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.castro\Downloads\"/>
    </mc:Choice>
  </mc:AlternateContent>
  <xr:revisionPtr revIDLastSave="0" documentId="13_ncr:1_{F59C78B6-FA09-4990-A15C-DB35AC7728CE}" xr6:coauthVersionLast="47" xr6:coauthVersionMax="47" xr10:uidLastSave="{00000000-0000-0000-0000-000000000000}"/>
  <bookViews>
    <workbookView xWindow="-110" yWindow="-110" windowWidth="19420" windowHeight="10300" xr2:uid="{F049E957-0614-4A00-8BD0-18005B47C91F}"/>
  </bookViews>
  <sheets>
    <sheet name="Hoja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4257" i="1" l="1"/>
  <c r="BM4257" i="1"/>
  <c r="J4257" i="1"/>
  <c r="BN4256" i="1"/>
  <c r="BM4256" i="1"/>
  <c r="J4256" i="1"/>
  <c r="BN4255" i="1"/>
  <c r="BM4255" i="1"/>
  <c r="J4255" i="1"/>
  <c r="BN4254" i="1"/>
  <c r="BM4254" i="1"/>
  <c r="J4254" i="1"/>
  <c r="BN4253" i="1"/>
  <c r="BM4253" i="1"/>
  <c r="J4253" i="1"/>
  <c r="BN4252" i="1"/>
  <c r="BM4252" i="1"/>
  <c r="J4252" i="1"/>
  <c r="BN4251" i="1"/>
  <c r="BM4251" i="1"/>
  <c r="J4251" i="1"/>
  <c r="BN4250" i="1"/>
  <c r="BM4250" i="1"/>
  <c r="J4250" i="1"/>
  <c r="BN4249" i="1"/>
  <c r="BM4249" i="1"/>
  <c r="J4249" i="1"/>
  <c r="BN4248" i="1"/>
  <c r="BM4248" i="1"/>
  <c r="J4248" i="1"/>
  <c r="BN4247" i="1"/>
  <c r="BM4247" i="1"/>
  <c r="J4247" i="1"/>
  <c r="BN4246" i="1"/>
  <c r="BM4246" i="1"/>
  <c r="J4246" i="1"/>
  <c r="BN4245" i="1"/>
  <c r="BM4245" i="1"/>
  <c r="J4245" i="1"/>
  <c r="BN4244" i="1"/>
  <c r="BM4244" i="1"/>
  <c r="J4244" i="1"/>
  <c r="BN4243" i="1"/>
  <c r="BM4243" i="1"/>
  <c r="J4243" i="1"/>
  <c r="BN4242" i="1"/>
  <c r="BM4242" i="1"/>
  <c r="J4242" i="1"/>
  <c r="BN4241" i="1"/>
  <c r="BM4241" i="1"/>
  <c r="J4241" i="1"/>
  <c r="BN4240" i="1"/>
  <c r="BM4240" i="1"/>
  <c r="J4240" i="1"/>
  <c r="BN4239" i="1"/>
  <c r="BM4239" i="1"/>
  <c r="J4239" i="1"/>
  <c r="BN4238" i="1"/>
  <c r="BM4238" i="1"/>
  <c r="J4238" i="1"/>
  <c r="BN4237" i="1"/>
  <c r="BM4237" i="1"/>
  <c r="J4237" i="1"/>
  <c r="BN4236" i="1"/>
  <c r="BM4236" i="1"/>
  <c r="J4236" i="1"/>
  <c r="BN4235" i="1"/>
  <c r="BM4235" i="1"/>
  <c r="J4235" i="1"/>
  <c r="BN4234" i="1"/>
  <c r="BM4234" i="1"/>
  <c r="J4234" i="1"/>
  <c r="BN4233" i="1"/>
  <c r="BM4233" i="1"/>
  <c r="J4233" i="1"/>
  <c r="BN4232" i="1"/>
  <c r="BM4232" i="1"/>
  <c r="J4232" i="1"/>
  <c r="BN4231" i="1"/>
  <c r="BM4231" i="1"/>
  <c r="J4231" i="1"/>
  <c r="BN4230" i="1"/>
  <c r="BM4230" i="1"/>
  <c r="J4230" i="1"/>
  <c r="BN4229" i="1"/>
  <c r="BM4229" i="1"/>
  <c r="J4229" i="1"/>
  <c r="BN4228" i="1"/>
  <c r="BM4228" i="1"/>
  <c r="J4228" i="1"/>
  <c r="BN4227" i="1"/>
  <c r="BM4227" i="1"/>
  <c r="J4227" i="1"/>
  <c r="BN4226" i="1"/>
  <c r="BM4226" i="1"/>
  <c r="J4226" i="1"/>
  <c r="BN4225" i="1"/>
  <c r="BM4225" i="1"/>
  <c r="J4225" i="1"/>
  <c r="BN4224" i="1"/>
  <c r="BM4224" i="1"/>
  <c r="J4224" i="1"/>
  <c r="BN4223" i="1"/>
  <c r="BM4223" i="1"/>
  <c r="J4223" i="1"/>
  <c r="BN4222" i="1"/>
  <c r="BM4222" i="1"/>
  <c r="J4222" i="1"/>
  <c r="BN4221" i="1"/>
  <c r="BM4221" i="1"/>
  <c r="J4221" i="1"/>
  <c r="BN4220" i="1"/>
  <c r="BM4220" i="1"/>
  <c r="J4220" i="1"/>
  <c r="BN4219" i="1"/>
  <c r="BM4219" i="1"/>
  <c r="J4219" i="1"/>
  <c r="BN4218" i="1"/>
  <c r="BM4218" i="1"/>
  <c r="J4218" i="1"/>
  <c r="BN4217" i="1"/>
  <c r="BM4217" i="1"/>
  <c r="J4217" i="1"/>
  <c r="BN4216" i="1"/>
  <c r="BM4216" i="1"/>
  <c r="J4216" i="1"/>
  <c r="BN4215" i="1"/>
  <c r="BM4215" i="1"/>
  <c r="J4215" i="1"/>
  <c r="BN4214" i="1"/>
  <c r="BM4214" i="1"/>
  <c r="J4214" i="1"/>
  <c r="BN4213" i="1"/>
  <c r="BM4213" i="1"/>
  <c r="J4213" i="1"/>
  <c r="BN4212" i="1"/>
  <c r="BM4212" i="1"/>
  <c r="J4212" i="1"/>
  <c r="BN4211" i="1"/>
  <c r="BM4211" i="1"/>
  <c r="J4211" i="1"/>
  <c r="BN4210" i="1"/>
  <c r="BM4210" i="1"/>
  <c r="J4210" i="1"/>
  <c r="BN4209" i="1"/>
  <c r="BM4209" i="1"/>
  <c r="J4209" i="1"/>
  <c r="BN4208" i="1"/>
  <c r="BM4208" i="1"/>
  <c r="J4208" i="1"/>
  <c r="BN4207" i="1"/>
  <c r="BM4207" i="1"/>
  <c r="J4207" i="1"/>
  <c r="BN4206" i="1"/>
  <c r="BM4206" i="1"/>
  <c r="J4206" i="1"/>
  <c r="BN4205" i="1"/>
  <c r="BM4205" i="1"/>
  <c r="J4205" i="1"/>
  <c r="BN4204" i="1"/>
  <c r="BM4204" i="1"/>
  <c r="J4204" i="1"/>
  <c r="BN4203" i="1"/>
  <c r="BM4203" i="1"/>
  <c r="J4203" i="1"/>
  <c r="BN4202" i="1"/>
  <c r="BM4202" i="1"/>
  <c r="J4202" i="1"/>
  <c r="BN4201" i="1"/>
  <c r="BM4201" i="1"/>
  <c r="J4201" i="1"/>
  <c r="BN4200" i="1"/>
  <c r="BM4200" i="1"/>
  <c r="J4200" i="1"/>
  <c r="BN4199" i="1"/>
  <c r="BM4199" i="1"/>
  <c r="J4199" i="1"/>
  <c r="BN4198" i="1"/>
  <c r="BM4198" i="1"/>
  <c r="J4198" i="1"/>
  <c r="BN4197" i="1"/>
  <c r="BM4197" i="1"/>
  <c r="J4197" i="1"/>
  <c r="BN4196" i="1"/>
  <c r="BM4196" i="1"/>
  <c r="J4196" i="1"/>
  <c r="BN4195" i="1"/>
  <c r="BM4195" i="1"/>
  <c r="J4195" i="1"/>
  <c r="BN4194" i="1"/>
  <c r="BM4194" i="1"/>
  <c r="J4194" i="1"/>
  <c r="BN4193" i="1"/>
  <c r="BM4193" i="1"/>
  <c r="J4193" i="1"/>
  <c r="BN4192" i="1"/>
  <c r="BM4192" i="1"/>
  <c r="J4192" i="1"/>
  <c r="BN4191" i="1"/>
  <c r="BM4191" i="1"/>
  <c r="J4191" i="1"/>
  <c r="BN4190" i="1"/>
  <c r="BM4190" i="1"/>
  <c r="J4190" i="1"/>
  <c r="BN4189" i="1"/>
  <c r="BM4189" i="1"/>
  <c r="J4189" i="1"/>
  <c r="BN4188" i="1"/>
  <c r="BM4188" i="1"/>
  <c r="J4188" i="1"/>
  <c r="BN4187" i="1"/>
  <c r="BM4187" i="1"/>
  <c r="J4187" i="1"/>
  <c r="BN4186" i="1"/>
  <c r="BM4186" i="1"/>
  <c r="J4186" i="1"/>
  <c r="BN4185" i="1"/>
  <c r="BM4185" i="1"/>
  <c r="J4185" i="1"/>
  <c r="BN4184" i="1"/>
  <c r="BM4184" i="1"/>
  <c r="J4184" i="1"/>
  <c r="BN4183" i="1"/>
  <c r="BM4183" i="1"/>
  <c r="J4183" i="1"/>
  <c r="BN4182" i="1"/>
  <c r="BM4182" i="1"/>
  <c r="J4182" i="1"/>
  <c r="BN4181" i="1"/>
  <c r="BM4181" i="1"/>
  <c r="J4181" i="1"/>
  <c r="BN4180" i="1"/>
  <c r="BM4180" i="1"/>
  <c r="J4180" i="1"/>
  <c r="BN4179" i="1"/>
  <c r="BM4179" i="1"/>
  <c r="J4179" i="1"/>
  <c r="BN4178" i="1"/>
  <c r="BM4178" i="1"/>
  <c r="J4178" i="1"/>
  <c r="BN4177" i="1"/>
  <c r="BM4177" i="1"/>
  <c r="J4177" i="1"/>
  <c r="BN4176" i="1"/>
  <c r="BM4176" i="1"/>
  <c r="J4176" i="1"/>
  <c r="BN4175" i="1"/>
  <c r="BM4175" i="1"/>
  <c r="J4175" i="1"/>
  <c r="BN4174" i="1"/>
  <c r="BM4174" i="1"/>
  <c r="J4174" i="1"/>
  <c r="BN4173" i="1"/>
  <c r="BM4173" i="1"/>
  <c r="J4173" i="1"/>
  <c r="BN4172" i="1"/>
  <c r="BM4172" i="1"/>
  <c r="J4172" i="1"/>
  <c r="BN4171" i="1"/>
  <c r="BM4171" i="1"/>
  <c r="J4171" i="1"/>
  <c r="BN4170" i="1"/>
  <c r="BM4170" i="1"/>
  <c r="J4170" i="1"/>
  <c r="BN4169" i="1"/>
  <c r="BM4169" i="1"/>
  <c r="J4169" i="1"/>
  <c r="BN4168" i="1"/>
  <c r="BM4168" i="1"/>
  <c r="J4168" i="1"/>
  <c r="BN4167" i="1"/>
  <c r="BM4167" i="1"/>
  <c r="J4167" i="1"/>
  <c r="BN4166" i="1"/>
  <c r="BM4166" i="1"/>
  <c r="J4166" i="1"/>
  <c r="BN4165" i="1"/>
  <c r="BM4165" i="1"/>
  <c r="J4165" i="1"/>
  <c r="BN4164" i="1"/>
  <c r="BM4164" i="1"/>
  <c r="J4164" i="1"/>
  <c r="BN4163" i="1"/>
  <c r="BM4163" i="1"/>
  <c r="J4163" i="1"/>
  <c r="BN4162" i="1"/>
  <c r="BM4162" i="1"/>
  <c r="J4162" i="1"/>
  <c r="BN4161" i="1"/>
  <c r="BM4161" i="1"/>
  <c r="J4161" i="1"/>
  <c r="BN4160" i="1"/>
  <c r="BM4160" i="1"/>
  <c r="J4160" i="1"/>
  <c r="BN4159" i="1"/>
  <c r="BM4159" i="1"/>
  <c r="J4159" i="1"/>
  <c r="BN4158" i="1"/>
  <c r="BM4158" i="1"/>
  <c r="J4158" i="1"/>
  <c r="BN4157" i="1"/>
  <c r="BM4157" i="1"/>
  <c r="J4157" i="1"/>
  <c r="BN4156" i="1"/>
  <c r="BM4156" i="1"/>
  <c r="J4156" i="1"/>
  <c r="BN4155" i="1"/>
  <c r="BM4155" i="1"/>
  <c r="J4155" i="1"/>
  <c r="BN4154" i="1"/>
  <c r="BM4154" i="1"/>
  <c r="J4154" i="1"/>
  <c r="BN4153" i="1"/>
  <c r="BM4153" i="1"/>
  <c r="J4153" i="1"/>
  <c r="BN4152" i="1"/>
  <c r="BM4152" i="1"/>
  <c r="J4152" i="1"/>
  <c r="BN4151" i="1"/>
  <c r="BM4151" i="1"/>
  <c r="J4151" i="1"/>
  <c r="BN4150" i="1"/>
  <c r="BM4150" i="1"/>
  <c r="J4150" i="1"/>
  <c r="BN4149" i="1"/>
  <c r="BM4149" i="1"/>
  <c r="J4149" i="1"/>
  <c r="BN4148" i="1"/>
  <c r="BM4148" i="1"/>
  <c r="J4148" i="1"/>
  <c r="BN4147" i="1"/>
  <c r="BM4147" i="1"/>
  <c r="J4147" i="1"/>
  <c r="BN4146" i="1"/>
  <c r="BM4146" i="1"/>
  <c r="J4146" i="1"/>
  <c r="BN4145" i="1"/>
  <c r="BM4145" i="1"/>
  <c r="J4145" i="1"/>
  <c r="BN4144" i="1"/>
  <c r="BM4144" i="1"/>
  <c r="J4144" i="1"/>
  <c r="BN4143" i="1"/>
  <c r="BM4143" i="1"/>
  <c r="J4143" i="1"/>
  <c r="BN4142" i="1"/>
  <c r="BM4142" i="1"/>
  <c r="J4142" i="1"/>
  <c r="BN4141" i="1"/>
  <c r="BM4141" i="1"/>
  <c r="J4141" i="1"/>
  <c r="BN4140" i="1"/>
  <c r="BM4140" i="1"/>
  <c r="J4140" i="1"/>
  <c r="BN4139" i="1"/>
  <c r="BM4139" i="1"/>
  <c r="J4139" i="1"/>
  <c r="BN4138" i="1"/>
  <c r="BM4138" i="1"/>
  <c r="J4138" i="1"/>
  <c r="BN4137" i="1"/>
  <c r="BM4137" i="1"/>
  <c r="J4137" i="1"/>
  <c r="BN4136" i="1"/>
  <c r="BM4136" i="1"/>
  <c r="J4136" i="1"/>
  <c r="BN4135" i="1"/>
  <c r="BM4135" i="1"/>
  <c r="J4135" i="1"/>
  <c r="BN4134" i="1"/>
  <c r="BM4134" i="1"/>
  <c r="J4134" i="1"/>
  <c r="BN4133" i="1"/>
  <c r="BM4133" i="1"/>
  <c r="J4133" i="1"/>
  <c r="BN4132" i="1"/>
  <c r="BM4132" i="1"/>
  <c r="J4132" i="1"/>
  <c r="BN4131" i="1"/>
  <c r="BM4131" i="1"/>
  <c r="J4131" i="1"/>
  <c r="BN4130" i="1"/>
  <c r="BM4130" i="1"/>
  <c r="J4130" i="1"/>
  <c r="BN4129" i="1"/>
  <c r="BM4129" i="1"/>
  <c r="J4129" i="1"/>
  <c r="BN4128" i="1"/>
  <c r="BM4128" i="1"/>
  <c r="J4128" i="1"/>
  <c r="BN4127" i="1"/>
  <c r="BM4127" i="1"/>
  <c r="J4127" i="1"/>
  <c r="BN4126" i="1"/>
  <c r="BM4126" i="1"/>
  <c r="J4126" i="1"/>
  <c r="BN4125" i="1"/>
  <c r="BM4125" i="1"/>
  <c r="J4125" i="1"/>
  <c r="BN4124" i="1"/>
  <c r="BM4124" i="1"/>
  <c r="J4124" i="1"/>
  <c r="BN4123" i="1"/>
  <c r="BM4123" i="1"/>
  <c r="J4123" i="1"/>
  <c r="BN4122" i="1"/>
  <c r="BM4122" i="1"/>
  <c r="J4122" i="1"/>
  <c r="BN4121" i="1"/>
  <c r="BM4121" i="1"/>
  <c r="J4121" i="1"/>
  <c r="BN4120" i="1"/>
  <c r="BM4120" i="1"/>
  <c r="J4120" i="1"/>
  <c r="BN4119" i="1"/>
  <c r="BM4119" i="1"/>
  <c r="J4119" i="1"/>
  <c r="BN4118" i="1"/>
  <c r="BM4118" i="1"/>
  <c r="J4118" i="1"/>
  <c r="BN4117" i="1"/>
  <c r="BM4117" i="1"/>
  <c r="J4117" i="1"/>
  <c r="BN4116" i="1"/>
  <c r="BM4116" i="1"/>
  <c r="J4116" i="1"/>
  <c r="BN4115" i="1"/>
  <c r="BM4115" i="1"/>
  <c r="J4115" i="1"/>
  <c r="BN4114" i="1"/>
  <c r="BM4114" i="1"/>
  <c r="J4114" i="1"/>
  <c r="BN4113" i="1"/>
  <c r="BM4113" i="1"/>
  <c r="J4113" i="1"/>
  <c r="BN4112" i="1"/>
  <c r="BM4112" i="1"/>
  <c r="J4112" i="1"/>
  <c r="BN4111" i="1"/>
  <c r="BM4111" i="1"/>
  <c r="J4111" i="1"/>
  <c r="BN4110" i="1"/>
  <c r="BM4110" i="1"/>
  <c r="J4110" i="1"/>
  <c r="BN4109" i="1"/>
  <c r="BM4109" i="1"/>
  <c r="J4109" i="1"/>
  <c r="BN4108" i="1"/>
  <c r="BM4108" i="1"/>
  <c r="J4108" i="1"/>
  <c r="BN4107" i="1"/>
  <c r="BM4107" i="1"/>
  <c r="J4107" i="1"/>
  <c r="BN4106" i="1"/>
  <c r="BM4106" i="1"/>
  <c r="J4106" i="1"/>
  <c r="BN4105" i="1"/>
  <c r="BM4105" i="1"/>
  <c r="J4105" i="1"/>
  <c r="BN4104" i="1"/>
  <c r="BM4104" i="1"/>
  <c r="J4104" i="1"/>
  <c r="BN4103" i="1"/>
  <c r="BM4103" i="1"/>
  <c r="J4103" i="1"/>
  <c r="BN4102" i="1"/>
  <c r="BM4102" i="1"/>
  <c r="J4102" i="1"/>
  <c r="BN4101" i="1"/>
  <c r="BM4101" i="1"/>
  <c r="J4101" i="1"/>
  <c r="BN4100" i="1"/>
  <c r="BM4100" i="1"/>
  <c r="J4100" i="1"/>
  <c r="BN4099" i="1"/>
  <c r="BM4099" i="1"/>
  <c r="J4099" i="1"/>
  <c r="BN4098" i="1"/>
  <c r="BM4098" i="1"/>
  <c r="J4098" i="1"/>
  <c r="BN4097" i="1"/>
  <c r="BM4097" i="1"/>
  <c r="J4097" i="1"/>
  <c r="BN4096" i="1"/>
  <c r="BM4096" i="1"/>
  <c r="J4096" i="1"/>
  <c r="BN4095" i="1"/>
  <c r="BM4095" i="1"/>
  <c r="J4095" i="1"/>
  <c r="BN4094" i="1"/>
  <c r="BM4094" i="1"/>
  <c r="J4094" i="1"/>
  <c r="BN4093" i="1"/>
  <c r="BM4093" i="1"/>
  <c r="J4093" i="1"/>
  <c r="BN4092" i="1"/>
  <c r="BM4092" i="1"/>
  <c r="J4092" i="1"/>
  <c r="BN4091" i="1"/>
  <c r="BM4091" i="1"/>
  <c r="J4091" i="1"/>
  <c r="BN4090" i="1"/>
  <c r="BM4090" i="1"/>
  <c r="J4090" i="1"/>
  <c r="BN4089" i="1"/>
  <c r="BM4089" i="1"/>
  <c r="J4089" i="1"/>
  <c r="BN4088" i="1"/>
  <c r="BM4088" i="1"/>
  <c r="J4088" i="1"/>
  <c r="BN4087" i="1"/>
  <c r="BM4087" i="1"/>
  <c r="J4087" i="1"/>
  <c r="BN4086" i="1"/>
  <c r="BM4086" i="1"/>
  <c r="J4086" i="1"/>
  <c r="BN4085" i="1"/>
  <c r="BM4085" i="1"/>
  <c r="J4085" i="1"/>
  <c r="BN4084" i="1"/>
  <c r="BM4084" i="1"/>
  <c r="J4084" i="1"/>
  <c r="BN4083" i="1"/>
  <c r="BM4083" i="1"/>
  <c r="J4083" i="1"/>
  <c r="BN4082" i="1"/>
  <c r="BM4082" i="1"/>
  <c r="J4082" i="1"/>
  <c r="BN4081" i="1"/>
  <c r="BM4081" i="1"/>
  <c r="J4081" i="1"/>
  <c r="BN4080" i="1"/>
  <c r="BM4080" i="1"/>
  <c r="J4080" i="1"/>
  <c r="BN4079" i="1"/>
  <c r="BM4079" i="1"/>
  <c r="J4079" i="1"/>
  <c r="BN4078" i="1"/>
  <c r="BM4078" i="1"/>
  <c r="J4078" i="1"/>
  <c r="BN4077" i="1"/>
  <c r="BM4077" i="1"/>
  <c r="J4077" i="1"/>
  <c r="BN4076" i="1"/>
  <c r="BM4076" i="1"/>
  <c r="J4076" i="1"/>
  <c r="BN4075" i="1"/>
  <c r="BM4075" i="1"/>
  <c r="J4075" i="1"/>
  <c r="BN4074" i="1"/>
  <c r="BM4074" i="1"/>
  <c r="J4074" i="1"/>
  <c r="BN4073" i="1"/>
  <c r="BM4073" i="1"/>
  <c r="J4073" i="1"/>
  <c r="BN4072" i="1"/>
  <c r="BM4072" i="1"/>
  <c r="J4072" i="1"/>
  <c r="BN4071" i="1"/>
  <c r="BM4071" i="1"/>
  <c r="J4071" i="1"/>
  <c r="BN4070" i="1"/>
  <c r="BM4070" i="1"/>
  <c r="J4070" i="1"/>
  <c r="BN4069" i="1"/>
  <c r="BM4069" i="1"/>
  <c r="J4069" i="1"/>
  <c r="BN4068" i="1"/>
  <c r="BM4068" i="1"/>
  <c r="J4068" i="1"/>
  <c r="BN4067" i="1"/>
  <c r="BM4067" i="1"/>
  <c r="J4067" i="1"/>
  <c r="BN4066" i="1"/>
  <c r="BM4066" i="1"/>
  <c r="J4066" i="1"/>
  <c r="BN4065" i="1"/>
  <c r="BM4065" i="1"/>
  <c r="J4065" i="1"/>
  <c r="BN4064" i="1"/>
  <c r="BM4064" i="1"/>
  <c r="J4064" i="1"/>
  <c r="BN4063" i="1"/>
  <c r="BM4063" i="1"/>
  <c r="J4063" i="1"/>
  <c r="BN4062" i="1"/>
  <c r="BM4062" i="1"/>
  <c r="J4062" i="1"/>
  <c r="BN4061" i="1"/>
  <c r="BM4061" i="1"/>
  <c r="J4061" i="1"/>
  <c r="BN4060" i="1"/>
  <c r="BM4060" i="1"/>
  <c r="J4060" i="1"/>
  <c r="BN4059" i="1"/>
  <c r="BM4059" i="1"/>
  <c r="J4059" i="1"/>
  <c r="BN4058" i="1"/>
  <c r="BM4058" i="1"/>
  <c r="J4058" i="1"/>
  <c r="BN4057" i="1"/>
  <c r="BM4057" i="1"/>
  <c r="J4057" i="1"/>
  <c r="BN4056" i="1"/>
  <c r="BM4056" i="1"/>
  <c r="J4056" i="1"/>
  <c r="BN4055" i="1"/>
  <c r="BM4055" i="1"/>
  <c r="J4055" i="1"/>
  <c r="BN4054" i="1"/>
  <c r="BM4054" i="1"/>
  <c r="J4054" i="1"/>
  <c r="BN4053" i="1"/>
  <c r="BM4053" i="1"/>
  <c r="J4053" i="1"/>
  <c r="BN4052" i="1"/>
  <c r="BM4052" i="1"/>
  <c r="J4052" i="1"/>
  <c r="BN4051" i="1"/>
  <c r="BM4051" i="1"/>
  <c r="J4051" i="1"/>
  <c r="BN4050" i="1"/>
  <c r="BM4050" i="1"/>
  <c r="J4050" i="1"/>
  <c r="BN4049" i="1"/>
  <c r="BM4049" i="1"/>
  <c r="J4049" i="1"/>
  <c r="BN4048" i="1"/>
  <c r="BM4048" i="1"/>
  <c r="J4048" i="1"/>
  <c r="BN4047" i="1"/>
  <c r="BM4047" i="1"/>
  <c r="J4047" i="1"/>
  <c r="BN4046" i="1"/>
  <c r="BM4046" i="1"/>
  <c r="J4046" i="1"/>
  <c r="BN4045" i="1"/>
  <c r="BM4045" i="1"/>
  <c r="J4045" i="1"/>
  <c r="BN4044" i="1"/>
  <c r="BM4044" i="1"/>
  <c r="J4044" i="1"/>
  <c r="BN4043" i="1"/>
  <c r="BM4043" i="1"/>
  <c r="J4043" i="1"/>
  <c r="BN4042" i="1"/>
  <c r="BM4042" i="1"/>
  <c r="J4042" i="1"/>
  <c r="BN4041" i="1"/>
  <c r="BM4041" i="1"/>
  <c r="J4041" i="1"/>
  <c r="BN4040" i="1"/>
  <c r="BM4040" i="1"/>
  <c r="J4040" i="1"/>
  <c r="BN4039" i="1"/>
  <c r="BM4039" i="1"/>
  <c r="J4039" i="1"/>
  <c r="BN4038" i="1"/>
  <c r="BM4038" i="1"/>
  <c r="J4038" i="1"/>
  <c r="BN4037" i="1"/>
  <c r="BM4037" i="1"/>
  <c r="J4037" i="1"/>
  <c r="BN4036" i="1"/>
  <c r="BM4036" i="1"/>
  <c r="J4036" i="1"/>
  <c r="BN4035" i="1"/>
  <c r="BM4035" i="1"/>
  <c r="J4035" i="1"/>
  <c r="BN4034" i="1"/>
  <c r="BM4034" i="1"/>
  <c r="J4034" i="1"/>
  <c r="BN4033" i="1"/>
  <c r="BM4033" i="1"/>
  <c r="J4033" i="1"/>
  <c r="BN4032" i="1"/>
  <c r="BM4032" i="1"/>
  <c r="J4032" i="1"/>
  <c r="BN4031" i="1"/>
  <c r="BM4031" i="1"/>
  <c r="J4031" i="1"/>
  <c r="BN4030" i="1"/>
  <c r="BM4030" i="1"/>
  <c r="J4030" i="1"/>
  <c r="BN4029" i="1"/>
  <c r="BM4029" i="1"/>
  <c r="J4029" i="1"/>
  <c r="BN4028" i="1"/>
  <c r="BM4028" i="1"/>
  <c r="J4028" i="1"/>
  <c r="BN4027" i="1"/>
  <c r="BM4027" i="1"/>
  <c r="J4027" i="1"/>
  <c r="BN4026" i="1"/>
  <c r="BM4026" i="1"/>
  <c r="J4026" i="1"/>
  <c r="BN4025" i="1"/>
  <c r="BM4025" i="1"/>
  <c r="J4025" i="1"/>
  <c r="BN4024" i="1"/>
  <c r="BM4024" i="1"/>
  <c r="J4024" i="1"/>
  <c r="BN4023" i="1"/>
  <c r="BM4023" i="1"/>
  <c r="J4023" i="1"/>
  <c r="BN4022" i="1"/>
  <c r="BM4022" i="1"/>
  <c r="J4022" i="1"/>
  <c r="BN4021" i="1"/>
  <c r="BM4021" i="1"/>
  <c r="J4021" i="1"/>
  <c r="BN4020" i="1"/>
  <c r="BM4020" i="1"/>
  <c r="J4020" i="1"/>
  <c r="BN4019" i="1"/>
  <c r="BM4019" i="1"/>
  <c r="J4019" i="1"/>
  <c r="BN4018" i="1"/>
  <c r="BM4018" i="1"/>
  <c r="J4018" i="1"/>
  <c r="BN4017" i="1"/>
  <c r="BM4017" i="1"/>
  <c r="J4017" i="1"/>
  <c r="BN4016" i="1"/>
  <c r="BM4016" i="1"/>
  <c r="J4016" i="1"/>
  <c r="BN4015" i="1"/>
  <c r="BM4015" i="1"/>
  <c r="J4015" i="1"/>
  <c r="BN4014" i="1"/>
  <c r="BM4014" i="1"/>
  <c r="J4014" i="1"/>
  <c r="BN4013" i="1"/>
  <c r="BM4013" i="1"/>
  <c r="J4013" i="1"/>
  <c r="BN4012" i="1"/>
  <c r="BM4012" i="1"/>
  <c r="J4012" i="1"/>
  <c r="BN4011" i="1"/>
  <c r="BM4011" i="1"/>
  <c r="J4011" i="1"/>
  <c r="BN4010" i="1"/>
  <c r="BM4010" i="1"/>
  <c r="J4010" i="1"/>
  <c r="BN4009" i="1"/>
  <c r="BM4009" i="1"/>
  <c r="J4009" i="1"/>
  <c r="BN4008" i="1"/>
  <c r="BM4008" i="1"/>
  <c r="J4008" i="1"/>
  <c r="BN4007" i="1"/>
  <c r="BM4007" i="1"/>
  <c r="J4007" i="1"/>
  <c r="BN4006" i="1"/>
  <c r="BM4006" i="1"/>
  <c r="J4006" i="1"/>
  <c r="BN4005" i="1"/>
  <c r="BM4005" i="1"/>
  <c r="J4005" i="1"/>
  <c r="BN4004" i="1"/>
  <c r="BM4004" i="1"/>
  <c r="J4004" i="1"/>
  <c r="BN4003" i="1"/>
  <c r="BM4003" i="1"/>
  <c r="J4003" i="1"/>
  <c r="BN4002" i="1"/>
  <c r="BM4002" i="1"/>
  <c r="J4002" i="1"/>
  <c r="BN4001" i="1"/>
  <c r="BM4001" i="1"/>
  <c r="J4001" i="1"/>
  <c r="BN4000" i="1"/>
  <c r="BM4000" i="1"/>
  <c r="J4000" i="1"/>
  <c r="BN3999" i="1"/>
  <c r="BM3999" i="1"/>
  <c r="J3999" i="1"/>
  <c r="BN3998" i="1"/>
  <c r="BM3998" i="1"/>
  <c r="J3998" i="1"/>
  <c r="BN3997" i="1"/>
  <c r="BM3997" i="1"/>
  <c r="J3997" i="1"/>
  <c r="BN3996" i="1"/>
  <c r="BM3996" i="1"/>
  <c r="J3996" i="1"/>
  <c r="BN3995" i="1"/>
  <c r="BM3995" i="1"/>
  <c r="J3995" i="1"/>
  <c r="BN3994" i="1"/>
  <c r="BM3994" i="1"/>
  <c r="J3994" i="1"/>
  <c r="BN3993" i="1"/>
  <c r="BM3993" i="1"/>
  <c r="J3993" i="1"/>
  <c r="BN3992" i="1"/>
  <c r="BM3992" i="1"/>
  <c r="J3992" i="1"/>
  <c r="BN3991" i="1"/>
  <c r="BM3991" i="1"/>
  <c r="J3991" i="1"/>
  <c r="BN3990" i="1"/>
  <c r="BM3990" i="1"/>
  <c r="J3990" i="1"/>
  <c r="BN3989" i="1"/>
  <c r="BM3989" i="1"/>
  <c r="J3989" i="1"/>
  <c r="BN3988" i="1"/>
  <c r="BM3988" i="1"/>
  <c r="J3988" i="1"/>
  <c r="BN3987" i="1"/>
  <c r="BM3987" i="1"/>
  <c r="J3987" i="1"/>
  <c r="BN3986" i="1"/>
  <c r="BM3986" i="1"/>
  <c r="J3986" i="1"/>
  <c r="BN3985" i="1"/>
  <c r="BM3985" i="1"/>
  <c r="J3985" i="1"/>
  <c r="BN3984" i="1"/>
  <c r="BM3984" i="1"/>
  <c r="J3984" i="1"/>
  <c r="BN3983" i="1"/>
  <c r="BM3983" i="1"/>
  <c r="J3983" i="1"/>
  <c r="BN3982" i="1"/>
  <c r="BM3982" i="1"/>
  <c r="J3982" i="1"/>
  <c r="BN3981" i="1"/>
  <c r="BM3981" i="1"/>
  <c r="J3981" i="1"/>
  <c r="BN3980" i="1"/>
  <c r="BM3980" i="1"/>
  <c r="J3980" i="1"/>
  <c r="BN3979" i="1"/>
  <c r="BM3979" i="1"/>
  <c r="J3979" i="1"/>
  <c r="BN3978" i="1"/>
  <c r="BM3978" i="1"/>
  <c r="J3978" i="1"/>
  <c r="BN3977" i="1"/>
  <c r="BM3977" i="1"/>
  <c r="J3977" i="1"/>
  <c r="BN3976" i="1"/>
  <c r="BM3976" i="1"/>
  <c r="J3976" i="1"/>
  <c r="BN3975" i="1"/>
  <c r="BM3975" i="1"/>
  <c r="J3975" i="1"/>
  <c r="BN3974" i="1"/>
  <c r="BM3974" i="1"/>
  <c r="J3974" i="1"/>
  <c r="BN3973" i="1"/>
  <c r="BM3973" i="1"/>
  <c r="J3973" i="1"/>
  <c r="BN3972" i="1"/>
  <c r="BM3972" i="1"/>
  <c r="J3972" i="1"/>
  <c r="BN3971" i="1"/>
  <c r="BM3971" i="1"/>
  <c r="J3971" i="1"/>
  <c r="BN3970" i="1"/>
  <c r="BM3970" i="1"/>
  <c r="J3970" i="1"/>
  <c r="BN3969" i="1"/>
  <c r="BM3969" i="1"/>
  <c r="J3969" i="1"/>
  <c r="BN3968" i="1"/>
  <c r="BM3968" i="1"/>
  <c r="J3968" i="1"/>
  <c r="BN3967" i="1"/>
  <c r="BM3967" i="1"/>
  <c r="J3967" i="1"/>
  <c r="BN3966" i="1"/>
  <c r="BM3966" i="1"/>
  <c r="J3966" i="1"/>
  <c r="BN3965" i="1"/>
  <c r="BM3965" i="1"/>
  <c r="J3965" i="1"/>
  <c r="BN3964" i="1"/>
  <c r="BM3964" i="1"/>
  <c r="J3964" i="1"/>
  <c r="BN3963" i="1"/>
  <c r="BM3963" i="1"/>
  <c r="J3963" i="1"/>
  <c r="BN3962" i="1"/>
  <c r="BM3962" i="1"/>
  <c r="J3962" i="1"/>
  <c r="BN3961" i="1"/>
  <c r="BM3961" i="1"/>
  <c r="J3961" i="1"/>
  <c r="BN3960" i="1"/>
  <c r="BM3960" i="1"/>
  <c r="J3960" i="1"/>
  <c r="BN3959" i="1"/>
  <c r="BM3959" i="1"/>
  <c r="J3959" i="1"/>
  <c r="BN3958" i="1"/>
  <c r="BM3958" i="1"/>
  <c r="J3958" i="1"/>
  <c r="BN3957" i="1"/>
  <c r="BM3957" i="1"/>
  <c r="J3957" i="1"/>
  <c r="BN3956" i="1"/>
  <c r="BM3956" i="1"/>
  <c r="J3956" i="1"/>
  <c r="BN3955" i="1"/>
  <c r="BM3955" i="1"/>
  <c r="J3955" i="1"/>
  <c r="BN3954" i="1"/>
  <c r="BM3954" i="1"/>
  <c r="J3954" i="1"/>
  <c r="BN3953" i="1"/>
  <c r="BM3953" i="1"/>
  <c r="J3953" i="1"/>
  <c r="BN3952" i="1"/>
  <c r="BM3952" i="1"/>
  <c r="J3952" i="1"/>
  <c r="BN3951" i="1"/>
  <c r="BM3951" i="1"/>
  <c r="J3951" i="1"/>
  <c r="BN3950" i="1"/>
  <c r="BM3950" i="1"/>
  <c r="J3950" i="1"/>
  <c r="BN3949" i="1"/>
  <c r="BM3949" i="1"/>
  <c r="J3949" i="1"/>
  <c r="BN3948" i="1"/>
  <c r="BM3948" i="1"/>
  <c r="J3948" i="1"/>
  <c r="BN3947" i="1"/>
  <c r="BM3947" i="1"/>
  <c r="J3947" i="1"/>
  <c r="BN3946" i="1"/>
  <c r="BM3946" i="1"/>
  <c r="J3946" i="1"/>
  <c r="BN3945" i="1"/>
  <c r="BM3945" i="1"/>
  <c r="J3945" i="1"/>
  <c r="BN3944" i="1"/>
  <c r="BM3944" i="1"/>
  <c r="J3944" i="1"/>
  <c r="BN3943" i="1"/>
  <c r="BM3943" i="1"/>
  <c r="J3943" i="1"/>
  <c r="BN3942" i="1"/>
  <c r="BM3942" i="1"/>
  <c r="J3942" i="1"/>
  <c r="BN3941" i="1"/>
  <c r="BM3941" i="1"/>
  <c r="J3941" i="1"/>
  <c r="BN3940" i="1"/>
  <c r="BM3940" i="1"/>
  <c r="J3940" i="1"/>
  <c r="BN3939" i="1"/>
  <c r="BM3939" i="1"/>
  <c r="J3939" i="1"/>
  <c r="BN3938" i="1"/>
  <c r="BM3938" i="1"/>
  <c r="J3938" i="1"/>
  <c r="BN3937" i="1"/>
  <c r="BM3937" i="1"/>
  <c r="J3937" i="1"/>
  <c r="BN3936" i="1"/>
  <c r="BM3936" i="1"/>
  <c r="J3936" i="1"/>
  <c r="BN3935" i="1"/>
  <c r="BM3935" i="1"/>
  <c r="J3935" i="1"/>
  <c r="BN3934" i="1"/>
  <c r="BM3934" i="1"/>
  <c r="J3934" i="1"/>
  <c r="BN3933" i="1"/>
  <c r="BM3933" i="1"/>
  <c r="J3933" i="1"/>
  <c r="BN3932" i="1"/>
  <c r="BM3932" i="1"/>
  <c r="J3932" i="1"/>
  <c r="BN3931" i="1"/>
  <c r="BM3931" i="1"/>
  <c r="J3931" i="1"/>
  <c r="BN3930" i="1"/>
  <c r="BM3930" i="1"/>
  <c r="J3930" i="1"/>
  <c r="BN3929" i="1"/>
  <c r="BM3929" i="1"/>
  <c r="J3929" i="1"/>
  <c r="BN3928" i="1"/>
  <c r="BM3928" i="1"/>
  <c r="J3928" i="1"/>
  <c r="BN3927" i="1"/>
  <c r="BM3927" i="1"/>
  <c r="J3927" i="1"/>
  <c r="BN3926" i="1"/>
  <c r="BM3926" i="1"/>
  <c r="J3926" i="1"/>
  <c r="BN3925" i="1"/>
  <c r="BM3925" i="1"/>
  <c r="J3925" i="1"/>
  <c r="BN3924" i="1"/>
  <c r="BM3924" i="1"/>
  <c r="J3924" i="1"/>
  <c r="BN3923" i="1"/>
  <c r="BM3923" i="1"/>
  <c r="AN3923" i="1"/>
  <c r="J3923" i="1"/>
  <c r="BN3922" i="1"/>
  <c r="BM3922" i="1"/>
  <c r="J3922" i="1"/>
  <c r="BN3921" i="1"/>
  <c r="BM3921" i="1"/>
  <c r="J3921" i="1"/>
  <c r="BN3920" i="1"/>
  <c r="BM3920" i="1"/>
  <c r="J3920" i="1"/>
  <c r="BN3919" i="1"/>
  <c r="BM3919" i="1"/>
  <c r="J3919" i="1"/>
  <c r="BN3918" i="1"/>
  <c r="BM3918" i="1"/>
  <c r="J3918" i="1"/>
  <c r="BN3917" i="1"/>
  <c r="BM3917" i="1"/>
  <c r="J3917" i="1"/>
  <c r="BN3916" i="1"/>
  <c r="BM3916" i="1"/>
  <c r="J3916" i="1"/>
  <c r="BN3915" i="1"/>
  <c r="BM3915" i="1"/>
  <c r="J3915" i="1"/>
  <c r="BN3914" i="1"/>
  <c r="BM3914" i="1"/>
  <c r="J3914" i="1"/>
  <c r="BN3913" i="1"/>
  <c r="BM3913" i="1"/>
  <c r="J3913" i="1"/>
  <c r="BN3912" i="1"/>
  <c r="BM3912" i="1"/>
  <c r="J3912" i="1"/>
  <c r="BN3911" i="1"/>
  <c r="BM3911" i="1"/>
  <c r="J3911" i="1"/>
  <c r="BN3910" i="1"/>
  <c r="BM3910" i="1"/>
  <c r="J3910" i="1"/>
  <c r="BN3909" i="1"/>
  <c r="BM3909" i="1"/>
  <c r="J3909" i="1"/>
  <c r="BN3908" i="1"/>
  <c r="BM3908" i="1"/>
  <c r="J3908" i="1"/>
  <c r="BN3907" i="1"/>
  <c r="BM3907" i="1"/>
  <c r="J3907" i="1"/>
  <c r="BN3906" i="1"/>
  <c r="BM3906" i="1"/>
  <c r="J3906" i="1"/>
  <c r="BN3905" i="1"/>
  <c r="BM3905" i="1"/>
  <c r="J3905" i="1"/>
  <c r="BN3904" i="1"/>
  <c r="BM3904" i="1"/>
  <c r="J3904" i="1"/>
  <c r="BN3903" i="1"/>
  <c r="BM3903" i="1"/>
  <c r="J3903" i="1"/>
  <c r="BN3902" i="1"/>
  <c r="BM3902" i="1"/>
  <c r="J3902" i="1"/>
  <c r="BN3901" i="1"/>
  <c r="BM3901" i="1"/>
  <c r="J3901" i="1"/>
  <c r="BN3900" i="1"/>
  <c r="BM3900" i="1"/>
  <c r="J3900" i="1"/>
  <c r="BN3899" i="1"/>
  <c r="BM3899" i="1"/>
  <c r="J3899" i="1"/>
  <c r="BN3898" i="1"/>
  <c r="BM3898" i="1"/>
  <c r="J3898" i="1"/>
  <c r="BN3897" i="1"/>
  <c r="BM3897" i="1"/>
  <c r="J3897" i="1"/>
  <c r="BN3896" i="1"/>
  <c r="BM3896" i="1"/>
  <c r="J3896" i="1"/>
  <c r="BN3895" i="1"/>
  <c r="BM3895" i="1"/>
  <c r="J3895" i="1"/>
  <c r="BN3894" i="1"/>
  <c r="BM3894" i="1"/>
  <c r="J3894" i="1"/>
  <c r="BN3893" i="1"/>
  <c r="BM3893" i="1"/>
  <c r="J3893" i="1"/>
  <c r="BN3892" i="1"/>
  <c r="BM3892" i="1"/>
  <c r="J3892" i="1"/>
  <c r="BN3891" i="1"/>
  <c r="BM3891" i="1"/>
  <c r="J3891" i="1"/>
  <c r="BN3890" i="1"/>
  <c r="BM3890" i="1"/>
  <c r="J3890" i="1"/>
  <c r="BN3889" i="1"/>
  <c r="BM3889" i="1"/>
  <c r="J3889" i="1"/>
  <c r="BN3888" i="1"/>
  <c r="BM3888" i="1"/>
  <c r="J3888" i="1"/>
  <c r="BN3887" i="1"/>
  <c r="BM3887" i="1"/>
  <c r="J3887" i="1"/>
  <c r="BN3886" i="1"/>
  <c r="BM3886" i="1"/>
  <c r="J3886" i="1"/>
  <c r="BN3885" i="1"/>
  <c r="BM3885" i="1"/>
  <c r="J3885" i="1"/>
  <c r="BN3884" i="1"/>
  <c r="BM3884" i="1"/>
  <c r="J3884" i="1"/>
  <c r="BN3883" i="1"/>
  <c r="BM3883" i="1"/>
  <c r="J3883" i="1"/>
  <c r="BN3882" i="1"/>
  <c r="BM3882" i="1"/>
  <c r="J3882" i="1"/>
  <c r="BN3881" i="1"/>
  <c r="BM3881" i="1"/>
  <c r="J3881" i="1"/>
  <c r="BN3880" i="1"/>
  <c r="BM3880" i="1"/>
  <c r="J3880" i="1"/>
  <c r="BN3879" i="1"/>
  <c r="BM3879" i="1"/>
  <c r="J3879" i="1"/>
  <c r="BN3878" i="1"/>
  <c r="BM3878" i="1"/>
  <c r="J3878" i="1"/>
  <c r="BN3877" i="1"/>
  <c r="BM3877" i="1"/>
  <c r="J3877" i="1"/>
  <c r="BN3876" i="1"/>
  <c r="BM3876" i="1"/>
  <c r="J3876" i="1"/>
  <c r="BN3875" i="1"/>
  <c r="BM3875" i="1"/>
  <c r="J3875" i="1"/>
  <c r="BN3874" i="1"/>
  <c r="BM3874" i="1"/>
  <c r="J3874" i="1"/>
  <c r="BN3873" i="1"/>
  <c r="BM3873" i="1"/>
  <c r="J3873" i="1"/>
  <c r="BN3872" i="1"/>
  <c r="BM3872" i="1"/>
  <c r="J3872" i="1"/>
  <c r="BN3871" i="1"/>
  <c r="BM3871" i="1"/>
  <c r="J3871" i="1"/>
  <c r="BN3870" i="1"/>
  <c r="BM3870" i="1"/>
  <c r="J3870" i="1"/>
  <c r="BN3869" i="1"/>
  <c r="BM3869" i="1"/>
  <c r="J3869" i="1"/>
  <c r="BN3868" i="1"/>
  <c r="BM3868" i="1"/>
  <c r="J3868" i="1"/>
  <c r="BN3867" i="1"/>
  <c r="BM3867" i="1"/>
  <c r="J3867" i="1"/>
  <c r="BN3866" i="1"/>
  <c r="BM3866" i="1"/>
  <c r="J3866" i="1"/>
  <c r="BN3865" i="1"/>
  <c r="BM3865" i="1"/>
  <c r="J3865" i="1"/>
  <c r="BN3864" i="1"/>
  <c r="BM3864" i="1"/>
  <c r="J3864" i="1"/>
  <c r="BN3863" i="1"/>
  <c r="BM3863" i="1"/>
  <c r="J3863" i="1"/>
  <c r="BN3862" i="1"/>
  <c r="BM3862" i="1"/>
  <c r="J3862" i="1"/>
  <c r="BN3861" i="1"/>
  <c r="BM3861" i="1"/>
  <c r="J3861" i="1"/>
  <c r="BN3860" i="1"/>
  <c r="BM3860" i="1"/>
  <c r="J3860" i="1"/>
  <c r="BN3859" i="1"/>
  <c r="BM3859" i="1"/>
  <c r="J3859" i="1"/>
  <c r="BN3858" i="1"/>
  <c r="BM3858" i="1"/>
  <c r="J3858" i="1"/>
  <c r="BN3857" i="1"/>
  <c r="BM3857" i="1"/>
  <c r="J3857" i="1"/>
  <c r="BN3856" i="1"/>
  <c r="BM3856" i="1"/>
  <c r="J3856" i="1"/>
  <c r="BN3855" i="1"/>
  <c r="BM3855" i="1"/>
  <c r="J3855" i="1"/>
  <c r="BN3854" i="1"/>
  <c r="BM3854" i="1"/>
  <c r="J3854" i="1"/>
  <c r="BN3853" i="1"/>
  <c r="BM3853" i="1"/>
  <c r="J3853" i="1"/>
  <c r="BN3852" i="1"/>
  <c r="BM3852" i="1"/>
  <c r="J3852" i="1"/>
  <c r="BN3851" i="1"/>
  <c r="BM3851" i="1"/>
  <c r="J3851" i="1"/>
  <c r="BN3850" i="1"/>
  <c r="BM3850" i="1"/>
  <c r="J3850" i="1"/>
  <c r="BN3849" i="1"/>
  <c r="BM3849" i="1"/>
  <c r="J3849" i="1"/>
  <c r="BN3848" i="1"/>
  <c r="BM3848" i="1"/>
  <c r="J3848" i="1"/>
  <c r="BN3847" i="1"/>
  <c r="BM3847" i="1"/>
  <c r="J3847" i="1"/>
  <c r="BN3846" i="1"/>
  <c r="BM3846" i="1"/>
  <c r="J3846" i="1"/>
  <c r="BN3845" i="1"/>
  <c r="BM3845" i="1"/>
  <c r="J3845" i="1"/>
  <c r="BN3844" i="1"/>
  <c r="BM3844" i="1"/>
  <c r="J3844" i="1"/>
  <c r="BN3843" i="1"/>
  <c r="BM3843" i="1"/>
  <c r="J3843" i="1"/>
  <c r="BN3842" i="1"/>
  <c r="BM3842" i="1"/>
  <c r="J3842" i="1"/>
  <c r="BN3841" i="1"/>
  <c r="BM3841" i="1"/>
  <c r="J3841" i="1"/>
  <c r="BN3840" i="1"/>
  <c r="BM3840" i="1"/>
  <c r="J3840" i="1"/>
  <c r="BN3839" i="1"/>
  <c r="BM3839" i="1"/>
  <c r="J3839" i="1"/>
  <c r="BN3838" i="1"/>
  <c r="BM3838" i="1"/>
  <c r="J3838" i="1"/>
  <c r="BN3837" i="1"/>
  <c r="BM3837" i="1"/>
  <c r="J3837" i="1"/>
  <c r="BN3836" i="1"/>
  <c r="BM3836" i="1"/>
  <c r="J3836" i="1"/>
  <c r="BN3835" i="1"/>
  <c r="BM3835" i="1"/>
  <c r="J3835" i="1"/>
  <c r="BN3834" i="1"/>
  <c r="BM3834" i="1"/>
  <c r="J3834" i="1"/>
  <c r="BN3833" i="1"/>
  <c r="BM3833" i="1"/>
  <c r="J3833" i="1"/>
  <c r="BN3832" i="1"/>
  <c r="BM3832" i="1"/>
  <c r="J3832" i="1"/>
  <c r="BN3831" i="1"/>
  <c r="BM3831" i="1"/>
  <c r="J3831" i="1"/>
  <c r="BN3830" i="1"/>
  <c r="BM3830" i="1"/>
  <c r="J3830" i="1"/>
  <c r="BN3829" i="1"/>
  <c r="BM3829" i="1"/>
  <c r="J3829" i="1"/>
  <c r="BN3828" i="1"/>
  <c r="BM3828" i="1"/>
  <c r="J3828" i="1"/>
  <c r="BN3827" i="1"/>
  <c r="BM3827" i="1"/>
  <c r="J3827" i="1"/>
  <c r="BN3826" i="1"/>
  <c r="BM3826" i="1"/>
  <c r="J3826" i="1"/>
  <c r="BN3825" i="1"/>
  <c r="BM3825" i="1"/>
  <c r="J3825" i="1"/>
  <c r="BN3824" i="1"/>
  <c r="BM3824" i="1"/>
  <c r="J3824" i="1"/>
  <c r="BN3823" i="1"/>
  <c r="BM3823" i="1"/>
  <c r="J3823" i="1"/>
  <c r="BN3822" i="1"/>
  <c r="BM3822" i="1"/>
  <c r="J3822" i="1"/>
  <c r="BN3821" i="1"/>
  <c r="BM3821" i="1"/>
  <c r="J3821" i="1"/>
  <c r="BN3820" i="1"/>
  <c r="BM3820" i="1"/>
  <c r="J3820" i="1"/>
  <c r="BN3819" i="1"/>
  <c r="BM3819" i="1"/>
  <c r="J3819" i="1"/>
  <c r="BN3818" i="1"/>
  <c r="BM3818" i="1"/>
  <c r="J3818" i="1"/>
  <c r="BN3817" i="1"/>
  <c r="BM3817" i="1"/>
  <c r="J3817" i="1"/>
  <c r="BN3816" i="1"/>
  <c r="BM3816" i="1"/>
  <c r="J3816" i="1"/>
  <c r="BN3815" i="1"/>
  <c r="BM3815" i="1"/>
  <c r="J3815" i="1"/>
  <c r="BN3814" i="1"/>
  <c r="BM3814" i="1"/>
  <c r="J3814" i="1"/>
  <c r="BN3813" i="1"/>
  <c r="BM3813" i="1"/>
  <c r="J3813" i="1"/>
  <c r="BN3812" i="1"/>
  <c r="BM3812" i="1"/>
  <c r="J3812" i="1"/>
  <c r="BN3811" i="1"/>
  <c r="BM3811" i="1"/>
  <c r="J3811" i="1"/>
  <c r="BN3810" i="1"/>
  <c r="BM3810" i="1"/>
  <c r="J3810" i="1"/>
  <c r="BN3809" i="1"/>
  <c r="BM3809" i="1"/>
  <c r="J3809" i="1"/>
  <c r="BN3808" i="1"/>
  <c r="BM3808" i="1"/>
  <c r="J3808" i="1"/>
  <c r="BN3807" i="1"/>
  <c r="BM3807" i="1"/>
  <c r="J3807" i="1"/>
  <c r="BN3806" i="1"/>
  <c r="BM3806" i="1"/>
  <c r="J3806" i="1"/>
  <c r="BN3805" i="1"/>
  <c r="BM3805" i="1"/>
  <c r="J3805" i="1"/>
  <c r="BN3804" i="1"/>
  <c r="BM3804" i="1"/>
  <c r="J3804" i="1"/>
  <c r="BN3803" i="1"/>
  <c r="BM3803" i="1"/>
  <c r="J3803" i="1"/>
  <c r="BN3802" i="1"/>
  <c r="BM3802" i="1"/>
  <c r="J3802" i="1"/>
  <c r="BN3801" i="1"/>
  <c r="BM3801" i="1"/>
  <c r="J3801" i="1"/>
  <c r="BN3800" i="1"/>
  <c r="BM3800" i="1"/>
  <c r="J3800" i="1"/>
  <c r="BN3799" i="1"/>
  <c r="BM3799" i="1"/>
  <c r="J3799" i="1"/>
  <c r="BN3798" i="1"/>
  <c r="BM3798" i="1"/>
  <c r="J3798" i="1"/>
  <c r="BN3797" i="1"/>
  <c r="BM3797" i="1"/>
  <c r="J3797" i="1"/>
  <c r="BN3796" i="1"/>
  <c r="BM3796" i="1"/>
  <c r="J3796" i="1"/>
  <c r="BN3795" i="1"/>
  <c r="BM3795" i="1"/>
  <c r="J3795" i="1"/>
  <c r="BN3794" i="1"/>
  <c r="BM3794" i="1"/>
  <c r="J3794" i="1"/>
  <c r="BN3793" i="1"/>
  <c r="BM3793" i="1"/>
  <c r="J3793" i="1"/>
  <c r="BN3792" i="1"/>
  <c r="BM3792" i="1"/>
  <c r="J3792" i="1"/>
  <c r="BN3791" i="1"/>
  <c r="BM3791" i="1"/>
  <c r="J3791" i="1"/>
  <c r="BN3790" i="1"/>
  <c r="BM3790" i="1"/>
  <c r="J3790" i="1"/>
  <c r="BN3789" i="1"/>
  <c r="BM3789" i="1"/>
  <c r="J3789" i="1"/>
  <c r="BN3788" i="1"/>
  <c r="BM3788" i="1"/>
  <c r="J3788" i="1"/>
  <c r="BN3787" i="1"/>
  <c r="BM3787" i="1"/>
  <c r="J3787" i="1"/>
  <c r="BN3786" i="1"/>
  <c r="BM3786" i="1"/>
  <c r="J3786" i="1"/>
  <c r="BN3785" i="1"/>
  <c r="BM3785" i="1"/>
  <c r="J3785" i="1"/>
  <c r="BN3784" i="1"/>
  <c r="BM3784" i="1"/>
  <c r="J3784" i="1"/>
  <c r="BN3783" i="1"/>
  <c r="BM3783" i="1"/>
  <c r="J3783" i="1"/>
  <c r="BN3782" i="1"/>
  <c r="BM3782" i="1"/>
  <c r="J3782" i="1"/>
  <c r="BN3781" i="1"/>
  <c r="BM3781" i="1"/>
  <c r="J3781" i="1"/>
  <c r="BN3780" i="1"/>
  <c r="BM3780" i="1"/>
  <c r="J3780" i="1"/>
  <c r="BN3779" i="1"/>
  <c r="BM3779" i="1"/>
  <c r="J3779" i="1"/>
  <c r="BN3778" i="1"/>
  <c r="BM3778" i="1"/>
  <c r="J3778" i="1"/>
  <c r="BN3777" i="1"/>
  <c r="BM3777" i="1"/>
  <c r="J3777" i="1"/>
  <c r="BN3776" i="1"/>
  <c r="BM3776" i="1"/>
  <c r="J3776" i="1"/>
  <c r="BN3775" i="1"/>
  <c r="BM3775" i="1"/>
  <c r="J3775" i="1"/>
  <c r="BN3774" i="1"/>
  <c r="BM3774" i="1"/>
  <c r="J3774" i="1"/>
  <c r="BN3773" i="1"/>
  <c r="BM3773" i="1"/>
  <c r="J3773" i="1"/>
  <c r="BN3772" i="1"/>
  <c r="BM3772" i="1"/>
  <c r="J3772" i="1"/>
  <c r="BN3771" i="1"/>
  <c r="BM3771" i="1"/>
  <c r="J3771" i="1"/>
  <c r="BN3770" i="1"/>
  <c r="BM3770" i="1"/>
  <c r="J3770" i="1"/>
  <c r="BN3769" i="1"/>
  <c r="BM3769" i="1"/>
  <c r="J3769" i="1"/>
  <c r="BN3768" i="1"/>
  <c r="BM3768" i="1"/>
  <c r="J3768" i="1"/>
  <c r="BN3767" i="1"/>
  <c r="BM3767" i="1"/>
  <c r="J3767" i="1"/>
  <c r="BN3766" i="1"/>
  <c r="BM3766" i="1"/>
  <c r="J3766" i="1"/>
  <c r="BN3765" i="1"/>
  <c r="BM3765" i="1"/>
  <c r="J3765" i="1"/>
  <c r="BN3764" i="1"/>
  <c r="BM3764" i="1"/>
  <c r="J3764" i="1"/>
  <c r="BN3763" i="1"/>
  <c r="BM3763" i="1"/>
  <c r="J3763" i="1"/>
  <c r="BN3762" i="1"/>
  <c r="BM3762" i="1"/>
  <c r="J3762" i="1"/>
  <c r="BN3761" i="1"/>
  <c r="BM3761" i="1"/>
  <c r="J3761" i="1"/>
  <c r="BN3760" i="1"/>
  <c r="BM3760" i="1"/>
  <c r="J3760" i="1"/>
  <c r="BN3759" i="1"/>
  <c r="BM3759" i="1"/>
  <c r="J3759" i="1"/>
  <c r="BN3758" i="1"/>
  <c r="BM3758" i="1"/>
  <c r="J3758" i="1"/>
  <c r="BN3757" i="1"/>
  <c r="BM3757" i="1"/>
  <c r="J3757" i="1"/>
  <c r="BN3756" i="1"/>
  <c r="BM3756" i="1"/>
  <c r="J3756" i="1"/>
  <c r="BN3755" i="1"/>
  <c r="BM3755" i="1"/>
  <c r="J3755" i="1"/>
  <c r="BN3754" i="1"/>
  <c r="BM3754" i="1"/>
  <c r="J3754" i="1"/>
  <c r="BN3753" i="1"/>
  <c r="BM3753" i="1"/>
  <c r="J3753" i="1"/>
  <c r="BN3752" i="1"/>
  <c r="BM3752" i="1"/>
  <c r="J3752" i="1"/>
  <c r="BN3751" i="1"/>
  <c r="BM3751" i="1"/>
  <c r="J3751" i="1"/>
  <c r="BN3750" i="1"/>
  <c r="BM3750" i="1"/>
  <c r="J3750" i="1"/>
  <c r="BN3749" i="1"/>
  <c r="BM3749" i="1"/>
  <c r="J3749" i="1"/>
  <c r="BN3748" i="1"/>
  <c r="BM3748" i="1"/>
  <c r="J3748" i="1"/>
  <c r="BN3747" i="1"/>
  <c r="BM3747" i="1"/>
  <c r="J3747" i="1"/>
  <c r="BN3746" i="1"/>
  <c r="BM3746" i="1"/>
  <c r="J3746" i="1"/>
  <c r="BN3745" i="1"/>
  <c r="BM3745" i="1"/>
  <c r="J3745" i="1"/>
  <c r="BN3744" i="1"/>
  <c r="BM3744" i="1"/>
  <c r="J3744" i="1"/>
  <c r="BN3743" i="1"/>
  <c r="BM3743" i="1"/>
  <c r="J3743" i="1"/>
  <c r="BN3742" i="1"/>
  <c r="BM3742" i="1"/>
  <c r="J3742" i="1"/>
  <c r="BN3741" i="1"/>
  <c r="BM3741" i="1"/>
  <c r="J3741" i="1"/>
  <c r="BN3740" i="1"/>
  <c r="BM3740" i="1"/>
  <c r="J3740" i="1"/>
  <c r="BN3739" i="1"/>
  <c r="BM3739" i="1"/>
  <c r="J3739" i="1"/>
  <c r="BN3738" i="1"/>
  <c r="BM3738" i="1"/>
  <c r="J3738" i="1"/>
  <c r="BN3737" i="1"/>
  <c r="BM3737" i="1"/>
  <c r="J3737" i="1"/>
  <c r="BN3736" i="1"/>
  <c r="BM3736" i="1"/>
  <c r="J3736" i="1"/>
  <c r="BN3735" i="1"/>
  <c r="BM3735" i="1"/>
  <c r="J3735" i="1"/>
  <c r="BN3734" i="1"/>
  <c r="BM3734" i="1"/>
  <c r="J3734" i="1"/>
  <c r="BN3733" i="1"/>
  <c r="BM3733" i="1"/>
  <c r="J3733" i="1"/>
  <c r="BN3732" i="1"/>
  <c r="BM3732" i="1"/>
  <c r="J3732" i="1"/>
  <c r="BN3731" i="1"/>
  <c r="BM3731" i="1"/>
  <c r="J3731" i="1"/>
  <c r="BN3730" i="1"/>
  <c r="BM3730" i="1"/>
  <c r="J3730" i="1"/>
  <c r="BN3729" i="1"/>
  <c r="BM3729" i="1"/>
  <c r="J3729" i="1"/>
  <c r="BN3728" i="1"/>
  <c r="BM3728" i="1"/>
  <c r="J3728" i="1"/>
  <c r="BN3727" i="1"/>
  <c r="BM3727" i="1"/>
  <c r="J3727" i="1"/>
  <c r="BN3726" i="1"/>
  <c r="BM3726" i="1"/>
  <c r="J3726" i="1"/>
  <c r="BN3725" i="1"/>
  <c r="BM3725" i="1"/>
  <c r="J3725" i="1"/>
  <c r="BN3724" i="1"/>
  <c r="BM3724" i="1"/>
  <c r="J3724" i="1"/>
  <c r="BN3723" i="1"/>
  <c r="BM3723" i="1"/>
  <c r="J3723" i="1"/>
  <c r="BN3722" i="1"/>
  <c r="BM3722" i="1"/>
  <c r="J3722" i="1"/>
  <c r="BN3721" i="1"/>
  <c r="BM3721" i="1"/>
  <c r="J3721" i="1"/>
  <c r="BN3720" i="1"/>
  <c r="BM3720" i="1"/>
  <c r="J3720" i="1"/>
  <c r="BN3719" i="1"/>
  <c r="BM3719" i="1"/>
  <c r="J3719" i="1"/>
  <c r="BN3718" i="1"/>
  <c r="BM3718" i="1"/>
  <c r="J3718" i="1"/>
  <c r="BN3717" i="1"/>
  <c r="BM3717" i="1"/>
  <c r="J3717" i="1"/>
  <c r="BN3716" i="1"/>
  <c r="BM3716" i="1"/>
  <c r="J3716" i="1"/>
  <c r="BN3715" i="1"/>
  <c r="BM3715" i="1"/>
  <c r="J3715" i="1"/>
  <c r="BN3714" i="1"/>
  <c r="BM3714" i="1"/>
  <c r="J3714" i="1"/>
  <c r="BN3713" i="1"/>
  <c r="BM3713" i="1"/>
  <c r="J3713" i="1"/>
  <c r="BN3712" i="1"/>
  <c r="BM3712" i="1"/>
  <c r="J3712" i="1"/>
  <c r="BN3711" i="1"/>
  <c r="BM3711" i="1"/>
  <c r="J3711" i="1"/>
  <c r="BN3710" i="1"/>
  <c r="BM3710" i="1"/>
  <c r="J3710" i="1"/>
  <c r="BN3709" i="1"/>
  <c r="BM3709" i="1"/>
  <c r="J3709" i="1"/>
  <c r="BN3708" i="1"/>
  <c r="BM3708" i="1"/>
  <c r="J3708" i="1"/>
  <c r="BN3707" i="1"/>
  <c r="BM3707" i="1"/>
  <c r="J3707" i="1"/>
  <c r="BN3706" i="1"/>
  <c r="BM3706" i="1"/>
  <c r="J3706" i="1"/>
  <c r="BN3705" i="1"/>
  <c r="BM3705" i="1"/>
  <c r="J3705" i="1"/>
  <c r="BN3704" i="1"/>
  <c r="BM3704" i="1"/>
  <c r="J3704" i="1"/>
  <c r="BN3703" i="1"/>
  <c r="BM3703" i="1"/>
  <c r="J3703" i="1"/>
  <c r="BN3702" i="1"/>
  <c r="BM3702" i="1"/>
  <c r="J3702" i="1"/>
  <c r="BN3701" i="1"/>
  <c r="BM3701" i="1"/>
  <c r="J3701" i="1"/>
  <c r="BN3700" i="1"/>
  <c r="BM3700" i="1"/>
  <c r="J3700" i="1"/>
  <c r="BN3699" i="1"/>
  <c r="BM3699" i="1"/>
  <c r="J3699" i="1"/>
  <c r="BN3698" i="1"/>
  <c r="BM3698" i="1"/>
  <c r="J3698" i="1"/>
  <c r="BN3697" i="1"/>
  <c r="BM3697" i="1"/>
  <c r="J3697" i="1"/>
  <c r="BN3696" i="1"/>
  <c r="BM3696" i="1"/>
  <c r="J3696" i="1"/>
  <c r="BN3695" i="1"/>
  <c r="BM3695" i="1"/>
  <c r="J3695" i="1"/>
  <c r="BN3694" i="1"/>
  <c r="BM3694" i="1"/>
  <c r="J3694" i="1"/>
  <c r="BN3693" i="1"/>
  <c r="BM3693" i="1"/>
  <c r="J3693" i="1"/>
  <c r="BN3692" i="1"/>
  <c r="BM3692" i="1"/>
  <c r="J3692" i="1"/>
  <c r="BN3691" i="1"/>
  <c r="BM3691" i="1"/>
  <c r="J3691" i="1"/>
  <c r="BN3690" i="1"/>
  <c r="BM3690" i="1"/>
  <c r="J3690" i="1"/>
  <c r="BN3689" i="1"/>
  <c r="BM3689" i="1"/>
  <c r="J3689" i="1"/>
  <c r="BN3688" i="1"/>
  <c r="BM3688" i="1"/>
  <c r="J3688" i="1"/>
  <c r="BN3687" i="1"/>
  <c r="BM3687" i="1"/>
  <c r="J3687" i="1"/>
  <c r="BN3686" i="1"/>
  <c r="BM3686" i="1"/>
  <c r="J3686" i="1"/>
  <c r="BN3685" i="1"/>
  <c r="BM3685" i="1"/>
  <c r="J3685" i="1"/>
  <c r="BN3684" i="1"/>
  <c r="BM3684" i="1"/>
  <c r="J3684" i="1"/>
  <c r="BN3683" i="1"/>
  <c r="BM3683" i="1"/>
  <c r="J3683" i="1"/>
  <c r="BN3682" i="1"/>
  <c r="BM3682" i="1"/>
  <c r="J3682" i="1"/>
  <c r="BN3681" i="1"/>
  <c r="BM3681" i="1"/>
  <c r="J3681" i="1"/>
  <c r="BN3680" i="1"/>
  <c r="BM3680" i="1"/>
  <c r="J3680" i="1"/>
  <c r="BN3679" i="1"/>
  <c r="BM3679" i="1"/>
  <c r="J3679" i="1"/>
  <c r="BN3678" i="1"/>
  <c r="BM3678" i="1"/>
  <c r="J3678" i="1"/>
  <c r="BN3677" i="1"/>
  <c r="BM3677" i="1"/>
  <c r="J3677" i="1"/>
  <c r="BN3676" i="1"/>
  <c r="BM3676" i="1"/>
  <c r="J3676" i="1"/>
  <c r="BN3675" i="1"/>
  <c r="BM3675" i="1"/>
  <c r="J3675" i="1"/>
  <c r="BN3674" i="1"/>
  <c r="BM3674" i="1"/>
  <c r="J3674" i="1"/>
  <c r="BN3673" i="1"/>
  <c r="BM3673" i="1"/>
  <c r="J3673" i="1"/>
  <c r="BN3672" i="1"/>
  <c r="BM3672" i="1"/>
  <c r="J3672" i="1"/>
  <c r="BN3671" i="1"/>
  <c r="BM3671" i="1"/>
  <c r="J3671" i="1"/>
  <c r="BN3670" i="1"/>
  <c r="BM3670" i="1"/>
  <c r="J3670" i="1"/>
  <c r="BN3669" i="1"/>
  <c r="BM3669" i="1"/>
  <c r="J3669" i="1"/>
  <c r="BN3668" i="1"/>
  <c r="BM3668" i="1"/>
  <c r="J3668" i="1"/>
  <c r="BN3667" i="1"/>
  <c r="BM3667" i="1"/>
  <c r="J3667" i="1"/>
  <c r="BN3666" i="1"/>
  <c r="BM3666" i="1"/>
  <c r="J3666" i="1"/>
  <c r="BN3665" i="1"/>
  <c r="BM3665" i="1"/>
  <c r="J3665" i="1"/>
  <c r="BN3664" i="1"/>
  <c r="BM3664" i="1"/>
  <c r="J3664" i="1"/>
  <c r="BN3663" i="1"/>
  <c r="BM3663" i="1"/>
  <c r="J3663" i="1"/>
  <c r="BN3662" i="1"/>
  <c r="BM3662" i="1"/>
  <c r="J3662" i="1"/>
  <c r="BN3661" i="1"/>
  <c r="BM3661" i="1"/>
  <c r="J3661" i="1"/>
  <c r="BN3660" i="1"/>
  <c r="BM3660" i="1"/>
  <c r="J3660" i="1"/>
  <c r="BN3659" i="1"/>
  <c r="BM3659" i="1"/>
  <c r="J3659" i="1"/>
  <c r="BN3658" i="1"/>
  <c r="BM3658" i="1"/>
  <c r="J3658" i="1"/>
  <c r="BN3657" i="1"/>
  <c r="BM3657" i="1"/>
  <c r="J3657" i="1"/>
  <c r="BN3656" i="1"/>
  <c r="BM3656" i="1"/>
  <c r="J3656" i="1"/>
  <c r="BN3655" i="1"/>
  <c r="BM3655" i="1"/>
  <c r="J3655" i="1"/>
  <c r="BN3654" i="1"/>
  <c r="BM3654" i="1"/>
  <c r="J3654" i="1"/>
  <c r="BN3653" i="1"/>
  <c r="BM3653" i="1"/>
  <c r="J3653" i="1"/>
  <c r="BN3652" i="1"/>
  <c r="BM3652" i="1"/>
  <c r="J3652" i="1"/>
  <c r="BN3651" i="1"/>
  <c r="BM3651" i="1"/>
  <c r="J3651" i="1"/>
  <c r="BN3650" i="1"/>
  <c r="BM3650" i="1"/>
  <c r="J3650" i="1"/>
  <c r="BN3649" i="1"/>
  <c r="BM3649" i="1"/>
  <c r="J3649" i="1"/>
  <c r="BN3648" i="1"/>
  <c r="BM3648" i="1"/>
  <c r="J3648" i="1"/>
  <c r="BN3647" i="1"/>
  <c r="BM3647" i="1"/>
  <c r="J3647" i="1"/>
  <c r="BN3646" i="1"/>
  <c r="BM3646" i="1"/>
  <c r="J3646" i="1"/>
  <c r="BN3645" i="1"/>
  <c r="BM3645" i="1"/>
  <c r="J3645" i="1"/>
  <c r="BN3644" i="1"/>
  <c r="BM3644" i="1"/>
  <c r="J3644" i="1"/>
  <c r="BN3643" i="1"/>
  <c r="BM3643" i="1"/>
  <c r="J3643" i="1"/>
  <c r="BN3642" i="1"/>
  <c r="BM3642" i="1"/>
  <c r="J3642" i="1"/>
  <c r="BN3641" i="1"/>
  <c r="BM3641" i="1"/>
  <c r="J3641" i="1"/>
  <c r="BN3640" i="1"/>
  <c r="BM3640" i="1"/>
  <c r="J3640" i="1"/>
  <c r="BN3639" i="1"/>
  <c r="BM3639" i="1"/>
  <c r="J3639" i="1"/>
  <c r="BN3638" i="1"/>
  <c r="BM3638" i="1"/>
  <c r="J3638" i="1"/>
  <c r="BN3637" i="1"/>
  <c r="BM3637" i="1"/>
  <c r="J3637" i="1"/>
  <c r="BN3636" i="1"/>
  <c r="BM3636" i="1"/>
  <c r="J3636" i="1"/>
  <c r="BN3635" i="1"/>
  <c r="BM3635" i="1"/>
  <c r="J3635" i="1"/>
  <c r="BN3634" i="1"/>
  <c r="BM3634" i="1"/>
  <c r="J3634" i="1"/>
  <c r="BN3633" i="1"/>
  <c r="BM3633" i="1"/>
  <c r="J3633" i="1"/>
  <c r="BN3632" i="1"/>
  <c r="BM3632" i="1"/>
  <c r="J3632" i="1"/>
  <c r="BN3631" i="1"/>
  <c r="BM3631" i="1"/>
  <c r="J3631" i="1"/>
  <c r="BN3630" i="1"/>
  <c r="BM3630" i="1"/>
  <c r="J3630" i="1"/>
  <c r="BN3629" i="1"/>
  <c r="BM3629" i="1"/>
  <c r="J3629" i="1"/>
  <c r="BN3628" i="1"/>
  <c r="BM3628" i="1"/>
  <c r="J3628" i="1"/>
  <c r="BN3627" i="1"/>
  <c r="BM3627" i="1"/>
  <c r="J3627" i="1"/>
  <c r="BN3626" i="1"/>
  <c r="BM3626" i="1"/>
  <c r="J3626" i="1"/>
  <c r="BN3625" i="1"/>
  <c r="BM3625" i="1"/>
  <c r="J3625" i="1"/>
  <c r="BN3624" i="1"/>
  <c r="BM3624" i="1"/>
  <c r="J3624" i="1"/>
  <c r="BN3623" i="1"/>
  <c r="BM3623" i="1"/>
  <c r="J3623" i="1"/>
  <c r="BN3622" i="1"/>
  <c r="BM3622" i="1"/>
  <c r="J3622" i="1"/>
  <c r="BN3621" i="1"/>
  <c r="BM3621" i="1"/>
  <c r="J3621" i="1"/>
  <c r="BN3620" i="1"/>
  <c r="BM3620" i="1"/>
  <c r="J3620" i="1"/>
  <c r="BN3619" i="1"/>
  <c r="BM3619" i="1"/>
  <c r="J3619" i="1"/>
  <c r="BN3618" i="1"/>
  <c r="BM3618" i="1"/>
  <c r="J3618" i="1"/>
  <c r="BN3617" i="1"/>
  <c r="BM3617" i="1"/>
  <c r="J3617" i="1"/>
  <c r="BN3616" i="1"/>
  <c r="BM3616" i="1"/>
  <c r="J3616" i="1"/>
  <c r="BN3615" i="1"/>
  <c r="BM3615" i="1"/>
  <c r="J3615" i="1"/>
  <c r="BN3614" i="1"/>
  <c r="BM3614" i="1"/>
  <c r="J3614" i="1"/>
  <c r="BN3613" i="1"/>
  <c r="BM3613" i="1"/>
  <c r="J3613" i="1"/>
  <c r="BN3612" i="1"/>
  <c r="BM3612" i="1"/>
  <c r="J3612" i="1"/>
  <c r="BN3611" i="1"/>
  <c r="BM3611" i="1"/>
  <c r="J3611" i="1"/>
  <c r="BN3610" i="1"/>
  <c r="BM3610" i="1"/>
  <c r="J3610" i="1"/>
  <c r="BN3609" i="1"/>
  <c r="BM3609" i="1"/>
  <c r="J3609" i="1"/>
  <c r="BN3608" i="1"/>
  <c r="BM3608" i="1"/>
  <c r="J3608" i="1"/>
  <c r="BN3607" i="1"/>
  <c r="BM3607" i="1"/>
  <c r="J3607" i="1"/>
  <c r="BN3606" i="1"/>
  <c r="BM3606" i="1"/>
  <c r="J3606" i="1"/>
  <c r="BN3605" i="1"/>
  <c r="BM3605" i="1"/>
  <c r="J3605" i="1"/>
  <c r="BN3604" i="1"/>
  <c r="BM3604" i="1"/>
  <c r="J3604" i="1"/>
  <c r="BN3603" i="1"/>
  <c r="BM3603" i="1"/>
  <c r="J3603" i="1"/>
  <c r="BN3602" i="1"/>
  <c r="BM3602" i="1"/>
  <c r="J3602" i="1"/>
  <c r="BN3601" i="1"/>
  <c r="BM3601" i="1"/>
  <c r="J3601" i="1"/>
  <c r="BN3600" i="1"/>
  <c r="BM3600" i="1"/>
  <c r="J3600" i="1"/>
  <c r="BN3599" i="1"/>
  <c r="BM3599" i="1"/>
  <c r="J3599" i="1"/>
  <c r="BN3598" i="1"/>
  <c r="BM3598" i="1"/>
  <c r="J3598" i="1"/>
  <c r="BN3597" i="1"/>
  <c r="BM3597" i="1"/>
  <c r="J3597" i="1"/>
  <c r="BN3596" i="1"/>
  <c r="BM3596" i="1"/>
  <c r="J3596" i="1"/>
  <c r="BN3595" i="1"/>
  <c r="BM3595" i="1"/>
  <c r="J3595" i="1"/>
  <c r="BN3594" i="1"/>
  <c r="BM3594" i="1"/>
  <c r="J3594" i="1"/>
  <c r="BN3593" i="1"/>
  <c r="BM3593" i="1"/>
  <c r="J3593" i="1"/>
  <c r="BN3592" i="1"/>
  <c r="BM3592" i="1"/>
  <c r="J3592" i="1"/>
  <c r="BN3591" i="1"/>
  <c r="BM3591" i="1"/>
  <c r="J3591" i="1"/>
  <c r="BN3590" i="1"/>
  <c r="BM3590" i="1"/>
  <c r="J3590" i="1"/>
  <c r="BN3589" i="1"/>
  <c r="BM3589" i="1"/>
  <c r="J3589" i="1"/>
  <c r="BN3588" i="1"/>
  <c r="BM3588" i="1"/>
  <c r="J3588" i="1"/>
  <c r="BN3587" i="1"/>
  <c r="BM3587" i="1"/>
  <c r="J3587" i="1"/>
  <c r="BN3586" i="1"/>
  <c r="BM3586" i="1"/>
  <c r="J3586" i="1"/>
  <c r="BN3585" i="1"/>
  <c r="BM3585" i="1"/>
  <c r="J3585" i="1"/>
  <c r="BN3584" i="1"/>
  <c r="BM3584" i="1"/>
  <c r="J3584" i="1"/>
  <c r="BN3583" i="1"/>
  <c r="BM3583" i="1"/>
  <c r="J3583" i="1"/>
  <c r="BN3582" i="1"/>
  <c r="BM3582" i="1"/>
  <c r="J3582" i="1"/>
  <c r="BN3581" i="1"/>
  <c r="BM3581" i="1"/>
  <c r="J3581" i="1"/>
  <c r="BN3580" i="1"/>
  <c r="BM3580" i="1"/>
  <c r="J3580" i="1"/>
  <c r="BN3579" i="1"/>
  <c r="BM3579" i="1"/>
  <c r="J3579" i="1"/>
  <c r="BN3578" i="1"/>
  <c r="BM3578" i="1"/>
  <c r="J3578" i="1"/>
  <c r="BN3577" i="1"/>
  <c r="BM3577" i="1"/>
  <c r="J3577" i="1"/>
  <c r="BN3576" i="1"/>
  <c r="BM3576" i="1"/>
  <c r="J3576" i="1"/>
  <c r="BN3575" i="1"/>
  <c r="BM3575" i="1"/>
  <c r="J3575" i="1"/>
  <c r="BN3574" i="1"/>
  <c r="BM3574" i="1"/>
  <c r="J3574" i="1"/>
  <c r="BN3573" i="1"/>
  <c r="BM3573" i="1"/>
  <c r="J3573" i="1"/>
  <c r="BN3572" i="1"/>
  <c r="BM3572" i="1"/>
  <c r="J3572" i="1"/>
  <c r="BN3571" i="1"/>
  <c r="BM3571" i="1"/>
  <c r="J3571" i="1"/>
  <c r="BN3570" i="1"/>
  <c r="BM3570" i="1"/>
  <c r="J3570" i="1"/>
  <c r="BN3569" i="1"/>
  <c r="BM3569" i="1"/>
  <c r="J3569" i="1"/>
  <c r="BN3568" i="1"/>
  <c r="BM3568" i="1"/>
  <c r="J3568" i="1"/>
  <c r="BN3567" i="1"/>
  <c r="BM3567" i="1"/>
  <c r="J3567" i="1"/>
  <c r="BN3566" i="1"/>
  <c r="BM3566" i="1"/>
  <c r="J3566" i="1"/>
  <c r="BN3565" i="1"/>
  <c r="BM3565" i="1"/>
  <c r="J3565" i="1"/>
  <c r="BN3564" i="1"/>
  <c r="BM3564" i="1"/>
  <c r="J3564" i="1"/>
  <c r="BN3563" i="1"/>
  <c r="BM3563" i="1"/>
  <c r="J3563" i="1"/>
  <c r="BN3562" i="1"/>
  <c r="BM3562" i="1"/>
  <c r="J3562" i="1"/>
  <c r="BN3561" i="1"/>
  <c r="BM3561" i="1"/>
  <c r="J3561" i="1"/>
  <c r="BN3560" i="1"/>
  <c r="BM3560" i="1"/>
  <c r="J3560" i="1"/>
  <c r="BN3559" i="1"/>
  <c r="BM3559" i="1"/>
  <c r="J3559" i="1"/>
  <c r="BN3558" i="1"/>
  <c r="BM3558" i="1"/>
  <c r="J3558" i="1"/>
  <c r="BN3557" i="1"/>
  <c r="BM3557" i="1"/>
  <c r="J3557" i="1"/>
  <c r="BN3556" i="1"/>
  <c r="BM3556" i="1"/>
  <c r="J3556" i="1"/>
  <c r="BN3555" i="1"/>
  <c r="BM3555" i="1"/>
  <c r="J3555" i="1"/>
  <c r="BN3554" i="1"/>
  <c r="BM3554" i="1"/>
  <c r="J3554" i="1"/>
  <c r="BN3553" i="1"/>
  <c r="BM3553" i="1"/>
  <c r="J3553" i="1"/>
  <c r="BN3552" i="1"/>
  <c r="BM3552" i="1"/>
  <c r="J3552" i="1"/>
  <c r="BN3551" i="1"/>
  <c r="BM3551" i="1"/>
  <c r="J3551" i="1"/>
  <c r="BN3550" i="1"/>
  <c r="BM3550" i="1"/>
  <c r="J3550" i="1"/>
  <c r="BN3549" i="1"/>
  <c r="BM3549" i="1"/>
  <c r="J3549" i="1"/>
  <c r="BN3548" i="1"/>
  <c r="BM3548" i="1"/>
  <c r="J3548" i="1"/>
  <c r="BN3547" i="1"/>
  <c r="BM3547" i="1"/>
  <c r="J3547" i="1"/>
  <c r="BN3546" i="1"/>
  <c r="BM3546" i="1"/>
  <c r="J3546" i="1"/>
  <c r="BN3545" i="1"/>
  <c r="BM3545" i="1"/>
  <c r="J3545" i="1"/>
  <c r="BN3544" i="1"/>
  <c r="BM3544" i="1"/>
  <c r="J3544" i="1"/>
  <c r="BN3543" i="1"/>
  <c r="BM3543" i="1"/>
  <c r="J3543" i="1"/>
  <c r="BN3542" i="1"/>
  <c r="BM3542" i="1"/>
  <c r="J3542" i="1"/>
  <c r="BN3541" i="1"/>
  <c r="BM3541" i="1"/>
  <c r="J3541" i="1"/>
  <c r="BN3540" i="1"/>
  <c r="BM3540" i="1"/>
  <c r="J3540" i="1"/>
  <c r="BN3539" i="1"/>
  <c r="BM3539" i="1"/>
  <c r="J3539" i="1"/>
  <c r="BN3538" i="1"/>
  <c r="BM3538" i="1"/>
  <c r="J3538" i="1"/>
  <c r="BN3537" i="1"/>
  <c r="BM3537" i="1"/>
  <c r="J3537" i="1"/>
  <c r="BN3536" i="1"/>
  <c r="BM3536" i="1"/>
  <c r="J3536" i="1"/>
  <c r="BN3535" i="1"/>
  <c r="BM3535" i="1"/>
  <c r="J3535" i="1"/>
  <c r="BN3534" i="1"/>
  <c r="BM3534" i="1"/>
  <c r="J3534" i="1"/>
  <c r="BN3533" i="1"/>
  <c r="BM3533" i="1"/>
  <c r="J3533" i="1"/>
  <c r="BN3532" i="1"/>
  <c r="BM3532" i="1"/>
  <c r="J3532" i="1"/>
  <c r="BN3531" i="1"/>
  <c r="BM3531" i="1"/>
  <c r="J3531" i="1"/>
  <c r="BN3530" i="1"/>
  <c r="BM3530" i="1"/>
  <c r="J3530" i="1"/>
  <c r="BN3529" i="1"/>
  <c r="BM3529" i="1"/>
  <c r="J3529" i="1"/>
  <c r="BN3528" i="1"/>
  <c r="BM3528" i="1"/>
  <c r="J3528" i="1"/>
  <c r="BN3527" i="1"/>
  <c r="BM3527" i="1"/>
  <c r="J3527" i="1"/>
  <c r="BN3526" i="1"/>
  <c r="BM3526" i="1"/>
  <c r="J3526" i="1"/>
  <c r="BN3525" i="1"/>
  <c r="BM3525" i="1"/>
  <c r="J3525" i="1"/>
  <c r="BN3524" i="1"/>
  <c r="BM3524" i="1"/>
  <c r="J3524" i="1"/>
  <c r="BN3523" i="1"/>
  <c r="BM3523" i="1"/>
  <c r="J3523" i="1"/>
  <c r="BN3522" i="1"/>
  <c r="BM3522" i="1"/>
  <c r="J3522" i="1"/>
  <c r="BN3521" i="1"/>
  <c r="BM3521" i="1"/>
  <c r="J3521" i="1"/>
  <c r="BN3520" i="1"/>
  <c r="BM3520" i="1"/>
  <c r="J3520" i="1"/>
  <c r="BN3519" i="1"/>
  <c r="BM3519" i="1"/>
  <c r="J3519" i="1"/>
  <c r="BN3518" i="1"/>
  <c r="BM3518" i="1"/>
  <c r="J3518" i="1"/>
  <c r="BN3517" i="1"/>
  <c r="BM3517" i="1"/>
  <c r="J3517" i="1"/>
  <c r="BN3516" i="1"/>
  <c r="BM3516" i="1"/>
  <c r="J3516" i="1"/>
  <c r="BN3515" i="1"/>
  <c r="BM3515" i="1"/>
  <c r="J3515" i="1"/>
  <c r="BN3514" i="1"/>
  <c r="BM3514" i="1"/>
  <c r="J3514" i="1"/>
  <c r="BN3513" i="1"/>
  <c r="BM3513" i="1"/>
  <c r="J3513" i="1"/>
  <c r="BN3512" i="1"/>
  <c r="BM3512" i="1"/>
  <c r="J3512" i="1"/>
  <c r="BN3511" i="1"/>
  <c r="BM3511" i="1"/>
  <c r="J3511" i="1"/>
  <c r="BN3510" i="1"/>
  <c r="BM3510" i="1"/>
  <c r="J3510" i="1"/>
  <c r="BN3509" i="1"/>
  <c r="BM3509" i="1"/>
  <c r="J3509" i="1"/>
  <c r="BN3508" i="1"/>
  <c r="BM3508" i="1"/>
  <c r="J3508" i="1"/>
  <c r="BN3507" i="1"/>
  <c r="BM3507" i="1"/>
  <c r="J3507" i="1"/>
  <c r="BN3506" i="1"/>
  <c r="BM3506" i="1"/>
  <c r="J3506" i="1"/>
  <c r="BN3505" i="1"/>
  <c r="BM3505" i="1"/>
  <c r="J3505" i="1"/>
  <c r="BN3504" i="1"/>
  <c r="BM3504" i="1"/>
  <c r="J3504" i="1"/>
  <c r="BN3503" i="1"/>
  <c r="BM3503" i="1"/>
  <c r="J3503" i="1"/>
  <c r="BN3502" i="1"/>
  <c r="BM3502" i="1"/>
  <c r="J3502" i="1"/>
  <c r="BN3501" i="1"/>
  <c r="BM3501" i="1"/>
  <c r="J3501" i="1"/>
  <c r="BN3500" i="1"/>
  <c r="BM3500" i="1"/>
  <c r="J3500" i="1"/>
  <c r="BN3499" i="1"/>
  <c r="BM3499" i="1"/>
  <c r="J3499" i="1"/>
  <c r="BN3498" i="1"/>
  <c r="BM3498" i="1"/>
  <c r="J3498" i="1"/>
  <c r="BN3497" i="1"/>
  <c r="BM3497" i="1"/>
  <c r="J3497" i="1"/>
  <c r="BN3496" i="1"/>
  <c r="BM3496" i="1"/>
  <c r="J3496" i="1"/>
  <c r="BN3495" i="1"/>
  <c r="BM3495" i="1"/>
  <c r="J3495" i="1"/>
  <c r="BN3494" i="1"/>
  <c r="BM3494" i="1"/>
  <c r="J3494" i="1"/>
  <c r="BN3493" i="1"/>
  <c r="BM3493" i="1"/>
  <c r="J3493" i="1"/>
  <c r="BN3492" i="1"/>
  <c r="BM3492" i="1"/>
  <c r="J3492" i="1"/>
  <c r="BN3491" i="1"/>
  <c r="BM3491" i="1"/>
  <c r="J3491" i="1"/>
  <c r="BN3490" i="1"/>
  <c r="BM3490" i="1"/>
  <c r="J3490" i="1"/>
  <c r="BN3489" i="1"/>
  <c r="BM3489" i="1"/>
  <c r="J3489" i="1"/>
  <c r="BN3488" i="1"/>
  <c r="BM3488" i="1"/>
  <c r="J3488" i="1"/>
  <c r="BN3487" i="1"/>
  <c r="BM3487" i="1"/>
  <c r="J3487" i="1"/>
  <c r="BN3486" i="1"/>
  <c r="BM3486" i="1"/>
  <c r="J3486" i="1"/>
  <c r="BN3485" i="1"/>
  <c r="BM3485" i="1"/>
  <c r="J3485" i="1"/>
  <c r="BN3484" i="1"/>
  <c r="BM3484" i="1"/>
  <c r="J3484" i="1"/>
  <c r="BN3483" i="1"/>
  <c r="BM3483" i="1"/>
  <c r="J3483" i="1"/>
  <c r="BN3482" i="1"/>
  <c r="BM3482" i="1"/>
  <c r="J3482" i="1"/>
  <c r="BN3481" i="1"/>
  <c r="BM3481" i="1"/>
  <c r="J3481" i="1"/>
  <c r="BN3480" i="1"/>
  <c r="BM3480" i="1"/>
  <c r="J3480" i="1"/>
  <c r="BN3479" i="1"/>
  <c r="BM3479" i="1"/>
  <c r="J3479" i="1"/>
  <c r="BN3478" i="1"/>
  <c r="BM3478" i="1"/>
  <c r="J3478" i="1"/>
  <c r="BN3477" i="1"/>
  <c r="BM3477" i="1"/>
  <c r="J3477" i="1"/>
  <c r="BN3476" i="1"/>
  <c r="BM3476" i="1"/>
  <c r="J3476" i="1"/>
  <c r="BN3475" i="1"/>
  <c r="BM3475" i="1"/>
  <c r="J3475" i="1"/>
  <c r="BN3474" i="1"/>
  <c r="BM3474" i="1"/>
  <c r="J3474" i="1"/>
  <c r="BN3473" i="1"/>
  <c r="BM3473" i="1"/>
  <c r="J3473" i="1"/>
  <c r="BN3472" i="1"/>
  <c r="BM3472" i="1"/>
  <c r="J3472" i="1"/>
  <c r="BN3471" i="1"/>
  <c r="BM3471" i="1"/>
  <c r="J3471" i="1"/>
  <c r="BN3470" i="1"/>
  <c r="BM3470" i="1"/>
  <c r="J3470" i="1"/>
  <c r="BN3469" i="1"/>
  <c r="BM3469" i="1"/>
  <c r="J3469" i="1"/>
  <c r="BN3468" i="1"/>
  <c r="BM3468" i="1"/>
  <c r="J3468" i="1"/>
  <c r="BN3467" i="1"/>
  <c r="BM3467" i="1"/>
  <c r="J3467" i="1"/>
  <c r="BN3466" i="1"/>
  <c r="BM3466" i="1"/>
  <c r="J3466" i="1"/>
  <c r="BN3465" i="1"/>
  <c r="BM3465" i="1"/>
  <c r="J3465" i="1"/>
  <c r="BN3464" i="1"/>
  <c r="BM3464" i="1"/>
  <c r="J3464" i="1"/>
  <c r="BN3463" i="1"/>
  <c r="BM3463" i="1"/>
  <c r="J3463" i="1"/>
  <c r="BN3462" i="1"/>
  <c r="BM3462" i="1"/>
  <c r="J3462" i="1"/>
  <c r="BN3461" i="1"/>
  <c r="BM3461" i="1"/>
  <c r="J3461" i="1"/>
  <c r="BN3460" i="1"/>
  <c r="BM3460" i="1"/>
  <c r="J3460" i="1"/>
  <c r="BN3459" i="1"/>
  <c r="BM3459" i="1"/>
  <c r="J3459" i="1"/>
  <c r="BN3458" i="1"/>
  <c r="BM3458" i="1"/>
  <c r="J3458" i="1"/>
  <c r="BN3457" i="1"/>
  <c r="BM3457" i="1"/>
  <c r="J3457" i="1"/>
  <c r="BN3456" i="1"/>
  <c r="BM3456" i="1"/>
  <c r="J3456" i="1"/>
  <c r="BN3455" i="1"/>
  <c r="BM3455" i="1"/>
  <c r="J3455" i="1"/>
  <c r="BN3454" i="1"/>
  <c r="BM3454" i="1"/>
  <c r="J3454" i="1"/>
  <c r="BN3453" i="1"/>
  <c r="BM3453" i="1"/>
  <c r="J3453" i="1"/>
  <c r="BN3452" i="1"/>
  <c r="BM3452" i="1"/>
  <c r="J3452" i="1"/>
  <c r="BN3451" i="1"/>
  <c r="BM3451" i="1"/>
  <c r="J3451" i="1"/>
  <c r="BN3450" i="1"/>
  <c r="BM3450" i="1"/>
  <c r="J3450" i="1"/>
  <c r="BN3449" i="1"/>
  <c r="BM3449" i="1"/>
  <c r="J3449" i="1"/>
  <c r="BN3448" i="1"/>
  <c r="BM3448" i="1"/>
  <c r="J3448" i="1"/>
  <c r="BN3447" i="1"/>
  <c r="BM3447" i="1"/>
  <c r="J3447" i="1"/>
  <c r="BN3446" i="1"/>
  <c r="BM3446" i="1"/>
  <c r="J3446" i="1"/>
  <c r="BN3445" i="1"/>
  <c r="BM3445" i="1"/>
  <c r="J3445" i="1"/>
  <c r="BN3444" i="1"/>
  <c r="BM3444" i="1"/>
  <c r="J3444" i="1"/>
  <c r="BN3443" i="1"/>
  <c r="BM3443" i="1"/>
  <c r="J3443" i="1"/>
  <c r="BN3442" i="1"/>
  <c r="BM3442" i="1"/>
  <c r="J3442" i="1"/>
  <c r="BN3441" i="1"/>
  <c r="BM3441" i="1"/>
  <c r="J3441" i="1"/>
  <c r="BN3440" i="1"/>
  <c r="BM3440" i="1"/>
  <c r="J3440" i="1"/>
  <c r="BN3439" i="1"/>
  <c r="BM3439" i="1"/>
  <c r="J3439" i="1"/>
  <c r="BN3438" i="1"/>
  <c r="BM3438" i="1"/>
  <c r="J3438" i="1"/>
  <c r="BN3437" i="1"/>
  <c r="BM3437" i="1"/>
  <c r="J3437" i="1"/>
  <c r="BN3436" i="1"/>
  <c r="BM3436" i="1"/>
  <c r="J3436" i="1"/>
  <c r="BN3435" i="1"/>
  <c r="BM3435" i="1"/>
  <c r="J3435" i="1"/>
  <c r="BN3434" i="1"/>
  <c r="BM3434" i="1"/>
  <c r="J3434" i="1"/>
  <c r="BN3433" i="1"/>
  <c r="BM3433" i="1"/>
  <c r="J3433" i="1"/>
  <c r="BN3432" i="1"/>
  <c r="BM3432" i="1"/>
  <c r="J3432" i="1"/>
  <c r="BN3431" i="1"/>
  <c r="BM3431" i="1"/>
  <c r="J3431" i="1"/>
  <c r="BN3430" i="1"/>
  <c r="BM3430" i="1"/>
  <c r="J3430" i="1"/>
  <c r="BN3429" i="1"/>
  <c r="BM3429" i="1"/>
  <c r="J3429" i="1"/>
  <c r="BN3428" i="1"/>
  <c r="BM3428" i="1"/>
  <c r="J3428" i="1"/>
  <c r="BN3427" i="1"/>
  <c r="BM3427" i="1"/>
  <c r="J3427" i="1"/>
  <c r="BN3426" i="1"/>
  <c r="BM3426" i="1"/>
  <c r="J3426" i="1"/>
  <c r="BN3425" i="1"/>
  <c r="BM3425" i="1"/>
  <c r="J3425" i="1"/>
  <c r="BN3424" i="1"/>
  <c r="BM3424" i="1"/>
  <c r="J3424" i="1"/>
  <c r="BN3423" i="1"/>
  <c r="BM3423" i="1"/>
  <c r="J3423" i="1"/>
  <c r="BN3422" i="1"/>
  <c r="BM3422" i="1"/>
  <c r="J3422" i="1"/>
  <c r="BN3421" i="1"/>
  <c r="BM3421" i="1"/>
  <c r="J3421" i="1"/>
  <c r="BN3420" i="1"/>
  <c r="BM3420" i="1"/>
  <c r="J3420" i="1"/>
  <c r="BN3419" i="1"/>
  <c r="BM3419" i="1"/>
  <c r="J3419" i="1"/>
  <c r="BN3418" i="1"/>
  <c r="BM3418" i="1"/>
  <c r="J3418" i="1"/>
  <c r="BN3417" i="1"/>
  <c r="BM3417" i="1"/>
  <c r="J3417" i="1"/>
  <c r="BN3416" i="1"/>
  <c r="BM3416" i="1"/>
  <c r="J3416" i="1"/>
  <c r="BN3415" i="1"/>
  <c r="BM3415" i="1"/>
  <c r="J3415" i="1"/>
  <c r="BN3414" i="1"/>
  <c r="BM3414" i="1"/>
  <c r="J3414" i="1"/>
  <c r="BN3413" i="1"/>
  <c r="BM3413" i="1"/>
  <c r="J3413" i="1"/>
  <c r="BN3412" i="1"/>
  <c r="BM3412" i="1"/>
  <c r="J3412" i="1"/>
  <c r="BN3411" i="1"/>
  <c r="BM3411" i="1"/>
  <c r="J3411" i="1"/>
  <c r="BN3410" i="1"/>
  <c r="BM3410" i="1"/>
  <c r="J3410" i="1"/>
  <c r="BN3409" i="1"/>
  <c r="BM3409" i="1"/>
  <c r="J3409" i="1"/>
  <c r="BN3408" i="1"/>
  <c r="BM3408" i="1"/>
  <c r="J3408" i="1"/>
  <c r="BN3407" i="1"/>
  <c r="BM3407" i="1"/>
  <c r="J3407" i="1"/>
  <c r="BN3406" i="1"/>
  <c r="BM3406" i="1"/>
  <c r="J3406" i="1"/>
  <c r="BN3405" i="1"/>
  <c r="BM3405" i="1"/>
  <c r="J3405" i="1"/>
  <c r="BN3404" i="1"/>
  <c r="BM3404" i="1"/>
  <c r="J3404" i="1"/>
  <c r="BN3403" i="1"/>
  <c r="BM3403" i="1"/>
  <c r="J3403" i="1"/>
  <c r="BN3402" i="1"/>
  <c r="BM3402" i="1"/>
  <c r="J3402" i="1"/>
  <c r="BN3401" i="1"/>
  <c r="BM3401" i="1"/>
  <c r="J3401" i="1"/>
  <c r="BN3400" i="1"/>
  <c r="BM3400" i="1"/>
  <c r="J3400" i="1"/>
  <c r="BN3399" i="1"/>
  <c r="BM3399" i="1"/>
  <c r="J3399" i="1"/>
  <c r="BN3398" i="1"/>
  <c r="BM3398" i="1"/>
  <c r="J3398" i="1"/>
  <c r="BN3397" i="1"/>
  <c r="BM3397" i="1"/>
  <c r="J3397" i="1"/>
  <c r="BN3396" i="1"/>
  <c r="BM3396" i="1"/>
  <c r="J3396" i="1"/>
  <c r="BN3395" i="1"/>
  <c r="BM3395" i="1"/>
  <c r="J3395" i="1"/>
  <c r="BN3394" i="1"/>
  <c r="BM3394" i="1"/>
  <c r="J3394" i="1"/>
  <c r="BN3393" i="1"/>
  <c r="BM3393" i="1"/>
  <c r="J3393" i="1"/>
  <c r="BN3392" i="1"/>
  <c r="BM3392" i="1"/>
  <c r="J3392" i="1"/>
  <c r="BN3391" i="1"/>
  <c r="BM3391" i="1"/>
  <c r="J3391" i="1"/>
  <c r="BN3390" i="1"/>
  <c r="BM3390" i="1"/>
  <c r="J3390" i="1"/>
  <c r="BN3389" i="1"/>
  <c r="BM3389" i="1"/>
  <c r="J3389" i="1"/>
  <c r="BN3388" i="1"/>
  <c r="BM3388" i="1"/>
  <c r="J3388" i="1"/>
  <c r="BN3387" i="1"/>
  <c r="BM3387" i="1"/>
  <c r="J3387" i="1"/>
  <c r="BN3386" i="1"/>
  <c r="BM3386" i="1"/>
  <c r="J3386" i="1"/>
  <c r="BN3385" i="1"/>
  <c r="BM3385" i="1"/>
  <c r="J3385" i="1"/>
  <c r="BN3384" i="1"/>
  <c r="BM3384" i="1"/>
  <c r="J3384" i="1"/>
  <c r="BN3383" i="1"/>
  <c r="BM3383" i="1"/>
  <c r="J3383" i="1"/>
  <c r="BN3382" i="1"/>
  <c r="BM3382" i="1"/>
  <c r="J3382" i="1"/>
  <c r="BN3381" i="1"/>
  <c r="BM3381" i="1"/>
  <c r="J3381" i="1"/>
  <c r="BN3380" i="1"/>
  <c r="BM3380" i="1"/>
  <c r="J3380" i="1"/>
  <c r="BN3379" i="1"/>
  <c r="BM3379" i="1"/>
  <c r="J3379" i="1"/>
  <c r="BN3378" i="1"/>
  <c r="BM3378" i="1"/>
  <c r="J3378" i="1"/>
  <c r="BN3377" i="1"/>
  <c r="BM3377" i="1"/>
  <c r="J3377" i="1"/>
  <c r="BN3376" i="1"/>
  <c r="BM3376" i="1"/>
  <c r="J3376" i="1"/>
  <c r="BN3375" i="1"/>
  <c r="BM3375" i="1"/>
  <c r="J3375" i="1"/>
  <c r="BN3374" i="1"/>
  <c r="BM3374" i="1"/>
  <c r="J3374" i="1"/>
  <c r="BN3373" i="1"/>
  <c r="BM3373" i="1"/>
  <c r="J3373" i="1"/>
  <c r="BN3372" i="1"/>
  <c r="BM3372" i="1"/>
  <c r="J3372" i="1"/>
  <c r="BN3371" i="1"/>
  <c r="BM3371" i="1"/>
  <c r="J3371" i="1"/>
  <c r="BN3370" i="1"/>
  <c r="BM3370" i="1"/>
  <c r="J3370" i="1"/>
  <c r="BN3369" i="1"/>
  <c r="BM3369" i="1"/>
  <c r="J3369" i="1"/>
  <c r="BN3368" i="1"/>
  <c r="BM3368" i="1"/>
  <c r="J3368" i="1"/>
  <c r="BN3367" i="1"/>
  <c r="BM3367" i="1"/>
  <c r="J3367" i="1"/>
  <c r="BN3366" i="1"/>
  <c r="BM3366" i="1"/>
  <c r="J3366" i="1"/>
  <c r="BN3365" i="1"/>
  <c r="BM3365" i="1"/>
  <c r="J3365" i="1"/>
  <c r="BN3364" i="1"/>
  <c r="BM3364" i="1"/>
  <c r="J3364" i="1"/>
  <c r="BN3363" i="1"/>
  <c r="BM3363" i="1"/>
  <c r="J3363" i="1"/>
  <c r="BN3362" i="1"/>
  <c r="BM3362" i="1"/>
  <c r="J3362" i="1"/>
  <c r="BN3361" i="1"/>
  <c r="BM3361" i="1"/>
  <c r="J3361" i="1"/>
  <c r="BN3360" i="1"/>
  <c r="BM3360" i="1"/>
  <c r="J3360" i="1"/>
  <c r="BN3359" i="1"/>
  <c r="BM3359" i="1"/>
  <c r="J3359" i="1"/>
  <c r="BN3358" i="1"/>
  <c r="BM3358" i="1"/>
  <c r="J3358" i="1"/>
  <c r="BN3357" i="1"/>
  <c r="BM3357" i="1"/>
  <c r="J3357" i="1"/>
  <c r="BN3356" i="1"/>
  <c r="BM3356" i="1"/>
  <c r="J3356" i="1"/>
  <c r="BN3355" i="1"/>
  <c r="BM3355" i="1"/>
  <c r="J3355" i="1"/>
  <c r="BN3354" i="1"/>
  <c r="BM3354" i="1"/>
  <c r="J3354" i="1"/>
  <c r="BN3353" i="1"/>
  <c r="BM3353" i="1"/>
  <c r="J3353" i="1"/>
  <c r="BN3352" i="1"/>
  <c r="BM3352" i="1"/>
  <c r="J3352" i="1"/>
  <c r="BN3351" i="1"/>
  <c r="BM3351" i="1"/>
  <c r="J3351" i="1"/>
  <c r="BN3350" i="1"/>
  <c r="BM3350" i="1"/>
  <c r="J3350" i="1"/>
  <c r="BN3349" i="1"/>
  <c r="BM3349" i="1"/>
  <c r="J3349" i="1"/>
  <c r="BN3348" i="1"/>
  <c r="BM3348" i="1"/>
  <c r="J3348" i="1"/>
  <c r="BN3347" i="1"/>
  <c r="BM3347" i="1"/>
  <c r="J3347" i="1"/>
  <c r="BN3346" i="1"/>
  <c r="BM3346" i="1"/>
  <c r="J3346" i="1"/>
  <c r="BN3345" i="1"/>
  <c r="BM3345" i="1"/>
  <c r="J3345" i="1"/>
  <c r="BN3344" i="1"/>
  <c r="BM3344" i="1"/>
  <c r="J3344" i="1"/>
  <c r="BN3343" i="1"/>
  <c r="BM3343" i="1"/>
  <c r="J3343" i="1"/>
  <c r="BN3342" i="1"/>
  <c r="BM3342" i="1"/>
  <c r="J3342" i="1"/>
  <c r="BN3341" i="1"/>
  <c r="BM3341" i="1"/>
  <c r="J3341" i="1"/>
  <c r="BN3340" i="1"/>
  <c r="BM3340" i="1"/>
  <c r="J3340" i="1"/>
  <c r="BN3339" i="1"/>
  <c r="BM3339" i="1"/>
  <c r="J3339" i="1"/>
  <c r="BN3338" i="1"/>
  <c r="BM3338" i="1"/>
  <c r="J3338" i="1"/>
  <c r="BN3337" i="1"/>
  <c r="BM3337" i="1"/>
  <c r="J3337" i="1"/>
  <c r="BN3336" i="1"/>
  <c r="BM3336" i="1"/>
  <c r="J3336" i="1"/>
  <c r="BN3335" i="1"/>
  <c r="BM3335" i="1"/>
  <c r="J3335" i="1"/>
  <c r="BN3334" i="1"/>
  <c r="BM3334" i="1"/>
  <c r="J3334" i="1"/>
  <c r="BN3333" i="1"/>
  <c r="BM3333" i="1"/>
  <c r="J3333" i="1"/>
  <c r="BN3332" i="1"/>
  <c r="BM3332" i="1"/>
  <c r="J3332" i="1"/>
  <c r="BN3331" i="1"/>
  <c r="BM3331" i="1"/>
  <c r="J3331" i="1"/>
  <c r="BN3330" i="1"/>
  <c r="BM3330" i="1"/>
  <c r="J3330" i="1"/>
  <c r="BN3329" i="1"/>
  <c r="BM3329" i="1"/>
  <c r="J3329" i="1"/>
  <c r="BN3328" i="1"/>
  <c r="BM3328" i="1"/>
  <c r="J3328" i="1"/>
  <c r="BN3327" i="1"/>
  <c r="BM3327" i="1"/>
  <c r="J3327" i="1"/>
  <c r="BN3326" i="1"/>
  <c r="BM3326" i="1"/>
  <c r="J3326" i="1"/>
  <c r="BN3325" i="1"/>
  <c r="BM3325" i="1"/>
  <c r="J3325" i="1"/>
  <c r="BN3324" i="1"/>
  <c r="BM3324" i="1"/>
  <c r="J3324" i="1"/>
  <c r="BN3323" i="1"/>
  <c r="BM3323" i="1"/>
  <c r="J3323" i="1"/>
  <c r="BN3322" i="1"/>
  <c r="BM3322" i="1"/>
  <c r="J3322" i="1"/>
  <c r="BN3321" i="1"/>
  <c r="BM3321" i="1"/>
  <c r="J3321" i="1"/>
  <c r="BN3320" i="1"/>
  <c r="BM3320" i="1"/>
  <c r="J3320" i="1"/>
  <c r="BN3319" i="1"/>
  <c r="BM3319" i="1"/>
  <c r="J3319" i="1"/>
  <c r="BN3318" i="1"/>
  <c r="BM3318" i="1"/>
  <c r="J3318" i="1"/>
  <c r="BN3317" i="1"/>
  <c r="BM3317" i="1"/>
  <c r="J3317" i="1"/>
  <c r="BN3316" i="1"/>
  <c r="BM3316" i="1"/>
  <c r="J3316" i="1"/>
  <c r="BN3315" i="1"/>
  <c r="BM3315" i="1"/>
  <c r="J3315" i="1"/>
  <c r="BN3314" i="1"/>
  <c r="BM3314" i="1"/>
  <c r="J3314" i="1"/>
  <c r="BN3313" i="1"/>
  <c r="BM3313" i="1"/>
  <c r="J3313" i="1"/>
  <c r="BN3312" i="1"/>
  <c r="BM3312" i="1"/>
  <c r="J3312" i="1"/>
  <c r="BN3311" i="1"/>
  <c r="BM3311" i="1"/>
  <c r="J3311" i="1"/>
  <c r="BN3310" i="1"/>
  <c r="BM3310" i="1"/>
  <c r="J3310" i="1"/>
  <c r="BN3309" i="1"/>
  <c r="BM3309" i="1"/>
  <c r="J3309" i="1"/>
  <c r="BN3308" i="1"/>
  <c r="BM3308" i="1"/>
  <c r="J3308" i="1"/>
  <c r="BN3307" i="1"/>
  <c r="BM3307" i="1"/>
  <c r="J3307" i="1"/>
  <c r="BN3306" i="1"/>
  <c r="BM3306" i="1"/>
  <c r="J3306" i="1"/>
  <c r="BN3305" i="1"/>
  <c r="BM3305" i="1"/>
  <c r="J3305" i="1"/>
  <c r="BN3304" i="1"/>
  <c r="BM3304" i="1"/>
  <c r="J3304" i="1"/>
  <c r="BN3303" i="1"/>
  <c r="BM3303" i="1"/>
  <c r="J3303" i="1"/>
  <c r="BN3302" i="1"/>
  <c r="BM3302" i="1"/>
  <c r="J3302" i="1"/>
  <c r="BN3301" i="1"/>
  <c r="BM3301" i="1"/>
  <c r="J3301" i="1"/>
  <c r="BN3300" i="1"/>
  <c r="BM3300" i="1"/>
  <c r="J3300" i="1"/>
  <c r="BN3299" i="1"/>
  <c r="BM3299" i="1"/>
  <c r="J3299" i="1"/>
  <c r="BN3298" i="1"/>
  <c r="BM3298" i="1"/>
  <c r="J3298" i="1"/>
  <c r="BN3297" i="1"/>
  <c r="BM3297" i="1"/>
  <c r="J3297" i="1"/>
  <c r="BN3296" i="1"/>
  <c r="BM3296" i="1"/>
  <c r="J3296" i="1"/>
  <c r="BN3295" i="1"/>
  <c r="BM3295" i="1"/>
  <c r="J3295" i="1"/>
  <c r="BN3294" i="1"/>
  <c r="BM3294" i="1"/>
  <c r="J3294" i="1"/>
  <c r="BN3293" i="1"/>
  <c r="BM3293" i="1"/>
  <c r="J3293" i="1"/>
  <c r="BN3292" i="1"/>
  <c r="BM3292" i="1"/>
  <c r="J3292" i="1"/>
  <c r="BN3291" i="1"/>
  <c r="BM3291" i="1"/>
  <c r="J3291" i="1"/>
  <c r="BN3290" i="1"/>
  <c r="BM3290" i="1"/>
  <c r="J3290" i="1"/>
  <c r="BN3289" i="1"/>
  <c r="BM3289" i="1"/>
  <c r="J3289" i="1"/>
  <c r="BN3288" i="1"/>
  <c r="BM3288" i="1"/>
  <c r="J3288" i="1"/>
  <c r="BN3287" i="1"/>
  <c r="BM3287" i="1"/>
  <c r="J3287" i="1"/>
  <c r="BN3286" i="1"/>
  <c r="BM3286" i="1"/>
  <c r="J3286" i="1"/>
  <c r="BN3285" i="1"/>
  <c r="BM3285" i="1"/>
  <c r="J3285" i="1"/>
  <c r="BN3284" i="1"/>
  <c r="BM3284" i="1"/>
  <c r="J3284" i="1"/>
  <c r="BN3283" i="1"/>
  <c r="BM3283" i="1"/>
  <c r="J3283" i="1"/>
  <c r="BN3282" i="1"/>
  <c r="BM3282" i="1"/>
  <c r="J3282" i="1"/>
  <c r="BN3281" i="1"/>
  <c r="BM3281" i="1"/>
  <c r="J3281" i="1"/>
  <c r="BN3280" i="1"/>
  <c r="BM3280" i="1"/>
  <c r="J3280" i="1"/>
  <c r="BN3279" i="1"/>
  <c r="BM3279" i="1"/>
  <c r="J3279" i="1"/>
  <c r="BN3278" i="1"/>
  <c r="BM3278" i="1"/>
  <c r="J3278" i="1"/>
  <c r="BN3277" i="1"/>
  <c r="BM3277" i="1"/>
  <c r="J3277" i="1"/>
  <c r="BN3276" i="1"/>
  <c r="BM3276" i="1"/>
  <c r="J3276" i="1"/>
  <c r="BN3275" i="1"/>
  <c r="BM3275" i="1"/>
  <c r="J3275" i="1"/>
  <c r="BN3274" i="1"/>
  <c r="BM3274" i="1"/>
  <c r="J3274" i="1"/>
  <c r="BN3273" i="1"/>
  <c r="BM3273" i="1"/>
  <c r="J3273" i="1"/>
  <c r="BN3272" i="1"/>
  <c r="BM3272" i="1"/>
  <c r="J3272" i="1"/>
  <c r="BN3271" i="1"/>
  <c r="BM3271" i="1"/>
  <c r="J3271" i="1"/>
  <c r="BN3270" i="1"/>
  <c r="BM3270" i="1"/>
  <c r="J3270" i="1"/>
  <c r="BN3269" i="1"/>
  <c r="BM3269" i="1"/>
  <c r="J3269" i="1"/>
  <c r="BN3268" i="1"/>
  <c r="BM3268" i="1"/>
  <c r="J3268" i="1"/>
  <c r="BN3267" i="1"/>
  <c r="BM3267" i="1"/>
  <c r="J3267" i="1"/>
  <c r="BN3266" i="1"/>
  <c r="BM3266" i="1"/>
  <c r="J3266" i="1"/>
  <c r="BN3265" i="1"/>
  <c r="BM3265" i="1"/>
  <c r="J3265" i="1"/>
  <c r="BN3264" i="1"/>
  <c r="BM3264" i="1"/>
  <c r="J3264" i="1"/>
  <c r="BN3263" i="1"/>
  <c r="BM3263" i="1"/>
  <c r="J3263" i="1"/>
  <c r="BN3262" i="1"/>
  <c r="BM3262" i="1"/>
  <c r="J3262" i="1"/>
  <c r="BN3261" i="1"/>
  <c r="BM3261" i="1"/>
  <c r="J3261" i="1"/>
  <c r="BN3260" i="1"/>
  <c r="BM3260" i="1"/>
  <c r="J3260" i="1"/>
  <c r="BN3259" i="1"/>
  <c r="BM3259" i="1"/>
  <c r="J3259" i="1"/>
  <c r="BN3258" i="1"/>
  <c r="BM3258" i="1"/>
  <c r="J3258" i="1"/>
  <c r="BN3257" i="1"/>
  <c r="BM3257" i="1"/>
  <c r="J3257" i="1"/>
  <c r="BN3256" i="1"/>
  <c r="BM3256" i="1"/>
  <c r="J3256" i="1"/>
  <c r="BN3255" i="1"/>
  <c r="BM3255" i="1"/>
  <c r="J3255" i="1"/>
  <c r="BN3254" i="1"/>
  <c r="BM3254" i="1"/>
  <c r="J3254" i="1"/>
  <c r="BN3253" i="1"/>
  <c r="BM3253" i="1"/>
  <c r="J3253" i="1"/>
  <c r="BN3252" i="1"/>
  <c r="BM3252" i="1"/>
  <c r="J3252" i="1"/>
  <c r="BN3251" i="1"/>
  <c r="BM3251" i="1"/>
  <c r="J3251" i="1"/>
  <c r="BN3250" i="1"/>
  <c r="BM3250" i="1"/>
  <c r="J3250" i="1"/>
  <c r="BN3249" i="1"/>
  <c r="BM3249" i="1"/>
  <c r="J3249" i="1"/>
  <c r="BN3248" i="1"/>
  <c r="BM3248" i="1"/>
  <c r="J3248" i="1"/>
  <c r="BN3247" i="1"/>
  <c r="BM3247" i="1"/>
  <c r="J3247" i="1"/>
  <c r="BN3246" i="1"/>
  <c r="BM3246" i="1"/>
  <c r="J3246" i="1"/>
  <c r="BN3245" i="1"/>
  <c r="BM3245" i="1"/>
  <c r="J3245" i="1"/>
  <c r="BN3244" i="1"/>
  <c r="BM3244" i="1"/>
  <c r="J3244" i="1"/>
  <c r="BN3243" i="1"/>
  <c r="BM3243" i="1"/>
  <c r="J3243" i="1"/>
  <c r="BN3242" i="1"/>
  <c r="BM3242" i="1"/>
  <c r="J3242" i="1"/>
  <c r="BN3241" i="1"/>
  <c r="BM3241" i="1"/>
  <c r="J3241" i="1"/>
  <c r="BN3240" i="1"/>
  <c r="BM3240" i="1"/>
  <c r="J3240" i="1"/>
  <c r="BN3239" i="1"/>
  <c r="BM3239" i="1"/>
  <c r="J3239" i="1"/>
  <c r="BN3238" i="1"/>
  <c r="BM3238" i="1"/>
  <c r="J3238" i="1"/>
  <c r="BN3237" i="1"/>
  <c r="BM3237" i="1"/>
  <c r="J3237" i="1"/>
  <c r="BN3236" i="1"/>
  <c r="BM3236" i="1"/>
  <c r="J3236" i="1"/>
  <c r="BN3235" i="1"/>
  <c r="BM3235" i="1"/>
  <c r="J3235" i="1"/>
  <c r="BN3234" i="1"/>
  <c r="BM3234" i="1"/>
  <c r="J3234" i="1"/>
  <c r="BN3233" i="1"/>
  <c r="BM3233" i="1"/>
  <c r="J3233" i="1"/>
  <c r="BN3232" i="1"/>
  <c r="BM3232" i="1"/>
  <c r="J3232" i="1"/>
  <c r="BN3231" i="1"/>
  <c r="BM3231" i="1"/>
  <c r="J3231" i="1"/>
  <c r="BN3230" i="1"/>
  <c r="BM3230" i="1"/>
  <c r="J3230" i="1"/>
  <c r="BN3229" i="1"/>
  <c r="BM3229" i="1"/>
  <c r="J3229" i="1"/>
  <c r="BN3228" i="1"/>
  <c r="BM3228" i="1"/>
  <c r="J3228" i="1"/>
  <c r="BN3227" i="1"/>
  <c r="BM3227" i="1"/>
  <c r="J3227" i="1"/>
  <c r="BN3226" i="1"/>
  <c r="BM3226" i="1"/>
  <c r="J3226" i="1"/>
  <c r="BN3225" i="1"/>
  <c r="BM3225" i="1"/>
  <c r="J3225" i="1"/>
  <c r="BN3224" i="1"/>
  <c r="BM3224" i="1"/>
  <c r="J3224" i="1"/>
  <c r="BN3223" i="1"/>
  <c r="BM3223" i="1"/>
  <c r="J3223" i="1"/>
  <c r="BN3222" i="1"/>
  <c r="BM3222" i="1"/>
  <c r="J3222" i="1"/>
  <c r="BN3221" i="1"/>
  <c r="BM3221" i="1"/>
  <c r="J3221" i="1"/>
  <c r="BN3220" i="1"/>
  <c r="BM3220" i="1"/>
  <c r="J3220" i="1"/>
  <c r="BN3219" i="1"/>
  <c r="BM3219" i="1"/>
  <c r="J3219" i="1"/>
  <c r="BN3218" i="1"/>
  <c r="BM3218" i="1"/>
  <c r="J3218" i="1"/>
  <c r="BN3217" i="1"/>
  <c r="BM3217" i="1"/>
  <c r="J3217" i="1"/>
  <c r="BN3216" i="1"/>
  <c r="BM3216" i="1"/>
  <c r="J3216" i="1"/>
  <c r="BN3215" i="1"/>
  <c r="BM3215" i="1"/>
  <c r="J3215" i="1"/>
  <c r="BN3214" i="1"/>
  <c r="BM3214" i="1"/>
  <c r="J3214" i="1"/>
  <c r="BN3213" i="1"/>
  <c r="BM3213" i="1"/>
  <c r="J3213" i="1"/>
  <c r="BN3212" i="1"/>
  <c r="BM3212" i="1"/>
  <c r="J3212" i="1"/>
  <c r="BN3211" i="1"/>
  <c r="BM3211" i="1"/>
  <c r="J3211" i="1"/>
  <c r="BN3210" i="1"/>
  <c r="BM3210" i="1"/>
  <c r="J3210" i="1"/>
  <c r="BN3209" i="1"/>
  <c r="BM3209" i="1"/>
  <c r="J3209" i="1"/>
  <c r="BN3208" i="1"/>
  <c r="BM3208" i="1"/>
  <c r="J3208" i="1"/>
  <c r="BN3207" i="1"/>
  <c r="BM3207" i="1"/>
  <c r="J3207" i="1"/>
  <c r="BN3206" i="1"/>
  <c r="BM3206" i="1"/>
  <c r="J3206" i="1"/>
  <c r="BN3205" i="1"/>
  <c r="BM3205" i="1"/>
  <c r="J3205" i="1"/>
  <c r="BN3204" i="1"/>
  <c r="BM3204" i="1"/>
  <c r="J3204" i="1"/>
  <c r="BN3203" i="1"/>
  <c r="BM3203" i="1"/>
  <c r="J3203" i="1"/>
  <c r="BN3202" i="1"/>
  <c r="BM3202" i="1"/>
  <c r="J3202" i="1"/>
  <c r="BN3201" i="1"/>
  <c r="BM3201" i="1"/>
  <c r="J3201" i="1"/>
  <c r="BN3200" i="1"/>
  <c r="BM3200" i="1"/>
  <c r="J3200" i="1"/>
  <c r="BN3199" i="1"/>
  <c r="BM3199" i="1"/>
  <c r="J3199" i="1"/>
  <c r="BN3198" i="1"/>
  <c r="BM3198" i="1"/>
  <c r="J3198" i="1"/>
  <c r="BN3197" i="1"/>
  <c r="BM3197" i="1"/>
  <c r="J3197" i="1"/>
  <c r="BN3196" i="1"/>
  <c r="BM3196" i="1"/>
  <c r="J3196" i="1"/>
  <c r="BN3195" i="1"/>
  <c r="BM3195" i="1"/>
  <c r="J3195" i="1"/>
  <c r="BN3194" i="1"/>
  <c r="BM3194" i="1"/>
  <c r="J3194" i="1"/>
  <c r="BN3193" i="1"/>
  <c r="BM3193" i="1"/>
  <c r="J3193" i="1"/>
  <c r="BN3192" i="1"/>
  <c r="BM3192" i="1"/>
  <c r="J3192" i="1"/>
  <c r="BN3191" i="1"/>
  <c r="BM3191" i="1"/>
  <c r="J3191" i="1"/>
  <c r="BN3190" i="1"/>
  <c r="BM3190" i="1"/>
  <c r="J3190" i="1"/>
  <c r="BN3189" i="1"/>
  <c r="BM3189" i="1"/>
  <c r="J3189" i="1"/>
  <c r="BN3188" i="1"/>
  <c r="BM3188" i="1"/>
  <c r="J3188" i="1"/>
  <c r="BN3187" i="1"/>
  <c r="BM3187" i="1"/>
  <c r="J3187" i="1"/>
  <c r="BN3186" i="1"/>
  <c r="BM3186" i="1"/>
  <c r="J3186" i="1"/>
  <c r="BN3185" i="1"/>
  <c r="BM3185" i="1"/>
  <c r="J3185" i="1"/>
  <c r="BN3184" i="1"/>
  <c r="BM3184" i="1"/>
  <c r="J3184" i="1"/>
  <c r="BN3183" i="1"/>
  <c r="BM3183" i="1"/>
  <c r="J3183" i="1"/>
  <c r="BN3182" i="1"/>
  <c r="BM3182" i="1"/>
  <c r="J3182" i="1"/>
  <c r="BN3181" i="1"/>
  <c r="BM3181" i="1"/>
  <c r="J3181" i="1"/>
  <c r="BN3180" i="1"/>
  <c r="BM3180" i="1"/>
  <c r="J3180" i="1"/>
  <c r="BN3179" i="1"/>
  <c r="BM3179" i="1"/>
  <c r="J3179" i="1"/>
  <c r="BN3178" i="1"/>
  <c r="BM3178" i="1"/>
  <c r="J3178" i="1"/>
  <c r="BN3177" i="1"/>
  <c r="BM3177" i="1"/>
  <c r="J3177" i="1"/>
  <c r="BN3176" i="1"/>
  <c r="BM3176" i="1"/>
  <c r="J3176" i="1"/>
  <c r="BN3175" i="1"/>
  <c r="BM3175" i="1"/>
  <c r="J3175" i="1"/>
  <c r="BN3174" i="1"/>
  <c r="BM3174" i="1"/>
  <c r="J3174" i="1"/>
  <c r="BN3173" i="1"/>
  <c r="BM3173" i="1"/>
  <c r="J3173" i="1"/>
  <c r="BN3172" i="1"/>
  <c r="BM3172" i="1"/>
  <c r="J3172" i="1"/>
  <c r="BN3171" i="1"/>
  <c r="BM3171" i="1"/>
  <c r="J3171" i="1"/>
  <c r="BN3170" i="1"/>
  <c r="BM3170" i="1"/>
  <c r="J3170" i="1"/>
  <c r="BN3169" i="1"/>
  <c r="BM3169" i="1"/>
  <c r="J3169" i="1"/>
  <c r="BN3168" i="1"/>
  <c r="BM3168" i="1"/>
  <c r="J3168" i="1"/>
  <c r="BN3167" i="1"/>
  <c r="BM3167" i="1"/>
  <c r="J3167" i="1"/>
  <c r="BN3166" i="1"/>
  <c r="BM3166" i="1"/>
  <c r="J3166" i="1"/>
  <c r="BN3165" i="1"/>
  <c r="BM3165" i="1"/>
  <c r="J3165" i="1"/>
  <c r="BN3164" i="1"/>
  <c r="BM3164" i="1"/>
  <c r="J3164" i="1"/>
  <c r="BN3163" i="1"/>
  <c r="BM3163" i="1"/>
  <c r="J3163" i="1"/>
  <c r="BN3162" i="1"/>
  <c r="BM3162" i="1"/>
  <c r="J3162" i="1"/>
  <c r="BN3161" i="1"/>
  <c r="BM3161" i="1"/>
  <c r="J3161" i="1"/>
  <c r="BN3160" i="1"/>
  <c r="BM3160" i="1"/>
  <c r="J3160" i="1"/>
  <c r="BN3159" i="1"/>
  <c r="BM3159" i="1"/>
  <c r="J3159" i="1"/>
  <c r="BN3158" i="1"/>
  <c r="BM3158" i="1"/>
  <c r="J3158" i="1"/>
  <c r="BN3157" i="1"/>
  <c r="BM3157" i="1"/>
  <c r="J3157" i="1"/>
  <c r="BN3156" i="1"/>
  <c r="BM3156" i="1"/>
  <c r="J3156" i="1"/>
  <c r="BN3155" i="1"/>
  <c r="BM3155" i="1"/>
  <c r="J3155" i="1"/>
  <c r="BN3154" i="1"/>
  <c r="BM3154" i="1"/>
  <c r="J3154" i="1"/>
  <c r="BN3153" i="1"/>
  <c r="BM3153" i="1"/>
  <c r="J3153" i="1"/>
  <c r="BN3152" i="1"/>
  <c r="BM3152" i="1"/>
  <c r="J3152" i="1"/>
  <c r="BN3151" i="1"/>
  <c r="BM3151" i="1"/>
  <c r="J3151" i="1"/>
  <c r="BN3150" i="1"/>
  <c r="BM3150" i="1"/>
  <c r="J3150" i="1"/>
  <c r="BN3149" i="1"/>
  <c r="BM3149" i="1"/>
  <c r="J3149" i="1"/>
  <c r="BN3148" i="1"/>
  <c r="BM3148" i="1"/>
  <c r="J3148" i="1"/>
  <c r="BN3147" i="1"/>
  <c r="BM3147" i="1"/>
  <c r="J3147" i="1"/>
  <c r="BN3146" i="1"/>
  <c r="BM3146" i="1"/>
  <c r="J3146" i="1"/>
  <c r="BN3145" i="1"/>
  <c r="BM3145" i="1"/>
  <c r="J3145" i="1"/>
  <c r="BN3144" i="1"/>
  <c r="BM3144" i="1"/>
  <c r="J3144" i="1"/>
  <c r="BN3143" i="1"/>
  <c r="BM3143" i="1"/>
  <c r="J3143" i="1"/>
  <c r="BN3142" i="1"/>
  <c r="BM3142" i="1"/>
  <c r="J3142" i="1"/>
  <c r="BN3141" i="1"/>
  <c r="BM3141" i="1"/>
  <c r="J3141" i="1"/>
  <c r="BN3140" i="1"/>
  <c r="BM3140" i="1"/>
  <c r="J3140" i="1"/>
  <c r="BN3139" i="1"/>
  <c r="BM3139" i="1"/>
  <c r="J3139" i="1"/>
  <c r="BN3138" i="1"/>
  <c r="BM3138" i="1"/>
  <c r="J3138" i="1"/>
  <c r="BN3137" i="1"/>
  <c r="BM3137" i="1"/>
  <c r="J3137" i="1"/>
  <c r="BN3136" i="1"/>
  <c r="BM3136" i="1"/>
  <c r="J3136" i="1"/>
  <c r="BN3135" i="1"/>
  <c r="BM3135" i="1"/>
  <c r="J3135" i="1"/>
  <c r="BN3134" i="1"/>
  <c r="BM3134" i="1"/>
  <c r="J3134" i="1"/>
  <c r="BN3133" i="1"/>
  <c r="BM3133" i="1"/>
  <c r="J3133" i="1"/>
  <c r="BN3132" i="1"/>
  <c r="BM3132" i="1"/>
  <c r="J3132" i="1"/>
  <c r="BN3131" i="1"/>
  <c r="BM3131" i="1"/>
  <c r="J3131" i="1"/>
  <c r="BN3130" i="1"/>
  <c r="BM3130" i="1"/>
  <c r="J3130" i="1"/>
  <c r="BN3129" i="1"/>
  <c r="BM3129" i="1"/>
  <c r="J3129" i="1"/>
  <c r="BN3128" i="1"/>
  <c r="BM3128" i="1"/>
  <c r="J3128" i="1"/>
  <c r="BN3127" i="1"/>
  <c r="BM3127" i="1"/>
  <c r="J3127" i="1"/>
  <c r="BN3126" i="1"/>
  <c r="BM3126" i="1"/>
  <c r="J3126" i="1"/>
  <c r="BN3125" i="1"/>
  <c r="BM3125" i="1"/>
  <c r="J3125" i="1"/>
  <c r="BN3124" i="1"/>
  <c r="BM3124" i="1"/>
  <c r="J3124" i="1"/>
  <c r="BN3123" i="1"/>
  <c r="BM3123" i="1"/>
  <c r="J3123" i="1"/>
  <c r="BN3122" i="1"/>
  <c r="BM3122" i="1"/>
  <c r="J3122" i="1"/>
  <c r="BN3121" i="1"/>
  <c r="BM3121" i="1"/>
  <c r="J3121" i="1"/>
  <c r="BN3120" i="1"/>
  <c r="BM3120" i="1"/>
  <c r="J3120" i="1"/>
  <c r="BN3119" i="1"/>
  <c r="BM3119" i="1"/>
  <c r="J3119" i="1"/>
  <c r="BN3118" i="1"/>
  <c r="BM3118" i="1"/>
  <c r="J3118" i="1"/>
  <c r="BN3117" i="1"/>
  <c r="BM3117" i="1"/>
  <c r="J3117" i="1"/>
  <c r="BN3116" i="1"/>
  <c r="BM3116" i="1"/>
  <c r="J3116" i="1"/>
  <c r="BN3115" i="1"/>
  <c r="BM3115" i="1"/>
  <c r="J3115" i="1"/>
  <c r="BN3114" i="1"/>
  <c r="BM3114" i="1"/>
  <c r="J3114" i="1"/>
  <c r="BN3113" i="1"/>
  <c r="BM3113" i="1"/>
  <c r="J3113" i="1"/>
  <c r="BN3112" i="1"/>
  <c r="BM3112" i="1"/>
  <c r="J3112" i="1"/>
  <c r="BN3111" i="1"/>
  <c r="BM3111" i="1"/>
  <c r="J3111" i="1"/>
  <c r="BN3110" i="1"/>
  <c r="BM3110" i="1"/>
  <c r="J3110" i="1"/>
  <c r="BN3109" i="1"/>
  <c r="BM3109" i="1"/>
  <c r="J3109" i="1"/>
  <c r="BN3108" i="1"/>
  <c r="BM3108" i="1"/>
  <c r="J3108" i="1"/>
  <c r="BN3107" i="1"/>
  <c r="BM3107" i="1"/>
  <c r="J3107" i="1"/>
  <c r="BN3106" i="1"/>
  <c r="BM3106" i="1"/>
  <c r="J3106" i="1"/>
  <c r="BN3105" i="1"/>
  <c r="BM3105" i="1"/>
  <c r="J3105" i="1"/>
  <c r="BN3104" i="1"/>
  <c r="BM3104" i="1"/>
  <c r="J3104" i="1"/>
  <c r="BN3103" i="1"/>
  <c r="BM3103" i="1"/>
  <c r="J3103" i="1"/>
  <c r="BN3102" i="1"/>
  <c r="BM3102" i="1"/>
  <c r="J3102" i="1"/>
  <c r="BN3101" i="1"/>
  <c r="BM3101" i="1"/>
  <c r="J3101" i="1"/>
  <c r="BN3100" i="1"/>
  <c r="BM3100" i="1"/>
  <c r="J3100" i="1"/>
  <c r="BN3099" i="1"/>
  <c r="BM3099" i="1"/>
  <c r="J3099" i="1"/>
  <c r="BN3098" i="1"/>
  <c r="BM3098" i="1"/>
  <c r="J3098" i="1"/>
  <c r="BN3097" i="1"/>
  <c r="BM3097" i="1"/>
  <c r="J3097" i="1"/>
  <c r="BN3096" i="1"/>
  <c r="BM3096" i="1"/>
  <c r="J3096" i="1"/>
  <c r="BN3095" i="1"/>
  <c r="BM3095" i="1"/>
  <c r="J3095" i="1"/>
  <c r="BN3094" i="1"/>
  <c r="BM3094" i="1"/>
  <c r="J3094" i="1"/>
  <c r="BN3093" i="1"/>
  <c r="BM3093" i="1"/>
  <c r="J3093" i="1"/>
  <c r="BN3092" i="1"/>
  <c r="BM3092" i="1"/>
  <c r="J3092" i="1"/>
  <c r="BN3091" i="1"/>
  <c r="BM3091" i="1"/>
  <c r="J3091" i="1"/>
  <c r="BN3090" i="1"/>
  <c r="BM3090" i="1"/>
  <c r="J3090" i="1"/>
  <c r="BN3089" i="1"/>
  <c r="BM3089" i="1"/>
  <c r="J3089" i="1"/>
  <c r="BN3088" i="1"/>
  <c r="BM3088" i="1"/>
  <c r="J3088" i="1"/>
  <c r="BN3087" i="1"/>
  <c r="BM3087" i="1"/>
  <c r="J3087" i="1"/>
  <c r="BN3086" i="1"/>
  <c r="BM3086" i="1"/>
  <c r="J3086" i="1"/>
  <c r="BN3085" i="1"/>
  <c r="BM3085" i="1"/>
  <c r="J3085" i="1"/>
  <c r="BN3084" i="1"/>
  <c r="BM3084" i="1"/>
  <c r="J3084" i="1"/>
  <c r="BN3083" i="1"/>
  <c r="BM3083" i="1"/>
  <c r="J3083" i="1"/>
  <c r="BN3082" i="1"/>
  <c r="BM3082" i="1"/>
  <c r="J3082" i="1"/>
  <c r="BN3081" i="1"/>
  <c r="BM3081" i="1"/>
  <c r="J3081" i="1"/>
  <c r="BN3080" i="1"/>
  <c r="BM3080" i="1"/>
  <c r="J3080" i="1"/>
  <c r="BN3079" i="1"/>
  <c r="BM3079" i="1"/>
  <c r="J3079" i="1"/>
  <c r="BN3078" i="1"/>
  <c r="BM3078" i="1"/>
  <c r="J3078" i="1"/>
  <c r="BN3077" i="1"/>
  <c r="BM3077" i="1"/>
  <c r="J3077" i="1"/>
  <c r="BN3076" i="1"/>
  <c r="BM3076" i="1"/>
  <c r="J3076" i="1"/>
  <c r="BN3075" i="1"/>
  <c r="BM3075" i="1"/>
  <c r="J3075" i="1"/>
  <c r="BN3074" i="1"/>
  <c r="BM3074" i="1"/>
  <c r="J3074" i="1"/>
  <c r="BN3073" i="1"/>
  <c r="BM3073" i="1"/>
  <c r="J3073" i="1"/>
  <c r="BN3072" i="1"/>
  <c r="BM3072" i="1"/>
  <c r="J3072" i="1"/>
  <c r="BN3071" i="1"/>
  <c r="BM3071" i="1"/>
  <c r="J3071" i="1"/>
  <c r="BN3070" i="1"/>
  <c r="BM3070" i="1"/>
  <c r="J3070" i="1"/>
  <c r="BN3069" i="1"/>
  <c r="BM3069" i="1"/>
  <c r="J3069" i="1"/>
  <c r="BN3068" i="1"/>
  <c r="BM3068" i="1"/>
  <c r="J3068" i="1"/>
  <c r="BN3067" i="1"/>
  <c r="BM3067" i="1"/>
  <c r="J3067" i="1"/>
  <c r="BN3066" i="1"/>
  <c r="BM3066" i="1"/>
  <c r="J3066" i="1"/>
  <c r="BN3065" i="1"/>
  <c r="BM3065" i="1"/>
  <c r="J3065" i="1"/>
  <c r="BN3064" i="1"/>
  <c r="BM3064" i="1"/>
  <c r="J3064" i="1"/>
  <c r="BN3063" i="1"/>
  <c r="BM3063" i="1"/>
  <c r="J3063" i="1"/>
  <c r="BN3062" i="1"/>
  <c r="BM3062" i="1"/>
  <c r="J3062" i="1"/>
  <c r="BN3061" i="1"/>
  <c r="BM3061" i="1"/>
  <c r="J3061" i="1"/>
  <c r="BN3060" i="1"/>
  <c r="BM3060" i="1"/>
  <c r="J3060" i="1"/>
  <c r="BN3059" i="1"/>
  <c r="BM3059" i="1"/>
  <c r="J3059" i="1"/>
  <c r="BN3058" i="1"/>
  <c r="BM3058" i="1"/>
  <c r="J3058" i="1"/>
  <c r="BN3057" i="1"/>
  <c r="BM3057" i="1"/>
  <c r="J3057" i="1"/>
  <c r="BN3056" i="1"/>
  <c r="BM3056" i="1"/>
  <c r="J3056" i="1"/>
  <c r="BN3055" i="1"/>
  <c r="BM3055" i="1"/>
  <c r="J3055" i="1"/>
  <c r="BN3054" i="1"/>
  <c r="BM3054" i="1"/>
  <c r="J3054" i="1"/>
  <c r="BN3053" i="1"/>
  <c r="BM3053" i="1"/>
  <c r="J3053" i="1"/>
  <c r="BN3052" i="1"/>
  <c r="BM3052" i="1"/>
  <c r="J3052" i="1"/>
  <c r="BN3051" i="1"/>
  <c r="BM3051" i="1"/>
  <c r="J3051" i="1"/>
  <c r="BN3050" i="1"/>
  <c r="BM3050" i="1"/>
  <c r="J3050" i="1"/>
  <c r="BN3049" i="1"/>
  <c r="BM3049" i="1"/>
  <c r="J3049" i="1"/>
  <c r="BN3048" i="1"/>
  <c r="BM3048" i="1"/>
  <c r="J3048" i="1"/>
  <c r="BN3047" i="1"/>
  <c r="BM3047" i="1"/>
  <c r="J3047" i="1"/>
  <c r="BN3046" i="1"/>
  <c r="BM3046" i="1"/>
  <c r="J3046" i="1"/>
  <c r="BN3045" i="1"/>
  <c r="BM3045" i="1"/>
  <c r="J3045" i="1"/>
  <c r="BN3044" i="1"/>
  <c r="BM3044" i="1"/>
  <c r="J3044" i="1"/>
  <c r="BN3043" i="1"/>
  <c r="BM3043" i="1"/>
  <c r="J3043" i="1"/>
  <c r="BN3042" i="1"/>
  <c r="BM3042" i="1"/>
  <c r="J3042" i="1"/>
  <c r="BN3041" i="1"/>
  <c r="BM3041" i="1"/>
  <c r="J3041" i="1"/>
  <c r="BN3040" i="1"/>
  <c r="BM3040" i="1"/>
  <c r="J3040" i="1"/>
  <c r="BN3039" i="1"/>
  <c r="BM3039" i="1"/>
  <c r="J3039" i="1"/>
  <c r="BN3038" i="1"/>
  <c r="BM3038" i="1"/>
  <c r="J3038" i="1"/>
  <c r="BN3037" i="1"/>
  <c r="BM3037" i="1"/>
  <c r="J3037" i="1"/>
  <c r="BN3036" i="1"/>
  <c r="BM3036" i="1"/>
  <c r="J3036" i="1"/>
  <c r="BN3035" i="1"/>
  <c r="BM3035" i="1"/>
  <c r="J3035" i="1"/>
  <c r="BN3034" i="1"/>
  <c r="BM3034" i="1"/>
  <c r="J3034" i="1"/>
  <c r="BN3033" i="1"/>
  <c r="BM3033" i="1"/>
  <c r="J3033" i="1"/>
  <c r="BN3032" i="1"/>
  <c r="BM3032" i="1"/>
  <c r="J3032" i="1"/>
  <c r="BN3031" i="1"/>
  <c r="BM3031" i="1"/>
  <c r="J3031" i="1"/>
  <c r="BN3030" i="1"/>
  <c r="BM3030" i="1"/>
  <c r="J3030" i="1"/>
  <c r="BN3029" i="1"/>
  <c r="BM3029" i="1"/>
  <c r="J3029" i="1"/>
  <c r="BN3028" i="1"/>
  <c r="BM3028" i="1"/>
  <c r="J3028" i="1"/>
  <c r="BN3027" i="1"/>
  <c r="BM3027" i="1"/>
  <c r="J3027" i="1"/>
  <c r="BN3026" i="1"/>
  <c r="BM3026" i="1"/>
  <c r="AD3026" i="1"/>
  <c r="J3026" i="1"/>
  <c r="BN3025" i="1"/>
  <c r="BM3025" i="1"/>
  <c r="J3025" i="1"/>
  <c r="BN3024" i="1"/>
  <c r="BM3024" i="1"/>
  <c r="J3024" i="1"/>
  <c r="BN3023" i="1"/>
  <c r="BM3023" i="1"/>
  <c r="AD3023" i="1"/>
  <c r="J3023" i="1"/>
  <c r="BN3022" i="1"/>
  <c r="BM3022" i="1"/>
  <c r="J3022" i="1"/>
  <c r="BN3021" i="1"/>
  <c r="BM3021" i="1"/>
  <c r="J3021" i="1"/>
  <c r="BN3020" i="1"/>
  <c r="BM3020" i="1"/>
  <c r="J3020" i="1"/>
  <c r="BN3019" i="1"/>
  <c r="BM3019" i="1"/>
  <c r="AD3019" i="1"/>
  <c r="J3019" i="1"/>
  <c r="BN3018" i="1"/>
  <c r="BM3018" i="1"/>
  <c r="J3018" i="1"/>
  <c r="BN3017" i="1"/>
  <c r="BM3017" i="1"/>
  <c r="J3017" i="1"/>
  <c r="BN3016" i="1"/>
  <c r="BM3016" i="1"/>
  <c r="J3016" i="1"/>
  <c r="BN3015" i="1"/>
  <c r="BM3015" i="1"/>
  <c r="J3015" i="1"/>
  <c r="BN3014" i="1"/>
  <c r="BM3014" i="1"/>
  <c r="J3014" i="1"/>
  <c r="BN3013" i="1"/>
  <c r="BM3013" i="1"/>
  <c r="J3013" i="1"/>
  <c r="BN3012" i="1"/>
  <c r="BM3012" i="1"/>
  <c r="J3012" i="1"/>
  <c r="BN3011" i="1"/>
  <c r="BM3011" i="1"/>
  <c r="J3011" i="1"/>
  <c r="BN3010" i="1"/>
  <c r="BM3010" i="1"/>
  <c r="J3010" i="1"/>
  <c r="BN3009" i="1"/>
  <c r="BM3009" i="1"/>
  <c r="J3009" i="1"/>
  <c r="BN3008" i="1"/>
  <c r="BM3008" i="1"/>
  <c r="J3008" i="1"/>
  <c r="BN3007" i="1"/>
  <c r="BM3007" i="1"/>
  <c r="J3007" i="1"/>
  <c r="BN3006" i="1"/>
  <c r="BM3006" i="1"/>
  <c r="J3006" i="1"/>
  <c r="BN3005" i="1"/>
  <c r="BM3005" i="1"/>
  <c r="J3005" i="1"/>
  <c r="BN3004" i="1"/>
  <c r="BM3004" i="1"/>
  <c r="J3004" i="1"/>
  <c r="BN3003" i="1"/>
  <c r="BM3003" i="1"/>
  <c r="J3003" i="1"/>
  <c r="BN3002" i="1"/>
  <c r="BM3002" i="1"/>
  <c r="J3002" i="1"/>
  <c r="BN3001" i="1"/>
  <c r="BM3001" i="1"/>
  <c r="J3001" i="1"/>
  <c r="BN3000" i="1"/>
  <c r="BM3000" i="1"/>
  <c r="J3000" i="1"/>
  <c r="BN2999" i="1"/>
  <c r="BM2999" i="1"/>
  <c r="J2999" i="1"/>
  <c r="BN2998" i="1"/>
  <c r="BM2998" i="1"/>
  <c r="J2998" i="1"/>
  <c r="BN2997" i="1"/>
  <c r="BM2997" i="1"/>
  <c r="J2997" i="1"/>
  <c r="BN2996" i="1"/>
  <c r="BM2996" i="1"/>
  <c r="J2996" i="1"/>
  <c r="BN2995" i="1"/>
  <c r="BM2995" i="1"/>
  <c r="J2995" i="1"/>
  <c r="BN2994" i="1"/>
  <c r="BM2994" i="1"/>
  <c r="J2994" i="1"/>
  <c r="BN2993" i="1"/>
  <c r="BM2993" i="1"/>
  <c r="J2993" i="1"/>
  <c r="BN2992" i="1"/>
  <c r="BM2992" i="1"/>
  <c r="J2992" i="1"/>
  <c r="BN2991" i="1"/>
  <c r="BM2991" i="1"/>
  <c r="J2991" i="1"/>
  <c r="BN2990" i="1"/>
  <c r="BM2990" i="1"/>
  <c r="J2990" i="1"/>
  <c r="BN2989" i="1"/>
  <c r="BM2989" i="1"/>
  <c r="J2989" i="1"/>
  <c r="BN2988" i="1"/>
  <c r="BM2988" i="1"/>
  <c r="J2988" i="1"/>
  <c r="BN2987" i="1"/>
  <c r="BM2987" i="1"/>
  <c r="J2987" i="1"/>
  <c r="BN2986" i="1"/>
  <c r="BM2986" i="1"/>
  <c r="J2986" i="1"/>
  <c r="BN2985" i="1"/>
  <c r="BM2985" i="1"/>
  <c r="J2985" i="1"/>
  <c r="BN2984" i="1"/>
  <c r="BM2984" i="1"/>
  <c r="J2984" i="1"/>
  <c r="BN2983" i="1"/>
  <c r="BM2983" i="1"/>
  <c r="J2983" i="1"/>
  <c r="BN2982" i="1"/>
  <c r="BM2982" i="1"/>
  <c r="J2982" i="1"/>
  <c r="BN2981" i="1"/>
  <c r="BM2981" i="1"/>
  <c r="J2981" i="1"/>
  <c r="BN2980" i="1"/>
  <c r="BM2980" i="1"/>
  <c r="J2980" i="1"/>
  <c r="BN2979" i="1"/>
  <c r="BM2979" i="1"/>
  <c r="J2979" i="1"/>
  <c r="BN2978" i="1"/>
  <c r="BM2978" i="1"/>
  <c r="J2978" i="1"/>
  <c r="BN2977" i="1"/>
  <c r="BM2977" i="1"/>
  <c r="J2977" i="1"/>
  <c r="BN2976" i="1"/>
  <c r="BM2976" i="1"/>
  <c r="J2976" i="1"/>
  <c r="BN2975" i="1"/>
  <c r="BM2975" i="1"/>
  <c r="J2975" i="1"/>
  <c r="BN2974" i="1"/>
  <c r="BM2974" i="1"/>
  <c r="J2974" i="1"/>
  <c r="BN2973" i="1"/>
  <c r="BM2973" i="1"/>
  <c r="J2973" i="1"/>
  <c r="BN2972" i="1"/>
  <c r="BM2972" i="1"/>
  <c r="J2972" i="1"/>
  <c r="BN2971" i="1"/>
  <c r="BM2971" i="1"/>
  <c r="J2971" i="1"/>
  <c r="BN2970" i="1"/>
  <c r="BM2970" i="1"/>
  <c r="J2970" i="1"/>
  <c r="BN2969" i="1"/>
  <c r="BM2969" i="1"/>
  <c r="J2969" i="1"/>
  <c r="BN2968" i="1"/>
  <c r="BM2968" i="1"/>
  <c r="J2968" i="1"/>
  <c r="BN2967" i="1"/>
  <c r="BM2967" i="1"/>
  <c r="J2967" i="1"/>
  <c r="BN2966" i="1"/>
  <c r="BM2966" i="1"/>
  <c r="J2966" i="1"/>
  <c r="BN2965" i="1"/>
  <c r="BM2965" i="1"/>
  <c r="J2965" i="1"/>
  <c r="BN2964" i="1"/>
  <c r="BM2964" i="1"/>
  <c r="J2964" i="1"/>
  <c r="BN2963" i="1"/>
  <c r="BM2963" i="1"/>
  <c r="J2963" i="1"/>
  <c r="BN2962" i="1"/>
  <c r="BM2962" i="1"/>
  <c r="J2962" i="1"/>
  <c r="BN2961" i="1"/>
  <c r="BM2961" i="1"/>
  <c r="J2961" i="1"/>
  <c r="BN2960" i="1"/>
  <c r="BM2960" i="1"/>
  <c r="J2960" i="1"/>
  <c r="BN2959" i="1"/>
  <c r="BM2959" i="1"/>
  <c r="J2959" i="1"/>
  <c r="BN2958" i="1"/>
  <c r="BM2958" i="1"/>
  <c r="J2958" i="1"/>
  <c r="BN2957" i="1"/>
  <c r="BM2957" i="1"/>
  <c r="J2957" i="1"/>
  <c r="BN2956" i="1"/>
  <c r="BM2956" i="1"/>
  <c r="J2956" i="1"/>
  <c r="BN2955" i="1"/>
  <c r="BM2955" i="1"/>
  <c r="J2955" i="1"/>
  <c r="BN2954" i="1"/>
  <c r="BM2954" i="1"/>
  <c r="J2954" i="1"/>
  <c r="BN2953" i="1"/>
  <c r="BM2953" i="1"/>
  <c r="J2953" i="1"/>
  <c r="BN2952" i="1"/>
  <c r="BM2952" i="1"/>
  <c r="J2952" i="1"/>
  <c r="BN2951" i="1"/>
  <c r="BM2951" i="1"/>
  <c r="J2951" i="1"/>
  <c r="BN2950" i="1"/>
  <c r="BM2950" i="1"/>
  <c r="J2950" i="1"/>
  <c r="BN2949" i="1"/>
  <c r="BM2949" i="1"/>
  <c r="J2949" i="1"/>
  <c r="BN2948" i="1"/>
  <c r="BM2948" i="1"/>
  <c r="J2948" i="1"/>
  <c r="BN2947" i="1"/>
  <c r="BM2947" i="1"/>
  <c r="J2947" i="1"/>
  <c r="BN2946" i="1"/>
  <c r="BM2946" i="1"/>
  <c r="J2946" i="1"/>
  <c r="BN2945" i="1"/>
  <c r="BM2945" i="1"/>
  <c r="J2945" i="1"/>
  <c r="BN2944" i="1"/>
  <c r="BM2944" i="1"/>
  <c r="J2944" i="1"/>
  <c r="BN2943" i="1"/>
  <c r="BM2943" i="1"/>
  <c r="J2943" i="1"/>
  <c r="BN2942" i="1"/>
  <c r="BM2942" i="1"/>
  <c r="J2942" i="1"/>
  <c r="BN2941" i="1"/>
  <c r="BM2941" i="1"/>
  <c r="J2941" i="1"/>
  <c r="BN2940" i="1"/>
  <c r="BM2940" i="1"/>
  <c r="J2940" i="1"/>
  <c r="BN2939" i="1"/>
  <c r="BM2939" i="1"/>
  <c r="J2939" i="1"/>
  <c r="BN2938" i="1"/>
  <c r="BM2938" i="1"/>
  <c r="J2938" i="1"/>
  <c r="BN2937" i="1"/>
  <c r="BM2937" i="1"/>
  <c r="J2937" i="1"/>
  <c r="BN2936" i="1"/>
  <c r="BM2936" i="1"/>
  <c r="J2936" i="1"/>
  <c r="BN2935" i="1"/>
  <c r="BM2935" i="1"/>
  <c r="J2935" i="1"/>
  <c r="BN2934" i="1"/>
  <c r="BM2934" i="1"/>
  <c r="J2934" i="1"/>
  <c r="BN2933" i="1"/>
  <c r="BM2933" i="1"/>
  <c r="J2933" i="1"/>
  <c r="BN2932" i="1"/>
  <c r="BM2932" i="1"/>
  <c r="J2932" i="1"/>
  <c r="BN2931" i="1"/>
  <c r="BM2931" i="1"/>
  <c r="J2931" i="1"/>
  <c r="BN2930" i="1"/>
  <c r="BM2930" i="1"/>
  <c r="J2930" i="1"/>
  <c r="BN2929" i="1"/>
  <c r="BM2929" i="1"/>
  <c r="J2929" i="1"/>
  <c r="BN2928" i="1"/>
  <c r="BM2928" i="1"/>
  <c r="J2928" i="1"/>
  <c r="BN2927" i="1"/>
  <c r="BM2927" i="1"/>
  <c r="J2927" i="1"/>
  <c r="BN2926" i="1"/>
  <c r="BM2926" i="1"/>
  <c r="J2926" i="1"/>
  <c r="BN2925" i="1"/>
  <c r="BM2925" i="1"/>
  <c r="J2925" i="1"/>
  <c r="BN2924" i="1"/>
  <c r="BM2924" i="1"/>
  <c r="J2924" i="1"/>
  <c r="BN2923" i="1"/>
  <c r="BM2923" i="1"/>
  <c r="J2923" i="1"/>
  <c r="BN2922" i="1"/>
  <c r="BM2922" i="1"/>
  <c r="J2922" i="1"/>
  <c r="BN2921" i="1"/>
  <c r="BM2921" i="1"/>
  <c r="J2921" i="1"/>
  <c r="BN2920" i="1"/>
  <c r="BM2920" i="1"/>
  <c r="J2920" i="1"/>
  <c r="BN2919" i="1"/>
  <c r="BM2919" i="1"/>
  <c r="J2919" i="1"/>
  <c r="BN2918" i="1"/>
  <c r="BM2918" i="1"/>
  <c r="J2918" i="1"/>
  <c r="BN2917" i="1"/>
  <c r="BM2917" i="1"/>
  <c r="J2917" i="1"/>
  <c r="BN2916" i="1"/>
  <c r="BM2916" i="1"/>
  <c r="J2916" i="1"/>
  <c r="BN2915" i="1"/>
  <c r="BM2915" i="1"/>
  <c r="J2915" i="1"/>
  <c r="BN2914" i="1"/>
  <c r="BM2914" i="1"/>
  <c r="J2914" i="1"/>
  <c r="BN2913" i="1"/>
  <c r="BM2913" i="1"/>
  <c r="J2913" i="1"/>
  <c r="BN2912" i="1"/>
  <c r="BM2912" i="1"/>
  <c r="J2912" i="1"/>
  <c r="BN2911" i="1"/>
  <c r="BM2911" i="1"/>
  <c r="J2911" i="1"/>
  <c r="BN2910" i="1"/>
  <c r="BM2910" i="1"/>
  <c r="J2910" i="1"/>
  <c r="BN2909" i="1"/>
  <c r="BM2909" i="1"/>
  <c r="J2909" i="1"/>
  <c r="BN2908" i="1"/>
  <c r="BM2908" i="1"/>
  <c r="J2908" i="1"/>
  <c r="BN2907" i="1"/>
  <c r="BM2907" i="1"/>
  <c r="J2907" i="1"/>
  <c r="BN2906" i="1"/>
  <c r="BM2906" i="1"/>
  <c r="J2906" i="1"/>
  <c r="BN2905" i="1"/>
  <c r="BM2905" i="1"/>
  <c r="J2905" i="1"/>
  <c r="BN2904" i="1"/>
  <c r="BM2904" i="1"/>
  <c r="J2904" i="1"/>
  <c r="BN2903" i="1"/>
  <c r="BM2903" i="1"/>
  <c r="J2903" i="1"/>
  <c r="BN2902" i="1"/>
  <c r="BM2902" i="1"/>
  <c r="J2902" i="1"/>
  <c r="BN2901" i="1"/>
  <c r="BM2901" i="1"/>
  <c r="J2901" i="1"/>
  <c r="BN2900" i="1"/>
  <c r="BM2900" i="1"/>
  <c r="J2900" i="1"/>
  <c r="BN2899" i="1"/>
  <c r="BM2899" i="1"/>
  <c r="J2899" i="1"/>
  <c r="BN2898" i="1"/>
  <c r="BM2898" i="1"/>
  <c r="J2898" i="1"/>
  <c r="BN2897" i="1"/>
  <c r="BM2897" i="1"/>
  <c r="J2897" i="1"/>
  <c r="BN2896" i="1"/>
  <c r="BM2896" i="1"/>
  <c r="J2896" i="1"/>
  <c r="BN2895" i="1"/>
  <c r="BM2895" i="1"/>
  <c r="J2895" i="1"/>
  <c r="BN2894" i="1"/>
  <c r="BM2894" i="1"/>
  <c r="J2894" i="1"/>
  <c r="BN2893" i="1"/>
  <c r="BM2893" i="1"/>
  <c r="J2893" i="1"/>
  <c r="BN2892" i="1"/>
  <c r="BM2892" i="1"/>
  <c r="J2892" i="1"/>
  <c r="BN2891" i="1"/>
  <c r="BM2891" i="1"/>
  <c r="J2891" i="1"/>
  <c r="BN2890" i="1"/>
  <c r="BM2890" i="1"/>
  <c r="J2890" i="1"/>
  <c r="BN2889" i="1"/>
  <c r="BM2889" i="1"/>
  <c r="J2889" i="1"/>
  <c r="BN2888" i="1"/>
  <c r="BM2888" i="1"/>
  <c r="J2888" i="1"/>
  <c r="BN2887" i="1"/>
  <c r="BM2887" i="1"/>
  <c r="J2887" i="1"/>
  <c r="BN2886" i="1"/>
  <c r="BM2886" i="1"/>
  <c r="J2886" i="1"/>
  <c r="BN2885" i="1"/>
  <c r="BM2885" i="1"/>
  <c r="J2885" i="1"/>
  <c r="BN2884" i="1"/>
  <c r="BM2884" i="1"/>
  <c r="J2884" i="1"/>
  <c r="BN2883" i="1"/>
  <c r="BM2883" i="1"/>
  <c r="J2883" i="1"/>
  <c r="BN2882" i="1"/>
  <c r="BM2882" i="1"/>
  <c r="J2882" i="1"/>
  <c r="BN2881" i="1"/>
  <c r="BM2881" i="1"/>
  <c r="J2881" i="1"/>
  <c r="BN2880" i="1"/>
  <c r="BM2880" i="1"/>
  <c r="J2880" i="1"/>
  <c r="BN2879" i="1"/>
  <c r="BM2879" i="1"/>
  <c r="J2879" i="1"/>
  <c r="BN2878" i="1"/>
  <c r="BM2878" i="1"/>
  <c r="J2878" i="1"/>
  <c r="BN2877" i="1"/>
  <c r="BM2877" i="1"/>
  <c r="J2877" i="1"/>
  <c r="BN2876" i="1"/>
  <c r="BM2876" i="1"/>
  <c r="J2876" i="1"/>
  <c r="BN2875" i="1"/>
  <c r="BM2875" i="1"/>
  <c r="J2875" i="1"/>
  <c r="BN2874" i="1"/>
  <c r="BM2874" i="1"/>
  <c r="J2874" i="1"/>
  <c r="BN2873" i="1"/>
  <c r="BM2873" i="1"/>
  <c r="J2873" i="1"/>
  <c r="BN2872" i="1"/>
  <c r="BM2872" i="1"/>
  <c r="J2872" i="1"/>
  <c r="BN2871" i="1"/>
  <c r="BM2871" i="1"/>
  <c r="J2871" i="1"/>
  <c r="BN2870" i="1"/>
  <c r="BM2870" i="1"/>
  <c r="J2870" i="1"/>
  <c r="BN2869" i="1"/>
  <c r="BM2869" i="1"/>
  <c r="J2869" i="1"/>
  <c r="BN2868" i="1"/>
  <c r="BM2868" i="1"/>
  <c r="J2868" i="1"/>
  <c r="BN2867" i="1"/>
  <c r="BM2867" i="1"/>
  <c r="J2867" i="1"/>
  <c r="BN2866" i="1"/>
  <c r="BM2866" i="1"/>
  <c r="J2866" i="1"/>
  <c r="BN2865" i="1"/>
  <c r="BM2865" i="1"/>
  <c r="J2865" i="1"/>
  <c r="BN2864" i="1"/>
  <c r="BM2864" i="1"/>
  <c r="J2864" i="1"/>
  <c r="BN2863" i="1"/>
  <c r="BM2863" i="1"/>
  <c r="J2863" i="1"/>
  <c r="BN2862" i="1"/>
  <c r="BM2862" i="1"/>
  <c r="J2862" i="1"/>
  <c r="BN2861" i="1"/>
  <c r="BM2861" i="1"/>
  <c r="J2861" i="1"/>
  <c r="BN2860" i="1"/>
  <c r="BM2860" i="1"/>
  <c r="J2860" i="1"/>
  <c r="BN2859" i="1"/>
  <c r="BM2859" i="1"/>
  <c r="J2859" i="1"/>
  <c r="BN2858" i="1"/>
  <c r="BM2858" i="1"/>
  <c r="J2858" i="1"/>
  <c r="BN2857" i="1"/>
  <c r="BM2857" i="1"/>
  <c r="J2857" i="1"/>
  <c r="BN2856" i="1"/>
  <c r="BM2856" i="1"/>
  <c r="J2856" i="1"/>
  <c r="BN2855" i="1"/>
  <c r="BM2855" i="1"/>
  <c r="J2855" i="1"/>
  <c r="BN2854" i="1"/>
  <c r="BM2854" i="1"/>
  <c r="J2854" i="1"/>
  <c r="BN2853" i="1"/>
  <c r="BM2853" i="1"/>
  <c r="J2853" i="1"/>
  <c r="BN2852" i="1"/>
  <c r="BM2852" i="1"/>
  <c r="J2852" i="1"/>
  <c r="BN2851" i="1"/>
  <c r="BM2851" i="1"/>
  <c r="J2851" i="1"/>
  <c r="BN2850" i="1"/>
  <c r="BM2850" i="1"/>
  <c r="J2850" i="1"/>
  <c r="BN2849" i="1"/>
  <c r="BM2849" i="1"/>
  <c r="J2849" i="1"/>
  <c r="BN2848" i="1"/>
  <c r="BM2848" i="1"/>
  <c r="J2848" i="1"/>
  <c r="BN2847" i="1"/>
  <c r="BM2847" i="1"/>
  <c r="J2847" i="1"/>
  <c r="BN2846" i="1"/>
  <c r="BM2846" i="1"/>
  <c r="J2846" i="1"/>
  <c r="BN2845" i="1"/>
  <c r="BM2845" i="1"/>
  <c r="J2845" i="1"/>
  <c r="BN2844" i="1"/>
  <c r="BM2844" i="1"/>
  <c r="J2844" i="1"/>
  <c r="BN2843" i="1"/>
  <c r="BM2843" i="1"/>
  <c r="J2843" i="1"/>
  <c r="BN2842" i="1"/>
  <c r="BM2842" i="1"/>
  <c r="J2842" i="1"/>
  <c r="BN2841" i="1"/>
  <c r="BM2841" i="1"/>
  <c r="J2841" i="1"/>
  <c r="BN2840" i="1"/>
  <c r="BM2840" i="1"/>
  <c r="J2840" i="1"/>
  <c r="BN2839" i="1"/>
  <c r="BM2839" i="1"/>
  <c r="J2839" i="1"/>
  <c r="BN2838" i="1"/>
  <c r="BM2838" i="1"/>
  <c r="J2838" i="1"/>
  <c r="BN2837" i="1"/>
  <c r="BM2837" i="1"/>
  <c r="J2837" i="1"/>
  <c r="BN2836" i="1"/>
  <c r="BM2836" i="1"/>
  <c r="J2836" i="1"/>
  <c r="BN2835" i="1"/>
  <c r="BM2835" i="1"/>
  <c r="J2835" i="1"/>
  <c r="BN2834" i="1"/>
  <c r="BM2834" i="1"/>
  <c r="J2834" i="1"/>
  <c r="BN2833" i="1"/>
  <c r="BM2833" i="1"/>
  <c r="J2833" i="1"/>
  <c r="BN2832" i="1"/>
  <c r="BM2832" i="1"/>
  <c r="J2832" i="1"/>
  <c r="BN2831" i="1"/>
  <c r="BM2831" i="1"/>
  <c r="J2831" i="1"/>
  <c r="BN2830" i="1"/>
  <c r="BM2830" i="1"/>
  <c r="J2830" i="1"/>
  <c r="BN2829" i="1"/>
  <c r="BM2829" i="1"/>
  <c r="AD2829" i="1"/>
  <c r="J2829" i="1"/>
  <c r="BN2828" i="1"/>
  <c r="BM2828" i="1"/>
  <c r="J2828" i="1"/>
  <c r="BN2827" i="1"/>
  <c r="BM2827" i="1"/>
  <c r="J2827" i="1"/>
  <c r="BN2826" i="1"/>
  <c r="BM2826" i="1"/>
  <c r="AD2826" i="1"/>
  <c r="J2826" i="1"/>
  <c r="BN2825" i="1"/>
  <c r="BM2825" i="1"/>
  <c r="J2825" i="1"/>
  <c r="BN2824" i="1"/>
  <c r="BM2824" i="1"/>
  <c r="J2824" i="1"/>
  <c r="BN2823" i="1"/>
  <c r="BM2823" i="1"/>
  <c r="AD2823" i="1"/>
  <c r="J2823" i="1"/>
  <c r="BN2822" i="1"/>
  <c r="BM2822" i="1"/>
  <c r="J2822" i="1"/>
  <c r="BN2821" i="1"/>
  <c r="BM2821" i="1"/>
  <c r="J2821" i="1"/>
  <c r="BN2820" i="1"/>
  <c r="BM2820" i="1"/>
  <c r="J2820" i="1"/>
  <c r="BN2819" i="1"/>
  <c r="BM2819" i="1"/>
  <c r="J2819" i="1"/>
  <c r="BN2818" i="1"/>
  <c r="BM2818" i="1"/>
  <c r="J2818" i="1"/>
  <c r="BN2817" i="1"/>
  <c r="BM2817" i="1"/>
  <c r="J2817" i="1"/>
  <c r="BN2816" i="1"/>
  <c r="BM2816" i="1"/>
  <c r="J2816" i="1"/>
  <c r="BN2815" i="1"/>
  <c r="BM2815" i="1"/>
  <c r="J2815" i="1"/>
  <c r="BN2814" i="1"/>
  <c r="BM2814" i="1"/>
  <c r="J2814" i="1"/>
  <c r="BN2813" i="1"/>
  <c r="BM2813" i="1"/>
  <c r="J2813" i="1"/>
  <c r="BN2812" i="1"/>
  <c r="BM2812" i="1"/>
  <c r="J2812" i="1"/>
  <c r="BN2811" i="1"/>
  <c r="BM2811" i="1"/>
  <c r="J2811" i="1"/>
  <c r="BN2810" i="1"/>
  <c r="BM2810" i="1"/>
  <c r="J2810" i="1"/>
  <c r="BN2809" i="1"/>
  <c r="BM2809" i="1"/>
  <c r="J2809" i="1"/>
  <c r="BN2808" i="1"/>
  <c r="BM2808" i="1"/>
  <c r="J2808" i="1"/>
  <c r="BN2807" i="1"/>
  <c r="BM2807" i="1"/>
  <c r="J2807" i="1"/>
  <c r="BN2806" i="1"/>
  <c r="BM2806" i="1"/>
  <c r="J2806" i="1"/>
  <c r="BN2805" i="1"/>
  <c r="BM2805" i="1"/>
  <c r="J2805" i="1"/>
  <c r="BN2804" i="1"/>
  <c r="BM2804" i="1"/>
  <c r="J2804" i="1"/>
  <c r="BN2803" i="1"/>
  <c r="BM2803" i="1"/>
  <c r="J2803" i="1"/>
  <c r="BN2802" i="1"/>
  <c r="BM2802" i="1"/>
  <c r="J2802" i="1"/>
  <c r="BN2801" i="1"/>
  <c r="BM2801" i="1"/>
  <c r="J2801" i="1"/>
  <c r="BN2800" i="1"/>
  <c r="BM2800" i="1"/>
  <c r="J2800" i="1"/>
  <c r="BN2799" i="1"/>
  <c r="BM2799" i="1"/>
  <c r="J2799" i="1"/>
  <c r="BN2798" i="1"/>
  <c r="BM2798" i="1"/>
  <c r="J2798" i="1"/>
  <c r="BN2797" i="1"/>
  <c r="BM2797" i="1"/>
  <c r="J2797" i="1"/>
  <c r="BN2796" i="1"/>
  <c r="BM2796" i="1"/>
  <c r="J2796" i="1"/>
  <c r="BN2795" i="1"/>
  <c r="BM2795" i="1"/>
  <c r="J2795" i="1"/>
  <c r="BN2794" i="1"/>
  <c r="BM2794" i="1"/>
  <c r="J2794" i="1"/>
  <c r="BN2793" i="1"/>
  <c r="BM2793" i="1"/>
  <c r="J2793" i="1"/>
  <c r="BN2792" i="1"/>
  <c r="BM2792" i="1"/>
  <c r="J2792" i="1"/>
  <c r="BN2791" i="1"/>
  <c r="BM2791" i="1"/>
  <c r="J2791" i="1"/>
  <c r="BN2790" i="1"/>
  <c r="BM2790" i="1"/>
  <c r="J2790" i="1"/>
  <c r="BN2789" i="1"/>
  <c r="BM2789" i="1"/>
  <c r="J2789" i="1"/>
  <c r="BN2788" i="1"/>
  <c r="BM2788" i="1"/>
  <c r="J2788" i="1"/>
  <c r="BN2787" i="1"/>
  <c r="BM2787" i="1"/>
  <c r="J2787" i="1"/>
  <c r="BN2786" i="1"/>
  <c r="BM2786" i="1"/>
  <c r="J2786" i="1"/>
  <c r="BN2785" i="1"/>
  <c r="BM2785" i="1"/>
  <c r="J2785" i="1"/>
  <c r="BN2784" i="1"/>
  <c r="BM2784" i="1"/>
  <c r="J2784" i="1"/>
  <c r="BN2783" i="1"/>
  <c r="BM2783" i="1"/>
  <c r="J2783" i="1"/>
  <c r="BN2782" i="1"/>
  <c r="BM2782" i="1"/>
  <c r="J2782" i="1"/>
  <c r="BN2781" i="1"/>
  <c r="BM2781" i="1"/>
  <c r="J2781" i="1"/>
  <c r="BN2780" i="1"/>
  <c r="BM2780" i="1"/>
  <c r="J2780" i="1"/>
  <c r="BN2779" i="1"/>
  <c r="BM2779" i="1"/>
  <c r="J2779" i="1"/>
  <c r="BN2778" i="1"/>
  <c r="BM2778" i="1"/>
  <c r="J2778" i="1"/>
  <c r="BN2777" i="1"/>
  <c r="BM2777" i="1"/>
  <c r="J2777" i="1"/>
  <c r="BN2776" i="1"/>
  <c r="BM2776" i="1"/>
  <c r="J2776" i="1"/>
  <c r="BN2775" i="1"/>
  <c r="BM2775" i="1"/>
  <c r="J2775" i="1"/>
  <c r="BN2774" i="1"/>
  <c r="BM2774" i="1"/>
  <c r="J2774" i="1"/>
  <c r="BN2773" i="1"/>
  <c r="BM2773" i="1"/>
  <c r="J2773" i="1"/>
  <c r="BN2772" i="1"/>
  <c r="BM2772" i="1"/>
  <c r="J2772" i="1"/>
  <c r="BN2771" i="1"/>
  <c r="BM2771" i="1"/>
  <c r="J2771" i="1"/>
  <c r="BN2770" i="1"/>
  <c r="BM2770" i="1"/>
  <c r="J2770" i="1"/>
  <c r="BN2769" i="1"/>
  <c r="BM2769" i="1"/>
  <c r="J2769" i="1"/>
  <c r="BN2768" i="1"/>
  <c r="BM2768" i="1"/>
  <c r="J2768" i="1"/>
  <c r="BN2767" i="1"/>
  <c r="BM2767" i="1"/>
  <c r="J2767" i="1"/>
  <c r="BN2766" i="1"/>
  <c r="BM2766" i="1"/>
  <c r="J2766" i="1"/>
  <c r="BN2765" i="1"/>
  <c r="BM2765" i="1"/>
  <c r="J2765" i="1"/>
  <c r="BN2764" i="1"/>
  <c r="BM2764" i="1"/>
  <c r="J2764" i="1"/>
  <c r="BN2763" i="1"/>
  <c r="BM2763" i="1"/>
  <c r="J2763" i="1"/>
  <c r="BN2762" i="1"/>
  <c r="BM2762" i="1"/>
  <c r="J2762" i="1"/>
  <c r="BN2761" i="1"/>
  <c r="BM2761" i="1"/>
  <c r="J2761" i="1"/>
  <c r="BN2760" i="1"/>
  <c r="BM2760" i="1"/>
  <c r="J2760" i="1"/>
  <c r="BN2759" i="1"/>
  <c r="BM2759" i="1"/>
  <c r="J2759" i="1"/>
  <c r="BN2758" i="1"/>
  <c r="BM2758" i="1"/>
  <c r="J2758" i="1"/>
  <c r="BN2757" i="1"/>
  <c r="BM2757" i="1"/>
  <c r="J2757" i="1"/>
  <c r="BN2756" i="1"/>
  <c r="BM2756" i="1"/>
  <c r="J2756" i="1"/>
  <c r="BN2755" i="1"/>
  <c r="BM2755" i="1"/>
  <c r="J2755" i="1"/>
  <c r="BN2754" i="1"/>
  <c r="BM2754" i="1"/>
  <c r="J2754" i="1"/>
  <c r="BN2753" i="1"/>
  <c r="BM2753" i="1"/>
  <c r="J2753" i="1"/>
  <c r="BN2752" i="1"/>
  <c r="BM2752" i="1"/>
  <c r="J2752" i="1"/>
  <c r="BN2751" i="1"/>
  <c r="BM2751" i="1"/>
  <c r="J2751" i="1"/>
  <c r="BN2750" i="1"/>
  <c r="BM2750" i="1"/>
  <c r="J2750" i="1"/>
  <c r="BN2749" i="1"/>
  <c r="BM2749" i="1"/>
  <c r="J2749" i="1"/>
  <c r="BN2748" i="1"/>
  <c r="BM2748" i="1"/>
  <c r="J2748" i="1"/>
  <c r="BN2747" i="1"/>
  <c r="BM2747" i="1"/>
  <c r="J2747" i="1"/>
  <c r="BN2746" i="1"/>
  <c r="BM2746" i="1"/>
  <c r="J2746" i="1"/>
  <c r="BN2745" i="1"/>
  <c r="BM2745" i="1"/>
  <c r="J2745" i="1"/>
  <c r="BN2744" i="1"/>
  <c r="BM2744" i="1"/>
  <c r="J2744" i="1"/>
  <c r="BN2743" i="1"/>
  <c r="BM2743" i="1"/>
  <c r="J2743" i="1"/>
  <c r="BN2742" i="1"/>
  <c r="BM2742" i="1"/>
  <c r="J2742" i="1"/>
  <c r="BN2741" i="1"/>
  <c r="BM2741" i="1"/>
  <c r="J2741" i="1"/>
  <c r="BN2740" i="1"/>
  <c r="BM2740" i="1"/>
  <c r="J2740" i="1"/>
  <c r="BN2739" i="1"/>
  <c r="BM2739" i="1"/>
  <c r="J2739" i="1"/>
  <c r="BN2738" i="1"/>
  <c r="BM2738" i="1"/>
  <c r="J2738" i="1"/>
  <c r="BN2737" i="1"/>
  <c r="BM2737" i="1"/>
  <c r="J2737" i="1"/>
  <c r="BN2736" i="1"/>
  <c r="BM2736" i="1"/>
  <c r="J2736" i="1"/>
  <c r="BN2735" i="1"/>
  <c r="BM2735" i="1"/>
  <c r="J2735" i="1"/>
  <c r="BN2734" i="1"/>
  <c r="BM2734" i="1"/>
  <c r="J2734" i="1"/>
  <c r="BN2733" i="1"/>
  <c r="BM2733" i="1"/>
  <c r="J2733" i="1"/>
  <c r="BN2732" i="1"/>
  <c r="BM2732" i="1"/>
  <c r="J2732" i="1"/>
  <c r="BN2731" i="1"/>
  <c r="BM2731" i="1"/>
  <c r="J2731" i="1"/>
  <c r="BN2730" i="1"/>
  <c r="BM2730" i="1"/>
  <c r="J2730" i="1"/>
  <c r="BN2729" i="1"/>
  <c r="BM2729" i="1"/>
  <c r="J2729" i="1"/>
  <c r="BN2728" i="1"/>
  <c r="BM2728" i="1"/>
  <c r="J2728" i="1"/>
  <c r="BN2727" i="1"/>
  <c r="BM2727" i="1"/>
  <c r="J2727" i="1"/>
  <c r="BN2726" i="1"/>
  <c r="BM2726" i="1"/>
  <c r="J2726" i="1"/>
  <c r="BN2725" i="1"/>
  <c r="BM2725" i="1"/>
  <c r="J2725" i="1"/>
  <c r="BN2724" i="1"/>
  <c r="BM2724" i="1"/>
  <c r="J2724" i="1"/>
  <c r="BN2723" i="1"/>
  <c r="BM2723" i="1"/>
  <c r="J2723" i="1"/>
  <c r="BN2722" i="1"/>
  <c r="BM2722" i="1"/>
  <c r="J2722" i="1"/>
  <c r="BN2721" i="1"/>
  <c r="BM2721" i="1"/>
  <c r="J2721" i="1"/>
  <c r="BN2720" i="1"/>
  <c r="BM2720" i="1"/>
  <c r="J2720" i="1"/>
  <c r="BN2719" i="1"/>
  <c r="BM2719" i="1"/>
  <c r="J2719" i="1"/>
  <c r="BN2718" i="1"/>
  <c r="BM2718" i="1"/>
  <c r="J2718" i="1"/>
  <c r="BN2717" i="1"/>
  <c r="BM2717" i="1"/>
  <c r="J2717" i="1"/>
  <c r="BN2716" i="1"/>
  <c r="BM2716" i="1"/>
  <c r="J2716" i="1"/>
  <c r="BN2715" i="1"/>
  <c r="BM2715" i="1"/>
  <c r="J2715" i="1"/>
  <c r="BN2714" i="1"/>
  <c r="BM2714" i="1"/>
  <c r="J2714" i="1"/>
  <c r="BN2713" i="1"/>
  <c r="BM2713" i="1"/>
  <c r="J2713" i="1"/>
  <c r="BN2712" i="1"/>
  <c r="BM2712" i="1"/>
  <c r="J2712" i="1"/>
  <c r="BN2711" i="1"/>
  <c r="BM2711" i="1"/>
  <c r="J2711" i="1"/>
  <c r="BN2710" i="1"/>
  <c r="BM2710" i="1"/>
  <c r="J2710" i="1"/>
  <c r="BN2709" i="1"/>
  <c r="BM2709" i="1"/>
  <c r="J2709" i="1"/>
  <c r="BN2708" i="1"/>
  <c r="BM2708" i="1"/>
  <c r="J2708" i="1"/>
  <c r="BN2707" i="1"/>
  <c r="BM2707" i="1"/>
  <c r="J2707" i="1"/>
  <c r="BN2706" i="1"/>
  <c r="BM2706" i="1"/>
  <c r="J2706" i="1"/>
  <c r="BN2705" i="1"/>
  <c r="BM2705" i="1"/>
  <c r="J2705" i="1"/>
  <c r="BN2704" i="1"/>
  <c r="BM2704" i="1"/>
  <c r="J2704" i="1"/>
  <c r="BN2703" i="1"/>
  <c r="BM2703" i="1"/>
  <c r="J2703" i="1"/>
  <c r="BN2702" i="1"/>
  <c r="BM2702" i="1"/>
  <c r="J2702" i="1"/>
  <c r="BN2701" i="1"/>
  <c r="BM2701" i="1"/>
  <c r="J2701" i="1"/>
  <c r="BN2700" i="1"/>
  <c r="BM2700" i="1"/>
  <c r="J2700" i="1"/>
  <c r="BN2699" i="1"/>
  <c r="BM2699" i="1"/>
  <c r="J2699" i="1"/>
  <c r="BN2698" i="1"/>
  <c r="BM2698" i="1"/>
  <c r="J2698" i="1"/>
  <c r="BN2697" i="1"/>
  <c r="BM2697" i="1"/>
  <c r="J2697" i="1"/>
  <c r="BN2696" i="1"/>
  <c r="BM2696" i="1"/>
  <c r="J2696" i="1"/>
  <c r="BN2695" i="1"/>
  <c r="BM2695" i="1"/>
  <c r="J2695" i="1"/>
  <c r="BN2694" i="1"/>
  <c r="BM2694" i="1"/>
  <c r="J2694" i="1"/>
  <c r="BN2693" i="1"/>
  <c r="BM2693" i="1"/>
  <c r="J2693" i="1"/>
  <c r="BN2692" i="1"/>
  <c r="BM2692" i="1"/>
  <c r="J2692" i="1"/>
  <c r="BN2691" i="1"/>
  <c r="BM2691" i="1"/>
  <c r="J2691" i="1"/>
  <c r="BN2690" i="1"/>
  <c r="BM2690" i="1"/>
  <c r="J2690" i="1"/>
  <c r="BN2689" i="1"/>
  <c r="BM2689" i="1"/>
  <c r="J2689" i="1"/>
  <c r="BN2688" i="1"/>
  <c r="BM2688" i="1"/>
  <c r="J2688" i="1"/>
  <c r="BN2687" i="1"/>
  <c r="BM2687" i="1"/>
  <c r="J2687" i="1"/>
  <c r="BN2686" i="1"/>
  <c r="BM2686" i="1"/>
  <c r="J2686" i="1"/>
  <c r="BN2685" i="1"/>
  <c r="BM2685" i="1"/>
  <c r="J2685" i="1"/>
  <c r="BN2684" i="1"/>
  <c r="BM2684" i="1"/>
  <c r="J2684" i="1"/>
  <c r="BN2683" i="1"/>
  <c r="BM2683" i="1"/>
  <c r="J2683" i="1"/>
  <c r="BN2682" i="1"/>
  <c r="BM2682" i="1"/>
  <c r="J2682" i="1"/>
  <c r="BN2681" i="1"/>
  <c r="BM2681" i="1"/>
  <c r="J2681" i="1"/>
  <c r="BN2680" i="1"/>
  <c r="BM2680" i="1"/>
  <c r="J2680" i="1"/>
  <c r="BN2679" i="1"/>
  <c r="BM2679" i="1"/>
  <c r="J2679" i="1"/>
  <c r="BN2678" i="1"/>
  <c r="BM2678" i="1"/>
  <c r="J2678" i="1"/>
  <c r="BN2677" i="1"/>
  <c r="BM2677" i="1"/>
  <c r="J2677" i="1"/>
  <c r="BN2676" i="1"/>
  <c r="BM2676" i="1"/>
  <c r="J2676" i="1"/>
  <c r="BN2675" i="1"/>
  <c r="BM2675" i="1"/>
  <c r="J2675" i="1"/>
  <c r="BN2674" i="1"/>
  <c r="BM2674" i="1"/>
  <c r="J2674" i="1"/>
  <c r="BN2673" i="1"/>
  <c r="BM2673" i="1"/>
  <c r="J2673" i="1"/>
  <c r="BN2672" i="1"/>
  <c r="BM2672" i="1"/>
  <c r="J2672" i="1"/>
  <c r="BN2671" i="1"/>
  <c r="BM2671" i="1"/>
  <c r="J2671" i="1"/>
  <c r="BN2670" i="1"/>
  <c r="BM2670" i="1"/>
  <c r="J2670" i="1"/>
  <c r="BN2669" i="1"/>
  <c r="BM2669" i="1"/>
  <c r="J2669" i="1"/>
  <c r="BN2668" i="1"/>
  <c r="BM2668" i="1"/>
  <c r="J2668" i="1"/>
  <c r="BN2667" i="1"/>
  <c r="BM2667" i="1"/>
  <c r="J2667" i="1"/>
  <c r="BN2666" i="1"/>
  <c r="BM2666" i="1"/>
  <c r="J2666" i="1"/>
  <c r="BN2665" i="1"/>
  <c r="BM2665" i="1"/>
  <c r="J2665" i="1"/>
  <c r="BN2664" i="1"/>
  <c r="BM2664" i="1"/>
  <c r="J2664" i="1"/>
  <c r="BN2663" i="1"/>
  <c r="BM2663" i="1"/>
  <c r="J2663" i="1"/>
  <c r="BN2662" i="1"/>
  <c r="BM2662" i="1"/>
  <c r="J2662" i="1"/>
  <c r="BN2661" i="1"/>
  <c r="BM2661" i="1"/>
  <c r="J2661" i="1"/>
  <c r="BN2660" i="1"/>
  <c r="BM2660" i="1"/>
  <c r="J2660" i="1"/>
  <c r="BN2659" i="1"/>
  <c r="BM2659" i="1"/>
  <c r="J2659" i="1"/>
  <c r="BN2658" i="1"/>
  <c r="BM2658" i="1"/>
  <c r="J2658" i="1"/>
  <c r="BN2657" i="1"/>
  <c r="BM2657" i="1"/>
  <c r="J2657" i="1"/>
  <c r="BN2656" i="1"/>
  <c r="BM2656" i="1"/>
  <c r="J2656" i="1"/>
  <c r="BN2655" i="1"/>
  <c r="BM2655" i="1"/>
  <c r="J2655" i="1"/>
  <c r="BN2654" i="1"/>
  <c r="BM2654" i="1"/>
  <c r="J2654" i="1"/>
  <c r="BN2653" i="1"/>
  <c r="BM2653" i="1"/>
  <c r="J2653" i="1"/>
  <c r="BN2652" i="1"/>
  <c r="BM2652" i="1"/>
  <c r="J2652" i="1"/>
  <c r="BN2651" i="1"/>
  <c r="BM2651" i="1"/>
  <c r="J2651" i="1"/>
  <c r="BN2650" i="1"/>
  <c r="BM2650" i="1"/>
  <c r="J2650" i="1"/>
  <c r="BN2649" i="1"/>
  <c r="BM2649" i="1"/>
  <c r="J2649" i="1"/>
  <c r="BN2648" i="1"/>
  <c r="BM2648" i="1"/>
  <c r="J2648" i="1"/>
  <c r="BN2647" i="1"/>
  <c r="BM2647" i="1"/>
  <c r="J2647" i="1"/>
  <c r="BN2646" i="1"/>
  <c r="BM2646" i="1"/>
  <c r="J2646" i="1"/>
  <c r="BN2645" i="1"/>
  <c r="BM2645" i="1"/>
  <c r="J2645" i="1"/>
  <c r="BN2644" i="1"/>
  <c r="BM2644" i="1"/>
  <c r="J2644" i="1"/>
  <c r="BN2643" i="1"/>
  <c r="BM2643" i="1"/>
  <c r="J2643" i="1"/>
  <c r="BN2642" i="1"/>
  <c r="BM2642" i="1"/>
  <c r="J2642" i="1"/>
  <c r="BN2641" i="1"/>
  <c r="BM2641" i="1"/>
  <c r="J2641" i="1"/>
  <c r="BN2640" i="1"/>
  <c r="BM2640" i="1"/>
  <c r="J2640" i="1"/>
  <c r="BN2639" i="1"/>
  <c r="BM2639" i="1"/>
  <c r="J2639" i="1"/>
  <c r="BN2638" i="1"/>
  <c r="BM2638" i="1"/>
  <c r="J2638" i="1"/>
  <c r="BN2637" i="1"/>
  <c r="BM2637" i="1"/>
  <c r="J2637" i="1"/>
  <c r="BN2636" i="1"/>
  <c r="BM2636" i="1"/>
  <c r="J2636" i="1"/>
  <c r="BN2635" i="1"/>
  <c r="BM2635" i="1"/>
  <c r="J2635" i="1"/>
  <c r="BN2634" i="1"/>
  <c r="BM2634" i="1"/>
  <c r="J2634" i="1"/>
  <c r="BN2633" i="1"/>
  <c r="BM2633" i="1"/>
  <c r="J2633" i="1"/>
  <c r="BN2632" i="1"/>
  <c r="BM2632" i="1"/>
  <c r="J2632" i="1"/>
  <c r="BN2631" i="1"/>
  <c r="BM2631" i="1"/>
  <c r="J2631" i="1"/>
  <c r="BN2630" i="1"/>
  <c r="BM2630" i="1"/>
  <c r="J2630" i="1"/>
  <c r="BN2629" i="1"/>
  <c r="BM2629" i="1"/>
  <c r="J2629" i="1"/>
  <c r="BN2628" i="1"/>
  <c r="BM2628" i="1"/>
  <c r="J2628" i="1"/>
  <c r="BN2627" i="1"/>
  <c r="BM2627" i="1"/>
  <c r="J2627" i="1"/>
  <c r="BN2626" i="1"/>
  <c r="BM2626" i="1"/>
  <c r="J2626" i="1"/>
  <c r="BN2625" i="1"/>
  <c r="BM2625" i="1"/>
  <c r="J2625" i="1"/>
  <c r="BN2624" i="1"/>
  <c r="BM2624" i="1"/>
  <c r="J2624" i="1"/>
  <c r="BN2623" i="1"/>
  <c r="BM2623" i="1"/>
  <c r="J2623" i="1"/>
  <c r="BN2622" i="1"/>
  <c r="BM2622" i="1"/>
  <c r="J2622" i="1"/>
  <c r="BN2621" i="1"/>
  <c r="BM2621" i="1"/>
  <c r="J2621" i="1"/>
  <c r="BN2620" i="1"/>
  <c r="BM2620" i="1"/>
  <c r="J2620" i="1"/>
  <c r="BN2619" i="1"/>
  <c r="BM2619" i="1"/>
  <c r="J2619" i="1"/>
  <c r="BN2618" i="1"/>
  <c r="BM2618" i="1"/>
  <c r="J2618" i="1"/>
  <c r="BN2617" i="1"/>
  <c r="BM2617" i="1"/>
  <c r="J2617" i="1"/>
  <c r="BN2616" i="1"/>
  <c r="BM2616" i="1"/>
  <c r="J2616" i="1"/>
  <c r="BN2615" i="1"/>
  <c r="BM2615" i="1"/>
  <c r="J2615" i="1"/>
  <c r="BN2614" i="1"/>
  <c r="BM2614" i="1"/>
  <c r="J2614" i="1"/>
  <c r="BN2613" i="1"/>
  <c r="BM2613" i="1"/>
  <c r="J2613" i="1"/>
  <c r="BN2612" i="1"/>
  <c r="BM2612" i="1"/>
  <c r="J2612" i="1"/>
  <c r="BN2611" i="1"/>
  <c r="BM2611" i="1"/>
  <c r="J2611" i="1"/>
  <c r="BN2610" i="1"/>
  <c r="BM2610" i="1"/>
  <c r="J2610" i="1"/>
  <c r="BN2609" i="1"/>
  <c r="BM2609" i="1"/>
  <c r="J2609" i="1"/>
  <c r="BN2608" i="1"/>
  <c r="BM2608" i="1"/>
  <c r="J2608" i="1"/>
  <c r="BN2607" i="1"/>
  <c r="BM2607" i="1"/>
  <c r="J2607" i="1"/>
  <c r="BN2606" i="1"/>
  <c r="BM2606" i="1"/>
  <c r="J2606" i="1"/>
  <c r="BN2605" i="1"/>
  <c r="BM2605" i="1"/>
  <c r="J2605" i="1"/>
  <c r="BN2604" i="1"/>
  <c r="BM2604" i="1"/>
  <c r="J2604" i="1"/>
  <c r="BN2603" i="1"/>
  <c r="BM2603" i="1"/>
  <c r="J2603" i="1"/>
  <c r="BN2602" i="1"/>
  <c r="BM2602" i="1"/>
  <c r="J2602" i="1"/>
  <c r="BN2601" i="1"/>
  <c r="BM2601" i="1"/>
  <c r="J2601" i="1"/>
  <c r="BN2600" i="1"/>
  <c r="BM2600" i="1"/>
  <c r="J2600" i="1"/>
  <c r="BN2599" i="1"/>
  <c r="BM2599" i="1"/>
  <c r="J2599" i="1"/>
  <c r="BN2598" i="1"/>
  <c r="BM2598" i="1"/>
  <c r="J2598" i="1"/>
  <c r="BN2597" i="1"/>
  <c r="BM2597" i="1"/>
  <c r="J2597" i="1"/>
  <c r="BN2596" i="1"/>
  <c r="BM2596" i="1"/>
  <c r="J2596" i="1"/>
  <c r="BN2595" i="1"/>
  <c r="BM2595" i="1"/>
  <c r="J2595" i="1"/>
  <c r="BN2594" i="1"/>
  <c r="BM2594" i="1"/>
  <c r="J2594" i="1"/>
  <c r="BN2593" i="1"/>
  <c r="BM2593" i="1"/>
  <c r="J2593" i="1"/>
  <c r="BN2592" i="1"/>
  <c r="BM2592" i="1"/>
  <c r="J2592" i="1"/>
  <c r="BN2591" i="1"/>
  <c r="BM2591" i="1"/>
  <c r="J2591" i="1"/>
  <c r="BN2590" i="1"/>
  <c r="BM2590" i="1"/>
  <c r="J2590" i="1"/>
  <c r="BN2589" i="1"/>
  <c r="BM2589" i="1"/>
  <c r="J2589" i="1"/>
  <c r="BN2588" i="1"/>
  <c r="BM2588" i="1"/>
  <c r="J2588" i="1"/>
  <c r="BN2587" i="1"/>
  <c r="BM2587" i="1"/>
  <c r="J2587" i="1"/>
  <c r="BN2586" i="1"/>
  <c r="BM2586" i="1"/>
  <c r="J2586" i="1"/>
  <c r="BN2585" i="1"/>
  <c r="BM2585" i="1"/>
  <c r="J2585" i="1"/>
  <c r="BN2584" i="1"/>
  <c r="BM2584" i="1"/>
  <c r="J2584" i="1"/>
  <c r="BN2583" i="1"/>
  <c r="BM2583" i="1"/>
  <c r="J2583" i="1"/>
  <c r="BN2582" i="1"/>
  <c r="BM2582" i="1"/>
  <c r="J2582" i="1"/>
  <c r="BN2581" i="1"/>
  <c r="BM2581" i="1"/>
  <c r="J2581" i="1"/>
  <c r="BN2580" i="1"/>
  <c r="BM2580" i="1"/>
  <c r="J2580" i="1"/>
  <c r="BN2579" i="1"/>
  <c r="BM2579" i="1"/>
  <c r="J2579" i="1"/>
  <c r="BN2578" i="1"/>
  <c r="BM2578" i="1"/>
  <c r="J2578" i="1"/>
  <c r="BN2577" i="1"/>
  <c r="BM2577" i="1"/>
  <c r="J2577" i="1"/>
  <c r="BN2576" i="1"/>
  <c r="BM2576" i="1"/>
  <c r="J2576" i="1"/>
  <c r="BN2575" i="1"/>
  <c r="BM2575" i="1"/>
  <c r="J2575" i="1"/>
  <c r="BN2574" i="1"/>
  <c r="BM2574" i="1"/>
  <c r="J2574" i="1"/>
  <c r="BN2573" i="1"/>
  <c r="BM2573" i="1"/>
  <c r="J2573" i="1"/>
  <c r="BN2572" i="1"/>
  <c r="BM2572" i="1"/>
  <c r="J2572" i="1"/>
  <c r="BN2571" i="1"/>
  <c r="BM2571" i="1"/>
  <c r="J2571" i="1"/>
  <c r="BN2570" i="1"/>
  <c r="BM2570" i="1"/>
  <c r="J2570" i="1"/>
  <c r="BN2569" i="1"/>
  <c r="BM2569" i="1"/>
  <c r="J2569" i="1"/>
  <c r="BN2568" i="1"/>
  <c r="BM2568" i="1"/>
  <c r="J2568" i="1"/>
  <c r="BN2567" i="1"/>
  <c r="BM2567" i="1"/>
  <c r="J2567" i="1"/>
  <c r="BN2566" i="1"/>
  <c r="BM2566" i="1"/>
  <c r="J2566" i="1"/>
  <c r="BN2565" i="1"/>
  <c r="BM2565" i="1"/>
  <c r="J2565" i="1"/>
  <c r="BN2564" i="1"/>
  <c r="BM2564" i="1"/>
  <c r="J2564" i="1"/>
  <c r="BN2563" i="1"/>
  <c r="BM2563" i="1"/>
  <c r="J2563" i="1"/>
  <c r="BN2562" i="1"/>
  <c r="BM2562" i="1"/>
  <c r="J2562" i="1"/>
  <c r="BN2561" i="1"/>
  <c r="BM2561" i="1"/>
  <c r="J2561" i="1"/>
  <c r="BN2560" i="1"/>
  <c r="BM2560" i="1"/>
  <c r="J2560" i="1"/>
  <c r="BN2559" i="1"/>
  <c r="BM2559" i="1"/>
  <c r="J2559" i="1"/>
  <c r="BN2558" i="1"/>
  <c r="BM2558" i="1"/>
  <c r="J2558" i="1"/>
  <c r="BN2557" i="1"/>
  <c r="BM2557" i="1"/>
  <c r="J2557" i="1"/>
  <c r="BN2556" i="1"/>
  <c r="BM2556" i="1"/>
  <c r="J2556" i="1"/>
  <c r="BN2555" i="1"/>
  <c r="BM2555" i="1"/>
  <c r="J2555" i="1"/>
  <c r="BN2554" i="1"/>
  <c r="BM2554" i="1"/>
  <c r="J2554" i="1"/>
  <c r="BN2553" i="1"/>
  <c r="BM2553" i="1"/>
  <c r="J2553" i="1"/>
  <c r="BN2552" i="1"/>
  <c r="BM2552" i="1"/>
  <c r="J2552" i="1"/>
  <c r="BN2551" i="1"/>
  <c r="BM2551" i="1"/>
  <c r="J2551" i="1"/>
  <c r="BN2550" i="1"/>
  <c r="BM2550" i="1"/>
  <c r="J2550" i="1"/>
  <c r="BN2549" i="1"/>
  <c r="BM2549" i="1"/>
  <c r="J2549" i="1"/>
  <c r="BN2548" i="1"/>
  <c r="BM2548" i="1"/>
  <c r="J2548" i="1"/>
  <c r="BN2547" i="1"/>
  <c r="BM2547" i="1"/>
  <c r="J2547" i="1"/>
  <c r="BN2546" i="1"/>
  <c r="BM2546" i="1"/>
  <c r="J2546" i="1"/>
  <c r="BN2545" i="1"/>
  <c r="BM2545" i="1"/>
  <c r="J2545" i="1"/>
  <c r="BN2544" i="1"/>
  <c r="BM2544" i="1"/>
  <c r="J2544" i="1"/>
  <c r="BN2543" i="1"/>
  <c r="BM2543" i="1"/>
  <c r="J2543" i="1"/>
  <c r="BN2542" i="1"/>
  <c r="BM2542" i="1"/>
  <c r="J2542" i="1"/>
  <c r="BN2541" i="1"/>
  <c r="BM2541" i="1"/>
  <c r="J2541" i="1"/>
  <c r="BN2540" i="1"/>
  <c r="BM2540" i="1"/>
  <c r="J2540" i="1"/>
  <c r="BN2539" i="1"/>
  <c r="BM2539" i="1"/>
  <c r="J2539" i="1"/>
  <c r="BN2538" i="1"/>
  <c r="BM2538" i="1"/>
  <c r="J2538" i="1"/>
  <c r="BN2537" i="1"/>
  <c r="BM2537" i="1"/>
  <c r="J2537" i="1"/>
  <c r="BN2536" i="1"/>
  <c r="BM2536" i="1"/>
  <c r="J2536" i="1"/>
  <c r="BN2535" i="1"/>
  <c r="BM2535" i="1"/>
  <c r="J2535" i="1"/>
  <c r="BN2534" i="1"/>
  <c r="BM2534" i="1"/>
  <c r="J2534" i="1"/>
  <c r="BN2533" i="1"/>
  <c r="BM2533" i="1"/>
  <c r="J2533" i="1"/>
  <c r="BN2532" i="1"/>
  <c r="BM2532" i="1"/>
  <c r="J2532" i="1"/>
  <c r="BN2531" i="1"/>
  <c r="BM2531" i="1"/>
  <c r="J2531" i="1"/>
  <c r="BN2530" i="1"/>
  <c r="BM2530" i="1"/>
  <c r="J2530" i="1"/>
  <c r="BN2529" i="1"/>
  <c r="BM2529" i="1"/>
  <c r="J2529" i="1"/>
  <c r="BN2528" i="1"/>
  <c r="BM2528" i="1"/>
  <c r="J2528" i="1"/>
  <c r="BN2527" i="1"/>
  <c r="BM2527" i="1"/>
  <c r="J2527" i="1"/>
  <c r="BN2526" i="1"/>
  <c r="BM2526" i="1"/>
  <c r="J2526" i="1"/>
  <c r="BN2525" i="1"/>
  <c r="BM2525" i="1"/>
  <c r="J2525" i="1"/>
  <c r="BN2524" i="1"/>
  <c r="BM2524" i="1"/>
  <c r="J2524" i="1"/>
  <c r="BN2523" i="1"/>
  <c r="BM2523" i="1"/>
  <c r="J2523" i="1"/>
  <c r="BN2522" i="1"/>
  <c r="BM2522" i="1"/>
  <c r="J2522" i="1"/>
  <c r="BN2521" i="1"/>
  <c r="BM2521" i="1"/>
  <c r="J2521" i="1"/>
  <c r="BN2520" i="1"/>
  <c r="BM2520" i="1"/>
  <c r="J2520" i="1"/>
  <c r="BN2519" i="1"/>
  <c r="BM2519" i="1"/>
  <c r="J2519" i="1"/>
  <c r="BN2518" i="1"/>
  <c r="BM2518" i="1"/>
  <c r="J2518" i="1"/>
  <c r="BN2517" i="1"/>
  <c r="BM2517" i="1"/>
  <c r="J2517" i="1"/>
  <c r="BN2516" i="1"/>
  <c r="BM2516" i="1"/>
  <c r="J2516" i="1"/>
  <c r="BN2515" i="1"/>
  <c r="BM2515" i="1"/>
  <c r="J2515" i="1"/>
  <c r="BN2514" i="1"/>
  <c r="BM2514" i="1"/>
  <c r="J2514" i="1"/>
  <c r="BN2513" i="1"/>
  <c r="BM2513" i="1"/>
  <c r="J2513" i="1"/>
  <c r="BN2512" i="1"/>
  <c r="BM2512" i="1"/>
  <c r="J2512" i="1"/>
  <c r="BN2511" i="1"/>
  <c r="BM2511" i="1"/>
  <c r="J2511" i="1"/>
  <c r="BN2510" i="1"/>
  <c r="BM2510" i="1"/>
  <c r="J2510" i="1"/>
  <c r="BN2509" i="1"/>
  <c r="BM2509" i="1"/>
  <c r="J2509" i="1"/>
  <c r="BN2508" i="1"/>
  <c r="BM2508" i="1"/>
  <c r="J2508" i="1"/>
  <c r="BN2507" i="1"/>
  <c r="BM2507" i="1"/>
  <c r="J2507" i="1"/>
  <c r="BN2506" i="1"/>
  <c r="BM2506" i="1"/>
  <c r="J2506" i="1"/>
  <c r="BN2505" i="1"/>
  <c r="BM2505" i="1"/>
  <c r="J2505" i="1"/>
  <c r="BN2504" i="1"/>
  <c r="BM2504" i="1"/>
  <c r="J2504" i="1"/>
  <c r="BN2503" i="1"/>
  <c r="BM2503" i="1"/>
  <c r="J2503" i="1"/>
  <c r="BN2502" i="1"/>
  <c r="BM2502" i="1"/>
  <c r="J2502" i="1"/>
  <c r="BN2501" i="1"/>
  <c r="BM2501" i="1"/>
  <c r="J2501" i="1"/>
  <c r="BN2500" i="1"/>
  <c r="BM2500" i="1"/>
  <c r="J2500" i="1"/>
  <c r="BN2499" i="1"/>
  <c r="BM2499" i="1"/>
  <c r="J2499" i="1"/>
  <c r="BN2498" i="1"/>
  <c r="BM2498" i="1"/>
  <c r="J2498" i="1"/>
  <c r="BN2497" i="1"/>
  <c r="BM2497" i="1"/>
  <c r="J2497" i="1"/>
  <c r="BN2496" i="1"/>
  <c r="BM2496" i="1"/>
  <c r="J2496" i="1"/>
  <c r="BN2495" i="1"/>
  <c r="BM2495" i="1"/>
  <c r="J2495" i="1"/>
  <c r="BN2494" i="1"/>
  <c r="BM2494" i="1"/>
  <c r="J2494" i="1"/>
  <c r="BN2493" i="1"/>
  <c r="BM2493" i="1"/>
  <c r="J2493" i="1"/>
  <c r="BN2492" i="1"/>
  <c r="BM2492" i="1"/>
  <c r="J2492" i="1"/>
  <c r="BN2491" i="1"/>
  <c r="BM2491" i="1"/>
  <c r="J2491" i="1"/>
  <c r="BN2490" i="1"/>
  <c r="BM2490" i="1"/>
  <c r="J2490" i="1"/>
  <c r="BN2489" i="1"/>
  <c r="BM2489" i="1"/>
  <c r="J2489" i="1"/>
  <c r="BN2488" i="1"/>
  <c r="BM2488" i="1"/>
  <c r="J2488" i="1"/>
  <c r="BN2487" i="1"/>
  <c r="BM2487" i="1"/>
  <c r="J2487" i="1"/>
  <c r="BN2486" i="1"/>
  <c r="BM2486" i="1"/>
  <c r="J2486" i="1"/>
  <c r="BN2485" i="1"/>
  <c r="BM2485" i="1"/>
  <c r="J2485" i="1"/>
  <c r="BN2484" i="1"/>
  <c r="BM2484" i="1"/>
  <c r="J2484" i="1"/>
  <c r="BN2483" i="1"/>
  <c r="BM2483" i="1"/>
  <c r="J2483" i="1"/>
  <c r="BN2482" i="1"/>
  <c r="BM2482" i="1"/>
  <c r="J2482" i="1"/>
  <c r="BN2481" i="1"/>
  <c r="BM2481" i="1"/>
  <c r="J2481" i="1"/>
  <c r="BN2480" i="1"/>
  <c r="BM2480" i="1"/>
  <c r="J2480" i="1"/>
  <c r="BN2479" i="1"/>
  <c r="BM2479" i="1"/>
  <c r="J2479" i="1"/>
  <c r="BN2478" i="1"/>
  <c r="BM2478" i="1"/>
  <c r="J2478" i="1"/>
  <c r="BN2477" i="1"/>
  <c r="BM2477" i="1"/>
  <c r="J2477" i="1"/>
  <c r="BN2476" i="1"/>
  <c r="BM2476" i="1"/>
  <c r="J2476" i="1"/>
  <c r="BN2475" i="1"/>
  <c r="BM2475" i="1"/>
  <c r="J2475" i="1"/>
  <c r="BN2474" i="1"/>
  <c r="BM2474" i="1"/>
  <c r="J2474" i="1"/>
  <c r="BN2473" i="1"/>
  <c r="BM2473" i="1"/>
  <c r="J2473" i="1"/>
  <c r="BN2472" i="1"/>
  <c r="BM2472" i="1"/>
  <c r="J2472" i="1"/>
  <c r="BN2471" i="1"/>
  <c r="BM2471" i="1"/>
  <c r="J2471" i="1"/>
  <c r="BN2470" i="1"/>
  <c r="BM2470" i="1"/>
  <c r="J2470" i="1"/>
  <c r="BN2469" i="1"/>
  <c r="BM2469" i="1"/>
  <c r="J2469" i="1"/>
  <c r="BN2468" i="1"/>
  <c r="BM2468" i="1"/>
  <c r="J2468" i="1"/>
  <c r="BN2467" i="1"/>
  <c r="BM2467" i="1"/>
  <c r="J2467" i="1"/>
  <c r="BN2466" i="1"/>
  <c r="BM2466" i="1"/>
  <c r="J2466" i="1"/>
  <c r="BN2465" i="1"/>
  <c r="BM2465" i="1"/>
  <c r="J2465" i="1"/>
  <c r="BN2464" i="1"/>
  <c r="BM2464" i="1"/>
  <c r="J2464" i="1"/>
  <c r="BN2463" i="1"/>
  <c r="BM2463" i="1"/>
  <c r="J2463" i="1"/>
  <c r="BN2462" i="1"/>
  <c r="BM2462" i="1"/>
  <c r="J2462" i="1"/>
  <c r="BN2461" i="1"/>
  <c r="BM2461" i="1"/>
  <c r="J2461" i="1"/>
  <c r="BN2460" i="1"/>
  <c r="BM2460" i="1"/>
  <c r="J2460" i="1"/>
  <c r="BN2459" i="1"/>
  <c r="BM2459" i="1"/>
  <c r="J2459" i="1"/>
  <c r="BN2458" i="1"/>
  <c r="BM2458" i="1"/>
  <c r="J2458" i="1"/>
  <c r="BN2457" i="1"/>
  <c r="BM2457" i="1"/>
  <c r="J2457" i="1"/>
  <c r="BN2456" i="1"/>
  <c r="BM2456" i="1"/>
  <c r="J2456" i="1"/>
  <c r="BN2455" i="1"/>
  <c r="BM2455" i="1"/>
  <c r="J2455" i="1"/>
  <c r="BN2454" i="1"/>
  <c r="BM2454" i="1"/>
  <c r="J2454" i="1"/>
  <c r="BN2453" i="1"/>
  <c r="BM2453" i="1"/>
  <c r="J2453" i="1"/>
  <c r="BN2452" i="1"/>
  <c r="BM2452" i="1"/>
  <c r="J2452" i="1"/>
  <c r="BN2451" i="1"/>
  <c r="BM2451" i="1"/>
  <c r="J2451" i="1"/>
  <c r="BN2450" i="1"/>
  <c r="BM2450" i="1"/>
  <c r="J2450" i="1"/>
  <c r="BN2449" i="1"/>
  <c r="BM2449" i="1"/>
  <c r="J2449" i="1"/>
  <c r="BN2448" i="1"/>
  <c r="BM2448" i="1"/>
  <c r="J2448" i="1"/>
  <c r="BN2447" i="1"/>
  <c r="BM2447" i="1"/>
  <c r="J2447" i="1"/>
  <c r="BN2446" i="1"/>
  <c r="BM2446" i="1"/>
  <c r="J2446" i="1"/>
  <c r="BN2445" i="1"/>
  <c r="BM2445" i="1"/>
  <c r="J2445" i="1"/>
  <c r="BN2444" i="1"/>
  <c r="BM2444" i="1"/>
  <c r="J2444" i="1"/>
  <c r="BN2443" i="1"/>
  <c r="BM2443" i="1"/>
  <c r="J2443" i="1"/>
  <c r="BN2442" i="1"/>
  <c r="BM2442" i="1"/>
  <c r="J2442" i="1"/>
  <c r="BN2441" i="1"/>
  <c r="BM2441" i="1"/>
  <c r="J2441" i="1"/>
  <c r="BN2440" i="1"/>
  <c r="BM2440" i="1"/>
  <c r="J2440" i="1"/>
  <c r="BN2439" i="1"/>
  <c r="BM2439" i="1"/>
  <c r="J2439" i="1"/>
  <c r="BN2438" i="1"/>
  <c r="BM2438" i="1"/>
  <c r="J2438" i="1"/>
  <c r="BN2437" i="1"/>
  <c r="BM2437" i="1"/>
  <c r="J2437" i="1"/>
  <c r="BN2436" i="1"/>
  <c r="BM2436" i="1"/>
  <c r="J2436" i="1"/>
  <c r="BN2435" i="1"/>
  <c r="BM2435" i="1"/>
  <c r="J2435" i="1"/>
  <c r="BN2434" i="1"/>
  <c r="BM2434" i="1"/>
  <c r="J2434" i="1"/>
  <c r="BN2433" i="1"/>
  <c r="BM2433" i="1"/>
  <c r="J2433" i="1"/>
  <c r="BN2432" i="1"/>
  <c r="BM2432" i="1"/>
  <c r="J2432" i="1"/>
  <c r="BN2431" i="1"/>
  <c r="BM2431" i="1"/>
  <c r="J2431" i="1"/>
  <c r="BN2430" i="1"/>
  <c r="BM2430" i="1"/>
  <c r="J2430" i="1"/>
  <c r="BN2429" i="1"/>
  <c r="BM2429" i="1"/>
  <c r="J2429" i="1"/>
  <c r="BN2428" i="1"/>
  <c r="BM2428" i="1"/>
  <c r="J2428" i="1"/>
  <c r="BN2427" i="1"/>
  <c r="BM2427" i="1"/>
  <c r="J2427" i="1"/>
  <c r="BN2426" i="1"/>
  <c r="BM2426" i="1"/>
  <c r="J2426" i="1"/>
  <c r="BN2425" i="1"/>
  <c r="BM2425" i="1"/>
  <c r="J2425" i="1"/>
  <c r="BN2424" i="1"/>
  <c r="BM2424" i="1"/>
  <c r="J2424" i="1"/>
  <c r="BN2423" i="1"/>
  <c r="BM2423" i="1"/>
  <c r="J2423" i="1"/>
  <c r="BN2422" i="1"/>
  <c r="BM2422" i="1"/>
  <c r="J2422" i="1"/>
  <c r="BN2421" i="1"/>
  <c r="BM2421" i="1"/>
  <c r="J2421" i="1"/>
  <c r="BN2420" i="1"/>
  <c r="BM2420" i="1"/>
  <c r="J2420" i="1"/>
  <c r="BN2419" i="1"/>
  <c r="BM2419" i="1"/>
  <c r="J2419" i="1"/>
  <c r="BN2418" i="1"/>
  <c r="BM2418" i="1"/>
  <c r="J2418" i="1"/>
  <c r="BN2417" i="1"/>
  <c r="BM2417" i="1"/>
  <c r="J2417" i="1"/>
  <c r="BN2416" i="1"/>
  <c r="BM2416" i="1"/>
  <c r="J2416" i="1"/>
  <c r="BN2415" i="1"/>
  <c r="BM2415" i="1"/>
  <c r="J2415" i="1"/>
  <c r="BN2414" i="1"/>
  <c r="BM2414" i="1"/>
  <c r="J2414" i="1"/>
  <c r="BN2413" i="1"/>
  <c r="BM2413" i="1"/>
  <c r="J2413" i="1"/>
  <c r="BN2412" i="1"/>
  <c r="BM2412" i="1"/>
  <c r="J2412" i="1"/>
  <c r="BN2411" i="1"/>
  <c r="BM2411" i="1"/>
  <c r="J2411" i="1"/>
  <c r="BN2410" i="1"/>
  <c r="BM2410" i="1"/>
  <c r="J2410" i="1"/>
  <c r="BN2409" i="1"/>
  <c r="BM2409" i="1"/>
  <c r="J2409" i="1"/>
  <c r="BN2408" i="1"/>
  <c r="BM2408" i="1"/>
  <c r="J2408" i="1"/>
  <c r="BN2407" i="1"/>
  <c r="BM2407" i="1"/>
  <c r="J2407" i="1"/>
  <c r="BN2406" i="1"/>
  <c r="BM2406" i="1"/>
  <c r="J2406" i="1"/>
  <c r="BN2405" i="1"/>
  <c r="BM2405" i="1"/>
  <c r="J2405" i="1"/>
  <c r="BN2404" i="1"/>
  <c r="BM2404" i="1"/>
  <c r="J2404" i="1"/>
  <c r="BN2403" i="1"/>
  <c r="BM2403" i="1"/>
  <c r="J2403" i="1"/>
  <c r="BN2402" i="1"/>
  <c r="BM2402" i="1"/>
  <c r="J2402" i="1"/>
  <c r="BN2401" i="1"/>
  <c r="BM2401" i="1"/>
  <c r="J2401" i="1"/>
  <c r="BN2400" i="1"/>
  <c r="BM2400" i="1"/>
  <c r="J2400" i="1"/>
  <c r="BN2399" i="1"/>
  <c r="BM2399" i="1"/>
  <c r="J2399" i="1"/>
  <c r="BN2398" i="1"/>
  <c r="BM2398" i="1"/>
  <c r="J2398" i="1"/>
  <c r="BN2397" i="1"/>
  <c r="BM2397" i="1"/>
  <c r="J2397" i="1"/>
  <c r="BN2396" i="1"/>
  <c r="BM2396" i="1"/>
  <c r="J2396" i="1"/>
  <c r="BN2395" i="1"/>
  <c r="BM2395" i="1"/>
  <c r="J2395" i="1"/>
  <c r="BN2394" i="1"/>
  <c r="BM2394" i="1"/>
  <c r="J2394" i="1"/>
  <c r="BN2393" i="1"/>
  <c r="BM2393" i="1"/>
  <c r="J2393" i="1"/>
  <c r="BN2392" i="1"/>
  <c r="BM2392" i="1"/>
  <c r="J2392" i="1"/>
  <c r="BN2391" i="1"/>
  <c r="BM2391" i="1"/>
  <c r="J2391" i="1"/>
  <c r="BN2390" i="1"/>
  <c r="BM2390" i="1"/>
  <c r="J2390" i="1"/>
  <c r="BN2389" i="1"/>
  <c r="BM2389" i="1"/>
  <c r="J2389" i="1"/>
  <c r="BN2388" i="1"/>
  <c r="BM2388" i="1"/>
  <c r="J2388" i="1"/>
  <c r="BN2387" i="1"/>
  <c r="BM2387" i="1"/>
  <c r="J2387" i="1"/>
  <c r="BN2386" i="1"/>
  <c r="BM2386" i="1"/>
  <c r="J2386" i="1"/>
  <c r="BN2385" i="1"/>
  <c r="BM2385" i="1"/>
  <c r="J2385" i="1"/>
  <c r="BN2384" i="1"/>
  <c r="BM2384" i="1"/>
  <c r="J2384" i="1"/>
  <c r="BN2383" i="1"/>
  <c r="BM2383" i="1"/>
  <c r="J2383" i="1"/>
  <c r="BN2382" i="1"/>
  <c r="BM2382" i="1"/>
  <c r="J2382" i="1"/>
  <c r="BN2381" i="1"/>
  <c r="BM2381" i="1"/>
  <c r="J2381" i="1"/>
  <c r="BN2380" i="1"/>
  <c r="BM2380" i="1"/>
  <c r="J2380" i="1"/>
  <c r="BN2379" i="1"/>
  <c r="BM2379" i="1"/>
  <c r="J2379" i="1"/>
  <c r="BN2378" i="1"/>
  <c r="BM2378" i="1"/>
  <c r="J2378" i="1"/>
  <c r="BN2377" i="1"/>
  <c r="BM2377" i="1"/>
  <c r="J2377" i="1"/>
  <c r="BN2376" i="1"/>
  <c r="BM2376" i="1"/>
  <c r="J2376" i="1"/>
  <c r="BN2375" i="1"/>
  <c r="BM2375" i="1"/>
  <c r="J2375" i="1"/>
  <c r="BN2374" i="1"/>
  <c r="BM2374" i="1"/>
  <c r="J2374" i="1"/>
  <c r="BN2373" i="1"/>
  <c r="BM2373" i="1"/>
  <c r="J2373" i="1"/>
  <c r="BN2372" i="1"/>
  <c r="BM2372" i="1"/>
  <c r="J2372" i="1"/>
  <c r="BN2371" i="1"/>
  <c r="BM2371" i="1"/>
  <c r="J2371" i="1"/>
  <c r="BN2370" i="1"/>
  <c r="BM2370" i="1"/>
  <c r="J2370" i="1"/>
  <c r="BN2369" i="1"/>
  <c r="BM2369" i="1"/>
  <c r="J2369" i="1"/>
  <c r="BN2368" i="1"/>
  <c r="BM2368" i="1"/>
  <c r="J2368" i="1"/>
  <c r="BN2367" i="1"/>
  <c r="BM2367" i="1"/>
  <c r="J2367" i="1"/>
  <c r="BN2366" i="1"/>
  <c r="BM2366" i="1"/>
  <c r="J2366" i="1"/>
  <c r="BN2365" i="1"/>
  <c r="BM2365" i="1"/>
  <c r="J2365" i="1"/>
  <c r="BN2364" i="1"/>
  <c r="BM2364" i="1"/>
  <c r="J2364" i="1"/>
  <c r="BN2363" i="1"/>
  <c r="BM2363" i="1"/>
  <c r="J2363" i="1"/>
  <c r="BN2362" i="1"/>
  <c r="BM2362" i="1"/>
  <c r="J2362" i="1"/>
  <c r="BN2361" i="1"/>
  <c r="BM2361" i="1"/>
  <c r="J2361" i="1"/>
  <c r="BN2360" i="1"/>
  <c r="BM2360" i="1"/>
  <c r="J2360" i="1"/>
  <c r="BN2359" i="1"/>
  <c r="BM2359" i="1"/>
  <c r="J2359" i="1"/>
  <c r="BN2358" i="1"/>
  <c r="BM2358" i="1"/>
  <c r="J2358" i="1"/>
  <c r="BN2357" i="1"/>
  <c r="BM2357" i="1"/>
  <c r="J2357" i="1"/>
  <c r="BN2356" i="1"/>
  <c r="BM2356" i="1"/>
  <c r="J2356" i="1"/>
  <c r="BN2355" i="1"/>
  <c r="BM2355" i="1"/>
  <c r="J2355" i="1"/>
  <c r="BN2354" i="1"/>
  <c r="BM2354" i="1"/>
  <c r="J2354" i="1"/>
  <c r="BN2353" i="1"/>
  <c r="BM2353" i="1"/>
  <c r="J2353" i="1"/>
  <c r="BN2352" i="1"/>
  <c r="BM2352" i="1"/>
  <c r="J2352" i="1"/>
  <c r="BN2351" i="1"/>
  <c r="BM2351" i="1"/>
  <c r="J2351" i="1"/>
  <c r="BN2350" i="1"/>
  <c r="BM2350" i="1"/>
  <c r="J2350" i="1"/>
  <c r="BN2349" i="1"/>
  <c r="BM2349" i="1"/>
  <c r="J2349" i="1"/>
  <c r="BN2348" i="1"/>
  <c r="BM2348" i="1"/>
  <c r="J2348" i="1"/>
  <c r="BN2347" i="1"/>
  <c r="BM2347" i="1"/>
  <c r="J2347" i="1"/>
  <c r="BN2346" i="1"/>
  <c r="BM2346" i="1"/>
  <c r="J2346" i="1"/>
  <c r="BN2345" i="1"/>
  <c r="BM2345" i="1"/>
  <c r="J2345" i="1"/>
  <c r="BN2344" i="1"/>
  <c r="BM2344" i="1"/>
  <c r="J2344" i="1"/>
  <c r="BN2343" i="1"/>
  <c r="BM2343" i="1"/>
  <c r="J2343" i="1"/>
  <c r="BN2342" i="1"/>
  <c r="BM2342" i="1"/>
  <c r="J2342" i="1"/>
  <c r="BN2341" i="1"/>
  <c r="BM2341" i="1"/>
  <c r="J2341" i="1"/>
  <c r="BN2340" i="1"/>
  <c r="BM2340" i="1"/>
  <c r="J2340" i="1"/>
  <c r="BN2339" i="1"/>
  <c r="BM2339" i="1"/>
  <c r="J2339" i="1"/>
  <c r="BN2338" i="1"/>
  <c r="BM2338" i="1"/>
  <c r="J2338" i="1"/>
  <c r="BN2337" i="1"/>
  <c r="BM2337" i="1"/>
  <c r="J2337" i="1"/>
  <c r="BN2336" i="1"/>
  <c r="BM2336" i="1"/>
  <c r="J2336" i="1"/>
  <c r="BN2335" i="1"/>
  <c r="BM2335" i="1"/>
  <c r="J2335" i="1"/>
  <c r="BN2334" i="1"/>
  <c r="BM2334" i="1"/>
  <c r="J2334" i="1"/>
  <c r="BN2333" i="1"/>
  <c r="BM2333" i="1"/>
  <c r="J2333" i="1"/>
  <c r="BN2332" i="1"/>
  <c r="BM2332" i="1"/>
  <c r="J2332" i="1"/>
  <c r="BN2331" i="1"/>
  <c r="BM2331" i="1"/>
  <c r="J2331" i="1"/>
  <c r="BN2330" i="1"/>
  <c r="BM2330" i="1"/>
  <c r="J2330" i="1"/>
  <c r="BN2329" i="1"/>
  <c r="BM2329" i="1"/>
  <c r="J2329" i="1"/>
  <c r="BN2328" i="1"/>
  <c r="BM2328" i="1"/>
  <c r="J2328" i="1"/>
  <c r="BN2327" i="1"/>
  <c r="BM2327" i="1"/>
  <c r="J2327" i="1"/>
  <c r="BN2326" i="1"/>
  <c r="BM2326" i="1"/>
  <c r="J2326" i="1"/>
  <c r="BN2325" i="1"/>
  <c r="BM2325" i="1"/>
  <c r="J2325" i="1"/>
  <c r="BN2324" i="1"/>
  <c r="BM2324" i="1"/>
  <c r="J2324" i="1"/>
  <c r="BN2323" i="1"/>
  <c r="BM2323" i="1"/>
  <c r="J2323" i="1"/>
  <c r="BN2322" i="1"/>
  <c r="BM2322" i="1"/>
  <c r="J2322" i="1"/>
  <c r="BN2321" i="1"/>
  <c r="BM2321" i="1"/>
  <c r="J2321" i="1"/>
  <c r="BN2320" i="1"/>
  <c r="BM2320" i="1"/>
  <c r="J2320" i="1"/>
  <c r="BN2319" i="1"/>
  <c r="BM2319" i="1"/>
  <c r="J2319" i="1"/>
  <c r="BN2318" i="1"/>
  <c r="BM2318" i="1"/>
  <c r="J2318" i="1"/>
  <c r="BN2317" i="1"/>
  <c r="BM2317" i="1"/>
  <c r="J2317" i="1"/>
  <c r="BN2316" i="1"/>
  <c r="BM2316" i="1"/>
  <c r="J2316" i="1"/>
  <c r="BN2315" i="1"/>
  <c r="BM2315" i="1"/>
  <c r="J2315" i="1"/>
  <c r="BN2314" i="1"/>
  <c r="BM2314" i="1"/>
  <c r="J2314" i="1"/>
  <c r="BN2313" i="1"/>
  <c r="BM2313" i="1"/>
  <c r="J2313" i="1"/>
  <c r="BN2312" i="1"/>
  <c r="BM2312" i="1"/>
  <c r="J2312" i="1"/>
  <c r="BN2311" i="1"/>
  <c r="BM2311" i="1"/>
  <c r="J2311" i="1"/>
  <c r="BN2310" i="1"/>
  <c r="BM2310" i="1"/>
  <c r="J2310" i="1"/>
  <c r="BN2309" i="1"/>
  <c r="BM2309" i="1"/>
  <c r="J2309" i="1"/>
  <c r="BN2308" i="1"/>
  <c r="BM2308" i="1"/>
  <c r="J2308" i="1"/>
  <c r="BN2307" i="1"/>
  <c r="BM2307" i="1"/>
  <c r="J2307" i="1"/>
  <c r="BN2306" i="1"/>
  <c r="BM2306" i="1"/>
  <c r="J2306" i="1"/>
  <c r="BN2305" i="1"/>
  <c r="BM2305" i="1"/>
  <c r="J2305" i="1"/>
  <c r="BN2304" i="1"/>
  <c r="BM2304" i="1"/>
  <c r="J2304" i="1"/>
  <c r="BN2303" i="1"/>
  <c r="BM2303" i="1"/>
  <c r="J2303" i="1"/>
  <c r="BN2302" i="1"/>
  <c r="BM2302" i="1"/>
  <c r="J2302" i="1"/>
  <c r="BN2301" i="1"/>
  <c r="BM2301" i="1"/>
  <c r="J2301" i="1"/>
  <c r="BN2300" i="1"/>
  <c r="BM2300" i="1"/>
  <c r="J2300" i="1"/>
  <c r="BN2299" i="1"/>
  <c r="BM2299" i="1"/>
  <c r="J2299" i="1"/>
  <c r="BN2298" i="1"/>
  <c r="BM2298" i="1"/>
  <c r="J2298" i="1"/>
  <c r="BN2297" i="1"/>
  <c r="BM2297" i="1"/>
  <c r="J2297" i="1"/>
  <c r="BN2296" i="1"/>
  <c r="BM2296" i="1"/>
  <c r="J2296" i="1"/>
  <c r="BN2295" i="1"/>
  <c r="BM2295" i="1"/>
  <c r="J2295" i="1"/>
  <c r="BN2294" i="1"/>
  <c r="BM2294" i="1"/>
  <c r="J2294" i="1"/>
  <c r="BN2293" i="1"/>
  <c r="BM2293" i="1"/>
  <c r="J2293" i="1"/>
  <c r="BN2292" i="1"/>
  <c r="BM2292" i="1"/>
  <c r="J2292" i="1"/>
  <c r="BN2291" i="1"/>
  <c r="BM2291" i="1"/>
  <c r="J2291" i="1"/>
  <c r="BN2290" i="1"/>
  <c r="BM2290" i="1"/>
  <c r="J2290" i="1"/>
  <c r="BN2289" i="1"/>
  <c r="BM2289" i="1"/>
  <c r="J2289" i="1"/>
  <c r="BN2288" i="1"/>
  <c r="BM2288" i="1"/>
  <c r="J2288" i="1"/>
  <c r="BN2287" i="1"/>
  <c r="BM2287" i="1"/>
  <c r="J2287" i="1"/>
  <c r="BN2286" i="1"/>
  <c r="BM2286" i="1"/>
  <c r="J2286" i="1"/>
  <c r="BN2285" i="1"/>
  <c r="BM2285" i="1"/>
  <c r="J2285" i="1"/>
  <c r="BN2284" i="1"/>
  <c r="BM2284" i="1"/>
  <c r="J2284" i="1"/>
  <c r="BN2283" i="1"/>
  <c r="BM2283" i="1"/>
  <c r="J2283" i="1"/>
  <c r="BN2282" i="1"/>
  <c r="BM2282" i="1"/>
  <c r="J2282" i="1"/>
  <c r="BN2281" i="1"/>
  <c r="BM2281" i="1"/>
  <c r="J2281" i="1"/>
  <c r="BN2280" i="1"/>
  <c r="BM2280" i="1"/>
  <c r="J2280" i="1"/>
  <c r="BN2279" i="1"/>
  <c r="BM2279" i="1"/>
  <c r="J2279" i="1"/>
  <c r="BN2278" i="1"/>
  <c r="BM2278" i="1"/>
  <c r="J2278" i="1"/>
  <c r="BN2277" i="1"/>
  <c r="BM2277" i="1"/>
  <c r="J2277" i="1"/>
  <c r="BN2276" i="1"/>
  <c r="BM2276" i="1"/>
  <c r="J2276" i="1"/>
  <c r="BN2275" i="1"/>
  <c r="BM2275" i="1"/>
  <c r="J2275" i="1"/>
  <c r="BN2274" i="1"/>
  <c r="BM2274" i="1"/>
  <c r="J2274" i="1"/>
  <c r="BN2273" i="1"/>
  <c r="BM2273" i="1"/>
  <c r="J2273" i="1"/>
  <c r="BN2272" i="1"/>
  <c r="BM2272" i="1"/>
  <c r="J2272" i="1"/>
  <c r="BN2271" i="1"/>
  <c r="BM2271" i="1"/>
  <c r="J2271" i="1"/>
  <c r="BN2270" i="1"/>
  <c r="BM2270" i="1"/>
  <c r="J2270" i="1"/>
  <c r="BN2269" i="1"/>
  <c r="BM2269" i="1"/>
  <c r="J2269" i="1"/>
  <c r="BN2268" i="1"/>
  <c r="BM2268" i="1"/>
  <c r="J2268" i="1"/>
  <c r="BN2267" i="1"/>
  <c r="BM2267" i="1"/>
  <c r="J2267" i="1"/>
  <c r="BN2266" i="1"/>
  <c r="BM2266" i="1"/>
  <c r="J2266" i="1"/>
  <c r="BN2265" i="1"/>
  <c r="BM2265" i="1"/>
  <c r="J2265" i="1"/>
  <c r="BN2264" i="1"/>
  <c r="BM2264" i="1"/>
  <c r="J2264" i="1"/>
  <c r="BN2263" i="1"/>
  <c r="BM2263" i="1"/>
  <c r="J2263" i="1"/>
  <c r="BN2262" i="1"/>
  <c r="BM2262" i="1"/>
  <c r="J2262" i="1"/>
  <c r="BN2261" i="1"/>
  <c r="BM2261" i="1"/>
  <c r="J2261" i="1"/>
  <c r="BN2260" i="1"/>
  <c r="BM2260" i="1"/>
  <c r="J2260" i="1"/>
  <c r="BN2259" i="1"/>
  <c r="BM2259" i="1"/>
  <c r="J2259" i="1"/>
  <c r="BN2258" i="1"/>
  <c r="BM2258" i="1"/>
  <c r="J2258" i="1"/>
  <c r="BN2257" i="1"/>
  <c r="BM2257" i="1"/>
  <c r="J2257" i="1"/>
  <c r="BN2256" i="1"/>
  <c r="BM2256" i="1"/>
  <c r="J2256" i="1"/>
  <c r="BN2255" i="1"/>
  <c r="BM2255" i="1"/>
  <c r="J2255" i="1"/>
  <c r="BN2254" i="1"/>
  <c r="BM2254" i="1"/>
  <c r="J2254" i="1"/>
  <c r="BN2253" i="1"/>
  <c r="BM2253" i="1"/>
  <c r="J2253" i="1"/>
  <c r="BN2252" i="1"/>
  <c r="BM2252" i="1"/>
  <c r="J2252" i="1"/>
  <c r="BN2251" i="1"/>
  <c r="BM2251" i="1"/>
  <c r="J2251" i="1"/>
  <c r="BN2250" i="1"/>
  <c r="BM2250" i="1"/>
  <c r="J2250" i="1"/>
  <c r="BN2249" i="1"/>
  <c r="BM2249" i="1"/>
  <c r="J2249" i="1"/>
  <c r="BN2248" i="1"/>
  <c r="BM2248" i="1"/>
  <c r="J2248" i="1"/>
  <c r="BN2247" i="1"/>
  <c r="BM2247" i="1"/>
  <c r="J2247" i="1"/>
  <c r="BN2246" i="1"/>
  <c r="BM2246" i="1"/>
  <c r="J2246" i="1"/>
  <c r="BN2245" i="1"/>
  <c r="BM2245" i="1"/>
  <c r="J2245" i="1"/>
  <c r="BN2244" i="1"/>
  <c r="BM2244" i="1"/>
  <c r="J2244" i="1"/>
  <c r="BN2243" i="1"/>
  <c r="BM2243" i="1"/>
  <c r="J2243" i="1"/>
  <c r="BN2242" i="1"/>
  <c r="BM2242" i="1"/>
  <c r="J2242" i="1"/>
  <c r="BN2241" i="1"/>
  <c r="BM2241" i="1"/>
  <c r="J2241" i="1"/>
  <c r="BN2240" i="1"/>
  <c r="BM2240" i="1"/>
  <c r="J2240" i="1"/>
  <c r="BN2239" i="1"/>
  <c r="BM2239" i="1"/>
  <c r="J2239" i="1"/>
  <c r="BN2238" i="1"/>
  <c r="BM2238" i="1"/>
  <c r="J2238" i="1"/>
  <c r="BN2237" i="1"/>
  <c r="BM2237" i="1"/>
  <c r="J2237" i="1"/>
  <c r="BN2236" i="1"/>
  <c r="BM2236" i="1"/>
  <c r="J2236" i="1"/>
  <c r="BN2235" i="1"/>
  <c r="BM2235" i="1"/>
  <c r="J2235" i="1"/>
  <c r="BN2234" i="1"/>
  <c r="BM2234" i="1"/>
  <c r="J2234" i="1"/>
  <c r="BN2233" i="1"/>
  <c r="BM2233" i="1"/>
  <c r="J2233" i="1"/>
  <c r="BN2232" i="1"/>
  <c r="BM2232" i="1"/>
  <c r="J2232" i="1"/>
  <c r="BN2231" i="1"/>
  <c r="BM2231" i="1"/>
  <c r="J2231" i="1"/>
  <c r="BN2230" i="1"/>
  <c r="BM2230" i="1"/>
  <c r="J2230" i="1"/>
  <c r="BN2229" i="1"/>
  <c r="BM2229" i="1"/>
  <c r="J2229" i="1"/>
  <c r="BN2228" i="1"/>
  <c r="BM2228" i="1"/>
  <c r="J2228" i="1"/>
  <c r="BN2227" i="1"/>
  <c r="BM2227" i="1"/>
  <c r="J2227" i="1"/>
  <c r="BN2226" i="1"/>
  <c r="BM2226" i="1"/>
  <c r="J2226" i="1"/>
  <c r="BN2225" i="1"/>
  <c r="BM2225" i="1"/>
  <c r="J2225" i="1"/>
  <c r="BN2224" i="1"/>
  <c r="BM2224" i="1"/>
  <c r="J2224" i="1"/>
  <c r="BN2223" i="1"/>
  <c r="BM2223" i="1"/>
  <c r="J2223" i="1"/>
  <c r="BN2222" i="1"/>
  <c r="BM2222" i="1"/>
  <c r="J2222" i="1"/>
  <c r="BN2221" i="1"/>
  <c r="BM2221" i="1"/>
  <c r="J2221" i="1"/>
  <c r="BN2220" i="1"/>
  <c r="BM2220" i="1"/>
  <c r="J2220" i="1"/>
  <c r="BN2219" i="1"/>
  <c r="BM2219" i="1"/>
  <c r="J2219" i="1"/>
  <c r="BN2218" i="1"/>
  <c r="BM2218" i="1"/>
  <c r="J2218" i="1"/>
  <c r="BN2217" i="1"/>
  <c r="BM2217" i="1"/>
  <c r="J2217" i="1"/>
  <c r="BN2216" i="1"/>
  <c r="BM2216" i="1"/>
  <c r="J2216" i="1"/>
  <c r="BN2215" i="1"/>
  <c r="BM2215" i="1"/>
  <c r="J2215" i="1"/>
  <c r="BN2214" i="1"/>
  <c r="BM2214" i="1"/>
  <c r="J2214" i="1"/>
  <c r="BN2213" i="1"/>
  <c r="BM2213" i="1"/>
  <c r="J2213" i="1"/>
  <c r="BN2212" i="1"/>
  <c r="BM2212" i="1"/>
  <c r="J2212" i="1"/>
  <c r="BN2211" i="1"/>
  <c r="BM2211" i="1"/>
  <c r="J2211" i="1"/>
  <c r="BN2210" i="1"/>
  <c r="BM2210" i="1"/>
  <c r="J2210" i="1"/>
  <c r="BN2209" i="1"/>
  <c r="BM2209" i="1"/>
  <c r="J2209" i="1"/>
  <c r="BN2208" i="1"/>
  <c r="BM2208" i="1"/>
  <c r="J2208" i="1"/>
  <c r="BN2207" i="1"/>
  <c r="BM2207" i="1"/>
  <c r="J2207" i="1"/>
  <c r="BN2206" i="1"/>
  <c r="BM2206" i="1"/>
  <c r="J2206" i="1"/>
  <c r="BN2205" i="1"/>
  <c r="BM2205" i="1"/>
  <c r="J2205" i="1"/>
  <c r="BN2204" i="1"/>
  <c r="BM2204" i="1"/>
  <c r="J2204" i="1"/>
  <c r="BN2203" i="1"/>
  <c r="BM2203" i="1"/>
  <c r="J2203" i="1"/>
  <c r="BN2202" i="1"/>
  <c r="BM2202" i="1"/>
  <c r="J2202" i="1"/>
  <c r="BN2201" i="1"/>
  <c r="BM2201" i="1"/>
  <c r="J2201" i="1"/>
  <c r="BN2200" i="1"/>
  <c r="BM2200" i="1"/>
  <c r="J2200" i="1"/>
  <c r="BN2199" i="1"/>
  <c r="BM2199" i="1"/>
  <c r="J2199" i="1"/>
  <c r="BN2198" i="1"/>
  <c r="BM2198" i="1"/>
  <c r="J2198" i="1"/>
  <c r="BN2197" i="1"/>
  <c r="BM2197" i="1"/>
  <c r="J2197" i="1"/>
  <c r="BN2196" i="1"/>
  <c r="BM2196" i="1"/>
  <c r="J2196" i="1"/>
  <c r="BN2195" i="1"/>
  <c r="BM2195" i="1"/>
  <c r="J2195" i="1"/>
  <c r="BN2194" i="1"/>
  <c r="BM2194" i="1"/>
  <c r="J2194" i="1"/>
  <c r="BN2193" i="1"/>
  <c r="BM2193" i="1"/>
  <c r="J2193" i="1"/>
  <c r="BN2192" i="1"/>
  <c r="BM2192" i="1"/>
  <c r="J2192" i="1"/>
  <c r="BN2191" i="1"/>
  <c r="BM2191" i="1"/>
  <c r="J2191" i="1"/>
  <c r="BN2190" i="1"/>
  <c r="BM2190" i="1"/>
  <c r="J2190" i="1"/>
  <c r="BN2189" i="1"/>
  <c r="BM2189" i="1"/>
  <c r="J2189" i="1"/>
  <c r="BN2188" i="1"/>
  <c r="BM2188" i="1"/>
  <c r="J2188" i="1"/>
  <c r="BN2187" i="1"/>
  <c r="BM2187" i="1"/>
  <c r="J2187" i="1"/>
  <c r="BN2186" i="1"/>
  <c r="BM2186" i="1"/>
  <c r="J2186" i="1"/>
  <c r="BN2185" i="1"/>
  <c r="BM2185" i="1"/>
  <c r="J2185" i="1"/>
  <c r="BN2184" i="1"/>
  <c r="BM2184" i="1"/>
  <c r="J2184" i="1"/>
  <c r="BN2183" i="1"/>
  <c r="BM2183" i="1"/>
  <c r="J2183" i="1"/>
  <c r="BN2182" i="1"/>
  <c r="BM2182" i="1"/>
  <c r="J2182" i="1"/>
  <c r="BN2181" i="1"/>
  <c r="BM2181" i="1"/>
  <c r="J2181" i="1"/>
  <c r="BN2180" i="1"/>
  <c r="BM2180" i="1"/>
  <c r="J2180" i="1"/>
  <c r="BN2179" i="1"/>
  <c r="BM2179" i="1"/>
  <c r="J2179" i="1"/>
  <c r="BN2178" i="1"/>
  <c r="BM2178" i="1"/>
  <c r="J2178" i="1"/>
  <c r="BN2177" i="1"/>
  <c r="BM2177" i="1"/>
  <c r="J2177" i="1"/>
  <c r="BN2176" i="1"/>
  <c r="BM2176" i="1"/>
  <c r="J2176" i="1"/>
  <c r="BN2175" i="1"/>
  <c r="BM2175" i="1"/>
  <c r="J2175" i="1"/>
  <c r="BN2174" i="1"/>
  <c r="BM2174" i="1"/>
  <c r="J2174" i="1"/>
  <c r="BN2173" i="1"/>
  <c r="BM2173" i="1"/>
  <c r="J2173" i="1"/>
  <c r="BN2172" i="1"/>
  <c r="BM2172" i="1"/>
  <c r="J2172" i="1"/>
  <c r="BN2171" i="1"/>
  <c r="BM2171" i="1"/>
  <c r="J2171" i="1"/>
  <c r="BN2170" i="1"/>
  <c r="BM2170" i="1"/>
  <c r="J2170" i="1"/>
  <c r="BN2169" i="1"/>
  <c r="BM2169" i="1"/>
  <c r="J2169" i="1"/>
  <c r="BN2168" i="1"/>
  <c r="BM2168" i="1"/>
  <c r="J2168" i="1"/>
  <c r="BN2167" i="1"/>
  <c r="BM2167" i="1"/>
  <c r="J2167" i="1"/>
  <c r="BN2166" i="1"/>
  <c r="BM2166" i="1"/>
  <c r="J2166" i="1"/>
  <c r="BN2165" i="1"/>
  <c r="BM2165" i="1"/>
  <c r="J2165" i="1"/>
  <c r="BN2164" i="1"/>
  <c r="BM2164" i="1"/>
  <c r="J2164" i="1"/>
  <c r="BN2163" i="1"/>
  <c r="BM2163" i="1"/>
  <c r="J2163" i="1"/>
  <c r="BN2162" i="1"/>
  <c r="BM2162" i="1"/>
  <c r="J2162" i="1"/>
  <c r="BN2161" i="1"/>
  <c r="BM2161" i="1"/>
  <c r="J2161" i="1"/>
  <c r="BN2160" i="1"/>
  <c r="BM2160" i="1"/>
  <c r="J2160" i="1"/>
  <c r="BN2159" i="1"/>
  <c r="BM2159" i="1"/>
  <c r="J2159" i="1"/>
  <c r="BN2158" i="1"/>
  <c r="BM2158" i="1"/>
  <c r="J2158" i="1"/>
  <c r="BN2157" i="1"/>
  <c r="BM2157" i="1"/>
  <c r="J2157" i="1"/>
  <c r="BN2156" i="1"/>
  <c r="BM2156" i="1"/>
  <c r="J2156" i="1"/>
  <c r="BN2155" i="1"/>
  <c r="BM2155" i="1"/>
  <c r="J2155" i="1"/>
  <c r="BN2154" i="1"/>
  <c r="BM2154" i="1"/>
  <c r="J2154" i="1"/>
  <c r="BN2153" i="1"/>
  <c r="BM2153" i="1"/>
  <c r="J2153" i="1"/>
  <c r="BN2152" i="1"/>
  <c r="BM2152" i="1"/>
  <c r="J2152" i="1"/>
  <c r="BN2151" i="1"/>
  <c r="BM2151" i="1"/>
  <c r="J2151" i="1"/>
  <c r="BN2150" i="1"/>
  <c r="BM2150" i="1"/>
  <c r="J2150" i="1"/>
  <c r="BN2149" i="1"/>
  <c r="BM2149" i="1"/>
  <c r="J2149" i="1"/>
  <c r="BN2148" i="1"/>
  <c r="BM2148" i="1"/>
  <c r="J2148" i="1"/>
  <c r="BN2147" i="1"/>
  <c r="BM2147" i="1"/>
  <c r="J2147" i="1"/>
  <c r="BN2146" i="1"/>
  <c r="BM2146" i="1"/>
  <c r="J2146" i="1"/>
  <c r="BN2145" i="1"/>
  <c r="BM2145" i="1"/>
  <c r="J2145" i="1"/>
  <c r="BN2144" i="1"/>
  <c r="BM2144" i="1"/>
  <c r="J2144" i="1"/>
  <c r="BN2143" i="1"/>
  <c r="BM2143" i="1"/>
  <c r="J2143" i="1"/>
  <c r="BN2142" i="1"/>
  <c r="BM2142" i="1"/>
  <c r="J2142" i="1"/>
  <c r="BN2141" i="1"/>
  <c r="BM2141" i="1"/>
  <c r="J2141" i="1"/>
  <c r="BN2140" i="1"/>
  <c r="BM2140" i="1"/>
  <c r="J2140" i="1"/>
  <c r="BN2139" i="1"/>
  <c r="BM2139" i="1"/>
  <c r="J2139" i="1"/>
  <c r="BN2138" i="1"/>
  <c r="BM2138" i="1"/>
  <c r="J2138" i="1"/>
  <c r="BN2137" i="1"/>
  <c r="BM2137" i="1"/>
  <c r="J2137" i="1"/>
  <c r="BN2136" i="1"/>
  <c r="BM2136" i="1"/>
  <c r="J2136" i="1"/>
  <c r="BN2135" i="1"/>
  <c r="BM2135" i="1"/>
  <c r="J2135" i="1"/>
  <c r="BN2134" i="1"/>
  <c r="BM2134" i="1"/>
  <c r="J2134" i="1"/>
  <c r="BN2133" i="1"/>
  <c r="BM2133" i="1"/>
  <c r="J2133" i="1"/>
  <c r="BN2132" i="1"/>
  <c r="BM2132" i="1"/>
  <c r="J2132" i="1"/>
  <c r="BN2131" i="1"/>
  <c r="BM2131" i="1"/>
  <c r="J2131" i="1"/>
  <c r="BN2130" i="1"/>
  <c r="BM2130" i="1"/>
  <c r="J2130" i="1"/>
  <c r="BN2129" i="1"/>
  <c r="BM2129" i="1"/>
  <c r="J2129" i="1"/>
  <c r="BN2128" i="1"/>
  <c r="BM2128" i="1"/>
  <c r="J2128" i="1"/>
  <c r="BN2127" i="1"/>
  <c r="BM2127" i="1"/>
  <c r="J2127" i="1"/>
  <c r="BN2126" i="1"/>
  <c r="BM2126" i="1"/>
  <c r="J2126" i="1"/>
  <c r="BN2125" i="1"/>
  <c r="BM2125" i="1"/>
  <c r="J2125" i="1"/>
  <c r="BN2124" i="1"/>
  <c r="BM2124" i="1"/>
  <c r="J2124" i="1"/>
  <c r="BN2123" i="1"/>
  <c r="BM2123" i="1"/>
  <c r="J2123" i="1"/>
  <c r="BN2122" i="1"/>
  <c r="BM2122" i="1"/>
  <c r="J2122" i="1"/>
  <c r="BN2121" i="1"/>
  <c r="BM2121" i="1"/>
  <c r="J2121" i="1"/>
  <c r="BN2120" i="1"/>
  <c r="BM2120" i="1"/>
  <c r="J2120" i="1"/>
  <c r="BN2119" i="1"/>
  <c r="BM2119" i="1"/>
  <c r="J2119" i="1"/>
  <c r="BN2118" i="1"/>
  <c r="BM2118" i="1"/>
  <c r="J2118" i="1"/>
  <c r="BN2117" i="1"/>
  <c r="BM2117" i="1"/>
  <c r="J2117" i="1"/>
  <c r="BN2116" i="1"/>
  <c r="BM2116" i="1"/>
  <c r="J2116" i="1"/>
  <c r="BN2115" i="1"/>
  <c r="BM2115" i="1"/>
  <c r="J2115" i="1"/>
  <c r="BN2114" i="1"/>
  <c r="BM2114" i="1"/>
  <c r="J2114" i="1"/>
  <c r="BN2113" i="1"/>
  <c r="BM2113" i="1"/>
  <c r="J2113" i="1"/>
  <c r="BN2112" i="1"/>
  <c r="BM2112" i="1"/>
  <c r="J2112" i="1"/>
  <c r="BN2111" i="1"/>
  <c r="BM2111" i="1"/>
  <c r="J2111" i="1"/>
  <c r="BN2110" i="1"/>
  <c r="BM2110" i="1"/>
  <c r="J2110" i="1"/>
  <c r="BN2109" i="1"/>
  <c r="BM2109" i="1"/>
  <c r="J2109" i="1"/>
  <c r="BN2108" i="1"/>
  <c r="BM2108" i="1"/>
  <c r="J2108" i="1"/>
  <c r="BN2107" i="1"/>
  <c r="BM2107" i="1"/>
  <c r="J2107" i="1"/>
  <c r="BN2106" i="1"/>
  <c r="BM2106" i="1"/>
  <c r="J2106" i="1"/>
  <c r="BN2105" i="1"/>
  <c r="BM2105" i="1"/>
  <c r="J2105" i="1"/>
  <c r="BN2104" i="1"/>
  <c r="BM2104" i="1"/>
  <c r="J2104" i="1"/>
  <c r="BN2103" i="1"/>
  <c r="BM2103" i="1"/>
  <c r="J2103" i="1"/>
  <c r="BN2102" i="1"/>
  <c r="BM2102" i="1"/>
  <c r="J2102" i="1"/>
  <c r="BN2101" i="1"/>
  <c r="BM2101" i="1"/>
  <c r="J2101" i="1"/>
  <c r="BN2100" i="1"/>
  <c r="BM2100" i="1"/>
  <c r="J2100" i="1"/>
  <c r="BN2099" i="1"/>
  <c r="BM2099" i="1"/>
  <c r="J2099" i="1"/>
  <c r="BN2098" i="1"/>
  <c r="BM2098" i="1"/>
  <c r="J2098" i="1"/>
  <c r="BN2097" i="1"/>
  <c r="BM2097" i="1"/>
  <c r="J2097" i="1"/>
  <c r="BN2096" i="1"/>
  <c r="BM2096" i="1"/>
  <c r="J2096" i="1"/>
  <c r="BN2095" i="1"/>
  <c r="BM2095" i="1"/>
  <c r="J2095" i="1"/>
  <c r="BN2094" i="1"/>
  <c r="BM2094" i="1"/>
  <c r="J2094" i="1"/>
  <c r="BN2093" i="1"/>
  <c r="BM2093" i="1"/>
  <c r="J2093" i="1"/>
  <c r="BN2092" i="1"/>
  <c r="BM2092" i="1"/>
  <c r="J2092" i="1"/>
  <c r="BN2091" i="1"/>
  <c r="BM2091" i="1"/>
  <c r="J2091" i="1"/>
  <c r="BN2090" i="1"/>
  <c r="BM2090" i="1"/>
  <c r="J2090" i="1"/>
  <c r="BN2089" i="1"/>
  <c r="BM2089" i="1"/>
  <c r="J2089" i="1"/>
  <c r="BN2088" i="1"/>
  <c r="BM2088" i="1"/>
  <c r="J2088" i="1"/>
  <c r="BN2087" i="1"/>
  <c r="BM2087" i="1"/>
  <c r="J2087" i="1"/>
  <c r="BN2086" i="1"/>
  <c r="BM2086" i="1"/>
  <c r="J2086" i="1"/>
  <c r="BN2085" i="1"/>
  <c r="BM2085" i="1"/>
  <c r="J2085" i="1"/>
  <c r="BN2084" i="1"/>
  <c r="BM2084" i="1"/>
  <c r="J2084" i="1"/>
  <c r="BN2083" i="1"/>
  <c r="BM2083" i="1"/>
  <c r="J2083" i="1"/>
  <c r="BN2082" i="1"/>
  <c r="BM2082" i="1"/>
  <c r="J2082" i="1"/>
  <c r="BN2081" i="1"/>
  <c r="BM2081" i="1"/>
  <c r="J2081" i="1"/>
  <c r="BN2080" i="1"/>
  <c r="BM2080" i="1"/>
  <c r="J2080" i="1"/>
  <c r="BN2079" i="1"/>
  <c r="BM2079" i="1"/>
  <c r="J2079" i="1"/>
  <c r="BN2078" i="1"/>
  <c r="BM2078" i="1"/>
  <c r="J2078" i="1"/>
  <c r="BN2077" i="1"/>
  <c r="BM2077" i="1"/>
  <c r="J2077" i="1"/>
  <c r="BN2076" i="1"/>
  <c r="BM2076" i="1"/>
  <c r="J2076" i="1"/>
  <c r="BN2075" i="1"/>
  <c r="BM2075" i="1"/>
  <c r="J2075" i="1"/>
  <c r="BN2074" i="1"/>
  <c r="BM2074" i="1"/>
  <c r="J2074" i="1"/>
  <c r="BN2073" i="1"/>
  <c r="BM2073" i="1"/>
  <c r="J2073" i="1"/>
  <c r="BN2072" i="1"/>
  <c r="BM2072" i="1"/>
  <c r="J2072" i="1"/>
  <c r="BN2071" i="1"/>
  <c r="BM2071" i="1"/>
  <c r="J2071" i="1"/>
  <c r="BN2070" i="1"/>
  <c r="BM2070" i="1"/>
  <c r="J2070" i="1"/>
  <c r="BN2069" i="1"/>
  <c r="BM2069" i="1"/>
  <c r="J2069" i="1"/>
  <c r="BN2068" i="1"/>
  <c r="BM2068" i="1"/>
  <c r="J2068" i="1"/>
  <c r="BN2067" i="1"/>
  <c r="BM2067" i="1"/>
  <c r="J2067" i="1"/>
  <c r="BN2066" i="1"/>
  <c r="BM2066" i="1"/>
  <c r="J2066" i="1"/>
  <c r="BN2065" i="1"/>
  <c r="BM2065" i="1"/>
  <c r="J2065" i="1"/>
  <c r="BN2064" i="1"/>
  <c r="BM2064" i="1"/>
  <c r="J2064" i="1"/>
  <c r="BN2063" i="1"/>
  <c r="BM2063" i="1"/>
  <c r="J2063" i="1"/>
  <c r="BN2062" i="1"/>
  <c r="BM2062" i="1"/>
  <c r="J2062" i="1"/>
  <c r="BN2061" i="1"/>
  <c r="BM2061" i="1"/>
  <c r="J2061" i="1"/>
  <c r="BN2060" i="1"/>
  <c r="BM2060" i="1"/>
  <c r="J2060" i="1"/>
  <c r="BN2059" i="1"/>
  <c r="BM2059" i="1"/>
  <c r="J2059" i="1"/>
  <c r="BN2058" i="1"/>
  <c r="BM2058" i="1"/>
  <c r="J2058" i="1"/>
  <c r="BN2057" i="1"/>
  <c r="BM2057" i="1"/>
  <c r="J2057" i="1"/>
  <c r="BN2056" i="1"/>
  <c r="BM2056" i="1"/>
  <c r="J2056" i="1"/>
  <c r="BN2055" i="1"/>
  <c r="BM2055" i="1"/>
  <c r="J2055" i="1"/>
  <c r="BN2054" i="1"/>
  <c r="BM2054" i="1"/>
  <c r="J2054" i="1"/>
  <c r="BN2053" i="1"/>
  <c r="BM2053" i="1"/>
  <c r="J2053" i="1"/>
  <c r="BN2052" i="1"/>
  <c r="BM2052" i="1"/>
  <c r="J2052" i="1"/>
  <c r="BN2051" i="1"/>
  <c r="BM2051" i="1"/>
  <c r="J2051" i="1"/>
  <c r="BN2050" i="1"/>
  <c r="BM2050" i="1"/>
  <c r="J2050" i="1"/>
  <c r="BN2049" i="1"/>
  <c r="BM2049" i="1"/>
  <c r="J2049" i="1"/>
  <c r="BN2048" i="1"/>
  <c r="BM2048" i="1"/>
  <c r="J2048" i="1"/>
  <c r="BN2047" i="1"/>
  <c r="BM2047" i="1"/>
  <c r="J2047" i="1"/>
  <c r="BN2046" i="1"/>
  <c r="BM2046" i="1"/>
  <c r="J2046" i="1"/>
  <c r="BN2045" i="1"/>
  <c r="BM2045" i="1"/>
  <c r="J2045" i="1"/>
  <c r="BN2044" i="1"/>
  <c r="BM2044" i="1"/>
  <c r="J2044" i="1"/>
  <c r="BN2043" i="1"/>
  <c r="BM2043" i="1"/>
  <c r="J2043" i="1"/>
  <c r="BN2042" i="1"/>
  <c r="BM2042" i="1"/>
  <c r="J2042" i="1"/>
  <c r="BN2041" i="1"/>
  <c r="BM2041" i="1"/>
  <c r="J2041" i="1"/>
  <c r="BN2040" i="1"/>
  <c r="BM2040" i="1"/>
  <c r="J2040" i="1"/>
  <c r="BN2039" i="1"/>
  <c r="BM2039" i="1"/>
  <c r="J2039" i="1"/>
  <c r="BN2038" i="1"/>
  <c r="BM2038" i="1"/>
  <c r="J2038" i="1"/>
  <c r="BN2037" i="1"/>
  <c r="BM2037" i="1"/>
  <c r="J2037" i="1"/>
  <c r="BN2036" i="1"/>
  <c r="BM2036" i="1"/>
  <c r="J2036" i="1"/>
  <c r="BN2035" i="1"/>
  <c r="BM2035" i="1"/>
  <c r="J2035" i="1"/>
  <c r="BN2034" i="1"/>
  <c r="BM2034" i="1"/>
  <c r="J2034" i="1"/>
  <c r="BN2033" i="1"/>
  <c r="BM2033" i="1"/>
  <c r="J2033" i="1"/>
  <c r="BN2032" i="1"/>
  <c r="BM2032" i="1"/>
  <c r="J2032" i="1"/>
  <c r="BN2031" i="1"/>
  <c r="BM2031" i="1"/>
  <c r="J2031" i="1"/>
  <c r="BN2030" i="1"/>
  <c r="BM2030" i="1"/>
  <c r="J2030" i="1"/>
  <c r="BN2029" i="1"/>
  <c r="BM2029" i="1"/>
  <c r="J2029" i="1"/>
  <c r="BN2028" i="1"/>
  <c r="BM2028" i="1"/>
  <c r="J2028" i="1"/>
  <c r="BN2027" i="1"/>
  <c r="BM2027" i="1"/>
  <c r="J2027" i="1"/>
  <c r="BN2026" i="1"/>
  <c r="BM2026" i="1"/>
  <c r="J2026" i="1"/>
  <c r="BN2025" i="1"/>
  <c r="BM2025" i="1"/>
  <c r="J2025" i="1"/>
  <c r="BN2024" i="1"/>
  <c r="BM2024" i="1"/>
  <c r="J2024" i="1"/>
  <c r="BN2023" i="1"/>
  <c r="BM2023" i="1"/>
  <c r="J2023" i="1"/>
  <c r="BN2022" i="1"/>
  <c r="BM2022" i="1"/>
  <c r="J2022" i="1"/>
  <c r="BN2021" i="1"/>
  <c r="BM2021" i="1"/>
  <c r="J2021" i="1"/>
  <c r="BN2020" i="1"/>
  <c r="BM2020" i="1"/>
  <c r="J2020" i="1"/>
  <c r="BN2019" i="1"/>
  <c r="BM2019" i="1"/>
  <c r="J2019" i="1"/>
  <c r="BN2018" i="1"/>
  <c r="BM2018" i="1"/>
  <c r="J2018" i="1"/>
  <c r="BN2017" i="1"/>
  <c r="BM2017" i="1"/>
  <c r="J2017" i="1"/>
  <c r="BN2016" i="1"/>
  <c r="BM2016" i="1"/>
  <c r="J2016" i="1"/>
  <c r="BN2015" i="1"/>
  <c r="BM2015" i="1"/>
  <c r="J2015" i="1"/>
  <c r="BN2014" i="1"/>
  <c r="BM2014" i="1"/>
  <c r="J2014" i="1"/>
  <c r="BN2013" i="1"/>
  <c r="BM2013" i="1"/>
  <c r="J2013" i="1"/>
  <c r="BN2012" i="1"/>
  <c r="BM2012" i="1"/>
  <c r="J2012" i="1"/>
  <c r="BN2011" i="1"/>
  <c r="BM2011" i="1"/>
  <c r="J2011" i="1"/>
  <c r="BN2010" i="1"/>
  <c r="BM2010" i="1"/>
  <c r="J2010" i="1"/>
  <c r="BN2009" i="1"/>
  <c r="BM2009" i="1"/>
  <c r="J2009" i="1"/>
  <c r="BN2008" i="1"/>
  <c r="BM2008" i="1"/>
  <c r="J2008" i="1"/>
  <c r="BN2007" i="1"/>
  <c r="BM2007" i="1"/>
  <c r="J2007" i="1"/>
  <c r="BN2006" i="1"/>
  <c r="BM2006" i="1"/>
  <c r="J2006" i="1"/>
  <c r="BN2005" i="1"/>
  <c r="BM2005" i="1"/>
  <c r="J2005" i="1"/>
  <c r="BN2004" i="1"/>
  <c r="BM2004" i="1"/>
  <c r="J2004" i="1"/>
  <c r="BN2003" i="1"/>
  <c r="BM2003" i="1"/>
  <c r="J2003" i="1"/>
  <c r="BN2002" i="1"/>
  <c r="BM2002" i="1"/>
  <c r="J2002" i="1"/>
  <c r="BN2001" i="1"/>
  <c r="BM2001" i="1"/>
  <c r="J2001" i="1"/>
  <c r="BN2000" i="1"/>
  <c r="BM2000" i="1"/>
  <c r="J2000" i="1"/>
  <c r="BN1999" i="1"/>
  <c r="BM1999" i="1"/>
  <c r="J1999" i="1"/>
  <c r="BN1998" i="1"/>
  <c r="BM1998" i="1"/>
  <c r="J1998" i="1"/>
  <c r="BN1997" i="1"/>
  <c r="BM1997" i="1"/>
  <c r="J1997" i="1"/>
  <c r="BN1996" i="1"/>
  <c r="BM1996" i="1"/>
  <c r="J1996" i="1"/>
  <c r="BN1995" i="1"/>
  <c r="BM1995" i="1"/>
  <c r="J1995" i="1"/>
  <c r="BN1994" i="1"/>
  <c r="BM1994" i="1"/>
  <c r="J1994" i="1"/>
  <c r="BN1993" i="1"/>
  <c r="BM1993" i="1"/>
  <c r="J1993" i="1"/>
  <c r="BN1992" i="1"/>
  <c r="BM1992" i="1"/>
  <c r="J1992" i="1"/>
  <c r="BN1991" i="1"/>
  <c r="BM1991" i="1"/>
  <c r="J1991" i="1"/>
  <c r="BN1990" i="1"/>
  <c r="BM1990" i="1"/>
  <c r="J1990" i="1"/>
  <c r="BN1989" i="1"/>
  <c r="BM1989" i="1"/>
  <c r="J1989" i="1"/>
  <c r="BN1988" i="1"/>
  <c r="BM1988" i="1"/>
  <c r="J1988" i="1"/>
  <c r="BN1987" i="1"/>
  <c r="BM1987" i="1"/>
  <c r="J1987" i="1"/>
  <c r="BN1986" i="1"/>
  <c r="BM1986" i="1"/>
  <c r="J1986" i="1"/>
  <c r="BN1985" i="1"/>
  <c r="BM1985" i="1"/>
  <c r="J1985" i="1"/>
  <c r="BN1984" i="1"/>
  <c r="BM1984" i="1"/>
  <c r="J1984" i="1"/>
  <c r="BN1983" i="1"/>
  <c r="BM1983" i="1"/>
  <c r="J1983" i="1"/>
  <c r="BN1982" i="1"/>
  <c r="BM1982" i="1"/>
  <c r="J1982" i="1"/>
  <c r="BN1981" i="1"/>
  <c r="BM1981" i="1"/>
  <c r="J1981" i="1"/>
  <c r="BN1980" i="1"/>
  <c r="BM1980" i="1"/>
  <c r="J1980" i="1"/>
  <c r="BN1979" i="1"/>
  <c r="BM1979" i="1"/>
  <c r="J1979" i="1"/>
  <c r="BN1978" i="1"/>
  <c r="BM1978" i="1"/>
  <c r="J1978" i="1"/>
  <c r="BN1977" i="1"/>
  <c r="BM1977" i="1"/>
  <c r="J1977" i="1"/>
  <c r="BN1976" i="1"/>
  <c r="BM1976" i="1"/>
  <c r="J1976" i="1"/>
  <c r="BN1975" i="1"/>
  <c r="BM1975" i="1"/>
  <c r="J1975" i="1"/>
  <c r="BN1974" i="1"/>
  <c r="BM1974" i="1"/>
  <c r="J1974" i="1"/>
  <c r="BN1973" i="1"/>
  <c r="BM1973" i="1"/>
  <c r="J1973" i="1"/>
  <c r="BN1972" i="1"/>
  <c r="BM1972" i="1"/>
  <c r="J1972" i="1"/>
  <c r="BN1971" i="1"/>
  <c r="BM1971" i="1"/>
  <c r="J1971" i="1"/>
  <c r="BN1970" i="1"/>
  <c r="BM1970" i="1"/>
  <c r="J1970" i="1"/>
  <c r="BN1969" i="1"/>
  <c r="BM1969" i="1"/>
  <c r="J1969" i="1"/>
  <c r="BN1968" i="1"/>
  <c r="BM1968" i="1"/>
  <c r="J1968" i="1"/>
  <c r="BN1967" i="1"/>
  <c r="BM1967" i="1"/>
  <c r="J1967" i="1"/>
  <c r="BN1966" i="1"/>
  <c r="BM1966" i="1"/>
  <c r="J1966" i="1"/>
  <c r="BN1965" i="1"/>
  <c r="BM1965" i="1"/>
  <c r="J1965" i="1"/>
  <c r="BN1964" i="1"/>
  <c r="BM1964" i="1"/>
  <c r="J1964" i="1"/>
  <c r="BN1963" i="1"/>
  <c r="BM1963" i="1"/>
  <c r="J1963" i="1"/>
  <c r="BN1962" i="1"/>
  <c r="BM1962" i="1"/>
  <c r="J1962" i="1"/>
  <c r="BN1961" i="1"/>
  <c r="BM1961" i="1"/>
  <c r="J1961" i="1"/>
  <c r="BN1960" i="1"/>
  <c r="BM1960" i="1"/>
  <c r="J1960" i="1"/>
  <c r="BN1959" i="1"/>
  <c r="BM1959" i="1"/>
  <c r="J1959" i="1"/>
  <c r="BN1958" i="1"/>
  <c r="BM1958" i="1"/>
  <c r="J1958" i="1"/>
  <c r="BN1957" i="1"/>
  <c r="BM1957" i="1"/>
  <c r="J1957" i="1"/>
  <c r="BN1956" i="1"/>
  <c r="BM1956" i="1"/>
  <c r="J1956" i="1"/>
  <c r="BN1955" i="1"/>
  <c r="BM1955" i="1"/>
  <c r="J1955" i="1"/>
  <c r="BN1954" i="1"/>
  <c r="BM1954" i="1"/>
  <c r="J1954" i="1"/>
  <c r="BN1953" i="1"/>
  <c r="BM1953" i="1"/>
  <c r="J1953" i="1"/>
  <c r="BN1952" i="1"/>
  <c r="BM1952" i="1"/>
  <c r="J1952" i="1"/>
  <c r="BN1951" i="1"/>
  <c r="BM1951" i="1"/>
  <c r="J1951" i="1"/>
  <c r="BN1950" i="1"/>
  <c r="BM1950" i="1"/>
  <c r="J1950" i="1"/>
  <c r="BN1949" i="1"/>
  <c r="BM1949" i="1"/>
  <c r="J1949" i="1"/>
  <c r="BN1948" i="1"/>
  <c r="BM1948" i="1"/>
  <c r="J1948" i="1"/>
  <c r="BN1947" i="1"/>
  <c r="BM1947" i="1"/>
  <c r="J1947" i="1"/>
  <c r="BN1946" i="1"/>
  <c r="BM1946" i="1"/>
  <c r="J1946" i="1"/>
  <c r="BN1945" i="1"/>
  <c r="BM1945" i="1"/>
  <c r="J1945" i="1"/>
  <c r="BN1944" i="1"/>
  <c r="BM1944" i="1"/>
  <c r="J1944" i="1"/>
  <c r="BN1943" i="1"/>
  <c r="BM1943" i="1"/>
  <c r="J1943" i="1"/>
  <c r="BN1942" i="1"/>
  <c r="BM1942" i="1"/>
  <c r="J1942" i="1"/>
  <c r="BN1941" i="1"/>
  <c r="BM1941" i="1"/>
  <c r="J1941" i="1"/>
  <c r="BN1940" i="1"/>
  <c r="BM1940" i="1"/>
  <c r="J1940" i="1"/>
  <c r="BN1939" i="1"/>
  <c r="BM1939" i="1"/>
  <c r="J1939" i="1"/>
  <c r="BN1938" i="1"/>
  <c r="BM1938" i="1"/>
  <c r="J1938" i="1"/>
  <c r="BN1937" i="1"/>
  <c r="BM1937" i="1"/>
  <c r="J1937" i="1"/>
  <c r="BN1936" i="1"/>
  <c r="BM1936" i="1"/>
  <c r="J1936" i="1"/>
  <c r="BN1935" i="1"/>
  <c r="BM1935" i="1"/>
  <c r="J1935" i="1"/>
  <c r="BN1934" i="1"/>
  <c r="BM1934" i="1"/>
  <c r="J1934" i="1"/>
  <c r="BN1933" i="1"/>
  <c r="BM1933" i="1"/>
  <c r="J1933" i="1"/>
  <c r="BN1932" i="1"/>
  <c r="BM1932" i="1"/>
  <c r="J1932" i="1"/>
  <c r="BN1931" i="1"/>
  <c r="BM1931" i="1"/>
  <c r="J1931" i="1"/>
  <c r="BN1930" i="1"/>
  <c r="BM1930" i="1"/>
  <c r="J1930" i="1"/>
  <c r="BN1929" i="1"/>
  <c r="BM1929" i="1"/>
  <c r="J1929" i="1"/>
  <c r="BN1928" i="1"/>
  <c r="BM1928" i="1"/>
  <c r="J1928" i="1"/>
  <c r="BN1927" i="1"/>
  <c r="BM1927" i="1"/>
  <c r="J1927" i="1"/>
  <c r="BN1926" i="1"/>
  <c r="BM1926" i="1"/>
  <c r="J1926" i="1"/>
  <c r="BN1925" i="1"/>
  <c r="BM1925" i="1"/>
  <c r="J1925" i="1"/>
  <c r="BN1924" i="1"/>
  <c r="BM1924" i="1"/>
  <c r="J1924" i="1"/>
  <c r="BN1923" i="1"/>
  <c r="BM1923" i="1"/>
  <c r="J1923" i="1"/>
  <c r="BN1922" i="1"/>
  <c r="BM1922" i="1"/>
  <c r="J1922" i="1"/>
  <c r="BN1921" i="1"/>
  <c r="BM1921" i="1"/>
  <c r="J1921" i="1"/>
  <c r="BN1920" i="1"/>
  <c r="BM1920" i="1"/>
  <c r="J1920" i="1"/>
  <c r="BN1919" i="1"/>
  <c r="BM1919" i="1"/>
  <c r="J1919" i="1"/>
  <c r="BN1918" i="1"/>
  <c r="BM1918" i="1"/>
  <c r="J1918" i="1"/>
  <c r="BN1917" i="1"/>
  <c r="BM1917" i="1"/>
  <c r="J1917" i="1"/>
  <c r="BN1916" i="1"/>
  <c r="BM1916" i="1"/>
  <c r="J1916" i="1"/>
  <c r="BN1915" i="1"/>
  <c r="BM1915" i="1"/>
  <c r="J1915" i="1"/>
  <c r="BN1914" i="1"/>
  <c r="BM1914" i="1"/>
  <c r="J1914" i="1"/>
  <c r="BN1913" i="1"/>
  <c r="BM1913" i="1"/>
  <c r="J1913" i="1"/>
  <c r="BN1912" i="1"/>
  <c r="BM1912" i="1"/>
  <c r="J1912" i="1"/>
  <c r="BN1911" i="1"/>
  <c r="BM1911" i="1"/>
  <c r="J1911" i="1"/>
  <c r="BN1910" i="1"/>
  <c r="BM1910" i="1"/>
  <c r="J1910" i="1"/>
  <c r="BN1909" i="1"/>
  <c r="BM1909" i="1"/>
  <c r="J1909" i="1"/>
  <c r="BN1908" i="1"/>
  <c r="BM1908" i="1"/>
  <c r="J1908" i="1"/>
  <c r="BN1907" i="1"/>
  <c r="BM1907" i="1"/>
  <c r="J1907" i="1"/>
  <c r="BN1906" i="1"/>
  <c r="BM1906" i="1"/>
  <c r="J1906" i="1"/>
  <c r="BN1905" i="1"/>
  <c r="BM1905" i="1"/>
  <c r="J1905" i="1"/>
  <c r="BN1904" i="1"/>
  <c r="BM1904" i="1"/>
  <c r="J1904" i="1"/>
  <c r="BN1903" i="1"/>
  <c r="BM1903" i="1"/>
  <c r="J1903" i="1"/>
  <c r="BN1902" i="1"/>
  <c r="BM1902" i="1"/>
  <c r="J1902" i="1"/>
  <c r="BN1901" i="1"/>
  <c r="BM1901" i="1"/>
  <c r="J1901" i="1"/>
  <c r="BN1900" i="1"/>
  <c r="BM1900" i="1"/>
  <c r="J1900" i="1"/>
  <c r="BN1899" i="1"/>
  <c r="BM1899" i="1"/>
  <c r="J1899" i="1"/>
  <c r="BN1898" i="1"/>
  <c r="BM1898" i="1"/>
  <c r="J1898" i="1"/>
  <c r="BN1897" i="1"/>
  <c r="BM1897" i="1"/>
  <c r="J1897" i="1"/>
  <c r="BN1896" i="1"/>
  <c r="BM1896" i="1"/>
  <c r="J1896" i="1"/>
  <c r="BN1895" i="1"/>
  <c r="BM1895" i="1"/>
  <c r="J1895" i="1"/>
  <c r="BN1894" i="1"/>
  <c r="BM1894" i="1"/>
  <c r="J1894" i="1"/>
  <c r="BN1893" i="1"/>
  <c r="BM1893" i="1"/>
  <c r="J1893" i="1"/>
  <c r="BN1892" i="1"/>
  <c r="BM1892" i="1"/>
  <c r="J1892" i="1"/>
  <c r="BN1891" i="1"/>
  <c r="BM1891" i="1"/>
  <c r="J1891" i="1"/>
  <c r="BN1890" i="1"/>
  <c r="BM1890" i="1"/>
  <c r="J1890" i="1"/>
  <c r="BN1889" i="1"/>
  <c r="BM1889" i="1"/>
  <c r="J1889" i="1"/>
  <c r="BN1888" i="1"/>
  <c r="BM1888" i="1"/>
  <c r="J1888" i="1"/>
  <c r="BN1887" i="1"/>
  <c r="BM1887" i="1"/>
  <c r="J1887" i="1"/>
  <c r="BN1886" i="1"/>
  <c r="BM1886" i="1"/>
  <c r="J1886" i="1"/>
  <c r="BN1885" i="1"/>
  <c r="BM1885" i="1"/>
  <c r="J1885" i="1"/>
  <c r="BN1884" i="1"/>
  <c r="BM1884" i="1"/>
  <c r="J1884" i="1"/>
  <c r="BN1883" i="1"/>
  <c r="BM1883" i="1"/>
  <c r="J1883" i="1"/>
  <c r="BN1882" i="1"/>
  <c r="BM1882" i="1"/>
  <c r="J1882" i="1"/>
  <c r="BN1881" i="1"/>
  <c r="BM1881" i="1"/>
  <c r="J1881" i="1"/>
  <c r="BN1880" i="1"/>
  <c r="BM1880" i="1"/>
  <c r="J1880" i="1"/>
  <c r="BN1879" i="1"/>
  <c r="BM1879" i="1"/>
  <c r="J1879" i="1"/>
  <c r="BN1878" i="1"/>
  <c r="BM1878" i="1"/>
  <c r="J1878" i="1"/>
  <c r="BN1877" i="1"/>
  <c r="BM1877" i="1"/>
  <c r="J1877" i="1"/>
  <c r="BN1876" i="1"/>
  <c r="BM1876" i="1"/>
  <c r="J1876" i="1"/>
  <c r="BN1875" i="1"/>
  <c r="BM1875" i="1"/>
  <c r="J1875" i="1"/>
  <c r="BN1874" i="1"/>
  <c r="BM1874" i="1"/>
  <c r="J1874" i="1"/>
  <c r="BN1873" i="1"/>
  <c r="BM1873" i="1"/>
  <c r="J1873" i="1"/>
  <c r="BN1872" i="1"/>
  <c r="BM1872" i="1"/>
  <c r="J1872" i="1"/>
  <c r="BN1871" i="1"/>
  <c r="BM1871" i="1"/>
  <c r="J1871" i="1"/>
  <c r="BN1870" i="1"/>
  <c r="BM1870" i="1"/>
  <c r="J1870" i="1"/>
  <c r="BN1869" i="1"/>
  <c r="BM1869" i="1"/>
  <c r="J1869" i="1"/>
  <c r="BN1868" i="1"/>
  <c r="BM1868" i="1"/>
  <c r="J1868" i="1"/>
  <c r="BN1867" i="1"/>
  <c r="BM1867" i="1"/>
  <c r="J1867" i="1"/>
  <c r="BN1866" i="1"/>
  <c r="BM1866" i="1"/>
  <c r="J1866" i="1"/>
  <c r="BN1865" i="1"/>
  <c r="BM1865" i="1"/>
  <c r="J1865" i="1"/>
  <c r="BN1864" i="1"/>
  <c r="BM1864" i="1"/>
  <c r="J1864" i="1"/>
  <c r="BN1863" i="1"/>
  <c r="BM1863" i="1"/>
  <c r="J1863" i="1"/>
  <c r="BN1862" i="1"/>
  <c r="BM1862" i="1"/>
  <c r="J1862" i="1"/>
  <c r="BN1861" i="1"/>
  <c r="BM1861" i="1"/>
  <c r="J1861" i="1"/>
  <c r="BN1860" i="1"/>
  <c r="BM1860" i="1"/>
  <c r="J1860" i="1"/>
  <c r="BN1859" i="1"/>
  <c r="BM1859" i="1"/>
  <c r="J1859" i="1"/>
  <c r="BN1858" i="1"/>
  <c r="BM1858" i="1"/>
  <c r="J1858" i="1"/>
  <c r="BN1857" i="1"/>
  <c r="BM1857" i="1"/>
  <c r="J1857" i="1"/>
  <c r="BN1856" i="1"/>
  <c r="BM1856" i="1"/>
  <c r="J1856" i="1"/>
  <c r="BN1855" i="1"/>
  <c r="BM1855" i="1"/>
  <c r="J1855" i="1"/>
  <c r="BN1854" i="1"/>
  <c r="BM1854" i="1"/>
  <c r="J1854" i="1"/>
  <c r="BN1853" i="1"/>
  <c r="BM1853" i="1"/>
  <c r="J1853" i="1"/>
  <c r="BN1852" i="1"/>
  <c r="BM1852" i="1"/>
  <c r="J1852" i="1"/>
  <c r="BN1851" i="1"/>
  <c r="BM1851" i="1"/>
  <c r="J1851" i="1"/>
  <c r="BN1850" i="1"/>
  <c r="BM1850" i="1"/>
  <c r="J1850" i="1"/>
  <c r="BN1849" i="1"/>
  <c r="BM1849" i="1"/>
  <c r="J1849" i="1"/>
  <c r="BN1848" i="1"/>
  <c r="BM1848" i="1"/>
  <c r="J1848" i="1"/>
  <c r="BN1847" i="1"/>
  <c r="BM1847" i="1"/>
  <c r="J1847" i="1"/>
  <c r="BN1846" i="1"/>
  <c r="BM1846" i="1"/>
  <c r="J1846" i="1"/>
  <c r="BN1845" i="1"/>
  <c r="BM1845" i="1"/>
  <c r="J1845" i="1"/>
  <c r="BN1844" i="1"/>
  <c r="BM1844" i="1"/>
  <c r="J1844" i="1"/>
  <c r="BN1843" i="1"/>
  <c r="BM1843" i="1"/>
  <c r="J1843" i="1"/>
  <c r="BN1842" i="1"/>
  <c r="BM1842" i="1"/>
  <c r="J1842" i="1"/>
  <c r="BN1841" i="1"/>
  <c r="BM1841" i="1"/>
  <c r="J1841" i="1"/>
  <c r="BN1840" i="1"/>
  <c r="BM1840" i="1"/>
  <c r="J1840" i="1"/>
  <c r="BN1839" i="1"/>
  <c r="BM1839" i="1"/>
  <c r="J1839" i="1"/>
  <c r="BN1838" i="1"/>
  <c r="BM1838" i="1"/>
  <c r="J1838" i="1"/>
  <c r="BN1837" i="1"/>
  <c r="BM1837" i="1"/>
  <c r="J1837" i="1"/>
  <c r="BN1836" i="1"/>
  <c r="BM1836" i="1"/>
  <c r="J1836" i="1"/>
  <c r="BN1835" i="1"/>
  <c r="BM1835" i="1"/>
  <c r="J1835" i="1"/>
  <c r="BN1834" i="1"/>
  <c r="BM1834" i="1"/>
  <c r="J1834" i="1"/>
  <c r="BN1833" i="1"/>
  <c r="BM1833" i="1"/>
  <c r="J1833" i="1"/>
  <c r="BN1832" i="1"/>
  <c r="BM1832" i="1"/>
  <c r="J1832" i="1"/>
  <c r="BN1831" i="1"/>
  <c r="BM1831" i="1"/>
  <c r="J1831" i="1"/>
  <c r="BN1830" i="1"/>
  <c r="BM1830" i="1"/>
  <c r="J1830" i="1"/>
  <c r="BN1829" i="1"/>
  <c r="BM1829" i="1"/>
  <c r="J1829" i="1"/>
  <c r="BN1828" i="1"/>
  <c r="BM1828" i="1"/>
  <c r="J1828" i="1"/>
  <c r="BN1827" i="1"/>
  <c r="BM1827" i="1"/>
  <c r="J1827" i="1"/>
  <c r="BN1826" i="1"/>
  <c r="BM1826" i="1"/>
  <c r="J1826" i="1"/>
  <c r="BN1825" i="1"/>
  <c r="BM1825" i="1"/>
  <c r="J1825" i="1"/>
  <c r="BN1824" i="1"/>
  <c r="BM1824" i="1"/>
  <c r="J1824" i="1"/>
  <c r="BN1823" i="1"/>
  <c r="BM1823" i="1"/>
  <c r="J1823" i="1"/>
  <c r="BN1822" i="1"/>
  <c r="BM1822" i="1"/>
  <c r="J1822" i="1"/>
  <c r="BN1821" i="1"/>
  <c r="BM1821" i="1"/>
  <c r="J1821" i="1"/>
  <c r="BN1820" i="1"/>
  <c r="BM1820" i="1"/>
  <c r="J1820" i="1"/>
  <c r="BN1819" i="1"/>
  <c r="BM1819" i="1"/>
  <c r="J1819" i="1"/>
  <c r="BN1818" i="1"/>
  <c r="BM1818" i="1"/>
  <c r="J1818" i="1"/>
  <c r="BN1817" i="1"/>
  <c r="BM1817" i="1"/>
  <c r="J1817" i="1"/>
  <c r="BN1816" i="1"/>
  <c r="BM1816" i="1"/>
  <c r="J1816" i="1"/>
  <c r="BN1815" i="1"/>
  <c r="BM1815" i="1"/>
  <c r="J1815" i="1"/>
  <c r="BN1814" i="1"/>
  <c r="BM1814" i="1"/>
  <c r="J1814" i="1"/>
  <c r="BN1813" i="1"/>
  <c r="BM1813" i="1"/>
  <c r="J1813" i="1"/>
  <c r="BN1812" i="1"/>
  <c r="BM1812" i="1"/>
  <c r="J1812" i="1"/>
  <c r="BN1811" i="1"/>
  <c r="BM1811" i="1"/>
  <c r="J1811" i="1"/>
  <c r="BN1810" i="1"/>
  <c r="BM1810" i="1"/>
  <c r="J1810" i="1"/>
  <c r="BN1809" i="1"/>
  <c r="BM1809" i="1"/>
  <c r="J1809" i="1"/>
  <c r="BN1808" i="1"/>
  <c r="BM1808" i="1"/>
  <c r="J1808" i="1"/>
  <c r="BN1807" i="1"/>
  <c r="BM1807" i="1"/>
  <c r="J1807" i="1"/>
  <c r="BN1806" i="1"/>
  <c r="BM1806" i="1"/>
  <c r="J1806" i="1"/>
  <c r="BN1805" i="1"/>
  <c r="BM1805" i="1"/>
  <c r="J1805" i="1"/>
  <c r="BN1804" i="1"/>
  <c r="BM1804" i="1"/>
  <c r="J1804" i="1"/>
  <c r="BN1803" i="1"/>
  <c r="BM1803" i="1"/>
  <c r="J1803" i="1"/>
  <c r="BN1802" i="1"/>
  <c r="BM1802" i="1"/>
  <c r="J1802" i="1"/>
  <c r="BN1801" i="1"/>
  <c r="BM1801" i="1"/>
  <c r="J1801" i="1"/>
  <c r="BN1800" i="1"/>
  <c r="BM1800" i="1"/>
  <c r="J1800" i="1"/>
  <c r="BN1799" i="1"/>
  <c r="BM1799" i="1"/>
  <c r="J1799" i="1"/>
  <c r="BN1798" i="1"/>
  <c r="BM1798" i="1"/>
  <c r="J1798" i="1"/>
  <c r="BN1797" i="1"/>
  <c r="BM1797" i="1"/>
  <c r="J1797" i="1"/>
  <c r="BN1796" i="1"/>
  <c r="BM1796" i="1"/>
  <c r="J1796" i="1"/>
  <c r="BN1795" i="1"/>
  <c r="BM1795" i="1"/>
  <c r="J1795" i="1"/>
  <c r="BN1794" i="1"/>
  <c r="BM1794" i="1"/>
  <c r="J1794" i="1"/>
  <c r="BN1793" i="1"/>
  <c r="BM1793" i="1"/>
  <c r="J1793" i="1"/>
  <c r="BN1792" i="1"/>
  <c r="BM1792" i="1"/>
  <c r="J1792" i="1"/>
  <c r="BN1791" i="1"/>
  <c r="BM1791" i="1"/>
  <c r="J1791" i="1"/>
  <c r="BN1790" i="1"/>
  <c r="BM1790" i="1"/>
  <c r="J1790" i="1"/>
  <c r="BN1789" i="1"/>
  <c r="BM1789" i="1"/>
  <c r="J1789" i="1"/>
  <c r="BN1788" i="1"/>
  <c r="BM1788" i="1"/>
  <c r="J1788" i="1"/>
  <c r="BN1787" i="1"/>
  <c r="BM1787" i="1"/>
  <c r="J1787" i="1"/>
  <c r="BN1786" i="1"/>
  <c r="BM1786" i="1"/>
  <c r="J1786" i="1"/>
  <c r="BN1785" i="1"/>
  <c r="BM1785" i="1"/>
  <c r="J1785" i="1"/>
  <c r="BN1784" i="1"/>
  <c r="BM1784" i="1"/>
  <c r="J1784" i="1"/>
  <c r="BN1783" i="1"/>
  <c r="BM1783" i="1"/>
  <c r="J1783" i="1"/>
  <c r="BN1782" i="1"/>
  <c r="BM1782" i="1"/>
  <c r="J1782" i="1"/>
  <c r="BN1781" i="1"/>
  <c r="BM1781" i="1"/>
  <c r="J1781" i="1"/>
  <c r="BN1780" i="1"/>
  <c r="BM1780" i="1"/>
  <c r="J1780" i="1"/>
  <c r="BN1779" i="1"/>
  <c r="BM1779" i="1"/>
  <c r="J1779" i="1"/>
  <c r="BN1778" i="1"/>
  <c r="BM1778" i="1"/>
  <c r="J1778" i="1"/>
  <c r="BN1777" i="1"/>
  <c r="BM1777" i="1"/>
  <c r="J1777" i="1"/>
  <c r="BN1776" i="1"/>
  <c r="BM1776" i="1"/>
  <c r="J1776" i="1"/>
  <c r="BN1775" i="1"/>
  <c r="BM1775" i="1"/>
  <c r="J1775" i="1"/>
  <c r="BN1774" i="1"/>
  <c r="BM1774" i="1"/>
  <c r="J1774" i="1"/>
  <c r="BN1773" i="1"/>
  <c r="BM1773" i="1"/>
  <c r="J1773" i="1"/>
  <c r="BN1772" i="1"/>
  <c r="BM1772" i="1"/>
  <c r="J1772" i="1"/>
  <c r="BN1771" i="1"/>
  <c r="BM1771" i="1"/>
  <c r="J1771" i="1"/>
  <c r="BN1770" i="1"/>
  <c r="BM1770" i="1"/>
  <c r="J1770" i="1"/>
  <c r="BN1769" i="1"/>
  <c r="BM1769" i="1"/>
  <c r="J1769" i="1"/>
  <c r="BN1768" i="1"/>
  <c r="BM1768" i="1"/>
  <c r="J1768" i="1"/>
  <c r="BN1767" i="1"/>
  <c r="BM1767" i="1"/>
  <c r="J1767" i="1"/>
  <c r="BN1766" i="1"/>
  <c r="BM1766" i="1"/>
  <c r="J1766" i="1"/>
  <c r="BN1765" i="1"/>
  <c r="BM1765" i="1"/>
  <c r="J1765" i="1"/>
  <c r="BN1764" i="1"/>
  <c r="BM1764" i="1"/>
  <c r="J1764" i="1"/>
  <c r="BN1763" i="1"/>
  <c r="BM1763" i="1"/>
  <c r="J1763" i="1"/>
  <c r="BN1762" i="1"/>
  <c r="BM1762" i="1"/>
  <c r="J1762" i="1"/>
  <c r="BN1761" i="1"/>
  <c r="BM1761" i="1"/>
  <c r="J1761" i="1"/>
  <c r="BN1760" i="1"/>
  <c r="BM1760" i="1"/>
  <c r="J1760" i="1"/>
  <c r="BN1759" i="1"/>
  <c r="BM1759" i="1"/>
  <c r="J1759" i="1"/>
  <c r="BN1758" i="1"/>
  <c r="BM1758" i="1"/>
  <c r="J1758" i="1"/>
  <c r="BN1757" i="1"/>
  <c r="BM1757" i="1"/>
  <c r="J1757" i="1"/>
  <c r="BN1756" i="1"/>
  <c r="BM1756" i="1"/>
  <c r="J1756" i="1"/>
  <c r="BN1755" i="1"/>
  <c r="BM1755" i="1"/>
  <c r="J1755" i="1"/>
  <c r="BN1754" i="1"/>
  <c r="BM1754" i="1"/>
  <c r="J1754" i="1"/>
  <c r="BN1753" i="1"/>
  <c r="BM1753" i="1"/>
  <c r="J1753" i="1"/>
  <c r="BN1752" i="1"/>
  <c r="BM1752" i="1"/>
  <c r="J1752" i="1"/>
  <c r="BN1751" i="1"/>
  <c r="BM1751" i="1"/>
  <c r="J1751" i="1"/>
  <c r="BN1750" i="1"/>
  <c r="BM1750" i="1"/>
  <c r="J1750" i="1"/>
  <c r="BN1749" i="1"/>
  <c r="BM1749" i="1"/>
  <c r="J1749" i="1"/>
  <c r="BN1748" i="1"/>
  <c r="BM1748" i="1"/>
  <c r="J1748" i="1"/>
  <c r="BN1747" i="1"/>
  <c r="BM1747" i="1"/>
  <c r="J1747" i="1"/>
  <c r="BN1746" i="1"/>
  <c r="BM1746" i="1"/>
  <c r="J1746" i="1"/>
  <c r="BN1745" i="1"/>
  <c r="BM1745" i="1"/>
  <c r="J1745" i="1"/>
  <c r="BN1744" i="1"/>
  <c r="BM1744" i="1"/>
  <c r="J1744" i="1"/>
  <c r="BN1743" i="1"/>
  <c r="BM1743" i="1"/>
  <c r="J1743" i="1"/>
  <c r="BN1742" i="1"/>
  <c r="BM1742" i="1"/>
  <c r="J1742" i="1"/>
  <c r="BN1741" i="1"/>
  <c r="BM1741" i="1"/>
  <c r="J1741" i="1"/>
  <c r="BN1740" i="1"/>
  <c r="BM1740" i="1"/>
  <c r="J1740" i="1"/>
  <c r="BN1739" i="1"/>
  <c r="BM1739" i="1"/>
  <c r="J1739" i="1"/>
  <c r="BN1738" i="1"/>
  <c r="BM1738" i="1"/>
  <c r="J1738" i="1"/>
  <c r="BN1737" i="1"/>
  <c r="BM1737" i="1"/>
  <c r="J1737" i="1"/>
  <c r="BN1736" i="1"/>
  <c r="BM1736" i="1"/>
  <c r="J1736" i="1"/>
  <c r="BN1735" i="1"/>
  <c r="BM1735" i="1"/>
  <c r="J1735" i="1"/>
  <c r="BN1734" i="1"/>
  <c r="BM1734" i="1"/>
  <c r="J1734" i="1"/>
  <c r="BN1733" i="1"/>
  <c r="BM1733" i="1"/>
  <c r="J1733" i="1"/>
  <c r="BN1732" i="1"/>
  <c r="BM1732" i="1"/>
  <c r="J1732" i="1"/>
  <c r="BN1731" i="1"/>
  <c r="BM1731" i="1"/>
  <c r="J1731" i="1"/>
  <c r="BN1730" i="1"/>
  <c r="BM1730" i="1"/>
  <c r="J1730" i="1"/>
  <c r="BN1729" i="1"/>
  <c r="BM1729" i="1"/>
  <c r="J1729" i="1"/>
  <c r="BN1728" i="1"/>
  <c r="BM1728" i="1"/>
  <c r="J1728" i="1"/>
  <c r="BN1727" i="1"/>
  <c r="BM1727" i="1"/>
  <c r="J1727" i="1"/>
  <c r="BN1726" i="1"/>
  <c r="BM1726" i="1"/>
  <c r="J1726" i="1"/>
  <c r="BN1725" i="1"/>
  <c r="BM1725" i="1"/>
  <c r="J1725" i="1"/>
  <c r="BN1724" i="1"/>
  <c r="BM1724" i="1"/>
  <c r="J1724" i="1"/>
  <c r="BN1723" i="1"/>
  <c r="BM1723" i="1"/>
  <c r="J1723" i="1"/>
  <c r="BN1722" i="1"/>
  <c r="BM1722" i="1"/>
  <c r="J1722" i="1"/>
  <c r="BN1721" i="1"/>
  <c r="BM1721" i="1"/>
  <c r="J1721" i="1"/>
  <c r="BN1720" i="1"/>
  <c r="BM1720" i="1"/>
  <c r="J1720" i="1"/>
  <c r="BN1719" i="1"/>
  <c r="BM1719" i="1"/>
  <c r="J1719" i="1"/>
  <c r="BN1718" i="1"/>
  <c r="BM1718" i="1"/>
  <c r="J1718" i="1"/>
  <c r="BN1717" i="1"/>
  <c r="BM1717" i="1"/>
  <c r="J1717" i="1"/>
  <c r="BN1716" i="1"/>
  <c r="BM1716" i="1"/>
  <c r="J1716" i="1"/>
  <c r="BN1715" i="1"/>
  <c r="BM1715" i="1"/>
  <c r="J1715" i="1"/>
  <c r="BN1714" i="1"/>
  <c r="BM1714" i="1"/>
  <c r="J1714" i="1"/>
  <c r="BN1713" i="1"/>
  <c r="BM1713" i="1"/>
  <c r="J1713" i="1"/>
  <c r="BN1712" i="1"/>
  <c r="BM1712" i="1"/>
  <c r="J1712" i="1"/>
  <c r="BN1711" i="1"/>
  <c r="BM1711" i="1"/>
  <c r="J1711" i="1"/>
  <c r="BN1710" i="1"/>
  <c r="BM1710" i="1"/>
  <c r="J1710" i="1"/>
  <c r="BN1709" i="1"/>
  <c r="BM1709" i="1"/>
  <c r="J1709" i="1"/>
  <c r="BN1708" i="1"/>
  <c r="BM1708" i="1"/>
  <c r="J1708" i="1"/>
  <c r="BN1707" i="1"/>
  <c r="BM1707" i="1"/>
  <c r="J1707" i="1"/>
  <c r="BN1706" i="1"/>
  <c r="BM1706" i="1"/>
  <c r="J1706" i="1"/>
  <c r="BN1705" i="1"/>
  <c r="BM1705" i="1"/>
  <c r="J1705" i="1"/>
  <c r="BN1704" i="1"/>
  <c r="BM1704" i="1"/>
  <c r="J1704" i="1"/>
  <c r="BN1703" i="1"/>
  <c r="BM1703" i="1"/>
  <c r="J1703" i="1"/>
  <c r="BN1702" i="1"/>
  <c r="BM1702" i="1"/>
  <c r="J1702" i="1"/>
  <c r="BN1701" i="1"/>
  <c r="BM1701" i="1"/>
  <c r="J1701" i="1"/>
  <c r="BN1700" i="1"/>
  <c r="BM1700" i="1"/>
  <c r="J1700" i="1"/>
  <c r="BN1699" i="1"/>
  <c r="BM1699" i="1"/>
  <c r="J1699" i="1"/>
  <c r="BN1698" i="1"/>
  <c r="BM1698" i="1"/>
  <c r="J1698" i="1"/>
  <c r="BN1697" i="1"/>
  <c r="BM1697" i="1"/>
  <c r="J1697" i="1"/>
  <c r="BN1696" i="1"/>
  <c r="BM1696" i="1"/>
  <c r="J1696" i="1"/>
  <c r="BN1695" i="1"/>
  <c r="BM1695" i="1"/>
  <c r="J1695" i="1"/>
  <c r="BN1694" i="1"/>
  <c r="BM1694" i="1"/>
  <c r="J1694" i="1"/>
  <c r="BN1693" i="1"/>
  <c r="BM1693" i="1"/>
  <c r="J1693" i="1"/>
  <c r="BN1692" i="1"/>
  <c r="BM1692" i="1"/>
  <c r="J1692" i="1"/>
  <c r="BN1691" i="1"/>
  <c r="BM1691" i="1"/>
  <c r="J1691" i="1"/>
  <c r="BN1690" i="1"/>
  <c r="BM1690" i="1"/>
  <c r="J1690" i="1"/>
  <c r="BN1689" i="1"/>
  <c r="BM1689" i="1"/>
  <c r="J1689" i="1"/>
  <c r="BN1688" i="1"/>
  <c r="BM1688" i="1"/>
  <c r="J1688" i="1"/>
  <c r="BN1687" i="1"/>
  <c r="BM1687" i="1"/>
  <c r="J1687" i="1"/>
  <c r="BN1686" i="1"/>
  <c r="BM1686" i="1"/>
  <c r="J1686" i="1"/>
  <c r="BN1685" i="1"/>
  <c r="BM1685" i="1"/>
  <c r="J1685" i="1"/>
  <c r="BN1684" i="1"/>
  <c r="BM1684" i="1"/>
  <c r="J1684" i="1"/>
  <c r="BN1683" i="1"/>
  <c r="BM1683" i="1"/>
  <c r="J1683" i="1"/>
  <c r="BN1682" i="1"/>
  <c r="BM1682" i="1"/>
  <c r="J1682" i="1"/>
  <c r="BN1681" i="1"/>
  <c r="BM1681" i="1"/>
  <c r="J1681" i="1"/>
  <c r="BN1680" i="1"/>
  <c r="BM1680" i="1"/>
  <c r="J1680" i="1"/>
  <c r="BN1679" i="1"/>
  <c r="BM1679" i="1"/>
  <c r="J1679" i="1"/>
  <c r="BN1678" i="1"/>
  <c r="BM1678" i="1"/>
  <c r="J1678" i="1"/>
  <c r="BN1677" i="1"/>
  <c r="BM1677" i="1"/>
  <c r="J1677" i="1"/>
  <c r="BN1676" i="1"/>
  <c r="BM1676" i="1"/>
  <c r="J1676" i="1"/>
  <c r="BN1675" i="1"/>
  <c r="BM1675" i="1"/>
  <c r="J1675" i="1"/>
  <c r="BN1674" i="1"/>
  <c r="BM1674" i="1"/>
  <c r="J1674" i="1"/>
  <c r="BN1673" i="1"/>
  <c r="BM1673" i="1"/>
  <c r="J1673" i="1"/>
  <c r="BN1672" i="1"/>
  <c r="BM1672" i="1"/>
  <c r="J1672" i="1"/>
  <c r="BN1671" i="1"/>
  <c r="BM1671" i="1"/>
  <c r="J1671" i="1"/>
  <c r="BN1670" i="1"/>
  <c r="BM1670" i="1"/>
  <c r="J1670" i="1"/>
  <c r="BN1669" i="1"/>
  <c r="BM1669" i="1"/>
  <c r="J1669" i="1"/>
  <c r="BN1668" i="1"/>
  <c r="BM1668" i="1"/>
  <c r="J1668" i="1"/>
  <c r="BN1667" i="1"/>
  <c r="BM1667" i="1"/>
  <c r="J1667" i="1"/>
  <c r="BN1666" i="1"/>
  <c r="BM1666" i="1"/>
  <c r="J1666" i="1"/>
  <c r="BN1665" i="1"/>
  <c r="BM1665" i="1"/>
  <c r="J1665" i="1"/>
  <c r="BN1664" i="1"/>
  <c r="BM1664" i="1"/>
  <c r="J1664" i="1"/>
  <c r="BN1663" i="1"/>
  <c r="BM1663" i="1"/>
  <c r="J1663" i="1"/>
  <c r="BN1662" i="1"/>
  <c r="BM1662" i="1"/>
  <c r="J1662" i="1"/>
  <c r="BN1661" i="1"/>
  <c r="BM1661" i="1"/>
  <c r="J1661" i="1"/>
  <c r="BN1660" i="1"/>
  <c r="BM1660" i="1"/>
  <c r="J1660" i="1"/>
  <c r="BN1659" i="1"/>
  <c r="BM1659" i="1"/>
  <c r="J1659" i="1"/>
  <c r="BN1658" i="1"/>
  <c r="BM1658" i="1"/>
  <c r="J1658" i="1"/>
  <c r="BN1657" i="1"/>
  <c r="BM1657" i="1"/>
  <c r="J1657" i="1"/>
  <c r="BN1656" i="1"/>
  <c r="BM1656" i="1"/>
  <c r="J1656" i="1"/>
  <c r="BN1655" i="1"/>
  <c r="BM1655" i="1"/>
  <c r="J1655" i="1"/>
  <c r="BN1654" i="1"/>
  <c r="BM1654" i="1"/>
  <c r="J1654" i="1"/>
  <c r="BN1653" i="1"/>
  <c r="BM1653" i="1"/>
  <c r="J1653" i="1"/>
  <c r="BN1652" i="1"/>
  <c r="BM1652" i="1"/>
  <c r="J1652" i="1"/>
  <c r="BN1651" i="1"/>
  <c r="BM1651" i="1"/>
  <c r="J1651" i="1"/>
  <c r="BN1650" i="1"/>
  <c r="BM1650" i="1"/>
  <c r="J1650" i="1"/>
  <c r="BN1649" i="1"/>
  <c r="BM1649" i="1"/>
  <c r="J1649" i="1"/>
  <c r="BN1648" i="1"/>
  <c r="BM1648" i="1"/>
  <c r="J1648" i="1"/>
  <c r="BN1647" i="1"/>
  <c r="BM1647" i="1"/>
  <c r="J1647" i="1"/>
  <c r="BN1646" i="1"/>
  <c r="BM1646" i="1"/>
  <c r="J1646" i="1"/>
  <c r="BN1645" i="1"/>
  <c r="BM1645" i="1"/>
  <c r="J1645" i="1"/>
  <c r="BN1644" i="1"/>
  <c r="BM1644" i="1"/>
  <c r="J1644" i="1"/>
  <c r="BN1643" i="1"/>
  <c r="BM1643" i="1"/>
  <c r="J1643" i="1"/>
  <c r="BN1642" i="1"/>
  <c r="BM1642" i="1"/>
  <c r="J1642" i="1"/>
  <c r="BN1641" i="1"/>
  <c r="BM1641" i="1"/>
  <c r="J1641" i="1"/>
  <c r="BN1640" i="1"/>
  <c r="BM1640" i="1"/>
  <c r="J1640" i="1"/>
  <c r="BN1639" i="1"/>
  <c r="BM1639" i="1"/>
  <c r="J1639" i="1"/>
  <c r="BN1638" i="1"/>
  <c r="BM1638" i="1"/>
  <c r="J1638" i="1"/>
  <c r="BN1637" i="1"/>
  <c r="BM1637" i="1"/>
  <c r="J1637" i="1"/>
  <c r="BN1636" i="1"/>
  <c r="BM1636" i="1"/>
  <c r="J1636" i="1"/>
  <c r="BN1635" i="1"/>
  <c r="BM1635" i="1"/>
  <c r="J1635" i="1"/>
  <c r="BN1634" i="1"/>
  <c r="BM1634" i="1"/>
  <c r="J1634" i="1"/>
  <c r="BN1633" i="1"/>
  <c r="BM1633" i="1"/>
  <c r="J1633" i="1"/>
  <c r="BN1632" i="1"/>
  <c r="BM1632" i="1"/>
  <c r="J1632" i="1"/>
  <c r="BN1631" i="1"/>
  <c r="BM1631" i="1"/>
  <c r="J1631" i="1"/>
  <c r="BN1630" i="1"/>
  <c r="BM1630" i="1"/>
  <c r="J1630" i="1"/>
  <c r="BN1629" i="1"/>
  <c r="BM1629" i="1"/>
  <c r="J1629" i="1"/>
  <c r="BN1628" i="1"/>
  <c r="BM1628" i="1"/>
  <c r="J1628" i="1"/>
  <c r="BN1627" i="1"/>
  <c r="BM1627" i="1"/>
  <c r="J1627" i="1"/>
  <c r="BN1626" i="1"/>
  <c r="BM1626" i="1"/>
  <c r="J1626" i="1"/>
  <c r="BN1625" i="1"/>
  <c r="BM1625" i="1"/>
  <c r="J1625" i="1"/>
  <c r="BN1624" i="1"/>
  <c r="BM1624" i="1"/>
  <c r="J1624" i="1"/>
  <c r="BN1623" i="1"/>
  <c r="BM1623" i="1"/>
  <c r="J1623" i="1"/>
  <c r="BN1622" i="1"/>
  <c r="BM1622" i="1"/>
  <c r="J1622" i="1"/>
  <c r="BN1621" i="1"/>
  <c r="BM1621" i="1"/>
  <c r="J1621" i="1"/>
  <c r="BN1620" i="1"/>
  <c r="BM1620" i="1"/>
  <c r="J1620" i="1"/>
  <c r="BN1619" i="1"/>
  <c r="BM1619" i="1"/>
  <c r="J1619" i="1"/>
  <c r="BN1618" i="1"/>
  <c r="BM1618" i="1"/>
  <c r="J1618" i="1"/>
  <c r="BN1617" i="1"/>
  <c r="BM1617" i="1"/>
  <c r="J1617" i="1"/>
  <c r="BN1616" i="1"/>
  <c r="BM1616" i="1"/>
  <c r="J1616" i="1"/>
  <c r="BN1615" i="1"/>
  <c r="BM1615" i="1"/>
  <c r="J1615" i="1"/>
  <c r="BN1614" i="1"/>
  <c r="BM1614" i="1"/>
  <c r="J1614" i="1"/>
  <c r="BN1613" i="1"/>
  <c r="BM1613" i="1"/>
  <c r="J1613" i="1"/>
  <c r="BN1612" i="1"/>
  <c r="BM1612" i="1"/>
  <c r="J1612" i="1"/>
  <c r="BN1611" i="1"/>
  <c r="BM1611" i="1"/>
  <c r="J1611" i="1"/>
  <c r="BN1610" i="1"/>
  <c r="BM1610" i="1"/>
  <c r="J1610" i="1"/>
  <c r="BN1609" i="1"/>
  <c r="BM1609" i="1"/>
  <c r="J1609" i="1"/>
  <c r="BN1608" i="1"/>
  <c r="BM1608" i="1"/>
  <c r="J1608" i="1"/>
  <c r="BN1607" i="1"/>
  <c r="BM1607" i="1"/>
  <c r="J1607" i="1"/>
  <c r="BN1606" i="1"/>
  <c r="BM1606" i="1"/>
  <c r="J1606" i="1"/>
  <c r="BN1605" i="1"/>
  <c r="BM1605" i="1"/>
  <c r="J1605" i="1"/>
  <c r="BN1604" i="1"/>
  <c r="BM1604" i="1"/>
  <c r="J1604" i="1"/>
  <c r="BN1603" i="1"/>
  <c r="BM1603" i="1"/>
  <c r="J1603" i="1"/>
  <c r="BN1602" i="1"/>
  <c r="BM1602" i="1"/>
  <c r="J1602" i="1"/>
  <c r="BN1601" i="1"/>
  <c r="BM1601" i="1"/>
  <c r="J1601" i="1"/>
  <c r="BN1600" i="1"/>
  <c r="BM1600" i="1"/>
  <c r="J1600" i="1"/>
  <c r="BN1599" i="1"/>
  <c r="BM1599" i="1"/>
  <c r="J1599" i="1"/>
  <c r="BN1598" i="1"/>
  <c r="BM1598" i="1"/>
  <c r="J1598" i="1"/>
  <c r="BN1597" i="1"/>
  <c r="BM1597" i="1"/>
  <c r="J1597" i="1"/>
  <c r="BN1596" i="1"/>
  <c r="BM1596" i="1"/>
  <c r="J1596" i="1"/>
  <c r="BN1595" i="1"/>
  <c r="BM1595" i="1"/>
  <c r="J1595" i="1"/>
  <c r="BN1594" i="1"/>
  <c r="BM1594" i="1"/>
  <c r="J1594" i="1"/>
  <c r="BN1593" i="1"/>
  <c r="BM1593" i="1"/>
  <c r="J1593" i="1"/>
  <c r="BN1592" i="1"/>
  <c r="BM1592" i="1"/>
  <c r="J1592" i="1"/>
  <c r="BN1591" i="1"/>
  <c r="BM1591" i="1"/>
  <c r="J1591" i="1"/>
  <c r="BN1590" i="1"/>
  <c r="BM1590" i="1"/>
  <c r="J1590" i="1"/>
  <c r="BN1589" i="1"/>
  <c r="BM1589" i="1"/>
  <c r="J1589" i="1"/>
  <c r="BN1588" i="1"/>
  <c r="BM1588" i="1"/>
  <c r="J1588" i="1"/>
  <c r="BN1587" i="1"/>
  <c r="BM1587" i="1"/>
  <c r="J1587" i="1"/>
  <c r="BN1586" i="1"/>
  <c r="BM1586" i="1"/>
  <c r="J1586" i="1"/>
  <c r="BN1585" i="1"/>
  <c r="BM1585" i="1"/>
  <c r="J1585" i="1"/>
  <c r="BN1584" i="1"/>
  <c r="BM1584" i="1"/>
  <c r="J1584" i="1"/>
  <c r="BN1583" i="1"/>
  <c r="BM1583" i="1"/>
  <c r="J1583" i="1"/>
  <c r="BN1582" i="1"/>
  <c r="BM1582" i="1"/>
  <c r="J1582" i="1"/>
  <c r="BN1581" i="1"/>
  <c r="BM1581" i="1"/>
  <c r="J1581" i="1"/>
  <c r="BN1580" i="1"/>
  <c r="BM1580" i="1"/>
  <c r="J1580" i="1"/>
  <c r="BN1579" i="1"/>
  <c r="BM1579" i="1"/>
  <c r="J1579" i="1"/>
  <c r="BN1578" i="1"/>
  <c r="BM1578" i="1"/>
  <c r="J1578" i="1"/>
  <c r="BN1577" i="1"/>
  <c r="BM1577" i="1"/>
  <c r="J1577" i="1"/>
  <c r="BN1576" i="1"/>
  <c r="BM1576" i="1"/>
  <c r="J1576" i="1"/>
  <c r="BN1575" i="1"/>
  <c r="BM1575" i="1"/>
  <c r="J1575" i="1"/>
  <c r="BN1574" i="1"/>
  <c r="BM1574" i="1"/>
  <c r="J1574" i="1"/>
  <c r="BN1573" i="1"/>
  <c r="BM1573" i="1"/>
  <c r="J1573" i="1"/>
  <c r="BN1572" i="1"/>
  <c r="BM1572" i="1"/>
  <c r="J1572" i="1"/>
  <c r="BN1571" i="1"/>
  <c r="BM1571" i="1"/>
  <c r="J1571" i="1"/>
  <c r="BN1570" i="1"/>
  <c r="BM1570" i="1"/>
  <c r="J1570" i="1"/>
  <c r="BN1569" i="1"/>
  <c r="BM1569" i="1"/>
  <c r="J1569" i="1"/>
  <c r="BN1568" i="1"/>
  <c r="BM1568" i="1"/>
  <c r="J1568" i="1"/>
  <c r="BN1567" i="1"/>
  <c r="BM1567" i="1"/>
  <c r="J1567" i="1"/>
  <c r="BN1566" i="1"/>
  <c r="BM1566" i="1"/>
  <c r="J1566" i="1"/>
  <c r="BN1565" i="1"/>
  <c r="BM1565" i="1"/>
  <c r="J1565" i="1"/>
  <c r="BN1564" i="1"/>
  <c r="BM1564" i="1"/>
  <c r="J1564" i="1"/>
  <c r="BN1563" i="1"/>
  <c r="BM1563" i="1"/>
  <c r="J1563" i="1"/>
  <c r="BN1562" i="1"/>
  <c r="BM1562" i="1"/>
  <c r="J1562" i="1"/>
  <c r="BN1561" i="1"/>
  <c r="BM1561" i="1"/>
  <c r="J1561" i="1"/>
  <c r="BN1560" i="1"/>
  <c r="BM1560" i="1"/>
  <c r="J1560" i="1"/>
  <c r="BN1559" i="1"/>
  <c r="BM1559" i="1"/>
  <c r="J1559" i="1"/>
  <c r="BN1558" i="1"/>
  <c r="BM1558" i="1"/>
  <c r="J1558" i="1"/>
  <c r="BN1557" i="1"/>
  <c r="BM1557" i="1"/>
  <c r="J1557" i="1"/>
  <c r="BN1556" i="1"/>
  <c r="BM1556" i="1"/>
  <c r="J1556" i="1"/>
  <c r="BN1555" i="1"/>
  <c r="BM1555" i="1"/>
  <c r="J1555" i="1"/>
  <c r="BN1554" i="1"/>
  <c r="BM1554" i="1"/>
  <c r="J1554" i="1"/>
  <c r="BN1553" i="1"/>
  <c r="BM1553" i="1"/>
  <c r="J1553" i="1"/>
  <c r="BN1552" i="1"/>
  <c r="BM1552" i="1"/>
  <c r="J1552" i="1"/>
  <c r="BN1551" i="1"/>
  <c r="BM1551" i="1"/>
  <c r="J1551" i="1"/>
  <c r="BN1550" i="1"/>
  <c r="BM1550" i="1"/>
  <c r="J1550" i="1"/>
  <c r="BN1549" i="1"/>
  <c r="BM1549" i="1"/>
  <c r="J1549" i="1"/>
  <c r="BN1548" i="1"/>
  <c r="BM1548" i="1"/>
  <c r="J1548" i="1"/>
  <c r="BN1547" i="1"/>
  <c r="BM1547" i="1"/>
  <c r="J1547" i="1"/>
  <c r="BN1546" i="1"/>
  <c r="BM1546" i="1"/>
  <c r="J1546" i="1"/>
  <c r="BN1545" i="1"/>
  <c r="BM1545" i="1"/>
  <c r="J1545" i="1"/>
  <c r="BN1544" i="1"/>
  <c r="BM1544" i="1"/>
  <c r="J1544" i="1"/>
  <c r="BN1543" i="1"/>
  <c r="BM1543" i="1"/>
  <c r="J1543" i="1"/>
  <c r="BN1542" i="1"/>
  <c r="BM1542" i="1"/>
  <c r="J1542" i="1"/>
  <c r="BN1541" i="1"/>
  <c r="BM1541" i="1"/>
  <c r="J1541" i="1"/>
  <c r="BN1540" i="1"/>
  <c r="BM1540" i="1"/>
  <c r="J1540" i="1"/>
  <c r="BN1539" i="1"/>
  <c r="BM1539" i="1"/>
  <c r="J1539" i="1"/>
  <c r="BN1538" i="1"/>
  <c r="BM1538" i="1"/>
  <c r="J1538" i="1"/>
  <c r="BN1537" i="1"/>
  <c r="BM1537" i="1"/>
  <c r="J1537" i="1"/>
  <c r="BN1536" i="1"/>
  <c r="BM1536" i="1"/>
  <c r="J1536" i="1"/>
  <c r="BN1535" i="1"/>
  <c r="BM1535" i="1"/>
  <c r="J1535" i="1"/>
  <c r="BN1534" i="1"/>
  <c r="BM1534" i="1"/>
  <c r="J1534" i="1"/>
  <c r="BN1533" i="1"/>
  <c r="BM1533" i="1"/>
  <c r="J1533" i="1"/>
  <c r="BN1532" i="1"/>
  <c r="BM1532" i="1"/>
  <c r="J1532" i="1"/>
  <c r="BN1531" i="1"/>
  <c r="BM1531" i="1"/>
  <c r="J1531" i="1"/>
  <c r="BN1530" i="1"/>
  <c r="BM1530" i="1"/>
  <c r="J1530" i="1"/>
  <c r="BN1529" i="1"/>
  <c r="BM1529" i="1"/>
  <c r="J1529" i="1"/>
  <c r="BN1528" i="1"/>
  <c r="BM1528" i="1"/>
  <c r="J1528" i="1"/>
  <c r="BN1527" i="1"/>
  <c r="BM1527" i="1"/>
  <c r="J1527" i="1"/>
  <c r="BN1526" i="1"/>
  <c r="BM1526" i="1"/>
  <c r="J1526" i="1"/>
  <c r="BN1525" i="1"/>
  <c r="BM1525" i="1"/>
  <c r="J1525" i="1"/>
  <c r="BN1524" i="1"/>
  <c r="BM1524" i="1"/>
  <c r="J1524" i="1"/>
  <c r="BN1523" i="1"/>
  <c r="BM1523" i="1"/>
  <c r="J1523" i="1"/>
  <c r="BN1522" i="1"/>
  <c r="BM1522" i="1"/>
  <c r="J1522" i="1"/>
  <c r="BN1521" i="1"/>
  <c r="BM1521" i="1"/>
  <c r="J1521" i="1"/>
  <c r="BN1520" i="1"/>
  <c r="BM1520" i="1"/>
  <c r="J1520" i="1"/>
  <c r="BN1519" i="1"/>
  <c r="BM1519" i="1"/>
  <c r="J1519" i="1"/>
  <c r="BN1518" i="1"/>
  <c r="BM1518" i="1"/>
  <c r="J1518" i="1"/>
  <c r="BN1517" i="1"/>
  <c r="BM1517" i="1"/>
  <c r="J1517" i="1"/>
  <c r="BN1516" i="1"/>
  <c r="BM1516" i="1"/>
  <c r="J1516" i="1"/>
  <c r="BN1515" i="1"/>
  <c r="BM1515" i="1"/>
  <c r="J1515" i="1"/>
  <c r="BN1514" i="1"/>
  <c r="BM1514" i="1"/>
  <c r="J1514" i="1"/>
  <c r="BN1513" i="1"/>
  <c r="BM1513" i="1"/>
  <c r="J1513" i="1"/>
  <c r="BN1512" i="1"/>
  <c r="BM1512" i="1"/>
  <c r="J1512" i="1"/>
  <c r="BN1511" i="1"/>
  <c r="BM1511" i="1"/>
  <c r="J1511" i="1"/>
  <c r="BN1510" i="1"/>
  <c r="BM1510" i="1"/>
  <c r="J1510" i="1"/>
  <c r="BN1509" i="1"/>
  <c r="BM1509" i="1"/>
  <c r="J1509" i="1"/>
  <c r="BN1508" i="1"/>
  <c r="BM1508" i="1"/>
  <c r="J1508" i="1"/>
  <c r="BN1507" i="1"/>
  <c r="BM1507" i="1"/>
  <c r="J1507" i="1"/>
  <c r="BN1506" i="1"/>
  <c r="BM1506" i="1"/>
  <c r="J1506" i="1"/>
  <c r="BN1505" i="1"/>
  <c r="BM1505" i="1"/>
  <c r="J1505" i="1"/>
  <c r="BN1504" i="1"/>
  <c r="BM1504" i="1"/>
  <c r="J1504" i="1"/>
  <c r="BN1503" i="1"/>
  <c r="BM1503" i="1"/>
  <c r="J1503" i="1"/>
  <c r="BN1502" i="1"/>
  <c r="BM1502" i="1"/>
  <c r="J1502" i="1"/>
  <c r="BN1501" i="1"/>
  <c r="BM1501" i="1"/>
  <c r="J1501" i="1"/>
  <c r="BN1500" i="1"/>
  <c r="BM1500" i="1"/>
  <c r="J1500" i="1"/>
  <c r="BN1499" i="1"/>
  <c r="BM1499" i="1"/>
  <c r="J1499" i="1"/>
  <c r="BN1498" i="1"/>
  <c r="BM1498" i="1"/>
  <c r="J1498" i="1"/>
  <c r="BN1497" i="1"/>
  <c r="BM1497" i="1"/>
  <c r="J1497" i="1"/>
  <c r="BN1496" i="1"/>
  <c r="BM1496" i="1"/>
  <c r="J1496" i="1"/>
  <c r="BN1495" i="1"/>
  <c r="BM1495" i="1"/>
  <c r="J1495" i="1"/>
  <c r="BN1494" i="1"/>
  <c r="BM1494" i="1"/>
  <c r="J1494" i="1"/>
  <c r="BN1493" i="1"/>
  <c r="BM1493" i="1"/>
  <c r="J1493" i="1"/>
  <c r="BN1492" i="1"/>
  <c r="BM1492" i="1"/>
  <c r="J1492" i="1"/>
  <c r="BN1491" i="1"/>
  <c r="BM1491" i="1"/>
  <c r="J1491" i="1"/>
  <c r="BN1490" i="1"/>
  <c r="BM1490" i="1"/>
  <c r="J1490" i="1"/>
  <c r="BN1489" i="1"/>
  <c r="BM1489" i="1"/>
  <c r="J1489" i="1"/>
  <c r="BN1488" i="1"/>
  <c r="BM1488" i="1"/>
  <c r="J1488" i="1"/>
  <c r="BN1487" i="1"/>
  <c r="BM1487" i="1"/>
  <c r="J1487" i="1"/>
  <c r="BN1486" i="1"/>
  <c r="BM1486" i="1"/>
  <c r="J1486" i="1"/>
  <c r="BN1485" i="1"/>
  <c r="BM1485" i="1"/>
  <c r="J1485" i="1"/>
  <c r="BN1484" i="1"/>
  <c r="BM1484" i="1"/>
  <c r="J1484" i="1"/>
  <c r="BN1483" i="1"/>
  <c r="BM1483" i="1"/>
  <c r="J1483" i="1"/>
  <c r="BN1482" i="1"/>
  <c r="BM1482" i="1"/>
  <c r="J1482" i="1"/>
  <c r="BN1481" i="1"/>
  <c r="BM1481" i="1"/>
  <c r="J1481" i="1"/>
  <c r="BN1480" i="1"/>
  <c r="BM1480" i="1"/>
  <c r="J1480" i="1"/>
  <c r="BN1479" i="1"/>
  <c r="BM1479" i="1"/>
  <c r="J1479" i="1"/>
  <c r="BN1478" i="1"/>
  <c r="BM1478" i="1"/>
  <c r="J1478" i="1"/>
  <c r="BN1477" i="1"/>
  <c r="BM1477" i="1"/>
  <c r="J1477" i="1"/>
  <c r="BN1476" i="1"/>
  <c r="BM1476" i="1"/>
  <c r="J1476" i="1"/>
  <c r="BN1475" i="1"/>
  <c r="BM1475" i="1"/>
  <c r="J1475" i="1"/>
  <c r="BN1474" i="1"/>
  <c r="BM1474" i="1"/>
  <c r="J1474" i="1"/>
  <c r="BN1473" i="1"/>
  <c r="BM1473" i="1"/>
  <c r="J1473" i="1"/>
  <c r="BN1472" i="1"/>
  <c r="BM1472" i="1"/>
  <c r="J1472" i="1"/>
  <c r="BN1471" i="1"/>
  <c r="BM1471" i="1"/>
  <c r="J1471" i="1"/>
  <c r="BN1470" i="1"/>
  <c r="BM1470" i="1"/>
  <c r="J1470" i="1"/>
  <c r="BN1469" i="1"/>
  <c r="BM1469" i="1"/>
  <c r="J1469" i="1"/>
  <c r="BN1468" i="1"/>
  <c r="BM1468" i="1"/>
  <c r="J1468" i="1"/>
  <c r="BN1467" i="1"/>
  <c r="BM1467" i="1"/>
  <c r="J1467" i="1"/>
  <c r="BN1466" i="1"/>
  <c r="BM1466" i="1"/>
  <c r="J1466" i="1"/>
  <c r="BN1465" i="1"/>
  <c r="BM1465" i="1"/>
  <c r="J1465" i="1"/>
  <c r="BN1464" i="1"/>
  <c r="BM1464" i="1"/>
  <c r="J1464" i="1"/>
  <c r="BN1463" i="1"/>
  <c r="BM1463" i="1"/>
  <c r="J1463" i="1"/>
  <c r="BN1462" i="1"/>
  <c r="BM1462" i="1"/>
  <c r="J1462" i="1"/>
  <c r="BN1461" i="1"/>
  <c r="BM1461" i="1"/>
  <c r="J1461" i="1"/>
  <c r="BN1460" i="1"/>
  <c r="BM1460" i="1"/>
  <c r="J1460" i="1"/>
  <c r="BN1459" i="1"/>
  <c r="BM1459" i="1"/>
  <c r="J1459" i="1"/>
  <c r="BN1458" i="1"/>
  <c r="BM1458" i="1"/>
  <c r="J1458" i="1"/>
  <c r="BN1457" i="1"/>
  <c r="BM1457" i="1"/>
  <c r="J1457" i="1"/>
  <c r="BN1456" i="1"/>
  <c r="BM1456" i="1"/>
  <c r="J1456" i="1"/>
  <c r="BN1455" i="1"/>
  <c r="BM1455" i="1"/>
  <c r="J1455" i="1"/>
  <c r="BN1454" i="1"/>
  <c r="BM1454" i="1"/>
  <c r="J1454" i="1"/>
  <c r="BN1453" i="1"/>
  <c r="BM1453" i="1"/>
  <c r="J1453" i="1"/>
  <c r="BN1452" i="1"/>
  <c r="BM1452" i="1"/>
  <c r="J1452" i="1"/>
  <c r="BN1451" i="1"/>
  <c r="BM1451" i="1"/>
  <c r="J1451" i="1"/>
  <c r="BN1450" i="1"/>
  <c r="BM1450" i="1"/>
  <c r="J1450" i="1"/>
  <c r="BN1449" i="1"/>
  <c r="BM1449" i="1"/>
  <c r="J1449" i="1"/>
  <c r="BN1448" i="1"/>
  <c r="BM1448" i="1"/>
  <c r="J1448" i="1"/>
  <c r="BN1447" i="1"/>
  <c r="BM1447" i="1"/>
  <c r="J1447" i="1"/>
  <c r="BN1446" i="1"/>
  <c r="BM1446" i="1"/>
  <c r="J1446" i="1"/>
  <c r="BN1445" i="1"/>
  <c r="BM1445" i="1"/>
  <c r="J1445" i="1"/>
  <c r="BN1444" i="1"/>
  <c r="BM1444" i="1"/>
  <c r="J1444" i="1"/>
  <c r="BN1443" i="1"/>
  <c r="BM1443" i="1"/>
  <c r="J1443" i="1"/>
  <c r="BN1442" i="1"/>
  <c r="BM1442" i="1"/>
  <c r="J1442" i="1"/>
  <c r="BN1441" i="1"/>
  <c r="BM1441" i="1"/>
  <c r="J1441" i="1"/>
  <c r="BN1440" i="1"/>
  <c r="BM1440" i="1"/>
  <c r="J1440" i="1"/>
  <c r="BN1439" i="1"/>
  <c r="BM1439" i="1"/>
  <c r="J1439" i="1"/>
  <c r="BN1438" i="1"/>
  <c r="BM1438" i="1"/>
  <c r="J1438" i="1"/>
  <c r="BN1437" i="1"/>
  <c r="BM1437" i="1"/>
  <c r="J1437" i="1"/>
  <c r="BN1436" i="1"/>
  <c r="BM1436" i="1"/>
  <c r="J1436" i="1"/>
  <c r="BN1435" i="1"/>
  <c r="BM1435" i="1"/>
  <c r="J1435" i="1"/>
  <c r="BN1434" i="1"/>
  <c r="BM1434" i="1"/>
  <c r="J1434" i="1"/>
  <c r="BN1433" i="1"/>
  <c r="BM1433" i="1"/>
  <c r="J1433" i="1"/>
  <c r="BN1432" i="1"/>
  <c r="BM1432" i="1"/>
  <c r="J1432" i="1"/>
  <c r="BN1431" i="1"/>
  <c r="BM1431" i="1"/>
  <c r="J1431" i="1"/>
  <c r="BN1430" i="1"/>
  <c r="BM1430" i="1"/>
  <c r="J1430" i="1"/>
  <c r="BN1429" i="1"/>
  <c r="BM1429" i="1"/>
  <c r="J1429" i="1"/>
  <c r="BN1428" i="1"/>
  <c r="BM1428" i="1"/>
  <c r="J1428" i="1"/>
  <c r="BN1427" i="1"/>
  <c r="BM1427" i="1"/>
  <c r="J1427" i="1"/>
  <c r="BN1426" i="1"/>
  <c r="BM1426" i="1"/>
  <c r="J1426" i="1"/>
  <c r="BN1425" i="1"/>
  <c r="BM1425" i="1"/>
  <c r="J1425" i="1"/>
  <c r="BN1424" i="1"/>
  <c r="BM1424" i="1"/>
  <c r="J1424" i="1"/>
  <c r="BN1423" i="1"/>
  <c r="BM1423" i="1"/>
  <c r="J1423" i="1"/>
  <c r="BN1422" i="1"/>
  <c r="BM1422" i="1"/>
  <c r="J1422" i="1"/>
  <c r="BN1421" i="1"/>
  <c r="BM1421" i="1"/>
  <c r="J1421" i="1"/>
  <c r="BN1420" i="1"/>
  <c r="BM1420" i="1"/>
  <c r="J1420" i="1"/>
  <c r="BN1419" i="1"/>
  <c r="BM1419" i="1"/>
  <c r="J1419" i="1"/>
  <c r="BN1418" i="1"/>
  <c r="BM1418" i="1"/>
  <c r="J1418" i="1"/>
  <c r="BN1417" i="1"/>
  <c r="BM1417" i="1"/>
  <c r="J1417" i="1"/>
  <c r="BN1416" i="1"/>
  <c r="BM1416" i="1"/>
  <c r="J1416" i="1"/>
  <c r="BN1415" i="1"/>
  <c r="BM1415" i="1"/>
  <c r="J1415" i="1"/>
  <c r="BN1414" i="1"/>
  <c r="BM1414" i="1"/>
  <c r="J1414" i="1"/>
  <c r="BN1413" i="1"/>
  <c r="BM1413" i="1"/>
  <c r="J1413" i="1"/>
  <c r="BN1412" i="1"/>
  <c r="BM1412" i="1"/>
  <c r="J1412" i="1"/>
  <c r="BN1411" i="1"/>
  <c r="BM1411" i="1"/>
  <c r="J1411" i="1"/>
  <c r="BN1410" i="1"/>
  <c r="BM1410" i="1"/>
  <c r="J1410" i="1"/>
  <c r="BN1409" i="1"/>
  <c r="BM1409" i="1"/>
  <c r="J1409" i="1"/>
  <c r="BN1408" i="1"/>
  <c r="BM1408" i="1"/>
  <c r="J1408" i="1"/>
  <c r="BN1407" i="1"/>
  <c r="BM1407" i="1"/>
  <c r="J1407" i="1"/>
  <c r="BN1406" i="1"/>
  <c r="BM1406" i="1"/>
  <c r="J1406" i="1"/>
  <c r="BN1405" i="1"/>
  <c r="BM1405" i="1"/>
  <c r="J1405" i="1"/>
  <c r="BN1404" i="1"/>
  <c r="BM1404" i="1"/>
  <c r="J1404" i="1"/>
  <c r="BN1403" i="1"/>
  <c r="BM1403" i="1"/>
  <c r="J1403" i="1"/>
  <c r="BN1402" i="1"/>
  <c r="BM1402" i="1"/>
  <c r="J1402" i="1"/>
  <c r="BN1401" i="1"/>
  <c r="BM1401" i="1"/>
  <c r="J1401" i="1"/>
  <c r="BN1400" i="1"/>
  <c r="BM1400" i="1"/>
  <c r="J1400" i="1"/>
  <c r="BN1399" i="1"/>
  <c r="BM1399" i="1"/>
  <c r="J1399" i="1"/>
  <c r="BN1398" i="1"/>
  <c r="BM1398" i="1"/>
  <c r="J1398" i="1"/>
  <c r="BN1397" i="1"/>
  <c r="BM1397" i="1"/>
  <c r="J1397" i="1"/>
  <c r="BN1396" i="1"/>
  <c r="BM1396" i="1"/>
  <c r="J1396" i="1"/>
  <c r="BN1395" i="1"/>
  <c r="BM1395" i="1"/>
  <c r="J1395" i="1"/>
  <c r="BN1394" i="1"/>
  <c r="BM1394" i="1"/>
  <c r="J1394" i="1"/>
  <c r="BN1393" i="1"/>
  <c r="BM1393" i="1"/>
  <c r="J1393" i="1"/>
  <c r="BN1392" i="1"/>
  <c r="BM1392" i="1"/>
  <c r="J1392" i="1"/>
  <c r="BN1391" i="1"/>
  <c r="BM1391" i="1"/>
  <c r="J1391" i="1"/>
  <c r="BN1390" i="1"/>
  <c r="BM1390" i="1"/>
  <c r="J1390" i="1"/>
  <c r="BN1389" i="1"/>
  <c r="BM1389" i="1"/>
  <c r="J1389" i="1"/>
  <c r="BN1388" i="1"/>
  <c r="BM1388" i="1"/>
  <c r="J1388" i="1"/>
  <c r="BN1387" i="1"/>
  <c r="BM1387" i="1"/>
  <c r="J1387" i="1"/>
  <c r="BN1386" i="1"/>
  <c r="BM1386" i="1"/>
  <c r="J1386" i="1"/>
  <c r="BN1385" i="1"/>
  <c r="BM1385" i="1"/>
  <c r="J1385" i="1"/>
  <c r="BN1384" i="1"/>
  <c r="BM1384" i="1"/>
  <c r="J1384" i="1"/>
  <c r="BN1383" i="1"/>
  <c r="BM1383" i="1"/>
  <c r="J1383" i="1"/>
  <c r="BN1382" i="1"/>
  <c r="BM1382" i="1"/>
  <c r="J1382" i="1"/>
  <c r="BN1381" i="1"/>
  <c r="BM1381" i="1"/>
  <c r="J1381" i="1"/>
  <c r="BN1380" i="1"/>
  <c r="BM1380" i="1"/>
  <c r="J1380" i="1"/>
  <c r="BN1379" i="1"/>
  <c r="BM1379" i="1"/>
  <c r="J1379" i="1"/>
  <c r="BN1378" i="1"/>
  <c r="BM1378" i="1"/>
  <c r="J1378" i="1"/>
  <c r="BN1377" i="1"/>
  <c r="BM1377" i="1"/>
  <c r="J1377" i="1"/>
  <c r="BN1376" i="1"/>
  <c r="BM1376" i="1"/>
  <c r="J1376" i="1"/>
  <c r="BN1375" i="1"/>
  <c r="BM1375" i="1"/>
  <c r="J1375" i="1"/>
  <c r="BN1374" i="1"/>
  <c r="BM1374" i="1"/>
  <c r="J1374" i="1"/>
  <c r="BN1373" i="1"/>
  <c r="BM1373" i="1"/>
  <c r="J1373" i="1"/>
  <c r="BN1372" i="1"/>
  <c r="BM1372" i="1"/>
  <c r="J1372" i="1"/>
  <c r="BN1371" i="1"/>
  <c r="BM1371" i="1"/>
  <c r="J1371" i="1"/>
  <c r="BN1370" i="1"/>
  <c r="BM1370" i="1"/>
  <c r="J1370" i="1"/>
  <c r="BN1369" i="1"/>
  <c r="BM1369" i="1"/>
  <c r="J1369" i="1"/>
  <c r="BN1368" i="1"/>
  <c r="BM1368" i="1"/>
  <c r="J1368" i="1"/>
  <c r="BN1367" i="1"/>
  <c r="BM1367" i="1"/>
  <c r="J1367" i="1"/>
  <c r="BN1366" i="1"/>
  <c r="BM1366" i="1"/>
  <c r="J1366" i="1"/>
  <c r="BN1365" i="1"/>
  <c r="BM1365" i="1"/>
  <c r="J1365" i="1"/>
  <c r="BN1364" i="1"/>
  <c r="BM1364" i="1"/>
  <c r="J1364" i="1"/>
  <c r="BN1363" i="1"/>
  <c r="BM1363" i="1"/>
  <c r="J1363" i="1"/>
  <c r="BN1362" i="1"/>
  <c r="BM1362" i="1"/>
  <c r="J1362" i="1"/>
  <c r="BN1361" i="1"/>
  <c r="BM1361" i="1"/>
  <c r="J1361" i="1"/>
  <c r="BN1360" i="1"/>
  <c r="BM1360" i="1"/>
  <c r="J1360" i="1"/>
  <c r="BN1359" i="1"/>
  <c r="BM1359" i="1"/>
  <c r="J1359" i="1"/>
  <c r="BN1358" i="1"/>
  <c r="BM1358" i="1"/>
  <c r="J1358" i="1"/>
  <c r="BN1357" i="1"/>
  <c r="BM1357" i="1"/>
  <c r="J1357" i="1"/>
  <c r="BN1356" i="1"/>
  <c r="BM1356" i="1"/>
  <c r="J1356" i="1"/>
  <c r="BN1355" i="1"/>
  <c r="BM1355" i="1"/>
  <c r="J1355" i="1"/>
  <c r="BN1354" i="1"/>
  <c r="BM1354" i="1"/>
  <c r="J1354" i="1"/>
  <c r="BN1353" i="1"/>
  <c r="BM1353" i="1"/>
  <c r="J1353" i="1"/>
  <c r="BN1352" i="1"/>
  <c r="BM1352" i="1"/>
  <c r="J1352" i="1"/>
  <c r="BN1351" i="1"/>
  <c r="BM1351" i="1"/>
  <c r="J1351" i="1"/>
  <c r="BN1350" i="1"/>
  <c r="BM1350" i="1"/>
  <c r="J1350" i="1"/>
  <c r="BN1349" i="1"/>
  <c r="BM1349" i="1"/>
  <c r="J1349" i="1"/>
  <c r="BN1348" i="1"/>
  <c r="BM1348" i="1"/>
  <c r="J1348" i="1"/>
  <c r="BN1347" i="1"/>
  <c r="BM1347" i="1"/>
  <c r="J1347" i="1"/>
  <c r="BN1346" i="1"/>
  <c r="BM1346" i="1"/>
  <c r="J1346" i="1"/>
  <c r="BN1345" i="1"/>
  <c r="BM1345" i="1"/>
  <c r="J1345" i="1"/>
  <c r="BN1344" i="1"/>
  <c r="BM1344" i="1"/>
  <c r="J1344" i="1"/>
  <c r="BN1343" i="1"/>
  <c r="BM1343" i="1"/>
  <c r="J1343" i="1"/>
  <c r="BN1342" i="1"/>
  <c r="BM1342" i="1"/>
  <c r="J1342" i="1"/>
  <c r="BN1341" i="1"/>
  <c r="BM1341" i="1"/>
  <c r="J1341" i="1"/>
  <c r="BN1340" i="1"/>
  <c r="BM1340" i="1"/>
  <c r="J1340" i="1"/>
  <c r="BN1339" i="1"/>
  <c r="BM1339" i="1"/>
  <c r="J1339" i="1"/>
  <c r="BN1338" i="1"/>
  <c r="BM1338" i="1"/>
  <c r="J1338" i="1"/>
  <c r="BN1337" i="1"/>
  <c r="BM1337" i="1"/>
  <c r="J1337" i="1"/>
  <c r="BN1336" i="1"/>
  <c r="BM1336" i="1"/>
  <c r="J1336" i="1"/>
  <c r="BN1335" i="1"/>
  <c r="BM1335" i="1"/>
  <c r="J1335" i="1"/>
  <c r="BN1334" i="1"/>
  <c r="BM1334" i="1"/>
  <c r="J1334" i="1"/>
  <c r="BN1333" i="1"/>
  <c r="BM1333" i="1"/>
  <c r="J1333" i="1"/>
  <c r="BN1332" i="1"/>
  <c r="BM1332" i="1"/>
  <c r="J1332" i="1"/>
  <c r="BN1331" i="1"/>
  <c r="BM1331" i="1"/>
  <c r="J1331" i="1"/>
  <c r="BN1330" i="1"/>
  <c r="BM1330" i="1"/>
  <c r="J1330" i="1"/>
  <c r="BN1329" i="1"/>
  <c r="BM1329" i="1"/>
  <c r="J1329" i="1"/>
  <c r="BN1328" i="1"/>
  <c r="BM1328" i="1"/>
  <c r="J1328" i="1"/>
  <c r="BN1327" i="1"/>
  <c r="BM1327" i="1"/>
  <c r="J1327" i="1"/>
  <c r="BN1326" i="1"/>
  <c r="BM1326" i="1"/>
  <c r="J1326" i="1"/>
  <c r="BN1325" i="1"/>
  <c r="BM1325" i="1"/>
  <c r="J1325" i="1"/>
  <c r="BN1324" i="1"/>
  <c r="BM1324" i="1"/>
  <c r="J1324" i="1"/>
  <c r="BN1323" i="1"/>
  <c r="BM1323" i="1"/>
  <c r="J1323" i="1"/>
  <c r="BN1322" i="1"/>
  <c r="BM1322" i="1"/>
  <c r="J1322" i="1"/>
  <c r="BN1321" i="1"/>
  <c r="BM1321" i="1"/>
  <c r="J1321" i="1"/>
  <c r="BN1320" i="1"/>
  <c r="BM1320" i="1"/>
  <c r="J1320" i="1"/>
  <c r="BN1319" i="1"/>
  <c r="BM1319" i="1"/>
  <c r="J1319" i="1"/>
  <c r="BN1318" i="1"/>
  <c r="BM1318" i="1"/>
  <c r="J1318" i="1"/>
  <c r="BN1317" i="1"/>
  <c r="BM1317" i="1"/>
  <c r="J1317" i="1"/>
  <c r="BN1316" i="1"/>
  <c r="BM1316" i="1"/>
  <c r="J1316" i="1"/>
  <c r="BN1315" i="1"/>
  <c r="BM1315" i="1"/>
  <c r="J1315" i="1"/>
  <c r="BN1314" i="1"/>
  <c r="BM1314" i="1"/>
  <c r="J1314" i="1"/>
  <c r="BN1313" i="1"/>
  <c r="BM1313" i="1"/>
  <c r="J1313" i="1"/>
  <c r="BN1312" i="1"/>
  <c r="BM1312" i="1"/>
  <c r="J1312" i="1"/>
  <c r="BN1311" i="1"/>
  <c r="BM1311" i="1"/>
  <c r="J1311" i="1"/>
  <c r="BN1310" i="1"/>
  <c r="BM1310" i="1"/>
  <c r="J1310" i="1"/>
  <c r="BN1309" i="1"/>
  <c r="BM1309" i="1"/>
  <c r="J1309" i="1"/>
  <c r="BN1308" i="1"/>
  <c r="BM1308" i="1"/>
  <c r="J1308" i="1"/>
  <c r="BN1307" i="1"/>
  <c r="BM1307" i="1"/>
  <c r="J1307" i="1"/>
  <c r="BN1306" i="1"/>
  <c r="BM1306" i="1"/>
  <c r="J1306" i="1"/>
  <c r="BN1305" i="1"/>
  <c r="BM1305" i="1"/>
  <c r="J1305" i="1"/>
  <c r="BN1304" i="1"/>
  <c r="BM1304" i="1"/>
  <c r="J1304" i="1"/>
  <c r="BN1303" i="1"/>
  <c r="BM1303" i="1"/>
  <c r="J1303" i="1"/>
  <c r="BN1302" i="1"/>
  <c r="BM1302" i="1"/>
  <c r="J1302" i="1"/>
  <c r="BN1301" i="1"/>
  <c r="BM1301" i="1"/>
  <c r="J1301" i="1"/>
  <c r="BN1300" i="1"/>
  <c r="BM1300" i="1"/>
  <c r="J1300" i="1"/>
  <c r="BN1299" i="1"/>
  <c r="BM1299" i="1"/>
  <c r="J1299" i="1"/>
  <c r="BN1298" i="1"/>
  <c r="BM1298" i="1"/>
  <c r="J1298" i="1"/>
  <c r="BN1297" i="1"/>
  <c r="BM1297" i="1"/>
  <c r="J1297" i="1"/>
  <c r="BN1296" i="1"/>
  <c r="BM1296" i="1"/>
  <c r="J1296" i="1"/>
  <c r="BN1295" i="1"/>
  <c r="BM1295" i="1"/>
  <c r="J1295" i="1"/>
  <c r="BN1294" i="1"/>
  <c r="BM1294" i="1"/>
  <c r="J1294" i="1"/>
  <c r="BN1293" i="1"/>
  <c r="BM1293" i="1"/>
  <c r="J1293" i="1"/>
  <c r="BN1292" i="1"/>
  <c r="BM1292" i="1"/>
  <c r="J1292" i="1"/>
  <c r="BN1291" i="1"/>
  <c r="BM1291" i="1"/>
  <c r="J1291" i="1"/>
  <c r="BN1290" i="1"/>
  <c r="BM1290" i="1"/>
  <c r="J1290" i="1"/>
  <c r="BN1289" i="1"/>
  <c r="BM1289" i="1"/>
  <c r="J1289" i="1"/>
  <c r="BN1288" i="1"/>
  <c r="BM1288" i="1"/>
  <c r="J1288" i="1"/>
  <c r="BN1287" i="1"/>
  <c r="BM1287" i="1"/>
  <c r="J1287" i="1"/>
  <c r="BN1286" i="1"/>
  <c r="BM1286" i="1"/>
  <c r="J1286" i="1"/>
  <c r="BN1285" i="1"/>
  <c r="BM1285" i="1"/>
  <c r="J1285" i="1"/>
  <c r="BN1284" i="1"/>
  <c r="BM1284" i="1"/>
  <c r="J1284" i="1"/>
  <c r="BN1283" i="1"/>
  <c r="BM1283" i="1"/>
  <c r="J1283" i="1"/>
  <c r="BN1282" i="1"/>
  <c r="BM1282" i="1"/>
  <c r="J1282" i="1"/>
  <c r="BN1281" i="1"/>
  <c r="BM1281" i="1"/>
  <c r="J1281" i="1"/>
  <c r="BN1280" i="1"/>
  <c r="BM1280" i="1"/>
  <c r="J1280" i="1"/>
  <c r="BN1279" i="1"/>
  <c r="BM1279" i="1"/>
  <c r="J1279" i="1"/>
  <c r="BN1278" i="1"/>
  <c r="BM1278" i="1"/>
  <c r="J1278" i="1"/>
  <c r="BN1277" i="1"/>
  <c r="BM1277" i="1"/>
  <c r="J1277" i="1"/>
  <c r="BN1276" i="1"/>
  <c r="BM1276" i="1"/>
  <c r="J1276" i="1"/>
  <c r="BN1275" i="1"/>
  <c r="BM1275" i="1"/>
  <c r="J1275" i="1"/>
  <c r="BN1274" i="1"/>
  <c r="BM1274" i="1"/>
  <c r="J1274" i="1"/>
  <c r="BN1273" i="1"/>
  <c r="BM1273" i="1"/>
  <c r="J1273" i="1"/>
  <c r="BN1272" i="1"/>
  <c r="BM1272" i="1"/>
  <c r="J1272" i="1"/>
  <c r="BN1271" i="1"/>
  <c r="BM1271" i="1"/>
  <c r="J1271" i="1"/>
  <c r="BN1270" i="1"/>
  <c r="BM1270" i="1"/>
  <c r="J1270" i="1"/>
  <c r="BN1269" i="1"/>
  <c r="BM1269" i="1"/>
  <c r="J1269" i="1"/>
  <c r="BN1268" i="1"/>
  <c r="BM1268" i="1"/>
  <c r="J1268" i="1"/>
  <c r="BN1267" i="1"/>
  <c r="BM1267" i="1"/>
  <c r="J1267" i="1"/>
  <c r="BN1266" i="1"/>
  <c r="BM1266" i="1"/>
  <c r="J1266" i="1"/>
  <c r="BN1265" i="1"/>
  <c r="BM1265" i="1"/>
  <c r="J1265" i="1"/>
  <c r="BN1264" i="1"/>
  <c r="BM1264" i="1"/>
  <c r="J1264" i="1"/>
  <c r="BN1263" i="1"/>
  <c r="BM1263" i="1"/>
  <c r="J1263" i="1"/>
  <c r="BN1262" i="1"/>
  <c r="BM1262" i="1"/>
  <c r="J1262" i="1"/>
  <c r="BN1261" i="1"/>
  <c r="BM1261" i="1"/>
  <c r="J1261" i="1"/>
  <c r="BN1260" i="1"/>
  <c r="BM1260" i="1"/>
  <c r="J1260" i="1"/>
  <c r="BN1259" i="1"/>
  <c r="BM1259" i="1"/>
  <c r="J1259" i="1"/>
  <c r="BN1258" i="1"/>
  <c r="BM1258" i="1"/>
  <c r="J1258" i="1"/>
  <c r="BN1257" i="1"/>
  <c r="BM1257" i="1"/>
  <c r="J1257" i="1"/>
  <c r="BN1256" i="1"/>
  <c r="BM1256" i="1"/>
  <c r="J1256" i="1"/>
  <c r="BN1255" i="1"/>
  <c r="BM1255" i="1"/>
  <c r="J1255" i="1"/>
  <c r="BN1254" i="1"/>
  <c r="BM1254" i="1"/>
  <c r="J1254" i="1"/>
  <c r="BN1253" i="1"/>
  <c r="BM1253" i="1"/>
  <c r="J1253" i="1"/>
  <c r="BN1252" i="1"/>
  <c r="BM1252" i="1"/>
  <c r="J1252" i="1"/>
  <c r="BN1251" i="1"/>
  <c r="BM1251" i="1"/>
  <c r="J1251" i="1"/>
  <c r="BN1250" i="1"/>
  <c r="BM1250" i="1"/>
  <c r="J1250" i="1"/>
  <c r="BN1249" i="1"/>
  <c r="BM1249" i="1"/>
  <c r="J1249" i="1"/>
  <c r="BN1248" i="1"/>
  <c r="BM1248" i="1"/>
  <c r="J1248" i="1"/>
  <c r="BN1247" i="1"/>
  <c r="BM1247" i="1"/>
  <c r="J1247" i="1"/>
  <c r="BN1246" i="1"/>
  <c r="BM1246" i="1"/>
  <c r="J1246" i="1"/>
  <c r="BN1245" i="1"/>
  <c r="BM1245" i="1"/>
  <c r="J1245" i="1"/>
  <c r="BN1244" i="1"/>
  <c r="BM1244" i="1"/>
  <c r="J1244" i="1"/>
  <c r="BN1243" i="1"/>
  <c r="BM1243" i="1"/>
  <c r="J1243" i="1"/>
  <c r="BN1242" i="1"/>
  <c r="BM1242" i="1"/>
  <c r="J1242" i="1"/>
  <c r="BN1241" i="1"/>
  <c r="BM1241" i="1"/>
  <c r="J1241" i="1"/>
  <c r="BN1240" i="1"/>
  <c r="BM1240" i="1"/>
  <c r="J1240" i="1"/>
  <c r="BN1239" i="1"/>
  <c r="BM1239" i="1"/>
  <c r="J1239" i="1"/>
  <c r="BN1238" i="1"/>
  <c r="BM1238" i="1"/>
  <c r="J1238" i="1"/>
  <c r="BN1237" i="1"/>
  <c r="BM1237" i="1"/>
  <c r="J1237" i="1"/>
  <c r="BN1236" i="1"/>
  <c r="BM1236" i="1"/>
  <c r="J1236" i="1"/>
  <c r="BN1235" i="1"/>
  <c r="BM1235" i="1"/>
  <c r="J1235" i="1"/>
  <c r="BN1234" i="1"/>
  <c r="BM1234" i="1"/>
  <c r="J1234" i="1"/>
  <c r="BN1233" i="1"/>
  <c r="BM1233" i="1"/>
  <c r="J1233" i="1"/>
  <c r="BN1232" i="1"/>
  <c r="BM1232" i="1"/>
  <c r="J1232" i="1"/>
  <c r="BN1231" i="1"/>
  <c r="BM1231" i="1"/>
  <c r="J1231" i="1"/>
  <c r="BN1230" i="1"/>
  <c r="BM1230" i="1"/>
  <c r="J1230" i="1"/>
  <c r="BN1229" i="1"/>
  <c r="BM1229" i="1"/>
  <c r="J1229" i="1"/>
  <c r="BN1228" i="1"/>
  <c r="BM1228" i="1"/>
  <c r="J1228" i="1"/>
  <c r="BN1227" i="1"/>
  <c r="BM1227" i="1"/>
  <c r="J1227" i="1"/>
  <c r="BN1226" i="1"/>
  <c r="BM1226" i="1"/>
  <c r="J1226" i="1"/>
  <c r="BN1225" i="1"/>
  <c r="BM1225" i="1"/>
  <c r="J1225" i="1"/>
  <c r="BN1224" i="1"/>
  <c r="BM1224" i="1"/>
  <c r="J1224" i="1"/>
  <c r="BN1223" i="1"/>
  <c r="BM1223" i="1"/>
  <c r="J1223" i="1"/>
  <c r="BN1222" i="1"/>
  <c r="BM1222" i="1"/>
  <c r="J1222" i="1"/>
  <c r="BN1221" i="1"/>
  <c r="BM1221" i="1"/>
  <c r="J1221" i="1"/>
  <c r="BN1220" i="1"/>
  <c r="BM1220" i="1"/>
  <c r="J1220" i="1"/>
  <c r="BN1219" i="1"/>
  <c r="BM1219" i="1"/>
  <c r="J1219" i="1"/>
  <c r="BN1218" i="1"/>
  <c r="BM1218" i="1"/>
  <c r="J1218" i="1"/>
  <c r="BN1217" i="1"/>
  <c r="BM1217" i="1"/>
  <c r="J1217" i="1"/>
  <c r="BN1216" i="1"/>
  <c r="BM1216" i="1"/>
  <c r="J1216" i="1"/>
  <c r="BN1215" i="1"/>
  <c r="BM1215" i="1"/>
  <c r="J1215" i="1"/>
  <c r="BN1214" i="1"/>
  <c r="BM1214" i="1"/>
  <c r="J1214" i="1"/>
  <c r="BN1213" i="1"/>
  <c r="BM1213" i="1"/>
  <c r="J1213" i="1"/>
  <c r="BN1212" i="1"/>
  <c r="BM1212" i="1"/>
  <c r="J1212" i="1"/>
  <c r="BN1211" i="1"/>
  <c r="BM1211" i="1"/>
  <c r="J1211" i="1"/>
  <c r="BN1210" i="1"/>
  <c r="BM1210" i="1"/>
  <c r="J1210" i="1"/>
  <c r="BN1209" i="1"/>
  <c r="BM1209" i="1"/>
  <c r="J1209" i="1"/>
  <c r="BN1208" i="1"/>
  <c r="BM1208" i="1"/>
  <c r="J1208" i="1"/>
  <c r="BN1207" i="1"/>
  <c r="BM1207" i="1"/>
  <c r="J1207" i="1"/>
  <c r="BN1206" i="1"/>
  <c r="BM1206" i="1"/>
  <c r="J1206" i="1"/>
  <c r="BN1205" i="1"/>
  <c r="BM1205" i="1"/>
  <c r="J1205" i="1"/>
  <c r="BN1204" i="1"/>
  <c r="BM1204" i="1"/>
  <c r="J1204" i="1"/>
  <c r="BN1203" i="1"/>
  <c r="BM1203" i="1"/>
  <c r="J1203" i="1"/>
  <c r="BN1202" i="1"/>
  <c r="BM1202" i="1"/>
  <c r="J1202" i="1"/>
  <c r="BN1201" i="1"/>
  <c r="BM1201" i="1"/>
  <c r="J1201" i="1"/>
  <c r="BN1200" i="1"/>
  <c r="BM1200" i="1"/>
  <c r="J1200" i="1"/>
  <c r="BN1199" i="1"/>
  <c r="BM1199" i="1"/>
  <c r="J1199" i="1"/>
  <c r="BN1198" i="1"/>
  <c r="BM1198" i="1"/>
  <c r="J1198" i="1"/>
  <c r="BN1197" i="1"/>
  <c r="BM1197" i="1"/>
  <c r="J1197" i="1"/>
  <c r="BN1196" i="1"/>
  <c r="BM1196" i="1"/>
  <c r="J1196" i="1"/>
  <c r="BN1195" i="1"/>
  <c r="BM1195" i="1"/>
  <c r="J1195" i="1"/>
  <c r="BN1194" i="1"/>
  <c r="BM1194" i="1"/>
  <c r="J1194" i="1"/>
  <c r="BN1193" i="1"/>
  <c r="BM1193" i="1"/>
  <c r="J1193" i="1"/>
  <c r="BN1192" i="1"/>
  <c r="BM1192" i="1"/>
  <c r="J1192" i="1"/>
  <c r="BN1191" i="1"/>
  <c r="BM1191" i="1"/>
  <c r="J1191" i="1"/>
  <c r="BN1190" i="1"/>
  <c r="BM1190" i="1"/>
  <c r="J1190" i="1"/>
  <c r="BN1189" i="1"/>
  <c r="BM1189" i="1"/>
  <c r="J1189" i="1"/>
  <c r="BN1188" i="1"/>
  <c r="BM1188" i="1"/>
  <c r="J1188" i="1"/>
  <c r="BN1187" i="1"/>
  <c r="BM1187" i="1"/>
  <c r="J1187" i="1"/>
  <c r="BN1186" i="1"/>
  <c r="BM1186" i="1"/>
  <c r="J1186" i="1"/>
  <c r="BN1185" i="1"/>
  <c r="BM1185" i="1"/>
  <c r="J1185" i="1"/>
  <c r="BN1184" i="1"/>
  <c r="BM1184" i="1"/>
  <c r="J1184" i="1"/>
  <c r="BN1183" i="1"/>
  <c r="BM1183" i="1"/>
  <c r="J1183" i="1"/>
  <c r="BN1182" i="1"/>
  <c r="BM1182" i="1"/>
  <c r="J1182" i="1"/>
  <c r="BN1181" i="1"/>
  <c r="BM1181" i="1"/>
  <c r="J1181" i="1"/>
  <c r="BN1180" i="1"/>
  <c r="BM1180" i="1"/>
  <c r="J1180" i="1"/>
  <c r="BN1179" i="1"/>
  <c r="BM1179" i="1"/>
  <c r="J1179" i="1"/>
  <c r="BN1178" i="1"/>
  <c r="BM1178" i="1"/>
  <c r="J1178" i="1"/>
  <c r="BN1177" i="1"/>
  <c r="BM1177" i="1"/>
  <c r="J1177" i="1"/>
  <c r="BN1176" i="1"/>
  <c r="BM1176" i="1"/>
  <c r="J1176" i="1"/>
  <c r="BN1175" i="1"/>
  <c r="BM1175" i="1"/>
  <c r="J1175" i="1"/>
  <c r="BN1174" i="1"/>
  <c r="BM1174" i="1"/>
  <c r="J1174" i="1"/>
  <c r="BN1173" i="1"/>
  <c r="BM1173" i="1"/>
  <c r="J1173" i="1"/>
  <c r="BN1172" i="1"/>
  <c r="BM1172" i="1"/>
  <c r="J1172" i="1"/>
  <c r="BN1171" i="1"/>
  <c r="BM1171" i="1"/>
  <c r="J1171" i="1"/>
  <c r="BN1170" i="1"/>
  <c r="BM1170" i="1"/>
  <c r="J1170" i="1"/>
  <c r="BN1169" i="1"/>
  <c r="BM1169" i="1"/>
  <c r="J1169" i="1"/>
  <c r="BN1168" i="1"/>
  <c r="BM1168" i="1"/>
  <c r="J1168" i="1"/>
  <c r="BN1167" i="1"/>
  <c r="BM1167" i="1"/>
  <c r="J1167" i="1"/>
  <c r="BN1166" i="1"/>
  <c r="BM1166" i="1"/>
  <c r="J1166" i="1"/>
  <c r="BN1165" i="1"/>
  <c r="BM1165" i="1"/>
  <c r="J1165" i="1"/>
  <c r="BN1164" i="1"/>
  <c r="BM1164" i="1"/>
  <c r="J1164" i="1"/>
  <c r="BN1163" i="1"/>
  <c r="BM1163" i="1"/>
  <c r="J1163" i="1"/>
  <c r="BN1162" i="1"/>
  <c r="BM1162" i="1"/>
  <c r="J1162" i="1"/>
  <c r="BN1161" i="1"/>
  <c r="BM1161" i="1"/>
  <c r="J1161" i="1"/>
  <c r="BN1160" i="1"/>
  <c r="BM1160" i="1"/>
  <c r="J1160" i="1"/>
  <c r="BN1159" i="1"/>
  <c r="BM1159" i="1"/>
  <c r="J1159" i="1"/>
  <c r="BN1158" i="1"/>
  <c r="BM1158" i="1"/>
  <c r="J1158" i="1"/>
  <c r="BN1157" i="1"/>
  <c r="BM1157" i="1"/>
  <c r="J1157" i="1"/>
  <c r="BN1156" i="1"/>
  <c r="BM1156" i="1"/>
  <c r="J1156" i="1"/>
  <c r="BN1155" i="1"/>
  <c r="BM1155" i="1"/>
  <c r="J1155" i="1"/>
  <c r="BN1154" i="1"/>
  <c r="BM1154" i="1"/>
  <c r="J1154" i="1"/>
  <c r="BN1153" i="1"/>
  <c r="BM1153" i="1"/>
  <c r="J1153" i="1"/>
  <c r="BN1152" i="1"/>
  <c r="BM1152" i="1"/>
  <c r="J1152" i="1"/>
  <c r="BN1151" i="1"/>
  <c r="BM1151" i="1"/>
  <c r="J1151" i="1"/>
  <c r="BN1150" i="1"/>
  <c r="BM1150" i="1"/>
  <c r="J1150" i="1"/>
  <c r="BN1149" i="1"/>
  <c r="BM1149" i="1"/>
  <c r="J1149" i="1"/>
  <c r="BN1148" i="1"/>
  <c r="BM1148" i="1"/>
  <c r="J1148" i="1"/>
  <c r="BN1147" i="1"/>
  <c r="BM1147" i="1"/>
  <c r="J1147" i="1"/>
  <c r="BN1146" i="1"/>
  <c r="BM1146" i="1"/>
  <c r="J1146" i="1"/>
  <c r="BN1145" i="1"/>
  <c r="BM1145" i="1"/>
  <c r="J1145" i="1"/>
  <c r="BN1144" i="1"/>
  <c r="BM1144" i="1"/>
  <c r="J1144" i="1"/>
  <c r="BN1143" i="1"/>
  <c r="BM1143" i="1"/>
  <c r="J1143" i="1"/>
  <c r="BN1142" i="1"/>
  <c r="BM1142" i="1"/>
  <c r="J1142" i="1"/>
  <c r="BN1141" i="1"/>
  <c r="BM1141" i="1"/>
  <c r="J1141" i="1"/>
  <c r="BN1140" i="1"/>
  <c r="BM1140" i="1"/>
  <c r="J1140" i="1"/>
  <c r="BN1139" i="1"/>
  <c r="BM1139" i="1"/>
  <c r="J1139" i="1"/>
  <c r="BN1138" i="1"/>
  <c r="BM1138" i="1"/>
  <c r="J1138" i="1"/>
  <c r="BN1137" i="1"/>
  <c r="BM1137" i="1"/>
  <c r="J1137" i="1"/>
  <c r="BN1136" i="1"/>
  <c r="BM1136" i="1"/>
  <c r="J1136" i="1"/>
  <c r="BN1135" i="1"/>
  <c r="BM1135" i="1"/>
  <c r="J1135" i="1"/>
  <c r="BN1134" i="1"/>
  <c r="BM1134" i="1"/>
  <c r="J1134" i="1"/>
  <c r="BN1133" i="1"/>
  <c r="BM1133" i="1"/>
  <c r="J1133" i="1"/>
  <c r="BN1132" i="1"/>
  <c r="BM1132" i="1"/>
  <c r="J1132" i="1"/>
  <c r="BN1131" i="1"/>
  <c r="BM1131" i="1"/>
  <c r="J1131" i="1"/>
  <c r="BN1130" i="1"/>
  <c r="BM1130" i="1"/>
  <c r="J1130" i="1"/>
  <c r="BN1129" i="1"/>
  <c r="BM1129" i="1"/>
  <c r="J1129" i="1"/>
  <c r="BN1128" i="1"/>
  <c r="BM1128" i="1"/>
  <c r="J1128" i="1"/>
  <c r="BN1127" i="1"/>
  <c r="BM1127" i="1"/>
  <c r="J1127" i="1"/>
  <c r="BN1126" i="1"/>
  <c r="BM1126" i="1"/>
  <c r="J1126" i="1"/>
  <c r="BN1125" i="1"/>
  <c r="BM1125" i="1"/>
  <c r="J1125" i="1"/>
  <c r="BN1124" i="1"/>
  <c r="BM1124" i="1"/>
  <c r="J1124" i="1"/>
  <c r="BN1123" i="1"/>
  <c r="BM1123" i="1"/>
  <c r="J1123" i="1"/>
  <c r="BN1122" i="1"/>
  <c r="BM1122" i="1"/>
  <c r="J1122" i="1"/>
  <c r="BN1121" i="1"/>
  <c r="BM1121" i="1"/>
  <c r="J1121" i="1"/>
  <c r="BN1120" i="1"/>
  <c r="BM1120" i="1"/>
  <c r="J1120" i="1"/>
  <c r="BN1119" i="1"/>
  <c r="BM1119" i="1"/>
  <c r="J1119" i="1"/>
  <c r="BN1118" i="1"/>
  <c r="BM1118" i="1"/>
  <c r="J1118" i="1"/>
  <c r="BN1117" i="1"/>
  <c r="BM1117" i="1"/>
  <c r="J1117" i="1"/>
  <c r="BN1116" i="1"/>
  <c r="BM1116" i="1"/>
  <c r="J1116" i="1"/>
  <c r="BN1115" i="1"/>
  <c r="BM1115" i="1"/>
  <c r="J1115" i="1"/>
  <c r="BN1114" i="1"/>
  <c r="BM1114" i="1"/>
  <c r="J1114" i="1"/>
  <c r="BN1113" i="1"/>
  <c r="BM1113" i="1"/>
  <c r="J1113" i="1"/>
  <c r="BN1112" i="1"/>
  <c r="BM1112" i="1"/>
  <c r="J1112" i="1"/>
  <c r="BN1111" i="1"/>
  <c r="BM1111" i="1"/>
  <c r="J1111" i="1"/>
  <c r="BN1110" i="1"/>
  <c r="BM1110" i="1"/>
  <c r="J1110" i="1"/>
  <c r="BN1109" i="1"/>
  <c r="BM1109" i="1"/>
  <c r="J1109" i="1"/>
  <c r="BN1108" i="1"/>
  <c r="BM1108" i="1"/>
  <c r="J1108" i="1"/>
  <c r="BN1107" i="1"/>
  <c r="BM1107" i="1"/>
  <c r="J1107" i="1"/>
  <c r="BN1106" i="1"/>
  <c r="BM1106" i="1"/>
  <c r="J1106" i="1"/>
  <c r="BN1105" i="1"/>
  <c r="BM1105" i="1"/>
  <c r="J1105" i="1"/>
  <c r="BN1104" i="1"/>
  <c r="BM1104" i="1"/>
  <c r="J1104" i="1"/>
  <c r="BN1103" i="1"/>
  <c r="BM1103" i="1"/>
  <c r="J1103" i="1"/>
  <c r="BN1102" i="1"/>
  <c r="BM1102" i="1"/>
  <c r="J1102" i="1"/>
  <c r="BN1101" i="1"/>
  <c r="BM1101" i="1"/>
  <c r="J1101" i="1"/>
  <c r="BN1100" i="1"/>
  <c r="BM1100" i="1"/>
  <c r="J1100" i="1"/>
  <c r="BN1099" i="1"/>
  <c r="BM1099" i="1"/>
  <c r="J1099" i="1"/>
  <c r="BN1098" i="1"/>
  <c r="BM1098" i="1"/>
  <c r="J1098" i="1"/>
  <c r="BN1097" i="1"/>
  <c r="BM1097" i="1"/>
  <c r="J1097" i="1"/>
  <c r="BN1096" i="1"/>
  <c r="BM1096" i="1"/>
  <c r="J1096" i="1"/>
  <c r="BN1095" i="1"/>
  <c r="BM1095" i="1"/>
  <c r="J1095" i="1"/>
  <c r="BN1094" i="1"/>
  <c r="BM1094" i="1"/>
  <c r="J1094" i="1"/>
  <c r="BN1093" i="1"/>
  <c r="BM1093" i="1"/>
  <c r="J1093" i="1"/>
  <c r="BN1092" i="1"/>
  <c r="BM1092" i="1"/>
  <c r="J1092" i="1"/>
  <c r="BN1091" i="1"/>
  <c r="BM1091" i="1"/>
  <c r="J1091" i="1"/>
  <c r="BN1090" i="1"/>
  <c r="BM1090" i="1"/>
  <c r="J1090" i="1"/>
  <c r="BN1089" i="1"/>
  <c r="BM1089" i="1"/>
  <c r="J1089" i="1"/>
  <c r="BN1088" i="1"/>
  <c r="BM1088" i="1"/>
  <c r="J1088" i="1"/>
  <c r="BN1087" i="1"/>
  <c r="BM1087" i="1"/>
  <c r="J1087" i="1"/>
  <c r="BN1086" i="1"/>
  <c r="BM1086" i="1"/>
  <c r="J1086" i="1"/>
  <c r="BN1085" i="1"/>
  <c r="BM1085" i="1"/>
  <c r="J1085" i="1"/>
  <c r="BN1084" i="1"/>
  <c r="BM1084" i="1"/>
  <c r="J1084" i="1"/>
  <c r="BN1083" i="1"/>
  <c r="BM1083" i="1"/>
  <c r="J1083" i="1"/>
  <c r="BN1082" i="1"/>
  <c r="BM1082" i="1"/>
  <c r="J1082" i="1"/>
  <c r="BN1081" i="1"/>
  <c r="BM1081" i="1"/>
  <c r="J1081" i="1"/>
  <c r="BN1080" i="1"/>
  <c r="BM1080" i="1"/>
  <c r="J1080" i="1"/>
  <c r="BN1079" i="1"/>
  <c r="BM1079" i="1"/>
  <c r="J1079" i="1"/>
  <c r="BN1078" i="1"/>
  <c r="BM1078" i="1"/>
  <c r="J1078" i="1"/>
  <c r="BN1077" i="1"/>
  <c r="BM1077" i="1"/>
  <c r="J1077" i="1"/>
  <c r="BN1076" i="1"/>
  <c r="BM1076" i="1"/>
  <c r="J1076" i="1"/>
  <c r="BN1075" i="1"/>
  <c r="BM1075" i="1"/>
  <c r="J1075" i="1"/>
  <c r="BN1074" i="1"/>
  <c r="BM1074" i="1"/>
  <c r="J1074" i="1"/>
  <c r="BN1073" i="1"/>
  <c r="BM1073" i="1"/>
  <c r="J1073" i="1"/>
  <c r="BN1072" i="1"/>
  <c r="BM1072" i="1"/>
  <c r="J1072" i="1"/>
  <c r="BN1071" i="1"/>
  <c r="BM1071" i="1"/>
  <c r="J1071" i="1"/>
  <c r="BN1070" i="1"/>
  <c r="BM1070" i="1"/>
  <c r="J1070" i="1"/>
  <c r="BN1069" i="1"/>
  <c r="BM1069" i="1"/>
  <c r="J1069" i="1"/>
  <c r="BN1068" i="1"/>
  <c r="BM1068" i="1"/>
  <c r="J1068" i="1"/>
  <c r="BN1067" i="1"/>
  <c r="BM1067" i="1"/>
  <c r="J1067" i="1"/>
  <c r="BN1066" i="1"/>
  <c r="BM1066" i="1"/>
  <c r="J1066" i="1"/>
  <c r="BN1065" i="1"/>
  <c r="BM1065" i="1"/>
  <c r="J1065" i="1"/>
  <c r="BN1064" i="1"/>
  <c r="BM1064" i="1"/>
  <c r="J1064" i="1"/>
  <c r="BN1063" i="1"/>
  <c r="BM1063" i="1"/>
  <c r="J1063" i="1"/>
  <c r="BN1062" i="1"/>
  <c r="BM1062" i="1"/>
  <c r="J1062" i="1"/>
  <c r="BN1061" i="1"/>
  <c r="BM1061" i="1"/>
  <c r="J1061" i="1"/>
  <c r="BN1060" i="1"/>
  <c r="BM1060" i="1"/>
  <c r="J1060" i="1"/>
  <c r="BN1059" i="1"/>
  <c r="BM1059" i="1"/>
  <c r="J1059" i="1"/>
  <c r="BN1058" i="1"/>
  <c r="BM1058" i="1"/>
  <c r="J1058" i="1"/>
  <c r="BN1057" i="1"/>
  <c r="BM1057" i="1"/>
  <c r="J1057" i="1"/>
  <c r="BN1056" i="1"/>
  <c r="BM1056" i="1"/>
  <c r="J1056" i="1"/>
  <c r="BN1055" i="1"/>
  <c r="BM1055" i="1"/>
  <c r="J1055" i="1"/>
  <c r="BN1054" i="1"/>
  <c r="BM1054" i="1"/>
  <c r="J1054" i="1"/>
  <c r="BN1053" i="1"/>
  <c r="BM1053" i="1"/>
  <c r="J1053" i="1"/>
  <c r="BN1052" i="1"/>
  <c r="BM1052" i="1"/>
  <c r="J1052" i="1"/>
  <c r="BN1051" i="1"/>
  <c r="BM1051" i="1"/>
  <c r="J1051" i="1"/>
  <c r="BN1050" i="1"/>
  <c r="BM1050" i="1"/>
  <c r="J1050" i="1"/>
  <c r="BN1049" i="1"/>
  <c r="BM1049" i="1"/>
  <c r="J1049" i="1"/>
  <c r="BN1048" i="1"/>
  <c r="BM1048" i="1"/>
  <c r="J1048" i="1"/>
  <c r="BN1047" i="1"/>
  <c r="BM1047" i="1"/>
  <c r="J1047" i="1"/>
  <c r="BN1046" i="1"/>
  <c r="BM1046" i="1"/>
  <c r="J1046" i="1"/>
  <c r="BN1045" i="1"/>
  <c r="BM1045" i="1"/>
  <c r="J1045" i="1"/>
  <c r="BN1044" i="1"/>
  <c r="BM1044" i="1"/>
  <c r="J1044" i="1"/>
  <c r="BN1043" i="1"/>
  <c r="BM1043" i="1"/>
  <c r="J1043" i="1"/>
  <c r="BN1042" i="1"/>
  <c r="BM1042" i="1"/>
  <c r="J1042" i="1"/>
  <c r="BN1041" i="1"/>
  <c r="BM1041" i="1"/>
  <c r="J1041" i="1"/>
  <c r="BN1040" i="1"/>
  <c r="BM1040" i="1"/>
  <c r="J1040" i="1"/>
  <c r="BN1039" i="1"/>
  <c r="BM1039" i="1"/>
  <c r="J1039" i="1"/>
  <c r="BN1038" i="1"/>
  <c r="BM1038" i="1"/>
  <c r="J1038" i="1"/>
  <c r="BN1037" i="1"/>
  <c r="BM1037" i="1"/>
  <c r="J1037" i="1"/>
  <c r="BN1036" i="1"/>
  <c r="BM1036" i="1"/>
  <c r="J1036" i="1"/>
  <c r="BN1035" i="1"/>
  <c r="BM1035" i="1"/>
  <c r="J1035" i="1"/>
  <c r="BN1034" i="1"/>
  <c r="BM1034" i="1"/>
  <c r="J1034" i="1"/>
  <c r="BN1033" i="1"/>
  <c r="BM1033" i="1"/>
  <c r="J1033" i="1"/>
  <c r="BN1032" i="1"/>
  <c r="BM1032" i="1"/>
  <c r="J1032" i="1"/>
  <c r="BN1031" i="1"/>
  <c r="BM1031" i="1"/>
  <c r="J1031" i="1"/>
  <c r="BN1030" i="1"/>
  <c r="BM1030" i="1"/>
  <c r="J1030" i="1"/>
  <c r="BN1029" i="1"/>
  <c r="BM1029" i="1"/>
  <c r="J1029" i="1"/>
  <c r="BN1028" i="1"/>
  <c r="BM1028" i="1"/>
  <c r="J1028" i="1"/>
  <c r="BN1027" i="1"/>
  <c r="BM1027" i="1"/>
  <c r="J1027" i="1"/>
  <c r="BN1026" i="1"/>
  <c r="BM1026" i="1"/>
  <c r="J1026" i="1"/>
  <c r="BN1025" i="1"/>
  <c r="BM1025" i="1"/>
  <c r="J1025" i="1"/>
  <c r="BN1024" i="1"/>
  <c r="BM1024" i="1"/>
  <c r="J1024" i="1"/>
  <c r="BN1023" i="1"/>
  <c r="BM1023" i="1"/>
  <c r="J1023" i="1"/>
  <c r="BN1022" i="1"/>
  <c r="BM1022" i="1"/>
  <c r="J1022" i="1"/>
  <c r="BN1021" i="1"/>
  <c r="BM1021" i="1"/>
  <c r="J1021" i="1"/>
  <c r="BN1020" i="1"/>
  <c r="BM1020" i="1"/>
  <c r="J1020" i="1"/>
  <c r="BN1019" i="1"/>
  <c r="BM1019" i="1"/>
  <c r="J1019" i="1"/>
  <c r="BN1018" i="1"/>
  <c r="BM1018" i="1"/>
  <c r="J1018" i="1"/>
  <c r="BN1017" i="1"/>
  <c r="BM1017" i="1"/>
  <c r="J1017" i="1"/>
  <c r="BN1016" i="1"/>
  <c r="BM1016" i="1"/>
  <c r="J1016" i="1"/>
  <c r="BN1015" i="1"/>
  <c r="BM1015" i="1"/>
  <c r="J1015" i="1"/>
  <c r="BN1014" i="1"/>
  <c r="BM1014" i="1"/>
  <c r="J1014" i="1"/>
  <c r="BN1013" i="1"/>
  <c r="BM1013" i="1"/>
  <c r="J1013" i="1"/>
  <c r="BN1012" i="1"/>
  <c r="BM1012" i="1"/>
  <c r="J1012" i="1"/>
  <c r="BN1011" i="1"/>
  <c r="BM1011" i="1"/>
  <c r="J1011" i="1"/>
  <c r="BN1010" i="1"/>
  <c r="BM1010" i="1"/>
  <c r="J1010" i="1"/>
  <c r="BN1009" i="1"/>
  <c r="BM1009" i="1"/>
  <c r="J1009" i="1"/>
  <c r="BN1008" i="1"/>
  <c r="BM1008" i="1"/>
  <c r="J1008" i="1"/>
  <c r="BN1007" i="1"/>
  <c r="BM1007" i="1"/>
  <c r="J1007" i="1"/>
  <c r="BN1006" i="1"/>
  <c r="BM1006" i="1"/>
  <c r="J1006" i="1"/>
  <c r="BN1005" i="1"/>
  <c r="BM1005" i="1"/>
  <c r="J1005" i="1"/>
  <c r="BN1004" i="1"/>
  <c r="BM1004" i="1"/>
  <c r="J1004" i="1"/>
  <c r="BN1003" i="1"/>
  <c r="BM1003" i="1"/>
  <c r="J1003" i="1"/>
  <c r="BN1002" i="1"/>
  <c r="BM1002" i="1"/>
  <c r="J1002" i="1"/>
  <c r="BN1001" i="1"/>
  <c r="BM1001" i="1"/>
  <c r="J1001" i="1"/>
  <c r="BN1000" i="1"/>
  <c r="BM1000" i="1"/>
  <c r="J1000" i="1"/>
  <c r="BN999" i="1"/>
  <c r="BM999" i="1"/>
  <c r="J999" i="1"/>
  <c r="BN998" i="1"/>
  <c r="BM998" i="1"/>
  <c r="J998" i="1"/>
  <c r="BN997" i="1"/>
  <c r="BM997" i="1"/>
  <c r="J997" i="1"/>
  <c r="BN996" i="1"/>
  <c r="BM996" i="1"/>
  <c r="J996" i="1"/>
  <c r="BN995" i="1"/>
  <c r="BM995" i="1"/>
  <c r="J995" i="1"/>
  <c r="BN994" i="1"/>
  <c r="BM994" i="1"/>
  <c r="J994" i="1"/>
  <c r="BN993" i="1"/>
  <c r="BM993" i="1"/>
  <c r="J993" i="1"/>
  <c r="BN992" i="1"/>
  <c r="BM992" i="1"/>
  <c r="J992" i="1"/>
  <c r="BN991" i="1"/>
  <c r="BM991" i="1"/>
  <c r="J991" i="1"/>
  <c r="BN990" i="1"/>
  <c r="BM990" i="1"/>
  <c r="J990" i="1"/>
  <c r="BN989" i="1"/>
  <c r="BM989" i="1"/>
  <c r="J989" i="1"/>
  <c r="BN988" i="1"/>
  <c r="BM988" i="1"/>
  <c r="J988" i="1"/>
  <c r="BN987" i="1"/>
  <c r="BM987" i="1"/>
  <c r="J987" i="1"/>
  <c r="BN986" i="1"/>
  <c r="BM986" i="1"/>
  <c r="J986" i="1"/>
  <c r="BN985" i="1"/>
  <c r="BM985" i="1"/>
  <c r="J985" i="1"/>
  <c r="BN984" i="1"/>
  <c r="BM984" i="1"/>
  <c r="J984" i="1"/>
  <c r="BN983" i="1"/>
  <c r="BM983" i="1"/>
  <c r="J983" i="1"/>
  <c r="BN982" i="1"/>
  <c r="BM982" i="1"/>
  <c r="J982" i="1"/>
  <c r="BN981" i="1"/>
  <c r="BM981" i="1"/>
  <c r="J981" i="1"/>
  <c r="BN980" i="1"/>
  <c r="BM980" i="1"/>
  <c r="J980" i="1"/>
  <c r="BN979" i="1"/>
  <c r="BM979" i="1"/>
  <c r="J979" i="1"/>
  <c r="BN978" i="1"/>
  <c r="BM978" i="1"/>
  <c r="J978" i="1"/>
  <c r="BN977" i="1"/>
  <c r="BM977" i="1"/>
  <c r="J977" i="1"/>
  <c r="BN976" i="1"/>
  <c r="BM976" i="1"/>
  <c r="J976" i="1"/>
  <c r="BN975" i="1"/>
  <c r="BM975" i="1"/>
  <c r="J975" i="1"/>
  <c r="BN974" i="1"/>
  <c r="BM974" i="1"/>
  <c r="J974" i="1"/>
  <c r="BN973" i="1"/>
  <c r="BM973" i="1"/>
  <c r="J973" i="1"/>
  <c r="BN972" i="1"/>
  <c r="BM972" i="1"/>
  <c r="J972" i="1"/>
  <c r="BN971" i="1"/>
  <c r="BM971" i="1"/>
  <c r="J971" i="1"/>
  <c r="BN970" i="1"/>
  <c r="BM970" i="1"/>
  <c r="J970" i="1"/>
  <c r="BN969" i="1"/>
  <c r="BM969" i="1"/>
  <c r="J969" i="1"/>
  <c r="BN968" i="1"/>
  <c r="BM968" i="1"/>
  <c r="J968" i="1"/>
  <c r="BN967" i="1"/>
  <c r="BM967" i="1"/>
  <c r="J967" i="1"/>
  <c r="BN966" i="1"/>
  <c r="BM966" i="1"/>
  <c r="J966" i="1"/>
  <c r="BN965" i="1"/>
  <c r="BM965" i="1"/>
  <c r="J965" i="1"/>
  <c r="BN964" i="1"/>
  <c r="BM964" i="1"/>
  <c r="J964" i="1"/>
  <c r="BN963" i="1"/>
  <c r="BM963" i="1"/>
  <c r="J963" i="1"/>
  <c r="BN962" i="1"/>
  <c r="BM962" i="1"/>
  <c r="J962" i="1"/>
  <c r="BN961" i="1"/>
  <c r="BM961" i="1"/>
  <c r="J961" i="1"/>
  <c r="BN960" i="1"/>
  <c r="BM960" i="1"/>
  <c r="J960" i="1"/>
  <c r="BN959" i="1"/>
  <c r="BM959" i="1"/>
  <c r="J959" i="1"/>
  <c r="BN958" i="1"/>
  <c r="BM958" i="1"/>
  <c r="J958" i="1"/>
  <c r="BN957" i="1"/>
  <c r="BM957" i="1"/>
  <c r="J957" i="1"/>
  <c r="BN956" i="1"/>
  <c r="BM956" i="1"/>
  <c r="J956" i="1"/>
  <c r="BN955" i="1"/>
  <c r="BM955" i="1"/>
  <c r="J955" i="1"/>
  <c r="BN954" i="1"/>
  <c r="BM954" i="1"/>
  <c r="J954" i="1"/>
  <c r="BN953" i="1"/>
  <c r="BM953" i="1"/>
  <c r="J953" i="1"/>
  <c r="BN952" i="1"/>
  <c r="BM952" i="1"/>
  <c r="J952" i="1"/>
  <c r="BN951" i="1"/>
  <c r="BM951" i="1"/>
  <c r="J951" i="1"/>
  <c r="BN950" i="1"/>
  <c r="BM950" i="1"/>
  <c r="J950" i="1"/>
  <c r="BN949" i="1"/>
  <c r="BM949" i="1"/>
  <c r="J949" i="1"/>
  <c r="BN948" i="1"/>
  <c r="BM948" i="1"/>
  <c r="J948" i="1"/>
  <c r="BN947" i="1"/>
  <c r="BM947" i="1"/>
  <c r="J947" i="1"/>
  <c r="BN946" i="1"/>
  <c r="BM946" i="1"/>
  <c r="J946" i="1"/>
  <c r="BN945" i="1"/>
  <c r="BM945" i="1"/>
  <c r="J945" i="1"/>
  <c r="BN944" i="1"/>
  <c r="BM944" i="1"/>
  <c r="J944" i="1"/>
  <c r="BN943" i="1"/>
  <c r="BM943" i="1"/>
  <c r="J943" i="1"/>
  <c r="BN942" i="1"/>
  <c r="BM942" i="1"/>
  <c r="J942" i="1"/>
  <c r="BN941" i="1"/>
  <c r="BM941" i="1"/>
  <c r="J941" i="1"/>
  <c r="BN940" i="1"/>
  <c r="BM940" i="1"/>
  <c r="J940" i="1"/>
  <c r="BN939" i="1"/>
  <c r="BM939" i="1"/>
  <c r="J939" i="1"/>
  <c r="BN938" i="1"/>
  <c r="BM938" i="1"/>
  <c r="J938" i="1"/>
  <c r="BN937" i="1"/>
  <c r="BM937" i="1"/>
  <c r="J937" i="1"/>
  <c r="BN936" i="1"/>
  <c r="BM936" i="1"/>
  <c r="J936" i="1"/>
  <c r="BN935" i="1"/>
  <c r="BM935" i="1"/>
  <c r="J935" i="1"/>
  <c r="BN934" i="1"/>
  <c r="BM934" i="1"/>
  <c r="J934" i="1"/>
  <c r="BN933" i="1"/>
  <c r="BM933" i="1"/>
  <c r="J933" i="1"/>
  <c r="BN932" i="1"/>
  <c r="BM932" i="1"/>
  <c r="J932" i="1"/>
  <c r="BN931" i="1"/>
  <c r="BM931" i="1"/>
  <c r="J931" i="1"/>
  <c r="BN930" i="1"/>
  <c r="BM930" i="1"/>
  <c r="J930" i="1"/>
  <c r="BN929" i="1"/>
  <c r="BM929" i="1"/>
  <c r="J929" i="1"/>
  <c r="BN928" i="1"/>
  <c r="BM928" i="1"/>
  <c r="J928" i="1"/>
  <c r="BN927" i="1"/>
  <c r="BM927" i="1"/>
  <c r="J927" i="1"/>
  <c r="BN926" i="1"/>
  <c r="BM926" i="1"/>
  <c r="J926" i="1"/>
  <c r="BN925" i="1"/>
  <c r="BM925" i="1"/>
  <c r="J925" i="1"/>
  <c r="BN924" i="1"/>
  <c r="BM924" i="1"/>
  <c r="J924" i="1"/>
  <c r="BN923" i="1"/>
  <c r="BM923" i="1"/>
  <c r="J923" i="1"/>
  <c r="BN922" i="1"/>
  <c r="BM922" i="1"/>
  <c r="J922" i="1"/>
  <c r="BN921" i="1"/>
  <c r="BM921" i="1"/>
  <c r="J921" i="1"/>
  <c r="BN920" i="1"/>
  <c r="BM920" i="1"/>
  <c r="J920" i="1"/>
  <c r="BN919" i="1"/>
  <c r="BM919" i="1"/>
  <c r="J919" i="1"/>
  <c r="BN918" i="1"/>
  <c r="BM918" i="1"/>
  <c r="J918" i="1"/>
  <c r="BN917" i="1"/>
  <c r="BM917" i="1"/>
  <c r="J917" i="1"/>
  <c r="BN916" i="1"/>
  <c r="BM916" i="1"/>
  <c r="J916" i="1"/>
  <c r="BN915" i="1"/>
  <c r="BM915" i="1"/>
  <c r="J915" i="1"/>
  <c r="BN914" i="1"/>
  <c r="BM914" i="1"/>
  <c r="J914" i="1"/>
  <c r="BN913" i="1"/>
  <c r="BM913" i="1"/>
  <c r="J913" i="1"/>
  <c r="BN912" i="1"/>
  <c r="BM912" i="1"/>
  <c r="J912" i="1"/>
  <c r="BN911" i="1"/>
  <c r="BM911" i="1"/>
  <c r="J911" i="1"/>
  <c r="BN910" i="1"/>
  <c r="BM910" i="1"/>
  <c r="J910" i="1"/>
  <c r="BN909" i="1"/>
  <c r="BM909" i="1"/>
  <c r="J909" i="1"/>
  <c r="BN908" i="1"/>
  <c r="BM908" i="1"/>
  <c r="J908" i="1"/>
  <c r="BN907" i="1"/>
  <c r="BM907" i="1"/>
  <c r="J907" i="1"/>
  <c r="BN906" i="1"/>
  <c r="BM906" i="1"/>
  <c r="J906" i="1"/>
  <c r="BN905" i="1"/>
  <c r="BM905" i="1"/>
  <c r="J905" i="1"/>
  <c r="BN904" i="1"/>
  <c r="BM904" i="1"/>
  <c r="J904" i="1"/>
  <c r="BN903" i="1"/>
  <c r="BM903" i="1"/>
  <c r="J903" i="1"/>
  <c r="BN902" i="1"/>
  <c r="BM902" i="1"/>
  <c r="J902" i="1"/>
  <c r="BN901" i="1"/>
  <c r="BM901" i="1"/>
  <c r="J901" i="1"/>
  <c r="BN900" i="1"/>
  <c r="BM900" i="1"/>
  <c r="J900" i="1"/>
  <c r="BN899" i="1"/>
  <c r="BM899" i="1"/>
  <c r="J899" i="1"/>
  <c r="BN898" i="1"/>
  <c r="BM898" i="1"/>
  <c r="J898" i="1"/>
  <c r="BN897" i="1"/>
  <c r="BM897" i="1"/>
  <c r="J897" i="1"/>
  <c r="BN896" i="1"/>
  <c r="BM896" i="1"/>
  <c r="J896" i="1"/>
  <c r="BN895" i="1"/>
  <c r="BM895" i="1"/>
  <c r="J895" i="1"/>
  <c r="BN894" i="1"/>
  <c r="BM894" i="1"/>
  <c r="J894" i="1"/>
  <c r="BN893" i="1"/>
  <c r="BM893" i="1"/>
  <c r="J893" i="1"/>
  <c r="BN892" i="1"/>
  <c r="BM892" i="1"/>
  <c r="J892" i="1"/>
  <c r="BN891" i="1"/>
  <c r="BM891" i="1"/>
  <c r="J891" i="1"/>
  <c r="BN890" i="1"/>
  <c r="BM890" i="1"/>
  <c r="J890" i="1"/>
  <c r="BN889" i="1"/>
  <c r="BM889" i="1"/>
  <c r="J889" i="1"/>
  <c r="BN888" i="1"/>
  <c r="BM888" i="1"/>
  <c r="J888" i="1"/>
  <c r="BN887" i="1"/>
  <c r="BM887" i="1"/>
  <c r="J887" i="1"/>
  <c r="BN886" i="1"/>
  <c r="BM886" i="1"/>
  <c r="J886" i="1"/>
  <c r="BN885" i="1"/>
  <c r="BM885" i="1"/>
  <c r="J885" i="1"/>
  <c r="BN884" i="1"/>
  <c r="BM884" i="1"/>
  <c r="J884" i="1"/>
  <c r="BN883" i="1"/>
  <c r="BM883" i="1"/>
  <c r="J883" i="1"/>
  <c r="BN882" i="1"/>
  <c r="BM882" i="1"/>
  <c r="J882" i="1"/>
  <c r="BN881" i="1"/>
  <c r="BM881" i="1"/>
  <c r="J881" i="1"/>
  <c r="BN880" i="1"/>
  <c r="BM880" i="1"/>
  <c r="J880" i="1"/>
  <c r="BN879" i="1"/>
  <c r="BM879" i="1"/>
  <c r="J879" i="1"/>
  <c r="BN878" i="1"/>
  <c r="BM878" i="1"/>
  <c r="J878" i="1"/>
  <c r="BN877" i="1"/>
  <c r="BM877" i="1"/>
  <c r="J877" i="1"/>
  <c r="BN876" i="1"/>
  <c r="BM876" i="1"/>
  <c r="J876" i="1"/>
  <c r="BN875" i="1"/>
  <c r="BM875" i="1"/>
  <c r="J875" i="1"/>
  <c r="BN874" i="1"/>
  <c r="BM874" i="1"/>
  <c r="J874" i="1"/>
  <c r="BN873" i="1"/>
  <c r="BM873" i="1"/>
  <c r="J873" i="1"/>
  <c r="BN872" i="1"/>
  <c r="BM872" i="1"/>
  <c r="J872" i="1"/>
  <c r="BN871" i="1"/>
  <c r="BM871" i="1"/>
  <c r="J871" i="1"/>
  <c r="BN870" i="1"/>
  <c r="BM870" i="1"/>
  <c r="J870" i="1"/>
  <c r="BN869" i="1"/>
  <c r="BM869" i="1"/>
  <c r="J869" i="1"/>
  <c r="BN868" i="1"/>
  <c r="BM868" i="1"/>
  <c r="J868" i="1"/>
  <c r="BN867" i="1"/>
  <c r="BM867" i="1"/>
  <c r="J867" i="1"/>
  <c r="BN866" i="1"/>
  <c r="BM866" i="1"/>
  <c r="J866" i="1"/>
  <c r="BN865" i="1"/>
  <c r="BM865" i="1"/>
  <c r="J865" i="1"/>
  <c r="BN864" i="1"/>
  <c r="BM864" i="1"/>
  <c r="J864" i="1"/>
  <c r="BN863" i="1"/>
  <c r="BM863" i="1"/>
  <c r="J863" i="1"/>
  <c r="BN862" i="1"/>
  <c r="BM862" i="1"/>
  <c r="J862" i="1"/>
  <c r="BN861" i="1"/>
  <c r="BM861" i="1"/>
  <c r="J861" i="1"/>
  <c r="BN860" i="1"/>
  <c r="BM860" i="1"/>
  <c r="J860" i="1"/>
  <c r="BN859" i="1"/>
  <c r="BM859" i="1"/>
  <c r="J859" i="1"/>
  <c r="BN858" i="1"/>
  <c r="BM858" i="1"/>
  <c r="J858" i="1"/>
  <c r="BN857" i="1"/>
  <c r="BM857" i="1"/>
  <c r="J857" i="1"/>
  <c r="BN856" i="1"/>
  <c r="BM856" i="1"/>
  <c r="J856" i="1"/>
  <c r="BN855" i="1"/>
  <c r="BM855" i="1"/>
  <c r="J855" i="1"/>
  <c r="BN854" i="1"/>
  <c r="BM854" i="1"/>
  <c r="J854" i="1"/>
  <c r="BN853" i="1"/>
  <c r="BM853" i="1"/>
  <c r="J853" i="1"/>
  <c r="BN852" i="1"/>
  <c r="BM852" i="1"/>
  <c r="J852" i="1"/>
  <c r="BN851" i="1"/>
  <c r="BM851" i="1"/>
  <c r="J851" i="1"/>
  <c r="BN850" i="1"/>
  <c r="BM850" i="1"/>
  <c r="J850" i="1"/>
  <c r="BN849" i="1"/>
  <c r="BM849" i="1"/>
  <c r="J849" i="1"/>
  <c r="BN848" i="1"/>
  <c r="BM848" i="1"/>
  <c r="J848" i="1"/>
  <c r="BN847" i="1"/>
  <c r="BM847" i="1"/>
  <c r="J847" i="1"/>
  <c r="BN846" i="1"/>
  <c r="BM846" i="1"/>
  <c r="J846" i="1"/>
  <c r="BN845" i="1"/>
  <c r="BM845" i="1"/>
  <c r="J845" i="1"/>
  <c r="BN844" i="1"/>
  <c r="BM844" i="1"/>
  <c r="J844" i="1"/>
  <c r="BN843" i="1"/>
  <c r="BM843" i="1"/>
  <c r="J843" i="1"/>
  <c r="BN842" i="1"/>
  <c r="BM842" i="1"/>
  <c r="J842" i="1"/>
  <c r="BN841" i="1"/>
  <c r="BM841" i="1"/>
  <c r="J841" i="1"/>
  <c r="BN840" i="1"/>
  <c r="BM840" i="1"/>
  <c r="J840" i="1"/>
  <c r="BN839" i="1"/>
  <c r="BM839" i="1"/>
  <c r="J839" i="1"/>
  <c r="BN838" i="1"/>
  <c r="BM838" i="1"/>
  <c r="J838" i="1"/>
  <c r="BN837" i="1"/>
  <c r="BM837" i="1"/>
  <c r="J837" i="1"/>
  <c r="BN836" i="1"/>
  <c r="BM836" i="1"/>
  <c r="J836" i="1"/>
  <c r="BN835" i="1"/>
  <c r="BM835" i="1"/>
  <c r="J835" i="1"/>
  <c r="BN834" i="1"/>
  <c r="BM834" i="1"/>
  <c r="J834" i="1"/>
  <c r="BN833" i="1"/>
  <c r="BM833" i="1"/>
  <c r="J833" i="1"/>
  <c r="BN832" i="1"/>
  <c r="BM832" i="1"/>
  <c r="J832" i="1"/>
  <c r="BN831" i="1"/>
  <c r="BM831" i="1"/>
  <c r="J831" i="1"/>
  <c r="BN830" i="1"/>
  <c r="BM830" i="1"/>
  <c r="J830" i="1"/>
  <c r="BN829" i="1"/>
  <c r="BM829" i="1"/>
  <c r="J829" i="1"/>
  <c r="BN828" i="1"/>
  <c r="BM828" i="1"/>
  <c r="J828" i="1"/>
  <c r="BN827" i="1"/>
  <c r="BM827" i="1"/>
  <c r="J827" i="1"/>
  <c r="BN826" i="1"/>
  <c r="BM826" i="1"/>
  <c r="J826" i="1"/>
  <c r="BN825" i="1"/>
  <c r="BM825" i="1"/>
  <c r="J825" i="1"/>
  <c r="BN824" i="1"/>
  <c r="BM824" i="1"/>
  <c r="J824" i="1"/>
  <c r="BN823" i="1"/>
  <c r="BM823" i="1"/>
  <c r="J823" i="1"/>
  <c r="BN822" i="1"/>
  <c r="BM822" i="1"/>
  <c r="J822" i="1"/>
  <c r="BN821" i="1"/>
  <c r="BM821" i="1"/>
  <c r="J821" i="1"/>
  <c r="BN820" i="1"/>
  <c r="BM820" i="1"/>
  <c r="J820" i="1"/>
  <c r="BN819" i="1"/>
  <c r="BM819" i="1"/>
  <c r="J819" i="1"/>
  <c r="BN818" i="1"/>
  <c r="BM818" i="1"/>
  <c r="J818" i="1"/>
  <c r="BN817" i="1"/>
  <c r="BM817" i="1"/>
  <c r="J817" i="1"/>
  <c r="BN816" i="1"/>
  <c r="BM816" i="1"/>
  <c r="J816" i="1"/>
  <c r="BN815" i="1"/>
  <c r="BM815" i="1"/>
  <c r="J815" i="1"/>
  <c r="BN814" i="1"/>
  <c r="BM814" i="1"/>
  <c r="J814" i="1"/>
  <c r="BN813" i="1"/>
  <c r="BM813" i="1"/>
  <c r="J813" i="1"/>
  <c r="BN812" i="1"/>
  <c r="BM812" i="1"/>
  <c r="J812" i="1"/>
  <c r="BN811" i="1"/>
  <c r="BM811" i="1"/>
  <c r="J811" i="1"/>
  <c r="BN810" i="1"/>
  <c r="BM810" i="1"/>
  <c r="J810" i="1"/>
  <c r="BN809" i="1"/>
  <c r="BM809" i="1"/>
  <c r="J809" i="1"/>
  <c r="BN808" i="1"/>
  <c r="BM808" i="1"/>
  <c r="J808" i="1"/>
  <c r="BN807" i="1"/>
  <c r="BM807" i="1"/>
  <c r="J807" i="1"/>
  <c r="BN806" i="1"/>
  <c r="BM806" i="1"/>
  <c r="J806" i="1"/>
  <c r="BN805" i="1"/>
  <c r="BM805" i="1"/>
  <c r="J805" i="1"/>
  <c r="BN804" i="1"/>
  <c r="BM804" i="1"/>
  <c r="J804" i="1"/>
  <c r="BN803" i="1"/>
  <c r="BM803" i="1"/>
  <c r="J803" i="1"/>
  <c r="BN802" i="1"/>
  <c r="BM802" i="1"/>
  <c r="J802" i="1"/>
  <c r="BN801" i="1"/>
  <c r="BM801" i="1"/>
  <c r="J801" i="1"/>
  <c r="BN800" i="1"/>
  <c r="BM800" i="1"/>
  <c r="J800" i="1"/>
  <c r="BN799" i="1"/>
  <c r="BM799" i="1"/>
  <c r="J799" i="1"/>
  <c r="BN798" i="1"/>
  <c r="BM798" i="1"/>
  <c r="J798" i="1"/>
  <c r="BN797" i="1"/>
  <c r="BM797" i="1"/>
  <c r="J797" i="1"/>
  <c r="BN796" i="1"/>
  <c r="BM796" i="1"/>
  <c r="J796" i="1"/>
  <c r="BN795" i="1"/>
  <c r="BM795" i="1"/>
  <c r="J795" i="1"/>
  <c r="BN794" i="1"/>
  <c r="BM794" i="1"/>
  <c r="J794" i="1"/>
  <c r="BN793" i="1"/>
  <c r="BM793" i="1"/>
  <c r="J793" i="1"/>
  <c r="BN792" i="1"/>
  <c r="BM792" i="1"/>
  <c r="J792" i="1"/>
  <c r="BN791" i="1"/>
  <c r="BM791" i="1"/>
  <c r="J791" i="1"/>
  <c r="BN790" i="1"/>
  <c r="BM790" i="1"/>
  <c r="J790" i="1"/>
  <c r="BN789" i="1"/>
  <c r="BM789" i="1"/>
  <c r="J789" i="1"/>
  <c r="BN788" i="1"/>
  <c r="BM788" i="1"/>
  <c r="J788" i="1"/>
  <c r="BN787" i="1"/>
  <c r="BM787" i="1"/>
  <c r="J787" i="1"/>
  <c r="BN786" i="1"/>
  <c r="BM786" i="1"/>
  <c r="J786" i="1"/>
  <c r="BN785" i="1"/>
  <c r="BM785" i="1"/>
  <c r="J785" i="1"/>
  <c r="BN784" i="1"/>
  <c r="BM784" i="1"/>
  <c r="J784" i="1"/>
  <c r="BN783" i="1"/>
  <c r="BM783" i="1"/>
  <c r="J783" i="1"/>
  <c r="BN782" i="1"/>
  <c r="BM782" i="1"/>
  <c r="J782" i="1"/>
  <c r="BN781" i="1"/>
  <c r="BM781" i="1"/>
  <c r="J781" i="1"/>
  <c r="BN780" i="1"/>
  <c r="BM780" i="1"/>
  <c r="J780" i="1"/>
  <c r="BN779" i="1"/>
  <c r="BM779" i="1"/>
  <c r="J779" i="1"/>
  <c r="BN778" i="1"/>
  <c r="BM778" i="1"/>
  <c r="J778" i="1"/>
  <c r="BN777" i="1"/>
  <c r="BM777" i="1"/>
  <c r="J777" i="1"/>
  <c r="BN776" i="1"/>
  <c r="BM776" i="1"/>
  <c r="J776" i="1"/>
  <c r="BN775" i="1"/>
  <c r="BM775" i="1"/>
  <c r="J775" i="1"/>
  <c r="BN774" i="1"/>
  <c r="BM774" i="1"/>
  <c r="J774" i="1"/>
  <c r="BN773" i="1"/>
  <c r="BM773" i="1"/>
  <c r="J773" i="1"/>
  <c r="BN772" i="1"/>
  <c r="BM772" i="1"/>
  <c r="J772" i="1"/>
  <c r="BN771" i="1"/>
  <c r="BM771" i="1"/>
  <c r="J771" i="1"/>
  <c r="BN770" i="1"/>
  <c r="BM770" i="1"/>
  <c r="J770" i="1"/>
  <c r="BN769" i="1"/>
  <c r="BM769" i="1"/>
  <c r="J769" i="1"/>
  <c r="BN768" i="1"/>
  <c r="BM768" i="1"/>
  <c r="J768" i="1"/>
  <c r="BN767" i="1"/>
  <c r="BM767" i="1"/>
  <c r="J767" i="1"/>
  <c r="BN766" i="1"/>
  <c r="BM766" i="1"/>
  <c r="J766" i="1"/>
  <c r="BN765" i="1"/>
  <c r="BM765" i="1"/>
  <c r="J765" i="1"/>
  <c r="BN764" i="1"/>
  <c r="BM764" i="1"/>
  <c r="J764" i="1"/>
  <c r="BN763" i="1"/>
  <c r="BM763" i="1"/>
  <c r="J763" i="1"/>
  <c r="BN762" i="1"/>
  <c r="BM762" i="1"/>
  <c r="J762" i="1"/>
  <c r="BN761" i="1"/>
  <c r="BM761" i="1"/>
  <c r="J761" i="1"/>
  <c r="BN760" i="1"/>
  <c r="BM760" i="1"/>
  <c r="J760" i="1"/>
  <c r="BN759" i="1"/>
  <c r="BM759" i="1"/>
  <c r="J759" i="1"/>
  <c r="BN758" i="1"/>
  <c r="BM758" i="1"/>
  <c r="J758" i="1"/>
  <c r="BN757" i="1"/>
  <c r="BM757" i="1"/>
  <c r="J757" i="1"/>
  <c r="BN756" i="1"/>
  <c r="BM756" i="1"/>
  <c r="J756" i="1"/>
  <c r="BN755" i="1"/>
  <c r="BM755" i="1"/>
  <c r="J755" i="1"/>
  <c r="BN754" i="1"/>
  <c r="BM754" i="1"/>
  <c r="J754" i="1"/>
  <c r="BN753" i="1"/>
  <c r="BM753" i="1"/>
  <c r="J753" i="1"/>
  <c r="BN752" i="1"/>
  <c r="BM752" i="1"/>
  <c r="J752" i="1"/>
  <c r="BN751" i="1"/>
  <c r="BM751" i="1"/>
  <c r="J751" i="1"/>
  <c r="BN750" i="1"/>
  <c r="BM750" i="1"/>
  <c r="J750" i="1"/>
  <c r="BN749" i="1"/>
  <c r="BM749" i="1"/>
  <c r="J749" i="1"/>
  <c r="BN748" i="1"/>
  <c r="BM748" i="1"/>
  <c r="J748" i="1"/>
  <c r="BN747" i="1"/>
  <c r="BM747" i="1"/>
  <c r="J747" i="1"/>
  <c r="BN746" i="1"/>
  <c r="BM746" i="1"/>
  <c r="J746" i="1"/>
  <c r="BN745" i="1"/>
  <c r="BM745" i="1"/>
  <c r="J745" i="1"/>
  <c r="BN744" i="1"/>
  <c r="BM744" i="1"/>
  <c r="J744" i="1"/>
  <c r="BN743" i="1"/>
  <c r="BM743" i="1"/>
  <c r="J743" i="1"/>
  <c r="BN742" i="1"/>
  <c r="BM742" i="1"/>
  <c r="J742" i="1"/>
  <c r="BN741" i="1"/>
  <c r="BM741" i="1"/>
  <c r="J741" i="1"/>
  <c r="BN740" i="1"/>
  <c r="BM740" i="1"/>
  <c r="J740" i="1"/>
  <c r="BN739" i="1"/>
  <c r="BM739" i="1"/>
  <c r="J739" i="1"/>
  <c r="BN738" i="1"/>
  <c r="BM738" i="1"/>
  <c r="J738" i="1"/>
  <c r="BN737" i="1"/>
  <c r="BM737" i="1"/>
  <c r="J737" i="1"/>
  <c r="BN736" i="1"/>
  <c r="BM736" i="1"/>
  <c r="J736" i="1"/>
  <c r="BN735" i="1"/>
  <c r="BM735" i="1"/>
  <c r="J735" i="1"/>
  <c r="BN734" i="1"/>
  <c r="BM734" i="1"/>
  <c r="J734" i="1"/>
  <c r="BN733" i="1"/>
  <c r="BM733" i="1"/>
  <c r="J733" i="1"/>
  <c r="BN732" i="1"/>
  <c r="BM732" i="1"/>
  <c r="J732" i="1"/>
  <c r="BN731" i="1"/>
  <c r="BM731" i="1"/>
  <c r="J731" i="1"/>
  <c r="BN730" i="1"/>
  <c r="BM730" i="1"/>
  <c r="J730" i="1"/>
  <c r="BN729" i="1"/>
  <c r="BM729" i="1"/>
  <c r="J729" i="1"/>
  <c r="BN728" i="1"/>
  <c r="BM728" i="1"/>
  <c r="J728" i="1"/>
  <c r="BN727" i="1"/>
  <c r="BM727" i="1"/>
  <c r="J727" i="1"/>
  <c r="BN726" i="1"/>
  <c r="BM726" i="1"/>
  <c r="J726" i="1"/>
  <c r="BN725" i="1"/>
  <c r="BM725" i="1"/>
  <c r="J725" i="1"/>
  <c r="BN724" i="1"/>
  <c r="BM724" i="1"/>
  <c r="J724" i="1"/>
  <c r="BN723" i="1"/>
  <c r="BM723" i="1"/>
  <c r="J723" i="1"/>
  <c r="BN722" i="1"/>
  <c r="BM722" i="1"/>
  <c r="J722" i="1"/>
  <c r="BN721" i="1"/>
  <c r="BM721" i="1"/>
  <c r="J721" i="1"/>
  <c r="BN720" i="1"/>
  <c r="BM720" i="1"/>
  <c r="J720" i="1"/>
  <c r="BN719" i="1"/>
  <c r="BM719" i="1"/>
  <c r="J719" i="1"/>
  <c r="BN718" i="1"/>
  <c r="BM718" i="1"/>
  <c r="J718" i="1"/>
  <c r="BN717" i="1"/>
  <c r="BM717" i="1"/>
  <c r="J717" i="1"/>
  <c r="BN716" i="1"/>
  <c r="BM716" i="1"/>
  <c r="J716" i="1"/>
  <c r="BN715" i="1"/>
  <c r="BM715" i="1"/>
  <c r="J715" i="1"/>
  <c r="BN714" i="1"/>
  <c r="BM714" i="1"/>
  <c r="J714" i="1"/>
  <c r="BN713" i="1"/>
  <c r="BM713" i="1"/>
  <c r="J713" i="1"/>
  <c r="BN712" i="1"/>
  <c r="BM712" i="1"/>
  <c r="J712" i="1"/>
  <c r="BN711" i="1"/>
  <c r="BM711" i="1"/>
  <c r="J711" i="1"/>
  <c r="BN710" i="1"/>
  <c r="BM710" i="1"/>
  <c r="J710" i="1"/>
  <c r="BN709" i="1"/>
  <c r="BM709" i="1"/>
  <c r="J709" i="1"/>
  <c r="BN708" i="1"/>
  <c r="BM708" i="1"/>
  <c r="J708" i="1"/>
  <c r="BN707" i="1"/>
  <c r="BM707" i="1"/>
  <c r="J707" i="1"/>
  <c r="BN706" i="1"/>
  <c r="BM706" i="1"/>
  <c r="J706" i="1"/>
  <c r="BN705" i="1"/>
  <c r="BM705" i="1"/>
  <c r="J705" i="1"/>
  <c r="BN704" i="1"/>
  <c r="BM704" i="1"/>
  <c r="J704" i="1"/>
  <c r="BN703" i="1"/>
  <c r="BM703" i="1"/>
  <c r="J703" i="1"/>
  <c r="BN702" i="1"/>
  <c r="BM702" i="1"/>
  <c r="J702" i="1"/>
  <c r="BN701" i="1"/>
  <c r="BM701" i="1"/>
  <c r="J701" i="1"/>
  <c r="BN700" i="1"/>
  <c r="BM700" i="1"/>
  <c r="J700" i="1"/>
  <c r="BN699" i="1"/>
  <c r="BM699" i="1"/>
  <c r="J699" i="1"/>
  <c r="BN698" i="1"/>
  <c r="BM698" i="1"/>
  <c r="J698" i="1"/>
  <c r="BN697" i="1"/>
  <c r="BM697" i="1"/>
  <c r="J697" i="1"/>
  <c r="BN696" i="1"/>
  <c r="BM696" i="1"/>
  <c r="J696" i="1"/>
  <c r="BN695" i="1"/>
  <c r="BM695" i="1"/>
  <c r="J695" i="1"/>
  <c r="BN694" i="1"/>
  <c r="BM694" i="1"/>
  <c r="J694" i="1"/>
  <c r="BN693" i="1"/>
  <c r="BM693" i="1"/>
  <c r="J693" i="1"/>
  <c r="BN692" i="1"/>
  <c r="BM692" i="1"/>
  <c r="J692" i="1"/>
  <c r="BN691" i="1"/>
  <c r="BM691" i="1"/>
  <c r="J691" i="1"/>
  <c r="BN690" i="1"/>
  <c r="BM690" i="1"/>
  <c r="J690" i="1"/>
  <c r="BN689" i="1"/>
  <c r="BM689" i="1"/>
  <c r="J689" i="1"/>
  <c r="BN688" i="1"/>
  <c r="BM688" i="1"/>
  <c r="J688" i="1"/>
  <c r="BN687" i="1"/>
  <c r="BM687" i="1"/>
  <c r="J687" i="1"/>
  <c r="BN686" i="1"/>
  <c r="BM686" i="1"/>
  <c r="J686" i="1"/>
  <c r="BN685" i="1"/>
  <c r="BM685" i="1"/>
  <c r="J685" i="1"/>
  <c r="BN684" i="1"/>
  <c r="BM684" i="1"/>
  <c r="J684" i="1"/>
  <c r="BN683" i="1"/>
  <c r="BM683" i="1"/>
  <c r="J683" i="1"/>
  <c r="BN682" i="1"/>
  <c r="BM682" i="1"/>
  <c r="J682" i="1"/>
  <c r="BN681" i="1"/>
  <c r="BM681" i="1"/>
  <c r="J681" i="1"/>
  <c r="BN680" i="1"/>
  <c r="BM680" i="1"/>
  <c r="J680" i="1"/>
  <c r="BN679" i="1"/>
  <c r="BM679" i="1"/>
  <c r="J679" i="1"/>
  <c r="BN678" i="1"/>
  <c r="BM678" i="1"/>
  <c r="J678" i="1"/>
  <c r="BN677" i="1"/>
  <c r="BM677" i="1"/>
  <c r="J677" i="1"/>
  <c r="BN676" i="1"/>
  <c r="BM676" i="1"/>
  <c r="J676" i="1"/>
  <c r="BN675" i="1"/>
  <c r="BM675" i="1"/>
  <c r="J675" i="1"/>
  <c r="BN674" i="1"/>
  <c r="BM674" i="1"/>
  <c r="J674" i="1"/>
  <c r="BN673" i="1"/>
  <c r="BM673" i="1"/>
  <c r="J673" i="1"/>
  <c r="BN672" i="1"/>
  <c r="BM672" i="1"/>
  <c r="J672" i="1"/>
  <c r="BN671" i="1"/>
  <c r="BM671" i="1"/>
  <c r="J671" i="1"/>
  <c r="BN670" i="1"/>
  <c r="BM670" i="1"/>
  <c r="J670" i="1"/>
  <c r="BN669" i="1"/>
  <c r="BM669" i="1"/>
  <c r="J669" i="1"/>
  <c r="BN668" i="1"/>
  <c r="BM668" i="1"/>
  <c r="J668" i="1"/>
  <c r="BN667" i="1"/>
  <c r="BM667" i="1"/>
  <c r="J667" i="1"/>
  <c r="BN666" i="1"/>
  <c r="BM666" i="1"/>
  <c r="J666" i="1"/>
  <c r="BN665" i="1"/>
  <c r="BM665" i="1"/>
  <c r="J665" i="1"/>
  <c r="BN664" i="1"/>
  <c r="BM664" i="1"/>
  <c r="J664" i="1"/>
  <c r="BN663" i="1"/>
  <c r="BM663" i="1"/>
  <c r="J663" i="1"/>
  <c r="BN662" i="1"/>
  <c r="BM662" i="1"/>
  <c r="J662" i="1"/>
  <c r="BN661" i="1"/>
  <c r="BM661" i="1"/>
  <c r="J661" i="1"/>
  <c r="BN660" i="1"/>
  <c r="BM660" i="1"/>
  <c r="J660" i="1"/>
  <c r="BN659" i="1"/>
  <c r="BM659" i="1"/>
  <c r="J659" i="1"/>
  <c r="BN658" i="1"/>
  <c r="BM658" i="1"/>
  <c r="J658" i="1"/>
  <c r="BN657" i="1"/>
  <c r="BM657" i="1"/>
  <c r="J657" i="1"/>
  <c r="BN656" i="1"/>
  <c r="BM656" i="1"/>
  <c r="J656" i="1"/>
  <c r="BN655" i="1"/>
  <c r="BM655" i="1"/>
  <c r="J655" i="1"/>
  <c r="BN654" i="1"/>
  <c r="BM654" i="1"/>
  <c r="J654" i="1"/>
  <c r="BN653" i="1"/>
  <c r="BM653" i="1"/>
  <c r="J653" i="1"/>
  <c r="BN652" i="1"/>
  <c r="BM652" i="1"/>
  <c r="J652" i="1"/>
  <c r="BN651" i="1"/>
  <c r="BM651" i="1"/>
  <c r="J651" i="1"/>
  <c r="BN650" i="1"/>
  <c r="BM650" i="1"/>
  <c r="J650" i="1"/>
  <c r="BN649" i="1"/>
  <c r="BM649" i="1"/>
  <c r="J649" i="1"/>
  <c r="BN648" i="1"/>
  <c r="BM648" i="1"/>
  <c r="J648" i="1"/>
  <c r="BN647" i="1"/>
  <c r="BM647" i="1"/>
  <c r="J647" i="1"/>
  <c r="BN646" i="1"/>
  <c r="BM646" i="1"/>
  <c r="J646" i="1"/>
  <c r="BN645" i="1"/>
  <c r="BM645" i="1"/>
  <c r="J645" i="1"/>
  <c r="BN644" i="1"/>
  <c r="BM644" i="1"/>
  <c r="J644" i="1"/>
  <c r="BN643" i="1"/>
  <c r="BM643" i="1"/>
  <c r="J643" i="1"/>
  <c r="BN642" i="1"/>
  <c r="BM642" i="1"/>
  <c r="J642" i="1"/>
  <c r="BN641" i="1"/>
  <c r="BM641" i="1"/>
  <c r="J641" i="1"/>
  <c r="BN640" i="1"/>
  <c r="BM640" i="1"/>
  <c r="J640" i="1"/>
  <c r="BN639" i="1"/>
  <c r="BM639" i="1"/>
  <c r="J639" i="1"/>
  <c r="BN638" i="1"/>
  <c r="BM638" i="1"/>
  <c r="J638" i="1"/>
  <c r="BN637" i="1"/>
  <c r="BM637" i="1"/>
  <c r="J637" i="1"/>
  <c r="BN636" i="1"/>
  <c r="BM636" i="1"/>
  <c r="J636" i="1"/>
  <c r="BN635" i="1"/>
  <c r="BM635" i="1"/>
  <c r="J635" i="1"/>
  <c r="BN634" i="1"/>
  <c r="BM634" i="1"/>
  <c r="J634" i="1"/>
  <c r="BN633" i="1"/>
  <c r="BM633" i="1"/>
  <c r="J633" i="1"/>
  <c r="BN632" i="1"/>
  <c r="BM632" i="1"/>
  <c r="J632" i="1"/>
  <c r="BN631" i="1"/>
  <c r="BM631" i="1"/>
  <c r="J631" i="1"/>
  <c r="BN630" i="1"/>
  <c r="BM630" i="1"/>
  <c r="J630" i="1"/>
  <c r="BN629" i="1"/>
  <c r="BM629" i="1"/>
  <c r="J629" i="1"/>
  <c r="BN628" i="1"/>
  <c r="BM628" i="1"/>
  <c r="J628" i="1"/>
  <c r="BN627" i="1"/>
  <c r="BM627" i="1"/>
  <c r="J627" i="1"/>
  <c r="BN626" i="1"/>
  <c r="BM626" i="1"/>
  <c r="J626" i="1"/>
  <c r="BN625" i="1"/>
  <c r="BM625" i="1"/>
  <c r="J625" i="1"/>
  <c r="BN624" i="1"/>
  <c r="BM624" i="1"/>
  <c r="J624" i="1"/>
  <c r="BN623" i="1"/>
  <c r="BM623" i="1"/>
  <c r="J623" i="1"/>
  <c r="BN622" i="1"/>
  <c r="BM622" i="1"/>
  <c r="J622" i="1"/>
  <c r="BN621" i="1"/>
  <c r="BM621" i="1"/>
  <c r="J621" i="1"/>
  <c r="BN620" i="1"/>
  <c r="BM620" i="1"/>
  <c r="J620" i="1"/>
  <c r="BN619" i="1"/>
  <c r="BM619" i="1"/>
  <c r="J619" i="1"/>
  <c r="BN618" i="1"/>
  <c r="BM618" i="1"/>
  <c r="J618" i="1"/>
  <c r="BN617" i="1"/>
  <c r="BM617" i="1"/>
  <c r="J617" i="1"/>
  <c r="BN616" i="1"/>
  <c r="BM616" i="1"/>
  <c r="J616" i="1"/>
  <c r="BN615" i="1"/>
  <c r="BM615" i="1"/>
  <c r="J615" i="1"/>
  <c r="BN614" i="1"/>
  <c r="BM614" i="1"/>
  <c r="J614" i="1"/>
  <c r="BN613" i="1"/>
  <c r="BM613" i="1"/>
  <c r="J613" i="1"/>
  <c r="BN612" i="1"/>
  <c r="BM612" i="1"/>
  <c r="J612" i="1"/>
  <c r="BN611" i="1"/>
  <c r="BM611" i="1"/>
  <c r="J611" i="1"/>
  <c r="BN610" i="1"/>
  <c r="BM610" i="1"/>
  <c r="J610" i="1"/>
  <c r="BN609" i="1"/>
  <c r="BM609" i="1"/>
  <c r="J609" i="1"/>
  <c r="BN608" i="1"/>
  <c r="BM608" i="1"/>
  <c r="J608" i="1"/>
  <c r="BN607" i="1"/>
  <c r="BM607" i="1"/>
  <c r="J607" i="1"/>
  <c r="BN606" i="1"/>
  <c r="BM606" i="1"/>
  <c r="J606" i="1"/>
  <c r="BN605" i="1"/>
  <c r="BM605" i="1"/>
  <c r="J605" i="1"/>
  <c r="BN604" i="1"/>
  <c r="BM604" i="1"/>
  <c r="J604" i="1"/>
  <c r="BN603" i="1"/>
  <c r="BM603" i="1"/>
  <c r="J603" i="1"/>
  <c r="BN602" i="1"/>
  <c r="BM602" i="1"/>
  <c r="J602" i="1"/>
  <c r="BN601" i="1"/>
  <c r="BM601" i="1"/>
  <c r="J601" i="1"/>
  <c r="BN600" i="1"/>
  <c r="BM600" i="1"/>
  <c r="J600" i="1"/>
  <c r="BN599" i="1"/>
  <c r="BM599" i="1"/>
  <c r="J599" i="1"/>
  <c r="BN598" i="1"/>
  <c r="BM598" i="1"/>
  <c r="J598" i="1"/>
  <c r="BN597" i="1"/>
  <c r="BM597" i="1"/>
  <c r="J597" i="1"/>
  <c r="BN596" i="1"/>
  <c r="BM596" i="1"/>
  <c r="J596" i="1"/>
  <c r="BN595" i="1"/>
  <c r="BM595" i="1"/>
  <c r="J595" i="1"/>
  <c r="BN594" i="1"/>
  <c r="BM594" i="1"/>
  <c r="J594" i="1"/>
  <c r="BN593" i="1"/>
  <c r="BM593" i="1"/>
  <c r="J593" i="1"/>
  <c r="BN592" i="1"/>
  <c r="BM592" i="1"/>
  <c r="J592" i="1"/>
  <c r="BN591" i="1"/>
  <c r="BM591" i="1"/>
  <c r="J591" i="1"/>
  <c r="BN590" i="1"/>
  <c r="BM590" i="1"/>
  <c r="J590" i="1"/>
  <c r="BN589" i="1"/>
  <c r="BM589" i="1"/>
  <c r="J589" i="1"/>
  <c r="BN588" i="1"/>
  <c r="BM588" i="1"/>
  <c r="J588" i="1"/>
  <c r="BN587" i="1"/>
  <c r="BM587" i="1"/>
  <c r="J587" i="1"/>
  <c r="BN586" i="1"/>
  <c r="BM586" i="1"/>
  <c r="J586" i="1"/>
  <c r="BN585" i="1"/>
  <c r="BM585" i="1"/>
  <c r="J585" i="1"/>
  <c r="BN584" i="1"/>
  <c r="BM584" i="1"/>
  <c r="J584" i="1"/>
  <c r="BN583" i="1"/>
  <c r="BM583" i="1"/>
  <c r="J583" i="1"/>
  <c r="BN582" i="1"/>
  <c r="BM582" i="1"/>
  <c r="J582" i="1"/>
  <c r="BN581" i="1"/>
  <c r="BM581" i="1"/>
  <c r="J581" i="1"/>
  <c r="BN580" i="1"/>
  <c r="BM580" i="1"/>
  <c r="J580" i="1"/>
  <c r="BN579" i="1"/>
  <c r="BM579" i="1"/>
  <c r="J579" i="1"/>
  <c r="BN578" i="1"/>
  <c r="BM578" i="1"/>
  <c r="J578" i="1"/>
  <c r="BN577" i="1"/>
  <c r="BM577" i="1"/>
  <c r="J577" i="1"/>
  <c r="BN576" i="1"/>
  <c r="BM576" i="1"/>
  <c r="J576" i="1"/>
  <c r="BN575" i="1"/>
  <c r="BM575" i="1"/>
  <c r="J575" i="1"/>
  <c r="BN574" i="1"/>
  <c r="BM574" i="1"/>
  <c r="J574" i="1"/>
  <c r="BN573" i="1"/>
  <c r="BM573" i="1"/>
  <c r="J573" i="1"/>
  <c r="BN572" i="1"/>
  <c r="BM572" i="1"/>
  <c r="J572" i="1"/>
  <c r="BN571" i="1"/>
  <c r="BM571" i="1"/>
  <c r="J571" i="1"/>
  <c r="BN570" i="1"/>
  <c r="BM570" i="1"/>
  <c r="J570" i="1"/>
  <c r="BN569" i="1"/>
  <c r="BM569" i="1"/>
  <c r="J569" i="1"/>
  <c r="BN568" i="1"/>
  <c r="BM568" i="1"/>
  <c r="J568" i="1"/>
  <c r="BN567" i="1"/>
  <c r="BM567" i="1"/>
  <c r="J567" i="1"/>
  <c r="BN566" i="1"/>
  <c r="BM566" i="1"/>
  <c r="J566" i="1"/>
  <c r="BN565" i="1"/>
  <c r="BM565" i="1"/>
  <c r="J565" i="1"/>
  <c r="BN564" i="1"/>
  <c r="BM564" i="1"/>
  <c r="J564" i="1"/>
  <c r="BN563" i="1"/>
  <c r="BM563" i="1"/>
  <c r="J563" i="1"/>
  <c r="BN562" i="1"/>
  <c r="BM562" i="1"/>
  <c r="J562" i="1"/>
  <c r="BN561" i="1"/>
  <c r="BM561" i="1"/>
  <c r="J561" i="1"/>
  <c r="BN560" i="1"/>
  <c r="BM560" i="1"/>
  <c r="J560" i="1"/>
  <c r="BN559" i="1"/>
  <c r="BM559" i="1"/>
  <c r="J559" i="1"/>
  <c r="BN558" i="1"/>
  <c r="BM558" i="1"/>
  <c r="J558" i="1"/>
  <c r="BN557" i="1"/>
  <c r="BM557" i="1"/>
  <c r="J557" i="1"/>
  <c r="BN556" i="1"/>
  <c r="BM556" i="1"/>
  <c r="J556" i="1"/>
  <c r="BN555" i="1"/>
  <c r="BM555" i="1"/>
  <c r="J555" i="1"/>
  <c r="BN554" i="1"/>
  <c r="BM554" i="1"/>
  <c r="J554" i="1"/>
  <c r="BN553" i="1"/>
  <c r="BM553" i="1"/>
  <c r="J553" i="1"/>
  <c r="BN552" i="1"/>
  <c r="BM552" i="1"/>
  <c r="J552" i="1"/>
  <c r="BN551" i="1"/>
  <c r="BM551" i="1"/>
  <c r="J551" i="1"/>
  <c r="BN550" i="1"/>
  <c r="BM550" i="1"/>
  <c r="J550" i="1"/>
  <c r="BN549" i="1"/>
  <c r="BM549" i="1"/>
  <c r="J549" i="1"/>
  <c r="BN548" i="1"/>
  <c r="BM548" i="1"/>
  <c r="J548" i="1"/>
  <c r="BN547" i="1"/>
  <c r="BM547" i="1"/>
  <c r="J547" i="1"/>
  <c r="BN546" i="1"/>
  <c r="BM546" i="1"/>
  <c r="J546" i="1"/>
  <c r="BN545" i="1"/>
  <c r="BM545" i="1"/>
  <c r="J545" i="1"/>
  <c r="BN544" i="1"/>
  <c r="BM544" i="1"/>
  <c r="J544" i="1"/>
  <c r="BN543" i="1"/>
  <c r="BM543" i="1"/>
  <c r="J543" i="1"/>
  <c r="BN542" i="1"/>
  <c r="BM542" i="1"/>
  <c r="J542" i="1"/>
  <c r="BN541" i="1"/>
  <c r="BM541" i="1"/>
  <c r="J541" i="1"/>
  <c r="BN540" i="1"/>
  <c r="BM540" i="1"/>
  <c r="J540" i="1"/>
  <c r="BN539" i="1"/>
  <c r="BM539" i="1"/>
  <c r="J539" i="1"/>
  <c r="BN538" i="1"/>
  <c r="BM538" i="1"/>
  <c r="J538" i="1"/>
  <c r="BN537" i="1"/>
  <c r="BM537" i="1"/>
  <c r="J537" i="1"/>
  <c r="BN536" i="1"/>
  <c r="BM536" i="1"/>
  <c r="J536" i="1"/>
  <c r="BN535" i="1"/>
  <c r="BM535" i="1"/>
  <c r="J535" i="1"/>
  <c r="BN534" i="1"/>
  <c r="BM534" i="1"/>
  <c r="J534" i="1"/>
  <c r="BN533" i="1"/>
  <c r="BM533" i="1"/>
  <c r="J533" i="1"/>
  <c r="BN532" i="1"/>
  <c r="BM532" i="1"/>
  <c r="J532" i="1"/>
  <c r="BN531" i="1"/>
  <c r="BM531" i="1"/>
  <c r="J531" i="1"/>
  <c r="BN530" i="1"/>
  <c r="BM530" i="1"/>
  <c r="J530" i="1"/>
  <c r="BN529" i="1"/>
  <c r="BM529" i="1"/>
  <c r="J529" i="1"/>
  <c r="BN528" i="1"/>
  <c r="BM528" i="1"/>
  <c r="J528" i="1"/>
  <c r="BN527" i="1"/>
  <c r="BM527" i="1"/>
  <c r="J527" i="1"/>
  <c r="BN526" i="1"/>
  <c r="BM526" i="1"/>
  <c r="J526" i="1"/>
  <c r="BN525" i="1"/>
  <c r="BM525" i="1"/>
  <c r="J525" i="1"/>
  <c r="BN524" i="1"/>
  <c r="BM524" i="1"/>
  <c r="J524" i="1"/>
  <c r="BN523" i="1"/>
  <c r="BM523" i="1"/>
  <c r="J523" i="1"/>
  <c r="BN522" i="1"/>
  <c r="BM522" i="1"/>
  <c r="J522" i="1"/>
  <c r="BN521" i="1"/>
  <c r="BM521" i="1"/>
  <c r="J521" i="1"/>
  <c r="BN520" i="1"/>
  <c r="BM520" i="1"/>
  <c r="J520" i="1"/>
  <c r="BN519" i="1"/>
  <c r="BM519" i="1"/>
  <c r="J519" i="1"/>
  <c r="BN518" i="1"/>
  <c r="BM518" i="1"/>
  <c r="J518" i="1"/>
  <c r="BN517" i="1"/>
  <c r="BM517" i="1"/>
  <c r="J517" i="1"/>
  <c r="BN516" i="1"/>
  <c r="BM516" i="1"/>
  <c r="J516" i="1"/>
  <c r="BN515" i="1"/>
  <c r="BM515" i="1"/>
  <c r="J515" i="1"/>
  <c r="BN514" i="1"/>
  <c r="BM514" i="1"/>
  <c r="J514" i="1"/>
  <c r="BN513" i="1"/>
  <c r="BM513" i="1"/>
  <c r="J513" i="1"/>
  <c r="BN512" i="1"/>
  <c r="BM512" i="1"/>
  <c r="J512" i="1"/>
  <c r="BN511" i="1"/>
  <c r="BM511" i="1"/>
  <c r="J511" i="1"/>
  <c r="BN510" i="1"/>
  <c r="BM510" i="1"/>
  <c r="J510" i="1"/>
  <c r="BN509" i="1"/>
  <c r="BM509" i="1"/>
  <c r="J509" i="1"/>
  <c r="BN508" i="1"/>
  <c r="BM508" i="1"/>
  <c r="J508" i="1"/>
  <c r="BN507" i="1"/>
  <c r="BM507" i="1"/>
  <c r="J507" i="1"/>
  <c r="BN506" i="1"/>
  <c r="BM506" i="1"/>
  <c r="J506" i="1"/>
  <c r="BN505" i="1"/>
  <c r="BM505" i="1"/>
  <c r="J505" i="1"/>
  <c r="BN504" i="1"/>
  <c r="BM504" i="1"/>
  <c r="J504" i="1"/>
  <c r="BN503" i="1"/>
  <c r="BM503" i="1"/>
  <c r="J503" i="1"/>
  <c r="BN502" i="1"/>
  <c r="BM502" i="1"/>
  <c r="J502" i="1"/>
  <c r="BN501" i="1"/>
  <c r="BM501" i="1"/>
  <c r="J501" i="1"/>
  <c r="BN500" i="1"/>
  <c r="BM500" i="1"/>
  <c r="J500" i="1"/>
  <c r="BN499" i="1"/>
  <c r="BM499" i="1"/>
  <c r="J499" i="1"/>
  <c r="BN498" i="1"/>
  <c r="BM498" i="1"/>
  <c r="J498" i="1"/>
  <c r="BN497" i="1"/>
  <c r="BM497" i="1"/>
  <c r="J497" i="1"/>
  <c r="BN496" i="1"/>
  <c r="BM496" i="1"/>
  <c r="J496" i="1"/>
  <c r="BN495" i="1"/>
  <c r="BM495" i="1"/>
  <c r="J495" i="1"/>
  <c r="BN494" i="1"/>
  <c r="BM494" i="1"/>
  <c r="J494" i="1"/>
  <c r="BN493" i="1"/>
  <c r="BM493" i="1"/>
  <c r="J493" i="1"/>
  <c r="BN492" i="1"/>
  <c r="BM492" i="1"/>
  <c r="J492" i="1"/>
  <c r="BN491" i="1"/>
  <c r="BM491" i="1"/>
  <c r="J491" i="1"/>
  <c r="BN490" i="1"/>
  <c r="BM490" i="1"/>
  <c r="J490" i="1"/>
  <c r="BN489" i="1"/>
  <c r="BM489" i="1"/>
  <c r="J489" i="1"/>
  <c r="BN488" i="1"/>
  <c r="BM488" i="1"/>
  <c r="J488" i="1"/>
  <c r="BN487" i="1"/>
  <c r="BM487" i="1"/>
  <c r="J487" i="1"/>
  <c r="BN486" i="1"/>
  <c r="BM486" i="1"/>
  <c r="J486" i="1"/>
  <c r="BN485" i="1"/>
  <c r="BM485" i="1"/>
  <c r="J485" i="1"/>
  <c r="BN484" i="1"/>
  <c r="BM484" i="1"/>
  <c r="J484" i="1"/>
  <c r="BN483" i="1"/>
  <c r="BM483" i="1"/>
  <c r="J483" i="1"/>
  <c r="BN482" i="1"/>
  <c r="BM482" i="1"/>
  <c r="J482" i="1"/>
  <c r="BN481" i="1"/>
  <c r="BM481" i="1"/>
  <c r="J481" i="1"/>
  <c r="BN480" i="1"/>
  <c r="BM480" i="1"/>
  <c r="J480" i="1"/>
  <c r="BN479" i="1"/>
  <c r="BM479" i="1"/>
  <c r="J479" i="1"/>
  <c r="BN478" i="1"/>
  <c r="BM478" i="1"/>
  <c r="J478" i="1"/>
  <c r="BN477" i="1"/>
  <c r="BM477" i="1"/>
  <c r="J477" i="1"/>
  <c r="BN476" i="1"/>
  <c r="BM476" i="1"/>
  <c r="J476" i="1"/>
  <c r="BN475" i="1"/>
  <c r="BM475" i="1"/>
  <c r="J475" i="1"/>
  <c r="BN474" i="1"/>
  <c r="BM474" i="1"/>
  <c r="J474" i="1"/>
  <c r="BN473" i="1"/>
  <c r="BM473" i="1"/>
  <c r="J473" i="1"/>
  <c r="BN472" i="1"/>
  <c r="BM472" i="1"/>
  <c r="J472" i="1"/>
  <c r="BN471" i="1"/>
  <c r="BM471" i="1"/>
  <c r="J471" i="1"/>
  <c r="BN470" i="1"/>
  <c r="BM470" i="1"/>
  <c r="J470" i="1"/>
  <c r="BN469" i="1"/>
  <c r="BM469" i="1"/>
  <c r="J469" i="1"/>
  <c r="BN468" i="1"/>
  <c r="BM468" i="1"/>
  <c r="J468" i="1"/>
  <c r="BN467" i="1"/>
  <c r="BM467" i="1"/>
  <c r="J467" i="1"/>
  <c r="BN466" i="1"/>
  <c r="BM466" i="1"/>
  <c r="J466" i="1"/>
  <c r="BN465" i="1"/>
  <c r="BM465" i="1"/>
  <c r="J465" i="1"/>
  <c r="BN464" i="1"/>
  <c r="BM464" i="1"/>
  <c r="J464" i="1"/>
  <c r="BN463" i="1"/>
  <c r="BM463" i="1"/>
  <c r="J463" i="1"/>
  <c r="BN462" i="1"/>
  <c r="BM462" i="1"/>
  <c r="J462" i="1"/>
  <c r="BN461" i="1"/>
  <c r="BM461" i="1"/>
  <c r="J461" i="1"/>
  <c r="BN460" i="1"/>
  <c r="BM460" i="1"/>
  <c r="J460" i="1"/>
  <c r="BN459" i="1"/>
  <c r="BM459" i="1"/>
  <c r="J459" i="1"/>
  <c r="BN458" i="1"/>
  <c r="BM458" i="1"/>
  <c r="J458" i="1"/>
  <c r="BN457" i="1"/>
  <c r="BM457" i="1"/>
  <c r="J457" i="1"/>
  <c r="BN456" i="1"/>
  <c r="BM456" i="1"/>
  <c r="J456" i="1"/>
  <c r="BN455" i="1"/>
  <c r="BM455" i="1"/>
  <c r="J455" i="1"/>
  <c r="BN454" i="1"/>
  <c r="BM454" i="1"/>
  <c r="J454" i="1"/>
  <c r="BN453" i="1"/>
  <c r="BM453" i="1"/>
  <c r="J453" i="1"/>
  <c r="BN452" i="1"/>
  <c r="BM452" i="1"/>
  <c r="J452" i="1"/>
  <c r="BN451" i="1"/>
  <c r="BM451" i="1"/>
  <c r="J451" i="1"/>
  <c r="BN450" i="1"/>
  <c r="BM450" i="1"/>
  <c r="J450" i="1"/>
  <c r="BN449" i="1"/>
  <c r="BM449" i="1"/>
  <c r="J449" i="1"/>
  <c r="BN448" i="1"/>
  <c r="BM448" i="1"/>
  <c r="J448" i="1"/>
  <c r="BN447" i="1"/>
  <c r="BM447" i="1"/>
  <c r="J447" i="1"/>
  <c r="BN446" i="1"/>
  <c r="BM446" i="1"/>
  <c r="J446" i="1"/>
  <c r="BN445" i="1"/>
  <c r="BM445" i="1"/>
  <c r="J445" i="1"/>
  <c r="BN444" i="1"/>
  <c r="BM444" i="1"/>
  <c r="J444" i="1"/>
  <c r="BN443" i="1"/>
  <c r="BM443" i="1"/>
  <c r="AO443" i="1"/>
  <c r="J443" i="1"/>
  <c r="BN442" i="1"/>
  <c r="BM442" i="1"/>
  <c r="AO442" i="1"/>
  <c r="J442" i="1"/>
  <c r="BN441" i="1"/>
  <c r="BM441" i="1"/>
  <c r="AO441" i="1"/>
  <c r="J441" i="1"/>
  <c r="BN440" i="1"/>
  <c r="BM440" i="1"/>
  <c r="AO440" i="1"/>
  <c r="J440" i="1"/>
  <c r="BN439" i="1"/>
  <c r="BM439" i="1"/>
  <c r="AO439" i="1"/>
  <c r="J439" i="1"/>
  <c r="BN438" i="1"/>
  <c r="BM438" i="1"/>
  <c r="AO438" i="1"/>
  <c r="J438" i="1"/>
  <c r="BN437" i="1"/>
  <c r="BM437" i="1"/>
  <c r="AO437" i="1"/>
  <c r="J437" i="1"/>
  <c r="BN436" i="1"/>
  <c r="BM436" i="1"/>
  <c r="AO436" i="1"/>
  <c r="J436" i="1"/>
  <c r="BN435" i="1"/>
  <c r="BM435" i="1"/>
  <c r="AO435" i="1"/>
  <c r="J435" i="1"/>
  <c r="BN434" i="1"/>
  <c r="BM434" i="1"/>
  <c r="AO434" i="1"/>
  <c r="J434" i="1"/>
  <c r="BN433" i="1"/>
  <c r="BM433" i="1"/>
  <c r="AO433" i="1"/>
  <c r="J433" i="1"/>
  <c r="BN432" i="1"/>
  <c r="BM432" i="1"/>
  <c r="AO432" i="1"/>
  <c r="J432" i="1"/>
  <c r="BN431" i="1"/>
  <c r="BM431" i="1"/>
  <c r="AO431" i="1"/>
  <c r="J431" i="1"/>
  <c r="BN430" i="1"/>
  <c r="BM430" i="1"/>
  <c r="AO430" i="1"/>
  <c r="J430" i="1"/>
  <c r="BN429" i="1"/>
  <c r="BM429" i="1"/>
  <c r="AO429" i="1"/>
  <c r="J429" i="1"/>
  <c r="BN428" i="1"/>
  <c r="BM428" i="1"/>
  <c r="AO428" i="1"/>
  <c r="J428" i="1"/>
  <c r="BN427" i="1"/>
  <c r="BM427" i="1"/>
  <c r="AO427" i="1"/>
  <c r="J427" i="1"/>
  <c r="BN426" i="1"/>
  <c r="BM426" i="1"/>
  <c r="AO426" i="1"/>
  <c r="J426" i="1"/>
  <c r="BN425" i="1"/>
  <c r="BM425" i="1"/>
  <c r="AO425" i="1"/>
  <c r="J425" i="1"/>
  <c r="BN424" i="1"/>
  <c r="BM424" i="1"/>
  <c r="AO424" i="1"/>
  <c r="J424" i="1"/>
  <c r="BN423" i="1"/>
  <c r="BM423" i="1"/>
  <c r="AO423" i="1"/>
  <c r="J423" i="1"/>
  <c r="BN422" i="1"/>
  <c r="BM422" i="1"/>
  <c r="AO422" i="1"/>
  <c r="J422" i="1"/>
  <c r="BN421" i="1"/>
  <c r="BM421" i="1"/>
  <c r="AO421" i="1"/>
  <c r="J421" i="1"/>
  <c r="BN420" i="1"/>
  <c r="BM420" i="1"/>
  <c r="AO420" i="1"/>
  <c r="J420" i="1"/>
  <c r="BN419" i="1"/>
  <c r="BM419" i="1"/>
  <c r="AO419" i="1"/>
  <c r="J419" i="1"/>
  <c r="BN418" i="1"/>
  <c r="BM418" i="1"/>
  <c r="AO418" i="1"/>
  <c r="J418" i="1"/>
  <c r="BN417" i="1"/>
  <c r="BM417" i="1"/>
  <c r="AO417" i="1"/>
  <c r="J417" i="1"/>
  <c r="BN416" i="1"/>
  <c r="BM416" i="1"/>
  <c r="AO416" i="1"/>
  <c r="J416" i="1"/>
  <c r="BN415" i="1"/>
  <c r="BM415" i="1"/>
  <c r="AO415" i="1"/>
  <c r="J415" i="1"/>
  <c r="BN414" i="1"/>
  <c r="BM414" i="1"/>
  <c r="AO414" i="1"/>
  <c r="J414" i="1"/>
  <c r="BN413" i="1"/>
  <c r="BM413" i="1"/>
  <c r="AO413" i="1"/>
  <c r="J413" i="1"/>
  <c r="BN412" i="1"/>
  <c r="BM412" i="1"/>
  <c r="AO412" i="1"/>
  <c r="J412" i="1"/>
  <c r="BN411" i="1"/>
  <c r="BM411" i="1"/>
  <c r="AO411" i="1"/>
  <c r="J411" i="1"/>
  <c r="BN410" i="1"/>
  <c r="BM410" i="1"/>
  <c r="AO410" i="1"/>
  <c r="J410" i="1"/>
  <c r="BN409" i="1"/>
  <c r="BM409" i="1"/>
  <c r="AO409" i="1"/>
  <c r="J409" i="1"/>
  <c r="BN408" i="1"/>
  <c r="BM408" i="1"/>
  <c r="AO408" i="1"/>
  <c r="J408" i="1"/>
  <c r="BN407" i="1"/>
  <c r="BM407" i="1"/>
  <c r="AO407" i="1"/>
  <c r="J407" i="1"/>
  <c r="BN406" i="1"/>
  <c r="BM406" i="1"/>
  <c r="AO406" i="1"/>
  <c r="J406" i="1"/>
  <c r="BN405" i="1"/>
  <c r="BM405" i="1"/>
  <c r="AO405" i="1"/>
  <c r="J405" i="1"/>
  <c r="BN404" i="1"/>
  <c r="BM404" i="1"/>
  <c r="AO404" i="1"/>
  <c r="J404" i="1"/>
  <c r="BN403" i="1"/>
  <c r="BM403" i="1"/>
  <c r="AO403" i="1"/>
  <c r="J403" i="1"/>
  <c r="BN402" i="1"/>
  <c r="BM402" i="1"/>
  <c r="AO402" i="1"/>
  <c r="J402" i="1"/>
  <c r="BN401" i="1"/>
  <c r="BM401" i="1"/>
  <c r="AO401" i="1"/>
  <c r="J401" i="1"/>
  <c r="BN400" i="1"/>
  <c r="BM400" i="1"/>
  <c r="AO400" i="1"/>
  <c r="J400" i="1"/>
  <c r="BN399" i="1"/>
  <c r="BM399" i="1"/>
  <c r="AO399" i="1"/>
  <c r="J399" i="1"/>
  <c r="BN398" i="1"/>
  <c r="BM398" i="1"/>
  <c r="AO398" i="1"/>
  <c r="J398" i="1"/>
  <c r="BN397" i="1"/>
  <c r="BM397" i="1"/>
  <c r="AO397" i="1"/>
  <c r="J397" i="1"/>
  <c r="BN396" i="1"/>
  <c r="BM396" i="1"/>
  <c r="AO396" i="1"/>
  <c r="J396" i="1"/>
  <c r="BN395" i="1"/>
  <c r="BM395" i="1"/>
  <c r="AO395" i="1"/>
  <c r="J395" i="1"/>
  <c r="BN394" i="1"/>
  <c r="BM394" i="1"/>
  <c r="AO394" i="1"/>
  <c r="J394" i="1"/>
  <c r="BN393" i="1"/>
  <c r="BM393" i="1"/>
  <c r="AO393" i="1"/>
  <c r="J393" i="1"/>
  <c r="BN392" i="1"/>
  <c r="BM392" i="1"/>
  <c r="AO392" i="1"/>
  <c r="J392" i="1"/>
  <c r="BN391" i="1"/>
  <c r="BM391" i="1"/>
  <c r="AO391" i="1"/>
  <c r="J391" i="1"/>
  <c r="BN390" i="1"/>
  <c r="BM390" i="1"/>
  <c r="AO390" i="1"/>
  <c r="J390" i="1"/>
  <c r="BN389" i="1"/>
  <c r="BM389" i="1"/>
  <c r="AO389" i="1"/>
  <c r="J389" i="1"/>
  <c r="BN388" i="1"/>
  <c r="BM388" i="1"/>
  <c r="AO388" i="1"/>
  <c r="J388" i="1"/>
  <c r="BN387" i="1"/>
  <c r="BM387" i="1"/>
  <c r="AO387" i="1"/>
  <c r="J387" i="1"/>
  <c r="BN386" i="1"/>
  <c r="BM386" i="1"/>
  <c r="AO386" i="1"/>
  <c r="J386" i="1"/>
  <c r="BN385" i="1"/>
  <c r="BM385" i="1"/>
  <c r="AO385" i="1"/>
  <c r="J385" i="1"/>
  <c r="BN384" i="1"/>
  <c r="BM384" i="1"/>
  <c r="AO384" i="1"/>
  <c r="J384" i="1"/>
  <c r="BN383" i="1"/>
  <c r="BM383" i="1"/>
  <c r="AO383" i="1"/>
  <c r="J383" i="1"/>
  <c r="BN382" i="1"/>
  <c r="BM382" i="1"/>
  <c r="AO382" i="1"/>
  <c r="J382" i="1"/>
  <c r="BN381" i="1"/>
  <c r="BM381" i="1"/>
  <c r="AO381" i="1"/>
  <c r="J381" i="1"/>
  <c r="BN380" i="1"/>
  <c r="BM380" i="1"/>
  <c r="AO380" i="1"/>
  <c r="J380" i="1"/>
  <c r="BN379" i="1"/>
  <c r="BM379" i="1"/>
  <c r="AO379" i="1"/>
  <c r="J379" i="1"/>
  <c r="BN378" i="1"/>
  <c r="BM378" i="1"/>
  <c r="AO378" i="1"/>
  <c r="J378" i="1"/>
  <c r="BN377" i="1"/>
  <c r="BM377" i="1"/>
  <c r="AO377" i="1"/>
  <c r="J377" i="1"/>
  <c r="BN376" i="1"/>
  <c r="BM376" i="1"/>
  <c r="AO376" i="1"/>
  <c r="J376" i="1"/>
  <c r="BN375" i="1"/>
  <c r="BM375" i="1"/>
  <c r="AO375" i="1"/>
  <c r="J375" i="1"/>
  <c r="BN374" i="1"/>
  <c r="BM374" i="1"/>
  <c r="AO374" i="1"/>
  <c r="J374" i="1"/>
  <c r="BN373" i="1"/>
  <c r="BM373" i="1"/>
  <c r="AO373" i="1"/>
  <c r="J373" i="1"/>
  <c r="BN372" i="1"/>
  <c r="BM372" i="1"/>
  <c r="AO372" i="1"/>
  <c r="J372" i="1"/>
  <c r="BN371" i="1"/>
  <c r="BM371" i="1"/>
  <c r="AO371" i="1"/>
  <c r="J371" i="1"/>
  <c r="BN370" i="1"/>
  <c r="BM370" i="1"/>
  <c r="AO370" i="1"/>
  <c r="J370" i="1"/>
  <c r="BN369" i="1"/>
  <c r="BM369" i="1"/>
  <c r="AO369" i="1"/>
  <c r="J369" i="1"/>
  <c r="BN368" i="1"/>
  <c r="BM368" i="1"/>
  <c r="AO368" i="1"/>
  <c r="J368" i="1"/>
  <c r="BN367" i="1"/>
  <c r="BM367" i="1"/>
  <c r="AO367" i="1"/>
  <c r="J367" i="1"/>
  <c r="BN366" i="1"/>
  <c r="BM366" i="1"/>
  <c r="AO366" i="1"/>
  <c r="J366" i="1"/>
  <c r="BN365" i="1"/>
  <c r="BM365" i="1"/>
  <c r="AO365" i="1"/>
  <c r="J365" i="1"/>
  <c r="BN364" i="1"/>
  <c r="BM364" i="1"/>
  <c r="AO364" i="1"/>
  <c r="J364" i="1"/>
  <c r="BN363" i="1"/>
  <c r="BM363" i="1"/>
  <c r="AO363" i="1"/>
  <c r="J363" i="1"/>
  <c r="BN362" i="1"/>
  <c r="BM362" i="1"/>
  <c r="AO362" i="1"/>
  <c r="J362" i="1"/>
  <c r="BN361" i="1"/>
  <c r="BM361" i="1"/>
  <c r="AO361" i="1"/>
  <c r="J361" i="1"/>
  <c r="BN360" i="1"/>
  <c r="BM360" i="1"/>
  <c r="AO360" i="1"/>
  <c r="J360" i="1"/>
  <c r="BN359" i="1"/>
  <c r="BM359" i="1"/>
  <c r="AO359" i="1"/>
  <c r="J359" i="1"/>
  <c r="BN358" i="1"/>
  <c r="BM358" i="1"/>
  <c r="AO358" i="1"/>
  <c r="J358" i="1"/>
  <c r="BN357" i="1"/>
  <c r="BM357" i="1"/>
  <c r="AO357" i="1"/>
  <c r="J357" i="1"/>
  <c r="BN356" i="1"/>
  <c r="BM356" i="1"/>
  <c r="AO356" i="1"/>
  <c r="J356" i="1"/>
  <c r="BN355" i="1"/>
  <c r="BM355" i="1"/>
  <c r="AO355" i="1"/>
  <c r="J355" i="1"/>
  <c r="BN354" i="1"/>
  <c r="BM354" i="1"/>
  <c r="AO354" i="1"/>
  <c r="J354" i="1"/>
  <c r="BN353" i="1"/>
  <c r="BM353" i="1"/>
  <c r="AO353" i="1"/>
  <c r="J353" i="1"/>
  <c r="BN352" i="1"/>
  <c r="BM352" i="1"/>
  <c r="AO352" i="1"/>
  <c r="J352" i="1"/>
  <c r="BN351" i="1"/>
  <c r="BM351" i="1"/>
  <c r="AO351" i="1"/>
  <c r="J351" i="1"/>
  <c r="BN350" i="1"/>
  <c r="BM350" i="1"/>
  <c r="AO350" i="1"/>
  <c r="J350" i="1"/>
  <c r="BN349" i="1"/>
  <c r="BM349" i="1"/>
  <c r="AO349" i="1"/>
  <c r="J349" i="1"/>
  <c r="BN348" i="1"/>
  <c r="BM348" i="1"/>
  <c r="AO348" i="1"/>
  <c r="J348" i="1"/>
  <c r="BN347" i="1"/>
  <c r="BM347" i="1"/>
  <c r="AO347" i="1"/>
  <c r="J347" i="1"/>
  <c r="BN346" i="1"/>
  <c r="BM346" i="1"/>
  <c r="AO346" i="1"/>
  <c r="J346" i="1"/>
  <c r="BN345" i="1"/>
  <c r="BM345" i="1"/>
  <c r="AO345" i="1"/>
  <c r="J345" i="1"/>
  <c r="BN344" i="1"/>
  <c r="BM344" i="1"/>
  <c r="AO344" i="1"/>
  <c r="J344" i="1"/>
  <c r="BN343" i="1"/>
  <c r="BM343" i="1"/>
  <c r="AO343" i="1"/>
  <c r="J343" i="1"/>
  <c r="BN342" i="1"/>
  <c r="BM342" i="1"/>
  <c r="AO342" i="1"/>
  <c r="J342" i="1"/>
  <c r="BN341" i="1"/>
  <c r="BM341" i="1"/>
  <c r="AO341" i="1"/>
  <c r="J341" i="1"/>
  <c r="BN340" i="1"/>
  <c r="BM340" i="1"/>
  <c r="AO340" i="1"/>
  <c r="J340" i="1"/>
  <c r="BN339" i="1"/>
  <c r="BM339" i="1"/>
  <c r="AO339" i="1"/>
  <c r="J339" i="1"/>
  <c r="BN338" i="1"/>
  <c r="BM338" i="1"/>
  <c r="AO338" i="1"/>
  <c r="J338" i="1"/>
  <c r="BN337" i="1"/>
  <c r="BM337" i="1"/>
  <c r="AO337" i="1"/>
  <c r="J337" i="1"/>
  <c r="BN336" i="1"/>
  <c r="BM336" i="1"/>
  <c r="AO336" i="1"/>
  <c r="J336" i="1"/>
  <c r="BN335" i="1"/>
  <c r="BM335" i="1"/>
  <c r="AO335" i="1"/>
  <c r="J335" i="1"/>
  <c r="BN334" i="1"/>
  <c r="BM334" i="1"/>
  <c r="AO334" i="1"/>
  <c r="J334" i="1"/>
  <c r="BN333" i="1"/>
  <c r="BM333" i="1"/>
  <c r="AO333" i="1"/>
  <c r="J333" i="1"/>
  <c r="BN332" i="1"/>
  <c r="BM332" i="1"/>
  <c r="AO332" i="1"/>
  <c r="J332" i="1"/>
  <c r="BN331" i="1"/>
  <c r="BM331" i="1"/>
  <c r="AO331" i="1"/>
  <c r="J331" i="1"/>
  <c r="BN330" i="1"/>
  <c r="BM330" i="1"/>
  <c r="AO330" i="1"/>
  <c r="J330" i="1"/>
  <c r="BN329" i="1"/>
  <c r="BM329" i="1"/>
  <c r="AO329" i="1"/>
  <c r="J329" i="1"/>
  <c r="BN328" i="1"/>
  <c r="BM328" i="1"/>
  <c r="AO328" i="1"/>
  <c r="J328" i="1"/>
  <c r="BN327" i="1"/>
  <c r="BM327" i="1"/>
  <c r="AO327" i="1"/>
  <c r="J327" i="1"/>
  <c r="BN326" i="1"/>
  <c r="BM326" i="1"/>
  <c r="AO326" i="1"/>
  <c r="J326" i="1"/>
  <c r="BN325" i="1"/>
  <c r="BM325" i="1"/>
  <c r="AO325" i="1"/>
  <c r="J325" i="1"/>
  <c r="BN324" i="1"/>
  <c r="BM324" i="1"/>
  <c r="AO324" i="1"/>
  <c r="J324" i="1"/>
  <c r="BN323" i="1"/>
  <c r="BM323" i="1"/>
  <c r="AO323" i="1"/>
  <c r="J323" i="1"/>
  <c r="BN322" i="1"/>
  <c r="BM322" i="1"/>
  <c r="AO322" i="1"/>
  <c r="J322" i="1"/>
  <c r="BN321" i="1"/>
  <c r="BM321" i="1"/>
  <c r="AO321" i="1"/>
  <c r="J321" i="1"/>
  <c r="BN320" i="1"/>
  <c r="BM320" i="1"/>
  <c r="AO320" i="1"/>
  <c r="J320" i="1"/>
  <c r="BN319" i="1"/>
  <c r="BM319" i="1"/>
  <c r="AO319" i="1"/>
  <c r="J319" i="1"/>
  <c r="BN318" i="1"/>
  <c r="BM318" i="1"/>
  <c r="AO318" i="1"/>
  <c r="J318" i="1"/>
  <c r="BN317" i="1"/>
  <c r="BM317" i="1"/>
  <c r="AO317" i="1"/>
  <c r="J317" i="1"/>
  <c r="BN316" i="1"/>
  <c r="BM316" i="1"/>
  <c r="AO316" i="1"/>
  <c r="J316" i="1"/>
  <c r="BN315" i="1"/>
  <c r="BM315" i="1"/>
  <c r="AO315" i="1"/>
  <c r="J315" i="1"/>
  <c r="BN314" i="1"/>
  <c r="BM314" i="1"/>
  <c r="AO314" i="1"/>
  <c r="J314" i="1"/>
  <c r="BN313" i="1"/>
  <c r="BM313" i="1"/>
  <c r="AO313" i="1"/>
  <c r="J313" i="1"/>
  <c r="BN312" i="1"/>
  <c r="BM312" i="1"/>
  <c r="AO312" i="1"/>
  <c r="J312" i="1"/>
  <c r="BN311" i="1"/>
  <c r="BM311" i="1"/>
  <c r="AO311" i="1"/>
  <c r="J311" i="1"/>
  <c r="BN310" i="1"/>
  <c r="BM310" i="1"/>
  <c r="AO310" i="1"/>
  <c r="J310" i="1"/>
  <c r="BN309" i="1"/>
  <c r="BM309" i="1"/>
  <c r="AO309" i="1"/>
  <c r="J309" i="1"/>
  <c r="BN308" i="1"/>
  <c r="BM308" i="1"/>
  <c r="AO308" i="1"/>
  <c r="J308" i="1"/>
  <c r="BN307" i="1"/>
  <c r="BM307" i="1"/>
  <c r="AO307" i="1"/>
  <c r="J307" i="1"/>
  <c r="BN306" i="1"/>
  <c r="BM306" i="1"/>
  <c r="AO306" i="1"/>
  <c r="J306" i="1"/>
  <c r="BN305" i="1"/>
  <c r="BM305" i="1"/>
  <c r="AO305" i="1"/>
  <c r="J305" i="1"/>
  <c r="BN304" i="1"/>
  <c r="BM304" i="1"/>
  <c r="AO304" i="1"/>
  <c r="J304" i="1"/>
  <c r="BN303" i="1"/>
  <c r="BM303" i="1"/>
  <c r="AO303" i="1"/>
  <c r="J303" i="1"/>
  <c r="BN302" i="1"/>
  <c r="BM302" i="1"/>
  <c r="AO302" i="1"/>
  <c r="J302" i="1"/>
  <c r="BN301" i="1"/>
  <c r="BM301" i="1"/>
  <c r="AO301" i="1"/>
  <c r="J301" i="1"/>
  <c r="BN300" i="1"/>
  <c r="BM300" i="1"/>
  <c r="AO300" i="1"/>
  <c r="J300" i="1"/>
  <c r="BN299" i="1"/>
  <c r="BM299" i="1"/>
  <c r="AO299" i="1"/>
  <c r="J299" i="1"/>
  <c r="BN298" i="1"/>
  <c r="BM298" i="1"/>
  <c r="AO298" i="1"/>
  <c r="J298" i="1"/>
  <c r="BN297" i="1"/>
  <c r="BM297" i="1"/>
  <c r="AO297" i="1"/>
  <c r="J297" i="1"/>
  <c r="BN296" i="1"/>
  <c r="BM296" i="1"/>
  <c r="AO296" i="1"/>
  <c r="J296" i="1"/>
  <c r="BN295" i="1"/>
  <c r="BM295" i="1"/>
  <c r="AO295" i="1"/>
  <c r="J295" i="1"/>
  <c r="BN294" i="1"/>
  <c r="BM294" i="1"/>
  <c r="AO294" i="1"/>
  <c r="J294" i="1"/>
  <c r="BN293" i="1"/>
  <c r="BM293" i="1"/>
  <c r="AO293" i="1"/>
  <c r="J293" i="1"/>
  <c r="BN292" i="1"/>
  <c r="BM292" i="1"/>
  <c r="AO292" i="1"/>
  <c r="J292" i="1"/>
  <c r="BN291" i="1"/>
  <c r="BM291" i="1"/>
  <c r="AO291" i="1"/>
  <c r="J291" i="1"/>
  <c r="BN290" i="1"/>
  <c r="BM290" i="1"/>
  <c r="AO290" i="1"/>
  <c r="J290" i="1"/>
  <c r="BN289" i="1"/>
  <c r="BM289" i="1"/>
  <c r="AO289" i="1"/>
  <c r="J289" i="1"/>
  <c r="BN288" i="1"/>
  <c r="BM288" i="1"/>
  <c r="AO288" i="1"/>
  <c r="J288" i="1"/>
  <c r="BN287" i="1"/>
  <c r="BM287" i="1"/>
  <c r="AO287" i="1"/>
  <c r="J287" i="1"/>
  <c r="BN286" i="1"/>
  <c r="BM286" i="1"/>
  <c r="AO286" i="1"/>
  <c r="J286" i="1"/>
  <c r="BN285" i="1"/>
  <c r="BM285" i="1"/>
  <c r="AO285" i="1"/>
  <c r="J285" i="1"/>
  <c r="BN284" i="1"/>
  <c r="BM284" i="1"/>
  <c r="AO284" i="1"/>
  <c r="J284" i="1"/>
  <c r="BN283" i="1"/>
  <c r="BM283" i="1"/>
  <c r="AO283" i="1"/>
  <c r="J283" i="1"/>
  <c r="BN282" i="1"/>
  <c r="BM282" i="1"/>
  <c r="AO282" i="1"/>
  <c r="J282" i="1"/>
  <c r="BN281" i="1"/>
  <c r="BM281" i="1"/>
  <c r="AO281" i="1"/>
  <c r="J281" i="1"/>
  <c r="BN280" i="1"/>
  <c r="BM280" i="1"/>
  <c r="AO280" i="1"/>
  <c r="J280" i="1"/>
  <c r="BN279" i="1"/>
  <c r="BM279" i="1"/>
  <c r="AO279" i="1"/>
  <c r="J279" i="1"/>
  <c r="BN278" i="1"/>
  <c r="BM278" i="1"/>
  <c r="AO278" i="1"/>
  <c r="J278" i="1"/>
  <c r="BN277" i="1"/>
  <c r="BM277" i="1"/>
  <c r="AO277" i="1"/>
  <c r="J277" i="1"/>
  <c r="BN276" i="1"/>
  <c r="BM276" i="1"/>
  <c r="AO276" i="1"/>
  <c r="J276" i="1"/>
  <c r="BN275" i="1"/>
  <c r="BM275" i="1"/>
  <c r="AO275" i="1"/>
  <c r="J275" i="1"/>
  <c r="BN274" i="1"/>
  <c r="BM274" i="1"/>
  <c r="AO274" i="1"/>
  <c r="J274" i="1"/>
  <c r="BN273" i="1"/>
  <c r="BM273" i="1"/>
  <c r="AO273" i="1"/>
  <c r="J273" i="1"/>
  <c r="BN272" i="1"/>
  <c r="BM272" i="1"/>
  <c r="AO272" i="1"/>
  <c r="J272" i="1"/>
  <c r="BN271" i="1"/>
  <c r="BM271" i="1"/>
  <c r="AO271" i="1"/>
  <c r="J271" i="1"/>
  <c r="BN270" i="1"/>
  <c r="BM270" i="1"/>
  <c r="AO270" i="1"/>
  <c r="J270" i="1"/>
  <c r="BN269" i="1"/>
  <c r="BM269" i="1"/>
  <c r="AO269" i="1"/>
  <c r="J269" i="1"/>
  <c r="BN268" i="1"/>
  <c r="BM268" i="1"/>
  <c r="AO268" i="1"/>
  <c r="J268" i="1"/>
  <c r="BN267" i="1"/>
  <c r="BM267" i="1"/>
  <c r="AO267" i="1"/>
  <c r="J267" i="1"/>
  <c r="BN266" i="1"/>
  <c r="BM266" i="1"/>
  <c r="AO266" i="1"/>
  <c r="J266" i="1"/>
  <c r="BN265" i="1"/>
  <c r="BM265" i="1"/>
  <c r="AO265" i="1"/>
  <c r="J265" i="1"/>
  <c r="BN264" i="1"/>
  <c r="BM264" i="1"/>
  <c r="AO264" i="1"/>
  <c r="J264" i="1"/>
  <c r="BN263" i="1"/>
  <c r="BM263" i="1"/>
  <c r="AO263" i="1"/>
  <c r="J263" i="1"/>
  <c r="BN262" i="1"/>
  <c r="BM262" i="1"/>
  <c r="AO262" i="1"/>
  <c r="J262" i="1"/>
  <c r="BN261" i="1"/>
  <c r="BM261" i="1"/>
  <c r="AO261" i="1"/>
  <c r="J261" i="1"/>
  <c r="BN260" i="1"/>
  <c r="BM260" i="1"/>
  <c r="AO260" i="1"/>
  <c r="J260" i="1"/>
  <c r="BN259" i="1"/>
  <c r="BM259" i="1"/>
  <c r="AO259" i="1"/>
  <c r="J259" i="1"/>
  <c r="BN258" i="1"/>
  <c r="BM258" i="1"/>
  <c r="AO258" i="1"/>
  <c r="J258" i="1"/>
  <c r="BN257" i="1"/>
  <c r="BM257" i="1"/>
  <c r="AO257" i="1"/>
  <c r="J257" i="1"/>
  <c r="BN256" i="1"/>
  <c r="BM256" i="1"/>
  <c r="AO256" i="1"/>
  <c r="J256" i="1"/>
  <c r="BN255" i="1"/>
  <c r="BM255" i="1"/>
  <c r="AO255" i="1"/>
  <c r="J255" i="1"/>
  <c r="BN254" i="1"/>
  <c r="BM254" i="1"/>
  <c r="AO254" i="1"/>
  <c r="J254" i="1"/>
  <c r="BN253" i="1"/>
  <c r="BM253" i="1"/>
  <c r="AO253" i="1"/>
  <c r="J253" i="1"/>
  <c r="BN252" i="1"/>
  <c r="BM252" i="1"/>
  <c r="AO252" i="1"/>
  <c r="J252" i="1"/>
  <c r="BN251" i="1"/>
  <c r="BM251" i="1"/>
  <c r="AO251" i="1"/>
  <c r="J251" i="1"/>
  <c r="BN250" i="1"/>
  <c r="BM250" i="1"/>
  <c r="AO250" i="1"/>
  <c r="J250" i="1"/>
  <c r="BN249" i="1"/>
  <c r="BM249" i="1"/>
  <c r="AO249" i="1"/>
  <c r="J249" i="1"/>
  <c r="BN248" i="1"/>
  <c r="BM248" i="1"/>
  <c r="AO248" i="1"/>
  <c r="J248" i="1"/>
  <c r="BN247" i="1"/>
  <c r="BM247" i="1"/>
  <c r="AO247" i="1"/>
  <c r="J247" i="1"/>
  <c r="BN246" i="1"/>
  <c r="BM246" i="1"/>
  <c r="AO246" i="1"/>
  <c r="J246" i="1"/>
  <c r="BN245" i="1"/>
  <c r="BM245" i="1"/>
  <c r="AO245" i="1"/>
  <c r="J245" i="1"/>
  <c r="BN244" i="1"/>
  <c r="BM244" i="1"/>
  <c r="AO244" i="1"/>
  <c r="J244" i="1"/>
  <c r="BN243" i="1"/>
  <c r="BM243" i="1"/>
  <c r="AO243" i="1"/>
  <c r="J243" i="1"/>
  <c r="BN242" i="1"/>
  <c r="BM242" i="1"/>
  <c r="AO242" i="1"/>
  <c r="J242" i="1"/>
  <c r="BN241" i="1"/>
  <c r="BM241" i="1"/>
  <c r="AO241" i="1"/>
  <c r="J241" i="1"/>
  <c r="BN240" i="1"/>
  <c r="BM240" i="1"/>
  <c r="AO240" i="1"/>
  <c r="J240" i="1"/>
  <c r="BN239" i="1"/>
  <c r="BM239" i="1"/>
  <c r="AO239" i="1"/>
  <c r="J239" i="1"/>
  <c r="BN238" i="1"/>
  <c r="BM238" i="1"/>
  <c r="AO238" i="1"/>
  <c r="J238" i="1"/>
  <c r="BN237" i="1"/>
  <c r="BM237" i="1"/>
  <c r="AO237" i="1"/>
  <c r="J237" i="1"/>
  <c r="BN236" i="1"/>
  <c r="BM236" i="1"/>
  <c r="AO236" i="1"/>
  <c r="J236" i="1"/>
  <c r="BN235" i="1"/>
  <c r="BM235" i="1"/>
  <c r="AO235" i="1"/>
  <c r="J235" i="1"/>
  <c r="BN234" i="1"/>
  <c r="BM234" i="1"/>
  <c r="AO234" i="1"/>
  <c r="J234" i="1"/>
  <c r="BN233" i="1"/>
  <c r="BM233" i="1"/>
  <c r="AO233" i="1"/>
  <c r="J233" i="1"/>
  <c r="BN232" i="1"/>
  <c r="BM232" i="1"/>
  <c r="AO232" i="1"/>
  <c r="J232" i="1"/>
  <c r="BN231" i="1"/>
  <c r="BM231" i="1"/>
  <c r="AO231" i="1"/>
  <c r="J231" i="1"/>
  <c r="BN230" i="1"/>
  <c r="BM230" i="1"/>
  <c r="AO230" i="1"/>
  <c r="J230" i="1"/>
  <c r="BN229" i="1"/>
  <c r="BM229" i="1"/>
  <c r="AO229" i="1"/>
  <c r="J229" i="1"/>
  <c r="BN228" i="1"/>
  <c r="BM228" i="1"/>
  <c r="AO228" i="1"/>
  <c r="J228" i="1"/>
  <c r="BN227" i="1"/>
  <c r="BM227" i="1"/>
  <c r="AO227" i="1"/>
  <c r="J227" i="1"/>
  <c r="BN226" i="1"/>
  <c r="BM226" i="1"/>
  <c r="AO226" i="1"/>
  <c r="J226" i="1"/>
  <c r="BN225" i="1"/>
  <c r="BM225" i="1"/>
  <c r="AO225" i="1"/>
  <c r="J225" i="1"/>
  <c r="BN224" i="1"/>
  <c r="BM224" i="1"/>
  <c r="AO224" i="1"/>
  <c r="J224" i="1"/>
  <c r="BN223" i="1"/>
  <c r="BM223" i="1"/>
  <c r="AO223" i="1"/>
  <c r="J223" i="1"/>
  <c r="BN222" i="1"/>
  <c r="BM222" i="1"/>
  <c r="AO222" i="1"/>
  <c r="J222" i="1"/>
  <c r="BN221" i="1"/>
  <c r="BM221" i="1"/>
  <c r="AO221" i="1"/>
  <c r="J221" i="1"/>
  <c r="BN220" i="1"/>
  <c r="BM220" i="1"/>
  <c r="AO220" i="1"/>
  <c r="J220" i="1"/>
  <c r="BN219" i="1"/>
  <c r="BM219" i="1"/>
  <c r="AO219" i="1"/>
  <c r="J219" i="1"/>
  <c r="BN218" i="1"/>
  <c r="BM218" i="1"/>
  <c r="AO218" i="1"/>
  <c r="J218" i="1"/>
  <c r="BN217" i="1"/>
  <c r="BM217" i="1"/>
  <c r="AO217" i="1"/>
  <c r="J217" i="1"/>
  <c r="BN216" i="1"/>
  <c r="BM216" i="1"/>
  <c r="AO216" i="1"/>
  <c r="J216" i="1"/>
  <c r="BN215" i="1"/>
  <c r="BM215" i="1"/>
  <c r="AO215" i="1"/>
  <c r="J215" i="1"/>
  <c r="BN214" i="1"/>
  <c r="BM214" i="1"/>
  <c r="AO214" i="1"/>
  <c r="J214" i="1"/>
  <c r="BN213" i="1"/>
  <c r="BM213" i="1"/>
  <c r="AO213" i="1"/>
  <c r="J213" i="1"/>
  <c r="BN212" i="1"/>
  <c r="BM212" i="1"/>
  <c r="AO212" i="1"/>
  <c r="J212" i="1"/>
  <c r="BN211" i="1"/>
  <c r="BM211" i="1"/>
  <c r="AO211" i="1"/>
  <c r="J211" i="1"/>
  <c r="BN210" i="1"/>
  <c r="BM210" i="1"/>
  <c r="AO210" i="1"/>
  <c r="J210" i="1"/>
  <c r="BN209" i="1"/>
  <c r="BM209" i="1"/>
  <c r="AO209" i="1"/>
  <c r="J209" i="1"/>
  <c r="BN208" i="1"/>
  <c r="BM208" i="1"/>
  <c r="AO208" i="1"/>
  <c r="J208" i="1"/>
  <c r="BN207" i="1"/>
  <c r="BM207" i="1"/>
  <c r="AO207" i="1"/>
  <c r="J207" i="1"/>
  <c r="BN206" i="1"/>
  <c r="BM206" i="1"/>
  <c r="AO206" i="1"/>
  <c r="J206" i="1"/>
  <c r="BN205" i="1"/>
  <c r="BM205" i="1"/>
  <c r="AO205" i="1"/>
  <c r="J205" i="1"/>
  <c r="BN204" i="1"/>
  <c r="BM204" i="1"/>
  <c r="AO204" i="1"/>
  <c r="J204" i="1"/>
  <c r="BN203" i="1"/>
  <c r="BM203" i="1"/>
  <c r="AO203" i="1"/>
  <c r="J203" i="1"/>
  <c r="BN202" i="1"/>
  <c r="BM202" i="1"/>
  <c r="AO202" i="1"/>
  <c r="J202" i="1"/>
  <c r="BN201" i="1"/>
  <c r="BM201" i="1"/>
  <c r="AO201" i="1"/>
  <c r="J201" i="1"/>
  <c r="BN200" i="1"/>
  <c r="BM200" i="1"/>
  <c r="AO200" i="1"/>
  <c r="J200" i="1"/>
  <c r="BN199" i="1"/>
  <c r="BM199" i="1"/>
  <c r="AO199" i="1"/>
  <c r="J199" i="1"/>
  <c r="BN198" i="1"/>
  <c r="BM198" i="1"/>
  <c r="AO198" i="1"/>
  <c r="J198" i="1"/>
  <c r="BN197" i="1"/>
  <c r="BM197" i="1"/>
  <c r="AO197" i="1"/>
  <c r="J197" i="1"/>
  <c r="BN196" i="1"/>
  <c r="BM196" i="1"/>
  <c r="AO196" i="1"/>
  <c r="J196" i="1"/>
  <c r="BN195" i="1"/>
  <c r="BM195" i="1"/>
  <c r="AO195" i="1"/>
  <c r="J195" i="1"/>
  <c r="BN194" i="1"/>
  <c r="BM194" i="1"/>
  <c r="AO194" i="1"/>
  <c r="J194" i="1"/>
  <c r="BN193" i="1"/>
  <c r="BM193" i="1"/>
  <c r="AO193" i="1"/>
  <c r="J193" i="1"/>
  <c r="BN192" i="1"/>
  <c r="BM192" i="1"/>
  <c r="AO192" i="1"/>
  <c r="J192" i="1"/>
  <c r="BN191" i="1"/>
  <c r="BM191" i="1"/>
  <c r="AO191" i="1"/>
  <c r="J191" i="1"/>
  <c r="BN190" i="1"/>
  <c r="BM190" i="1"/>
  <c r="AO190" i="1"/>
  <c r="J190" i="1"/>
  <c r="BN189" i="1"/>
  <c r="BM189" i="1"/>
  <c r="AO189" i="1"/>
  <c r="J189" i="1"/>
  <c r="BN188" i="1"/>
  <c r="BM188" i="1"/>
  <c r="AO188" i="1"/>
  <c r="J188" i="1"/>
  <c r="BN187" i="1"/>
  <c r="BM187" i="1"/>
  <c r="AO187" i="1"/>
  <c r="J187" i="1"/>
  <c r="BN186" i="1"/>
  <c r="BM186" i="1"/>
  <c r="AO186" i="1"/>
  <c r="J186" i="1"/>
  <c r="BN185" i="1"/>
  <c r="BM185" i="1"/>
  <c r="AO185" i="1"/>
  <c r="J185" i="1"/>
  <c r="BN184" i="1"/>
  <c r="BM184" i="1"/>
  <c r="AO184" i="1"/>
  <c r="J184" i="1"/>
  <c r="BN183" i="1"/>
  <c r="BM183" i="1"/>
  <c r="AO183" i="1"/>
  <c r="J183" i="1"/>
  <c r="BN182" i="1"/>
  <c r="BM182" i="1"/>
  <c r="AO182" i="1"/>
  <c r="J182" i="1"/>
  <c r="BN181" i="1"/>
  <c r="BM181" i="1"/>
  <c r="AO181" i="1"/>
  <c r="J181" i="1"/>
  <c r="BN180" i="1"/>
  <c r="BM180" i="1"/>
  <c r="AO180" i="1"/>
  <c r="J180" i="1"/>
  <c r="BN179" i="1"/>
  <c r="BM179" i="1"/>
  <c r="AO179" i="1"/>
  <c r="J179" i="1"/>
  <c r="BN178" i="1"/>
  <c r="BM178" i="1"/>
  <c r="AO178" i="1"/>
  <c r="J178" i="1"/>
  <c r="BN177" i="1"/>
  <c r="BM177" i="1"/>
  <c r="AO177" i="1"/>
  <c r="J177" i="1"/>
  <c r="BN176" i="1"/>
  <c r="BM176" i="1"/>
  <c r="AO176" i="1"/>
  <c r="J176" i="1"/>
  <c r="BN175" i="1"/>
  <c r="BM175" i="1"/>
  <c r="AO175" i="1"/>
  <c r="J175" i="1"/>
  <c r="BN174" i="1"/>
  <c r="BM174" i="1"/>
  <c r="AO174" i="1"/>
  <c r="J174" i="1"/>
  <c r="BN173" i="1"/>
  <c r="BM173" i="1"/>
  <c r="AO173" i="1"/>
  <c r="J173" i="1"/>
  <c r="BN172" i="1"/>
  <c r="BM172" i="1"/>
  <c r="AO172" i="1"/>
  <c r="J172" i="1"/>
  <c r="BN171" i="1"/>
  <c r="BM171" i="1"/>
  <c r="AO171" i="1"/>
  <c r="J171" i="1"/>
  <c r="BN170" i="1"/>
  <c r="BM170" i="1"/>
  <c r="AO170" i="1"/>
  <c r="J170" i="1"/>
  <c r="BN169" i="1"/>
  <c r="BM169" i="1"/>
  <c r="AO169" i="1"/>
  <c r="J169" i="1"/>
  <c r="BN168" i="1"/>
  <c r="BM168" i="1"/>
  <c r="AO168" i="1"/>
  <c r="J168" i="1"/>
  <c r="BN167" i="1"/>
  <c r="BM167" i="1"/>
  <c r="AO167" i="1"/>
  <c r="J167" i="1"/>
  <c r="BN166" i="1"/>
  <c r="BM166" i="1"/>
  <c r="AO166" i="1"/>
  <c r="J166" i="1"/>
  <c r="BN165" i="1"/>
  <c r="BM165" i="1"/>
  <c r="AO165" i="1"/>
  <c r="J165" i="1"/>
  <c r="BN164" i="1"/>
  <c r="BM164" i="1"/>
  <c r="AO164" i="1"/>
  <c r="J164" i="1"/>
  <c r="BN163" i="1"/>
  <c r="BM163" i="1"/>
  <c r="AO163" i="1"/>
  <c r="J163" i="1"/>
  <c r="BN162" i="1"/>
  <c r="BM162" i="1"/>
  <c r="AO162" i="1"/>
  <c r="J162" i="1"/>
  <c r="BN161" i="1"/>
  <c r="BM161" i="1"/>
  <c r="AO161" i="1"/>
  <c r="J161" i="1"/>
  <c r="BN160" i="1"/>
  <c r="BM160" i="1"/>
  <c r="AO160" i="1"/>
  <c r="J160" i="1"/>
  <c r="BN159" i="1"/>
  <c r="BM159" i="1"/>
  <c r="AO159" i="1"/>
  <c r="J159" i="1"/>
  <c r="BN158" i="1"/>
  <c r="BM158" i="1"/>
  <c r="AO158" i="1"/>
  <c r="J158" i="1"/>
  <c r="BN157" i="1"/>
  <c r="BM157" i="1"/>
  <c r="AO157" i="1"/>
  <c r="J157" i="1"/>
  <c r="BN156" i="1"/>
  <c r="BM156" i="1"/>
  <c r="AO156" i="1"/>
  <c r="J156" i="1"/>
  <c r="BN155" i="1"/>
  <c r="BM155" i="1"/>
  <c r="AO155" i="1"/>
  <c r="J155" i="1"/>
  <c r="BN154" i="1"/>
  <c r="BM154" i="1"/>
  <c r="AO154" i="1"/>
  <c r="J154" i="1"/>
  <c r="BN153" i="1"/>
  <c r="BM153" i="1"/>
  <c r="AO153" i="1"/>
  <c r="J153" i="1"/>
  <c r="BN152" i="1"/>
  <c r="BM152" i="1"/>
  <c r="AO152" i="1"/>
  <c r="J152" i="1"/>
  <c r="BN151" i="1"/>
  <c r="BM151" i="1"/>
  <c r="AO151" i="1"/>
  <c r="J151" i="1"/>
  <c r="BN150" i="1"/>
  <c r="BM150" i="1"/>
  <c r="AO150" i="1"/>
  <c r="J150" i="1"/>
  <c r="BN149" i="1"/>
  <c r="BM149" i="1"/>
  <c r="AO149" i="1"/>
  <c r="J149" i="1"/>
  <c r="BN148" i="1"/>
  <c r="BM148" i="1"/>
  <c r="AO148" i="1"/>
  <c r="J148" i="1"/>
  <c r="BN147" i="1"/>
  <c r="BM147" i="1"/>
  <c r="AO147" i="1"/>
  <c r="J147" i="1"/>
  <c r="BN146" i="1"/>
  <c r="BM146" i="1"/>
  <c r="AO146" i="1"/>
  <c r="J146" i="1"/>
  <c r="BN145" i="1"/>
  <c r="BM145" i="1"/>
  <c r="AO145" i="1"/>
  <c r="J145" i="1"/>
  <c r="BN144" i="1"/>
  <c r="BM144" i="1"/>
  <c r="AO144" i="1"/>
  <c r="J144" i="1"/>
  <c r="BN143" i="1"/>
  <c r="BM143" i="1"/>
  <c r="AO143" i="1"/>
  <c r="J143" i="1"/>
  <c r="BN142" i="1"/>
  <c r="BM142" i="1"/>
  <c r="AO142" i="1"/>
  <c r="J142" i="1"/>
  <c r="BN141" i="1"/>
  <c r="BM141" i="1"/>
  <c r="AO141" i="1"/>
  <c r="J141" i="1"/>
  <c r="BN140" i="1"/>
  <c r="BM140" i="1"/>
  <c r="AO140" i="1"/>
  <c r="J140" i="1"/>
  <c r="BN139" i="1"/>
  <c r="BM139" i="1"/>
  <c r="AO139" i="1"/>
  <c r="J139" i="1"/>
  <c r="BN138" i="1"/>
  <c r="BM138" i="1"/>
  <c r="AO138" i="1"/>
  <c r="J138" i="1"/>
  <c r="BN137" i="1"/>
  <c r="BM137" i="1"/>
  <c r="AO137" i="1"/>
  <c r="J137" i="1"/>
  <c r="BN136" i="1"/>
  <c r="BM136" i="1"/>
  <c r="AO136" i="1"/>
  <c r="J136" i="1"/>
  <c r="BN135" i="1"/>
  <c r="BM135" i="1"/>
  <c r="AO135" i="1"/>
  <c r="J135" i="1"/>
  <c r="BN134" i="1"/>
  <c r="BM134" i="1"/>
  <c r="AO134" i="1"/>
  <c r="J134" i="1"/>
  <c r="BN133" i="1"/>
  <c r="BM133" i="1"/>
  <c r="AO133" i="1"/>
  <c r="J133" i="1"/>
  <c r="BN132" i="1"/>
  <c r="BM132" i="1"/>
  <c r="AO132" i="1"/>
  <c r="J132" i="1"/>
  <c r="BN131" i="1"/>
  <c r="BM131" i="1"/>
  <c r="AO131" i="1"/>
  <c r="J131" i="1"/>
  <c r="BN130" i="1"/>
  <c r="BM130" i="1"/>
  <c r="AO130" i="1"/>
  <c r="J130" i="1"/>
  <c r="BN129" i="1"/>
  <c r="BM129" i="1"/>
  <c r="AO129" i="1"/>
  <c r="J129" i="1"/>
  <c r="BN128" i="1"/>
  <c r="BM128" i="1"/>
  <c r="AO128" i="1"/>
  <c r="J128" i="1"/>
  <c r="BN127" i="1"/>
  <c r="BM127" i="1"/>
  <c r="AO127" i="1"/>
  <c r="J127" i="1"/>
  <c r="BN126" i="1"/>
  <c r="BM126" i="1"/>
  <c r="AO126" i="1"/>
  <c r="J126" i="1"/>
  <c r="BN125" i="1"/>
  <c r="BM125" i="1"/>
  <c r="AO125" i="1"/>
  <c r="J125" i="1"/>
  <c r="BN124" i="1"/>
  <c r="BM124" i="1"/>
  <c r="AO124" i="1"/>
  <c r="J124" i="1"/>
  <c r="BN123" i="1"/>
  <c r="BM123" i="1"/>
  <c r="AO123" i="1"/>
  <c r="J123" i="1"/>
  <c r="BN122" i="1"/>
  <c r="BM122" i="1"/>
  <c r="AO122" i="1"/>
  <c r="J122" i="1"/>
  <c r="BN121" i="1"/>
  <c r="BM121" i="1"/>
  <c r="AO121" i="1"/>
  <c r="J121" i="1"/>
  <c r="BN120" i="1"/>
  <c r="BM120" i="1"/>
  <c r="AO120" i="1"/>
  <c r="J120" i="1"/>
  <c r="BN119" i="1"/>
  <c r="BM119" i="1"/>
  <c r="AO119" i="1"/>
  <c r="J119" i="1"/>
  <c r="BN118" i="1"/>
  <c r="BM118" i="1"/>
  <c r="AO118" i="1"/>
  <c r="J118" i="1"/>
  <c r="BN117" i="1"/>
  <c r="BM117" i="1"/>
  <c r="AO117" i="1"/>
  <c r="J117" i="1"/>
  <c r="BN116" i="1"/>
  <c r="BM116" i="1"/>
  <c r="AO116" i="1"/>
  <c r="J116" i="1"/>
  <c r="BN115" i="1"/>
  <c r="BM115" i="1"/>
  <c r="AO115" i="1"/>
  <c r="J115" i="1"/>
  <c r="BN114" i="1"/>
  <c r="BM114" i="1"/>
  <c r="AO114" i="1"/>
  <c r="J114" i="1"/>
  <c r="BN113" i="1"/>
  <c r="BM113" i="1"/>
  <c r="AO113" i="1"/>
  <c r="J113" i="1"/>
  <c r="BN112" i="1"/>
  <c r="BM112" i="1"/>
  <c r="AO112" i="1"/>
  <c r="J112" i="1"/>
  <c r="BN111" i="1"/>
  <c r="BM111" i="1"/>
  <c r="AO111" i="1"/>
  <c r="J111" i="1"/>
  <c r="BN110" i="1"/>
  <c r="BM110" i="1"/>
  <c r="AO110" i="1"/>
  <c r="J110" i="1"/>
  <c r="BN109" i="1"/>
  <c r="BM109" i="1"/>
  <c r="AO109" i="1"/>
  <c r="J109" i="1"/>
  <c r="BN108" i="1"/>
  <c r="BM108" i="1"/>
  <c r="AO108" i="1"/>
  <c r="J108" i="1"/>
  <c r="BN107" i="1"/>
  <c r="BM107" i="1"/>
  <c r="AO107" i="1"/>
  <c r="J107" i="1"/>
  <c r="BN106" i="1"/>
  <c r="BM106" i="1"/>
  <c r="AO106" i="1"/>
  <c r="J106" i="1"/>
  <c r="BN105" i="1"/>
  <c r="BM105" i="1"/>
  <c r="AO105" i="1"/>
  <c r="J105" i="1"/>
  <c r="BN104" i="1"/>
  <c r="BM104" i="1"/>
  <c r="AO104" i="1"/>
  <c r="J104" i="1"/>
  <c r="BN103" i="1"/>
  <c r="BM103" i="1"/>
  <c r="AO103" i="1"/>
  <c r="J103" i="1"/>
  <c r="BN102" i="1"/>
  <c r="BM102" i="1"/>
  <c r="AO102" i="1"/>
  <c r="J102" i="1"/>
  <c r="BN101" i="1"/>
  <c r="BM101" i="1"/>
  <c r="AO101" i="1"/>
  <c r="J101" i="1"/>
  <c r="BN100" i="1"/>
  <c r="BM100" i="1"/>
  <c r="AO100" i="1"/>
  <c r="J100" i="1"/>
  <c r="BN99" i="1"/>
  <c r="BM99" i="1"/>
  <c r="AO99" i="1"/>
  <c r="J99" i="1"/>
  <c r="BN98" i="1"/>
  <c r="BM98" i="1"/>
  <c r="AO98" i="1"/>
  <c r="J98" i="1"/>
  <c r="BN97" i="1"/>
  <c r="BM97" i="1"/>
  <c r="AO97" i="1"/>
  <c r="J97" i="1"/>
  <c r="BN96" i="1"/>
  <c r="BM96" i="1"/>
  <c r="AO96" i="1"/>
  <c r="J96" i="1"/>
  <c r="BN95" i="1"/>
  <c r="BM95" i="1"/>
  <c r="AO95" i="1"/>
  <c r="J95" i="1"/>
  <c r="BN94" i="1"/>
  <c r="BM94" i="1"/>
  <c r="AO94" i="1"/>
  <c r="J94" i="1"/>
  <c r="BN93" i="1"/>
  <c r="BM93" i="1"/>
  <c r="AO93" i="1"/>
  <c r="J93" i="1"/>
  <c r="BN92" i="1"/>
  <c r="BM92" i="1"/>
  <c r="AO92" i="1"/>
  <c r="J92" i="1"/>
  <c r="BN91" i="1"/>
  <c r="BM91" i="1"/>
  <c r="AO91" i="1"/>
  <c r="J91" i="1"/>
  <c r="BN90" i="1"/>
  <c r="BM90" i="1"/>
  <c r="AO90" i="1"/>
  <c r="J90" i="1"/>
  <c r="BN89" i="1"/>
  <c r="BM89" i="1"/>
  <c r="AO89" i="1"/>
  <c r="J89" i="1"/>
  <c r="BN88" i="1"/>
  <c r="BM88" i="1"/>
  <c r="AO88" i="1"/>
  <c r="J88" i="1"/>
  <c r="BN87" i="1"/>
  <c r="BM87" i="1"/>
  <c r="AO87" i="1"/>
  <c r="J87" i="1"/>
  <c r="BN86" i="1"/>
  <c r="BM86" i="1"/>
  <c r="AO86" i="1"/>
  <c r="J86" i="1"/>
  <c r="BN85" i="1"/>
  <c r="BM85" i="1"/>
  <c r="AO85" i="1"/>
  <c r="J85" i="1"/>
  <c r="BN84" i="1"/>
  <c r="BM84" i="1"/>
  <c r="AO84" i="1"/>
  <c r="J84" i="1"/>
  <c r="BN83" i="1"/>
  <c r="BM83" i="1"/>
  <c r="AO83" i="1"/>
  <c r="J83" i="1"/>
  <c r="BN82" i="1"/>
  <c r="BM82" i="1"/>
  <c r="AO82" i="1"/>
  <c r="J82" i="1"/>
  <c r="BN81" i="1"/>
  <c r="BM81" i="1"/>
  <c r="AO81" i="1"/>
  <c r="J81" i="1"/>
  <c r="BN80" i="1"/>
  <c r="BM80" i="1"/>
  <c r="AO80" i="1"/>
  <c r="J80" i="1"/>
  <c r="BN79" i="1"/>
  <c r="BM79" i="1"/>
  <c r="AO79" i="1"/>
  <c r="J79" i="1"/>
  <c r="BN78" i="1"/>
  <c r="BM78" i="1"/>
  <c r="AO78" i="1"/>
  <c r="J78" i="1"/>
  <c r="BN77" i="1"/>
  <c r="BM77" i="1"/>
  <c r="AO77" i="1"/>
  <c r="J77" i="1"/>
  <c r="BN76" i="1"/>
  <c r="BM76" i="1"/>
  <c r="AO76" i="1"/>
  <c r="J76" i="1"/>
  <c r="BN75" i="1"/>
  <c r="BM75" i="1"/>
  <c r="AO75" i="1"/>
  <c r="J75" i="1"/>
  <c r="BN74" i="1"/>
  <c r="BM74" i="1"/>
  <c r="AO74" i="1"/>
  <c r="J74" i="1"/>
  <c r="BN73" i="1"/>
  <c r="BM73" i="1"/>
  <c r="AO73" i="1"/>
  <c r="J73" i="1"/>
  <c r="BN72" i="1"/>
  <c r="BM72" i="1"/>
  <c r="AO72" i="1"/>
  <c r="J72" i="1"/>
  <c r="BN71" i="1"/>
  <c r="BM71" i="1"/>
  <c r="AO71" i="1"/>
  <c r="J71" i="1"/>
  <c r="BN70" i="1"/>
  <c r="BM70" i="1"/>
  <c r="AO70" i="1"/>
  <c r="J70" i="1"/>
  <c r="BN69" i="1"/>
  <c r="BM69" i="1"/>
  <c r="AO69" i="1"/>
  <c r="J69" i="1"/>
  <c r="BN68" i="1"/>
  <c r="BM68" i="1"/>
  <c r="AO68" i="1"/>
  <c r="J68" i="1"/>
  <c r="BN67" i="1"/>
  <c r="BM67" i="1"/>
  <c r="AO67" i="1"/>
  <c r="J67" i="1"/>
  <c r="BN66" i="1"/>
  <c r="BM66" i="1"/>
  <c r="AO66" i="1"/>
  <c r="J66" i="1"/>
  <c r="BN65" i="1"/>
  <c r="BM65" i="1"/>
  <c r="AO65" i="1"/>
  <c r="J65" i="1"/>
  <c r="BN64" i="1"/>
  <c r="BM64" i="1"/>
  <c r="AO64" i="1"/>
  <c r="J64" i="1"/>
  <c r="BN63" i="1"/>
  <c r="BM63" i="1"/>
  <c r="AO63" i="1"/>
  <c r="J63" i="1"/>
  <c r="BN62" i="1"/>
  <c r="BM62" i="1"/>
  <c r="AO62" i="1"/>
  <c r="J62" i="1"/>
  <c r="BN61" i="1"/>
  <c r="BM61" i="1"/>
  <c r="AO61" i="1"/>
  <c r="J61" i="1"/>
  <c r="BN60" i="1"/>
  <c r="BM60" i="1"/>
  <c r="AO60" i="1"/>
  <c r="J60" i="1"/>
  <c r="BN59" i="1"/>
  <c r="BM59" i="1"/>
  <c r="AO59" i="1"/>
  <c r="J59" i="1"/>
  <c r="BN58" i="1"/>
  <c r="BM58" i="1"/>
  <c r="AO58" i="1"/>
  <c r="J58" i="1"/>
  <c r="BN57" i="1"/>
  <c r="BM57" i="1"/>
  <c r="AO57" i="1"/>
  <c r="J57" i="1"/>
  <c r="BN56" i="1"/>
  <c r="BM56" i="1"/>
  <c r="AO56" i="1"/>
  <c r="J56" i="1"/>
  <c r="BN55" i="1"/>
  <c r="BM55" i="1"/>
  <c r="AO55" i="1"/>
  <c r="J55" i="1"/>
  <c r="BN54" i="1"/>
  <c r="BM54" i="1"/>
  <c r="AO54" i="1"/>
  <c r="J54" i="1"/>
  <c r="BN53" i="1"/>
  <c r="BM53" i="1"/>
  <c r="AO53" i="1"/>
  <c r="J53" i="1"/>
  <c r="BN52" i="1"/>
  <c r="BM52" i="1"/>
  <c r="AO52" i="1"/>
  <c r="J52" i="1"/>
  <c r="BN51" i="1"/>
  <c r="BM51" i="1"/>
  <c r="AO51" i="1"/>
  <c r="J51" i="1"/>
  <c r="BN50" i="1"/>
  <c r="BM50" i="1"/>
  <c r="AO50" i="1"/>
  <c r="J50" i="1"/>
  <c r="BN49" i="1"/>
  <c r="BM49" i="1"/>
  <c r="AO49" i="1"/>
  <c r="J49" i="1"/>
  <c r="BN48" i="1"/>
  <c r="BM48" i="1"/>
  <c r="AO48" i="1"/>
  <c r="J48" i="1"/>
  <c r="BN47" i="1"/>
  <c r="BM47" i="1"/>
  <c r="AO47" i="1"/>
  <c r="J47" i="1"/>
  <c r="BN46" i="1"/>
  <c r="BM46" i="1"/>
  <c r="AO46" i="1"/>
  <c r="J46" i="1"/>
  <c r="BN45" i="1"/>
  <c r="BM45" i="1"/>
  <c r="AO45" i="1"/>
  <c r="J45" i="1"/>
  <c r="BN44" i="1"/>
  <c r="BM44" i="1"/>
  <c r="AO44" i="1"/>
  <c r="J44" i="1"/>
  <c r="BN43" i="1"/>
  <c r="BM43" i="1"/>
  <c r="AO43" i="1"/>
  <c r="J43" i="1"/>
  <c r="BN42" i="1"/>
  <c r="BM42" i="1"/>
  <c r="AO42" i="1"/>
  <c r="J42" i="1"/>
  <c r="BN41" i="1"/>
  <c r="BM41" i="1"/>
  <c r="AO41" i="1"/>
  <c r="J41" i="1"/>
  <c r="BN40" i="1"/>
  <c r="BM40" i="1"/>
  <c r="AO40" i="1"/>
  <c r="J40" i="1"/>
  <c r="BN39" i="1"/>
  <c r="BM39" i="1"/>
  <c r="AO39" i="1"/>
  <c r="J39" i="1"/>
  <c r="BN38" i="1"/>
  <c r="BM38" i="1"/>
  <c r="AO38" i="1"/>
  <c r="J38" i="1"/>
  <c r="BN37" i="1"/>
  <c r="BM37" i="1"/>
  <c r="AO37" i="1"/>
  <c r="J37" i="1"/>
  <c r="BN36" i="1"/>
  <c r="BM36" i="1"/>
  <c r="AO36" i="1"/>
  <c r="J36" i="1"/>
  <c r="BN35" i="1"/>
  <c r="BM35" i="1"/>
  <c r="AO35" i="1"/>
  <c r="J35" i="1"/>
  <c r="BN34" i="1"/>
  <c r="BM34" i="1"/>
  <c r="AO34" i="1"/>
  <c r="J34" i="1"/>
  <c r="BN33" i="1"/>
  <c r="BM33" i="1"/>
  <c r="AO33" i="1"/>
  <c r="J33" i="1"/>
  <c r="BN32" i="1"/>
  <c r="BM32" i="1"/>
  <c r="AO32" i="1"/>
  <c r="J32" i="1"/>
  <c r="BN31" i="1"/>
  <c r="BM31" i="1"/>
  <c r="AO31" i="1"/>
  <c r="J31" i="1"/>
  <c r="BN30" i="1"/>
  <c r="BM30" i="1"/>
  <c r="AO30" i="1"/>
  <c r="J30" i="1"/>
  <c r="BN29" i="1"/>
  <c r="BM29" i="1"/>
  <c r="AO29" i="1"/>
  <c r="J29" i="1"/>
  <c r="BN28" i="1"/>
  <c r="BM28" i="1"/>
  <c r="AO28" i="1"/>
  <c r="J28" i="1"/>
  <c r="BN27" i="1"/>
  <c r="BM27" i="1"/>
  <c r="AO27" i="1"/>
  <c r="J27" i="1"/>
  <c r="BN26" i="1"/>
  <c r="BM26" i="1"/>
  <c r="AO26" i="1"/>
  <c r="J26" i="1"/>
  <c r="BN25" i="1"/>
  <c r="BM25" i="1"/>
  <c r="AO25" i="1"/>
  <c r="J25" i="1"/>
  <c r="BN24" i="1"/>
  <c r="BM24" i="1"/>
  <c r="AO24" i="1"/>
  <c r="J24" i="1"/>
  <c r="BN23" i="1"/>
  <c r="BM23" i="1"/>
  <c r="AO23" i="1"/>
  <c r="J23" i="1"/>
  <c r="BN22" i="1"/>
  <c r="BM22" i="1"/>
  <c r="AO22" i="1"/>
  <c r="J22" i="1"/>
  <c r="BN21" i="1"/>
  <c r="BM21" i="1"/>
  <c r="AO21" i="1"/>
  <c r="J21" i="1"/>
  <c r="BN20" i="1"/>
  <c r="BM20" i="1"/>
  <c r="AO20" i="1"/>
  <c r="J20" i="1"/>
  <c r="BN19" i="1"/>
  <c r="BM19" i="1"/>
  <c r="AO19" i="1"/>
  <c r="J19" i="1"/>
  <c r="BN18" i="1"/>
  <c r="BM18" i="1"/>
  <c r="AO18" i="1"/>
  <c r="J18" i="1"/>
  <c r="BN17" i="1"/>
  <c r="BM17" i="1"/>
  <c r="AO17" i="1"/>
  <c r="J17" i="1"/>
  <c r="BN16" i="1"/>
  <c r="BM16" i="1"/>
  <c r="AO16" i="1"/>
  <c r="J16" i="1"/>
  <c r="BN15" i="1"/>
  <c r="BM15" i="1"/>
  <c r="AO15" i="1"/>
  <c r="J15" i="1"/>
  <c r="BN14" i="1"/>
  <c r="BM14" i="1"/>
  <c r="AO14" i="1"/>
  <c r="J14" i="1"/>
  <c r="BN13" i="1"/>
  <c r="BM13" i="1"/>
  <c r="AO13" i="1"/>
  <c r="J13" i="1"/>
  <c r="BN12" i="1"/>
  <c r="BM12" i="1"/>
  <c r="AO12" i="1"/>
  <c r="J12" i="1"/>
  <c r="BN11" i="1"/>
  <c r="BM11" i="1"/>
  <c r="AO11" i="1"/>
  <c r="J11" i="1"/>
  <c r="BN10" i="1"/>
  <c r="BM10" i="1"/>
  <c r="AO10" i="1"/>
  <c r="J10" i="1"/>
  <c r="BN9" i="1"/>
  <c r="BM9" i="1"/>
  <c r="AO9" i="1"/>
  <c r="J9" i="1"/>
  <c r="BN8" i="1"/>
  <c r="BM8" i="1"/>
  <c r="AO8" i="1"/>
  <c r="J8" i="1"/>
  <c r="BN7" i="1"/>
  <c r="BM7" i="1"/>
  <c r="AO7" i="1"/>
  <c r="J7" i="1"/>
  <c r="BN6" i="1"/>
  <c r="BM6" i="1"/>
  <c r="AO6" i="1"/>
  <c r="J6" i="1"/>
  <c r="BN5" i="1"/>
  <c r="BM5" i="1"/>
  <c r="AO5" i="1"/>
  <c r="J5" i="1"/>
  <c r="BN4" i="1"/>
  <c r="BM4" i="1"/>
  <c r="AO4" i="1"/>
  <c r="J4" i="1"/>
  <c r="BN3" i="1"/>
  <c r="BM3" i="1"/>
  <c r="AO3" i="1"/>
  <c r="J3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V1" i="1"/>
  <c r="U1" i="1"/>
  <c r="T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tc={3287F4D5-2DF9-4AF4-9226-DD779A398FA2}</author>
    <author>tc={BA6DE9E1-A69E-443F-AD9F-08109E3CEB7C}</author>
    <author>tc={69F05A84-1BD0-4A57-8675-14F69DD85F65}</author>
  </authors>
  <commentList>
    <comment ref="AM15" authorId="0" shapeId="0" xr:uid="{3287F4D5-2DF9-4AF4-9226-DD779A398FA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02/11/2010 contrato por prestación de servicios</t>
      </text>
    </comment>
    <comment ref="AM17" authorId="1" shapeId="0" xr:uid="{BA6DE9E1-A69E-443F-AD9F-08109E3CEB7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02/01/11 contrato por prestación de servicios</t>
      </text>
    </comment>
    <comment ref="A4066" authorId="2" shapeId="0" xr:uid="{69F05A84-1BD0-4A57-8675-14F69DD85F6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Cedula Extranjería
</t>
      </text>
    </comment>
  </commentList>
</comments>
</file>

<file path=xl/sharedStrings.xml><?xml version="1.0" encoding="utf-8"?>
<sst xmlns="http://schemas.openxmlformats.org/spreadsheetml/2006/main" count="108352" uniqueCount="22114">
  <si>
    <t>CEDULA</t>
  </si>
  <si>
    <t>NOMBRE</t>
  </si>
  <si>
    <t>FECHA AFILIACION</t>
  </si>
  <si>
    <t>EPS</t>
  </si>
  <si>
    <t>PENSION</t>
  </si>
  <si>
    <t>CESANTIAS</t>
  </si>
  <si>
    <t>CAMBIO EPS - PENSION FECHA</t>
  </si>
  <si>
    <t>CUENTA NOMINA</t>
  </si>
  <si>
    <t>GENERO</t>
  </si>
  <si>
    <t>EDAD</t>
  </si>
  <si>
    <t>RH</t>
  </si>
  <si>
    <t>ESTADO CIVIL</t>
  </si>
  <si>
    <t># HIJOS</t>
  </si>
  <si>
    <t># PERSONAS A CARGO</t>
  </si>
  <si>
    <t xml:space="preserve">ESTRATO </t>
  </si>
  <si>
    <t>EXAMENES INGRESO</t>
  </si>
  <si>
    <t>FECHA DE NACIMIENTO</t>
  </si>
  <si>
    <t>LUGAR EXPEDICION C.C.</t>
  </si>
  <si>
    <t>FECHA ACTUAL</t>
  </si>
  <si>
    <t>TEL FIJO</t>
  </si>
  <si>
    <t>CELULAR</t>
  </si>
  <si>
    <t>CORREO</t>
  </si>
  <si>
    <t>DIRECCION</t>
  </si>
  <si>
    <t>BARRIO</t>
  </si>
  <si>
    <t>CONTACTO CASO EMERGENCIA</t>
  </si>
  <si>
    <t>PARENTESCO</t>
  </si>
  <si>
    <t>TEL CONTACTO</t>
  </si>
  <si>
    <t>soporte digital</t>
  </si>
  <si>
    <t>soporte carné</t>
  </si>
  <si>
    <t>intranet</t>
  </si>
  <si>
    <t>NIVEL ESCOLARIDAD</t>
  </si>
  <si>
    <t xml:space="preserve">PROFESION </t>
  </si>
  <si>
    <t>ESTUDIOS EN CURSO</t>
  </si>
  <si>
    <t>CARGO</t>
  </si>
  <si>
    <t>GERENCIA</t>
  </si>
  <si>
    <t>CAMPAÑA GENERAL</t>
  </si>
  <si>
    <t>ÁREA DE NEGOCIO</t>
  </si>
  <si>
    <t>TIPO DE CONTRATO</t>
  </si>
  <si>
    <t>FECHA INGRESO</t>
  </si>
  <si>
    <t>SALARIO 2023</t>
  </si>
  <si>
    <t>SUBSIDIO TRANSPORTE 2023</t>
  </si>
  <si>
    <t>FECHA CAMBIO CAMPAÑA PERIODO DE PRUEBA</t>
  </si>
  <si>
    <t>E. DESEMPEÑO I SEM 2016</t>
  </si>
  <si>
    <t>E. DESEMPEÑO II SEM 2016</t>
  </si>
  <si>
    <t>E. DESEMPEÑO 2017</t>
  </si>
  <si>
    <t>E. DESEMPEÑO 2018</t>
  </si>
  <si>
    <t>E. DESEMPEÑO 2019</t>
  </si>
  <si>
    <t>E. DESEMPEÑO 2020</t>
  </si>
  <si>
    <t>E. DESEMPEÑO 2021</t>
  </si>
  <si>
    <t>FECHA NOMBRAMIENTO CARGO</t>
  </si>
  <si>
    <t>LLAMADO DE ATENCIÓN</t>
  </si>
  <si>
    <t>MEMORANDO 1</t>
  </si>
  <si>
    <t>MEMORANDO 2</t>
  </si>
  <si>
    <t>MEMORANDO 3</t>
  </si>
  <si>
    <t>LICENCIA NO REMUNERADOS</t>
  </si>
  <si>
    <t># PERIODO TOMADOS VACACIONES</t>
  </si>
  <si>
    <t>PERIODOS FALTANTES VACACIONES</t>
  </si>
  <si>
    <t>FECHA SALIDA VACACIONES</t>
  </si>
  <si>
    <t>FECHA INGRESO VACACIONES</t>
  </si>
  <si>
    <t>FECHA RETIRO</t>
  </si>
  <si>
    <t>Tipo de Retiro</t>
  </si>
  <si>
    <t>MOTIVO DE RETIRO</t>
  </si>
  <si>
    <t>VIP</t>
  </si>
  <si>
    <t>ESTADO</t>
  </si>
  <si>
    <t>ALERTA PERIODO DE PRUEBA</t>
  </si>
  <si>
    <t>DURACIÓN EN MESES (no borrar)</t>
  </si>
  <si>
    <t>Columna1</t>
  </si>
  <si>
    <t>CASTAÑEDA CAMACHO PABLO CESAR</t>
  </si>
  <si>
    <t xml:space="preserve">ALIANSALUD EPS </t>
  </si>
  <si>
    <t>COLPENSIONES</t>
  </si>
  <si>
    <t>FNA</t>
  </si>
  <si>
    <t>ING - Colpensiones junio 2017</t>
  </si>
  <si>
    <t>Masculino</t>
  </si>
  <si>
    <t>O+</t>
  </si>
  <si>
    <t>Casado(a)</t>
  </si>
  <si>
    <t>NO</t>
  </si>
  <si>
    <t>Bogotá</t>
  </si>
  <si>
    <t>N/A</t>
  </si>
  <si>
    <t>pablo.castaneda@cyc-bpo.com</t>
  </si>
  <si>
    <t>CR 74 25G 69</t>
  </si>
  <si>
    <t>Salitre</t>
  </si>
  <si>
    <t>Yarime Giraldo</t>
  </si>
  <si>
    <t>Esposo(a)</t>
  </si>
  <si>
    <t>no</t>
  </si>
  <si>
    <t>Profesional</t>
  </si>
  <si>
    <t>Derecho</t>
  </si>
  <si>
    <t>Presidente</t>
  </si>
  <si>
    <t>Presidencial</t>
  </si>
  <si>
    <t>Ejecutivo</t>
  </si>
  <si>
    <t>Dirección</t>
  </si>
  <si>
    <t>Término indefinido</t>
  </si>
  <si>
    <t>ACTIVO</t>
  </si>
  <si>
    <t>SANDOVAL CABRA MELIDA</t>
  </si>
  <si>
    <t>COMPENSAR</t>
  </si>
  <si>
    <t>PROTECCIÓN</t>
  </si>
  <si>
    <t>Femenino</t>
  </si>
  <si>
    <t>A+</t>
  </si>
  <si>
    <t>melidasandoval@hotmail.com</t>
  </si>
  <si>
    <t>Cra 98 a # 15 - 80</t>
  </si>
  <si>
    <t>Zona Franca - Fontibon</t>
  </si>
  <si>
    <t>Luis Rodriguez</t>
  </si>
  <si>
    <t>SI</t>
  </si>
  <si>
    <t>Universitario</t>
  </si>
  <si>
    <t>Administración De Empresas</t>
  </si>
  <si>
    <t>Gerente Administrativa</t>
  </si>
  <si>
    <t>Gerencia Adminstrativa</t>
  </si>
  <si>
    <t>Gerencia Administrativa</t>
  </si>
  <si>
    <t>4.04</t>
  </si>
  <si>
    <t>Espitia Vargas Diego Alexander</t>
  </si>
  <si>
    <t>CRUZ BLANCA</t>
  </si>
  <si>
    <t>COLFONDOS</t>
  </si>
  <si>
    <t>PORVENIR</t>
  </si>
  <si>
    <t>Soltero(a)</t>
  </si>
  <si>
    <t>diegoespittia@hotmail.com</t>
  </si>
  <si>
    <t>Cra 113 A Bis A # 63 F 36</t>
  </si>
  <si>
    <t xml:space="preserve">Engativá </t>
  </si>
  <si>
    <t>Margarita Vargas</t>
  </si>
  <si>
    <t>Madre</t>
  </si>
  <si>
    <t>Ingeniería Industrial</t>
  </si>
  <si>
    <t>Director(a) de Proyecto</t>
  </si>
  <si>
    <t>Falabella</t>
  </si>
  <si>
    <t>Negocio</t>
  </si>
  <si>
    <t>4.36</t>
  </si>
  <si>
    <t>4.14</t>
  </si>
  <si>
    <t>18/09/2015 Incumplimiento funciones</t>
  </si>
  <si>
    <t>17/05/2013 incumplimiento de metas</t>
  </si>
  <si>
    <t>24/09/2015 Incumplimiento de funciones</t>
  </si>
  <si>
    <t>Voluntario</t>
  </si>
  <si>
    <t>Renuncia - Baja remuneración</t>
  </si>
  <si>
    <t>RETIRADO</t>
  </si>
  <si>
    <t xml:space="preserve">Salazar Gomez Edelmira </t>
  </si>
  <si>
    <t>SALUD TOTAL</t>
  </si>
  <si>
    <t>ede-salazar@outlook.com</t>
  </si>
  <si>
    <t>Carrera 1 B # 106 - 06</t>
  </si>
  <si>
    <t>Brazuelez Usme</t>
  </si>
  <si>
    <t xml:space="preserve">Anatilde Gomez </t>
  </si>
  <si>
    <t>Primaria</t>
  </si>
  <si>
    <t>Servicios Generales</t>
  </si>
  <si>
    <t>Administrativa</t>
  </si>
  <si>
    <t>4.00</t>
  </si>
  <si>
    <t xml:space="preserve">08/11/2016 Incumplimiento horario </t>
  </si>
  <si>
    <t xml:space="preserve">26/09/2017  inasistencia injustificada </t>
  </si>
  <si>
    <t>llamado de atencion inasistencia sin justa causa 23/10/18</t>
  </si>
  <si>
    <t>Involuntario</t>
  </si>
  <si>
    <t xml:space="preserve">Terminacion de contrato con justa causa </t>
  </si>
  <si>
    <t>OLIVARES CARDONA SIRLY DEL CARMEN</t>
  </si>
  <si>
    <t>henmar-0105@hotmail.com</t>
  </si>
  <si>
    <t>CR 8 SUR 32A 04 SUR</t>
  </si>
  <si>
    <t>MOLINO 2</t>
  </si>
  <si>
    <t>HENRY MARTINEZ OLIVARES</t>
  </si>
  <si>
    <t>Hijo(a)</t>
  </si>
  <si>
    <t>Bachiller</t>
  </si>
  <si>
    <t>Asesor(a) de Negociación jr</t>
  </si>
  <si>
    <t>01/02/2018 BCS - CITI 21/06/2018 de citi a Banco popular, a Falabella 1 sep 2021</t>
  </si>
  <si>
    <t>4.93</t>
  </si>
  <si>
    <t>4.69</t>
  </si>
  <si>
    <t>Tello Rodriguez Angie Carolina</t>
  </si>
  <si>
    <t>NUEVA EPS</t>
  </si>
  <si>
    <t>Horizonte</t>
  </si>
  <si>
    <t>Carrera 72 K No. 40 -06 Sur Casa 85</t>
  </si>
  <si>
    <t>Timiza</t>
  </si>
  <si>
    <t>Liliana Tello</t>
  </si>
  <si>
    <t>Hermano(a)</t>
  </si>
  <si>
    <t>Coordinador(a) de Proyecto</t>
  </si>
  <si>
    <t>BCS</t>
  </si>
  <si>
    <t>Banco Popular Consumo</t>
  </si>
  <si>
    <t>13/08/2015 Incumplimiento Reglamento Celular</t>
  </si>
  <si>
    <t xml:space="preserve">Escobar Leon Patricia </t>
  </si>
  <si>
    <t>CAFESALUD</t>
  </si>
  <si>
    <t>patricia.escobarleon@gmail.com</t>
  </si>
  <si>
    <t>Calle 20 # 4 -81</t>
  </si>
  <si>
    <t>Las Nieves</t>
  </si>
  <si>
    <t>Angela Maria Escobar</t>
  </si>
  <si>
    <t>Coordinador(a) de Servicio</t>
  </si>
  <si>
    <t>Servicios</t>
  </si>
  <si>
    <t>b</t>
  </si>
  <si>
    <t>4.10</t>
  </si>
  <si>
    <t>8/08/2013 Incumplimiento De Metas</t>
  </si>
  <si>
    <t xml:space="preserve">Renuncia - Cambio de actividad </t>
  </si>
  <si>
    <t>Valencia Gutierrez Nestor Giovanny</t>
  </si>
  <si>
    <t>Cra 99 No 14-70 Pueblo Nuevo 1 Torre 24 Apto 502</t>
  </si>
  <si>
    <t>Fontibón</t>
  </si>
  <si>
    <t>Aurora Gutierrez</t>
  </si>
  <si>
    <t>Técnico</t>
  </si>
  <si>
    <t xml:space="preserve">Asesor(a) de Negociación </t>
  </si>
  <si>
    <t>Itaú</t>
  </si>
  <si>
    <t>Banco Popular Express</t>
  </si>
  <si>
    <t>Mejia Florez Jaime Mario</t>
  </si>
  <si>
    <t>FAMISANAR</t>
  </si>
  <si>
    <t>Uribia</t>
  </si>
  <si>
    <t>jaimemario_mejia@hotmail.com</t>
  </si>
  <si>
    <t>Calle 51 C # 82 C - 22 Sur</t>
  </si>
  <si>
    <t>Deyanira Florez</t>
  </si>
  <si>
    <t>2653311 // 3202455242</t>
  </si>
  <si>
    <t>Tecnólogo</t>
  </si>
  <si>
    <t>Investigación Criminalista - Dactiloscopia, Perito Forense</t>
  </si>
  <si>
    <t xml:space="preserve">Director(a) de Investigación </t>
  </si>
  <si>
    <t>Davivienda Edif CSI</t>
  </si>
  <si>
    <t>4.52</t>
  </si>
  <si>
    <t>Terminación de contrato - Sin justa causa</t>
  </si>
  <si>
    <t>GIRALDO CASTAÑO LUZ YARIME</t>
  </si>
  <si>
    <t>Porvenir - Colpensiones 11/2017</t>
  </si>
  <si>
    <t>Samaná</t>
  </si>
  <si>
    <t>Gerente de Mercadeo</t>
  </si>
  <si>
    <t>Gerencia de Mercadeo</t>
  </si>
  <si>
    <t>Vinasco Villa Oscar Mario</t>
  </si>
  <si>
    <t>Separado(a)</t>
  </si>
  <si>
    <t>Manizales</t>
  </si>
  <si>
    <t>oscarmariovv@hotmail.com</t>
  </si>
  <si>
    <t>Carrera 14 # 106 A 43 Apt 201</t>
  </si>
  <si>
    <t>Santa Paula</t>
  </si>
  <si>
    <t>Alba Ligia Posada</t>
  </si>
  <si>
    <t>Diseño Publicitario Diplomado Gerencia, Crédito Y Cartera</t>
  </si>
  <si>
    <t>Gerente de cuentas</t>
  </si>
  <si>
    <t>Gerencial</t>
  </si>
  <si>
    <t xml:space="preserve">Banco Popular </t>
  </si>
  <si>
    <t>3.85</t>
  </si>
  <si>
    <t>2/09/2016 - 29/01/2017</t>
  </si>
  <si>
    <t>20/09/2016 - 18/01/2018</t>
  </si>
  <si>
    <t xml:space="preserve">VIVAS TAMAYO ELIANA CONSTANZA </t>
  </si>
  <si>
    <t>elivivas07@hotmail.com</t>
  </si>
  <si>
    <t>Carimagua</t>
  </si>
  <si>
    <t>Vilma Vivas</t>
  </si>
  <si>
    <t>Auxiliar De Enfermería</t>
  </si>
  <si>
    <t>Yanbal Bogotá</t>
  </si>
  <si>
    <t>02/01/2018 Citibank - Yanbal</t>
  </si>
  <si>
    <t>4.44</t>
  </si>
  <si>
    <t>3.50</t>
  </si>
  <si>
    <t>20/05/2015 Incumplimiento De Funciones</t>
  </si>
  <si>
    <t>17/09/2018 Incumplimiento de metas</t>
  </si>
  <si>
    <t>1/07/2017 - 27/06/2018</t>
  </si>
  <si>
    <t>20/07/2017 - 15/07/2018</t>
  </si>
  <si>
    <t xml:space="preserve">Renuncia - otra oferta laboral </t>
  </si>
  <si>
    <t>PAEZ CASTIBLANCO ADRIANA NATALY</t>
  </si>
  <si>
    <t>Unión Libre</t>
  </si>
  <si>
    <t>adriana.paez@cyc-bpo.com</t>
  </si>
  <si>
    <t>CALLE 132 A # 89 91 B1 APT402</t>
  </si>
  <si>
    <t>SUBA LOS NARANJOS</t>
  </si>
  <si>
    <t>ANGELO CARTAGENA (ESPOSO)</t>
  </si>
  <si>
    <t>Gerente de Operaciones</t>
  </si>
  <si>
    <t>Gerencia de Operaciones</t>
  </si>
  <si>
    <t>15/02/2013 / pasa de gerente de cuentas a gerente de operaciones 01/09/2022</t>
  </si>
  <si>
    <t>4.28</t>
  </si>
  <si>
    <t>4.24</t>
  </si>
  <si>
    <t>15/04/2013  01 de febrero 2019 Gerente de cuenta</t>
  </si>
  <si>
    <t>Mahecha Ordoñez Allan Raul</t>
  </si>
  <si>
    <t>armo7649@gmail.com</t>
  </si>
  <si>
    <t>Monica Patricia Mahecha</t>
  </si>
  <si>
    <t>Banca Y Sistemas Financieros</t>
  </si>
  <si>
    <t>09/04/2015 Incumplimiento E Funciones</t>
  </si>
  <si>
    <t>GARZON NAVAS CESAR ALBERTO</t>
  </si>
  <si>
    <t>cesargarzon1@gmail.com</t>
  </si>
  <si>
    <t>Cale 76 A Bis 14 72 Inte 2</t>
  </si>
  <si>
    <t>Marichuela</t>
  </si>
  <si>
    <t>Martha Navas</t>
  </si>
  <si>
    <t>Tío(a)</t>
  </si>
  <si>
    <t xml:space="preserve">Especialización </t>
  </si>
  <si>
    <t>Derecho Comercial y Derecho de Negocios Internacionales</t>
  </si>
  <si>
    <t>Maestria Derecho Privada</t>
  </si>
  <si>
    <t>Gerente de Legal y de Riesgo</t>
  </si>
  <si>
    <t>Gerencia de Legal y Riesgo</t>
  </si>
  <si>
    <t>4.23</t>
  </si>
  <si>
    <t xml:space="preserve">19/01/2017 Incumplimiento de funciones </t>
  </si>
  <si>
    <t>26/12/2014 - 26/12/2017 - 28/03/2018</t>
  </si>
  <si>
    <t>18/01/2018 - 12/05/2018</t>
  </si>
  <si>
    <t>Pulido Casas Andres Guillermo</t>
  </si>
  <si>
    <t>SANITAS</t>
  </si>
  <si>
    <t>OLD MUTUAL</t>
  </si>
  <si>
    <t>andres.pulido.c@hotmail.com</t>
  </si>
  <si>
    <t xml:space="preserve">Calle 29 # 29 -31 </t>
  </si>
  <si>
    <t>Poblado</t>
  </si>
  <si>
    <t xml:space="preserve">Martha Casas </t>
  </si>
  <si>
    <t>Gerente Regional Medellín</t>
  </si>
  <si>
    <t>Renuncia - Motivos personales</t>
  </si>
  <si>
    <t>Lopez Pardo Alba Yury</t>
  </si>
  <si>
    <t>Clle 47 Sur No 12 F-11</t>
  </si>
  <si>
    <t>San Jorge - Rafael Uribe Uribe</t>
  </si>
  <si>
    <t>Leonil Espitia</t>
  </si>
  <si>
    <t>Gestión De Calidad Culminado</t>
  </si>
  <si>
    <t>Citibank</t>
  </si>
  <si>
    <t>20/12/2014 Incumplimiento Horario Trabajo</t>
  </si>
  <si>
    <t>Martinez Puerto Andrea Catalina</t>
  </si>
  <si>
    <t>andreavr431@hotmail.com</t>
  </si>
  <si>
    <t>Calle 77b Sur No. 1b - 03 Int 02</t>
  </si>
  <si>
    <t>Jorge Martinez</t>
  </si>
  <si>
    <t>Padre</t>
  </si>
  <si>
    <t>Cuenta - Misabel</t>
  </si>
  <si>
    <t>scotiabank a popular 13/02/2020</t>
  </si>
  <si>
    <t>4.9</t>
  </si>
  <si>
    <t>4.29</t>
  </si>
  <si>
    <t>18/03/2017 - 20/03/2018</t>
  </si>
  <si>
    <t>5/04/2017 - 08/04/2018</t>
  </si>
  <si>
    <t>Otro - Problemas de salud</t>
  </si>
  <si>
    <t>Davila Obando Jaime Enrique</t>
  </si>
  <si>
    <t>jaimedav@yahoo.com</t>
  </si>
  <si>
    <t>Cra 147 145 - 60</t>
  </si>
  <si>
    <t>Quintas De Santa Rita Suba</t>
  </si>
  <si>
    <t>Ana Davila</t>
  </si>
  <si>
    <t>Criminalística</t>
  </si>
  <si>
    <t xml:space="preserve">Analista de Investigación </t>
  </si>
  <si>
    <t xml:space="preserve">Prieto Acosta Guillermo </t>
  </si>
  <si>
    <t>lgprieto@hotmail.com</t>
  </si>
  <si>
    <t>Carrera 87f # 58d - 67</t>
  </si>
  <si>
    <t>Judith Yolanda Romero</t>
  </si>
  <si>
    <t>Riesgo</t>
  </si>
  <si>
    <t xml:space="preserve"> </t>
  </si>
  <si>
    <t>Bocarejo Romero Yury Alejandra</t>
  </si>
  <si>
    <t>Calle 74 A Sur # 92 - 71 Torre 27 Apta 502</t>
  </si>
  <si>
    <t>El Recreo - Bosa</t>
  </si>
  <si>
    <t>Martha Cecilia Romero</t>
  </si>
  <si>
    <t>Licenciatura en Lenguas Modernas 6 Semestre</t>
  </si>
  <si>
    <t>Supervisor(a) de Calidad</t>
  </si>
  <si>
    <t>Quality</t>
  </si>
  <si>
    <t>Gomez Corba Andrew Stephen</t>
  </si>
  <si>
    <t>agomez122719@hotmail.com</t>
  </si>
  <si>
    <t>Carrera 110 A # 68 C - 62 Piso 3</t>
  </si>
  <si>
    <t>Alamos Norte</t>
  </si>
  <si>
    <t>Mabel Barrera</t>
  </si>
  <si>
    <t>Investigación Judicial</t>
  </si>
  <si>
    <t xml:space="preserve">Ortiz Jaramillo Jaime </t>
  </si>
  <si>
    <t>B+</t>
  </si>
  <si>
    <t>jaqueline.rosas@crepesywaffles.com</t>
  </si>
  <si>
    <t>CALLE 64 Nº 108-44</t>
  </si>
  <si>
    <t>Jackeline Rosas</t>
  </si>
  <si>
    <t xml:space="preserve">Operador Logístico </t>
  </si>
  <si>
    <t>4.91</t>
  </si>
  <si>
    <t>20/10/2016 Incumplimiento De Funciones</t>
  </si>
  <si>
    <t>26/12/2016 - 02/01/2018</t>
  </si>
  <si>
    <t>14/01/2017 - 20/01/2018</t>
  </si>
  <si>
    <t>Renuncia - Mal ambiente laboral / Incompatibilidad con el jefe</t>
  </si>
  <si>
    <t>Ruiz Sol Yilena</t>
  </si>
  <si>
    <t>yilena96@hotmail.com</t>
  </si>
  <si>
    <t>Calle 23 G BIS A # 96 F 95</t>
  </si>
  <si>
    <t>Johan Carrillo</t>
  </si>
  <si>
    <t>Coordinador(a) Riesgo</t>
  </si>
  <si>
    <t xml:space="preserve">cv </t>
  </si>
  <si>
    <t>5.00</t>
  </si>
  <si>
    <t>Renuncia - Mejor oferta laboral</t>
  </si>
  <si>
    <t>Rodriguez Caicedo Martha Catalina</t>
  </si>
  <si>
    <t>Fusagasugá</t>
  </si>
  <si>
    <t>3144146145</t>
  </si>
  <si>
    <t>kata110688@hotmail.com</t>
  </si>
  <si>
    <t>Diagonal 3 # 83 - 02 Torre 3 Apta 205</t>
  </si>
  <si>
    <t>Tintal</t>
  </si>
  <si>
    <t>Jenny Eliana Caiceco</t>
  </si>
  <si>
    <t>Psicólogo</t>
  </si>
  <si>
    <t>Post grado Psicología Organizacional I Semestre</t>
  </si>
  <si>
    <t>Coordinador(a) Capacitaciones</t>
  </si>
  <si>
    <t>Capacitaciones</t>
  </si>
  <si>
    <t>02/02/2015 RRHH</t>
  </si>
  <si>
    <t>4.05</t>
  </si>
  <si>
    <t>01/02/2015 - 14/12/2016</t>
  </si>
  <si>
    <t>22/11/2016 - 15/12/2017</t>
  </si>
  <si>
    <t>14/12/2016 - 03/01/2018</t>
  </si>
  <si>
    <t xml:space="preserve">Renuncia - Mejor oferta laboral / Baja remuneración </t>
  </si>
  <si>
    <t xml:space="preserve">Nieto Ruiz Jorge </t>
  </si>
  <si>
    <t>Cruz Blanca - Salud total 02/02/16</t>
  </si>
  <si>
    <t>nietojorge1975@gmail.com</t>
  </si>
  <si>
    <t>Avenida Calle 3 # 50 A - 28</t>
  </si>
  <si>
    <t>Galán</t>
  </si>
  <si>
    <t>Luz Marina Nieto</t>
  </si>
  <si>
    <t>Salud Ocupacional</t>
  </si>
  <si>
    <t>Coordinador(a) SST</t>
  </si>
  <si>
    <t>Gestión Humana</t>
  </si>
  <si>
    <t>4.21</t>
  </si>
  <si>
    <t>03/09/18 Memorando incumplimiento de instrucciones doc. Pablo</t>
  </si>
  <si>
    <t>14/07/2017 - 13/10/18</t>
  </si>
  <si>
    <t>05/08/2017   7/11/18</t>
  </si>
  <si>
    <t>Renuncia - No hay oportunidades de crecimiento laboral / Falta de reconocimiento</t>
  </si>
  <si>
    <t>Cristancho Garcia Lina Yiceth</t>
  </si>
  <si>
    <t>liyi0311@hotmail.com</t>
  </si>
  <si>
    <t>Transversal 12 B bis # 42 - 59 sur</t>
  </si>
  <si>
    <t>San Jorge</t>
  </si>
  <si>
    <t>Dora Garcia</t>
  </si>
  <si>
    <t>-</t>
  </si>
  <si>
    <t>Asesor(a) Senior</t>
  </si>
  <si>
    <t xml:space="preserve">Scotiabank Colpatria </t>
  </si>
  <si>
    <t>Scotiabank Colpatria</t>
  </si>
  <si>
    <t>4.6</t>
  </si>
  <si>
    <t>4.75</t>
  </si>
  <si>
    <t>17/06/2014 Llegas Tarde</t>
  </si>
  <si>
    <t>12/12/2014 Inasistencia Injustificada</t>
  </si>
  <si>
    <t>Renuncia - Salida del pais</t>
  </si>
  <si>
    <t>Poveda Rojas Maria Alejandra</t>
  </si>
  <si>
    <t>SALUDCOOP</t>
  </si>
  <si>
    <t>AB+</t>
  </si>
  <si>
    <t>m.alejandrapovedar@gmail.com</t>
  </si>
  <si>
    <t>Gloria Rojas</t>
  </si>
  <si>
    <t>Comunicación Social</t>
  </si>
  <si>
    <t>SOLORZANO OCHOA ALEXANDRA</t>
  </si>
  <si>
    <t>Cafesalud - Compensar 07/03/2017</t>
  </si>
  <si>
    <t>asolorzano256@misena.edu.co</t>
  </si>
  <si>
    <t>CARRERA 93 D # 06 - 80 TR 2 APTO 805</t>
  </si>
  <si>
    <t>TINTAL</t>
  </si>
  <si>
    <t xml:space="preserve">MARIA TERESA OCHOA </t>
  </si>
  <si>
    <t>GESTION BANCARIA Y ENTIDADES FINANCIERAS</t>
  </si>
  <si>
    <t>NA</t>
  </si>
  <si>
    <t>Coordinador(a) Gestión Humana</t>
  </si>
  <si>
    <t xml:space="preserve">Gerencia Gestión Humana </t>
  </si>
  <si>
    <t>01/06/2016 Yanbal - Desde Yanbal a Quality 11/08/2017 a . Pasa a coordinadora de gestion humana 28/04/2023</t>
  </si>
  <si>
    <t>4.12</t>
  </si>
  <si>
    <t>coordinador capacitacion 1/04/2019</t>
  </si>
  <si>
    <t>10/04/2017 - 5/06/2018</t>
  </si>
  <si>
    <t>29/04/2017 - 23/06/2018</t>
  </si>
  <si>
    <t>ORTIZ FERIA ANGELICA</t>
  </si>
  <si>
    <t>angelicaortizferia@hotmail.com</t>
  </si>
  <si>
    <t>Cra 5 a # 48 J - 97 sur</t>
  </si>
  <si>
    <t>Ciudad Bochica Sur</t>
  </si>
  <si>
    <t>Geraldine Leiva Ortiz</t>
  </si>
  <si>
    <t>OTRO FAMILIAR</t>
  </si>
  <si>
    <t>Metlife</t>
  </si>
  <si>
    <t>Pasa a metlife 02/05/2023</t>
  </si>
  <si>
    <t>4.7</t>
  </si>
  <si>
    <t>25/03/2015 Actualización Datos</t>
  </si>
  <si>
    <t>28/12/2016 - 19/12/2017 -28/12/2018</t>
  </si>
  <si>
    <t>16/01/2017 - 07/01/2018 - 16/01/2019</t>
  </si>
  <si>
    <t>IBAÑEZ PASICHANA MARISOL ESTHER</t>
  </si>
  <si>
    <t>mary.alejandra1206@gmail.com</t>
  </si>
  <si>
    <t>Calle 4 B # 0 - 75 Este</t>
  </si>
  <si>
    <t>Lourdes - Comuneros</t>
  </si>
  <si>
    <t>Angie Ibáñez</t>
  </si>
  <si>
    <t xml:space="preserve">Recursos Físicos </t>
  </si>
  <si>
    <t>13/06/2013 Inasistencia a su sitio de trabajo</t>
  </si>
  <si>
    <t>18/11/2013 Inasistencia a su sitio de trabajo</t>
  </si>
  <si>
    <t>5/06/2017 - 12/02/2019</t>
  </si>
  <si>
    <t>23/06/2017 - 01/03/2019</t>
  </si>
  <si>
    <t>Ramos Sandoval Andrea Carolina</t>
  </si>
  <si>
    <t>karolina_563@hotmail.com</t>
  </si>
  <si>
    <t>Calle 72 Sur # 95 - 17 Int 20 Apto 401</t>
  </si>
  <si>
    <t>Ciudadela Recreo</t>
  </si>
  <si>
    <t>Marcos Sandoval</t>
  </si>
  <si>
    <t>Administración Turística Y Hotelera 10 Semestre</t>
  </si>
  <si>
    <t>Arango Gonzalez Yesica Dayana</t>
  </si>
  <si>
    <t>Cruz Blanca - Sanitas 24/01/2017</t>
  </si>
  <si>
    <t>jesica_19.ame@hotmail.com</t>
  </si>
  <si>
    <t>Clle 46 Sur No 22-78 Apto 101</t>
  </si>
  <si>
    <t>Sara González Olaya</t>
  </si>
  <si>
    <t>Psicología 2 semestre</t>
  </si>
  <si>
    <t>Colmédica</t>
  </si>
  <si>
    <t>01/01/2016 Director</t>
  </si>
  <si>
    <t>4.27</t>
  </si>
  <si>
    <t>4.06</t>
  </si>
  <si>
    <t>01/03/2016 Director</t>
  </si>
  <si>
    <t>30/12/2016 - 02/01/2018</t>
  </si>
  <si>
    <t>10/01/2017 - 20/01/2018</t>
  </si>
  <si>
    <t>Sierra Aguilar Mayra Fernanda</t>
  </si>
  <si>
    <t>mayismick@hotmail.com</t>
  </si>
  <si>
    <t>Cra 43 58 A 20 Sur</t>
  </si>
  <si>
    <t>Arborizadora Baja</t>
  </si>
  <si>
    <t>Andrea Aguilar</t>
  </si>
  <si>
    <t>Investigación Criminalística</t>
  </si>
  <si>
    <t>Analista PQR</t>
  </si>
  <si>
    <t>Jurídico</t>
  </si>
  <si>
    <t>Mejoramiento de cond. 01/03/2017</t>
  </si>
  <si>
    <t>4.58</t>
  </si>
  <si>
    <t>Vargas Amaya Jeimy Arleidy</t>
  </si>
  <si>
    <t>edissonez@hotmail.com</t>
  </si>
  <si>
    <t>Calle 66 A 113 F 42</t>
  </si>
  <si>
    <t>Linterama</t>
  </si>
  <si>
    <t>Edison López Rodriguez</t>
  </si>
  <si>
    <t>Auxiliar Operativo</t>
  </si>
  <si>
    <t>Liberty</t>
  </si>
  <si>
    <t>4.96</t>
  </si>
  <si>
    <t xml:space="preserve">01/06/2021 - Planeación - (back office ) a Liberty </t>
  </si>
  <si>
    <t>27/11/2013 Llegadas tarde</t>
  </si>
  <si>
    <t>18/06/2019 incumplimiento de informes</t>
  </si>
  <si>
    <t>voluntario</t>
  </si>
  <si>
    <t xml:space="preserve">Renuncia - Motivos personales </t>
  </si>
  <si>
    <t>ZABALA OLAYA HECTOR FABIO</t>
  </si>
  <si>
    <t>El Cerrito</t>
  </si>
  <si>
    <t>hectorsabala0145@gmail.com</t>
  </si>
  <si>
    <t>TRV 12 G BIS 46 33 SUR</t>
  </si>
  <si>
    <t>MARCO FIDEL SUAREZ</t>
  </si>
  <si>
    <t>SADIS ISABEL YANEZ</t>
  </si>
  <si>
    <t>Operador Logístico</t>
  </si>
  <si>
    <t>01/02/2018 BCS - Falabella prestamo a Nueva EPS 15/09/2021a falabella 15/12/2021</t>
  </si>
  <si>
    <t>5.0</t>
  </si>
  <si>
    <t>4.94</t>
  </si>
  <si>
    <t xml:space="preserve">19/09/2016 incumplimiento en funciones </t>
  </si>
  <si>
    <t>16/06/2016 - 2/02/2018 - 27/12/2018</t>
  </si>
  <si>
    <t>5/07/2016 - 20/02/2018 - 14/01/2019</t>
  </si>
  <si>
    <t>Tellez Tellez Sergio Arturo</t>
  </si>
  <si>
    <t>checho.tellez23@gmail.com</t>
  </si>
  <si>
    <t xml:space="preserve">Calle 148 No. 101 -10 </t>
  </si>
  <si>
    <t>Suba (Campiña)</t>
  </si>
  <si>
    <t xml:space="preserve">Amparo Téllez </t>
  </si>
  <si>
    <t>Mecánica Automotriz 1 Semestre</t>
  </si>
  <si>
    <t>Claro</t>
  </si>
  <si>
    <t>3.97</t>
  </si>
  <si>
    <t>4.03</t>
  </si>
  <si>
    <t xml:space="preserve">20/05/2015 Incumplimiento Reglamento </t>
  </si>
  <si>
    <t>Rodriguez Quintero Zully Margarita</t>
  </si>
  <si>
    <t>mylu1902@outlook.com</t>
  </si>
  <si>
    <t>Calle 117 B Sur # 4 F - 23 Este</t>
  </si>
  <si>
    <t>Margarita Quintero</t>
  </si>
  <si>
    <t>4.4</t>
  </si>
  <si>
    <t>4.42</t>
  </si>
  <si>
    <t>05/11/2014 Llegadas tarde</t>
  </si>
  <si>
    <t>ROJAS CASTRO JOSE ENRIQUE</t>
  </si>
  <si>
    <t>De medimas a compensar 1/03/2019</t>
  </si>
  <si>
    <t>O-</t>
  </si>
  <si>
    <t>enriquejrc@hotmail.com</t>
  </si>
  <si>
    <t>CLL 35 SUR #51F-03</t>
  </si>
  <si>
    <t>ALCALA</t>
  </si>
  <si>
    <t>MARIA AMPARO SALAMANCA TARAZONA</t>
  </si>
  <si>
    <t xml:space="preserve">Itau - Fincomercio 06/06/2018 a QNT 12/05/2020 a Falabella 22/10/2020 </t>
  </si>
  <si>
    <t>4.8</t>
  </si>
  <si>
    <t>4.33</t>
  </si>
  <si>
    <t>3/04/2017 - 16/06/2018</t>
  </si>
  <si>
    <t>22/04/2017 - 05/07/2018</t>
  </si>
  <si>
    <t>Merchan Salcedo Jorge Luis</t>
  </si>
  <si>
    <t>jorgeqods@hotmail.com</t>
  </si>
  <si>
    <t>Metrovivienda</t>
  </si>
  <si>
    <t>Alejandra Bocarejo</t>
  </si>
  <si>
    <t>Alimentos</t>
  </si>
  <si>
    <t>Falabella Medellín</t>
  </si>
  <si>
    <t>01/09/15 // colpatria med 08/08/17 // falabella med 08/01/18</t>
  </si>
  <si>
    <t>4.08</t>
  </si>
  <si>
    <t>Meneses Pareja Nelly Johana</t>
  </si>
  <si>
    <t xml:space="preserve">Carrera 11 # 7 d - 10 sur </t>
  </si>
  <si>
    <t xml:space="preserve">Soacha - Compartir </t>
  </si>
  <si>
    <t>Maria Rosalba Pareja</t>
  </si>
  <si>
    <t>20/03/2014 Incumplimiento de metas</t>
  </si>
  <si>
    <t>Renuncia - Motivos de salud</t>
  </si>
  <si>
    <t>Zamora Duarte Laura Cristina</t>
  </si>
  <si>
    <t>laura.zamoraduarte@gmail.com</t>
  </si>
  <si>
    <t>Calle 34 A Sur # 89 40 Torre 4 Apto 201</t>
  </si>
  <si>
    <t>Patio Bonito</t>
  </si>
  <si>
    <t>Kevin Naffah</t>
  </si>
  <si>
    <t>Negocios Internacionales 5 Semestre</t>
  </si>
  <si>
    <t>Yanbal</t>
  </si>
  <si>
    <t>01/09/2015 BCS</t>
  </si>
  <si>
    <t>4.11</t>
  </si>
  <si>
    <t>05/07/13 Incumplimiento De Metas</t>
  </si>
  <si>
    <t>25/02/2016 - 29/01/2018 - 02/04/2018</t>
  </si>
  <si>
    <t>4/04/2016 - 15/02/2018 - 19/04/2018</t>
  </si>
  <si>
    <t>Renuncia - Falta de reconocimiento</t>
  </si>
  <si>
    <t>Giron Salazar Mario Ernesto</t>
  </si>
  <si>
    <t>mario.giron@cyc-bpo.com</t>
  </si>
  <si>
    <t>Calle 23d No. 72 - 38 Torre 3 Ap. 102</t>
  </si>
  <si>
    <t>Ciudad Salitre</t>
  </si>
  <si>
    <t>Doris Blanco Marciales</t>
  </si>
  <si>
    <t>Prestación de Servicio</t>
  </si>
  <si>
    <t>Villanueva Muete Lina Julieth</t>
  </si>
  <si>
    <t>Cr 79 F # 45 - 17 Sur 32 Bloque 15 Apt 114</t>
  </si>
  <si>
    <t>Casa Blanca</t>
  </si>
  <si>
    <t>Clara Muete</t>
  </si>
  <si>
    <t>Administración Financiera</t>
  </si>
  <si>
    <t>Guzman Pineda Laura Viviana</t>
  </si>
  <si>
    <t xml:space="preserve">SALUDCOOP </t>
  </si>
  <si>
    <t>Carrera 77 B No. 75 A 73</t>
  </si>
  <si>
    <t>Tabora</t>
  </si>
  <si>
    <t xml:space="preserve">Rosa Maria Pineda </t>
  </si>
  <si>
    <t>Auxiliar Contable</t>
  </si>
  <si>
    <t>21/11/2014 Ausencia</t>
  </si>
  <si>
    <t>25/02/2015 Llegadas Tarde</t>
  </si>
  <si>
    <t>08/05/2015 Llego Con Tufo Al Lugar De Trabajo</t>
  </si>
  <si>
    <t>Torres Rodriguez Miguel Angel</t>
  </si>
  <si>
    <t>miguel-mini477@hotmail.com</t>
  </si>
  <si>
    <t>Cll 22 Nº 11 A - 17 Apto 102</t>
  </si>
  <si>
    <t xml:space="preserve">Porto Alegre Soacha </t>
  </si>
  <si>
    <t>Libia Rodriguez</t>
  </si>
  <si>
    <t>Banca Y Servicios Financieros 4 Semestre</t>
  </si>
  <si>
    <t xml:space="preserve">10/01/2017 suspension 10 por incumplimiento </t>
  </si>
  <si>
    <t>Avila Caicedo Julieth Shirley</t>
  </si>
  <si>
    <t xml:space="preserve">Calle 54 A Bis # 5 Este 55 Sur </t>
  </si>
  <si>
    <t>Maria Emelina Caicedo</t>
  </si>
  <si>
    <t xml:space="preserve">Abuelo(a) </t>
  </si>
  <si>
    <t>Gestión Empresarial</t>
  </si>
  <si>
    <t>Cruz Peña Paola Andrea</t>
  </si>
  <si>
    <t>Calle 51 N 80 A 40 Sur</t>
  </si>
  <si>
    <t>Pastranita</t>
  </si>
  <si>
    <t>Luz Mery Peña</t>
  </si>
  <si>
    <t>12/12/14 Call Center</t>
  </si>
  <si>
    <t>Morales Rodriguez Ana Maria</t>
  </si>
  <si>
    <t>anita1107_@hotmail.com</t>
  </si>
  <si>
    <t xml:space="preserve">Carrera 93 C # 49 F Sur 40 </t>
  </si>
  <si>
    <t>El Porvenir</t>
  </si>
  <si>
    <t xml:space="preserve">Diana Rodriguez </t>
  </si>
  <si>
    <t>Derecho 4 Semestre</t>
  </si>
  <si>
    <t>4.20</t>
  </si>
  <si>
    <t>Rodriguez Quintero Liz Yeraldin</t>
  </si>
  <si>
    <t>SURA EPS</t>
  </si>
  <si>
    <t>Porvenir - Colfondos 07/2018</t>
  </si>
  <si>
    <t>lizger91@hotmail.com</t>
  </si>
  <si>
    <t>Cll 117 S Nº 4 F - 23 Este</t>
  </si>
  <si>
    <t>Britalia</t>
  </si>
  <si>
    <t>4.18</t>
  </si>
  <si>
    <t>7/04/2015 Incumplimiento Horarios</t>
  </si>
  <si>
    <t>10/06/2015 Incumplimiento Horarios</t>
  </si>
  <si>
    <t xml:space="preserve">24/10/2016 Llegadas tarde </t>
  </si>
  <si>
    <t xml:space="preserve">20/09/2018 no cumplir objetivos </t>
  </si>
  <si>
    <t>02/05/2017 - 02/11/2017</t>
  </si>
  <si>
    <t>19/05/2017 - 22/11/2017</t>
  </si>
  <si>
    <t xml:space="preserve">Renuncia - estrés laboral </t>
  </si>
  <si>
    <t>Vela Mejia Angie Constanza</t>
  </si>
  <si>
    <t xml:space="preserve">Tranv 15 12-28 </t>
  </si>
  <si>
    <t>Villas De Santa Ana Sibate</t>
  </si>
  <si>
    <t>Myriam Vela</t>
  </si>
  <si>
    <t>30/12/2013 Reglamento Call</t>
  </si>
  <si>
    <t>05/07/2014 Inasistencia injustificada</t>
  </si>
  <si>
    <t xml:space="preserve">Castiblanco Norma Carolina </t>
  </si>
  <si>
    <t>caritobarbosa43@gmail.com</t>
  </si>
  <si>
    <t>Diag 78 C Bis 16- A 17 Sur</t>
  </si>
  <si>
    <t>San Joaquín</t>
  </si>
  <si>
    <t>Daniel Cuy</t>
  </si>
  <si>
    <t>01/04/2014 Coordinador</t>
  </si>
  <si>
    <t>4.45</t>
  </si>
  <si>
    <t>4.07</t>
  </si>
  <si>
    <t>28/08/2015 Incumplimiento deberes</t>
  </si>
  <si>
    <t>5/11/2016 - 02/01/2018</t>
  </si>
  <si>
    <t>25/11/2016 - 20/01/2018</t>
  </si>
  <si>
    <t>Parada Alba Monica Nathaly</t>
  </si>
  <si>
    <t>nathaly2608@hotmail.com</t>
  </si>
  <si>
    <t>Diag 57 A Sur N 81 J 95</t>
  </si>
  <si>
    <t>Salem Kennedy</t>
  </si>
  <si>
    <t>Jorge Parada</t>
  </si>
  <si>
    <t>Director(a) de Proyecto JR</t>
  </si>
  <si>
    <t>16/06/2016 Asesor - Aux op // 01/06/2017 Coord. Bcs // 01/02/2018 BCS - Avantel</t>
  </si>
  <si>
    <t>4.35</t>
  </si>
  <si>
    <t>16/08/2016 ascenso 02 de enero2019</t>
  </si>
  <si>
    <t>16/01/2017 - 02/01/2018</t>
  </si>
  <si>
    <t>2/02/2017 - 20/01/2018</t>
  </si>
  <si>
    <t xml:space="preserve">Renuncia - motivos personales </t>
  </si>
  <si>
    <t>Gomez Chavarro Claudia Patricia</t>
  </si>
  <si>
    <t xml:space="preserve">Carrera 128 No. 144-28 Int. 3 Apto. 612 </t>
  </si>
  <si>
    <t xml:space="preserve">Suba </t>
  </si>
  <si>
    <t xml:space="preserve">Susana Chavarro </t>
  </si>
  <si>
    <t>6959729-3132896064</t>
  </si>
  <si>
    <t>Contaduría Publica 4 Semestre</t>
  </si>
  <si>
    <t>Zuluaga Garcia Lady Johanna</t>
  </si>
  <si>
    <t>johanna.zuluaga13@gmail.com</t>
  </si>
  <si>
    <t>Calle 5 # 12 - 25</t>
  </si>
  <si>
    <t>San Bernando</t>
  </si>
  <si>
    <t>Jessica Zuluaga</t>
  </si>
  <si>
    <t>09/10/2015 Inasistencia Injustificada</t>
  </si>
  <si>
    <t>Caro Callejas Adriana Del Pilar</t>
  </si>
  <si>
    <t>acaroc79@hotmail.com</t>
  </si>
  <si>
    <t>Calle 159b # 8f - 55 Apto 302</t>
  </si>
  <si>
    <t>Cabañas de Norte</t>
  </si>
  <si>
    <t>Lucia Callejas</t>
  </si>
  <si>
    <t>Bermudez Marin Diego Armando</t>
  </si>
  <si>
    <t>di-egoego-di@hotmail.com</t>
  </si>
  <si>
    <t>Cll 40 Sur N 72 L 40 Inte 5 Apto 201</t>
  </si>
  <si>
    <t>Paola Bermudez</t>
  </si>
  <si>
    <t>Administración De Empresas 6 Semestre</t>
  </si>
  <si>
    <t>01/09/15 COOR CITY - 12/10/16 cor falabella - 13/06/17 COOR BCS</t>
  </si>
  <si>
    <t>4.01</t>
  </si>
  <si>
    <t>01/11/2015 / 12/10/16 falabella</t>
  </si>
  <si>
    <t xml:space="preserve">Gomez Prieto Angelica </t>
  </si>
  <si>
    <t>angel_mago@outlook.com</t>
  </si>
  <si>
    <t xml:space="preserve">Cra 32 No. 41 A -83 Sur </t>
  </si>
  <si>
    <t>Ingles</t>
  </si>
  <si>
    <t>Carmen Maria Prieto</t>
  </si>
  <si>
    <t>Gestión Contable Y Financiera</t>
  </si>
  <si>
    <t>4.2</t>
  </si>
  <si>
    <t>Gutierrez Sanchez Luisa Fernanda</t>
  </si>
  <si>
    <t>Nueva Eps - Compensar 01/07/2017</t>
  </si>
  <si>
    <t>Bi</t>
  </si>
  <si>
    <t>fernandasanchez.23@gmail.com</t>
  </si>
  <si>
    <t>Calle 48 sur # 86-60</t>
  </si>
  <si>
    <t>Las Margaritas</t>
  </si>
  <si>
    <t>Javier Gaitán Hernandez</t>
  </si>
  <si>
    <t>4.79</t>
  </si>
  <si>
    <t>4.86</t>
  </si>
  <si>
    <t>27/10/2015 Incumplimiento funcion</t>
  </si>
  <si>
    <t>Lopez Correa Miguel Angel</t>
  </si>
  <si>
    <t>miguelangel8257@hotmail.com</t>
  </si>
  <si>
    <t>Carrera 18 A N° 9 D 01 Torre 20 Apto 680</t>
  </si>
  <si>
    <t>Mosquera</t>
  </si>
  <si>
    <t>Diana Rocío Correa</t>
  </si>
  <si>
    <t>Sistemas</t>
  </si>
  <si>
    <t>Auxiliar Soporte</t>
  </si>
  <si>
    <t>Tecnología</t>
  </si>
  <si>
    <t>3.94</t>
  </si>
  <si>
    <t>Toloza Alvarado Yennis Cecilia</t>
  </si>
  <si>
    <t>yecitoal@hotmai.com</t>
  </si>
  <si>
    <t>Cra 69 # 1 -33</t>
  </si>
  <si>
    <t>La Igualdad</t>
  </si>
  <si>
    <t>Alexis Alvarado</t>
  </si>
  <si>
    <t>Investigador Privado</t>
  </si>
  <si>
    <t>MONCALEANO RUBIO CRISTIAN OSWALDO</t>
  </si>
  <si>
    <t>chrismoncaleano1108@outlook.com</t>
  </si>
  <si>
    <t>Calle 12 D Bis No. 1 -18 Ap. 302</t>
  </si>
  <si>
    <t>Concordia</t>
  </si>
  <si>
    <t>Edilma Rubio</t>
  </si>
  <si>
    <t>Gerente jr. de Aplicaciones de Contact Center</t>
  </si>
  <si>
    <t>Gerencia de Tecnología</t>
  </si>
  <si>
    <t>3.88</t>
  </si>
  <si>
    <t>3.8</t>
  </si>
  <si>
    <t>1/10/2019 Director jr</t>
  </si>
  <si>
    <t xml:space="preserve">22/02/2017 incumplimiento del reglamento interno (chat privado) / LLAMADO DE ATENCIÓN SIN SANCIÓN </t>
  </si>
  <si>
    <t>2/01/2017 - 17/03/2018</t>
  </si>
  <si>
    <t>5/01/2017 - 07/04/2018</t>
  </si>
  <si>
    <t>Velandia Ochoa Yeimy Paola</t>
  </si>
  <si>
    <t>Mariquita</t>
  </si>
  <si>
    <t>shemita28@gmail.com</t>
  </si>
  <si>
    <t xml:space="preserve">Calle 54 A Sur No 77 Q 27 </t>
  </si>
  <si>
    <t>Catalina 2</t>
  </si>
  <si>
    <t xml:space="preserve">Ferney Velandia </t>
  </si>
  <si>
    <t>4.0</t>
  </si>
  <si>
    <t>4.41</t>
  </si>
  <si>
    <t>Narvaez Rueda Yury Nerieth</t>
  </si>
  <si>
    <t>Carrea 1 No. 3 A 32</t>
  </si>
  <si>
    <t xml:space="preserve">Soacha </t>
  </si>
  <si>
    <t>Johana Narvaez</t>
  </si>
  <si>
    <t>Paez Castillo Liliana Patricia</t>
  </si>
  <si>
    <t>Skandia</t>
  </si>
  <si>
    <t>lilianapatricia01@yahoo.es</t>
  </si>
  <si>
    <t>Calle 81 # 102 - 60</t>
  </si>
  <si>
    <t>Bochica 3</t>
  </si>
  <si>
    <t>Yolanda Castillo</t>
  </si>
  <si>
    <t>Publicidad</t>
  </si>
  <si>
    <t>Torres Valcarcel Luri Pilar</t>
  </si>
  <si>
    <t>o+</t>
  </si>
  <si>
    <t>Calle 48 I Bis A Sur # 10-42</t>
  </si>
  <si>
    <t>Providencia Alta</t>
  </si>
  <si>
    <t xml:space="preserve">Soly Torres </t>
  </si>
  <si>
    <t>Investigación Criminal</t>
  </si>
  <si>
    <t>4.39</t>
  </si>
  <si>
    <t>21/03/2017 - 02/04/2018</t>
  </si>
  <si>
    <t>11/04/2017 - 21/04/2018</t>
  </si>
  <si>
    <t>Albarracin Suarez Liliana Paola</t>
  </si>
  <si>
    <t>Diagonal 93 #3b -19este</t>
  </si>
  <si>
    <t>Virrey</t>
  </si>
  <si>
    <t>Julio Cuevas</t>
  </si>
  <si>
    <t>Administración Hotelera</t>
  </si>
  <si>
    <t>19/03/2015 Horario</t>
  </si>
  <si>
    <t>Carrasquilla Tibaduiza Deisy Lorena</t>
  </si>
  <si>
    <t>Transversal 36 # 12 -20</t>
  </si>
  <si>
    <t>Ciudad Verde - Soacha</t>
  </si>
  <si>
    <t>Roger Carrasquilla</t>
  </si>
  <si>
    <t>Saneamiento Ambiental</t>
  </si>
  <si>
    <t>07/04/2014 Horario</t>
  </si>
  <si>
    <t>Sanchez Peña Diana Constanza</t>
  </si>
  <si>
    <t xml:space="preserve">Cr 12 B N° 2-28 Mz 136 </t>
  </si>
  <si>
    <t>Soacha</t>
  </si>
  <si>
    <t>Maria Eugenia Peña</t>
  </si>
  <si>
    <t>Terminación de contrato - Con justa causa</t>
  </si>
  <si>
    <t>Castillo Prieto Cristian Ferney</t>
  </si>
  <si>
    <t>Calle 6 # 12 - 22 Madrid</t>
  </si>
  <si>
    <t>Cerrezuela</t>
  </si>
  <si>
    <t>Jorge Castillo</t>
  </si>
  <si>
    <t>Mercadología 5 Semestre</t>
  </si>
  <si>
    <t>Duarte Macias Diego Fernando</t>
  </si>
  <si>
    <t>dduarte026@gmail.com</t>
  </si>
  <si>
    <t>Carrera 8 No 2 A -10</t>
  </si>
  <si>
    <t>Consuelo</t>
  </si>
  <si>
    <t xml:space="preserve">Luz Marina Macías </t>
  </si>
  <si>
    <t>Tecnólogo Gastronomía 1 Semestre</t>
  </si>
  <si>
    <t>13/08/2015 Fala - 07/07/2016 Yanbal</t>
  </si>
  <si>
    <t>4.72</t>
  </si>
  <si>
    <t>28/04/2014 Inasistencia injustificada</t>
  </si>
  <si>
    <t>16/4/2015 Cambio De Turno Inasistencia</t>
  </si>
  <si>
    <t>15/09/2015 Llegadas tarde susp 1 y 2 octu</t>
  </si>
  <si>
    <t>19/12/2016 - 01/12/2017 - 06/04/2018</t>
  </si>
  <si>
    <t>5/01/2017 - 20/12/2017 - 24/04/2018</t>
  </si>
  <si>
    <t>Renuncia - Baja remuneración / Mal ambiente laboral</t>
  </si>
  <si>
    <t>Sierra Rocha Jose Miguel</t>
  </si>
  <si>
    <t>liberman@outlook.com</t>
  </si>
  <si>
    <t>Carrera 3 No 15-75 T6 Apto 705 Sur Soacha</t>
  </si>
  <si>
    <t xml:space="preserve">Maipore Monpos </t>
  </si>
  <si>
    <t>Rocío del Pilar Vela Vargas</t>
  </si>
  <si>
    <t>Claro - Comcel</t>
  </si>
  <si>
    <t>Renuncia - Despido indirecto</t>
  </si>
  <si>
    <t>Perez Rojas Edna Lorena</t>
  </si>
  <si>
    <t>lorenaperez143012@gmail.com</t>
  </si>
  <si>
    <t>Carrera 98 A # 135 - 27</t>
  </si>
  <si>
    <t>Arturo Moreno</t>
  </si>
  <si>
    <t>Puentes Munevar Yesid Alexander</t>
  </si>
  <si>
    <t>yesid.puentes017@gmail.com</t>
  </si>
  <si>
    <t>Carrera 82d No. 45b - 29 Sur</t>
  </si>
  <si>
    <t>Disley Munevar</t>
  </si>
  <si>
    <t>Análisis y Diseño De Sistemas De Computación 9 Semestre</t>
  </si>
  <si>
    <t>01/01/2016 // bcs a citi 03/06/2017 / scotiabank Tecnologia 23/08/2018 tecnologia a colpatria 1/02/2019</t>
  </si>
  <si>
    <t>3.5</t>
  </si>
  <si>
    <t>01/03/2016 coordinador BCS 1/02/2019</t>
  </si>
  <si>
    <t xml:space="preserve">16/03/2017 incumplimiento del reglamento interno de trabajo </t>
  </si>
  <si>
    <t>20/10/2014 inasistencia injustificada</t>
  </si>
  <si>
    <t>25/02/2016 Incumpliento de deberes</t>
  </si>
  <si>
    <t>21/07/2016 - 1/06/2018</t>
  </si>
  <si>
    <t>8/08/2016 - 10/07/2018</t>
  </si>
  <si>
    <t>Terminación de Contrato con justa causa</t>
  </si>
  <si>
    <t>Arango Garcia Claudia Elena</t>
  </si>
  <si>
    <t>SOS SAS</t>
  </si>
  <si>
    <t>Pereira</t>
  </si>
  <si>
    <t xml:space="preserve">CALLE 14 N°4-28 </t>
  </si>
  <si>
    <t>Centro</t>
  </si>
  <si>
    <t>Helm Bank Pereira</t>
  </si>
  <si>
    <t>3.75</t>
  </si>
  <si>
    <t xml:space="preserve">Sandoval Rodriguez Mayerli </t>
  </si>
  <si>
    <t xml:space="preserve">Facatativá </t>
  </si>
  <si>
    <t>princce27@hotmail.com</t>
  </si>
  <si>
    <t>Trnv 79 A 85 36</t>
  </si>
  <si>
    <t>Adriana Rodriguez</t>
  </si>
  <si>
    <t>Claro - Telmex</t>
  </si>
  <si>
    <t>3.30</t>
  </si>
  <si>
    <t>Barrio Gonzalez Jader Enrique</t>
  </si>
  <si>
    <t xml:space="preserve">Calle 86 # 102 - 60 </t>
  </si>
  <si>
    <t>Bochica Compartir</t>
  </si>
  <si>
    <t>Neyis Palencia</t>
  </si>
  <si>
    <t>Lopez Perilla Andrea Katerin</t>
  </si>
  <si>
    <t xml:space="preserve">CRUZ BLANCA </t>
  </si>
  <si>
    <t>katica_94@hotmail.com</t>
  </si>
  <si>
    <t>Transversal 16 bis B # 44 -36 Sur</t>
  </si>
  <si>
    <t>Marco Fidel Suarez</t>
  </si>
  <si>
    <t>Edison Gomez</t>
  </si>
  <si>
    <t>18/09/2015 Llegadas tarde</t>
  </si>
  <si>
    <t>15/10/2015 Llegadas tarde</t>
  </si>
  <si>
    <t>Arcos Arcos Diana Carolina</t>
  </si>
  <si>
    <t>caro93_01@hotmail.com</t>
  </si>
  <si>
    <t>Carrera 106 A # 57 - 46 Sur</t>
  </si>
  <si>
    <t>Bosa Santafé</t>
  </si>
  <si>
    <t>Juver Arcos</t>
  </si>
  <si>
    <t>Derecho 10 Semestre</t>
  </si>
  <si>
    <t>Davivienda Edif Bolivar</t>
  </si>
  <si>
    <t>18/08/2015 Incumplimiento funciones</t>
  </si>
  <si>
    <t xml:space="preserve">Castañeda Sanchez Natalia </t>
  </si>
  <si>
    <t>nthalia.94@hotmail.com</t>
  </si>
  <si>
    <t>Cll 49 Sur Nº 95 A - 63</t>
  </si>
  <si>
    <t>Porvenir</t>
  </si>
  <si>
    <t>Eliana Mercedes Sánchez</t>
  </si>
  <si>
    <t>Licencia de maternidad 22/05/2017 AL 24/09/2017</t>
  </si>
  <si>
    <t>4.09</t>
  </si>
  <si>
    <t>4.32</t>
  </si>
  <si>
    <t xml:space="preserve">24/06/2016 Llegadas tarde </t>
  </si>
  <si>
    <t>11/05/2017 - 09/05/2018</t>
  </si>
  <si>
    <t>28/05/2017 - 27/05/2018</t>
  </si>
  <si>
    <t xml:space="preserve">Montoya Montoya Jackeline </t>
  </si>
  <si>
    <t xml:space="preserve"> v</t>
  </si>
  <si>
    <t>Medellín</t>
  </si>
  <si>
    <t>jecke1535@hotmail.com</t>
  </si>
  <si>
    <t>Calle 77 A No. 90-13</t>
  </si>
  <si>
    <t>Robledo Aures</t>
  </si>
  <si>
    <t>Johan Alexis Montoya</t>
  </si>
  <si>
    <t>Salud Oral</t>
  </si>
  <si>
    <t>1/04/2015 Colgar Llamada</t>
  </si>
  <si>
    <t>Rodriguez Zapata Jennifer Victoria</t>
  </si>
  <si>
    <t>jennifer_75_@hotmail.com</t>
  </si>
  <si>
    <t>Carrera 6 # 183 -80</t>
  </si>
  <si>
    <t>Laura Victoria Zapata</t>
  </si>
  <si>
    <t>Investigador Criminalístico</t>
  </si>
  <si>
    <t>Gerencia de riesgo</t>
  </si>
  <si>
    <t>4.70</t>
  </si>
  <si>
    <t>4.60</t>
  </si>
  <si>
    <t>Terminacion de contrato sin justa causa</t>
  </si>
  <si>
    <t>Borja Corrales Laury Margarita</t>
  </si>
  <si>
    <t>Cartagena</t>
  </si>
  <si>
    <t>lamag0422@hotmail.com</t>
  </si>
  <si>
    <t>Cra 61 No 75 B -10 Simon Bolivar</t>
  </si>
  <si>
    <t xml:space="preserve">Simón Bolívar </t>
  </si>
  <si>
    <t xml:space="preserve">Diana Molina </t>
  </si>
  <si>
    <t>Amigo(a)</t>
  </si>
  <si>
    <t>Administración Publica 3 Semestre</t>
  </si>
  <si>
    <t>06/10/2015 Helm B // 28/11/2016 BCS</t>
  </si>
  <si>
    <t>4.19</t>
  </si>
  <si>
    <t xml:space="preserve">16/05/2014 Incumplimiento De Metas </t>
  </si>
  <si>
    <t>Quintero Espitia Sharon Yorely</t>
  </si>
  <si>
    <t>Carrera 7 A Sur # 2 - 99 Etapa 7 Casa 43</t>
  </si>
  <si>
    <t>Parque Campestre</t>
  </si>
  <si>
    <t>Mónica Morena</t>
  </si>
  <si>
    <t>Gestión Administrativa Etapa Productiva</t>
  </si>
  <si>
    <t>Garcia Garcia Maria Fernanda</t>
  </si>
  <si>
    <t>Melgar</t>
  </si>
  <si>
    <t>Calle 34 # 2 - 15</t>
  </si>
  <si>
    <t>San Mateo</t>
  </si>
  <si>
    <t>Nelson Garcia</t>
  </si>
  <si>
    <t>Sena Productiva</t>
  </si>
  <si>
    <t>Contrato de aprendizaje</t>
  </si>
  <si>
    <t xml:space="preserve">Tordecilla Hernandez Stephany </t>
  </si>
  <si>
    <t>COOMEVA</t>
  </si>
  <si>
    <t xml:space="preserve">SANITAS </t>
  </si>
  <si>
    <t>Barranquilla</t>
  </si>
  <si>
    <t>stedamor@hotmail.com</t>
  </si>
  <si>
    <t>Calle 32 Sur 82 30</t>
  </si>
  <si>
    <t>Maria Paz</t>
  </si>
  <si>
    <t>Carmen Hernandez</t>
  </si>
  <si>
    <t>Banco Pichincha</t>
  </si>
  <si>
    <t>28/04/2015 Llegada Tarde</t>
  </si>
  <si>
    <t>Leon Bejarano Yuly Astrid</t>
  </si>
  <si>
    <t>yuli.leon38@gmail.com</t>
  </si>
  <si>
    <t>Carrera 8 Este No. 27 - 20 Sur</t>
  </si>
  <si>
    <t>San Pedro</t>
  </si>
  <si>
    <t>Nelly Bejarano</t>
  </si>
  <si>
    <t>Citibank Frontend</t>
  </si>
  <si>
    <t>4.49</t>
  </si>
  <si>
    <t>25/03/2015 Actualización Datos / inasistencia injust. 21/04/2017</t>
  </si>
  <si>
    <t>Manrique Olarte Josue Alejandro</t>
  </si>
  <si>
    <t>alejandrosena94@gmail.com</t>
  </si>
  <si>
    <t>Diagonal 13 Sur No 24-25 Este</t>
  </si>
  <si>
    <t xml:space="preserve">San Cristóbal </t>
  </si>
  <si>
    <t xml:space="preserve">Yolanda Olarte </t>
  </si>
  <si>
    <t>01/06/2016 Yanbal coordinador</t>
  </si>
  <si>
    <t>12/05/2015 Inasistencia Injustificada</t>
  </si>
  <si>
    <t>Ballesteros Huerfano Yinet Yomira</t>
  </si>
  <si>
    <t>yinet9595@hotmail.com</t>
  </si>
  <si>
    <t>Cra 81 Bis 41 A 59 Sur</t>
  </si>
  <si>
    <t>El Olivo</t>
  </si>
  <si>
    <t>Briseida Huérfano</t>
  </si>
  <si>
    <t>Auxiliar Administrativo</t>
  </si>
  <si>
    <t>15/05/2015 Claro</t>
  </si>
  <si>
    <t>3.89</t>
  </si>
  <si>
    <t>4.13</t>
  </si>
  <si>
    <t>Sanabria Vargas Lina Camila</t>
  </si>
  <si>
    <t>Cll 74 A No 60-71</t>
  </si>
  <si>
    <t>San Fernando</t>
  </si>
  <si>
    <t>Ferney Moreno</t>
  </si>
  <si>
    <t>Documentación Y Requisitos Operacionales Contables</t>
  </si>
  <si>
    <t>Licencia Maternidad</t>
  </si>
  <si>
    <t>Cuervo Bravo Ana Milena</t>
  </si>
  <si>
    <t>happy-estoy@hotmail.com</t>
  </si>
  <si>
    <t>Cr 37 C Nº 62 - 15 Sur</t>
  </si>
  <si>
    <t>Candelaria La Nueva</t>
  </si>
  <si>
    <t>Sandra Isabel Bravo</t>
  </si>
  <si>
    <t>sharonquintero959@gmail.com</t>
  </si>
  <si>
    <t xml:space="preserve">Calle 46 Sur 23 -52 </t>
  </si>
  <si>
    <t>Santa Lucia</t>
  </si>
  <si>
    <t>Carmen Espitia</t>
  </si>
  <si>
    <t>4.02</t>
  </si>
  <si>
    <t>28/08/2015 Reglas para call center</t>
  </si>
  <si>
    <t xml:space="preserve">Ruiz Perez Sarah </t>
  </si>
  <si>
    <t>sarix.1393@hotmail.com</t>
  </si>
  <si>
    <t>Calle 105 F 70 11</t>
  </si>
  <si>
    <t>Pedregal</t>
  </si>
  <si>
    <t>Mónica Pérez</t>
  </si>
  <si>
    <t>Claro Medellín</t>
  </si>
  <si>
    <t>30/10/2015 Incumplimiento funciones</t>
  </si>
  <si>
    <t xml:space="preserve">Alirio Garcia Nestor </t>
  </si>
  <si>
    <t>Cll 1 Bis B No. 2-22</t>
  </si>
  <si>
    <t>Alirio Garcia</t>
  </si>
  <si>
    <t>Arquitectectura</t>
  </si>
  <si>
    <t>22/07/2014 Llegadas Tarde</t>
  </si>
  <si>
    <t>14/08/2015 Estado de alicoramento</t>
  </si>
  <si>
    <t>Velandia Herrera Ingrid Yohana</t>
  </si>
  <si>
    <t>luzvilmita@hotmail.com</t>
  </si>
  <si>
    <t>Carrera 5m No. 48t - 16 Sur</t>
  </si>
  <si>
    <t>Marruecos</t>
  </si>
  <si>
    <t>Andrea Sandoval</t>
  </si>
  <si>
    <t>de scotiabank a banco bogota 18/10/2019 banco bogota a popular 01/11/19. a Falabela 1 de sept 2021</t>
  </si>
  <si>
    <t>20/06/2017 - 18/06/2018</t>
  </si>
  <si>
    <t>9/07/2017 - 06/07/2018</t>
  </si>
  <si>
    <t xml:space="preserve">Renuncia motivos personales </t>
  </si>
  <si>
    <t>Zorro Mendez John Fredy</t>
  </si>
  <si>
    <t>Johnfzorro@Hotmail.com</t>
  </si>
  <si>
    <t>CLL 6 BIS No. 79C -61</t>
  </si>
  <si>
    <t>Pio XII</t>
  </si>
  <si>
    <t>Nidia Mendez</t>
  </si>
  <si>
    <t>Electricidad</t>
  </si>
  <si>
    <t>24/10/2014 Llegadas Tarde</t>
  </si>
  <si>
    <t xml:space="preserve">CORDOBA PALMA GREGORIA </t>
  </si>
  <si>
    <t>Porvenir - Colfondos 01/01/2019</t>
  </si>
  <si>
    <t>ingenieranacional@hotmail.com</t>
  </si>
  <si>
    <t xml:space="preserve">CRA 2 A ESTE # 2 D 28 </t>
  </si>
  <si>
    <t>EL ROCIO</t>
  </si>
  <si>
    <t>JUAN DANIEL JIMENEZ</t>
  </si>
  <si>
    <t>Asesor(a) de Negociación</t>
  </si>
  <si>
    <t>16/04/2015 Llegadas Tarde</t>
  </si>
  <si>
    <t>16/06/2017 - 28/05/2018</t>
  </si>
  <si>
    <t>7/07/2017 - 16/06/2018</t>
  </si>
  <si>
    <t>Morales Perez Luz Indira</t>
  </si>
  <si>
    <t>luzmoralesperez_1094@hotmail.com</t>
  </si>
  <si>
    <t>Cr 19 A Nº 1 - 17</t>
  </si>
  <si>
    <t>Eduardo Santos</t>
  </si>
  <si>
    <t>Luz Delia Pérez</t>
  </si>
  <si>
    <t>Ingeniería De Sistemas // Sectretariado Bilingüe</t>
  </si>
  <si>
    <t>Romero Vesga Omar Alexander</t>
  </si>
  <si>
    <t>Sanitas 24/01/2017</t>
  </si>
  <si>
    <t>Girardot</t>
  </si>
  <si>
    <t>oarvf@hotmail.com</t>
  </si>
  <si>
    <t>Cra 80 D 42b 05 Sur</t>
  </si>
  <si>
    <t>Villa Nely</t>
  </si>
  <si>
    <t>Ana Vesga</t>
  </si>
  <si>
    <t>Derecho 10 semestre</t>
  </si>
  <si>
    <t>Analista Jurídico ll</t>
  </si>
  <si>
    <t>4.63</t>
  </si>
  <si>
    <t xml:space="preserve"> analista jurídico ll 15/04/2021</t>
  </si>
  <si>
    <t>5/06/2017 - 5/06/2018</t>
  </si>
  <si>
    <t>28/06/2017 - 27/06/2018</t>
  </si>
  <si>
    <t>Renuncia - Mejor Oferta Laboral</t>
  </si>
  <si>
    <t>Camacho Forero Christian Camilo</t>
  </si>
  <si>
    <t>cristiankmilo2603@gmail.com</t>
  </si>
  <si>
    <t>Calle 9 A 17 D 03</t>
  </si>
  <si>
    <t>Danubio - Soacha</t>
  </si>
  <si>
    <t>Esteban Camacho</t>
  </si>
  <si>
    <t>Operaciones Comerciales</t>
  </si>
  <si>
    <t xml:space="preserve">Claro </t>
  </si>
  <si>
    <t>01.09.2015-Falabella / 01.07.2016-Riesgo</t>
  </si>
  <si>
    <t>09/11/2015 Incumplimiento de Funciones</t>
  </si>
  <si>
    <t>18/07/2016 Incumplimiento de Funciones</t>
  </si>
  <si>
    <t>Renuncia - Estrés Laboral</t>
  </si>
  <si>
    <t>Forero Rincon Jessica Viviana</t>
  </si>
  <si>
    <t>jessicaforerorincon@gmail.com</t>
  </si>
  <si>
    <t>Carrera 95 # 127c -16</t>
  </si>
  <si>
    <t>Edilma Rincón</t>
  </si>
  <si>
    <t>Psicología</t>
  </si>
  <si>
    <t>01/06/2018 de Asesor a Auxiliar Operativo</t>
  </si>
  <si>
    <t>4.55</t>
  </si>
  <si>
    <t>30/11/2016 Incumplimiento de metas</t>
  </si>
  <si>
    <t xml:space="preserve">Borraez Gutierrez Jenifer </t>
  </si>
  <si>
    <t>jennitaz_120@hotmail.com</t>
  </si>
  <si>
    <t xml:space="preserve">Cra 7 A No 5 21 Este </t>
  </si>
  <si>
    <t>Laches</t>
  </si>
  <si>
    <t>Jesús Borraez</t>
  </si>
  <si>
    <t>Hotelería Y Turismo</t>
  </si>
  <si>
    <t>promotora a bcs media 04/09/2017 -- Bcs Media a Pichincha 07/11/2017</t>
  </si>
  <si>
    <t>4.25</t>
  </si>
  <si>
    <t>08/03/2017 inasistencia injustificada susp. 22/03/2017</t>
  </si>
  <si>
    <t>01/02/2017 - 19/10/2017</t>
  </si>
  <si>
    <t>18/02/2017 - 05/11/2017</t>
  </si>
  <si>
    <t>Castro Marin Carlos Andres</t>
  </si>
  <si>
    <t>CALLE 6 D N° 88 D 59 INT 22 (papás)</t>
  </si>
  <si>
    <t>Rosa Marin</t>
  </si>
  <si>
    <t>Romero Parada Gerardo Enrique</t>
  </si>
  <si>
    <t>grp92@hotmail.com</t>
  </si>
  <si>
    <t>Calle 65sur # 10 -39este</t>
  </si>
  <si>
    <t>La Belleza</t>
  </si>
  <si>
    <t>Andrey Romero</t>
  </si>
  <si>
    <t>Sistematización De Datos</t>
  </si>
  <si>
    <t>12/12/14 Reglas Call Center</t>
  </si>
  <si>
    <t>Galves Naranjo Janey Katherine</t>
  </si>
  <si>
    <t>A-</t>
  </si>
  <si>
    <t>j.katerinn@hotmail.com</t>
  </si>
  <si>
    <t xml:space="preserve">Transversal 55 No. 74-15 </t>
  </si>
  <si>
    <t>San Diego</t>
  </si>
  <si>
    <t>Manuel Gálvez</t>
  </si>
  <si>
    <t>Higiene Oral</t>
  </si>
  <si>
    <t xml:space="preserve">Colpatria Medellín </t>
  </si>
  <si>
    <t>Colpatria Medellín</t>
  </si>
  <si>
    <t>4.5</t>
  </si>
  <si>
    <t>Giraldo Misas Erika Daniela</t>
  </si>
  <si>
    <t>daniela030595@hotmail.com</t>
  </si>
  <si>
    <t>Calle 85 A No. 93 A 71</t>
  </si>
  <si>
    <t>Eliana Giraldo</t>
  </si>
  <si>
    <t>Cuidado Integral A La Primera Infancia</t>
  </si>
  <si>
    <t>Nuñez Vargas Enmanuel Alejandro</t>
  </si>
  <si>
    <t>vicious.dc75@gmail.com</t>
  </si>
  <si>
    <t>Cra 114 F 151 D 64</t>
  </si>
  <si>
    <t>Suba Almendros</t>
  </si>
  <si>
    <t>Carlos Julio Núñez</t>
  </si>
  <si>
    <t>3.77</t>
  </si>
  <si>
    <t>22/11/2016 Inasistencia Injustificada</t>
  </si>
  <si>
    <t>incumplimiento reglamento interno 08/03/2017</t>
  </si>
  <si>
    <t>incumplimienro reglamento interno 30/05/2017</t>
  </si>
  <si>
    <t>Hernandez Vela Leidi Catherin</t>
  </si>
  <si>
    <t>katherine_samantha5@hotmail.com</t>
  </si>
  <si>
    <t>Cra 98 D 55 A 05 Sur</t>
  </si>
  <si>
    <t>El Corzo</t>
  </si>
  <si>
    <t>Griselda Vela</t>
  </si>
  <si>
    <t>25/03/2015 Ausencia Injustificada</t>
  </si>
  <si>
    <t>25/05/2015 Inasistencia injustificada</t>
  </si>
  <si>
    <t>12/12/2016 suspension 14 y 15 de diciembre</t>
  </si>
  <si>
    <t>Nizo Oliva Melly Yulyeth</t>
  </si>
  <si>
    <t>mellyyuli16@hotmail.com</t>
  </si>
  <si>
    <t>Cra 7este # 1 - 18</t>
  </si>
  <si>
    <t>El Dorado</t>
  </si>
  <si>
    <t>Luz Meli Oliva</t>
  </si>
  <si>
    <t>30/09/2015 Citi</t>
  </si>
  <si>
    <t>4.3</t>
  </si>
  <si>
    <t>20/02/2017 Incumplimiento horario de trabajo</t>
  </si>
  <si>
    <t>Renuncia - No hay oportunidades de crecimiento laboral</t>
  </si>
  <si>
    <t>Cano Galvis Luisa Fernanda</t>
  </si>
  <si>
    <t>Cll 67 91 91 Sur</t>
  </si>
  <si>
    <t>Bosa Las Margaritas 1rt Sect</t>
  </si>
  <si>
    <t>Adriana Yamile Galvis</t>
  </si>
  <si>
    <t>Renuncia - Calamidad Doméstica</t>
  </si>
  <si>
    <t xml:space="preserve">Restrepo Gonzalez Jesica Alejandra </t>
  </si>
  <si>
    <t>Bello</t>
  </si>
  <si>
    <t>yesica.3019@gmail.com</t>
  </si>
  <si>
    <t>Carrera 73 A No. 97-100</t>
  </si>
  <si>
    <t xml:space="preserve">Castilla </t>
  </si>
  <si>
    <t>Dora González</t>
  </si>
  <si>
    <t xml:space="preserve">Aguirre Timote Natalia </t>
  </si>
  <si>
    <t>Quito - Ecuador</t>
  </si>
  <si>
    <t>Calle 35 C Sur 1c20</t>
  </si>
  <si>
    <t>William Alexander casas</t>
  </si>
  <si>
    <t>Atención Integral A La Primera Infancia</t>
  </si>
  <si>
    <t>Ausencia Injustificada</t>
  </si>
  <si>
    <t>25/03/2015 Inasistencia</t>
  </si>
  <si>
    <t>Organista Rico Jonhathan Camilo</t>
  </si>
  <si>
    <t>Funza</t>
  </si>
  <si>
    <t>jocamilo1990@gmail.com</t>
  </si>
  <si>
    <t>Cra 18 15 66</t>
  </si>
  <si>
    <t>El Remanzo Mosquera</t>
  </si>
  <si>
    <t>Amparo Rico</t>
  </si>
  <si>
    <t>4586021 // 3212734404</t>
  </si>
  <si>
    <t xml:space="preserve">Analista De Investigación </t>
  </si>
  <si>
    <t>4.43</t>
  </si>
  <si>
    <t>4.66</t>
  </si>
  <si>
    <t>1/04/2015 Incumplimiento Funciones</t>
  </si>
  <si>
    <t>Rueda Pinilla Ivon Ivette</t>
  </si>
  <si>
    <t>Cra 10 Este # 1c - 10</t>
  </si>
  <si>
    <t>El Consuelo</t>
  </si>
  <si>
    <t>Jiovanny Moreno</t>
  </si>
  <si>
    <t>Gestión De Negocios Fiduciarios</t>
  </si>
  <si>
    <t>Lara Olaya Lady Milena</t>
  </si>
  <si>
    <t>ladylara_lmlo@hotmail.com</t>
  </si>
  <si>
    <t>Diagonal 73a # 78i - 40 Sur</t>
  </si>
  <si>
    <t>Alamedas</t>
  </si>
  <si>
    <t>Ana Silvia Olaya</t>
  </si>
  <si>
    <t>Mercadología 4 Semestre</t>
  </si>
  <si>
    <t>4.48</t>
  </si>
  <si>
    <t>Arcos Muñoz Julieth Maritza</t>
  </si>
  <si>
    <t>julietharcos@hotmail.com</t>
  </si>
  <si>
    <t>Carrera 56 # 53 - 98 Torre 2 Apt. 508</t>
  </si>
  <si>
    <t>Chicala</t>
  </si>
  <si>
    <t>Omar Gentil Arcos</t>
  </si>
  <si>
    <t>Abogado(a) Junior</t>
  </si>
  <si>
    <t>4.59</t>
  </si>
  <si>
    <t>Prieto Torres Victor Manuel</t>
  </si>
  <si>
    <t>Tunja</t>
  </si>
  <si>
    <t>Crr 88 I Bis Nº 57 - 21 Sur</t>
  </si>
  <si>
    <t>Bosa La Portada</t>
  </si>
  <si>
    <t>Maria Helena Niño</t>
  </si>
  <si>
    <t>Derecho 6 Semestre</t>
  </si>
  <si>
    <t>26/10/2015 Informacion Terceros</t>
  </si>
  <si>
    <t>13/11/2015 Reglamento call center</t>
  </si>
  <si>
    <t xml:space="preserve">Perez Rodriguez Geraldine </t>
  </si>
  <si>
    <t>gperez40@misena.edu.co</t>
  </si>
  <si>
    <t xml:space="preserve">Carrera 113 C # 156 - 29 </t>
  </si>
  <si>
    <t>Suba Londres</t>
  </si>
  <si>
    <t>Liliana Rodriguez</t>
  </si>
  <si>
    <t>Morera Peña Yeferson Enerio</t>
  </si>
  <si>
    <t>Ubalá</t>
  </si>
  <si>
    <t>yefer.95@hotmail.com</t>
  </si>
  <si>
    <t>Crr 77 H Nº 65 I - 25 Sur</t>
  </si>
  <si>
    <t>Bosa La Azucena</t>
  </si>
  <si>
    <t>Clared Peña</t>
  </si>
  <si>
    <t>Ospina Mayorga Liliana Andrea</t>
  </si>
  <si>
    <t>andreaospina22@gmail.com</t>
  </si>
  <si>
    <t>Calle 48k # 5 - 26 Int 4 Mz 30</t>
  </si>
  <si>
    <t>Bochica Sur</t>
  </si>
  <si>
    <t>Martha Mayorga</t>
  </si>
  <si>
    <t>Sierra Cortes Cristian Gabriel</t>
  </si>
  <si>
    <t>3125086483</t>
  </si>
  <si>
    <t>cristiansena_94@hotmail.com</t>
  </si>
  <si>
    <t>Calle 69 B Bis # 116 A - 16</t>
  </si>
  <si>
    <t>Engativá Villa Teresita</t>
  </si>
  <si>
    <t>Ricardo Cortez Verano</t>
  </si>
  <si>
    <t>Gestión De Talento Humano Etapa Lectiva</t>
  </si>
  <si>
    <t>Molina Martinez Ana Alejandra</t>
  </si>
  <si>
    <t>Calle39 # 13 -37</t>
  </si>
  <si>
    <t>Quintanares</t>
  </si>
  <si>
    <t>Amparo Martinez</t>
  </si>
  <si>
    <t>Mercadeo 2 Semestre</t>
  </si>
  <si>
    <t>12/12/2014 reglas Call Center</t>
  </si>
  <si>
    <t>Alvarez Quiceno Jennifer Andrea</t>
  </si>
  <si>
    <t>yennicarterita@hotmail.com</t>
  </si>
  <si>
    <t>Calle 82 94 Aa 49 Casa</t>
  </si>
  <si>
    <t>Sandra Álvarez</t>
  </si>
  <si>
    <t>Torres Bedoya Natalia Andrea</t>
  </si>
  <si>
    <t>andrea.bedoya@live.com</t>
  </si>
  <si>
    <t>Calle 62 B No. 94 B 30</t>
  </si>
  <si>
    <t>Robledo Fuente Clara</t>
  </si>
  <si>
    <t>Cecilia Bedoya</t>
  </si>
  <si>
    <t>Preservación De Recursos Naturales</t>
  </si>
  <si>
    <t>Garcia Ochoa Fredy Andres</t>
  </si>
  <si>
    <t xml:space="preserve">Carrera 90 6d - 80 </t>
  </si>
  <si>
    <t>Tatiana Espitia</t>
  </si>
  <si>
    <t>Ingeniería Industrial 8 Semestre</t>
  </si>
  <si>
    <t>21/08/2015 Incumplimiento horario de trabajo</t>
  </si>
  <si>
    <t>Echeverria Barrios Jose Guillermo</t>
  </si>
  <si>
    <t>guiyo1979@hotmail.com</t>
  </si>
  <si>
    <t>Carrera 58 # 69 - 50</t>
  </si>
  <si>
    <t>Los Alpes</t>
  </si>
  <si>
    <t>Martha Nelly Carmona</t>
  </si>
  <si>
    <t>Renuncia - Mal ambiente laboral</t>
  </si>
  <si>
    <t>Ospina Benitez Adriana Janeth</t>
  </si>
  <si>
    <t>Cruz Blanca - Sura 01/04/2016</t>
  </si>
  <si>
    <t>adriosbe@hotmail.com</t>
  </si>
  <si>
    <t>Carrera 82 9 A Sur 28 Atavanza Apto 822</t>
  </si>
  <si>
    <t>Rodeo Alto</t>
  </si>
  <si>
    <t>Martha Lucia Benites</t>
  </si>
  <si>
    <t>01/09/2015 COORDINADOR // 01/03/2016 Coordinador Colpatria</t>
  </si>
  <si>
    <t>3.87</t>
  </si>
  <si>
    <t>12/10/2016 - 17/10/2017 - 14/04/2018</t>
  </si>
  <si>
    <t>31/10/2016 - 03/11/2017 - 03/05/2018</t>
  </si>
  <si>
    <t xml:space="preserve">Arboleda Sanchez Mauricio </t>
  </si>
  <si>
    <t>Itagüí</t>
  </si>
  <si>
    <t>maosetup@hotmail.com</t>
  </si>
  <si>
    <t>Carrera 53 A 57 A 31 Apto 501 Bl 18</t>
  </si>
  <si>
    <t>Las Acacias</t>
  </si>
  <si>
    <t>Lucero Sánchez</t>
  </si>
  <si>
    <t>23/12/2016 Falabella</t>
  </si>
  <si>
    <t>26/12/2016 - 26/12/2017</t>
  </si>
  <si>
    <t>13/01/2017 - 14/01/2018</t>
  </si>
  <si>
    <t xml:space="preserve">Berrio Uribe Laura </t>
  </si>
  <si>
    <t>laurana.berrio@hotmail.com</t>
  </si>
  <si>
    <t>Transversal 34 Sur No. 32 B 13</t>
  </si>
  <si>
    <t>La Magnolia</t>
  </si>
  <si>
    <t>Marta Lucia Uribe</t>
  </si>
  <si>
    <t>Auxiliar Administrativa Énfasis En Sistemas</t>
  </si>
  <si>
    <t>Nieto Tellez Javier Orlando</t>
  </si>
  <si>
    <t>01/02/2017 OLDMUTUAL</t>
  </si>
  <si>
    <t>3124278701</t>
  </si>
  <si>
    <t>javier.nieto@cyc-bpo.com</t>
  </si>
  <si>
    <t>Gerente General</t>
  </si>
  <si>
    <t>Leon Pardo Lizet Johana</t>
  </si>
  <si>
    <t>lizetleon2006@hotmail.com</t>
  </si>
  <si>
    <t xml:space="preserve">Carrera 72a # 66-47 </t>
  </si>
  <si>
    <t>El Real</t>
  </si>
  <si>
    <t>Julia Pardo</t>
  </si>
  <si>
    <t>Davivienda</t>
  </si>
  <si>
    <t>Figueredo Cardenas Claudia Marcela</t>
  </si>
  <si>
    <t>claudiamarcelafc@gmail.com</t>
  </si>
  <si>
    <t>Cra 11b Este # 66 -41 Sur</t>
  </si>
  <si>
    <t>Valparaiso</t>
  </si>
  <si>
    <t>Rosa Cardenas</t>
  </si>
  <si>
    <t>4.1</t>
  </si>
  <si>
    <t xml:space="preserve">Quality - Medellin </t>
  </si>
  <si>
    <t>Quality - Medellin</t>
  </si>
  <si>
    <t xml:space="preserve">23/03/2017 incumplimiento de reglamento interno </t>
  </si>
  <si>
    <t>VALDES LONDOÑO BLANCA JULIETH</t>
  </si>
  <si>
    <t>Porvenir - Colfondos 01/12/2019</t>
  </si>
  <si>
    <t>blancajvaldes@hotmail.com</t>
  </si>
  <si>
    <t>Calle 17 A N°  7 B -57</t>
  </si>
  <si>
    <t>Mexico, Funza</t>
  </si>
  <si>
    <t>Cesar Escobar</t>
  </si>
  <si>
    <t>Psicologia</t>
  </si>
  <si>
    <t>Director(a) de Investigaciones</t>
  </si>
  <si>
    <t>4.65</t>
  </si>
  <si>
    <t>01 de noviembre de 2018 director de investigaciones 16 de octubre de 2021</t>
  </si>
  <si>
    <t xml:space="preserve">Renuncia - Otra oferta laboral </t>
  </si>
  <si>
    <t>Yepes Hernandez Luz Angelica</t>
  </si>
  <si>
    <t>misterangela@hotmail.com</t>
  </si>
  <si>
    <t>Cra 72 K Bis 43 22 Sur</t>
  </si>
  <si>
    <t>Boíta</t>
  </si>
  <si>
    <t>Jackeline Sánchez</t>
  </si>
  <si>
    <t>Claro  - Telmex</t>
  </si>
  <si>
    <t>3.99</t>
  </si>
  <si>
    <t>3/03/2017 - 12/03/2018</t>
  </si>
  <si>
    <t>22/03/2017 - 1/04/2018</t>
  </si>
  <si>
    <t>Saenz Perez Laura Ashley</t>
  </si>
  <si>
    <t xml:space="preserve">Trasversal 1 No. 49 B -75 Sur </t>
  </si>
  <si>
    <t xml:space="preserve">Diana Turbay </t>
  </si>
  <si>
    <t xml:space="preserve">Ivonne Pérez </t>
  </si>
  <si>
    <t>11/02/2015 Calidad y 14/10/2015 Metas</t>
  </si>
  <si>
    <t>Avendaño Gonzalez Deisy Lorena</t>
  </si>
  <si>
    <t>lorenita0795@hotmail.es</t>
  </si>
  <si>
    <t xml:space="preserve">Transversal 5 X No. 48 K 31 Sur </t>
  </si>
  <si>
    <t xml:space="preserve">El mirador </t>
  </si>
  <si>
    <t xml:space="preserve">Lucila González </t>
  </si>
  <si>
    <t>Garzon Avila Jeimmy Carolina</t>
  </si>
  <si>
    <t>jcgarzon220513@hotmail.com</t>
  </si>
  <si>
    <t>Cra 1 3 -27</t>
  </si>
  <si>
    <t>Lourdes</t>
  </si>
  <si>
    <t>Cesar Chaparro</t>
  </si>
  <si>
    <t>Renuncia - Horario laboral</t>
  </si>
  <si>
    <t>Pardo Guerrero Luisa Fernanda</t>
  </si>
  <si>
    <t>luisapardo624@gmail.com</t>
  </si>
  <si>
    <t>Calle 86a # 111a - 49</t>
  </si>
  <si>
    <t>Ciudadela Colsubsidio</t>
  </si>
  <si>
    <t>Luis Guerrero</t>
  </si>
  <si>
    <t>Criminalística 4 Semestre</t>
  </si>
  <si>
    <t>Itaú - Yanbal 18/06/2018</t>
  </si>
  <si>
    <t>4.80</t>
  </si>
  <si>
    <t>1/09/2017 - 1/06/2018</t>
  </si>
  <si>
    <t>19/09/2017 - 21/06/2018</t>
  </si>
  <si>
    <t>Mina Escobar Ingrid Geraldine</t>
  </si>
  <si>
    <t>Candelaria</t>
  </si>
  <si>
    <t>Trasversal 8 A No. 11-46</t>
  </si>
  <si>
    <t>Despensa (Soacha)</t>
  </si>
  <si>
    <t xml:space="preserve">Myriam Escobar </t>
  </si>
  <si>
    <t xml:space="preserve">Contabilidad </t>
  </si>
  <si>
    <t xml:space="preserve">11/02/2015 Mal Comportamiento </t>
  </si>
  <si>
    <t>Peña Real Ximena Geraldine</t>
  </si>
  <si>
    <t>ximereal92@hotmail.com</t>
  </si>
  <si>
    <t>Cll 69 Bis A Sur Nº 89 - 09</t>
  </si>
  <si>
    <t>Bosa La Libertad</t>
  </si>
  <si>
    <t>Antonia Real</t>
  </si>
  <si>
    <t xml:space="preserve">14/07/2017 / 30/11/2017 140 dias LICENCIA MATERNIDAD </t>
  </si>
  <si>
    <t>15/11/2018 jugar en el sitio de trabajo</t>
  </si>
  <si>
    <t>9/03/2017 - 22/03/2018</t>
  </si>
  <si>
    <t>28/03/2017 - 11/04/2018</t>
  </si>
  <si>
    <t>Serna Moreno Andres Felipe</t>
  </si>
  <si>
    <t xml:space="preserve">PORVENIR </t>
  </si>
  <si>
    <t>andresistem18@gmail.com</t>
  </si>
  <si>
    <t>Cr 87 I N70 73 Sur</t>
  </si>
  <si>
    <t>El Recuerdo (Bosa)</t>
  </si>
  <si>
    <t>Johana Moreno</t>
  </si>
  <si>
    <t>Ingeniería De Sistemas 5 Semestre</t>
  </si>
  <si>
    <t>Renuncia - Contratado directamente con cliente</t>
  </si>
  <si>
    <t xml:space="preserve">Bejarano Huertas Mayerly </t>
  </si>
  <si>
    <t>mbejaranohuertas@gmail.com</t>
  </si>
  <si>
    <t>Cll 27 Sur Nº 11 B - 27</t>
  </si>
  <si>
    <t>San José</t>
  </si>
  <si>
    <t>Martha Lucia Bejarano Huertas</t>
  </si>
  <si>
    <t>Auxiliar Enfermería</t>
  </si>
  <si>
    <t>Garay  Piedras William Guillermo</t>
  </si>
  <si>
    <t>Calle 137 B 151 76</t>
  </si>
  <si>
    <t>Luz Myriam Piedras</t>
  </si>
  <si>
    <t>25/05/2015 Inasistencia</t>
  </si>
  <si>
    <t>16/10/2015 Llegadas tarde</t>
  </si>
  <si>
    <t>Escobar Peñaranda Emilka Yuneth</t>
  </si>
  <si>
    <t>Fonseca</t>
  </si>
  <si>
    <t>Calle 43 Sur No. 11 J -67</t>
  </si>
  <si>
    <t xml:space="preserve">Angel Escobar </t>
  </si>
  <si>
    <t>11/02/2015m SGC Control Interno</t>
  </si>
  <si>
    <t xml:space="preserve">18/09/2015 Inasistencia </t>
  </si>
  <si>
    <t xml:space="preserve">Caicedo Jaimes Marcela </t>
  </si>
  <si>
    <t>Convida - Famisanar 10/06/2015</t>
  </si>
  <si>
    <t>Pasca</t>
  </si>
  <si>
    <t>marcecaicedo1018@yahoo.es</t>
  </si>
  <si>
    <t>Cra 4 Nº 5 - 57 Apto 534</t>
  </si>
  <si>
    <t>Santa Bárbara Centro</t>
  </si>
  <si>
    <t>José Vicente Caicedo</t>
  </si>
  <si>
    <t>Licenciatura Educación Física</t>
  </si>
  <si>
    <t>4.47</t>
  </si>
  <si>
    <t>19/10/2017 Ausencia Injustificada</t>
  </si>
  <si>
    <t>9/03/2017 - 3/03/2018</t>
  </si>
  <si>
    <t>28/03/2017 - 22/03/2018</t>
  </si>
  <si>
    <t>Vasquez Rodriguez Lina Alejandra</t>
  </si>
  <si>
    <t>MEDIMAS EPS</t>
  </si>
  <si>
    <t>anilojitos07@hotmail.com</t>
  </si>
  <si>
    <t>Cll 117 F Sur Nº 0 - 26 Este</t>
  </si>
  <si>
    <t>El Tuno</t>
  </si>
  <si>
    <t>Luz Ángela Chávez</t>
  </si>
  <si>
    <t>10/06/2015 Llegadas Tarde</t>
  </si>
  <si>
    <t>17/04/2017 - 3/03/2018</t>
  </si>
  <si>
    <t>5/05/2017 - 22/03/2018</t>
  </si>
  <si>
    <t>Romero Bejarano Aylin Yuceli</t>
  </si>
  <si>
    <t>aylinromero19@hotmail.com</t>
  </si>
  <si>
    <t>Dgal 3 A Nº 1 B - 26 Este</t>
  </si>
  <si>
    <t>Myriam Bejarano</t>
  </si>
  <si>
    <t>Banca y Finanzas 4 Semestre</t>
  </si>
  <si>
    <t>14/03/2016 Llegadas tarde</t>
  </si>
  <si>
    <t>Novoa Rozo Angel Alberto</t>
  </si>
  <si>
    <t>angel_novoa@hotmail.com</t>
  </si>
  <si>
    <t>Cr 97 Nº 24 B - 35 Casa 108</t>
  </si>
  <si>
    <t>Cofradia - Fontibón</t>
  </si>
  <si>
    <t>Yeimmy Novoa</t>
  </si>
  <si>
    <t>Administración De Empresas 2 Semestre</t>
  </si>
  <si>
    <t>09/04/2015 Ausencia Injustificada</t>
  </si>
  <si>
    <t>CORREA SERRANO DANIELA</t>
  </si>
  <si>
    <t>daniela_correa25@hotmail.com</t>
  </si>
  <si>
    <t xml:space="preserve">Carrera 100 No. 158-57 </t>
  </si>
  <si>
    <t xml:space="preserve">Villa Hermosa Suba </t>
  </si>
  <si>
    <t xml:space="preserve">Estella Serrano </t>
  </si>
  <si>
    <t xml:space="preserve">Impresión Serigrafica </t>
  </si>
  <si>
    <t>05/11/2015 Claro</t>
  </si>
  <si>
    <t>28/08/2015 Incumplimiento metas</t>
  </si>
  <si>
    <t>14/10/2015 Incumplimiento de metas</t>
  </si>
  <si>
    <t>Hernandez Machuca Cindy Johana</t>
  </si>
  <si>
    <t>cindyconsultorayanbal@gmail.com</t>
  </si>
  <si>
    <t>Calle 117 # 0 - 44 Este</t>
  </si>
  <si>
    <t>Usme</t>
  </si>
  <si>
    <t>Gloria Quintero</t>
  </si>
  <si>
    <t>Investigación judicial, criminalistica y seguridad</t>
  </si>
  <si>
    <t>01/09/2015 BCS // 03/05/2016</t>
  </si>
  <si>
    <t>4.57</t>
  </si>
  <si>
    <t>01/09/2015 // 03/07/2016</t>
  </si>
  <si>
    <t>2/03/2017 - 12/03/2018</t>
  </si>
  <si>
    <t>24/03/2017 - 06/04/2018</t>
  </si>
  <si>
    <t>Renuncia - otra oferta laboral</t>
  </si>
  <si>
    <t>Rey Rojas Jose Leonardo</t>
  </si>
  <si>
    <t>leo.2468@hotmail.com</t>
  </si>
  <si>
    <t xml:space="preserve">Carrera 16 C No. 24-02 Sur </t>
  </si>
  <si>
    <t>San Nicolás (Soacha )</t>
  </si>
  <si>
    <t xml:space="preserve">Teresa Rojas </t>
  </si>
  <si>
    <t>25/03/2015 Horario</t>
  </si>
  <si>
    <t>23/09/2015 Llegada tarde</t>
  </si>
  <si>
    <t>29/02/2016 llegadas tarde</t>
  </si>
  <si>
    <t>Gordillo Leon Eliana Patricia</t>
  </si>
  <si>
    <t>Cr 88 N 5a 67 Sur</t>
  </si>
  <si>
    <t xml:space="preserve">Dora León </t>
  </si>
  <si>
    <t>Diaz Vela Robinson David</t>
  </si>
  <si>
    <t>Moniquira</t>
  </si>
  <si>
    <t>robinsndiaz@gmail.com</t>
  </si>
  <si>
    <t>Carrera 63 No. 3-89</t>
  </si>
  <si>
    <t xml:space="preserve">Galán </t>
  </si>
  <si>
    <t xml:space="preserve">Robinson Díaz </t>
  </si>
  <si>
    <t>Ingenieria Civil 3 Semestre</t>
  </si>
  <si>
    <t>01/01/2016 Helm Bank / 01/06/2016 Data</t>
  </si>
  <si>
    <t>3.35</t>
  </si>
  <si>
    <t>01/03/2016 Helm Bank // 01/08/2016 ascenso data</t>
  </si>
  <si>
    <t>Maldonado Vela Jaures Humberto</t>
  </si>
  <si>
    <t>Calle 23 No 16 -11</t>
  </si>
  <si>
    <t>Santa Fe</t>
  </si>
  <si>
    <t xml:space="preserve">Cecilia Vela </t>
  </si>
  <si>
    <t>Administracion de restaurantes y cocina 2 Semestre</t>
  </si>
  <si>
    <t>13/08/2015 Incumplimiento reglamento groceria</t>
  </si>
  <si>
    <t>Aguirre Muñoz Jeidy Katherine</t>
  </si>
  <si>
    <t>jeidy804@hotmail.com</t>
  </si>
  <si>
    <t xml:space="preserve">Carrera 89 No. 80-39 Sur </t>
  </si>
  <si>
    <t xml:space="preserve">Bosa San Bernardino </t>
  </si>
  <si>
    <t>Dora Muñoz</t>
  </si>
  <si>
    <t>Contabilidad Y Finanzas</t>
  </si>
  <si>
    <t>4.90</t>
  </si>
  <si>
    <t>14/10/2015 Incumplimiento Metas</t>
  </si>
  <si>
    <t>24/10/2016 Incumplimiento de metas</t>
  </si>
  <si>
    <t>2/03/2017 - 05/03/2018</t>
  </si>
  <si>
    <t>21/03/2017 - 23/03/2018</t>
  </si>
  <si>
    <t>Garcia Casallas Manuel Libardo</t>
  </si>
  <si>
    <t>manuel83865@hotmail.com</t>
  </si>
  <si>
    <t>Cra 128 No 118 A Bis 41</t>
  </si>
  <si>
    <t>Suba Tibabuyes</t>
  </si>
  <si>
    <t>Ángela Maria Casallas</t>
  </si>
  <si>
    <t>Cultura Fitness Y Deportes 2 Semestre</t>
  </si>
  <si>
    <t>4.73</t>
  </si>
  <si>
    <t>30/04/2015 Llegadas Tarde/ 19/07/2016 incump. Reglamento</t>
  </si>
  <si>
    <t>4/5/2015 Inasistencia Injustificada / 16/09/2016 Incumplimiento de metas</t>
  </si>
  <si>
    <t>15/09/2015 Llegadas tarde susp 6 y 7 octu</t>
  </si>
  <si>
    <t>Velasco Pamo Heidy Patricia</t>
  </si>
  <si>
    <t>heidyvelascopamo@gmail.com</t>
  </si>
  <si>
    <t xml:space="preserve">Transv Este 3 3-43 </t>
  </si>
  <si>
    <t>El Rocío</t>
  </si>
  <si>
    <t>Jeimy Johana Velasco</t>
  </si>
  <si>
    <t>08/12/2017 falta injustificada</t>
  </si>
  <si>
    <t>Moreno Muñoz Luz Emilcen</t>
  </si>
  <si>
    <t>emlcita11@hotmal.com</t>
  </si>
  <si>
    <t xml:space="preserve">Carrera 48g No. 88s - </t>
  </si>
  <si>
    <t>Bochica (Sur)</t>
  </si>
  <si>
    <t>Miryam Moreno</t>
  </si>
  <si>
    <t>15/10/2015 Quiality</t>
  </si>
  <si>
    <t>Martinez Peña Carlos Andres</t>
  </si>
  <si>
    <t>carlosandres1990@hotmail.com</t>
  </si>
  <si>
    <t>Av Boyaca 43 A 33 Sur</t>
  </si>
  <si>
    <t xml:space="preserve">San Andres Segundo Sector </t>
  </si>
  <si>
    <t>Gloria Amparo Peña</t>
  </si>
  <si>
    <t>3.9</t>
  </si>
  <si>
    <t>16/04/2015 Inasistencia Injustificada Brigada</t>
  </si>
  <si>
    <t>23/03/2016 Inasistencia injustificada</t>
  </si>
  <si>
    <t>Quesada Rivas Victor Raul</t>
  </si>
  <si>
    <t xml:space="preserve">CR 149 C 134 A 47 </t>
  </si>
  <si>
    <t>San Pedro de Tibabuyes</t>
  </si>
  <si>
    <t>Luz Rivas</t>
  </si>
  <si>
    <t>Mantenimiento De Equipos De Computo</t>
  </si>
  <si>
    <t>Garcia Rincon Derly Marcela</t>
  </si>
  <si>
    <t>marcela-rincon@hotmail.com</t>
  </si>
  <si>
    <t>Carrera 23 # 60 A 13 Sur</t>
  </si>
  <si>
    <t>Gloria Esperanza Rincón Puentes</t>
  </si>
  <si>
    <t>Administración de empresas 9 semestre</t>
  </si>
  <si>
    <t xml:space="preserve">Gerencia de Planeación </t>
  </si>
  <si>
    <t>Gerencia de Planeación</t>
  </si>
  <si>
    <t>18/06/2019 inasistencia reunion</t>
  </si>
  <si>
    <t xml:space="preserve">Renuncia - Motivos Personales </t>
  </si>
  <si>
    <t>Orozco Gonzalez Wilson Fernando</t>
  </si>
  <si>
    <t>worozco20_@hotmail.com</t>
  </si>
  <si>
    <t>Cr 6 N0 70 Sur Int 6</t>
  </si>
  <si>
    <t>Las Brisas</t>
  </si>
  <si>
    <t>Gloria González</t>
  </si>
  <si>
    <t>Mecanica Automotriz 5 Semestre</t>
  </si>
  <si>
    <t>4.56</t>
  </si>
  <si>
    <t>Mujica Mijares Nenfis Liliana</t>
  </si>
  <si>
    <t>La Primavera</t>
  </si>
  <si>
    <t>Carrera 4 No. 26 C -50</t>
  </si>
  <si>
    <t xml:space="preserve">La Macarena </t>
  </si>
  <si>
    <t xml:space="preserve">Omaira Abella </t>
  </si>
  <si>
    <t>Fisioterapia 6 Semestre</t>
  </si>
  <si>
    <t>24/04/2015 Inasistencia Injustificada</t>
  </si>
  <si>
    <t>Orozco Gonzalez Edwin Mauricio</t>
  </si>
  <si>
    <t>exilonmc@gmail.com</t>
  </si>
  <si>
    <t>Carrera 6 No. 0- 70 Sur</t>
  </si>
  <si>
    <t xml:space="preserve">Las Brisas </t>
  </si>
  <si>
    <t xml:space="preserve">Gloria González </t>
  </si>
  <si>
    <t>BCS 01/05/2016 - - HELM 29/11/2016 - BCS 01/08/2017</t>
  </si>
  <si>
    <t>4.62</t>
  </si>
  <si>
    <t>30/07/2016 Auxiliar Operativo</t>
  </si>
  <si>
    <t xml:space="preserve">19/03/2015 Reglas Call Center/ 19/07/2016 Iincum. de funciones </t>
  </si>
  <si>
    <t>14/10/2015 Incumplimiento metas</t>
  </si>
  <si>
    <t xml:space="preserve">Renuncia - Estrés Laboral </t>
  </si>
  <si>
    <t>Laguna Gonzalez Heidi Vanessa</t>
  </si>
  <si>
    <t>heidilaguna1029@gmail.com</t>
  </si>
  <si>
    <t>Cra 6 0 - 70 Sur Int 18</t>
  </si>
  <si>
    <t>Leisa González</t>
  </si>
  <si>
    <t>Rodriguez Ruiz Johanna Carolina</t>
  </si>
  <si>
    <t>DE NUEVA EPS 01/04/2019</t>
  </si>
  <si>
    <t>Johanna_koque@hotmail.es</t>
  </si>
  <si>
    <t>Cra 7 A Este N 5 - 21</t>
  </si>
  <si>
    <t>Los Laches</t>
  </si>
  <si>
    <t>Blanca Ruiz</t>
  </si>
  <si>
    <t>Atención A Pasajeros</t>
  </si>
  <si>
    <t xml:space="preserve">cambio de campaña febrero </t>
  </si>
  <si>
    <t>2/06/2016 - 07/12/2017 - 11/04/2018</t>
  </si>
  <si>
    <t>20/06/2016 - 27/12/2017 - 28/04/2018</t>
  </si>
  <si>
    <t>Renuncia - Horario laboral y falta de reconocimiento</t>
  </si>
  <si>
    <t>Varon Cifuentes Heidy Carolina</t>
  </si>
  <si>
    <t>LICENCIA 01/08/2017</t>
  </si>
  <si>
    <t>heidyvaronc@gmail.com</t>
  </si>
  <si>
    <t>Carrera 72m Bis # 79 - 01</t>
  </si>
  <si>
    <t>Mandalay</t>
  </si>
  <si>
    <t>Flor Cifuentes</t>
  </si>
  <si>
    <t>Fotografía Profesional y Asesoria Comercial y Banca Financiera</t>
  </si>
  <si>
    <t>Asistencia Administrativa</t>
  </si>
  <si>
    <t>4.51</t>
  </si>
  <si>
    <t>Solarte Mora Marcos Edimer</t>
  </si>
  <si>
    <t>Carrera 1 Bis B # 2 - 39</t>
  </si>
  <si>
    <t>Triunfo</t>
  </si>
  <si>
    <t>Angie Solarte</t>
  </si>
  <si>
    <t>02/06/2015 HELM</t>
  </si>
  <si>
    <t>14/08/2015 Reglas call center</t>
  </si>
  <si>
    <t>26/10/2015 Regllas Call Center</t>
  </si>
  <si>
    <t>Valencia Sanchez Stephanie Dayana</t>
  </si>
  <si>
    <t>3123498788</t>
  </si>
  <si>
    <t>Calle 142 C # 141 B - 60</t>
  </si>
  <si>
    <t>Suba Bilbao</t>
  </si>
  <si>
    <t>Sandra Sánchez</t>
  </si>
  <si>
    <t>Gestión Bancaria Y Entidades Financieras</t>
  </si>
  <si>
    <t>Auxiliar en preescolar</t>
  </si>
  <si>
    <t>Nariño Alvarez Maria Fernanda</t>
  </si>
  <si>
    <t>Calle 146 # 7f -60</t>
  </si>
  <si>
    <t>Cedritos</t>
  </si>
  <si>
    <t>Mauricio Dulce</t>
  </si>
  <si>
    <t>Asistencia en organización de archivo</t>
  </si>
  <si>
    <t>Falabella Pereira</t>
  </si>
  <si>
    <t>28/12/2016 (8 dias)</t>
  </si>
  <si>
    <t>Salazar Carvajal Carlos Andres</t>
  </si>
  <si>
    <t>Calle 150 No 114c-10 Casa 107</t>
  </si>
  <si>
    <t>Compartir</t>
  </si>
  <si>
    <t>Jhon Fredy Salazar</t>
  </si>
  <si>
    <t>Asesoria comercial y operaciones de entidades financieras</t>
  </si>
  <si>
    <t>09/10/2015 Inasistencia injustificada</t>
  </si>
  <si>
    <t xml:space="preserve">Sanchez Baron Yurani </t>
  </si>
  <si>
    <t>yuranisb88@gmail.com</t>
  </si>
  <si>
    <t>Diag 49 A Sur 86 A 83</t>
  </si>
  <si>
    <t>Betania</t>
  </si>
  <si>
    <t>Nubia Barón</t>
  </si>
  <si>
    <t>Administración De Cartera</t>
  </si>
  <si>
    <t>Auxiliar Administrativo en Hoteleria</t>
  </si>
  <si>
    <t>4.38</t>
  </si>
  <si>
    <t>13/06/2017 - 2/05/2018</t>
  </si>
  <si>
    <t>4/07/2017 - 20/05/2018</t>
  </si>
  <si>
    <t>Hincapie Duque Kelly Johanna</t>
  </si>
  <si>
    <t>kelly-lamona@hotmail.com</t>
  </si>
  <si>
    <t>Calle 79 No. 95-35</t>
  </si>
  <si>
    <t>Luz Marina Arenas</t>
  </si>
  <si>
    <t>Agudelo Atehortua Paula Andrea</t>
  </si>
  <si>
    <t>Envigado</t>
  </si>
  <si>
    <t>paulaagudelo1989@gmail.com</t>
  </si>
  <si>
    <t>Calle 34 Dd Sur 27 D 90 Apto 404</t>
  </si>
  <si>
    <t>Las Cometas</t>
  </si>
  <si>
    <t>Maria Consuelo Atehortua</t>
  </si>
  <si>
    <t xml:space="preserve">Romero Hernandez Daniela </t>
  </si>
  <si>
    <t>Sabaneta</t>
  </si>
  <si>
    <t>dnl.romero41@gmail.com</t>
  </si>
  <si>
    <t>Calle 81 B 32 19 Casa</t>
  </si>
  <si>
    <t>Manrique - Medellín</t>
  </si>
  <si>
    <t>Laura Hernandez</t>
  </si>
  <si>
    <t>Construcciones Civiles</t>
  </si>
  <si>
    <t>Atención a la primera infancia</t>
  </si>
  <si>
    <t>Triana Bejarano Maria Del Pilar</t>
  </si>
  <si>
    <t>Carrera 82 9 A Sur 28 Atavanza Apto 713</t>
  </si>
  <si>
    <t>Hollman Ayala</t>
  </si>
  <si>
    <t xml:space="preserve">auxiliar de mercadeo </t>
  </si>
  <si>
    <t>Cagua Buitrago Blanca Adelaida</t>
  </si>
  <si>
    <t>Sibaté</t>
  </si>
  <si>
    <t>lic.adelaida@outlook.es</t>
  </si>
  <si>
    <t>Cra 8 9 35</t>
  </si>
  <si>
    <t>Progreso Sibate</t>
  </si>
  <si>
    <t>Gloria Florez</t>
  </si>
  <si>
    <t>Logística Empresarial</t>
  </si>
  <si>
    <t>Renuncia - Desplazamiento</t>
  </si>
  <si>
    <t>Lozano Aguirre Sandra Patricia</t>
  </si>
  <si>
    <t>slozanoaguirre@hotmail.com</t>
  </si>
  <si>
    <t>Trv 72 F Sur No. 40 09</t>
  </si>
  <si>
    <t>Chucua</t>
  </si>
  <si>
    <t>Giovanni Botello</t>
  </si>
  <si>
    <t>Cardozo Piñeros Carlos Francisco</t>
  </si>
  <si>
    <t>carl-franc1@hotmail.com</t>
  </si>
  <si>
    <t>Cr 5 G Este - Nº 80 A - 53 Sur</t>
  </si>
  <si>
    <t>Compostela</t>
  </si>
  <si>
    <t>Maria Marlen Mahecha</t>
  </si>
  <si>
    <t>Comercio Exterior // Derecho 7 Semestre</t>
  </si>
  <si>
    <t>02/06/2015 FALA</t>
  </si>
  <si>
    <t>12/05/2015 Llegadas Tarde</t>
  </si>
  <si>
    <t>02/06/2015 Llegadas Tarde</t>
  </si>
  <si>
    <t>11/09/2015 Llegadas tarde susp 29 - 30</t>
  </si>
  <si>
    <t xml:space="preserve">Padilla Muñoz Donisel </t>
  </si>
  <si>
    <t>Cll 102 Nº 86 A - 46</t>
  </si>
  <si>
    <t>Bochica</t>
  </si>
  <si>
    <t>Alfonso Colon</t>
  </si>
  <si>
    <t>Primo(a)</t>
  </si>
  <si>
    <t>Logística</t>
  </si>
  <si>
    <t>05/10/2015 helm</t>
  </si>
  <si>
    <t xml:space="preserve">Barrera Torres Milena </t>
  </si>
  <si>
    <t>milena.barrera04@gmail.com</t>
  </si>
  <si>
    <t xml:space="preserve">Calle 22 N 1 - 51 Int 4 </t>
  </si>
  <si>
    <t>Las Aguas</t>
  </si>
  <si>
    <t>Maria Transito Torres</t>
  </si>
  <si>
    <t>4.78</t>
  </si>
  <si>
    <t>4.22</t>
  </si>
  <si>
    <t>Trujillo Escobar Yhenny Paola</t>
  </si>
  <si>
    <t>yhenny.trujillo@gmail.com</t>
  </si>
  <si>
    <t>Calle 62d Sur # 68c - 30</t>
  </si>
  <si>
    <t>Madelen</t>
  </si>
  <si>
    <t>Ricardo Perez</t>
  </si>
  <si>
    <t>Ingeniería Electrónica</t>
  </si>
  <si>
    <t>Colpatria Extrajudicial</t>
  </si>
  <si>
    <t>Beltran Briñez Merlly Yimdreth</t>
  </si>
  <si>
    <t>yindreth45@hotmail.com</t>
  </si>
  <si>
    <t xml:space="preserve">Cra 95 N 71 46 Sur Cs 37 </t>
  </si>
  <si>
    <t>Bosa Recreo</t>
  </si>
  <si>
    <t>Héctor Fabián Salazar</t>
  </si>
  <si>
    <t>Alvarez Hernandez Oscar Alejandro</t>
  </si>
  <si>
    <t>oskar_alejo@hotmail.com</t>
  </si>
  <si>
    <t>Cra 11 # 11a - 72</t>
  </si>
  <si>
    <t>Ciudad Berna</t>
  </si>
  <si>
    <t>Julieth Lara</t>
  </si>
  <si>
    <t>Novio(a)</t>
  </si>
  <si>
    <t>Gestión de Talento Humano</t>
  </si>
  <si>
    <t>Data Marshall</t>
  </si>
  <si>
    <t>asesor a data 01/06/2017</t>
  </si>
  <si>
    <t>4.30</t>
  </si>
  <si>
    <t>20/01/2016 Incump.de metas /19/07/2016 incum.horario</t>
  </si>
  <si>
    <t>De Las Jose Fernando Camacho</t>
  </si>
  <si>
    <t>Diagonal 182 # 20 - 75 Bloque 1 Apto 124</t>
  </si>
  <si>
    <t>Maria Carrillo</t>
  </si>
  <si>
    <t>Jimenez Sanchez Digni Rocio</t>
  </si>
  <si>
    <t>Alvarado</t>
  </si>
  <si>
    <t>rociojs123@gmail.com</t>
  </si>
  <si>
    <t>CALLE 155 # 4-06</t>
  </si>
  <si>
    <t>Venecia - Tunjuelito</t>
  </si>
  <si>
    <t>Marisela Jiménez</t>
  </si>
  <si>
    <t xml:space="preserve">Claro  </t>
  </si>
  <si>
    <t>21/03/2017 - 20/03/2018</t>
  </si>
  <si>
    <t>7/04/2017 - 08/04/2018</t>
  </si>
  <si>
    <t>Nieto Castillo Angelica Maria</t>
  </si>
  <si>
    <t>angelica199322@gmail.com</t>
  </si>
  <si>
    <t>Cra 7 N 183 80</t>
  </si>
  <si>
    <t>Lijaca</t>
  </si>
  <si>
    <t>Neguis Maria Nieto Castillo</t>
  </si>
  <si>
    <t>Comercio Exterior</t>
  </si>
  <si>
    <t>Niño Nene Jeny Jiseth</t>
  </si>
  <si>
    <t>jenisan8904@hotmail.com</t>
  </si>
  <si>
    <t>Cra 11 A 36 A 49 Sur</t>
  </si>
  <si>
    <t>Pijaos</t>
  </si>
  <si>
    <t>Josefina Nene</t>
  </si>
  <si>
    <t>Arias Tapasco Maura Alexandra</t>
  </si>
  <si>
    <t>mausalome0@hotmail.com</t>
  </si>
  <si>
    <t>Cra 1 A 4 A 20</t>
  </si>
  <si>
    <t>Sandra Arias</t>
  </si>
  <si>
    <t>SANCHEZ VERGARA LEIDY MARYURI</t>
  </si>
  <si>
    <t>Medimas - Sanitas 01/05/2018</t>
  </si>
  <si>
    <t>leidy_lf@hotmail.com</t>
  </si>
  <si>
    <t>CALLE 8 BIS B # 81B 32</t>
  </si>
  <si>
    <t>VALLADOLID</t>
  </si>
  <si>
    <t>LUZ MERY VERGARA</t>
  </si>
  <si>
    <t>Cambio de claro a Itaú 04/08/2017 16/02/2020 de popular a scotiabank codensa - Cambio a Claro 01/11/2020</t>
  </si>
  <si>
    <t>Auxiliar operativo 16/02/20 - Data Marshall 01/11/2020</t>
  </si>
  <si>
    <t>5/07/2016 - 02/01/2018</t>
  </si>
  <si>
    <t>23/07/2016 - 20/01/2018</t>
  </si>
  <si>
    <t>Arias Acosta Angie Julieth</t>
  </si>
  <si>
    <t>juliethacosta96@gmail.com</t>
  </si>
  <si>
    <t>Cra 75 A 62 16</t>
  </si>
  <si>
    <t>Maria Cano</t>
  </si>
  <si>
    <t>Cesar Augusto Arias</t>
  </si>
  <si>
    <t>Lozano Camacho Erika Lorena</t>
  </si>
  <si>
    <t>Cra 53c Bis # 2b - 55</t>
  </si>
  <si>
    <t>Clara Inés Camacho</t>
  </si>
  <si>
    <t>Lesmes Patiño Diana Caterin</t>
  </si>
  <si>
    <t>Zoraida Patiño</t>
  </si>
  <si>
    <t>Pulido Gutierrez Christian Andres</t>
  </si>
  <si>
    <t>Calle 6 Sur 7 A 51 Piso 2</t>
  </si>
  <si>
    <t>Nathaly Becerra</t>
  </si>
  <si>
    <t>Servicios Hoteleros</t>
  </si>
  <si>
    <t>Rodriguez Nuñez Maria Alejandra</t>
  </si>
  <si>
    <t>marodriguez78@ucatolica.edu.co</t>
  </si>
  <si>
    <t>Carrera 1 No. 2 - 30 Sur</t>
  </si>
  <si>
    <t>San Matero (Soacha)</t>
  </si>
  <si>
    <t>Diana Rodriguez</t>
  </si>
  <si>
    <t>Derecho 8 Semestre</t>
  </si>
  <si>
    <t>02/06/2015 CITI</t>
  </si>
  <si>
    <t>16/04/2015 Llegadas tarde</t>
  </si>
  <si>
    <t>Aponte Espitia Jesus Antonio</t>
  </si>
  <si>
    <t>mate182009@hotmail.com</t>
  </si>
  <si>
    <t xml:space="preserve">Carrera 5 No. 81-28 Sur </t>
  </si>
  <si>
    <t>Yomasa</t>
  </si>
  <si>
    <t xml:space="preserve">Liliana Ramirez Gomez </t>
  </si>
  <si>
    <t>Comercio Internacional 1 Semestre</t>
  </si>
  <si>
    <t>07/10/2015 Ausencia lugar de trabajo</t>
  </si>
  <si>
    <t>09/11/2015 Celular</t>
  </si>
  <si>
    <t>CASTILLO PINZON LAURA GISELA</t>
  </si>
  <si>
    <t>lgiselcas75@gmail.com</t>
  </si>
  <si>
    <t>CLL 70I SUR #18L-57</t>
  </si>
  <si>
    <t>NUEVA COLOMBIA</t>
  </si>
  <si>
    <t>FLORALBA CASTILLO (TIA)</t>
  </si>
  <si>
    <t>cambio campaña febrero</t>
  </si>
  <si>
    <t>3.92</t>
  </si>
  <si>
    <t>3.93</t>
  </si>
  <si>
    <t>6/09/2017 - 10/04/2018</t>
  </si>
  <si>
    <t>23/09/2017 - 27/04/2018</t>
  </si>
  <si>
    <t>Renuncia - Otra oferta laboral y baja remuneracion</t>
  </si>
  <si>
    <t>Cuadros Sierra Edward Fernando</t>
  </si>
  <si>
    <t>empirika121415@gmail.com</t>
  </si>
  <si>
    <t>Transv 51 70- 29 Sur</t>
  </si>
  <si>
    <t>Tunal</t>
  </si>
  <si>
    <t>Sandra Sierra</t>
  </si>
  <si>
    <t>01/10/2016 Auxiliar Operativo</t>
  </si>
  <si>
    <t>4.26</t>
  </si>
  <si>
    <t>Garcia Rodriguez Jorge Andres</t>
  </si>
  <si>
    <t>georgei654@hotmail.com</t>
  </si>
  <si>
    <t>Carrera 103cbis No 140b-49</t>
  </si>
  <si>
    <t>El Poa Suba</t>
  </si>
  <si>
    <t>Leidy Johana Morales Ospina</t>
  </si>
  <si>
    <t>Coordinador(a) de Visitas</t>
  </si>
  <si>
    <t>Visitadores</t>
  </si>
  <si>
    <t xml:space="preserve">01/06/2015 COORDINADOR </t>
  </si>
  <si>
    <t xml:space="preserve">09/09/2016 incumplimiento en las funciones </t>
  </si>
  <si>
    <t>Espinosa Piratoba Lizeth Andrea</t>
  </si>
  <si>
    <t>an.espinosa44@gmail.com</t>
  </si>
  <si>
    <t>Cra 129 131 A 03</t>
  </si>
  <si>
    <t>Suba Miramar</t>
  </si>
  <si>
    <t>Benny Piratoba</t>
  </si>
  <si>
    <t>Gestión De Procesos Industriales</t>
  </si>
  <si>
    <t xml:space="preserve">Rodriguez Moyano Mariela </t>
  </si>
  <si>
    <t>got.eternal.20@hotmail.com</t>
  </si>
  <si>
    <t>Cra 6 Este N 90-50 Sur</t>
  </si>
  <si>
    <t>Alfonso López</t>
  </si>
  <si>
    <t>Evangelina Moyano</t>
  </si>
  <si>
    <t>Gestión Ambiental</t>
  </si>
  <si>
    <t>19/06/2014 Llegadas tarde</t>
  </si>
  <si>
    <t>25/02/2015 Inasistencia Injustificada</t>
  </si>
  <si>
    <t>20/03/2015 Inasistencia Injustificada</t>
  </si>
  <si>
    <t>Guerrero Guerrero Deisy Catherine</t>
  </si>
  <si>
    <t>catherineguerrerog@gmail.com</t>
  </si>
  <si>
    <t xml:space="preserve">Calle 69 B # 119 A - 19 </t>
  </si>
  <si>
    <t>Briceida Guerrero</t>
  </si>
  <si>
    <t>Posgrado Derecho Comercial</t>
  </si>
  <si>
    <t>Director(a) Jurídico</t>
  </si>
  <si>
    <t>4.61</t>
  </si>
  <si>
    <t>3/12/2018 1er llamado de atención llegadas tarde</t>
  </si>
  <si>
    <t>15/11/2016 Incumplimiento de ordenes</t>
  </si>
  <si>
    <t>21-07: 1 día // 10-10: 7 días // 26-12-16 al 30-12-16 // 28-12-17 al 30-12-17 // 28-03-18 al 19-04-18</t>
  </si>
  <si>
    <t>30/12/2017 - 20/04/2018</t>
  </si>
  <si>
    <t>Gallego Gallego Yesid Alberto</t>
  </si>
  <si>
    <t>yesidgallego@hotmail.com</t>
  </si>
  <si>
    <t>Carrera 66 A No.93-81 Int 301</t>
  </si>
  <si>
    <t>Castilla La Unión</t>
  </si>
  <si>
    <t>Sol Gallego</t>
  </si>
  <si>
    <t>3218731365 - 2776649</t>
  </si>
  <si>
    <t>3.86</t>
  </si>
  <si>
    <t>19/08/2015 Llegadas tarde</t>
  </si>
  <si>
    <t>Moreno Rubio Diego Armando</t>
  </si>
  <si>
    <t>diemor1@outlook.com</t>
  </si>
  <si>
    <t>Calle 34 # 7 - 99 Bloque 2 Casa 6</t>
  </si>
  <si>
    <t>Oasis De San Mateo</t>
  </si>
  <si>
    <t>Emmy Alexandra Orozco Fernández</t>
  </si>
  <si>
    <t>29/06/2016 inasistencia injustificada</t>
  </si>
  <si>
    <t>Cardozo Ferreira Angelica Maria</t>
  </si>
  <si>
    <t>Cl 66 # 77c -02</t>
  </si>
  <si>
    <t>Villa Luz</t>
  </si>
  <si>
    <t>Mayerly Ferreira</t>
  </si>
  <si>
    <t>Pinzon Martinez Yanneth Otilia</t>
  </si>
  <si>
    <t>jeanneth.pinzon@gmail.com</t>
  </si>
  <si>
    <t>Trasversal 64 #1-55 Int. 15 Apto 502</t>
  </si>
  <si>
    <t>Buganviles</t>
  </si>
  <si>
    <t>José Eisen Pinzón Useche</t>
  </si>
  <si>
    <t>Psicologia // Gerencia Financiera</t>
  </si>
  <si>
    <t>Gerente de Servicios</t>
  </si>
  <si>
    <t>3.72</t>
  </si>
  <si>
    <t xml:space="preserve">19/01/2017 incumplimiento de funciones </t>
  </si>
  <si>
    <t>Coquies Medina Freddy Gustavo</t>
  </si>
  <si>
    <t xml:space="preserve">Calle 7 # 23 B - 33 </t>
  </si>
  <si>
    <t>Freddy Coquies</t>
  </si>
  <si>
    <t>Luna Patiño Jeisson Javier</t>
  </si>
  <si>
    <t>eclipsee_1990@hotmail.com</t>
  </si>
  <si>
    <t>Carrera 75 A No. 32 B 05</t>
  </si>
  <si>
    <t>Belén Alameda</t>
  </si>
  <si>
    <t>Gloria Patiño</t>
  </si>
  <si>
    <t>Mecánica Automotriz</t>
  </si>
  <si>
    <t>Osorio Muñoz Edith Natalia</t>
  </si>
  <si>
    <t>naty-1231@hotmail.com</t>
  </si>
  <si>
    <t>Calle 77 Sur 55- 90 Int 116</t>
  </si>
  <si>
    <t>La Estrella</t>
  </si>
  <si>
    <t>Adriana Muñoz</t>
  </si>
  <si>
    <t>Mercadeo</t>
  </si>
  <si>
    <t>14/07/2015 Incumplimiento De Deberes</t>
  </si>
  <si>
    <t>Quimbayo Gomez Maria Elvira</t>
  </si>
  <si>
    <t>Calle 62c Sur 87n - 51</t>
  </si>
  <si>
    <t>Bosa</t>
  </si>
  <si>
    <t>Fernando Vargas</t>
  </si>
  <si>
    <t>Osorio Florez Edith Damaris</t>
  </si>
  <si>
    <t>AB-</t>
  </si>
  <si>
    <t>damaris.osorio@gmail.com</t>
  </si>
  <si>
    <t>Calle 47 E 100a56 Estación Acuarela Apto 501</t>
  </si>
  <si>
    <t>San Javier</t>
  </si>
  <si>
    <t>Nelly Florez</t>
  </si>
  <si>
    <t>Cortes Tarra Tito Edgar</t>
  </si>
  <si>
    <t>tecortest@hotmail.com</t>
  </si>
  <si>
    <t>Cra 13 # 33 -35 Torre 3 Apto 403</t>
  </si>
  <si>
    <t>Teusaquillo</t>
  </si>
  <si>
    <t>Sonia Tarra</t>
  </si>
  <si>
    <t>Análisis Y Desarrollo En Sistemas De Información</t>
  </si>
  <si>
    <t>MIS</t>
  </si>
  <si>
    <t>Martinez Aldana Maria Claudia</t>
  </si>
  <si>
    <t>Cr 7 A Este Nº 8 C - 14 Sur</t>
  </si>
  <si>
    <t>Vitelma</t>
  </si>
  <si>
    <t>Pedro Pablo Martinez</t>
  </si>
  <si>
    <t>28/08/2015 Llegadas tarde</t>
  </si>
  <si>
    <t>30/12/2015 Inasistencia injustificada / 16/09/2016 Llegadas tarde</t>
  </si>
  <si>
    <t xml:space="preserve">16/09/2016 incumplimiento de tareas </t>
  </si>
  <si>
    <t>Renuncia - Baja remuneración / No hay oportunidad de crecimiento</t>
  </si>
  <si>
    <t>Ocampo Rendon Angie Dayana</t>
  </si>
  <si>
    <t xml:space="preserve">Carrera 58 Aa # 31 - 174 </t>
  </si>
  <si>
    <t>Las Cabañitas</t>
  </si>
  <si>
    <t>Vilma Aide Ocampo</t>
  </si>
  <si>
    <t xml:space="preserve">Duque Quintero Brayan </t>
  </si>
  <si>
    <t>brayanduquequintero@gmail.com</t>
  </si>
  <si>
    <t>Calle 42 F Bis # 86 - 75 Sur</t>
  </si>
  <si>
    <t>Tintalito</t>
  </si>
  <si>
    <t>Luz Marleny Quintero</t>
  </si>
  <si>
    <t>Análisis y Diseño de Sistemas de Computación</t>
  </si>
  <si>
    <t xml:space="preserve">Director Jr Tecnología Información </t>
  </si>
  <si>
    <t>29/08/2016 Llegadas tarde</t>
  </si>
  <si>
    <t>2/01/2017 - 02/01/2018</t>
  </si>
  <si>
    <t>24/01/2017 - 24/01/2018</t>
  </si>
  <si>
    <t>Renuncia - Motivos Personales - Baja Remuneración</t>
  </si>
  <si>
    <t xml:space="preserve">Hernandez Vidales Marlon </t>
  </si>
  <si>
    <t>marlonhernandez9010@hotmail.com</t>
  </si>
  <si>
    <t>Calle 25 58 C90 Casa</t>
  </si>
  <si>
    <t>Las Cabañas</t>
  </si>
  <si>
    <t>Diseño Gráfico Digital</t>
  </si>
  <si>
    <t xml:space="preserve">Galeano Ruiz Ximena </t>
  </si>
  <si>
    <t>ximelapaisita@hotmail.com</t>
  </si>
  <si>
    <t>Calle 69 A 57 95 Apto 201</t>
  </si>
  <si>
    <t>Santa Maria 1</t>
  </si>
  <si>
    <t>Eliana Galeano</t>
  </si>
  <si>
    <t>Dirección De Mercadeo Y Ventas</t>
  </si>
  <si>
    <t xml:space="preserve">Adriana Tabares Luz </t>
  </si>
  <si>
    <t xml:space="preserve">Cra 18 # 9a -89 </t>
  </si>
  <si>
    <t>Sara Tabares</t>
  </si>
  <si>
    <t>25/09/2015 Codificacion falsa en gestion</t>
  </si>
  <si>
    <t xml:space="preserve">Almanza Merchan Sylene </t>
  </si>
  <si>
    <t>Carrera 51 64 43</t>
  </si>
  <si>
    <t>Mirador</t>
  </si>
  <si>
    <t>Fati Merchán</t>
  </si>
  <si>
    <t>Arias Rodriguez Jhonnatan Yamid</t>
  </si>
  <si>
    <t>jy-arodriguez26@gmail.com</t>
  </si>
  <si>
    <t>Calle 71 F Sur 79 - 67</t>
  </si>
  <si>
    <t>Bosa Laureles</t>
  </si>
  <si>
    <t>Clara Ines Rodriguez</t>
  </si>
  <si>
    <t>01/03/2016 Helm Bank</t>
  </si>
  <si>
    <t>15/10/2015 Quality</t>
  </si>
  <si>
    <t xml:space="preserve">Renuncia - Incompatibilidad con el jefe </t>
  </si>
  <si>
    <t>Gonzalez Melo Laura Alejandra</t>
  </si>
  <si>
    <t xml:space="preserve">Calle 42b Sur No. 73a - 04 </t>
  </si>
  <si>
    <t>Lago Timiza</t>
  </si>
  <si>
    <t>Graciela Melo</t>
  </si>
  <si>
    <t>Quintero Prada Silvia Evelin</t>
  </si>
  <si>
    <t>Calle 80c # 92-31</t>
  </si>
  <si>
    <t>Primavera Norte</t>
  </si>
  <si>
    <t>Bertha Prada</t>
  </si>
  <si>
    <t>Derecho Pendiente Preparatorio</t>
  </si>
  <si>
    <t>06/07/2015 FNA</t>
  </si>
  <si>
    <t>Peña Ortiz Alba Rocio</t>
  </si>
  <si>
    <t>Cruz Blanca - Compensar 03/2018</t>
  </si>
  <si>
    <t>rochs031@hotmail.com</t>
  </si>
  <si>
    <t xml:space="preserve">Cra 1 Este 22 -20 </t>
  </si>
  <si>
    <t>Germania</t>
  </si>
  <si>
    <t>Alba Ortiz</t>
  </si>
  <si>
    <t>Auxiliar De Oficina</t>
  </si>
  <si>
    <t>licencia de maternidad 18/08/2017</t>
  </si>
  <si>
    <t>4.34</t>
  </si>
  <si>
    <t>Castellanos Granada Yuly Andrea</t>
  </si>
  <si>
    <t>andre_castellanos18@hotmail.com</t>
  </si>
  <si>
    <t xml:space="preserve">Cr 5 Este 2 A 22 </t>
  </si>
  <si>
    <t>Rosio</t>
  </si>
  <si>
    <t xml:space="preserve">Jhon Ladino </t>
  </si>
  <si>
    <t>Citibank GCL</t>
  </si>
  <si>
    <t>4.53</t>
  </si>
  <si>
    <t>Oyola Pinzon Brenda Brigitte</t>
  </si>
  <si>
    <t>bboyolap@misena.edu.co</t>
  </si>
  <si>
    <t>Cra 85 B 59 - D 04</t>
  </si>
  <si>
    <t>Bosa Linda</t>
  </si>
  <si>
    <t>Gloria Pinzon</t>
  </si>
  <si>
    <t>Banca Y Finanzas</t>
  </si>
  <si>
    <t>12/12/2016 INASISTENCIA SIN JUSTIFICACION</t>
  </si>
  <si>
    <t>Beltran Lozano Angie Libeth</t>
  </si>
  <si>
    <t>Puerto Salgar</t>
  </si>
  <si>
    <t>angiegemela@hotmail.com</t>
  </si>
  <si>
    <t xml:space="preserve">Cra 98 B 140 D 45 </t>
  </si>
  <si>
    <t>Java- Suba</t>
  </si>
  <si>
    <t xml:space="preserve">Nelsy Beltrán </t>
  </si>
  <si>
    <t>28/07/2015 Inasistencia injustificada</t>
  </si>
  <si>
    <t>29/12/2015 Inasistencia injustificada</t>
  </si>
  <si>
    <t>01/02/2016 Falta reglamento call</t>
  </si>
  <si>
    <t>Robayo Matallana Carlos Arturo</t>
  </si>
  <si>
    <t>ro-bayo@hotmail.com</t>
  </si>
  <si>
    <t>Cr 103 22 H 17</t>
  </si>
  <si>
    <t>José Robayo</t>
  </si>
  <si>
    <t>Derecho 5 Semestre</t>
  </si>
  <si>
    <t>19/08/2015 Inasistencia injustificada</t>
  </si>
  <si>
    <t>Espitia Vanegas Maria Fernanda</t>
  </si>
  <si>
    <t xml:space="preserve">Cr 100 N 50 B 45 Sur </t>
  </si>
  <si>
    <t>Omaira Aparicio</t>
  </si>
  <si>
    <t>Deffas Romero Deisy Viviana</t>
  </si>
  <si>
    <t>Calle 90a # 95-27 Int 104</t>
  </si>
  <si>
    <t>Bachue</t>
  </si>
  <si>
    <t>Maria Del Pilar Romero</t>
  </si>
  <si>
    <t>Derecho de Familia</t>
  </si>
  <si>
    <t>19/10/2015 Incumplimiento Funciones</t>
  </si>
  <si>
    <t>Gutierrez Martinez Lorena Lizeth</t>
  </si>
  <si>
    <t>Calle 6 A # 87 A - 15</t>
  </si>
  <si>
    <t>Duvan Martinez</t>
  </si>
  <si>
    <t>Arias Leiva Milton Fabian</t>
  </si>
  <si>
    <t>piedeguerra@hotmail.com</t>
  </si>
  <si>
    <t>Calle 2 # 53g - 17</t>
  </si>
  <si>
    <t>Diana Figueroa</t>
  </si>
  <si>
    <t>Mercadología</t>
  </si>
  <si>
    <t>Calderon Guzman Wendy Paola</t>
  </si>
  <si>
    <t>Gachetá</t>
  </si>
  <si>
    <t>wendypcg25@gmail.com</t>
  </si>
  <si>
    <t xml:space="preserve">Calle 41 D 15 </t>
  </si>
  <si>
    <t>Martha Guzmán</t>
  </si>
  <si>
    <t>4.17</t>
  </si>
  <si>
    <t xml:space="preserve">MONTENEGRO MADRID JORGE EDUARDO </t>
  </si>
  <si>
    <t>Cra 1ra Este # 22 -41</t>
  </si>
  <si>
    <t>Flor Maria Madrid</t>
  </si>
  <si>
    <t>Urrea Castillo Deisy Julieth</t>
  </si>
  <si>
    <t>deilan.castillo@gmail.com</t>
  </si>
  <si>
    <t xml:space="preserve">Cll 1 E Nº 1 A - 58 </t>
  </si>
  <si>
    <t>Elizabeth Catillo</t>
  </si>
  <si>
    <t>4.68</t>
  </si>
  <si>
    <t>Castañeda Gonzalez Dayra Gineth</t>
  </si>
  <si>
    <t>gineth.020@hotmail.com</t>
  </si>
  <si>
    <t>Cr 81 C Nº 49 B - 40 Sur</t>
  </si>
  <si>
    <t>Sofía González</t>
  </si>
  <si>
    <t>Renuncia - Negocio propio</t>
  </si>
  <si>
    <t>Pedraza Nuncira Kimberly Julieth</t>
  </si>
  <si>
    <t>Floridablanca</t>
  </si>
  <si>
    <t>mimijuli18@hotmail.com</t>
  </si>
  <si>
    <t>Cll 5 A Nº 21 - 27</t>
  </si>
  <si>
    <t>El Progreso</t>
  </si>
  <si>
    <t>Edson Pedraza</t>
  </si>
  <si>
    <t>Rodriguez Rodriguez Brigitte Lizeth</t>
  </si>
  <si>
    <t>Acacias</t>
  </si>
  <si>
    <t>bsk_07@hotmail.com</t>
  </si>
  <si>
    <t>Cr 68 A Nº 3 - 43 Sur</t>
  </si>
  <si>
    <t>Floresta Sur</t>
  </si>
  <si>
    <t>Oscar Castro</t>
  </si>
  <si>
    <t>Rengifo Estrada Yenny Alejandra</t>
  </si>
  <si>
    <t>jennyaleja319@hotmail.com</t>
  </si>
  <si>
    <t>Crr 97 Nº 20 B - 54</t>
  </si>
  <si>
    <t>Villemar</t>
  </si>
  <si>
    <t>Ana Julia Estrada</t>
  </si>
  <si>
    <t>Contabilidad Y Finanzas // Hoteleria y Turismo</t>
  </si>
  <si>
    <t>30/07/2015 Llegadas tarde</t>
  </si>
  <si>
    <t>20/08/2015 Llegadas tarde</t>
  </si>
  <si>
    <t>21/09/2015 Llegadas tarde</t>
  </si>
  <si>
    <t xml:space="preserve">Mauricio Rodriguez Milton </t>
  </si>
  <si>
    <t>Cra 151a #132-21</t>
  </si>
  <si>
    <t>Lisboa</t>
  </si>
  <si>
    <t>Gina Paola Fernández</t>
  </si>
  <si>
    <t>Olaya Alvarez Monica Alejandra</t>
  </si>
  <si>
    <t>Cra 101 # 82-57 Int. 1 Apto 216</t>
  </si>
  <si>
    <t>Bochica III</t>
  </si>
  <si>
    <t>Stella Álvarez Bravo</t>
  </si>
  <si>
    <t>Derecho Pendiente Grado</t>
  </si>
  <si>
    <t>Analista de Servicio</t>
  </si>
  <si>
    <t xml:space="preserve">Vargas Heredia Jonathan Alexander </t>
  </si>
  <si>
    <t>jonnathan.caliboy@hotmail.com</t>
  </si>
  <si>
    <t>Cr 7a N 1 - 49 Sur</t>
  </si>
  <si>
    <t>Calvo Sur</t>
  </si>
  <si>
    <t>Gestión Empresarial Administrativa // Mercadeo y Ventas</t>
  </si>
  <si>
    <t>Renuncia</t>
  </si>
  <si>
    <t>Reyes Celis Kelly Yojana</t>
  </si>
  <si>
    <t>Transversal 32a # 36 -76</t>
  </si>
  <si>
    <t xml:space="preserve">Anderson León </t>
  </si>
  <si>
    <t>Parra Rubiano Maria Alejandra</t>
  </si>
  <si>
    <t>aleja_1_44@hotmail.com</t>
  </si>
  <si>
    <t xml:space="preserve">Cr 77 M Nº </t>
  </si>
  <si>
    <t>Villa Rica</t>
  </si>
  <si>
    <t>Julieth Andrea Parra</t>
  </si>
  <si>
    <t>27/10/2015 Inasistencia evento compensar</t>
  </si>
  <si>
    <t>Bejarano Urrego Martha Liliana</t>
  </si>
  <si>
    <t>lbejarano_u@hotmail.com</t>
  </si>
  <si>
    <t>Dg 3 A Nº 1 B - 08 Este</t>
  </si>
  <si>
    <t>Florentino Urrego</t>
  </si>
  <si>
    <t>Padrino</t>
  </si>
  <si>
    <t>Gestión Ambiental 6 Semestre</t>
  </si>
  <si>
    <t>Renuncia - No hay oportunidades de estudiar / Horario laboral</t>
  </si>
  <si>
    <t>Moreno Galindo Paula Katherine</t>
  </si>
  <si>
    <t>k-athe17@hotmail.com</t>
  </si>
  <si>
    <t>Crr 88 B Nº 49 - 15 Sur</t>
  </si>
  <si>
    <t>Bosa Brasilia</t>
  </si>
  <si>
    <t>Héctor Moreno</t>
  </si>
  <si>
    <t>Higiene Y Seguridad Industrial</t>
  </si>
  <si>
    <t>Sanchez Dominguez Annyi Marcella</t>
  </si>
  <si>
    <t>Cr 1 N 22a 50 Sur</t>
  </si>
  <si>
    <t>Granada Sur - 20 de Julio</t>
  </si>
  <si>
    <t>Kevin Morales</t>
  </si>
  <si>
    <t>14/08/2015 llegadas tarde</t>
  </si>
  <si>
    <t>20/10/2015 Inasistencia injustificada</t>
  </si>
  <si>
    <t>Lopez Peralta Yosmeris Yinet</t>
  </si>
  <si>
    <t>Riohacha</t>
  </si>
  <si>
    <t>yinet_h30@hotmail.com</t>
  </si>
  <si>
    <t>Calle 130a # 59c-55</t>
  </si>
  <si>
    <t>Ciudad Jardín Norte</t>
  </si>
  <si>
    <t>Mauricio Lemus</t>
  </si>
  <si>
    <t>Derecho Comercial 1 Semestre</t>
  </si>
  <si>
    <t>Chavarro Salgado Jennyfer Paola</t>
  </si>
  <si>
    <t xml:space="preserve">LICENCIA DE MATERNIDAD </t>
  </si>
  <si>
    <t>jennyferchavarro95@gmail.com</t>
  </si>
  <si>
    <t xml:space="preserve">Carrera 82 Sur No. 48 - 23 </t>
  </si>
  <si>
    <t>Martha Luz Salgado</t>
  </si>
  <si>
    <t xml:space="preserve">Contabilidad y Finanzas </t>
  </si>
  <si>
    <t>18/08/2016 - 14/03/2018</t>
  </si>
  <si>
    <t>5/09/2016 - 04/04/2018</t>
  </si>
  <si>
    <t>Cañon Suarez Karen Andrea</t>
  </si>
  <si>
    <t>doncella_andru@hotmail.com</t>
  </si>
  <si>
    <t>Calle 63 B # 119 - 12</t>
  </si>
  <si>
    <t>Darwin Meneses</t>
  </si>
  <si>
    <t>Diseño Grafico</t>
  </si>
  <si>
    <t>14/08/2015 Llegadas tarde</t>
  </si>
  <si>
    <t>14/03/2016 Inasistencia</t>
  </si>
  <si>
    <t>Acevedo Arguello Lizeth Andrea</t>
  </si>
  <si>
    <t>3208695202</t>
  </si>
  <si>
    <t>Avenida Calle 68 # 70 D - 71 Torre 2 Apt 2703</t>
  </si>
  <si>
    <t>Perdomo</t>
  </si>
  <si>
    <t>Hortencia Arguello</t>
  </si>
  <si>
    <t>28/08/2015 Inasistencia injustificada</t>
  </si>
  <si>
    <t>Otero Rueda Martha Elizabeth</t>
  </si>
  <si>
    <t>3213073180</t>
  </si>
  <si>
    <t>moter.07@hotmail.com</t>
  </si>
  <si>
    <t xml:space="preserve">Avenida Carrera 30 # 31 - 24 </t>
  </si>
  <si>
    <t>Eduardo Frey</t>
  </si>
  <si>
    <t>Paula Elizabeth González</t>
  </si>
  <si>
    <t>21/08/2015 Llegadas tarde y ausencia lugar de trabajo</t>
  </si>
  <si>
    <t>Forero Murillo Lilia Amparo</t>
  </si>
  <si>
    <t>3124466592</t>
  </si>
  <si>
    <t>lilitamfomu@hotmail.es</t>
  </si>
  <si>
    <t>Carrera 3 Este # 6 C - 82 Apto 805</t>
  </si>
  <si>
    <t>Buenos Aires - Medellín</t>
  </si>
  <si>
    <t>Jaime Forero Aldana</t>
  </si>
  <si>
    <t>7151425 // 3123033505</t>
  </si>
  <si>
    <t>Ingenieria de Produccion Pendiente grado</t>
  </si>
  <si>
    <t>Director(a) Quality</t>
  </si>
  <si>
    <t>3.08</t>
  </si>
  <si>
    <t>Ramirez Ballen Marco Antonio</t>
  </si>
  <si>
    <t>3105776435</t>
  </si>
  <si>
    <t>marb2409@hotmail.com</t>
  </si>
  <si>
    <t>Calle 55 A # 79 A - 17 Sur</t>
  </si>
  <si>
    <t>Ciudad Roma</t>
  </si>
  <si>
    <t>Gloria Ballen</t>
  </si>
  <si>
    <t>2659039 // 3124787285</t>
  </si>
  <si>
    <t>Mercadeo Y Ventas</t>
  </si>
  <si>
    <t>Solano Forero Kevin Andres</t>
  </si>
  <si>
    <t>forerodante15@gmail.com</t>
  </si>
  <si>
    <t>Calle 73 A Sur # 13 C - 79 Este</t>
  </si>
  <si>
    <t>Juan Rey</t>
  </si>
  <si>
    <t>Diana Marcela Forero Vargas</t>
  </si>
  <si>
    <t>01/09/2015 TECNOLOGIA</t>
  </si>
  <si>
    <t>3.74</t>
  </si>
  <si>
    <t>29/11/2016 Incumplimiento de metas</t>
  </si>
  <si>
    <t>12/12/2016 incumplimiento de labores / susp. 20/12/2016</t>
  </si>
  <si>
    <t>27/03/2017 incumplimiento de deberes con susp. 30 y 31/03/2017</t>
  </si>
  <si>
    <t>Martinez Macias Leydy Estefany</t>
  </si>
  <si>
    <t>3142301794</t>
  </si>
  <si>
    <t>CALLE 43 SUR # 78H - 59</t>
  </si>
  <si>
    <t>Sinai</t>
  </si>
  <si>
    <t>Brian Stiven Duarte Nariño</t>
  </si>
  <si>
    <t>Auxiliar Digitación</t>
  </si>
  <si>
    <t>24/09/2015 Incumplimiento Funciones</t>
  </si>
  <si>
    <t>09/10/2015 Incumplimiento de reglas</t>
  </si>
  <si>
    <t>Sanchez Rubio Jhoan Sebastian</t>
  </si>
  <si>
    <t>3057213605</t>
  </si>
  <si>
    <t>jssanchez228@icloud.com</t>
  </si>
  <si>
    <t>DIAGONAL 28 # 29-27</t>
  </si>
  <si>
    <t>Angelica Maria Rubio</t>
  </si>
  <si>
    <t>07/10/2015 Practicas</t>
  </si>
  <si>
    <t>Bonilla Villalba Leidy Marcela</t>
  </si>
  <si>
    <t>3202214546</t>
  </si>
  <si>
    <t>leimar15_@hotmail.com</t>
  </si>
  <si>
    <t xml:space="preserve">Calle 92 B Sur / B </t>
  </si>
  <si>
    <t>Brayan Fabian Bonilla</t>
  </si>
  <si>
    <t>Alvarez Olaya Karen Paulina</t>
  </si>
  <si>
    <t>3015347559</t>
  </si>
  <si>
    <t>maximon04@hotmail.com</t>
  </si>
  <si>
    <t xml:space="preserve">Calle 41 A Sur # 29 A 44 </t>
  </si>
  <si>
    <t>San Rafael Envigado</t>
  </si>
  <si>
    <t>Alba Rosa Olaya</t>
  </si>
  <si>
    <t>Escobar Zuñiga Yuli Fabiola</t>
  </si>
  <si>
    <t>3013463846</t>
  </si>
  <si>
    <t>yulyybrayan23@gmail.com</t>
  </si>
  <si>
    <t xml:space="preserve">Calle 31D Sur # 1 - 44 Este </t>
  </si>
  <si>
    <t>Bello Horizonte</t>
  </si>
  <si>
    <t>Fabiola Zuluaga</t>
  </si>
  <si>
    <t>Prieto Gonzalez Sandra Patricia</t>
  </si>
  <si>
    <t>3013686784</t>
  </si>
  <si>
    <t>zapitos05@gmail.com</t>
  </si>
  <si>
    <t>Carrera 78 C # 65 F 58 Sur</t>
  </si>
  <si>
    <t>Bosa la Amistad</t>
  </si>
  <si>
    <t>Mercedes Gonzalez</t>
  </si>
  <si>
    <t>Licenciatura en artistica 4 Semestre</t>
  </si>
  <si>
    <t xml:space="preserve">19/07/2015 Baja nota calidad </t>
  </si>
  <si>
    <t>Jimenez Diaz Edwin Javier</t>
  </si>
  <si>
    <t>3135412696</t>
  </si>
  <si>
    <t>edwinj84@hotmail.com</t>
  </si>
  <si>
    <t>Carrera 15 Este # 49 A - 4 Sur Int 1</t>
  </si>
  <si>
    <t>Urb Las Gaviotas</t>
  </si>
  <si>
    <t>Marisol Diaz Serrato</t>
  </si>
  <si>
    <t>2433381 // 3166695729</t>
  </si>
  <si>
    <t>Gestión de Negocios</t>
  </si>
  <si>
    <t>Anchique Ovalle Gina Paola</t>
  </si>
  <si>
    <t>3203421384</t>
  </si>
  <si>
    <t>michel.anchique@hotmail.com</t>
  </si>
  <si>
    <t>Carrera 1 Este # 43 B - 44 Sur</t>
  </si>
  <si>
    <t>San Miguel</t>
  </si>
  <si>
    <t>Jackeline Ovalle</t>
  </si>
  <si>
    <t xml:space="preserve">Salgado Maldonado Wilson </t>
  </si>
  <si>
    <t>3123101457</t>
  </si>
  <si>
    <t>willysalgado17@gmail.com</t>
  </si>
  <si>
    <t xml:space="preserve">Carrera 103 C Bis # 140 B - 17 </t>
  </si>
  <si>
    <t>Aurora Salgado</t>
  </si>
  <si>
    <t>02/05/2017 - 07/11/2017</t>
  </si>
  <si>
    <t>19/05/2017 - 25/11/2017</t>
  </si>
  <si>
    <t>Renuncia - Conflicto en las relaciones laborales</t>
  </si>
  <si>
    <t>Contreras Garzon Jessica Carolayn</t>
  </si>
  <si>
    <t>3193146777</t>
  </si>
  <si>
    <t>b.jessi08@gmail.com</t>
  </si>
  <si>
    <t>Carrera 9 Bis # 40 - 31</t>
  </si>
  <si>
    <t>Puerto Rico</t>
  </si>
  <si>
    <t xml:space="preserve">Sandra Garzon </t>
  </si>
  <si>
    <t>06/11/2015 Presentación personal Quality</t>
  </si>
  <si>
    <t>Rodriguez Medina Jose Vicente</t>
  </si>
  <si>
    <t>3142747605</t>
  </si>
  <si>
    <t xml:space="preserve">Diagnonal 40 # 16 - 16 </t>
  </si>
  <si>
    <t>Olivares</t>
  </si>
  <si>
    <t>Marleny Medina Suarez</t>
  </si>
  <si>
    <t>Lemuz Muñoz Cristian Leonardo</t>
  </si>
  <si>
    <t>3003717511</t>
  </si>
  <si>
    <t>Calle 40 sur # 96 b - 11</t>
  </si>
  <si>
    <t>Los Almendros</t>
  </si>
  <si>
    <t>Blanca Nubia Muñoz</t>
  </si>
  <si>
    <t>Jaramillo Alvarez Juan Camilo</t>
  </si>
  <si>
    <t>3005060170</t>
  </si>
  <si>
    <t>Carrera 58 # 45 - 140</t>
  </si>
  <si>
    <t>Copacabana</t>
  </si>
  <si>
    <t>Luz Enith Álvarez</t>
  </si>
  <si>
    <t xml:space="preserve">MARTINEZ PEDRAZA IRMA EDITH </t>
  </si>
  <si>
    <t>3144266704</t>
  </si>
  <si>
    <t>irmamartinez1120@hotmail.com</t>
  </si>
  <si>
    <t>Carrera 35 B # 39 - 20 S</t>
  </si>
  <si>
    <t>Blanca Ligia Pedraza</t>
  </si>
  <si>
    <t>2725805 // 3114729734</t>
  </si>
  <si>
    <t>01/03/2016 Citibank</t>
  </si>
  <si>
    <t xml:space="preserve">Sanchez Gonzalez Johana </t>
  </si>
  <si>
    <t>3136904643</t>
  </si>
  <si>
    <t xml:space="preserve">Calle 76 A Sur # 53 - 65 </t>
  </si>
  <si>
    <t xml:space="preserve">Gladys Sanchez </t>
  </si>
  <si>
    <t>Ochoa Cano Lizha Juliana</t>
  </si>
  <si>
    <t>3192380505</t>
  </si>
  <si>
    <t>CARRERA 75 # 81 - 06</t>
  </si>
  <si>
    <t>Lopez de Mesa</t>
  </si>
  <si>
    <t>David Velasquez Usuga</t>
  </si>
  <si>
    <t>5530890 // 3017829160</t>
  </si>
  <si>
    <t>Yaguara Ortegon Jesica Paola</t>
  </si>
  <si>
    <t>3212523267</t>
  </si>
  <si>
    <t>dannalaritza@hotmail.com</t>
  </si>
  <si>
    <t>Calle 64 G # 97 B - 24</t>
  </si>
  <si>
    <t>Portal De Alamos</t>
  </si>
  <si>
    <t>Andrés Mauricio Guevera</t>
  </si>
  <si>
    <t>22/09/2015 Llegadas tarde</t>
  </si>
  <si>
    <t>Cardenas Jimenez Luisa Fernanda</t>
  </si>
  <si>
    <t>3194027839</t>
  </si>
  <si>
    <t>lufecar29@gmail.com</t>
  </si>
  <si>
    <t>Diagpmal 44 Sur # 23 - 40</t>
  </si>
  <si>
    <t>Luz Miriam Jimenez</t>
  </si>
  <si>
    <t>Coordinador(a) Contable</t>
  </si>
  <si>
    <t>Cristancho Manchola Edwin Fernando</t>
  </si>
  <si>
    <t>3216618770</t>
  </si>
  <si>
    <t xml:space="preserve">Carrera 99 # 72 - 66 </t>
  </si>
  <si>
    <t>Consuelo Mancho</t>
  </si>
  <si>
    <t>6500000 // 3132887746</t>
  </si>
  <si>
    <t>Cajamarca Gonzalez Fabian Arturo</t>
  </si>
  <si>
    <t>3118755694</t>
  </si>
  <si>
    <t>fabian.1022@hotmail.com</t>
  </si>
  <si>
    <t>Diagonal 46 B # 31 - 24</t>
  </si>
  <si>
    <t>Clareth</t>
  </si>
  <si>
    <t>Graciela Gonzalez</t>
  </si>
  <si>
    <t>2/02/2015 Inasistencia injustificada</t>
  </si>
  <si>
    <t>Alvarez Yepes Cindy Natalia</t>
  </si>
  <si>
    <t>3206269864</t>
  </si>
  <si>
    <t>natyalvarezudm@gmail.com</t>
  </si>
  <si>
    <t>Carrera 43 B # 83 - 60</t>
  </si>
  <si>
    <t>Gloria Luz Álvarez</t>
  </si>
  <si>
    <t>bCS</t>
  </si>
  <si>
    <t>Tapia Sanchez Sandra Patricia</t>
  </si>
  <si>
    <t>3213752375</t>
  </si>
  <si>
    <t>sanptapia@gmail.com</t>
  </si>
  <si>
    <t>Calle 22 A # 16 - 48 Apto. 203</t>
  </si>
  <si>
    <t>Santafe</t>
  </si>
  <si>
    <t>Alexander Nuñez</t>
  </si>
  <si>
    <t>Trabajo Social 5 Semestre</t>
  </si>
  <si>
    <t>20/01/2016 Incumplimiento de metas</t>
  </si>
  <si>
    <t>Ospina Losada Frank Alexander</t>
  </si>
  <si>
    <t>3114652736</t>
  </si>
  <si>
    <t>ffrank_alexx@hotmail.com</t>
  </si>
  <si>
    <t>Carrera 5 # 81 - 49 Sur</t>
  </si>
  <si>
    <t>Jessica Buitrago</t>
  </si>
  <si>
    <t>Garcia Manchego Alejandra Vanesa</t>
  </si>
  <si>
    <t>3122358495</t>
  </si>
  <si>
    <t>aleja.garciam@hotmail.com</t>
  </si>
  <si>
    <t>Carrera 75 # 53 -162 apto 220</t>
  </si>
  <si>
    <t>Los Colores</t>
  </si>
  <si>
    <t>Julian Dario Villada</t>
  </si>
  <si>
    <t>Maca Gonzalez Deissy Julieth</t>
  </si>
  <si>
    <t>3003672173</t>
  </si>
  <si>
    <t>deissymacag@gmail.com</t>
  </si>
  <si>
    <t>Calle 33 Bis Sur 15 A - 11</t>
  </si>
  <si>
    <t>San Pablo</t>
  </si>
  <si>
    <t>Lucia Gonzalez</t>
  </si>
  <si>
    <t>2725553 // 3188525483</t>
  </si>
  <si>
    <t>25/02/2016 Incumplimiento deberes</t>
  </si>
  <si>
    <t>Rubio Suarez Natalia Margarita</t>
  </si>
  <si>
    <t>3143687328</t>
  </si>
  <si>
    <t>Calle 56 A Sur # 27 - 75</t>
  </si>
  <si>
    <t>Villa Jimena</t>
  </si>
  <si>
    <t>Amanda Suarez</t>
  </si>
  <si>
    <t xml:space="preserve">Rivera Rodriguez Andrea Del Pilar </t>
  </si>
  <si>
    <t>3219767495</t>
  </si>
  <si>
    <t>andrurodririver@gmail.com</t>
  </si>
  <si>
    <t>Carrera 3 A Bis # 32 A - 31</t>
  </si>
  <si>
    <t>Perseverancia</t>
  </si>
  <si>
    <t>Fernando Rivera</t>
  </si>
  <si>
    <t>2452808 // 3118122122</t>
  </si>
  <si>
    <t>05/03/2016 Claro</t>
  </si>
  <si>
    <t>3.90</t>
  </si>
  <si>
    <t>4.16</t>
  </si>
  <si>
    <t>25/02/2015 Inasistencia injustificada</t>
  </si>
  <si>
    <t>Prieto Perez Lucy Andrea</t>
  </si>
  <si>
    <t>3105751131</t>
  </si>
  <si>
    <t>andreaprietop24@hotmail.com</t>
  </si>
  <si>
    <t>Carrera 112 A # 142 - 68 apto 201</t>
  </si>
  <si>
    <t>Suba Lombardia</t>
  </si>
  <si>
    <t>Maria Esperanza Perez</t>
  </si>
  <si>
    <t>5364217 // 3118807286</t>
  </si>
  <si>
    <t>Albutria Pinto Jhon Felix</t>
  </si>
  <si>
    <t>Carmen de Apicala</t>
  </si>
  <si>
    <t>3006757878</t>
  </si>
  <si>
    <t>jfalbutria@misena.edu.co</t>
  </si>
  <si>
    <t>Calle 70 Sur # 78 - 75</t>
  </si>
  <si>
    <t>Bosa Nueva Granada</t>
  </si>
  <si>
    <t>Blanca Cecilia Pinto</t>
  </si>
  <si>
    <t xml:space="preserve">5792329 // 3112234657 </t>
  </si>
  <si>
    <t>3.51</t>
  </si>
  <si>
    <t>26/10/2016 - 02/01/2018</t>
  </si>
  <si>
    <t>15/11/2016 - 20/01/2018</t>
  </si>
  <si>
    <t xml:space="preserve">Echeverria Alvarez Jeraldine </t>
  </si>
  <si>
    <t>3196076922</t>
  </si>
  <si>
    <t>Calle 67 B # 64 - 10 Sur</t>
  </si>
  <si>
    <t>Isla del Sol</t>
  </si>
  <si>
    <t xml:space="preserve">Monica Álvarez </t>
  </si>
  <si>
    <t>Gonzalez Rojas Maria Fernanda</t>
  </si>
  <si>
    <t>3005476876</t>
  </si>
  <si>
    <t xml:space="preserve">Calle 18 Sur # 50 A - 34 </t>
  </si>
  <si>
    <t>Ciudad Montes</t>
  </si>
  <si>
    <t>Patricia Rojas</t>
  </si>
  <si>
    <t>Saenz Avendaño Giovanni Gilberto</t>
  </si>
  <si>
    <t>3158964433</t>
  </si>
  <si>
    <t>Calle 48 Sur # 12 G - 14</t>
  </si>
  <si>
    <t>Mariela Avendaño</t>
  </si>
  <si>
    <t>7673493 // 3175249436</t>
  </si>
  <si>
    <t>02/08/2018 - Yanbal - Popular</t>
  </si>
  <si>
    <t>4.76</t>
  </si>
  <si>
    <t>Renuncia -motivos personales</t>
  </si>
  <si>
    <t>Loaiza Molina Oscar Mauricio</t>
  </si>
  <si>
    <t>Calarca</t>
  </si>
  <si>
    <t>3006996725</t>
  </si>
  <si>
    <t>omloaiza20@gmail.com</t>
  </si>
  <si>
    <t>Calle 13 Sur # 10 A - 67</t>
  </si>
  <si>
    <t>Ciudad Jardin</t>
  </si>
  <si>
    <t>Miriam Molina</t>
  </si>
  <si>
    <t>Director(a) de Tecnología</t>
  </si>
  <si>
    <t xml:space="preserve">Fuentes Peña Alejandra </t>
  </si>
  <si>
    <t>3213107670</t>
  </si>
  <si>
    <t>alejita_050706@hotmail.com</t>
  </si>
  <si>
    <t>Calle 82 Sur # 4 - 16 Este</t>
  </si>
  <si>
    <t>Yackeline Peña</t>
  </si>
  <si>
    <t>7626653 // 3133479925</t>
  </si>
  <si>
    <t>4.31</t>
  </si>
  <si>
    <t>Ardila Puentes Derly Mireya</t>
  </si>
  <si>
    <t>Garzón</t>
  </si>
  <si>
    <t>3115294434</t>
  </si>
  <si>
    <t>dmardila26@misena.edu.co</t>
  </si>
  <si>
    <t>Calle 80 A # 94 K - 20</t>
  </si>
  <si>
    <t>Quirigua</t>
  </si>
  <si>
    <t>Yuli Contanza Ardila</t>
  </si>
  <si>
    <t>3.76</t>
  </si>
  <si>
    <t>Bojaca Arana Gina Paola</t>
  </si>
  <si>
    <t>3142146456</t>
  </si>
  <si>
    <t>ginazakaraamatiz@hotmail.com</t>
  </si>
  <si>
    <t>Diagonal 48 Q # 5 N - 52 Sur</t>
  </si>
  <si>
    <t>Herminda Arana Laso</t>
  </si>
  <si>
    <t>09/06/2016 Helm Bank</t>
  </si>
  <si>
    <t>3.59</t>
  </si>
  <si>
    <t>Botina Becerra Tannia Alexandra</t>
  </si>
  <si>
    <t>3143085325</t>
  </si>
  <si>
    <t>tbotina@hotmail.com</t>
  </si>
  <si>
    <t>Carrera 2E # 1 - 27</t>
  </si>
  <si>
    <t>Parques de la Estacion Cajica</t>
  </si>
  <si>
    <t>Mireya Ivon Becerra</t>
  </si>
  <si>
    <t>Murcia Rodriguez Sandra Licet</t>
  </si>
  <si>
    <t>3177506512</t>
  </si>
  <si>
    <t>salimur@hotmail.com</t>
  </si>
  <si>
    <t>Carrera 57 B # 76 - 08</t>
  </si>
  <si>
    <t>Leonor Rodriguez</t>
  </si>
  <si>
    <t xml:space="preserve">Valcarcel Lizarazo Erin Natalia </t>
  </si>
  <si>
    <t>3124594386</t>
  </si>
  <si>
    <t>Calle 48 N # 5 B - 36 Sur</t>
  </si>
  <si>
    <t>Gloria Lizarazo</t>
  </si>
  <si>
    <t>27/01/2016 Inasistencia injustificada</t>
  </si>
  <si>
    <t>Castellanos Mora Nidia Fernanda</t>
  </si>
  <si>
    <t>3052429838</t>
  </si>
  <si>
    <t>fernandacastellanosm@hotmail.com</t>
  </si>
  <si>
    <t xml:space="preserve">Calle 70 G # 18 L - 39 </t>
  </si>
  <si>
    <t>Nueva Colombia</t>
  </si>
  <si>
    <t>Alba Mora</t>
  </si>
  <si>
    <t>Morales Devia Yuli Alexandra</t>
  </si>
  <si>
    <t>3213242484</t>
  </si>
  <si>
    <t>Carrera 88 C Bis # 71 - 82 Sur</t>
  </si>
  <si>
    <t>Bosa San Joaquín</t>
  </si>
  <si>
    <t>Maria Estella Devia Tique</t>
  </si>
  <si>
    <t>Combita Maldonado Jenny Alexandra</t>
  </si>
  <si>
    <t>3204964829</t>
  </si>
  <si>
    <t>alexandra.alexa58@gmail.com</t>
  </si>
  <si>
    <t>Calle 72 A Sur # 13 - 16</t>
  </si>
  <si>
    <t>Santa Librada</t>
  </si>
  <si>
    <t>Mariela Maldonado</t>
  </si>
  <si>
    <t>Medina Abril Angie Daniela</t>
  </si>
  <si>
    <t>3115250960</t>
  </si>
  <si>
    <t>angelabril15@hotmail.com</t>
  </si>
  <si>
    <t>Carrera 46 # 1G - 31</t>
  </si>
  <si>
    <t>Jeaneth Abril</t>
  </si>
  <si>
    <t>Gonzalez Ortiz Jeison Arturo</t>
  </si>
  <si>
    <t>3204412842</t>
  </si>
  <si>
    <t>jeison.m_f_c@hotmail.com</t>
  </si>
  <si>
    <t>Carrera 8 # 12 B - 22</t>
  </si>
  <si>
    <t>Centro la Catedral</t>
  </si>
  <si>
    <t>Maria Doris Ortiz</t>
  </si>
  <si>
    <t xml:space="preserve">Benito Sanchez Viviana </t>
  </si>
  <si>
    <t>3124545351</t>
  </si>
  <si>
    <t>vivis-01@hotmail.com</t>
  </si>
  <si>
    <t>Carrera 6 # 23 - 70</t>
  </si>
  <si>
    <t>Gladys Miriam Sanchez</t>
  </si>
  <si>
    <t>15/12/2016 Helm Bank</t>
  </si>
  <si>
    <t>Agudelo Hurtado Diana Marcela</t>
  </si>
  <si>
    <t>Palmira</t>
  </si>
  <si>
    <t>3166248151</t>
  </si>
  <si>
    <t>dianagu_hu@hotmail.com</t>
  </si>
  <si>
    <t>Carrera 70 # 32 B - 40</t>
  </si>
  <si>
    <t>Velen Rosales</t>
  </si>
  <si>
    <t>Maria Patricia Hurtado</t>
  </si>
  <si>
    <t>Bulla Pinilla Angelica Maria</t>
  </si>
  <si>
    <t>3172483354</t>
  </si>
  <si>
    <t>Av. Calle 68 Sur # 70 D - 71</t>
  </si>
  <si>
    <t>Patricia Pinilla</t>
  </si>
  <si>
    <t>3044546 // 3202984144</t>
  </si>
  <si>
    <t>Guerrero Gomez Paola Andrea</t>
  </si>
  <si>
    <t>3123364833</t>
  </si>
  <si>
    <t>paolitaguerrero897@gmail.com</t>
  </si>
  <si>
    <t>Calle 70 B # 40 B - 17 Sur</t>
  </si>
  <si>
    <t>Arborizadora Alta</t>
  </si>
  <si>
    <t>Olga Lucia Gómez Córdoba</t>
  </si>
  <si>
    <t>Almanza Camargo Dahian Geraldyn</t>
  </si>
  <si>
    <t>3008322039</t>
  </si>
  <si>
    <t>Calle 40 Sur # 72 L - 40 Int 15 Apto 101</t>
  </si>
  <si>
    <t>Cristales Etapa 1 y 2</t>
  </si>
  <si>
    <t>Ana Lucila Camargo Rodriguez</t>
  </si>
  <si>
    <t>Parra Linares Duban Ignacio</t>
  </si>
  <si>
    <t>3132187789</t>
  </si>
  <si>
    <t>d.uvanp2@hotmail.com</t>
  </si>
  <si>
    <t>Carrera 93 D Bis # 127 B - 62</t>
  </si>
  <si>
    <t>Suba Rincón</t>
  </si>
  <si>
    <t>Maria Hilda Linares</t>
  </si>
  <si>
    <t>3.81</t>
  </si>
  <si>
    <t xml:space="preserve">28/09/2016 incumplimiento de funciones </t>
  </si>
  <si>
    <t>09/11/2016 Incumplimiento de metas</t>
  </si>
  <si>
    <t>Renuncia - No hay oportunidad de estudiar</t>
  </si>
  <si>
    <t>Garzon Beltran Leidy Viviana</t>
  </si>
  <si>
    <t>3144791718</t>
  </si>
  <si>
    <t>leidygarzon157@gmail.com</t>
  </si>
  <si>
    <t xml:space="preserve">Transversal 3 A Este # 26 - 40 Sur </t>
  </si>
  <si>
    <t>Brayan Alfonso Beltrán</t>
  </si>
  <si>
    <t>Torres Muñoz Erika Julieth</t>
  </si>
  <si>
    <t>3205763740</t>
  </si>
  <si>
    <t>erikatorres2708@outlook.com</t>
  </si>
  <si>
    <t>Carrera 10 E # 19 B - 17</t>
  </si>
  <si>
    <t>Villa Jenny Mosquera</t>
  </si>
  <si>
    <t>Marlen Muñoz Arenas</t>
  </si>
  <si>
    <t>Rodriguez Baracaldo Minelly Stephanie</t>
  </si>
  <si>
    <t>3224525630</t>
  </si>
  <si>
    <t>sthephanie587@gmail.com</t>
  </si>
  <si>
    <t>Calle 51 Sur # 81 - 01</t>
  </si>
  <si>
    <t>Gran Britalia Kennedy</t>
  </si>
  <si>
    <t>Carmenza Baracaldo</t>
  </si>
  <si>
    <t>Rojas Soto Laura Alejandra</t>
  </si>
  <si>
    <t>3182316695</t>
  </si>
  <si>
    <t xml:space="preserve">Calle 18 # 12 - 42 </t>
  </si>
  <si>
    <t>Portalegre</t>
  </si>
  <si>
    <t>Martha Patricia Soto Sanchez</t>
  </si>
  <si>
    <t>Sosa Moreno Lisbeth Eliana</t>
  </si>
  <si>
    <t>3222173383</t>
  </si>
  <si>
    <t>elisosamo91@gmail.com</t>
  </si>
  <si>
    <t xml:space="preserve">Carrera 83 # 1 A - 19 </t>
  </si>
  <si>
    <t>Maria Isabel Moreno</t>
  </si>
  <si>
    <t>Analista de Gestión Humana</t>
  </si>
  <si>
    <t>09/06/2016 Analista gestión H</t>
  </si>
  <si>
    <t xml:space="preserve">29/11/2017 incumplimiento de reglamento interno </t>
  </si>
  <si>
    <t>Barrera Ospina Karen Rocio</t>
  </si>
  <si>
    <t>k.barrera@live.com</t>
  </si>
  <si>
    <t>Calle 56 G # 90 B 63</t>
  </si>
  <si>
    <t>Bosa La Cabaña</t>
  </si>
  <si>
    <t>Jackeline Ospina López</t>
  </si>
  <si>
    <t>28/01/2016 Incumplimiento de metas</t>
  </si>
  <si>
    <t>31/05/2016 Inasistencia injustificada</t>
  </si>
  <si>
    <t>23/03/2017 incumplimiento de reglamento int. Susp 30 y 31 /03/2017</t>
  </si>
  <si>
    <t>Correa Sanchez Angie Lizeth</t>
  </si>
  <si>
    <t>3016073966</t>
  </si>
  <si>
    <t>angieliz_93@hotmail.com</t>
  </si>
  <si>
    <t>Carrera 88 C # 67 - 39 Sur Bloque 15 Apt 404</t>
  </si>
  <si>
    <t>Beatriz Patiño</t>
  </si>
  <si>
    <t>Banco Bogotá</t>
  </si>
  <si>
    <t>3.71</t>
  </si>
  <si>
    <t>01/03/2016 Coordinador de Proyecto // 1/08/2016 director</t>
  </si>
  <si>
    <t xml:space="preserve">informacion falsa susp. 15 y 16 junio </t>
  </si>
  <si>
    <t>9/05/2018 - 28/05/2018</t>
  </si>
  <si>
    <t>27/05/2018 - 16/06/2018</t>
  </si>
  <si>
    <t>Tellez Carrasquilla Sonia Marcela</t>
  </si>
  <si>
    <t>3173521932</t>
  </si>
  <si>
    <t>soniamarcelatellez@hotmail.com</t>
  </si>
  <si>
    <t>Carrera 5 B Bis # 48 R - 21 Sur</t>
  </si>
  <si>
    <t>Diana Turbay</t>
  </si>
  <si>
    <t>Jesús Téllez Romero</t>
  </si>
  <si>
    <t>Renuncia - Baja remuneración / Estrés laboral</t>
  </si>
  <si>
    <t xml:space="preserve">Martinez Campillo Natalia </t>
  </si>
  <si>
    <t>3226509841</t>
  </si>
  <si>
    <t>Calle 80 Sur # 56 D - 25</t>
  </si>
  <si>
    <t>Calle Quinta</t>
  </si>
  <si>
    <t>Alba Luz Campillo</t>
  </si>
  <si>
    <t xml:space="preserve">Alexander Rico Jhon </t>
  </si>
  <si>
    <t>3219993313</t>
  </si>
  <si>
    <t>Carrera 149 A # 139 - 42</t>
  </si>
  <si>
    <t>Suba</t>
  </si>
  <si>
    <t>Blanca Estella Rico</t>
  </si>
  <si>
    <t>Estrada Villegas Alexa Alejandra</t>
  </si>
  <si>
    <t>3113377938</t>
  </si>
  <si>
    <t>Diagonal 45 # 34 A - 15</t>
  </si>
  <si>
    <t>San Pio Itagüí</t>
  </si>
  <si>
    <t>Adriana Maria Villegas</t>
  </si>
  <si>
    <t>Sarmiento Alvarez Claudia Patricia</t>
  </si>
  <si>
    <t>3114511515</t>
  </si>
  <si>
    <t>Calle 12 A # 2 B - 20 Int 7 Casa 9</t>
  </si>
  <si>
    <t>El Trébol Mosquera</t>
  </si>
  <si>
    <t>Olga Álvarez Ramos</t>
  </si>
  <si>
    <t>3399195 // 3173628393</t>
  </si>
  <si>
    <t>Ayala Nontoa Arnold Andres</t>
  </si>
  <si>
    <t>3214040051</t>
  </si>
  <si>
    <t>Calle 55 # 87 B - 23 Sur</t>
  </si>
  <si>
    <t>Bosa Escocia</t>
  </si>
  <si>
    <t>Jesús Ayala</t>
  </si>
  <si>
    <t>Terminación de contrato - SENA</t>
  </si>
  <si>
    <t>Delgado Quimbayo Karen Saray</t>
  </si>
  <si>
    <t>3132556173</t>
  </si>
  <si>
    <t>Carrera 97 F # 26 - 71 Sur Casa 155</t>
  </si>
  <si>
    <t>Tierra Buena</t>
  </si>
  <si>
    <t>Doris Quimbayo</t>
  </si>
  <si>
    <t>7138724 // 3214593265</t>
  </si>
  <si>
    <t>01/03/2016 Citibank // 02/05/2016 Yanbal</t>
  </si>
  <si>
    <t>Aya Diaz Samanda Del Mar</t>
  </si>
  <si>
    <t>3168492494</t>
  </si>
  <si>
    <t>samandaayadiaz@yahoo.es</t>
  </si>
  <si>
    <t xml:space="preserve">Carrera 1 A # 32 - 58 </t>
  </si>
  <si>
    <t>Diego Hernando Cárdenas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</si>
  <si>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</si>
  <si>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25/02/2016 INASISTENCIA INJUSTIFICADA</t>
  </si>
  <si>
    <t>Joya Suarez Ginna Paola</t>
  </si>
  <si>
    <t>3134819024</t>
  </si>
  <si>
    <t>Carrera 3 A Bis # 32 - 62</t>
  </si>
  <si>
    <t>Hilda Suarez Amado</t>
  </si>
  <si>
    <t>Laura Stephany Soler Puerto</t>
  </si>
  <si>
    <t>3163759347</t>
  </si>
  <si>
    <t>laura1946.03@hotmail.com</t>
  </si>
  <si>
    <t>Calle 36 Bis # 6 A - 80 Este</t>
  </si>
  <si>
    <t>La Victoria</t>
  </si>
  <si>
    <t>Sandra Rocio Puerto</t>
  </si>
  <si>
    <t xml:space="preserve">BCS Media </t>
  </si>
  <si>
    <t>BCS Media</t>
  </si>
  <si>
    <t>Avila Galeano Javier Ricardo</t>
  </si>
  <si>
    <t>3002124949</t>
  </si>
  <si>
    <t>Carrera 86 B # 69 A - 64</t>
  </si>
  <si>
    <t>La Florida</t>
  </si>
  <si>
    <t>Ricardo Ávila</t>
  </si>
  <si>
    <t>Itau - Claro 02/04/2018</t>
  </si>
  <si>
    <t xml:space="preserve">20/09/2017 llegadas tarde </t>
  </si>
  <si>
    <t>9/01/2018 faltar sin justa causa</t>
  </si>
  <si>
    <t>26/03/2018 llegadas tarde</t>
  </si>
  <si>
    <t>Renuncia - Estrés Laboral / Incompatibilidad con el jefe</t>
  </si>
  <si>
    <t xml:space="preserve">Sanabria Castaño Marcela </t>
  </si>
  <si>
    <t>Dosquebradas</t>
  </si>
  <si>
    <t>3164717584</t>
  </si>
  <si>
    <t>Calle 45 # 15 - 45</t>
  </si>
  <si>
    <t>Buenos Aires Dosquebradas</t>
  </si>
  <si>
    <t>Luz Adriana Castaño</t>
  </si>
  <si>
    <t>FNA Pereira</t>
  </si>
  <si>
    <t>Mendez Beltran Diana Del Pilar</t>
  </si>
  <si>
    <t>3183917633</t>
  </si>
  <si>
    <t xml:space="preserve">Carrera 121 C # 128 B - 88 </t>
  </si>
  <si>
    <t>Suba Villa Maria</t>
  </si>
  <si>
    <t xml:space="preserve">Marleny León </t>
  </si>
  <si>
    <t>Ex Suegra</t>
  </si>
  <si>
    <t xml:space="preserve">20/02/2017 llegadas tarde </t>
  </si>
  <si>
    <t>Misas Camacho Douglas David</t>
  </si>
  <si>
    <t>3057102164</t>
  </si>
  <si>
    <t>Calle 23 # 4 A - 65 Apto 301</t>
  </si>
  <si>
    <t>Berta Camacho</t>
  </si>
  <si>
    <t>22/01/2016 Errores reiterativos</t>
  </si>
  <si>
    <t>Terminación de contrato - No se volvió a reportar a su lugar de trabajo</t>
  </si>
  <si>
    <t>Garzon Rojas Angie Catalina</t>
  </si>
  <si>
    <t>3142705876</t>
  </si>
  <si>
    <t>anguig@hotmail.com</t>
  </si>
  <si>
    <t>Calle 65 Sur # 102 - 51</t>
  </si>
  <si>
    <t>Maria Libia Rojas</t>
  </si>
  <si>
    <t>MURILLO ARBOLEDA ANA LUCIA</t>
  </si>
  <si>
    <t>aniuzka72@gmail.com</t>
  </si>
  <si>
    <t>cll 65 a 17b 80 sur</t>
  </si>
  <si>
    <t>lucero bajo</t>
  </si>
  <si>
    <t>JENIFFER PALACIO</t>
  </si>
  <si>
    <t>06/08/2018 Claro - Falabella</t>
  </si>
  <si>
    <t>20/01/2017 - 20/01/2018</t>
  </si>
  <si>
    <t>Valero Vargas Andrea Maritza</t>
  </si>
  <si>
    <t>3004869816</t>
  </si>
  <si>
    <t>andrevalerovargas@gmail.com</t>
  </si>
  <si>
    <t>Carrera 11 A # 3 - 63 Sur</t>
  </si>
  <si>
    <t>Policarpa</t>
  </si>
  <si>
    <t>Orfilia Vargas</t>
  </si>
  <si>
    <t xml:space="preserve">24/10/2016 Incumplimiento de normas </t>
  </si>
  <si>
    <t xml:space="preserve">06/03/2017 llegadas tarde </t>
  </si>
  <si>
    <t xml:space="preserve">Villamil Gaitan Yonatan </t>
  </si>
  <si>
    <t>3107664027</t>
  </si>
  <si>
    <t>Carrera 14 Este 32 B - 01</t>
  </si>
  <si>
    <t>Érica Julieth Zapata Cubillos</t>
  </si>
  <si>
    <t>Valdes Orozco Dany Daniela</t>
  </si>
  <si>
    <t>Si</t>
  </si>
  <si>
    <t>3008483004</t>
  </si>
  <si>
    <t>Calle 50 # 8 - 14</t>
  </si>
  <si>
    <t>Marly</t>
  </si>
  <si>
    <t>Daniellis Orozco Sarmiento</t>
  </si>
  <si>
    <t>02/06/2016 Área jurídica</t>
  </si>
  <si>
    <t>4/01/2017 - 04/01/2018</t>
  </si>
  <si>
    <t>25/01/2017 - 26/01/2018</t>
  </si>
  <si>
    <t>Gil Huertas Maria Isabel</t>
  </si>
  <si>
    <t>3112414885</t>
  </si>
  <si>
    <t>Calle 128 F # 104 B - 22</t>
  </si>
  <si>
    <t>Corinto</t>
  </si>
  <si>
    <t>Rodrigo Gil</t>
  </si>
  <si>
    <t>Camargo Rodriguez Daniel Esteban</t>
  </si>
  <si>
    <t>3006383526</t>
  </si>
  <si>
    <t>Calle 72 A # 74 A - 50</t>
  </si>
  <si>
    <t>Santa María de lago</t>
  </si>
  <si>
    <t>Jorge Libardo Camargo</t>
  </si>
  <si>
    <t>Tellez Cortes Catherin Johana</t>
  </si>
  <si>
    <t>Chiquinquirá</t>
  </si>
  <si>
    <t>3204363543</t>
  </si>
  <si>
    <t>cathetellezcortes@gmail.com</t>
  </si>
  <si>
    <t>Calle 44C # 55 45</t>
  </si>
  <si>
    <t>La esmeralda</t>
  </si>
  <si>
    <t xml:space="preserve">Manuel Rincón </t>
  </si>
  <si>
    <t>Coordinador PQR</t>
  </si>
  <si>
    <t>Castro Guevara Claudia Marcela</t>
  </si>
  <si>
    <t>3016395618</t>
  </si>
  <si>
    <t xml:space="preserve">Carrera 3 D # 32 A 18 Sur </t>
  </si>
  <si>
    <t xml:space="preserve">Villa de los alpes </t>
  </si>
  <si>
    <t>Maurio Valbuena Bernal</t>
  </si>
  <si>
    <t>Fuentes Cerquera Laura Milena</t>
  </si>
  <si>
    <t>3004155083</t>
  </si>
  <si>
    <t>lauris_1217@hotmail.com</t>
  </si>
  <si>
    <t>Calle 6D # 88D 59</t>
  </si>
  <si>
    <t>Diana Milena Cerquera Cabrera</t>
  </si>
  <si>
    <t>Auxiliar PQR</t>
  </si>
  <si>
    <t xml:space="preserve">Agon Duran Jairo Andres </t>
  </si>
  <si>
    <t>Socorro</t>
  </si>
  <si>
    <t>3217001747</t>
  </si>
  <si>
    <t>andresagon@hotmail.com</t>
  </si>
  <si>
    <t>calle 2 # 72 B 36</t>
  </si>
  <si>
    <t>Américas Occidente</t>
  </si>
  <si>
    <t xml:space="preserve">José Vicente Duran Chacón </t>
  </si>
  <si>
    <t>Robayo Vela Yerly Johana</t>
  </si>
  <si>
    <t>3133452064</t>
  </si>
  <si>
    <t>yerli_m3@hotmail.com</t>
  </si>
  <si>
    <t>Carrera 87A#63 62 sur</t>
  </si>
  <si>
    <t>Bosa san pedro</t>
  </si>
  <si>
    <t>Carlos Humberto Robayo</t>
  </si>
  <si>
    <t>Director PQR</t>
  </si>
  <si>
    <t>11/01/2017 pendientes 7 dias de vacaciones</t>
  </si>
  <si>
    <t>Ochoa Uyasaba Kristian Andrey</t>
  </si>
  <si>
    <t>3118747953</t>
  </si>
  <si>
    <t>Calle 1C # 25 52 Norte</t>
  </si>
  <si>
    <t>Santa Isabel</t>
  </si>
  <si>
    <t>Arnulfo Ochoa</t>
  </si>
  <si>
    <t>Terminación de contrato - Periodo de prueba</t>
  </si>
  <si>
    <t>Leyton Moreno Oscar Ivan</t>
  </si>
  <si>
    <t>Ibagué</t>
  </si>
  <si>
    <t>3167544393</t>
  </si>
  <si>
    <t>oscar.leyton@hotmail.com</t>
  </si>
  <si>
    <t>Cra 68 F Bis A 39 B 18 SUR</t>
  </si>
  <si>
    <t>Alquería L a Fragua</t>
  </si>
  <si>
    <t>Ingree Lizette Osorio</t>
  </si>
  <si>
    <t>Lopez Ospina David Stiven</t>
  </si>
  <si>
    <t>Calle 12 C sur # 52 A- 88</t>
  </si>
  <si>
    <t>Guayabal</t>
  </si>
  <si>
    <t>Guzman Roldan Katerine Maria</t>
  </si>
  <si>
    <t>Av. 37 B # 44-79</t>
  </si>
  <si>
    <t>Las Vegas</t>
  </si>
  <si>
    <t>Cuellar Londoño Jeniffer Rocio</t>
  </si>
  <si>
    <t>Carrera 19 # 56 A - 51</t>
  </si>
  <si>
    <t>Moncayo Torres Guiseppe Augusto</t>
  </si>
  <si>
    <t>kathe25pepe13@hotmail.com</t>
  </si>
  <si>
    <t>Transversal 14bis No 43a-25 Sur</t>
  </si>
  <si>
    <t>Katherin Churque Santana</t>
  </si>
  <si>
    <t>21/12/2016 Llamado Atencion Escrito. Llegada tarde</t>
  </si>
  <si>
    <t>06/03/2017 LLEGADAS TARDE SUSPEN. 14/03/2017</t>
  </si>
  <si>
    <t>Villa Londoño Jessica Alejandra</t>
  </si>
  <si>
    <t xml:space="preserve">Pereira </t>
  </si>
  <si>
    <t>3127032189</t>
  </si>
  <si>
    <t>Mz 25 CS 23</t>
  </si>
  <si>
    <t>Villa Rocío</t>
  </si>
  <si>
    <t>Luz Stella Londoño</t>
  </si>
  <si>
    <t>Claro Pereira</t>
  </si>
  <si>
    <t>Morales Moreno Paula Andrea</t>
  </si>
  <si>
    <t>3104049963</t>
  </si>
  <si>
    <t>Carrera 34 # 88 A 08 MZ 21</t>
  </si>
  <si>
    <t>Puerta Alcalá Real</t>
  </si>
  <si>
    <t>Nelson Alberto Zapata</t>
  </si>
  <si>
    <t>Acevedo Higuita Martha Isabel</t>
  </si>
  <si>
    <t>3175114577</t>
  </si>
  <si>
    <t xml:space="preserve">Carrera 60 N 11 63 </t>
  </si>
  <si>
    <t>Zaragoza</t>
  </si>
  <si>
    <t>Mariela Higuita</t>
  </si>
  <si>
    <t>Arias Castro Juan Stiven</t>
  </si>
  <si>
    <t>3147445969</t>
  </si>
  <si>
    <t xml:space="preserve">Mz B Cs 6 </t>
  </si>
  <si>
    <t>Villa Ligia Etapa 1</t>
  </si>
  <si>
    <t>Juan Bautista Arias Castro</t>
  </si>
  <si>
    <t>Cañas Areiza Yeison Alexander</t>
  </si>
  <si>
    <t>3137849109</t>
  </si>
  <si>
    <t>Mz 6 Casa 29</t>
  </si>
  <si>
    <t>Perla del Sur</t>
  </si>
  <si>
    <t>Pirajan Aya Alice Vanessa</t>
  </si>
  <si>
    <t>Carrera 4 A Bis # 31 - 18</t>
  </si>
  <si>
    <t>Elvira Pérez</t>
  </si>
  <si>
    <t>22/04/2016 Inasistencia injustificada</t>
  </si>
  <si>
    <t>25/04/2016 Inasistencia injustificada</t>
  </si>
  <si>
    <t xml:space="preserve">Ulloa Reyes Jaime Yesid </t>
  </si>
  <si>
    <t>si</t>
  </si>
  <si>
    <t>Barbosa</t>
  </si>
  <si>
    <t>3005596864</t>
  </si>
  <si>
    <t>jaitroleos@hotmail.com</t>
  </si>
  <si>
    <t>Kra 82 D # 45 B 29 SUR</t>
  </si>
  <si>
    <t xml:space="preserve">Disley Munevar </t>
  </si>
  <si>
    <t>Scotiabank</t>
  </si>
  <si>
    <t>22/11/2016 Incumplimiento de ordenes</t>
  </si>
  <si>
    <t>20/10/2014 Ausento</t>
  </si>
  <si>
    <t>01-02 de Febrero Sanción</t>
  </si>
  <si>
    <t>Renuncia  - cambio de actividad</t>
  </si>
  <si>
    <t>Calderon Cetina Paola Andrea</t>
  </si>
  <si>
    <t>Tranv 5 Q # 48 H-37 sur</t>
  </si>
  <si>
    <t>Mesa Zapata Maria Cristina</t>
  </si>
  <si>
    <t>3194793507</t>
  </si>
  <si>
    <t>mesacristina413@gmail.com</t>
  </si>
  <si>
    <t>Calle 53 # 31-77 Apto 302</t>
  </si>
  <si>
    <t>Boston - Medellín</t>
  </si>
  <si>
    <t>Liliana Bermúdez</t>
  </si>
  <si>
    <t>4.46</t>
  </si>
  <si>
    <t>3/02/2017 - 22/06/2018</t>
  </si>
  <si>
    <t>21/02/2017 - 11/07/2018</t>
  </si>
  <si>
    <t>Gallego Muñoz Mayra Alejandra</t>
  </si>
  <si>
    <t>3003987663</t>
  </si>
  <si>
    <t>Calle 40 F sur # 24B 200 Apto 313</t>
  </si>
  <si>
    <t>Milena Sanchez Gallego</t>
  </si>
  <si>
    <t>Bolivar Zapata Sandra Milena</t>
  </si>
  <si>
    <t>3136327736</t>
  </si>
  <si>
    <t>Calle 50 B sur # 67 70</t>
  </si>
  <si>
    <t xml:space="preserve">Laura Berrio Uribe </t>
  </si>
  <si>
    <t>Cerpa Villa Jailer Enrique</t>
  </si>
  <si>
    <t>Antioquia</t>
  </si>
  <si>
    <t>3012313669</t>
  </si>
  <si>
    <t xml:space="preserve">Clla e40 # 101 A 126 </t>
  </si>
  <si>
    <t>Maria Marlene Cortes Ramírez</t>
  </si>
  <si>
    <t>Bermudez Gonzalez Luz Viviana</t>
  </si>
  <si>
    <t>3118713011</t>
  </si>
  <si>
    <t>vivibermudez@outlook.es</t>
  </si>
  <si>
    <t>Carrera 8 C n° 92A - 32 Sur</t>
  </si>
  <si>
    <t>Israel Bermúdez Rozo</t>
  </si>
  <si>
    <t>Vasquez Barajas Natalia Andrea</t>
  </si>
  <si>
    <t>3213240332</t>
  </si>
  <si>
    <t>Trans 14 A # 43-11 Sur</t>
  </si>
  <si>
    <t>Sandra Barajas</t>
  </si>
  <si>
    <t>3.3</t>
  </si>
  <si>
    <t xml:space="preserve">18/10/2016 Incumplimiento de funciones </t>
  </si>
  <si>
    <t>Paez Bohorquez Zulieth Paola</t>
  </si>
  <si>
    <t>3213097252</t>
  </si>
  <si>
    <t>Calle 48W N° 5J 37 APTO 101</t>
  </si>
  <si>
    <t>Andrés Alarcón</t>
  </si>
  <si>
    <t>10/06/2016 Inasistencia injustificada</t>
  </si>
  <si>
    <t>Renuncia - Incompatibilidad con el jefe</t>
  </si>
  <si>
    <t>Suarez Saza Erika Yolima</t>
  </si>
  <si>
    <t>3202310820</t>
  </si>
  <si>
    <t>Carrera 35A N° 63b 42 Apto 801</t>
  </si>
  <si>
    <t xml:space="preserve">El Rosario </t>
  </si>
  <si>
    <t>Gladys Marina Saza Sanchez</t>
  </si>
  <si>
    <t>Millan Almanza Liliana Patricia</t>
  </si>
  <si>
    <t xml:space="preserve">Soledad </t>
  </si>
  <si>
    <t>3103388759</t>
  </si>
  <si>
    <t>Cra 7 A bis # 183 - 35 Apto 306</t>
  </si>
  <si>
    <t>San Antonio - Engativa</t>
  </si>
  <si>
    <t>Iveth Ojeda</t>
  </si>
  <si>
    <t>29/11/2016 Incumplimiento de ordenes</t>
  </si>
  <si>
    <t>Ortiz Arturo Brayan Andres</t>
  </si>
  <si>
    <t>Trans 24 I # 15-43 sur Apto 402</t>
  </si>
  <si>
    <t>Robledo - Medellín</t>
  </si>
  <si>
    <t xml:space="preserve">Liliana Maria Arturo </t>
  </si>
  <si>
    <t xml:space="preserve">Guisao Escobar Viviana </t>
  </si>
  <si>
    <t>Kra 32 # 41-33</t>
  </si>
  <si>
    <t>La milagrosa</t>
  </si>
  <si>
    <t>Clotilde Guisao Guisao</t>
  </si>
  <si>
    <t>Bernal Martin Diana Marcela</t>
  </si>
  <si>
    <t>Cra 49 A n° 128 C 52</t>
  </si>
  <si>
    <t>Prado Veraniego</t>
  </si>
  <si>
    <t>Carmen Elisa Martin</t>
  </si>
  <si>
    <t>14/06/2016 Llamado de atención inasistencia 22 suspensión</t>
  </si>
  <si>
    <t>24/10/2016 Llegadas tarde</t>
  </si>
  <si>
    <t>12/12/2016 suspension 15 y 16 de diciembre</t>
  </si>
  <si>
    <t>Diaz Ardila Maria Camila</t>
  </si>
  <si>
    <t>Cra 15 N° 53-55 Apto 302</t>
  </si>
  <si>
    <t>Chapinero</t>
  </si>
  <si>
    <t>Camila Díaz</t>
  </si>
  <si>
    <t xml:space="preserve">Castillo De Los Rios Jhohan Steven </t>
  </si>
  <si>
    <t>Calle 48 W Sur N° 5J 30</t>
  </si>
  <si>
    <t>Sandra Yaneth de los Ríos</t>
  </si>
  <si>
    <t>10/06/2016 inasistencia suspensión 7 de junio de 2016</t>
  </si>
  <si>
    <t>Franco Ivan Alejandro</t>
  </si>
  <si>
    <t>Calle 73 A Bis A # 69 H - 13 Int 1 Apto 204</t>
  </si>
  <si>
    <t>Las Ferias</t>
  </si>
  <si>
    <t>Alicia Franco</t>
  </si>
  <si>
    <t xml:space="preserve">Molina Sanchez Daniela </t>
  </si>
  <si>
    <t>Caldas</t>
  </si>
  <si>
    <t>danielita18@live.com.mx</t>
  </si>
  <si>
    <t>Carrera 50 A # 79 A - 04</t>
  </si>
  <si>
    <t>Campo Valdés</t>
  </si>
  <si>
    <t>Rosalba López</t>
  </si>
  <si>
    <t xml:space="preserve">02/01/2017 falabella medellin a Colpatria Medellin </t>
  </si>
  <si>
    <t>Callejas Machado Yovan Steban</t>
  </si>
  <si>
    <t>estebancallejas49@gmail.com</t>
  </si>
  <si>
    <t xml:space="preserve">Diagonal 61 A # 45 – 52 </t>
  </si>
  <si>
    <t>Niquia Camacol</t>
  </si>
  <si>
    <t>Maria Isabel Machado</t>
  </si>
  <si>
    <t>Giraldo Palacios Maria Angelica</t>
  </si>
  <si>
    <t>Calle 183 # 11 - 55 Bloque 62 Apto 501</t>
  </si>
  <si>
    <t>San Antonio Norte</t>
  </si>
  <si>
    <t>Jhon Jiménez</t>
  </si>
  <si>
    <t>Bravo Ortiz Luisa Fernanda</t>
  </si>
  <si>
    <t>Calle 67 C # 18 N - 24 Sur</t>
  </si>
  <si>
    <t>Juan Pablo II</t>
  </si>
  <si>
    <t>Erika Ortiz</t>
  </si>
  <si>
    <t>4.15</t>
  </si>
  <si>
    <t>14/06/2016 Llamado de atención con suspensión 21 junio</t>
  </si>
  <si>
    <t>24/10/2016 Llegadas tarde // 12/12/2016 Suspension 13 y 14 de diciembre</t>
  </si>
  <si>
    <t xml:space="preserve">Henao Giraldo Yuliana </t>
  </si>
  <si>
    <t>Calle 57 # 7 - 04</t>
  </si>
  <si>
    <t>Caicedo</t>
  </si>
  <si>
    <t>Paola Andrea Giraldo</t>
  </si>
  <si>
    <t>Hernandez Mesa Leidy Johanna</t>
  </si>
  <si>
    <t>Carrera 55 # 79 - 55 Apt 115</t>
  </si>
  <si>
    <t>Santa Maria</t>
  </si>
  <si>
    <t>Ángela Mesa</t>
  </si>
  <si>
    <t>Chaparro Gutierrez Laura Natalia</t>
  </si>
  <si>
    <t>Carrera 14 # 128 B - 52 Apt 102</t>
  </si>
  <si>
    <t>Villa Maria</t>
  </si>
  <si>
    <t>Luz Gutiérrez</t>
  </si>
  <si>
    <t xml:space="preserve">Parra Saldarriaga Carolina </t>
  </si>
  <si>
    <t>Carrera 89 # 43 - 24</t>
  </si>
  <si>
    <t>Cortes Espitia William Daniel</t>
  </si>
  <si>
    <t>Calle 2 A # 4 - 40</t>
  </si>
  <si>
    <t>Las Cruces</t>
  </si>
  <si>
    <t>Olga Marina Espitia</t>
  </si>
  <si>
    <t>Garcia Colo Anyi Jullieth</t>
  </si>
  <si>
    <t>Carrera 7C # 65 Sur - 51 Torre 14 Apt 103</t>
  </si>
  <si>
    <t>Fiscala</t>
  </si>
  <si>
    <t>Alcira Garcia Colo</t>
  </si>
  <si>
    <t>Castañeda Medina Yennyfer Catalina</t>
  </si>
  <si>
    <t xml:space="preserve">Diagonal 42 Sur # 10 - 57 Este </t>
  </si>
  <si>
    <t>La Gloria</t>
  </si>
  <si>
    <t>Guillermo Molina</t>
  </si>
  <si>
    <t>Ramirez Cardenas Johana Catalina</t>
  </si>
  <si>
    <t>Calle 34 A Bis # 87 I - 26 Sur</t>
  </si>
  <si>
    <t>Luz Marina Cárdenas</t>
  </si>
  <si>
    <t>Wilches Ariza Briayan Alejandro</t>
  </si>
  <si>
    <t>Calle 25 # 1 A - 12</t>
  </si>
  <si>
    <t>Quintas Soacha</t>
  </si>
  <si>
    <t>Jefferson Armando Wilches</t>
  </si>
  <si>
    <t>Rojas Delgadillo Julieth Andrea</t>
  </si>
  <si>
    <t>Carrera 6 B # 31 - 35 Este</t>
  </si>
  <si>
    <t>Santa Inés</t>
  </si>
  <si>
    <t>Milton Rodriguez</t>
  </si>
  <si>
    <t xml:space="preserve">29/09/2016 incumplimiento de funciones </t>
  </si>
  <si>
    <t>Lizcano Gonzalez Arnold Makency</t>
  </si>
  <si>
    <t>Calle 36 Sur 16 - 05 Sur</t>
  </si>
  <si>
    <t>Granjas de San Pablo</t>
  </si>
  <si>
    <t>Alcira Gonzales Rojas</t>
  </si>
  <si>
    <t>Sanchez Herrera Adriana Carolina</t>
  </si>
  <si>
    <t>Transversal 74 A # 43 - 61 Sur</t>
  </si>
  <si>
    <t>Ovidio Sanchez</t>
  </si>
  <si>
    <t>Moreno Vasquez Viviana Andrea</t>
  </si>
  <si>
    <t>Calle 42 Sur # 12 A - 04</t>
  </si>
  <si>
    <t>Olga Lucia Vásquez</t>
  </si>
  <si>
    <t>Londoño Carrillo Jenny Paola</t>
  </si>
  <si>
    <t>Carrera 6 Este # 88 A - 03</t>
  </si>
  <si>
    <t>La Reforma</t>
  </si>
  <si>
    <t xml:space="preserve">Blanca Sanchez </t>
  </si>
  <si>
    <t xml:space="preserve">Sanchez Ramirez Gisselle </t>
  </si>
  <si>
    <t>Calle 56 A # 19 - 41 Sur</t>
  </si>
  <si>
    <t>Antonio Sanchez</t>
  </si>
  <si>
    <t>Barrera Bello Jeimy Catherine</t>
  </si>
  <si>
    <t>Calle 22 J # 109 B - 45</t>
  </si>
  <si>
    <t>Versalles</t>
  </si>
  <si>
    <t>José Bello</t>
  </si>
  <si>
    <t>5410622 // 3102071868</t>
  </si>
  <si>
    <t>01/07/2016 Analista PQR</t>
  </si>
  <si>
    <t>Pineda Sanchez Rafael Alejandro</t>
  </si>
  <si>
    <t>Transversal 3 C # 76 A - 33</t>
  </si>
  <si>
    <t>Mira Valle Usme</t>
  </si>
  <si>
    <t>Clara Inés Sanchez</t>
  </si>
  <si>
    <t xml:space="preserve">Cano Gomez Carolina </t>
  </si>
  <si>
    <t>Carrera 107 B # 44 - 65</t>
  </si>
  <si>
    <t>San Javier Antonio Nariño</t>
  </si>
  <si>
    <t>Maria Josefina Gómez</t>
  </si>
  <si>
    <t>Arboleda Durango Jhuliana Andrea</t>
  </si>
  <si>
    <t>Copacaba</t>
  </si>
  <si>
    <t xml:space="preserve">Avenida 33 # 55 - 95 </t>
  </si>
  <si>
    <t>Niquia Bello</t>
  </si>
  <si>
    <t>Claudia Durango</t>
  </si>
  <si>
    <t>Mendez Vera Diana Carolina</t>
  </si>
  <si>
    <t>Calle 144 # 127 C - 62 Torre 14 Apto 102</t>
  </si>
  <si>
    <t>Marcela Vera</t>
  </si>
  <si>
    <t>Molina Sanchez Zulay Paola</t>
  </si>
  <si>
    <t>Calle 47 B Sur # 7 - 50 Este</t>
  </si>
  <si>
    <t>Nueva Gloria</t>
  </si>
  <si>
    <t>Sandra Sanchez</t>
  </si>
  <si>
    <t>Bedoya Mesa Luz Mery</t>
  </si>
  <si>
    <t>Calle 105 A # 46 A - 18</t>
  </si>
  <si>
    <t>Anda Lucia</t>
  </si>
  <si>
    <t>Luz Ángela Mesa</t>
  </si>
  <si>
    <t xml:space="preserve">Orrego Orrego Marisella </t>
  </si>
  <si>
    <t>Carrera 98 # 70 D - 90 Int 9902</t>
  </si>
  <si>
    <t>Maria Adela Orrego</t>
  </si>
  <si>
    <t>Lara Tacuma Diana Patricia</t>
  </si>
  <si>
    <t>diana_patricia_13@hotmail.com</t>
  </si>
  <si>
    <t>Corregimiento De Santa Elena</t>
  </si>
  <si>
    <t>Vereda El Placer</t>
  </si>
  <si>
    <t>Oscar Iván Pérez</t>
  </si>
  <si>
    <t>5381990 // 3153162340</t>
  </si>
  <si>
    <t>Rodriguez Camacho Karla Isabel</t>
  </si>
  <si>
    <t>Avenida Calle 80 # 102 - 64 Blq 36 Apt 103</t>
  </si>
  <si>
    <t>Bochica II</t>
  </si>
  <si>
    <t>Amparo Camacho</t>
  </si>
  <si>
    <t>Corredor Ramirez Zuleyma Katherine</t>
  </si>
  <si>
    <t>Calle 6 A Sur # 14 - 38 Mz 24</t>
  </si>
  <si>
    <t>Soacha Compartir</t>
  </si>
  <si>
    <t>Cristian Martínez</t>
  </si>
  <si>
    <t>Madrid Zuluaga Cesar Augusto</t>
  </si>
  <si>
    <t>Calle 48 A # 84 A - 32</t>
  </si>
  <si>
    <t>La Floresta</t>
  </si>
  <si>
    <t>Luz Helena Zuluaga</t>
  </si>
  <si>
    <t>2/05/2017 - 3/03/2018</t>
  </si>
  <si>
    <t>19/05/2017 - 22/03/2018</t>
  </si>
  <si>
    <t>Polanco Gonzalez Jhon Brayan</t>
  </si>
  <si>
    <t>Calle 129 # 102 - 05 Int 6 Apto 304</t>
  </si>
  <si>
    <t>Lagos de Suba</t>
  </si>
  <si>
    <t>Ana Divia González</t>
  </si>
  <si>
    <t>01/06/2016 Coordinador</t>
  </si>
  <si>
    <t>01/08/2016 Coordinador</t>
  </si>
  <si>
    <t xml:space="preserve">18/08/2016 incumplimiento reglamento </t>
  </si>
  <si>
    <t>Cardona Moreno Lady Diana</t>
  </si>
  <si>
    <t>Casa 96 Cuba</t>
  </si>
  <si>
    <t>El Acuario</t>
  </si>
  <si>
    <t xml:space="preserve">Fanny Moreno </t>
  </si>
  <si>
    <t xml:space="preserve">Duran Piedrahita Angie </t>
  </si>
  <si>
    <t>Mz 13 Casa 18</t>
  </si>
  <si>
    <t>Porto Alegre cuba</t>
  </si>
  <si>
    <t>Reinaldo Duran</t>
  </si>
  <si>
    <t>Acosta Londoño Luis Alejandro</t>
  </si>
  <si>
    <t>Calle 40 G Sur # 25 - 50</t>
  </si>
  <si>
    <t>La Mina Envigado</t>
  </si>
  <si>
    <t>Olga Restrepo</t>
  </si>
  <si>
    <t>6/03/2017 - 3/03/2018</t>
  </si>
  <si>
    <t>24/03/2017 - 22/03/2018</t>
  </si>
  <si>
    <t>Sanmartin Garcia Maria Alejandra</t>
  </si>
  <si>
    <t>Calle 41 B Sur # 25 - 115 Int 109</t>
  </si>
  <si>
    <t>Claudia Milena Garcia</t>
  </si>
  <si>
    <t>Gamboa Gutierrez Sandra Marcela</t>
  </si>
  <si>
    <t>sanmarju2006@gmail.com</t>
  </si>
  <si>
    <t>Carrera 51 B # 43 - 95</t>
  </si>
  <si>
    <t>Aranjuez Medellín</t>
  </si>
  <si>
    <t>Mariela Gutiérrez</t>
  </si>
  <si>
    <t>Saldarriaga Franco Rebeca Isabel</t>
  </si>
  <si>
    <t>rebeca.isabel38@hotmail.com</t>
  </si>
  <si>
    <t>Carrera 49 # 95 - 43</t>
  </si>
  <si>
    <t>Mónica Cristina Saldarriaga</t>
  </si>
  <si>
    <t>3127321100 // 5973993</t>
  </si>
  <si>
    <t>Mesa Martinez Leidy Julieth</t>
  </si>
  <si>
    <t>Calle 48 C Sur # 12 F - 84</t>
  </si>
  <si>
    <t>San Jorge Sur</t>
  </si>
  <si>
    <t>Luz Divia Martínez Mendoza</t>
  </si>
  <si>
    <t>Vanegas Montoya Julian Camilo</t>
  </si>
  <si>
    <t>jc-vanegas@hotmail.com</t>
  </si>
  <si>
    <t>Calle 53 # 46 - 18</t>
  </si>
  <si>
    <t>La Pedrera Copacabana</t>
  </si>
  <si>
    <t>Blanca Montoya</t>
  </si>
  <si>
    <t>Rativa Medina Paula Yisel</t>
  </si>
  <si>
    <t>Siachoque</t>
  </si>
  <si>
    <t>Calle 83 A # 115 - 20 Int 18</t>
  </si>
  <si>
    <t>Cortijo</t>
  </si>
  <si>
    <t>Alejandra Pineda</t>
  </si>
  <si>
    <t>Rubio Correa Ingrid Paola</t>
  </si>
  <si>
    <t>Calle 8 C # 87 B - 40 Etapa 1 Casa 217</t>
  </si>
  <si>
    <t>Nueva Castilla</t>
  </si>
  <si>
    <t>Flor Maria Correa</t>
  </si>
  <si>
    <t>2676856 // 3132389859</t>
  </si>
  <si>
    <t>Marin Gaviria Ingrid Marcela</t>
  </si>
  <si>
    <t>ingridmaringaviria@gmail.com</t>
  </si>
  <si>
    <t xml:space="preserve">Manzana 12 Casa 18 2piso </t>
  </si>
  <si>
    <t>Samaria II</t>
  </si>
  <si>
    <t>Juan Diego Ospina</t>
  </si>
  <si>
    <t>Castiblanco Paredes Maria Alejandra</t>
  </si>
  <si>
    <t>malecp_1994@hotmail.com</t>
  </si>
  <si>
    <t>Transversal 73 # 11B 33</t>
  </si>
  <si>
    <t>Castilla</t>
  </si>
  <si>
    <t>Paola Andrea Castiblanco</t>
  </si>
  <si>
    <t>Jimenez Almonacid Yenny Natalia</t>
  </si>
  <si>
    <t>natajimenez@misena.edu.co</t>
  </si>
  <si>
    <t>Calle 17 D # 116 - 60 Int 3 Apto 402</t>
  </si>
  <si>
    <t>Bohíos Fontibón</t>
  </si>
  <si>
    <t>Alexander Gil</t>
  </si>
  <si>
    <t>Hernandez Salcedo Joanh Steve</t>
  </si>
  <si>
    <t>jost.salcedo@gmail.com</t>
  </si>
  <si>
    <t>Calle 8 C # 87 B - 40 Etapa 1 Casa 85</t>
  </si>
  <si>
    <t>Luis Francisco Hernández</t>
  </si>
  <si>
    <t>´3195375250</t>
  </si>
  <si>
    <t>Hernandez Urrea Brayan Ferney</t>
  </si>
  <si>
    <t>brayan_93_14@hotmail.com</t>
  </si>
  <si>
    <t xml:space="preserve">Carrera 104 D # 129 - 53 </t>
  </si>
  <si>
    <t>Aures II - Suba</t>
  </si>
  <si>
    <t>Humberto Hernández</t>
  </si>
  <si>
    <t>Mendoza Joya Andrea Caterine</t>
  </si>
  <si>
    <t>mendozajoya87@hotmail.com</t>
  </si>
  <si>
    <t>Carrera 5 A # 31 - 04</t>
  </si>
  <si>
    <t>San Martin</t>
  </si>
  <si>
    <t>Flor Joya</t>
  </si>
  <si>
    <t>21/06/2016 sin sanción por prenda inadecuada</t>
  </si>
  <si>
    <t>Sanchez Duque Linda Isabel</t>
  </si>
  <si>
    <t>lis363@hotmail.com</t>
  </si>
  <si>
    <t>Transversal 16 C # 35 - 27 Sur</t>
  </si>
  <si>
    <t>Quiroga</t>
  </si>
  <si>
    <t>Richard Duarte</t>
  </si>
  <si>
    <t>Gamboa Sanchez Edgar Alejandro</t>
  </si>
  <si>
    <t>zorro_nirvano@hotmail.com</t>
  </si>
  <si>
    <t>Calle 13 Sur # 51 - 13 Este</t>
  </si>
  <si>
    <t>San Cristóbal Sur</t>
  </si>
  <si>
    <t>Sandra Calderón</t>
  </si>
  <si>
    <t>Carpeta Lamilla Scarlet Johana</t>
  </si>
  <si>
    <t>skrlt-sjs@hotmail.com</t>
  </si>
  <si>
    <t>Calle 59 A Bis Sur # 22 - 82 Casa 1</t>
  </si>
  <si>
    <t>Casa Linda</t>
  </si>
  <si>
    <t>Jonathan Sepúlveda</t>
  </si>
  <si>
    <t>Ex esposo (a)</t>
  </si>
  <si>
    <t>Citibank Recovery</t>
  </si>
  <si>
    <t xml:space="preserve">20/09/2016 incumplimiento en la llegas tardes 24/10/2016 incumplimiento de normas de trabajo </t>
  </si>
  <si>
    <t>llegadas tarde 21/04/2017</t>
  </si>
  <si>
    <t xml:space="preserve">Gonzalez Lopez Nayive </t>
  </si>
  <si>
    <t>dborah96@yahoo.es</t>
  </si>
  <si>
    <t>Calle 6 B # 3 - 06</t>
  </si>
  <si>
    <t>Belén - Medellín</t>
  </si>
  <si>
    <t xml:space="preserve">Miriam Rodriguez </t>
  </si>
  <si>
    <t>Hermanastra</t>
  </si>
  <si>
    <t>3.78</t>
  </si>
  <si>
    <t>29/11/2016 Llegadas tarde</t>
  </si>
  <si>
    <t>Rojas Herrera Elizabeth Cristina</t>
  </si>
  <si>
    <t>elizatina09@hotmail.com</t>
  </si>
  <si>
    <t>Carrera 56 CC # 83 Sur 70</t>
  </si>
  <si>
    <t>Plazuelas La Estrella</t>
  </si>
  <si>
    <t>Maria Rocío Cano</t>
  </si>
  <si>
    <t>Galeano Gonzalez Yessica Katerine</t>
  </si>
  <si>
    <t>ygg.yesika@gmail.com</t>
  </si>
  <si>
    <t>Calle 31 # 5 - 48</t>
  </si>
  <si>
    <t>Sara Riaño</t>
  </si>
  <si>
    <t>Castiblanco Alvarado Lexdy Julie</t>
  </si>
  <si>
    <t>ljcas.alva@gmail.com</t>
  </si>
  <si>
    <t>Carrera 20 # 20 -02 Torre 21 Apto 302</t>
  </si>
  <si>
    <t>Ciudad Sabana</t>
  </si>
  <si>
    <t>Luz Mery Alvarado</t>
  </si>
  <si>
    <t>Camacho Sanchez Anderson Estiven</t>
  </si>
  <si>
    <t>estiven_2161@hotmail.com</t>
  </si>
  <si>
    <t>Calle 137 B # 153 A - 20</t>
  </si>
  <si>
    <t>Santa Rita Suba</t>
  </si>
  <si>
    <t>Rayo Laguna Edna Rocio</t>
  </si>
  <si>
    <t>Chaparra</t>
  </si>
  <si>
    <t>aru.edna27@hotmail.com</t>
  </si>
  <si>
    <t>Carrera 49 B # 58 G Sur - 05 Bloque 17 Apt 151</t>
  </si>
  <si>
    <t>Coruña - Ciudad Bolívar</t>
  </si>
  <si>
    <t>Jenny Paola Rayo</t>
  </si>
  <si>
    <t xml:space="preserve">24/10/2016 incumplir las normas de trabajo </t>
  </si>
  <si>
    <t>Gomez Lamprea Mildrey Jinneth</t>
  </si>
  <si>
    <t>mildra.hg.20@hotmail.com</t>
  </si>
  <si>
    <t>Carrera 115 # 151 C – 51 Bloque 1 Apto. 204 Conjunto Los Almendros</t>
  </si>
  <si>
    <t xml:space="preserve">Los Cerezos </t>
  </si>
  <si>
    <t>William Gómez</t>
  </si>
  <si>
    <t xml:space="preserve">Sanchez Romero Jhonatan </t>
  </si>
  <si>
    <t>jhonatansr92@gmail.com</t>
  </si>
  <si>
    <t>Avenida Caracas # 53 - 83 Apt 301</t>
  </si>
  <si>
    <t>Olga Romero</t>
  </si>
  <si>
    <t>Tibavizco Sanchez Ivonne Marcela</t>
  </si>
  <si>
    <t>fresitasanches@hotmail.com</t>
  </si>
  <si>
    <t>Calle 76 B # 14 B - 57 Sur</t>
  </si>
  <si>
    <t>Acapulco - Ciudad Bolívar</t>
  </si>
  <si>
    <t>Pablo Novoa</t>
  </si>
  <si>
    <t>Mojica Cifuentes Johan Camilo</t>
  </si>
  <si>
    <t>jack.061397@gmail.com</t>
  </si>
  <si>
    <t>Carrera 45 A # 74 - 35 Sur</t>
  </si>
  <si>
    <t>Jerusalén Tanque</t>
  </si>
  <si>
    <t>Dora Alicia Triana</t>
  </si>
  <si>
    <t>04/11/2016 Llegadas Tarde</t>
  </si>
  <si>
    <t>13/01/2017 maltrato al cliente 17 y 18 enero</t>
  </si>
  <si>
    <t>29/03/2017 Inasistencia sin justificacion susp. 4 y 5 de abril 2017</t>
  </si>
  <si>
    <t>Ruiz Lombana Diana Carolina</t>
  </si>
  <si>
    <t>Ipiales</t>
  </si>
  <si>
    <t>carolinaruizlombana@gmail.com</t>
  </si>
  <si>
    <t>Transversal 5H - 48 I - 07 Sur</t>
  </si>
  <si>
    <t>Sergio Martínez</t>
  </si>
  <si>
    <t>Avila Bello Adriana Del Pilar</t>
  </si>
  <si>
    <t>adrianabello1994@hotmail.com</t>
  </si>
  <si>
    <t>Carrera 3 # 75 Sur - 61</t>
  </si>
  <si>
    <t>Miravalle</t>
  </si>
  <si>
    <t>Edelmira Forero</t>
  </si>
  <si>
    <t>3026088 // 3112443951</t>
  </si>
  <si>
    <t xml:space="preserve">Analista Jurídico </t>
  </si>
  <si>
    <t>25/11/2016 Incumplimiento deordenes</t>
  </si>
  <si>
    <t>licencia matrimonio 16-19-20 / permiso no remunerado 21 a 23 dic</t>
  </si>
  <si>
    <t>Osorio Blandon Cilian Geraldine</t>
  </si>
  <si>
    <t>DE COMPENSAR 01/04/2019</t>
  </si>
  <si>
    <t>cgosoriob@hotmail.com</t>
  </si>
  <si>
    <t>Diagonal 43 # 21 - 31 Sur</t>
  </si>
  <si>
    <t>Jeison Andrés Peraza</t>
  </si>
  <si>
    <t xml:space="preserve">Asesor(a) Comercial </t>
  </si>
  <si>
    <t>Colmédica venta cruzada</t>
  </si>
  <si>
    <t>13/02/2019 Yanbal - Colmedica</t>
  </si>
  <si>
    <t>5/05/2017 - 5/06/2018</t>
  </si>
  <si>
    <t>23/05/2017 - 23/06/2018</t>
  </si>
  <si>
    <t xml:space="preserve">Castro Rios Natalia </t>
  </si>
  <si>
    <t>natys_1423@hotmail.com</t>
  </si>
  <si>
    <t>Carrera 96 # 44 - 40</t>
  </si>
  <si>
    <t>Gloria Ríos</t>
  </si>
  <si>
    <t xml:space="preserve">Falabella Medellín </t>
  </si>
  <si>
    <t>Sora Betancur Luisa Fernanda</t>
  </si>
  <si>
    <t>luisafba1991sora@hotmail.com</t>
  </si>
  <si>
    <t>Calle 34 A # 102 - 31</t>
  </si>
  <si>
    <t>Belencito La América</t>
  </si>
  <si>
    <t>Lina Maria Betancur</t>
  </si>
  <si>
    <t>3.09</t>
  </si>
  <si>
    <t>Arias Rivera Laura Angelica</t>
  </si>
  <si>
    <t>angelica207@outlook.es</t>
  </si>
  <si>
    <t>Carrera 9 Este # 2 - 77</t>
  </si>
  <si>
    <t>Maria Rivera</t>
  </si>
  <si>
    <t>22/11/2016 Ausencia Injustificada</t>
  </si>
  <si>
    <t>Coronado Coronel Jorge Andres</t>
  </si>
  <si>
    <t xml:space="preserve">                 </t>
  </si>
  <si>
    <t>andres.coronado.coronell@gmail.com</t>
  </si>
  <si>
    <t xml:space="preserve">Calle 141 # 103 C - 18 </t>
  </si>
  <si>
    <t>Suba Centro</t>
  </si>
  <si>
    <t>Betulia Coronel</t>
  </si>
  <si>
    <t>21/06/2016 inasistencia suspensión 6 de julio 2016</t>
  </si>
  <si>
    <t>Pino Gil Diana Paola</t>
  </si>
  <si>
    <t>diana7130126@hotmail.com</t>
  </si>
  <si>
    <t>Calle 50 # 56 A - 179</t>
  </si>
  <si>
    <t>Pérez - Bello</t>
  </si>
  <si>
    <t>Berta Ligia Gil Arias</t>
  </si>
  <si>
    <t>2725198 // 3137039029</t>
  </si>
  <si>
    <t>Moreno Mendez Angie Carolina</t>
  </si>
  <si>
    <t>k_a_rito02@hotmail.com</t>
  </si>
  <si>
    <t>Calle 143 # 128 - 51</t>
  </si>
  <si>
    <t>Suba Sabana de Tibabuyes</t>
  </si>
  <si>
    <t>Ligia Cecilia Mendez</t>
  </si>
  <si>
    <t>jssanchez228@imisena.edu.co</t>
  </si>
  <si>
    <t>Angélica Maria Rubio</t>
  </si>
  <si>
    <t>Moreno Manrique Leidy Milena</t>
  </si>
  <si>
    <t>leidymor195@hotmail.com</t>
  </si>
  <si>
    <t>Calle 9 A Bis # 7 - 29 Este</t>
  </si>
  <si>
    <t>Turbay Ayala</t>
  </si>
  <si>
    <t>Luz Marina Manrique</t>
  </si>
  <si>
    <t>18/04/2017 - 23/04/2018</t>
  </si>
  <si>
    <t>10/05/2017 - 16/05/2018</t>
  </si>
  <si>
    <t>Terminacion de contratro sin justa causa</t>
  </si>
  <si>
    <t>Bautista Blanco Ingri Paola</t>
  </si>
  <si>
    <t>paobautistablanco@gmail.com</t>
  </si>
  <si>
    <t>Carrera 132 # 142 - 16</t>
  </si>
  <si>
    <t>Suba la Gaitana</t>
  </si>
  <si>
    <t>Miriam Blanco</t>
  </si>
  <si>
    <t>Torres Piedrahita Viky Yailen</t>
  </si>
  <si>
    <t>torrespiedrahita@hotmail.com</t>
  </si>
  <si>
    <t>Carrera 82 D # 19 - 101</t>
  </si>
  <si>
    <t>Teresa Piedrahita</t>
  </si>
  <si>
    <t>29/04/2017 - 19/04/2018</t>
  </si>
  <si>
    <t>18/05/2017 - 08/05/2018</t>
  </si>
  <si>
    <t>Garcia Garcia Luisa Fernanda</t>
  </si>
  <si>
    <t>luisafernanda1210@hotmail.com</t>
  </si>
  <si>
    <t xml:space="preserve">Diagonal 54 # 15 - 66 </t>
  </si>
  <si>
    <t>Galerías</t>
  </si>
  <si>
    <t>Luisa Fernanda Samudio</t>
  </si>
  <si>
    <t>4.95</t>
  </si>
  <si>
    <t>Botero Lopez Diego Mauricio</t>
  </si>
  <si>
    <t>diego.botero1992@hotmail.com</t>
  </si>
  <si>
    <t>Calle 71 # 39 - 05</t>
  </si>
  <si>
    <t>Vilma López</t>
  </si>
  <si>
    <t>Terminación de contrato - Defunción</t>
  </si>
  <si>
    <t xml:space="preserve">Longas Rojas Meliza </t>
  </si>
  <si>
    <t>rojitasmari@hotmail.com</t>
  </si>
  <si>
    <t>Carrera 9 C # 43 E - 61</t>
  </si>
  <si>
    <t>Mary Luz Rojas</t>
  </si>
  <si>
    <t>2212752 // 3006203791</t>
  </si>
  <si>
    <t>Hurtado Bocanument Jessica Valeria</t>
  </si>
  <si>
    <t>B-</t>
  </si>
  <si>
    <t>vale12j@hotmail.com</t>
  </si>
  <si>
    <t>Calle 71 Sur # 93 B - 50</t>
  </si>
  <si>
    <t>Gloria Lucero Bocanument</t>
  </si>
  <si>
    <t>Sanchez Montoya Lady Yesenya</t>
  </si>
  <si>
    <t>sofiyes_7@hotmail.com</t>
  </si>
  <si>
    <t>Carrera 103 A # 56 F Sur - 31</t>
  </si>
  <si>
    <t>William Sanchez</t>
  </si>
  <si>
    <t xml:space="preserve">Murillo Murillo Julieth </t>
  </si>
  <si>
    <t>Armenia</t>
  </si>
  <si>
    <t>juliethmurillomurillo@hotmail.com</t>
  </si>
  <si>
    <t>Avenida Primera de Mayo # 37 A - 31</t>
  </si>
  <si>
    <t>Los Sauces</t>
  </si>
  <si>
    <t>Olga Cecilia Murillo</t>
  </si>
  <si>
    <t>Pachon Pinilla Julian Andres</t>
  </si>
  <si>
    <t>dante.xp350@hotmail.com</t>
  </si>
  <si>
    <t>Carrera 78 C # 69 - 15 Sur</t>
  </si>
  <si>
    <t>Bosa Piamonte</t>
  </si>
  <si>
    <t>Luz Marina Pinilla</t>
  </si>
  <si>
    <t>Contabilidad y finanzas 2 semestre</t>
  </si>
  <si>
    <t>Velasquez Granados John Alexander</t>
  </si>
  <si>
    <t>janos_xander@hotmail.es</t>
  </si>
  <si>
    <t xml:space="preserve">Carrera 5 # 22 C - 19 Sur Urb Padua </t>
  </si>
  <si>
    <t>20 de Julio - San Cristobal Sur</t>
  </si>
  <si>
    <t>Marilyn Vidales</t>
  </si>
  <si>
    <t>Diseño grafico y comunicación</t>
  </si>
  <si>
    <t>Zuluaga Agudelo Maria Camila</t>
  </si>
  <si>
    <t>mzuluaga575@gmail.com</t>
  </si>
  <si>
    <t>Calle 58 A # 30 - 20</t>
  </si>
  <si>
    <t xml:space="preserve">Sucre Boston </t>
  </si>
  <si>
    <t>Gladys Agudelo</t>
  </si>
  <si>
    <t>Comunicación social y periodismo 5 semestre</t>
  </si>
  <si>
    <t>Arias Sanchez Karen Yuliana</t>
  </si>
  <si>
    <t>karenjuli714@gmail.com</t>
  </si>
  <si>
    <t>Transversal 12 B Bis # 43 - 46</t>
  </si>
  <si>
    <t>Eulalia Sanchez</t>
  </si>
  <si>
    <t>Gestión bancaria</t>
  </si>
  <si>
    <t>Tenorio Perez Lina Marcela</t>
  </si>
  <si>
    <t>marcelatenorio89@hotmail.com</t>
  </si>
  <si>
    <t>Carrera 101 # 82 - 57 Bloque 3 Apto 212</t>
  </si>
  <si>
    <t>Miguel Ángel Muñoz</t>
  </si>
  <si>
    <t>Gestión empresarial</t>
  </si>
  <si>
    <t>BCS A CITI 04/09/2017</t>
  </si>
  <si>
    <t>bajos resultados 22/08/2017</t>
  </si>
  <si>
    <t>Arenas Correa Eliana Maria</t>
  </si>
  <si>
    <t>elianaa07@gmail.com</t>
  </si>
  <si>
    <t>Carrera 79 # 92 - 167 Int 202</t>
  </si>
  <si>
    <t>Josefina Correa</t>
  </si>
  <si>
    <t>5075959 // 3013801318</t>
  </si>
  <si>
    <t>Operación en computadores</t>
  </si>
  <si>
    <t>Renuncia - Mal ambiente laboral / No hay oportunidades de crecimiento laboral</t>
  </si>
  <si>
    <t>Arias David Yubana Smith</t>
  </si>
  <si>
    <t>yubana192@hotmail.com</t>
  </si>
  <si>
    <t>Calle 79 # 30 - 62</t>
  </si>
  <si>
    <t>Manrique Oriental - Medellín</t>
  </si>
  <si>
    <t>Juan Cristóbal Clavijo</t>
  </si>
  <si>
    <t>Pez Ahumada Angy Paola</t>
  </si>
  <si>
    <t>Murillo</t>
  </si>
  <si>
    <t>pangy.paola@outlook.com</t>
  </si>
  <si>
    <t>Calle 38 Sur # 86 F - 36</t>
  </si>
  <si>
    <t>Diego Iván Páez Ahumado</t>
  </si>
  <si>
    <t>Cortes Prieto Nayibe Niriyeth</t>
  </si>
  <si>
    <t>Viudo(a)</t>
  </si>
  <si>
    <t>copitonayi@hotmail.com</t>
  </si>
  <si>
    <t>Carrera 20 # 4 A - 75 Int 5 Apt 403 Conj Nueva Santa Isabel Etapa 3</t>
  </si>
  <si>
    <t>Ramiro Cortes</t>
  </si>
  <si>
    <t>3411737 // 3108631640</t>
  </si>
  <si>
    <t>4.67</t>
  </si>
  <si>
    <t xml:space="preserve">21/09/2016 falta injustificada </t>
  </si>
  <si>
    <t>LOPEZ GIRALDO MIRYAM YOHANA</t>
  </si>
  <si>
    <t>yohanalogi@gmail.com</t>
  </si>
  <si>
    <t>CLLE 30 DUR #26B-66 SUR</t>
  </si>
  <si>
    <t>BARRIO CENTENARIO</t>
  </si>
  <si>
    <t>BEATRIZ ELENA GIRALDO</t>
  </si>
  <si>
    <t>Desde BCS julio 2016- banco Falabella 7/12/2020</t>
  </si>
  <si>
    <t>2/05/2017 - 26/04/2018</t>
  </si>
  <si>
    <t>19/05/2017 - 16/05/2018</t>
  </si>
  <si>
    <t>Vergara Salgado Elida Patricia</t>
  </si>
  <si>
    <t>Montelibano</t>
  </si>
  <si>
    <t>epvergara16@misena.edu.co</t>
  </si>
  <si>
    <t>Diagonal 17 # 42 - 85 Conjunto Pensamiento Torre 10 Apto 404</t>
  </si>
  <si>
    <t>Gladys Vergara</t>
  </si>
  <si>
    <t>Comunicación Comercial</t>
  </si>
  <si>
    <t>09/06/2016 bcs</t>
  </si>
  <si>
    <t>Buitrago Vergara Maria Paula</t>
  </si>
  <si>
    <t>mpaulabuitrago@outlook.com</t>
  </si>
  <si>
    <t xml:space="preserve">Carrera 13 # 48 - 50 Apto 307 </t>
  </si>
  <si>
    <t>Arcelia Vergara</t>
  </si>
  <si>
    <t>6960294 // 3105870155</t>
  </si>
  <si>
    <t>Sustanciadora Judicial</t>
  </si>
  <si>
    <t>Renuncia - Viaje al exterior</t>
  </si>
  <si>
    <t>Bustamante Toquica Raul Andres</t>
  </si>
  <si>
    <t>san-andres024@hotmail.com</t>
  </si>
  <si>
    <t>Calle 67 # 115 D - 38</t>
  </si>
  <si>
    <t>Villa Teresita - Engativá</t>
  </si>
  <si>
    <t>Luz Mery Toquica Ortiz</t>
  </si>
  <si>
    <t xml:space="preserve">Castrillon Granada Lucieny </t>
  </si>
  <si>
    <t>lucienycastrillon1982@hotmail.com</t>
  </si>
  <si>
    <t>Calle 3 # 1 A - 82</t>
  </si>
  <si>
    <t>Humberto Castrillón</t>
  </si>
  <si>
    <t>ISRAEL SABOGAL LEYDI JOHANA</t>
  </si>
  <si>
    <t>leidyisrael1995@gmail.com</t>
  </si>
  <si>
    <t xml:space="preserve">CALLE 16 # 10 33 </t>
  </si>
  <si>
    <t>LAS VEGAS (SOACHA)</t>
  </si>
  <si>
    <t>HUMBRETO ISRAEL</t>
  </si>
  <si>
    <t>Hermano (a)</t>
  </si>
  <si>
    <t>de Data a coordinador 01 de octubre de 2022</t>
  </si>
  <si>
    <t>16/03/2020 de asesor a Data</t>
  </si>
  <si>
    <t>6/06/2017 - 28/05/2018</t>
  </si>
  <si>
    <t>24/06/2017 - 16/06/2018</t>
  </si>
  <si>
    <t>Terminación de contrato sin justa causa</t>
  </si>
  <si>
    <t>Palacios Vega Cristian Camilo</t>
  </si>
  <si>
    <t>Yopal</t>
  </si>
  <si>
    <t>cristianpalaciosvega@gmail.com</t>
  </si>
  <si>
    <t>Calle 15 # 6 - 37</t>
  </si>
  <si>
    <t>Soacha San Diego</t>
  </si>
  <si>
    <t xml:space="preserve">Fernando Javier Palacios </t>
  </si>
  <si>
    <t>Gestión contable y tributaria 3 semestre</t>
  </si>
  <si>
    <t>Mora Velasco Luis Fernando</t>
  </si>
  <si>
    <t>ferchocafe_19@hotmail.com</t>
  </si>
  <si>
    <t>Carrera 46 # 187 - 39 Int 6 Apto 102</t>
  </si>
  <si>
    <t>Mirandela</t>
  </si>
  <si>
    <t>Maria Velasco</t>
  </si>
  <si>
    <t>Bautista Henao Liz Viviana</t>
  </si>
  <si>
    <t>La Mesa</t>
  </si>
  <si>
    <t>lizvivianab@gmail.com</t>
  </si>
  <si>
    <t>Carrera 105 B # 77 A - 53 1 Piso</t>
  </si>
  <si>
    <t>Garcés Navas</t>
  </si>
  <si>
    <t>Lida Lucia Andrade</t>
  </si>
  <si>
    <t>Bravo Rodriguez Yuly Paola</t>
  </si>
  <si>
    <t>pao.0426@gmail.com</t>
  </si>
  <si>
    <t xml:space="preserve">Transversal 74 D # 40 H - 15 Sur </t>
  </si>
  <si>
    <t>Rocío Rodriguez</t>
  </si>
  <si>
    <t>Triviño Ortiz Edgar Daniel</t>
  </si>
  <si>
    <t>dgarcgloria@hotmail.com</t>
  </si>
  <si>
    <t>Calle 14 B Sur # 28 - 45</t>
  </si>
  <si>
    <t>La Fragua</t>
  </si>
  <si>
    <t>Laura Ortiz Buendía</t>
  </si>
  <si>
    <t xml:space="preserve">Zambrano Murcia Juliana </t>
  </si>
  <si>
    <t>julianazamur@gmail.com</t>
  </si>
  <si>
    <t xml:space="preserve">Carrera 95 H Bis # 96 - 30 </t>
  </si>
  <si>
    <t>Villa Cristina - Bachue</t>
  </si>
  <si>
    <t>Wilmer Zambrano</t>
  </si>
  <si>
    <t>Ingeniería Industrial 1 Semestre</t>
  </si>
  <si>
    <t xml:space="preserve">29/08/2017 mal uso de los recursos de la compañía </t>
  </si>
  <si>
    <t xml:space="preserve">Rojas Morales Ximena </t>
  </si>
  <si>
    <t>rojas.ximena@misena.edu.co</t>
  </si>
  <si>
    <t>Carrera 114 D # 152 D - 15</t>
  </si>
  <si>
    <t>Almendros Suba</t>
  </si>
  <si>
    <t>Mery Morales Cruz</t>
  </si>
  <si>
    <t>Sanchez Cardenas Michel Andres</t>
  </si>
  <si>
    <t>masanchez6688@misena.edu.co</t>
  </si>
  <si>
    <t>Calle 49 B Bis Sur # 3 Este - 09</t>
  </si>
  <si>
    <t>Martha Rocío Cárdenas</t>
  </si>
  <si>
    <t>Mondragon Vargas Ricardo Augusto</t>
  </si>
  <si>
    <t xml:space="preserve">Compensar </t>
  </si>
  <si>
    <t>ricardomondragonvargas@gmail.com</t>
  </si>
  <si>
    <t xml:space="preserve">Carrera 69 B # 36 - 69 Sur </t>
  </si>
  <si>
    <t>Carvajal</t>
  </si>
  <si>
    <t>Gladys Vargas Martínez</t>
  </si>
  <si>
    <t>Administración de empresas IV Semestre</t>
  </si>
  <si>
    <t>Rojas Gutierrez Luis Eduardo</t>
  </si>
  <si>
    <t>tattorojas_0714@hotmail.com</t>
  </si>
  <si>
    <t xml:space="preserve">Carrera 1 Bis # 22 A - 42 Sur </t>
  </si>
  <si>
    <t>Maria Luisa Gutiérrez</t>
  </si>
  <si>
    <t xml:space="preserve">15/09/2016 incumplimiento por llegadas tarde </t>
  </si>
  <si>
    <t xml:space="preserve">23/03/2017 incumplimiento por llegadas tarde </t>
  </si>
  <si>
    <t xml:space="preserve">Renuncia - incompatibilidad con el jefe </t>
  </si>
  <si>
    <t>Galindo Urrego Sandra Milena</t>
  </si>
  <si>
    <t>sgalindourrego@gmail.com</t>
  </si>
  <si>
    <t>Calle 21 B Sur # 69 - 42</t>
  </si>
  <si>
    <t>Villa Claudia</t>
  </si>
  <si>
    <t>Luis Hernando Galindo</t>
  </si>
  <si>
    <t>Licenciatura en matemáticas 8 semestre</t>
  </si>
  <si>
    <t>Cruz Cruz Grace Milena</t>
  </si>
  <si>
    <t>gramicru@hotmail.com</t>
  </si>
  <si>
    <t>Calle 66 A # 73 - 61</t>
  </si>
  <si>
    <t>Real</t>
  </si>
  <si>
    <t>Irene Cruz</t>
  </si>
  <si>
    <t>Rodriguez Guevara Ana Carolina</t>
  </si>
  <si>
    <t>Cafesalud - Sanitas 17/11/2016</t>
  </si>
  <si>
    <t>anacarolina.8509@gmail.com</t>
  </si>
  <si>
    <t>Calle 12 Bis # 00 - 15</t>
  </si>
  <si>
    <t>Maicol Arias Guerrero</t>
  </si>
  <si>
    <t>Contaduria Publica 6 Semestre</t>
  </si>
  <si>
    <t xml:space="preserve">16/09/2016 incumplimiento por llegadas tarde </t>
  </si>
  <si>
    <t>Medina Schick Andrea Alejandra</t>
  </si>
  <si>
    <t>andyschick1993@hotmail.com</t>
  </si>
  <si>
    <t>Carrera 12 # 18 C - 03</t>
  </si>
  <si>
    <t>Claudia Patricia Schick</t>
  </si>
  <si>
    <t>3115403200 // 8400791</t>
  </si>
  <si>
    <t>PULGARIN ESTRADA MARIA DEL SOCORRO</t>
  </si>
  <si>
    <t>Betulia</t>
  </si>
  <si>
    <t>mariadelsocorropulgarinestrada@gmail.com</t>
  </si>
  <si>
    <t>Carrera 102 B # 48 D - 65 Int 180</t>
  </si>
  <si>
    <t>Recursos Físicos - Medellín</t>
  </si>
  <si>
    <t>20/06/2017 - 28/05/2018</t>
  </si>
  <si>
    <t>10/07/2017 - 16/06/2018</t>
  </si>
  <si>
    <t>Palomino Herrera Diego Fernando</t>
  </si>
  <si>
    <t>diegofernando.palominoh@gmail.com</t>
  </si>
  <si>
    <t xml:space="preserve">Calle 3 # 16 - 10 </t>
  </si>
  <si>
    <t>Hacaritama - Villavicencio</t>
  </si>
  <si>
    <t>Sandy Tatiana Mendoza</t>
  </si>
  <si>
    <t>Administrador puntos de venta</t>
  </si>
  <si>
    <t>Yanbal Villavicencio</t>
  </si>
  <si>
    <t xml:space="preserve">Martinez Gallego Lubin </t>
  </si>
  <si>
    <t>Villavicencio</t>
  </si>
  <si>
    <t>lubinmartinez@hotmail.com</t>
  </si>
  <si>
    <t>Calle 19 # 2 - 16 Este</t>
  </si>
  <si>
    <t xml:space="preserve">Villas de Alcaravan </t>
  </si>
  <si>
    <t>Primitiva Gallego</t>
  </si>
  <si>
    <t>Ingenieria Industrial IV Semestre</t>
  </si>
  <si>
    <t>RAMIREZ JULIO CESAR</t>
  </si>
  <si>
    <t xml:space="preserve">Bucaramanga </t>
  </si>
  <si>
    <t>jcram2815@gmail.com</t>
  </si>
  <si>
    <t xml:space="preserve"> CL 60A SUR #68 08 TR 2 APTO 1206</t>
  </si>
  <si>
    <t>Madelena</t>
  </si>
  <si>
    <t>Edwin Alberto Ramirez Perez</t>
  </si>
  <si>
    <t>Tecnólogo Contabilidad y finanzas aplazado - Profesional en Administración de empresas 9 semestre</t>
  </si>
  <si>
    <t>Gerente de Cuentas</t>
  </si>
  <si>
    <t>15-02-19 director Proyecto 1/06/19 gerente de cuenta</t>
  </si>
  <si>
    <t>Torres Gomez Maura Alejandra</t>
  </si>
  <si>
    <t>mauraatg@gmail.com</t>
  </si>
  <si>
    <t>Carrera 52 # 19 - 65 Sur</t>
  </si>
  <si>
    <t>Tejar</t>
  </si>
  <si>
    <t>Diana Varela</t>
  </si>
  <si>
    <t>Suegra</t>
  </si>
  <si>
    <t>Derecho 1 Semestre</t>
  </si>
  <si>
    <t xml:space="preserve">20/02/2017 incumplir las normas de trabajo </t>
  </si>
  <si>
    <t>Sosa Aguilar Daniela Paola</t>
  </si>
  <si>
    <t>dsosaempresarial@gmail.com</t>
  </si>
  <si>
    <t>Carrera 69 F # 1 - 64 2do Piso</t>
  </si>
  <si>
    <t>Centro Americas</t>
  </si>
  <si>
    <t>Eleuterio Sosa</t>
  </si>
  <si>
    <t>Contaduria Publica 4 Semestre</t>
  </si>
  <si>
    <t>3.91</t>
  </si>
  <si>
    <t>Molano Restrepo Jhonny Alberto</t>
  </si>
  <si>
    <t>jhonny_zarko@hotmail.com</t>
  </si>
  <si>
    <t>Calle 53 # 31 - 77</t>
  </si>
  <si>
    <t>Isabel Restrepo</t>
  </si>
  <si>
    <t>27/06/2016 - 26/12/2016</t>
  </si>
  <si>
    <t>Ferrer Martinez Lady Concepcion</t>
  </si>
  <si>
    <t>ladytapicis@hotmail.com</t>
  </si>
  <si>
    <t>Carrera 1 # 31 - 80</t>
  </si>
  <si>
    <t>Alba Lucia Martinez</t>
  </si>
  <si>
    <t>Torres Cruz Lorena Fernanda</t>
  </si>
  <si>
    <t>leidyestefani_1970@hotmail.com</t>
  </si>
  <si>
    <t>Calle 35 Sur # 7 - 09</t>
  </si>
  <si>
    <t>San Isidro</t>
  </si>
  <si>
    <t>Diana Peralta</t>
  </si>
  <si>
    <t>Gestión De Talento Humano</t>
  </si>
  <si>
    <t xml:space="preserve">21/07/2016 INICIA PRACTICA </t>
  </si>
  <si>
    <t xml:space="preserve">Urquijo Rodriguez Kimberly </t>
  </si>
  <si>
    <t>kurquijo3@misena.edu.co</t>
  </si>
  <si>
    <t>Calle 65 Sur # 11 A - 75 Este</t>
  </si>
  <si>
    <t>Jaime Andrés Zapata</t>
  </si>
  <si>
    <t>27/06/2016 INICIA PRACTICA</t>
  </si>
  <si>
    <t>Silva Sanchez Laura Estefania</t>
  </si>
  <si>
    <t>law_0705@hotmail.com</t>
  </si>
  <si>
    <t>Calle 136 A Sur # 3 A - 48 Bloque 12 Int</t>
  </si>
  <si>
    <t>Ayde Sanchez</t>
  </si>
  <si>
    <t>06/10/2016 - 05/04/2017</t>
  </si>
  <si>
    <t>Martinez Gonzalez Diego Andres</t>
  </si>
  <si>
    <t>diego-andres-1997@hotmail.com</t>
  </si>
  <si>
    <t>Carrera 72 R # 40 C - 45 Sur Torre 7 Apto 226</t>
  </si>
  <si>
    <t>Marisol Martinez</t>
  </si>
  <si>
    <t>Luna Vernaza Brandon Alexander</t>
  </si>
  <si>
    <t>lunabrandon72@gmail.com</t>
  </si>
  <si>
    <t>Carrera 1 # 36 D - 22 Sur</t>
  </si>
  <si>
    <t>Atenas - San Cristobal</t>
  </si>
  <si>
    <t>Claudia Patricia Luna</t>
  </si>
  <si>
    <t>Contabilidad y finanzas</t>
  </si>
  <si>
    <t>Pinzon Gonzalez Ana Paola</t>
  </si>
  <si>
    <t>paopinzon1991@hotmail.com</t>
  </si>
  <si>
    <t>Calle 111 Bis # 3 A - 34</t>
  </si>
  <si>
    <t>Sucre</t>
  </si>
  <si>
    <t>Maria Gonzalez</t>
  </si>
  <si>
    <t>Gestión Documental</t>
  </si>
  <si>
    <t>15/12/2016 - 14/06/2017</t>
  </si>
  <si>
    <t>Rodriguez Suarez Karen Mildred</t>
  </si>
  <si>
    <t>karenmi96@hotmail.com</t>
  </si>
  <si>
    <t>Carrera 96 B # 16 H - 70 Bloque 10 Apto 502</t>
  </si>
  <si>
    <t>Alicia Suarez</t>
  </si>
  <si>
    <t>Renuncia - Motivos de estudio</t>
  </si>
  <si>
    <t>Marin Cano Julio Cesar</t>
  </si>
  <si>
    <t>Marinilla</t>
  </si>
  <si>
    <t>jlmarin52@live.com</t>
  </si>
  <si>
    <t>Calle 30 C # 88 - 12</t>
  </si>
  <si>
    <t>Belen Los Alpes</t>
  </si>
  <si>
    <t>Aurora Cano Rios</t>
  </si>
  <si>
    <t>Psicologia 5 Semestre</t>
  </si>
  <si>
    <t>Castañeda Perez Joan David Sue</t>
  </si>
  <si>
    <t>davidsue2012@hotmail.com</t>
  </si>
  <si>
    <t>Carrera 71 # 8 - 09</t>
  </si>
  <si>
    <t>Marsella Antigua</t>
  </si>
  <si>
    <t>Paola Vega</t>
  </si>
  <si>
    <t>Merlano Santamaria Luisa Fernanda</t>
  </si>
  <si>
    <t>luisa9414@hotmail.com</t>
  </si>
  <si>
    <t>Calle 48 sur 87-86</t>
  </si>
  <si>
    <t>Paola Merlano</t>
  </si>
  <si>
    <t>3.64</t>
  </si>
  <si>
    <t xml:space="preserve">29/09/2016 falta injustificada </t>
  </si>
  <si>
    <t>22/12/2016 - Suspensión 03/04 de enero ausencia injustificada</t>
  </si>
  <si>
    <t>Ospina Ocampo Juan Camilo</t>
  </si>
  <si>
    <t>camilow301@gmail.com</t>
  </si>
  <si>
    <t xml:space="preserve">Carrera 49 A # 92 - 74 </t>
  </si>
  <si>
    <t>Claudia Cardona</t>
  </si>
  <si>
    <t>Gestión administrativa</t>
  </si>
  <si>
    <t>Lopez Caballero Diana Milena</t>
  </si>
  <si>
    <t>dmlc3222@hotmail.com</t>
  </si>
  <si>
    <t>Calle 49 C Sur # 5 A - 50 Este 2 Piso</t>
  </si>
  <si>
    <t>San Ignacio</t>
  </si>
  <si>
    <t>Wilson Fabian Vargas</t>
  </si>
  <si>
    <t>Colpatria</t>
  </si>
  <si>
    <t>Colpatria Bogotá</t>
  </si>
  <si>
    <t>Bravo Lopez Luz Angelica</t>
  </si>
  <si>
    <t>angelika3000@outlook.com</t>
  </si>
  <si>
    <t>Carrera 78 # 0 - 70</t>
  </si>
  <si>
    <t>Techo</t>
  </si>
  <si>
    <t>Camilo Torres</t>
  </si>
  <si>
    <t xml:space="preserve">27/09/2016 imcunplimiento en las llegadas tarde </t>
  </si>
  <si>
    <t>Torres Torres Jeimy Marcela</t>
  </si>
  <si>
    <t>marcet.199517@hotmail.com</t>
  </si>
  <si>
    <t>Calle 61 A Sur # 96 - 47 Casa</t>
  </si>
  <si>
    <t>Bosa Atalayas</t>
  </si>
  <si>
    <t>Martha Lucia Torres Buitrago</t>
  </si>
  <si>
    <t>Rubio Bejarano Fabian Esteban</t>
  </si>
  <si>
    <t>esteban.bejarano@live.com</t>
  </si>
  <si>
    <t>Carrera 73 I # 57 Y - 05 Sur 1 Piso</t>
  </si>
  <si>
    <t>Estancia</t>
  </si>
  <si>
    <t>Nohora Consuelo Bejarano</t>
  </si>
  <si>
    <t>Abello Briceño Jhon Alejandro</t>
  </si>
  <si>
    <t>alejandroal13-14@hotmail.com</t>
  </si>
  <si>
    <t>Calle 38 C # 79 C - 73 Sur</t>
  </si>
  <si>
    <t>Kennedy</t>
  </si>
  <si>
    <t>Maria Eugenia Briceño Arias</t>
  </si>
  <si>
    <t>Construccion de edificaciones</t>
  </si>
  <si>
    <t xml:space="preserve">12/09/2016 porte de celular </t>
  </si>
  <si>
    <t>Perilla Pinilla John Sebastian</t>
  </si>
  <si>
    <t>sebastienperilla@gmail.com</t>
  </si>
  <si>
    <t>Carrera 43 # 10 - 26 Int 2 Apto 207</t>
  </si>
  <si>
    <t>Daniel Felipe Perilla Pinilla</t>
  </si>
  <si>
    <t>Bernal Naffah Laura Karina</t>
  </si>
  <si>
    <t>launaffah@hotmail.com</t>
  </si>
  <si>
    <t>Carrera 103 C Bis # 133 - 06 Apto 301</t>
  </si>
  <si>
    <t>Suba Costa Sur</t>
  </si>
  <si>
    <t>Juan Esteban Bernal</t>
  </si>
  <si>
    <t>Pedagogia Infantil 8 semestre</t>
  </si>
  <si>
    <t>Yanbal - Popular 17/06/2018</t>
  </si>
  <si>
    <t>2 de enero 2019</t>
  </si>
  <si>
    <t>Renuncia - Otra oferta laboral</t>
  </si>
  <si>
    <t>Vargas Peñaloza Sonia Bibiana</t>
  </si>
  <si>
    <t>j_vivis@hotmail.com</t>
  </si>
  <si>
    <t xml:space="preserve">Calle 2 # 1 - 26 Este </t>
  </si>
  <si>
    <t>Maria del Pilar Peñaloza</t>
  </si>
  <si>
    <t>Gestión humana</t>
  </si>
  <si>
    <t>17/10/2016 Incumplimiento de metas</t>
  </si>
  <si>
    <t>13/01/2017 ausencia injustificada sancion 18/01/2017</t>
  </si>
  <si>
    <t>Renuncia - Incumplimiento en las condiciones</t>
  </si>
  <si>
    <t>Alvarez Ruiz John Brayan</t>
  </si>
  <si>
    <t>brayanalvarez11@hotmail.com</t>
  </si>
  <si>
    <t xml:space="preserve">Calle 91C # 84 - 84 </t>
  </si>
  <si>
    <t xml:space="preserve">Diana Patricia Higuita </t>
  </si>
  <si>
    <t>Rueda Espinosa Sandra Viviana</t>
  </si>
  <si>
    <t>sandrare777@hotmail.com</t>
  </si>
  <si>
    <t xml:space="preserve">Calle 58 A # 49 A - 09 Sur </t>
  </si>
  <si>
    <t xml:space="preserve">La Coruña </t>
  </si>
  <si>
    <t xml:space="preserve">Nicolas Felipe Veira Ramos </t>
  </si>
  <si>
    <t xml:space="preserve">Hoteleria y Gastronomia </t>
  </si>
  <si>
    <t>Urrego Cardenas Deicy Johanna</t>
  </si>
  <si>
    <t>Monitayym18@hotmail.com</t>
  </si>
  <si>
    <t xml:space="preserve">Calle 57 B sur # 99 B 39 </t>
  </si>
  <si>
    <t xml:space="preserve">Ana Deicy Cardenas Urrego </t>
  </si>
  <si>
    <t xml:space="preserve">Secretariado ejecutivo </t>
  </si>
  <si>
    <t xml:space="preserve">Falabella </t>
  </si>
  <si>
    <t xml:space="preserve">Becerra Camayo Andersson </t>
  </si>
  <si>
    <t>anderson.becerra795@gmail.com</t>
  </si>
  <si>
    <t xml:space="preserve">Carrera 11 B # 20 A 42 </t>
  </si>
  <si>
    <t>Luz Stella Camayo</t>
  </si>
  <si>
    <t>Sanchez Gaitan Linda Vanessa</t>
  </si>
  <si>
    <t>vanessasanchez926@hotmail.com</t>
  </si>
  <si>
    <t xml:space="preserve">Calle 25 B # 20 - 28 </t>
  </si>
  <si>
    <t xml:space="preserve">Brisascaney </t>
  </si>
  <si>
    <t xml:space="preserve">Cristian Camilo Peña </t>
  </si>
  <si>
    <t>Claro Villavicencio</t>
  </si>
  <si>
    <t>Ramirez Garcia Ginna Marcela</t>
  </si>
  <si>
    <t>ginnamarcela0223@hotmail.com</t>
  </si>
  <si>
    <t xml:space="preserve">Calle 22 D Bis Sur # 113 A 18 Apt 402 </t>
  </si>
  <si>
    <t xml:space="preserve">Versalles </t>
  </si>
  <si>
    <t xml:space="preserve">Carlos Andres larcon Marin </t>
  </si>
  <si>
    <t xml:space="preserve">Administracion de servicios para aerolineas </t>
  </si>
  <si>
    <t xml:space="preserve">BCS </t>
  </si>
  <si>
    <t>Beltran Torres Carol Yineth</t>
  </si>
  <si>
    <t>yayis.sanchez@hotmail.com</t>
  </si>
  <si>
    <t xml:space="preserve">Transversal 3 C # 75 N 68 Int 1 </t>
  </si>
  <si>
    <t xml:space="preserve">Miravalle Usme </t>
  </si>
  <si>
    <t>Luz marina Torres</t>
  </si>
  <si>
    <t>Colpatria Dual</t>
  </si>
  <si>
    <t>liliana880204@hotmail.com</t>
  </si>
  <si>
    <t xml:space="preserve">Calle 92 B # 4 - 38 </t>
  </si>
  <si>
    <t>Blanca Nubia Suarez</t>
  </si>
  <si>
    <t>Puentes Munevar Daniel Felipe</t>
  </si>
  <si>
    <t xml:space="preserve">puentes.munevar@gmail.com </t>
  </si>
  <si>
    <t>Carrera 82 D # 45 B - 29 Sur</t>
  </si>
  <si>
    <t>Disley Munevar Vargas</t>
  </si>
  <si>
    <t>Diseño y analisis de sistemas</t>
  </si>
  <si>
    <t xml:space="preserve">28/09/2016 Incumplimiento de funciones </t>
  </si>
  <si>
    <t>Triana Triana Leidy Johanna</t>
  </si>
  <si>
    <t>leidy.trianaa@gmail.com</t>
  </si>
  <si>
    <t>Carrera 73 C Bis # 66 - 08</t>
  </si>
  <si>
    <t>Julio Cesar Palacios</t>
  </si>
  <si>
    <t>Seguridad e higiene industrial</t>
  </si>
  <si>
    <t>Rincon Granados Mayra Alejandra</t>
  </si>
  <si>
    <t xml:space="preserve">maleja_rincongranados@hotmail.com </t>
  </si>
  <si>
    <t>Calle 68 D Bis A Sur # 49 C - 53</t>
  </si>
  <si>
    <t>Johann Rene Toro Leon</t>
  </si>
  <si>
    <t xml:space="preserve"> 7310628 // 3004230692</t>
  </si>
  <si>
    <t>Negocios internacionales</t>
  </si>
  <si>
    <t>Montoya Castillo Gigliola Nayibe</t>
  </si>
  <si>
    <t>nayojp@gmail.com</t>
  </si>
  <si>
    <t>Carrera 15 A # 32 - 05 Sur</t>
  </si>
  <si>
    <t>Ciudad Latina</t>
  </si>
  <si>
    <t>Ramon Montoya</t>
  </si>
  <si>
    <t>9016913 // 3124964447</t>
  </si>
  <si>
    <t>Administracion de empresas V Semestre</t>
  </si>
  <si>
    <t xml:space="preserve">Suarez Portela Carolina </t>
  </si>
  <si>
    <t>anasofy-77@hotmail.com</t>
  </si>
  <si>
    <t>Calle 13 Sur # 18 Este - 63</t>
  </si>
  <si>
    <t>Johan Sebastian Pardo</t>
  </si>
  <si>
    <t>7426424 // 3233661985</t>
  </si>
  <si>
    <t xml:space="preserve">Comercio Internacional </t>
  </si>
  <si>
    <t xml:space="preserve">24/10/2016Llegada tarde </t>
  </si>
  <si>
    <t>Suarez Loperena Luz Estefany</t>
  </si>
  <si>
    <t>lueslow10@hotmail.com</t>
  </si>
  <si>
    <t>Carrera 13 A # 144 - 58</t>
  </si>
  <si>
    <t>Bilbao Suba</t>
  </si>
  <si>
    <t>Asistencia a la primera infancia</t>
  </si>
  <si>
    <t xml:space="preserve">10/07/2017 Falta Injustificada </t>
  </si>
  <si>
    <t>suspención 21 de noviembre 2018</t>
  </si>
  <si>
    <t>Acosta Rodriguez Leidy Johanna</t>
  </si>
  <si>
    <t>leidyacosta1990@hotmail.com</t>
  </si>
  <si>
    <t>Calle 6 Bis # 90 A - 49</t>
  </si>
  <si>
    <t>Carlos Eduardo Mogollon Hernandez</t>
  </si>
  <si>
    <t>Vergara Ferreira Jessica Fernanda</t>
  </si>
  <si>
    <t>jfernandavergaraferreira@gmail.com</t>
  </si>
  <si>
    <t xml:space="preserve">Carrera 80 c # 10 f 15 </t>
  </si>
  <si>
    <t xml:space="preserve">Lagos de Castilla </t>
  </si>
  <si>
    <t>Jeny Yazmin Ferreira</t>
  </si>
  <si>
    <t>Organización de Archivo</t>
  </si>
  <si>
    <t>Pineda Gallo Juan Sebastian</t>
  </si>
  <si>
    <t>juanpineda2206@hotmail.com</t>
  </si>
  <si>
    <t xml:space="preserve">Calle 64 B # 110 D - 16 </t>
  </si>
  <si>
    <t>Diana Catalina Forero</t>
  </si>
  <si>
    <t>8966999 // 3208011504</t>
  </si>
  <si>
    <t>Montero Londoño Lady Johanna</t>
  </si>
  <si>
    <t xml:space="preserve">ladmonter@yahoo.com </t>
  </si>
  <si>
    <t>Diagonal 16 Sur # 40 A - 04</t>
  </si>
  <si>
    <t>Trabajo Social 8 Semestre</t>
  </si>
  <si>
    <t>Alarcon Marin Carlos Andres</t>
  </si>
  <si>
    <t>car20los@hotmail.com</t>
  </si>
  <si>
    <t>Carrera 110 # 20 B - 11</t>
  </si>
  <si>
    <t>Saturno - Fontibon</t>
  </si>
  <si>
    <t xml:space="preserve">Luz Adriana Marin </t>
  </si>
  <si>
    <t>Chico Angulo Angela Maria</t>
  </si>
  <si>
    <t>angelachico30@gmail.com</t>
  </si>
  <si>
    <t>Carrera 81 F Bis # 74 - 36</t>
  </si>
  <si>
    <t>Albertina Angulo</t>
  </si>
  <si>
    <t>Registro en operaciones contables y financieras</t>
  </si>
  <si>
    <t>Diaz Acosta Zaira Nataly</t>
  </si>
  <si>
    <t>zairblue444@hotmail.com</t>
  </si>
  <si>
    <t>Calle 132 Bis # 153 - 11</t>
  </si>
  <si>
    <t>Suba Lisboa</t>
  </si>
  <si>
    <t>Blanca Acosta</t>
  </si>
  <si>
    <t>Mercadotecnia y publicidad</t>
  </si>
  <si>
    <t xml:space="preserve">24/03/2017 incumplimiento al reglamento interno </t>
  </si>
  <si>
    <t>Bautista Parra Stefanny Yulieth</t>
  </si>
  <si>
    <t>jeffiz06@hotmail.com</t>
  </si>
  <si>
    <t>Carrera 3 # 23 - 15 Sur</t>
  </si>
  <si>
    <t>Angelica Parra</t>
  </si>
  <si>
    <t>4779124 // 3143370396</t>
  </si>
  <si>
    <t>Juzgamiento deportivo</t>
  </si>
  <si>
    <t>Rincon Rubiano Angie Lorena</t>
  </si>
  <si>
    <t>loremyheart@hotmail.com</t>
  </si>
  <si>
    <t>Calle 86 F # 26 - 86 Sur</t>
  </si>
  <si>
    <t>de bcs media a popular 12/09/2017</t>
  </si>
  <si>
    <t>Arias Sanchez Ingrid Ginet</t>
  </si>
  <si>
    <t>ingrid69779@gmail.com</t>
  </si>
  <si>
    <t>Transversal 12 Bis # 43 - 116 Sur</t>
  </si>
  <si>
    <t>7672144 // 3213881083</t>
  </si>
  <si>
    <t>Diseño de piezas publicitarias</t>
  </si>
  <si>
    <t>08/11/2016 Maltrato al cliente</t>
  </si>
  <si>
    <t>inasistencia injustificada. Susp. 01/04/2017</t>
  </si>
  <si>
    <t>incumplimiento reglamento interno 30/05/2017</t>
  </si>
  <si>
    <t>Zamudio Bolivar Kevin Mateo</t>
  </si>
  <si>
    <t>kevinmateoz@gmail.com</t>
  </si>
  <si>
    <t>Calle 23 Sur # 24 G - 30</t>
  </si>
  <si>
    <t>Centenario</t>
  </si>
  <si>
    <t>Angela Bolivar</t>
  </si>
  <si>
    <t>7595874 // 3203022381</t>
  </si>
  <si>
    <t>22/11/2016 Llegadas tarde</t>
  </si>
  <si>
    <t xml:space="preserve">Renuncia - No hay oportunidad de crecimiento / Baja Remuneracion </t>
  </si>
  <si>
    <t>Tibaquira Felacio Juan Gabriel</t>
  </si>
  <si>
    <t>juan.tibaquirafelacio@gmail.com</t>
  </si>
  <si>
    <t>Carrera 78 Bis # 73 - 35 Sur</t>
  </si>
  <si>
    <t>Llano Oriental Bosa</t>
  </si>
  <si>
    <t>Mantenimiento de equipos de computo</t>
  </si>
  <si>
    <t>Dallos Guerrero Javier Enrique</t>
  </si>
  <si>
    <t>ogrodallim@gmail.com</t>
  </si>
  <si>
    <t>Carrera 53 F # 4 A - 40 Int 2 Apto 202</t>
  </si>
  <si>
    <t>El Galan</t>
  </si>
  <si>
    <t>Olga Guerrero</t>
  </si>
  <si>
    <t>Diseño Grafico 4 Semestre</t>
  </si>
  <si>
    <t xml:space="preserve">Forero Gonzalez Sergio </t>
  </si>
  <si>
    <t>sergiof07@hotmail.com</t>
  </si>
  <si>
    <t xml:space="preserve">Carrera 128 # 23 - 29 </t>
  </si>
  <si>
    <t>Miriam Gonzalez</t>
  </si>
  <si>
    <t>5478427 // 3178735054</t>
  </si>
  <si>
    <t>Cambio de campaña de BCS a Claro 10/08/2016</t>
  </si>
  <si>
    <t>Ibarra Fonseca Edgar Enrique</t>
  </si>
  <si>
    <t>Santa Marta</t>
  </si>
  <si>
    <t>eeibarra7@misena.edu.co</t>
  </si>
  <si>
    <t>Transversal 90 C # 84 - 07</t>
  </si>
  <si>
    <t>Mabis Johana Gongora</t>
  </si>
  <si>
    <t>Gestión bancaria y entidades financieras</t>
  </si>
  <si>
    <t>Colpatria Ventas</t>
  </si>
  <si>
    <t>Muñoz Solera Andres David</t>
  </si>
  <si>
    <t>andressinho19@hotmail.com</t>
  </si>
  <si>
    <t>Carrera 101 # 16 F - 40</t>
  </si>
  <si>
    <t>La Laguna - Fontibon</t>
  </si>
  <si>
    <t>Ana Luisa Solera</t>
  </si>
  <si>
    <t>3013656 // 3133403146</t>
  </si>
  <si>
    <t>4.85</t>
  </si>
  <si>
    <t xml:space="preserve">09/09/2016 porte de celular </t>
  </si>
  <si>
    <t>Carrera 70 G # 18 L - 39</t>
  </si>
  <si>
    <t>Nueva Colombia Ciudad Bolivar</t>
  </si>
  <si>
    <t>Alba Libia Mora Beltran</t>
  </si>
  <si>
    <t>Recursos Humanos</t>
  </si>
  <si>
    <t>Comcel CHURN</t>
  </si>
  <si>
    <t>Ramirez Moya Luz Angelica</t>
  </si>
  <si>
    <t>angelikas417@gmail.com</t>
  </si>
  <si>
    <t>Carrera 7 Este # 8 C - 25 Sur</t>
  </si>
  <si>
    <t>Vitelma - San Cristobal Sur</t>
  </si>
  <si>
    <t>Jonathan Javier Bernal</t>
  </si>
  <si>
    <t>5601438 // 3166223375</t>
  </si>
  <si>
    <t>Rojas Leon Maria Irene</t>
  </si>
  <si>
    <t>mariaca9005@gmail.com</t>
  </si>
  <si>
    <t>Calle 47 3 72 - 40 Sur</t>
  </si>
  <si>
    <t>El Boita - Kennedy</t>
  </si>
  <si>
    <t>Nelson Gutierrez Ramirez</t>
  </si>
  <si>
    <t>Cambio de Claro a Falabella</t>
  </si>
  <si>
    <t xml:space="preserve">Garzon Avila Erik Nicolas </t>
  </si>
  <si>
    <t>garzonnicolas110@gmail.com</t>
  </si>
  <si>
    <t>Carrera 3 Numero 2 B 10</t>
  </si>
  <si>
    <t xml:space="preserve">Lourdes </t>
  </si>
  <si>
    <t xml:space="preserve">Zuleta Mosquera Valeria </t>
  </si>
  <si>
    <t xml:space="preserve">vzuleta0@misena.edu.co </t>
  </si>
  <si>
    <t xml:space="preserve">Mz 6 Casa 4 </t>
  </si>
  <si>
    <t>Luis Carlos Galan Dos quebradas</t>
  </si>
  <si>
    <t>Maria Cristina Mosquera Sanchez</t>
  </si>
  <si>
    <t>Colpatria Pereira</t>
  </si>
  <si>
    <t xml:space="preserve">Buritica Cardona Katherine </t>
  </si>
  <si>
    <t>kathecardona.96@gmail.com</t>
  </si>
  <si>
    <t>Mz 2 Casa 27 San Marcos Cuba</t>
  </si>
  <si>
    <t>San Marcos</t>
  </si>
  <si>
    <t>Alba Luz Cardona Garro</t>
  </si>
  <si>
    <t>Dirección de ventas</t>
  </si>
  <si>
    <t>Mogollon Penagos Cristian Camilo</t>
  </si>
  <si>
    <t>cristian.mog18@gmail.com</t>
  </si>
  <si>
    <t>Calle 26 Sur # 6 - 12</t>
  </si>
  <si>
    <t>Camilo Ramos</t>
  </si>
  <si>
    <t>Ingenieria electronica 2 semestre</t>
  </si>
  <si>
    <t>Gutierrez Baron Clara Alexandra</t>
  </si>
  <si>
    <t>klarkita@hotmail.com</t>
  </si>
  <si>
    <t>Diagonal 48 numero 54 - 68 sur</t>
  </si>
  <si>
    <t>Nubia Ibanez</t>
  </si>
  <si>
    <t>Gaitan Mesa Omar Andres</t>
  </si>
  <si>
    <t>omar.g217@hotmail.com</t>
  </si>
  <si>
    <t>Carrera 5 D # 48 J - 05</t>
  </si>
  <si>
    <t>Prada Casallas Luz Adriana</t>
  </si>
  <si>
    <t>monitacasallas@gmail.com</t>
  </si>
  <si>
    <t>Carrera 6 # 53 - 96</t>
  </si>
  <si>
    <t>Virrey - Usaquen</t>
  </si>
  <si>
    <t>Daniel Fernando Salamanca</t>
  </si>
  <si>
    <t>Claro - Itaú 09/01/2018</t>
  </si>
  <si>
    <t>19/01/2018 Falta injustificada</t>
  </si>
  <si>
    <t>Mora Niño Nelly Yinneth</t>
  </si>
  <si>
    <t>nellymora1988@hotmail.com</t>
  </si>
  <si>
    <t>Calle 75 # 10 F - 17</t>
  </si>
  <si>
    <t>Villa Maria - Engativa</t>
  </si>
  <si>
    <t>Carlos Andrés Moreno</t>
  </si>
  <si>
    <t>Cardona Carrillo Sebastian Alejandro</t>
  </si>
  <si>
    <t>sebastiancardonacarrillo@gmail.com</t>
  </si>
  <si>
    <t>Calle 2 # 8 A - 09 Este</t>
  </si>
  <si>
    <t>Luis Fernando Cardona</t>
  </si>
  <si>
    <t>20/02/2017 Llegadas tardes</t>
  </si>
  <si>
    <t>Rey Cardenas Heidi Lorena</t>
  </si>
  <si>
    <t>lore01033@hotmail.com</t>
  </si>
  <si>
    <t>Carrera 82 A # 6 B - 30</t>
  </si>
  <si>
    <t>Tabacu</t>
  </si>
  <si>
    <t>Lucia Cárdenas</t>
  </si>
  <si>
    <t>Guerrero Venegas Laura Yeraldin</t>
  </si>
  <si>
    <t>laura.venegaz@gmail.com</t>
  </si>
  <si>
    <t>Calle 38 Sur # 2 B - 24</t>
  </si>
  <si>
    <t>Guacamayas - San Cristobal Sur</t>
  </si>
  <si>
    <t>Darid Julian Barrero</t>
  </si>
  <si>
    <t>3642357 // 32086793</t>
  </si>
  <si>
    <t>Bernal Cardona Eliana Katherine</t>
  </si>
  <si>
    <t>katicca_1004@hotmail.com</t>
  </si>
  <si>
    <t>Carrera 5 A # 8 A - 12 Este</t>
  </si>
  <si>
    <t>Los Laches - Santa Fe</t>
  </si>
  <si>
    <t>Maria Victoria Cardona</t>
  </si>
  <si>
    <t>3280769 // 3008881790</t>
  </si>
  <si>
    <t xml:space="preserve">Castillo Amaya Yeraldin </t>
  </si>
  <si>
    <t>yeralcastilloa@hotmail.es</t>
  </si>
  <si>
    <t>Calle 42 C # 11 J - 59 Sur</t>
  </si>
  <si>
    <t>Marco Castillo</t>
  </si>
  <si>
    <t>5688439 // 3125423432</t>
  </si>
  <si>
    <t xml:space="preserve">Rodriguez Riaño Daniela </t>
  </si>
  <si>
    <t>daniela.315@hotmail.com</t>
  </si>
  <si>
    <t xml:space="preserve">Calle 80 Sur # 78 - 69 Int 1 </t>
  </si>
  <si>
    <t>Bosa San Diego</t>
  </si>
  <si>
    <t>Aleyda Rodriguez Riaño</t>
  </si>
  <si>
    <t>4769987 // 3147754179</t>
  </si>
  <si>
    <t>3.84</t>
  </si>
  <si>
    <t xml:space="preserve">19/01/2017 irrespeto a sus superiores </t>
  </si>
  <si>
    <t xml:space="preserve">Palomares Benavidez Leidy </t>
  </si>
  <si>
    <t>Pitalito</t>
  </si>
  <si>
    <t>palomares1031@gmail.com</t>
  </si>
  <si>
    <t xml:space="preserve">Transversal 5 C # 50 A - 33 </t>
  </si>
  <si>
    <t>Rafael Uribe Uribe</t>
  </si>
  <si>
    <t>Jesus Antonio Palomares</t>
  </si>
  <si>
    <t>5672353 // 3123067711</t>
  </si>
  <si>
    <t>Gomez Quiroga Silvia Juliana</t>
  </si>
  <si>
    <t>juliwi.ana@icloud.com</t>
  </si>
  <si>
    <t>Calle 7 # 87 B - 70 Apt 558</t>
  </si>
  <si>
    <t>Julio Enrique Gomez Celis</t>
  </si>
  <si>
    <t>Contaduria Publica 3 Semestre</t>
  </si>
  <si>
    <t>Paba Ortiz Julio Cesar</t>
  </si>
  <si>
    <t>Chiriguana</t>
  </si>
  <si>
    <t>juliodelapaba@hotmail.com</t>
  </si>
  <si>
    <t>Carrera 21 # 45 A - 02</t>
  </si>
  <si>
    <t xml:space="preserve">Palermo </t>
  </si>
  <si>
    <t>Rafael Ricardo Paba</t>
  </si>
  <si>
    <t xml:space="preserve">Tafur Urdaneta Alfonso </t>
  </si>
  <si>
    <t>atafur18@misena.edu.co</t>
  </si>
  <si>
    <t>Calle 18 Bis # 10 - 15 Sur</t>
  </si>
  <si>
    <t>Providencia - Rafael Uribe Uribe</t>
  </si>
  <si>
    <t>Sandy Urdaneta Montero</t>
  </si>
  <si>
    <t>Amaris Beltran Ana Licette</t>
  </si>
  <si>
    <t>licethamaris@hotmail.com</t>
  </si>
  <si>
    <t xml:space="preserve">Carrera 88 G # 42 G - 10 Sur </t>
  </si>
  <si>
    <t>Carmen Beltran Julio</t>
  </si>
  <si>
    <t>Administracion aduanera y logistica</t>
  </si>
  <si>
    <t xml:space="preserve">Betancur Lopez Yudy </t>
  </si>
  <si>
    <t>yudy_1401@hotmail.com</t>
  </si>
  <si>
    <t>Carrera 79 # 55 A - 32 Sur</t>
  </si>
  <si>
    <t>Roma</t>
  </si>
  <si>
    <t>Miriam Lopez Lopez</t>
  </si>
  <si>
    <t>Rodriguez Hernandez Yenny Alejandra</t>
  </si>
  <si>
    <t>yein.a@hotmail.com</t>
  </si>
  <si>
    <t>Carrera 78 E # 56 B - 46 Sur</t>
  </si>
  <si>
    <t>Luz Marina Hernandez</t>
  </si>
  <si>
    <t>Granada Rodriguez Nelly Juliet</t>
  </si>
  <si>
    <t>junet96@hotmail.com</t>
  </si>
  <si>
    <t>Carrera 12 C Este # 33 A - 74 Apt 102</t>
  </si>
  <si>
    <t>Los Alpes San Cristobal</t>
  </si>
  <si>
    <t>Sandra Patricia Rodriguez</t>
  </si>
  <si>
    <t>Rivera Moreno Karen Michelle</t>
  </si>
  <si>
    <t>karen.rive.97@hotmail.com</t>
  </si>
  <si>
    <t>Carrera 82 # 54 D - 18 Bis Sur 2 Piso</t>
  </si>
  <si>
    <t>Villas de Kennedy</t>
  </si>
  <si>
    <t>Yonatan Andrés Marroquin</t>
  </si>
  <si>
    <t>Asistencia administrativa y comercio internacional</t>
  </si>
  <si>
    <t>Giraldo Palacio Luz Albany</t>
  </si>
  <si>
    <t>Anserma</t>
  </si>
  <si>
    <t>albany200216@gmail.com</t>
  </si>
  <si>
    <t>Carrera 6 # 28 - 37 Apto 201</t>
  </si>
  <si>
    <t>Centro - Pereira</t>
  </si>
  <si>
    <t>Jorge Eduardo Betancourt</t>
  </si>
  <si>
    <t xml:space="preserve">Gomez Velez Nathalia </t>
  </si>
  <si>
    <t>natica.1294@hotmail.com</t>
  </si>
  <si>
    <t xml:space="preserve">Calle 24 # 19 - 104 Casa 7 </t>
  </si>
  <si>
    <t>La Pradera - Dosquebradas</t>
  </si>
  <si>
    <t>Liliana Velez</t>
  </si>
  <si>
    <t>Administracion de Negocios internacionales 9 Semestre</t>
  </si>
  <si>
    <t>Doquerazama Eusse Diana Yulieth</t>
  </si>
  <si>
    <t>La Virginia</t>
  </si>
  <si>
    <t>nanyeusse1991@gmail.com</t>
  </si>
  <si>
    <t>Salamanca Torre G1 Apt 104</t>
  </si>
  <si>
    <t>Cuba</t>
  </si>
  <si>
    <t>Martha Eusse Velez</t>
  </si>
  <si>
    <t>Aragon Camargo Transito Magally</t>
  </si>
  <si>
    <t>jirasol1980_05@hotmail.com</t>
  </si>
  <si>
    <t>Carrera 4 Este # 58 Sur - 52</t>
  </si>
  <si>
    <t>La Fiscalia - Usme</t>
  </si>
  <si>
    <t>Maria del Carmen Camargo</t>
  </si>
  <si>
    <t xml:space="preserve"> Mahecha Ana Milena</t>
  </si>
  <si>
    <t>megadethpromises@gmail.com</t>
  </si>
  <si>
    <t>Calle 167 A # 48 - 20 Int 3 Apto 201</t>
  </si>
  <si>
    <t>Granada Norte</t>
  </si>
  <si>
    <t>Guillermo Cortes</t>
  </si>
  <si>
    <t>Chaparro Gomez Yuly Vanessa</t>
  </si>
  <si>
    <t>Neiva</t>
  </si>
  <si>
    <t>yuvichago@gmail.com</t>
  </si>
  <si>
    <t>Carrera 99 # 14 - 78 Bloque 9 Apto 203</t>
  </si>
  <si>
    <t xml:space="preserve">Walter Navarrete </t>
  </si>
  <si>
    <t>Lizarazo Quintero Luz Angela</t>
  </si>
  <si>
    <t>stevenayarb@gmail.com</t>
  </si>
  <si>
    <t>Carrera 13 H Sur # 39 B - 09</t>
  </si>
  <si>
    <t>Gustavo Restrepo</t>
  </si>
  <si>
    <t>Julio Cesar Lizarazo</t>
  </si>
  <si>
    <t>7392054 // 3163378750</t>
  </si>
  <si>
    <t>Fajardo Patiño Francy Lorena</t>
  </si>
  <si>
    <t>nicojous@hotmail.es</t>
  </si>
  <si>
    <t>Calle 3 A # 19 A - 26</t>
  </si>
  <si>
    <t>Doris Patiño</t>
  </si>
  <si>
    <t>Peña Diaz Ana Senet</t>
  </si>
  <si>
    <t xml:space="preserve">COLFONDOS </t>
  </si>
  <si>
    <t xml:space="preserve">anasenetp@hotmail.com </t>
  </si>
  <si>
    <t xml:space="preserve">Carrera 31 # 48 -44 </t>
  </si>
  <si>
    <t xml:space="preserve">Copacabana </t>
  </si>
  <si>
    <t xml:space="preserve">Eladis Peña Diaz </t>
  </si>
  <si>
    <t xml:space="preserve">Cobos Franco Anderson </t>
  </si>
  <si>
    <t>El Colegio</t>
  </si>
  <si>
    <t xml:space="preserve">kobasevic2008@hotmail.com </t>
  </si>
  <si>
    <t xml:space="preserve">Transversal 87 b 58-21 sur </t>
  </si>
  <si>
    <t xml:space="preserve">Bosa paraiso </t>
  </si>
  <si>
    <t xml:space="preserve">Joan Rene Cobos </t>
  </si>
  <si>
    <t xml:space="preserve">18/01/2017 inasistencia injustificada </t>
  </si>
  <si>
    <t>20/02/2017 inasistencia injustificada</t>
  </si>
  <si>
    <t>Villamil Rivero Whitney Mayerly</t>
  </si>
  <si>
    <t>saraemilia2014@outlook.com</t>
  </si>
  <si>
    <t>Calle 2-91 - 11 sur</t>
  </si>
  <si>
    <t>Primavera kenedy</t>
  </si>
  <si>
    <t xml:space="preserve">Sandra Rivero </t>
  </si>
  <si>
    <t xml:space="preserve">18/10/2016 falla injustificada </t>
  </si>
  <si>
    <t>29/11/2016 Llegadas tarde / susp. 06/12/2016</t>
  </si>
  <si>
    <t>Carrero Soto Maria Jose</t>
  </si>
  <si>
    <t>majo_75@hotmail.com</t>
  </si>
  <si>
    <t>carrera 100 N 148 - 57 torre 15 apto 201</t>
  </si>
  <si>
    <t xml:space="preserve">ana maria carrero soto </t>
  </si>
  <si>
    <t>Gomez Restrepo Ledy Alejandra</t>
  </si>
  <si>
    <t>CONTABILIDAD320@YAHOO.ES</t>
  </si>
  <si>
    <t>Carrera 46 anaumero 63 A 60</t>
  </si>
  <si>
    <t>Maria Margarita Restrepo</t>
  </si>
  <si>
    <t>Banca E Institucion Financiera</t>
  </si>
  <si>
    <t xml:space="preserve">Ramirez Pulido Giancarlo </t>
  </si>
  <si>
    <t>rp.giancarlo@gmail.com</t>
  </si>
  <si>
    <t xml:space="preserve">Carrera 74 # 44- 29 sur apto 10 int 288 </t>
  </si>
  <si>
    <t xml:space="preserve">Sandra Patricia Pulido </t>
  </si>
  <si>
    <t xml:space="preserve">Bernal Merchan Robinson </t>
  </si>
  <si>
    <t xml:space="preserve">robin.bernal@hotmail.com </t>
  </si>
  <si>
    <t xml:space="preserve">Calle 34 asur # 90 - 24 </t>
  </si>
  <si>
    <t xml:space="preserve">Johana Martinez </t>
  </si>
  <si>
    <t xml:space="preserve">Salud ocupacional </t>
  </si>
  <si>
    <t>Romero Chacon Jhonny Steveen</t>
  </si>
  <si>
    <t>jhonny.romero449@gmail.com</t>
  </si>
  <si>
    <t>carrera 87 d # 49 c 59 sur</t>
  </si>
  <si>
    <t>Bosa Brasil</t>
  </si>
  <si>
    <t>Jhonatan Romero</t>
  </si>
  <si>
    <t>Administracion Bancaria</t>
  </si>
  <si>
    <t>Lopez Gil Karen Melissa</t>
  </si>
  <si>
    <t>klopez2697@gmail.com</t>
  </si>
  <si>
    <t>Calle 25 Numero 58 C 90</t>
  </si>
  <si>
    <t>Cabañas</t>
  </si>
  <si>
    <t>Carlos Mario Lopez</t>
  </si>
  <si>
    <t>Seguridad Ocupacional</t>
  </si>
  <si>
    <t>3.83</t>
  </si>
  <si>
    <t xml:space="preserve">Londoño Caro Alejandro </t>
  </si>
  <si>
    <t>alejandrocaro998@hotmail.com</t>
  </si>
  <si>
    <t>calle 77 este numero 91 b 05</t>
  </si>
  <si>
    <t>Blanca Eugenia Caro</t>
  </si>
  <si>
    <t>de fala a colpatria 16/06/2017</t>
  </si>
  <si>
    <t xml:space="preserve">Gamboa Zapata Yurileidy </t>
  </si>
  <si>
    <t>yurigamboa6@gmail.com</t>
  </si>
  <si>
    <t xml:space="preserve">cra 80 a · 1 - 27 belen </t>
  </si>
  <si>
    <t xml:space="preserve">yerson valencia </t>
  </si>
  <si>
    <t>Lopez Galeano Nayibe Yaquelin</t>
  </si>
  <si>
    <t xml:space="preserve">N/A </t>
  </si>
  <si>
    <t>nayi.galeano@gmail.com</t>
  </si>
  <si>
    <t>carrera26 f numero 37-05</t>
  </si>
  <si>
    <t>La Milagrosa</t>
  </si>
  <si>
    <t>Marleny Galeano</t>
  </si>
  <si>
    <t>Baena Bastidas Yohana Marcela</t>
  </si>
  <si>
    <t>Vereda Las Playas San Cristobal</t>
  </si>
  <si>
    <t>Maria Bastidas</t>
  </si>
  <si>
    <t>Castiblanco Arango Karen Eliana</t>
  </si>
  <si>
    <t>Quipama</t>
  </si>
  <si>
    <t>elicastiblanco@hotmail.com</t>
  </si>
  <si>
    <t>Carrera 95 a 34-75</t>
  </si>
  <si>
    <t>Cristian Pantoja</t>
  </si>
  <si>
    <t>Renuncia - Maltrato / Incompatibilidad con el jefe</t>
  </si>
  <si>
    <t>Moncada Porras Erika Johana</t>
  </si>
  <si>
    <t>Circacia</t>
  </si>
  <si>
    <t>erikajohana16@gmail.com</t>
  </si>
  <si>
    <t xml:space="preserve">Calle 55 Numero 53 A </t>
  </si>
  <si>
    <t>Bello Antioquia</t>
  </si>
  <si>
    <t>Barragan Jara Leidy Lizeth</t>
  </si>
  <si>
    <t>lizbarragannj@gmail.com</t>
  </si>
  <si>
    <t xml:space="preserve">Calle 74 c sur n 12 c 09 </t>
  </si>
  <si>
    <t>Elsa Beatriz Jara Muñoz</t>
  </si>
  <si>
    <t>Jurado Serna Carol Steffan</t>
  </si>
  <si>
    <t>carol-sjurado@hotmail.com</t>
  </si>
  <si>
    <t>Carrera 44 A Calle 93-70</t>
  </si>
  <si>
    <t xml:space="preserve">Andres Jurado </t>
  </si>
  <si>
    <t xml:space="preserve">Espitia Bernal Andrea Del Pilar </t>
  </si>
  <si>
    <t>andreaespitia0287@gmail.com</t>
  </si>
  <si>
    <t>Carrera 37 b sur 63 a 45</t>
  </si>
  <si>
    <t>Heliodoro Rincon</t>
  </si>
  <si>
    <t>Aponte Hennessey Narly Yisseth</t>
  </si>
  <si>
    <t>nanis_aponte@hotmail.com</t>
  </si>
  <si>
    <t>Los Rosales</t>
  </si>
  <si>
    <t xml:space="preserve">Seguridad Industrial </t>
  </si>
  <si>
    <t>Yanbal - Villavicencio</t>
  </si>
  <si>
    <t>claro - Yanbal 27/03/2018</t>
  </si>
  <si>
    <t xml:space="preserve">Renuncia - horarios laborales </t>
  </si>
  <si>
    <t>alyu-20@hotmail.com</t>
  </si>
  <si>
    <t xml:space="preserve">Calle 38 e 17 - 20 </t>
  </si>
  <si>
    <t>Gaitana</t>
  </si>
  <si>
    <t>Luz Mery Pardo</t>
  </si>
  <si>
    <t>Claro  - Telmex Villavicencio</t>
  </si>
  <si>
    <t>Taborda Giraldo Carla Cristina</t>
  </si>
  <si>
    <t>cctaborda19@gmail.com</t>
  </si>
  <si>
    <t>Carrera 38 - 79 a 14</t>
  </si>
  <si>
    <t>Maria Del Socorro Giraldo</t>
  </si>
  <si>
    <t>Gil Puentes Larry Klein</t>
  </si>
  <si>
    <t>Granada</t>
  </si>
  <si>
    <t>lkgil6@misena.edu.co</t>
  </si>
  <si>
    <t>Carrera 8 # 26 - 05</t>
  </si>
  <si>
    <t>Luis carlos Osorios</t>
  </si>
  <si>
    <t>Manejo de microsoft</t>
  </si>
  <si>
    <t>24/10/2016 Llegada tarde</t>
  </si>
  <si>
    <t>Benavides Diaz Angelica Maria</t>
  </si>
  <si>
    <t>angeldediaz2009@gmail.com</t>
  </si>
  <si>
    <t>Diagonal 3b numero 7 a 26 este</t>
  </si>
  <si>
    <t>Beatriz Diaz De Benavides</t>
  </si>
  <si>
    <t>Administración de empresas</t>
  </si>
  <si>
    <t>Itaú - Pichincha 03/01/2018</t>
  </si>
  <si>
    <t>29/11/2016 Llegadas Tarde</t>
  </si>
  <si>
    <t>llegadas tarde susp. 22 marzo de 2017</t>
  </si>
  <si>
    <t>incumplimiento de reglamento interno 02/05/2017</t>
  </si>
  <si>
    <t>Terminación contrato sin justa causa</t>
  </si>
  <si>
    <t>Rodriguez Bello Narda Milena</t>
  </si>
  <si>
    <t>namiazzul@gmail.com</t>
  </si>
  <si>
    <t xml:space="preserve">Carrera 6 a 36 - 05 </t>
  </si>
  <si>
    <t>El canto</t>
  </si>
  <si>
    <t>Maria Rodriguez</t>
  </si>
  <si>
    <t>22/11/2016 Incumplimiento de normas</t>
  </si>
  <si>
    <t>Robles Evangelista Luz Alexandra</t>
  </si>
  <si>
    <t>pulga558@hotmail.com</t>
  </si>
  <si>
    <t>Carrera 12 c numero 21-37 sur</t>
  </si>
  <si>
    <t>La Castaña</t>
  </si>
  <si>
    <t>Luz Marina Evanglista</t>
  </si>
  <si>
    <t>Investigación Criminal y Judicial</t>
  </si>
  <si>
    <t>Ulloa Vargas Francy Edith</t>
  </si>
  <si>
    <t>fedithhuva@hotmail.com</t>
  </si>
  <si>
    <t>Calle 59 b 73 h 14</t>
  </si>
  <si>
    <t>La Estancia</t>
  </si>
  <si>
    <t xml:space="preserve">Ibarra Patiño Alejandra </t>
  </si>
  <si>
    <t>alejaibarra95@hotmail.com</t>
  </si>
  <si>
    <t xml:space="preserve">carrera 76 # 61 - 78 </t>
  </si>
  <si>
    <t xml:space="preserve">Santra Elenita </t>
  </si>
  <si>
    <t xml:space="preserve">Fabiola Isabel Patiño </t>
  </si>
  <si>
    <t>Nuñez Rojas Martha Lucia</t>
  </si>
  <si>
    <t>marthalu194@yahoo.es</t>
  </si>
  <si>
    <t xml:space="preserve">Mz 9 casa 9 b </t>
  </si>
  <si>
    <t xml:space="preserve">cerro Azul - Dosquebradas </t>
  </si>
  <si>
    <t xml:space="preserve">Nubia Vargas </t>
  </si>
  <si>
    <t xml:space="preserve">Florez Ortiz Robinson </t>
  </si>
  <si>
    <t>El Dovio</t>
  </si>
  <si>
    <t>robin.florez@outlook.com</t>
  </si>
  <si>
    <t xml:space="preserve">Mz 1 c 8 </t>
  </si>
  <si>
    <t xml:space="preserve">Bosques de alameda </t>
  </si>
  <si>
    <t>Oscar Eduardo</t>
  </si>
  <si>
    <t>Administracion documental</t>
  </si>
  <si>
    <t>Quintero Monrroy Carlos Alberto</t>
  </si>
  <si>
    <t>juridicocquintero@gmail.com</t>
  </si>
  <si>
    <t>La Cabaña</t>
  </si>
  <si>
    <t>Dahian Lorena Rojas</t>
  </si>
  <si>
    <t>Director(a) PQR</t>
  </si>
  <si>
    <t>Navarro Herrera Jayne Susana</t>
  </si>
  <si>
    <t>Caracas - Venezuela</t>
  </si>
  <si>
    <t>navarrojayne@gmail.com</t>
  </si>
  <si>
    <t>Calle 73 numero 73 a 34 edf portales del lago</t>
  </si>
  <si>
    <t>Jaimar Navarro</t>
  </si>
  <si>
    <t>Licenciado en Desarrollo Organizacional</t>
  </si>
  <si>
    <t>Coordinadora(a) Gestión Humana</t>
  </si>
  <si>
    <t xml:space="preserve">29/09/2017 incumplimiento reglamento interno </t>
  </si>
  <si>
    <t>Brito Layton Eliana Marcela</t>
  </si>
  <si>
    <t>CAPITAL SALUD</t>
  </si>
  <si>
    <t>eliana_brito09@hotmail.com</t>
  </si>
  <si>
    <t>Calle 33 a 15-38</t>
  </si>
  <si>
    <t>Ceiba</t>
  </si>
  <si>
    <t xml:space="preserve">Saul Alberto Narvaez </t>
  </si>
  <si>
    <t>Moreno Grisales Yenny Paola</t>
  </si>
  <si>
    <t>yennymoreno-82@hotmail.com</t>
  </si>
  <si>
    <t>Ciudad Milenio Cofrem Etapa 3 Interior 3 apto 302</t>
  </si>
  <si>
    <t>Porfia</t>
  </si>
  <si>
    <t>Yeison Gonzalez</t>
  </si>
  <si>
    <t>Paucar Tarazona Cesar Fabian</t>
  </si>
  <si>
    <t>cesargeeas@hotmail.com</t>
  </si>
  <si>
    <t xml:space="preserve">Diagonal 48 sur # 96 - 41 </t>
  </si>
  <si>
    <t>Marisol Tarazona</t>
  </si>
  <si>
    <t>Piñeros Zea Zayra Tatiana</t>
  </si>
  <si>
    <t>ztpineros@misena.edu.co</t>
  </si>
  <si>
    <t>Calle 142 # 102 B - 44 Int 5 Apto 304</t>
  </si>
  <si>
    <t>Leidy Karina Zarate Diaz</t>
  </si>
  <si>
    <t>Cuñado(a)</t>
  </si>
  <si>
    <t>inicia practica el 07/10/2016</t>
  </si>
  <si>
    <t xml:space="preserve">Ovalle Galeano Alvaro </t>
  </si>
  <si>
    <t>aog1927@hotmail.com</t>
  </si>
  <si>
    <t xml:space="preserve">Calle 70 # 112 b - 55 </t>
  </si>
  <si>
    <t xml:space="preserve">La riviera </t>
  </si>
  <si>
    <t>Luz Ovalle</t>
  </si>
  <si>
    <t>21/12/2016 Llegada tarde</t>
  </si>
  <si>
    <t>Ramos Giraldo Cristian Erley</t>
  </si>
  <si>
    <t>cristianerg088@gmail.com</t>
  </si>
  <si>
    <t>Calle 22 B Bis # 12 A - 29 Bloque 52 Apto 301</t>
  </si>
  <si>
    <t>Portalegre real Soacha</t>
  </si>
  <si>
    <t>Erley Ramos Piraquive</t>
  </si>
  <si>
    <t xml:space="preserve">Psicología 8 semestre </t>
  </si>
  <si>
    <t xml:space="preserve">Renuncia - Mejor oferta laboral </t>
  </si>
  <si>
    <t>Carrero Soto Ana Maria</t>
  </si>
  <si>
    <t>anacarrero58@hotmail.com</t>
  </si>
  <si>
    <t>Carrera 100 numero 158-47</t>
  </si>
  <si>
    <t>Fredy Nelson Carrero</t>
  </si>
  <si>
    <t>Moreno Ramirez Jhon Javier</t>
  </si>
  <si>
    <t>jj-2406m@hotmail.com</t>
  </si>
  <si>
    <t>Carrera 1 b numero 9-05</t>
  </si>
  <si>
    <t>Florida</t>
  </si>
  <si>
    <t>Jesus Antonio Moreno</t>
  </si>
  <si>
    <t>Asistencia y Analisis de Produccion</t>
  </si>
  <si>
    <t>Renuncia - Horario laboral - Estrés Laboral</t>
  </si>
  <si>
    <t>Renuncia - Estrés laboral</t>
  </si>
  <si>
    <t>Cobos Osorio Jorge Alberto</t>
  </si>
  <si>
    <t>jcobos-53@hotmail.com</t>
  </si>
  <si>
    <t>Calle 8 A Numero 88 - 90</t>
  </si>
  <si>
    <t>Sonia Patricia Cobos</t>
  </si>
  <si>
    <t>Delineante de arquitectura</t>
  </si>
  <si>
    <t>Rodriguez Molina Luis Miguel</t>
  </si>
  <si>
    <t>lmrodriguezm2@gmail.com</t>
  </si>
  <si>
    <t>Calle 20 C # 106 - 27 Int 6 Apt 401</t>
  </si>
  <si>
    <t>Leidy Johana Sanchez</t>
  </si>
  <si>
    <t>Administracion de empresas X semestre</t>
  </si>
  <si>
    <t>Pinzon Salazar Ana Lucia</t>
  </si>
  <si>
    <t>analu9003@gmail.com</t>
  </si>
  <si>
    <t>Carrera 4 A Numero 26 B - 59</t>
  </si>
  <si>
    <t>Macarena</t>
  </si>
  <si>
    <t>Nathalie Ariza</t>
  </si>
  <si>
    <t>3.06</t>
  </si>
  <si>
    <t>Patiño Mazo Cristian Ferney</t>
  </si>
  <si>
    <t>christianp1989@hotmail.com</t>
  </si>
  <si>
    <t>Transversal 34 B Sur Numer 39-40</t>
  </si>
  <si>
    <t>Barrio Obrero</t>
  </si>
  <si>
    <t>Nubia Estela Mazo</t>
  </si>
  <si>
    <t>Trabajo Social 9 Semestre</t>
  </si>
  <si>
    <t>Ariza Rico Edna Nathalie</t>
  </si>
  <si>
    <t>mafenatta0630@hotmail.com</t>
  </si>
  <si>
    <t>Carrera 1 numero 12-44</t>
  </si>
  <si>
    <t>Leticia Rico</t>
  </si>
  <si>
    <t>Rivera Castaño Lina Maria</t>
  </si>
  <si>
    <t>linamaria_etc@hotmail.com</t>
  </si>
  <si>
    <t>Carrera 41 numero 9-20 sur</t>
  </si>
  <si>
    <t>Maria Elsa Rivera</t>
  </si>
  <si>
    <t>Ingenieria Civil</t>
  </si>
  <si>
    <t>Sabas Gabriel Rodriguez Gutierrez</t>
  </si>
  <si>
    <t>merry-soul@hotmail.com</t>
  </si>
  <si>
    <t>Carrera 4 Este Numero 30 B 170</t>
  </si>
  <si>
    <t xml:space="preserve">Ana Rosa Gutierrez </t>
  </si>
  <si>
    <t>07/10/2016 uso de celular // INASISTENCIA INJUSTIFICADA 22/11/2016</t>
  </si>
  <si>
    <t xml:space="preserve">22/11/2016 inasistencia sin justificacion </t>
  </si>
  <si>
    <t xml:space="preserve">Pareja Naranjo Anayibi </t>
  </si>
  <si>
    <t>Calle 62 Sur Numero 86 B - 13</t>
  </si>
  <si>
    <t>Bosa Nova - El Porvenir</t>
  </si>
  <si>
    <t>Contabilidad</t>
  </si>
  <si>
    <t xml:space="preserve">Riveros Lancheros Monica </t>
  </si>
  <si>
    <t>monk87.mr@gmail.com</t>
  </si>
  <si>
    <t>Calle 68 80 k 45 Sur</t>
  </si>
  <si>
    <t xml:space="preserve">David Riveros </t>
  </si>
  <si>
    <t>Barreto Alfaro Catherine Johana</t>
  </si>
  <si>
    <t>kta.alfaro@gmail.com</t>
  </si>
  <si>
    <t>Carrera 7 F Numero 160-17</t>
  </si>
  <si>
    <t>Alta Blanca</t>
  </si>
  <si>
    <t>Olga Lucia Alfaro</t>
  </si>
  <si>
    <t>Sanchez Cano Daniel Felipe</t>
  </si>
  <si>
    <t>DSANCHEZCA@IBEROAMERICANA.EDU.CO</t>
  </si>
  <si>
    <t>Carrera 126 Numero 130-65 C 59</t>
  </si>
  <si>
    <t>Paseo De Los Patios</t>
  </si>
  <si>
    <t>Maria Abelid Cano</t>
  </si>
  <si>
    <t>Fonoaudiologia</t>
  </si>
  <si>
    <t>Quiceno Torres Lisbeth Marcela</t>
  </si>
  <si>
    <t>marcelaquinceno18@gmail.com</t>
  </si>
  <si>
    <t>Calle 8 C Numero 87 B - 75</t>
  </si>
  <si>
    <t>Yesid Castro</t>
  </si>
  <si>
    <t>Helm B 24/11/2016</t>
  </si>
  <si>
    <t>Oliveros Rodriguez Andrea Paola</t>
  </si>
  <si>
    <t>paolaoliveros22@gmail.com</t>
  </si>
  <si>
    <t>Calle 5 B suR Numero 03 A - 20</t>
  </si>
  <si>
    <t>Parada Guzman Johan Antonio</t>
  </si>
  <si>
    <t>jo_han2602@hotmail.com</t>
  </si>
  <si>
    <t>Calle 43 Sur 11 B - 92</t>
  </si>
  <si>
    <t xml:space="preserve">Caro Galvis Magnolia </t>
  </si>
  <si>
    <t>magnolia-72@hotmail.com</t>
  </si>
  <si>
    <t>Calle 7 A Bis C Numero 80-15</t>
  </si>
  <si>
    <t>Haggi Stiven Monteñez Caro</t>
  </si>
  <si>
    <t>24/10/2016 Llegada Tarde</t>
  </si>
  <si>
    <t>Estrada Triana Rocio Del Pilar</t>
  </si>
  <si>
    <t>Compensar - Sanitas 31/05/2017</t>
  </si>
  <si>
    <t>rdpet_2312@hotmail.com</t>
  </si>
  <si>
    <t>Calle 4c numero 24-122</t>
  </si>
  <si>
    <t>Alborada</t>
  </si>
  <si>
    <t>Miryam Triana</t>
  </si>
  <si>
    <t>Comercializacion y Mercadeo</t>
  </si>
  <si>
    <t xml:space="preserve">08/03/2017 inasistecia sin justificacion </t>
  </si>
  <si>
    <t>Renuncia - Baja remuneracion / Incompatibilidad con el jefe</t>
  </si>
  <si>
    <t xml:space="preserve">Gonzalez Urrego Carolina </t>
  </si>
  <si>
    <t>k-rito94@hotmail.com</t>
  </si>
  <si>
    <t>Calle 8 A Numero 54-32</t>
  </si>
  <si>
    <t>Echeverri Pedraza Jhon Edison</t>
  </si>
  <si>
    <t>john880870@gmail.com</t>
  </si>
  <si>
    <t>Calle 49 Numero 33-17</t>
  </si>
  <si>
    <t>Informática</t>
  </si>
  <si>
    <t>Tecnología Medellín</t>
  </si>
  <si>
    <t>Gutierrez Hernandez Angela Patricia</t>
  </si>
  <si>
    <t>patopof@gmail.com</t>
  </si>
  <si>
    <t>Transversal 29 Numero 24-95</t>
  </si>
  <si>
    <t>Rosalba Hernandez</t>
  </si>
  <si>
    <t>Clavijo Nieves Julio Alejandro</t>
  </si>
  <si>
    <t>alejo_baruj@gmail.com</t>
  </si>
  <si>
    <t>Carrera 55 A Numero 188-80</t>
  </si>
  <si>
    <t>Abogado</t>
  </si>
  <si>
    <t>Director(a) Riesgo y Fraude</t>
  </si>
  <si>
    <t xml:space="preserve">21/06/2017 Llegadas tarde </t>
  </si>
  <si>
    <t>Renuncia - Conflicto en las relaciones laborales /  Incompatibilidad con el jefe</t>
  </si>
  <si>
    <t>camilasanabriia@hotmail.com</t>
  </si>
  <si>
    <t>Calle 74 A 70-61</t>
  </si>
  <si>
    <t>Constanza Vargas</t>
  </si>
  <si>
    <t>Documentación y registro de operaciones contables</t>
  </si>
  <si>
    <t>Derecho 3 semestre</t>
  </si>
  <si>
    <t>08/11/2016 de fala a colp. Extraj.</t>
  </si>
  <si>
    <t xml:space="preserve">01/11/2018 inasistencia sin justificacion </t>
  </si>
  <si>
    <t>Retiro -no hay oportunidades de crecimiento laboral</t>
  </si>
  <si>
    <t>Racero Puche Elis Sandrit</t>
  </si>
  <si>
    <t>cancer.1995@hotmail.com</t>
  </si>
  <si>
    <t>Calle 67 A Numero 115 A 60</t>
  </si>
  <si>
    <t>Nelcy Racero</t>
  </si>
  <si>
    <t>Citibank Backend</t>
  </si>
  <si>
    <t xml:space="preserve">20/02/2017 Llegada tarde </t>
  </si>
  <si>
    <t>Renuncia - Mal ambiente laboral / Horario laboral</t>
  </si>
  <si>
    <t>Silva Castro Lina Maria</t>
  </si>
  <si>
    <t>SURA</t>
  </si>
  <si>
    <t>lina.silva.castro@gmail.com</t>
  </si>
  <si>
    <t>Calle 44 Numero 10-26 Sur</t>
  </si>
  <si>
    <t>Leon 13</t>
  </si>
  <si>
    <t>Rodrigo Silva Orjuela</t>
  </si>
  <si>
    <t xml:space="preserve">10/07/2017 Incumplimiento del reglamento interno </t>
  </si>
  <si>
    <t>Muñoz Chilito Geidy Milena</t>
  </si>
  <si>
    <t>geidy1996@outlook.com</t>
  </si>
  <si>
    <t>Diagonal 46 A Numero 52 A - 52 sur</t>
  </si>
  <si>
    <t>Alvaro Muñoz Gutierrez</t>
  </si>
  <si>
    <t>3.24</t>
  </si>
  <si>
    <t xml:space="preserve">20/02/2017 incumplimineto reglamento interno </t>
  </si>
  <si>
    <t xml:space="preserve">Hernandez Diana Marcela </t>
  </si>
  <si>
    <t>dmarcehernandez@hotmail.com</t>
  </si>
  <si>
    <t>Carrera 51 F Numero 41 a 05</t>
  </si>
  <si>
    <t>Muzu</t>
  </si>
  <si>
    <t>Lorena Alvarez Hernandez</t>
  </si>
  <si>
    <t>Samaca Rodriguez Paola Andrea</t>
  </si>
  <si>
    <t>pao052711@hotmail.com</t>
  </si>
  <si>
    <t xml:space="preserve">Carrera 60 Numero 2-84 </t>
  </si>
  <si>
    <t>Maria Dolores Rodriguez</t>
  </si>
  <si>
    <t>3.42</t>
  </si>
  <si>
    <t>Camargo Ramirez Leidy Jhoana</t>
  </si>
  <si>
    <t>camargoleidy@yahoo.es</t>
  </si>
  <si>
    <t>Carrera 22 Sur Numero 37 b -17</t>
  </si>
  <si>
    <t>Altos Del Pino</t>
  </si>
  <si>
    <t>Miriam Ramirez</t>
  </si>
  <si>
    <t>Mahecha Ingrith Karina</t>
  </si>
  <si>
    <t>inma0714@gmail.com</t>
  </si>
  <si>
    <t>Carrera 87 Numero 63-24 Sur</t>
  </si>
  <si>
    <t>Eduar Torres Sanabria</t>
  </si>
  <si>
    <t>Gestion Bancaria y Servicios Financieros</t>
  </si>
  <si>
    <t>Delgado Calderon Jonny Alexander</t>
  </si>
  <si>
    <t>j-alexdc@hotmail.com</t>
  </si>
  <si>
    <t>Carrera 87 Numero 62 - 35 Sur</t>
  </si>
  <si>
    <t>Sandra Milena Calderon Pardo</t>
  </si>
  <si>
    <t>Moreno Leon Monica Gisella</t>
  </si>
  <si>
    <t>mgmi2016@hotmail.com</t>
  </si>
  <si>
    <t>Villa Del Velero Bosa</t>
  </si>
  <si>
    <t>Yolanda Leon</t>
  </si>
  <si>
    <t>Sanchez Gonzales Maria Paula</t>
  </si>
  <si>
    <t>paulita_14_5g@hotmail.com</t>
  </si>
  <si>
    <t>Calle 28 -13 Numero 95 d 71</t>
  </si>
  <si>
    <t>Beatriz Gonzalez</t>
  </si>
  <si>
    <t>Investigacion Criminalistica</t>
  </si>
  <si>
    <t xml:space="preserve">Hernandez Hernandez Sebastian </t>
  </si>
  <si>
    <t>3203318738</t>
  </si>
  <si>
    <t>sheernadez4892@misena.edu.co</t>
  </si>
  <si>
    <t xml:space="preserve">Cra4#136A60 sur </t>
  </si>
  <si>
    <t xml:space="preserve">Usme centro </t>
  </si>
  <si>
    <t xml:space="preserve">Luz Diria Hernandez </t>
  </si>
  <si>
    <t>Garcia Padilla Ronald</t>
  </si>
  <si>
    <t>ronaldgarciapadilla@oitlook.com</t>
  </si>
  <si>
    <t>Carrera 99 Numero 137 A 22</t>
  </si>
  <si>
    <t>Ana Maria Gonzalez</t>
  </si>
  <si>
    <t>08/11/2016 Abandono de la gestion</t>
  </si>
  <si>
    <t>Lombo Ballen Andres Camilo</t>
  </si>
  <si>
    <t>andresballen2007@hotmail.com</t>
  </si>
  <si>
    <t>Calle 40 B Sur Numero 79 - 40</t>
  </si>
  <si>
    <t>Javier Lombo</t>
  </si>
  <si>
    <t>3.29</t>
  </si>
  <si>
    <t xml:space="preserve">Gonzalez Castañeda Maritza </t>
  </si>
  <si>
    <t>dajanna02@hotmail.com</t>
  </si>
  <si>
    <t>Carrera 18 Numero 60 B 02 Sur</t>
  </si>
  <si>
    <t>Lucero Bajo</t>
  </si>
  <si>
    <t>Yenny Castañeda Ramirez</t>
  </si>
  <si>
    <t xml:space="preserve"> Llegadas tarde 30/11/2016</t>
  </si>
  <si>
    <t>Garces Castillo Nossly Yineth</t>
  </si>
  <si>
    <t>la.gima@hotmail.com</t>
  </si>
  <si>
    <t>Carrera 99 A Numero 54 D 18 Sur</t>
  </si>
  <si>
    <t>Bosa Porvenir</t>
  </si>
  <si>
    <t>Myriam Castillo</t>
  </si>
  <si>
    <t>Peña Rodriguez Jenny Marcela</t>
  </si>
  <si>
    <t>jennymarce25@gmail.com</t>
  </si>
  <si>
    <t>Calle 11 a Bis Sur Numero 84 - 9 Este</t>
  </si>
  <si>
    <t>El Reffujio</t>
  </si>
  <si>
    <t>Nelson Peña</t>
  </si>
  <si>
    <t>Ujueta Rodriguez Willian Arley</t>
  </si>
  <si>
    <t>william_ujueta03@hotmail.com</t>
  </si>
  <si>
    <t>Calle 39 d Numero 68 i 29 sur</t>
  </si>
  <si>
    <t>Villanueva</t>
  </si>
  <si>
    <t>Edna Rodriguez</t>
  </si>
  <si>
    <t xml:space="preserve">14/03/2017 llegadas tarde </t>
  </si>
  <si>
    <t>Moreno Castillo Yohan Sebastian</t>
  </si>
  <si>
    <t>yohanmorenosebastian@gmail.com</t>
  </si>
  <si>
    <t>Calle 41 B carrera 7D - 14</t>
  </si>
  <si>
    <t>Topacio</t>
  </si>
  <si>
    <t>Mariluz Catillo</t>
  </si>
  <si>
    <t>Sanchez Velasquez Sandra Sofia</t>
  </si>
  <si>
    <t>sofia.sanchez.09@hotmai.com</t>
  </si>
  <si>
    <t>Calle 136 B Sur Numero 3 A - 48</t>
  </si>
  <si>
    <t>Usme Pueblo</t>
  </si>
  <si>
    <t>Guillermo Mendez Rodriguez</t>
  </si>
  <si>
    <t xml:space="preserve">Ramirez Mendez Brayan </t>
  </si>
  <si>
    <t>Ortega</t>
  </si>
  <si>
    <t>herejebrm@gmail.com</t>
  </si>
  <si>
    <t>Carrera 74 C Numero 64 H 44</t>
  </si>
  <si>
    <t>Angulo Nundo</t>
  </si>
  <si>
    <t>Perez Hernandez Andres Felipe</t>
  </si>
  <si>
    <t>andresfelipeperezh@gmail.com</t>
  </si>
  <si>
    <t>Calle 27 Sur Numero 38 c -04</t>
  </si>
  <si>
    <t>Guatae</t>
  </si>
  <si>
    <t>Diana Carolina Achagua</t>
  </si>
  <si>
    <t>Fonseca Pineda Ana Estefania</t>
  </si>
  <si>
    <t>teffy0805@gmail.com</t>
  </si>
  <si>
    <t xml:space="preserve">Calle 6 D 79A - 76 </t>
  </si>
  <si>
    <t>Yolanda Pineda</t>
  </si>
  <si>
    <t>Ovalle Jimenez Juan Camilo</t>
  </si>
  <si>
    <t>juank.pnk@hotmail.com</t>
  </si>
  <si>
    <t>Carrera 86 B Sur Numero 28 B 02</t>
  </si>
  <si>
    <t xml:space="preserve">Maria Delia Jimenez </t>
  </si>
  <si>
    <t>Gestion del servicio en un contac center</t>
  </si>
  <si>
    <t>3.79</t>
  </si>
  <si>
    <t>29/11/2016 Inasistencia Injustificada</t>
  </si>
  <si>
    <t>Isaza Gil Viviana Marcela</t>
  </si>
  <si>
    <t>visano0314@gmail.com</t>
  </si>
  <si>
    <t>Calle 82 A Numero 46 - 60</t>
  </si>
  <si>
    <t>Ariza Ardila Jhon Alexander</t>
  </si>
  <si>
    <t>3105858551</t>
  </si>
  <si>
    <t>jhon.ariza16@hotmail.com</t>
  </si>
  <si>
    <t>Carrera 97 C # 72 - 51</t>
  </si>
  <si>
    <t>Bosa el Recreo</t>
  </si>
  <si>
    <t>Esmeria Ariza</t>
  </si>
  <si>
    <t>Mantenimiento de equipos de cómputo y cableado estructurado</t>
  </si>
  <si>
    <t>Renuncia -otra oferta laboral</t>
  </si>
  <si>
    <t>Ibañez Parra Diana Paola</t>
  </si>
  <si>
    <t>3196375950</t>
  </si>
  <si>
    <t>dianishejaf_17@gmail.com</t>
  </si>
  <si>
    <t>Carrera 82 D Numero 64-35</t>
  </si>
  <si>
    <t>La Paz Bosa</t>
  </si>
  <si>
    <t>Esperanza Parra Fique</t>
  </si>
  <si>
    <t>Gutierrez Ochoa Heidy Jhoanna</t>
  </si>
  <si>
    <t>3014658148</t>
  </si>
  <si>
    <t>hego-85@hotmail.com</t>
  </si>
  <si>
    <t>Calle 20 Sur Numero 22-66</t>
  </si>
  <si>
    <t>Restrepo</t>
  </si>
  <si>
    <t>BUSTOS PEÑA STEFANY JULIETH</t>
  </si>
  <si>
    <t>se traslado 5/02//2020</t>
  </si>
  <si>
    <t>stefanyjuliethb@gmail.com</t>
  </si>
  <si>
    <t>CRA 1 B # 7 D 77</t>
  </si>
  <si>
    <t>SAN HUMBERTO SOACHA</t>
  </si>
  <si>
    <t>ALCIRA PEÑA</t>
  </si>
  <si>
    <t>Renuncia - Mal ambiente laboral, estrés laboral e incompatibilidad con el jefe</t>
  </si>
  <si>
    <t>Duarte Garzon Camila Andrea</t>
  </si>
  <si>
    <t>pochoaa96@hotmail.com</t>
  </si>
  <si>
    <t>Calle 117 Numero 67-38</t>
  </si>
  <si>
    <t>Maria Elena Garzon</t>
  </si>
  <si>
    <t>Peñuela Rico Jenny Carolina</t>
  </si>
  <si>
    <t>Proteccion - Colfondos 07/2018</t>
  </si>
  <si>
    <t>jenny-blu@hotmail.com</t>
  </si>
  <si>
    <t>Transversal 12 B Este Numero 28 A Sur - 40</t>
  </si>
  <si>
    <t>Amapolas - San Cristobal</t>
  </si>
  <si>
    <t>Oscar Mauricio Cano</t>
  </si>
  <si>
    <t>15/11/2018 llegadas tarde</t>
  </si>
  <si>
    <t>Londoño Cristancho Lizeth Nataly</t>
  </si>
  <si>
    <t>inathaly0@gmail.com</t>
  </si>
  <si>
    <t>Carrera 19 D 1C - 17</t>
  </si>
  <si>
    <t>Erika Londoño</t>
  </si>
  <si>
    <t xml:space="preserve">10/07/2017 inasistencia injustificada </t>
  </si>
  <si>
    <t>Martinez Toro Carol Tatiana</t>
  </si>
  <si>
    <t>yosoybrisa88@gmail.com</t>
  </si>
  <si>
    <t>Carrera 89 Numero 40-12</t>
  </si>
  <si>
    <t>La America</t>
  </si>
  <si>
    <t>Luccia Toro</t>
  </si>
  <si>
    <t>Rivillas Arias Lina Marcela</t>
  </si>
  <si>
    <t>juanjorivillas@outlook.com</t>
  </si>
  <si>
    <t>Calle 29 A Numero 56 A 27</t>
  </si>
  <si>
    <t>La Finca</t>
  </si>
  <si>
    <t>Consuelo Arias</t>
  </si>
  <si>
    <t>6004847-3207887645</t>
  </si>
  <si>
    <t>Triana Castillo Leidy Fernanda</t>
  </si>
  <si>
    <t>leidytrianac@gmail.com</t>
  </si>
  <si>
    <t>Transversal 73 g Numero 68 a 32 Sur</t>
  </si>
  <si>
    <t>Analuceida Castillo</t>
  </si>
  <si>
    <t xml:space="preserve">inasistencia injustificada </t>
  </si>
  <si>
    <t>08/03/2017 inasistencia injustificada</t>
  </si>
  <si>
    <t>inasistencia injustificada susp. 6 y 7 de abril de 2017</t>
  </si>
  <si>
    <t>Aragon Camargo Yenny Marcela</t>
  </si>
  <si>
    <t>jennyaragoncamargo@gmail.com</t>
  </si>
  <si>
    <t>Carrera 1 Numero 60 - 48 Sur</t>
  </si>
  <si>
    <t>Jesus Hernando Aguilar</t>
  </si>
  <si>
    <t xml:space="preserve">                           </t>
  </si>
  <si>
    <t>Vargas Gil Luisa Daniela</t>
  </si>
  <si>
    <t>daniela-0893@hotmail.com</t>
  </si>
  <si>
    <t>Carrera 2 B Numero 12B - 37</t>
  </si>
  <si>
    <t>Ubate - Soacha</t>
  </si>
  <si>
    <t>Elber Andres Beltran</t>
  </si>
  <si>
    <t>Florez Londoño Yury Estefania</t>
  </si>
  <si>
    <t>yury.florez233@gmail.com</t>
  </si>
  <si>
    <t>Calle 105 Numero 44 A 58</t>
  </si>
  <si>
    <t>Villa Del Socorro</t>
  </si>
  <si>
    <t>Aracely Duque</t>
  </si>
  <si>
    <t>5285623-3147357012</t>
  </si>
  <si>
    <t>Claro Medellin</t>
  </si>
  <si>
    <t>Usme Trujillo Paola Andrea</t>
  </si>
  <si>
    <t>PAOLAUSMET16@GMAIL.COM</t>
  </si>
  <si>
    <t>Carrera 64 Numero 96 A 16</t>
  </si>
  <si>
    <t>Tricentenario</t>
  </si>
  <si>
    <t>Marcela Usme</t>
  </si>
  <si>
    <t>2676131-3214268730</t>
  </si>
  <si>
    <t>Direccion De eventos</t>
  </si>
  <si>
    <t>Malaver Canaria Camilo Andres</t>
  </si>
  <si>
    <t>CMALAVERCANARIA@OUTLOOK.COM</t>
  </si>
  <si>
    <t>Calle 79 Numero 69 q 14</t>
  </si>
  <si>
    <t>Claudia Lugo</t>
  </si>
  <si>
    <t>3027433-3115969386</t>
  </si>
  <si>
    <t xml:space="preserve">Coordinador de proyectos </t>
  </si>
  <si>
    <t>Carvajal Amaya Karen Viviana</t>
  </si>
  <si>
    <t>cviviana969@gmail.com</t>
  </si>
  <si>
    <t>Calle 80 Bis Sur Numero 91-48</t>
  </si>
  <si>
    <t>Maria Inez Amaya</t>
  </si>
  <si>
    <t>2658318-3134168872</t>
  </si>
  <si>
    <t>Prieto Vera Michael Alexander</t>
  </si>
  <si>
    <t>maicol.cdlm3125@gmail.com</t>
  </si>
  <si>
    <t>Diagonal 51 A Numero 56 A 77 Sur</t>
  </si>
  <si>
    <t>Derecho y Ciencias Politicas</t>
  </si>
  <si>
    <t>GUIO OVALLE DIANA PAOLA</t>
  </si>
  <si>
    <t>Sura - Sanitas 01/11/2020</t>
  </si>
  <si>
    <t>dianaguio1416@gmail.com</t>
  </si>
  <si>
    <t>TV 9 BIS ESTE 2 74</t>
  </si>
  <si>
    <t xml:space="preserve">LOS LACHES </t>
  </si>
  <si>
    <t xml:space="preserve">LUZ MERY OVALLE </t>
  </si>
  <si>
    <t xml:space="preserve">TECNOLOGO GESTION BANCARIA </t>
  </si>
  <si>
    <t>Asistente Administrativa</t>
  </si>
  <si>
    <t>SUSPENSIÓN 1 DIA</t>
  </si>
  <si>
    <t xml:space="preserve">Hincapie Echeverri Juliana </t>
  </si>
  <si>
    <t>julianahincapiee@gmail.com</t>
  </si>
  <si>
    <t>Calle 49 Numero 89 B - 4</t>
  </si>
  <si>
    <t>Honesta</t>
  </si>
  <si>
    <t>Julian David Velez</t>
  </si>
  <si>
    <t>2348240-3012927325</t>
  </si>
  <si>
    <t>Asistencia En Administracion De Empresas</t>
  </si>
  <si>
    <t>Rodriguez Constain Anyi Katherine</t>
  </si>
  <si>
    <t>Florian</t>
  </si>
  <si>
    <t>jennyykathe@hotmail.com</t>
  </si>
  <si>
    <t>calle 49 G bis Numero 5 E - 04 sur</t>
  </si>
  <si>
    <t>San ignacio</t>
  </si>
  <si>
    <t>Gestion de cobro inoportuna 12/06/2017</t>
  </si>
  <si>
    <t xml:space="preserve">Montes Contreras Andrea </t>
  </si>
  <si>
    <t>San Onofre</t>
  </si>
  <si>
    <t>montesandrea13@gmail.com</t>
  </si>
  <si>
    <t>calle 71 b numero 87 - 12</t>
  </si>
  <si>
    <t xml:space="preserve">cedenia rosa montes contreras </t>
  </si>
  <si>
    <t>Rodriguez Peña Josher Stiven</t>
  </si>
  <si>
    <t>stiven97r_@hotmail.com</t>
  </si>
  <si>
    <t>carrera 22 b este 56 a - 57</t>
  </si>
  <si>
    <t>soacha</t>
  </si>
  <si>
    <t>paola rodriguez</t>
  </si>
  <si>
    <t xml:space="preserve">13/01/2017 falta injustificada </t>
  </si>
  <si>
    <t xml:space="preserve">01/03/2017 transferencia de llamadas a otros compañeros </t>
  </si>
  <si>
    <t>Vargas Leon Rosby Karina</t>
  </si>
  <si>
    <t>k-imba@outlook.com</t>
  </si>
  <si>
    <t xml:space="preserve">carrera 40 numero 45 - 49 </t>
  </si>
  <si>
    <t>san felipe</t>
  </si>
  <si>
    <t>nelly janeth vargas</t>
  </si>
  <si>
    <t>Castro Bautista Angel Darley</t>
  </si>
  <si>
    <t>yiyiotalentho@gmail.com</t>
  </si>
  <si>
    <t>Transversal 42 A Numero 4 A 04</t>
  </si>
  <si>
    <t>La nueva Primevera</t>
  </si>
  <si>
    <t>Blanca Bautista</t>
  </si>
  <si>
    <t>Contabilización de operaciones comerciales y financieras</t>
  </si>
  <si>
    <t>Contaduria Publica</t>
  </si>
  <si>
    <t>de coordinador a Director jr 1/07/2019</t>
  </si>
  <si>
    <t>Terminación de Contrato sin Justa Causa</t>
  </si>
  <si>
    <t>Rojas Sanabria Claudia Lorena</t>
  </si>
  <si>
    <t>clorenita04@hotmail.com</t>
  </si>
  <si>
    <t>calle 180 # 129 - 16 T 7 Apto 404</t>
  </si>
  <si>
    <t>andalucia usaquen</t>
  </si>
  <si>
    <t xml:space="preserve">graciela sanabria reyes </t>
  </si>
  <si>
    <t>Morera Peña Didier Esneider</t>
  </si>
  <si>
    <t>diesmope.10@hotmail.com</t>
  </si>
  <si>
    <t>CALLE 185 # 12 A 18 CASA 57</t>
  </si>
  <si>
    <t>San Antonio Usaquen</t>
  </si>
  <si>
    <t>Paola Peña</t>
  </si>
  <si>
    <t>Procesamiento De Alimentos</t>
  </si>
  <si>
    <t xml:space="preserve">Guerra Velasquez Alix Adriana </t>
  </si>
  <si>
    <t>al-3110@hotmail.com</t>
  </si>
  <si>
    <t>Calle 54 C SUr Numero 88 I - 65</t>
  </si>
  <si>
    <t>Cesar Sanchez</t>
  </si>
  <si>
    <t>Bautista Saray Elsa Viviana</t>
  </si>
  <si>
    <t>,</t>
  </si>
  <si>
    <t>vivibau2909@hotmail.com</t>
  </si>
  <si>
    <t>Calle 68 A Numero 64 - 35 Sur</t>
  </si>
  <si>
    <t>Elsa Saray</t>
  </si>
  <si>
    <t>Gestion integral del riesgo en seguros</t>
  </si>
  <si>
    <t>Sanchez Cobos Teresa</t>
  </si>
  <si>
    <t>thesanchezcob@hotmail.com</t>
  </si>
  <si>
    <t xml:space="preserve">Calle 18 Numero 9-39 </t>
  </si>
  <si>
    <t>Lincon</t>
  </si>
  <si>
    <t>Ligia Cobos</t>
  </si>
  <si>
    <t>Calderon Rocha Tulia Johana</t>
  </si>
  <si>
    <t>calderon.jt81@gmail.com</t>
  </si>
  <si>
    <t>CALLE 31 SUR # 09 03 ESTE TORRE 3 APT 302 BUENOS AIRES SANBLAS 2</t>
  </si>
  <si>
    <t xml:space="preserve">Gaviotas </t>
  </si>
  <si>
    <t>Raul Bernal</t>
  </si>
  <si>
    <t>17/09/2018 incumplimiento de metas</t>
  </si>
  <si>
    <t>Medina Martinez Carlos Arturo</t>
  </si>
  <si>
    <t>carbimeca120798@hotmail.com</t>
  </si>
  <si>
    <t xml:space="preserve">Carrera 2 B numero 13-123 </t>
  </si>
  <si>
    <t>Carlos Alberto Medina</t>
  </si>
  <si>
    <t>Ramirez Guaje Mariluz De Los Angeles</t>
  </si>
  <si>
    <t>porvenir 26/01/2017</t>
  </si>
  <si>
    <t>mariluzramirez9014@hotmail.com</t>
  </si>
  <si>
    <t>Carrera 107 A numero 69 B - 68</t>
  </si>
  <si>
    <t>Villas Del dorado</t>
  </si>
  <si>
    <t>Luz Marina Juage</t>
  </si>
  <si>
    <t>Romero Arias Ivone Ximena</t>
  </si>
  <si>
    <t>ximeromero_2394@hotmail.com</t>
  </si>
  <si>
    <t>Carrera 1 A este Numero 2-27 este</t>
  </si>
  <si>
    <t>Adriana Arias</t>
  </si>
  <si>
    <t>Mosquera Graciano Hector</t>
  </si>
  <si>
    <t>Apartado</t>
  </si>
  <si>
    <t>hmosquera13@hotmail.com</t>
  </si>
  <si>
    <t>Avenida Jimenez con carrera 4</t>
  </si>
  <si>
    <t>Yina Ibarguen</t>
  </si>
  <si>
    <t>Terminacion fecha practica: 09/05/2017</t>
  </si>
  <si>
    <t>Rairan Lombo Sebastian Alejandro</t>
  </si>
  <si>
    <t>disr.oficial@outlook.es</t>
  </si>
  <si>
    <t>Calle 44 sur Numero 88c - 44</t>
  </si>
  <si>
    <t>Margaritas - Kennedy</t>
  </si>
  <si>
    <t>Celestina Panche</t>
  </si>
  <si>
    <t xml:space="preserve">Lopez Rusinque Jorge Andres </t>
  </si>
  <si>
    <t>andres_loru@hotmail.es</t>
  </si>
  <si>
    <t>Calle 23 numero 107 - 38</t>
  </si>
  <si>
    <t>Maria Ofelia Rusinque</t>
  </si>
  <si>
    <t xml:space="preserve"> 14/03/2017 inasistencia injustificada </t>
  </si>
  <si>
    <t>Puentes Castillo Lina Sofia</t>
  </si>
  <si>
    <t>linacastillo807@gmail.com</t>
  </si>
  <si>
    <t>Carrera 32 Numero 12 A 08</t>
  </si>
  <si>
    <t>Esperanza</t>
  </si>
  <si>
    <t>Francisco Puentes</t>
  </si>
  <si>
    <t>Vesga Barragan Maria Angela</t>
  </si>
  <si>
    <t>angelaves24.b@gmail.com</t>
  </si>
  <si>
    <t>Carrera 4 A numero 26 D - 12</t>
  </si>
  <si>
    <t>Alex Mesa Barrios</t>
  </si>
  <si>
    <t>Villalobos Wilches Ingrid Carolina</t>
  </si>
  <si>
    <t>carolinavillalobos01@outlook.com</t>
  </si>
  <si>
    <t>Carrera 77 C Numero 59- 10</t>
  </si>
  <si>
    <t>Miriam Wilches</t>
  </si>
  <si>
    <t>Velasquez Villanueva German Nicolas</t>
  </si>
  <si>
    <t>nicolasvelasquez.v@hotmail.com</t>
  </si>
  <si>
    <t>Carrera 16 B Numero 32-50</t>
  </si>
  <si>
    <t>Buenos Aires</t>
  </si>
  <si>
    <t>Claudia Quintero</t>
  </si>
  <si>
    <t xml:space="preserve">Director(a) Regional </t>
  </si>
  <si>
    <t>Albarracin Capador Maria Fernanda</t>
  </si>
  <si>
    <t>mafealbarracin12@hotmail.com</t>
  </si>
  <si>
    <t>Calle 23 Sur Numero 14 - 58</t>
  </si>
  <si>
    <t>Edwar Albarracin</t>
  </si>
  <si>
    <t>llamado de atención Escrito 21/12 Falta injustificada</t>
  </si>
  <si>
    <t xml:space="preserve">08/03/2017 maltrato al cliente </t>
  </si>
  <si>
    <t>inasistencia injustificada susp. 4 y 5 abril de 2017</t>
  </si>
  <si>
    <t>Tayack Ramos Jonathan Johue</t>
  </si>
  <si>
    <t>joshua4536@hotmail.com</t>
  </si>
  <si>
    <t>Carrera 87 D numero 48-03</t>
  </si>
  <si>
    <t>Maria Ramos</t>
  </si>
  <si>
    <t>Moreno Ruiz Cristian Danilo</t>
  </si>
  <si>
    <t>EPS CONVIDA</t>
  </si>
  <si>
    <t>cristian.moreno10@hotmail.com</t>
  </si>
  <si>
    <t>Calle 12 numero 2 C - 55</t>
  </si>
  <si>
    <t>Senderos Funza</t>
  </si>
  <si>
    <t>Rocio Ruiz</t>
  </si>
  <si>
    <t>Pulido Perez Jorge Abraham</t>
  </si>
  <si>
    <t>abraham1976.ap@gmail.com</t>
  </si>
  <si>
    <t>Calle 59 A SUR NUMERO 78 D - 23</t>
  </si>
  <si>
    <t>La Amistad</t>
  </si>
  <si>
    <t>Sandra Perez</t>
  </si>
  <si>
    <t>Gestion Financiera y de tesoreria</t>
  </si>
  <si>
    <t xml:space="preserve">04/04/2017 llegadas tarde </t>
  </si>
  <si>
    <t>Paternina Ayala Pablo Andres</t>
  </si>
  <si>
    <t>Monteria</t>
  </si>
  <si>
    <t>ppaternina95@gmail.com</t>
  </si>
  <si>
    <t>Carrera 146 Numero 137 A 28</t>
  </si>
  <si>
    <t>Suba Berlin</t>
  </si>
  <si>
    <t>Carlos Jimnez</t>
  </si>
  <si>
    <t>Lopez Ruiz Diego Fernando</t>
  </si>
  <si>
    <t>dflopez003@gmail.com</t>
  </si>
  <si>
    <t>Calle 140 B Numero 103 f -59</t>
  </si>
  <si>
    <t>Claudia Rosmira Ruiz</t>
  </si>
  <si>
    <t xml:space="preserve">22/12/2016 Llegar ebrio a el trabajo suspension dos dias 22 y 23 </t>
  </si>
  <si>
    <t>Muñoz Melo Lizeth Alexandra</t>
  </si>
  <si>
    <t>alexia2101@hotmail.com</t>
  </si>
  <si>
    <t>Calle 64 Numero 69-31</t>
  </si>
  <si>
    <t>Bosque Popular - Engativa</t>
  </si>
  <si>
    <t>Martha Patricia Melo</t>
  </si>
  <si>
    <t>Contabilizacion de operaciones y entidades financieras</t>
  </si>
  <si>
    <t>Renuncia - Mal ambiente laboral / Baja remuneración</t>
  </si>
  <si>
    <t>Bohorquez Lozano Sergio Andres</t>
  </si>
  <si>
    <t>nemu64@hotmail.com</t>
  </si>
  <si>
    <t>Calle 19 con avenida caracas</t>
  </si>
  <si>
    <t>Juan Carlos Bohorquez</t>
  </si>
  <si>
    <t>Inasistencia sin justa causa 21/04/2017</t>
  </si>
  <si>
    <t xml:space="preserve">ROJAS ARIAS STEPHANNIE LIZETH </t>
  </si>
  <si>
    <t>slrojas001@gmail.com</t>
  </si>
  <si>
    <t>Calle 3 C Numero 0-30</t>
  </si>
  <si>
    <t>Any Rojas</t>
  </si>
  <si>
    <t>Angel Duque Johan Esteban</t>
  </si>
  <si>
    <t>johangel.hardxx@gmail.com</t>
  </si>
  <si>
    <t>Calle 167 Numero 73 A 51- int 7 casa 5</t>
  </si>
  <si>
    <t>Portales Norte - Suba</t>
  </si>
  <si>
    <t>Patricia Duque</t>
  </si>
  <si>
    <t>Borrero Martinez Jonathan</t>
  </si>
  <si>
    <t>jborrero01@hotmail.com</t>
  </si>
  <si>
    <t>Carrera 12 Numero 16-13</t>
  </si>
  <si>
    <t>Nelly Ballesteros</t>
  </si>
  <si>
    <t>Madrastra</t>
  </si>
  <si>
    <t>Espitia Bernal Mayerli</t>
  </si>
  <si>
    <t>mayiz_93@hotmail.com</t>
  </si>
  <si>
    <t>Carrera 12 H Numero 31 F 21</t>
  </si>
  <si>
    <t>Raul Taborda</t>
  </si>
  <si>
    <t>Molina Alarcon Ginna Tatiana</t>
  </si>
  <si>
    <t>AFP OLD MUTUAL 01/09/2017</t>
  </si>
  <si>
    <t>TATIANANM06@HOTMAIL.COM</t>
  </si>
  <si>
    <t>Carrera 68 B Numero 22 A 71</t>
  </si>
  <si>
    <t>Rosalba Alarcon Segura</t>
  </si>
  <si>
    <t>Avendaño Ovalle Maria Fernanda</t>
  </si>
  <si>
    <t>maria.avendano65@gmail.com</t>
  </si>
  <si>
    <t xml:space="preserve">Carrera 111 c No. 88 - 15 torre 11 apto 302 </t>
  </si>
  <si>
    <t>Ciudadela engativa</t>
  </si>
  <si>
    <t>diana ovalle</t>
  </si>
  <si>
    <t>Zambrano Figueredo Dayana Yised</t>
  </si>
  <si>
    <t>dayiiz111212@gmail.com</t>
  </si>
  <si>
    <t>Calle 2 A Sur Numero 4 a 19</t>
  </si>
  <si>
    <t>Jhon Zambrano</t>
  </si>
  <si>
    <t xml:space="preserve">Bocanegra Rico Diana Carolina </t>
  </si>
  <si>
    <t>dcbr1822@hotmail.com</t>
  </si>
  <si>
    <t xml:space="preserve">Calle 24 # 20 a 45 </t>
  </si>
  <si>
    <t>Canaima</t>
  </si>
  <si>
    <t xml:space="preserve">Andres Julian Forero Vargas </t>
  </si>
  <si>
    <t>GUTIERREZ CAMPOS JAMES ARTURO</t>
  </si>
  <si>
    <t>Salud total - Sanitas 01/02/2021</t>
  </si>
  <si>
    <t>james_ar06@hotmail.com</t>
  </si>
  <si>
    <t xml:space="preserve">CRA 77 # 76 23 </t>
  </si>
  <si>
    <t>LA GRANJA</t>
  </si>
  <si>
    <t>CESAR ARTURO GUTIERREZ</t>
  </si>
  <si>
    <t>ING SISTEMAS APLAZADO</t>
  </si>
  <si>
    <t xml:space="preserve">Director(a) de Proyecto JR </t>
  </si>
  <si>
    <t xml:space="preserve"> 16/01/2020 a yanbal</t>
  </si>
  <si>
    <t>director jr 01/08/19</t>
  </si>
  <si>
    <t>Fuquene Samaca Ana Betty</t>
  </si>
  <si>
    <t>ANABETTYF@OUTLOOK.COM</t>
  </si>
  <si>
    <t>Carrera 99 Numero 69 A 81</t>
  </si>
  <si>
    <t>Los Angeles</t>
  </si>
  <si>
    <t>Monsalve Acosta Angie Carolina</t>
  </si>
  <si>
    <t>monsalveacostaangiecarolina@gmail.com</t>
  </si>
  <si>
    <t>Carrera 89 numero 42 f 47 sur</t>
  </si>
  <si>
    <t>Las vegas</t>
  </si>
  <si>
    <t>Betancur Franco Jorge Eduardo</t>
  </si>
  <si>
    <t>frabet28@gmail.com</t>
  </si>
  <si>
    <t>Carrera 99 F Numero 23 A - 60</t>
  </si>
  <si>
    <t>Hayuelos</t>
  </si>
  <si>
    <t>Martha Elena Hernandez</t>
  </si>
  <si>
    <t>Planeación</t>
  </si>
  <si>
    <t>1/05/2018 de Director a Gerente operaciones</t>
  </si>
  <si>
    <t>Colorado Osma Yurany Snnith</t>
  </si>
  <si>
    <t>yuar2711@hotmail.com</t>
  </si>
  <si>
    <t xml:space="preserve">Calle 17 B # 09 - 44 </t>
  </si>
  <si>
    <t xml:space="preserve">Cataluña </t>
  </si>
  <si>
    <t xml:space="preserve">Luz Marina Osma </t>
  </si>
  <si>
    <t xml:space="preserve">Sanchez Patiño Diana Aidee </t>
  </si>
  <si>
    <t>SANCHEZPDIANA@YAHOOT.ES</t>
  </si>
  <si>
    <t xml:space="preserve">CRA 69 A # 2 B- 74 </t>
  </si>
  <si>
    <t xml:space="preserve">HOIPOTECHO SUR </t>
  </si>
  <si>
    <t xml:space="preserve">ana viatriz sanchez </t>
  </si>
  <si>
    <t>bcs a pichincha 08/09/2017</t>
  </si>
  <si>
    <t xml:space="preserve">Entrega de informacion falsa 14/06/2017 susp 05 y 06 julio </t>
  </si>
  <si>
    <t xml:space="preserve">Maldonado Prieto Miguel Angel </t>
  </si>
  <si>
    <t>miguelangelmaldonadoprieto@gmail.com</t>
  </si>
  <si>
    <t xml:space="preserve">CARRERA 48 # 14 - 93 </t>
  </si>
  <si>
    <t>stendy alejandra muñoz</t>
  </si>
  <si>
    <t>OPERACINOES FINANCIERAS</t>
  </si>
  <si>
    <t>Heredia Sanchez Nicolas David</t>
  </si>
  <si>
    <t>nicolasheredia61@gmail.com</t>
  </si>
  <si>
    <t xml:space="preserve">calle 136 a sur # 3 a -48 BLQUE 10 INTERIOR 9 </t>
  </si>
  <si>
    <t>usme</t>
  </si>
  <si>
    <t xml:space="preserve">maria dolly sanches </t>
  </si>
  <si>
    <t xml:space="preserve">Segura Martinez Andres </t>
  </si>
  <si>
    <t>mopian.17@gmail.com</t>
  </si>
  <si>
    <t xml:space="preserve">calle 6 bis a # 90 -a 80 torre 25 apto 204 el tintal </t>
  </si>
  <si>
    <t xml:space="preserve">blanca ines martinez </t>
  </si>
  <si>
    <t>Ortiz Moncaleano Monica Viviana</t>
  </si>
  <si>
    <t>moni_m04@hotmail.com</t>
  </si>
  <si>
    <t xml:space="preserve">carrera 151 dn 139 - b 10 </t>
  </si>
  <si>
    <t xml:space="preserve">mercedes moncaleano </t>
  </si>
  <si>
    <t xml:space="preserve">ingenieria sistemas </t>
  </si>
  <si>
    <t xml:space="preserve">Amador Yeimmy Viviana                                                                                                                  </t>
  </si>
  <si>
    <t>vivian_ama@hotmail.com</t>
  </si>
  <si>
    <t xml:space="preserve">carrera 17 f # 69 c 54 sur </t>
  </si>
  <si>
    <t xml:space="preserve">Ciudad Bolivar </t>
  </si>
  <si>
    <t xml:space="preserve">gustavo amador </t>
  </si>
  <si>
    <t xml:space="preserve">Meneses Guavita Helmer Fabian </t>
  </si>
  <si>
    <t>fabianlds2790@gmail.com</t>
  </si>
  <si>
    <t xml:space="preserve">carrera 71 # 76-27 sur </t>
  </si>
  <si>
    <t xml:space="preserve">Carolina - Ciudad Bolivar </t>
  </si>
  <si>
    <t xml:space="preserve">jesus antonio meneses </t>
  </si>
  <si>
    <t>Escudero Lujan Leidi Carolina</t>
  </si>
  <si>
    <t>leidiescudero95@gmail.com</t>
  </si>
  <si>
    <t>tv 16 f bis # 49 a sur - 04</t>
  </si>
  <si>
    <t xml:space="preserve">maria estela cardona </t>
  </si>
  <si>
    <t>ZARATE DIAZ LEIDY KARINA</t>
  </si>
  <si>
    <t>Famisanar negación de traslado</t>
  </si>
  <si>
    <t>duranjenny71@gmail.com</t>
  </si>
  <si>
    <t xml:space="preserve">calle 54 a bis B # 81 I 118 </t>
  </si>
  <si>
    <t xml:space="preserve">El carmen </t>
  </si>
  <si>
    <t xml:space="preserve">zoraida lopez vasquez </t>
  </si>
  <si>
    <t>Martinez Nieto Danny Sneiderd</t>
  </si>
  <si>
    <t>dmartinezn1@ucentral.edu.co</t>
  </si>
  <si>
    <t xml:space="preserve">Calle 2 b # 6 este 03 int 1 </t>
  </si>
  <si>
    <t xml:space="preserve">Ingenieria de sistemas </t>
  </si>
  <si>
    <t>15/09/2017 inasistencia injustificada</t>
  </si>
  <si>
    <t>Gomez Leon Laura Natalia</t>
  </si>
  <si>
    <t>laura11gomez@gmail.com</t>
  </si>
  <si>
    <t>Cra 17 a Bis # 76 - 22 sur</t>
  </si>
  <si>
    <t>El Reflejo</t>
  </si>
  <si>
    <t xml:space="preserve">Martha Aurora Leon </t>
  </si>
  <si>
    <t>Administracion De Empresas</t>
  </si>
  <si>
    <t xml:space="preserve">Hincapie Osorio Laura Tatiana </t>
  </si>
  <si>
    <t>tosorio34@gmail.com</t>
  </si>
  <si>
    <t xml:space="preserve">Carrera 76 a numero 95 a 21 </t>
  </si>
  <si>
    <t>Olga lucia osorio castillo</t>
  </si>
  <si>
    <t xml:space="preserve">Cortes Ramirez Andres Felipe </t>
  </si>
  <si>
    <t>anflp87@gmail.com</t>
  </si>
  <si>
    <t>Calle 78 a carrera 85 a 112</t>
  </si>
  <si>
    <t xml:space="preserve">Lopez mesa </t>
  </si>
  <si>
    <t xml:space="preserve">Luz Edith Ramirez </t>
  </si>
  <si>
    <t xml:space="preserve">En comunicaciones </t>
  </si>
  <si>
    <t xml:space="preserve">Obregon Espinoza Isabel Cristina </t>
  </si>
  <si>
    <t>Cisneros</t>
  </si>
  <si>
    <t xml:space="preserve">Transversal 37 numero 71 36 </t>
  </si>
  <si>
    <t>Laureles</t>
  </si>
  <si>
    <t>Gloria marcela buitrago botero</t>
  </si>
  <si>
    <t xml:space="preserve">Gutierrez Ochoa William Orlando </t>
  </si>
  <si>
    <t>wogo_1982@hotmail.com</t>
  </si>
  <si>
    <t xml:space="preserve">Carrera 3 B este numero 43 - 04 </t>
  </si>
  <si>
    <t xml:space="preserve">La victoria </t>
  </si>
  <si>
    <t xml:space="preserve">Samdra Ruiz </t>
  </si>
  <si>
    <t xml:space="preserve">Derecho </t>
  </si>
  <si>
    <t xml:space="preserve">Triana Gonzalez Brayan Steven </t>
  </si>
  <si>
    <t>brayan.20@gmail.com</t>
  </si>
  <si>
    <t>Carrera 8 a numero 156 a - 15</t>
  </si>
  <si>
    <t xml:space="preserve">Hector triana bustos </t>
  </si>
  <si>
    <t xml:space="preserve">Expresion y diseño publicitario </t>
  </si>
  <si>
    <t xml:space="preserve">Paez Castiblanco Carlos Eduardo </t>
  </si>
  <si>
    <t>eduardopaez94@misena.edu.co</t>
  </si>
  <si>
    <t>Calle 127 c numero 91 a 23</t>
  </si>
  <si>
    <t>Maria Elizabeth Castiblanco</t>
  </si>
  <si>
    <t>Operaciones comerciales</t>
  </si>
  <si>
    <t xml:space="preserve">15/09/2017 llegadas tarde </t>
  </si>
  <si>
    <t xml:space="preserve">CARRILLO TIBIDOR ANDRES DAVID </t>
  </si>
  <si>
    <t>andrescarrillo1512@gmail.com</t>
  </si>
  <si>
    <t>CRA  20 A  21  23</t>
  </si>
  <si>
    <t>LA MACARENA</t>
  </si>
  <si>
    <t>SANDRA TIBIDOR</t>
  </si>
  <si>
    <t>EXPLOTACION AGROPECUARIO</t>
  </si>
  <si>
    <t>Congente</t>
  </si>
  <si>
    <t>Pasa de yanbal a congente 08/11/2022</t>
  </si>
  <si>
    <t xml:space="preserve">Acosta Escobar Walter Giovanny </t>
  </si>
  <si>
    <t>walterg523@hotmail.com</t>
  </si>
  <si>
    <t>Calle 6 bis N 78 c 28</t>
  </si>
  <si>
    <t xml:space="preserve">Maria Monica Escobar </t>
  </si>
  <si>
    <t xml:space="preserve">Analisis fisicoquimico de vinos y licores </t>
  </si>
  <si>
    <t>Renuncia - Horario Laboral</t>
  </si>
  <si>
    <t xml:space="preserve">Acevedo Nariño Maria Lucero </t>
  </si>
  <si>
    <t>San Gil</t>
  </si>
  <si>
    <t>cheroacevedo@hotmail.com</t>
  </si>
  <si>
    <t xml:space="preserve">Carrera 40 c N 4 - 98 </t>
  </si>
  <si>
    <t xml:space="preserve">Primavera </t>
  </si>
  <si>
    <t xml:space="preserve">Lucio Hidalgo </t>
  </si>
  <si>
    <t>18//01/2019</t>
  </si>
  <si>
    <t>Renuncia - mejor oferta laboral</t>
  </si>
  <si>
    <t xml:space="preserve">raul_199612@hotmail.com </t>
  </si>
  <si>
    <t>A COLFONDOS ENE19</t>
  </si>
  <si>
    <t>Mendoza Acosta Yeraldih Viviana</t>
  </si>
  <si>
    <t xml:space="preserve">mendozayeraldih29@gmail.com </t>
  </si>
  <si>
    <t xml:space="preserve">Carrera 11 d este 68 - 63 sur </t>
  </si>
  <si>
    <t>Clara Acosta</t>
  </si>
  <si>
    <t>Falabella a citi 09/06/2017</t>
  </si>
  <si>
    <t>Borda Salgar Yury Estella</t>
  </si>
  <si>
    <t>yuryzan26@hotmail.com</t>
  </si>
  <si>
    <t xml:space="preserve">Calle 11 sur # 6 - 92 </t>
  </si>
  <si>
    <t>Sofia Salgar</t>
  </si>
  <si>
    <t>Ramirez Doria Diana Marcela</t>
  </si>
  <si>
    <t>Lorica</t>
  </si>
  <si>
    <t>diana32.rami@gmail.com</t>
  </si>
  <si>
    <t xml:space="preserve">Transversal 16 bis 45 - 50 f sur </t>
  </si>
  <si>
    <t xml:space="preserve">Maria Doria Beltran </t>
  </si>
  <si>
    <t xml:space="preserve">Trujillo Rojas Andres Felipe </t>
  </si>
  <si>
    <t>andrefelip2000@gmail.com</t>
  </si>
  <si>
    <t xml:space="preserve">Carrera 36 a 65 - 61 </t>
  </si>
  <si>
    <t xml:space="preserve">Fatima </t>
  </si>
  <si>
    <t xml:space="preserve">Doris Rojas </t>
  </si>
  <si>
    <t>Control ambiental</t>
  </si>
  <si>
    <t xml:space="preserve">Pedraza Sandoval Jersson Samir </t>
  </si>
  <si>
    <t xml:space="preserve">contrato fijo 3 meses </t>
  </si>
  <si>
    <t>samir-pedraza@hotmail.com</t>
  </si>
  <si>
    <t xml:space="preserve">Calle 54 c # 102-25 </t>
  </si>
  <si>
    <t xml:space="preserve">Sandra Sandoval </t>
  </si>
  <si>
    <t>Término fijo</t>
  </si>
  <si>
    <t>Terminación de contrato - Término definido</t>
  </si>
  <si>
    <t xml:space="preserve">Sotelo Perez Omar Junior </t>
  </si>
  <si>
    <t>omar.sotelo@cun.edu.co</t>
  </si>
  <si>
    <t xml:space="preserve">Carrera 13 # 1 - 57 </t>
  </si>
  <si>
    <t xml:space="preserve">San bernardo </t>
  </si>
  <si>
    <t xml:space="preserve">Omar Sotelo </t>
  </si>
  <si>
    <t xml:space="preserve">Ortiz Franco Carlos Felipe </t>
  </si>
  <si>
    <t>felinortiz@yahoo.com</t>
  </si>
  <si>
    <t xml:space="preserve">Calle 19 a # 57 - 35 </t>
  </si>
  <si>
    <t xml:space="preserve">Lagos de Cordoba </t>
  </si>
  <si>
    <t xml:space="preserve">Olga Lucia Arango </t>
  </si>
  <si>
    <t xml:space="preserve">Camayo Cadena Jeysson Steven </t>
  </si>
  <si>
    <t>jeyssin-0395@hotmail.com</t>
  </si>
  <si>
    <t xml:space="preserve">Carrera 80 b # 57 g - 35 sur </t>
  </si>
  <si>
    <t xml:space="preserve">Class roma </t>
  </si>
  <si>
    <t xml:space="preserve">Amalia Stella Cadena </t>
  </si>
  <si>
    <t xml:space="preserve">Contreras Vera Lesly </t>
  </si>
  <si>
    <t>lesly199629@gmail.com</t>
  </si>
  <si>
    <t xml:space="preserve">Carrera 56 # 3 -27 sur </t>
  </si>
  <si>
    <t>Las cruces</t>
  </si>
  <si>
    <t xml:space="preserve">Karen Espinosa </t>
  </si>
  <si>
    <t xml:space="preserve">Quintero Gutierrez Chery Tatiana </t>
  </si>
  <si>
    <t>tataquin_12@hotmail.com</t>
  </si>
  <si>
    <t>Carrera 101 a # 132 - 19</t>
  </si>
  <si>
    <t xml:space="preserve">Juan Andres Arevalo </t>
  </si>
  <si>
    <t xml:space="preserve">Peña Monroy Jessica Paola </t>
  </si>
  <si>
    <t>jessicasrp01@gmail.com</t>
  </si>
  <si>
    <t xml:space="preserve">Carrera 48 d # 68 55 sur </t>
  </si>
  <si>
    <t xml:space="preserve">Candelaria </t>
  </si>
  <si>
    <t>Yaqueline Monroy</t>
  </si>
  <si>
    <t xml:space="preserve">Regencia de farmacia </t>
  </si>
  <si>
    <t>Falabella a Claro 27/02/2018</t>
  </si>
  <si>
    <t xml:space="preserve">Duran Pimienta Leydi Rocio </t>
  </si>
  <si>
    <t>leyrodupim123@gmail.com</t>
  </si>
  <si>
    <t xml:space="preserve">Carrera 17 b # 7 - 30 sur </t>
  </si>
  <si>
    <t>Actividades ajenas a las asignadas 23/11/2017</t>
  </si>
  <si>
    <t>Peña Cadena Karol Gineth</t>
  </si>
  <si>
    <t>karito_16.10@hotmail.com</t>
  </si>
  <si>
    <t>Carrera 3 a # 49 c 64 sur</t>
  </si>
  <si>
    <t xml:space="preserve">Rosario Peña Cadena </t>
  </si>
  <si>
    <t>Rodriguez Rodriguez Angie Katherine</t>
  </si>
  <si>
    <t>Medimas - Compensar 07/2018</t>
  </si>
  <si>
    <t>kataybeto2202@hotmail.com  </t>
  </si>
  <si>
    <t xml:space="preserve">Carrera 3 a # 31 - 47 </t>
  </si>
  <si>
    <t xml:space="preserve">La perseverancia </t>
  </si>
  <si>
    <t xml:space="preserve">Luis Alberto Gaona </t>
  </si>
  <si>
    <t>25/01/2019 ingreso celular al call, suspension 3 dias 29 al 31 enero 2019</t>
  </si>
  <si>
    <t>Roldan Florez Yeimy Lorena</t>
  </si>
  <si>
    <t>Libano</t>
  </si>
  <si>
    <t>ylroldan7@misena.edu.co</t>
  </si>
  <si>
    <t xml:space="preserve">Calle 128 bis # 87 - 75 </t>
  </si>
  <si>
    <t>Suba hunza</t>
  </si>
  <si>
    <t xml:space="preserve">Carlos Paez </t>
  </si>
  <si>
    <t xml:space="preserve">Gestion de mercados </t>
  </si>
  <si>
    <t>Camacho Borja Anggie Ginet</t>
  </si>
  <si>
    <t>angiecb11@hotmail.com</t>
  </si>
  <si>
    <t xml:space="preserve">Calle 68 b sur # 49 g 98 </t>
  </si>
  <si>
    <t xml:space="preserve">Lucy Patricia Borja </t>
  </si>
  <si>
    <t>Bustamante Pineda Paula Andrea</t>
  </si>
  <si>
    <t>paula_bustamante1104@hotmail.com</t>
  </si>
  <si>
    <t>Carrera 2 c # 6 - 02</t>
  </si>
  <si>
    <t xml:space="preserve">Sandra Milena Pineda </t>
  </si>
  <si>
    <t>Detective Investigador</t>
  </si>
  <si>
    <t>12/02/2018 - 11/02/2019</t>
  </si>
  <si>
    <t>3/03/2018 - 04/03/2019</t>
  </si>
  <si>
    <t xml:space="preserve">Cruz Castro Hector Julian </t>
  </si>
  <si>
    <t xml:space="preserve">SALUD TOTAL </t>
  </si>
  <si>
    <t>hector-julian93@hotmail.com</t>
  </si>
  <si>
    <t xml:space="preserve">Calle 4 sur # 2 - 85 </t>
  </si>
  <si>
    <t>San Cristobal</t>
  </si>
  <si>
    <t xml:space="preserve">Vernarda Cruz Arias </t>
  </si>
  <si>
    <t xml:space="preserve">Comunicación Grafica </t>
  </si>
  <si>
    <t xml:space="preserve">Rojas Pedroza Rocio Alejandra </t>
  </si>
  <si>
    <t xml:space="preserve">rojaspedroza1003@yahoo.es </t>
  </si>
  <si>
    <t xml:space="preserve">Calle 70 c # 112 - 79 </t>
  </si>
  <si>
    <t>Luis Solano</t>
  </si>
  <si>
    <t>CALDERON ROCHA TULIA JOHANA</t>
  </si>
  <si>
    <t>SAN CRISTOBAL SUR 2</t>
  </si>
  <si>
    <t>ANGIE CALDERON</t>
  </si>
  <si>
    <t>ASISTENCIA ADMINISTRATIVA</t>
  </si>
  <si>
    <t>colpatria Dual 1/10/2018 prestamo de yanbal 1/04/2020</t>
  </si>
  <si>
    <t>25/11/2021 (1 dia)</t>
  </si>
  <si>
    <t>16/02/2018 - 16/02/2019</t>
  </si>
  <si>
    <t>6/03/2018 - 05/03/2019</t>
  </si>
  <si>
    <t>Arias Montes Luisa Fernanda</t>
  </si>
  <si>
    <t>lufearias.22gmail.com</t>
  </si>
  <si>
    <t xml:space="preserve">Carrera 6 # 23 - 70 </t>
  </si>
  <si>
    <t xml:space="preserve">Sume - Funza </t>
  </si>
  <si>
    <t xml:space="preserve">Alba Luz Montes </t>
  </si>
  <si>
    <t xml:space="preserve">Chacon Guaje Lina Esmeralda </t>
  </si>
  <si>
    <t>chaconlina08@gmail.com</t>
  </si>
  <si>
    <t xml:space="preserve">Diagonal 98 b sur # 18 h 68 </t>
  </si>
  <si>
    <t xml:space="preserve">Machuelo Bajo </t>
  </si>
  <si>
    <t xml:space="preserve">Victor Chacon </t>
  </si>
  <si>
    <t>Patronaje Industrial de prendas de vestir</t>
  </si>
  <si>
    <t>Itaú - Banco Popular Consumo 26/05/2018 - Banco Popular, Bayport, QNT 01/11/2020</t>
  </si>
  <si>
    <t>Auxiliar Operativo 01/11/2020</t>
  </si>
  <si>
    <t>29/08/2017 falta de seguimiento a las negociaciones</t>
  </si>
  <si>
    <t>Niño Pino Sandra Liliana</t>
  </si>
  <si>
    <t>licencia defuncion abuelito DE Famisanar 01/04/2019</t>
  </si>
  <si>
    <t>saandra5600@hotmail.com</t>
  </si>
  <si>
    <t xml:space="preserve">Carrera 17 f 69 c 54 </t>
  </si>
  <si>
    <t>Belsy Pino</t>
  </si>
  <si>
    <t>Análisis y Programación de Sistemas</t>
  </si>
  <si>
    <t>Itaú - Yanbal 08/05/2018- Banco Popular 26/03/2019</t>
  </si>
  <si>
    <t>llegadas tarde 30/05/2017</t>
  </si>
  <si>
    <t>19/10/2017 Llegadas tarde</t>
  </si>
  <si>
    <t>19/01/2018 Falta injustificada sancion 23y24/01/2018</t>
  </si>
  <si>
    <t>Rodriguez Diaz Yury Katherine</t>
  </si>
  <si>
    <t>yurydiaz99@gmail.com</t>
  </si>
  <si>
    <t xml:space="preserve">Transversal 13 G # 56 - 46 sur </t>
  </si>
  <si>
    <t xml:space="preserve">Nueva Derly </t>
  </si>
  <si>
    <t>Erika Rodriguez</t>
  </si>
  <si>
    <t xml:space="preserve">Garces Castillo Andrea Jimena </t>
  </si>
  <si>
    <t>andrea9110@hotmail.com</t>
  </si>
  <si>
    <t xml:space="preserve">Carrera 99 a # 54 d 18 sur </t>
  </si>
  <si>
    <t xml:space="preserve">Bosa </t>
  </si>
  <si>
    <t>Rosa Castillo</t>
  </si>
  <si>
    <t xml:space="preserve">Taborda Fernandez Yessica Viviana </t>
  </si>
  <si>
    <t xml:space="preserve">SAVIA SALUD  </t>
  </si>
  <si>
    <t>Yarumal</t>
  </si>
  <si>
    <t>yessica16t@hotmail.com</t>
  </si>
  <si>
    <t>Carrera 57 A # 69 c 11</t>
  </si>
  <si>
    <t>Itagui</t>
  </si>
  <si>
    <t xml:space="preserve">Andres Gonzalez </t>
  </si>
  <si>
    <t xml:space="preserve">Albarracin Suarez Edilsa </t>
  </si>
  <si>
    <t>aslid21@outlook.com</t>
  </si>
  <si>
    <t xml:space="preserve">Calle 93 a # 4 - 85 </t>
  </si>
  <si>
    <t xml:space="preserve">Atencion a la promera infancia </t>
  </si>
  <si>
    <t>11/10/2017 Bajos resultados</t>
  </si>
  <si>
    <t>01/11/2017 Disminuir el ritmo de trabajo</t>
  </si>
  <si>
    <t>12/01/2018 Uso del celular</t>
  </si>
  <si>
    <t>Velandia Hernandez Lina Constanza</t>
  </si>
  <si>
    <t>linavelandia02@hotmail.com</t>
  </si>
  <si>
    <t>Calle 58 g # 47 - 45 sur</t>
  </si>
  <si>
    <t>Diego Alejandro Ramirez</t>
  </si>
  <si>
    <t>BCS a Citi 04/09/2017</t>
  </si>
  <si>
    <t>Galeano Agudelo Cristian Alejandro</t>
  </si>
  <si>
    <t>01/10/2018 ACETADO SANITAS</t>
  </si>
  <si>
    <t>cristian-20078@hotmail.com</t>
  </si>
  <si>
    <t xml:space="preserve">Calle 4 b # 39 b - 90 </t>
  </si>
  <si>
    <t>Primavera</t>
  </si>
  <si>
    <t xml:space="preserve">Maria del carmen Agudelo </t>
  </si>
  <si>
    <t>Nueva EPS</t>
  </si>
  <si>
    <t>Banco popular a Colmedica 28/01/2019 nueva Eps 1/06/2020</t>
  </si>
  <si>
    <t xml:space="preserve">15/09/2017 incumplimiento reglamento interno </t>
  </si>
  <si>
    <t xml:space="preserve">Zambrano Alba Shirley Tatiana </t>
  </si>
  <si>
    <t>zambrano31alba@hotmail.es</t>
  </si>
  <si>
    <t xml:space="preserve">Calle 77 # 16 a 02 sur </t>
  </si>
  <si>
    <t xml:space="preserve">Blanca Mireya Alba </t>
  </si>
  <si>
    <t>Back Office</t>
  </si>
  <si>
    <t xml:space="preserve">Colmédica </t>
  </si>
  <si>
    <t xml:space="preserve">15/09/2017 uso indebido de herramentas </t>
  </si>
  <si>
    <t xml:space="preserve">Berdugo Rincon Angie Melisa </t>
  </si>
  <si>
    <t>melisa.anguie@gmail.com</t>
  </si>
  <si>
    <t xml:space="preserve">Calle 74 sur # 83 a 45 </t>
  </si>
  <si>
    <t xml:space="preserve">Villa ani </t>
  </si>
  <si>
    <t xml:space="preserve">Luz Dary Monroy </t>
  </si>
  <si>
    <t>15/09/2017 incumplimiento reglamento interno</t>
  </si>
  <si>
    <t xml:space="preserve">Rodriguez Cañon Jeimy Andrea </t>
  </si>
  <si>
    <t>jeimy_andrea456@hotmail.com</t>
  </si>
  <si>
    <t>Carrera 60 d # 52 b 07 sur</t>
  </si>
  <si>
    <t>Nuevo Muzu</t>
  </si>
  <si>
    <t xml:space="preserve">German Dario Garcia </t>
  </si>
  <si>
    <t>bcs media a citi 13/06/2017</t>
  </si>
  <si>
    <t>Ausencia injustificada 09/06/2017</t>
  </si>
  <si>
    <t xml:space="preserve">Orozco Duque Angie Lorena </t>
  </si>
  <si>
    <t>angieoroz63@hotmail.com</t>
  </si>
  <si>
    <t xml:space="preserve">Carrera 86 a # 6 - 37 </t>
  </si>
  <si>
    <t xml:space="preserve">Fabiola Duque </t>
  </si>
  <si>
    <t xml:space="preserve">Montaño Aponte Diana Paola </t>
  </si>
  <si>
    <t>dpmaponte1205@gmail.com</t>
  </si>
  <si>
    <t xml:space="preserve">Call 134 a 103 f 52 </t>
  </si>
  <si>
    <t xml:space="preserve">Ligia Teresa Aponte </t>
  </si>
  <si>
    <t xml:space="preserve">Tamayo Quiñones Kelly Johana </t>
  </si>
  <si>
    <t>fernandoyjohana25@gmail.com</t>
  </si>
  <si>
    <t xml:space="preserve">Carrera 71 b # 52 a 51 </t>
  </si>
  <si>
    <t xml:space="preserve">Normandia </t>
  </si>
  <si>
    <t xml:space="preserve">Elieser Tamayo </t>
  </si>
  <si>
    <t xml:space="preserve">Gonzalez Monroy Leidy Jhoanna </t>
  </si>
  <si>
    <t>ladygonsalez@live.com</t>
  </si>
  <si>
    <t xml:space="preserve">Calle 70 sur # 14 d 27 </t>
  </si>
  <si>
    <t xml:space="preserve">Aurora </t>
  </si>
  <si>
    <t xml:space="preserve">Jasson Gonzalez </t>
  </si>
  <si>
    <t>Jorge Venegas Geraldynne Lubieth</t>
  </si>
  <si>
    <t>geraljg22@hotmail.com</t>
  </si>
  <si>
    <t xml:space="preserve">Carrera 8 # 7 a - 50 </t>
  </si>
  <si>
    <t xml:space="preserve">El Pensamiento </t>
  </si>
  <si>
    <t>Yaneth Venegas Ruiz</t>
  </si>
  <si>
    <t xml:space="preserve">Ruiz Toro Claudia Esperanza </t>
  </si>
  <si>
    <t>clayita42@hotmail.com</t>
  </si>
  <si>
    <t>Calle 48 h bis sur # 10 - 38</t>
  </si>
  <si>
    <t>Providencia - alta</t>
  </si>
  <si>
    <t xml:space="preserve">Nidia Oliva Ruiz </t>
  </si>
  <si>
    <t xml:space="preserve">Fincomercio </t>
  </si>
  <si>
    <t>Fincomercio</t>
  </si>
  <si>
    <t xml:space="preserve">BCS MEDIA A FINCOMERCIO </t>
  </si>
  <si>
    <t>REY ROTAVIZQUE INGRID VANESSA</t>
  </si>
  <si>
    <t>Capital Salud - Compensar 01/09/2018</t>
  </si>
  <si>
    <t>vanessarey2013@gmail.com</t>
  </si>
  <si>
    <t>Calle 31 a # 3 a 29</t>
  </si>
  <si>
    <t xml:space="preserve">Ana Gertrudiz Molano </t>
  </si>
  <si>
    <t>BCS Media - Itau 30/10/2017 - Pichincha 18/12/2017 - Claro 04/09/2018 de azteca a ceyc collage 01/09/2022 a falabella 01/12/2022</t>
  </si>
  <si>
    <t>Coordinadora 2 de enero 2019</t>
  </si>
  <si>
    <t>08/12/2017 incumplimiento de funciones</t>
  </si>
  <si>
    <t xml:space="preserve">Martinez Espino Diana Patricia </t>
  </si>
  <si>
    <t>blancapespino@hotmail.com</t>
  </si>
  <si>
    <t>Carrera 4 Bis # 21 - 29</t>
  </si>
  <si>
    <t xml:space="preserve">Granada </t>
  </si>
  <si>
    <t xml:space="preserve">Blanca Patricia Espino </t>
  </si>
  <si>
    <t xml:space="preserve">Gordillo Rodriguez Luis Antonio </t>
  </si>
  <si>
    <t>luis.gordillo.r@hotmail.com</t>
  </si>
  <si>
    <t xml:space="preserve">Transversal 14 n # 2 b 52 </t>
  </si>
  <si>
    <t xml:space="preserve">Bosa carbonel </t>
  </si>
  <si>
    <t xml:space="preserve">Hector Gordillo </t>
  </si>
  <si>
    <t xml:space="preserve">Ingeniero de sistemas </t>
  </si>
  <si>
    <t xml:space="preserve">24/07/2017 incumplimiento de normas </t>
  </si>
  <si>
    <t>Faltas Injustificadas 16/08/2017</t>
  </si>
  <si>
    <t>Diaz Corredor Daniel Stiven</t>
  </si>
  <si>
    <t>inicia practica 16/04/2017</t>
  </si>
  <si>
    <t>daniel_steven_25@hotmail.com</t>
  </si>
  <si>
    <t>Calle 5 sur 18 a 04</t>
  </si>
  <si>
    <t xml:space="preserve">Nelson Diaz Martinez </t>
  </si>
  <si>
    <t>Ramirez Banderas Adolfo</t>
  </si>
  <si>
    <t>adolfocamaro@gmail.com</t>
  </si>
  <si>
    <t xml:space="preserve">Carrera 1 Bis e # 17 b 32 </t>
  </si>
  <si>
    <t xml:space="preserve">Sandra Paola Ramirez </t>
  </si>
  <si>
    <t>Valiente Pacheco Luis Fernando</t>
  </si>
  <si>
    <t>luisvaliente52@gmail.com</t>
  </si>
  <si>
    <t>Carrera 8 # 36 - 35 SUR</t>
  </si>
  <si>
    <t>Luis Fernando Valiente Leon</t>
  </si>
  <si>
    <t xml:space="preserve">Velasquez Hernandez Cristian Camilo </t>
  </si>
  <si>
    <t>camiloo888@hotmail.es</t>
  </si>
  <si>
    <t xml:space="preserve">Carrera 87 c # 50 a 23 sur </t>
  </si>
  <si>
    <t>Bella Enith Hernandez</t>
  </si>
  <si>
    <t>B. BOGOTA A FALA 08/08/2017</t>
  </si>
  <si>
    <t>desatencion 05/12/2017</t>
  </si>
  <si>
    <t>Castaño Zapata Yoserin Guedrenn</t>
  </si>
  <si>
    <t xml:space="preserve">COOMEVA </t>
  </si>
  <si>
    <t>Tuluá</t>
  </si>
  <si>
    <t>joserin315@hotmail.com</t>
  </si>
  <si>
    <t xml:space="preserve">Diagonal 6 b bis # 2 - 88 </t>
  </si>
  <si>
    <t xml:space="preserve">Belen Centro </t>
  </si>
  <si>
    <t xml:space="preserve">Maria Esmeralda Zapata </t>
  </si>
  <si>
    <t xml:space="preserve">23/06/2017 traslado medellin </t>
  </si>
  <si>
    <t>Betancourt Ballesteros Deyanira</t>
  </si>
  <si>
    <t xml:space="preserve">deyanirabetancur@yahoo.es </t>
  </si>
  <si>
    <t>Calle 48 j sur #5 d 90</t>
  </si>
  <si>
    <t xml:space="preserve">Bochica sur </t>
  </si>
  <si>
    <t xml:space="preserve">Irene Betancourt </t>
  </si>
  <si>
    <t xml:space="preserve">Belleza Integral </t>
  </si>
  <si>
    <t xml:space="preserve">Parrado Torres Javier Felipe </t>
  </si>
  <si>
    <t>felipe.parrado@hotmail.com</t>
  </si>
  <si>
    <t xml:space="preserve">Carrera 95 # 69 - 46 sur </t>
  </si>
  <si>
    <t>Maria Helena Torres</t>
  </si>
  <si>
    <t>Entrega de informacion a terceros 12/06/2017</t>
  </si>
  <si>
    <t>Prieto Romero Angela Judith</t>
  </si>
  <si>
    <t>angelita.0220@hotmail.com</t>
  </si>
  <si>
    <t xml:space="preserve">Calle 58 a sur # 89 - 60 </t>
  </si>
  <si>
    <t>Guillermo Prieto</t>
  </si>
  <si>
    <t>Serrato Beltran Kelly Yolanda</t>
  </si>
  <si>
    <t>kellybeltran10@gmail.com</t>
  </si>
  <si>
    <t xml:space="preserve">Carrera 11 # 65 c 80 sur </t>
  </si>
  <si>
    <t xml:space="preserve">Porvenir </t>
  </si>
  <si>
    <t>Edinson Hernandez</t>
  </si>
  <si>
    <t xml:space="preserve">Sistemas </t>
  </si>
  <si>
    <t xml:space="preserve">Valero Bustos Angie Lorena </t>
  </si>
  <si>
    <t>angie_85@hotmail.com</t>
  </si>
  <si>
    <t xml:space="preserve">Carrera 29 c 1 a 77 </t>
  </si>
  <si>
    <t xml:space="preserve">Gloria Ines Bustos </t>
  </si>
  <si>
    <t xml:space="preserve">Orozco Garay Daniela Carolina </t>
  </si>
  <si>
    <t>Choachi</t>
  </si>
  <si>
    <t>carolina.orozco07s@gmail.com</t>
  </si>
  <si>
    <t xml:space="preserve">Carrera 40 B # 18-48 sur </t>
  </si>
  <si>
    <t xml:space="preserve">Claudia Patricia Garay </t>
  </si>
  <si>
    <t xml:space="preserve">negociacion en ventas de productos y servicios </t>
  </si>
  <si>
    <t xml:space="preserve">Zarate Garzon Daniel Alejandro </t>
  </si>
  <si>
    <t>dazaratega10@outlook.es</t>
  </si>
  <si>
    <t xml:space="preserve">Calle 8 a 92 - 71 </t>
  </si>
  <si>
    <t xml:space="preserve">Serrato Rey Joan Camilo </t>
  </si>
  <si>
    <t>reyjoancamilo@outlook.com</t>
  </si>
  <si>
    <t xml:space="preserve">Calle 34 a # 99 a 45 </t>
  </si>
  <si>
    <t xml:space="preserve">Giovanna Alvarez </t>
  </si>
  <si>
    <t>Banca y Finanzas 2 Semestre</t>
  </si>
  <si>
    <t xml:space="preserve">Rodriguez Pinzon Paola Alejandra </t>
  </si>
  <si>
    <t>alejita151624@hotmail.com</t>
  </si>
  <si>
    <t xml:space="preserve">Carrera 140 numero 132 c 15 </t>
  </si>
  <si>
    <t xml:space="preserve">Ligia Pinzon </t>
  </si>
  <si>
    <t xml:space="preserve">Auxiliar </t>
  </si>
  <si>
    <t xml:space="preserve">Informacion Turistica </t>
  </si>
  <si>
    <t>Promotora</t>
  </si>
  <si>
    <t xml:space="preserve">Castañeda Grisales Carlos Mario </t>
  </si>
  <si>
    <t>carloscg.1994@hotmail.com</t>
  </si>
  <si>
    <t xml:space="preserve">Carrera 79 a # 3 b 46 </t>
  </si>
  <si>
    <t>Belen</t>
  </si>
  <si>
    <t>Sandra Grisales</t>
  </si>
  <si>
    <t>Alturas</t>
  </si>
  <si>
    <t>Manco Cardona Maria Alejandra</t>
  </si>
  <si>
    <t>aleja551@hotmail.com</t>
  </si>
  <si>
    <t>Calle 87 # 50- 21 apto 301</t>
  </si>
  <si>
    <t xml:space="preserve">Maria Luz Cardona </t>
  </si>
  <si>
    <t>Rivera Carbajal Jasmin</t>
  </si>
  <si>
    <t>jasrc.1225@hotmail.com</t>
  </si>
  <si>
    <t>Carrera 78 f numero 65 a 84 sur</t>
  </si>
  <si>
    <t xml:space="preserve">Maicol Bocanegra </t>
  </si>
  <si>
    <t>Machuca Galindo Liliana Katherine</t>
  </si>
  <si>
    <t>kathemachuca.2016@gmail.com</t>
  </si>
  <si>
    <t>Carrera 5 este 1 d 18</t>
  </si>
  <si>
    <t>Santa Rosa</t>
  </si>
  <si>
    <t>Rosa Galindo</t>
  </si>
  <si>
    <t xml:space="preserve">Banca y Finanzas </t>
  </si>
  <si>
    <t>Forero Ramos Juan Carlos</t>
  </si>
  <si>
    <t>juantek97@hotmail.com</t>
  </si>
  <si>
    <t>Carrera 1 # 166 a 80</t>
  </si>
  <si>
    <t>Usaquen</t>
  </si>
  <si>
    <t>Edgar Gonzalez</t>
  </si>
  <si>
    <t>Novoa Carrillo Esteban David</t>
  </si>
  <si>
    <t>Caqueza</t>
  </si>
  <si>
    <t>esteban_d14@hotmail.com</t>
  </si>
  <si>
    <t xml:space="preserve">Carrera 31 # 49 a - 15 </t>
  </si>
  <si>
    <t xml:space="preserve">Lilia Carrillo Lopez </t>
  </si>
  <si>
    <t>Cardenas Penagos Jennyfer Katerine</t>
  </si>
  <si>
    <t>katecardenas_05@hotmail.com</t>
  </si>
  <si>
    <t xml:space="preserve">Carrera 87 c # 55 - 12 sur </t>
  </si>
  <si>
    <t xml:space="preserve">jonathan irreno </t>
  </si>
  <si>
    <t xml:space="preserve">Morad Correa Jaime Alexander </t>
  </si>
  <si>
    <t xml:space="preserve">alexandermorad@yahoo.es </t>
  </si>
  <si>
    <t xml:space="preserve">Carrera 12 b # 20 - 44 sur </t>
  </si>
  <si>
    <t xml:space="preserve">San jose </t>
  </si>
  <si>
    <t xml:space="preserve">Marlen Correa </t>
  </si>
  <si>
    <t xml:space="preserve">Administracion de empresas 3 semestre </t>
  </si>
  <si>
    <t xml:space="preserve">Reina Enciso Leidy Natalia </t>
  </si>
  <si>
    <t>nataliaenciso26@hotmail.com</t>
  </si>
  <si>
    <t xml:space="preserve">Carrera 87 bis # 66 a 42 sur </t>
  </si>
  <si>
    <t xml:space="preserve">Gladis Enciso Garzon </t>
  </si>
  <si>
    <t xml:space="preserve">Negocios internacionales 2 semestre </t>
  </si>
  <si>
    <t>Bernal Bejarano Jairo Andres</t>
  </si>
  <si>
    <t xml:space="preserve">SI </t>
  </si>
  <si>
    <t>jandresbernal184@gmail.com</t>
  </si>
  <si>
    <t xml:space="preserve">Carrera 93 # 130 b 24 </t>
  </si>
  <si>
    <t xml:space="preserve">Costa Rica </t>
  </si>
  <si>
    <t xml:space="preserve">Maria Bejarano </t>
  </si>
  <si>
    <t>Silva Vargas Edwar Oswaldo</t>
  </si>
  <si>
    <t>edwar910@hotmail.com</t>
  </si>
  <si>
    <t xml:space="preserve">Calle 76 sur 46 - 22 </t>
  </si>
  <si>
    <t xml:space="preserve">Sabaneta </t>
  </si>
  <si>
    <t>Helmer Silva</t>
  </si>
  <si>
    <t xml:space="preserve">Economia </t>
  </si>
  <si>
    <t xml:space="preserve">Moreno Piñeros Luz Angelica </t>
  </si>
  <si>
    <t>anguelita_@hotmail.com</t>
  </si>
  <si>
    <t xml:space="preserve">Carrera 10 # 15 d 24 </t>
  </si>
  <si>
    <t xml:space="preserve">Altos del bosque </t>
  </si>
  <si>
    <t>Fabio Valero</t>
  </si>
  <si>
    <t xml:space="preserve">Software empresarial </t>
  </si>
  <si>
    <t>Susa Zambrano Lilian Lourdes</t>
  </si>
  <si>
    <t>legal.susa@hotmail.com</t>
  </si>
  <si>
    <t>Calle 1 a sur # 72 - 85</t>
  </si>
  <si>
    <t xml:space="preserve">America Occidental </t>
  </si>
  <si>
    <t xml:space="preserve">Liliam Zambrano </t>
  </si>
  <si>
    <t xml:space="preserve">Guio Cortes Diana Marcela </t>
  </si>
  <si>
    <t>dindamarce_27@hotmail.com</t>
  </si>
  <si>
    <t xml:space="preserve">Carrera 82 c # 44 - 03 </t>
  </si>
  <si>
    <t>Leidy Tatiana Guio</t>
  </si>
  <si>
    <t>Prieto De Salvador Arnold</t>
  </si>
  <si>
    <t>aprides07@hotmail.com</t>
  </si>
  <si>
    <t xml:space="preserve">Calle 92 bis sur # 3 - 54 </t>
  </si>
  <si>
    <t>Valle de cafam</t>
  </si>
  <si>
    <t>Rosalva desalvador</t>
  </si>
  <si>
    <t xml:space="preserve">Tolosa Tolosa Edwin Andres </t>
  </si>
  <si>
    <t>anndre87@hotmail.com</t>
  </si>
  <si>
    <t>Diagonal 39 B sur # 8 este 12</t>
  </si>
  <si>
    <t xml:space="preserve">Bellavista Sur </t>
  </si>
  <si>
    <t>Carmen Tolosa</t>
  </si>
  <si>
    <t>Garzon Rosas Juan Camilo</t>
  </si>
  <si>
    <t>jcgarzon73@gmail.com</t>
  </si>
  <si>
    <t>Carrera 78 f # 0 - 33 bloque 12 int 44 apto 202</t>
  </si>
  <si>
    <t>Ricardo Garzon</t>
  </si>
  <si>
    <t>Espejo Chavez Yeraldin</t>
  </si>
  <si>
    <t>yespejo22@outlook.es</t>
  </si>
  <si>
    <t xml:space="preserve">Calle 94 c bis sur # 0 - 88 este </t>
  </si>
  <si>
    <t xml:space="preserve">Franklin Espejo </t>
  </si>
  <si>
    <t>Renuncia - Motivos Personales</t>
  </si>
  <si>
    <t xml:space="preserve">Solano Aguiar Luis Alfonso </t>
  </si>
  <si>
    <t>1014261408@TEINCO.EDU.COM</t>
  </si>
  <si>
    <t>Carrera 112 bis # 70 c - 36</t>
  </si>
  <si>
    <t xml:space="preserve">Rocio Alejandra Rojas </t>
  </si>
  <si>
    <t xml:space="preserve">Cardoso Villanueva Antonio Jose </t>
  </si>
  <si>
    <t>Espinal</t>
  </si>
  <si>
    <t>anto_jcv@hotmail.com</t>
  </si>
  <si>
    <t>Carrera 60 bis # 94 b - 72 apto 202</t>
  </si>
  <si>
    <t xml:space="preserve">Juan Carlos Devia </t>
  </si>
  <si>
    <t xml:space="preserve">Padrastro </t>
  </si>
  <si>
    <t xml:space="preserve">Jaimes Herrera Gladys Stella </t>
  </si>
  <si>
    <t>Cruz Blanca - Nueva EPS 01/05/2017</t>
  </si>
  <si>
    <t>gladysstellajh@hotmail.com</t>
  </si>
  <si>
    <t xml:space="preserve">Calle 34 a sur # 91 c - 61 </t>
  </si>
  <si>
    <t xml:space="preserve">Jhon Jairo Gonzalez </t>
  </si>
  <si>
    <t xml:space="preserve">Blandon Chalarca Diana Carolina </t>
  </si>
  <si>
    <t>Tamesis</t>
  </si>
  <si>
    <t>karito-bc@hotmail.com</t>
  </si>
  <si>
    <t xml:space="preserve">Carrera 46 a numero 72 sur 28 </t>
  </si>
  <si>
    <t>Entre Amigos</t>
  </si>
  <si>
    <t>Luz Alba Chavarro</t>
  </si>
  <si>
    <t xml:space="preserve">Silva Sanchez Cristian Daniel </t>
  </si>
  <si>
    <t>cdanielssanchez22@gmail.com</t>
  </si>
  <si>
    <t>Calle 136 sur # 3 a - 48 BL 12</t>
  </si>
  <si>
    <t xml:space="preserve">Usme </t>
  </si>
  <si>
    <t xml:space="preserve">Erika Johana Silva </t>
  </si>
  <si>
    <t xml:space="preserve">Marin Lopez Juliana </t>
  </si>
  <si>
    <t>anajuli_21@hotmail.com</t>
  </si>
  <si>
    <t xml:space="preserve">Calle 39 s 27 d 20 </t>
  </si>
  <si>
    <t xml:space="preserve">Camino Verde </t>
  </si>
  <si>
    <t>Carlos Andres Medina Vasquez</t>
  </si>
  <si>
    <t xml:space="preserve">Secretariado Medico </t>
  </si>
  <si>
    <t xml:space="preserve">Orozco Ibañez Laura Yaneth </t>
  </si>
  <si>
    <t>Chia</t>
  </si>
  <si>
    <t>layao2010@gmail.com</t>
  </si>
  <si>
    <t xml:space="preserve">Calle 130 b # 134 - 94 2do piso </t>
  </si>
  <si>
    <t xml:space="preserve">Adrian Cañete Gonzalez </t>
  </si>
  <si>
    <t xml:space="preserve">Administracion de empresas 5 semestre </t>
  </si>
  <si>
    <t xml:space="preserve">Cardenas Bocanegra Lisbeth Karina </t>
  </si>
  <si>
    <t>inicia practica 24/07/2017</t>
  </si>
  <si>
    <t>lkcardenas4@misena.edu.co</t>
  </si>
  <si>
    <t>Carrera 5 este # 14 -49</t>
  </si>
  <si>
    <t xml:space="preserve">Maria Bellanid Bocanegra </t>
  </si>
  <si>
    <t>Ovalle Bermudez Monica Damarys</t>
  </si>
  <si>
    <t>San José Del Guaviare</t>
  </si>
  <si>
    <t>damariz.ovalle2015@gmail.com</t>
  </si>
  <si>
    <t xml:space="preserve">Carrera 55 k 55 sur 15 </t>
  </si>
  <si>
    <t xml:space="preserve">Esperanza Bermudez </t>
  </si>
  <si>
    <t xml:space="preserve">Apoyo Administrativo Salud </t>
  </si>
  <si>
    <t xml:space="preserve">10/07/2017 Inasistencia injustificada </t>
  </si>
  <si>
    <t>Jimenez Sierra Carlos Rafael</t>
  </si>
  <si>
    <t>Sahagún</t>
  </si>
  <si>
    <t>rafajimenez990@gmail.com</t>
  </si>
  <si>
    <t xml:space="preserve">Carrera 7 numero 54 - 82 </t>
  </si>
  <si>
    <t xml:space="preserve">Pablo Paternina </t>
  </si>
  <si>
    <t>Lozano Forero David Leonardo</t>
  </si>
  <si>
    <t>leo.lozano26@gmail.com</t>
  </si>
  <si>
    <t>Carrera 81 b N° 6 C -62</t>
  </si>
  <si>
    <t>Sonia Forero Carpintero</t>
  </si>
  <si>
    <t>Desarrollo Grafico</t>
  </si>
  <si>
    <t>Garcia Gonzalez Juan Pablo</t>
  </si>
  <si>
    <t>juan01101424@hotmail.com</t>
  </si>
  <si>
    <t>Carrera 100 a 61 - 15 sur casa 102</t>
  </si>
  <si>
    <t xml:space="preserve">Alameda del rio </t>
  </si>
  <si>
    <t>Esperanza Gonzalez</t>
  </si>
  <si>
    <t xml:space="preserve">Negociacion Asertiva </t>
  </si>
  <si>
    <t xml:space="preserve">Alvarado Sanabria Flor Angela </t>
  </si>
  <si>
    <t>angelita_ch94@hotmail.com</t>
  </si>
  <si>
    <t xml:space="preserve">Calle 76 numero 81 - 50 </t>
  </si>
  <si>
    <t xml:space="preserve">La granja </t>
  </si>
  <si>
    <t xml:space="preserve">Alejandro Alvarado </t>
  </si>
  <si>
    <t xml:space="preserve">Cabrera Ruiz Jenny Paola </t>
  </si>
  <si>
    <t>|</t>
  </si>
  <si>
    <t>jenny_baby.16@hotmail.com</t>
  </si>
  <si>
    <t xml:space="preserve">Calle 117 d sur 0 - 28 </t>
  </si>
  <si>
    <t>Jeyson orlandovasquez</t>
  </si>
  <si>
    <t>Gestión Administrativa</t>
  </si>
  <si>
    <t xml:space="preserve">Hoyos Martinez Juan Sebastian </t>
  </si>
  <si>
    <t>sebasazul1997@hotmail.com</t>
  </si>
  <si>
    <t>Calle 6 d numero 79 a 56 int 13 apto 4009</t>
  </si>
  <si>
    <t xml:space="preserve">Maria Alexandra Martinez </t>
  </si>
  <si>
    <t>AREVALO FIGUEROA MARIA ANGELICA</t>
  </si>
  <si>
    <t>mari931940@hotmail.com</t>
  </si>
  <si>
    <t>CRA 101 A # 132 19</t>
  </si>
  <si>
    <t>PROTERILLOS DE SUBA</t>
  </si>
  <si>
    <t>MIRYAM FIGUEROA (MADRE)</t>
  </si>
  <si>
    <t xml:space="preserve">01 de febrero de 2019 coordinador </t>
  </si>
  <si>
    <t>mal uso de herramientas 22/08/2017</t>
  </si>
  <si>
    <t xml:space="preserve">Velez Restrepo Evelyn Manuela </t>
  </si>
  <si>
    <t>manu-0211@hotmail.com</t>
  </si>
  <si>
    <t>Carrera 65 numero 25 - 31</t>
  </si>
  <si>
    <t xml:space="preserve">Trinidad </t>
  </si>
  <si>
    <t xml:space="preserve">Beatriz Restrepo </t>
  </si>
  <si>
    <t xml:space="preserve">Administración en Salud </t>
  </si>
  <si>
    <t>Lopez Serna Natalia Milany</t>
  </si>
  <si>
    <t>milany_89@hotmail.com</t>
  </si>
  <si>
    <t>Calle 57 numero 61 - 43</t>
  </si>
  <si>
    <t xml:space="preserve">La Cumbre </t>
  </si>
  <si>
    <t xml:space="preserve">Lucia Serna </t>
  </si>
  <si>
    <t xml:space="preserve">Secretariado Medio </t>
  </si>
  <si>
    <t xml:space="preserve">Pelaez Velez Nataly </t>
  </si>
  <si>
    <t xml:space="preserve">natyprincexz@hotmail.com </t>
  </si>
  <si>
    <t xml:space="preserve">Calle 1 c numero 66 - 29 </t>
  </si>
  <si>
    <t xml:space="preserve">Mayorca </t>
  </si>
  <si>
    <t xml:space="preserve">Maria Consuelo Velez </t>
  </si>
  <si>
    <t xml:space="preserve">Salgado Gomez Ingrid Yohana </t>
  </si>
  <si>
    <t>nana_1550@hotmail.com</t>
  </si>
  <si>
    <t xml:space="preserve">Calle 4 numero 8 - 46 </t>
  </si>
  <si>
    <t xml:space="preserve">Ducales - Soacha </t>
  </si>
  <si>
    <t xml:space="preserve">Juan David Quintero </t>
  </si>
  <si>
    <t>Escobar Bejarano Jeyson Fernando</t>
  </si>
  <si>
    <t>aries_con@hotmail.com</t>
  </si>
  <si>
    <t xml:space="preserve">Calle 65 este numero 1 b - 51 casa 2 - 51 </t>
  </si>
  <si>
    <t xml:space="preserve">Magda Avellaneda </t>
  </si>
  <si>
    <t xml:space="preserve">Administracion Publica </t>
  </si>
  <si>
    <t>Lopez Molina Jeferson Leandro</t>
  </si>
  <si>
    <t>jefersonlopezmolina04@gmail.com</t>
  </si>
  <si>
    <t xml:space="preserve">Carrera 79 a 5 - 54 Bloque A 03 501 </t>
  </si>
  <si>
    <t xml:space="preserve">Banderas </t>
  </si>
  <si>
    <t xml:space="preserve">Edith Esperanza Molina </t>
  </si>
  <si>
    <t xml:space="preserve">Banca y servicios Financieros </t>
  </si>
  <si>
    <t>Pedraza Castañeda Dahyana Maylver</t>
  </si>
  <si>
    <t>dahyanapedraza78@gmail.com</t>
  </si>
  <si>
    <t>Calle 71 numero 69 c 85 MZ 1 CS 197</t>
  </si>
  <si>
    <t xml:space="preserve">Casa Grande </t>
  </si>
  <si>
    <t xml:space="preserve">Wilson Niño Quintero </t>
  </si>
  <si>
    <t xml:space="preserve">Castañeda Alvarado Gineth Paola </t>
  </si>
  <si>
    <t xml:space="preserve">Calle 3 a numero 13 a 22 </t>
  </si>
  <si>
    <t xml:space="preserve">Gloria Arias </t>
  </si>
  <si>
    <t xml:space="preserve">Vivas Duarte Carlos Arturo </t>
  </si>
  <si>
    <t>arturcrazysoul@gmail.com</t>
  </si>
  <si>
    <t xml:space="preserve">Pinar Suba </t>
  </si>
  <si>
    <t xml:space="preserve">Alix Vivas </t>
  </si>
  <si>
    <t xml:space="preserve">Falla Mauricio Andres </t>
  </si>
  <si>
    <t>Divorciado(a)</t>
  </si>
  <si>
    <t>forexfalla@gmail.com</t>
  </si>
  <si>
    <t>Calle 83 numero 95 - 34 bloque 8 c 8 apto 401</t>
  </si>
  <si>
    <t xml:space="preserve">Bochica </t>
  </si>
  <si>
    <t xml:space="preserve">Emilia Falla </t>
  </si>
  <si>
    <t>Rodriguez Cardozo Diego Mauricio</t>
  </si>
  <si>
    <t>Armero</t>
  </si>
  <si>
    <t>rodriguezcardozo57@hotmail.com</t>
  </si>
  <si>
    <t xml:space="preserve">Carrera 71 numero 58 sur - 50 </t>
  </si>
  <si>
    <t xml:space="preserve">San Jose </t>
  </si>
  <si>
    <t xml:space="preserve">Flor Rodriguez </t>
  </si>
  <si>
    <t xml:space="preserve">Forero Cespedes Diego Alexander </t>
  </si>
  <si>
    <t>diegoa32@hotmail.com</t>
  </si>
  <si>
    <t>Carrera 81 a numero 60 sur 58</t>
  </si>
  <si>
    <t xml:space="preserve">Bosa Centro </t>
  </si>
  <si>
    <t>Julieth Lopez</t>
  </si>
  <si>
    <t xml:space="preserve">Cultura Fisica </t>
  </si>
  <si>
    <t xml:space="preserve">Vela Aguilar Camila Andrea </t>
  </si>
  <si>
    <t>camila0794@hotmail.com</t>
  </si>
  <si>
    <t xml:space="preserve">Carrera 118 numero 23 b - 33 </t>
  </si>
  <si>
    <t>Refugio</t>
  </si>
  <si>
    <t xml:space="preserve">Cristian Matamores </t>
  </si>
  <si>
    <t xml:space="preserve">Garcia Suarez Eva Carolina </t>
  </si>
  <si>
    <t>caritogs19@hotmail.com</t>
  </si>
  <si>
    <t>Carrera 78 numero 1 - 17 bl 42 int 7 apto 301</t>
  </si>
  <si>
    <t xml:space="preserve">Techo </t>
  </si>
  <si>
    <t>Rene Caceres</t>
  </si>
  <si>
    <t xml:space="preserve">Mantilla Arias Monica Del Pilar </t>
  </si>
  <si>
    <t>Colfondos</t>
  </si>
  <si>
    <t>monicamantilla21@gmail.com</t>
  </si>
  <si>
    <t>Carrera 9 numero 22 - 87 apto 602</t>
  </si>
  <si>
    <t xml:space="preserve">Centro </t>
  </si>
  <si>
    <t>Comunicador Social - Periodista</t>
  </si>
  <si>
    <t xml:space="preserve">Avantel </t>
  </si>
  <si>
    <t>Avantel</t>
  </si>
  <si>
    <t xml:space="preserve">Ahumada Acosta Diana Patricia </t>
  </si>
  <si>
    <t>Cafesalud - Compensar 27/10/2017</t>
  </si>
  <si>
    <t>dianaahumada@hotmail.com</t>
  </si>
  <si>
    <t xml:space="preserve">Calle 188 numero 11 - 33 </t>
  </si>
  <si>
    <t xml:space="preserve">Verbenal </t>
  </si>
  <si>
    <t xml:space="preserve">Luis gutierrez </t>
  </si>
  <si>
    <t>Tecnólogo en Gestión Documental (Prácticas)</t>
  </si>
  <si>
    <t xml:space="preserve">Tovar Villalobos Heli Johan </t>
  </si>
  <si>
    <t>hjtovar3@misena.edu.co</t>
  </si>
  <si>
    <t xml:space="preserve">Carrera 44 numero 70 c 21 sur </t>
  </si>
  <si>
    <t>Tecnólogo  en Mantenimiento de equipos de cómputo y cableado estructurado</t>
  </si>
  <si>
    <t>19/01/2018 Uso del celular</t>
  </si>
  <si>
    <t xml:space="preserve">Prieto Lesmes Sandra Patricia </t>
  </si>
  <si>
    <t>sanprile_27@hotmail.com</t>
  </si>
  <si>
    <t xml:space="preserve">Calle 48 sur 87 - 86 Torre 18 ap 570 </t>
  </si>
  <si>
    <t>Rodriguez Neiva Pablo Leonardo</t>
  </si>
  <si>
    <t>leo.8911@hotmail.com</t>
  </si>
  <si>
    <t xml:space="preserve">Carrera 68 f 66 - 62 </t>
  </si>
  <si>
    <t xml:space="preserve">Bellavista </t>
  </si>
  <si>
    <t xml:space="preserve">Luisa Duque </t>
  </si>
  <si>
    <t xml:space="preserve">Carrera 4 numero 136 A 60 sur </t>
  </si>
  <si>
    <t xml:space="preserve">Yanbal </t>
  </si>
  <si>
    <t>yesica,3019@gmail.com</t>
  </si>
  <si>
    <t>Carrera 73 a numero 97 - 100</t>
  </si>
  <si>
    <t xml:space="preserve">Elena Gonzalez </t>
  </si>
  <si>
    <t xml:space="preserve">Diseño </t>
  </si>
  <si>
    <t xml:space="preserve">30/05/2017 sup. Calidad </t>
  </si>
  <si>
    <t>Zapata Calderon Daniela</t>
  </si>
  <si>
    <t>dany9616@hotmail.com</t>
  </si>
  <si>
    <t>Calle 41 sur numero 25 - 109</t>
  </si>
  <si>
    <t xml:space="preserve">Pedro Luis Zapata </t>
  </si>
  <si>
    <t xml:space="preserve">Padre </t>
  </si>
  <si>
    <t xml:space="preserve">Costos y Presupuestos </t>
  </si>
  <si>
    <t xml:space="preserve">Loaiza Cardona Luisa Fernanda </t>
  </si>
  <si>
    <t>luisa_loaiza3@hotmail.com</t>
  </si>
  <si>
    <t xml:space="preserve">Calle 87 numero 50 - 21 </t>
  </si>
  <si>
    <t xml:space="preserve">Olga Lucia Cardona </t>
  </si>
  <si>
    <t xml:space="preserve">Licenciatura en ingles </t>
  </si>
  <si>
    <t xml:space="preserve">Cortes Guatibonza Angie Alejandra </t>
  </si>
  <si>
    <t>angieprims@hotmail.com</t>
  </si>
  <si>
    <t xml:space="preserve">Transversal 13 i numero 45 f 14 sur </t>
  </si>
  <si>
    <t xml:space="preserve">Flor Otalora </t>
  </si>
  <si>
    <t>b.BOGOTA A COLPATRIA 01/08/2017</t>
  </si>
  <si>
    <t xml:space="preserve">Torres Sanchez Mayerly Paola </t>
  </si>
  <si>
    <t>mayesthick@gmail.com</t>
  </si>
  <si>
    <t xml:space="preserve">Calle 10 b numero 4 - 63 este </t>
  </si>
  <si>
    <t>Egipto</t>
  </si>
  <si>
    <t xml:space="preserve">Nancy Jeaneth Sanchez </t>
  </si>
  <si>
    <t>Mila Sierra Yeni Yomaira</t>
  </si>
  <si>
    <t>jenny19jun198573@hotmail.com</t>
  </si>
  <si>
    <t xml:space="preserve">Carrera 1 bis numero 11 - 16 este </t>
  </si>
  <si>
    <t xml:space="preserve">Dorado </t>
  </si>
  <si>
    <t xml:space="preserve">Milton Javier Sanchez </t>
  </si>
  <si>
    <t xml:space="preserve">Credivalores </t>
  </si>
  <si>
    <t>Credivalores</t>
  </si>
  <si>
    <t xml:space="preserve">Romero Sucre Juliana </t>
  </si>
  <si>
    <t>Viota</t>
  </si>
  <si>
    <t>julianitaromero987654321@gmail.com</t>
  </si>
  <si>
    <t xml:space="preserve">Carrera 87 k numero 53 - 32 </t>
  </si>
  <si>
    <t>Brasilia</t>
  </si>
  <si>
    <t xml:space="preserve">Anais Romero </t>
  </si>
  <si>
    <t>Auxiliar en Gestión Integral hacia la calidad del café</t>
  </si>
  <si>
    <t>Renuncia - Mal ambiente laboral / Estrés Laboral</t>
  </si>
  <si>
    <t>Garcia Sanchez Yeimy</t>
  </si>
  <si>
    <t>garciasanchezy@yahoo.com</t>
  </si>
  <si>
    <t xml:space="preserve">Carrera 7 b 3 - 72 sur </t>
  </si>
  <si>
    <t xml:space="preserve">San Cristobal </t>
  </si>
  <si>
    <t xml:space="preserve">Luis Garcia </t>
  </si>
  <si>
    <t xml:space="preserve">Arango Giraldo Carlos Andres </t>
  </si>
  <si>
    <t>carlos-7485@hotmail.com</t>
  </si>
  <si>
    <t xml:space="preserve">Calle 8 numero 54 - 56 </t>
  </si>
  <si>
    <t xml:space="preserve">Nelida Giraldo </t>
  </si>
  <si>
    <t xml:space="preserve">Bernal Llano Mario Andres </t>
  </si>
  <si>
    <t>mabernalll2@gmail.com</t>
  </si>
  <si>
    <t xml:space="preserve">Calle 19 sur numero 25 - 16 </t>
  </si>
  <si>
    <t xml:space="preserve">Aguas </t>
  </si>
  <si>
    <t xml:space="preserve">Diana Patricia Llano </t>
  </si>
  <si>
    <t xml:space="preserve">Fajardo Barrero Nestor Javier </t>
  </si>
  <si>
    <t>javygun1@gmail.com</t>
  </si>
  <si>
    <t xml:space="preserve">Carrera 7 c bis numero 153 b 17 </t>
  </si>
  <si>
    <t xml:space="preserve">Jenny Fajardo </t>
  </si>
  <si>
    <t xml:space="preserve">Franco Peña Camilo Andres </t>
  </si>
  <si>
    <t>kmillolmfc@gmail.com</t>
  </si>
  <si>
    <t>Diagonal 4 a numero 14 - 27 apto 501</t>
  </si>
  <si>
    <t xml:space="preserve">Mantenimiento electronico </t>
  </si>
  <si>
    <t>Ortega Aza Katherine Yidibet</t>
  </si>
  <si>
    <t xml:space="preserve">ktyi26@yahoo.es </t>
  </si>
  <si>
    <t>Calle 55 sur 104 - 48</t>
  </si>
  <si>
    <t xml:space="preserve">Ruben dario moreno </t>
  </si>
  <si>
    <t xml:space="preserve">Asistente Administrativa </t>
  </si>
  <si>
    <t xml:space="preserve">Quintero Muñoz Juan David </t>
  </si>
  <si>
    <t>juanchis2011decimo@hotmail.com</t>
  </si>
  <si>
    <t xml:space="preserve">Ingrid Salgado </t>
  </si>
  <si>
    <t>25/08/2017 inasistencias injustificadas y llegadas tarde</t>
  </si>
  <si>
    <t xml:space="preserve">Hernandez Rossi Shirley Stephanny </t>
  </si>
  <si>
    <t>shirleystephahr@gmaIl.com</t>
  </si>
  <si>
    <t>Carrera 87 a numero 53 - 54</t>
  </si>
  <si>
    <t xml:space="preserve">Chicala </t>
  </si>
  <si>
    <t xml:space="preserve">Yomaira Rossi </t>
  </si>
  <si>
    <t xml:space="preserve">Gestion Humana </t>
  </si>
  <si>
    <t>Calderon Andrea Del Pilar</t>
  </si>
  <si>
    <t>andreacalderon17@yahoo.com.co</t>
  </si>
  <si>
    <t xml:space="preserve">Carrera 78 a bis numero 41 g 40 sur </t>
  </si>
  <si>
    <t xml:space="preserve">Colpatria Ventas </t>
  </si>
  <si>
    <t xml:space="preserve">Ahumada Torres Karen Eliana </t>
  </si>
  <si>
    <t>torresk998@gmail.com</t>
  </si>
  <si>
    <t xml:space="preserve">Calle 65 c sur numero 77 h 44 </t>
  </si>
  <si>
    <t xml:space="preserve">Carmenza Torres </t>
  </si>
  <si>
    <t xml:space="preserve">Orjuela Orjuela Francy Patricia </t>
  </si>
  <si>
    <t>francyorjuela1531@gmail.com</t>
  </si>
  <si>
    <t xml:space="preserve">Carrera 3 numero 31 - 52 </t>
  </si>
  <si>
    <t>Santa fe</t>
  </si>
  <si>
    <t xml:space="preserve">Archivo </t>
  </si>
  <si>
    <t>Claro - Credivalores 09/08/2018 scotiabank a popular 13/02/2020</t>
  </si>
  <si>
    <t>18/10//2018 inasistencia injustificada</t>
  </si>
  <si>
    <t>Echeverria Marin Julian Alejandro</t>
  </si>
  <si>
    <t>julianecheverria72@gmail.com</t>
  </si>
  <si>
    <t xml:space="preserve">Calle 62 numero 58 - 36 </t>
  </si>
  <si>
    <t xml:space="preserve">Buenos Aires </t>
  </si>
  <si>
    <t xml:space="preserve">Estela Marin </t>
  </si>
  <si>
    <t xml:space="preserve">Trejos Lopez Irene Maria </t>
  </si>
  <si>
    <t>Nechi</t>
  </si>
  <si>
    <t>irema9117@hotmail.com</t>
  </si>
  <si>
    <t xml:space="preserve">Calle 58 numero 30 - 38 </t>
  </si>
  <si>
    <t xml:space="preserve">Saira Jaramillo </t>
  </si>
  <si>
    <t>Quintana Sepulveda Maria Mildred</t>
  </si>
  <si>
    <t>maria.quintanasepulveda@gmail.com</t>
  </si>
  <si>
    <t xml:space="preserve">Carrera 68 d numero 64 c 86 </t>
  </si>
  <si>
    <t xml:space="preserve">Engativa </t>
  </si>
  <si>
    <t xml:space="preserve">Gloria Quintana </t>
  </si>
  <si>
    <t xml:space="preserve">Osorio Barrera Olga Patricia </t>
  </si>
  <si>
    <t>olgapatriciaosorio@gmail.com</t>
  </si>
  <si>
    <t xml:space="preserve">Calle 49 f sur numero 7 - 26 </t>
  </si>
  <si>
    <t>Olguita Barrera</t>
  </si>
  <si>
    <t>Auxiliar Bancario</t>
  </si>
  <si>
    <t xml:space="preserve">Pedraza Mendoza Fanny Stella </t>
  </si>
  <si>
    <t>fannystella65@hotmail.com</t>
  </si>
  <si>
    <t>Carrera 98 a numero 61 b 27 sur</t>
  </si>
  <si>
    <t>Carlos Hernandez</t>
  </si>
  <si>
    <t>Claro - Citibank 02/01/2018</t>
  </si>
  <si>
    <t>Renuncia - Horario laboral / Incompatibilidad con el jefe</t>
  </si>
  <si>
    <t>jsavila6@misena.edu.co</t>
  </si>
  <si>
    <t>Carrera 87 bis numero 50 - 90</t>
  </si>
  <si>
    <t xml:space="preserve">Bosa Betania </t>
  </si>
  <si>
    <t xml:space="preserve">Mauricio Guerrero </t>
  </si>
  <si>
    <t>Renuncia - Mejor oferta laboral / Mal ambiente laboral</t>
  </si>
  <si>
    <t xml:space="preserve">Rubiano Gamboa Andrea </t>
  </si>
  <si>
    <t>andreitablack@hotmail.com</t>
  </si>
  <si>
    <t xml:space="preserve">Diagonal 3 b bis numero 8 - 74 </t>
  </si>
  <si>
    <t xml:space="preserve">Aurora Gamboa </t>
  </si>
  <si>
    <t>320896082evelin m2</t>
  </si>
  <si>
    <t xml:space="preserve">Sistema / técnico primera infancia </t>
  </si>
  <si>
    <t>Banco Agrario</t>
  </si>
  <si>
    <t>de claro a Banco Agrario 25-01-2021</t>
  </si>
  <si>
    <t>Retiro - Motivos Personales</t>
  </si>
  <si>
    <t>Castro Valdes Uriel</t>
  </si>
  <si>
    <t>urielcastro.valdes@gmail.com</t>
  </si>
  <si>
    <t>Carrera 90 # 6a - 47</t>
  </si>
  <si>
    <t>Nancy Varon</t>
  </si>
  <si>
    <t xml:space="preserve">Ramirez Rico Ricardo Andres </t>
  </si>
  <si>
    <t>Raramirez02@misena.edu.co</t>
  </si>
  <si>
    <t>Calle 74 a numero 94 - 97</t>
  </si>
  <si>
    <t xml:space="preserve">Santa Rosita </t>
  </si>
  <si>
    <t xml:space="preserve">Edith Rico </t>
  </si>
  <si>
    <t>Niño Quintero Karen Gisela</t>
  </si>
  <si>
    <t>karengisella98@gmail.com</t>
  </si>
  <si>
    <t>Calle 68D # 55A - 41 Sur</t>
  </si>
  <si>
    <t>Luz Consuelo Niño</t>
  </si>
  <si>
    <t>Sanabria Lara Andres Camilo</t>
  </si>
  <si>
    <t>andrescml_96@hotmail.com</t>
  </si>
  <si>
    <t>Transversal 19 # 34C - 25</t>
  </si>
  <si>
    <t>Leon XIII - Soacha</t>
  </si>
  <si>
    <t>Elsa Mireya Lara Cubillos</t>
  </si>
  <si>
    <t>Ruiz Grismaldo Jorge Andres</t>
  </si>
  <si>
    <t>andresgrismaldo@outlook.com</t>
  </si>
  <si>
    <t>Carrera 12a # 2 - 21. San Bernardo</t>
  </si>
  <si>
    <t>Gladys Rosalba Grismaldo</t>
  </si>
  <si>
    <t>Gestion Comercial y telemercadeo</t>
  </si>
  <si>
    <t>Muñoz Molano Francy Gicela</t>
  </si>
  <si>
    <t>francygisel2173@gmail.com</t>
  </si>
  <si>
    <t xml:space="preserve">Carrera 32 # 19B - 10 </t>
  </si>
  <si>
    <t>Puente Aranda</t>
  </si>
  <si>
    <t>Silva Rincon Maria Del Pilar</t>
  </si>
  <si>
    <t>pilarika0712@hotmail.com</t>
  </si>
  <si>
    <t>Carrera 5 este # 4B - 18</t>
  </si>
  <si>
    <t>Luz Marina Rincon</t>
  </si>
  <si>
    <t>Sistema</t>
  </si>
  <si>
    <t>Vaca Anacona Johan Ricardo</t>
  </si>
  <si>
    <t>johanricardo_1@hotmail.com</t>
  </si>
  <si>
    <t xml:space="preserve">Diagonal 44 # 22a - 45 </t>
  </si>
  <si>
    <t>Maria de Los Angeles Anacona</t>
  </si>
  <si>
    <t>Mal Uso de herramientas 16/08/2017 // Mal Uso de herramientas 10/08/2017</t>
  </si>
  <si>
    <t>Lopez Molina Eliana</t>
  </si>
  <si>
    <t>elianalopezmolina@hotmail.com</t>
  </si>
  <si>
    <t xml:space="preserve">Carrera 5 g bis numero 48 f suir 48 </t>
  </si>
  <si>
    <t>San Agustin</t>
  </si>
  <si>
    <t>Maria Herminia Lopez</t>
  </si>
  <si>
    <t>Mendoza Montoya Jeimmy Margeth</t>
  </si>
  <si>
    <t>margeth91@hotmail.com</t>
  </si>
  <si>
    <t>Carrera 87 d bis numero 49 c 20 sur</t>
  </si>
  <si>
    <t>Nidya Montoya</t>
  </si>
  <si>
    <t xml:space="preserve">Finanzas </t>
  </si>
  <si>
    <t>Vargas Mejia Juan Camilo</t>
  </si>
  <si>
    <t>juancavama1@hotmail.com</t>
  </si>
  <si>
    <t xml:space="preserve">Carrera 119 B numero 70 - 23 </t>
  </si>
  <si>
    <t xml:space="preserve">La Faena </t>
  </si>
  <si>
    <t xml:space="preserve">Alba Lucia Mejia </t>
  </si>
  <si>
    <t>inasistencia injustificada 15/06/2017</t>
  </si>
  <si>
    <t>Troncoso Ramirez Danyily Zamara</t>
  </si>
  <si>
    <t>Venadillo</t>
  </si>
  <si>
    <t xml:space="preserve">CL 70 SUR 40  55 </t>
  </si>
  <si>
    <t>Martha Ruth Ramirez</t>
  </si>
  <si>
    <t xml:space="preserve">Cordon Rodriguez Michelle Lorena </t>
  </si>
  <si>
    <t>michelllorena732@gmail.com</t>
  </si>
  <si>
    <t xml:space="preserve">Carrera 86 c numero 66 b sur 23 </t>
  </si>
  <si>
    <t>Jazmin Rodriguez Ospina</t>
  </si>
  <si>
    <t>Rodriguez Mora Maria Teresa</t>
  </si>
  <si>
    <t>Salud Total - Compensar 16/05/2017</t>
  </si>
  <si>
    <t xml:space="preserve">Silvania </t>
  </si>
  <si>
    <t>maria.te.rodriguez@gmail.com</t>
  </si>
  <si>
    <t xml:space="preserve">Calle 45 numero 8 / 124 </t>
  </si>
  <si>
    <t>Juan Carlos Torres</t>
  </si>
  <si>
    <t xml:space="preserve">Computacion y sistemas </t>
  </si>
  <si>
    <t>javieravilagaleano2014@gmail.com</t>
  </si>
  <si>
    <t>Itaú - Claro 02/04/2018 de claro a avantel 12/08/2019</t>
  </si>
  <si>
    <t>01 de noviembre de 2018</t>
  </si>
  <si>
    <t>20/09/2017 llegadas tarde</t>
  </si>
  <si>
    <t>09/01/2018 Falta injustada</t>
  </si>
  <si>
    <t>Castillo Velasquez Ninfa Caroline</t>
  </si>
  <si>
    <t>krolvaleri@gmail.com</t>
  </si>
  <si>
    <t>Carrera 17 c # 80 c 05 sur</t>
  </si>
  <si>
    <t xml:space="preserve">San Joaquin - Ciudad Bolivar </t>
  </si>
  <si>
    <t xml:space="preserve">Claudia Velasquez </t>
  </si>
  <si>
    <t>Itaú - Fincomercio 08/05/2018 Banco Popular Consumo 03/06/2021 de Scotiabank a Banco Agrario</t>
  </si>
  <si>
    <t xml:space="preserve">15/09/2017 uso indebido de heramientas </t>
  </si>
  <si>
    <t>15/11/2018 Incumplimiento metas</t>
  </si>
  <si>
    <t xml:space="preserve">Campo Mendoza Laura Marcela </t>
  </si>
  <si>
    <t>lmarcelacampo@hotmail.com</t>
  </si>
  <si>
    <t xml:space="preserve">Carrera 77 a numero 68 - 02 </t>
  </si>
  <si>
    <t>Alxis Matos</t>
  </si>
  <si>
    <t>Otalora Gonzalez Lina Jannette</t>
  </si>
  <si>
    <t>linagonzalez91208@gmail.com</t>
  </si>
  <si>
    <t xml:space="preserve">Calle 67 numero 80 a 47 </t>
  </si>
  <si>
    <t>Jannette Gonzalez</t>
  </si>
  <si>
    <t xml:space="preserve">Tellez Restrepo Jenny Adriana </t>
  </si>
  <si>
    <t>monis1580@hotmail.com</t>
  </si>
  <si>
    <t xml:space="preserve">Carrera 87 f numero 57 d 49 sur </t>
  </si>
  <si>
    <t>Cesar Tellez</t>
  </si>
  <si>
    <t>24065233980</t>
  </si>
  <si>
    <t>B.BOGOTA A BCS MEDIA 01/08/2017</t>
  </si>
  <si>
    <t>Sistemas de Gestión Ambiental</t>
  </si>
  <si>
    <t>Derecho 2do semestre</t>
  </si>
  <si>
    <t>Espitia Bello Diego Andres</t>
  </si>
  <si>
    <t>diegojm24piti@gmail.com</t>
  </si>
  <si>
    <t xml:space="preserve">Calle 47 sur numero 19 - 30 </t>
  </si>
  <si>
    <t>Elvira Bello</t>
  </si>
  <si>
    <t>inasistencia sin justificacion 22/08/2017</t>
  </si>
  <si>
    <t>Cataño Gomez Evelin Maylin</t>
  </si>
  <si>
    <t xml:space="preserve">Caramanta </t>
  </si>
  <si>
    <t>ev_el_in1101@hotmail.com</t>
  </si>
  <si>
    <t xml:space="preserve">Carrera 47 calle 86 - 45 </t>
  </si>
  <si>
    <t>Walter Castaño</t>
  </si>
  <si>
    <t>Gestion Logistica</t>
  </si>
  <si>
    <t>Solano Romero Gustavo Adolfo</t>
  </si>
  <si>
    <t>e-gustavosolano1994_@hotmail.com</t>
  </si>
  <si>
    <t xml:space="preserve">Carrera 71 b numero 71 a 61 int 10 apto 301 </t>
  </si>
  <si>
    <t>Diplomado</t>
  </si>
  <si>
    <t xml:space="preserve">Linea Tematica en tic </t>
  </si>
  <si>
    <t>Garcia Rodriguez Edgar Josue</t>
  </si>
  <si>
    <t>edgepocho@hotmail.com</t>
  </si>
  <si>
    <t xml:space="preserve">Calle 63 bis numero 74 a 25 sur </t>
  </si>
  <si>
    <t xml:space="preserve">Marleny Rodriguez </t>
  </si>
  <si>
    <t>Guevara Guerrero Maritza Liliana</t>
  </si>
  <si>
    <t>22/08/2017 inicio practicas</t>
  </si>
  <si>
    <t>limajo985@hotmail.com</t>
  </si>
  <si>
    <t>Diagonal 41 a numero 31 - 44 sur</t>
  </si>
  <si>
    <t>Andrea Guevara</t>
  </si>
  <si>
    <t xml:space="preserve">Jimenez Silva Marylyn Andrea </t>
  </si>
  <si>
    <t>marilinjimenes789@hotmail.com</t>
  </si>
  <si>
    <t xml:space="preserve">Calle 5 a numero 81 - 45 SUR </t>
  </si>
  <si>
    <t>Jorge Andreson Piedrahita</t>
  </si>
  <si>
    <t>09/11/2017 Cumplimiento de metas</t>
  </si>
  <si>
    <t>Vanegas Peña Javier Alexander</t>
  </si>
  <si>
    <t>javp0892@gmail.com</t>
  </si>
  <si>
    <t xml:space="preserve">Calle 62 sur numero 74 f - 40 </t>
  </si>
  <si>
    <t xml:space="preserve">Perdomo </t>
  </si>
  <si>
    <t xml:space="preserve">Rosa Hilda Diaz </t>
  </si>
  <si>
    <t xml:space="preserve">02/08/2017 incumplimiento reglamento interno </t>
  </si>
  <si>
    <t>Perilla Martin Any Carolina</t>
  </si>
  <si>
    <t>carito_890@hotmail.com</t>
  </si>
  <si>
    <t>Carrera 24 h numero 13 - 02 sur</t>
  </si>
  <si>
    <t>Ana Elsa Martin</t>
  </si>
  <si>
    <t>GORDILLO ACEVEDO LIZETH MAYERLY</t>
  </si>
  <si>
    <t>Porvenir - Colfondos 01/09/2020   Medimas - Sanitas 17/03/2022</t>
  </si>
  <si>
    <t>imga1999@outlook.es</t>
  </si>
  <si>
    <t>calle 146 # 81b-10</t>
  </si>
  <si>
    <t>San francisco</t>
  </si>
  <si>
    <t>Brahiam Pino</t>
  </si>
  <si>
    <t>Ciencias empresariales</t>
  </si>
  <si>
    <t>Dinerum</t>
  </si>
  <si>
    <t>desde el 3 de diciembre de 2020 a planeacion / pasa de supervisor a auxiliar operativo 01/09/2022</t>
  </si>
  <si>
    <t xml:space="preserve">Campuzano Gomez Andres Felipe </t>
  </si>
  <si>
    <t>Manzanares</t>
  </si>
  <si>
    <t>andrescampug@hotmail.com</t>
  </si>
  <si>
    <t xml:space="preserve">Carrera 79 numero 10 d - 59 </t>
  </si>
  <si>
    <t>Martha Yaneth Gomez</t>
  </si>
  <si>
    <t xml:space="preserve">Logistica Empresarial </t>
  </si>
  <si>
    <t>10/10/2017 - Mala actualizacion de datos</t>
  </si>
  <si>
    <t xml:space="preserve">Gonzalez Ortiz Sergio Nicolas </t>
  </si>
  <si>
    <t>nikolasg99@gmail.com</t>
  </si>
  <si>
    <t xml:space="preserve">Calle 14 a numero 18 - 50 </t>
  </si>
  <si>
    <t>Olivia Ortiz</t>
  </si>
  <si>
    <t>Inglés</t>
  </si>
  <si>
    <t xml:space="preserve">Alvarez Chavarria Arlex Estiven </t>
  </si>
  <si>
    <t>estiven-hernandez@outlook.com</t>
  </si>
  <si>
    <t>Calle 46 a numero 58 e 17</t>
  </si>
  <si>
    <t xml:space="preserve">Astrid Echavarria Hernandez </t>
  </si>
  <si>
    <t>Asistencia ciudadana</t>
  </si>
  <si>
    <t>Velez Zapata Heidy Johana</t>
  </si>
  <si>
    <t>johaavelez.06@hotmail.com</t>
  </si>
  <si>
    <t xml:space="preserve">Calle 11 a sur numero 52 - 100 </t>
  </si>
  <si>
    <t xml:space="preserve">Maria Lucia Zapata </t>
  </si>
  <si>
    <t>Zambrano Oliveros Kristian Steffan</t>
  </si>
  <si>
    <t xml:space="preserve">Puerto Berrio </t>
  </si>
  <si>
    <t>kzam9222@gmail.com</t>
  </si>
  <si>
    <t xml:space="preserve">Calle 44 numero 48- 33 </t>
  </si>
  <si>
    <t xml:space="preserve">Mayra Restrepo </t>
  </si>
  <si>
    <t xml:space="preserve">  </t>
  </si>
  <si>
    <t>Rios Bermudez Johana</t>
  </si>
  <si>
    <t>joysanti24@outlook.com</t>
  </si>
  <si>
    <t xml:space="preserve">Calle 72 numero 48 - 65 </t>
  </si>
  <si>
    <t xml:space="preserve">Santa Maria </t>
  </si>
  <si>
    <t xml:space="preserve">Adriana Maria Bermudez </t>
  </si>
  <si>
    <t>Araujo Cuevas Brenda Dayana</t>
  </si>
  <si>
    <t>bdaraujo3@misena.edu.co</t>
  </si>
  <si>
    <t>Diagonal 48 j sur numero 1 -30</t>
  </si>
  <si>
    <t xml:space="preserve">Molinos </t>
  </si>
  <si>
    <t>Ana silvia Moreno</t>
  </si>
  <si>
    <t xml:space="preserve">Zuleta Ramos Carolina </t>
  </si>
  <si>
    <t>caro.zule@hotmail.com</t>
  </si>
  <si>
    <t xml:space="preserve">Calle 10 c sur No. 53 B 32 </t>
  </si>
  <si>
    <t xml:space="preserve">Guayabal - La colinita </t>
  </si>
  <si>
    <t>Carmen ramos perez</t>
  </si>
  <si>
    <t xml:space="preserve">Recuperacion cartera contac center </t>
  </si>
  <si>
    <t>Renuncia motivada mal relacionamiento con el jefe</t>
  </si>
  <si>
    <t>Cortes Fandiño Eddy Yazmin</t>
  </si>
  <si>
    <t>jefeyaz04@gmail.com</t>
  </si>
  <si>
    <t xml:space="preserve">Carrera 10 a No. 5 - 21 este </t>
  </si>
  <si>
    <t xml:space="preserve">Maria del carmen Fandiño </t>
  </si>
  <si>
    <t>Citibank a Claro 02/03/2018 / a avantel 10/05/2019/ a banco agrario 16/09/2021</t>
  </si>
  <si>
    <t xml:space="preserve">Jimenez Murcia Viviana Maria </t>
  </si>
  <si>
    <t>vixa03@gmail.com</t>
  </si>
  <si>
    <t xml:space="preserve">Calle 43 a bis sur 16 c 20 este </t>
  </si>
  <si>
    <t xml:space="preserve">Andres Felipe Jimenez </t>
  </si>
  <si>
    <t xml:space="preserve">Sepulveda Tellez Nataly </t>
  </si>
  <si>
    <t>nataly.ste@hotmail.com</t>
  </si>
  <si>
    <t>Calle 70 I # 18 L 51 sur</t>
  </si>
  <si>
    <t xml:space="preserve">Nuevo Colombia </t>
  </si>
  <si>
    <t xml:space="preserve">Maria Gladiz Tellez </t>
  </si>
  <si>
    <t xml:space="preserve">colpatria a yanbal 31/08/2017, </t>
  </si>
  <si>
    <t>Auxiliar operativo 1/08/19</t>
  </si>
  <si>
    <t xml:space="preserve">Cardenas Urrego Dinora Marcela </t>
  </si>
  <si>
    <t>dimacau73@yahoo.com</t>
  </si>
  <si>
    <t>Calle 2 # 09 f 81 Torre 16 apto 503</t>
  </si>
  <si>
    <t xml:space="preserve">Marichuela </t>
  </si>
  <si>
    <t xml:space="preserve">Patricia Guerrero Urrego </t>
  </si>
  <si>
    <t xml:space="preserve">Ingenieria Industrial </t>
  </si>
  <si>
    <t>Osorio Pulgarin Danier</t>
  </si>
  <si>
    <t>danierosorio@gmail.com</t>
  </si>
  <si>
    <t>Calle 41 a 80 d 08 sur</t>
  </si>
  <si>
    <t xml:space="preserve">Amparo </t>
  </si>
  <si>
    <t>Sorani Pulgarin Duque</t>
  </si>
  <si>
    <t xml:space="preserve">Asistente en Preescolar </t>
  </si>
  <si>
    <t xml:space="preserve">Hernandez Molina David Ricardo </t>
  </si>
  <si>
    <t>ethereophonia@hotmail.com</t>
  </si>
  <si>
    <t xml:space="preserve">Calle 6 c numero 81 b 24 casa 26 </t>
  </si>
  <si>
    <t xml:space="preserve">Rafael Hernandez </t>
  </si>
  <si>
    <t xml:space="preserve">Joyeria </t>
  </si>
  <si>
    <t xml:space="preserve">Rojas Morea Carolina </t>
  </si>
  <si>
    <t>videomarcya@hotmail.com</t>
  </si>
  <si>
    <t xml:space="preserve">Calle 31 numero 51 a 42 </t>
  </si>
  <si>
    <t xml:space="preserve">Alcala </t>
  </si>
  <si>
    <t xml:space="preserve">Benjumea Benincore Hober Jonathan </t>
  </si>
  <si>
    <t>Leticia</t>
  </si>
  <si>
    <t>hoberv3@hotmail.com</t>
  </si>
  <si>
    <t xml:space="preserve">Calle 12 c # 71 b 40 apto 537 torre 10 </t>
  </si>
  <si>
    <t xml:space="preserve">Angela Milena Sanchez </t>
  </si>
  <si>
    <t xml:space="preserve">Becerra Perez Sandra Milena </t>
  </si>
  <si>
    <t>sandra.bp330@gmail.com</t>
  </si>
  <si>
    <t xml:space="preserve">Calle 108 sur 11 - 33 </t>
  </si>
  <si>
    <t xml:space="preserve">Yuly Andrea Arevalo </t>
  </si>
  <si>
    <t xml:space="preserve">Comprension de lectura textos en Ingles </t>
  </si>
  <si>
    <t>citi a claro 08/08/2017</t>
  </si>
  <si>
    <t xml:space="preserve">Gaviria Gamarra Rafael Enrique </t>
  </si>
  <si>
    <t>rafaelgaviria789@hotmail.com</t>
  </si>
  <si>
    <t xml:space="preserve">Calle 09 d numero 69 - 09 </t>
  </si>
  <si>
    <t xml:space="preserve">Marsella </t>
  </si>
  <si>
    <t xml:space="preserve">Marelvi Gaviria </t>
  </si>
  <si>
    <t xml:space="preserve">Oviedo Lopez Yudy Fernanda </t>
  </si>
  <si>
    <t>f.daoviedo@gmail.com</t>
  </si>
  <si>
    <t>Diagonal 68 i numero 18 p 73</t>
  </si>
  <si>
    <t xml:space="preserve">Alix Lopez Garzon </t>
  </si>
  <si>
    <t>Promotora a Citi 04/09/2017</t>
  </si>
  <si>
    <t xml:space="preserve">Aragon Corredor Luisa Fernanda </t>
  </si>
  <si>
    <t>feraragon0106@gmail.com</t>
  </si>
  <si>
    <t>Transversal 120 numero 77 - 96 int 6 Apto 103</t>
  </si>
  <si>
    <t xml:space="preserve">Raquel Corredor Gonzalez </t>
  </si>
  <si>
    <t>Promotora a pichincha 08/09/2017</t>
  </si>
  <si>
    <t>Gomez Cortes Cristian Camilo</t>
  </si>
  <si>
    <t>brayanmanchola@hotmail.com</t>
  </si>
  <si>
    <t>Calle 7 numero 15 - 09 Torre 4 apto 501</t>
  </si>
  <si>
    <t xml:space="preserve">Villa Italia </t>
  </si>
  <si>
    <t xml:space="preserve">Diana Marcela Cortes </t>
  </si>
  <si>
    <t xml:space="preserve">08/08/2017 de helm a claro </t>
  </si>
  <si>
    <t xml:space="preserve">Aguirre Santacoloma Diana Marcela </t>
  </si>
  <si>
    <t>dianita-aguirre@hotmail.com</t>
  </si>
  <si>
    <t xml:space="preserve">Diagonal 85 numero 79 a 78 </t>
  </si>
  <si>
    <t xml:space="preserve">Celeny Santacoloma </t>
  </si>
  <si>
    <t>Corp. Cundinamarca</t>
  </si>
  <si>
    <t xml:space="preserve">Rincon Garcia Cristian Camilo </t>
  </si>
  <si>
    <t>crinco1985@gmail.com</t>
  </si>
  <si>
    <t xml:space="preserve">Diagonal 40 c sur No. 72 j - 80 int 19 apto 204 </t>
  </si>
  <si>
    <t xml:space="preserve">Diana Carolina Cabrera </t>
  </si>
  <si>
    <t xml:space="preserve">Comunicación Social </t>
  </si>
  <si>
    <t>BCS media - Princhincha 01/11/2017</t>
  </si>
  <si>
    <t>Socha Niño Monica Lizeth</t>
  </si>
  <si>
    <t>monichik02@gmail.com</t>
  </si>
  <si>
    <t xml:space="preserve">Carrera 95 g bis 90 a 11 </t>
  </si>
  <si>
    <t xml:space="preserve">Marisol Niño </t>
  </si>
  <si>
    <t xml:space="preserve">Mecanica Industrial </t>
  </si>
  <si>
    <t xml:space="preserve">01/02/2018 BCS - CSC </t>
  </si>
  <si>
    <t>Lozano Matoma Ingrid Tatiana</t>
  </si>
  <si>
    <t>ingridmatoma28@hotmil.com</t>
  </si>
  <si>
    <t xml:space="preserve">Calle 38 a sur No. 30 - 02 </t>
  </si>
  <si>
    <t>La mesa</t>
  </si>
  <si>
    <t xml:space="preserve">Edwin Jairo Salinas </t>
  </si>
  <si>
    <t xml:space="preserve">Rubio Jader Yamir </t>
  </si>
  <si>
    <t>yamit0812@gmail.com</t>
  </si>
  <si>
    <t xml:space="preserve">Carrera 5 b # 48 g 76 sur </t>
  </si>
  <si>
    <t xml:space="preserve">Bochica Sur </t>
  </si>
  <si>
    <t xml:space="preserve">Maria Rubio </t>
  </si>
  <si>
    <t>b.BOGOTA A fincomercio  01/08/2017</t>
  </si>
  <si>
    <t xml:space="preserve">Abril Ramirez Doris Rocio </t>
  </si>
  <si>
    <t>drocio0819@hotmail.com</t>
  </si>
  <si>
    <t xml:space="preserve">Carrera 55 # 4 a 48 </t>
  </si>
  <si>
    <t xml:space="preserve">Aura Ramirez </t>
  </si>
  <si>
    <t xml:space="preserve">Leon Torres Mariana </t>
  </si>
  <si>
    <t>marileon110@hotmail.com</t>
  </si>
  <si>
    <t>Calle 8 sur # 8 a 29</t>
  </si>
  <si>
    <t xml:space="preserve">Adriana Paola Torres </t>
  </si>
  <si>
    <t xml:space="preserve">Programacion de Software </t>
  </si>
  <si>
    <t xml:space="preserve">Rincon Cajica Ana Caterine </t>
  </si>
  <si>
    <t>katata.8801@hotmail.com</t>
  </si>
  <si>
    <t xml:space="preserve">Av. Cra 5 # 100 b 89 sur </t>
  </si>
  <si>
    <t xml:space="preserve">Las Brisas - Usme </t>
  </si>
  <si>
    <t xml:space="preserve">Solanyi Rincon </t>
  </si>
  <si>
    <t xml:space="preserve">Acosta Arias Yuli Dayana </t>
  </si>
  <si>
    <t>dayana091@outlook.com</t>
  </si>
  <si>
    <t xml:space="preserve">Calle 30 b sur # 9 c - 96 este </t>
  </si>
  <si>
    <t xml:space="preserve">Ramajal </t>
  </si>
  <si>
    <t xml:space="preserve">Leonardo Acosta </t>
  </si>
  <si>
    <t xml:space="preserve">Garzon Hernandez Paula Yaneiry </t>
  </si>
  <si>
    <t>San Bernardo</t>
  </si>
  <si>
    <t xml:space="preserve">paulithaprins.16@hotmail.com </t>
  </si>
  <si>
    <t>Calle 76 c Sur 87 - 60</t>
  </si>
  <si>
    <t xml:space="preserve">Nidia Hernandez </t>
  </si>
  <si>
    <t xml:space="preserve">Leal Lozano Eliana Camila </t>
  </si>
  <si>
    <t>lealeliana22@gmail.com</t>
  </si>
  <si>
    <t xml:space="preserve">Carrera 82 # 66 a 22 sur </t>
  </si>
  <si>
    <t xml:space="preserve">Sergio Mayorga </t>
  </si>
  <si>
    <t xml:space="preserve">Vergara Tellez Yuly Andrea </t>
  </si>
  <si>
    <t>yuliandreavergara@hotmail.com</t>
  </si>
  <si>
    <t xml:space="preserve">Cra 18 BIS # 77 - 22 SUR </t>
  </si>
  <si>
    <t xml:space="preserve">Libia Tellez </t>
  </si>
  <si>
    <t>Sanchez Hernandez Laura Vanessa</t>
  </si>
  <si>
    <t xml:space="preserve">lalisv1721@gmail.com </t>
  </si>
  <si>
    <t xml:space="preserve">Carrera 94 b # 42 g 44 sur </t>
  </si>
  <si>
    <t xml:space="preserve">Maria Aurora Hernandez </t>
  </si>
  <si>
    <t>COBA VELANDIA LUDILZA</t>
  </si>
  <si>
    <t>Paz de Ariporo</t>
  </si>
  <si>
    <t>ludilzac@gmail.com</t>
  </si>
  <si>
    <t>CARRERA 123 # 131-61</t>
  </si>
  <si>
    <t>VILLA MARIA</t>
  </si>
  <si>
    <t xml:space="preserve">MARY CARREÑO </t>
  </si>
  <si>
    <t>Formador</t>
  </si>
  <si>
    <t>pasa de asesora a formador 01/08/2022</t>
  </si>
  <si>
    <t xml:space="preserve">Ayala Chacon Erika Lorena </t>
  </si>
  <si>
    <t>eriadmi1988@hotmail.com</t>
  </si>
  <si>
    <t xml:space="preserve">Carrera 10 este # 53 - 24 sur </t>
  </si>
  <si>
    <t xml:space="preserve">wilmer Ernesto Neira </t>
  </si>
  <si>
    <t xml:space="preserve">Primero Auxilios </t>
  </si>
  <si>
    <t>Botero Orozco Natalia</t>
  </si>
  <si>
    <t xml:space="preserve">nata.1790@hotmail.com </t>
  </si>
  <si>
    <t>Carrera 38 b # 40 a 55 apto 401</t>
  </si>
  <si>
    <t xml:space="preserve">El salvador </t>
  </si>
  <si>
    <t xml:space="preserve">Sonia Orozco </t>
  </si>
  <si>
    <t xml:space="preserve">Cocina </t>
  </si>
  <si>
    <t xml:space="preserve">Vargas Robayo Diana Carolina </t>
  </si>
  <si>
    <t xml:space="preserve">vadianitak@hotmail.com </t>
  </si>
  <si>
    <t xml:space="preserve">Carrera 78 H Bis A # 50 - 88 sur </t>
  </si>
  <si>
    <t xml:space="preserve">Catalina - Kennedy </t>
  </si>
  <si>
    <t xml:space="preserve">Jose Luis Mateus </t>
  </si>
  <si>
    <t>Buitrago Beltran Leidy Alejandra</t>
  </si>
  <si>
    <t xml:space="preserve">alejandrabuitragobeltran@gmail.com </t>
  </si>
  <si>
    <t xml:space="preserve">Carrera 1 este 69 c 15 sur </t>
  </si>
  <si>
    <t xml:space="preserve">Nidia Beltran </t>
  </si>
  <si>
    <t xml:space="preserve">Administracion y recuperacion de tarjeta de credito </t>
  </si>
  <si>
    <t xml:space="preserve">Vahos Acevedo Johan Andres </t>
  </si>
  <si>
    <t>johan-1023@hotmail.com</t>
  </si>
  <si>
    <t xml:space="preserve">Carrera 38 c 98 c 41 </t>
  </si>
  <si>
    <t xml:space="preserve">Maribel Acevedo </t>
  </si>
  <si>
    <t xml:space="preserve">Profesional en Deporte </t>
  </si>
  <si>
    <t xml:space="preserve">Vargas Parra Diana Carolina </t>
  </si>
  <si>
    <t>San Jose del fragua</t>
  </si>
  <si>
    <t>Transversal 72 # 44 f 14</t>
  </si>
  <si>
    <t xml:space="preserve">Las Delicias </t>
  </si>
  <si>
    <t xml:space="preserve">Leidy Viviana Vargas </t>
  </si>
  <si>
    <t xml:space="preserve">Perez Sanchez Grisel </t>
  </si>
  <si>
    <t xml:space="preserve">grisel_1605@hotmail.com </t>
  </si>
  <si>
    <t xml:space="preserve">Ospina Rivera Deysi Carolina </t>
  </si>
  <si>
    <t xml:space="preserve">caro170613@gmail.com </t>
  </si>
  <si>
    <t xml:space="preserve">Via Guarne K 7 </t>
  </si>
  <si>
    <t xml:space="preserve">Sector el 7 </t>
  </si>
  <si>
    <t xml:space="preserve">Gloria Lucia Rivera </t>
  </si>
  <si>
    <t xml:space="preserve">Soto Castaño Leidy Julieth </t>
  </si>
  <si>
    <t xml:space="preserve">july950219@outlook.com </t>
  </si>
  <si>
    <t xml:space="preserve">Calle 1 c numero 9 - 4 3 este </t>
  </si>
  <si>
    <t xml:space="preserve">Consuelo </t>
  </si>
  <si>
    <t xml:space="preserve">Juan Pablo Quintero </t>
  </si>
  <si>
    <t>6/12/2018 colpatria04/3/2019</t>
  </si>
  <si>
    <t>Lopez Sastre Heidy Julieth</t>
  </si>
  <si>
    <t>lopezjulieth16@gmail.com</t>
  </si>
  <si>
    <t xml:space="preserve">Transversal 36 numero 79 - 80 sur </t>
  </si>
  <si>
    <t xml:space="preserve">Sandra Sastre Martinez </t>
  </si>
  <si>
    <t xml:space="preserve">Laverde Vaca Katherine Cristina </t>
  </si>
  <si>
    <t>klaverde@estudiantes.areandina.edu.co</t>
  </si>
  <si>
    <t>Calle 71 a sur numero 88 j 10</t>
  </si>
  <si>
    <t xml:space="preserve">Olga Maria Vaca </t>
  </si>
  <si>
    <t xml:space="preserve">Vasquez Galeano Karen Daniela </t>
  </si>
  <si>
    <t>vasquezgaleanokarendaniela@gmail.com</t>
  </si>
  <si>
    <t xml:space="preserve">Avenida carrera 14 # 11 - 67 sur </t>
  </si>
  <si>
    <t xml:space="preserve">Sierra Ortiz Leidy Caterine </t>
  </si>
  <si>
    <t>leidykortiz@gmail.com</t>
  </si>
  <si>
    <t xml:space="preserve">Calle 48 numero 86 - 60 sur </t>
  </si>
  <si>
    <t xml:space="preserve">Hayber Eduardo Caro </t>
  </si>
  <si>
    <t xml:space="preserve">Maquinas y Herramientas </t>
  </si>
  <si>
    <t>Meneses Gerena Alejandra</t>
  </si>
  <si>
    <t>alehameneses@gmail.com</t>
  </si>
  <si>
    <t xml:space="preserve">Carrera 80 D 8 A 40 </t>
  </si>
  <si>
    <t xml:space="preserve">James Meneses </t>
  </si>
  <si>
    <t xml:space="preserve">Domelin Maya Martin Camilo </t>
  </si>
  <si>
    <t xml:space="preserve">camilofxc@outlook.es </t>
  </si>
  <si>
    <t xml:space="preserve">Calle 23 f # 107 - 47 </t>
  </si>
  <si>
    <t>Fontibon</t>
  </si>
  <si>
    <t xml:space="preserve">Sandra Maya </t>
  </si>
  <si>
    <t>05/01/2018 Falta injustificada</t>
  </si>
  <si>
    <t xml:space="preserve">Jaramillo Posada Valentina </t>
  </si>
  <si>
    <t>Nueva eps 01/09/2017</t>
  </si>
  <si>
    <t>El Cairo</t>
  </si>
  <si>
    <t xml:space="preserve">valentinajposada@gmail.com </t>
  </si>
  <si>
    <t>Calle 14 sur # 24 H 86</t>
  </si>
  <si>
    <t xml:space="preserve">El Restrepo </t>
  </si>
  <si>
    <t>Isabel Posada</t>
  </si>
  <si>
    <t>Vaquiro Cicery Jessica Fernanda</t>
  </si>
  <si>
    <t>jessica_31082015@hotmail.com</t>
  </si>
  <si>
    <t xml:space="preserve">Calle 1 # 81 c 13 </t>
  </si>
  <si>
    <t xml:space="preserve">Francy Perdomo </t>
  </si>
  <si>
    <t>Renuncia - Mejor oferta laboral / Horario laboral</t>
  </si>
  <si>
    <t>Jimenez Velasquez Mariana</t>
  </si>
  <si>
    <t>jmariana417@gmail.com</t>
  </si>
  <si>
    <t xml:space="preserve">Calle 54 a # 54 - 27 </t>
  </si>
  <si>
    <t xml:space="preserve">Rosario </t>
  </si>
  <si>
    <t>Diana Velasquez</t>
  </si>
  <si>
    <t>Mesa Marin Sharon Nellybe</t>
  </si>
  <si>
    <t xml:space="preserve">La Palma </t>
  </si>
  <si>
    <t xml:space="preserve">Carrera 71 # 92 e 24 </t>
  </si>
  <si>
    <t>Oscar Mesa</t>
  </si>
  <si>
    <t xml:space="preserve">Taborda Guerra Marlyn Andrea </t>
  </si>
  <si>
    <t xml:space="preserve">tabordaguerraandrea@gmail.com </t>
  </si>
  <si>
    <t>Calle 64 g cra 116 d 79</t>
  </si>
  <si>
    <t xml:space="preserve">Carolina Taborda </t>
  </si>
  <si>
    <t>Henao Jaraba Jakelin Lucia</t>
  </si>
  <si>
    <t>valeryand@gmail.com</t>
  </si>
  <si>
    <t xml:space="preserve">Calle 72 sur # 95 - 17 Apto 601 Int. 13 </t>
  </si>
  <si>
    <t xml:space="preserve">Bosa Recreo </t>
  </si>
  <si>
    <t>Rosa Jaraba</t>
  </si>
  <si>
    <t>Donato Marquez Karen Brigitte</t>
  </si>
  <si>
    <t xml:space="preserve">CAPITAL SALUD </t>
  </si>
  <si>
    <t>karen-jade09@hotmail.com</t>
  </si>
  <si>
    <t xml:space="preserve">Calle 32 # 37 - 29 Este </t>
  </si>
  <si>
    <t xml:space="preserve">Ciudadela Sucre </t>
  </si>
  <si>
    <t>Magda Maequez</t>
  </si>
  <si>
    <t>Hernandez Guayazan Geraldine Tatiana</t>
  </si>
  <si>
    <t xml:space="preserve">FAMISANAR </t>
  </si>
  <si>
    <t xml:space="preserve">geraldine.her@hotmail.com </t>
  </si>
  <si>
    <t xml:space="preserve">Carrera 5 B Bis # 56 - 48 </t>
  </si>
  <si>
    <t xml:space="preserve">Danubio Azul </t>
  </si>
  <si>
    <t>Jhon Hernandez</t>
  </si>
  <si>
    <t xml:space="preserve">Linares Rodriguez Cristian Camilo </t>
  </si>
  <si>
    <t>christian-linarez@hotmail.com</t>
  </si>
  <si>
    <t xml:space="preserve">Carrera 7 a # 36 c 04 </t>
  </si>
  <si>
    <t>Jenny Rodriguez</t>
  </si>
  <si>
    <t>08/12/2017 calidad</t>
  </si>
  <si>
    <t>09/01/2018 Maltrato al cliente</t>
  </si>
  <si>
    <t xml:space="preserve">Cordero Ortiz Alvaro Javier </t>
  </si>
  <si>
    <t>Buenavista</t>
  </si>
  <si>
    <t>ajortiz1990@gmail.com</t>
  </si>
  <si>
    <t xml:space="preserve">Carrera 74 # 98 - 66 </t>
  </si>
  <si>
    <t xml:space="preserve">Pedregal </t>
  </si>
  <si>
    <t>Nancy Ortiz</t>
  </si>
  <si>
    <t xml:space="preserve">Publicidad </t>
  </si>
  <si>
    <t>Cepeda Agudelo Annye Dayana</t>
  </si>
  <si>
    <t>annye19.ada@gmail.com</t>
  </si>
  <si>
    <t>Calle 13 Sur # 24 h 44 Bloque 3 apto 501</t>
  </si>
  <si>
    <t xml:space="preserve">Marleny Agudelo </t>
  </si>
  <si>
    <t xml:space="preserve">Sandoval Mendez Fabio Andres </t>
  </si>
  <si>
    <t>fabioz95@hotmail.com</t>
  </si>
  <si>
    <t xml:space="preserve">Carrera 96 i # 16 f 62 </t>
  </si>
  <si>
    <t xml:space="preserve">Clara Mendez </t>
  </si>
  <si>
    <t>Medina Lara Steven</t>
  </si>
  <si>
    <t>stivenml20@hotmail.com</t>
  </si>
  <si>
    <t xml:space="preserve">Transversal 40 c 70 - 57 </t>
  </si>
  <si>
    <t xml:space="preserve">Yasmin Caro </t>
  </si>
  <si>
    <t xml:space="preserve">Huertas Sandoval Julieth Yezenia </t>
  </si>
  <si>
    <t xml:space="preserve">julieth4225@gmail.com </t>
  </si>
  <si>
    <t xml:space="preserve">Carrera 5 calle 19 a sur </t>
  </si>
  <si>
    <t xml:space="preserve">Sebastian Bedoya </t>
  </si>
  <si>
    <t xml:space="preserve">Conde Palacino Karen Tatiana </t>
  </si>
  <si>
    <t>karenpalacino@hotmail.com</t>
  </si>
  <si>
    <t xml:space="preserve">Calle 54 d sur # 81 j 36 </t>
  </si>
  <si>
    <t>Villas de Kennedy - Kennedy</t>
  </si>
  <si>
    <t xml:space="preserve">Tatiana Conde </t>
  </si>
  <si>
    <t xml:space="preserve">Barreto Morera Oscar Javier </t>
  </si>
  <si>
    <t>OSCAR.BARRETO@CUN.EDU.CO</t>
  </si>
  <si>
    <t xml:space="preserve">Cra 85 a # 47 a 12 sur </t>
  </si>
  <si>
    <t xml:space="preserve">Britalia </t>
  </si>
  <si>
    <t>Francy Morera</t>
  </si>
  <si>
    <t xml:space="preserve">Sarmiento Lopez Katherine Eliana </t>
  </si>
  <si>
    <t>ksarmiento@iberoamericana.edu.co</t>
  </si>
  <si>
    <t>Calle 77 a sur # 82 - 41 int 94</t>
  </si>
  <si>
    <t xml:space="preserve">Bosa San Jose </t>
  </si>
  <si>
    <t xml:space="preserve">Mildrey Lopez </t>
  </si>
  <si>
    <t xml:space="preserve">Garcia Diana Carolina </t>
  </si>
  <si>
    <t>dianacaritogarcia@hotmail.com</t>
  </si>
  <si>
    <t>Calle 90 a # 95 d 07 int 101</t>
  </si>
  <si>
    <t xml:space="preserve">Bachue </t>
  </si>
  <si>
    <t xml:space="preserve">Leticia Garcia </t>
  </si>
  <si>
    <t xml:space="preserve">Desarrollo grafico de proyectos de construccion </t>
  </si>
  <si>
    <t xml:space="preserve">Blanco Felix Karen Julieth </t>
  </si>
  <si>
    <t>karen_blanco@hotmail.com</t>
  </si>
  <si>
    <t>Calle 55 a sur # 77 i 51 apto 101</t>
  </si>
  <si>
    <t xml:space="preserve">Nueva Roma </t>
  </si>
  <si>
    <t xml:space="preserve">Sandra Felix </t>
  </si>
  <si>
    <t xml:space="preserve">Cadena Garcia Jhonatan Alexander </t>
  </si>
  <si>
    <t xml:space="preserve">j.cadena.garcia@hotmail.com </t>
  </si>
  <si>
    <t>Dg 37 # 34 - 55 Torre 7 Apto 204</t>
  </si>
  <si>
    <t xml:space="preserve">Heidy Zafra </t>
  </si>
  <si>
    <t>Velasquez Ricaurte Denith Geraldine</t>
  </si>
  <si>
    <t>dgvelasquez5@misena.edu.co</t>
  </si>
  <si>
    <t>Calle 68 a # 1 - 27 este</t>
  </si>
  <si>
    <t>Santa Martha</t>
  </si>
  <si>
    <t xml:space="preserve">Flor Ricaurte </t>
  </si>
  <si>
    <t>Milques Yara Nicol Andrea</t>
  </si>
  <si>
    <t xml:space="preserve">andreamilques@hotmail.com </t>
  </si>
  <si>
    <t>Cra 2 c 6 02 torre 18 apto 203</t>
  </si>
  <si>
    <t>Fuza</t>
  </si>
  <si>
    <t>Otilia Pinto Martinez</t>
  </si>
  <si>
    <t>Henao Graciano Leydi Milena</t>
  </si>
  <si>
    <t>leydi.henao@hotmail.com</t>
  </si>
  <si>
    <t>Cra 105 D # 60 C - 107 Apto 104</t>
  </si>
  <si>
    <t>Doris Graciano Rodriguez</t>
  </si>
  <si>
    <t xml:space="preserve">Saenz Guevara Marisol </t>
  </si>
  <si>
    <t>saenzguevaramarisol@gmail.com</t>
  </si>
  <si>
    <t xml:space="preserve">Calle 65 b bis # 18 v 82 </t>
  </si>
  <si>
    <t>Ledys Guevara</t>
  </si>
  <si>
    <t xml:space="preserve">Lopez Gallego Manuel Felipe </t>
  </si>
  <si>
    <t>lopezgallegomanuel8@gmail.com</t>
  </si>
  <si>
    <t xml:space="preserve">Dg 75 c # 2 a 14 </t>
  </si>
  <si>
    <t xml:space="preserve">Belen </t>
  </si>
  <si>
    <t>Gilberto Lopez</t>
  </si>
  <si>
    <t>Desarrollo Software</t>
  </si>
  <si>
    <t>19/01/2018 Falta injustificada. Sanción 23/01/2018</t>
  </si>
  <si>
    <t xml:space="preserve">Roldan Castañeda Catalina </t>
  </si>
  <si>
    <t>crcrc26@hotmail.com</t>
  </si>
  <si>
    <t>Cra 89 a # 36 - 36 Apto 302</t>
  </si>
  <si>
    <t xml:space="preserve">Santa Monica </t>
  </si>
  <si>
    <t xml:space="preserve">Julian Arango </t>
  </si>
  <si>
    <t xml:space="preserve">Incluision en la primera infancia </t>
  </si>
  <si>
    <t>Zarraga Meza Tahirelin Johana</t>
  </si>
  <si>
    <t xml:space="preserve">Maracaibo - Venezuela </t>
  </si>
  <si>
    <t>tahirezm@gmail.com</t>
  </si>
  <si>
    <t xml:space="preserve">Carrera 49 c # 86 b 12 </t>
  </si>
  <si>
    <t xml:space="preserve">Patria </t>
  </si>
  <si>
    <t xml:space="preserve">Jorge Franchi </t>
  </si>
  <si>
    <t xml:space="preserve">Silva Martinez Luz Stella </t>
  </si>
  <si>
    <t>luzstellasilva.innovar@gmail.com</t>
  </si>
  <si>
    <t xml:space="preserve">Carrera 92 # 76 - 79 </t>
  </si>
  <si>
    <t xml:space="preserve">Katherine Johana Cifuentes </t>
  </si>
  <si>
    <t>Garzon Pineda Taty Johanna</t>
  </si>
  <si>
    <t>tatyjohanna@hotmail.com</t>
  </si>
  <si>
    <t xml:space="preserve">TV 14 a este # 54 - 94 sur </t>
  </si>
  <si>
    <t xml:space="preserve">Los Libertadores </t>
  </si>
  <si>
    <t xml:space="preserve">Juan Pablo Fuentes </t>
  </si>
  <si>
    <t xml:space="preserve">Jimenez Alvear Yuliana </t>
  </si>
  <si>
    <t>yulianaj33@gmail.com</t>
  </si>
  <si>
    <t xml:space="preserve">Carrera 65 # 25 - 12 </t>
  </si>
  <si>
    <t xml:space="preserve">Altos de san cristobal </t>
  </si>
  <si>
    <t>TORRES GALVIS MAYRA ALEJANDRA</t>
  </si>
  <si>
    <t>Capital Salud - Sanitas 01/07/2019</t>
  </si>
  <si>
    <t xml:space="preserve">alejagalvis884@gmail.com </t>
  </si>
  <si>
    <t xml:space="preserve">Calle 61 sur # 86 - 58 </t>
  </si>
  <si>
    <t xml:space="preserve">Bosa Linda </t>
  </si>
  <si>
    <t xml:space="preserve">Elvia Galvis </t>
  </si>
  <si>
    <t>Psicología 5 semestre</t>
  </si>
  <si>
    <t xml:space="preserve">Formador </t>
  </si>
  <si>
    <t xml:space="preserve">16/06/19 formador claro </t>
  </si>
  <si>
    <t>Renuncia - Falta de herramientas para desempeñar la labor y problemas personales</t>
  </si>
  <si>
    <t xml:space="preserve">Bernal Robayo Roberto Carlos Junior </t>
  </si>
  <si>
    <t>soysonrriente@gmail.com</t>
  </si>
  <si>
    <t xml:space="preserve">Calle 2 numero 1 a 33 </t>
  </si>
  <si>
    <t xml:space="preserve">Mario Sanchez </t>
  </si>
  <si>
    <t>Auxiliar operativo 1/11/2019 - Data Marshall 16/07/2020</t>
  </si>
  <si>
    <t>Cardenas Ortiz Natalia</t>
  </si>
  <si>
    <t>mcardenas06@hotmail.com</t>
  </si>
  <si>
    <t xml:space="preserve">Calle 69 d # +112 b 80 </t>
  </si>
  <si>
    <t>Marandu</t>
  </si>
  <si>
    <t xml:space="preserve">Omar Cardenas </t>
  </si>
  <si>
    <t>15/11/2018 llegadas tarde segundo</t>
  </si>
  <si>
    <t xml:space="preserve">Blanco Muñoz Jeisson Esteban </t>
  </si>
  <si>
    <t>estebanblanco1988@hotmail.com</t>
  </si>
  <si>
    <t xml:space="preserve">Dg 48 # 18 c 31 sur </t>
  </si>
  <si>
    <t xml:space="preserve">Santa Lucia </t>
  </si>
  <si>
    <t xml:space="preserve">Tania Muñoz </t>
  </si>
  <si>
    <t xml:space="preserve">Arevalo Medina Luis Alexander </t>
  </si>
  <si>
    <t>alex2arevalo@hotmail.com</t>
  </si>
  <si>
    <t xml:space="preserve">Carrera 10 # 39 - 77 sur </t>
  </si>
  <si>
    <t>Deiby Arevalo</t>
  </si>
  <si>
    <t xml:space="preserve">Contador Público </t>
  </si>
  <si>
    <t xml:space="preserve">Terminación de contrato - Periodo de prueba </t>
  </si>
  <si>
    <t xml:space="preserve">Sarmiento Lopez Gisseth Marcela </t>
  </si>
  <si>
    <t>marcesarmientosj99@gmail.com</t>
  </si>
  <si>
    <t>Calle 76 c sur 82 - 41 mz 2 b int 137</t>
  </si>
  <si>
    <t>Yeison Torres</t>
  </si>
  <si>
    <t>Niño Montañez Wilson Fernando</t>
  </si>
  <si>
    <t>wilfer_nino@hotmail.com</t>
  </si>
  <si>
    <t xml:space="preserve">Calle 29 c sur # 47 - 10 </t>
  </si>
  <si>
    <t>Montecarlo</t>
  </si>
  <si>
    <t xml:space="preserve">Carolina Romero </t>
  </si>
  <si>
    <t xml:space="preserve"> coordinador 1/07/2019</t>
  </si>
  <si>
    <t>Enciso Bolaños Juan David</t>
  </si>
  <si>
    <t>juaneb1020@gmail.com</t>
  </si>
  <si>
    <t xml:space="preserve">Carrera 77 b # 60 - 81 </t>
  </si>
  <si>
    <t xml:space="preserve">Carlos Enciso </t>
  </si>
  <si>
    <t xml:space="preserve">Diaz Pinto Adriana Del Pilar </t>
  </si>
  <si>
    <t>Cunday</t>
  </si>
  <si>
    <t>adrianadiaz.1206@gmail</t>
  </si>
  <si>
    <t xml:space="preserve">Cra 79 b 47 - 08 sur </t>
  </si>
  <si>
    <t xml:space="preserve">Edilma Pinto </t>
  </si>
  <si>
    <t>Becerra Diaz Claudia Janeth</t>
  </si>
  <si>
    <t>claudiaya05@hotmail.com</t>
  </si>
  <si>
    <t xml:space="preserve">Cra 3 # 26 b 53 </t>
  </si>
  <si>
    <t xml:space="preserve">Fabiola Diaz </t>
  </si>
  <si>
    <t xml:space="preserve">Liquidacion de nomina </t>
  </si>
  <si>
    <t>HERNANDEZ BERNATE AGATA LIZETH</t>
  </si>
  <si>
    <t>hernandezagata560@gmail.com</t>
  </si>
  <si>
    <t>CARRERA 29B BIS# 11 A 38 SUR</t>
  </si>
  <si>
    <t>SANTA ISABEL</t>
  </si>
  <si>
    <t>NINA HERNANDEZ BERNATE</t>
  </si>
  <si>
    <t>Auxiliar Operativo 16/07/2020</t>
  </si>
  <si>
    <t>Renuncia - Problemas personales</t>
  </si>
  <si>
    <t xml:space="preserve">Aponte Trujillo Evelin Alexandra </t>
  </si>
  <si>
    <t>evelinaponte71@gmail.com</t>
  </si>
  <si>
    <t xml:space="preserve">Cra 99 a # 61 - 75 sur </t>
  </si>
  <si>
    <t xml:space="preserve">Bosa Atalayas </t>
  </si>
  <si>
    <t xml:space="preserve">Jefferson Estepa </t>
  </si>
  <si>
    <t>Perdomo Zabala Brenda Sirley</t>
  </si>
  <si>
    <t>brendas2805@gmail.com</t>
  </si>
  <si>
    <t xml:space="preserve">Calle 39 a # 14 - 97 </t>
  </si>
  <si>
    <t xml:space="preserve">Hiervabuena </t>
  </si>
  <si>
    <t xml:space="preserve">Olivia Zabala Leal </t>
  </si>
  <si>
    <t xml:space="preserve">Dg 151 b # 136 a 50 </t>
  </si>
  <si>
    <t xml:space="preserve">Suba Compartir </t>
  </si>
  <si>
    <t>Amparo Ayala</t>
  </si>
  <si>
    <t xml:space="preserve">Buitrago Neira Erwin Yesid </t>
  </si>
  <si>
    <t>Proteccion - Colfondos 20/09/2017</t>
  </si>
  <si>
    <t>yeti2030@hotmail.com</t>
  </si>
  <si>
    <t xml:space="preserve">Calle 46 c # 7 - 18 este </t>
  </si>
  <si>
    <t xml:space="preserve">Nueva Gloria </t>
  </si>
  <si>
    <t xml:space="preserve">German Buitrago </t>
  </si>
  <si>
    <t>RODRIGUEZ BUITRAGO CARLOS EVELIO</t>
  </si>
  <si>
    <t>Cajacopi - Sanitas 01/09/2021</t>
  </si>
  <si>
    <t>carlitoseve18@hotmail.com</t>
  </si>
  <si>
    <t>CL 34 A 15 50</t>
  </si>
  <si>
    <t>TEIBA</t>
  </si>
  <si>
    <t>TALHIA DUCUARA</t>
  </si>
  <si>
    <t>PSICOLOGIA</t>
  </si>
  <si>
    <t>Pasa de congente a yanbal 08/11/2022</t>
  </si>
  <si>
    <t xml:space="preserve">Alape Cardenas Jenny Carolina </t>
  </si>
  <si>
    <t>krola2704@hotmail.com</t>
  </si>
  <si>
    <t xml:space="preserve">Calle 66 a sur # 11 a 86 este </t>
  </si>
  <si>
    <t xml:space="preserve">Valparaiso </t>
  </si>
  <si>
    <t xml:space="preserve">Hector Galvis </t>
  </si>
  <si>
    <t>de azteca a claro 8/08/19</t>
  </si>
  <si>
    <t xml:space="preserve">Renuncia - Horario Laboral y Estrés laboral </t>
  </si>
  <si>
    <t>Barbosa Gutierrez Jorge Edilberto</t>
  </si>
  <si>
    <t>cami26lo@hotmail.com</t>
  </si>
  <si>
    <t xml:space="preserve">Carrera 13 # 4 b 35 sur </t>
  </si>
  <si>
    <t>sayra Reyes</t>
  </si>
  <si>
    <t>Ortiz Rayo Cesar Augusto</t>
  </si>
  <si>
    <t>La Plata</t>
  </si>
  <si>
    <t>celectro20@hotmail.com</t>
  </si>
  <si>
    <t>Carrera 63 # 14 Este - 83 Sur</t>
  </si>
  <si>
    <t>San Cristobal Sur</t>
  </si>
  <si>
    <t>Electrónica digital</t>
  </si>
  <si>
    <t>Galviz Gonzalez Ingrid Yisseth</t>
  </si>
  <si>
    <t>ingridyissethgalvizgonzalez@gmail.com</t>
  </si>
  <si>
    <t xml:space="preserve">Calle 61B Sur # 97B - 19 </t>
  </si>
  <si>
    <t>Miguel Galviz Rojas</t>
  </si>
  <si>
    <t>Peña Urrutia Karen Javiana</t>
  </si>
  <si>
    <t>Chigorodo</t>
  </si>
  <si>
    <t>kjpena45@misena.edu.co</t>
  </si>
  <si>
    <t>Carrera 14 # 55 -376 Int 150</t>
  </si>
  <si>
    <t>Villatina</t>
  </si>
  <si>
    <t>Deyanira Urrutia</t>
  </si>
  <si>
    <t>Atencion Integral a la primera infancia</t>
  </si>
  <si>
    <t>Galindo Rodriguez Angela Rocio</t>
  </si>
  <si>
    <t>roci_1263@hotmail.com</t>
  </si>
  <si>
    <t>Transversal 40 # 32 - 98 TORRE 10. Apto 402</t>
  </si>
  <si>
    <t>Angela Adeniz Rodriguez</t>
  </si>
  <si>
    <t>Credibanco</t>
  </si>
  <si>
    <t>Sierra Galeano Maria Jose</t>
  </si>
  <si>
    <t>mjsierra19@hotmail.com</t>
  </si>
  <si>
    <t>Carrera 99b # 133 - 46 piso 3</t>
  </si>
  <si>
    <t>Liliana Galeano</t>
  </si>
  <si>
    <t>Psicología / Aplazado</t>
  </si>
  <si>
    <t>Yanbal - Citi 02/01/2018 De citi a banco Bogota 8/10/19</t>
  </si>
  <si>
    <t>07/11/2017 Llamado de atención. Uso de celular</t>
  </si>
  <si>
    <t>Medina Jaimes Ivan Dario</t>
  </si>
  <si>
    <t>Miranda - Venezuela</t>
  </si>
  <si>
    <t>ivanmedina.dariih@gmail.com</t>
  </si>
  <si>
    <t>Carrera 98 # 38 - 46</t>
  </si>
  <si>
    <t>Dindalito. Kennedy</t>
  </si>
  <si>
    <t>Yelitza Alejandra Vizuete</t>
  </si>
  <si>
    <t>01/02/2018 BCS - Falabella</t>
  </si>
  <si>
    <t>Saiz Moreno Laura Daniela</t>
  </si>
  <si>
    <t>ldsm@hotmail.es</t>
  </si>
  <si>
    <t>Calle 6 # 6a - 71 este</t>
  </si>
  <si>
    <t>Santa Fé</t>
  </si>
  <si>
    <t>María el Rosario Moreno</t>
  </si>
  <si>
    <t>Rengifo Perez Sirley</t>
  </si>
  <si>
    <t>felipe.90036@hotmail.com</t>
  </si>
  <si>
    <t>Carrera 57 # 46A - 42</t>
  </si>
  <si>
    <t>Yuri Rengifo Perez</t>
  </si>
  <si>
    <t>Castillo Murcia Erika Johana</t>
  </si>
  <si>
    <t>ejohana.c@gmail.com</t>
  </si>
  <si>
    <t>Calle 31 Sur # 1 - 19 Este</t>
  </si>
  <si>
    <t>Esther Fonseca</t>
  </si>
  <si>
    <t>Espinosa Parada Laura Yeraldyn</t>
  </si>
  <si>
    <t>quality-08@hotmail.com</t>
  </si>
  <si>
    <t>Calle 75 Sur # 18 D - 45</t>
  </si>
  <si>
    <t>Branyer Taborda</t>
  </si>
  <si>
    <t>Baron Gomez Anamaria</t>
  </si>
  <si>
    <t>ana_barong@hotmail.com</t>
  </si>
  <si>
    <t>Calle 78 C # 110 - 47 int 27</t>
  </si>
  <si>
    <t>Luz Stella Gomez</t>
  </si>
  <si>
    <t>Diseño grafico</t>
  </si>
  <si>
    <t>Segura Salcedo Jorge Luis</t>
  </si>
  <si>
    <t>jorshsegura@hotmail.com</t>
  </si>
  <si>
    <t>Calle 60A # 78H - 29 sur</t>
  </si>
  <si>
    <t>Maira Salcedo</t>
  </si>
  <si>
    <t>Contablidad de Operaciones Bancarias y Financieras</t>
  </si>
  <si>
    <t>Rojas Urrego Ingrid Brigith</t>
  </si>
  <si>
    <t>ingridrojas26@hotmail.com</t>
  </si>
  <si>
    <t>Carrera 72 H # 56 a - 34 Sur</t>
  </si>
  <si>
    <t>Olarte</t>
  </si>
  <si>
    <t>Nancy Urrego Jimenez</t>
  </si>
  <si>
    <t>Gestion Integral de Fondos de Pensiones y Cesantías</t>
  </si>
  <si>
    <t>GUERRERO BARRETO KAREN MARIANA</t>
  </si>
  <si>
    <t>careen_mariana@hotmail.com</t>
  </si>
  <si>
    <t>CRA 3 F #32-70SUR</t>
  </si>
  <si>
    <t>20 DE JULIO</t>
  </si>
  <si>
    <t>CAROLINA BARRETO</t>
  </si>
  <si>
    <t>15/11/2018 jugar en el call</t>
  </si>
  <si>
    <t xml:space="preserve">03/01/2022 - 05/01/2022 </t>
  </si>
  <si>
    <t>Correa Blanquiceth Cindy Paola</t>
  </si>
  <si>
    <t>correapaola4@gmail.com</t>
  </si>
  <si>
    <t>Diagonal 51 Sur # 29 - 66</t>
  </si>
  <si>
    <t>Tunjuelito</t>
  </si>
  <si>
    <t>Jorge Armando Cuervo</t>
  </si>
  <si>
    <t>Ramirez Suarez Sindy Jhanneth</t>
  </si>
  <si>
    <t xml:space="preserve">sindy-jrs64hotmail.com </t>
  </si>
  <si>
    <t>Carrera 18 p bis 62 a sur 51</t>
  </si>
  <si>
    <t xml:space="preserve">San Francisco </t>
  </si>
  <si>
    <t xml:space="preserve">Einer Enrique  Rodriguez </t>
  </si>
  <si>
    <t xml:space="preserve">Palmar Perez Daniela </t>
  </si>
  <si>
    <t>danielapalomar29@hotmail.com</t>
  </si>
  <si>
    <t xml:space="preserve">Calle 7 # 93 - 35 casa 18 </t>
  </si>
  <si>
    <t xml:space="preserve">Tintal </t>
  </si>
  <si>
    <t xml:space="preserve">Sonia Yolanda Perez </t>
  </si>
  <si>
    <t xml:space="preserve">Gestion en fondos de pensiones y cesantias </t>
  </si>
  <si>
    <t xml:space="preserve">Carrasco Mejia Jehedy Jessenia </t>
  </si>
  <si>
    <t xml:space="preserve">jessenia_carrasco@hotmail.com </t>
  </si>
  <si>
    <t xml:space="preserve">Carrera 6 # 1 a 99 este casa 66 </t>
  </si>
  <si>
    <t xml:space="preserve">Madrid Cundinamarca </t>
  </si>
  <si>
    <t xml:space="preserve">Omar Augusto Vargas </t>
  </si>
  <si>
    <t xml:space="preserve">Lopez Rivera Luisa Ximena </t>
  </si>
  <si>
    <t>luisaximena10@hotmail.com</t>
  </si>
  <si>
    <t xml:space="preserve">Transversal 73 D bis # 65 - 27 sur </t>
  </si>
  <si>
    <t>Renuncia - Mal ambiente laboral / conflicto en las relaciones laborales</t>
  </si>
  <si>
    <t xml:space="preserve">Solano Causil Heydi Patricia </t>
  </si>
  <si>
    <t>Villa de san martin</t>
  </si>
  <si>
    <t xml:space="preserve">heydisolano.1980@hotmail.com </t>
  </si>
  <si>
    <t xml:space="preserve">Carrera 58 f # 60 b - 54 </t>
  </si>
  <si>
    <t xml:space="preserve">Terranova </t>
  </si>
  <si>
    <t>Argenida Causil</t>
  </si>
  <si>
    <t xml:space="preserve">Control de calidad en confeccion </t>
  </si>
  <si>
    <t xml:space="preserve">Abdulhussein Pardo Latife </t>
  </si>
  <si>
    <t>obdul.pardo.ltf@gmail.com</t>
  </si>
  <si>
    <t xml:space="preserve">Carrera 12 f # 27 - 10 sur </t>
  </si>
  <si>
    <t>Latife Bravo</t>
  </si>
  <si>
    <t xml:space="preserve">Psicología </t>
  </si>
  <si>
    <t>Devia Trilleros Ingrid Yiseth</t>
  </si>
  <si>
    <t>ingrid.devia@gmail.com</t>
  </si>
  <si>
    <t xml:space="preserve">Calle 34 a # 86 f 32 sur </t>
  </si>
  <si>
    <t xml:space="preserve">Patio Bonito </t>
  </si>
  <si>
    <t xml:space="preserve">Martha Ligia Trilleros </t>
  </si>
  <si>
    <t xml:space="preserve">Cardenas Espinosa Solanye Andrea </t>
  </si>
  <si>
    <t>sarita_0890@hotmail.com</t>
  </si>
  <si>
    <t xml:space="preserve">Carrera 91 c # 42 g - 29 </t>
  </si>
  <si>
    <t xml:space="preserve">Jose Armando Cardenas </t>
  </si>
  <si>
    <t xml:space="preserve">Cortes Rodriguez Yeny Lorena </t>
  </si>
  <si>
    <t>jeilocortes@hotmail.com</t>
  </si>
  <si>
    <t xml:space="preserve">Carrera 82 c # 43 a 34 </t>
  </si>
  <si>
    <t xml:space="preserve">Ferney Pineda Gonzalez </t>
  </si>
  <si>
    <t xml:space="preserve">Carrillo Gomez Jose Luis </t>
  </si>
  <si>
    <t xml:space="preserve">OLD MUTUAL </t>
  </si>
  <si>
    <t>joselcarrillo14@gmail.com</t>
  </si>
  <si>
    <t xml:space="preserve">Calle 181 c 11 - 29 Apto 402 Bl. 6 </t>
  </si>
  <si>
    <t xml:space="preserve">Anda Lucia </t>
  </si>
  <si>
    <t xml:space="preserve">Sandra Viviana Saquaneme </t>
  </si>
  <si>
    <t>Coordinador Senior</t>
  </si>
  <si>
    <t xml:space="preserve">Sanchez Montalvo Paulo Cesar </t>
  </si>
  <si>
    <t>paulo.sanchez2@hotmail.com</t>
  </si>
  <si>
    <t xml:space="preserve">Carrera109 # 151 c - 25 casa 25 </t>
  </si>
  <si>
    <t>Fontanar</t>
  </si>
  <si>
    <t xml:space="preserve">yoana andrea martinez </t>
  </si>
  <si>
    <t xml:space="preserve">Economia Solidaria </t>
  </si>
  <si>
    <t>Castro Torres Lorena Brigith</t>
  </si>
  <si>
    <t>brigit207@gmail.com</t>
  </si>
  <si>
    <t xml:space="preserve">Carrera 9 este # 36 - 40 Casa 235 </t>
  </si>
  <si>
    <t xml:space="preserve">Tierra Grande </t>
  </si>
  <si>
    <t>Ivan Gutierrez</t>
  </si>
  <si>
    <t xml:space="preserve">Auxiliar administrativo </t>
  </si>
  <si>
    <t>29/01/2018 llegadas tarde</t>
  </si>
  <si>
    <t xml:space="preserve">Gonzalez Gaona Johanna Cecilia </t>
  </si>
  <si>
    <t>jhoanna.gonzales@hotmail.com</t>
  </si>
  <si>
    <t xml:space="preserve">Calle 23 g # 81 c 35 </t>
  </si>
  <si>
    <t xml:space="preserve">Camilo Leguisamo </t>
  </si>
  <si>
    <t>Blandon Lopez Elizabeth</t>
  </si>
  <si>
    <t>eliza_blandonlopez@hotmail.com</t>
  </si>
  <si>
    <t>Carrera 47 # 59 - 66</t>
  </si>
  <si>
    <t>Luz Marleny Lopez</t>
  </si>
  <si>
    <t>Colmenares Oviedo Alexandra Virginia</t>
  </si>
  <si>
    <t>acolmenares27@gmail.com</t>
  </si>
  <si>
    <t>Carrera 28E # 38B - 20</t>
  </si>
  <si>
    <t>Angelica Oviedo</t>
  </si>
  <si>
    <t>Contabilidad de costos</t>
  </si>
  <si>
    <t>Rodriguez Sierra Leidy Estefany</t>
  </si>
  <si>
    <t>leidyrosi@hotmail.com</t>
  </si>
  <si>
    <t>Calle 48Q Bis # 5 - 63 Sur</t>
  </si>
  <si>
    <t>Molinos II - Rafael Uribe</t>
  </si>
  <si>
    <t>Cristian Camilo Cucaita</t>
  </si>
  <si>
    <t>Olarte Derly Yurany</t>
  </si>
  <si>
    <t>Cundinamarca</t>
  </si>
  <si>
    <t>krollemus.18@hotmail.com</t>
  </si>
  <si>
    <t>Calle 15 # 7a - 26</t>
  </si>
  <si>
    <t>Carolina Lemus Olarte</t>
  </si>
  <si>
    <t>Rodriguez Ingrid Paola</t>
  </si>
  <si>
    <t>paola8723@hotmai.com</t>
  </si>
  <si>
    <t>Calle 48N Sur # 3-34. Int 3. Apto 304</t>
  </si>
  <si>
    <t>Rosalbina Delago</t>
  </si>
  <si>
    <t>Comunicación Social VII semestre</t>
  </si>
  <si>
    <t>scotiabank a popular 10/10/2019</t>
  </si>
  <si>
    <t>Mora Carrillo Helen Daniela</t>
  </si>
  <si>
    <t>morahelen24@gmail.com</t>
  </si>
  <si>
    <t>Carrera 41 # 30 - 07 Sur</t>
  </si>
  <si>
    <t>Santa Rita - Puente Aranda</t>
  </si>
  <si>
    <t>Paulo Vladimir Mora Romero</t>
  </si>
  <si>
    <t>Villegas Sandoval German Eduardo</t>
  </si>
  <si>
    <t>germillos@hotmail.com</t>
  </si>
  <si>
    <t>Avenida Carrera 28 # 39B - 08</t>
  </si>
  <si>
    <t>La Soledad - Teusaquillo</t>
  </si>
  <si>
    <t>Juliana Villegas</t>
  </si>
  <si>
    <t>Terminación de contrato - Estudio de seguridad</t>
  </si>
  <si>
    <t>Parada Embus Jesus Miguel</t>
  </si>
  <si>
    <t>jparadaembus16@gmail.com</t>
  </si>
  <si>
    <t>Carrera 1era Este # 75B - 19 Sur</t>
  </si>
  <si>
    <t>Santa Librada - Usme</t>
  </si>
  <si>
    <t>Olga Embus</t>
  </si>
  <si>
    <t>Choconta Vargas Andres Felipe</t>
  </si>
  <si>
    <t>ingafelipe@outlook.com</t>
  </si>
  <si>
    <t>Calle 161 # 3A - 28 Este</t>
  </si>
  <si>
    <t>Cerro Norte - Usaquen</t>
  </si>
  <si>
    <t>Adriana Vargas Rojas</t>
  </si>
  <si>
    <t>Ingenieria Industrial</t>
  </si>
  <si>
    <t>Betancourt Rincon Jhonatan</t>
  </si>
  <si>
    <t>jbetanc091212@gmail.com</t>
  </si>
  <si>
    <t>Carrera 98 # 2 - 41</t>
  </si>
  <si>
    <t>Tintal - Kennedy</t>
  </si>
  <si>
    <t>Maria Luisa Ortiz</t>
  </si>
  <si>
    <t>Pardo Cobos Elver David</t>
  </si>
  <si>
    <t>davidpqrdo12@gmail.com</t>
  </si>
  <si>
    <t>Carrera 9 # 74 - 21 SUR</t>
  </si>
  <si>
    <t>Natalia Avendaño</t>
  </si>
  <si>
    <t>Aponte Trujillo Jaritza Lizeth</t>
  </si>
  <si>
    <t>jarilix@hotmail.com</t>
  </si>
  <si>
    <t>Carrera 99a # 61-75 Sur</t>
  </si>
  <si>
    <t>Eliana Trujillo Guerrero</t>
  </si>
  <si>
    <t>Diaz Lopez Libeth Yofaidi</t>
  </si>
  <si>
    <t>libethdiazlopez18@gmail.com</t>
  </si>
  <si>
    <t>Calle 7a # 7a - 24</t>
  </si>
  <si>
    <t>Facatativa</t>
  </si>
  <si>
    <t>Jovana Fernanda Lopez</t>
  </si>
  <si>
    <t>09/01/2018 llegadas tarde</t>
  </si>
  <si>
    <t>Rozo Vargas Cristian David</t>
  </si>
  <si>
    <t>crisangel2344@gmail.com</t>
  </si>
  <si>
    <t>Carrera 98B # 69 - 06 Sur</t>
  </si>
  <si>
    <t>Blanca Vargas</t>
  </si>
  <si>
    <t>Gastronomia</t>
  </si>
  <si>
    <t>Azteca</t>
  </si>
  <si>
    <t>18/07/2018 cumplimiento de metas</t>
  </si>
  <si>
    <t>15/11/2018 LLEGADAS TARDE</t>
  </si>
  <si>
    <t xml:space="preserve">Segura Gomez Yennifer Andrea </t>
  </si>
  <si>
    <t>andrea94.jg@gmail.com</t>
  </si>
  <si>
    <t>Adriana Patricia Gomez</t>
  </si>
  <si>
    <t>Bastidas Agreda Alexandra</t>
  </si>
  <si>
    <t>alexandra.bastidad.solla@gmail.com</t>
  </si>
  <si>
    <t>Carrera 51a # 24 - 15 Sur</t>
  </si>
  <si>
    <t>San Eusebio - Puente Aranda</t>
  </si>
  <si>
    <t>Imelda Agreda</t>
  </si>
  <si>
    <t>Ortega Gaitan Laura Valentina</t>
  </si>
  <si>
    <t>l.v.o.g981630@gmail.com</t>
  </si>
  <si>
    <t>Calle 12C # 71C - 30. Torre 10. Apto 701</t>
  </si>
  <si>
    <t xml:space="preserve">Martha Lucia Ortega Gaitan </t>
  </si>
  <si>
    <t>Avellaneda Origua Geraldine Alexandra</t>
  </si>
  <si>
    <t>alexandra.geraldine07@gmail.com</t>
  </si>
  <si>
    <t>Carrera 69 C # 3a - 53</t>
  </si>
  <si>
    <t>Nueva Marsella</t>
  </si>
  <si>
    <t>Gerardo Avellaneda</t>
  </si>
  <si>
    <t>Amaya Alejo Monica Thalia</t>
  </si>
  <si>
    <t>monathalia14@gmail.com</t>
  </si>
  <si>
    <t>Calle 43S Sur # 43B sur - 60</t>
  </si>
  <si>
    <t>Venecia</t>
  </si>
  <si>
    <t>Paola Amaya Rodríguez</t>
  </si>
  <si>
    <t>Cruz Cardenas Eliana Julieth</t>
  </si>
  <si>
    <t>eliana_0320@hotmail.com</t>
  </si>
  <si>
    <t>Diagonal 3a # 1B - 10Este</t>
  </si>
  <si>
    <t>Lourdes - Santa Fe</t>
  </si>
  <si>
    <t>Restrepo Ortega Jairo Luis</t>
  </si>
  <si>
    <t>jairgnr@hotmail.com</t>
  </si>
  <si>
    <t>Diagonal 36 # 1 - 87</t>
  </si>
  <si>
    <t>Colmena - San Cristobal</t>
  </si>
  <si>
    <t>Maria Ortega</t>
  </si>
  <si>
    <t>Lopez Pineda Sergio</t>
  </si>
  <si>
    <t>titolopez97@hotmail.com</t>
  </si>
  <si>
    <t xml:space="preserve">Diagonal 86a # 101 - 40 </t>
  </si>
  <si>
    <t>Bochica - Engativa</t>
  </si>
  <si>
    <t>Milena Pineda Combita</t>
  </si>
  <si>
    <t>Rosas Sanchez Claudia Lisbet</t>
  </si>
  <si>
    <t>clrosas5@misena.edu.co</t>
  </si>
  <si>
    <t>Carrera 16 Este # 36 - 43</t>
  </si>
  <si>
    <t>San Mateo - Soacha</t>
  </si>
  <si>
    <t>Alba Maria Sanchez</t>
  </si>
  <si>
    <t xml:space="preserve">Enfermeria </t>
  </si>
  <si>
    <t>JIMENEZ ZARATE ROSA ANGELICA</t>
  </si>
  <si>
    <t>angelica9558@hotmail.com</t>
  </si>
  <si>
    <t>Carrera 97B - 56F - 28 Sur</t>
  </si>
  <si>
    <t xml:space="preserve">Santa Fe - Bosa </t>
  </si>
  <si>
    <t>Blanca Lucia Zarate</t>
  </si>
  <si>
    <t>de claro a avantel 8/8/12 07/01/2020a azteca a avantel 13/09/2021// de avantel a azteca 02/05/2022 - pasa de azteca a claro 02/08/2022</t>
  </si>
  <si>
    <t>09/09/2021 (1 dia)</t>
  </si>
  <si>
    <t>Neisa Sierra Jessica Lucia</t>
  </si>
  <si>
    <t>jlneisa@misena.edu.co</t>
  </si>
  <si>
    <t>Calle 50 # 3 -17 Sur</t>
  </si>
  <si>
    <t>Palermo Sur</t>
  </si>
  <si>
    <t>Martha Sierra</t>
  </si>
  <si>
    <t>Contabilidad y Finanzas</t>
  </si>
  <si>
    <t xml:space="preserve">Grisales Loaiza Luisa Fernanda </t>
  </si>
  <si>
    <t xml:space="preserve">Sonson </t>
  </si>
  <si>
    <t xml:space="preserve">fergrisales2487@gmail.com </t>
  </si>
  <si>
    <t>Calle 48 sur No 66B 42 Int. 143</t>
  </si>
  <si>
    <t xml:space="preserve">Vergel </t>
  </si>
  <si>
    <t xml:space="preserve">Liseth Florez Molina </t>
  </si>
  <si>
    <t xml:space="preserve">Pacheco Galeano Juan Carlos </t>
  </si>
  <si>
    <t>jcpg0123@hotmail.com</t>
  </si>
  <si>
    <t>Crr 70D Bis a # 68 - 75 Sur. Torre 1. Apto 1408</t>
  </si>
  <si>
    <t xml:space="preserve">Madelena </t>
  </si>
  <si>
    <t xml:space="preserve">Julieth </t>
  </si>
  <si>
    <t xml:space="preserve">Camacho Hernandez Sebastian </t>
  </si>
  <si>
    <t>sebastian19com@hotmail.com</t>
  </si>
  <si>
    <t>Calle 64 # 86-54 Barrio</t>
  </si>
  <si>
    <t>La Isabela</t>
  </si>
  <si>
    <t xml:space="preserve">Diana Del Pilar Hernandez </t>
  </si>
  <si>
    <t xml:space="preserve">Gestion Empresarial </t>
  </si>
  <si>
    <t>Montenegro Rodriguez Nubia Alejandra</t>
  </si>
  <si>
    <t>maniakane@hotmail.com</t>
  </si>
  <si>
    <t xml:space="preserve">Calle 45 sur # 81c - 89 </t>
  </si>
  <si>
    <t>Gran Britalia - Kennedy</t>
  </si>
  <si>
    <t>Dilla Alexis Moreno Castillo</t>
  </si>
  <si>
    <t>Técnico Banca y Finanzas 2 Semestre</t>
  </si>
  <si>
    <t>Itaú - Quality 25/06/2018</t>
  </si>
  <si>
    <t>15//11/2018 uso de dotacion  16/01/2019 suspensión 10 dias</t>
  </si>
  <si>
    <t>Noguera Molano Lina Alejandra</t>
  </si>
  <si>
    <t>alejita950713@hotmail.com</t>
  </si>
  <si>
    <t>Carrera 88F Bis # 57 C - 42 Sur</t>
  </si>
  <si>
    <t>Bosa Libertad</t>
  </si>
  <si>
    <t>Mayerly Molano</t>
  </si>
  <si>
    <t>Vargas Cortes Maria Paula</t>
  </si>
  <si>
    <t>paul_vargas03@outlook.com</t>
  </si>
  <si>
    <t>Carrera 12C Este # 21-26 Sur</t>
  </si>
  <si>
    <t>Yenny Patricia Cortes Vanegas</t>
  </si>
  <si>
    <t>Vargas Caicedo Cristian Duban</t>
  </si>
  <si>
    <t>duan1998@hotmail.es</t>
  </si>
  <si>
    <t>Carrera 18W # 66C - 39 SUR</t>
  </si>
  <si>
    <t>Olga Lucia Caicedo</t>
  </si>
  <si>
    <t>3218917631 - 7115408</t>
  </si>
  <si>
    <t>Tecnólogo en análisis y desarrollo de sistemas de información</t>
  </si>
  <si>
    <t>Mendez Ibañez Yicenia</t>
  </si>
  <si>
    <t>El Banco</t>
  </si>
  <si>
    <t>Calle 61 # 58Q -05</t>
  </si>
  <si>
    <t>Calatrava</t>
  </si>
  <si>
    <t>Fernel Mendez</t>
  </si>
  <si>
    <t>Arango Correa Stefanya</t>
  </si>
  <si>
    <t>estefani136@hotmail.com</t>
  </si>
  <si>
    <t>Calle 2 Sur # 51B - 07</t>
  </si>
  <si>
    <t>Cristo Rey</t>
  </si>
  <si>
    <t>Ana Celia Care Guzman</t>
  </si>
  <si>
    <t xml:space="preserve">3044288878 - 3611498 </t>
  </si>
  <si>
    <t>Ocaña Jimenez Maria Carolina</t>
  </si>
  <si>
    <t>caroocanajimenez@hotmail.com</t>
  </si>
  <si>
    <t>Carrera 32 # 2 Sur - 60</t>
  </si>
  <si>
    <t>El Poblado</t>
  </si>
  <si>
    <t>Claudia Patricia Ocaña</t>
  </si>
  <si>
    <t>3106944670 - 3119819</t>
  </si>
  <si>
    <t>colpatria medellin -falabella medellin 01/03/19</t>
  </si>
  <si>
    <t>Barrantes Alfonso Jenny Lorena</t>
  </si>
  <si>
    <t>jenny_lore@hotmai.com</t>
  </si>
  <si>
    <t>Calle 93B Sur # 14G - 53</t>
  </si>
  <si>
    <t>Monteblanco</t>
  </si>
  <si>
    <t>Ligia Alfonso</t>
  </si>
  <si>
    <t>3123630923 - 4677795</t>
  </si>
  <si>
    <t>10/09/2018 llegadas tarde</t>
  </si>
  <si>
    <t>Analista de Soporte</t>
  </si>
  <si>
    <t>1/05/2019 de aux a Analista</t>
  </si>
  <si>
    <t xml:space="preserve">Renuncia - mal ambiente laboral </t>
  </si>
  <si>
    <t>Quintero Garcia Cindy Lorena</t>
  </si>
  <si>
    <t>cindylorenagarcia@hotmail.com</t>
  </si>
  <si>
    <t>Carrera 78K # 35 - 21</t>
  </si>
  <si>
    <t>Kennedy - Banderas</t>
  </si>
  <si>
    <t>Claudia Patricia Garcia</t>
  </si>
  <si>
    <t>Ardila Oscar Andres</t>
  </si>
  <si>
    <t>oscar.a.ardila@hotmail.com</t>
  </si>
  <si>
    <t>Carrera 73 # 63 - 61</t>
  </si>
  <si>
    <t>Julieth Consuelo Ardila</t>
  </si>
  <si>
    <t xml:space="preserve">Diseño gráfico </t>
  </si>
  <si>
    <t>Preciado Quiroga Yulian Steven</t>
  </si>
  <si>
    <t>3134002102yu@gmail.com</t>
  </si>
  <si>
    <t>Carrera 11 Este # 54A - 82Sur</t>
  </si>
  <si>
    <t>San Cristobal - Libertadores</t>
  </si>
  <si>
    <t>Maria Nubia Quiroga</t>
  </si>
  <si>
    <t>Ramirez Barbosa Jhon Fredi</t>
  </si>
  <si>
    <t>jfraba22@gmail.com</t>
  </si>
  <si>
    <t>Calle 49B Sur # 09 - 56 Torre 19 Apto. 603</t>
  </si>
  <si>
    <t>Rafael Uribe</t>
  </si>
  <si>
    <t>Luz Marina Barbosa</t>
  </si>
  <si>
    <t>Ramirez Mejia Nathaly</t>
  </si>
  <si>
    <t>hgfdg14@hotmail.com</t>
  </si>
  <si>
    <t>Calle 36 f sur # 1 - 23 Este</t>
  </si>
  <si>
    <t>Fabio Ramirez Barbosa</t>
  </si>
  <si>
    <t>3166248945 - 3620515</t>
  </si>
  <si>
    <t>Reina Gonzalez Didier Sneider</t>
  </si>
  <si>
    <t>didieranier8@gmail.com</t>
  </si>
  <si>
    <t xml:space="preserve">Calle 3 # 1a - 35. </t>
  </si>
  <si>
    <t>Lourdes Centro. Santa Fe</t>
  </si>
  <si>
    <t>Martha Lucia Gonzalez</t>
  </si>
  <si>
    <t>3125229518 - 6946597</t>
  </si>
  <si>
    <t>Renunica - Baja remuneracion / Incompatibilidad con el jefe</t>
  </si>
  <si>
    <t>Cardona Jhonny Fernando</t>
  </si>
  <si>
    <t>fernandocardona07@hotmail.com</t>
  </si>
  <si>
    <t>Carrera 31 # 76 - 20</t>
  </si>
  <si>
    <t>Manrique</t>
  </si>
  <si>
    <t>Mauricio Alexander Cardona</t>
  </si>
  <si>
    <t>Useche Posada Gennifer Natali</t>
  </si>
  <si>
    <t>nata.0717@hotmail.com</t>
  </si>
  <si>
    <t>Transversal 32C Sur Diagonal 32B - 64</t>
  </si>
  <si>
    <t>La Magnolia - Envigado</t>
  </si>
  <si>
    <t>Nestor Julian Cardenas</t>
  </si>
  <si>
    <t>3114599791 - 4872440</t>
  </si>
  <si>
    <t>Tamanis Villar Sergio Andres</t>
  </si>
  <si>
    <t>seantavi@hotmail.com</t>
  </si>
  <si>
    <t>Carrera 78G # 65 A - 10 Sur</t>
  </si>
  <si>
    <t>Leonilde Villar Silva</t>
  </si>
  <si>
    <t>Animacion 3D</t>
  </si>
  <si>
    <t>renuncia- horario laboral</t>
  </si>
  <si>
    <t>Suarez Arredondo Maria Camila</t>
  </si>
  <si>
    <t>mariaemiliasuarez246@gmail.com</t>
  </si>
  <si>
    <t>Calle 59 C # 68D - 30</t>
  </si>
  <si>
    <t>Primavera - Bello</t>
  </si>
  <si>
    <t>Gloria Arredondo</t>
  </si>
  <si>
    <t>3005933376 - 2729252</t>
  </si>
  <si>
    <t>Urrego Roldan Aura Yorleny</t>
  </si>
  <si>
    <t>ayur29@misena.edu.co</t>
  </si>
  <si>
    <t>Calle 45 a # 13 - 9</t>
  </si>
  <si>
    <t>Piedad Roldan Martinez</t>
  </si>
  <si>
    <t>3008351922 - 2219115</t>
  </si>
  <si>
    <t>Renuncia - No volvio a su lugar de trabajo</t>
  </si>
  <si>
    <t>Cruz Eraso Sonia Claudia</t>
  </si>
  <si>
    <t>soclace31@gmail.com</t>
  </si>
  <si>
    <t>Carrera 10 D Este # 13 - 76  Sur</t>
  </si>
  <si>
    <t>Luis Fernando Barbosa</t>
  </si>
  <si>
    <t>3168458686 - 2330411</t>
  </si>
  <si>
    <t>Pulido Perez Daisy Estefannia</t>
  </si>
  <si>
    <t>Famisanar - Salud Total 01/12/2017</t>
  </si>
  <si>
    <t>estefanniapperez@gmail.com</t>
  </si>
  <si>
    <t>Calle 69A # 93A - 23</t>
  </si>
  <si>
    <t>Florida - Engativa</t>
  </si>
  <si>
    <t>Sandra Lucero Perez Sanchez</t>
  </si>
  <si>
    <t>Ejecucion de la Danza</t>
  </si>
  <si>
    <t>Claro - Credivalores 09/08/2018</t>
  </si>
  <si>
    <t>Huertas Perez Evelyn Yohana</t>
  </si>
  <si>
    <t>johahuertasperez@hotmail.com</t>
  </si>
  <si>
    <t xml:space="preserve">CALLE 59 SUR # 65 – 73. T11. APTO 143. </t>
  </si>
  <si>
    <t>Ciudad Bolivar</t>
  </si>
  <si>
    <t>Edilla Perez Suarez</t>
  </si>
  <si>
    <t>Rojas Avellaneda Jonathan</t>
  </si>
  <si>
    <t>jrojas774@misena.edu.co</t>
  </si>
  <si>
    <t>Carrera 90B # 41 - 35 Sur</t>
  </si>
  <si>
    <t>Las Brisas - Kennedy</t>
  </si>
  <si>
    <t>Maria del Carmen H.</t>
  </si>
  <si>
    <t>Gestion Hotelera</t>
  </si>
  <si>
    <t>Orobio Berrio Elvis David</t>
  </si>
  <si>
    <t>davidhxc69@gmail.com</t>
  </si>
  <si>
    <t>Diagonal 150 # 141a - 81. Int 6. Bloq C</t>
  </si>
  <si>
    <t>Luz Shenide Berrio</t>
  </si>
  <si>
    <t>adralejandro@gmail.com</t>
  </si>
  <si>
    <t>Carrera 14R # 77a - 05 s</t>
  </si>
  <si>
    <t>Rafael Pineda Gonzalez</t>
  </si>
  <si>
    <t>Silva Peña Vicente Alejandro</t>
  </si>
  <si>
    <t>Merida - Venezuela</t>
  </si>
  <si>
    <t>vialsip@gmail.com</t>
  </si>
  <si>
    <t>Calle 58 # 13 - 91. Apto 3 -02</t>
  </si>
  <si>
    <t>Johana Rodriguez</t>
  </si>
  <si>
    <t>Ingeniero Mecánico</t>
  </si>
  <si>
    <t>Vargas Acosta Jhoan Sebastian</t>
  </si>
  <si>
    <t>jsvargas451@misena.edu.co</t>
  </si>
  <si>
    <t xml:space="preserve">Calle 49B Sur # 79 D - 37. </t>
  </si>
  <si>
    <t>Casablanca - Kennedy</t>
  </si>
  <si>
    <t xml:space="preserve">Maria Leonor Acosta </t>
  </si>
  <si>
    <t xml:space="preserve">Ibañez Benavides Nataly </t>
  </si>
  <si>
    <t>nataly_iba@hotmail.com</t>
  </si>
  <si>
    <t>Carrera 94 B # 145a - 32</t>
  </si>
  <si>
    <t>Las Flores - Suba</t>
  </si>
  <si>
    <t>Lucia Benavides</t>
  </si>
  <si>
    <t>3115321495 - 4633307</t>
  </si>
  <si>
    <t>Florez Gomez Olga Valentina</t>
  </si>
  <si>
    <t>valentina.fg20@hotmail.com</t>
  </si>
  <si>
    <t>calle 130 f # 103a - 81</t>
  </si>
  <si>
    <t>Olga María Gomez</t>
  </si>
  <si>
    <t>Mesa Hoyos Carla Cristina</t>
  </si>
  <si>
    <t>ccmh.asesor@gmail.com</t>
  </si>
  <si>
    <t>Carrera 77 # 32a - 78</t>
  </si>
  <si>
    <t>Lucrecia Restrepo</t>
  </si>
  <si>
    <t>3122130815 - 4141313</t>
  </si>
  <si>
    <t>Arrieta Berrio Luz Mery</t>
  </si>
  <si>
    <t>luzmearrieta@gmail.com</t>
  </si>
  <si>
    <t>Carrera 43A # 38 -108</t>
  </si>
  <si>
    <t>Nelly Johana Bellido Berrio</t>
  </si>
  <si>
    <t>Sanchez Rios Magda Constanza</t>
  </si>
  <si>
    <t>magda13_sanchez@hotmail.com</t>
  </si>
  <si>
    <t>Calle 66 # 72a - 50. Int. 1 504</t>
  </si>
  <si>
    <t>Lujan - Engativa</t>
  </si>
  <si>
    <t>Luz Amparo Sanchez</t>
  </si>
  <si>
    <t>Gaitan Guevara Adriana Ines</t>
  </si>
  <si>
    <t>xica2110@gmail.com</t>
  </si>
  <si>
    <t>Carrera 20a # 62 - 08</t>
  </si>
  <si>
    <t>Jhon Lozano</t>
  </si>
  <si>
    <t>Cardenas Escobar Angela Daniela</t>
  </si>
  <si>
    <t>angela15073@gmail.com</t>
  </si>
  <si>
    <t>Calle 70 G Sur # 18 L - 15</t>
  </si>
  <si>
    <t xml:space="preserve">Nueva Colombia </t>
  </si>
  <si>
    <t>Angel Gabriel Lopez</t>
  </si>
  <si>
    <t>3005391814 - 7653962</t>
  </si>
  <si>
    <t>Fondo de pensiones</t>
  </si>
  <si>
    <t>Comcel Potenciales</t>
  </si>
  <si>
    <t>Benitez Pulgarin Luis Fernando</t>
  </si>
  <si>
    <t>pelulds@hotmail.com</t>
  </si>
  <si>
    <t>Transversal 79 C # 85 - 30</t>
  </si>
  <si>
    <t>Micelle Pulgarin</t>
  </si>
  <si>
    <t>3052243710 - 3819035</t>
  </si>
  <si>
    <t>Lopez Lopez Vanesa</t>
  </si>
  <si>
    <t>vanesita-11-04@hotmail.com</t>
  </si>
  <si>
    <t>Carrera 58 # 77 - 41. Apto 103</t>
  </si>
  <si>
    <t>Reservas del Sur - Itagui</t>
  </si>
  <si>
    <t>Monica Lopez</t>
  </si>
  <si>
    <t>2781396 - 3187121651</t>
  </si>
  <si>
    <t>Cataño Tangarife Karen Viviana</t>
  </si>
  <si>
    <t>catanok2212@gmail.com</t>
  </si>
  <si>
    <t>Calle 89 # 34 -26</t>
  </si>
  <si>
    <t>Claudia Cataño</t>
  </si>
  <si>
    <t>Villa Ruiz Mari Luz</t>
  </si>
  <si>
    <t>asesornuevavision@gmail.com</t>
  </si>
  <si>
    <t>Carrera 58 # 69 - 37</t>
  </si>
  <si>
    <t>Los Alpes - Bello</t>
  </si>
  <si>
    <t>Gloria Elena Villa</t>
  </si>
  <si>
    <t>3043445416 - 2722265</t>
  </si>
  <si>
    <t>Jaramillo Pastrana Jesus David</t>
  </si>
  <si>
    <t>claupast38@hotmail.com</t>
  </si>
  <si>
    <t>Calle 65 # 90 - 90</t>
  </si>
  <si>
    <t>Claudia Pastrana</t>
  </si>
  <si>
    <t>3117277906 - 5055555</t>
  </si>
  <si>
    <t>Negocios Internacionales</t>
  </si>
  <si>
    <t>Carmona Guzman Marta Nelly</t>
  </si>
  <si>
    <t>marthanelly@hotmail.com</t>
  </si>
  <si>
    <t>Calle 70 # 58 -16</t>
  </si>
  <si>
    <t>Gloria Elena Guzman</t>
  </si>
  <si>
    <t>Useche Aragon Jenny Johanna</t>
  </si>
  <si>
    <t>jenny25useche@gmail.com</t>
  </si>
  <si>
    <t>Carrera 8 # 15 - 79 Sur</t>
  </si>
  <si>
    <t>Gilberto Estupiñan</t>
  </si>
  <si>
    <t>3168070360 - 4972354</t>
  </si>
  <si>
    <t>Cespedes Grajales Diana Stella</t>
  </si>
  <si>
    <t>diana.cespedes18@hotmail.com</t>
  </si>
  <si>
    <t>Calle 70 # 58 - 17. Apto 202</t>
  </si>
  <si>
    <t>Luz Stella Grajales</t>
  </si>
  <si>
    <t>Renuncia - Baja renumeración - Horario laboral</t>
  </si>
  <si>
    <t>MARTINEZ PEDRAZA LIZA FERNANDA</t>
  </si>
  <si>
    <t>lifermar2012@hotmail.com</t>
  </si>
  <si>
    <t>Carrera 12K # 31f - 41 Sur</t>
  </si>
  <si>
    <t>Elizabeth Pedraza</t>
  </si>
  <si>
    <t>3106494419 - 2093627</t>
  </si>
  <si>
    <t>CitiBank</t>
  </si>
  <si>
    <t>Lopez Avendaño Santiago</t>
  </si>
  <si>
    <t>santiago.loavenoutlook.com</t>
  </si>
  <si>
    <t>Calle 59 D # 68 -39. Int. 202</t>
  </si>
  <si>
    <t>La Primavera - Bello</t>
  </si>
  <si>
    <t>Janely Avendaño</t>
  </si>
  <si>
    <t>PARDO MONTAÑA YURI PAOLA</t>
  </si>
  <si>
    <t>Paolapardo1234@hotmail.com</t>
  </si>
  <si>
    <t>CLL 73A#92-24</t>
  </si>
  <si>
    <t>SANTA ROSITA</t>
  </si>
  <si>
    <t>BRISALBA MONTAÑA(ABUELA)</t>
  </si>
  <si>
    <t>Lopez Bayona Maria Cristina</t>
  </si>
  <si>
    <t>mcristinalopez78@gmail.com</t>
  </si>
  <si>
    <t>Carrera 88 a #  42 T - 12 Sur</t>
  </si>
  <si>
    <t>Rosa Bayona</t>
  </si>
  <si>
    <t>Contable</t>
  </si>
  <si>
    <t>Camacho Vergara Mardy Alejandra</t>
  </si>
  <si>
    <t>alejandracamacho166@gmail.com</t>
  </si>
  <si>
    <t>Calle 10 # 80 F - 40</t>
  </si>
  <si>
    <t>Castilla - Kennedy</t>
  </si>
  <si>
    <t xml:space="preserve">Diana Marcela Vergara </t>
  </si>
  <si>
    <t>29/01/2018 Llegadas tarde</t>
  </si>
  <si>
    <t>Godoy Cordon Principe</t>
  </si>
  <si>
    <t>principegodoycordon@gmail.com</t>
  </si>
  <si>
    <t>Calle 1a # 1 a - 78 Este</t>
  </si>
  <si>
    <t>Lucrecia Cordon</t>
  </si>
  <si>
    <t>Recreacion</t>
  </si>
  <si>
    <t>Mesa Paez Leidy Johana</t>
  </si>
  <si>
    <t>leidyjohanamesa291@gmail.com</t>
  </si>
  <si>
    <t>Carrera 48D # 68 C - 82 Sur</t>
  </si>
  <si>
    <t>Blanca Elvira Paez</t>
  </si>
  <si>
    <t>Cardenas Moreno Yenny Maritza</t>
  </si>
  <si>
    <t>Carrera 10 este # 19 - 41 Sur</t>
  </si>
  <si>
    <t>Las Mercedes</t>
  </si>
  <si>
    <t>Doris Moreno Nieto</t>
  </si>
  <si>
    <t>3046832144 - 5602882</t>
  </si>
  <si>
    <t>Ordoñez Segura Karen Valentina</t>
  </si>
  <si>
    <t>karen.ordonez@cun.edu.co</t>
  </si>
  <si>
    <t>Carrera 1 este # 67a  Sur - 60 T11 - 204</t>
  </si>
  <si>
    <t>Altavista - Usme</t>
  </si>
  <si>
    <t>Yadira Segura Sanchez</t>
  </si>
  <si>
    <t>Itaú - Fincomercio 06/12/2017</t>
  </si>
  <si>
    <t>Mesa Casanova Juan Carlos</t>
  </si>
  <si>
    <t>jcmesa18@gmail.com</t>
  </si>
  <si>
    <t>Calle 9a Bis # 7 - 29 Este</t>
  </si>
  <si>
    <t>Nubia Casanova</t>
  </si>
  <si>
    <t>Layton Cristancho Nathalia Maria</t>
  </si>
  <si>
    <t>San Cristobal - Venezuela</t>
  </si>
  <si>
    <t>natalia_layton@hotmail.com</t>
  </si>
  <si>
    <t>Carrera 38 # 22 - 51</t>
  </si>
  <si>
    <t>San Benito</t>
  </si>
  <si>
    <t>Yan Carlos Roa Zambrano</t>
  </si>
  <si>
    <t>6851441 - 3223430288</t>
  </si>
  <si>
    <t>Rodriguez Vaca Harold Steven</t>
  </si>
  <si>
    <t>harolrodri@hotmail.com</t>
  </si>
  <si>
    <t>Transversal 3 # 75B - 66 Sur. Int 2</t>
  </si>
  <si>
    <t>Marichuela - Usme</t>
  </si>
  <si>
    <t>Maria Cristina Vaca</t>
  </si>
  <si>
    <t>2572142 - 3158058864</t>
  </si>
  <si>
    <t>Valero Romero David Orlando</t>
  </si>
  <si>
    <t>Tibana</t>
  </si>
  <si>
    <t>davidvalero03@icloud.com</t>
  </si>
  <si>
    <t>Calle 130F # 103a - 81</t>
  </si>
  <si>
    <t>Nohora Romero Gil</t>
  </si>
  <si>
    <t>4778541 - 3115546504</t>
  </si>
  <si>
    <t xml:space="preserve">Itaú - Colpatria Dual 08/05/2018 </t>
  </si>
  <si>
    <t>Garcia Rodriguez Jony Steven</t>
  </si>
  <si>
    <t>cristian0626@outlook.com</t>
  </si>
  <si>
    <t>Carrera 3 # 11 - 38</t>
  </si>
  <si>
    <t>San Bernardino - Soacha</t>
  </si>
  <si>
    <t>Jhaneth Rodriguez Manrique</t>
  </si>
  <si>
    <t>Machete Medina Yurani Andrea</t>
  </si>
  <si>
    <t>yamachete@misena.ede.co</t>
  </si>
  <si>
    <t>Calle 8C # 92 - 72</t>
  </si>
  <si>
    <t>Galicia - Ciudad Bolivar</t>
  </si>
  <si>
    <t>José Santiago Machete</t>
  </si>
  <si>
    <t>Tecnólogo en Gestión de Telento Humano (Prácticas)</t>
  </si>
  <si>
    <t>terminación Contrato de Aprendizaje</t>
  </si>
  <si>
    <t>Lemus Olarte Jhon Erick</t>
  </si>
  <si>
    <t>jhonofvictori@hotmail.com</t>
  </si>
  <si>
    <t>Calle 7a # 18P - 07</t>
  </si>
  <si>
    <t>Emilsen Olarte</t>
  </si>
  <si>
    <t>BCS - Pichincha 01/02/2018</t>
  </si>
  <si>
    <t>Varon Lopez Luis Felipe</t>
  </si>
  <si>
    <t>lfvaron26@misena.edu.co</t>
  </si>
  <si>
    <t>Calle 28 Sur # 12a - 17</t>
  </si>
  <si>
    <t>Compartir - Soacha</t>
  </si>
  <si>
    <t>Martha Lucia Ballesteros</t>
  </si>
  <si>
    <t>7211882 - 3143292414</t>
  </si>
  <si>
    <t>Sena Lectiva</t>
  </si>
  <si>
    <t>Terminación de contrato - Reglamento de aprendices</t>
  </si>
  <si>
    <t>Gonzalez Ramirez Andres Felipe</t>
  </si>
  <si>
    <t>andresfelipegonzalezramirez6@gmail.com</t>
  </si>
  <si>
    <t>Calle 60Sur # 22B - 05, Unidad 3. Apto 402</t>
  </si>
  <si>
    <t>Casalinda</t>
  </si>
  <si>
    <t>Sandra Ramirez</t>
  </si>
  <si>
    <t>Peña Peña Jorman Irely</t>
  </si>
  <si>
    <t>killer1302@gmail.com</t>
  </si>
  <si>
    <t>Calle 64 A Sur # 72 - 59</t>
  </si>
  <si>
    <t>José Irely Peña Peña</t>
  </si>
  <si>
    <t>Ruiz Vargas Diana Carolina</t>
  </si>
  <si>
    <t>dianis_0124@hotmail.com</t>
  </si>
  <si>
    <t>Diagonal 40C Sur # 73 A - 20</t>
  </si>
  <si>
    <t>Marisol Ruiz</t>
  </si>
  <si>
    <t>Estetica Facial y Corporal</t>
  </si>
  <si>
    <t>Salas Javela Monica Lisbeth</t>
  </si>
  <si>
    <t>monicalisbeth01@gmail.com</t>
  </si>
  <si>
    <t>Calle 23C # 112 - 23</t>
  </si>
  <si>
    <t>Adriana Salas</t>
  </si>
  <si>
    <t>Fonseca Macana Brigitte Paola</t>
  </si>
  <si>
    <t>fonsecapaola102@gmail.com</t>
  </si>
  <si>
    <t>Calle 42 Bis Sur # 80F - 77</t>
  </si>
  <si>
    <t>Mercedes Lozana</t>
  </si>
  <si>
    <t>Toro Villa Maria Camila</t>
  </si>
  <si>
    <t>mariacamilatoro0607@hotmail.com</t>
  </si>
  <si>
    <t>Calle 59c # 66 - 47</t>
  </si>
  <si>
    <t>El Trapiche</t>
  </si>
  <si>
    <t>Ana Rocia Giraldo</t>
  </si>
  <si>
    <t>Cañarete Ortiz Angie Paolin</t>
  </si>
  <si>
    <t>apanjipi_j@hotmail.com</t>
  </si>
  <si>
    <t>Carrera 69 P # 64H - 38</t>
  </si>
  <si>
    <t>Estrada - Engativa</t>
  </si>
  <si>
    <t>William Mauricio Rivera</t>
  </si>
  <si>
    <t>Despacho Aereo</t>
  </si>
  <si>
    <t>Carvajal Suarez Brian Andrey</t>
  </si>
  <si>
    <t>andreycs2014@gmail.com</t>
  </si>
  <si>
    <t>Carrera 100 # 129 - 30</t>
  </si>
  <si>
    <t>Aures - Suba</t>
  </si>
  <si>
    <t xml:space="preserve">Evangelina Suarez </t>
  </si>
  <si>
    <t>Mantenimiento de equipos electrónicos de consumo masivo en audio y video</t>
  </si>
  <si>
    <t xml:space="preserve">Angulo Sanabria Jenny Stefania </t>
  </si>
  <si>
    <t>sthephi9011@hotmail.com</t>
  </si>
  <si>
    <t>Carrera 86A # 85F - 12Sur</t>
  </si>
  <si>
    <t>Brasil - Bosa</t>
  </si>
  <si>
    <t>Verusfrallya Correa</t>
  </si>
  <si>
    <t>Rivera Moreno Diana Carolina</t>
  </si>
  <si>
    <t>diana.ka25@hotmail.com</t>
  </si>
  <si>
    <t>Avenida Calle 1 # 7 - 71</t>
  </si>
  <si>
    <t>Calvo Sur - San Cristobal</t>
  </si>
  <si>
    <t>Jhon Rodriguez</t>
  </si>
  <si>
    <t>Gonzalez Nelly</t>
  </si>
  <si>
    <t>Contrato fijo 6 meses / SALUD TOTAL - Famisanar 01/05/2018</t>
  </si>
  <si>
    <t>Calle 2B # 5a - 15 Este</t>
  </si>
  <si>
    <t>San Rosa de Lima - Santa Fe</t>
  </si>
  <si>
    <t>Terminacion de contrato tiempo pactado</t>
  </si>
  <si>
    <t>Uribe Parra Maria Del Pilar</t>
  </si>
  <si>
    <t>angier_153@hotmail.com</t>
  </si>
  <si>
    <t>Transversal 40 # 27 - 31</t>
  </si>
  <si>
    <t>Maria Eugenia Parra Parra</t>
  </si>
  <si>
    <t>Credivalores 2/04/19 azteca</t>
  </si>
  <si>
    <t xml:space="preserve">1/02/2019 Auxiliar operativo 16/03/2019 coordinadora </t>
  </si>
  <si>
    <t>Contreras Tintinago Mary Luz</t>
  </si>
  <si>
    <t>maryct.0203@gmail.com</t>
  </si>
  <si>
    <t>Carrera 36 # 69 H - 24 Sur</t>
  </si>
  <si>
    <t>Arborizadora - Ciudad Bolivar</t>
  </si>
  <si>
    <t>Alba Tiontinago</t>
  </si>
  <si>
    <t>3795292 - 3134106089</t>
  </si>
  <si>
    <t>Carvajal Manco Kelly Johana</t>
  </si>
  <si>
    <t>kellyjbl2203@gmail.com</t>
  </si>
  <si>
    <t>Carrera 86a # 79 - 09</t>
  </si>
  <si>
    <t xml:space="preserve">Sandra Manco </t>
  </si>
  <si>
    <t>Criminalistica</t>
  </si>
  <si>
    <t>Prieto Duañas Liliana</t>
  </si>
  <si>
    <t>valery.ska.@hotmail.com</t>
  </si>
  <si>
    <t>Transversal 1a Bis # 74 - 23 Sur</t>
  </si>
  <si>
    <t>Brasilia - Usme</t>
  </si>
  <si>
    <t>Jeisson Alexander Data</t>
  </si>
  <si>
    <t>Valencia Bedoya Laura Carolina</t>
  </si>
  <si>
    <t>lauradiver-13@hotmail.com</t>
  </si>
  <si>
    <t>Diagonal 2B # 82 - 30</t>
  </si>
  <si>
    <t>Luz Elena Bedoya</t>
  </si>
  <si>
    <t>Acosta Rincon Andres Francisco</t>
  </si>
  <si>
    <t>aacostarincon@gmail.com</t>
  </si>
  <si>
    <t>Calle 6 Bis a # 90 a - 80</t>
  </si>
  <si>
    <t>Contreras</t>
  </si>
  <si>
    <t xml:space="preserve">Joven Jaraba Yineth Dayana </t>
  </si>
  <si>
    <t>yinethjaraba@gmail.com</t>
  </si>
  <si>
    <t>Carrera 69D # 66 - 67</t>
  </si>
  <si>
    <t>William Joven Barrera</t>
  </si>
  <si>
    <t>Castillo Duarte Bryand Alexander</t>
  </si>
  <si>
    <t>bryandcastillo502@gmail.com</t>
  </si>
  <si>
    <t>Carrera 8A Estes # 2B - 04</t>
  </si>
  <si>
    <t>Marien Edilsa Duarte</t>
  </si>
  <si>
    <t>5516156 - 3102555687</t>
  </si>
  <si>
    <t>Colpatria - Quality 02/05/2018</t>
  </si>
  <si>
    <t>29/01/2018 Celular en el call</t>
  </si>
  <si>
    <t>Mora Cortes Cristian Camilo</t>
  </si>
  <si>
    <t>cristiancdlm7@hotmail.com</t>
  </si>
  <si>
    <t>Carrera 69M # 69 - 82</t>
  </si>
  <si>
    <t>Magda Cristina Cortes Serrano</t>
  </si>
  <si>
    <t>Caicedo Duarte Ingrid Constanza</t>
  </si>
  <si>
    <t>conycaicedo_21@hotmail.com</t>
  </si>
  <si>
    <t>Carrera 81 # 77 - 51 Sur</t>
  </si>
  <si>
    <t>Bosa - San Jose</t>
  </si>
  <si>
    <t>Maritza Duarte</t>
  </si>
  <si>
    <t>Forero Segura Mario</t>
  </si>
  <si>
    <t>mjforero525@gmail.com</t>
  </si>
  <si>
    <t>Calle 187 # 57 - 48. casa 47</t>
  </si>
  <si>
    <t>Mirandela - Suba</t>
  </si>
  <si>
    <t>Mailing Alexandra Ramirez Betancourt</t>
  </si>
  <si>
    <t>Rodriguez Amortegui Jeferson Steven</t>
  </si>
  <si>
    <t>jestroan@gmail.com</t>
  </si>
  <si>
    <t>Carrera 3 # 1C - 92, T15. Apto 303</t>
  </si>
  <si>
    <t>Girardot - Santa Fe</t>
  </si>
  <si>
    <t>Johanna Avellaneda</t>
  </si>
  <si>
    <t>Garcia Carrillo Wendy Sirley</t>
  </si>
  <si>
    <t>wendygar25@hotmail.com</t>
  </si>
  <si>
    <t>Transversal 14A Este # 54 - 73 Sur</t>
  </si>
  <si>
    <t>Maria Ladino</t>
  </si>
  <si>
    <t>Pedraza Aleman Daniel Orlando</t>
  </si>
  <si>
    <t>danieloropeza@gmail.com</t>
  </si>
  <si>
    <t>Calle 17 Sur # 39 - 75. Int 2, Apto 203</t>
  </si>
  <si>
    <t>Orlando Pedraza Berrio</t>
  </si>
  <si>
    <t>Técnico en Sistemas</t>
  </si>
  <si>
    <t>Rodriguez Alvarez Maria Valeria</t>
  </si>
  <si>
    <t>valee0411@gmail.com</t>
  </si>
  <si>
    <t>Calle 59C # 68 D - 30</t>
  </si>
  <si>
    <t>Claudia Patricia Alvarez</t>
  </si>
  <si>
    <t>Varon Valcarcel Eric Jair</t>
  </si>
  <si>
    <t>ericvaron10@gmail.com</t>
  </si>
  <si>
    <t>CARRERA 71 N 58 - 50 SUR</t>
  </si>
  <si>
    <t>PERDOMO</t>
  </si>
  <si>
    <t>ROOSBEL VARON (PAPA)</t>
  </si>
  <si>
    <t>15/11/2018 jugar en call</t>
  </si>
  <si>
    <t>Corredor Bonilla Monica</t>
  </si>
  <si>
    <t>monicorb2901@hotmail.com</t>
  </si>
  <si>
    <t>Carrera 112 # 22 I - 38</t>
  </si>
  <si>
    <t>Rafael Lopez</t>
  </si>
  <si>
    <t>Sistemas y Contabilidad</t>
  </si>
  <si>
    <t>Alvarado Sanchez Nelson David</t>
  </si>
  <si>
    <t>nda.sanchez@hotmail.com</t>
  </si>
  <si>
    <t>Diagonal 49 A # 19 B - 37 Sur. Apto 302</t>
  </si>
  <si>
    <t>Sonia Astrid Sanchez</t>
  </si>
  <si>
    <t>2669185 - 3223215986</t>
  </si>
  <si>
    <t>Diaz Cruz Pedro Alexander</t>
  </si>
  <si>
    <t>alexanderdiaz1108@hotmail.com</t>
  </si>
  <si>
    <t>Carrera 32 # 13 - 131</t>
  </si>
  <si>
    <t>Pedro Diaz</t>
  </si>
  <si>
    <t>Quiroz Salinas Angie Lorena</t>
  </si>
  <si>
    <t>lorebeb_08@hotmail.com</t>
  </si>
  <si>
    <t>Calle 30A # 1 -29</t>
  </si>
  <si>
    <t>Cordoba - San Cristobal</t>
  </si>
  <si>
    <t>Rosa Helena Hernandez</t>
  </si>
  <si>
    <t>3032436 - 3208013129</t>
  </si>
  <si>
    <t>Triana Daza Angie Paola</t>
  </si>
  <si>
    <t>antri-18@hotmail.com</t>
  </si>
  <si>
    <t>Calle 65 Sur # 13 B - 13 Este</t>
  </si>
  <si>
    <t>Juan Rey - San Cristobal</t>
  </si>
  <si>
    <t>Ana Daza Blanco</t>
  </si>
  <si>
    <t>7621085 - 3223659410</t>
  </si>
  <si>
    <t>Urdinola Vasquez Maria Cecilia</t>
  </si>
  <si>
    <t>mariurdi@hotmail.com</t>
  </si>
  <si>
    <t>Calle 2B # 81A - 380</t>
  </si>
  <si>
    <t>Julio Cesar Castañeda</t>
  </si>
  <si>
    <t>2944933 - 3015013031</t>
  </si>
  <si>
    <t>Gestion Administrativa</t>
  </si>
  <si>
    <t>Henao Gomez Ismaelina</t>
  </si>
  <si>
    <t>lina437@hotmail.com</t>
  </si>
  <si>
    <t>Carrera 75C # 59A - 61 Sur</t>
  </si>
  <si>
    <t>Frank Torres Arevalo</t>
  </si>
  <si>
    <t>3928267 - 3112818505</t>
  </si>
  <si>
    <t>Contador</t>
  </si>
  <si>
    <t>Aguirre Muñoz Beatriz Celena</t>
  </si>
  <si>
    <t>Celena1991@hotmail.com</t>
  </si>
  <si>
    <t>Calle 63 A # 56 - 14. Interior 120 B</t>
  </si>
  <si>
    <t>El Cairo - Bello</t>
  </si>
  <si>
    <t>Sandra Milena Muñoz</t>
  </si>
  <si>
    <t>Caicedo Ospina Juan Camilo</t>
  </si>
  <si>
    <t>j_3546@hotmail.com</t>
  </si>
  <si>
    <t>Carrera 90A # 80A - 10</t>
  </si>
  <si>
    <t xml:space="preserve">Gloria Patricia Ospina </t>
  </si>
  <si>
    <t>7538893 - 3046810411</t>
  </si>
  <si>
    <t>Rodriguez Barrera Aura Yaneth</t>
  </si>
  <si>
    <t>Paipa</t>
  </si>
  <si>
    <t>aurabarrera 106@gmail.com</t>
  </si>
  <si>
    <t>Calle 70 # 68B - 17</t>
  </si>
  <si>
    <t>Bella Vista - Engativa</t>
  </si>
  <si>
    <t>Floralba Barrera</t>
  </si>
  <si>
    <t>Forero Mora Tania Carolina</t>
  </si>
  <si>
    <t>tania0927dl@gmail.com</t>
  </si>
  <si>
    <t xml:space="preserve">Carrera 5 Bis # 22 - 21 Sur </t>
  </si>
  <si>
    <t>Olga Janeth Forero Mora</t>
  </si>
  <si>
    <t>Itau - Claro 12/04/2018</t>
  </si>
  <si>
    <t>Acosta Buitrago David Enrique</t>
  </si>
  <si>
    <t>davidacostab16@gmail.com</t>
  </si>
  <si>
    <t>Calle 75 # 94 - 34</t>
  </si>
  <si>
    <t>Santa Rosita - Engativa</t>
  </si>
  <si>
    <t>Audelina Buitrago Sanchez</t>
  </si>
  <si>
    <t>Campaign Manager</t>
  </si>
  <si>
    <t>colpatria Dual 1/10/2018 coordinador encargado 15/07/2019 16/12/19 colmedica campaing</t>
  </si>
  <si>
    <t>Terminación de contrato</t>
  </si>
  <si>
    <t xml:space="preserve">Monsalve Molina Juan Esteban </t>
  </si>
  <si>
    <t>estebanmonsalve1892@gmail.com</t>
  </si>
  <si>
    <t>Calle38 # 94 - 40</t>
  </si>
  <si>
    <t>Luis Monsalve</t>
  </si>
  <si>
    <t>8136358 - 3101711862</t>
  </si>
  <si>
    <t>Quirama Viviana Andrea</t>
  </si>
  <si>
    <t>auramavivianaandrea@gmail.com</t>
  </si>
  <si>
    <t>Calle 69 # 28 - 27 Apto 125</t>
  </si>
  <si>
    <t>Juan Carlos Hincapie</t>
  </si>
  <si>
    <t>2370103 - 3146655300</t>
  </si>
  <si>
    <t>Llamada de atención verbal 12/12/2018</t>
  </si>
  <si>
    <t>Sanchez Londoño Aura Maria</t>
  </si>
  <si>
    <t>aurasanchez9606@hotmail.com</t>
  </si>
  <si>
    <t>Calle 92 A # 69 -120. Int 202</t>
  </si>
  <si>
    <t>Alfonso Lopez</t>
  </si>
  <si>
    <t>Jonatan Naranjo</t>
  </si>
  <si>
    <t xml:space="preserve">Renuncia - Estrés laboral / Cambio de actividad </t>
  </si>
  <si>
    <t>Huertas Perez Daniel Jose</t>
  </si>
  <si>
    <t>huertasd0@gmail.com</t>
  </si>
  <si>
    <t>Calle 69D # 14A - 23 Sur</t>
  </si>
  <si>
    <t>Aurora - Usme</t>
  </si>
  <si>
    <t>Edilia Perez Suarez</t>
  </si>
  <si>
    <t>Solaque Duran Lizeth Yurany</t>
  </si>
  <si>
    <t>lysolaque75@gmail.com</t>
  </si>
  <si>
    <t>Carrera 11 A # 62 - 03 Sur</t>
  </si>
  <si>
    <t>Libertadores - San Cristobal</t>
  </si>
  <si>
    <t>Aleida Duran Santamaria</t>
  </si>
  <si>
    <t>2975760 - 3044427317</t>
  </si>
  <si>
    <t>Martinez Becerra Jose Alexander</t>
  </si>
  <si>
    <t>jamartinezb76@gmail.com</t>
  </si>
  <si>
    <t>Calle 163A # 7B - 57. Int 3</t>
  </si>
  <si>
    <t>San Cristobal - Usaquen</t>
  </si>
  <si>
    <t>Maria Mercedes Becerra</t>
  </si>
  <si>
    <t>9064325 - 3112551411</t>
  </si>
  <si>
    <t>Citi - Claro 02/04/2018</t>
  </si>
  <si>
    <t>Ospina Ramirez Angie Alexandra</t>
  </si>
  <si>
    <t>angieospina2018@gmail.com</t>
  </si>
  <si>
    <t>Calle 102 B Sur # 6A - 19</t>
  </si>
  <si>
    <t>Antonio Jose Sucre - Usme</t>
  </si>
  <si>
    <t>Martha Libia Ramirez Valencia</t>
  </si>
  <si>
    <t>4569266 - 3138362459</t>
  </si>
  <si>
    <t>Banco popular a Colpatria - Bogotá01/03/19</t>
  </si>
  <si>
    <t>Erazo Castillo Jessica Paola</t>
  </si>
  <si>
    <t>jessica_pao09@hotmail.com</t>
  </si>
  <si>
    <t>Carrera 91 C # 5 A - 46 Sur</t>
  </si>
  <si>
    <t>Tintal Primavera - Kennedy</t>
  </si>
  <si>
    <t>Gina Paola Castillo</t>
  </si>
  <si>
    <t>8059957 - 3015670150</t>
  </si>
  <si>
    <t>Duquino Aguilar Tania Valentina</t>
  </si>
  <si>
    <t>tanniavalentina9907@hotmail.com</t>
  </si>
  <si>
    <t>Carrera 9 este # 33 -55</t>
  </si>
  <si>
    <t>Soacha - San Mateo</t>
  </si>
  <si>
    <t>Carolina Duquino Aguilar</t>
  </si>
  <si>
    <t>PEDREROS SOTO LISLI ZORAYDA</t>
  </si>
  <si>
    <t>lislipedrero@gmail.com</t>
  </si>
  <si>
    <t>CARRERA 3F# 57-18SUR</t>
  </si>
  <si>
    <t>DANUBIO AZUL</t>
  </si>
  <si>
    <t>BERNARDINO PEDREROS</t>
  </si>
  <si>
    <t>Duque Rojas Gladys Julieth</t>
  </si>
  <si>
    <t>andresrojasrock@hotmail.com</t>
  </si>
  <si>
    <t>Diagonal 48F Sur # 5C - 30</t>
  </si>
  <si>
    <t>Sara Elisabeth Rojas Romero</t>
  </si>
  <si>
    <t xml:space="preserve">MENESES ACUÑA HEIDY YULISSA </t>
  </si>
  <si>
    <t>hymenese7@misena.edu.co</t>
  </si>
  <si>
    <t>Calle 15 No. 30 - 78 Torre 2 Apto. 601</t>
  </si>
  <si>
    <t>Mery Acuña Diaz</t>
  </si>
  <si>
    <t>7154561 - 3044777415</t>
  </si>
  <si>
    <t>Informática Empresarial</t>
  </si>
  <si>
    <t>Diaz Franco Marlyn Cristina</t>
  </si>
  <si>
    <t>San Carlos</t>
  </si>
  <si>
    <t>marlyn-cristina@hotmail.com</t>
  </si>
  <si>
    <t>Calle 53 A # 65 A - 98</t>
  </si>
  <si>
    <t>Hato Viejo - Bello</t>
  </si>
  <si>
    <t xml:space="preserve">Diana Diaz </t>
  </si>
  <si>
    <t>Rivera Jurado Vanesa</t>
  </si>
  <si>
    <t>vane.rivera416@gmail.com</t>
  </si>
  <si>
    <t>Carrera 68 E # 59 BB - 117</t>
  </si>
  <si>
    <t xml:space="preserve">Bello </t>
  </si>
  <si>
    <t>Carlos Mario Rivera Lopez</t>
  </si>
  <si>
    <t>2758992 - 3015414262</t>
  </si>
  <si>
    <t>Renuncia - Mal ambiente laboral / Estrés laboral</t>
  </si>
  <si>
    <t>Perez Fortich Giseth Cristina</t>
  </si>
  <si>
    <t>gperezfortich00@hotmail.com</t>
  </si>
  <si>
    <t>Calle 111 A # 65a - 14</t>
  </si>
  <si>
    <t>Boyaca - Las Brisas</t>
  </si>
  <si>
    <t>Arley Pinto</t>
  </si>
  <si>
    <t>4988861 - 3175351813</t>
  </si>
  <si>
    <t>Rueda Arroyave Leidy Yuliana</t>
  </si>
  <si>
    <t>yuly-1401@hotmail.com</t>
  </si>
  <si>
    <t>Carrera 96 # 41</t>
  </si>
  <si>
    <t>Maria Elida Arroyove</t>
  </si>
  <si>
    <t>5118234 - 3146853461</t>
  </si>
  <si>
    <t>Almonacid Johana Marcela</t>
  </si>
  <si>
    <t>joalmonacid70@gmail.com</t>
  </si>
  <si>
    <t>Calle 69 # 20F - 15 Sur</t>
  </si>
  <si>
    <t>Olga Almonacid</t>
  </si>
  <si>
    <t>2101570 - 3104390412</t>
  </si>
  <si>
    <t>Seguros Bolívar</t>
  </si>
  <si>
    <t>16/01/2019 1er llamado de atencion esctito inasistencia</t>
  </si>
  <si>
    <t>Gonzalez Torres Lady Diana</t>
  </si>
  <si>
    <t>dianabrand21@hotmail.com</t>
  </si>
  <si>
    <t>Calle 59a Sur # 86A - 21</t>
  </si>
  <si>
    <t xml:space="preserve">Bosa Paraiso </t>
  </si>
  <si>
    <t>Harold Andrade</t>
  </si>
  <si>
    <t>3741990 - 3132778953</t>
  </si>
  <si>
    <t>Morales Marin Anggie Katherine</t>
  </si>
  <si>
    <t>anggiemarin2502@gmail.com</t>
  </si>
  <si>
    <t>Carrera 100a # 73 - 90 Sur</t>
  </si>
  <si>
    <t>Lorraine Johana Morales Marin</t>
  </si>
  <si>
    <t>4566787 - 3118879738</t>
  </si>
  <si>
    <t>Asprilla</t>
  </si>
  <si>
    <t>Terminación de contrato - Prestación de Servicio</t>
  </si>
  <si>
    <t>Carrera 78 # 72 - 18</t>
  </si>
  <si>
    <t>Gestión Financiera y de Tesoreria</t>
  </si>
  <si>
    <t>Financiera</t>
  </si>
  <si>
    <t>Bernal Naffah Juan Esteban</t>
  </si>
  <si>
    <t>j.l.o@hotmail.com</t>
  </si>
  <si>
    <t>Carrera 103 C Bis # 133-06. Apto 301</t>
  </si>
  <si>
    <t>Costa Azul - Suba</t>
  </si>
  <si>
    <t xml:space="preserve">Juan Pablo Bernal </t>
  </si>
  <si>
    <t>5373682 - 3123737221</t>
  </si>
  <si>
    <t>Munevar Rodriguez Erika Paola</t>
  </si>
  <si>
    <t>eripaol1315@hotmail.com</t>
  </si>
  <si>
    <t>Calle 49 S # 13 -77 Este</t>
  </si>
  <si>
    <t>Gabiotas</t>
  </si>
  <si>
    <t>Monica Rodriguez</t>
  </si>
  <si>
    <t>3719036 - 3004229053</t>
  </si>
  <si>
    <t>Estilista</t>
  </si>
  <si>
    <t>Tovar Granados Lizeth Juliana</t>
  </si>
  <si>
    <t>juliana_tovar16@hotmail.com</t>
  </si>
  <si>
    <t>Carrera 11 # 67D - 65 Sur. Mirador Portal II</t>
  </si>
  <si>
    <t>Martha Patricia Granados Ortiz</t>
  </si>
  <si>
    <t>ARIZA VIRGUEZ MICHAEL ANDRES</t>
  </si>
  <si>
    <t>maav_1830@hotmail.com</t>
  </si>
  <si>
    <t>Calle 77BB # 113A - 08</t>
  </si>
  <si>
    <t>Villas de Granada - Engativa</t>
  </si>
  <si>
    <t>Alba Maria Vega</t>
  </si>
  <si>
    <t>Obra o Labor</t>
  </si>
  <si>
    <t>Terminación de contrato - terminación de convenio</t>
  </si>
  <si>
    <t>Silva Acero Jorge Alejandro</t>
  </si>
  <si>
    <t>nicolleyvale25@hotmail.com</t>
  </si>
  <si>
    <t>Calle 24 # 80B - 29</t>
  </si>
  <si>
    <t>Bochica - Soacha</t>
  </si>
  <si>
    <t>Priscila Acero</t>
  </si>
  <si>
    <t>Ortiz Zarate Carol Stephany</t>
  </si>
  <si>
    <t>carol.zarate0328@gmail.com</t>
  </si>
  <si>
    <t>Calle 152B # 106 - 52</t>
  </si>
  <si>
    <t>Las Mercedes - Suba</t>
  </si>
  <si>
    <t>Luz Constanza Zarate</t>
  </si>
  <si>
    <t>Llanos Rios Karen Liseth</t>
  </si>
  <si>
    <t>llanoskaren8@gmail.com</t>
  </si>
  <si>
    <t>Carrera 1 # 4B - 22</t>
  </si>
  <si>
    <t>Sildana Rios</t>
  </si>
  <si>
    <t>Villanueva Rodriguez Henry</t>
  </si>
  <si>
    <t>henryvillaro@hotmail.com</t>
  </si>
  <si>
    <t>Carrera 7A # 15-35</t>
  </si>
  <si>
    <t>Blanca Avellaneda Gordillo</t>
  </si>
  <si>
    <t>9001045 - 3162213091</t>
  </si>
  <si>
    <t>Arias Cubillos Jennifer Carolina</t>
  </si>
  <si>
    <t>jcarias00@gmail.com</t>
  </si>
  <si>
    <t>Carrera 14 Bis A Este # 42 C 41 Sur</t>
  </si>
  <si>
    <t>Continental</t>
  </si>
  <si>
    <t>Jesus Arias</t>
  </si>
  <si>
    <t>3640056 - 3153203015</t>
  </si>
  <si>
    <t>Gutierrez Velandia Lina Maria</t>
  </si>
  <si>
    <t>lina102brenda@hotmail.com</t>
  </si>
  <si>
    <t>Carrera 69D # 25 - 45</t>
  </si>
  <si>
    <t>Ciudad Salitre - Fontibon</t>
  </si>
  <si>
    <t>Ana Elizabeth Velandia</t>
  </si>
  <si>
    <t>3632685 - 3177607626</t>
  </si>
  <si>
    <t>Terminación de contrato - Obra / labor</t>
  </si>
  <si>
    <t>Alfonso Ballen Mayra Alejandra</t>
  </si>
  <si>
    <t>alejandraballen07@gmail.com</t>
  </si>
  <si>
    <t>Carrera 5 # 48 K - 35 Sur. Int 5</t>
  </si>
  <si>
    <t>Maria Rosario Ballen</t>
  </si>
  <si>
    <t>7186925 - 3217641646</t>
  </si>
  <si>
    <t>Sanchez Martinez Wendy Carolina</t>
  </si>
  <si>
    <t>wendys1904@hotmail.com</t>
  </si>
  <si>
    <t>Calle 9 # 6B - 21 Este</t>
  </si>
  <si>
    <t>La Peña - Santa Fe</t>
  </si>
  <si>
    <t>Claudia Pilar Martinez</t>
  </si>
  <si>
    <t>6591517 - 3208104597</t>
  </si>
  <si>
    <t>Renuncia - Mejor oferta laboral / Falta de inducción</t>
  </si>
  <si>
    <t>Castro Neuta Viviana</t>
  </si>
  <si>
    <t>viviscane.0518@gmail.com</t>
  </si>
  <si>
    <t>Calle 104 # 7 - 21 Sur</t>
  </si>
  <si>
    <t>Nohora Neuta Mendez</t>
  </si>
  <si>
    <t>3041513 - 3192054835</t>
  </si>
  <si>
    <t>Garcia Rodriguez Laura Sthefannia</t>
  </si>
  <si>
    <t>Diagonal 36 b# 28 - 86</t>
  </si>
  <si>
    <t>Cristina Rodriguez</t>
  </si>
  <si>
    <t>RRHH</t>
  </si>
  <si>
    <t>Renuncia - Incompatibilidad con el jefe - NO HA VUELTO</t>
  </si>
  <si>
    <t>Ortiz Salazar Maria Alejandra</t>
  </si>
  <si>
    <t>Ricaurte</t>
  </si>
  <si>
    <t>alejaor33@gmail.com</t>
  </si>
  <si>
    <t>Carrera 122D # 129B - 11</t>
  </si>
  <si>
    <t>Villa Maria - Suba</t>
  </si>
  <si>
    <t>Edna Manuela Serrano</t>
  </si>
  <si>
    <t>Nomina y Prestaciones Sociales</t>
  </si>
  <si>
    <t>Floriano Parra German Augusto</t>
  </si>
  <si>
    <t>Guadalupe</t>
  </si>
  <si>
    <t>gerfloriano@hotmail.com</t>
  </si>
  <si>
    <t>Diagonal 26 # 82 - 30. Apto 131. Torre B</t>
  </si>
  <si>
    <t>Alexandra Floriano</t>
  </si>
  <si>
    <t>Admon. Judicial</t>
  </si>
  <si>
    <t>Vargas Velasquez Karol Janeth</t>
  </si>
  <si>
    <t>karoljanethvargaskarito@hotmail.com</t>
  </si>
  <si>
    <t>Transversal 14 # 42 - 72</t>
  </si>
  <si>
    <t>Olivos III - Soacha</t>
  </si>
  <si>
    <t>Jesus Maria Vargas Mendez</t>
  </si>
  <si>
    <t>7113252 - 3102179345</t>
  </si>
  <si>
    <t>Salinas Gomez Carla Liliana</t>
  </si>
  <si>
    <t>carlalili16@hotmail.com</t>
  </si>
  <si>
    <t>Calle 10 # 10 - 16</t>
  </si>
  <si>
    <t>Edgar Alexander Salinas</t>
  </si>
  <si>
    <t>2888937 - 3046502646</t>
  </si>
  <si>
    <t>Mariño Benavides Ana Maria</t>
  </si>
  <si>
    <t>anambo7316@gmail.com</t>
  </si>
  <si>
    <t>Calle 10 # 4 - 6. Bloque 15. Apto 402.</t>
  </si>
  <si>
    <t>Colmena - Soacha</t>
  </si>
  <si>
    <t>Jairo Alfonso Mariño Sandoval</t>
  </si>
  <si>
    <t>9008544 - 3144318668</t>
  </si>
  <si>
    <t>Garay Castiblanco Edgar Efren</t>
  </si>
  <si>
    <t>edefga2@hotmail.com</t>
  </si>
  <si>
    <t>Calle 18 # 09 - 39. T3. Apto 504</t>
  </si>
  <si>
    <t>Leidy Johanna Torres Castiblanco</t>
  </si>
  <si>
    <t>Arango Escobar Fabio</t>
  </si>
  <si>
    <t>farango68@hotmail.com</t>
  </si>
  <si>
    <t>Calle 6 # 11 - 82</t>
  </si>
  <si>
    <t>Dolfenia Forero</t>
  </si>
  <si>
    <t>Velez Perez Leidy Marcela</t>
  </si>
  <si>
    <t>marcealf@hotmail.es</t>
  </si>
  <si>
    <t>Calle 93B sur # 14 - 10</t>
  </si>
  <si>
    <t>Monte Blanco - Usme</t>
  </si>
  <si>
    <t>Meyer Ivan Velez</t>
  </si>
  <si>
    <t>Romero Zabaleta Ricardo Esteban</t>
  </si>
  <si>
    <t>ricardo-3.z@outlook.com</t>
  </si>
  <si>
    <t xml:space="preserve">Transversal 13 bis # 46 - 54 sur </t>
  </si>
  <si>
    <t>Elsy Zabaleta Mesa</t>
  </si>
  <si>
    <t>Mecánica automotriz</t>
  </si>
  <si>
    <t>CITIBANK</t>
  </si>
  <si>
    <t>Barrera Moreno Edwin Ariel</t>
  </si>
  <si>
    <t>edwinbarrera 77@hotmail.com</t>
  </si>
  <si>
    <t>Calle 2 # 5 - 73</t>
  </si>
  <si>
    <t>Janeth Moreno</t>
  </si>
  <si>
    <t>Pulido Sanchez Ingri Marcela</t>
  </si>
  <si>
    <t>ingrimar.24@gmail.com</t>
  </si>
  <si>
    <t xml:space="preserve">Calle 43B Sur # 1 - 51 </t>
  </si>
  <si>
    <t>Johanna Patricia Pulido Sanchez</t>
  </si>
  <si>
    <t xml:space="preserve">Duran Lopez Jenny Carolina </t>
  </si>
  <si>
    <t>Calle 31 sur # 52 C 34 Piso 1</t>
  </si>
  <si>
    <t>Tejar - Kennedy</t>
  </si>
  <si>
    <t xml:space="preserve">Zoraida Lopez Vasquez </t>
  </si>
  <si>
    <t>Administración de empresas 2 semestre</t>
  </si>
  <si>
    <t>Ceron Cañon Ingri Liliana</t>
  </si>
  <si>
    <t>patico0703@hotmail.com</t>
  </si>
  <si>
    <t xml:space="preserve">Calle 72 sur # 78 A - 49 </t>
  </si>
  <si>
    <t>Patricia Cañon</t>
  </si>
  <si>
    <t>7190893 - 3125105290</t>
  </si>
  <si>
    <t>Renuncia - Abandono</t>
  </si>
  <si>
    <t xml:space="preserve">Perez Palacio Nancy Ofir </t>
  </si>
  <si>
    <t xml:space="preserve">Cucuta </t>
  </si>
  <si>
    <t>nanciiiperez@gmail.com</t>
  </si>
  <si>
    <t>Rosalba Maria Perez</t>
  </si>
  <si>
    <t>AROCA MARTINEZ STHEFANNY</t>
  </si>
  <si>
    <t>de medimas a sura en marzo/19</t>
  </si>
  <si>
    <t>sthefannyarma@hotmail.com</t>
  </si>
  <si>
    <t>CALLE 40 SUR # 96 B 16</t>
  </si>
  <si>
    <t xml:space="preserve">PATIO BONITO </t>
  </si>
  <si>
    <t>ARGENIS MARTINEZ</t>
  </si>
  <si>
    <t>GESTION AMBIENTAL</t>
  </si>
  <si>
    <t>Pay-U</t>
  </si>
  <si>
    <t>itau - Seguros Bolivar 15/05/2018 A COLFONDOS ENE 19 pasa a PayU desde el 15/062022</t>
  </si>
  <si>
    <t>3/11/2020  // 04/01/2021 - 07/01/2021  // 03/12/2021</t>
  </si>
  <si>
    <t>Saldarriaga Gomez Juan Carlos</t>
  </si>
  <si>
    <t>jcrefer@gmail.com</t>
  </si>
  <si>
    <t>Carrera 12C # 2 A - 23</t>
  </si>
  <si>
    <t>Dora Maria Hortua</t>
  </si>
  <si>
    <t>4611041 - 3143913172</t>
  </si>
  <si>
    <t>Rojas Hernandez Yuli Patricia</t>
  </si>
  <si>
    <t>yuky0828@gmail.com</t>
  </si>
  <si>
    <t>Carrera 147a # 149 - 30. int 1. Apto 504</t>
  </si>
  <si>
    <t>Jose Alejandro Taboada</t>
  </si>
  <si>
    <t>4679259 - 3016172641</t>
  </si>
  <si>
    <t>Rojas Hernandez Leydi Ximena</t>
  </si>
  <si>
    <t>LEIDY.717@GMAIL.COM</t>
  </si>
  <si>
    <t>Carrera 36a 15a - 34</t>
  </si>
  <si>
    <t>Luis Ricardo Rojas</t>
  </si>
  <si>
    <t>6625528 - 3192445882</t>
  </si>
  <si>
    <t>Arias Grau Carolina</t>
  </si>
  <si>
    <t>carito4ar@hotmail.com</t>
  </si>
  <si>
    <t>Carrera 78B # 1 - 10. Int, 21 - Apto 301</t>
  </si>
  <si>
    <t>Helena Grau Rodriguez</t>
  </si>
  <si>
    <t>2648407 - 3125401365</t>
  </si>
  <si>
    <t>Comercial</t>
  </si>
  <si>
    <t>Mora Gonzalez Jorge Luis</t>
  </si>
  <si>
    <t>jmluis0@hotmail.com</t>
  </si>
  <si>
    <t>Calle 17 # 108 - 10</t>
  </si>
  <si>
    <t>Belen - Altavista</t>
  </si>
  <si>
    <t>Jorge Alberto Mora Ramirez</t>
  </si>
  <si>
    <t>2383259 - 3117911027</t>
  </si>
  <si>
    <t>Orjuela Castro Laura Katherinne</t>
  </si>
  <si>
    <t>2laurakatherinne5@hotmail.com</t>
  </si>
  <si>
    <t>Calle 110Sur # 5a - 04</t>
  </si>
  <si>
    <t>Villa Israel - usme</t>
  </si>
  <si>
    <t>Luz Nelly Castro</t>
  </si>
  <si>
    <t>7684320 - 3204290209</t>
  </si>
  <si>
    <t>Gutierrez Higuera Edgar Ricardo</t>
  </si>
  <si>
    <t>richonet0907@gmail.com</t>
  </si>
  <si>
    <t>Carrera 80 Bis # 7a - 15</t>
  </si>
  <si>
    <t>Kennedy - Castilla</t>
  </si>
  <si>
    <t>Edilberto Gutierrez</t>
  </si>
  <si>
    <t>7336526 - 3142221545</t>
  </si>
  <si>
    <t>Economía</t>
  </si>
  <si>
    <t>Renuncia - Mal ambiente laboral / Falta de herramientas</t>
  </si>
  <si>
    <t>Andrade Silva Maria Edna</t>
  </si>
  <si>
    <t>Purificación</t>
  </si>
  <si>
    <t>asgiap2005@hotmail.com</t>
  </si>
  <si>
    <t>Calle 13A # 72 - 26 Sur</t>
  </si>
  <si>
    <t>Las Viviendas - Usme</t>
  </si>
  <si>
    <t>Ashley Andrade</t>
  </si>
  <si>
    <t>Zamudio Vanegas Dani Yulieth</t>
  </si>
  <si>
    <t>dany.vanegas@hotmail.com</t>
  </si>
  <si>
    <t>Carrera 52a # 176 - 59</t>
  </si>
  <si>
    <t>Nueva Zelandia - Suba</t>
  </si>
  <si>
    <t>Maria Mailen Vanegas</t>
  </si>
  <si>
    <t>Rivera Higuita Luisa Fernanda</t>
  </si>
  <si>
    <t>luisafrhta@gmail.com</t>
  </si>
  <si>
    <t>Calle 80 # 86A - 20</t>
  </si>
  <si>
    <t>El Diamante - Robledo</t>
  </si>
  <si>
    <t>Rosa Elena Higuita Manco</t>
  </si>
  <si>
    <t>6068543 - 3207666263</t>
  </si>
  <si>
    <t>Lopez Arroyave Maritza Cristina</t>
  </si>
  <si>
    <t>lopezmaritza62@gmail.com</t>
  </si>
  <si>
    <t>Carrera 73 # 93 - 39</t>
  </si>
  <si>
    <t>Margarita Arroyave</t>
  </si>
  <si>
    <t>2376673 - 3206206036</t>
  </si>
  <si>
    <t>Leon Rubiano Carlos Andres</t>
  </si>
  <si>
    <t>caleonrubiano@gmail.com</t>
  </si>
  <si>
    <t>Calle 74 Bis # 84 - 66</t>
  </si>
  <si>
    <t>Soledad - Engativa</t>
  </si>
  <si>
    <t>Luisa Fernanda Cucaita</t>
  </si>
  <si>
    <t>4616090 - 3134716999</t>
  </si>
  <si>
    <t>Alvarez Ibagon Brigitt</t>
  </si>
  <si>
    <t>brigittalvarez180715@gmail.com</t>
  </si>
  <si>
    <t>Calle 42 B Sur # 93C - 24</t>
  </si>
  <si>
    <t>La Rivera</t>
  </si>
  <si>
    <t>Maria Aydee Ibagon Morales</t>
  </si>
  <si>
    <t>5728756 - 3103067126</t>
  </si>
  <si>
    <t>Ortiz Vallejo Cristhian Stiven</t>
  </si>
  <si>
    <t>stevortiz@hotmail.com</t>
  </si>
  <si>
    <t>Calle 57 sur # 90 b - 59</t>
  </si>
  <si>
    <t>La Cabaña - Bosa</t>
  </si>
  <si>
    <t>Maydy Vallejo Torres</t>
  </si>
  <si>
    <t>Diseño para medios impresos</t>
  </si>
  <si>
    <t>Caceres Cardenas Gisellet Eugenia</t>
  </si>
  <si>
    <t>planeta urana@hotmail.com</t>
  </si>
  <si>
    <t>Diagonal 2a sur # 78q - 30. bloq j - 11. apto 101</t>
  </si>
  <si>
    <t xml:space="preserve">Henry Jaramillo </t>
  </si>
  <si>
    <t>Calle Mejia Jennifer</t>
  </si>
  <si>
    <t>minijeluva@hotmail.com</t>
  </si>
  <si>
    <t>Calle 40 Olivares</t>
  </si>
  <si>
    <t>Claudia Liliana Mejia Correa</t>
  </si>
  <si>
    <t>Cortes Gomez Oscar Daniel</t>
  </si>
  <si>
    <t>Proteccion - Colpensiones 07/2018</t>
  </si>
  <si>
    <t>matioscar.cortes@gmail.com</t>
  </si>
  <si>
    <t>Cra 56 a # 4-21</t>
  </si>
  <si>
    <t xml:space="preserve">Galan </t>
  </si>
  <si>
    <t>Estela Gomez Giraldo</t>
  </si>
  <si>
    <t>5651308 - 3132911698</t>
  </si>
  <si>
    <t>Ingeniero en Sistemas</t>
  </si>
  <si>
    <t>Director  Jr Aplicaciones y BD</t>
  </si>
  <si>
    <t>Ochoa Lopez Cindy Nathaly</t>
  </si>
  <si>
    <t>cindyjulio2010@hotmail.com</t>
  </si>
  <si>
    <t>Calle 41a Sur # 25 -149 Apt. 234</t>
  </si>
  <si>
    <t>Julio Eduardo Grajales</t>
  </si>
  <si>
    <t>Auxiliar de Talento Humano</t>
  </si>
  <si>
    <t>Velasquez Rodriguez Maria Isabel</t>
  </si>
  <si>
    <t>titaisabel16@hotmail.com</t>
  </si>
  <si>
    <t>Calle 102B # 74-7</t>
  </si>
  <si>
    <t>Greisy Jeaneth</t>
  </si>
  <si>
    <t>Duque Garcia Xiomara</t>
  </si>
  <si>
    <t>duque-12xiomara@outlook.com</t>
  </si>
  <si>
    <t xml:space="preserve">Calle 59 D # 68 C – 44. Int. 301. </t>
  </si>
  <si>
    <t>Sandra Jasmin García</t>
  </si>
  <si>
    <t>Mora Sanchez Carlos Andres</t>
  </si>
  <si>
    <t>litos1984@hotmail.com</t>
  </si>
  <si>
    <t xml:space="preserve">Calle 60 # 55ª – 9. Int. 402. </t>
  </si>
  <si>
    <t>Tablazo</t>
  </si>
  <si>
    <t>Marcela Ramirez</t>
  </si>
  <si>
    <t>3711164 - 3042004603</t>
  </si>
  <si>
    <t>Camperos Abella Nataly Yuliette</t>
  </si>
  <si>
    <t>nata.camperos@hotmail.com</t>
  </si>
  <si>
    <t>Carrera 78 # 42a Sur - 19</t>
  </si>
  <si>
    <t>Timiza - Kennedy</t>
  </si>
  <si>
    <t>Claudia Helena Camperos</t>
  </si>
  <si>
    <t>Gestión de la distribucion fisica internacional</t>
  </si>
  <si>
    <t>Zapata Daza Elizabeth</t>
  </si>
  <si>
    <t>elizazpta@hotmail.com</t>
  </si>
  <si>
    <t>Calle 95 # 10 - 41 sur</t>
  </si>
  <si>
    <t>Virrey - Usme</t>
  </si>
  <si>
    <t>Gladys Daza</t>
  </si>
  <si>
    <t>3006793 - 3125011797</t>
  </si>
  <si>
    <t>Tecnologo en Contabilidad y Finanzas</t>
  </si>
  <si>
    <t>Garcia Gil Cindy Marcela</t>
  </si>
  <si>
    <t>marcecarito8509@gmail.com</t>
  </si>
  <si>
    <t xml:space="preserve">carrera 94 # 72a - 11 </t>
  </si>
  <si>
    <t>Alamos Norte - Engativa</t>
  </si>
  <si>
    <t>Elizabeth Gil Peña</t>
  </si>
  <si>
    <t>3978516 - 3204014469</t>
  </si>
  <si>
    <t>Fierro Bonilla Sandra Milena</t>
  </si>
  <si>
    <t>milenafierro28@gmail.com</t>
  </si>
  <si>
    <t>Carrera 83 # 64 sur - 26 - Casa 20</t>
  </si>
  <si>
    <t>Manuel Hernando Fierro</t>
  </si>
  <si>
    <t>8070911 - 3118241343</t>
  </si>
  <si>
    <t>Itau - Falabella 17/05/2018</t>
  </si>
  <si>
    <t>Parra Echeverry Joider Andres</t>
  </si>
  <si>
    <t>dardo392@gmail.com</t>
  </si>
  <si>
    <t>Mz 1 Casa 16 Maporita</t>
  </si>
  <si>
    <t>Maporita</t>
  </si>
  <si>
    <t xml:space="preserve">Daniela del Pilar </t>
  </si>
  <si>
    <t>prestamo de yanbal a claro1/04/2020</t>
  </si>
  <si>
    <t>Arteaga Gonzalez Tania Shirley</t>
  </si>
  <si>
    <t>taniashirley21@gmail.com</t>
  </si>
  <si>
    <t>Carrera 19 D # 19 - 59. Apto 101</t>
  </si>
  <si>
    <t>Cantarrana</t>
  </si>
  <si>
    <t>Amanda Gonzalez Sanchez</t>
  </si>
  <si>
    <t>Guianza Turística</t>
  </si>
  <si>
    <t>Machado Vasquez Elsa Ena</t>
  </si>
  <si>
    <t>CARITOF49@GMAIL.COM</t>
  </si>
  <si>
    <t>Diagonal 57f Bis # 78 H - 21</t>
  </si>
  <si>
    <t>Villa Los Sauces</t>
  </si>
  <si>
    <t>Cepeda Aguirre Manuel Alfredo</t>
  </si>
  <si>
    <t>manuel_cepeda89@hotmail.com</t>
  </si>
  <si>
    <t>Carrera 48 # 64 - 34 Sur Torre 1. Apto 1305</t>
  </si>
  <si>
    <t>Madelena - Soacha</t>
  </si>
  <si>
    <t>Jhon Mauricio Cepeda Aguirre</t>
  </si>
  <si>
    <t>Colsubsidio</t>
  </si>
  <si>
    <t>Zapata Restrepo Elkin De Jesus</t>
  </si>
  <si>
    <t>Andes</t>
  </si>
  <si>
    <t>EKNZAPATA-RESTREPO@HOTMAIL.COM</t>
  </si>
  <si>
    <t>Calle 30D # 40A - 100</t>
  </si>
  <si>
    <t>Maria Zapata Restrepo</t>
  </si>
  <si>
    <t>Hernandez Cardenas Honeyder Sebastian</t>
  </si>
  <si>
    <t>hshernandez6@misena.edu.co</t>
  </si>
  <si>
    <t>Calle 69 sur # 41 -48</t>
  </si>
  <si>
    <t>Porlia</t>
  </si>
  <si>
    <t>Claudia Cardenas Rojas</t>
  </si>
  <si>
    <t>6847991 - 3123674007</t>
  </si>
  <si>
    <t>Solano Suarez Leyner Sthic</t>
  </si>
  <si>
    <t>LEYNER27@HOTMAIL.COM</t>
  </si>
  <si>
    <t>Diagonal 55 Sur # 13C - 15 Este</t>
  </si>
  <si>
    <t>Los Libertadores - San Cristobal</t>
  </si>
  <si>
    <t>Luz dary Suarez</t>
  </si>
  <si>
    <t>Torres Bejarano Yesid Duban</t>
  </si>
  <si>
    <t>yesid_torres_18@hotmail.com</t>
  </si>
  <si>
    <t>Carrera 97c # 71 - 30 Sur</t>
  </si>
  <si>
    <t>Ciudadela Recreo - Bosa</t>
  </si>
  <si>
    <t>Luz Amanda Bejarano</t>
  </si>
  <si>
    <t>Camargo Garcia Andres Santiago</t>
  </si>
  <si>
    <t>sc76156@gmail.com</t>
  </si>
  <si>
    <t>Carrera 77 Y bis # 45 - 84 Sur</t>
  </si>
  <si>
    <t>Ana Sarmiento</t>
  </si>
  <si>
    <t>Carvajal Parra Gina Vanessa</t>
  </si>
  <si>
    <t>ginna-parra@outlook.com</t>
  </si>
  <si>
    <t>Carrera 57 D # 40 - 28</t>
  </si>
  <si>
    <t>Olivares - Itagui</t>
  </si>
  <si>
    <t>Monica Maria Parra Ceballos</t>
  </si>
  <si>
    <t>3714141 - 3105158490</t>
  </si>
  <si>
    <t>Duque Arenas Yulieth</t>
  </si>
  <si>
    <t>yuliduque1994@hotmail.com</t>
  </si>
  <si>
    <t>Calle 78a # 93a - 30</t>
  </si>
  <si>
    <t>Robledo - Aures</t>
  </si>
  <si>
    <t>6065554 - 3113235892</t>
  </si>
  <si>
    <t>GRATEROL HIGUITA YEISON GERMAN</t>
  </si>
  <si>
    <t>CALLE 31B SUR # 13A-67</t>
  </si>
  <si>
    <t>Chico Sur</t>
  </si>
  <si>
    <t>Jenniffer Alejandra Graterol</t>
  </si>
  <si>
    <t>4644496 - 3134356910</t>
  </si>
  <si>
    <t>Tecnologo en Gestión de Negocios</t>
  </si>
  <si>
    <t>a operaciones 1/04/2019</t>
  </si>
  <si>
    <t>Narvaez Arias Deisy Lorena</t>
  </si>
  <si>
    <t>deisy-1808@hotmail.com</t>
  </si>
  <si>
    <t>Calle 10C Sur # 53B - 44</t>
  </si>
  <si>
    <t>Jorge Ivan Torres</t>
  </si>
  <si>
    <t>5889460 - 3044182228</t>
  </si>
  <si>
    <t>Villamizar Castillo Kelly Johana</t>
  </si>
  <si>
    <t>johis.villamizar@gmail.com</t>
  </si>
  <si>
    <t>Carrera 7a Este # 97F - 13 sur</t>
  </si>
  <si>
    <t>Alfonzo Lopez - Usme</t>
  </si>
  <si>
    <t>Rosalba Castillo</t>
  </si>
  <si>
    <t>corporacion a claro 12/2/19 traslado de yanbal a Banco Agrario 7 feb 22</t>
  </si>
  <si>
    <t>Arcila Tobon Lisandro Augusto</t>
  </si>
  <si>
    <t>augustopoder@gmail.com</t>
  </si>
  <si>
    <t>Calle 105F # 71A - 27</t>
  </si>
  <si>
    <t>Adriana Maria Moncada Peña</t>
  </si>
  <si>
    <t>5032409 - 3002409900</t>
  </si>
  <si>
    <t>Renuncia - Incompatibilidad con el jefe / Falta de herramientas</t>
  </si>
  <si>
    <t>Marquez Ariza Erika Paola</t>
  </si>
  <si>
    <t>emarquez15@hotmail.com</t>
  </si>
  <si>
    <t>Carrera 72a # 119 - 36</t>
  </si>
  <si>
    <t>Florencia - Medellin</t>
  </si>
  <si>
    <t>Manuel Pulgar Ortiz</t>
  </si>
  <si>
    <t>Valencia David Leidy Carolina</t>
  </si>
  <si>
    <t>cv301907@gmail.com</t>
  </si>
  <si>
    <t>Carrera 95 # 70d - 70</t>
  </si>
  <si>
    <t>El Robledo</t>
  </si>
  <si>
    <t>Jhon Morales Lopez</t>
  </si>
  <si>
    <t>Calderon Arango Omaira Del Carmen</t>
  </si>
  <si>
    <t>omairasdvsf@hotmail.com</t>
  </si>
  <si>
    <t>Calle 49 C # 106 - 80</t>
  </si>
  <si>
    <t>Carmen Arango Jaramillo</t>
  </si>
  <si>
    <t>3214602 - 3147050115</t>
  </si>
  <si>
    <t>Locución para radio y televisión</t>
  </si>
  <si>
    <t>Callejas Valencia Juliana Andrea</t>
  </si>
  <si>
    <t>juliana-320@hotmail.com</t>
  </si>
  <si>
    <t>Avenida 26 Calle 52 - 200 Torre 7. Apto 2014</t>
  </si>
  <si>
    <t>Florida - Bello</t>
  </si>
  <si>
    <t>Luz Dary Callejas Valencia</t>
  </si>
  <si>
    <t>2060811 - 3122185241</t>
  </si>
  <si>
    <t xml:space="preserve">Garcia Morales Cindy Banessa </t>
  </si>
  <si>
    <t>vanegarcia1150@gmail.com</t>
  </si>
  <si>
    <t xml:space="preserve">Calle 77F # 94 - 34 </t>
  </si>
  <si>
    <t>Jhoan Sebastian Salazar</t>
  </si>
  <si>
    <t>Administración del ensamblaje y mantenimiento de computadores</t>
  </si>
  <si>
    <t>Carrera 36BB # 82 - 11</t>
  </si>
  <si>
    <t>Manrique - Santa Ines</t>
  </si>
  <si>
    <t>Julian Moreno Pineda</t>
  </si>
  <si>
    <t>Mesa Pineda Clara Maritza</t>
  </si>
  <si>
    <t>Gomez Plata</t>
  </si>
  <si>
    <t>marmepi-28@hotmail.com</t>
  </si>
  <si>
    <t>Avenida 46 B # 67 - 24</t>
  </si>
  <si>
    <t>Jorman Andrey Barriente Rivera</t>
  </si>
  <si>
    <t>5400030 - 3207799351</t>
  </si>
  <si>
    <t>Gutierrez Zapata Yuliana Andrea</t>
  </si>
  <si>
    <t>yuliandreagutierrezzapata@gmail.com</t>
  </si>
  <si>
    <t>Carrera 52 # 58 - 90</t>
  </si>
  <si>
    <t>Mirador - Bello</t>
  </si>
  <si>
    <t>Marleny Zapata</t>
  </si>
  <si>
    <t>Pelaez Tabarez Angelica</t>
  </si>
  <si>
    <t>angelicatmppo@gmail.com</t>
  </si>
  <si>
    <t>Carrera 96 # 79C - 23. Apto 302</t>
  </si>
  <si>
    <t>Elida Tabarez Jaramilo</t>
  </si>
  <si>
    <t>Lopez Cardenas Pamela Alison Carolain</t>
  </si>
  <si>
    <t>carolayn99@gmail.com</t>
  </si>
  <si>
    <t>Carrera 110B # 64D - 75</t>
  </si>
  <si>
    <t>Villas del Dorado - Engativa</t>
  </si>
  <si>
    <t>María Luisa Cardenas de Lopez</t>
  </si>
  <si>
    <t>3140728 - 3016268693</t>
  </si>
  <si>
    <t>Florian Contreras Andrea Milena</t>
  </si>
  <si>
    <t>andreita_0904@hotmail.com</t>
  </si>
  <si>
    <t>Calle 27a # 2d - 42</t>
  </si>
  <si>
    <t>María Contreras</t>
  </si>
  <si>
    <t>3376246 - 3125063206</t>
  </si>
  <si>
    <t>Gonzalez Rojas Paula Andrea</t>
  </si>
  <si>
    <t>paulagoro22@gmail.com</t>
  </si>
  <si>
    <t>Cra 103 # 75 56 sur super lote 4 casa 202</t>
  </si>
  <si>
    <t>Bosa - El Recreo</t>
  </si>
  <si>
    <t>Atanasio Gonzalez Corredor</t>
  </si>
  <si>
    <t>3552297 - 3165697280</t>
  </si>
  <si>
    <t>Gonzalez Baquero Luz Yadira</t>
  </si>
  <si>
    <t>yadicxaafrodita@hotmail.com</t>
  </si>
  <si>
    <t>Carrera 87 D # 58 C - 57 Sur</t>
  </si>
  <si>
    <t>Flor Alicia Baquero</t>
  </si>
  <si>
    <t>7331593 - 3167235229</t>
  </si>
  <si>
    <t>Bernal Palacios Luis Carlos</t>
  </si>
  <si>
    <t>asesoriasfox@gmail.com</t>
  </si>
  <si>
    <t>Carrera 28 # 26a - 46</t>
  </si>
  <si>
    <t>Soledad</t>
  </si>
  <si>
    <t>Libia Ines Palacio</t>
  </si>
  <si>
    <t>Ingeniero Electrónico</t>
  </si>
  <si>
    <t>Analista de Desarrollo</t>
  </si>
  <si>
    <t xml:space="preserve">30/05/2018 falta sobre politicas de seguridad de la informacion </t>
  </si>
  <si>
    <t>07/09/2018 incumplir normas sanción de 10 al 14 de sep/18</t>
  </si>
  <si>
    <t>RUIDIAZ TOLOZA CRISTIAN ALBERTO</t>
  </si>
  <si>
    <t xml:space="preserve">     COMPENSAR</t>
  </si>
  <si>
    <t>cristianruidiaz7@gmail.com</t>
  </si>
  <si>
    <t>CRA 69 C BIS #2-27</t>
  </si>
  <si>
    <t>LA IGUALDAD</t>
  </si>
  <si>
    <t>KATHERINE RUIDIAZ</t>
  </si>
  <si>
    <t>COMERCIO EXTERIOR</t>
  </si>
  <si>
    <t>Falabella - Banco Popular 01/05/2021. a Falabella 1 sep 2021 / como coordinador 1/11/2022</t>
  </si>
  <si>
    <t>25/01/2019 inasistencia injustificada</t>
  </si>
  <si>
    <t>Jaramillo Zuñiga Astrid Carolina</t>
  </si>
  <si>
    <t>carolinajaramillozuniga@gmail.com</t>
  </si>
  <si>
    <t xml:space="preserve">Diagonal 38 sur # 1 c 24 este </t>
  </si>
  <si>
    <t>Guacamayas - San Cristobal</t>
  </si>
  <si>
    <t>Aura Liliana Zuñiga</t>
  </si>
  <si>
    <t>Claro 8 de junio de 201</t>
  </si>
  <si>
    <t xml:space="preserve">1/07/2021 era asesor / supervisor de calidad </t>
  </si>
  <si>
    <t>Guevara Gamarra Cristian Emilio</t>
  </si>
  <si>
    <t>cguevaragamarra1028@gmail.com</t>
  </si>
  <si>
    <t>Calle 68 # 65 - 16 Sur</t>
  </si>
  <si>
    <t>Sandra Patricia Guevara</t>
  </si>
  <si>
    <t xml:space="preserve">Colsubsidio </t>
  </si>
  <si>
    <t>Terminación de contrato - Periodo de Prueba</t>
  </si>
  <si>
    <t>Gonzalez Torres Lina Isabel</t>
  </si>
  <si>
    <t>lina.r555@hotmail.com</t>
  </si>
  <si>
    <t>Diagonal3 # 83 - 02. Torre 3 - 205</t>
  </si>
  <si>
    <t>Romina Torres</t>
  </si>
  <si>
    <t>Ricaurte Carvajal Michael Stiven</t>
  </si>
  <si>
    <t>tiven24maicolcarval@gmail.com</t>
  </si>
  <si>
    <t>Transversal 3D # 53 - 28 sur</t>
  </si>
  <si>
    <t>Matilde Carvajal</t>
  </si>
  <si>
    <t>Martinez Jimenez Jennifer Katherine</t>
  </si>
  <si>
    <t>martinezjennifer762@gmail.com</t>
  </si>
  <si>
    <t>Carrera 6 Este # 30a - 11Sur</t>
  </si>
  <si>
    <t xml:space="preserve">Santa Ines </t>
  </si>
  <si>
    <t>Fanny Martinez</t>
  </si>
  <si>
    <t>Higuera Bonilla Liz Mayerli</t>
  </si>
  <si>
    <t>jwilis@hotmail.com</t>
  </si>
  <si>
    <t xml:space="preserve">Calle 74 A Sur # 92 - 71 </t>
  </si>
  <si>
    <t>Camilo Castellanos Arenas</t>
  </si>
  <si>
    <t>Guacas Guzman Angelo Alexander</t>
  </si>
  <si>
    <t>10angelo9408@gmail.com</t>
  </si>
  <si>
    <t>Calle 42 Bis Sur # 78 I - 63</t>
  </si>
  <si>
    <t>Gran Colombiano - Kennedy</t>
  </si>
  <si>
    <t>Lizzeth Guacas</t>
  </si>
  <si>
    <t>4702058 - 3212159486</t>
  </si>
  <si>
    <t>Forero Palacios Cristian Bernardo</t>
  </si>
  <si>
    <t>cristian_forero@hotmail.com</t>
  </si>
  <si>
    <t>Transversal 24B # 17 - 209. T12, Apto 203</t>
  </si>
  <si>
    <t>Sonia Esther Palacios</t>
  </si>
  <si>
    <t>Castro Mendez Jeisson Andres</t>
  </si>
  <si>
    <t>garabatosjcm@gmail.com</t>
  </si>
  <si>
    <t>Carrera 5 # 29 - 39 Sur</t>
  </si>
  <si>
    <t>Irene Mendez</t>
  </si>
  <si>
    <t>5679213 - 3112299042</t>
  </si>
  <si>
    <t>Perez Llanes Angela Mercedes</t>
  </si>
  <si>
    <t>angieperez2422@hotmail.com</t>
  </si>
  <si>
    <t>Calle 65 Sur # 1 C - 50 Este</t>
  </si>
  <si>
    <t>Ramiro Rafael Cuello</t>
  </si>
  <si>
    <t>Seguridad y Salud en el Trabajo</t>
  </si>
  <si>
    <t>Gonzalez Mancipe Yessica Katherine</t>
  </si>
  <si>
    <t>yesi1502@outlook.es</t>
  </si>
  <si>
    <t>Carrera 2c # 32 - 75</t>
  </si>
  <si>
    <t>Perseverancia - Santa Fe</t>
  </si>
  <si>
    <t>Samill Yesid Rodriguez</t>
  </si>
  <si>
    <t>5512033 - 3054199461</t>
  </si>
  <si>
    <t>15/11/2018 llegadas tarde ---25/01/2019 inasistencia injustificada</t>
  </si>
  <si>
    <t xml:space="preserve">Sogamoso Milton Stevens </t>
  </si>
  <si>
    <t>MILYELFAN987@HOTMAIL.COM</t>
  </si>
  <si>
    <t>Carrera 32 # 33 - 99</t>
  </si>
  <si>
    <t>Fanny Sogamoso</t>
  </si>
  <si>
    <t>9033179 - 3202212013</t>
  </si>
  <si>
    <t>Villamizar Montes Erika Viviana</t>
  </si>
  <si>
    <t>erikvimon@gmail.com</t>
  </si>
  <si>
    <t>Carrera 12F # 22B - 64 Sur</t>
  </si>
  <si>
    <t>Jhoiner Tellez</t>
  </si>
  <si>
    <t>Renucia - Problemas personales - Estrés laboral</t>
  </si>
  <si>
    <t>Martinez Meza Dairo Alfonso</t>
  </si>
  <si>
    <t>dairomartinez37@gmail.com</t>
  </si>
  <si>
    <t>Carrera 81 B # 6C - 62 Casa 87</t>
  </si>
  <si>
    <t>Nuevo Techo Castilla</t>
  </si>
  <si>
    <t>Johan Franco</t>
  </si>
  <si>
    <t xml:space="preserve">Luis Gutierrez </t>
  </si>
  <si>
    <t>Cortes Orjuela Daniel Guillermo</t>
  </si>
  <si>
    <t>neozero19@hotmail.com</t>
  </si>
  <si>
    <t>Carrera 50 # 128 C - 22</t>
  </si>
  <si>
    <t>Prado Veraniego - Suba</t>
  </si>
  <si>
    <t>Dora Orjuela Garzon</t>
  </si>
  <si>
    <t>6020672 - 3103348205</t>
  </si>
  <si>
    <t>Vela Luis Alberto</t>
  </si>
  <si>
    <t>Agrado</t>
  </si>
  <si>
    <t>wella_1971@hotmail.com</t>
  </si>
  <si>
    <t>Diagonal 49B # 13I - 17 Sur</t>
  </si>
  <si>
    <t>Oliva Gualteros</t>
  </si>
  <si>
    <t>Rojas Lara Andres Felipe</t>
  </si>
  <si>
    <t>afrojas18@unicatolica.edu.com</t>
  </si>
  <si>
    <t>Avenida Caracas # 49 - 55</t>
  </si>
  <si>
    <t>Marly - Chapinero</t>
  </si>
  <si>
    <t>Angela Viviana Rojas</t>
  </si>
  <si>
    <t>Arquitectura 7mo semestre</t>
  </si>
  <si>
    <t>Gerente de Tecnología</t>
  </si>
  <si>
    <t>Alfonso Mesa Kimberly Stefania</t>
  </si>
  <si>
    <t>de Cruz Blanca 01/04/2019</t>
  </si>
  <si>
    <t>stefaniaalfonso@gmail.com</t>
  </si>
  <si>
    <t>Transversal 12 D # 25 C Este</t>
  </si>
  <si>
    <t>La Castellana - San Cristobal</t>
  </si>
  <si>
    <t>Neydy Mesa Valencia</t>
  </si>
  <si>
    <t>Promoción Social</t>
  </si>
  <si>
    <t>Saavedra Ramos Maria Isabel</t>
  </si>
  <si>
    <t>marynoa1@hotmail.com</t>
  </si>
  <si>
    <t>Calle 7 D # 81 B - 03</t>
  </si>
  <si>
    <t xml:space="preserve">Freddy Alarcon </t>
  </si>
  <si>
    <t>Parada Barreto Jose Alexander</t>
  </si>
  <si>
    <t>alexander.parada@gmail.com</t>
  </si>
  <si>
    <t>Carrera 64B # 55 - 48 Sur</t>
  </si>
  <si>
    <t>Adriana Parada</t>
  </si>
  <si>
    <t xml:space="preserve">Riesgo </t>
  </si>
  <si>
    <t>Lopez Rodriguez Laura Lisbeth</t>
  </si>
  <si>
    <t>lauritalopez1012@hotmail.com</t>
  </si>
  <si>
    <t>Carrera 12C # 1A - 04</t>
  </si>
  <si>
    <t>San Marcos - Soacha</t>
  </si>
  <si>
    <t>Luz Dary Rodriguez</t>
  </si>
  <si>
    <t>2889482 - 3023209267</t>
  </si>
  <si>
    <t>Bernal Gualdron Julieth Tatiana</t>
  </si>
  <si>
    <t>tatyanabernal@hotmail.com</t>
  </si>
  <si>
    <t>Carrera 111 A # 148 - 50. Torre 6. Apto 1502</t>
  </si>
  <si>
    <t>Martha Esperanza Gualdron</t>
  </si>
  <si>
    <t>3123538492 - 35068001890</t>
  </si>
  <si>
    <t>Finanzas y Comercio Exterior</t>
  </si>
  <si>
    <t>Contreras Narvaez Stefania</t>
  </si>
  <si>
    <t>estefacn07@hotmail.com</t>
  </si>
  <si>
    <t>Calle 48A # 84A - 32</t>
  </si>
  <si>
    <t>Santa Lucia - Floresta</t>
  </si>
  <si>
    <t>Blanca Nelly Narvaez</t>
  </si>
  <si>
    <t>5030098 - 3217028845</t>
  </si>
  <si>
    <t>David Natalia Eugenia</t>
  </si>
  <si>
    <t>Giraldo</t>
  </si>
  <si>
    <t>nathaliada19@hotmail.com</t>
  </si>
  <si>
    <t>Diagonal 60 - Avenida 31 - 170</t>
  </si>
  <si>
    <t>Maria Isabel David</t>
  </si>
  <si>
    <t>Gestión Integral del Riesgo en Seguros</t>
  </si>
  <si>
    <t>Sanchez Betancur Laura</t>
  </si>
  <si>
    <t>lauris0316@hotmail.com</t>
  </si>
  <si>
    <t>Calle 39 Sur # 30 - 33. Apto 202</t>
  </si>
  <si>
    <t>Mesa - Envigado</t>
  </si>
  <si>
    <t>Jazmin Betancur Escobar</t>
  </si>
  <si>
    <t>3795731 - 3146497277</t>
  </si>
  <si>
    <t>Director junior 1/03/2020</t>
  </si>
  <si>
    <t>Montañez Lopez Dairon Stevan</t>
  </si>
  <si>
    <t>daironstevan@gmail.com</t>
  </si>
  <si>
    <t>CALLE 69 R SUR # 18M-83</t>
  </si>
  <si>
    <t>Bella Vista - San Mateo</t>
  </si>
  <si>
    <t>Nini Yohana Lopez Maldonado</t>
  </si>
  <si>
    <t>Falabella - Administrativo 03/09/2018</t>
  </si>
  <si>
    <t>Roa Contreras Andres Felipe</t>
  </si>
  <si>
    <t>afroa29@misena.edu.co</t>
  </si>
  <si>
    <t>Calle 29a # 4a - 04 Este</t>
  </si>
  <si>
    <t>Omar Jaime Roa Martinez</t>
  </si>
  <si>
    <t>7161742 - 3227018481</t>
  </si>
  <si>
    <t>Tecnologo en Gestión Documental</t>
  </si>
  <si>
    <t>Rodriguez Irreño Miryam Gissel</t>
  </si>
  <si>
    <t>miryamgissel-r@hotmail.com</t>
  </si>
  <si>
    <t>Calle 60 # 35 - 15. Mz F - Casa 8</t>
  </si>
  <si>
    <t>Brasilia - Villavicencio</t>
  </si>
  <si>
    <t>Miryam Irreño Pinilla</t>
  </si>
  <si>
    <t>Contaduría Pública</t>
  </si>
  <si>
    <t>Claro - Villavicencio</t>
  </si>
  <si>
    <t>Garzon Alzate Isabel Cristina</t>
  </si>
  <si>
    <t>retisa@hotmail.com</t>
  </si>
  <si>
    <t>Calle 50 # 16 - 79</t>
  </si>
  <si>
    <t>Las Mellizas</t>
  </si>
  <si>
    <t>Blanca Alzate Giraldo</t>
  </si>
  <si>
    <t>2268992 - 3003604968</t>
  </si>
  <si>
    <t>Especialidad en Comercio</t>
  </si>
  <si>
    <t>Restrepo Duque Heidy Juliana</t>
  </si>
  <si>
    <t>julird87@gmail.com</t>
  </si>
  <si>
    <t>Diagonal 32 B # 33B Sur - 26</t>
  </si>
  <si>
    <t>Gladyz Duque Arboleda</t>
  </si>
  <si>
    <t>2714290 - 3218007748</t>
  </si>
  <si>
    <t xml:space="preserve">Rodriguez Ruiz Jouly Pouline </t>
  </si>
  <si>
    <t>jouliruiz@hotmail.com</t>
  </si>
  <si>
    <t>Calle 79 # 50 - 67</t>
  </si>
  <si>
    <t>Oscar Andres Buitrago</t>
  </si>
  <si>
    <t>Gestión comercial y telemercadeo</t>
  </si>
  <si>
    <t>Lara Caicedo Allison</t>
  </si>
  <si>
    <t>allisonlaroc@gmail.com</t>
  </si>
  <si>
    <t>Carrera 32 # 38 B - 30</t>
  </si>
  <si>
    <t>Diana Caicedo</t>
  </si>
  <si>
    <t>2162701 - 3105241450</t>
  </si>
  <si>
    <t>Vanegas Alzate Yurley Andrea</t>
  </si>
  <si>
    <t>andreavanegas20@gmail.com</t>
  </si>
  <si>
    <t>Calle 41 Sur # 25 - 101</t>
  </si>
  <si>
    <t>Sandra Allzate</t>
  </si>
  <si>
    <t>4226043 - 3016392186</t>
  </si>
  <si>
    <t>Preprensa digital para medios impresos</t>
  </si>
  <si>
    <t>Villa Agudelo Stefania</t>
  </si>
  <si>
    <t>villastefa@gmail.com</t>
  </si>
  <si>
    <t>Calle 48 # 61 - 14</t>
  </si>
  <si>
    <t>El Pedregal</t>
  </si>
  <si>
    <t>Carmenza Agudelo Arango</t>
  </si>
  <si>
    <t>4015465 - 3023693380</t>
  </si>
  <si>
    <t>Arias Jaramillo Laura Catalina</t>
  </si>
  <si>
    <t>Girardota</t>
  </si>
  <si>
    <t>catariasj@gmail.com</t>
  </si>
  <si>
    <t>Carrera 49 C # 110 - 15</t>
  </si>
  <si>
    <t>La Francia</t>
  </si>
  <si>
    <t>Olga Jaramillo</t>
  </si>
  <si>
    <t>4946164 - 3218461638</t>
  </si>
  <si>
    <t>Auxiliar en Contabilidad</t>
  </si>
  <si>
    <t>Londoño Bustos Jasbleidy Jasminne</t>
  </si>
  <si>
    <t>jasbleidyjas@hotmail.com</t>
  </si>
  <si>
    <t>Calle 56D # 72A - 58</t>
  </si>
  <si>
    <t>Olarte - Bosa</t>
  </si>
  <si>
    <t>Francisco Javier Barrera</t>
  </si>
  <si>
    <t>Guerrero Montoya Sebastian</t>
  </si>
  <si>
    <t>Regimen Especial</t>
  </si>
  <si>
    <t>sebastianguerreromontoya@gmail.com</t>
  </si>
  <si>
    <t>Carrera 136 B # 17 B - 23</t>
  </si>
  <si>
    <t>Alameda - Fontibon</t>
  </si>
  <si>
    <t>Edgar Diaz</t>
  </si>
  <si>
    <t>Claro - Scotiabank 03/09/2018</t>
  </si>
  <si>
    <t>Calle 6 Bis a # 90 a - 50</t>
  </si>
  <si>
    <t>I llamado de atencion escrito ausencia injustificada 05 feb 19</t>
  </si>
  <si>
    <t>Calle 44 Sur # 22 a -30</t>
  </si>
  <si>
    <t>ANTES COOMEVA 10/01/2019</t>
  </si>
  <si>
    <t>Parra Parra Juan Mauricio</t>
  </si>
  <si>
    <t>jmauritop25@gmail.com</t>
  </si>
  <si>
    <t>Carrera 98a # 15a - 80, Int 18. Apto 401</t>
  </si>
  <si>
    <t>María Angélica Gamez Forero</t>
  </si>
  <si>
    <t>9238203 - 3053146034</t>
  </si>
  <si>
    <t>Ariza Cespedes Diana Carolina</t>
  </si>
  <si>
    <t>Guaduas</t>
  </si>
  <si>
    <t>dcarol2@hotmail.com</t>
  </si>
  <si>
    <t>Calle 3 # 71 A - 29. Apto 202 Torre 4</t>
  </si>
  <si>
    <t>Nueva Marsella - Kennedy</t>
  </si>
  <si>
    <t>Robinson Rivera Manrique</t>
  </si>
  <si>
    <t>Vargas Ruiz Leni Ferney</t>
  </si>
  <si>
    <t>ferlex82@hotmail.com</t>
  </si>
  <si>
    <t>Carrera 80J # 42a - 48</t>
  </si>
  <si>
    <t>Villa Amalia - Kennedy</t>
  </si>
  <si>
    <t>Deisy Vargas</t>
  </si>
  <si>
    <t>Pataquiva Rico Aliz Dayid</t>
  </si>
  <si>
    <t>dayidmarian@hotmail.com</t>
  </si>
  <si>
    <t>Calle 29 Sur # 13a - 25</t>
  </si>
  <si>
    <t xml:space="preserve">Victor Diaz </t>
  </si>
  <si>
    <t>Técnico en Contact Center</t>
  </si>
  <si>
    <t>Cuentas</t>
  </si>
  <si>
    <t>Rivera Baquero Laura Nicoll</t>
  </si>
  <si>
    <t>laurinz-1409@hotmail.com</t>
  </si>
  <si>
    <t>Calle 33B sur # 15-12</t>
  </si>
  <si>
    <t>Ciudad Latina - Soacha</t>
  </si>
  <si>
    <t>Monica Baquero</t>
  </si>
  <si>
    <t>7217323 - 3125537951</t>
  </si>
  <si>
    <t xml:space="preserve">Credibanco </t>
  </si>
  <si>
    <t>REYES ACOSTA GABRIELA REBECA</t>
  </si>
  <si>
    <t>rebecareyes1227@gmail.com</t>
  </si>
  <si>
    <t>Calle 37 sur# 7-29</t>
  </si>
  <si>
    <t>Kennedy central</t>
  </si>
  <si>
    <t>Gabriel Mejia</t>
  </si>
  <si>
    <t>De scotiabank a banco popular 21/10/2019 // de banco popular a planeacion 06/01/2021</t>
  </si>
  <si>
    <t>Martinez Garzon Lina Fernanda</t>
  </si>
  <si>
    <t>linamartinez090713@gmail.com</t>
  </si>
  <si>
    <t xml:space="preserve">Carrera 112# 70C - 78 Casa a </t>
  </si>
  <si>
    <t>La Rivera - Engativa</t>
  </si>
  <si>
    <t>Miriam Yolanda Garzon</t>
  </si>
  <si>
    <t>Gonzalez Urrego Nohora Marlen</t>
  </si>
  <si>
    <t>marjessic@hotmail.com</t>
  </si>
  <si>
    <t>Carrera 111B # 72 - 56</t>
  </si>
  <si>
    <t>La Perla - Engativa</t>
  </si>
  <si>
    <t>Maria Urrego</t>
  </si>
  <si>
    <t>6953436 - 3185004359</t>
  </si>
  <si>
    <t>Lozada Mieles Diana Gabriela</t>
  </si>
  <si>
    <t>dglozada14@gmail.com</t>
  </si>
  <si>
    <t>Calle 156A # 97 B - 48</t>
  </si>
  <si>
    <t>La Orquidea - Suba</t>
  </si>
  <si>
    <t>Johann Mieles Cortes</t>
  </si>
  <si>
    <t xml:space="preserve">Claro - Pichincha 12/07/2018 2/08/19 a falabella </t>
  </si>
  <si>
    <t>Lugo Olarte David Andres</t>
  </si>
  <si>
    <t>david.andres.lugo@gmail.com</t>
  </si>
  <si>
    <t>Calle 48 J Bis B # 5C - 17</t>
  </si>
  <si>
    <t>Molinos- Rafael Uribe</t>
  </si>
  <si>
    <t>Jorge Eliecer Lugo Vanegas</t>
  </si>
  <si>
    <t>Ramirez Penagos Carlos Andres</t>
  </si>
  <si>
    <t>carlos_andres16@outlook.es</t>
  </si>
  <si>
    <t>Calle 71 Sur # 102 - 51</t>
  </si>
  <si>
    <t>Maria Margarita Penagos</t>
  </si>
  <si>
    <t>7856444 - 3143302701</t>
  </si>
  <si>
    <t>Chaur Prieto Diana Marcela</t>
  </si>
  <si>
    <t>dianachaur@gmail.com</t>
  </si>
  <si>
    <t>Calle 48 Sur # 12B - 80</t>
  </si>
  <si>
    <t>Jorge Alexander Martinez</t>
  </si>
  <si>
    <t>7690550 - 3142582840</t>
  </si>
  <si>
    <t>Colsubsidio - Claro 11/07/2018</t>
  </si>
  <si>
    <t>Bravo Castellanos Jesika Liliana</t>
  </si>
  <si>
    <t>je-si-quita@hotmail.com</t>
  </si>
  <si>
    <t xml:space="preserve">Transversal 73 D bis # 65 - 15 sur </t>
  </si>
  <si>
    <t>Perdomo - Ciudad Bolivar</t>
  </si>
  <si>
    <t>Nuvia Bravo</t>
  </si>
  <si>
    <t>4675913 - 3139581719</t>
  </si>
  <si>
    <t xml:space="preserve">Secretariado </t>
  </si>
  <si>
    <t>MORERA PEÑA DIDIER ESNEIDER</t>
  </si>
  <si>
    <t>SAN ANTONIO NORTE</t>
  </si>
  <si>
    <t>MARÍA PEÑA</t>
  </si>
  <si>
    <t>PROCESAMIENTO DE ALIMENTOS</t>
  </si>
  <si>
    <t>4° SEMESTRE DE INGENIERÍA INDUSTRIAL</t>
  </si>
  <si>
    <t xml:space="preserve">de Claro a Quality 8/03/2019 calidad 1/08/19 de Calidad a Claro 16/03/2020 </t>
  </si>
  <si>
    <t>1/08/2019 Supervisor Quality  16/03/2020 Data marshall 16/09/2020 Coordinador(a) de Proyecto</t>
  </si>
  <si>
    <t>Bedoya Useche Lyda Xiomara</t>
  </si>
  <si>
    <t>lida1610@hotmail.com</t>
  </si>
  <si>
    <t>Carrera 78J # 56A - 26 Sur</t>
  </si>
  <si>
    <t>Roma - Kennedy</t>
  </si>
  <si>
    <t xml:space="preserve">Viviana Alvarez </t>
  </si>
  <si>
    <t>Arguello Navas Diana Carolina</t>
  </si>
  <si>
    <t>o+z07@yahoo.es</t>
  </si>
  <si>
    <t>Diagonal 49 Sur # 85 - 17</t>
  </si>
  <si>
    <t>Chicala - Kennedy</t>
  </si>
  <si>
    <t>Martha Navas Granja</t>
  </si>
  <si>
    <t>4494191 - 3006747737</t>
  </si>
  <si>
    <t>Triviño Sanchez Dayana</t>
  </si>
  <si>
    <t>diyissanchez_5@hotmail.com</t>
  </si>
  <si>
    <t>Carrera 97 # 42 - 57 Sur</t>
  </si>
  <si>
    <t>Los Almendros - Kennedy</t>
  </si>
  <si>
    <t>Liliala Triviño</t>
  </si>
  <si>
    <t>Blanco Gutierrez Maria Caroline</t>
  </si>
  <si>
    <t>mcarolineb82@hotmail.com</t>
  </si>
  <si>
    <t>Diagonal 72F Sur # 33 - 64</t>
  </si>
  <si>
    <t>Arbolizadora Alta - Ciudad Bolivar</t>
  </si>
  <si>
    <t>Blanca Gutierrez</t>
  </si>
  <si>
    <t>3125960823 - 6882429</t>
  </si>
  <si>
    <t>Tecnólogo en Gestión de Riesgos y Seguros</t>
  </si>
  <si>
    <t>Renuncia - Motivos personales / Estrés Laboral</t>
  </si>
  <si>
    <t>Villa Duran Johana Sirley</t>
  </si>
  <si>
    <t>johana.villa87@hotmail.com</t>
  </si>
  <si>
    <t>Diagonal 95A # 80-41</t>
  </si>
  <si>
    <t>Gloria Duran Gonzalez</t>
  </si>
  <si>
    <t>Hernandez Zuleta July Daniela</t>
  </si>
  <si>
    <t>daniela15zuleta@gmail.com</t>
  </si>
  <si>
    <t>Calle 162 # 8 F - 38</t>
  </si>
  <si>
    <t>San Cristobal Norte - Usaquen</t>
  </si>
  <si>
    <t>Karen Angelica Hernandez Zuleta</t>
  </si>
  <si>
    <t>6719038 - 3214547654</t>
  </si>
  <si>
    <t>Colmédica cartera</t>
  </si>
  <si>
    <t>Lancheros Moreno Yuly Andrea</t>
  </si>
  <si>
    <t>COMPARTA</t>
  </si>
  <si>
    <t>YULILANCHEROS19@GMAIL.COM</t>
  </si>
  <si>
    <t>Carrera 89 # 127D - 44</t>
  </si>
  <si>
    <t>Suba Rincon</t>
  </si>
  <si>
    <t>Heiner David Lancheros</t>
  </si>
  <si>
    <t>Gomez Restrepo Kelly Vanessa</t>
  </si>
  <si>
    <t>kellygomez166@gmail.com</t>
  </si>
  <si>
    <t>Calle 57 AA # 24B - 89</t>
  </si>
  <si>
    <t>Manzanares - Enciso</t>
  </si>
  <si>
    <t>Mirta Montoya</t>
  </si>
  <si>
    <t>ALVIS GONZALEZ NATALIA</t>
  </si>
  <si>
    <t>nataliaalvisgonzalez@gmail.com</t>
  </si>
  <si>
    <t>DIAGONAL 49 SUR # 86-40</t>
  </si>
  <si>
    <t>BOSA MARGARITAS</t>
  </si>
  <si>
    <t>LAURA VICTORIA GONZALEZ</t>
  </si>
  <si>
    <t>16/09/2020 Data Marshall</t>
  </si>
  <si>
    <t>03/12/2018 1er llamado de Atención ausencia sin justa causa</t>
  </si>
  <si>
    <t>TERMINACIÓN CON JUSTA CAUSA</t>
  </si>
  <si>
    <t>Rubio Gonzalez Paula Daniela</t>
  </si>
  <si>
    <t>PAOLII-GONZALEZ@HOTMAIL.COM</t>
  </si>
  <si>
    <t>Carrera 78G # 6B - 75</t>
  </si>
  <si>
    <t>Gladys Gonzalez</t>
  </si>
  <si>
    <t>8063108 - 3194934135</t>
  </si>
  <si>
    <t xml:space="preserve">comunicación </t>
  </si>
  <si>
    <t>Contreras Pinzon Maria Fernanda</t>
  </si>
  <si>
    <t>fernanda.contreras1503@gmail.com</t>
  </si>
  <si>
    <t>Calle 131 c # 126 - 80. Conjunto la estrellita</t>
  </si>
  <si>
    <t>Toscana - Suba</t>
  </si>
  <si>
    <t>Amparo Pinzon</t>
  </si>
  <si>
    <t>6976955 - 3105659364</t>
  </si>
  <si>
    <t>16/01/2019 1er llamdo de atencion metas</t>
  </si>
  <si>
    <t>Rojas Rojas Edilsa Elena</t>
  </si>
  <si>
    <t>Jenesano</t>
  </si>
  <si>
    <t>yinereth@gmail.com</t>
  </si>
  <si>
    <t xml:space="preserve">Carrera 88C Bis # 74 B - 58 Sur </t>
  </si>
  <si>
    <t>Villa Emma - Bosa</t>
  </si>
  <si>
    <t>Alba Maria Rojas</t>
  </si>
  <si>
    <t>Rojas Velasquez Nicolas</t>
  </si>
  <si>
    <t>de comparta a compensar 1/03/2019</t>
  </si>
  <si>
    <t>nrojasve@iberoamerica.edu.com</t>
  </si>
  <si>
    <t>Carrera 2 # 38 - 80 MB. Casa 336</t>
  </si>
  <si>
    <t>Diana Yasmin Rojas</t>
  </si>
  <si>
    <t>Administración y Finanzas</t>
  </si>
  <si>
    <t>Angel Molina Sandra Yinneth</t>
  </si>
  <si>
    <t>sandra-angelmol@yahoo.com</t>
  </si>
  <si>
    <t>Calle 11 B # 74 - 67 Torre 6. Apto 204</t>
  </si>
  <si>
    <t>Jhon Camelo</t>
  </si>
  <si>
    <t>9097081 - 3223977594</t>
  </si>
  <si>
    <t xml:space="preserve">Gomez Jimenez Manuela </t>
  </si>
  <si>
    <t>manuelagomezjim2@gmail.com</t>
  </si>
  <si>
    <t>Calle 67 # 52 - 22</t>
  </si>
  <si>
    <t>Santa María - Itagui</t>
  </si>
  <si>
    <t>Mariluz Jimenez</t>
  </si>
  <si>
    <t>6016289 - 3127929134</t>
  </si>
  <si>
    <t>Técnico - Salud Oral</t>
  </si>
  <si>
    <t>Ospina Ramirez Maria Camila</t>
  </si>
  <si>
    <t>mcospina01@misena.edu.co</t>
  </si>
  <si>
    <t>Vereda la Chuscala</t>
  </si>
  <si>
    <t>Angela Margarita Ramirez</t>
  </si>
  <si>
    <t>3578104 - 3127341565</t>
  </si>
  <si>
    <t>Gestión del Talento Humano</t>
  </si>
  <si>
    <t>Niño Pino Brayan Guillermo</t>
  </si>
  <si>
    <t>brayanpino0741@gmail.com</t>
  </si>
  <si>
    <t>Calle 66 a # 18 - 13 Sur</t>
  </si>
  <si>
    <t>Lucero Medio - Ciudad Bolivar</t>
  </si>
  <si>
    <t xml:space="preserve">Belcy Pino </t>
  </si>
  <si>
    <t>7651048 - 3212946241</t>
  </si>
  <si>
    <t>Profesional Marketing</t>
  </si>
  <si>
    <t>1/05/2019 de yanbal a data gerencia cuentas</t>
  </si>
  <si>
    <t>Henao Murcia Erinson</t>
  </si>
  <si>
    <t>erinson1211@hotmail.com</t>
  </si>
  <si>
    <t>Carrera 45 # 58C - 27 Sur</t>
  </si>
  <si>
    <t>Arborizadora Baja - Cd Bolivar</t>
  </si>
  <si>
    <t>Martha Edilia Murcia</t>
  </si>
  <si>
    <t>2791151 - 3125761982</t>
  </si>
  <si>
    <t>Orozco Benitez Alfredo</t>
  </si>
  <si>
    <t>Florencia</t>
  </si>
  <si>
    <t>07amigo1@gmail.com</t>
  </si>
  <si>
    <t>Carrera 6A # 13-16</t>
  </si>
  <si>
    <t>Kamany - Florencia</t>
  </si>
  <si>
    <t>Diana Lorena Valencia Salcedo</t>
  </si>
  <si>
    <t>4374384 - 3115179067</t>
  </si>
  <si>
    <t>Yanbal - Florencia</t>
  </si>
  <si>
    <t>Figueroa Leon Yesika Katherine</t>
  </si>
  <si>
    <t>figueroajessica754@gmail.com</t>
  </si>
  <si>
    <t xml:space="preserve">Calle 61 Sur # 87J - 14 </t>
  </si>
  <si>
    <t>Sandra Marleny Leon Castillo</t>
  </si>
  <si>
    <t>Tecnólogo Gestión del Talento Humano</t>
  </si>
  <si>
    <t>Muñoz Echavarria Claudia Marcela</t>
  </si>
  <si>
    <t>marce.816@hotmail.es</t>
  </si>
  <si>
    <t>Carrera 46B # 70 - 60</t>
  </si>
  <si>
    <t>Entre amigos - Sabaneta</t>
  </si>
  <si>
    <t>Maribel Echavarria</t>
  </si>
  <si>
    <t>3065207 - 3223134975</t>
  </si>
  <si>
    <t>Renuncia - Horario Laboral - Falta de herramientas para desempeñar la labor</t>
  </si>
  <si>
    <t>Garzon Camacho Maira Alejandra</t>
  </si>
  <si>
    <t>alegc25@hotmail.com</t>
  </si>
  <si>
    <t>Carrera 69D # 3 - 80 Sur. Torre 3. Apto 10-06</t>
  </si>
  <si>
    <t>Hipotecho - Kennedy</t>
  </si>
  <si>
    <t>Cristian Torres Franco</t>
  </si>
  <si>
    <t>3648700 - 3212234063</t>
  </si>
  <si>
    <t xml:space="preserve">Renuncia - No hay oportunidad de estudiar / Conflictos en relaciones laborales </t>
  </si>
  <si>
    <t>Rodriguez Benavides Nicolai</t>
  </si>
  <si>
    <t>niclasz2014@gmail.com</t>
  </si>
  <si>
    <t xml:space="preserve">Carrera 105 B # 77 B - 24. </t>
  </si>
  <si>
    <t>Garcés Navas - Engativá</t>
  </si>
  <si>
    <t>Nathaly Sanchez</t>
  </si>
  <si>
    <t>5512466 - 3115401566</t>
  </si>
  <si>
    <t>Auxiliar de Gestión Humana</t>
  </si>
  <si>
    <t>Zuluaga Loaiza Esteban</t>
  </si>
  <si>
    <t>elnegrozuluaga@hotmail.com</t>
  </si>
  <si>
    <t>Diagonal 67 # 39B - 79. Apto 301</t>
  </si>
  <si>
    <t xml:space="preserve">Niquila - Bello </t>
  </si>
  <si>
    <t>Maria Victoria Loaiza</t>
  </si>
  <si>
    <t>Agudelo Castrillon Dayhana Andrea</t>
  </si>
  <si>
    <t>dayhanaagudelo97@gmail.com</t>
  </si>
  <si>
    <t>Calle 67a # 53 - 58</t>
  </si>
  <si>
    <t>Balcones de Sevilla - Itagui</t>
  </si>
  <si>
    <t>Liliana Castrillon</t>
  </si>
  <si>
    <t>4880573 - 3113246913</t>
  </si>
  <si>
    <t>Alvarez Puerta Jennifer Andrea</t>
  </si>
  <si>
    <t>je-andrea@hotmail.com</t>
  </si>
  <si>
    <t>Carrera 66 # 52 Sur - 60</t>
  </si>
  <si>
    <t>San Antonio - Prado</t>
  </si>
  <si>
    <t>Maria Eugenia Puerta</t>
  </si>
  <si>
    <t xml:space="preserve">Renuncia - motivos personales / no oportunidad de crecimiento </t>
  </si>
  <si>
    <t>Rodriguez Farfan Diego Armando</t>
  </si>
  <si>
    <t>diegoarmando.rodriguez@yahoo.com</t>
  </si>
  <si>
    <t>Carrera 87D # 48 - 03 Sur - Casa 124</t>
  </si>
  <si>
    <t>Las Margaritas - Bosa</t>
  </si>
  <si>
    <t>Sonia Farfan Molano</t>
  </si>
  <si>
    <t>4726976 - 3103191703</t>
  </si>
  <si>
    <t>OLARTE CACERES JOSE FRANCISCO</t>
  </si>
  <si>
    <t>Pasa de nueva eps a sanitas 01/02/2023</t>
  </si>
  <si>
    <t>francistuard@hotmail.com</t>
  </si>
  <si>
    <t xml:space="preserve">MZ 39 CS 21 </t>
  </si>
  <si>
    <t>CIUDADELA LA BENDICION</t>
  </si>
  <si>
    <t>LUISA CACERES</t>
  </si>
  <si>
    <t>OPERADOR LOGISITICOS</t>
  </si>
  <si>
    <t>Yanbal - Yopal</t>
  </si>
  <si>
    <t>Basto Castro Daniela</t>
  </si>
  <si>
    <t>danbasisabella@gmail.com</t>
  </si>
  <si>
    <t>Calle 71 B # 89 - 77. Torre 7. apto 527</t>
  </si>
  <si>
    <t>Zarzamora - Engativa</t>
  </si>
  <si>
    <t>Daniel Basto</t>
  </si>
  <si>
    <t>Renuncia - Mal ambiente / Falta de inducción al ingresar</t>
  </si>
  <si>
    <t>Alvarez Gasca William Eduardo</t>
  </si>
  <si>
    <t>william9201@gmail.com</t>
  </si>
  <si>
    <t xml:space="preserve">Calle 23 # 7 - 25. </t>
  </si>
  <si>
    <t>Belcy José Gasca</t>
  </si>
  <si>
    <t>4355332 - 3138161783</t>
  </si>
  <si>
    <t xml:space="preserve">Otro - Traslado de ciudad </t>
  </si>
  <si>
    <t>Lopez Misal Mairena</t>
  </si>
  <si>
    <t>Curumani</t>
  </si>
  <si>
    <t>m-aire18@hotmail.com</t>
  </si>
  <si>
    <t>Carrera 87 J # 69 A - 27 Sur</t>
  </si>
  <si>
    <t>Divino Niño - Bosa</t>
  </si>
  <si>
    <t>Elvio Juspian Jimenez</t>
  </si>
  <si>
    <t>Administracion de Empresas Agropecuarias</t>
  </si>
  <si>
    <t>Renuncia - incompatibilidad con el jefe</t>
  </si>
  <si>
    <t>Montoya Suarez John Alexander</t>
  </si>
  <si>
    <t>Ubate</t>
  </si>
  <si>
    <t>johnmonsuarez@gmail.com</t>
  </si>
  <si>
    <t>Carrera 86I # 5A - 72</t>
  </si>
  <si>
    <t>Angélica Suarez</t>
  </si>
  <si>
    <t>Gestión contable y financiera</t>
  </si>
  <si>
    <t>Pinilla Sanchez Martha Cecilia</t>
  </si>
  <si>
    <t>mac.bta@gmail.com</t>
  </si>
  <si>
    <t>Calle 63 A # 36 - 14 Sur</t>
  </si>
  <si>
    <t>Monica Janneth Pinilla Sanchez</t>
  </si>
  <si>
    <t>4659049 - 3177322708</t>
  </si>
  <si>
    <t>Tecnologo Gestión de negocios</t>
  </si>
  <si>
    <t>Alfonso Arias Diana Katerin</t>
  </si>
  <si>
    <t>d.ktrin-2208@hotmail.com</t>
  </si>
  <si>
    <t>Carrera 5 a Este # 3B - 20</t>
  </si>
  <si>
    <t>Rocío Bajo</t>
  </si>
  <si>
    <t>Gerardina Aria Romer</t>
  </si>
  <si>
    <t>Barrera Maldonado Fabian Enrique</t>
  </si>
  <si>
    <t>fabi17@hotmail.es</t>
  </si>
  <si>
    <t>Calle 145 # 19-54a Apto401</t>
  </si>
  <si>
    <t>Cedritos - Usaquen</t>
  </si>
  <si>
    <t>Diana Patricia Cruz Rueda</t>
  </si>
  <si>
    <t>7356558 - 3092767644</t>
  </si>
  <si>
    <t>Finanzas y Negocios</t>
  </si>
  <si>
    <t>Asesor(a) Pyme</t>
  </si>
  <si>
    <t>Osorio Zapata Paula Andrea</t>
  </si>
  <si>
    <t>pauosorio089@gmail.com</t>
  </si>
  <si>
    <t>Calle 42 Sur # 65 - 179</t>
  </si>
  <si>
    <t>San Antonio Prado - Pradito</t>
  </si>
  <si>
    <t>Luz Adriana Zapata Rios</t>
  </si>
  <si>
    <t xml:space="preserve">Renucia -  Otra oferta laboral / Baja remuneración </t>
  </si>
  <si>
    <t xml:space="preserve">Calle 48 K # 5A  - 26. Int 4. M 30 </t>
  </si>
  <si>
    <t>Martha Ruth Mayorga</t>
  </si>
  <si>
    <t>Derecho 4to semestre</t>
  </si>
  <si>
    <t>Rodriguez Acuña Tania Carola</t>
  </si>
  <si>
    <t>tcra1@hotmail.com</t>
  </si>
  <si>
    <t>Carrera 24 H # 23 - 20 Sur</t>
  </si>
  <si>
    <t>Centenario - Rafael Uribe</t>
  </si>
  <si>
    <t>Xiomara Rodriguez</t>
  </si>
  <si>
    <t>Correa Sarmiento Daniel Felipe</t>
  </si>
  <si>
    <t>danielfcs98@hotmail.com</t>
  </si>
  <si>
    <t>Carrera 12B # 44 - 85 Sur</t>
  </si>
  <si>
    <t>Ciudad Berna - Antonio Nariño</t>
  </si>
  <si>
    <t>Consuleo Sarmiento</t>
  </si>
  <si>
    <t>Ruiz Sepulveda Laura Andrea</t>
  </si>
  <si>
    <t>ruiz431617@gmail.com</t>
  </si>
  <si>
    <t>Carrera 70A # 96 - 62 Apto 301</t>
  </si>
  <si>
    <t>Castilla Central</t>
  </si>
  <si>
    <t xml:space="preserve">Eugenia Ramirez </t>
  </si>
  <si>
    <t>Torres Torres Jose Angel</t>
  </si>
  <si>
    <t>jose.angel.t@outlook.com</t>
  </si>
  <si>
    <t>Calle 49 # 6 AB - 40. Apto 98-03</t>
  </si>
  <si>
    <t>Paulina Maria Escobar</t>
  </si>
  <si>
    <t>4189334 - 3506839595</t>
  </si>
  <si>
    <t>Castillo Perez Kelly Tatiana</t>
  </si>
  <si>
    <t>tatianacastillop31@gmail.com</t>
  </si>
  <si>
    <t>Carrera 4L # 52 - 17</t>
  </si>
  <si>
    <t>Las Paz - Rafael Uribe</t>
  </si>
  <si>
    <t>Arelis Perez</t>
  </si>
  <si>
    <t>TORRES MENESES JUAN DANIEL</t>
  </si>
  <si>
    <t>lorena851202@hotmail.com</t>
  </si>
  <si>
    <t>CALLE 6 D # 88 D 59 APT 501 INT 11</t>
  </si>
  <si>
    <t>HERNAN TORRES</t>
  </si>
  <si>
    <t xml:space="preserve">10/10/2018 falta injustificada </t>
  </si>
  <si>
    <t>Frayle Guzman Susan Zulay</t>
  </si>
  <si>
    <t>danielrodriguezfrayle@gmail.com</t>
  </si>
  <si>
    <t>Carrera 2 C # 32 - 75</t>
  </si>
  <si>
    <t>Jonatan Rodriguez</t>
  </si>
  <si>
    <t>colmedica 7/03/2019 a claro</t>
  </si>
  <si>
    <t>De asesor a Coodinador(a) de proyecto 01/05/2021</t>
  </si>
  <si>
    <t>Bautista Caicedo Katherin Lourdes</t>
  </si>
  <si>
    <t>kathe.lbc18@gmail.com</t>
  </si>
  <si>
    <t xml:space="preserve">Calle 117 F Sur # 029 </t>
  </si>
  <si>
    <t>El Tuno - Usme</t>
  </si>
  <si>
    <t>Ingrid Marlene Bautista</t>
  </si>
  <si>
    <t>Sanchez Ramirez Dilan Esthuar</t>
  </si>
  <si>
    <t>dilansanchez96@hotmail.com</t>
  </si>
  <si>
    <t xml:space="preserve">Carrera 1 # 37 - 21 Sur </t>
  </si>
  <si>
    <t>Carmen Soraida Ramirez</t>
  </si>
  <si>
    <t>Colmédica venta Esmeralda</t>
  </si>
  <si>
    <t xml:space="preserve">16/01/2019 suspension por 2 dias mal uso herrramienta </t>
  </si>
  <si>
    <t>Renuncia - incompatibiidad con el jefe</t>
  </si>
  <si>
    <t>Machuca Jimenez Sebastian</t>
  </si>
  <si>
    <t>ma96sebastian@gmail.com</t>
  </si>
  <si>
    <t>Transversal 9 Bis Cl 48 G sur - 80</t>
  </si>
  <si>
    <t>Fanny Jimenez Gomez</t>
  </si>
  <si>
    <t>Administracion hotelera y turismo</t>
  </si>
  <si>
    <t>Barragan Moreno Jessica Paola</t>
  </si>
  <si>
    <t>girl_jessik7@hotmail.com</t>
  </si>
  <si>
    <t>Carrera 119 # 65A - 40</t>
  </si>
  <si>
    <t>Lucila Moreno Peña</t>
  </si>
  <si>
    <t>Servicios Turisticos y Hoteleros</t>
  </si>
  <si>
    <t>Nomina y contratacion</t>
  </si>
  <si>
    <t>Cruz Barrera Yeimy Tatiana</t>
  </si>
  <si>
    <t>ytcruzb@gmail.com</t>
  </si>
  <si>
    <t>Carrera 1 # 37 G - 12 Sur</t>
  </si>
  <si>
    <t>Sandra Milena Barrera Aroca</t>
  </si>
  <si>
    <t>3646349 - 3114826161</t>
  </si>
  <si>
    <t>llamado de atencion verbal 18/10/2018</t>
  </si>
  <si>
    <t xml:space="preserve">Renuncia -dedicarse a su salud </t>
  </si>
  <si>
    <t>Carreño Hernandez Paula Andrea</t>
  </si>
  <si>
    <t>andreac.hernandez@hotmail.com</t>
  </si>
  <si>
    <t xml:space="preserve">Calle 83 Sur # 94 - 89 </t>
  </si>
  <si>
    <t>Bosa - Recreo</t>
  </si>
  <si>
    <t>Elibeth Senit Hernandez</t>
  </si>
  <si>
    <t>7505965 - 3142740215</t>
  </si>
  <si>
    <t>Literatura y Bellas artes</t>
  </si>
  <si>
    <t>OTERO FORERO LEISY MAGGALDY</t>
  </si>
  <si>
    <t>Capital salud - Famisanar 	
01/04/2019</t>
  </si>
  <si>
    <t>kotero466@gmail.com</t>
  </si>
  <si>
    <t xml:space="preserve">Calle 6 f 1 52 </t>
  </si>
  <si>
    <t>Sonia Forero</t>
  </si>
  <si>
    <t xml:space="preserve">Atención a la primera infancia </t>
  </si>
  <si>
    <t>Renuncia - Emprendimiento</t>
  </si>
  <si>
    <t>Sanchez Torres Andrea Carolina</t>
  </si>
  <si>
    <t>krithodindo16@hotmail.ar</t>
  </si>
  <si>
    <t>Carrera 13D # 14 C - 10 Sur</t>
  </si>
  <si>
    <t>Maria Elena Torres</t>
  </si>
  <si>
    <t>2179712 - 3213777424</t>
  </si>
  <si>
    <t>Asistencia Administrativa / Gestión Comercial y Telemercadeo</t>
  </si>
  <si>
    <t>credivalores - Colmedica9/01/2019</t>
  </si>
  <si>
    <t>Burgos Vergara Sebastian</t>
  </si>
  <si>
    <t>sffonedisw@gmail.com</t>
  </si>
  <si>
    <t>Calle 42 Sur # 82 - 93. Mt321</t>
  </si>
  <si>
    <t>San Antonio - La Capilla</t>
  </si>
  <si>
    <t>Alba Lucia Vergara Garcias</t>
  </si>
  <si>
    <t>Ingenieria Electrónica</t>
  </si>
  <si>
    <t>Torres Hoyos Lina Maria</t>
  </si>
  <si>
    <t>liina.torreshoyos@hotmail.com</t>
  </si>
  <si>
    <t>Calle 55 # 36 - 55</t>
  </si>
  <si>
    <t>Boston - Centro</t>
  </si>
  <si>
    <t>Gloria del Socorro Hoyos</t>
  </si>
  <si>
    <t>Servicios de Alojamiento</t>
  </si>
  <si>
    <t xml:space="preserve">Renuncia - Terminación de contrato </t>
  </si>
  <si>
    <t>Arboleda Valencia Daniela</t>
  </si>
  <si>
    <t>arboledavalenciadaniela@gmail.com</t>
  </si>
  <si>
    <t>Calle 3a # 80 - 34</t>
  </si>
  <si>
    <t>Belen - Rincon</t>
  </si>
  <si>
    <t>Luz Marina Valencia</t>
  </si>
  <si>
    <t>3023360924 - 3437918</t>
  </si>
  <si>
    <t>Triana Moya Maria Alejandra</t>
  </si>
  <si>
    <t>alejandratriana@live.com</t>
  </si>
  <si>
    <t xml:space="preserve">Carrera 2B # 48 K - 59 Sur </t>
  </si>
  <si>
    <t>Diana Turbay -Rafael Uribe</t>
  </si>
  <si>
    <t>Elvira Maya Trujillo</t>
  </si>
  <si>
    <t>5684668 - 3124143075</t>
  </si>
  <si>
    <t>Garcia Duque Luisa Fernanda</t>
  </si>
  <si>
    <t>luisa.fgd@hotmail.com</t>
  </si>
  <si>
    <t>Carrera 63 B # 73 Sur - 127. Apto 2003</t>
  </si>
  <si>
    <t>Ferreria - La Estrella</t>
  </si>
  <si>
    <t>Yeison Echavarria Osorio</t>
  </si>
  <si>
    <t>2970899 - 3005743926</t>
  </si>
  <si>
    <t>Verjan Torres Tania Gabriela</t>
  </si>
  <si>
    <t>tgabrielaverjan@hotmail.com</t>
  </si>
  <si>
    <t>Calle 103B # 106-74</t>
  </si>
  <si>
    <t>Aures 2 - Suba</t>
  </si>
  <si>
    <t>Andres Verjan Torres</t>
  </si>
  <si>
    <t>16/06/2019 senior</t>
  </si>
  <si>
    <t>Bustamante Hermida Hernan Ricardo</t>
  </si>
  <si>
    <t>ricardob3344@gmail.com</t>
  </si>
  <si>
    <t>Calle 73 Sur # 92 - 85</t>
  </si>
  <si>
    <t>Recreo - Bosa</t>
  </si>
  <si>
    <t>Hernando Bustamante</t>
  </si>
  <si>
    <t>Morales Pulido Laura Vanessa</t>
  </si>
  <si>
    <t>vanne_1490@hotmail.com</t>
  </si>
  <si>
    <t>Carrera 20 Este # 35 - 103</t>
  </si>
  <si>
    <t>Amira Andrea Pulido</t>
  </si>
  <si>
    <t>9009582 - 3152258924</t>
  </si>
  <si>
    <t>Renuncia - mejor orferta laboral</t>
  </si>
  <si>
    <t>LOPEZ VILLAMIZAR YINA FERNANDA</t>
  </si>
  <si>
    <t>lopezfernanda15@hotmail.com</t>
  </si>
  <si>
    <t xml:space="preserve">Calle 182 # 50 c 45 </t>
  </si>
  <si>
    <t>Aticos de la sabana 2 Casa 12</t>
  </si>
  <si>
    <t>Celina Villamizar</t>
  </si>
  <si>
    <t>Falabella ANTES CAPITAL SALUD 01/01/2019</t>
  </si>
  <si>
    <t>PINZON MARTINEZ YANNETH OTILIA</t>
  </si>
  <si>
    <t>Gerente de Control Interno</t>
  </si>
  <si>
    <t>Gerencia de Riesgo y Control Interno</t>
  </si>
  <si>
    <t>Pasa a gerente de control y riesgo 21/03/2023</t>
  </si>
  <si>
    <t>Soriano Amezquita Edwin Arley</t>
  </si>
  <si>
    <t>edwin0510@hotmail.com</t>
  </si>
  <si>
    <t>Calle 8B # 80F - 16</t>
  </si>
  <si>
    <t>Maria Amezquita Rojas</t>
  </si>
  <si>
    <t>Gestión Comercial y Telemercadeo</t>
  </si>
  <si>
    <t>Ramirez Acero Anggie Alexandra</t>
  </si>
  <si>
    <t>angieale17@gmail.com</t>
  </si>
  <si>
    <t>Calle 11 # 3 A - 14 Casa 2</t>
  </si>
  <si>
    <t>El Porvenir - Funza</t>
  </si>
  <si>
    <t>Yaneth Acero Perez</t>
  </si>
  <si>
    <t>9224330 - 3204112142</t>
  </si>
  <si>
    <t>Gestion de empresas agropecuarias</t>
  </si>
  <si>
    <t>Sanchez Salazar Ingrid Esmeralda</t>
  </si>
  <si>
    <t>ingridsanchez1929@gmail.com</t>
  </si>
  <si>
    <t>Calle 33 # 7 - 99 Este</t>
  </si>
  <si>
    <t>Araceli Rivera Bocanegra</t>
  </si>
  <si>
    <t>7298483 - 3113392466</t>
  </si>
  <si>
    <t>Organizacion de eventos recrativos, turisticos y culturales</t>
  </si>
  <si>
    <t>Pico Herrera Julieth Vanessa</t>
  </si>
  <si>
    <t>julievanessa.pico@gmail.com</t>
  </si>
  <si>
    <t>Calle 1 a Bis # 26 - 54</t>
  </si>
  <si>
    <t>Santa Isabel - Martires</t>
  </si>
  <si>
    <t>Filadelfo Pico</t>
  </si>
  <si>
    <t>Cordero Ardila Ingrid Daniela</t>
  </si>
  <si>
    <t>danirla577@gmail.com</t>
  </si>
  <si>
    <t>Carrera 7 Este # 80a - 11 Sur</t>
  </si>
  <si>
    <t>Compostela - Usme</t>
  </si>
  <si>
    <t>Rosa Ardila</t>
  </si>
  <si>
    <t>7301960 - 3208205781</t>
  </si>
  <si>
    <t>llamado de atencion escrito inasistencia sin Justa causa 23/10/18</t>
  </si>
  <si>
    <t>Urrea Alfonzo Linda Zuri</t>
  </si>
  <si>
    <t>SALUDVIDA S.A. EPS MOVILIDAD</t>
  </si>
  <si>
    <t>Tame</t>
  </si>
  <si>
    <t>lzurrea@misena.edu.co</t>
  </si>
  <si>
    <t>Calle 22 J # 114A - 34</t>
  </si>
  <si>
    <t xml:space="preserve">Jhon Giron </t>
  </si>
  <si>
    <t>Dibujo arquitectonico</t>
  </si>
  <si>
    <t>Tecnologo en Gestión Bancaria y entidades financieras</t>
  </si>
  <si>
    <t>REYES PEÑA JULIAN MAURICIO</t>
  </si>
  <si>
    <t>julianreyes_10@hotmail.com</t>
  </si>
  <si>
    <t>Carrera 87 J # 58 A - 09</t>
  </si>
  <si>
    <t>Bosa Diamante</t>
  </si>
  <si>
    <t>William Mauricio Reyes</t>
  </si>
  <si>
    <t>Banco Popular nueva eps 01/06/2020 se ratifica en el nuevo cargo a partir de 01/05/2022, pasa de asesor a axuliar operativo 01/05/2022</t>
  </si>
  <si>
    <t>Lombo Lozano Javier</t>
  </si>
  <si>
    <t>ares_052@hotmail.com</t>
  </si>
  <si>
    <t xml:space="preserve">Calle 62 # 79B - 42 Sur </t>
  </si>
  <si>
    <t>Johana Lombo Lozano</t>
  </si>
  <si>
    <t>2083926 - 3214009910</t>
  </si>
  <si>
    <t xml:space="preserve">HERNANDEZ HERNANDEZ MARIA NAZARETH </t>
  </si>
  <si>
    <t>mazilla111@hotmail.com</t>
  </si>
  <si>
    <t>Carrera 25 Sur # 7-46</t>
  </si>
  <si>
    <t>La Fraguita - Antonio Nariño</t>
  </si>
  <si>
    <t>Fabio Mendoza</t>
  </si>
  <si>
    <t>Salud y Seguridad en el trabajo IV semestre</t>
  </si>
  <si>
    <t>QNT</t>
  </si>
  <si>
    <t>a QNT 12/05/2020</t>
  </si>
  <si>
    <t>guiyo0216@hotmail.com</t>
  </si>
  <si>
    <t>Calle 70 # 58 - 16 piso 2</t>
  </si>
  <si>
    <t xml:space="preserve">Alberto Echeveria Diaz </t>
  </si>
  <si>
    <t>Renuncia - motivos personales</t>
  </si>
  <si>
    <t xml:space="preserve">Calle 40 sur # 73 B 18 apto 301 </t>
  </si>
  <si>
    <t xml:space="preserve">Cariwagua - Kennedy </t>
  </si>
  <si>
    <t>Monica Escobar</t>
  </si>
  <si>
    <t>3069408 - 3124184541</t>
  </si>
  <si>
    <t>Renuncia - Conflicto en relaciones laborales</t>
  </si>
  <si>
    <t xml:space="preserve">Bonilla Diaz Cristian Camilo </t>
  </si>
  <si>
    <t xml:space="preserve">13/10/2018 Aceptado </t>
  </si>
  <si>
    <t>urbaniscomplanimetria@gmail.com</t>
  </si>
  <si>
    <t xml:space="preserve">Carrera 1 f # 43-57 sur </t>
  </si>
  <si>
    <t>San Martin - San Cristobal</t>
  </si>
  <si>
    <t xml:space="preserve">Jose Antonio Bonilla </t>
  </si>
  <si>
    <t>3079633 - 3007043083</t>
  </si>
  <si>
    <t xml:space="preserve">Criminalística y ciencias forences </t>
  </si>
  <si>
    <t xml:space="preserve">Velandia Alvarez Raul Enrique </t>
  </si>
  <si>
    <t>biru2487@hotmail.com</t>
  </si>
  <si>
    <t xml:space="preserve">Carrera 18 Z # 69 c 31Sur </t>
  </si>
  <si>
    <t>San Francisco - Ciudad Bolivar</t>
  </si>
  <si>
    <t xml:space="preserve">Yamile Garcia </t>
  </si>
  <si>
    <t xml:space="preserve">Renuncia - baja remuneracion </t>
  </si>
  <si>
    <t xml:space="preserve">Garzon Franco Alexandra </t>
  </si>
  <si>
    <t>alexa.539@hotmail.com</t>
  </si>
  <si>
    <t>Carrera 136 A # 151 - b 52 Torre 4 apto 401</t>
  </si>
  <si>
    <t xml:space="preserve">Compartir </t>
  </si>
  <si>
    <t xml:space="preserve">Leidy Viviana Nieto </t>
  </si>
  <si>
    <t xml:space="preserve">Creación y administración sistematizada de empresas </t>
  </si>
  <si>
    <t>Monroy Garzon Aura Lisbeth</t>
  </si>
  <si>
    <t>auramonroy34@gmail.com</t>
  </si>
  <si>
    <t xml:space="preserve">Carrera 77 J # 65 D 71 Sur </t>
  </si>
  <si>
    <t xml:space="preserve">Dinael Monroy Malagon </t>
  </si>
  <si>
    <t>Colmédica pago seguro</t>
  </si>
  <si>
    <t>Credivalores -Falabella 10ene19</t>
  </si>
  <si>
    <t>Murillo Lozano Katheryne</t>
  </si>
  <si>
    <t>kathemiss6@hotmail.com</t>
  </si>
  <si>
    <t>Carrera 22 c # 59 B - 61</t>
  </si>
  <si>
    <t xml:space="preserve">Enciso - Centro </t>
  </si>
  <si>
    <t xml:space="preserve">Betty LozanoMosquera </t>
  </si>
  <si>
    <t>297642-3116949344</t>
  </si>
  <si>
    <t>Renuncia - otro Maternidad</t>
  </si>
  <si>
    <t xml:space="preserve">Pulido Rivera Andrea Del Pilar </t>
  </si>
  <si>
    <t>andrea.pulido06@gmail.com</t>
  </si>
  <si>
    <t>Calle 52 A # 9 - 45 apto 301</t>
  </si>
  <si>
    <t xml:space="preserve">Angela Adriana Pulido </t>
  </si>
  <si>
    <t>7385194-3153929354</t>
  </si>
  <si>
    <t xml:space="preserve">Tecnología en Gestión Bancaria y Entidades  </t>
  </si>
  <si>
    <t>15/11/2018 seguridad de la informacion</t>
  </si>
  <si>
    <t xml:space="preserve">Acosta Londoño Andres </t>
  </si>
  <si>
    <t>andresacosta095@gmail.com</t>
  </si>
  <si>
    <t xml:space="preserve">Calle 64 F # 97 a 120 </t>
  </si>
  <si>
    <t>El Robledo - Campiña</t>
  </si>
  <si>
    <t xml:space="preserve">Rodrigo Acosta Vasquez </t>
  </si>
  <si>
    <t>5791721 - 3126973434</t>
  </si>
  <si>
    <t>Terminacion obra o labor contratada</t>
  </si>
  <si>
    <t>Carrera 26 EG #  37 - 135</t>
  </si>
  <si>
    <t xml:space="preserve">Marleny Galeano Ceballos </t>
  </si>
  <si>
    <t>2145267 - 3005528940</t>
  </si>
  <si>
    <t>Cuevas Gomez Marinela</t>
  </si>
  <si>
    <t>Socota</t>
  </si>
  <si>
    <t>marinelita86@gmail.com</t>
  </si>
  <si>
    <t>Diagonal 92 # 3 D-08 sur</t>
  </si>
  <si>
    <t>Carmen Gómez</t>
  </si>
  <si>
    <t>7643070 - 3132685002</t>
  </si>
  <si>
    <t xml:space="preserve">Terminacion de contrato - Periodo de prueba </t>
  </si>
  <si>
    <t>Rojas Avila Fredy Andrei</t>
  </si>
  <si>
    <t>frojasavila@hotmail.es</t>
  </si>
  <si>
    <t xml:space="preserve">Calle 37 sur # 3b-68 este </t>
  </si>
  <si>
    <t>Victoria -San Cristobal</t>
  </si>
  <si>
    <t>Jair Rojas</t>
  </si>
  <si>
    <t>Terminación contrato obra labor</t>
  </si>
  <si>
    <t>Frayle Guzman Vanessa Viviana</t>
  </si>
  <si>
    <t>jvdanna@hotmail.com</t>
  </si>
  <si>
    <t>Calle 33 # 0-55 Este</t>
  </si>
  <si>
    <t xml:space="preserve">Maria Elena Mora </t>
  </si>
  <si>
    <t>Jimenez Diaz Yuri Alejandra</t>
  </si>
  <si>
    <t>DE FAMISANAR 01/03/2019</t>
  </si>
  <si>
    <t>alejandra.jimenez2906@hotmail.com</t>
  </si>
  <si>
    <t>Trasversal 5 bis # 48-58 sur</t>
  </si>
  <si>
    <t>Marruecos -Rafael Uribe Uribe</t>
  </si>
  <si>
    <t>Yamile Jimenez</t>
  </si>
  <si>
    <t>Colmédica a Claro 10/05/2019</t>
  </si>
  <si>
    <t>Betancourt Joya Andres Fernando</t>
  </si>
  <si>
    <t>andres_abj2@hotmail.com</t>
  </si>
  <si>
    <t>Calle 1 bis # 1-40 este</t>
  </si>
  <si>
    <t>Mirador - Santafé</t>
  </si>
  <si>
    <t>Viviana Rios</t>
  </si>
  <si>
    <t>BURGOS AVENDAÑO LUZ ANGELA</t>
  </si>
  <si>
    <t>Burgos.angela84@gmail.com</t>
  </si>
  <si>
    <t>CALLE 13 SUR #8-90</t>
  </si>
  <si>
    <t>CIUDAD JARDIN SUR</t>
  </si>
  <si>
    <t>JUAN CARLOS BUITRAGO</t>
  </si>
  <si>
    <t>de Colmedica - falabella 19/02/19</t>
  </si>
  <si>
    <t>Torres Wilches Nathalie</t>
  </si>
  <si>
    <t>nata.bueno3@hotmail.com</t>
  </si>
  <si>
    <t>Cra 19a # 04 sur -93</t>
  </si>
  <si>
    <t>Hogares Soacha - Soacha</t>
  </si>
  <si>
    <t>Yaqueline Wilches</t>
  </si>
  <si>
    <t>Estudiante Contaduria VII semestre</t>
  </si>
  <si>
    <t>prestamo de colmedica a falabella 8/04/2020 nueva EPS 1/06/2020</t>
  </si>
  <si>
    <t>Urrego Ubaque John Jairo</t>
  </si>
  <si>
    <t>jj_eli2008@hotmail.com</t>
  </si>
  <si>
    <t>Calle 39 # 68g -29 sur</t>
  </si>
  <si>
    <t xml:space="preserve">Villa Nueva </t>
  </si>
  <si>
    <t xml:space="preserve">Miriam Ubaque </t>
  </si>
  <si>
    <t>Técnico en investigacion</t>
  </si>
  <si>
    <t>Florez Ciro Andres Camilo</t>
  </si>
  <si>
    <t>andresflorez1224@gmail.com</t>
  </si>
  <si>
    <t>Carrera 75 # 111-23</t>
  </si>
  <si>
    <t>Blanca Cecilia Ciro Montoya</t>
  </si>
  <si>
    <t>Caicedo Lloreda Maria Isabel</t>
  </si>
  <si>
    <t>micaicedoll@gmail.com</t>
  </si>
  <si>
    <t>Calle 11a #79a28 int. 5 apto 603</t>
  </si>
  <si>
    <t>Sandra Deyanira Caicedo</t>
  </si>
  <si>
    <t>Economista</t>
  </si>
  <si>
    <t>Especialización Gerencia Financiera</t>
  </si>
  <si>
    <t xml:space="preserve">renuncia </t>
  </si>
  <si>
    <t>Martinez Gomez Franci Yurany</t>
  </si>
  <si>
    <t>Guayabal de Siquima</t>
  </si>
  <si>
    <t>fymartinez80@misena.edu.do</t>
  </si>
  <si>
    <t>Carrera 2f # 48 r 54 sur</t>
  </si>
  <si>
    <t>Felix Hernando Fierro</t>
  </si>
  <si>
    <t>Muñoz Ospino Camilo Andres</t>
  </si>
  <si>
    <t>kmilo24skate@gmail.com</t>
  </si>
  <si>
    <t>Carrera 72 #82a12 sur</t>
  </si>
  <si>
    <t xml:space="preserve">Diana Luz Ospina </t>
  </si>
  <si>
    <t>Claro 9/05/2019</t>
  </si>
  <si>
    <t>Suarez Gonzalez Maria Fernanda</t>
  </si>
  <si>
    <t>smariafernanda07@gmail.com</t>
  </si>
  <si>
    <t>trasversal 65 # 59-35</t>
  </si>
  <si>
    <t>Aleida Mariela Gonzalez</t>
  </si>
  <si>
    <t xml:space="preserve">Mateus Martinez Brayan Smith </t>
  </si>
  <si>
    <t>ECOOPOS EPS</t>
  </si>
  <si>
    <t>brayanmateus08@gmail.com</t>
  </si>
  <si>
    <t>Calle 81c sur # 17D 21</t>
  </si>
  <si>
    <t>San Joaquin - Ciudad Bolivar</t>
  </si>
  <si>
    <t>Emiliano Mateus ]Leon</t>
  </si>
  <si>
    <t>Ciencias Administrativas</t>
  </si>
  <si>
    <t>Colmédica Down grade</t>
  </si>
  <si>
    <t>Rojas Guzman Karen Rocio</t>
  </si>
  <si>
    <t>karenrojas9010@outlook.es</t>
  </si>
  <si>
    <t>Cra 86 D #42A51 sur</t>
  </si>
  <si>
    <t>Tintalito - Kennedy</t>
  </si>
  <si>
    <t>Nohora Guzman</t>
  </si>
  <si>
    <t>Terminación de Contrato -Justa Causa</t>
  </si>
  <si>
    <t>DURAN TORRES KIARA ESMI</t>
  </si>
  <si>
    <t>Compensar - Sanitas 16/11/2018</t>
  </si>
  <si>
    <t>Kiaradurantorres@gmail.com</t>
  </si>
  <si>
    <t>CALLE 25 SUR # 24G - 22</t>
  </si>
  <si>
    <t>OLAYA</t>
  </si>
  <si>
    <t>JORGE MALAGON</t>
  </si>
  <si>
    <t>colmedica 7/03/2019 a Falabella</t>
  </si>
  <si>
    <t>Garzon Suarez Yohana</t>
  </si>
  <si>
    <t>Nemocón</t>
  </si>
  <si>
    <t>yoisgasu@yahoo.com</t>
  </si>
  <si>
    <t>Cra 95 I # 91a69</t>
  </si>
  <si>
    <t>Villa Cristina - Engativa</t>
  </si>
  <si>
    <t xml:space="preserve">Ernesto Hernandez Correa </t>
  </si>
  <si>
    <t>Gerente Financiero</t>
  </si>
  <si>
    <t>Renuncia -Baja remuneración</t>
  </si>
  <si>
    <t>Neira Martinez Manuel Antonio</t>
  </si>
  <si>
    <t>manuelz@gmail.com</t>
  </si>
  <si>
    <t>Cra 5a # 1-20 cs 177</t>
  </si>
  <si>
    <t>Las Cruces - Santafe</t>
  </si>
  <si>
    <t>Dalila Patricia Martinez</t>
  </si>
  <si>
    <t>Ingenieria de sistemas 1 semestre</t>
  </si>
  <si>
    <t>1/08/2019 Supervisor Quality</t>
  </si>
  <si>
    <t>18/06/2019 incumplimiento instrucción jefe</t>
  </si>
  <si>
    <t>SANCHEZ LOPEZ PAOLA ANDREA</t>
  </si>
  <si>
    <t>pa.olitaandrea09@hotmail.com</t>
  </si>
  <si>
    <t xml:space="preserve">trans 12 bis # 42-05 </t>
  </si>
  <si>
    <t>Luz Adriana López Valencia</t>
  </si>
  <si>
    <t>Gestión Bancaria</t>
  </si>
  <si>
    <t>Patarroyo Robles Juan Carlos</t>
  </si>
  <si>
    <t>juanti200018@gmail.com</t>
  </si>
  <si>
    <t>Cra 147a # 142-F60 casa 16</t>
  </si>
  <si>
    <t>Bilbao -Suba</t>
  </si>
  <si>
    <t>Ingrid Johana Robles Avendaño</t>
  </si>
  <si>
    <t>Herrera Rodriguez Paola Andrea</t>
  </si>
  <si>
    <t>paoand82@gmail.com</t>
  </si>
  <si>
    <t>Calle 78a #61-37 apto 302</t>
  </si>
  <si>
    <t xml:space="preserve">San Fernando - Barrios unidos </t>
  </si>
  <si>
    <t xml:space="preserve">Robinso David Castañeda </t>
  </si>
  <si>
    <t>Terminación de Contrato Obra Labor</t>
  </si>
  <si>
    <t>Mendieta Perez Paola Andrea</t>
  </si>
  <si>
    <t>paolamendietaperez@outlook.es</t>
  </si>
  <si>
    <t xml:space="preserve">Calle 22 # 12-058 </t>
  </si>
  <si>
    <t>Luz Miriam Perez</t>
  </si>
  <si>
    <t>Documentologia y Grafologia</t>
  </si>
  <si>
    <t>Montañez Cuadrado Susana Paola</t>
  </si>
  <si>
    <t>susanapaola99@hotmail.com</t>
  </si>
  <si>
    <t xml:space="preserve">Calle 114 I Sur # 8c 30 Este </t>
  </si>
  <si>
    <t>El Divino - Usme</t>
  </si>
  <si>
    <t>Flor Angel Cuadrado</t>
  </si>
  <si>
    <t>Técnico en manicure y pedicure</t>
  </si>
  <si>
    <t>Rivera Espinel Monica Katherine</t>
  </si>
  <si>
    <t>moni--amo@hotmail.com</t>
  </si>
  <si>
    <t>Trasversal 14 a # 41c44</t>
  </si>
  <si>
    <t>Luz Espinel</t>
  </si>
  <si>
    <t xml:space="preserve">Romero Osorio Andres Camilo </t>
  </si>
  <si>
    <t>k_millos22@hotmail.com</t>
  </si>
  <si>
    <t>Calle 148 # 94a -60 apto 209</t>
  </si>
  <si>
    <t>La Campiña - Suba</t>
  </si>
  <si>
    <t xml:space="preserve">Ximena Patricia Sabogal </t>
  </si>
  <si>
    <t>Garcia Ramos Michelle Vannesa</t>
  </si>
  <si>
    <t>gmichael243@gmail.com</t>
  </si>
  <si>
    <t>calle 31 # 20-03sur</t>
  </si>
  <si>
    <t>Quiroga - Rafael Uribe</t>
  </si>
  <si>
    <t xml:space="preserve">Dora Ramos </t>
  </si>
  <si>
    <t>Villalobos Quintero Leidy Natali</t>
  </si>
  <si>
    <t>quinteroladyylorena@hotmail.com</t>
  </si>
  <si>
    <t>Cra 12b # 40-09</t>
  </si>
  <si>
    <t>Resurrección - Rafael Uribe</t>
  </si>
  <si>
    <t>Maria Antonia Vanegas Bolivar</t>
  </si>
  <si>
    <t>Actuación</t>
  </si>
  <si>
    <t>1er llamado de atencion llegadas tarde</t>
  </si>
  <si>
    <t>Otalora Aros Natalia Milena</t>
  </si>
  <si>
    <t>notaloraa@gmail.com</t>
  </si>
  <si>
    <t xml:space="preserve">CARRERA 38 A # 23 B 12 </t>
  </si>
  <si>
    <t>Fontanar - Suba</t>
  </si>
  <si>
    <t>Rafael Ricardo Otalora</t>
  </si>
  <si>
    <t>Auxiliar Veterinaria</t>
  </si>
  <si>
    <t>de Colmedica Claro Villavicencio 15/04/2019</t>
  </si>
  <si>
    <t xml:space="preserve">Renuncia - Motivos profesionales </t>
  </si>
  <si>
    <t>Ruiz Cortes Belcy Astrid</t>
  </si>
  <si>
    <t>Ayapel</t>
  </si>
  <si>
    <t>belcy08@hotmail.com</t>
  </si>
  <si>
    <t>Calle 67 a # 53-58</t>
  </si>
  <si>
    <t xml:space="preserve">Carlos Andres Romero </t>
  </si>
  <si>
    <t xml:space="preserve">Chaparro Johanna Katherine </t>
  </si>
  <si>
    <t>johanachaparro3@gmail.com</t>
  </si>
  <si>
    <t>Cra 81a #58c sur 24</t>
  </si>
  <si>
    <t>Bosa Argelia</t>
  </si>
  <si>
    <t>Jeison Chaparro</t>
  </si>
  <si>
    <t>Gallo Alfredo Alejandro</t>
  </si>
  <si>
    <t>sanalejox0523@hotmail.com</t>
  </si>
  <si>
    <t>Trasversal 12 # 4a-60</t>
  </si>
  <si>
    <t>Maria D. Gallo</t>
  </si>
  <si>
    <t>Licenciatura en educación fisica</t>
  </si>
  <si>
    <t>Terminación de contrato - periodo de prueba</t>
  </si>
  <si>
    <t xml:space="preserve">Pacazuca Gutierrez Jairo Vidal </t>
  </si>
  <si>
    <t>jairo.vidalpg@gmail.com</t>
  </si>
  <si>
    <t>Cra 1 F 44-03 sur</t>
  </si>
  <si>
    <t>Stefany Sanabria</t>
  </si>
  <si>
    <t>Coordinador Pymes</t>
  </si>
  <si>
    <t xml:space="preserve">Renuncia - horario laboral - no posibilidad de crecimiento </t>
  </si>
  <si>
    <t>Gonzalez Manosalva Carlos Armando</t>
  </si>
  <si>
    <t>gonzalez_carlos-@live.com</t>
  </si>
  <si>
    <t>Calle 73 g sur # 81b-09</t>
  </si>
  <si>
    <t>Marruecos - Rafael Uribe</t>
  </si>
  <si>
    <t>Judith Manosalva</t>
  </si>
  <si>
    <t>Entrenamiento deportivo</t>
  </si>
  <si>
    <t>credivalores - Colmedica9/01/2019 banco popular 04/04/19</t>
  </si>
  <si>
    <t>Renuncia -  Cambio de actividad</t>
  </si>
  <si>
    <t>Barrueto Rodriguez Maria Fernanda</t>
  </si>
  <si>
    <t>mafedunkn@gmailcom</t>
  </si>
  <si>
    <t>Cra 5 #49a 26 sur</t>
  </si>
  <si>
    <t>Elsa Rodriguez Rativa</t>
  </si>
  <si>
    <t>Dorado Vargas Jefferson David</t>
  </si>
  <si>
    <t>16/04//1996</t>
  </si>
  <si>
    <t>daviddorado16@gmail.com</t>
  </si>
  <si>
    <t>Cra 82 F # 66-17</t>
  </si>
  <si>
    <t>Villa Suaita - Bosa</t>
  </si>
  <si>
    <t>Delma Rocio Vargas Aguirre</t>
  </si>
  <si>
    <t>Cubides Espinel Luisa Fernanda</t>
  </si>
  <si>
    <t>lu26fer@gmail.com</t>
  </si>
  <si>
    <t>Cra 141a #144-58</t>
  </si>
  <si>
    <t>Sandy Deltan Cubides</t>
  </si>
  <si>
    <t>Duarte Macias Camilo Andres</t>
  </si>
  <si>
    <t>dgkallday900@gmail.com</t>
  </si>
  <si>
    <t>cra 8 #2a-04</t>
  </si>
  <si>
    <t>Rocio - Santafe</t>
  </si>
  <si>
    <t>Luz Marina Macias</t>
  </si>
  <si>
    <t>Fino Espitia Johan Santiago</t>
  </si>
  <si>
    <t>santiespitia27@gmail.com</t>
  </si>
  <si>
    <t>Cra 13 # 53-71</t>
  </si>
  <si>
    <t>La despensa - Soacha</t>
  </si>
  <si>
    <t>Sandra Catalina Espitia</t>
  </si>
  <si>
    <t xml:space="preserve">Mecanizado de productos metalicos </t>
  </si>
  <si>
    <t>Ospina Martinez Johan Stewar</t>
  </si>
  <si>
    <t>johanftm@gmail.com</t>
  </si>
  <si>
    <t>Cra 36 # 56--61 bloque 8 apto 203</t>
  </si>
  <si>
    <t>Fatima - Tunjuelito</t>
  </si>
  <si>
    <t>Aura Nubia Martinez</t>
  </si>
  <si>
    <t>Salazar Sanabria Fergien Elvira</t>
  </si>
  <si>
    <t>lunita_fergien@hotmail.com</t>
  </si>
  <si>
    <t>Calle 15 sur # 81c-12</t>
  </si>
  <si>
    <t>Maria Paz - Kenedy</t>
  </si>
  <si>
    <t xml:space="preserve">Martha Sanabria </t>
  </si>
  <si>
    <t>Rivera Gaviria Brayan Alexis</t>
  </si>
  <si>
    <t>brayanalexisriveragaviria@gmail.com</t>
  </si>
  <si>
    <t>Calle 43 # 57a -108</t>
  </si>
  <si>
    <t>La Solita - Copacabana</t>
  </si>
  <si>
    <t>Luz Dary Gaviria</t>
  </si>
  <si>
    <t>Terminación con justa causa</t>
  </si>
  <si>
    <t>Jimenez Camacho Paola Andrea</t>
  </si>
  <si>
    <t>paojc21gmail.com</t>
  </si>
  <si>
    <t>Calle 94 # 72a51 int 3 apto 303</t>
  </si>
  <si>
    <t>Lagartos - Engativa</t>
  </si>
  <si>
    <t>Janeth Jimenez</t>
  </si>
  <si>
    <t>Rodriguez Porras Jerson Camilo</t>
  </si>
  <si>
    <t>jerson0706@gmail.com</t>
  </si>
  <si>
    <t>Calle 31sur #5-03 sur este</t>
  </si>
  <si>
    <t>Santa ines - San Cristobal</t>
  </si>
  <si>
    <t xml:space="preserve">Maria Angelica Porras </t>
  </si>
  <si>
    <t xml:space="preserve">Coordinador(a) Contable </t>
  </si>
  <si>
    <t>Rodriguez Torres Ruddy Alejandra</t>
  </si>
  <si>
    <t>ruddyalejandra5415@gmail.com</t>
  </si>
  <si>
    <t>Calle 35 b # 9-22 sur</t>
  </si>
  <si>
    <t>Barcelona - San  Cristobal</t>
  </si>
  <si>
    <t>Catherine Rodriguez</t>
  </si>
  <si>
    <t xml:space="preserve">Avendaño Acero Dilan Ariel </t>
  </si>
  <si>
    <t>Albania</t>
  </si>
  <si>
    <t>avendanodilan5@gmail.com</t>
  </si>
  <si>
    <t>Calle 129d # 88c-18</t>
  </si>
  <si>
    <t>Rincon - Suba</t>
  </si>
  <si>
    <t>Nohora Avendaño</t>
  </si>
  <si>
    <t>Herrera Gomez Maria Camila</t>
  </si>
  <si>
    <t>DE SALUD TOTAL 01/03/2019</t>
  </si>
  <si>
    <t>camilagomez1997@hotmail.com</t>
  </si>
  <si>
    <t>Calle 48 # 29-73</t>
  </si>
  <si>
    <t>Buenos Aires - Centro</t>
  </si>
  <si>
    <t>Deiby Redondo</t>
  </si>
  <si>
    <t>Padrastro</t>
  </si>
  <si>
    <t>Prieto Lilian Rocio</t>
  </si>
  <si>
    <t>lilianrociop@hotmail.com</t>
  </si>
  <si>
    <t>Av. Calle 31 sur # 12-55 este</t>
  </si>
  <si>
    <t>Ramajal - San Cristobal</t>
  </si>
  <si>
    <t>Rebeca Prieto</t>
  </si>
  <si>
    <t>Pulgarin Gomez Yessica Alejandra</t>
  </si>
  <si>
    <t>Cañasgordas</t>
  </si>
  <si>
    <t>chapissgomez19@gmail.com</t>
  </si>
  <si>
    <t>Calle 101DC # 83-10B picacho</t>
  </si>
  <si>
    <t>Picacho -12 de octubre</t>
  </si>
  <si>
    <t>Francisco Gomez Cano</t>
  </si>
  <si>
    <t>Llano Ochoa Juan Camilo</t>
  </si>
  <si>
    <t>jayc23@hotmail.com</t>
  </si>
  <si>
    <t>Carrera 63 # 77-11</t>
  </si>
  <si>
    <t>simon bolivar - Barrios unidos</t>
  </si>
  <si>
    <t xml:space="preserve">Graciela Ochoa </t>
  </si>
  <si>
    <t>Ramirez Beltran Luisa Fernanda</t>
  </si>
  <si>
    <t>lurabel@outlook.com</t>
  </si>
  <si>
    <t>Carrera 115 # 151 c - Int 5 Apto 101</t>
  </si>
  <si>
    <t>Aracely Cano</t>
  </si>
  <si>
    <t>llamado de atencion verbal 05 feb 19</t>
  </si>
  <si>
    <t>CANO LONDOÑO SARA</t>
  </si>
  <si>
    <t>saracali12@hotmail.com</t>
  </si>
  <si>
    <t>Calle 48 DD # 99 E 57 int 206</t>
  </si>
  <si>
    <t>La quiebra - San Javier</t>
  </si>
  <si>
    <t>Ivan Cano</t>
  </si>
  <si>
    <t>colpatria medellin -falabella medellin 01/03/19 de asesor a auxiliar operativo 01/10/2022</t>
  </si>
  <si>
    <t>PINO CAMAYO BRAHIAM FERNEY</t>
  </si>
  <si>
    <t>305 7669704</t>
  </si>
  <si>
    <t>brahiampino2014@gmail.com</t>
  </si>
  <si>
    <t>Calle 146 N° 81 b - 10</t>
  </si>
  <si>
    <t>San Francisco Suba</t>
  </si>
  <si>
    <t>Derly Giselle Pino</t>
  </si>
  <si>
    <t xml:space="preserve">Administracion de Empresas, 1 semestre </t>
  </si>
  <si>
    <t>de Riesgo a Claro 05/01/2019 - Claro a Riesgo 01/02/2019 de claro a Riesgo 18/06/2019 de investigador a Analista 1/03/2022 - pasa de analista a coordinador 01/09/2022 - pasa a director 01/07/2023</t>
  </si>
  <si>
    <t>Mejia Lopez Natalia</t>
  </si>
  <si>
    <t>nata_1106@hotmail.es</t>
  </si>
  <si>
    <t>Calle 84 # 56-23</t>
  </si>
  <si>
    <t>Viviendas del sur - Itagui</t>
  </si>
  <si>
    <t xml:space="preserve">Luis Bernardo Mejia </t>
  </si>
  <si>
    <t xml:space="preserve">Velasquez Guerrero Ana Maria </t>
  </si>
  <si>
    <t>anavelea98@icloud.com</t>
  </si>
  <si>
    <t>Calle 83a # 57-86 apto 401</t>
  </si>
  <si>
    <t>Lida Guerrero</t>
  </si>
  <si>
    <t>Espitia Bernal Mariana</t>
  </si>
  <si>
    <t>mari.e.1994@hotmail.com</t>
  </si>
  <si>
    <t>Cra 145a #137-55</t>
  </si>
  <si>
    <t>Adriana Marcela Espitia</t>
  </si>
  <si>
    <t xml:space="preserve">Telmex Hogar </t>
  </si>
  <si>
    <t>Telmex Hogar</t>
  </si>
  <si>
    <t>Leon Muñoz Cristian David</t>
  </si>
  <si>
    <t>davidmuñoz24@hotmail.com</t>
  </si>
  <si>
    <t>Cra 70 c # 78a-63</t>
  </si>
  <si>
    <t>Bonanza - Engativa</t>
  </si>
  <si>
    <t>Sandra Vivian Muñoz</t>
  </si>
  <si>
    <t>Castiblanco Mojica Miguel Angel</t>
  </si>
  <si>
    <t>migue1532@hotmail.com</t>
  </si>
  <si>
    <t>Calle 70 A bis 11F-15</t>
  </si>
  <si>
    <t>Engativa - Engariva</t>
  </si>
  <si>
    <t>Claudia Yadira Mojica</t>
  </si>
  <si>
    <t>LOPEZ TAUTIVA GUSTAVO ADOLFO</t>
  </si>
  <si>
    <t>gustavolt27@hotmail.com</t>
  </si>
  <si>
    <t>Calle 41b sur # 3c-36 este piso 3</t>
  </si>
  <si>
    <t>La victoria</t>
  </si>
  <si>
    <t>Blanca Tautiva</t>
  </si>
  <si>
    <t>Gestión ambiental</t>
  </si>
  <si>
    <t>Ingenieria ambiental</t>
  </si>
  <si>
    <t>de supervisor de calidad a coordinador Falabella 1/03/2022</t>
  </si>
  <si>
    <t>1/10/2019 supervisor quality</t>
  </si>
  <si>
    <t>DURAN GUTIERREZ JOSE FERNANDO</t>
  </si>
  <si>
    <t>jfduran12@hotmail.com</t>
  </si>
  <si>
    <t>AvCr 15 # 142-68 int 62</t>
  </si>
  <si>
    <t>Maria Fernanda Forero</t>
  </si>
  <si>
    <t>Gerencia General</t>
  </si>
  <si>
    <t xml:space="preserve">Gerencia General </t>
  </si>
  <si>
    <t>Renuncia - Por disfrute de pensión</t>
  </si>
  <si>
    <t>BARRERA CONDE ADRIANA</t>
  </si>
  <si>
    <t>SKANDIA</t>
  </si>
  <si>
    <t>adriana.barrera.conde@hotmail.com</t>
  </si>
  <si>
    <t>Cra 101a # 152a-30</t>
  </si>
  <si>
    <t>Pinar -Suba</t>
  </si>
  <si>
    <t xml:space="preserve">Carlos Javier Beltran </t>
  </si>
  <si>
    <t>Administración y dirección de empresas 1 semestre</t>
  </si>
  <si>
    <t>Mejia Arredondo Leidy Yohana</t>
  </si>
  <si>
    <t>Bolivar</t>
  </si>
  <si>
    <t>leidy-mejia@hotmail.com</t>
  </si>
  <si>
    <t>Cra 51 # 82c-59</t>
  </si>
  <si>
    <t>Senaida Arredondo</t>
  </si>
  <si>
    <t xml:space="preserve">Colmédica Medellin </t>
  </si>
  <si>
    <t>Castiblanco Boyaca Angie Catalina</t>
  </si>
  <si>
    <t>acastiblancoboyaca@gmail.com</t>
  </si>
  <si>
    <t>Cra 88c # 130-36</t>
  </si>
  <si>
    <t>Luz Elena Boyaca</t>
  </si>
  <si>
    <t>Urrego Muñoz Natalia Andrea</t>
  </si>
  <si>
    <t>natyum8@gmail.com</t>
  </si>
  <si>
    <t>Cra 27 # 68 B 44</t>
  </si>
  <si>
    <t>Villa Hermosa Medellín</t>
  </si>
  <si>
    <t>Luz Elena Muñoz</t>
  </si>
  <si>
    <t>Administración de Empresas</t>
  </si>
  <si>
    <t>Gonzalez Marin Esteban Danilo</t>
  </si>
  <si>
    <t>hvkikamarin@gmail.com</t>
  </si>
  <si>
    <t>Calle 40 B # 22 B -59 sur</t>
  </si>
  <si>
    <t>Olivos II - Soacha</t>
  </si>
  <si>
    <t>Luz Marina Parra</t>
  </si>
  <si>
    <t>ingeneria ambiental</t>
  </si>
  <si>
    <t>credivalores - Colmedica9/01/2019- claro02/04/2019</t>
  </si>
  <si>
    <t>Calderon Sotelo Carlos Alberto</t>
  </si>
  <si>
    <t>joancalderon25@hotmail.com</t>
  </si>
  <si>
    <t>Cra 12 c # 53-13 sur</t>
  </si>
  <si>
    <t xml:space="preserve">Diana Marcela Bolivar </t>
  </si>
  <si>
    <t>INGLES</t>
  </si>
  <si>
    <t>Terminación contrato obra labor - periodo de prueba</t>
  </si>
  <si>
    <t>Giraldo Aristizabal Natalia</t>
  </si>
  <si>
    <t>Aranzazu</t>
  </si>
  <si>
    <t>nagiar@hotmail.com</t>
  </si>
  <si>
    <t>Cra 63 # 4b 24</t>
  </si>
  <si>
    <t>Galan</t>
  </si>
  <si>
    <t>Jeferson Javier Castiblanco</t>
  </si>
  <si>
    <t>alejandra0693@hotmail.com</t>
  </si>
  <si>
    <t>Administración De Empresas 8 Semestre</t>
  </si>
  <si>
    <t>CANO ROJAS KAREN LORENA</t>
  </si>
  <si>
    <t>karenlorena2605@hotmail.com</t>
  </si>
  <si>
    <t>CLL 36 C #3A-18</t>
  </si>
  <si>
    <t>VILLA LOS ALPES</t>
  </si>
  <si>
    <t>CLAUDIA ROJAS</t>
  </si>
  <si>
    <t>Renuncia -  Otra oferta laboral</t>
  </si>
  <si>
    <t xml:space="preserve">Sanchez Fernandez Jose Rigoberto </t>
  </si>
  <si>
    <t>risafz76@hotmail.com</t>
  </si>
  <si>
    <t>Calle 145 # 128-41</t>
  </si>
  <si>
    <t xml:space="preserve">Paula Sanchez </t>
  </si>
  <si>
    <t>Filosofia</t>
  </si>
  <si>
    <t>18/02//2019 de Credivalores a Credibanco</t>
  </si>
  <si>
    <t>Morales Daza Oscar Eduardo</t>
  </si>
  <si>
    <t>oscaremd_0803@hotmail.com</t>
  </si>
  <si>
    <t>Cra 109 A ## 70 -70</t>
  </si>
  <si>
    <t xml:space="preserve">Bosques de Mariana </t>
  </si>
  <si>
    <t xml:space="preserve">Karen Juliet Miranda Pinto </t>
  </si>
  <si>
    <t>Administración de Empresas 5 semestre</t>
  </si>
  <si>
    <t>Ladino Camacho Jhon Edward</t>
  </si>
  <si>
    <t>jhonedward.ladino@gmail.co m</t>
  </si>
  <si>
    <t>Calle 131 c # 90-12</t>
  </si>
  <si>
    <t xml:space="preserve">Paola Camacho Garcia </t>
  </si>
  <si>
    <t xml:space="preserve">Ingieneria Industrial </t>
  </si>
  <si>
    <t>Mora Moreno Liz Adriana</t>
  </si>
  <si>
    <t>adrianamora3075@gmail.com</t>
  </si>
  <si>
    <t>Cra 78b #52i 79 sur</t>
  </si>
  <si>
    <t>villa Nohora - BosA</t>
  </si>
  <si>
    <t>Rosalba Mora</t>
  </si>
  <si>
    <t>Administracion y mercadeo</t>
  </si>
  <si>
    <t>Vargas Vega Yenny Paola</t>
  </si>
  <si>
    <t>antolugo2210@hotmail.com</t>
  </si>
  <si>
    <t>calle 57 b # 66--01</t>
  </si>
  <si>
    <t>Bosa  Villa del Rio</t>
  </si>
  <si>
    <t>Sandra Vega</t>
  </si>
  <si>
    <t>Comcel Movil y Ascard</t>
  </si>
  <si>
    <t>Renuncia - no hay posibilidades de estudiar</t>
  </si>
  <si>
    <t>Martinez Pulido Michael Steven</t>
  </si>
  <si>
    <t>michaels.martinez@uniagustiniana.edu.co</t>
  </si>
  <si>
    <t>Cra 78f # 57g 48 sur</t>
  </si>
  <si>
    <t>Sonia Yaneth Pulido Diaz</t>
  </si>
  <si>
    <t>Pedraza Mora Laura Catalina</t>
  </si>
  <si>
    <t>catalina96pm@gmail.com</t>
  </si>
  <si>
    <t>Arevalo Bermudez Ana Melissa</t>
  </si>
  <si>
    <t>amely.arevalo@gmail.com</t>
  </si>
  <si>
    <t>diagonal 13 sur No 20a -35</t>
  </si>
  <si>
    <t>Luna park Antonio Nariño</t>
  </si>
  <si>
    <t>Fanny Bermudez</t>
  </si>
  <si>
    <t>Renuncia - no hay oportunida de crecimiento</t>
  </si>
  <si>
    <t>Rodriguez Rodriguez Kimberly Yeritza</t>
  </si>
  <si>
    <t>kimrod97@hotmail.com</t>
  </si>
  <si>
    <t xml:space="preserve">calle 24 sur # 23-64 </t>
  </si>
  <si>
    <t>Jimenez Suarez Bertha</t>
  </si>
  <si>
    <t>12//08/1992</t>
  </si>
  <si>
    <t>berthajimenez0102@hotmail.com</t>
  </si>
  <si>
    <t>Calle 88 sur # 88c 89</t>
  </si>
  <si>
    <t>Camilo Pinzon</t>
  </si>
  <si>
    <t>Guevara Varon Karen Sofia</t>
  </si>
  <si>
    <t>sofiag2098@hotmail.com</t>
  </si>
  <si>
    <t>Calle 24 # 73-85</t>
  </si>
  <si>
    <t>Belen San Bernardo</t>
  </si>
  <si>
    <t xml:space="preserve">Sandra Marcela Varon </t>
  </si>
  <si>
    <t>Terminacion de contrato - no volvio cambio de ciudad</t>
  </si>
  <si>
    <t>Jimenez Guzman Alvaro Andres</t>
  </si>
  <si>
    <t>alvarito64302@gmail.com</t>
  </si>
  <si>
    <t>Tintalito Kenedy</t>
  </si>
  <si>
    <t>Blanca Guzman</t>
  </si>
  <si>
    <t>Arias Osorio Gabriela</t>
  </si>
  <si>
    <t>ariasosorio14@gmail.com</t>
  </si>
  <si>
    <t>Trasv. 79d # 73a -50 sur</t>
  </si>
  <si>
    <t>Villa Any Bosa</t>
  </si>
  <si>
    <t>Maria Osorio Ramos</t>
  </si>
  <si>
    <t>CHURN</t>
  </si>
  <si>
    <t>Zarate Vargas Lina Maria</t>
  </si>
  <si>
    <t>lina.zarate@live.com</t>
  </si>
  <si>
    <t>Calle 56 F sur # 93c 42</t>
  </si>
  <si>
    <t>Porvenir Bosa</t>
  </si>
  <si>
    <t xml:space="preserve">Maria Vargas Leon </t>
  </si>
  <si>
    <t>Mantenimiento equipo de computo</t>
  </si>
  <si>
    <t>Comcel pre Potenciales</t>
  </si>
  <si>
    <t>Israel Alvarez William David</t>
  </si>
  <si>
    <t>heidyverano090627@hotmail.com</t>
  </si>
  <si>
    <t>Calle 57 u # 77c-55</t>
  </si>
  <si>
    <t>Casa Bianca - Bosa</t>
  </si>
  <si>
    <t>Luz Yamile Alvarez</t>
  </si>
  <si>
    <t>Comcel pre potenciales</t>
  </si>
  <si>
    <t xml:space="preserve">GUEVARA CAPIZ XIOMARA ANDREA </t>
  </si>
  <si>
    <t>Pasa a cesantias porvenir 01/03/2023</t>
  </si>
  <si>
    <t>xiomita13@hotmail.com</t>
  </si>
  <si>
    <t xml:space="preserve">Calle 10 A No 4 - 33 Este </t>
  </si>
  <si>
    <t>EDWIN ALVARADO</t>
  </si>
  <si>
    <t>Renuncia - Problemas personales y horario laboral</t>
  </si>
  <si>
    <t>GARCIA GALINDO MARIA MONICA</t>
  </si>
  <si>
    <t>Pasa de famisanar a compensar 01/05/2022</t>
  </si>
  <si>
    <t>monica-garcia27@hotmail.com</t>
  </si>
  <si>
    <t>CARRERA 116A # 15C-70</t>
  </si>
  <si>
    <t>FONTIBON</t>
  </si>
  <si>
    <t>PAULA ANDREA GARCIA GALIDNO</t>
  </si>
  <si>
    <t>ESPECIALIZACION EN GERENCIA DEL TALENTO HUMANO</t>
  </si>
  <si>
    <t xml:space="preserve">LLAMADO DE ATENCIÓN SIN SANCIÓN </t>
  </si>
  <si>
    <t>QUINTERO MARTINEZ STEPHANY</t>
  </si>
  <si>
    <t>tephy0927@gmail.com</t>
  </si>
  <si>
    <t>Tra 9 este #96b-82</t>
  </si>
  <si>
    <t>San Luis</t>
  </si>
  <si>
    <t>Jesenia Quintero</t>
  </si>
  <si>
    <t>Rojas Jimenez Zuley Dayana</t>
  </si>
  <si>
    <t>zu_da04@hotmail.com</t>
  </si>
  <si>
    <t>Calle 53 D #118-30 este sur</t>
  </si>
  <si>
    <t xml:space="preserve">El Pinar - San Cristobal </t>
  </si>
  <si>
    <t>Garay Jimenez Laura Katherine</t>
  </si>
  <si>
    <t>kata1520@hotmail.com</t>
  </si>
  <si>
    <t>Calle 54 C sur Numero 88 I - 14</t>
  </si>
  <si>
    <t>Bryam stiven Hinestroza</t>
  </si>
  <si>
    <t xml:space="preserve">Cardenas Cardenas Maria Alejandra </t>
  </si>
  <si>
    <t>alejandracardenas0507@gmail.com</t>
  </si>
  <si>
    <t>Calle 66 sur # 11 a 80 este</t>
  </si>
  <si>
    <t xml:space="preserve">Elvia Ines Cardenas </t>
  </si>
  <si>
    <t xml:space="preserve">psicologa </t>
  </si>
  <si>
    <t>de claro a avantel 8/8/1207/01/2020 a azteca</t>
  </si>
  <si>
    <t>Renuncia - No hay oportunidades de crecimiento laboral - mal ambiente laboral</t>
  </si>
  <si>
    <t xml:space="preserve">Rogelis Garcia Hasbleidy Alexandra </t>
  </si>
  <si>
    <t>alexa880323@hotmail.com</t>
  </si>
  <si>
    <t>Calle 27 # 16-15 sur</t>
  </si>
  <si>
    <t>La Fragua - Antonio Nariño</t>
  </si>
  <si>
    <t>Oscar David Cavides</t>
  </si>
  <si>
    <t>Soler Gomez Aura Mayerly</t>
  </si>
  <si>
    <t>maysola6@hotmail.com</t>
  </si>
  <si>
    <t>Trasversal 12b este # 54-42 sur</t>
  </si>
  <si>
    <t>Elvis Roncancio</t>
  </si>
  <si>
    <t>Jacobombaire Roman Angie Caterine</t>
  </si>
  <si>
    <t>jacob.angie@hotmail.com</t>
  </si>
  <si>
    <t>Carrera 19a # 1-175</t>
  </si>
  <si>
    <t>Maria Margarita Roman</t>
  </si>
  <si>
    <t xml:space="preserve">Vergaño Angarita Laura Valentina </t>
  </si>
  <si>
    <t>lvvergaroa@cen.edu.com</t>
  </si>
  <si>
    <t>Calle 67 c# 105a 28</t>
  </si>
  <si>
    <t>El Muelle - Engativa</t>
  </si>
  <si>
    <t>Maria Eneida Angarita</t>
  </si>
  <si>
    <t>Diaz Riaño Brayan Sneider</t>
  </si>
  <si>
    <t>brayandiaz80@gmail.com</t>
  </si>
  <si>
    <t>Cra 22 # 58 sur -25</t>
  </si>
  <si>
    <t>CasaLinda</t>
  </si>
  <si>
    <t>Lady Riaño Rodriguez</t>
  </si>
  <si>
    <t xml:space="preserve">Ingenieria en sistemas </t>
  </si>
  <si>
    <t>Becerra Malagon Niyireth Stefanny</t>
  </si>
  <si>
    <t>becerram94@hotmail.com</t>
  </si>
  <si>
    <t>Cra 10 d # 30d-68</t>
  </si>
  <si>
    <t>Sociego - San Cristbal</t>
  </si>
  <si>
    <t>Nataly Becerra</t>
  </si>
  <si>
    <t>Israel Alvarez Maria Fernanda</t>
  </si>
  <si>
    <t>fer,12-@hotmail.com</t>
  </si>
  <si>
    <t>falabella 22/01/2019 a Scotiabanck</t>
  </si>
  <si>
    <t>Mendez Pardo Cindy Mayerli</t>
  </si>
  <si>
    <t>c.indy0212@hotmail.com</t>
  </si>
  <si>
    <t>Transversal 13 f bis # 50 - 08 sur</t>
  </si>
  <si>
    <t>Libertadores ( San cristobal )</t>
  </si>
  <si>
    <t xml:space="preserve">John Jairo Rivera Arias </t>
  </si>
  <si>
    <t>DAJIL TURIZO YIRINA ZULIETH</t>
  </si>
  <si>
    <t>yirinazuliethdajilturizo@hotmail.com</t>
  </si>
  <si>
    <t>CRA 103B #82-48</t>
  </si>
  <si>
    <t>ENGATIVA</t>
  </si>
  <si>
    <t>NANCY MARIA TURIZO (TIA)</t>
  </si>
  <si>
    <t>PTE</t>
  </si>
  <si>
    <t xml:space="preserve">Garay Tamara Brayan Nicolas </t>
  </si>
  <si>
    <t>Bnicolasgaray.97@hotmail.com</t>
  </si>
  <si>
    <t>Carrera 3 a # 33-21</t>
  </si>
  <si>
    <t xml:space="preserve">Yenny Andrea Tamara </t>
  </si>
  <si>
    <t xml:space="preserve">Ingenieria de Sistemas </t>
  </si>
  <si>
    <t>saritapachonmaralf@gmail.com</t>
  </si>
  <si>
    <t xml:space="preserve">Cra 9 St # 35-80 sur </t>
  </si>
  <si>
    <t>Diego Fernando Pachon</t>
  </si>
  <si>
    <t xml:space="preserve">Gualteros Chavarro Angie Natalia </t>
  </si>
  <si>
    <t>gualterosn56@gmail.com</t>
  </si>
  <si>
    <t>Calle 83 c sur # 80n17</t>
  </si>
  <si>
    <t>El Jardin - Bosa</t>
  </si>
  <si>
    <t>Angela Patricia Chavarro</t>
  </si>
  <si>
    <t>Cortes Gomez Fabian Leonardo</t>
  </si>
  <si>
    <t>leo8j@hotmail.com</t>
  </si>
  <si>
    <t>Carrera 36 a # 54a 27</t>
  </si>
  <si>
    <t>Stella Gomez Giraldo</t>
  </si>
  <si>
    <t xml:space="preserve"> a Data marshall  01/02/2020</t>
  </si>
  <si>
    <t>Renuncia mejor oferta laboral</t>
  </si>
  <si>
    <t>Tobon Zapata Ximena</t>
  </si>
  <si>
    <t>yacrizago1hotmail.com</t>
  </si>
  <si>
    <t>Cra 50e #83a17</t>
  </si>
  <si>
    <t>Yanneth Cristina Zapata</t>
  </si>
  <si>
    <t>Psicologo</t>
  </si>
  <si>
    <t>Psicologia 6 semestre</t>
  </si>
  <si>
    <t>MONCADA CARDENAS LIZETH TATIANA</t>
  </si>
  <si>
    <t>ltatianamoncada@gmail.com</t>
  </si>
  <si>
    <t>CARRERA 145 # 145A-61 CASA 80</t>
  </si>
  <si>
    <t>FONTANAR DEL RIO</t>
  </si>
  <si>
    <t>NUBIA CARDENAS</t>
  </si>
  <si>
    <t>GESTION EMPRESARIAL</t>
  </si>
  <si>
    <t>6° SEMESTRE DE ADM DE EMPRESAS</t>
  </si>
  <si>
    <t>RIVAS QUESADA YEISON ADRIAN</t>
  </si>
  <si>
    <t>jeico110515@gmail.com</t>
  </si>
  <si>
    <t>Calle 152 # 98-60 Etapa 1</t>
  </si>
  <si>
    <t>Pinar de la Fontana</t>
  </si>
  <si>
    <t>Argenis Quesada</t>
  </si>
  <si>
    <t>Analista de BD y Aplicaciones</t>
  </si>
  <si>
    <t>de claro a Tecnologia 1/05/19 analista</t>
  </si>
  <si>
    <t>03/11/2020 Analista de BD y Aplicaciones</t>
  </si>
  <si>
    <t>Leon Leal Wendy Lorena</t>
  </si>
  <si>
    <t>leonwndy572@gmail.com</t>
  </si>
  <si>
    <t>Calle 72 a sur # 78 c48</t>
  </si>
  <si>
    <t xml:space="preserve">Carbonell -Bosa </t>
  </si>
  <si>
    <t>Eona Ruth Leon torres</t>
  </si>
  <si>
    <t xml:space="preserve">Gonzalez Florez Jonatan Stivens </t>
  </si>
  <si>
    <t>jonatan.sgf1gmail.com</t>
  </si>
  <si>
    <t xml:space="preserve">Cra 43 # 88-71 </t>
  </si>
  <si>
    <t>Barrio Marique</t>
  </si>
  <si>
    <t xml:space="preserve">Laura Florez </t>
  </si>
  <si>
    <t>Urrego Sosa Jhojan</t>
  </si>
  <si>
    <t>jhojansos@gmail.com</t>
  </si>
  <si>
    <t>Car 73 b # 94-34</t>
  </si>
  <si>
    <t xml:space="preserve">Maria Sosa Garcia </t>
  </si>
  <si>
    <t xml:space="preserve">Ospina Montoya Daniela </t>
  </si>
  <si>
    <t>Carrera 53 # 9 b sur 31</t>
  </si>
  <si>
    <t>Anderson jhoan rodas</t>
  </si>
  <si>
    <t>Otero Yepez Maria Angelica</t>
  </si>
  <si>
    <t>La Apartada</t>
  </si>
  <si>
    <t>angelicaotero042@hotmail.com</t>
  </si>
  <si>
    <t>Calle 67 a # 53-61</t>
  </si>
  <si>
    <t>Carlos Mario Otero Yepez</t>
  </si>
  <si>
    <t xml:space="preserve">Mejia Yepes Angie Liliana </t>
  </si>
  <si>
    <t>angie.mejia-y@uniminuto.edu.co</t>
  </si>
  <si>
    <t xml:space="preserve">Astrid yepes </t>
  </si>
  <si>
    <t>Osorio Rodas Wesly Tatiana</t>
  </si>
  <si>
    <t>weslytatiana026@gmail.com</t>
  </si>
  <si>
    <t>Calle 11 sur # 53a 44</t>
  </si>
  <si>
    <t>Catalina Maria Rodas</t>
  </si>
  <si>
    <t>Leon Torres Daniel Felipe</t>
  </si>
  <si>
    <t>daniel.leon@cun.edu.co</t>
  </si>
  <si>
    <t>Calle 5b sur # 39-20</t>
  </si>
  <si>
    <t>Buenos Aires - San Cristobal</t>
  </si>
  <si>
    <t>Huertas Zambrano Jennyfer</t>
  </si>
  <si>
    <t>jennhuertas@hotmail.com</t>
  </si>
  <si>
    <t xml:space="preserve">Cra 40 a # 19-91 sur </t>
  </si>
  <si>
    <t>John Alejandro Sanchez</t>
  </si>
  <si>
    <t>Apoyo - colmedica</t>
  </si>
  <si>
    <t>Apoyo</t>
  </si>
  <si>
    <t xml:space="preserve">Renuncia estrés laboral - otra oferta laboral </t>
  </si>
  <si>
    <t>Acosta Alvarado Maura Cecilia</t>
  </si>
  <si>
    <t>maura.acosta92@hotmail.com</t>
  </si>
  <si>
    <t>Calle 136 # 99-05 psio 2</t>
  </si>
  <si>
    <t xml:space="preserve">Cecilia Alvarado Machado </t>
  </si>
  <si>
    <t>3/07/2019 a claro</t>
  </si>
  <si>
    <t>Murillo Nieto Maria Angelica</t>
  </si>
  <si>
    <t>mariangelicamurillonieto@gmail.com</t>
  </si>
  <si>
    <t>Cra 92 # 75-18</t>
  </si>
  <si>
    <t xml:space="preserve">Mario Alberto Ramos </t>
  </si>
  <si>
    <t xml:space="preserve">Dentisalud </t>
  </si>
  <si>
    <t>Dentisalud</t>
  </si>
  <si>
    <t>Peña Sanchez Lady Johana</t>
  </si>
  <si>
    <t>johannaps12@gmail.com</t>
  </si>
  <si>
    <t>Calle 56c # 78m -81</t>
  </si>
  <si>
    <t>Ciudad Roma - Kenedy</t>
  </si>
  <si>
    <t xml:space="preserve">José Antonio Peña </t>
  </si>
  <si>
    <t>Administración de empresas Sexto semestre</t>
  </si>
  <si>
    <t>Tovar Rojas Heiddy Yohanna</t>
  </si>
  <si>
    <t>heiddytovar@hotmail.com</t>
  </si>
  <si>
    <t>Calle 84 # 96-20 apto 404 torre 22</t>
  </si>
  <si>
    <t>Parques de Bogotá - Bosa</t>
  </si>
  <si>
    <t xml:space="preserve">Ana Derly Rojas </t>
  </si>
  <si>
    <t>Ardila Oviedo William Alejandro</t>
  </si>
  <si>
    <t>alejoperilla1988@gmail.com</t>
  </si>
  <si>
    <t>Carrera 103c # 141b 41</t>
  </si>
  <si>
    <t>Lombardia - Suba</t>
  </si>
  <si>
    <t>Eydys Paternina</t>
  </si>
  <si>
    <t>Herrera Yepes Katerin Lucia</t>
  </si>
  <si>
    <t>josealejandro2328@gmail.com</t>
  </si>
  <si>
    <t>Fernandez Gallego Camila</t>
  </si>
  <si>
    <t>camiifernandezgallego@gmail.com</t>
  </si>
  <si>
    <t>Cra 43 # 40h sur 121</t>
  </si>
  <si>
    <t>Dorado</t>
  </si>
  <si>
    <t xml:space="preserve">Liliana Maria Gallego </t>
  </si>
  <si>
    <t xml:space="preserve">CABRERA GUZMAN ANDRES FELIPE </t>
  </si>
  <si>
    <t xml:space="preserve">Cajica </t>
  </si>
  <si>
    <t>andresfcguzman@gmail.com</t>
  </si>
  <si>
    <t>Carrera 7 C No 3 -98</t>
  </si>
  <si>
    <t>Soacha -parque campestre</t>
  </si>
  <si>
    <t>JENIFER CIERRA</t>
  </si>
  <si>
    <t>SI - SALUD OCUPACIONAL</t>
  </si>
  <si>
    <t>Pasa a auxiliar 01/05/2023</t>
  </si>
  <si>
    <t>MONTAÑEZ LOPEZ DAIRON STEVAN</t>
  </si>
  <si>
    <t>VILLA GLORIA</t>
  </si>
  <si>
    <t>NINI JOHANA LOPEZ MALDONADO</t>
  </si>
  <si>
    <t>4° SEMESTRE DE ADM DE EMPRESAS</t>
  </si>
  <si>
    <t>Claro Digital</t>
  </si>
  <si>
    <t>3/07/2019 a claro 17/02/2020 - Claro / pasa de data a coordinador 01/12/2022</t>
  </si>
  <si>
    <t>17/02/20 Data marshall</t>
  </si>
  <si>
    <t xml:space="preserve">MORA VALDERRAMA JEFERSSON JONATHAN     </t>
  </si>
  <si>
    <t>jonasmoraval1@gmail.com</t>
  </si>
  <si>
    <t>Cra 66 # 66a 11 sur</t>
  </si>
  <si>
    <t>Madelena - Ciudad Bolivar</t>
  </si>
  <si>
    <t>Mary johana Luna</t>
  </si>
  <si>
    <t>Director(a) de Proyecto sr</t>
  </si>
  <si>
    <t>Ruiz Rojas Norela</t>
  </si>
  <si>
    <t>norelarri82@hotmail.com</t>
  </si>
  <si>
    <t>Calle 28 # 84-195</t>
  </si>
  <si>
    <t>Belen los Alpes</t>
  </si>
  <si>
    <t>Yolanda Ruiz</t>
  </si>
  <si>
    <t>ORDOÑEZ OLIVARES KATHERIN ISABELLA</t>
  </si>
  <si>
    <t xml:space="preserve">catherin.5202@gmai8l.com </t>
  </si>
  <si>
    <t>Carrera 7 # 35b-38 sur</t>
  </si>
  <si>
    <t>San Isidro - San Cristobal</t>
  </si>
  <si>
    <t xml:space="preserve">Alberto Ordoñez </t>
  </si>
  <si>
    <t>auxi operativo 16/03/2019  a Data 1/10/19 a coordinador  1/02/2020</t>
  </si>
  <si>
    <t>Sua Calderon Kateren Viviana</t>
  </si>
  <si>
    <t>katherinevivianacalderon@gmail.com</t>
  </si>
  <si>
    <t>Calle 79c # 16c-29</t>
  </si>
  <si>
    <t>Casa de Teja - Ciudad Bolivar</t>
  </si>
  <si>
    <t>Maria Andrea Sua Calderon</t>
  </si>
  <si>
    <t>Moore Cardona Marlon David</t>
  </si>
  <si>
    <t>davimr666@gmail.com</t>
  </si>
  <si>
    <t>Cra 18j N 78d-13 sur</t>
  </si>
  <si>
    <t>La cumbre - Ciudad Bolivar</t>
  </si>
  <si>
    <t>Julio Eduardo Moore</t>
  </si>
  <si>
    <t>Bernal Palacios David Ricardo</t>
  </si>
  <si>
    <t>richi.bp7@gmail.com</t>
  </si>
  <si>
    <t>Calle 2 a # 37-24</t>
  </si>
  <si>
    <t xml:space="preserve">Villa Ines - Puente Aranda </t>
  </si>
  <si>
    <t>cocina internacional</t>
  </si>
  <si>
    <t>Sanchez Ramos Samirna</t>
  </si>
  <si>
    <t>Algeciras</t>
  </si>
  <si>
    <t>ssr151975@gmail.com</t>
  </si>
  <si>
    <t>calle 69d # 14b - 22 Sur</t>
  </si>
  <si>
    <t>La Aurora - Usme</t>
  </si>
  <si>
    <t xml:space="preserve">Diana Marcela quevedos </t>
  </si>
  <si>
    <t>Basabe Disanto Diana Margarita</t>
  </si>
  <si>
    <t>dianabasabe0910@hotmail.com</t>
  </si>
  <si>
    <t>Calle 19 sur # 69-55</t>
  </si>
  <si>
    <t>Villa Claudia - Kennedy</t>
  </si>
  <si>
    <t>Jorge Besabe Arias</t>
  </si>
  <si>
    <t>Ingeniero Ambiental</t>
  </si>
  <si>
    <t>Cortes Camargo Mabel Yerardin</t>
  </si>
  <si>
    <t>mabel.yeral.c@gmail.com</t>
  </si>
  <si>
    <t xml:space="preserve">Calle 2 d No. 10a-36 este </t>
  </si>
  <si>
    <t>Maria Eugenia Camargo</t>
  </si>
  <si>
    <t>Ortiz Florez Brandon Esteban</t>
  </si>
  <si>
    <t>branesteban@hotmail.com</t>
  </si>
  <si>
    <t>Calle 48 sur # 4-30 apto 402</t>
  </si>
  <si>
    <t>Molinos 2 - Rafael Uribe</t>
  </si>
  <si>
    <t>Willintong Alberto Ortiz</t>
  </si>
  <si>
    <t>Ferrer Pedrozo Deudith Stefany</t>
  </si>
  <si>
    <t>deudith_ferrer@hotmail.com</t>
  </si>
  <si>
    <t>cra 87 # 69a-71</t>
  </si>
  <si>
    <t>Florida -Engativa</t>
  </si>
  <si>
    <t>Ismael Clavijo Castaño</t>
  </si>
  <si>
    <t>Ingenieria Mecanica</t>
  </si>
  <si>
    <t xml:space="preserve">Suarez Cajamarca Yuri Johanna </t>
  </si>
  <si>
    <t>cajamrcayurysuarez@gmail.com</t>
  </si>
  <si>
    <t>Diagonal 51a # 55-25</t>
  </si>
  <si>
    <t>Tunal - Tunjuelito</t>
  </si>
  <si>
    <t>Johan Sebastian Arenas</t>
  </si>
  <si>
    <t>Diaz Hernandez Cristian David</t>
  </si>
  <si>
    <t>diaz56111@gmail.com</t>
  </si>
  <si>
    <t>Calle 23c # 69b-56</t>
  </si>
  <si>
    <t>Oscar Alonso Diaz</t>
  </si>
  <si>
    <t xml:space="preserve">Ortiz Ramirez Nicolas </t>
  </si>
  <si>
    <t>nicoramiortiz98@gmail.com</t>
  </si>
  <si>
    <t>Cra 59 # 152b-74</t>
  </si>
  <si>
    <t>Cantabria - Suba</t>
  </si>
  <si>
    <t>Gina Ramirez</t>
  </si>
  <si>
    <t>Rodriguez Dayann Stefanny</t>
  </si>
  <si>
    <t>dayann.rodriguez3@gmail.com</t>
  </si>
  <si>
    <t>Cra 3a bis # 32-40</t>
  </si>
  <si>
    <t>Angie Katherine Rodriguez</t>
  </si>
  <si>
    <t>Torres Rueda Angie Carolina</t>
  </si>
  <si>
    <t>carolinatorres1228@hotmail.com</t>
  </si>
  <si>
    <t>Calle 70b # 18r28</t>
  </si>
  <si>
    <t>Esmeralda Ciudad Bolivar</t>
  </si>
  <si>
    <t>Yuldana Rueda Patiño</t>
  </si>
  <si>
    <t xml:space="preserve">Cortes Villalobos Sandra Milena </t>
  </si>
  <si>
    <t>scortes.mcs@gmail.com</t>
  </si>
  <si>
    <t xml:space="preserve">Calle 22 # 107 -12 </t>
  </si>
  <si>
    <t>Oliva Cortes Villalobos</t>
  </si>
  <si>
    <t>16/06/2019 a director jr</t>
  </si>
  <si>
    <t>Londoño Correa Laura Camila</t>
  </si>
  <si>
    <t>Luisatho1313@gmail.com</t>
  </si>
  <si>
    <t>calle 51 b sur # 36-54</t>
  </si>
  <si>
    <t>Melva Rosa Correa</t>
  </si>
  <si>
    <t>Jimenez Silva Angie Paola</t>
  </si>
  <si>
    <t>kenji-0923@hotmail.com</t>
  </si>
  <si>
    <t>Carrera 3 # 1c-92</t>
  </si>
  <si>
    <t>Triunfo - Tercera</t>
  </si>
  <si>
    <t>José David Noriega</t>
  </si>
  <si>
    <t>Calderon Gomez Angy Paola</t>
  </si>
  <si>
    <t>02/04/2019 claro</t>
  </si>
  <si>
    <t>angieca_18@hotmail.com</t>
  </si>
  <si>
    <t xml:space="preserve">cra 73 # 38-53 sur </t>
  </si>
  <si>
    <t>Kennedy Central</t>
  </si>
  <si>
    <t>Ana Gomez Garcia</t>
  </si>
  <si>
    <t>Piñeros Mendieta Laura</t>
  </si>
  <si>
    <t>ldpiñeros2@misena.edu.co</t>
  </si>
  <si>
    <t xml:space="preserve">diagonal 74 # 86h-06 sur </t>
  </si>
  <si>
    <t>Bosa Manzanares</t>
  </si>
  <si>
    <t>Edith Mendieta</t>
  </si>
  <si>
    <t>Angarita Murcia Ana Julia</t>
  </si>
  <si>
    <t>analia.anta@hotmail.com</t>
  </si>
  <si>
    <t>Diagonal 50a # 19a-46</t>
  </si>
  <si>
    <t>San Carlos - Tunjuelito</t>
  </si>
  <si>
    <t xml:space="preserve">Bayron Angarita </t>
  </si>
  <si>
    <t xml:space="preserve">Ravelo Guzman Leidy Viviana </t>
  </si>
  <si>
    <t>leidyvivi2017@hotmail.com</t>
  </si>
  <si>
    <t>trasversal 13i # 45c 15 sur</t>
  </si>
  <si>
    <t xml:space="preserve">Ismenia Guzman </t>
  </si>
  <si>
    <t>Colmédica venta Aliansalud</t>
  </si>
  <si>
    <t>Terminación de Contrato - Periodo de Prueba</t>
  </si>
  <si>
    <t xml:space="preserve">Perez Ramirez Geraldynne </t>
  </si>
  <si>
    <t>geral.perez05@gmail.com</t>
  </si>
  <si>
    <t>Diagonal 3b # 0-80 Este</t>
  </si>
  <si>
    <t>Yasmin Ramirez</t>
  </si>
  <si>
    <t>Fisioterapia</t>
  </si>
  <si>
    <t>Soto Giraldo Linda Katherine</t>
  </si>
  <si>
    <t>kathebw@hotmail.com</t>
  </si>
  <si>
    <t>Carrera 4 Este # 4b-12</t>
  </si>
  <si>
    <t>Egipto - Santa Fe</t>
  </si>
  <si>
    <t>Sandra Milena Giraldo</t>
  </si>
  <si>
    <t>Bermudez Cardenas Derly</t>
  </si>
  <si>
    <t>drlycardenas65@hotmail.com</t>
  </si>
  <si>
    <t>Cra 100 No 50b 45 sur</t>
  </si>
  <si>
    <t>Bosa - Porvenir</t>
  </si>
  <si>
    <t>Leidy Yienth correa</t>
  </si>
  <si>
    <t>Sobrino(a)</t>
  </si>
  <si>
    <t>Gestión en la propiedad horizontal</t>
  </si>
  <si>
    <t xml:space="preserve">Renuncia </t>
  </si>
  <si>
    <t xml:space="preserve">Alquichides Arevalo Angie Paola </t>
  </si>
  <si>
    <t>paolaalquichidez@gmail.com</t>
  </si>
  <si>
    <t>Calle 37 # 8-61</t>
  </si>
  <si>
    <t>Johana C. Arevalo</t>
  </si>
  <si>
    <t>terminación contrato con justa causa</t>
  </si>
  <si>
    <t xml:space="preserve">Arango Pardo Yomaira Xiomara </t>
  </si>
  <si>
    <t>xiomita_00@hotmail.com</t>
  </si>
  <si>
    <t>Calle 34 a sur #89-40</t>
  </si>
  <si>
    <t>Unir - Patio Bonito</t>
  </si>
  <si>
    <t>Jackson Ramirez</t>
  </si>
  <si>
    <t>Licenciada en enfermeria</t>
  </si>
  <si>
    <t>Aguirre Timote Washington David</t>
  </si>
  <si>
    <t>david.skate05@gmail.com</t>
  </si>
  <si>
    <t>calle 35 c Sur # 1a-57</t>
  </si>
  <si>
    <t xml:space="preserve">Lizeth Yohana Timote </t>
  </si>
  <si>
    <t>Herrera Rodriguez Wendy Yohana</t>
  </si>
  <si>
    <t>jois.herrera09@hotmail.com</t>
  </si>
  <si>
    <t>Calle 75 b # 58-33</t>
  </si>
  <si>
    <t>cambio de obra labor 21/05/2019</t>
  </si>
  <si>
    <t xml:space="preserve">Renuncia . Motivos personales </t>
  </si>
  <si>
    <t>Chamorro Carvajal Luis Carlos Antonio</t>
  </si>
  <si>
    <t>luisacham13@hotmail.com</t>
  </si>
  <si>
    <t>Carrera 80c # 54a - 59 sur</t>
  </si>
  <si>
    <t>Villa Anita - Kennedy</t>
  </si>
  <si>
    <t>Maribel Navarrete Piñeros</t>
  </si>
  <si>
    <t>Director Jr Analytics</t>
  </si>
  <si>
    <t>desde el 1 abril director jr</t>
  </si>
  <si>
    <t>1/04/2020 director jr</t>
  </si>
  <si>
    <t xml:space="preserve">Vargas Bernal Estefani Del Pilar </t>
  </si>
  <si>
    <t>vargases2013@gmail.com</t>
  </si>
  <si>
    <t xml:space="preserve">Calle 16 # 36c92 </t>
  </si>
  <si>
    <t>Rosa Vernal de Vargas</t>
  </si>
  <si>
    <t xml:space="preserve">Rodriguez Avella Luis David </t>
  </si>
  <si>
    <t>luisavella01@gmail.com</t>
  </si>
  <si>
    <t>Laches - Santafe</t>
  </si>
  <si>
    <t>Clemencia Avella Sanabria</t>
  </si>
  <si>
    <t>Gestión Comercial</t>
  </si>
  <si>
    <t>Novoa Castillo Yamile</t>
  </si>
  <si>
    <t>micastillo2009@hotmail.es</t>
  </si>
  <si>
    <t>Carrera 70d # 54-64</t>
  </si>
  <si>
    <t>Nicolas Goyeneche</t>
  </si>
  <si>
    <t xml:space="preserve">Guerra Campuzano Ruth Esther </t>
  </si>
  <si>
    <t>jomerusi@gmail.com</t>
  </si>
  <si>
    <t>Calle 67 # 106a-24</t>
  </si>
  <si>
    <t>Engativa - el muelle</t>
  </si>
  <si>
    <t>Silenis Beatriz Campuzano</t>
  </si>
  <si>
    <t>Biotecnologia vegetal</t>
  </si>
  <si>
    <t>terminación de contrato periodo de prueba</t>
  </si>
  <si>
    <t>GONZALEZ ROJAS PAULA ANDREA</t>
  </si>
  <si>
    <t>Bosa recreo</t>
  </si>
  <si>
    <t>ATANASIO GONZALEZ CORREDOR</t>
  </si>
  <si>
    <t>Pasa asesor jr 01/01/2023</t>
  </si>
  <si>
    <t xml:space="preserve">Castañeda Useche Henry Alberto </t>
  </si>
  <si>
    <t>hacuse@gmail.com</t>
  </si>
  <si>
    <t>trasversal 49 # 59c-20 sur</t>
  </si>
  <si>
    <t xml:space="preserve">Coruña </t>
  </si>
  <si>
    <t>Gonzalez Bonilla Karol Natalia</t>
  </si>
  <si>
    <t>karolasamericas@hotmail.es</t>
  </si>
  <si>
    <t>cra 78i bis m# 50-30 sur</t>
  </si>
  <si>
    <t>jeferson Lozano Reyes</t>
  </si>
  <si>
    <t>Técnico en gestión Humana</t>
  </si>
  <si>
    <t xml:space="preserve">Aprendiz Sena </t>
  </si>
  <si>
    <t xml:space="preserve">JIMENEZ MACIAS ROSANA </t>
  </si>
  <si>
    <t>sofiayroxana0926@gmail.com</t>
  </si>
  <si>
    <t>transversal 14#42-63</t>
  </si>
  <si>
    <t>Alejandrina Macias</t>
  </si>
  <si>
    <t>Nueva EPS 01/06/2020</t>
  </si>
  <si>
    <t>Sedano Beltran Yuri Alexandra</t>
  </si>
  <si>
    <t>sI</t>
  </si>
  <si>
    <t>alexandrasedanobeltran@hotmail.com</t>
  </si>
  <si>
    <t>calle 72b # 49-10</t>
  </si>
  <si>
    <t>Sierra Morena - ciudad Bolivar</t>
  </si>
  <si>
    <t xml:space="preserve">Floralba Beltran </t>
  </si>
  <si>
    <t xml:space="preserve">Terminacion de contrato periodo de prueba </t>
  </si>
  <si>
    <t>Sandoval Vargas Lina Paola</t>
  </si>
  <si>
    <t>paolavargas0034@gmail.com</t>
  </si>
  <si>
    <t>avenida centenario # 100-38</t>
  </si>
  <si>
    <t>Ines Socorro Vargas</t>
  </si>
  <si>
    <t>Colmédica 7/03/19 a claro</t>
  </si>
  <si>
    <t>Prada Murcia Estefany Yolanda</t>
  </si>
  <si>
    <t xml:space="preserve">A- </t>
  </si>
  <si>
    <t>eypm47@hotmail.com</t>
  </si>
  <si>
    <t>Calle 111 sur # 10-38</t>
  </si>
  <si>
    <t>Portal Divino - Usme</t>
  </si>
  <si>
    <t xml:space="preserve">Ginet Carolina Murcia </t>
  </si>
  <si>
    <t>Calderon Solano Carlos Eduardo</t>
  </si>
  <si>
    <t>caldejunio175@gmail.com</t>
  </si>
  <si>
    <t xml:space="preserve">Calle 52 # 10a 17 sur </t>
  </si>
  <si>
    <t xml:space="preserve">Monica Solano Perez </t>
  </si>
  <si>
    <t>Colmedica Odontológico Básico</t>
  </si>
  <si>
    <t>TORRES LOPEZ DIEGO ANDRES</t>
  </si>
  <si>
    <t>Salud total - Compensar 01/11/2019</t>
  </si>
  <si>
    <t>deigomono2@hotmail.com</t>
  </si>
  <si>
    <t>Calle 69 Sur # 20F - 19</t>
  </si>
  <si>
    <t xml:space="preserve">Juan José Rondón </t>
  </si>
  <si>
    <t>Ruth López</t>
  </si>
  <si>
    <t>Comunicación Social y Periodismo</t>
  </si>
  <si>
    <t>No</t>
  </si>
  <si>
    <t>Coomeva</t>
  </si>
  <si>
    <t>Coomeva MP</t>
  </si>
  <si>
    <t>1/04/2019 pasa a Claro de colmedica a quality 1/08/2019</t>
  </si>
  <si>
    <t>1/08/2019 supervisor quality / supervisor a coordinador coomeva 1/07/2021</t>
  </si>
  <si>
    <t>Oviedo Velasquez Aricthson Jesus</t>
  </si>
  <si>
    <t>aricthson@gmail.com</t>
  </si>
  <si>
    <t xml:space="preserve">Carrera 111 # 78d-23 </t>
  </si>
  <si>
    <t xml:space="preserve">Villa Granada </t>
  </si>
  <si>
    <t>Médico Cirujano</t>
  </si>
  <si>
    <t xml:space="preserve">Terminación contrato periodo de prueba </t>
  </si>
  <si>
    <t>Molina Melo Cindy Carolina</t>
  </si>
  <si>
    <t>cindymolina17@hotmail.com</t>
  </si>
  <si>
    <t>Calle 1 # 87-41</t>
  </si>
  <si>
    <t>Patio Bonito - Kennedy</t>
  </si>
  <si>
    <t xml:space="preserve">Beatriz Melo </t>
  </si>
  <si>
    <t xml:space="preserve">Ramirez Velandia Kimberly </t>
  </si>
  <si>
    <t>kimirv222@gmail.com</t>
  </si>
  <si>
    <t>calle 63d # 121-67</t>
  </si>
  <si>
    <t>Villa Claver - Engativa</t>
  </si>
  <si>
    <t>Virgelina Velandia</t>
  </si>
  <si>
    <t xml:space="preserve">Rodriguez Forero Jeimy Lorena </t>
  </si>
  <si>
    <t>loren30maikol@gmail.com</t>
  </si>
  <si>
    <t xml:space="preserve">cra3 este # 47-31 </t>
  </si>
  <si>
    <t>San Martin - Chapinero</t>
  </si>
  <si>
    <t>Miriam Forero</t>
  </si>
  <si>
    <t>Terminación contrato laboral con Justa Causa</t>
  </si>
  <si>
    <t xml:space="preserve">Tovar Carrion Diana Angelica </t>
  </si>
  <si>
    <t>diana,tovar199125@gmail.com</t>
  </si>
  <si>
    <t>Cra 60 # 3-38</t>
  </si>
  <si>
    <t xml:space="preserve">Galan - Puente Aranda </t>
  </si>
  <si>
    <t>Dagoberto Tovar</t>
  </si>
  <si>
    <t>CARDONA  MELO DAYANA ALEXIS</t>
  </si>
  <si>
    <t>dacardona2818@misena.edu.co</t>
  </si>
  <si>
    <t>Cra 78 f # 58b24 sur</t>
  </si>
  <si>
    <t>V. de los Sauces Kennedy</t>
  </si>
  <si>
    <t>yeimy Marcela Cardona</t>
  </si>
  <si>
    <t>Castro Salamanca Diego Fernando</t>
  </si>
  <si>
    <t>castrodiegodrums@hotmail.com</t>
  </si>
  <si>
    <t>Carrera13c # 14a28</t>
  </si>
  <si>
    <t>Altos San juan - Mosquera</t>
  </si>
  <si>
    <t>Luisa Fernanda Orozco</t>
  </si>
  <si>
    <t xml:space="preserve">Garzon Largo Juan Sebastian </t>
  </si>
  <si>
    <t>juansebastiangarzonlarrgo@gmail.com</t>
  </si>
  <si>
    <t>calle 36 # 1a-52</t>
  </si>
  <si>
    <t>Margarita Largo</t>
  </si>
  <si>
    <t>Pardo Ariza Yeimy Vanesa</t>
  </si>
  <si>
    <t>yepar31@gmail.com</t>
  </si>
  <si>
    <t>calle 130b # 103a-33</t>
  </si>
  <si>
    <t>Lagos - Suba</t>
  </si>
  <si>
    <t>Yuri Marcela Ariza Ariza</t>
  </si>
  <si>
    <t>Colmédica Backoffice</t>
  </si>
  <si>
    <t>renuncia - otra oferta laboral</t>
  </si>
  <si>
    <t>Vega Guerrero Jessica Andrea</t>
  </si>
  <si>
    <t>juegguerre.92@gmail.com</t>
  </si>
  <si>
    <t>kr 84 # 89-20</t>
  </si>
  <si>
    <t>Serena - Engativa</t>
  </si>
  <si>
    <t>Fredy Albeto Vega</t>
  </si>
  <si>
    <t>Colmédica chequeo médico</t>
  </si>
  <si>
    <t>Cruz Reina Jessica Julieth</t>
  </si>
  <si>
    <t>jessi.julieth1024@hotmail.com</t>
  </si>
  <si>
    <t>Calle 17b sur #10b-48 este torre 1 apto 102</t>
  </si>
  <si>
    <t>San Cristobal - san Cristobal</t>
  </si>
  <si>
    <t>Luis Fernando Sanchez Loaiza</t>
  </si>
  <si>
    <t>Renuncia - mal ambiente laboral</t>
  </si>
  <si>
    <t xml:space="preserve">Joya Tejada Yuly Jazmin </t>
  </si>
  <si>
    <t>YULIJOGIS1200@HOTMAIL.COM</t>
  </si>
  <si>
    <t>Calle 64 sur # 73-98</t>
  </si>
  <si>
    <t>Ismael perdomo -ciudad Bolivar</t>
  </si>
  <si>
    <t>Flotalba Tejada</t>
  </si>
  <si>
    <t>Narvaez Ortiz Rosa Milena</t>
  </si>
  <si>
    <t>yomina,12-@hotmail.com</t>
  </si>
  <si>
    <t>Trasversal 127b # 138-44</t>
  </si>
  <si>
    <t>Tibabuyes - Suba</t>
  </si>
  <si>
    <t xml:space="preserve">Edgar Leonardo Medina </t>
  </si>
  <si>
    <t>Escobar Cubillos Jibet Faizury</t>
  </si>
  <si>
    <t>vbkjf17@hotmail.com</t>
  </si>
  <si>
    <t>Calle 28 c sur # 9-62 este sur</t>
  </si>
  <si>
    <t>San Pedro - San Cristobal</t>
  </si>
  <si>
    <t xml:space="preserve">Jean Carlos Martin Urrego </t>
  </si>
  <si>
    <t xml:space="preserve">Cancelación y terminación de contrato </t>
  </si>
  <si>
    <t>Cardenas Suesca Johana Lorena</t>
  </si>
  <si>
    <t>johanlore19@hotmail.com</t>
  </si>
  <si>
    <t xml:space="preserve">Cra 1a bis B este # 76 a 48 sur </t>
  </si>
  <si>
    <t>Maria Hercila Suesca</t>
  </si>
  <si>
    <t>Información Administrativa</t>
  </si>
  <si>
    <t xml:space="preserve">Coomeva CEM </t>
  </si>
  <si>
    <t>prestamo de colmedica a falabella 8/04/2020 a Coomeva 22/10/2020</t>
  </si>
  <si>
    <t>Gordillo Acosta Sandra Patricia</t>
  </si>
  <si>
    <t>saecorredores@gmail.com</t>
  </si>
  <si>
    <t xml:space="preserve">Cra 79 10d-95 torre 3 apto 204 </t>
  </si>
  <si>
    <t>Gertrudis Acosta</t>
  </si>
  <si>
    <t>Ceron Garcia Leidy Nataly</t>
  </si>
  <si>
    <t>cerongarcialeidy@gmail.com</t>
  </si>
  <si>
    <t>Cra 82 b # 40b-16 sutr</t>
  </si>
  <si>
    <t xml:space="preserve">Olga Lucia Garcia </t>
  </si>
  <si>
    <t>Niño Montañez Jose Manuel</t>
  </si>
  <si>
    <t>josesb1419@gmaiil.com</t>
  </si>
  <si>
    <t>Cra 128 c # 142d-88</t>
  </si>
  <si>
    <t>José de Jesus Niño</t>
  </si>
  <si>
    <t>padre</t>
  </si>
  <si>
    <t>publicidad y mercadeo</t>
  </si>
  <si>
    <t>Castro Belalcazar Yehina Yurany</t>
  </si>
  <si>
    <t>la.estrella_0208@hotmail.com</t>
  </si>
  <si>
    <t>Cra 119a # 69-34</t>
  </si>
  <si>
    <t>La Faena - Engativa</t>
  </si>
  <si>
    <t>Carmen Belalcazar</t>
  </si>
  <si>
    <t>Parra Espejo Jhonatan Mauricio</t>
  </si>
  <si>
    <t>jhonatanparraespejo@gmail.com</t>
  </si>
  <si>
    <t>Cra 64 # 78-02</t>
  </si>
  <si>
    <t xml:space="preserve">Simon Bolivar - Barrios Unidos </t>
  </si>
  <si>
    <t>Rubiela Espejo</t>
  </si>
  <si>
    <t>Gestion de Negocios</t>
  </si>
  <si>
    <t>Soler Velandia Nathaly</t>
  </si>
  <si>
    <t>nathalysoler06v@gmail.com</t>
  </si>
  <si>
    <t>Cra 89 a # 45a38 sur torre 25 apto 401</t>
  </si>
  <si>
    <t>Las Margaritas - Kennedy</t>
  </si>
  <si>
    <t>Omaira Velandia Sierra</t>
  </si>
  <si>
    <t>Técnico laboral por competencia en contact center</t>
  </si>
  <si>
    <t>Benitez Perez Natalia</t>
  </si>
  <si>
    <t>natisbenitez96@hotmail.com</t>
  </si>
  <si>
    <t>Carrera 7 Este No 107-60 sur</t>
  </si>
  <si>
    <t>Puerta Llano - Usme</t>
  </si>
  <si>
    <t>Rosveltt Arroyo Benitez</t>
  </si>
  <si>
    <t xml:space="preserve">SINISTERRA TENORIO INGRID VANESSA </t>
  </si>
  <si>
    <t>Porvenir - Colfondos 01/09/2020</t>
  </si>
  <si>
    <t>ingridsinis@hootmail.com</t>
  </si>
  <si>
    <t>carrera 91a # 54 d sur 48</t>
  </si>
  <si>
    <t xml:space="preserve">BOSA CALDAS </t>
  </si>
  <si>
    <t>INGRID MARIA TENORIO</t>
  </si>
  <si>
    <t xml:space="preserve">ASISTENTE ADMINISTRATIVA- ATENCION INTEGRAL PRIMERA INFANCIA </t>
  </si>
  <si>
    <t>Florez Veloza Maria Paula</t>
  </si>
  <si>
    <t>pauflorez71@mail.com</t>
  </si>
  <si>
    <t>Calle 45 b # 0-38</t>
  </si>
  <si>
    <t>Mariscal Sucre -Chapinero</t>
  </si>
  <si>
    <t>Maritza velosa Medina</t>
  </si>
  <si>
    <t>Contaduria Publica 5 Semestre</t>
  </si>
  <si>
    <t xml:space="preserve">16/06/2019 a Claro </t>
  </si>
  <si>
    <t>Herrera Zabala Sergio Andres</t>
  </si>
  <si>
    <t>sergio.743@hotmail.com</t>
  </si>
  <si>
    <t>Calle 129f # 104-50</t>
  </si>
  <si>
    <t>Jessica Vega</t>
  </si>
  <si>
    <t>Rueda Gutierrez Maria Camila</t>
  </si>
  <si>
    <t>c.tamy@hotmail.com</t>
  </si>
  <si>
    <t>diagonal 97 b bis # 2 -32 este</t>
  </si>
  <si>
    <t>Alfons Lopez - Usme</t>
  </si>
  <si>
    <t>Maria Estella Gutierrez</t>
  </si>
  <si>
    <t>Gomez Maya Guillermo Alfonso</t>
  </si>
  <si>
    <t>guillo.maya@gmail.com</t>
  </si>
  <si>
    <t>Carrera 33 # 28-150  torre 4 Apto 116</t>
  </si>
  <si>
    <t>El Poblado - Medellin</t>
  </si>
  <si>
    <t xml:space="preserve">Mercy Marciales Guzman </t>
  </si>
  <si>
    <t>Administrador de Negocios internacionales</t>
  </si>
  <si>
    <t>BEDOYA CORTES JUAN CARLOS</t>
  </si>
  <si>
    <t>jcbclirico28@gmail.com</t>
  </si>
  <si>
    <t>diagonal 48sur #18c-26</t>
  </si>
  <si>
    <t>SANTA LUCIA</t>
  </si>
  <si>
    <t>DAVID SANTIAGO BEDOYA</t>
  </si>
  <si>
    <t xml:space="preserve">3/06/2021 de Scotiabank a Falabella </t>
  </si>
  <si>
    <t>Renuncia - Horario laboral y cambio de actividad</t>
  </si>
  <si>
    <t>GUTIERREZ JIMENEZ ERICA MILENA</t>
  </si>
  <si>
    <t xml:space="preserve">     SANITAS</t>
  </si>
  <si>
    <t>erikkita-0193@hotmail.com</t>
  </si>
  <si>
    <t>AV CALLE 31 SUR #9 A 55 ESTE</t>
  </si>
  <si>
    <t>RAMAJAL</t>
  </si>
  <si>
    <t>JAVIER HURTADO</t>
  </si>
  <si>
    <t>Tuta Abril Angie Yurani</t>
  </si>
  <si>
    <t>yurani314-@hotmail.com</t>
  </si>
  <si>
    <t>Carrera 19 g # 68f38 sur</t>
  </si>
  <si>
    <t>San Francisco</t>
  </si>
  <si>
    <t>Carlos Alberto Fonseca</t>
  </si>
  <si>
    <t>Terminacion de contrato por obra o labor</t>
  </si>
  <si>
    <t>Padilla Pedraza Danna Gabriela</t>
  </si>
  <si>
    <t>gabrielapadilla99@outlook.com</t>
  </si>
  <si>
    <t>Carrera 78# 42g60 sur</t>
  </si>
  <si>
    <t>Timiza -</t>
  </si>
  <si>
    <t>Miriam Salinas</t>
  </si>
  <si>
    <t>Pantoja Castellanos Miguel Mauricio</t>
  </si>
  <si>
    <t>Lerida</t>
  </si>
  <si>
    <t>blaslechuga@hotmail.com</t>
  </si>
  <si>
    <t>Calle 20 # 2a -26 apto 501</t>
  </si>
  <si>
    <t>Las aguas - Candelaria</t>
  </si>
  <si>
    <t>Ivvon Milena Castellanos</t>
  </si>
  <si>
    <t>Beltran Luz Dary</t>
  </si>
  <si>
    <t>luzda-09@hotmail.com</t>
  </si>
  <si>
    <t>cra 147 a # 142f 39</t>
  </si>
  <si>
    <t>Edgar Javier Alfonso</t>
  </si>
  <si>
    <t>Ruidiaz Gutierrez Fernando Enrique</t>
  </si>
  <si>
    <t>fernandoruidiaz2019@gmail.com</t>
  </si>
  <si>
    <t>calle 181b # 18 b-18</t>
  </si>
  <si>
    <t>Juncal - Usaquen</t>
  </si>
  <si>
    <t>Pinto Aguja Lorena Yasmin</t>
  </si>
  <si>
    <t>lorenayasmin95@hotmail.com</t>
  </si>
  <si>
    <t>Calle 86 # sur 77L-49</t>
  </si>
  <si>
    <t>Bosa San José</t>
  </si>
  <si>
    <t>Yasmin aguja Conde</t>
  </si>
  <si>
    <t xml:space="preserve">Voluntario </t>
  </si>
  <si>
    <t xml:space="preserve">Nuñez Sanchez Angelica Milena </t>
  </si>
  <si>
    <t>angelica.nunezs@cun.edu.co</t>
  </si>
  <si>
    <t>carrera 3 a este # 46b 48 sur</t>
  </si>
  <si>
    <t>Canada - San Cristobal</t>
  </si>
  <si>
    <t>Claudia Milena Sanchez</t>
  </si>
  <si>
    <t>Rennuncia - Motivos Personales</t>
  </si>
  <si>
    <t xml:space="preserve">Ramirez Carvajal Nelly Vanesa </t>
  </si>
  <si>
    <t>Arauca</t>
  </si>
  <si>
    <t>tconvasal68@gmail.com</t>
  </si>
  <si>
    <t>av caracas # 3-53</t>
  </si>
  <si>
    <t>Julio Cesar Vanegas</t>
  </si>
  <si>
    <t>MENA PALACIOS JEIDY YULIZA   </t>
  </si>
  <si>
    <t>diosa80@hotmail.com</t>
  </si>
  <si>
    <t>CARRERA 102C # 57 - 28 SUR</t>
  </si>
  <si>
    <t>Alameda</t>
  </si>
  <si>
    <t xml:space="preserve">Suleiny Palacios </t>
  </si>
  <si>
    <t>Ramirez Sanchez Juan Angel</t>
  </si>
  <si>
    <t>juan-16-rs@outlook.es</t>
  </si>
  <si>
    <t>Calle 81a # 18d-43 sur</t>
  </si>
  <si>
    <t>Tesoro - Ciudad Bolivar</t>
  </si>
  <si>
    <t>Angela Maria Sanchez</t>
  </si>
  <si>
    <t xml:space="preserve">Raad Gutierrez Hernando Andres </t>
  </si>
  <si>
    <t>ferchonjr@gmail.com</t>
  </si>
  <si>
    <t>Calle 176 # 50a-10</t>
  </si>
  <si>
    <t>Nueva Zelanda - Suba</t>
  </si>
  <si>
    <t>Dudis Gutierrez</t>
  </si>
  <si>
    <t xml:space="preserve">Silva Herrera Angela Viviana </t>
  </si>
  <si>
    <t>silvaangelaviviana2@gmail.com</t>
  </si>
  <si>
    <t>Calle 63 # 14-84</t>
  </si>
  <si>
    <t>Libertadores San Cristobal</t>
  </si>
  <si>
    <t>Yerson Vasquez</t>
  </si>
  <si>
    <t>Galindo Torres Gina Lizeth</t>
  </si>
  <si>
    <t>gina.lizethgt@hotmail.com</t>
  </si>
  <si>
    <t xml:space="preserve">Carrera 78 # 80-30 sur </t>
  </si>
  <si>
    <t>San Diego - Bosa</t>
  </si>
  <si>
    <t xml:space="preserve">Diana Patricia Torres </t>
  </si>
  <si>
    <t>Guevara Mendez Juan Carlos</t>
  </si>
  <si>
    <t>juanbelser1995@hotmail.com</t>
  </si>
  <si>
    <t>Trasversal 42 bis # 44-10</t>
  </si>
  <si>
    <t>Boita - Kennedy</t>
  </si>
  <si>
    <t>Maria Fernanda Mendez</t>
  </si>
  <si>
    <t>02/08/2021 - Liberty -Asesor Comercial</t>
  </si>
  <si>
    <t>Cifuentes Guerrero Henry Orlando</t>
  </si>
  <si>
    <t>hocifuentes4@misena.edu.co</t>
  </si>
  <si>
    <t xml:space="preserve">Cra 12 a e # 96-36 int 4 </t>
  </si>
  <si>
    <t>Km 5 via Calera Chapinero</t>
  </si>
  <si>
    <t xml:space="preserve">Martha Lucia Guerrero </t>
  </si>
  <si>
    <t>terminación de obra o labor contratada</t>
  </si>
  <si>
    <t>Lopez Huertas Jeimy Carolina</t>
  </si>
  <si>
    <t>caritolopez1804@gmail.com</t>
  </si>
  <si>
    <t>Diagonal 37 sur # 2-08 este</t>
  </si>
  <si>
    <t>Atenas - San Critobal</t>
  </si>
  <si>
    <t>Gilma Huertas</t>
  </si>
  <si>
    <t>Morales Muñoz Henry Duvan</t>
  </si>
  <si>
    <t>duvan-morales777@hotmail.com</t>
  </si>
  <si>
    <t>CARRERA PRIMERA ESTE #74B SUR 36</t>
  </si>
  <si>
    <t>Olga Lucia Muñoz</t>
  </si>
  <si>
    <t>PULIDO BELTRAN BRAYAN ALEJANDRO</t>
  </si>
  <si>
    <t>pulido_1995-05b@hotmail.com</t>
  </si>
  <si>
    <t>Calle 54a bis # 80c-67 sur</t>
  </si>
  <si>
    <t>Villa Anita</t>
  </si>
  <si>
    <t>Cesar Pulido Piñeros</t>
  </si>
  <si>
    <t>de supervisor a aux operativo 1/072022</t>
  </si>
  <si>
    <t>16/11/2019 Supervisor quality7 pqrs 1/7/21</t>
  </si>
  <si>
    <t>Pedrozo Alvarado Juan Manuel</t>
  </si>
  <si>
    <t>latschaosjuan@hotmail.com</t>
  </si>
  <si>
    <t>DIG CLL 97 A SUR #0-74 ESTE</t>
  </si>
  <si>
    <t>ALFONSO LOPEZ</t>
  </si>
  <si>
    <t>YANIRIS ALVARADO (MAMA)</t>
  </si>
  <si>
    <t xml:space="preserve">Renuncia - Motivos cambio de labor </t>
  </si>
  <si>
    <t>PEÑA GUTIERREZ YUDY NATHALIE</t>
  </si>
  <si>
    <t>nathag18@gmail.com</t>
  </si>
  <si>
    <t>Cra 5H 48L 37 SUR</t>
  </si>
  <si>
    <t>BOCHICA SUR</t>
  </si>
  <si>
    <t>BERTHA VELASQUEZ</t>
  </si>
  <si>
    <t>MORA CORTES CRISTIAN CAMILO</t>
  </si>
  <si>
    <t xml:space="preserve">     FAMISANAR</t>
  </si>
  <si>
    <t>Estrada</t>
  </si>
  <si>
    <t xml:space="preserve">Analista de Soporte </t>
  </si>
  <si>
    <t>Avila Garzon Diego Alejandro</t>
  </si>
  <si>
    <t>diego.avila209@hotmail.com</t>
  </si>
  <si>
    <t>Calle 55 # 87b59 sur</t>
  </si>
  <si>
    <t>Bosa Escosia</t>
  </si>
  <si>
    <t xml:space="preserve">Jose Avila </t>
  </si>
  <si>
    <t>Mahecha Fajardo Santiago</t>
  </si>
  <si>
    <t>tiiago191997@gmail.com</t>
  </si>
  <si>
    <t xml:space="preserve">Calle 41 a sur 7-33 este </t>
  </si>
  <si>
    <t>San Jose San Cristobal</t>
  </si>
  <si>
    <t>Luz Mery Fajardo</t>
  </si>
  <si>
    <t>Renuncia -Motivos Personales</t>
  </si>
  <si>
    <t xml:space="preserve">RODRIGUEZ CORTES LORENA YADIRA </t>
  </si>
  <si>
    <t>anerol0710@hotmail.com</t>
  </si>
  <si>
    <t>cra 1 a ste # 43b-72 sur</t>
  </si>
  <si>
    <t>San Miguel - San Cristobal</t>
  </si>
  <si>
    <t xml:space="preserve">Ana Cortes </t>
  </si>
  <si>
    <t>Nueva EPS 01/06/2020 a falabella como asesor de negociacion 01/06/2022</t>
  </si>
  <si>
    <t xml:space="preserve">Enriquez Narvaez Luisa Maria </t>
  </si>
  <si>
    <t>milu.158@hotmail.com</t>
  </si>
  <si>
    <t>cra 96 G # 22m-27</t>
  </si>
  <si>
    <t>Brayan Stiven Torres</t>
  </si>
  <si>
    <t>Martinez Fajardo David Reinaldo</t>
  </si>
  <si>
    <t>dmartinezfa@gmail.com</t>
  </si>
  <si>
    <t>Trasversal 28 # 24-65 tr 9 apto 402</t>
  </si>
  <si>
    <t>Judy Alejandra Malaver</t>
  </si>
  <si>
    <t>Martinez Ochoa Diego Fernando</t>
  </si>
  <si>
    <t>juan-di-85@hotmail.com</t>
  </si>
  <si>
    <t>Calle 59 sur #93c46</t>
  </si>
  <si>
    <t>Bosa Santa fé</t>
  </si>
  <si>
    <t>Martha Ligia Castañeda</t>
  </si>
  <si>
    <t xml:space="preserve">terminacion de contrato </t>
  </si>
  <si>
    <t>GIRON SALAZAR MARIO ERNESTO</t>
  </si>
  <si>
    <t>Administrador de Datos</t>
  </si>
  <si>
    <t>Gerente de Riesgo y Control Interno</t>
  </si>
  <si>
    <t>Paso a gerente de control interno 27/09/2022</t>
  </si>
  <si>
    <t>Vergara Guerra Maria Alejandra</t>
  </si>
  <si>
    <t>NUEVA EPS MOVILIDAD</t>
  </si>
  <si>
    <t>malejaguerrave1@gmail.com</t>
  </si>
  <si>
    <t>Diagonal 49 Sur # 85 - 79</t>
  </si>
  <si>
    <t>Chicala - Bosa</t>
  </si>
  <si>
    <t>Mayerlys Vergara Guerra</t>
  </si>
  <si>
    <t xml:space="preserve">JARABA TORRES DAYANA VANESSA </t>
  </si>
  <si>
    <t>vanessagarcia3@gmail.com</t>
  </si>
  <si>
    <t>CARRERA 120#69-26</t>
  </si>
  <si>
    <t>Faena - Engativa</t>
  </si>
  <si>
    <t>Obeida Maria Jaraba</t>
  </si>
  <si>
    <t>Sanchez Diaz Yandry Viviana</t>
  </si>
  <si>
    <t>sigifredohenao062@gmail.com</t>
  </si>
  <si>
    <t>cra 18 J # 75-35 sur</t>
  </si>
  <si>
    <t>Lucero Alto - Ciudad Bolivar</t>
  </si>
  <si>
    <t>Luz Helena Diaz</t>
  </si>
  <si>
    <t>Alvarez Gonzalez Catterine Andrea</t>
  </si>
  <si>
    <t>cattealvarez91@gmail.com</t>
  </si>
  <si>
    <t>calle 1 F # 29b-13</t>
  </si>
  <si>
    <t xml:space="preserve">Ludy Gonzalez </t>
  </si>
  <si>
    <t>BERMUDEZ DEVIA ANGELA DEL PILAR</t>
  </si>
  <si>
    <t>angyb_26@hotmail.com</t>
  </si>
  <si>
    <t>CARRERA 98 # 2 - 44</t>
  </si>
  <si>
    <t>TIERRA BUENA</t>
  </si>
  <si>
    <t>EDWAR ENRIQUE OSPINA BERMUDEZ</t>
  </si>
  <si>
    <t>PEREZ PATIÑO CARMEN CECILIA</t>
  </si>
  <si>
    <t>cecipati1202@gmail.com</t>
  </si>
  <si>
    <t>CARRERA 22 C # 22 A -75</t>
  </si>
  <si>
    <t>SAN ANTONIO DEL CARRIZAL</t>
  </si>
  <si>
    <t>JORGE SALAZAR</t>
  </si>
  <si>
    <t>INGENIERA INDUSTRIAL - ESPECIALISTA EN SEGURIDAD Y SALUD EN EL TRABAJO</t>
  </si>
  <si>
    <t>Yanbal Bucaramanga</t>
  </si>
  <si>
    <t>Pallares Ramirez Kelly Johanna</t>
  </si>
  <si>
    <t>kellypallares@hotmail.com</t>
  </si>
  <si>
    <t>Carrera 96 g # 17a-41</t>
  </si>
  <si>
    <t>Villemar - Fontibon</t>
  </si>
  <si>
    <t>Nicolas Alberto Garzon</t>
  </si>
  <si>
    <t>Urrutia Perez Daniel</t>
  </si>
  <si>
    <t>daniurpe@gmail.com</t>
  </si>
  <si>
    <t>Calle 52 # 71-52</t>
  </si>
  <si>
    <t>Simaboline - Copacabana</t>
  </si>
  <si>
    <t>Carmen Eva perez</t>
  </si>
  <si>
    <t>Cristancho Garcia Luis Arturo</t>
  </si>
  <si>
    <t>luiscristancho197@gmail.com</t>
  </si>
  <si>
    <t>Tv. 12 h bis # 42-59 sur</t>
  </si>
  <si>
    <t xml:space="preserve">Dora Ines Garcia </t>
  </si>
  <si>
    <t>Operaciones</t>
  </si>
  <si>
    <t>milyerfan987@hotmail.com</t>
  </si>
  <si>
    <t>Carrera 32 # 33-99</t>
  </si>
  <si>
    <t xml:space="preserve">renuncia - otra oferta laboral </t>
  </si>
  <si>
    <t>Sanchez Arias Johan Andres</t>
  </si>
  <si>
    <t>andreshus01@gmail.com</t>
  </si>
  <si>
    <t>Carrera 15 # 8-32</t>
  </si>
  <si>
    <t>El Cardal - Soacha</t>
  </si>
  <si>
    <t>Luz Dary Arias</t>
  </si>
  <si>
    <t>Terminación de contrato - abandono de cargo</t>
  </si>
  <si>
    <t xml:space="preserve">Muñoz Neira July Milena </t>
  </si>
  <si>
    <t>julymuñozlo@hotmail.com</t>
  </si>
  <si>
    <t>calle 49# 0-19 Este</t>
  </si>
  <si>
    <t>Peninsula - San Cristobal</t>
  </si>
  <si>
    <t>Camilo Gallego</t>
  </si>
  <si>
    <t>Marquez Moncada Yesid Andres</t>
  </si>
  <si>
    <t>andresmarquezmoncada@hotmail.com</t>
  </si>
  <si>
    <t>Calle 15 a # 103-36</t>
  </si>
  <si>
    <t>Floralba Moncada</t>
  </si>
  <si>
    <t>Terminación - periodo de prueba</t>
  </si>
  <si>
    <t>Vargas Mosquera Jessica Andrea</t>
  </si>
  <si>
    <t>jessik7@outlook.com</t>
  </si>
  <si>
    <t>manzana B casa 33</t>
  </si>
  <si>
    <t xml:space="preserve">Villa Monica </t>
  </si>
  <si>
    <t xml:space="preserve">Cecilia Mosquera Ariza </t>
  </si>
  <si>
    <t>Voluntario- Problemas de salud</t>
  </si>
  <si>
    <t>Barrera Fonseca John Styben</t>
  </si>
  <si>
    <t>johnbarrera141@gmail.com</t>
  </si>
  <si>
    <t>Calle 57 sur # 90 b - 17</t>
  </si>
  <si>
    <t>El Regalo - Bosa</t>
  </si>
  <si>
    <t xml:space="preserve">Mireya Esperanza Fonseca </t>
  </si>
  <si>
    <t>Basto Sabogal Nadia Paola</t>
  </si>
  <si>
    <t>paolabastosabogal@gmail.com</t>
  </si>
  <si>
    <t>calle 13 # 132-35 t5 apto 102</t>
  </si>
  <si>
    <t>karen Basto</t>
  </si>
  <si>
    <t>Profeesional en Mercadeo</t>
  </si>
  <si>
    <t xml:space="preserve">Renuncia - otra laboral </t>
  </si>
  <si>
    <t>Diaz Sanchez Linda Yerardyne</t>
  </si>
  <si>
    <t>yraldiine_23@hotmail.com</t>
  </si>
  <si>
    <t>Cra 7 este # 9 a82</t>
  </si>
  <si>
    <t>Ruth Nancy Sanchez</t>
  </si>
  <si>
    <t>Renuncia - mala relacion con el jefe</t>
  </si>
  <si>
    <t>Beltran Cifuentes Ingrith Camila</t>
  </si>
  <si>
    <t>ingrith.beltran14@gmail.com</t>
  </si>
  <si>
    <t>calle 10 B # 5-33 este</t>
  </si>
  <si>
    <t>Andres Alvarado Cifuentes</t>
  </si>
  <si>
    <t>Yepes Gutierrez Joan Andres</t>
  </si>
  <si>
    <t>juan.yepes2001@gmail.com</t>
  </si>
  <si>
    <t>Calle 51 # 88 c 42 sur</t>
  </si>
  <si>
    <t>Johana Estella Gutierrez</t>
  </si>
  <si>
    <t xml:space="preserve">Renuncia - otra oferta laboral - incompatibilidad con el jefe </t>
  </si>
  <si>
    <t>Hernandez Ramirez July Andrea</t>
  </si>
  <si>
    <t>y.uandre@hotmail.com</t>
  </si>
  <si>
    <t xml:space="preserve">cra 91 c # 51-41 ur </t>
  </si>
  <si>
    <t>Natalia Ramirez</t>
  </si>
  <si>
    <t>Sanchez Rincon Tania Marcela</t>
  </si>
  <si>
    <t>marcelatb1@gmail.com</t>
  </si>
  <si>
    <t>Diagonal 62 sur # 20a-42 casa 70</t>
  </si>
  <si>
    <t>Luz Dary Rincon Hernandez</t>
  </si>
  <si>
    <t>Diaz Robles Juan Felipe</t>
  </si>
  <si>
    <t>diazfelipe801@hotmail.com</t>
  </si>
  <si>
    <t>calle 66a # 73a 24</t>
  </si>
  <si>
    <t>Boyaca Real - Engativa</t>
  </si>
  <si>
    <t>Betty Diaz</t>
  </si>
  <si>
    <t>Mora Sabogal Francy Lorena</t>
  </si>
  <si>
    <t>lamasa137@gmail.com</t>
  </si>
  <si>
    <t>Calle 5b bis # 53f-38</t>
  </si>
  <si>
    <t>Luz Mery Sabogal</t>
  </si>
  <si>
    <t>Torres Silva Lady Katherine</t>
  </si>
  <si>
    <t>leidykiki98@gmail.com</t>
  </si>
  <si>
    <t>Carrera 97 # 22l-19 apto 204</t>
  </si>
  <si>
    <t>Camino Azul - Fontibon</t>
  </si>
  <si>
    <t>Luz Amparo Silva Rojas</t>
  </si>
  <si>
    <t xml:space="preserve">Renuncia - por estudio </t>
  </si>
  <si>
    <t>Alvarez Castro Leonardo Enrique</t>
  </si>
  <si>
    <t>Aguachica</t>
  </si>
  <si>
    <t>leonardoalvarez2008@hotmail.es</t>
  </si>
  <si>
    <t>Calle 5 # 22a-22 apto 301</t>
  </si>
  <si>
    <t>Progreso - Martires</t>
  </si>
  <si>
    <t>Astrid Rodriguez Alvarez</t>
  </si>
  <si>
    <t>Estepa Benitez Yender Sebastian</t>
  </si>
  <si>
    <t>yender.sebastian14@gmail.com</t>
  </si>
  <si>
    <t>Cra 47b # 73b-48 sur</t>
  </si>
  <si>
    <t xml:space="preserve">Jerusalen </t>
  </si>
  <si>
    <t>Inelda Benitez</t>
  </si>
  <si>
    <t>Chavarro Segura Diego Alejandro</t>
  </si>
  <si>
    <t>diegoalejandro2306@gmail.com</t>
  </si>
  <si>
    <t>Calle 56 sur # 81s -40  apto 202</t>
  </si>
  <si>
    <t>Class - Kennedyy</t>
  </si>
  <si>
    <t>Alejandra Correal</t>
  </si>
  <si>
    <t>Perez Dorado Jairo Antonio</t>
  </si>
  <si>
    <t>japerezd.jp@gmail.com</t>
  </si>
  <si>
    <t>Calle 147c # 95a40</t>
  </si>
  <si>
    <t>suba</t>
  </si>
  <si>
    <t>Carmen Dorado</t>
  </si>
  <si>
    <t xml:space="preserve">Saldarriga Gaviria Yesenia </t>
  </si>
  <si>
    <t>ysaldarriaga67@gmail.com</t>
  </si>
  <si>
    <t>Calle 102 b # 74-28</t>
  </si>
  <si>
    <t>Pedregal - Medellin</t>
  </si>
  <si>
    <t>Maria Eugenia Gaviria</t>
  </si>
  <si>
    <t>Muñoz Ramirez Diana Catalina</t>
  </si>
  <si>
    <t>dicatymosca@gmail.com</t>
  </si>
  <si>
    <t>Calle  94C # 55-62</t>
  </si>
  <si>
    <t>Aranjuez - Medellin</t>
  </si>
  <si>
    <t>Fabio Andres Montoya</t>
  </si>
  <si>
    <t xml:space="preserve">Renuncia - no hay oportunidad de estudiar </t>
  </si>
  <si>
    <t>Correa Restrepo Gian Carlo</t>
  </si>
  <si>
    <t>giancorrea@hotmail.com</t>
  </si>
  <si>
    <t xml:space="preserve">Cra 66 # 32 B -35 int 301 </t>
  </si>
  <si>
    <t>Fatima - Medellin</t>
  </si>
  <si>
    <t xml:space="preserve">Meliza Carolina Ruales </t>
  </si>
  <si>
    <t>Terminacion de contrato de obra labor</t>
  </si>
  <si>
    <t>Buitrago Saldarriaga Yury Andrea</t>
  </si>
  <si>
    <t>Magangue</t>
  </si>
  <si>
    <t>andreabuitrago27@gmail.com</t>
  </si>
  <si>
    <t>Calle 29b sur # 40a-23</t>
  </si>
  <si>
    <t>Miguel Duarte</t>
  </si>
  <si>
    <t xml:space="preserve">Sena Productiva - Soporte </t>
  </si>
  <si>
    <t>Terminación contrato aprendizaje</t>
  </si>
  <si>
    <t>Londoño Montoya Laura</t>
  </si>
  <si>
    <t>llm.951123@gmail.com</t>
  </si>
  <si>
    <t>Cra 25 #38b-13</t>
  </si>
  <si>
    <t>La Milagrosa - Medellin</t>
  </si>
  <si>
    <t>Lina Maria Montoya</t>
  </si>
  <si>
    <t>JARAMILLO MONTOYA CAROLINA</t>
  </si>
  <si>
    <t>carolajaramillo123@gmail.com</t>
  </si>
  <si>
    <t>Calle 26 A # 83 b 36</t>
  </si>
  <si>
    <t>Belen - Medellín</t>
  </si>
  <si>
    <t>Maria del Socorro Montoya</t>
  </si>
  <si>
    <t>Renuncia - Horario laboral - Mal ambiente laboral</t>
  </si>
  <si>
    <t>RIOS MORENO LUIS FERNANDO</t>
  </si>
  <si>
    <t>xfernandoxrios@gmail.com</t>
  </si>
  <si>
    <t>Cra. 16 bis este No. 44b-23 Sur</t>
  </si>
  <si>
    <t>Altos de Virrey  San Cristobal</t>
  </si>
  <si>
    <t>Luz Miriam Moreno</t>
  </si>
  <si>
    <t>Ramirez Bahamon Jorge Andres</t>
  </si>
  <si>
    <t>matiandres97@gmail.com</t>
  </si>
  <si>
    <t>Calle 133a # 102a12 apt 202</t>
  </si>
  <si>
    <t>Angie Paola Estepa</t>
  </si>
  <si>
    <t xml:space="preserve">Vargas Rodriguez Carlos Andres </t>
  </si>
  <si>
    <t>carlos.vargas.ro95@gmail.com</t>
  </si>
  <si>
    <t>Kra 119 # 63j16</t>
  </si>
  <si>
    <t>Andalucia - Engativa</t>
  </si>
  <si>
    <t>Karen Lorena Vargas</t>
  </si>
  <si>
    <t>Colmedica Plan Domiciliario</t>
  </si>
  <si>
    <t>Taylor Barrera Wendy Paola</t>
  </si>
  <si>
    <t>wen_taylor585@hotmail.com</t>
  </si>
  <si>
    <t>Calle 95# 75c-19</t>
  </si>
  <si>
    <t>Doris Yermey Barrera</t>
  </si>
  <si>
    <t>Colmédica venta esmeralda</t>
  </si>
  <si>
    <t>Hernandez Fajardo Ingri Paola</t>
  </si>
  <si>
    <t>ingri-hernandez@hotmail.com</t>
  </si>
  <si>
    <t>diagonal 81 a sur No. 6-68 este</t>
  </si>
  <si>
    <t>El Bosque - Usmme</t>
  </si>
  <si>
    <t>Aureliano Hernandez</t>
  </si>
  <si>
    <t xml:space="preserve">Orjuela Coca Cristian Camilo </t>
  </si>
  <si>
    <t>ckmiloc@gmail.com</t>
  </si>
  <si>
    <t>Calle 36 d sur # 1-38 Este</t>
  </si>
  <si>
    <t>Atenas</t>
  </si>
  <si>
    <t>Luz Miriam Coca</t>
  </si>
  <si>
    <t>Sanchez Guevara Eider Alberto</t>
  </si>
  <si>
    <t>Chima</t>
  </si>
  <si>
    <t>eidersanchez2403@gmail.com</t>
  </si>
  <si>
    <t>Calle 63 D # 18c-08</t>
  </si>
  <si>
    <t>Lucero - Ciudad Bolivar</t>
  </si>
  <si>
    <t xml:space="preserve">Fabian Martinez </t>
  </si>
  <si>
    <t>Caicedo Tobos Milton Gustavo</t>
  </si>
  <si>
    <t>mgcaicedot@gmail.com</t>
  </si>
  <si>
    <t>tv. 7f # 26-75</t>
  </si>
  <si>
    <t>Nogal - Soacha</t>
  </si>
  <si>
    <t>Alejadro Combita</t>
  </si>
  <si>
    <t>gestion humana 1/06/2020</t>
  </si>
  <si>
    <t>Formador 16/08/2019</t>
  </si>
  <si>
    <t>Hernandez Rubio Laura Victoria</t>
  </si>
  <si>
    <t>simon28.capri@hotmail.com</t>
  </si>
  <si>
    <t>cra 96 i # 16f-26</t>
  </si>
  <si>
    <t>San Pedro - Fontibon</t>
  </si>
  <si>
    <t>Monica Hernandez Rubio</t>
  </si>
  <si>
    <t>Retiro - Mal clima laboral</t>
  </si>
  <si>
    <t>Soto Arias Lina Maria</t>
  </si>
  <si>
    <t>linamariasotoarias@gmail.com</t>
  </si>
  <si>
    <t xml:space="preserve">calle 57g # 71c 50 int 10 apt 101 </t>
  </si>
  <si>
    <t>Surbana - Bosa</t>
  </si>
  <si>
    <t>Martha Lucero Arias</t>
  </si>
  <si>
    <t xml:space="preserve">Renuncia - otra oferta </t>
  </si>
  <si>
    <t>Achury Montealegre Juan David</t>
  </si>
  <si>
    <t>achurymont.jd@gmail.com</t>
  </si>
  <si>
    <t>Carrera 19 este # 35-36</t>
  </si>
  <si>
    <t>Juan David achury</t>
  </si>
  <si>
    <t>Sandoval Jimenez Maria Alejandra</t>
  </si>
  <si>
    <t>malejaa1605@gmail.com</t>
  </si>
  <si>
    <t>Carrera 114 a # 145-33 apto 201</t>
  </si>
  <si>
    <t>La Fontana - Suba</t>
  </si>
  <si>
    <t>Blanca Nubia Jimenez</t>
  </si>
  <si>
    <t>Alvarado Pulido Breidi Paola  </t>
  </si>
  <si>
    <t>paola.alvarado1125@gmail.com</t>
  </si>
  <si>
    <t>Carrera 37 # 1f-78</t>
  </si>
  <si>
    <t>Villa Ines  - Kennedy</t>
  </si>
  <si>
    <t xml:space="preserve">Wendy Alvarado Pulido </t>
  </si>
  <si>
    <t>prestamo de yanbal a claro14/04/2020</t>
  </si>
  <si>
    <t>Rosas Wiler Wilson Arley</t>
  </si>
  <si>
    <t>arleyw@hotmail.com</t>
  </si>
  <si>
    <t>Calle 65 sur # 1F-41 Este</t>
  </si>
  <si>
    <t>La Fiscala - Usme</t>
  </si>
  <si>
    <t>Wilson Antonio Rosas</t>
  </si>
  <si>
    <t>Lopez Martinez Manuela</t>
  </si>
  <si>
    <t>lopezmanuela778@gmail.com</t>
  </si>
  <si>
    <t>Carrea 33 # 34-82 interior 201</t>
  </si>
  <si>
    <t>Soreto - Medellin</t>
  </si>
  <si>
    <t>Yolanda Martinez Giraldo</t>
  </si>
  <si>
    <t xml:space="preserve">DELGADO SANTANA LUISA FERNANDA </t>
  </si>
  <si>
    <t>Sanitas - Salud Total 01/09/2020</t>
  </si>
  <si>
    <t>luisita_delgado@hotmail.com</t>
  </si>
  <si>
    <t>CL17 D 15 C 26</t>
  </si>
  <si>
    <t>REMANSO</t>
  </si>
  <si>
    <t>CARLOS RODRIGUEZ</t>
  </si>
  <si>
    <t>de yanbal a Claro 23/07/2019 de claro a yanbal 5/42021</t>
  </si>
  <si>
    <t xml:space="preserve">VANEGAS BUITRAGO BARBARA VICTORIA </t>
  </si>
  <si>
    <t>victoriavanegas03@hotmail.com</t>
  </si>
  <si>
    <t>CALLE 58 P SUR # 78 M -21</t>
  </si>
  <si>
    <t>JOSE ANTONIO GALAN</t>
  </si>
  <si>
    <t>MARIA ISABEL BUITRAGO</t>
  </si>
  <si>
    <t>yanbal 1/06/2020</t>
  </si>
  <si>
    <t>16/04/2019 de asesor a back</t>
  </si>
  <si>
    <t>Velandia Alvarez Andres Camilo</t>
  </si>
  <si>
    <t>pilo-mi@hotmail.com</t>
  </si>
  <si>
    <t>cra 182#69c-31 sur</t>
  </si>
  <si>
    <t>Maria Victoria Allvarez</t>
  </si>
  <si>
    <t>Pava Camargo Sebastian David</t>
  </si>
  <si>
    <t>sebastian1026.sp@gmail.com</t>
  </si>
  <si>
    <t>Calle 55 sur # 24c-28 int 3 apto 404</t>
  </si>
  <si>
    <t>Darlin Jazmin Camargo</t>
  </si>
  <si>
    <t>Administración de Negocios internacionales</t>
  </si>
  <si>
    <t>Serrano Pineda Leady Johana</t>
  </si>
  <si>
    <t>ladiserrano1023@gmail.com</t>
  </si>
  <si>
    <t>calle 40sur # 29c24e</t>
  </si>
  <si>
    <t>El progreso - Suba</t>
  </si>
  <si>
    <t>Cecilia Pineda Arias</t>
  </si>
  <si>
    <t>Calderon Caicedo Lizeth Alejandra</t>
  </si>
  <si>
    <t>aleja38_@hotmail.com</t>
  </si>
  <si>
    <t>Calle 75 s # 78f 37</t>
  </si>
  <si>
    <t>Primavera - Bosa</t>
  </si>
  <si>
    <t xml:space="preserve">Sandra Liliana Caicedo </t>
  </si>
  <si>
    <t>Psicologia V semestre</t>
  </si>
  <si>
    <t>Colmédica Aliansalud</t>
  </si>
  <si>
    <t>Velasquez Salas Lina Maria</t>
  </si>
  <si>
    <t>lina9625@hotmail.com</t>
  </si>
  <si>
    <t>Calle 24 # 6 D31 este</t>
  </si>
  <si>
    <t>Ricaurte - Soacha</t>
  </si>
  <si>
    <t xml:space="preserve">Carolina Salas </t>
  </si>
  <si>
    <t>Monares Ortiz Daniel Antonio</t>
  </si>
  <si>
    <t>Calle 22 # 15-71</t>
  </si>
  <si>
    <t>Los Cedros - Giron</t>
  </si>
  <si>
    <t>Magdalena Ortiz</t>
  </si>
  <si>
    <t>derecho</t>
  </si>
  <si>
    <t xml:space="preserve">Yanbal Santander </t>
  </si>
  <si>
    <t>Castillo Herrera Karen Andrea</t>
  </si>
  <si>
    <t>kandreacas@hotmail.com</t>
  </si>
  <si>
    <t>Diagonal 56 Bis sur # 84a-12</t>
  </si>
  <si>
    <t>Villa Sonia - Bosa</t>
  </si>
  <si>
    <t>Fabio Miguel Benavides</t>
  </si>
  <si>
    <t>Gestión de Mercados</t>
  </si>
  <si>
    <t>Sacristan Roa Joan Manuel</t>
  </si>
  <si>
    <t>jsacrisroa@gmail.com</t>
  </si>
  <si>
    <t>Kra 10 # 6-81 torre 15 apto 502</t>
  </si>
  <si>
    <t>Luz Miriam Roa Ordoñez</t>
  </si>
  <si>
    <t>Lopez Rozo Andres Eduardo</t>
  </si>
  <si>
    <t>andreslopezrozo1026@gmail.com</t>
  </si>
  <si>
    <t>Carrera 13D # 164a -10</t>
  </si>
  <si>
    <t xml:space="preserve">John William Lopez </t>
  </si>
  <si>
    <t>Garcia Chacon Joham Camilo</t>
  </si>
  <si>
    <t>joancamilogarcia@hotmail.com</t>
  </si>
  <si>
    <t>Calle 31 sur # 68 D-17</t>
  </si>
  <si>
    <t>Floralia - Kennedy</t>
  </si>
  <si>
    <t xml:space="preserve">Cristian Garcia Chacon </t>
  </si>
  <si>
    <t xml:space="preserve">Burbano Ballesteros Brayan Nicolas </t>
  </si>
  <si>
    <t>brayanburbano06@gmail.com</t>
  </si>
  <si>
    <t>Kra 12 f Bbis # 31F-23 sur</t>
  </si>
  <si>
    <t>Bosque de San Carlos</t>
  </si>
  <si>
    <t>Estella Ballesteros</t>
  </si>
  <si>
    <t xml:space="preserve">Renuncia -no hay oportunidadess de crecimiento </t>
  </si>
  <si>
    <t>Duarte Enciso Andres</t>
  </si>
  <si>
    <t>tolandres@hotmail.com</t>
  </si>
  <si>
    <t>Calle 36 sur 72M-20</t>
  </si>
  <si>
    <t>Carvajal - Kennedy</t>
  </si>
  <si>
    <t>Katherine Marerus</t>
  </si>
  <si>
    <t>20/05/2019de Dual a Pichincha a Colpatria 6/6/2019</t>
  </si>
  <si>
    <t>GRANADOS SANCHEZ DANIELA</t>
  </si>
  <si>
    <t>Pasa de salud total a sanitas 01/09/2022</t>
  </si>
  <si>
    <t>daniela20101904@live.com.ar</t>
  </si>
  <si>
    <t>CARRERA 13 # 31F 17 SUR</t>
  </si>
  <si>
    <t>GUSTAVO RESTREPO</t>
  </si>
  <si>
    <t>ELIZABETH SANCHEZ</t>
  </si>
  <si>
    <t>16/09/2020 Asesor de Negociación a  Data Marshall - 01/10/2021 Coordinador de Proyecto</t>
  </si>
  <si>
    <t xml:space="preserve">RODRIGUEZ GONZALEZ YENIFER ANGELICA  </t>
  </si>
  <si>
    <t>jenniferrodriguez91@hotmail.com</t>
  </si>
  <si>
    <t>CALLE 48SUR # 12 F 49</t>
  </si>
  <si>
    <t>JAIME BAQUERO</t>
  </si>
  <si>
    <t>Romero Vanegas Juan Pablo</t>
  </si>
  <si>
    <t>Natagaima</t>
  </si>
  <si>
    <t>juanpa_rho@hotmail.com</t>
  </si>
  <si>
    <t>CARRERA DECIMA ESTE # 2B- 17</t>
  </si>
  <si>
    <t>El Rocio Alto - Santa Fé</t>
  </si>
  <si>
    <t>Neyla Matria Romero</t>
  </si>
  <si>
    <t xml:space="preserve">Londoño Jaramillo Andres Felipe </t>
  </si>
  <si>
    <t>zonaeventosbogota@gmail.com</t>
  </si>
  <si>
    <t xml:space="preserve">Calle 4 F # 41a-36 </t>
  </si>
  <si>
    <t xml:space="preserve">primavera -Puente Aranda </t>
  </si>
  <si>
    <t>Gloria Ines Londoño</t>
  </si>
  <si>
    <t>Fandiño Quintero Derly Yorlady</t>
  </si>
  <si>
    <t>derly9822@gmail.com</t>
  </si>
  <si>
    <t xml:space="preserve">Cra 5 a Este # 47-27 sur </t>
  </si>
  <si>
    <t>Santa Rita - San Cristobal</t>
  </si>
  <si>
    <t>Luz Miriam Fandiño</t>
  </si>
  <si>
    <t>Triana Cagua Johanna Marcela</t>
  </si>
  <si>
    <t>marcela.triana2517@gmail.com</t>
  </si>
  <si>
    <t>Trasversal 4D # 4-65</t>
  </si>
  <si>
    <t>Zapan 1 - soacha</t>
  </si>
  <si>
    <t xml:space="preserve">Ruth Elvira Cagua </t>
  </si>
  <si>
    <t xml:space="preserve">Técnico Auxiliar enfermeria </t>
  </si>
  <si>
    <t>Renuncia - Baja remuneración - Horario laboral</t>
  </si>
  <si>
    <t xml:space="preserve">Kra 1 este # 43B44 sur </t>
  </si>
  <si>
    <t xml:space="preserve">Jaqueline Ovalle </t>
  </si>
  <si>
    <t>Marquez Restrepo Yessica Del Carmen</t>
  </si>
  <si>
    <t>Yessikamarquez13@gmail.com</t>
  </si>
  <si>
    <t>Kra 95 a # 136-47</t>
  </si>
  <si>
    <t>Suba el Bosque</t>
  </si>
  <si>
    <t>Jois Yamid Ortiz Diaz</t>
  </si>
  <si>
    <t xml:space="preserve">Licenciado en Administración </t>
  </si>
  <si>
    <t xml:space="preserve">Huertas Leguizamon Kimberly </t>
  </si>
  <si>
    <t>Kiimberlyhuertas97@gmail.com</t>
  </si>
  <si>
    <t>Dg 32FBis Sur # 13a3</t>
  </si>
  <si>
    <t>lomas Rafael Uribe</t>
  </si>
  <si>
    <t xml:space="preserve">Kimberly Huertas </t>
  </si>
  <si>
    <t>Torres Giraldo Daniela</t>
  </si>
  <si>
    <t>daniitorres28@gmail.com</t>
  </si>
  <si>
    <t>Cra 48 A 107-76</t>
  </si>
  <si>
    <t>Andalucia - Medellin</t>
  </si>
  <si>
    <t xml:space="preserve">Erika Lucia Giraldo </t>
  </si>
  <si>
    <t xml:space="preserve">Ortiz Parra Juan Jose </t>
  </si>
  <si>
    <t>juan_jose2804@hotmail.com</t>
  </si>
  <si>
    <t>Carrera 7 # 13-10</t>
  </si>
  <si>
    <t>P. Muña - Sibate</t>
  </si>
  <si>
    <t xml:space="preserve">Edilma Parra Pulido </t>
  </si>
  <si>
    <t>Terminación de contrato de aprendizaje</t>
  </si>
  <si>
    <t>GOMEZ GOMEZ RUTH MELIDA</t>
  </si>
  <si>
    <t>melodia1302@hotmail.com</t>
  </si>
  <si>
    <t>CLL 54C SUR 100 24</t>
  </si>
  <si>
    <t>JEISON LOPEZ (ESPOSO)</t>
  </si>
  <si>
    <t>Rodriguez Guevara Jhony Alexander</t>
  </si>
  <si>
    <t>jhonyalexg97@gmail.com</t>
  </si>
  <si>
    <t>Carrera 35 a # 11-59</t>
  </si>
  <si>
    <t>Ciudad Montes - puente Aranda</t>
  </si>
  <si>
    <t xml:space="preserve">Alexandra Guevara </t>
  </si>
  <si>
    <t>Cano Bejarano Marlon Steevens</t>
  </si>
  <si>
    <t>Namco131212@gmail.com</t>
  </si>
  <si>
    <t>Carrera 31cs# 19a19</t>
  </si>
  <si>
    <t>ingenieria civil</t>
  </si>
  <si>
    <t>VIRGUEZ SAMMY STEFFANY</t>
  </si>
  <si>
    <t>sammyvirguez@gmail.com</t>
  </si>
  <si>
    <t>CRA 35 #2-51</t>
  </si>
  <si>
    <t>Bochica Central - puente Aranda</t>
  </si>
  <si>
    <t xml:space="preserve">Dora Estellla Sanchez </t>
  </si>
  <si>
    <t>Rivera Sanchez Paula Melissa</t>
  </si>
  <si>
    <t>merelo12345@hotmail.com</t>
  </si>
  <si>
    <t>Calle 73 D # 0-26 Este</t>
  </si>
  <si>
    <t>Albert Rivera</t>
  </si>
  <si>
    <t>Sanchez Sanchez Astrid Lizeth</t>
  </si>
  <si>
    <t>astridsanchez1718@gmail.com</t>
  </si>
  <si>
    <t>Calle 49 h # 9-40</t>
  </si>
  <si>
    <t>Molinos - Tunjuelito</t>
  </si>
  <si>
    <t xml:space="preserve">Sandra Sofia Sanchez </t>
  </si>
  <si>
    <t xml:space="preserve">MATAMOROS HERNANDEZ INGRID DAYANA </t>
  </si>
  <si>
    <t>dayanamatamoros308@gmail.com</t>
  </si>
  <si>
    <t>CARRERA 97 A CL 72-96</t>
  </si>
  <si>
    <t>ALAMOS NORTE</t>
  </si>
  <si>
    <t>GYOVANY ROMERO TORRES</t>
  </si>
  <si>
    <t>DOCENTE</t>
  </si>
  <si>
    <t>SENA</t>
  </si>
  <si>
    <t>Renuncia – No hay oportunidades de crecimiento laboral</t>
  </si>
  <si>
    <t xml:space="preserve">Jimenez Tabares Rosa Andrea </t>
  </si>
  <si>
    <t>andrejita3075@gmail.com</t>
  </si>
  <si>
    <t>Calle 35 # 53-12</t>
  </si>
  <si>
    <t>San José Obrero - Bello</t>
  </si>
  <si>
    <t>Luz Dary Jimenez</t>
  </si>
  <si>
    <t xml:space="preserve">Terminacion contrato - Periodo de Prueba </t>
  </si>
  <si>
    <t>Ramirez Junco Edward Guillermo</t>
  </si>
  <si>
    <t>edwardguillermo0422@hotmail.com</t>
  </si>
  <si>
    <t>Cra 32 # 33-99</t>
  </si>
  <si>
    <t>William Adolfo Ramirez</t>
  </si>
  <si>
    <t xml:space="preserve">Mejia Piedrahita Esmeralda </t>
  </si>
  <si>
    <t>esmeraldampiedrahita18@gmail.com</t>
  </si>
  <si>
    <t>Cra 55 # 80-60</t>
  </si>
  <si>
    <t>Hortencia -Itagui</t>
  </si>
  <si>
    <t>Gloria Piedrahita</t>
  </si>
  <si>
    <t>yeisongraterol@gmail.com</t>
  </si>
  <si>
    <t>LAURA BELTRAN</t>
  </si>
  <si>
    <t>a operaciones 1/04/2019 de Planeación a Claro 16/09/2020</t>
  </si>
  <si>
    <t>16/09/2020 Dara Marshall</t>
  </si>
  <si>
    <t>VARGAS ROSA MARIA</t>
  </si>
  <si>
    <t>Nueva eps - Sanitas 01/11/2020</t>
  </si>
  <si>
    <t xml:space="preserve">Villeta </t>
  </si>
  <si>
    <t>rosamariav644@gmail.com</t>
  </si>
  <si>
    <t>Calle 74 f sur # 81 - 08</t>
  </si>
  <si>
    <t xml:space="preserve">Lourdes - Bosa </t>
  </si>
  <si>
    <t>Yesica Cano</t>
  </si>
  <si>
    <t>Recursos Fisicos</t>
  </si>
  <si>
    <t xml:space="preserve">Dirección de Recursos Físicos </t>
  </si>
  <si>
    <t>Rueda Ruiz Delfi Yuriana</t>
  </si>
  <si>
    <t>delfy_1514@hotmail.com</t>
  </si>
  <si>
    <t>Carrera 103 b # 133a 42</t>
  </si>
  <si>
    <t>Rosalba Ruiz Jimenez</t>
  </si>
  <si>
    <t xml:space="preserve">Licenciatura en Ingles </t>
  </si>
  <si>
    <t>Renuncia - Incompatibilidad con jefe</t>
  </si>
  <si>
    <t xml:space="preserve">scotiabank a popular 05/11/19a </t>
  </si>
  <si>
    <t>renuncia trasladarse</t>
  </si>
  <si>
    <t>Av 1 # 5a-31</t>
  </si>
  <si>
    <t>Las Cruces Santafe</t>
  </si>
  <si>
    <t>Fernando Rivera Vega</t>
  </si>
  <si>
    <t xml:space="preserve">Martinez Suta Karen Lorena </t>
  </si>
  <si>
    <t>martinez.karen.tecni@gmail.com</t>
  </si>
  <si>
    <t>Calle 62b # 22c-27</t>
  </si>
  <si>
    <t>Blanca Amanda Suta</t>
  </si>
  <si>
    <t xml:space="preserve">Grismaldo Galeano Diego Armando </t>
  </si>
  <si>
    <t>Calle 32b # 23-52</t>
  </si>
  <si>
    <t>Luz Yanneth Galeano</t>
  </si>
  <si>
    <t>involuntario</t>
  </si>
  <si>
    <t xml:space="preserve">Ramos Ortiz Laura Daniela </t>
  </si>
  <si>
    <t>laurisaortiz@gmail.com</t>
  </si>
  <si>
    <t>calle 97 # 6a 03 Este sur</t>
  </si>
  <si>
    <t>Alfonso López - Usme</t>
  </si>
  <si>
    <t>Juan Sebastian Mora</t>
  </si>
  <si>
    <t xml:space="preserve">Padilla Castañeda Anderson Joan </t>
  </si>
  <si>
    <t>andersonpadilla12@yahoo.com</t>
  </si>
  <si>
    <t>Calle 69 sur # 95-37</t>
  </si>
  <si>
    <t>Lisdy Juliana Acosta</t>
  </si>
  <si>
    <t>Sanchez Quijano Yericsa Katerine</t>
  </si>
  <si>
    <t>yerikat21@hotmail.com</t>
  </si>
  <si>
    <t>Carrera 1 H este # 75b-44 sur</t>
  </si>
  <si>
    <t>Tejares - Usme</t>
  </si>
  <si>
    <t>Miriam Quijano Gonzalez</t>
  </si>
  <si>
    <t>Cristancho Mateus Fanny Yolanda</t>
  </si>
  <si>
    <t>fycmateus@gmail.com</t>
  </si>
  <si>
    <t>Calle 43a sur # 2-10 este</t>
  </si>
  <si>
    <t>Eduard Rodriguez</t>
  </si>
  <si>
    <t>Romero Benitez Sebastian</t>
  </si>
  <si>
    <t>sebis-27980@hotmail.com</t>
  </si>
  <si>
    <t xml:space="preserve">Tras. 5 bis # 48p-44 sur </t>
  </si>
  <si>
    <t>Molinos II Tunjuelito</t>
  </si>
  <si>
    <t>Silvia Helena Benitez</t>
  </si>
  <si>
    <t>de apoyo a colmedica 12/07/2019</t>
  </si>
  <si>
    <t>Beltran Garcia Carlos Andres</t>
  </si>
  <si>
    <t>1997carlosbeltran@gmail.com</t>
  </si>
  <si>
    <t>Carrera 21 # 36-19</t>
  </si>
  <si>
    <t>PALACIOS GARCIA MICHAEL EDUARDO</t>
  </si>
  <si>
    <t>ruinoru3@gmail.com</t>
  </si>
  <si>
    <t>CLL 6D #3-26 CASA #28</t>
  </si>
  <si>
    <t>BELEN</t>
  </si>
  <si>
    <t>MERCY GUTIERREZ (HERMANA)</t>
  </si>
  <si>
    <t>OCHOA SUAREZ LYSSE TATIANA</t>
  </si>
  <si>
    <t>tatiana.0.15.18@gmail.com</t>
  </si>
  <si>
    <t>Cra 36 a # 54a s-43</t>
  </si>
  <si>
    <t>Luz Emilse Suarez</t>
  </si>
  <si>
    <t>Colmédica domiciliario</t>
  </si>
  <si>
    <t>Montalvo Galindo Karen Julieth</t>
  </si>
  <si>
    <t>montalokaren_20@hotmail.com</t>
  </si>
  <si>
    <t>Cra 6 Este # 32c-09</t>
  </si>
  <si>
    <t xml:space="preserve">Jaquelin Galindo Trujillo </t>
  </si>
  <si>
    <t>Asesor(a) Comercial</t>
  </si>
  <si>
    <t>Rodriguez Garcia Yeny Paola</t>
  </si>
  <si>
    <t>jpao.rodriguez@hotmail.com</t>
  </si>
  <si>
    <t>carrera 77 j bis # 69a sur -16</t>
  </si>
  <si>
    <t xml:space="preserve">Fredy Alexander Palacios </t>
  </si>
  <si>
    <t xml:space="preserve">Auxiliar de Enfermeria </t>
  </si>
  <si>
    <t>Terminación de Contrato por periodo de prueba</t>
  </si>
  <si>
    <t xml:space="preserve">Mejia Torres Valeria </t>
  </si>
  <si>
    <t>valeh_06@gmail.com</t>
  </si>
  <si>
    <t>Calle 66 a # 16-41</t>
  </si>
  <si>
    <t>Rosario Torres</t>
  </si>
  <si>
    <t>TRIPULANTE DE AVIACION PASAJEROS</t>
  </si>
  <si>
    <t>Terminación de contrato de justa causa</t>
  </si>
  <si>
    <t>Ardila Sanchez Rosa Angelica</t>
  </si>
  <si>
    <t>angelardila08@hotmail.com</t>
  </si>
  <si>
    <t>Cra 2 # 30-112</t>
  </si>
  <si>
    <t>Maipore - Soacha</t>
  </si>
  <si>
    <t>Sandra Milena Ardila</t>
  </si>
  <si>
    <t>Analista de Investigación</t>
  </si>
  <si>
    <t>Terminación de Contraro por periodo de prueba</t>
  </si>
  <si>
    <t xml:space="preserve">BETANCUR GAVIRIA ADONIS </t>
  </si>
  <si>
    <t>adonis.oc@gmail.com</t>
  </si>
  <si>
    <t xml:space="preserve">carrera 89 a 45 a 38 sur </t>
  </si>
  <si>
    <t xml:space="preserve">las margaritas </t>
  </si>
  <si>
    <t xml:space="preserve">sandra gavieria </t>
  </si>
  <si>
    <t>Mantenimiento electrico y electronico automotriz</t>
  </si>
  <si>
    <t>traslado de yanbal a Banco Agrario 7 feb 22 - pasa a supervisor de calidad 01/02/2023</t>
  </si>
  <si>
    <t>Beltran Vega Victor Mauricio</t>
  </si>
  <si>
    <t>victor-beltran1976@hotmail.com</t>
  </si>
  <si>
    <t xml:space="preserve">calle 30b # 7a-30 dur </t>
  </si>
  <si>
    <t>Serafina - San Cristobal</t>
  </si>
  <si>
    <t>Francia Marcela Patiño</t>
  </si>
  <si>
    <t>Mendoza Rios Jessika Alexandra</t>
  </si>
  <si>
    <t>jeessrios@gmail.com</t>
  </si>
  <si>
    <t>Cra 81 s # 56-86 sur</t>
  </si>
  <si>
    <t>Vegas de Santa Ana - Kennedy</t>
  </si>
  <si>
    <t xml:space="preserve">Carmenza Rios </t>
  </si>
  <si>
    <t xml:space="preserve">01/10/2021 analista de gestión humana </t>
  </si>
  <si>
    <t>Lopez Palacios Victor Daniel</t>
  </si>
  <si>
    <t>danielopez@hotmail.com</t>
  </si>
  <si>
    <t>Cra 107# 17b-74 apto 102</t>
  </si>
  <si>
    <t>Victor Lopez</t>
  </si>
  <si>
    <t>Banco Popular</t>
  </si>
  <si>
    <t>02/03/2020 - Banco Popular</t>
  </si>
  <si>
    <t>auxiliar operativo 2/03/2020</t>
  </si>
  <si>
    <t xml:space="preserve">Torres Tovar Jhon David </t>
  </si>
  <si>
    <t>Popaya</t>
  </si>
  <si>
    <t>jdt860928@gmail.com</t>
  </si>
  <si>
    <t>Cra 79c # 42a sur 34</t>
  </si>
  <si>
    <t>Bomberos - Kennedy</t>
  </si>
  <si>
    <t>Lida Yurani Vasquez</t>
  </si>
  <si>
    <t>andrescml@hotmail.com</t>
  </si>
  <si>
    <t>Trasv 19 # 34c-25</t>
  </si>
  <si>
    <t>Marina Lara</t>
  </si>
  <si>
    <t xml:space="preserve">AVILA GALEANO LAURA DANIELA </t>
  </si>
  <si>
    <t>Colfondos - Porvenir 01/12/2019</t>
  </si>
  <si>
    <t>lauraavila-97@outlook.com</t>
  </si>
  <si>
    <t>CARRERA 86 B N 69 A 64</t>
  </si>
  <si>
    <t>FLORIDA</t>
  </si>
  <si>
    <t>RICARDO AVILA</t>
  </si>
  <si>
    <t>ADMINISTRACION DE EMPRESAS</t>
  </si>
  <si>
    <t>de avantel a claro 08/8/19 a claro 26/03/20</t>
  </si>
  <si>
    <t>Renuncia - Baja remuneracion y horario laboral</t>
  </si>
  <si>
    <t>PADILLA VARGAS JAIRO ALBERTO</t>
  </si>
  <si>
    <t>padillaalberto@hotmail.com</t>
  </si>
  <si>
    <t>Cra 103 # 74 - 74 sur</t>
  </si>
  <si>
    <t>Maria Vargas</t>
  </si>
  <si>
    <t>Bayport</t>
  </si>
  <si>
    <t>pasa de aux operativo de scotiabank a aux. operativo de Bayport 1/03/2022</t>
  </si>
  <si>
    <t>Asesor de Negociación - 03/06/2021 auxiliar operativo 1/072021</t>
  </si>
  <si>
    <t>Beltran Fernandez Johan Camilo</t>
  </si>
  <si>
    <t>junbelt03@gmail.com</t>
  </si>
  <si>
    <t>Calle 26 sur # 93-40</t>
  </si>
  <si>
    <t>Primavera - Kennedy</t>
  </si>
  <si>
    <t>Wilson Hernando Beltran</t>
  </si>
  <si>
    <t>Alzate Tovar Valery Alexandra</t>
  </si>
  <si>
    <t>valzate1987@gmail.com</t>
  </si>
  <si>
    <t>Cra 71f # 6d-41</t>
  </si>
  <si>
    <t>Bavaria 1 sector      kennedy</t>
  </si>
  <si>
    <t>Sofia Tovar Morales</t>
  </si>
  <si>
    <t>Recreación y Deporte</t>
  </si>
  <si>
    <t>Peña Alarcon Diana Patricia</t>
  </si>
  <si>
    <t>dianapatriciateaalarcon@yahoo.com.co</t>
  </si>
  <si>
    <t xml:space="preserve">cra 7 a #11-16 sur </t>
  </si>
  <si>
    <t>Quinta Ramos - San Cristobal</t>
  </si>
  <si>
    <t>Diego Ivan Leiva Gomez</t>
  </si>
  <si>
    <t>4/12/2020 QNT - Banco Popular Express</t>
  </si>
  <si>
    <t>Terminación de contrato - Obra o Labor contratada</t>
  </si>
  <si>
    <t>Rhenals Julio Tania Margarita</t>
  </si>
  <si>
    <t>rhenals0214@gmail.com</t>
  </si>
  <si>
    <t xml:space="preserve">Carrera 18 c # 51 - 27 sur </t>
  </si>
  <si>
    <t>Molinos -  Rafael Uribe</t>
  </si>
  <si>
    <t xml:space="preserve">Miguel Rincon </t>
  </si>
  <si>
    <t>Scotiabank Colpatria CODENSA</t>
  </si>
  <si>
    <t>Terminación de contrato - obra / labor - Sin Justa Causa</t>
  </si>
  <si>
    <t>ANGARITA COLEY KRISTIAN</t>
  </si>
  <si>
    <t>kristianangarita@hotmail.com</t>
  </si>
  <si>
    <t>Carrera 50 n 36d-10</t>
  </si>
  <si>
    <t>ALMENDROS</t>
  </si>
  <si>
    <t>LUZ ESTELA COELY</t>
  </si>
  <si>
    <t xml:space="preserve">Tecnología </t>
  </si>
  <si>
    <t>Yanbal Barrancabermeja</t>
  </si>
  <si>
    <t>Gaitan Gonzalez Diego Camilo</t>
  </si>
  <si>
    <t>dneogaitan@gmail.com</t>
  </si>
  <si>
    <t>Calle 56d # 71C-02</t>
  </si>
  <si>
    <t>Innaira Gonzalez</t>
  </si>
  <si>
    <t>Coordinador(a) de Formación  </t>
  </si>
  <si>
    <t>Diaz Castro Julian Andres</t>
  </si>
  <si>
    <t>andiazc30@gmail.com</t>
  </si>
  <si>
    <t>Diagonal 71b bis sur # 77g-90</t>
  </si>
  <si>
    <t>Bosa Carbonera</t>
  </si>
  <si>
    <t>Sol Maria Amortegui</t>
  </si>
  <si>
    <t>Colmédica Esmeralda</t>
  </si>
  <si>
    <t>PRIETO RODRIGUEZ OSCAR IVAN</t>
  </si>
  <si>
    <t>oi.prietoro86@gmail.com</t>
  </si>
  <si>
    <t>CL 14B  119A 20</t>
  </si>
  <si>
    <t>Rafael Rojas</t>
  </si>
  <si>
    <t>a campaing 16/03/2020 a director 1/07/2021</t>
  </si>
  <si>
    <t>Rodriguez Camacho Carlos Miguel Fabian</t>
  </si>
  <si>
    <t>rodriguezcamachofabian@gmail.com</t>
  </si>
  <si>
    <t>Diagonal 84 a # 77-43</t>
  </si>
  <si>
    <t>La Española - Engativa</t>
  </si>
  <si>
    <t>Carlos Rodriguez</t>
  </si>
  <si>
    <t xml:space="preserve">Florian Osorio Brayan  Stiven </t>
  </si>
  <si>
    <t>osoriobrayan99@gmail.com</t>
  </si>
  <si>
    <t>Calle 59 sur # 79b -17</t>
  </si>
  <si>
    <t>José Antonio Galan - Bosa</t>
  </si>
  <si>
    <t>Mauricio Buitrago</t>
  </si>
  <si>
    <t>Renuncia - Motivo Familar</t>
  </si>
  <si>
    <t>mora Higuera Angiee Lorena</t>
  </si>
  <si>
    <t>dakalex@hotmail.com</t>
  </si>
  <si>
    <t>Calle 13a sur # 24B-48 Este</t>
  </si>
  <si>
    <t>LA Cecilia - San Cristobal</t>
  </si>
  <si>
    <t>Esteban David Correa</t>
  </si>
  <si>
    <t xml:space="preserve">Terminación - Abandono de cargo </t>
  </si>
  <si>
    <t>Palacios Almonacid Fredy Alexander</t>
  </si>
  <si>
    <t>fredypalmon@misena.edu.co</t>
  </si>
  <si>
    <t>Calle 59 sur # 96a-16</t>
  </si>
  <si>
    <t>Aura Sofia Almonacid</t>
  </si>
  <si>
    <t>Quintero Cuervo Angie Alexandra</t>
  </si>
  <si>
    <t>analequin1990@gmail.com</t>
  </si>
  <si>
    <t>Carrera 18 J Bis # 73 a Sur 30</t>
  </si>
  <si>
    <t>V. Hermosa - Ciudad Bolivar</t>
  </si>
  <si>
    <t>Maria Isabel Cuervo</t>
  </si>
  <si>
    <t>nataval95@gmail.com</t>
  </si>
  <si>
    <t>Calle 48 N Sur # 5b 36</t>
  </si>
  <si>
    <t>Bochica sur - Rafael Uribe</t>
  </si>
  <si>
    <t>Gloria Amparo Lizarazo</t>
  </si>
  <si>
    <t>PINTO RAMIREZ ANGIE ESTEFANIA</t>
  </si>
  <si>
    <t>estefania9116@hotmail.com</t>
  </si>
  <si>
    <t>CALLE 86 A # 95 - 15 INT 309</t>
  </si>
  <si>
    <t>BACHUÉ</t>
  </si>
  <si>
    <t>ELSA RAMIREZ</t>
  </si>
  <si>
    <t>GASTRONOMÍA</t>
  </si>
  <si>
    <t>DIPLOMADO EN GESTIÓN DE PROCESOS</t>
  </si>
  <si>
    <t xml:space="preserve">Triana Yate Edna Lizeth </t>
  </si>
  <si>
    <t>triana.lizeth@hotmail.com</t>
  </si>
  <si>
    <t xml:space="preserve">Calle 52 # 10a-17 sur </t>
  </si>
  <si>
    <t xml:space="preserve">Tunjulito - Tunjuelito </t>
  </si>
  <si>
    <t>Margarita Lombana</t>
  </si>
  <si>
    <t>Betancourt Torres Derly</t>
  </si>
  <si>
    <t>dermibetancurth@gmail.com</t>
  </si>
  <si>
    <t>Cra 12D sur # 18-09 sur</t>
  </si>
  <si>
    <t xml:space="preserve">Ciudad Jardin Sur </t>
  </si>
  <si>
    <t xml:space="preserve">Fabiola Torres </t>
  </si>
  <si>
    <t>Osorio Hernandez Sandy Tatiana</t>
  </si>
  <si>
    <t>tathiz1006@hotmail.com</t>
  </si>
  <si>
    <t xml:space="preserve">Calle 53 # 00-41 sur </t>
  </si>
  <si>
    <t>Palermo - Rafael Uribe</t>
  </si>
  <si>
    <t xml:space="preserve">Ana Matilde Hernandez </t>
  </si>
  <si>
    <t xml:space="preserve">Mendez Rivera Angie Dayana </t>
  </si>
  <si>
    <t>dayanady2008@gmail.com</t>
  </si>
  <si>
    <t xml:space="preserve">Cra 3a bis # 39 a 83 sur </t>
  </si>
  <si>
    <t>Franklin Mendez</t>
  </si>
  <si>
    <t>Psicologia I Semestre</t>
  </si>
  <si>
    <t>Cambio de apoyo a Colmedica 29/05/2019</t>
  </si>
  <si>
    <t xml:space="preserve">Rojas Viracacha Lady Tatiana </t>
  </si>
  <si>
    <t>ladytrovi@hotmail.com</t>
  </si>
  <si>
    <t>carrera 53 # 4a-40</t>
  </si>
  <si>
    <t xml:space="preserve">David Rojas </t>
  </si>
  <si>
    <t xml:space="preserve">Velandia Alvarez Viviana Milena </t>
  </si>
  <si>
    <t>vivis.w@hotmail.com</t>
  </si>
  <si>
    <t>Cra 18 z n 69c31 sur</t>
  </si>
  <si>
    <t xml:space="preserve">San Francisco - </t>
  </si>
  <si>
    <t xml:space="preserve">Enrique Velandia </t>
  </si>
  <si>
    <t>Cra 1b # 1b-79</t>
  </si>
  <si>
    <t>Luisa Molina Bermudez</t>
  </si>
  <si>
    <t xml:space="preserve">Vargas Prieto Laura Milena </t>
  </si>
  <si>
    <t>lauhvargas0812@gmail.com</t>
  </si>
  <si>
    <t>Cra 80Q # 75 sur -10</t>
  </si>
  <si>
    <t>Bosa Laureles - Bosa</t>
  </si>
  <si>
    <t xml:space="preserve">Hener Alexander Cespedes </t>
  </si>
  <si>
    <t>Niño Galvis Julian Andres</t>
  </si>
  <si>
    <t>galvis1530@gmail.com</t>
  </si>
  <si>
    <t>Cra 81B # 6 B 85 casa 41</t>
  </si>
  <si>
    <t xml:space="preserve">Amanda Galvis </t>
  </si>
  <si>
    <t>Colmédica Plan Domiciliario</t>
  </si>
  <si>
    <t xml:space="preserve">Renuncia - falta de herramientas para desempeñar la labor </t>
  </si>
  <si>
    <t>Lopez Sanchez Carolina</t>
  </si>
  <si>
    <t>carolinalopez10011@gmail.com</t>
  </si>
  <si>
    <t xml:space="preserve">Cra 6B  49F 04 sur </t>
  </si>
  <si>
    <t>Molinos - Rafael Uribe</t>
  </si>
  <si>
    <t>Carlos Lopez Marin</t>
  </si>
  <si>
    <t>Derecho I semestre</t>
  </si>
  <si>
    <t>de Falabella a Colmedica 9/07/19</t>
  </si>
  <si>
    <t xml:space="preserve">Renuncia - Baja remuneración </t>
  </si>
  <si>
    <t>Rodriguez Tenjo Rafael Rolando</t>
  </si>
  <si>
    <t>rrodrigueztenjo@gmail.com</t>
  </si>
  <si>
    <t>Calle 147 # 99-52 apto 401 Torre6</t>
  </si>
  <si>
    <t>Maryuri Cubides Vega</t>
  </si>
  <si>
    <t>Gerente Financiera</t>
  </si>
  <si>
    <t>Murcia Medina Juan Sebastian</t>
  </si>
  <si>
    <t>jsmurciam16@gmail.com</t>
  </si>
  <si>
    <t xml:space="preserve">Calle 148 # 99 -38 </t>
  </si>
  <si>
    <t>Oscar Alberto Murcia</t>
  </si>
  <si>
    <t xml:space="preserve">Negocios Internacionales </t>
  </si>
  <si>
    <t>Murcia Medina Juan Felipe</t>
  </si>
  <si>
    <t>fjmurcia10@gmail.com</t>
  </si>
  <si>
    <t>Vargas Sarmiento Leidy Marian</t>
  </si>
  <si>
    <t>ladyoscar_24@hotmail.com</t>
  </si>
  <si>
    <t>Kr 73 c # 40F 26 sur</t>
  </si>
  <si>
    <t>Fernardo Vargas</t>
  </si>
  <si>
    <t>Terminación contrato de trabajo de Periodo de Prueba</t>
  </si>
  <si>
    <t>Cardona Martinez Brandon Stiven</t>
  </si>
  <si>
    <t>Fomeque</t>
  </si>
  <si>
    <t>cardonastiven721@gmail.com</t>
  </si>
  <si>
    <t>Diagonal 16b bis # 98-50</t>
  </si>
  <si>
    <t xml:space="preserve">Fontibon </t>
  </si>
  <si>
    <t>Fanny Nayibe Martinez</t>
  </si>
  <si>
    <t>Ingeniería Ambiental 3 semestre</t>
  </si>
  <si>
    <t>Torres Jimenez Diego Alejandro</t>
  </si>
  <si>
    <t>d.a.t.j@hotmail.com</t>
  </si>
  <si>
    <t>Calle 142 c # 141 b - 60 casa 55</t>
  </si>
  <si>
    <t>Armando Torres</t>
  </si>
  <si>
    <t xml:space="preserve">Ingenieria de sistemas 10 semestre </t>
  </si>
  <si>
    <t>Analista de Comunicaciones</t>
  </si>
  <si>
    <t>Renuncia - Mejor oferta</t>
  </si>
  <si>
    <t>Florido Vega William Camilo</t>
  </si>
  <si>
    <t>wcamilo.fl@gmail.com</t>
  </si>
  <si>
    <t>Calle 14 sur # 24i-41 apto 202</t>
  </si>
  <si>
    <t xml:space="preserve">Casa Linda </t>
  </si>
  <si>
    <t>Mary Constanza Florida</t>
  </si>
  <si>
    <t>Renuncia - Otra oderta laboral</t>
  </si>
  <si>
    <t>Agudelo Yaima Leidy Roxana</t>
  </si>
  <si>
    <t>roxi456-@hotmail.com</t>
  </si>
  <si>
    <t xml:space="preserve">Calle 69 # 87b-21 Sur </t>
  </si>
  <si>
    <t>Villa Carolina - Bosa</t>
  </si>
  <si>
    <t>Olga Yaima</t>
  </si>
  <si>
    <t xml:space="preserve">Escalante Aguilar Laura Julieth </t>
  </si>
  <si>
    <t>escalantelaura6@gmail.com</t>
  </si>
  <si>
    <t>Calle 30sur # 9-75 este</t>
  </si>
  <si>
    <t xml:space="preserve">Maria Angela Aguilar </t>
  </si>
  <si>
    <t>Rivera Gonzalez Carlos Alberto  </t>
  </si>
  <si>
    <t>criveragonzalez 67@gmail.com</t>
  </si>
  <si>
    <t>Cra 15 a # 20a-55</t>
  </si>
  <si>
    <t>Nueva Castilla - Mosquera</t>
  </si>
  <si>
    <t xml:space="preserve">Cindy Vanesa Torres </t>
  </si>
  <si>
    <t xml:space="preserve">Lopez Camilo Andres </t>
  </si>
  <si>
    <t>camilolopez0912@gmail.com</t>
  </si>
  <si>
    <t>Calle  153 # 97a22</t>
  </si>
  <si>
    <t>Pinar - Suba</t>
  </si>
  <si>
    <t>Emilia Lopez</t>
  </si>
  <si>
    <t>Terminacion de contrato por periodo de prueba</t>
  </si>
  <si>
    <t>Bustamante Pineda Nicolas</t>
  </si>
  <si>
    <t>Madrid</t>
  </si>
  <si>
    <t>rattlehead-27@hotmail.com</t>
  </si>
  <si>
    <t>Carrera 2C # 6 -02</t>
  </si>
  <si>
    <t>Porvenir - Funza</t>
  </si>
  <si>
    <t xml:space="preserve">Alvarez Camacho Laura Alejandra </t>
  </si>
  <si>
    <t>lauraalejandraac97@gmail.com</t>
  </si>
  <si>
    <t>Cra 27 # 24b-35</t>
  </si>
  <si>
    <t>Usatama - Martires</t>
  </si>
  <si>
    <t>Karen Alvarez</t>
  </si>
  <si>
    <t>Montes Ossa Juan David</t>
  </si>
  <si>
    <t>Villamaria</t>
  </si>
  <si>
    <t>juandamontes.1@hotmail.com</t>
  </si>
  <si>
    <t>Calle 6a  88d-60</t>
  </si>
  <si>
    <t>Prados de Castilla - Tintal</t>
  </si>
  <si>
    <t>Gustavo Montes Ospina</t>
  </si>
  <si>
    <t xml:space="preserve">Hernandez Jimenez Leidy Johana </t>
  </si>
  <si>
    <t>leidy1204jhj@gmail.com</t>
  </si>
  <si>
    <t>C arrera 115 # 153 - 80</t>
  </si>
  <si>
    <t>Conjunto Arrayanes - Suba</t>
  </si>
  <si>
    <t>Stella Jimenez Sanchez</t>
  </si>
  <si>
    <t xml:space="preserve">Castillo Tamara Laura Vanessa </t>
  </si>
  <si>
    <t>vanessa032@outloo.es</t>
  </si>
  <si>
    <t>cra 94 b # 130 D-55</t>
  </si>
  <si>
    <t>Gloria Lara - Suba</t>
  </si>
  <si>
    <t xml:space="preserve">Diana Milena Tamara </t>
  </si>
  <si>
    <t>Orozco Forero Christian Orlando</t>
  </si>
  <si>
    <t>christian.orozco1989@gmail.com</t>
  </si>
  <si>
    <t>calle 24 a Sur # 42-34</t>
  </si>
  <si>
    <t>Rochela - Villavicencio</t>
  </si>
  <si>
    <t>Ivonne Solano</t>
  </si>
  <si>
    <t xml:space="preserve">Lopez Duran Edwin </t>
  </si>
  <si>
    <t>elopez5@hotmail.com</t>
  </si>
  <si>
    <t>Cra 38 # 10-14 sur</t>
  </si>
  <si>
    <t>Paula Ximena Lopez</t>
  </si>
  <si>
    <t>02/07/2019 colpatria</t>
  </si>
  <si>
    <t>Arango Rodriguez Andres Felipe</t>
  </si>
  <si>
    <t>andresarango1997@hotmail.com</t>
  </si>
  <si>
    <t>Calle 53 sur # 31-11</t>
  </si>
  <si>
    <t>San Vicente Ferrer - Tunjuelito</t>
  </si>
  <si>
    <t xml:space="preserve">Renuncia - horario laboral </t>
  </si>
  <si>
    <t>Mozo Vasquez Sergio Alejandro</t>
  </si>
  <si>
    <t>sergioamv960621@hotmail.com</t>
  </si>
  <si>
    <t>cra 21 # 36-40</t>
  </si>
  <si>
    <t>rincon de santafe soacha</t>
  </si>
  <si>
    <t>Ana Judith Vasquez</t>
  </si>
  <si>
    <t xml:space="preserve">Renuncia - Horario laboral </t>
  </si>
  <si>
    <t>Luque Rodriguez Katerine Johanna</t>
  </si>
  <si>
    <t>johanitalq@hotmail.com</t>
  </si>
  <si>
    <t>Cra 104 # 13d-77 Casa 67</t>
  </si>
  <si>
    <t xml:space="preserve">Fontibon  </t>
  </si>
  <si>
    <t xml:space="preserve">Aura Rocio Rodriguez </t>
  </si>
  <si>
    <t xml:space="preserve">Renuncia - Problemas personales </t>
  </si>
  <si>
    <t>Pedraza Bello Ana Raquel</t>
  </si>
  <si>
    <t>anarpb@hotmail.com</t>
  </si>
  <si>
    <t>Calle 56 D # 88F-42</t>
  </si>
  <si>
    <t xml:space="preserve">San Martin - Bosa </t>
  </si>
  <si>
    <t>Mauricio Pinzon Buitrago</t>
  </si>
  <si>
    <t>Blanco Lopez Johan David</t>
  </si>
  <si>
    <t>davidbllo2000@gmail.com</t>
  </si>
  <si>
    <t>Calle 102 a sur # 05A-02 este</t>
  </si>
  <si>
    <t>Lorenzo - Alcantuz - Usme</t>
  </si>
  <si>
    <t>Martha Elena Lopez</t>
  </si>
  <si>
    <t>terminacion contrato de aprendizaje</t>
  </si>
  <si>
    <t>Rios Peña Gina Tatiana</t>
  </si>
  <si>
    <t>tatianarios705@gmail.com</t>
  </si>
  <si>
    <t>Calle 115A # 09-sur 23</t>
  </si>
  <si>
    <t xml:space="preserve">Villanita - Sucre - Usme </t>
  </si>
  <si>
    <t>Maria Cristina peña</t>
  </si>
  <si>
    <t>13/04/2020 - Claro</t>
  </si>
  <si>
    <t>angiie.mora30@gmail.com</t>
  </si>
  <si>
    <t>CALLE 87 B SUR 87 B 28</t>
  </si>
  <si>
    <t>Villa Celina - bosa</t>
  </si>
  <si>
    <t>Olga Lucia Higuera</t>
  </si>
  <si>
    <t>PaY-u</t>
  </si>
  <si>
    <t>Acero Rodriguez Vanessa</t>
  </si>
  <si>
    <t>vanezzarodriguez18@gmail.com</t>
  </si>
  <si>
    <t xml:space="preserve">Cra 27 g # 71d-27 sur </t>
  </si>
  <si>
    <t>Paraiso - Ciudad Bolivar</t>
  </si>
  <si>
    <t>Diana Rocio Rodriguez</t>
  </si>
  <si>
    <t xml:space="preserve">Calderon Diaz Karen Yulieth </t>
  </si>
  <si>
    <t>karensita1319@hotmail.com</t>
  </si>
  <si>
    <t>Calle 26 sur #89c-36 casa F29</t>
  </si>
  <si>
    <t>Priimavera - Patio Bonito</t>
  </si>
  <si>
    <t xml:space="preserve">Loraine Morales </t>
  </si>
  <si>
    <t xml:space="preserve">Ramirez Vidales Jinneth Estefany </t>
  </si>
  <si>
    <t>stephanieramirezvidales@gmail.com</t>
  </si>
  <si>
    <t xml:space="preserve">Diagonal 54 # 18c-18 sur </t>
  </si>
  <si>
    <t xml:space="preserve">Ruby Vidales </t>
  </si>
  <si>
    <t>Martinez Ortegon Yohanna Marcela</t>
  </si>
  <si>
    <t>marcela_1404@outlok.com</t>
  </si>
  <si>
    <t xml:space="preserve">Calle 64 # 71-53 sur </t>
  </si>
  <si>
    <t xml:space="preserve">Olga Rocio Ortegon </t>
  </si>
  <si>
    <t>Terminación de contrato - obra / labor</t>
  </si>
  <si>
    <t>Chaux Avendaño Kelly Johana</t>
  </si>
  <si>
    <t>kelly.chaux@gmail.com</t>
  </si>
  <si>
    <t>calle 74 a # 114a -30 torre 10 apto 303</t>
  </si>
  <si>
    <t>Nueva Granada - Engativa</t>
  </si>
  <si>
    <t>Adriana Milena Ardila</t>
  </si>
  <si>
    <t xml:space="preserve">Gonzalez Quintero Paula Andrea </t>
  </si>
  <si>
    <t>pauligon.2012@hotmail.com</t>
  </si>
  <si>
    <t>Manazana 1 casa 5</t>
  </si>
  <si>
    <t>Las Margaritas - Villavicencio</t>
  </si>
  <si>
    <t>Ana Lucia Gonzalez</t>
  </si>
  <si>
    <t>Renuncia - Crecimiento  personal</t>
  </si>
  <si>
    <t>Cuadros Cogollo Cindy</t>
  </si>
  <si>
    <t>Arjona</t>
  </si>
  <si>
    <t>cuadrosco@hotmail.com</t>
  </si>
  <si>
    <t>Calle  52a Bis # 77-27anillo 4 int 2 apto 404</t>
  </si>
  <si>
    <t xml:space="preserve">Santa Cecilia </t>
  </si>
  <si>
    <t>Corina cuadros Cogollo</t>
  </si>
  <si>
    <t>Ingeniera de Sistemas</t>
  </si>
  <si>
    <t>Salazar Avendaño Daniela</t>
  </si>
  <si>
    <t>mdansalazavenda40c@hotmail.com</t>
  </si>
  <si>
    <t>cra 28 # 107-480</t>
  </si>
  <si>
    <t>Santo domingo - Medellin</t>
  </si>
  <si>
    <t>Dynora Avenaño</t>
  </si>
  <si>
    <t xml:space="preserve">Perea Mosquera Yanilth Andres  </t>
  </si>
  <si>
    <t>Quibdo</t>
  </si>
  <si>
    <t>yanilth@hotmail.com</t>
  </si>
  <si>
    <t>Calle 56 a Cra25bb-70</t>
  </si>
  <si>
    <t>Enciso - Pinal - Medellin</t>
  </si>
  <si>
    <t xml:space="preserve">Sonia Mosquera </t>
  </si>
  <si>
    <t>Ballen Romero Liceth Fernanda</t>
  </si>
  <si>
    <t>liballen@hotmail.com</t>
  </si>
  <si>
    <t>calle 62b sur # 91a-17</t>
  </si>
  <si>
    <t>Margaritas - Bosa Recreo</t>
  </si>
  <si>
    <t>Anderson Ruiz Pinto</t>
  </si>
  <si>
    <t>nicolasgarzon013@gmail.com</t>
  </si>
  <si>
    <t>Calle 3 # 2B -10</t>
  </si>
  <si>
    <t>Victor Erick Garzon</t>
  </si>
  <si>
    <t xml:space="preserve">GONZALEZ BLANCO DANIEL ANDRES FELIPE </t>
  </si>
  <si>
    <t>gonzaldan92@gmail.com</t>
  </si>
  <si>
    <t>CL 89SUR 5A-29</t>
  </si>
  <si>
    <t>Chuniza - Usme</t>
  </si>
  <si>
    <t>Diana Paola Manos</t>
  </si>
  <si>
    <t xml:space="preserve">Perez Escobar Sebastian </t>
  </si>
  <si>
    <t>sebas47074@gmail.com</t>
  </si>
  <si>
    <t>Cra 124 c # 132 B -30</t>
  </si>
  <si>
    <t>Villa María - Suba</t>
  </si>
  <si>
    <t>Raul Perez Garcia</t>
  </si>
  <si>
    <t xml:space="preserve">Perez Ballesteros Gloria Estefani </t>
  </si>
  <si>
    <t>pringloris@hotmail.com</t>
  </si>
  <si>
    <t>Trasversal 13h # 45b-48 sur</t>
  </si>
  <si>
    <t>Rodolfo Racero Parra</t>
  </si>
  <si>
    <t>Correa Pachon Doris Janneth</t>
  </si>
  <si>
    <t>janneth_760330@hotmail.com</t>
  </si>
  <si>
    <t>Calle 48 sur # 89b-43</t>
  </si>
  <si>
    <t>La Margarita - Kennedy</t>
  </si>
  <si>
    <t>Fredy Jacob Gomez</t>
  </si>
  <si>
    <t>Pinzon Abril Yeison Ricardo</t>
  </si>
  <si>
    <t>pinzonyeison23@gmail.com</t>
  </si>
  <si>
    <t>Calle 45 b 5 a 02 Este</t>
  </si>
  <si>
    <t>Villas del cerro - Chapinero Alto</t>
  </si>
  <si>
    <t>Ana Feliza Abril</t>
  </si>
  <si>
    <t>Sanchez Natalia</t>
  </si>
  <si>
    <t>lanati111@hotmail.com</t>
  </si>
  <si>
    <t>cra 55# 77k 55 sur</t>
  </si>
  <si>
    <t>Nueva Roma - Kennedy</t>
  </si>
  <si>
    <t xml:space="preserve">Gilma Sanchez </t>
  </si>
  <si>
    <t>Renunncia voluntaria - Horario laboral - estrés laboral</t>
  </si>
  <si>
    <t>Barajas Sandoval Anggie Paola</t>
  </si>
  <si>
    <t>anggiepaola2512@gmail.com</t>
  </si>
  <si>
    <t>CARRERA 22 H # 60 A -13 SUR</t>
  </si>
  <si>
    <t>CASA LINDA</t>
  </si>
  <si>
    <t>EDILBERTO BARAJAS</t>
  </si>
  <si>
    <t>ATENCION A LA PRIMERA INFANCIA</t>
  </si>
  <si>
    <t>Gutierrez Montenegro Kateryne Patricia</t>
  </si>
  <si>
    <t>patogutierrez8427@gmail.com</t>
  </si>
  <si>
    <t>Calle 51 sur # 81c-18</t>
  </si>
  <si>
    <t>Britalia - Kennedy</t>
  </si>
  <si>
    <t>Mercedes Montenegro</t>
  </si>
  <si>
    <t xml:space="preserve">Renuncia - Motivo de viaje </t>
  </si>
  <si>
    <t>Pineda Pineda Jeimy Alexandra</t>
  </si>
  <si>
    <t>jalexa_209@hotmail.com</t>
  </si>
  <si>
    <t>trasversal 5f # 14-70</t>
  </si>
  <si>
    <t>Parques Muña - Sibate</t>
  </si>
  <si>
    <t>Elvia Maria Pineda</t>
  </si>
  <si>
    <t>Perez Carrillo Karen Gisell</t>
  </si>
  <si>
    <t>karenperez.98@hotmail.com</t>
  </si>
  <si>
    <t>cra 10b este # 24-47 sur</t>
  </si>
  <si>
    <t>San Blas II</t>
  </si>
  <si>
    <t>Martha Perez Carrillo</t>
  </si>
  <si>
    <t>Cardona Medina Juan Camilo</t>
  </si>
  <si>
    <t>cardonamedinajuancamilo@gmail.com</t>
  </si>
  <si>
    <t>Cra 2 Este # 2-11</t>
  </si>
  <si>
    <t>Erica Jasbleidy Franco</t>
  </si>
  <si>
    <t>maffegri806@gmail.com</t>
  </si>
  <si>
    <t>Calle 18 sur # 50a34</t>
  </si>
  <si>
    <t>Antonio Gonzalez</t>
  </si>
  <si>
    <t xml:space="preserve">Contabilidad organizacional </t>
  </si>
  <si>
    <t xml:space="preserve">Fuentes Yate Pedro Esteban </t>
  </si>
  <si>
    <t>peter.124544@gmail.com</t>
  </si>
  <si>
    <t>Calle 29 Sur # 29b-61 sur</t>
  </si>
  <si>
    <t xml:space="preserve">Santander </t>
  </si>
  <si>
    <t>Stella Yate</t>
  </si>
  <si>
    <t xml:space="preserve">Martin Puentes Lida Johana </t>
  </si>
  <si>
    <t>lida9120@hotmail.com</t>
  </si>
  <si>
    <t>Calle 60 Sur  # 22b-05</t>
  </si>
  <si>
    <t>Casalinda del Tunal - Ciudad Bolivar</t>
  </si>
  <si>
    <t>Clara Lucia Puentes</t>
  </si>
  <si>
    <t>02/08/19 a yanbal de pichincha prestamo de yanbal a claro1/04/2020</t>
  </si>
  <si>
    <t xml:space="preserve">Castillo Muete Derly Ginneth </t>
  </si>
  <si>
    <t>poweepuil92@hotmail.com</t>
  </si>
  <si>
    <t>calle 5 # 22-21 este</t>
  </si>
  <si>
    <t>Altos de Florida - Soacha</t>
  </si>
  <si>
    <t>Omar Castillo Gonzalez</t>
  </si>
  <si>
    <t xml:space="preserve">Ibarra Rodriguez Maida Alejandra </t>
  </si>
  <si>
    <t>alejandra.ibarra0026@gmail.com</t>
  </si>
  <si>
    <t xml:space="preserve">Cra 87 B # 51-21 sur </t>
  </si>
  <si>
    <t>Andres Maurucio Trejos</t>
  </si>
  <si>
    <t>MARTINEZ BAEZ LAURA ELIZABETH</t>
  </si>
  <si>
    <t>Duitama</t>
  </si>
  <si>
    <t>lauramartinez_b@hotmail.com</t>
  </si>
  <si>
    <t xml:space="preserve">Calle 11 # 88a-61 </t>
  </si>
  <si>
    <t xml:space="preserve">San Agustin </t>
  </si>
  <si>
    <t xml:space="preserve">Elena Martinez </t>
  </si>
  <si>
    <t>Castañeda Gutierrez Nelly Alejandra</t>
  </si>
  <si>
    <t>NACGM666@HOTMAIL.COM</t>
  </si>
  <si>
    <t xml:space="preserve">Kra 11 este # 19-17 sur </t>
  </si>
  <si>
    <t xml:space="preserve">Manuel Alfonso Castañeda </t>
  </si>
  <si>
    <t>Perez Pérez John Freddy</t>
  </si>
  <si>
    <t>freddy.max.1@hotmail.com</t>
  </si>
  <si>
    <t xml:space="preserve">Cra 18L #64F-36 sur </t>
  </si>
  <si>
    <t>Gloria Estela Perez</t>
  </si>
  <si>
    <t>Gerencia Financiera</t>
  </si>
  <si>
    <t>Claros Rojas Paola Andrea</t>
  </si>
  <si>
    <t>Tarqui</t>
  </si>
  <si>
    <t>clarosrojas186@gmail.com</t>
  </si>
  <si>
    <t>Carrera 85 # f-63-26</t>
  </si>
  <si>
    <t>Villa luz - Engativa</t>
  </si>
  <si>
    <t>Karen Charalo</t>
  </si>
  <si>
    <t xml:space="preserve">JIMENEZ ISRAEL SNITH YULIETH </t>
  </si>
  <si>
    <t>yuliethisrael.05@gmail.com</t>
  </si>
  <si>
    <t xml:space="preserve">Carrera 10 No 16 -89 </t>
  </si>
  <si>
    <t xml:space="preserve">Soacha - Villa clara </t>
  </si>
  <si>
    <t>AIDA ISRAEL</t>
  </si>
  <si>
    <t>ASISTENTE ADMINISTRATIVO</t>
  </si>
  <si>
    <t>Calderon Avila Erick Yamhel</t>
  </si>
  <si>
    <t>officeyammel@gmail.com</t>
  </si>
  <si>
    <t>Calle 71# 98b-50 sur</t>
  </si>
  <si>
    <t>Nataly Paola Guzman</t>
  </si>
  <si>
    <t xml:space="preserve">Martinez Ramos Andres Felipe </t>
  </si>
  <si>
    <t>afmr1604@gmail.com</t>
  </si>
  <si>
    <t>Carrera 5 # 5-50 apt 353</t>
  </si>
  <si>
    <t>Nueva Santafe - Candelaria</t>
  </si>
  <si>
    <t>José Rodolfo Martinez</t>
  </si>
  <si>
    <t>Quijano Riaño Sergio Isaac</t>
  </si>
  <si>
    <t>sigr2015@gmail.com</t>
  </si>
  <si>
    <t>Carrera 103 # 23g-19</t>
  </si>
  <si>
    <t>LA cabaña - Fontibon</t>
  </si>
  <si>
    <t>Carolina Riaño</t>
  </si>
  <si>
    <t xml:space="preserve">NOGUERA CARRILLO MARIA HELENA </t>
  </si>
  <si>
    <t>marymaya14.hn@gmail.com</t>
  </si>
  <si>
    <t>Calle 37 C sur # 68F-88</t>
  </si>
  <si>
    <t>Maria Eugenia Carrillo</t>
  </si>
  <si>
    <t xml:space="preserve">Supernumerario </t>
  </si>
  <si>
    <t>Nueva EPS 01/06/2020 -  pasa a falabella 11/11/2022</t>
  </si>
  <si>
    <t>Romero Gutierrez Leidy Carmenza</t>
  </si>
  <si>
    <t>Une</t>
  </si>
  <si>
    <t>lromero82@hotmail.com</t>
  </si>
  <si>
    <t>Calle 26 B sur # 24g-06</t>
  </si>
  <si>
    <t>Olaya</t>
  </si>
  <si>
    <t xml:space="preserve">Yanira Gutierrez rios </t>
  </si>
  <si>
    <t>a claro 01/04/2020</t>
  </si>
  <si>
    <t>Piñeros Acero Miguel Angel   </t>
  </si>
  <si>
    <t>miguel.asesor1030@gmail.com</t>
  </si>
  <si>
    <t xml:space="preserve">Carrera 69 # 4-35 sur </t>
  </si>
  <si>
    <t>Floresta sur - Kennedy</t>
  </si>
  <si>
    <t>Ana Elena Acero</t>
  </si>
  <si>
    <t>Galeano Zambrano Stefany Alejandra</t>
  </si>
  <si>
    <t>stefanygal16@hotmail.com</t>
  </si>
  <si>
    <t>Calle 132 # 153-55</t>
  </si>
  <si>
    <t>Suba - Lisboa</t>
  </si>
  <si>
    <t>Martha Yanneth Zambrano</t>
  </si>
  <si>
    <t>Terminación de contrato por periodo de prueba</t>
  </si>
  <si>
    <t xml:space="preserve">Carrera 12 K # 31F 41 sur </t>
  </si>
  <si>
    <t>scotiabank a popular 09/10/2019</t>
  </si>
  <si>
    <t xml:space="preserve">VILLAMIL SANCHEZ CAROLINA  </t>
  </si>
  <si>
    <t>carolvila13@hotmail.com</t>
  </si>
  <si>
    <t xml:space="preserve">CL 41 A N 12 C 70 SUR </t>
  </si>
  <si>
    <t>SAN JORGE</t>
  </si>
  <si>
    <t>ALFONSO ANDRES CARRASCO</t>
  </si>
  <si>
    <t>prestamo de yanbal a claro1/04/2020 - pasa de yanbal a falabella 10/09/2022</t>
  </si>
  <si>
    <t>Franco Sandoval Cindy Paola</t>
  </si>
  <si>
    <t>cifran17@hotmail.com</t>
  </si>
  <si>
    <t>Cra 1 este # 32 b -32</t>
  </si>
  <si>
    <t>Juergens Noguera Osorio</t>
  </si>
  <si>
    <t xml:space="preserve">Renuncia - otra oferta laboral - Estrés laboral </t>
  </si>
  <si>
    <t xml:space="preserve">Monroy Garcia Jorge Andres </t>
  </si>
  <si>
    <t>JORGEMONROY51@YAHOO.COM</t>
  </si>
  <si>
    <t>CALLE 86D # 110-51</t>
  </si>
  <si>
    <t xml:space="preserve">Ciudadela colsubsidio </t>
  </si>
  <si>
    <t xml:space="preserve">Consuelo Garcia </t>
  </si>
  <si>
    <t>Gutierrez Rivera Joan Sebastian  </t>
  </si>
  <si>
    <t>sebas19935@hotmail.com</t>
  </si>
  <si>
    <t xml:space="preserve">Cra 3 # 84a-19 sur </t>
  </si>
  <si>
    <t xml:space="preserve">Yesmid Bautista </t>
  </si>
  <si>
    <t>Valderrama Mora Yeison</t>
  </si>
  <si>
    <t>yvalderramam@ucentral.edu.co</t>
  </si>
  <si>
    <t xml:space="preserve">cra 2 este # 43 a 29 sur </t>
  </si>
  <si>
    <t xml:space="preserve">Rosaura Mora </t>
  </si>
  <si>
    <t>abandono</t>
  </si>
  <si>
    <t xml:space="preserve">Castillo Dueñas Alejandra Zamyrha </t>
  </si>
  <si>
    <t>zamy9402@hotmail.com</t>
  </si>
  <si>
    <t>cra 90 c # 6a 89</t>
  </si>
  <si>
    <t>tintal - kennedy</t>
  </si>
  <si>
    <t>Nubia Marlen Betancour</t>
  </si>
  <si>
    <t xml:space="preserve">trabajadora Social </t>
  </si>
  <si>
    <t xml:space="preserve">Bustos Peña Nataly Paola </t>
  </si>
  <si>
    <t>natithabustoos92@gmail.com</t>
  </si>
  <si>
    <t>carrera 2b # 9-72</t>
  </si>
  <si>
    <t>Alcira Peña Cuadros</t>
  </si>
  <si>
    <t>Silva Nieto Ferney</t>
  </si>
  <si>
    <t>ferchosilva001@gmail.com</t>
  </si>
  <si>
    <t>Calle 1 Hbis # 33-39</t>
  </si>
  <si>
    <t>Lilia Melo</t>
  </si>
  <si>
    <t>Lopez Parra Daniela</t>
  </si>
  <si>
    <t>daniela271114@gmail.com</t>
  </si>
  <si>
    <t>Calle 62b sur # 87h77</t>
  </si>
  <si>
    <t>Nubia Patricia Mora</t>
  </si>
  <si>
    <t>Herrera Baez Leydy Paola</t>
  </si>
  <si>
    <t>natanohj_aloap@hotmail.com</t>
  </si>
  <si>
    <t xml:space="preserve">Car 18Z # 69 c 31 sur </t>
  </si>
  <si>
    <t>Sauces - Ciudad Bolivar</t>
  </si>
  <si>
    <t xml:space="preserve">Johathan Rincon </t>
  </si>
  <si>
    <t>Loffsner Castro Nicole</t>
  </si>
  <si>
    <t>nicole-_kstro_9211@hotmail.com</t>
  </si>
  <si>
    <t>diagonal 30D # 5a 25 sur</t>
  </si>
  <si>
    <t>sandra Patricia Castro</t>
  </si>
  <si>
    <t>Ruiz Guerrero Diego Alejandro</t>
  </si>
  <si>
    <t>diegoruizc.comercial@gmail.com</t>
  </si>
  <si>
    <t>Carrera 6b este # 90a-39 sur</t>
  </si>
  <si>
    <t>Maria Edelmira Guerrero</t>
  </si>
  <si>
    <t xml:space="preserve">Comunicación social </t>
  </si>
  <si>
    <t xml:space="preserve">BALLEN LOPEZ MARIA ALEJANDRA </t>
  </si>
  <si>
    <t>Convida - Sanitas 	
01/06/2021</t>
  </si>
  <si>
    <t>alejandraballen940@gmail.com</t>
  </si>
  <si>
    <t>CLL 31B SUR 24-18</t>
  </si>
  <si>
    <t>LIBERTADORES</t>
  </si>
  <si>
    <t>ANDRES SABALA</t>
  </si>
  <si>
    <t>Amigo (a)</t>
  </si>
  <si>
    <t>de asesora Falabella a supervisor de calidad 1/03/2022</t>
  </si>
  <si>
    <t>Rodriguez Dachiardi Jessica Natalia  </t>
  </si>
  <si>
    <t>jenaroda-1617@hotmail.com</t>
  </si>
  <si>
    <t>Cra 104# 13D-77 casa 19</t>
  </si>
  <si>
    <t>Lady Xiomara D'achiardi</t>
  </si>
  <si>
    <t>Estepa Benitez Lizeth Tatiana  </t>
  </si>
  <si>
    <t>tatianaestepa_12@hotmail.com</t>
  </si>
  <si>
    <t>Calle 73 B sur # 47-12</t>
  </si>
  <si>
    <t>Lisbeth Patricia Estepa</t>
  </si>
  <si>
    <t>de pichincha a Colmedica 9/07/19</t>
  </si>
  <si>
    <t>Acevedo Gomez Ruth Milena  </t>
  </si>
  <si>
    <t>millegus_23@hotmail.com</t>
  </si>
  <si>
    <t>Calle 47 # 58-73</t>
  </si>
  <si>
    <t>La Azulita - Copacabana</t>
  </si>
  <si>
    <t xml:space="preserve">Ruth Maria Gomez </t>
  </si>
  <si>
    <t>Gordillo Hernandez Luz Aurora</t>
  </si>
  <si>
    <t>aurorilla_23@hotmail.com</t>
  </si>
  <si>
    <t>trasversal 33 # 59B sur - 35</t>
  </si>
  <si>
    <t>Aurora Hernandez</t>
  </si>
  <si>
    <t xml:space="preserve">Quiñonez Martinez Brayan Alexander </t>
  </si>
  <si>
    <t>bralqui1993@gmail.com</t>
  </si>
  <si>
    <t>cra 6 F Este # 85 a 58 sur</t>
  </si>
  <si>
    <t>Derly Martinez</t>
  </si>
  <si>
    <t xml:space="preserve">abandono de puesto </t>
  </si>
  <si>
    <t xml:space="preserve">Gonzalez Villarruel Irene Jaqueline </t>
  </si>
  <si>
    <t>irene_hermoxa97@hotmail.com</t>
  </si>
  <si>
    <t>Calle 13 # 36C61</t>
  </si>
  <si>
    <t>Blanca Villarruel</t>
  </si>
  <si>
    <t xml:space="preserve">RODRIGUEZ MAYRA ALEJANDRA </t>
  </si>
  <si>
    <t>ailinso0327@outlook.com</t>
  </si>
  <si>
    <t xml:space="preserve">Carrera 2 e # 30 - 36 </t>
  </si>
  <si>
    <t>Loudes - Santa Fe</t>
  </si>
  <si>
    <t>Luisa Fernanda Rodriguez</t>
  </si>
  <si>
    <t xml:space="preserve">Nueva EPS 01/06/2020 </t>
  </si>
  <si>
    <t xml:space="preserve">Gil Sarmiento Yuleidys Paola </t>
  </si>
  <si>
    <t>yuleidypgil@gmail.com</t>
  </si>
  <si>
    <t>NANCY GIL (MADRE)</t>
  </si>
  <si>
    <t>Renuncia - Problemas personales con CC</t>
  </si>
  <si>
    <t>Rodriguez Arco Martha Liliana</t>
  </si>
  <si>
    <t>dalidy0611@gmail.com</t>
  </si>
  <si>
    <t>calle 136 # 112-44</t>
  </si>
  <si>
    <t>Villamaria - suba</t>
  </si>
  <si>
    <t>Ernesto Garzon</t>
  </si>
  <si>
    <t>Scotiabank a Bogota 08/10/2019</t>
  </si>
  <si>
    <t>Perez Jaimes Cristian Javier</t>
  </si>
  <si>
    <t>javier_rock93@hotmail.com</t>
  </si>
  <si>
    <t>Calle 64 sur # 18J-38</t>
  </si>
  <si>
    <t>Lucero Bajo - Ciudad Bolivar</t>
  </si>
  <si>
    <t>Zulay Tapiero</t>
  </si>
  <si>
    <t xml:space="preserve">Tecnólogo en Gestion administrativa </t>
  </si>
  <si>
    <t>Romero Fuertes Carolina</t>
  </si>
  <si>
    <t>carofuertesmajo1@gmail.com</t>
  </si>
  <si>
    <t xml:space="preserve">Calle 28 # 68F-11 </t>
  </si>
  <si>
    <t>La Floresta Sur - Kennedy</t>
  </si>
  <si>
    <t>Maria Fuertes</t>
  </si>
  <si>
    <t xml:space="preserve">Especialización en Derecho Laboral y Seguridad Social </t>
  </si>
  <si>
    <t xml:space="preserve">Cabeza Preciado Asbleidy Jaritza </t>
  </si>
  <si>
    <t>asbleidycabeza@gmail.com</t>
  </si>
  <si>
    <t xml:space="preserve">Trasversal 77M # 65 D 64 sur </t>
  </si>
  <si>
    <t>Bosa la Estación - Bosa</t>
  </si>
  <si>
    <t xml:space="preserve">Blanca Nelsy Preciado </t>
  </si>
  <si>
    <t>Leon Rozo Tania Valentina</t>
  </si>
  <si>
    <t>valentina26leon@gmail.com</t>
  </si>
  <si>
    <t>carrera 20 sur # 26a -38</t>
  </si>
  <si>
    <t>olaya</t>
  </si>
  <si>
    <t>Maria Gladys Tellez</t>
  </si>
  <si>
    <t>Cogollos Rodriguez Yesica Alejandra</t>
  </si>
  <si>
    <t>yesica2910@outlook.es</t>
  </si>
  <si>
    <t>Calle 1 C # 12a-11</t>
  </si>
  <si>
    <t>San Bernando - Santa Fe</t>
  </si>
  <si>
    <t>Lorena Perez</t>
  </si>
  <si>
    <t xml:space="preserve">                                                                                                  </t>
  </si>
  <si>
    <t xml:space="preserve">Pinzon Campos Andrew John Erick </t>
  </si>
  <si>
    <t>apc-96@hotmail.com</t>
  </si>
  <si>
    <t>Diagonal 100 # 5c27  este</t>
  </si>
  <si>
    <t>San Luis - Chapinero</t>
  </si>
  <si>
    <t>Prospero Pinzon Suarez</t>
  </si>
  <si>
    <t xml:space="preserve">Escobar Ana Maria </t>
  </si>
  <si>
    <t>Buga</t>
  </si>
  <si>
    <t>anamariaescobar099711@hotmail.com</t>
  </si>
  <si>
    <t>Carrera 81 a # 73f -16 Sur</t>
  </si>
  <si>
    <t>Maria Isabel Escobar</t>
  </si>
  <si>
    <t>Sanchez Cruz Lina Marcela</t>
  </si>
  <si>
    <t>Villagarzon</t>
  </si>
  <si>
    <t>linamarcelasanchezcruz99@gmail.com</t>
  </si>
  <si>
    <t>Calle 65 bis sur # 77j27 apto 201</t>
  </si>
  <si>
    <t>Gonzalez Carvajal Angie Johanna</t>
  </si>
  <si>
    <t>anguiejhoannagonzalezc@gmail.com</t>
  </si>
  <si>
    <t>Calle 78C # 17F65</t>
  </si>
  <si>
    <t>Luz Danny Carvajal</t>
  </si>
  <si>
    <t>Conde Melgar Maria Fernanda</t>
  </si>
  <si>
    <t>mariaconde1997@hotmail.com</t>
  </si>
  <si>
    <t>calle 69 b # 68f60</t>
  </si>
  <si>
    <t>Bellavista - Engativa</t>
  </si>
  <si>
    <t>Luz Mery Melgar</t>
  </si>
  <si>
    <t>Coral Gonzalez Joseph Gonzalo</t>
  </si>
  <si>
    <t>chalo.137@hotmail.com</t>
  </si>
  <si>
    <t>Calle 78 A sur # 10-84 apt 101</t>
  </si>
  <si>
    <t>La Andrea - Usme</t>
  </si>
  <si>
    <t>Margoth Gonzalez</t>
  </si>
  <si>
    <t>Peñaranda Valbuena Pamela Alejandra</t>
  </si>
  <si>
    <t>pamelapvalbuena@gmail.com</t>
  </si>
  <si>
    <t>cra 88D #8C-21</t>
  </si>
  <si>
    <t xml:space="preserve">Martha Yolanda Valbuena </t>
  </si>
  <si>
    <t>Tecnólogo en control ambiental</t>
  </si>
  <si>
    <t>Gonzalez Correa Sebastian</t>
  </si>
  <si>
    <t>chokose20@gmail.com</t>
  </si>
  <si>
    <t xml:space="preserve">Cra 68 F# 5A-45 </t>
  </si>
  <si>
    <t>Martha Correa Lopez</t>
  </si>
  <si>
    <t>1/10/2019 Back office</t>
  </si>
  <si>
    <t>Anillo Rua Karolay Paola</t>
  </si>
  <si>
    <t>Kerolayanillorua@hotmail.com</t>
  </si>
  <si>
    <t>Calle 90 B # 91-46</t>
  </si>
  <si>
    <t>Luis Carlos Galan - Engativa</t>
  </si>
  <si>
    <t xml:space="preserve">Leticia Anillo Rua </t>
  </si>
  <si>
    <t>Renuncia cambio de actividad</t>
  </si>
  <si>
    <t>Hortua Forero Angi Caterin</t>
  </si>
  <si>
    <t>Katerinforero75@gmail.com</t>
  </si>
  <si>
    <t>Calle 26 Sur # 93 -40 Casa 28 Imt 8</t>
  </si>
  <si>
    <t xml:space="preserve">Queren Katherine Acosta </t>
  </si>
  <si>
    <t>Atara Medina Jenny Paola</t>
  </si>
  <si>
    <t>jenny.atara26@hotmail.com</t>
  </si>
  <si>
    <t xml:space="preserve">Trasnversal 9 Este # 29-56 sur </t>
  </si>
  <si>
    <t xml:space="preserve">San Pedro </t>
  </si>
  <si>
    <t>Johan Camilo Contreras</t>
  </si>
  <si>
    <t>Suarez Cajamarca Karen Andrea</t>
  </si>
  <si>
    <t>karensuarez011685@gmail.com</t>
  </si>
  <si>
    <t>Diagonal 51 a # 25-59</t>
  </si>
  <si>
    <t>Yury Johana Suarez</t>
  </si>
  <si>
    <t>Sanabria Tinjaca Sandra Johanna</t>
  </si>
  <si>
    <t>johanasabanera21@hotmail.com</t>
  </si>
  <si>
    <t>Calle 35 S # 3a-22</t>
  </si>
  <si>
    <t>Heyder Alberto Sanabria</t>
  </si>
  <si>
    <t xml:space="preserve">Herrera Piedrahita Jonathan </t>
  </si>
  <si>
    <t>chota13@hotmail.com</t>
  </si>
  <si>
    <t>Calle 69B # 60-38</t>
  </si>
  <si>
    <t>Santa Maria - Medellin</t>
  </si>
  <si>
    <t>Jairo Maldonado</t>
  </si>
  <si>
    <t xml:space="preserve">Rendon Zapata Sully Maritza </t>
  </si>
  <si>
    <t>maritza-rendon268@hotmail.com</t>
  </si>
  <si>
    <t>Carrera 33 # 84C -73</t>
  </si>
  <si>
    <t>Jardin - Medellin</t>
  </si>
  <si>
    <t xml:space="preserve">Gladys Zapata Benjumea </t>
  </si>
  <si>
    <t>Ayala Pinzon Kevin Anderson</t>
  </si>
  <si>
    <t>kevinchoayalapin@gmail.com</t>
  </si>
  <si>
    <t>Carrera 149 C # 138-72</t>
  </si>
  <si>
    <t xml:space="preserve">Berlin - Suba </t>
  </si>
  <si>
    <t xml:space="preserve">Richard Ayala </t>
  </si>
  <si>
    <t>Sanchez Rodriguez Luz Sthephany</t>
  </si>
  <si>
    <t>Luzstephanysanchez@gmail.com</t>
  </si>
  <si>
    <t xml:space="preserve">Carrera 88H # 59-11 sur </t>
  </si>
  <si>
    <t xml:space="preserve">Yeris Paola Rodriguez </t>
  </si>
  <si>
    <t>Apoyo - claro</t>
  </si>
  <si>
    <t>Renuncia - mal ambiente laboral - incompatibilidad con el jefe</t>
  </si>
  <si>
    <t>Rodriguez Aguilera Irlena Johana</t>
  </si>
  <si>
    <t>irlena.rodriguez595@gmail.com</t>
  </si>
  <si>
    <t>Carrera 1 # 1a -17</t>
  </si>
  <si>
    <t>El Triunfo - Santafé</t>
  </si>
  <si>
    <t>Luz Marina Aguilera</t>
  </si>
  <si>
    <t>Carrera 82 # 45b 29 sur</t>
  </si>
  <si>
    <t>Sixta Tulia Vargas</t>
  </si>
  <si>
    <t>Ingeniero de Petroleos</t>
  </si>
  <si>
    <t xml:space="preserve">Coordinador(a) de Proyecto </t>
  </si>
  <si>
    <t>HERRERA JAIMES ALIRIO</t>
  </si>
  <si>
    <t>aliriohj@hotmail.com</t>
  </si>
  <si>
    <t>Calle 59 # 26-63</t>
  </si>
  <si>
    <t>Quirinal - Teusaquillo</t>
  </si>
  <si>
    <t>Maritza Yanneth Meza</t>
  </si>
  <si>
    <t xml:space="preserve">Director(a) de Recursos Físicos </t>
  </si>
  <si>
    <t>Renuncia - Descanso</t>
  </si>
  <si>
    <t>CAMARGO CUELLAR JENNY CAROLINA</t>
  </si>
  <si>
    <t>Salud total - Sanitas 01/09/2021</t>
  </si>
  <si>
    <t>jenyca87@hotmail.com</t>
  </si>
  <si>
    <t>CALLE 6 SUR No. 23-137 TORRE 6 APTO 508 FONTANA 2</t>
  </si>
  <si>
    <t>LA PROSPERIDAD - MADRID</t>
  </si>
  <si>
    <t>ERWIN JORDANY LLANOS CAMARGO</t>
  </si>
  <si>
    <t xml:space="preserve">Renuncia - Desplazamiento y problemas personales </t>
  </si>
  <si>
    <t>Moreno Aldair Steven Mauricio</t>
  </si>
  <si>
    <t>smmoreno858@misena.edu.co</t>
  </si>
  <si>
    <t>Cra 88h # 59b-17</t>
  </si>
  <si>
    <t>Libertad - Bosa</t>
  </si>
  <si>
    <t>José Mauricio Moreno</t>
  </si>
  <si>
    <t>Segura Ahunca Nicole</t>
  </si>
  <si>
    <t>nicole.segura.a@gmail.com</t>
  </si>
  <si>
    <t xml:space="preserve">Cra 20a # 34-24 sur </t>
  </si>
  <si>
    <t>Maximiliano Segura</t>
  </si>
  <si>
    <t>Derecho VI semestre</t>
  </si>
  <si>
    <t>Acevedo Osorio Andres Javier</t>
  </si>
  <si>
    <t>andresjavier_acevedo@hotmail.com</t>
  </si>
  <si>
    <t>Calle 148 # 107-50</t>
  </si>
  <si>
    <t xml:space="preserve">suba imperial </t>
  </si>
  <si>
    <t>Yarley Pinzon Castañeda</t>
  </si>
  <si>
    <t>Profesional en mercadeo y Publicidad</t>
  </si>
  <si>
    <t xml:space="preserve">Marin Bolaños Gabriel Esteban </t>
  </si>
  <si>
    <t>Sevilla</t>
  </si>
  <si>
    <t>gamabo1985@gmail.com</t>
  </si>
  <si>
    <t>Calle 23 D # 86-28</t>
  </si>
  <si>
    <t>Modelia -Fontibon</t>
  </si>
  <si>
    <t>Beatriz Cardona</t>
  </si>
  <si>
    <t xml:space="preserve">especialización </t>
  </si>
  <si>
    <t>prestamo de colmedica a falabella 8/04/2020</t>
  </si>
  <si>
    <t>Terminación por obra o labor contratada</t>
  </si>
  <si>
    <t xml:space="preserve">LOZANO LEON LADY DANIELA </t>
  </si>
  <si>
    <t>Convida - Sanitas 01/01/2021</t>
  </si>
  <si>
    <t>danielalzano05@gmail.com</t>
  </si>
  <si>
    <t>CALLE 63 # 70 D 75</t>
  </si>
  <si>
    <t xml:space="preserve">EL PERDOMO </t>
  </si>
  <si>
    <t>ANGIE LOZANO</t>
  </si>
  <si>
    <t>ascenso 1 abril 2022 / pasa de auxiliar a data marshall 01/08/2022</t>
  </si>
  <si>
    <t>Gonzalez Ceron Sergio David</t>
  </si>
  <si>
    <t>sergiodavidnovato@gmail.com</t>
  </si>
  <si>
    <t xml:space="preserve">carrera 28 # 14-31 sur </t>
  </si>
  <si>
    <t>Fragua - Antonio Narino</t>
  </si>
  <si>
    <t>Jessica Alexandra Gonzalez</t>
  </si>
  <si>
    <t>Jaramillo Cangrejo Eimy Lorena</t>
  </si>
  <si>
    <t>eimylorena23@gmail.com</t>
  </si>
  <si>
    <t>Calle 45 c # 12a 06 Este</t>
  </si>
  <si>
    <t>Sandra Cangrejo</t>
  </si>
  <si>
    <t>Espinosa Sarmiento Alexandra</t>
  </si>
  <si>
    <t>alexnadraespinosasarmiento@gmail.com</t>
  </si>
  <si>
    <t xml:space="preserve">Carrera 12 a # 30-54 sur </t>
  </si>
  <si>
    <t xml:space="preserve">compartir </t>
  </si>
  <si>
    <t>Alexandra Sarmiento</t>
  </si>
  <si>
    <t>Vargas Porras Laura Alejandra</t>
  </si>
  <si>
    <t>alejavporras@gmail.com</t>
  </si>
  <si>
    <t xml:space="preserve">Calle 10 # 49-55 Este </t>
  </si>
  <si>
    <t xml:space="preserve">Juan Manuel Gamboa </t>
  </si>
  <si>
    <t>ROBAYO TORRES KAREN DANIELA</t>
  </si>
  <si>
    <t>kdanirtorres.1606@gmail.com</t>
  </si>
  <si>
    <t>Cra 10b Este #17a-64 sur</t>
  </si>
  <si>
    <t>Leonilde Torres</t>
  </si>
  <si>
    <t>Trabajo Social</t>
  </si>
  <si>
    <t xml:space="preserve">18/05/2021 de claro a planeación </t>
  </si>
  <si>
    <t>a supervisor de calidad 18-may-2021</t>
  </si>
  <si>
    <t xml:space="preserve">Fonseca Triana Edgar Euripides </t>
  </si>
  <si>
    <t>fonsec1217@gmail.com</t>
  </si>
  <si>
    <t>Cra 90 # 6a47</t>
  </si>
  <si>
    <t>Rocia Acosta</t>
  </si>
  <si>
    <t>mantenimiento electronico I semestre</t>
  </si>
  <si>
    <t>Renuncia - Motivos Personal</t>
  </si>
  <si>
    <t>Pareja Arboleda Laura Valentina</t>
  </si>
  <si>
    <t>pareja285@gmail.com</t>
  </si>
  <si>
    <t>carrera 12 # 6c-99</t>
  </si>
  <si>
    <t>Irene Arboleda Zapata</t>
  </si>
  <si>
    <t>Ballesteros Herrera Dani Paola</t>
  </si>
  <si>
    <t>dannyballesteros04@gmail.com</t>
  </si>
  <si>
    <t>calle 67 sur # 81g34</t>
  </si>
  <si>
    <t xml:space="preserve">Bosa Antonia - Bosa </t>
  </si>
  <si>
    <t>Carolina Herrera</t>
  </si>
  <si>
    <t>Lopez Guevara Erika Paola</t>
  </si>
  <si>
    <t>erika.lGuevara@outlook.es</t>
  </si>
  <si>
    <t>Calle 12 a # 71c-20</t>
  </si>
  <si>
    <t>Ciudad Alsacia - Kenedy</t>
  </si>
  <si>
    <t>Diana Patricia Guevara</t>
  </si>
  <si>
    <t xml:space="preserve">Zootecnista </t>
  </si>
  <si>
    <t xml:space="preserve">Barreto Acevedo Dayron Stiven </t>
  </si>
  <si>
    <t>stivenbarreto65@gmail.com</t>
  </si>
  <si>
    <t>Calle 146 # 81-37</t>
  </si>
  <si>
    <t>Casa Blanca - suba</t>
  </si>
  <si>
    <t>Wilmar Barreto</t>
  </si>
  <si>
    <t xml:space="preserve">Mendez Moreno Angela Patricia </t>
  </si>
  <si>
    <t>angelapatriciamendez01@gmail.com</t>
  </si>
  <si>
    <t>Calle 136 a sur # 3a 48</t>
  </si>
  <si>
    <t>Rio Verde - Usme</t>
  </si>
  <si>
    <t>Andrea Moreno</t>
  </si>
  <si>
    <t>de banco bogota a Popular 1/11/2019 popular a scotiabak 5/11/16</t>
  </si>
  <si>
    <t>Renuncia - Conflictos en relaciones laborales</t>
  </si>
  <si>
    <t>Sierra Garay Yenny Paola</t>
  </si>
  <si>
    <t>paolasierra2894@hotmail.com</t>
  </si>
  <si>
    <t>Calle 6a #42-16</t>
  </si>
  <si>
    <t>Pio 12</t>
  </si>
  <si>
    <t>Wismark Castro</t>
  </si>
  <si>
    <t>Tecnologó en Gestión Administrativa</t>
  </si>
  <si>
    <t>de supernumerario a planta 8/02/2022</t>
  </si>
  <si>
    <t>URIBE SALAZAR MARIA CAMILA</t>
  </si>
  <si>
    <t>mariacamilajf5@gmail.com</t>
  </si>
  <si>
    <t>Calle 58 sur #75a-27</t>
  </si>
  <si>
    <t>La estancia</t>
  </si>
  <si>
    <t>Marlen Salazar</t>
  </si>
  <si>
    <t>Psicologia 6to semestre</t>
  </si>
  <si>
    <t>a supervisor de calidad 1-feb-2021</t>
  </si>
  <si>
    <t>Ramirez Castellanos Jackson Omar</t>
  </si>
  <si>
    <t>PILSEN1006@GMAIL.COM</t>
  </si>
  <si>
    <t>Calle 34 a Sur # 89-40</t>
  </si>
  <si>
    <t>Janymar Ramirez</t>
  </si>
  <si>
    <t>Castillo Mendoza Mauricio Alejandro</t>
  </si>
  <si>
    <t>maurolakers@outlook.com</t>
  </si>
  <si>
    <t>Calle 28 a sur # 5-13</t>
  </si>
  <si>
    <t>josé Castillo</t>
  </si>
  <si>
    <t>Coronado Lara Jeferson Smith</t>
  </si>
  <si>
    <t>jefersmith05@gmail.com</t>
  </si>
  <si>
    <t>cra 98 # 16f-96</t>
  </si>
  <si>
    <t>San Pedro Robles - Fontibon</t>
  </si>
  <si>
    <t>Claudia Cristina Lara</t>
  </si>
  <si>
    <t xml:space="preserve">GARCIA GARCIA LUZ MARINA </t>
  </si>
  <si>
    <t>luzmarina.garciagarcia@yahoo.com</t>
  </si>
  <si>
    <t>CALLE 105 # 50-26</t>
  </si>
  <si>
    <t xml:space="preserve">SANTA HELENA </t>
  </si>
  <si>
    <t>ALVARO AMOROCHO</t>
  </si>
  <si>
    <t>de yanbal a credibanco 8/02/2022 - pasa de credibanco a yanbal 23/01/2023</t>
  </si>
  <si>
    <t>Hernandez Yanguas Daniela</t>
  </si>
  <si>
    <t>nani2222_@hotmail.com</t>
  </si>
  <si>
    <t>cra 24 #40 a sur-52</t>
  </si>
  <si>
    <t>La Mina</t>
  </si>
  <si>
    <t>Adriana Hernández</t>
  </si>
  <si>
    <t>gestión empresarial</t>
  </si>
  <si>
    <t>Gomez Ramirez Leidy Johanna</t>
  </si>
  <si>
    <t>annkusca291@hotmail.com</t>
  </si>
  <si>
    <t>cra 50 a #47a-26</t>
  </si>
  <si>
    <t>Obrero -Copacabana</t>
  </si>
  <si>
    <t>Liliana Ramirez</t>
  </si>
  <si>
    <t>Renuncia - Baja remuneración - No hay oportunidades de crecimimento</t>
  </si>
  <si>
    <t xml:space="preserve">SOLANO GUERRERO CATHERINE </t>
  </si>
  <si>
    <t>La Calera</t>
  </si>
  <si>
    <t>catherine.solanoguerrero43@gmail.com</t>
  </si>
  <si>
    <t>CARRERA 12 A ESTE 96-70 INTERIOR 4</t>
  </si>
  <si>
    <t>SAN LUIS</t>
  </si>
  <si>
    <t>MARTHA GUERRERO</t>
  </si>
  <si>
    <t>Chaves Robayo Angie Nikol</t>
  </si>
  <si>
    <t>angiechavesro@gmail.com</t>
  </si>
  <si>
    <t>calle 13 # 30-242</t>
  </si>
  <si>
    <t xml:space="preserve">Jessica Diaz Zaraza </t>
  </si>
  <si>
    <t xml:space="preserve">Renuncia - otra oferta laboral - baja remuneracion </t>
  </si>
  <si>
    <t>RODRIGUEZ ARIAS JEIMY MILENA</t>
  </si>
  <si>
    <t>Mile.rodriguez.a@outlook.es</t>
  </si>
  <si>
    <t xml:space="preserve">CR 68F # 38D - 33 SUR </t>
  </si>
  <si>
    <t>ALQUERIA</t>
  </si>
  <si>
    <t>FELIPE RODIRGUEZ</t>
  </si>
  <si>
    <t>ROJAS BEJARANO MARIA FERNANDA</t>
  </si>
  <si>
    <t>Mpmmfrb11@hotmail.com</t>
  </si>
  <si>
    <t xml:space="preserve">Calle 16 sur # 18-30 Este </t>
  </si>
  <si>
    <t xml:space="preserve">El Triangulo - San Cristobal sur </t>
  </si>
  <si>
    <t>Yanneth del Pilar Bejarano</t>
  </si>
  <si>
    <t>Molina Rivera Melissa</t>
  </si>
  <si>
    <t>,elymrrb@outlook.es</t>
  </si>
  <si>
    <t>Calle 80 c # 89b46</t>
  </si>
  <si>
    <t>Belen Violetas - Medellin</t>
  </si>
  <si>
    <t>Elda Ruth Castro Rodriguez</t>
  </si>
  <si>
    <t>Apoyo - Falabella Medellín</t>
  </si>
  <si>
    <t>Apoyo - Falabella</t>
  </si>
  <si>
    <t>Sastoque Pedraza Laura Carolina</t>
  </si>
  <si>
    <t>laurac9911@gmail.com</t>
  </si>
  <si>
    <t>cra 102 # 132c-27</t>
  </si>
  <si>
    <t>Potrecillos - Suba</t>
  </si>
  <si>
    <t>Maria Lilia Pedraza</t>
  </si>
  <si>
    <t>Ovalle Serrano Nelson Jair</t>
  </si>
  <si>
    <t>nelsonovalle 425@gmail.com</t>
  </si>
  <si>
    <t xml:space="preserve">Tras13 F # 49-22 sur este </t>
  </si>
  <si>
    <t xml:space="preserve">Republica del canada - San Cristobal </t>
  </si>
  <si>
    <t>Yaneth Serrano</t>
  </si>
  <si>
    <t xml:space="preserve">Cuesta Ochoa Alin Yisset </t>
  </si>
  <si>
    <t>alincuesta@gmail.com</t>
  </si>
  <si>
    <t xml:space="preserve">cra 97f # 34a-30 sur </t>
  </si>
  <si>
    <t>Tierra Buena - Kennedy</t>
  </si>
  <si>
    <t>Carlos Andres Agudelo</t>
  </si>
  <si>
    <t>Guevara Sibaja Yeison Camilo</t>
  </si>
  <si>
    <t>camiloguevara10@outlook.com</t>
  </si>
  <si>
    <t>Cra 8 Este # 31a64</t>
  </si>
  <si>
    <t>Fabiola sibaja Pacheco</t>
  </si>
  <si>
    <t xml:space="preserve">Renuncia - viaje </t>
  </si>
  <si>
    <t xml:space="preserve">Tovar Monroy Paulina Melissa </t>
  </si>
  <si>
    <t>MUTUAL SER</t>
  </si>
  <si>
    <t>San Juan Nepomuceno</t>
  </si>
  <si>
    <t>paulinatovar41@gmail.com</t>
  </si>
  <si>
    <t>cra 125c # 136-61</t>
  </si>
  <si>
    <t>Gaitana - suba</t>
  </si>
  <si>
    <t>Doira Monrroy</t>
  </si>
  <si>
    <t>Tiboche Muñoz Jiovanna Alexandra</t>
  </si>
  <si>
    <t>johanatiboche@hotmail.com</t>
  </si>
  <si>
    <t xml:space="preserve"> calle 36 bis sur # 10-42 este </t>
  </si>
  <si>
    <t>Buena vista - san Cristobal</t>
  </si>
  <si>
    <t>Flor Muñoz</t>
  </si>
  <si>
    <t>Naranjo Gonzalez Brayan Stiven</t>
  </si>
  <si>
    <t>brayanyou355@gmail.com</t>
  </si>
  <si>
    <t>Calle 1 dBis # 4-62</t>
  </si>
  <si>
    <t>Amparo Gonzalez</t>
  </si>
  <si>
    <t>de banco bogota a Popular 1/11/2019</t>
  </si>
  <si>
    <t xml:space="preserve">Reyes Salazar Paula Andrea </t>
  </si>
  <si>
    <t>COMFACUNDI</t>
  </si>
  <si>
    <t>reyes.paulaandrea.tecni@gmail.com</t>
  </si>
  <si>
    <t>calle 69 # 9b-07</t>
  </si>
  <si>
    <t>Santa Marta - Usme</t>
  </si>
  <si>
    <t>Sandra Salazar</t>
  </si>
  <si>
    <t>Campos Cepeda Maria Alejandra</t>
  </si>
  <si>
    <t>alejacam92@hotmail.com</t>
  </si>
  <si>
    <t xml:space="preserve">Diagonal 27 sur # 5a 14 Este sur </t>
  </si>
  <si>
    <t>Wilmar Garnica</t>
  </si>
  <si>
    <t xml:space="preserve">Bautista Melo Lina Maria </t>
  </si>
  <si>
    <t>linamariabautistam@gmail.com</t>
  </si>
  <si>
    <t>calle 80 sur # 44a-29</t>
  </si>
  <si>
    <t xml:space="preserve">Potosi </t>
  </si>
  <si>
    <t>Aracelly Melo Ballen</t>
  </si>
  <si>
    <t xml:space="preserve">Auxiliar Contable </t>
  </si>
  <si>
    <t xml:space="preserve">Chaparro Paladines Leidy Fernanda </t>
  </si>
  <si>
    <t>ladychaparro824@gmail.com</t>
  </si>
  <si>
    <t>Cra 20 Este # 35-63 apto 195</t>
  </si>
  <si>
    <t>Apoyo -Colmedica</t>
  </si>
  <si>
    <t>Garcia Toro Monica Maria</t>
  </si>
  <si>
    <t>mogato.08@gmail.com</t>
  </si>
  <si>
    <t>calle 92a bis sur # 9 a -21</t>
  </si>
  <si>
    <t xml:space="preserve">Zayda Johana Garcia </t>
  </si>
  <si>
    <t>Benavides Novoa Saray Judith</t>
  </si>
  <si>
    <t>saraybenavidesn@gmail.com</t>
  </si>
  <si>
    <t xml:space="preserve">Carrera 18 T # 60 B -75 Sur </t>
  </si>
  <si>
    <t>Acacia - Ciudad Bolivar</t>
  </si>
  <si>
    <t>Maria Claudia Novoa</t>
  </si>
  <si>
    <t xml:space="preserve">renuncia -Problemas personales </t>
  </si>
  <si>
    <t xml:space="preserve">NIZO MORENO CAROL TATIANA </t>
  </si>
  <si>
    <t>carol_tn24@hotmail.com</t>
  </si>
  <si>
    <t>Calle 62 sur # 92-35</t>
  </si>
  <si>
    <t>Bosa Recreo - Atalayas</t>
  </si>
  <si>
    <t>Ruth Janeth Moreno</t>
  </si>
  <si>
    <t xml:space="preserve">Amado Alvarez Fidel </t>
  </si>
  <si>
    <t>amadoalvarezfidel@gmail.com</t>
  </si>
  <si>
    <t>calle 45 a sur # 88c-98</t>
  </si>
  <si>
    <t>Margaritas II - Keneddy</t>
  </si>
  <si>
    <t>Nancy Alvarez</t>
  </si>
  <si>
    <t xml:space="preserve">Cruz Rivera Marco Andres </t>
  </si>
  <si>
    <t>marco.cruzr.sei@gmail.com</t>
  </si>
  <si>
    <t>Calle 10 # 79-85 To 19 apto 177</t>
  </si>
  <si>
    <t xml:space="preserve">Maria del Carmen Rivera </t>
  </si>
  <si>
    <t xml:space="preserve">ALAPE ACOSTA MARICELA </t>
  </si>
  <si>
    <t>mari.alape151999@gmail.com</t>
  </si>
  <si>
    <t>CALLE 67# 87 C 28 SUR</t>
  </si>
  <si>
    <t>BOSA CONCEPCION</t>
  </si>
  <si>
    <t>JHON JAIRO HERNANDEZ ACOSTA</t>
  </si>
  <si>
    <t>Penagos Rojas Suly Jurani</t>
  </si>
  <si>
    <t>yurita1996@hotmail.com</t>
  </si>
  <si>
    <t xml:space="preserve">Calle 65 C # 78c-22 sur </t>
  </si>
  <si>
    <t>Edgar Ferney Rubiano</t>
  </si>
  <si>
    <t>Roncancio Gomez Laura Alejandra</t>
  </si>
  <si>
    <t>sanabria 2706@gmail.com</t>
  </si>
  <si>
    <t>Casa 190 piso 2</t>
  </si>
  <si>
    <t xml:space="preserve">Ruitoque bajo Floridablanca </t>
  </si>
  <si>
    <t>Ana Orozco</t>
  </si>
  <si>
    <t>Colpatria CODENSA Bogotá</t>
  </si>
  <si>
    <t>Bautista Molina Nataly Viviana  </t>
  </si>
  <si>
    <t>natabm62@hotmail.com</t>
  </si>
  <si>
    <t>cra 5 # 97a 27 sur</t>
  </si>
  <si>
    <t>Virrey - usme</t>
  </si>
  <si>
    <t xml:space="preserve">Jeanneth Molina Velasco </t>
  </si>
  <si>
    <t xml:space="preserve">Sanabria Orozco Erika Liliana </t>
  </si>
  <si>
    <t>esanabria2706@gmail.com</t>
  </si>
  <si>
    <t>cra 87 g # 42f 69 sur</t>
  </si>
  <si>
    <t>Martha Patricia Gomez</t>
  </si>
  <si>
    <t>Renuncia Voluntaria - Motivos personales</t>
  </si>
  <si>
    <t xml:space="preserve">Arango Marin Yesid Eduardo </t>
  </si>
  <si>
    <t>Yexid3191@gmail.com</t>
  </si>
  <si>
    <t xml:space="preserve">Carrera 21 # 63-66 sur </t>
  </si>
  <si>
    <t>Terminación de contrato con justa Causa</t>
  </si>
  <si>
    <t>GOMEZ TORRES JESUS DAVID</t>
  </si>
  <si>
    <t>jdgt1598@gmail.com</t>
  </si>
  <si>
    <t>CR 81 B  6 C  10 TERRAZAS DE CASTILLA 3</t>
  </si>
  <si>
    <t>CASTILLA</t>
  </si>
  <si>
    <t>ANA MERCEDES TORRES HERNANDEZ</t>
  </si>
  <si>
    <t>INGENIERIA MECANICA</t>
  </si>
  <si>
    <t>Gutierrez Puentes Yuly Stefanny</t>
  </si>
  <si>
    <t>stefanny.guti@outlook</t>
  </si>
  <si>
    <t>Cra 100 a # 60-19 sur</t>
  </si>
  <si>
    <t xml:space="preserve">Alameda Rio - Bosa </t>
  </si>
  <si>
    <t>Gladys Gutierrez</t>
  </si>
  <si>
    <t>Caicedo Castillo Angie Paola</t>
  </si>
  <si>
    <t>Rosas</t>
  </si>
  <si>
    <t>apaolac98@gmail.com</t>
  </si>
  <si>
    <t xml:space="preserve">Cr 91 c# 71-47 sur </t>
  </si>
  <si>
    <t>Luz Nancy Castillo</t>
  </si>
  <si>
    <t>Renucia - Motivos Personales</t>
  </si>
  <si>
    <t xml:space="preserve">Valencia Vasquez Angelica Maria </t>
  </si>
  <si>
    <t>angelicavasquez20@outlook.com</t>
  </si>
  <si>
    <t xml:space="preserve">Carrera 77B # 1a-29 </t>
  </si>
  <si>
    <t xml:space="preserve">johnatan mosquera </t>
  </si>
  <si>
    <t>Rengifo  Aracut Faber Andres</t>
  </si>
  <si>
    <t>Padilla</t>
  </si>
  <si>
    <t>heamandres@gmail.com</t>
  </si>
  <si>
    <t>calle 144 # 146 a-30 mz5</t>
  </si>
  <si>
    <t>Suba - Fontanar</t>
  </si>
  <si>
    <t xml:space="preserve">Karfur Balanta </t>
  </si>
  <si>
    <t>Renuncia - Mejor oferta Laboral</t>
  </si>
  <si>
    <t>Cera Castro Sandra  Isabel</t>
  </si>
  <si>
    <t>Montecristo</t>
  </si>
  <si>
    <t>ceracastrosandraisabel@gmail.com</t>
  </si>
  <si>
    <t>calle 132 93B -18</t>
  </si>
  <si>
    <t>Villa Elisa - Suba</t>
  </si>
  <si>
    <t>Cindy Cera Castro</t>
  </si>
  <si>
    <t xml:space="preserve">Diaz Parra Elther Gonzalo </t>
  </si>
  <si>
    <t>eiderdiazg@gmail.com</t>
  </si>
  <si>
    <t>calle 38 C # 72c - 12</t>
  </si>
  <si>
    <t>Daniela Martinez</t>
  </si>
  <si>
    <t>Angarita Rojas Danilo Andres</t>
  </si>
  <si>
    <t>Giron</t>
  </si>
  <si>
    <t>daniloandres_23@outlook.com</t>
  </si>
  <si>
    <t xml:space="preserve">Trasnversal 23 # 53-23 sur </t>
  </si>
  <si>
    <t>San Antonio Carrizal - Bucaramanga</t>
  </si>
  <si>
    <t xml:space="preserve">Wilson Angarita Gamboa </t>
  </si>
  <si>
    <t>23003</t>
  </si>
  <si>
    <t>Villabon Sabogal Angie Kayherin</t>
  </si>
  <si>
    <t>angievilla18@iclaud.com</t>
  </si>
  <si>
    <t>calle 40 sur # 72R -33</t>
  </si>
  <si>
    <t>Liliana  Sabogal</t>
  </si>
  <si>
    <t>Roncancio Rincon Diana Carolina</t>
  </si>
  <si>
    <t>pahontas@hotmail.com</t>
  </si>
  <si>
    <t>Cra 87G #42F-69 sur</t>
  </si>
  <si>
    <t>Martha Gomez</t>
  </si>
  <si>
    <t>Montaño Lavao Yeraldin</t>
  </si>
  <si>
    <t>yeralmon25@yahoo.es</t>
  </si>
  <si>
    <t>Calle 73 sur # 11c-29</t>
  </si>
  <si>
    <t>Mercedes Lavao</t>
  </si>
  <si>
    <t xml:space="preserve">Soche Patiño Daniel Sebastian </t>
  </si>
  <si>
    <t>sebastiansoche252@gmail.com</t>
  </si>
  <si>
    <t>Calle 99a 3 26-27</t>
  </si>
  <si>
    <t>Claudia Patiño</t>
  </si>
  <si>
    <t>MARIN GONZALEZ YICETH VALENTINA</t>
  </si>
  <si>
    <t>stivenvalen17@gmail.com</t>
  </si>
  <si>
    <t>CRA 1 ESTE # 67 A 85 SUR TORRE 2 APT 401</t>
  </si>
  <si>
    <t>USME PORVENIR</t>
  </si>
  <si>
    <t>ESPERANZA GONZALEZ</t>
  </si>
  <si>
    <t>Muñoz Barreto Maria Luz Dary</t>
  </si>
  <si>
    <t>ludamuba@yahoo.es</t>
  </si>
  <si>
    <t>Cra 78 G # 63a-42 sur apto 302</t>
  </si>
  <si>
    <t>Harold Daniel Bravo</t>
  </si>
  <si>
    <t>Choconta Muñoz Diana Marcela</t>
  </si>
  <si>
    <t>marcelita1098@hotmail.com</t>
  </si>
  <si>
    <t>Calle 14b # 103-50</t>
  </si>
  <si>
    <t>Fredy Gustavo Rodriguez</t>
  </si>
  <si>
    <t>Moreno Joya Jairo Eduardo</t>
  </si>
  <si>
    <t>Soata</t>
  </si>
  <si>
    <t>jairomojo4@gmail.com</t>
  </si>
  <si>
    <t>Calle 11 # 88a 61 torre 12 apto 404</t>
  </si>
  <si>
    <t>Natalia Moreno Joya</t>
  </si>
  <si>
    <t xml:space="preserve">Morales Segura Sonia Yaqueline </t>
  </si>
  <si>
    <t>sonia-morales@outlook.es</t>
  </si>
  <si>
    <t>cra 93B # 129C-39 apto 202</t>
  </si>
  <si>
    <t>yovani Lemus Bonilla</t>
  </si>
  <si>
    <t>Torres Urrego Santiago</t>
  </si>
  <si>
    <t>Dabeiba</t>
  </si>
  <si>
    <t>302 2072997</t>
  </si>
  <si>
    <t>santiagotoresurrego@hotmail.com</t>
  </si>
  <si>
    <t>kra 54 D # 135-34 torre 4 apto 502</t>
  </si>
  <si>
    <t>Colina Campestre</t>
  </si>
  <si>
    <t>Alejandra Torres Urrego</t>
  </si>
  <si>
    <t>Morales Maldonado Juliana</t>
  </si>
  <si>
    <t>julianamorales010@gmail.com</t>
  </si>
  <si>
    <t>Calle 65 # 68 a - 68 sur</t>
  </si>
  <si>
    <t>Alexandra Morales</t>
  </si>
  <si>
    <t xml:space="preserve">Cely Barrera Santiago Alejandro </t>
  </si>
  <si>
    <t>celybarrerrasantiago@gmail.com</t>
  </si>
  <si>
    <t>calle 87 sur # 91-90</t>
  </si>
  <si>
    <t>Maria del Pilar Barrera</t>
  </si>
  <si>
    <t>Apoyo - Claro</t>
  </si>
  <si>
    <t xml:space="preserve">Alvarez Garcia Omar Edgardo </t>
  </si>
  <si>
    <t>algarcia1978@yahoo.com</t>
  </si>
  <si>
    <t>Cra 108 # 77d-10</t>
  </si>
  <si>
    <t>Garces Navas - Engativa</t>
  </si>
  <si>
    <t>Angelica Maria Gomez</t>
  </si>
  <si>
    <t>Derecho 9 semestre</t>
  </si>
  <si>
    <t xml:space="preserve">Nova Granados Angie Paola </t>
  </si>
  <si>
    <t>pao20nova@hotmail.com</t>
  </si>
  <si>
    <t>Calle 17 # 92 a 56 casa 68</t>
  </si>
  <si>
    <t xml:space="preserve">Rafael Diaz Garzon </t>
  </si>
  <si>
    <t>Monar Gil Mily Johana</t>
  </si>
  <si>
    <t>mmonargil@gmail.com</t>
  </si>
  <si>
    <t>Cra 78 J # 58 N- 02 piso 3</t>
  </si>
  <si>
    <t>Jose Antonio Galan - Bosa</t>
  </si>
  <si>
    <t xml:space="preserve">Jose Manuel Guzmán </t>
  </si>
  <si>
    <t>DURAN GUTIERREZ ANGELA MARIA</t>
  </si>
  <si>
    <t>amduran65@hotmail.com</t>
  </si>
  <si>
    <t>calle 151 # 11-62 T4 Aptp 1102</t>
  </si>
  <si>
    <t xml:space="preserve">Jose Fernando Duran </t>
  </si>
  <si>
    <t xml:space="preserve">Gerente de Planeación </t>
  </si>
  <si>
    <t>Pasa de nueva eps a compensar 01/02/2023</t>
  </si>
  <si>
    <t>Altos de Virrey</t>
  </si>
  <si>
    <t>Daza Gutierrez Eduardo Alberto</t>
  </si>
  <si>
    <t>ea7daza@gmail.com</t>
  </si>
  <si>
    <t>Kra 81 B # 22C-17</t>
  </si>
  <si>
    <t>Ana Maria Prado</t>
  </si>
  <si>
    <t xml:space="preserve">Conductor </t>
  </si>
  <si>
    <t xml:space="preserve">Analista </t>
  </si>
  <si>
    <t xml:space="preserve">Daza Prado Laura Gabriela </t>
  </si>
  <si>
    <t>juanchidaz@hotmail.com</t>
  </si>
  <si>
    <t>Eduardo Daza</t>
  </si>
  <si>
    <t>Sanchez Parra Lilian Andrea</t>
  </si>
  <si>
    <t>sanchez.andrea96@hotmail.com</t>
  </si>
  <si>
    <t>Cra 94 a # 6 C -59</t>
  </si>
  <si>
    <t>Camilo A Olaya</t>
  </si>
  <si>
    <t>Pardo Meza Jeimy Carolina</t>
  </si>
  <si>
    <t>jeimy.pardo29@gmail.com</t>
  </si>
  <si>
    <t>Calle 30 C # 7b-154 este</t>
  </si>
  <si>
    <t>Magdalena Meza</t>
  </si>
  <si>
    <t>Auxiliar de Recursos humanos</t>
  </si>
  <si>
    <t>Fonseca Villa Daniel Esteban</t>
  </si>
  <si>
    <t>31/031997</t>
  </si>
  <si>
    <t>danielteodoro123@yahoo.es</t>
  </si>
  <si>
    <t>Cra 104 # 141a-51</t>
  </si>
  <si>
    <t xml:space="preserve">Solar de Suba </t>
  </si>
  <si>
    <t>Luis José  fonseca</t>
  </si>
  <si>
    <t xml:space="preserve">SALINAS PEREZ JAIDEN </t>
  </si>
  <si>
    <t>jaidersalinas@hotmail.com</t>
  </si>
  <si>
    <t>CALLE 63 SUR # 87 N 34</t>
  </si>
  <si>
    <t>BOSA CHICÓ</t>
  </si>
  <si>
    <t>JEFFERSON SALINAS</t>
  </si>
  <si>
    <t>GESTION DE MERCADOS</t>
  </si>
  <si>
    <t>pasa de asesor a formador 01/08/2022</t>
  </si>
  <si>
    <t>SARMIENTO PARRA LIZETH FERNANDA</t>
  </si>
  <si>
    <t>lizeth2000p@gmail.com</t>
  </si>
  <si>
    <t>Calle 71 k Sur No. 27i - 09</t>
  </si>
  <si>
    <t>Paraiso</t>
  </si>
  <si>
    <t>Rocio Sarmiento Parra</t>
  </si>
  <si>
    <t xml:space="preserve">16/12/19  analsita de soporte </t>
  </si>
  <si>
    <t>Gonzalez Velasquez Miguel Angel</t>
  </si>
  <si>
    <t>migosngel_1997@hotmail.com</t>
  </si>
  <si>
    <t>Calle 73 a Sur # 80K-28</t>
  </si>
  <si>
    <t>Bilsia Maria Velasquez</t>
  </si>
  <si>
    <t>Collazos Carranza Angie Stefanny</t>
  </si>
  <si>
    <t>collazosangie14@gmail.com</t>
  </si>
  <si>
    <t>Kra 13 este # 97-15</t>
  </si>
  <si>
    <t xml:space="preserve">Yeison Alexander Marin </t>
  </si>
  <si>
    <t>Gil Sarmiento Maria Veronica</t>
  </si>
  <si>
    <t>mgil00044@gmail.com</t>
  </si>
  <si>
    <t>Calle 97 a # 0-74 sur Este</t>
  </si>
  <si>
    <t>Nancy Paola Gil Sarmiento</t>
  </si>
  <si>
    <t>Martinez Pinzon Yenny Patricia</t>
  </si>
  <si>
    <t>jennypaty_20@hotmail.com</t>
  </si>
  <si>
    <t>Cra 15 B # AC-40</t>
  </si>
  <si>
    <t>Veredita - Soacha</t>
  </si>
  <si>
    <t>Oscar Yesis Acuña</t>
  </si>
  <si>
    <t>Rodriguez Moreno Ana Yibeth</t>
  </si>
  <si>
    <t>an.rodriiguz@gmail.com</t>
  </si>
  <si>
    <t>Trasversal 14 # 41-05</t>
  </si>
  <si>
    <t>Ocales - Leon XIII</t>
  </si>
  <si>
    <t>Andres Sanchez</t>
  </si>
  <si>
    <t>GARCIA RAMIREZ KARLA ELIZABETH</t>
  </si>
  <si>
    <t>karliigarciia95@hotmail.com</t>
  </si>
  <si>
    <t>Diag 24 #27-63 torre 14 apto 602</t>
  </si>
  <si>
    <t>Ciudad verde- Soacha</t>
  </si>
  <si>
    <t>Sandra Garcia</t>
  </si>
  <si>
    <t>Avila Ceballos Heidy Alexandra</t>
  </si>
  <si>
    <t>Heidyavila760@gmail.com</t>
  </si>
  <si>
    <t>Cra 12 A  Este # 49a-35</t>
  </si>
  <si>
    <t>Santillana</t>
  </si>
  <si>
    <t xml:space="preserve">Sandra Milena Ceballos </t>
  </si>
  <si>
    <t>Jimenez Mahecha Eduward Alfonso</t>
  </si>
  <si>
    <t>Eduwarjimenez9925@gmail.com</t>
  </si>
  <si>
    <t>Diagonal 51B # 28--96</t>
  </si>
  <si>
    <t>El Carmen - Tunjuelito</t>
  </si>
  <si>
    <t>Maria Isabel Mahecha</t>
  </si>
  <si>
    <t>Camacho Castillo Sergio Armando</t>
  </si>
  <si>
    <t>Camachobmx94@hotmail.com</t>
  </si>
  <si>
    <t>Cra 84 a # 73 F sur 58</t>
  </si>
  <si>
    <t>Gran Colombiano - Bosa</t>
  </si>
  <si>
    <t>Marleni Cecilia Castillo</t>
  </si>
  <si>
    <t>Medina Poveda Laura Paola</t>
  </si>
  <si>
    <t>Laura.medina22@hotmail.com</t>
  </si>
  <si>
    <t>Cra 18 J bis # 75G-09 sur</t>
  </si>
  <si>
    <t>Vista Hermosa - ciudad Bolivar</t>
  </si>
  <si>
    <t>Sara Luz Poveda</t>
  </si>
  <si>
    <t>56358</t>
  </si>
  <si>
    <t xml:space="preserve">Otalora Peña Sergio Esteban </t>
  </si>
  <si>
    <t>Sergiootalora22@gmail.com</t>
  </si>
  <si>
    <t>Cra 104 a Bis # 61a-49 sur</t>
  </si>
  <si>
    <t>Ludimia Peña</t>
  </si>
  <si>
    <t xml:space="preserve">Renuncia otra oferta - mal ambiente laboral </t>
  </si>
  <si>
    <t>107287</t>
  </si>
  <si>
    <t xml:space="preserve">PARDO MARCONI MANUEL FERNANDO </t>
  </si>
  <si>
    <t>manutec81@hotmail.com</t>
  </si>
  <si>
    <t>Cra 28 # 22-34</t>
  </si>
  <si>
    <t>Rio de oro -Bucaramanga</t>
  </si>
  <si>
    <t>Aurora Cuadros</t>
  </si>
  <si>
    <t>Guzman Forero Sneider</t>
  </si>
  <si>
    <t>sneiderguzman7@gmail.com</t>
  </si>
  <si>
    <t>Calle 42 C Sur # 89-75</t>
  </si>
  <si>
    <t>Dindalito - kennedy</t>
  </si>
  <si>
    <t>yamile Forero Espitia</t>
  </si>
  <si>
    <t>Ortega Zabala Jessika Daniela</t>
  </si>
  <si>
    <t>jessica.danielaortega@gmail.com</t>
  </si>
  <si>
    <t>cra 11D # 43-16 sur</t>
  </si>
  <si>
    <t xml:space="preserve">Luz Mery Zabala </t>
  </si>
  <si>
    <t xml:space="preserve">terminación de contrato por obra labor </t>
  </si>
  <si>
    <t>98863</t>
  </si>
  <si>
    <t>CARRILLO SAAVEDRA YOHANA MILENA</t>
  </si>
  <si>
    <t>Nueva eps - Salud total 01/09/2021</t>
  </si>
  <si>
    <t>Johanitha2329@hotmail.com</t>
  </si>
  <si>
    <t>Calle 69 b bis sur 17 n - 77</t>
  </si>
  <si>
    <t>Miguel Linares</t>
  </si>
  <si>
    <t xml:space="preserve">CARO GALEANO MARIA ANGELICA </t>
  </si>
  <si>
    <t xml:space="preserve">     SALUD TOTAL</t>
  </si>
  <si>
    <t>Angelikacar0204@gmail.com</t>
  </si>
  <si>
    <t>Calle 79 sur No 39 - 26</t>
  </si>
  <si>
    <t>Potosi</t>
  </si>
  <si>
    <t>LEONOR GALEANO</t>
  </si>
  <si>
    <t>RECURSOS HUMANOS</t>
  </si>
  <si>
    <t>MARTINEZ CALDERON SANDRA MILENA</t>
  </si>
  <si>
    <t>samarca75@hotmail.com</t>
  </si>
  <si>
    <t>CRA 57 #160-30</t>
  </si>
  <si>
    <t>CANTALEJO</t>
  </si>
  <si>
    <t xml:space="preserve">ANA LUCIA CALDERON </t>
  </si>
  <si>
    <t>Grisales Mendez Andrea Del Pilar</t>
  </si>
  <si>
    <t>Andrea.grisales@hotmail.com</t>
  </si>
  <si>
    <t>CALLE 3 #22-80 CASA 5</t>
  </si>
  <si>
    <t>Claudia Mendez</t>
  </si>
  <si>
    <t>24153</t>
  </si>
  <si>
    <t>Osorio Romero Maria Fernanda</t>
  </si>
  <si>
    <t>Maria.f.osorio.r@gmail.com</t>
  </si>
  <si>
    <t>CRA 8d # 191-78</t>
  </si>
  <si>
    <t>Lijaca - Usaquen</t>
  </si>
  <si>
    <t>Diego Andres Hernández</t>
  </si>
  <si>
    <t>Avellaneda Cadena Jessica Andrea</t>
  </si>
  <si>
    <t>Wiljesmil23@hotmail.com</t>
  </si>
  <si>
    <t>Cra 77 M # 61-04 sur b</t>
  </si>
  <si>
    <t xml:space="preserve">Bosa Estacion </t>
  </si>
  <si>
    <t>Rosa Delia Cadena</t>
  </si>
  <si>
    <t>Terinación de contrato - Obra o labor</t>
  </si>
  <si>
    <t xml:space="preserve">Beltran Cifuentes Leidy Viviana </t>
  </si>
  <si>
    <t>Leidybeltran118@gmail.com</t>
  </si>
  <si>
    <t>Calle 65 I sur # 78 D 33</t>
  </si>
  <si>
    <t>Bosa Carbonel</t>
  </si>
  <si>
    <t>Ingrid Camila Beltran</t>
  </si>
  <si>
    <t>Melo Cuervo Leonardo</t>
  </si>
  <si>
    <t>janus_852@hotmail.com</t>
  </si>
  <si>
    <t xml:space="preserve">Cra 1 Este # 97-10 sur </t>
  </si>
  <si>
    <t>San Lorenzo Usme</t>
  </si>
  <si>
    <t>Gonzalo Vinasco Calvo</t>
  </si>
  <si>
    <t>Angarita Rico Luz Alejandra</t>
  </si>
  <si>
    <t>Alexadj58@hotmail.com</t>
  </si>
  <si>
    <t>CALLE 29 # 41 -47</t>
  </si>
  <si>
    <t>Jazmin - Puente Aranda</t>
  </si>
  <si>
    <t xml:space="preserve">Luz Marina Rico Cobos </t>
  </si>
  <si>
    <t xml:space="preserve">Gaitan Jaramillo Lorena Tatiana </t>
  </si>
  <si>
    <t>Lorena_9413@hotmail.com</t>
  </si>
  <si>
    <t>TRAS 73F # 36A BIS 88 SUR</t>
  </si>
  <si>
    <t>Carlos Moncaleano</t>
  </si>
  <si>
    <t>Ramirez Gracia Erika Patricia</t>
  </si>
  <si>
    <t>Erikita2429@gmail.com</t>
  </si>
  <si>
    <t>carrera 3 a # 3b-80este</t>
  </si>
  <si>
    <t>Guavio - Santafe</t>
  </si>
  <si>
    <t>Luz Estella Garcia</t>
  </si>
  <si>
    <t>Robayo Vargas Emilsen</t>
  </si>
  <si>
    <t>emilse.r@hotmail.com</t>
  </si>
  <si>
    <t>CALLE 49A BIS SUR # 5N-14</t>
  </si>
  <si>
    <t xml:space="preserve">Carolina Salamanca </t>
  </si>
  <si>
    <t>66709</t>
  </si>
  <si>
    <t>Rodriguez Caycedo Lizeth Daniela</t>
  </si>
  <si>
    <t>lizethdanielacaicedo@gmail.com</t>
  </si>
  <si>
    <t xml:space="preserve">Calle 38 sur # 68d 56 </t>
  </si>
  <si>
    <t>Alqueria -Fragua</t>
  </si>
  <si>
    <t>Maria Alicia Caidedo</t>
  </si>
  <si>
    <t xml:space="preserve">VELASQUEZ RUIZ ANGELA PATRICIA </t>
  </si>
  <si>
    <t>angelavelasquez131@gmail.com</t>
  </si>
  <si>
    <t>DIAGONAL 46 A#52A-80 SUR</t>
  </si>
  <si>
    <t>VENECIA</t>
  </si>
  <si>
    <t>ANA RUIZ</t>
  </si>
  <si>
    <t xml:space="preserve">Osorio Tique Saidi Fernanda </t>
  </si>
  <si>
    <t>Puente Nacional</t>
  </si>
  <si>
    <t>Bry.solecito.2@gmail.com</t>
  </si>
  <si>
    <t>CRA 32 # 33-166</t>
  </si>
  <si>
    <t>Angelica Tique Rodriguez</t>
  </si>
  <si>
    <t>41406</t>
  </si>
  <si>
    <t>YANEZ ARGEL SADIS ISABEL</t>
  </si>
  <si>
    <t>Cienaga de Oro Córdoba</t>
  </si>
  <si>
    <t>papeleriaelcali@outlook.es</t>
  </si>
  <si>
    <t>TRV 12 G BIS # 46 33 SUR</t>
  </si>
  <si>
    <t>Hector Sabala</t>
  </si>
  <si>
    <t>Secretariado Ejecutivo Bilingüe</t>
  </si>
  <si>
    <t>prestamo de colmedica a falabella 8/04/2020 de Coomeva a Falabella 2/05/2022 - Pasa a coordinadora 01/05/2023</t>
  </si>
  <si>
    <t>RUIZ CRUZ INGRID NATHALY  </t>
  </si>
  <si>
    <t>ingrid_nata@hotmail.es</t>
  </si>
  <si>
    <t>Calle 74 Bis # 87B-24</t>
  </si>
  <si>
    <t xml:space="preserve">Maria Cristina Cruz </t>
  </si>
  <si>
    <t>Terminación de contrato - Contrato de Aprendizaje</t>
  </si>
  <si>
    <t>Riaño Osorio Danytza</t>
  </si>
  <si>
    <t>Danytza4406@gmail.com</t>
  </si>
  <si>
    <t>Calle 15 # 6a-58</t>
  </si>
  <si>
    <t>San Luis -Soacha</t>
  </si>
  <si>
    <t>Monica Rojas</t>
  </si>
  <si>
    <t>Bohorquez Acevedo Heidy Natalia</t>
  </si>
  <si>
    <t>Nataliaacevedo1703@gmail.com</t>
  </si>
  <si>
    <t>Cra 79b # 59-77 sur</t>
  </si>
  <si>
    <t>Nancy yineth Acevedo</t>
  </si>
  <si>
    <t>Renuncia - mejor oferta y posibilidad de estudiar</t>
  </si>
  <si>
    <t>Cardozo Bolivar Wilson Steven</t>
  </si>
  <si>
    <t>22/08//1997</t>
  </si>
  <si>
    <t>Wilsonhnba1703@gmail.com</t>
  </si>
  <si>
    <t>Cra 78m # 58m 35 sur</t>
  </si>
  <si>
    <t>Nathaly Rodriguez</t>
  </si>
  <si>
    <t xml:space="preserve">QUIROGA GALEANO BRENDA ZULAY </t>
  </si>
  <si>
    <t>Brendaquiroga1214@gmail.com</t>
  </si>
  <si>
    <t>CALLE 82 BBIS # 45C 09 SUR</t>
  </si>
  <si>
    <t>POTOSI</t>
  </si>
  <si>
    <t>EFILIA GALEANO GALEANO</t>
  </si>
  <si>
    <t xml:space="preserve">Beltran Zambrano Alejandra </t>
  </si>
  <si>
    <t>Beltranzambranoalejandra@gmail.com</t>
  </si>
  <si>
    <t>Cra 35 a #72D-45 sur</t>
  </si>
  <si>
    <t>Arborizadora Alta - Cd Bolivar</t>
  </si>
  <si>
    <t>Sandra Yineth Zambrano</t>
  </si>
  <si>
    <t xml:space="preserve">Guerrero Gonzalez Wendy Dayanna </t>
  </si>
  <si>
    <t>Dayiisgonzalez2015@gmail.com</t>
  </si>
  <si>
    <t>Cra 7 a Este # 90-402 sur</t>
  </si>
  <si>
    <t>Alfonso Lopez - Usme</t>
  </si>
  <si>
    <t>Pedro Tulio Guerrero</t>
  </si>
  <si>
    <t xml:space="preserve">Guevara Tapasco Angela Maria </t>
  </si>
  <si>
    <t>manzanitha0016@gmail.com</t>
  </si>
  <si>
    <t>Kra 44B # 72-14 sur</t>
  </si>
  <si>
    <t>Gladys Yolima Tapasco</t>
  </si>
  <si>
    <t>Baron Espinosa Alison Dayana</t>
  </si>
  <si>
    <t>alisonbaron27@hotmail.com</t>
  </si>
  <si>
    <t>Trans 10 # 9-93 sur Este</t>
  </si>
  <si>
    <t>Vitelma - Santa Fe</t>
  </si>
  <si>
    <t>Maria Cristina Espinosa</t>
  </si>
  <si>
    <t>Moreno Fernandez Daniel</t>
  </si>
  <si>
    <t>danimor740@hotmail.com</t>
  </si>
  <si>
    <t xml:space="preserve">Cra 16 c E 64-66 sur </t>
  </si>
  <si>
    <t>Mexico - Ciudad Bolivar</t>
  </si>
  <si>
    <t>Paola Espinosa Serrano</t>
  </si>
  <si>
    <t>Auxiliar de Mantenimiento</t>
  </si>
  <si>
    <t>GAVIRIA CASTAÑEDA BRIYID KARINA</t>
  </si>
  <si>
    <t>briyid-10@hotmail.com</t>
  </si>
  <si>
    <t>Kr 87 D-bis · 56c 10Sur</t>
  </si>
  <si>
    <t>Yamile Castañeda Lagos</t>
  </si>
  <si>
    <t>de banco popular a baypor 27 de agosto2021</t>
  </si>
  <si>
    <t>Merchan Romero Geraldine</t>
  </si>
  <si>
    <t>geralmerome@gmail.com</t>
  </si>
  <si>
    <t>Calle 2B # 68F11</t>
  </si>
  <si>
    <t>La Igualdad - Kennedy</t>
  </si>
  <si>
    <t xml:space="preserve">Iveth Romero </t>
  </si>
  <si>
    <t>Gantiva Molina Mary Andrea  </t>
  </si>
  <si>
    <t>Zipaquira</t>
  </si>
  <si>
    <t>andreagantivamolina@gmail.com</t>
  </si>
  <si>
    <t>Calle 166 # 49-20</t>
  </si>
  <si>
    <t>San Cipriano - toberin</t>
  </si>
  <si>
    <t>Juan Esteban Montes</t>
  </si>
  <si>
    <t>Economista en comercio exterior</t>
  </si>
  <si>
    <t>Gerente Comercial</t>
  </si>
  <si>
    <t>Gerencia Comercial</t>
  </si>
  <si>
    <t xml:space="preserve">Gerencia Comercial </t>
  </si>
  <si>
    <t xml:space="preserve">Velasco Jerez Mayerly </t>
  </si>
  <si>
    <t>Mayerly19.05@gmail.com</t>
  </si>
  <si>
    <t>Cra 142 # 137-67</t>
  </si>
  <si>
    <t>Carlos Velasvos Mateus</t>
  </si>
  <si>
    <t>Ramos Castro Yenny Paola</t>
  </si>
  <si>
    <t>paolramoscastro1989@gmail.com</t>
  </si>
  <si>
    <t>Calle 56 F Sur # 94a20</t>
  </si>
  <si>
    <t>Lilia Estela Castro</t>
  </si>
  <si>
    <t xml:space="preserve">OSORIO GOMEZ EMILY </t>
  </si>
  <si>
    <t>emily.osorio.gomez@gmail.com</t>
  </si>
  <si>
    <t>Cl 130D # 103A 63</t>
  </si>
  <si>
    <t>Stanly Osorio Florez</t>
  </si>
  <si>
    <t>Nueva EPS 01/06/2020  - Pasa de Nueva EPS a Liberty 03/01/2022</t>
  </si>
  <si>
    <t>RODRIGUEZ CORTES KAREN YAZBLEIDY</t>
  </si>
  <si>
    <t>kyrodriguez@sanmateu.edu.co</t>
  </si>
  <si>
    <t>Cra 1a este N° 43 B-72 Sur</t>
  </si>
  <si>
    <t>Ana Cortes</t>
  </si>
  <si>
    <t>Atención Pre Hopsitalaria</t>
  </si>
  <si>
    <t>Pasa de asesora a coordinadora 01/08/2021</t>
  </si>
  <si>
    <t>1 de junio de 2020 como back office / 1 de back office a Coordinador de proyecto a partir del 1 de septiembre 2021</t>
  </si>
  <si>
    <t>REMICIO LEYTON SANDRA ROCIO</t>
  </si>
  <si>
    <t>sandy012087@hotmail.com</t>
  </si>
  <si>
    <t>Transversal 1C # 1-59</t>
  </si>
  <si>
    <t xml:space="preserve">Triunfo  - Santa fe </t>
  </si>
  <si>
    <t>Orlando Remicio</t>
  </si>
  <si>
    <t>Amorocho Duarte Jhon Freddy</t>
  </si>
  <si>
    <t>jfamorochoduarte@gmail.com</t>
  </si>
  <si>
    <t>Diagonal 14 # 56 -19</t>
  </si>
  <si>
    <t>Gomez Niño - Bucaramanga</t>
  </si>
  <si>
    <t>Ivon Maritza Mora</t>
  </si>
  <si>
    <t>CARABALI GUTIERREZ MYRIAM RUTH</t>
  </si>
  <si>
    <t>myriam.carabali@gmail.com</t>
  </si>
  <si>
    <t>CLL 128 BIS #92B-03</t>
  </si>
  <si>
    <t>SUBA RINCON</t>
  </si>
  <si>
    <t>DAVID FILELLA</t>
  </si>
  <si>
    <t xml:space="preserve">Saldarriaga Bustamante Daniela </t>
  </si>
  <si>
    <t>dannyb.0328@gmail.com</t>
  </si>
  <si>
    <t>Carrera 22 # 47-97 apto 408</t>
  </si>
  <si>
    <t>Adriana Maria Bustamante</t>
  </si>
  <si>
    <t xml:space="preserve">CASAS YEPES GLORIA ESPERANZA   </t>
  </si>
  <si>
    <t>Pasa de nueva eps a sanitas 01/05/2022</t>
  </si>
  <si>
    <t>gloria_1305@hotmail.com</t>
  </si>
  <si>
    <t>CALLE 83 #95-34 B DIAGONAL C6 APARTAMENTO 410</t>
  </si>
  <si>
    <t>BOCHÍCA</t>
  </si>
  <si>
    <t>ARBEY CASAS</t>
  </si>
  <si>
    <t>Renuncia - No hay oportunidades de estudiar</t>
  </si>
  <si>
    <t xml:space="preserve">Mugno Montiel Leidy Catherine </t>
  </si>
  <si>
    <t>delpio67@hotmail.com</t>
  </si>
  <si>
    <t xml:space="preserve">Carrera 38 # 76 a29 sur </t>
  </si>
  <si>
    <t>Arborizadora</t>
  </si>
  <si>
    <t>Victor Oswaldo Mugno</t>
  </si>
  <si>
    <t>Argote Reinoso Juan Sebastian  </t>
  </si>
  <si>
    <t>argotesebastian9@gmail.com</t>
  </si>
  <si>
    <t>Cra 17 N bis # 69B-08 sur</t>
  </si>
  <si>
    <t xml:space="preserve">Mauro Argote </t>
  </si>
  <si>
    <t>Chala Mosquera Yicel Tatiana</t>
  </si>
  <si>
    <t>tato.999@hotmail.com</t>
  </si>
  <si>
    <t xml:space="preserve">Calle 17 # 38-173 </t>
  </si>
  <si>
    <t>Roquelina Mosquera</t>
  </si>
  <si>
    <t>Gonzalez Rojas Ever Nicolas</t>
  </si>
  <si>
    <t>nicolas0398@outlook.com</t>
  </si>
  <si>
    <t>Cra 36 # 90-53 sur</t>
  </si>
  <si>
    <t>Valle de cafam - usme</t>
  </si>
  <si>
    <t>Ever Prieto Gonzalez</t>
  </si>
  <si>
    <t xml:space="preserve">CRUZ CASTAÑEDA INGRITH ASTRID </t>
  </si>
  <si>
    <t>Ingrithastrid76@hotmail.com</t>
  </si>
  <si>
    <t>CALLE 39C SUR # 72 - 59</t>
  </si>
  <si>
    <t>NUEVA YORK</t>
  </si>
  <si>
    <t>AURORA CASTAÑEDA</t>
  </si>
  <si>
    <t>SITEMAS</t>
  </si>
  <si>
    <t>Velandia Johan Alexander</t>
  </si>
  <si>
    <t>Johanvelandia11@hotmail.com</t>
  </si>
  <si>
    <t>Diagonal 3 bis # 7-39 este</t>
  </si>
  <si>
    <t>Mabel Velandia</t>
  </si>
  <si>
    <t xml:space="preserve">terminación contrato obra o labor </t>
  </si>
  <si>
    <t>Orjuela Saldarriaga Chelcy Katherine</t>
  </si>
  <si>
    <t>Shelcy.2000@hotmail.com</t>
  </si>
  <si>
    <t>Kra 2 C # 37 a 54 sur</t>
  </si>
  <si>
    <t>Luz Mery Saldarriaga</t>
  </si>
  <si>
    <t>Rodriguez Hernandez Cristhian Fabian</t>
  </si>
  <si>
    <t>Cristhianrodriguez.03@gmail.com</t>
  </si>
  <si>
    <t>Calle 49 sur # 95 a -63</t>
  </si>
  <si>
    <t>Porvenir - Bosa</t>
  </si>
  <si>
    <t>Herminda Hernandez</t>
  </si>
  <si>
    <t>Martinez Gutierrez Andrea Valentina</t>
  </si>
  <si>
    <t>andreaysalome1418@gmail.com</t>
  </si>
  <si>
    <t>Calle 80 a # 88 - 90</t>
  </si>
  <si>
    <t xml:space="preserve">Claudia Lluz Gutierrez </t>
  </si>
  <si>
    <t xml:space="preserve">Penagos Alfonso Eliana Millen </t>
  </si>
  <si>
    <t>elianapeal@gmail.com</t>
  </si>
  <si>
    <t>Calle 61 bis a sur # 18 29</t>
  </si>
  <si>
    <t>El Bisque - Ciudad Bolivar</t>
  </si>
  <si>
    <t>Mary Luz Alfonso Peña</t>
  </si>
  <si>
    <t>Sarmiento Agudelo Michael Steven</t>
  </si>
  <si>
    <t>maiiksarmiento97@gmail.com</t>
  </si>
  <si>
    <t>Transversal 5 G bis # 48 b 44  Sur Torre 5 Apto 301</t>
  </si>
  <si>
    <t xml:space="preserve">Pedro Pablo Sarmiento Molina </t>
  </si>
  <si>
    <t xml:space="preserve">Torres Basto Alicia Helena </t>
  </si>
  <si>
    <t xml:space="preserve">Floridablanca </t>
  </si>
  <si>
    <t>torresali16@gmail.com</t>
  </si>
  <si>
    <t>Carrera 86 # 6 - 19 T2 APTO 1303</t>
  </si>
  <si>
    <t xml:space="preserve">Pio - Kennedy </t>
  </si>
  <si>
    <t>Julieth Torres Basto</t>
  </si>
  <si>
    <t>Coordinador(a) Comercial</t>
  </si>
  <si>
    <t>Quevedo Ruiz David Leonardo</t>
  </si>
  <si>
    <t>quevedoruiz41@gmail.com</t>
  </si>
  <si>
    <t xml:space="preserve">Carrera 9 a este # 108 - 04 sur </t>
  </si>
  <si>
    <t>Refugio - Usme</t>
  </si>
  <si>
    <t>Maria Ruiz Rodriguez</t>
  </si>
  <si>
    <t xml:space="preserve">Ingenieria de sistemas 8 semestre </t>
  </si>
  <si>
    <t>Renuncia - Mejor Oferta</t>
  </si>
  <si>
    <t xml:space="preserve">Arboleda Murillo Paula Vanessa </t>
  </si>
  <si>
    <t>Paoo-0103@hotmail.com</t>
  </si>
  <si>
    <t>Calle 186 # 17-63</t>
  </si>
  <si>
    <t>Martha Murillo</t>
  </si>
  <si>
    <t xml:space="preserve">Bautista Palacino Pedro Alejandro </t>
  </si>
  <si>
    <t>peterbpalancino@gmail.com</t>
  </si>
  <si>
    <t>Calle 146 a # 52B 85 int 12 Apto 301</t>
  </si>
  <si>
    <t>Nidia Consuelo Palancino</t>
  </si>
  <si>
    <t xml:space="preserve">Renuncia - baja remuneración </t>
  </si>
  <si>
    <t xml:space="preserve">Agudelo Sanchez Maria Sandra </t>
  </si>
  <si>
    <t>sanagudelo@yahoo.es</t>
  </si>
  <si>
    <t xml:space="preserve">Calle 57 z bis  a sur # 77 c 16 </t>
  </si>
  <si>
    <t xml:space="preserve">Casabianca </t>
  </si>
  <si>
    <t>Jonathan Ramírez</t>
  </si>
  <si>
    <t>Secretariado</t>
  </si>
  <si>
    <t xml:space="preserve">MENDEZ PEREZ MONICA YURANY </t>
  </si>
  <si>
    <t>monica.mendezp@outlook.es</t>
  </si>
  <si>
    <t>DIAGONAL 12 A SUR 5 64</t>
  </si>
  <si>
    <t>SANTA ANA</t>
  </si>
  <si>
    <t>MICHAEL BORHORQUEZ</t>
  </si>
  <si>
    <t>Mi Banco</t>
  </si>
  <si>
    <t>Pasa a directora de proyecto 01/06/2023 - pasa a mibanco 01/07/2023</t>
  </si>
  <si>
    <t>Betancur Pabon Katherine</t>
  </si>
  <si>
    <t>k.bepa96@gmail.com</t>
  </si>
  <si>
    <t>Carrera 12 d sur # 18 - 09</t>
  </si>
  <si>
    <t>Ciudad Jardín - Antonio Nariño</t>
  </si>
  <si>
    <t>Derly Betancur Torres</t>
  </si>
  <si>
    <t xml:space="preserve">Calderon Naranjo Angie Yulied </t>
  </si>
  <si>
    <t>COOSALUD</t>
  </si>
  <si>
    <t>angiesujulieth@gmail.com</t>
  </si>
  <si>
    <t>Cra 79 F bis # 36a 86 sur</t>
  </si>
  <si>
    <t>Francisco Jose de Caldas</t>
  </si>
  <si>
    <t xml:space="preserve">Julia Naranjo Romero </t>
  </si>
  <si>
    <t xml:space="preserve">Rozo Cortes Diana Constanza </t>
  </si>
  <si>
    <t>dianacortes93@gmail.com</t>
  </si>
  <si>
    <t>carrera 88 # 6 a 90</t>
  </si>
  <si>
    <t>Hector Rozo</t>
  </si>
  <si>
    <t>PEREZ CASTILLO EDWARD ALFONSO</t>
  </si>
  <si>
    <t>edwardperezcastillo62@gmail.com</t>
  </si>
  <si>
    <t>Cr 11 B-Este ·20 48Sur</t>
  </si>
  <si>
    <t>Veronica Castillo</t>
  </si>
  <si>
    <t>de apoyo a scotiabank 13/02/2020 - 03/06/2021 de Scotiabank a Banco Popular - Bayport 24/08/2021 - pasa de bayport a falabella 02/09/2022 - pasa a falabella peru 01/12/2022 - pasa a scotiabank 02/05/2023</t>
  </si>
  <si>
    <t>Osorno Caballero Andres Felipe</t>
  </si>
  <si>
    <t>andresfelipeosorno14@gmail.com</t>
  </si>
  <si>
    <t xml:space="preserve">Carrera 17 f # 71 a 95 Sur </t>
  </si>
  <si>
    <t>Quinta del sur - Ciudad Bolivar</t>
  </si>
  <si>
    <t xml:space="preserve">Jimena Marcela Caballero </t>
  </si>
  <si>
    <t>Diseño Arquitectónico</t>
  </si>
  <si>
    <t xml:space="preserve">Renuncia otra oferta laboral </t>
  </si>
  <si>
    <t xml:space="preserve">Castellanos Urriago Kevin Nicolas </t>
  </si>
  <si>
    <t>kevincillo-98@hotmail.es</t>
  </si>
  <si>
    <t>Calle 150 # 117 - 15</t>
  </si>
  <si>
    <t>Compartir - Suba</t>
  </si>
  <si>
    <t>Fredy Castro</t>
  </si>
  <si>
    <t>SECTOR PINOS III</t>
  </si>
  <si>
    <t>MARICELA JIMENEZ</t>
  </si>
  <si>
    <t>Molina Cerquera Maria Camila</t>
  </si>
  <si>
    <t>mcmolina@sanmateo.edu.co</t>
  </si>
  <si>
    <t xml:space="preserve">Carrera 34 # 29 - 24 sur </t>
  </si>
  <si>
    <t>San Jorge Central - Antonio Nariño</t>
  </si>
  <si>
    <t>Alicia Cerquera Murcia</t>
  </si>
  <si>
    <t xml:space="preserve">Operación de procesos de producción </t>
  </si>
  <si>
    <t xml:space="preserve">Telecomunicaciones </t>
  </si>
  <si>
    <t xml:space="preserve">RODRIGUEZ DELGADO STEFANIA </t>
  </si>
  <si>
    <t>stefarodriguez2@gmail.com</t>
  </si>
  <si>
    <t>CARRERA  7A SUR # 12C 10</t>
  </si>
  <si>
    <t>DUCALES - SOACHA</t>
  </si>
  <si>
    <t>SANDRA MILENA CASTILLO</t>
  </si>
  <si>
    <t>Martinez Acuña Gabriela</t>
  </si>
  <si>
    <t>gabimar24011@gmail.com</t>
  </si>
  <si>
    <t xml:space="preserve">Carrera 3 este # 162 b 58 </t>
  </si>
  <si>
    <t>Santa Cecilia Alta - Usaquen</t>
  </si>
  <si>
    <t>Andrea Acuña Ortiz</t>
  </si>
  <si>
    <t>a claro 8/04/2020, a Azteca 21/07/2020</t>
  </si>
  <si>
    <t>Garcia Rivas Elsy Janeth</t>
  </si>
  <si>
    <t>elsy1529@gmail.com</t>
  </si>
  <si>
    <t xml:space="preserve">Calle 91 b sur # 3 - 07 </t>
  </si>
  <si>
    <t>Bellavista Alta - Usme</t>
  </si>
  <si>
    <t xml:space="preserve">Ana Gabriela Rivas Mora </t>
  </si>
  <si>
    <t xml:space="preserve">Alzate Guerra Juan David </t>
  </si>
  <si>
    <t>juandaalzateguerra@gmail.com</t>
  </si>
  <si>
    <t xml:space="preserve">Carrera 111 a # 151 d 65 </t>
  </si>
  <si>
    <t xml:space="preserve">Maria Guerra </t>
  </si>
  <si>
    <t>Mican Perez Yedifer Stiven</t>
  </si>
  <si>
    <t>stwartperez8345@gmail.com</t>
  </si>
  <si>
    <t>Calle 49 c sur # 93 d 90</t>
  </si>
  <si>
    <t xml:space="preserve">Hisneila Perez </t>
  </si>
  <si>
    <t>Baquero Salamanca Danna Stephania</t>
  </si>
  <si>
    <t>dannabaquero38@gmail.com</t>
  </si>
  <si>
    <t>Diagonal 61 sur # 20 b 36</t>
  </si>
  <si>
    <t xml:space="preserve">Rafael Uribe Uribe </t>
  </si>
  <si>
    <t xml:space="preserve">Oneidy Yuri Salamanca Marin </t>
  </si>
  <si>
    <t>Osorio Gomez Bryan Javier</t>
  </si>
  <si>
    <t>brayan9546@hotmail.com</t>
  </si>
  <si>
    <t>Carrera 92 # 80 c 56</t>
  </si>
  <si>
    <t xml:space="preserve">Isabel Gomez </t>
  </si>
  <si>
    <t>Vargas Soraca Lisneidy</t>
  </si>
  <si>
    <t>lisneidy.vargass@ecci.edu.co</t>
  </si>
  <si>
    <t>Calle 69 f sur # 18 - 64</t>
  </si>
  <si>
    <t>Nestor Ivan Vargas Soraca</t>
  </si>
  <si>
    <t xml:space="preserve">Velandia Rodriguez Laura Alejandra </t>
  </si>
  <si>
    <t>lalaaleja1224@gmail.com</t>
  </si>
  <si>
    <t>Carrera 129 a # 142 - 17</t>
  </si>
  <si>
    <t>Sabana Tibabuye</t>
  </si>
  <si>
    <t xml:space="preserve">Javier Velandia </t>
  </si>
  <si>
    <t xml:space="preserve">Martinez Montero Nikoll Dayana </t>
  </si>
  <si>
    <t>nicolmartinez2001@gmail.com</t>
  </si>
  <si>
    <t>Calle 1 b # 3 - 64</t>
  </si>
  <si>
    <t>Esther Montero</t>
  </si>
  <si>
    <t xml:space="preserve">Valderrama Vidales Dayana Paola </t>
  </si>
  <si>
    <t>dayisvidales-09@hotmail.com</t>
  </si>
  <si>
    <t xml:space="preserve">Calle 37a sur # 2 a- 22  </t>
  </si>
  <si>
    <t>Guacamayas tercer sector</t>
  </si>
  <si>
    <t xml:space="preserve">Yaneth Vidales </t>
  </si>
  <si>
    <t>Renuncia - Motivos Familiares</t>
  </si>
  <si>
    <t xml:space="preserve">Arenas Mejia Valentina </t>
  </si>
  <si>
    <t>vanenswagg619@gmail.com</t>
  </si>
  <si>
    <t>Carrera 53 a # 47  a 42</t>
  </si>
  <si>
    <t>Tobon Quintero</t>
  </si>
  <si>
    <t xml:space="preserve">Libia Elena Mejia </t>
  </si>
  <si>
    <t>Zapata Agudelo Manuela</t>
  </si>
  <si>
    <t>zmanuela066@hotmail.com</t>
  </si>
  <si>
    <t>Calle 38 sur # 29 a 38</t>
  </si>
  <si>
    <t>Claudia Agudelo Colorado</t>
  </si>
  <si>
    <t xml:space="preserve">Soto Hernandez Juliana </t>
  </si>
  <si>
    <t>julianasotoher@hotmail.com</t>
  </si>
  <si>
    <t>Avenida 44 a # 67 c  70</t>
  </si>
  <si>
    <t>Niquia - Camacol</t>
  </si>
  <si>
    <t xml:space="preserve">Carmen Julia Hernandez </t>
  </si>
  <si>
    <t>Auxiliar en Salud Oral</t>
  </si>
  <si>
    <t>Galvis Mateus Olmer Andres   </t>
  </si>
  <si>
    <t>galvisandr4es95@gmail.com</t>
  </si>
  <si>
    <t>Calle 64 D sur # 77A16 Piso 1</t>
  </si>
  <si>
    <t>El Espino - Ciudad Bolivar</t>
  </si>
  <si>
    <t>Jorge Galvis</t>
  </si>
  <si>
    <t>Tecnólogo en Gestion de Mercados</t>
  </si>
  <si>
    <t>Rodriguez Salcedo Jenniffer Katherine</t>
  </si>
  <si>
    <t>Jennifer0107@gmail.com</t>
  </si>
  <si>
    <t>Calle 152 # 48 - 04 Bloque 5 Apto 320</t>
  </si>
  <si>
    <t xml:space="preserve">Mazuren </t>
  </si>
  <si>
    <t xml:space="preserve">Alexander Rivera </t>
  </si>
  <si>
    <t>Ingeniero Industrial</t>
  </si>
  <si>
    <t>Renuncia - Desplazamiento -Viaje</t>
  </si>
  <si>
    <t>Sapuy Villaruel Olga Lucia  </t>
  </si>
  <si>
    <t>ols.sapuy@gmail.com</t>
  </si>
  <si>
    <t>carrera 3b # 37D-21 sur</t>
  </si>
  <si>
    <t>Roxana Supuy</t>
  </si>
  <si>
    <t>Técnico laboral por competenciaauxiliar en recursos humanos</t>
  </si>
  <si>
    <t>Ruiz Mendez Liseth Adriana</t>
  </si>
  <si>
    <t>Lisseth_8842@outlook.com</t>
  </si>
  <si>
    <t>calle 142 D # 129 a -71</t>
  </si>
  <si>
    <t xml:space="preserve">Luis Leonardo Gomez </t>
  </si>
  <si>
    <t>TÉCNICO Contable</t>
  </si>
  <si>
    <t>Colmédica semillero</t>
  </si>
  <si>
    <t xml:space="preserve">Ordoñez Gutierrez Cristian Stiven </t>
  </si>
  <si>
    <t>Cristiangutierrez644@gmail.com</t>
  </si>
  <si>
    <t>CALLE 18 # 2-42</t>
  </si>
  <si>
    <t>Carlos Ordoñez</t>
  </si>
  <si>
    <t>Moncada Martinez Ferney Antonio</t>
  </si>
  <si>
    <t>Fam2168@hotmail.com</t>
  </si>
  <si>
    <t xml:space="preserve">CRA 26 Bis A # 32 a -56 </t>
  </si>
  <si>
    <t>Bravo Paez</t>
  </si>
  <si>
    <t>Jesus Antonio Moncada</t>
  </si>
  <si>
    <t>Saldarriaga Morales Karen Johanna</t>
  </si>
  <si>
    <t>karen.samo@hotmail.com</t>
  </si>
  <si>
    <t>Cra 11 Este # 48 B -08 Sur</t>
  </si>
  <si>
    <t>Ruben Mayorga</t>
  </si>
  <si>
    <t xml:space="preserve">HERNANDEZ SARMIENTO HEIDI YOSELIS </t>
  </si>
  <si>
    <t>heidiyoselis@hotmail.com</t>
  </si>
  <si>
    <t>Calle 40 # 42-56 Sur</t>
  </si>
  <si>
    <t>Yusela Gonzalez</t>
  </si>
  <si>
    <t>GOMEZ PIAMBA KELY VIVIANA</t>
  </si>
  <si>
    <t>Kvivianagomez2801@gmail.com</t>
  </si>
  <si>
    <t>CARRERA 69 # 21 A 22 SUR</t>
  </si>
  <si>
    <t>VILLA CLAUDIA</t>
  </si>
  <si>
    <t>JUAN BOLIVAR</t>
  </si>
  <si>
    <t>ORJUELA GAMBASICA MAICOL OSWALDO    </t>
  </si>
  <si>
    <t>Maicolgamba1@mail.com</t>
  </si>
  <si>
    <t>calle 44B #11C -41 Este</t>
  </si>
  <si>
    <t>Altamira - San Cristobal</t>
  </si>
  <si>
    <t>Teresa Gambasica</t>
  </si>
  <si>
    <t xml:space="preserve">Tecnólogo en Gestión de Negocios </t>
  </si>
  <si>
    <t>05/02/2020 de falabella a claro</t>
  </si>
  <si>
    <t>LOZANO LEON ANGY PAOLA    </t>
  </si>
  <si>
    <t>La Peña</t>
  </si>
  <si>
    <t xml:space="preserve">Angiecita980@gmail.com </t>
  </si>
  <si>
    <t>Calle 49 sur # 27-20</t>
  </si>
  <si>
    <t>Isabel Mahecha</t>
  </si>
  <si>
    <t>GASCA CALDERON ANDRES FELIPE     </t>
  </si>
  <si>
    <t>Gasca.andres@hotmail.com</t>
  </si>
  <si>
    <t>CALLE 23 BIS # 28-20 int 4 apto 309</t>
  </si>
  <si>
    <t>Lucero Alba Calderon</t>
  </si>
  <si>
    <t xml:space="preserve">GOMEZ GONZALEZ DEYFAN LORENA </t>
  </si>
  <si>
    <t>dlgggomez@hotmail.com</t>
  </si>
  <si>
    <t xml:space="preserve">Cra 8 A # 39-21 sur </t>
  </si>
  <si>
    <t>Willian Gomez</t>
  </si>
  <si>
    <t>Técnico en ventas de productos y servicios</t>
  </si>
  <si>
    <t>PINILLA VELA BRIAN STEVEN</t>
  </si>
  <si>
    <t xml:space="preserve">SERVICIO OCCIDENTAL DE SALUD </t>
  </si>
  <si>
    <t>Brianpinilla7@gmail.com</t>
  </si>
  <si>
    <t>Cra 141 a # 144c-12</t>
  </si>
  <si>
    <t>Compartir - suba</t>
  </si>
  <si>
    <t>Maria Angelica Pinilla</t>
  </si>
  <si>
    <t xml:space="preserve">Renuncia - Estrés laboral </t>
  </si>
  <si>
    <t>NIETO GARCIA NATHALIA GERALDINE     </t>
  </si>
  <si>
    <t>nathalianietog@gmail.com</t>
  </si>
  <si>
    <t>CARRERA 116 B # 72 F 70</t>
  </si>
  <si>
    <t>VILLAS DEL GRANADA</t>
  </si>
  <si>
    <t>JHON NIETO</t>
  </si>
  <si>
    <t>3° SEMESTRE DE DERECHO</t>
  </si>
  <si>
    <t>Renuncia - por motivo de viaje</t>
  </si>
  <si>
    <t>MONSALVE GALVIS WILMAR ANDRES</t>
  </si>
  <si>
    <t>Andremon1931@hotmsil.com</t>
  </si>
  <si>
    <t xml:space="preserve">Calle 14B # 116-70 bloque 17 cs 39 </t>
  </si>
  <si>
    <t>Recodo - Fontibon</t>
  </si>
  <si>
    <t>Aura Galvis</t>
  </si>
  <si>
    <t>Administracion financiera 6 semestre</t>
  </si>
  <si>
    <t>SALAZAR GARZON HAROLD ESTEBAN</t>
  </si>
  <si>
    <t>Haroldgarzon2@gmail.com</t>
  </si>
  <si>
    <t xml:space="preserve">Cra 18 C # 56-91 sur </t>
  </si>
  <si>
    <t>Luz Emilsen Garzon</t>
  </si>
  <si>
    <t>Tecnólogo en Gestion del Talento Humano</t>
  </si>
  <si>
    <t xml:space="preserve">Renuncia - otra oferla laboral </t>
  </si>
  <si>
    <t xml:space="preserve">GIL CONTRERAS EDSON YULIAN </t>
  </si>
  <si>
    <t>Melida98@gmail.com</t>
  </si>
  <si>
    <t>Cra 58 # 16 F-49</t>
  </si>
  <si>
    <t>Melida Santana Sena</t>
  </si>
  <si>
    <t xml:space="preserve">VILLALBA RODRIGUEZ ALEJANDRA </t>
  </si>
  <si>
    <t>Alejandravillalbar@gmail.com</t>
  </si>
  <si>
    <t>Calle 5 No 5 b 10</t>
  </si>
  <si>
    <t>Soacha quintanares</t>
  </si>
  <si>
    <t>ALEXANDRA RODRIGUEZ</t>
  </si>
  <si>
    <t>5/02/2020 de falabella a claro</t>
  </si>
  <si>
    <t>Renuncia - Baja remuneracion</t>
  </si>
  <si>
    <t>RINCON CARRASCAL KAREN YORGELYS</t>
  </si>
  <si>
    <t xml:space="preserve">Arauca </t>
  </si>
  <si>
    <t>Karenyorgelisrincon@hotmail.com</t>
  </si>
  <si>
    <t>Cra 7 MG # 3-20 bloque 5 casa 10</t>
  </si>
  <si>
    <t xml:space="preserve">Wilson Rincon Sanchez </t>
  </si>
  <si>
    <t>QUIROGA PARDO KHYMBERLY YURANY     </t>
  </si>
  <si>
    <t>k.quiroga.pardo@gmail.com</t>
  </si>
  <si>
    <t xml:space="preserve">Calle 60 # 22B -05 Sur </t>
  </si>
  <si>
    <t>Casa Linda - Ciudad Bolivar</t>
  </si>
  <si>
    <t>Lucia Pardo</t>
  </si>
  <si>
    <t>Ingenieria Industrial V semestre</t>
  </si>
  <si>
    <t>Cuenta - Julio</t>
  </si>
  <si>
    <t>URREA ALFONZO LINDA ZURI</t>
  </si>
  <si>
    <t>lindazury.77@gmail.com</t>
  </si>
  <si>
    <t>Terminacion de obra o labor contratada</t>
  </si>
  <si>
    <t>AVILA RESTREPO MARIA CLARA</t>
  </si>
  <si>
    <t>mclara3097@gmail.com</t>
  </si>
  <si>
    <t>Calle 59 Sur  # 43-a07</t>
  </si>
  <si>
    <t>Virgen del Carmen - Sabaneta</t>
  </si>
  <si>
    <t>Ana Maria Restrepo</t>
  </si>
  <si>
    <t>HERRERA VILLA ANNY MARGARITA      </t>
  </si>
  <si>
    <t xml:space="preserve">herreravilla.am@gmail.com </t>
  </si>
  <si>
    <t>Calle 19 # 4-06</t>
  </si>
  <si>
    <t>Germania - Santa fe</t>
  </si>
  <si>
    <t xml:space="preserve">Idalia Villa </t>
  </si>
  <si>
    <t>OTALVARO SANABRIA JENNY PAOLA      </t>
  </si>
  <si>
    <t>Victoria</t>
  </si>
  <si>
    <t>jenny1227paola@gmail.com</t>
  </si>
  <si>
    <t>Cra 79 D # 50-11 sur</t>
  </si>
  <si>
    <t>Casa Blanca - Kennedy</t>
  </si>
  <si>
    <t>Mauricio Cardona</t>
  </si>
  <si>
    <t xml:space="preserve">Renucia - Desplazaminto </t>
  </si>
  <si>
    <t>MUETE UYABAN ANGIE JOHANA       </t>
  </si>
  <si>
    <t>Johanamuete67@gmail.com</t>
  </si>
  <si>
    <t>Diagonal 62 # 20D-sur</t>
  </si>
  <si>
    <t>Fabiola Uyaban</t>
  </si>
  <si>
    <t xml:space="preserve">ESPINOSA VELASQUEZ DANIEL ALEXANDER </t>
  </si>
  <si>
    <t xml:space="preserve">Clickedcomunicaciondigital@gmail.com </t>
  </si>
  <si>
    <t>Cra 19 A # 15-27 Etapa 2 int 1 apto 301</t>
  </si>
  <si>
    <t>Recodos de San Andres</t>
  </si>
  <si>
    <t>Diana Marcela espinosa</t>
  </si>
  <si>
    <t>Comunicador social</t>
  </si>
  <si>
    <t>CASTRO MORENO KAROL DAYANA       </t>
  </si>
  <si>
    <t>kcastromoreno2@hotmail.com</t>
  </si>
  <si>
    <t>CALLE 62A SUR # 18J - 24</t>
  </si>
  <si>
    <t>LUCERO BAJO</t>
  </si>
  <si>
    <t>MARIA ESTELA MORENO</t>
  </si>
  <si>
    <t>FINANZAS Y COMERCIO INTERNACIONAL</t>
  </si>
  <si>
    <t>DIPLOMADO LEGISLACIÓN ADUANERA</t>
  </si>
  <si>
    <t>Falabella Perú</t>
  </si>
  <si>
    <t>Nueva EPS 01/06/2020 de asesor a aux operativo - pasa de auxilar a coordinador 01/11/2022</t>
  </si>
  <si>
    <t>JIMENEZ VASQUEZ JOAN SEBASTIAN      </t>
  </si>
  <si>
    <t>joan_sjv96@hotmail.com</t>
  </si>
  <si>
    <t xml:space="preserve">Calle 8 A # 88-90 </t>
  </si>
  <si>
    <t>Nueva Castilla -Kennedy</t>
  </si>
  <si>
    <t>Edinson Jimenez</t>
  </si>
  <si>
    <t>MARTINEZ ACUÑA KARLA VALENTINA        </t>
  </si>
  <si>
    <t>kv.ma@hotmail.com</t>
  </si>
  <si>
    <t>Cra 3 Este # 162 B -58</t>
  </si>
  <si>
    <t>yudy Andrea Acuña</t>
  </si>
  <si>
    <t>PRECIADO CUELLAR LUISA FERNANDA        </t>
  </si>
  <si>
    <t>Mesetas</t>
  </si>
  <si>
    <t>fernanda.cuellar2602@gmail.com</t>
  </si>
  <si>
    <t>Calle 8 bis # 81-61</t>
  </si>
  <si>
    <t>Valladolid Kenedy</t>
  </si>
  <si>
    <t>Yuly Andrea Camargo</t>
  </si>
  <si>
    <t>Terminación de contrato con justa causa</t>
  </si>
  <si>
    <t>MORALES NEIRA DIANA CAROLINA        </t>
  </si>
  <si>
    <t>moralesdiana084@gmail.com</t>
  </si>
  <si>
    <t xml:space="preserve">Carrera 3 a Este # 64-10 sur </t>
  </si>
  <si>
    <t>Rosa Maria Neira</t>
  </si>
  <si>
    <t>QUEVEDO ECHAVARRIA CAROLINE         </t>
  </si>
  <si>
    <t>Carolay17-10@hotmail.com</t>
  </si>
  <si>
    <t>Calle 95 a Sur # 10-57</t>
  </si>
  <si>
    <t>Luz Omaira Echavarria</t>
  </si>
  <si>
    <t>Técnico en Contabilizacion de operaciones comerciales y financieras</t>
  </si>
  <si>
    <t>GUTIERREZ RIVERA NUBIA ESTEFANY        </t>
  </si>
  <si>
    <t xml:space="preserve">Estefamia25@hotmail.com </t>
  </si>
  <si>
    <t>CARRERA 6  # 84 - 19 sur</t>
  </si>
  <si>
    <t>CHUNIZA</t>
  </si>
  <si>
    <t>NELSON GUTIERREZ</t>
  </si>
  <si>
    <t>PEDAGOGIA INFANTIL</t>
  </si>
  <si>
    <t xml:space="preserve">Renuncia - Tratamiento médico </t>
  </si>
  <si>
    <t>MUÑOZ ROMERO JUAN SEBASTIAN         </t>
  </si>
  <si>
    <t>Jsebastianm.126@gmail.com</t>
  </si>
  <si>
    <t>Carrera 109 # 151C-30</t>
  </si>
  <si>
    <t>Mercedes - Suba</t>
  </si>
  <si>
    <t>Vilma Yaneth Romero</t>
  </si>
  <si>
    <t xml:space="preserve">técnico en manteniminto de equipos </t>
  </si>
  <si>
    <t>SASTOQUE MUÑOZ MIGUEL ANGEL</t>
  </si>
  <si>
    <t>sastoquesm@gmail.com</t>
  </si>
  <si>
    <t xml:space="preserve">Cra 87 K # 57-54 sur </t>
  </si>
  <si>
    <t>Bosa Holanda</t>
  </si>
  <si>
    <t>Yudy Fula</t>
  </si>
  <si>
    <t>lectiva</t>
  </si>
  <si>
    <t>RAMIREZ PEREZ SERGIO IVAN</t>
  </si>
  <si>
    <t>sergioivanr13@gmail.com</t>
  </si>
  <si>
    <t xml:space="preserve">Cra 44 # 66 - 2019 </t>
  </si>
  <si>
    <t xml:space="preserve">Gloria Perez </t>
  </si>
  <si>
    <t>GOMEZ ARCE SERGIO ANDRES</t>
  </si>
  <si>
    <t>sergiogomezarce2001@hotmail.com</t>
  </si>
  <si>
    <t xml:space="preserve">Cra 5 # 8 - 26 </t>
  </si>
  <si>
    <t>Alejandria</t>
  </si>
  <si>
    <t>Nelson Enrique Gomez Garzon</t>
  </si>
  <si>
    <t xml:space="preserve">RUSINQUE ALARCON ANDREA YAMILIZA </t>
  </si>
  <si>
    <t>rusinquealarconandrea@gmail.com</t>
  </si>
  <si>
    <t xml:space="preserve">Cra 48 a # 72-71 sur </t>
  </si>
  <si>
    <t xml:space="preserve">Miriam Alarcon Otalvaro </t>
  </si>
  <si>
    <t>elianavivas49@gmail.com</t>
  </si>
  <si>
    <t xml:space="preserve">Cra 10 # 63 - 27 sur este </t>
  </si>
  <si>
    <t>ROMA</t>
  </si>
  <si>
    <t>VILMA VIVAS</t>
  </si>
  <si>
    <t>HENAO RAMIREZ ERIKA YULIETH</t>
  </si>
  <si>
    <t>erikmoon93@gmail.com</t>
  </si>
  <si>
    <t>Cra 81 I bis # 41 f 47 sur</t>
  </si>
  <si>
    <t>Amparo</t>
  </si>
  <si>
    <t>Francia Edith Henao Ramirez</t>
  </si>
  <si>
    <t>Terminación abandono de cargo</t>
  </si>
  <si>
    <t>HERNANDEZ LONDOÑO CAROLINA</t>
  </si>
  <si>
    <t>melany150102@gmail.com</t>
  </si>
  <si>
    <t>Calle 110 a # 43 - 34</t>
  </si>
  <si>
    <t>Popular</t>
  </si>
  <si>
    <t>Claudia Patricia Londoño</t>
  </si>
  <si>
    <t>IBARRA RESTREPO ADRIANA CATERINE</t>
  </si>
  <si>
    <t>adriana.ibarra0711@gmail.com</t>
  </si>
  <si>
    <t>Cra 29 calle 102 - 234</t>
  </si>
  <si>
    <t>Santo Domingo</t>
  </si>
  <si>
    <t>Jenifer Emilse Ibarra Restrepo</t>
  </si>
  <si>
    <t>MESA MONTOYA MARIA ALEJANDRA</t>
  </si>
  <si>
    <t>alejandra042096@gmail.com</t>
  </si>
  <si>
    <t xml:space="preserve">Calle 47 # 53 c 29 </t>
  </si>
  <si>
    <t xml:space="preserve">Carlos Mario Mesa </t>
  </si>
  <si>
    <t>yulissa_menesesitas@hotmail.com</t>
  </si>
  <si>
    <t>Ciudad Verde</t>
  </si>
  <si>
    <t>Oscar Andres Carreño Zambrano</t>
  </si>
  <si>
    <t>Tecnológo en Mantenimiento de Equipos de Computo, Diseño e Instalación de Cableado Estructurado</t>
  </si>
  <si>
    <t>Renuncia - Estrés laboral y otra oferta laboral</t>
  </si>
  <si>
    <t>MIRANDA JIMENEZ LAURA YURANI</t>
  </si>
  <si>
    <t>lauramiranda1946@gmail.com</t>
  </si>
  <si>
    <t>Transversal 2  este # 45 b 39</t>
  </si>
  <si>
    <t xml:space="preserve">San Martin </t>
  </si>
  <si>
    <t xml:space="preserve">Martha Cecilia Jimenez </t>
  </si>
  <si>
    <t xml:space="preserve">Tecnológo en Gestión Administrativa </t>
  </si>
  <si>
    <t xml:space="preserve">MORALES GIRALDO LADY YURANI </t>
  </si>
  <si>
    <t>leidy42morales@gmail.com</t>
  </si>
  <si>
    <t>Calle 68 a sur # 78 h 36</t>
  </si>
  <si>
    <t>Geovanna Giraldo Perdomo</t>
  </si>
  <si>
    <t xml:space="preserve">PINO JULIO CAREN </t>
  </si>
  <si>
    <t>carenpinojulio@gmail.com</t>
  </si>
  <si>
    <t>Diagonal 56 bis Sur # 84 a 12</t>
  </si>
  <si>
    <t>Jose Alejandro Valencia</t>
  </si>
  <si>
    <t xml:space="preserve">Competencias en Contact Center </t>
  </si>
  <si>
    <t xml:space="preserve">Renuncia - Motivos Personales - Viajes </t>
  </si>
  <si>
    <t xml:space="preserve">QUIROGA MILLAN CRISTIAN FERNANDO </t>
  </si>
  <si>
    <t>El Guacamayo</t>
  </si>
  <si>
    <t>cristianquirogamillan@hotmail.com</t>
  </si>
  <si>
    <t>CARRERA 145 # 150-64</t>
  </si>
  <si>
    <t>BILBAO</t>
  </si>
  <si>
    <t>DIANA CAROLINA QUIROGA MILLAN</t>
  </si>
  <si>
    <t>7° SEMESTRE DE ADM DE EMPRESAS</t>
  </si>
  <si>
    <t>HUESO TAPIERO VALENTINA</t>
  </si>
  <si>
    <t>24valentinatapiero@gmail.com</t>
  </si>
  <si>
    <t>CARRERA 93 B # 65-42 SUR</t>
  </si>
  <si>
    <t>Recreo</t>
  </si>
  <si>
    <t xml:space="preserve">Luz Tapiero Diaz </t>
  </si>
  <si>
    <t>Tecnólogo en Gestión Bancaria y Entidades Financieras</t>
  </si>
  <si>
    <t xml:space="preserve">6 de abril 2021de Popular  a scotiabank </t>
  </si>
  <si>
    <t>Terminación de Contrato Aprendizaje</t>
  </si>
  <si>
    <t>WALTEROS CARRILLO ANGIE PAOLA</t>
  </si>
  <si>
    <t>angiewalteros24@gmail.com</t>
  </si>
  <si>
    <t>Calle 19 este # 36 - 75</t>
  </si>
  <si>
    <t xml:space="preserve">Hans Lugo </t>
  </si>
  <si>
    <t>RIVEROS IPUZ ANGIE LEONELA</t>
  </si>
  <si>
    <t>angieleonelariveros@gmail.com</t>
  </si>
  <si>
    <t>Calle 29 sur # 29 b 51</t>
  </si>
  <si>
    <t>Marleny Ipuz Barrera</t>
  </si>
  <si>
    <t>Renuncia - otra oferta laboral traslado de ciudad</t>
  </si>
  <si>
    <t>CAICEDO CARDONA DIANA PATRICIA</t>
  </si>
  <si>
    <t>dianacaicedito9@gmail.com</t>
  </si>
  <si>
    <t>Cll 72B Sur · 89A 01</t>
  </si>
  <si>
    <t>Villas del progreso</t>
  </si>
  <si>
    <t xml:space="preserve">Dora Cardona Botero </t>
  </si>
  <si>
    <t>Terminación de contrato Aprendizaje</t>
  </si>
  <si>
    <t>RAMIREZ GARCIA NICOLAS ANDRES</t>
  </si>
  <si>
    <t>3188300116 - 3143314726</t>
  </si>
  <si>
    <t>ramirezgarcia.va@gmail.com</t>
  </si>
  <si>
    <t>Calle 78 d # 112 f 10</t>
  </si>
  <si>
    <t xml:space="preserve">Maria Virginia Benitez </t>
  </si>
  <si>
    <t>MURCIA VARGAS EDUAR DANILO</t>
  </si>
  <si>
    <t>edmurcia7@outlook.com</t>
  </si>
  <si>
    <t>Calle 43 sur # 12 b 22</t>
  </si>
  <si>
    <t xml:space="preserve">Rosalba Vargas </t>
  </si>
  <si>
    <t>Mantenimiento Mecánico Industrial</t>
  </si>
  <si>
    <t>ROMERO HERNANDEZ MARIA CAMILA</t>
  </si>
  <si>
    <t>camilaromero419@hotmail.com</t>
  </si>
  <si>
    <t>Calle 52 f sur #24- 35</t>
  </si>
  <si>
    <t>Yolanda Hernandez</t>
  </si>
  <si>
    <t>Relaciones economicasinternacionales</t>
  </si>
  <si>
    <t>Supervisor de Calidad</t>
  </si>
  <si>
    <t>2/03/2020 - Colmedica nueva EPS 1/06/2020 De Nueva Eps a Planeación 16/09/2020</t>
  </si>
  <si>
    <t xml:space="preserve">16/09/2020 Supervisor(a) de Calidad </t>
  </si>
  <si>
    <t xml:space="preserve">LEON MARQUEZ JAVIER </t>
  </si>
  <si>
    <t>javierleon66@yahoo.es</t>
  </si>
  <si>
    <t>Av caracas # 37 - 48 sur</t>
  </si>
  <si>
    <t>Sofia Elizabeth Leon</t>
  </si>
  <si>
    <t>ENRIQUEZ SILVA WILLIAM CASSIANNY</t>
  </si>
  <si>
    <t>Cali</t>
  </si>
  <si>
    <t>wcesillva@gmail.com</t>
  </si>
  <si>
    <t>Carrera 25 # 1 H 51</t>
  </si>
  <si>
    <t xml:space="preserve">Liliana Silva </t>
  </si>
  <si>
    <t>VALBUENA MORALES MANUEL ALEJANDRO</t>
  </si>
  <si>
    <t>valbuenamoralesmanuelalejandro@gmail.com</t>
  </si>
  <si>
    <t>CARRERA 1 # 12B 07</t>
  </si>
  <si>
    <t>CONCORDIA</t>
  </si>
  <si>
    <t>HAROLD VALBUENA</t>
  </si>
  <si>
    <t>De asesor a analista de tecnologia 01/04/2022</t>
  </si>
  <si>
    <t>GOMEZ CORRO CAMILO ANDRES</t>
  </si>
  <si>
    <t>camilog0910@hotmail.com</t>
  </si>
  <si>
    <t>Kr 78k No. 40-03 Apto. 302 Bloque 11</t>
  </si>
  <si>
    <t xml:space="preserve">Hector Manuel Gomez Sanchez </t>
  </si>
  <si>
    <t>Renuncia- Baja remuneracion, no hay oportunidad de crecimiento laboral, mal ambiente laboral y estrés laboral</t>
  </si>
  <si>
    <t>TAMAYO DURANGO JUAN PABLO</t>
  </si>
  <si>
    <t>juantd1112@gmail.com</t>
  </si>
  <si>
    <t>Cra 16 b # 32 - 14</t>
  </si>
  <si>
    <t>Heidy Lorena Tamayo</t>
  </si>
  <si>
    <t xml:space="preserve">Instalación de Redes Internas de Comunicaciones </t>
  </si>
  <si>
    <t>ORTIZ GARCIA SANTIAGO STIVEN</t>
  </si>
  <si>
    <t>stivenortizgarcia9@gmail.com</t>
  </si>
  <si>
    <t>Calle 21 a cra 62 - 11</t>
  </si>
  <si>
    <t>Luz Astrid Garcia</t>
  </si>
  <si>
    <t>COY PEÑALOZA JEISSON ANDRES</t>
  </si>
  <si>
    <t>jacp2018adm@gmail.com</t>
  </si>
  <si>
    <t>Calle 15 # 136 - 32</t>
  </si>
  <si>
    <t>Kasandra</t>
  </si>
  <si>
    <t>Maria Isabel Peñaloza Romero</t>
  </si>
  <si>
    <t>Terminacion - Abandono de cargo</t>
  </si>
  <si>
    <t>ARROYAVE OCAMPO MONICA</t>
  </si>
  <si>
    <t>monicaf13@hotmail.com</t>
  </si>
  <si>
    <t xml:space="preserve">Calle 70 # 51 - 48 </t>
  </si>
  <si>
    <t xml:space="preserve">Mirador </t>
  </si>
  <si>
    <t xml:space="preserve">Consuelo Ocampo Hmiguita </t>
  </si>
  <si>
    <t>BUSTAMANTE RAMIREZ JESSICA ALEJANDRA</t>
  </si>
  <si>
    <t>jessik9315@hotmail.com</t>
  </si>
  <si>
    <t>Calle 57 # 63 - 82</t>
  </si>
  <si>
    <t>El Paraiso</t>
  </si>
  <si>
    <t>Luz Doris Ramirez</t>
  </si>
  <si>
    <t>OLIVARES ARDILA JONATHAN</t>
  </si>
  <si>
    <t>jonathanolivaresardila@hotmail.com</t>
  </si>
  <si>
    <t xml:space="preserve">Calle 49 # 4 a 10 este </t>
  </si>
  <si>
    <t>Pardo Rubio</t>
  </si>
  <si>
    <t xml:space="preserve">Merlys Olivares Ardila </t>
  </si>
  <si>
    <t>DIAZ DIAZ AGUSTIN STEVEN</t>
  </si>
  <si>
    <t>stevendd98@gmail.com</t>
  </si>
  <si>
    <t>Carrera 74 D # 59 A 03 Sur</t>
  </si>
  <si>
    <t>La Estancia - Ciudad  Bolivar</t>
  </si>
  <si>
    <t>Alcira Diaz Bohorquez</t>
  </si>
  <si>
    <t>Nueva EPS 01/06/2020 De Nueva Eps a Planeación 16/09/2020</t>
  </si>
  <si>
    <t>ESCOBAR CASTAÑEDA BREYNER ESTIVEN</t>
  </si>
  <si>
    <t>breynercastaneda89@gmail.com</t>
  </si>
  <si>
    <t xml:space="preserve">Carrera 73 G # 58 A 23 SUR </t>
  </si>
  <si>
    <t xml:space="preserve">La Estancia </t>
  </si>
  <si>
    <t xml:space="preserve">Ernesro Huertas </t>
  </si>
  <si>
    <t xml:space="preserve">Retiro - Otra oferta laboral - Baja remuneración </t>
  </si>
  <si>
    <t>CORREA MUNERA MARIANA</t>
  </si>
  <si>
    <t>marianitha3112@hotmail.com</t>
  </si>
  <si>
    <t>CLL 27 SUR #19B-10</t>
  </si>
  <si>
    <t xml:space="preserve">SONIA MUNERA </t>
  </si>
  <si>
    <t>1/08/2020 Legis -Avantel 22-02-2021 a azteca/ de Claro a Falabella 14/01/2022</t>
  </si>
  <si>
    <t>ACEVEDO RONCANCIO NELSON ENRIQUE</t>
  </si>
  <si>
    <t>neacevedor@gmail.com</t>
  </si>
  <si>
    <t>Carrera 78 B # 19 A 66</t>
  </si>
  <si>
    <t>Argelio Acevedo</t>
  </si>
  <si>
    <t>Nueva EPS 01/06/2020 - Pasa gerente de metlife 21/10/2022</t>
  </si>
  <si>
    <t>Renuncia - Otra oferta laboral y cambio de actividad</t>
  </si>
  <si>
    <t>RIVERA GALVIS SANTIAGO</t>
  </si>
  <si>
    <t>riveragalvissantiago@gmail.com</t>
  </si>
  <si>
    <t>Calle 59 a # 18 a 69</t>
  </si>
  <si>
    <t>Casa loma</t>
  </si>
  <si>
    <t>Maria Melba Galvis</t>
  </si>
  <si>
    <t xml:space="preserve">trabajador(a) Social </t>
  </si>
  <si>
    <t xml:space="preserve">COCUNUBO CARDENAS LAURA VALENTINA </t>
  </si>
  <si>
    <t>valentina030516@gmail.com</t>
  </si>
  <si>
    <t>Carrera 80 # 71 - 68</t>
  </si>
  <si>
    <t xml:space="preserve">Santa Helenita </t>
  </si>
  <si>
    <t xml:space="preserve">Liliana Cardenas Lopez </t>
  </si>
  <si>
    <t>Auxiliar de Inventarios</t>
  </si>
  <si>
    <t>HERNANDEZ RUIZ YEIMI JULIETH</t>
  </si>
  <si>
    <t>julieth2014hernandez @gmail.com</t>
  </si>
  <si>
    <t xml:space="preserve">Carrera 18 Q # 70 - 12 SUR </t>
  </si>
  <si>
    <t>Nutivara</t>
  </si>
  <si>
    <t xml:space="preserve">Zoraya Ruiz </t>
  </si>
  <si>
    <t>PAEZ POVEDA KELLY JOAHANA</t>
  </si>
  <si>
    <t>kellypaez-78@hotmail.com</t>
  </si>
  <si>
    <t>Calle 63 sur # 16 - 04</t>
  </si>
  <si>
    <t>México</t>
  </si>
  <si>
    <t xml:space="preserve">Stella Hernandez </t>
  </si>
  <si>
    <t>Renuncia - Estudio</t>
  </si>
  <si>
    <t>ARAQUE CORTES EDWIN CAMILO</t>
  </si>
  <si>
    <t>edwin01araque@gmail.com</t>
  </si>
  <si>
    <t xml:space="preserve">Calle 48 sur # 1 D 76 Este  </t>
  </si>
  <si>
    <t>Canada Guira</t>
  </si>
  <si>
    <t xml:space="preserve">Anguie Araque </t>
  </si>
  <si>
    <t>Renuncia - horarios laborales y conflictos laborales</t>
  </si>
  <si>
    <t xml:space="preserve">BEJARANO RIAÑO LADY TATIANA </t>
  </si>
  <si>
    <t>tatiriano@hotmail.com</t>
  </si>
  <si>
    <t>CALLE 136 A # 112 A 09</t>
  </si>
  <si>
    <t>VILLAMARIA</t>
  </si>
  <si>
    <t xml:space="preserve">ADELA RIAÑO </t>
  </si>
  <si>
    <t>ADMINISTRADORA DE SALUD OCUPACIONAL</t>
  </si>
  <si>
    <t>DERECHO</t>
  </si>
  <si>
    <t>Coordinador SST</t>
  </si>
  <si>
    <t>Renuncia - No hay oportunidades de crecimiento laboral, estrés laboral y falta de herramientas para desempeñar labor</t>
  </si>
  <si>
    <t>PEREZ PICO LAURA ALEJANDRA</t>
  </si>
  <si>
    <t>laura30pp@outlook.com</t>
  </si>
  <si>
    <t>Carrera 6 # 88 - 46 Sur</t>
  </si>
  <si>
    <t xml:space="preserve">Maria Ines Torres </t>
  </si>
  <si>
    <t xml:space="preserve">GARGIA GOMEZ NESTOR MAURICIO </t>
  </si>
  <si>
    <t>mauro9301@hotmail.com</t>
  </si>
  <si>
    <t>Carrera 39 # 108 - 21</t>
  </si>
  <si>
    <t xml:space="preserve">Caldas </t>
  </si>
  <si>
    <t>Ibeth Solani Lizcao Moreno</t>
  </si>
  <si>
    <t xml:space="preserve">CORTES CORTES JOHN EDWAR </t>
  </si>
  <si>
    <t>jhonedwarcortes20@gmail.com</t>
  </si>
  <si>
    <t>Calle 30 sur # 12 B 45</t>
  </si>
  <si>
    <t>Luz Marina Cortes Rico</t>
  </si>
  <si>
    <t xml:space="preserve">CASTILLO LOPEZ BRILLITTE TATIANA </t>
  </si>
  <si>
    <t>tatianitalopez06@hotmail.com</t>
  </si>
  <si>
    <t>Calle 67 A bis sur No 1c 25</t>
  </si>
  <si>
    <t>Portal de usme</t>
  </si>
  <si>
    <t>NANCY CASTILLO</t>
  </si>
  <si>
    <t>Renuncia - Horario laboral y no hay oportunidades de estudiar</t>
  </si>
  <si>
    <t>MEDINA ROJAS KEVIN SEBASTIAN</t>
  </si>
  <si>
    <t>kevinsmr@hotmail.com</t>
  </si>
  <si>
    <t>CARRERA 91 C # 2-90</t>
  </si>
  <si>
    <t>CIUDADELA PRIMAVERA PATIO BONITO</t>
  </si>
  <si>
    <t>ANA LUCÍA AVELLANEDA</t>
  </si>
  <si>
    <t>INFORMÁTICA</t>
  </si>
  <si>
    <t>de apoyo a planta 13/04/2020 - Pasa de asesor a auxiliar operativo 01/12/2022</t>
  </si>
  <si>
    <t>PUENTES MORENO JEISON FERNEY</t>
  </si>
  <si>
    <t>jeiisiijeiisii@gmail.com</t>
  </si>
  <si>
    <t>Calle 63 k # 126 22</t>
  </si>
  <si>
    <t>Engativa</t>
  </si>
  <si>
    <t>Yaneth Moreno</t>
  </si>
  <si>
    <t>de claro a Banco Agrario 25-01-2021 / Pasa de asesor a data marshall 01/08/2022</t>
  </si>
  <si>
    <t xml:space="preserve">DELGADO TORRES CRISTIAN RICARDO </t>
  </si>
  <si>
    <t>cristiandelgado.abogado@gmail.com</t>
  </si>
  <si>
    <t>CALLE 1A # 52 - 53 PISO 2</t>
  </si>
  <si>
    <t xml:space="preserve"> Plaza de las Americas</t>
  </si>
  <si>
    <t>Luz Torres</t>
  </si>
  <si>
    <t>Coordinador(a) comercial</t>
  </si>
  <si>
    <t xml:space="preserve">ANGULO ARBOLEDA GISSEL LILIANA </t>
  </si>
  <si>
    <t>gissela.1023@gmail.com</t>
  </si>
  <si>
    <t xml:space="preserve">Carrera 145 # 142 - 58 </t>
  </si>
  <si>
    <t>Samira Angulo</t>
  </si>
  <si>
    <t>Ingieneria industrial</t>
  </si>
  <si>
    <t>BARRERA MORENO ERIKA JASBLEIDI</t>
  </si>
  <si>
    <t>Erikajbm00@gmail.com</t>
  </si>
  <si>
    <t>Carrera 8 A  este # 8 -28</t>
  </si>
  <si>
    <t>La Roca - San Cristobal</t>
  </si>
  <si>
    <t>Olga Moreno</t>
  </si>
  <si>
    <t>GONZALEZ BONILLA KAROL NATALIA</t>
  </si>
  <si>
    <t>14/04/2020 - Claro</t>
  </si>
  <si>
    <t>ORTIZ RODRIGUEZ JUAN DAVID MATEO</t>
  </si>
  <si>
    <t>judama1997@hotmail.com</t>
  </si>
  <si>
    <t>Cra 82 # 47B-02 sur</t>
  </si>
  <si>
    <t xml:space="preserve">Rene Ortiz </t>
  </si>
  <si>
    <t xml:space="preserve">Técnico en Sistemas </t>
  </si>
  <si>
    <t>Sena productiva</t>
  </si>
  <si>
    <t xml:space="preserve">CALDERON NARANJO ANGIE YULIED </t>
  </si>
  <si>
    <t>angie54julieth@gmail.com</t>
  </si>
  <si>
    <t>CALDAS FINO ANDRES SANTIAGO</t>
  </si>
  <si>
    <t>andrescaldas99@gmil.com</t>
  </si>
  <si>
    <t>Carrera 87 # 48 - 01 Sur</t>
  </si>
  <si>
    <t>Betania - Kennedy</t>
  </si>
  <si>
    <t>Ruth Stella Fino Penagos</t>
  </si>
  <si>
    <t>RUEDA ANZOLA HILSE MILENA</t>
  </si>
  <si>
    <t>milenarueda28@gmail.com</t>
  </si>
  <si>
    <t>Transversal 2 este # 54 b 03 Sur</t>
  </si>
  <si>
    <t xml:space="preserve">Danubio azul - Usme </t>
  </si>
  <si>
    <t>Hilda Maria Anzola</t>
  </si>
  <si>
    <t>JIMENEZ PULIDO LUZ ANGELA</t>
  </si>
  <si>
    <t>luanjipu84@hotmail.com</t>
  </si>
  <si>
    <t>CL 1 C SUR 9 27 BL 7 IN 1 AP 103</t>
  </si>
  <si>
    <t>MODELO SUR</t>
  </si>
  <si>
    <t>ANA CRISTINA PULIDO GONZALEZ</t>
  </si>
  <si>
    <t xml:space="preserve">Coordinador Contable </t>
  </si>
  <si>
    <t xml:space="preserve">3 de noviembre de 2020 a coordinadora contable </t>
  </si>
  <si>
    <t>QUINTANA MALDONADO HEIDY MAGALY</t>
  </si>
  <si>
    <t>quintanaheidy@yahoo.es</t>
  </si>
  <si>
    <t>Calle 1 # 19 b 94</t>
  </si>
  <si>
    <t>Olga Maldonado</t>
  </si>
  <si>
    <t>OYOLA LOZANO ANGIE LORENA</t>
  </si>
  <si>
    <t>angielorenaoyola@gmail.com</t>
  </si>
  <si>
    <t>Cll 56F Sur · 102A 02</t>
  </si>
  <si>
    <t>Martha Liliana Lozano</t>
  </si>
  <si>
    <t>Primera Infancia</t>
  </si>
  <si>
    <t>Banco Popular 24/08/2021</t>
  </si>
  <si>
    <t>RESTREPO MURILLO BRANDON ALBEIRO</t>
  </si>
  <si>
    <t>a+</t>
  </si>
  <si>
    <t>brandorestrepo634@gmail.com</t>
  </si>
  <si>
    <t>TRASVERSAL 73 #73 AG VIS 06 SUR</t>
  </si>
  <si>
    <t>Adiela Murillo Obando</t>
  </si>
  <si>
    <t xml:space="preserve">QUINTERO REYES LISETH DAYANA </t>
  </si>
  <si>
    <t>lisethquintero93@gmail.com</t>
  </si>
  <si>
    <t xml:space="preserve">Transversal 49 # 59c - 73 sur </t>
  </si>
  <si>
    <t xml:space="preserve">Sebastian Cordoba </t>
  </si>
  <si>
    <t xml:space="preserve">renuncia problemas personales </t>
  </si>
  <si>
    <t xml:space="preserve">VILORIA LIZARAZO YENNIFER YERALDIN </t>
  </si>
  <si>
    <t>geraldinvilorializarazo@gmail.com</t>
  </si>
  <si>
    <t>CARRERA 91 A # 4039 SUR</t>
  </si>
  <si>
    <t>PATIO BONITO</t>
  </si>
  <si>
    <t>ROBERTO VILORIA</t>
  </si>
  <si>
    <t>DESPACHADOR DE AERONAVES</t>
  </si>
  <si>
    <t>03/08/2020 Falabella - Claro</t>
  </si>
  <si>
    <t xml:space="preserve">VARGAS GUARNIZO MARLON ORLANDO </t>
  </si>
  <si>
    <t>marlon.14.mv@gmail.com</t>
  </si>
  <si>
    <t>calle 146 A #81-68</t>
  </si>
  <si>
    <t xml:space="preserve">Casa Blanca - Suba </t>
  </si>
  <si>
    <t xml:space="preserve">Marcela Guarnizo </t>
  </si>
  <si>
    <t xml:space="preserve">psicologia 5 semestre </t>
  </si>
  <si>
    <t xml:space="preserve">ACOSTA GUALACO LINDA VIVIANA </t>
  </si>
  <si>
    <t>Baranoa</t>
  </si>
  <si>
    <t>lindamaria626@gmail.com</t>
  </si>
  <si>
    <t xml:space="preserve">carrera 3 B # 49B- 15 sur </t>
  </si>
  <si>
    <t xml:space="preserve">Palermo sur- Rafael Uribe </t>
  </si>
  <si>
    <t xml:space="preserve">Jose Armando Mendivil </t>
  </si>
  <si>
    <t xml:space="preserve">MESA BARRETO CRISTIAN CAMILO </t>
  </si>
  <si>
    <t>cristianmbt23@gmail.com</t>
  </si>
  <si>
    <t>Calle 130 d  # 90-51</t>
  </si>
  <si>
    <t xml:space="preserve">Esperanza Barreto </t>
  </si>
  <si>
    <t>OTAVO BUSTOS MARIA FERNMANDA</t>
  </si>
  <si>
    <t>majevanda12@gmail.com</t>
  </si>
  <si>
    <t>Calle 52 f sur # 24- 35</t>
  </si>
  <si>
    <t>Nubia Bustos Peña</t>
  </si>
  <si>
    <t xml:space="preserve">LINDARTE RODRIGUEZ KAREN LISETH </t>
  </si>
  <si>
    <t>klisethlindarte19@gmail.com</t>
  </si>
  <si>
    <t>carrera 3b # 48x 64 sur</t>
  </si>
  <si>
    <t xml:space="preserve">Martha Rodriguez </t>
  </si>
  <si>
    <t xml:space="preserve">ROMERO PRIETO LAURA VALENTINA </t>
  </si>
  <si>
    <t>laurasr0821@gmail.com</t>
  </si>
  <si>
    <t xml:space="preserve">carrera 78 N bis # 49 sur </t>
  </si>
  <si>
    <t xml:space="preserve">Edwin Romero Rodriguez </t>
  </si>
  <si>
    <t xml:space="preserve">CASTILLO ROJAS CRISTIAN DANIEL </t>
  </si>
  <si>
    <t>danicastiillo@live.com</t>
  </si>
  <si>
    <t>calle 170 51-61</t>
  </si>
  <si>
    <t xml:space="preserve">Granado norte- Suba </t>
  </si>
  <si>
    <t xml:space="preserve">Maria Isabel Rojas </t>
  </si>
  <si>
    <t xml:space="preserve">CAMACHO MEDINA KAROL DAYANA </t>
  </si>
  <si>
    <t>CONVIDA</t>
  </si>
  <si>
    <t>karoldayanacamacho08@gmail.com</t>
  </si>
  <si>
    <t xml:space="preserve">calle 30 sur # 11-16 </t>
  </si>
  <si>
    <t xml:space="preserve">Compartir - soacha </t>
  </si>
  <si>
    <t xml:space="preserve">Edna Rocio Camacho </t>
  </si>
  <si>
    <t xml:space="preserve">OCAMPO HERNANDEZ GABRIELA ANDREA </t>
  </si>
  <si>
    <t>gabyocampoh302@gmail.com</t>
  </si>
  <si>
    <t>calle 26 b sur #12 f - 64</t>
  </si>
  <si>
    <t xml:space="preserve">San Jose - Rafael Uribe </t>
  </si>
  <si>
    <t xml:space="preserve">Antonio Ocampo Olaya </t>
  </si>
  <si>
    <t>6/08/2020 Falabella a Claro</t>
  </si>
  <si>
    <t xml:space="preserve">LICENCIA 5 DIAS </t>
  </si>
  <si>
    <t xml:space="preserve">RINCON CASTRO YELITZA DEL CARMEN </t>
  </si>
  <si>
    <t>rinconyeli07@gmail.com</t>
  </si>
  <si>
    <t>carrera 2 A-16 b A</t>
  </si>
  <si>
    <t xml:space="preserve">Soratama - Usaquem </t>
  </si>
  <si>
    <t xml:space="preserve">Tulanklyn Alvarez </t>
  </si>
  <si>
    <t xml:space="preserve">CRUZ PINZON MARLLY CAROLINA </t>
  </si>
  <si>
    <t>carollina.cruz22@gmail.com</t>
  </si>
  <si>
    <t xml:space="preserve">carrera 74 a # 65-26 sur </t>
  </si>
  <si>
    <t xml:space="preserve">Carmenza Pinzon </t>
  </si>
  <si>
    <t xml:space="preserve">TIQUE MORALES CRISTIAN ANDRES </t>
  </si>
  <si>
    <t>cristian-andres88@gmail.com</t>
  </si>
  <si>
    <t xml:space="preserve">carrera 11 #65-70 sur </t>
  </si>
  <si>
    <t>Porvenir 7- Zona 5</t>
  </si>
  <si>
    <t xml:space="preserve">Margarita Morales </t>
  </si>
  <si>
    <t xml:space="preserve">administracion de empresas </t>
  </si>
  <si>
    <t xml:space="preserve">PELAEZ PARRA LUIS ALEJANDRO </t>
  </si>
  <si>
    <t>alejopz706@hotmail.com</t>
  </si>
  <si>
    <t xml:space="preserve">tranversal 6 c este # 33-88 sur </t>
  </si>
  <si>
    <t xml:space="preserve">Horacio Orjuela- San Cristobal </t>
  </si>
  <si>
    <t>Irma Maria Cuellar</t>
  </si>
  <si>
    <t xml:space="preserve">LUGO CORONADO MARIET YEDITSA </t>
  </si>
  <si>
    <t xml:space="preserve">Villanueva </t>
  </si>
  <si>
    <t>mariana.0620@hotmail.com</t>
  </si>
  <si>
    <t>carrera 33 # 97-20</t>
  </si>
  <si>
    <t xml:space="preserve">San Mateo- Soacha </t>
  </si>
  <si>
    <t xml:space="preserve">Martha Coronado </t>
  </si>
  <si>
    <t xml:space="preserve">LOPEZ PEÑUELA YEISSON DAVID </t>
  </si>
  <si>
    <t>yeissondavid19@hotmail.com</t>
  </si>
  <si>
    <t>calle 58 b # 78 m-17</t>
  </si>
  <si>
    <t xml:space="preserve">Leidy Alejandra Franco </t>
  </si>
  <si>
    <t xml:space="preserve">Ingenieria industrial </t>
  </si>
  <si>
    <t xml:space="preserve">Ingenieria indistrial 10 semestre </t>
  </si>
  <si>
    <t xml:space="preserve">VELASQUEZ DELGADO ZULY JULEYBY </t>
  </si>
  <si>
    <t>zulyvelazquez91@gmail.com</t>
  </si>
  <si>
    <t>calle 59 c sur # 87-64</t>
  </si>
  <si>
    <t>San Jose-Bosa</t>
  </si>
  <si>
    <t xml:space="preserve">Aurora Delgado </t>
  </si>
  <si>
    <t>MORENO AMAYA STEFANYE ALEXANDRA</t>
  </si>
  <si>
    <t>alexacosita@hotmail.com</t>
  </si>
  <si>
    <t>carrera 98 # 136-69</t>
  </si>
  <si>
    <t xml:space="preserve">Maria Lourdes Giron </t>
  </si>
  <si>
    <t xml:space="preserve">LOZANO GUZMAN JOHANNA </t>
  </si>
  <si>
    <t>johiss762@gmail.com</t>
  </si>
  <si>
    <t>calle 42 c sur #89 c -75</t>
  </si>
  <si>
    <t>Hernan Valencia Pineda</t>
  </si>
  <si>
    <t xml:space="preserve">GARCIA ROJAS CARLOS JONATHAN </t>
  </si>
  <si>
    <t>jongar1975@gmail.com</t>
  </si>
  <si>
    <t>calle 28 a sur #22-08</t>
  </si>
  <si>
    <t xml:space="preserve">Carmen Yudith Garcia </t>
  </si>
  <si>
    <t xml:space="preserve">GARCIA ANGIE YURANY </t>
  </si>
  <si>
    <t>garciayurany901@yahoo.com</t>
  </si>
  <si>
    <t>calle 137 a # 152 a -76</t>
  </si>
  <si>
    <t xml:space="preserve">Santa Rita- Suba </t>
  </si>
  <si>
    <t xml:space="preserve">Melba Montaño Garcia </t>
  </si>
  <si>
    <t xml:space="preserve">MORENO PARRA ALEJANDRO </t>
  </si>
  <si>
    <t>alejandro20.5@yahoo.com</t>
  </si>
  <si>
    <t xml:space="preserve">carrera 9 este #14-00 b </t>
  </si>
  <si>
    <t xml:space="preserve">Juan Guillermo Moreno </t>
  </si>
  <si>
    <t xml:space="preserve">educacion fisica </t>
  </si>
  <si>
    <t xml:space="preserve">LOPEZ MUÑOZ BILLY ALEJANDRO </t>
  </si>
  <si>
    <t>billylopez227@gmail.com</t>
  </si>
  <si>
    <t xml:space="preserve">Carrera 78 #84-30 sur </t>
  </si>
  <si>
    <t xml:space="preserve">San Diego- Bosa </t>
  </si>
  <si>
    <t xml:space="preserve">Maribel Muñoz </t>
  </si>
  <si>
    <t xml:space="preserve">4 semestre de seguridad ocupacional </t>
  </si>
  <si>
    <t xml:space="preserve">VARGAS BERMUDEZ ANDREA LILIANA </t>
  </si>
  <si>
    <t>vargasandrea872@gmail.com</t>
  </si>
  <si>
    <t>carrera 4 a # 190-71</t>
  </si>
  <si>
    <t xml:space="preserve">Nohemy Bermudez </t>
  </si>
  <si>
    <t xml:space="preserve">CARREÑO HURTADO EDILSON STIVEN </t>
  </si>
  <si>
    <t>edilson_carreno12@hotmail.com</t>
  </si>
  <si>
    <t xml:space="preserve">calle 81 b # 13-43 este sur </t>
  </si>
  <si>
    <t xml:space="preserve">Doña Liliana- San Crsitobal </t>
  </si>
  <si>
    <t xml:space="preserve">Herminda Hurtado </t>
  </si>
  <si>
    <t xml:space="preserve">produccion de informacion administrativa </t>
  </si>
  <si>
    <t xml:space="preserve">LOZADA SANCHEZ SERGIO ELIAS </t>
  </si>
  <si>
    <t>sergiolozadaz@outlook.com</t>
  </si>
  <si>
    <t>carrera 71 # 61-10 sur</t>
  </si>
  <si>
    <t xml:space="preserve">Lucelia Sanchez </t>
  </si>
  <si>
    <t>01/08/2020 Falabella -Scotibank</t>
  </si>
  <si>
    <t xml:space="preserve">Renuncia - Mejor Oferta </t>
  </si>
  <si>
    <t xml:space="preserve">RODRIGUEZ CASTRO DIANA CAROLINA </t>
  </si>
  <si>
    <t>Supata</t>
  </si>
  <si>
    <t>dianis199126@hotmail.com</t>
  </si>
  <si>
    <t xml:space="preserve">calle 15 # 119 a 60 </t>
  </si>
  <si>
    <t>Elkin Geovanny Gomez</t>
  </si>
  <si>
    <t xml:space="preserve">CORREDOR PARRA ERIKA GISSELA </t>
  </si>
  <si>
    <t>gissel13@outlook.com</t>
  </si>
  <si>
    <t>calle 95  SUR #14 B - 11</t>
  </si>
  <si>
    <t xml:space="preserve">Monteblanco-Usme </t>
  </si>
  <si>
    <t xml:space="preserve">Ana Parra </t>
  </si>
  <si>
    <t xml:space="preserve">gestion comercial </t>
  </si>
  <si>
    <t>GIRALDO ORTIZ  MARIANA CRISTINA</t>
  </si>
  <si>
    <t xml:space="preserve">Pensilvania </t>
  </si>
  <si>
    <t>mariana18giraldo.ortiz@gmail.com</t>
  </si>
  <si>
    <t>carrera 91 # 42 f 815</t>
  </si>
  <si>
    <t>Patio Bonito- Dindalito</t>
  </si>
  <si>
    <t xml:space="preserve">Yudy Lorena Giraldo </t>
  </si>
  <si>
    <t>Renuncia voluntaria - Mejor Oferta Laboral</t>
  </si>
  <si>
    <t xml:space="preserve">CHACON PEREZ LAURA MARIA </t>
  </si>
  <si>
    <t>laurachacon0326@hotmail.com</t>
  </si>
  <si>
    <t xml:space="preserve">calle 69 h sur # 48 c -60 </t>
  </si>
  <si>
    <t>Candelaria la nueva</t>
  </si>
  <si>
    <t xml:space="preserve">Margarita Perez Hernandez </t>
  </si>
  <si>
    <t xml:space="preserve">TELLEZ RODRIGUEZ GERALDIN </t>
  </si>
  <si>
    <t>geralsamu10@gmail.com</t>
  </si>
  <si>
    <t xml:space="preserve">diagonal 100 d # 3-02 sur </t>
  </si>
  <si>
    <t xml:space="preserve">Lorento -Usme </t>
  </si>
  <si>
    <t xml:space="preserve">Ana Rodriguez </t>
  </si>
  <si>
    <t>01/08/2020 Falabella - Avantel // de azteca a claro 02/05/2022</t>
  </si>
  <si>
    <t xml:space="preserve">MURCIA COLLAZOS ANGIE TATIANA </t>
  </si>
  <si>
    <t>tatianacollazos0815@hotmail.com</t>
  </si>
  <si>
    <t>calle 94 sur # 14 h -29</t>
  </si>
  <si>
    <t xml:space="preserve">Karoll Murcia </t>
  </si>
  <si>
    <t xml:space="preserve">gestion comercial y telemercadeo </t>
  </si>
  <si>
    <t>04/08/20 a Nueva eps</t>
  </si>
  <si>
    <t xml:space="preserve">LICENCIA 3 DIAS </t>
  </si>
  <si>
    <t>MONTAÑO SANCHEZ HANDERSON</t>
  </si>
  <si>
    <t>La Tola</t>
  </si>
  <si>
    <t>handymonsaenz2893@gmail.com</t>
  </si>
  <si>
    <t>calle 145 # 90a-13</t>
  </si>
  <si>
    <t xml:space="preserve">Subazar las flores- Suba </t>
  </si>
  <si>
    <t xml:space="preserve">Miguel David Ledesma </t>
  </si>
  <si>
    <t xml:space="preserve">PAVA SANCHEZ JESIMAR </t>
  </si>
  <si>
    <t>jessidsanchez90@gmail.com</t>
  </si>
  <si>
    <t>CRA 10C ESTE #2B-18</t>
  </si>
  <si>
    <t>EL ROSIO</t>
  </si>
  <si>
    <t>RUBY SANCHEZ (MAMA)</t>
  </si>
  <si>
    <t>05/08/2020 Falabella a soctiabank 03/06/2021 de Scotiabank a Falabella</t>
  </si>
  <si>
    <t xml:space="preserve">LICENCIA 4 DIAS </t>
  </si>
  <si>
    <t xml:space="preserve">DIAZ COLLANTES JENNIFER KATHERIN </t>
  </si>
  <si>
    <t xml:space="preserve">COLPENSIONES </t>
  </si>
  <si>
    <t>monijuli.0033@outlook.com</t>
  </si>
  <si>
    <t>Carrera 3 A este No 81 C sur 48</t>
  </si>
  <si>
    <t>JAZMIN COLLANTES</t>
  </si>
  <si>
    <t>GESTION COMENCIAL Y TELEMERCADEO</t>
  </si>
  <si>
    <t>SI - ADMINISTRATIVO EN SALUD</t>
  </si>
  <si>
    <t>06/08/20 Falabella a Claro</t>
  </si>
  <si>
    <t xml:space="preserve">CHALA JIMENEZ ZULY YERALDYNE </t>
  </si>
  <si>
    <t>zulychaji@gmail.com</t>
  </si>
  <si>
    <t>carrera 80 d # 7 b - 83</t>
  </si>
  <si>
    <t xml:space="preserve">Castilla- Kennedy </t>
  </si>
  <si>
    <t xml:space="preserve">Mario Alfonso Chala Rodriguez </t>
  </si>
  <si>
    <t xml:space="preserve">Administracion ambiental </t>
  </si>
  <si>
    <t xml:space="preserve">CHAMORRO GALINDO LUIS DANIEL </t>
  </si>
  <si>
    <t>idchg-14@hotmail.com</t>
  </si>
  <si>
    <t>calle 73 a #80-50</t>
  </si>
  <si>
    <t xml:space="preserve">Tabora- Engativa </t>
  </si>
  <si>
    <t xml:space="preserve">Esperanza Galindo </t>
  </si>
  <si>
    <t xml:space="preserve">CHAPARRO MARTINEZ ALISON SHIRLEY </t>
  </si>
  <si>
    <t>alison.chaparro1031@hotmail.com</t>
  </si>
  <si>
    <t>calle 48 c sur # 12g-04</t>
  </si>
  <si>
    <t>Irma Martinez</t>
  </si>
  <si>
    <t xml:space="preserve">CORTES SERRANO PEDRO HERNANDO </t>
  </si>
  <si>
    <t>pcortes0189@gmail.com</t>
  </si>
  <si>
    <t>calle 67 # 111 c - 35</t>
  </si>
  <si>
    <t xml:space="preserve">Villa Gladys- Engativa </t>
  </si>
  <si>
    <t xml:space="preserve">Danitza Vargas </t>
  </si>
  <si>
    <t xml:space="preserve">PARRA RODRIGUEZ JUAN PABLO </t>
  </si>
  <si>
    <t>parrajuan302@gmail.com</t>
  </si>
  <si>
    <t>calle 151 # 114-51</t>
  </si>
  <si>
    <t xml:space="preserve">Compartir- Suba </t>
  </si>
  <si>
    <t xml:space="preserve">Edna Parra </t>
  </si>
  <si>
    <t xml:space="preserve">ingenieria industrial </t>
  </si>
  <si>
    <t>ingenieria industrial</t>
  </si>
  <si>
    <t xml:space="preserve">OSTOS ORTIZ SANDRA MILENA </t>
  </si>
  <si>
    <t xml:space="preserve">samiostos21@gmail.com </t>
  </si>
  <si>
    <t>Calle 71 K sur # 27i -09</t>
  </si>
  <si>
    <t xml:space="preserve">Ana Fidelia Ortiz </t>
  </si>
  <si>
    <t>licencia 9 dias</t>
  </si>
  <si>
    <t>Renuncia - Por motivos de salud</t>
  </si>
  <si>
    <t xml:space="preserve">PEREZ NAVARRETE JORSHUAL SANTIAGO </t>
  </si>
  <si>
    <t>tatan.perez2001@hotmail.com</t>
  </si>
  <si>
    <t xml:space="preserve">calle 54 a bis# 80c - 67 sur </t>
  </si>
  <si>
    <t>Villanita-Kennedy</t>
  </si>
  <si>
    <t>diseño grafico</t>
  </si>
  <si>
    <t xml:space="preserve">SUAREZ LAVACUDE ANDREA GISSELLA </t>
  </si>
  <si>
    <t>andre_ita19_94@hotmail.com</t>
  </si>
  <si>
    <t xml:space="preserve">carrera 78 c # 42 b 12 sur </t>
  </si>
  <si>
    <t xml:space="preserve">Palenque- Kennedy </t>
  </si>
  <si>
    <t xml:space="preserve">Melida Murcia </t>
  </si>
  <si>
    <t xml:space="preserve">Madrina </t>
  </si>
  <si>
    <t xml:space="preserve">SALGADO TORRES JOEL DAVID </t>
  </si>
  <si>
    <t>joelsalgadotorres1992@gmail.com</t>
  </si>
  <si>
    <t>carrera 101 a # 129 d - 03</t>
  </si>
  <si>
    <t>Lago de Suba Suba</t>
  </si>
  <si>
    <t xml:space="preserve">Eunice Torres </t>
  </si>
  <si>
    <t xml:space="preserve">URREGO TRUJILLO JUAN SEBASTIAN </t>
  </si>
  <si>
    <t>juansebastianurregotrujillo@gmail.com</t>
  </si>
  <si>
    <t>transversal 32 A # 36 - 76</t>
  </si>
  <si>
    <t xml:space="preserve">Elizabeth Trujillo </t>
  </si>
  <si>
    <t xml:space="preserve">FRANCO ROBAYO JULIA ALICIA </t>
  </si>
  <si>
    <t>rolitafranco@gmail.com</t>
  </si>
  <si>
    <t>cra 10 #24-37 sur</t>
  </si>
  <si>
    <t>SOCIEGO</t>
  </si>
  <si>
    <t>HENRY FRANCO</t>
  </si>
  <si>
    <t xml:space="preserve">PARRA LAITON ADRIAN FELIPE </t>
  </si>
  <si>
    <t>adrian.parra2527@gmail.com</t>
  </si>
  <si>
    <t>Cra 5 a # 48 j - 55</t>
  </si>
  <si>
    <t>Rubiela Laiton</t>
  </si>
  <si>
    <t>Administrador de Empresas - Gestor Estratégico de los Recursos Humanos</t>
  </si>
  <si>
    <t>Diplomado en Auditoria e interventoria de proyectos</t>
  </si>
  <si>
    <t>06/08/20 Falabella a Scotiabank</t>
  </si>
  <si>
    <t xml:space="preserve">1 de marzo de 2021  </t>
  </si>
  <si>
    <t xml:space="preserve">PAPAGAYO SANDOVAL JEMSY ALEXANDRA </t>
  </si>
  <si>
    <t>alexandrasandoval373@gmail.com</t>
  </si>
  <si>
    <t>CRA 99 A #26-27SUR</t>
  </si>
  <si>
    <t>SANDRA SANDOVAL</t>
  </si>
  <si>
    <t xml:space="preserve">BARRETO MEDINA ERICA VIVIANA </t>
  </si>
  <si>
    <t>ericavivianabarretomedina@gmail.com</t>
  </si>
  <si>
    <t xml:space="preserve">carrera 78i bis # 73 h 23 sur </t>
  </si>
  <si>
    <t>Bosa - Bosa</t>
  </si>
  <si>
    <t xml:space="preserve">Manuela Medina </t>
  </si>
  <si>
    <t xml:space="preserve">Retiro - Otra oferta laboral </t>
  </si>
  <si>
    <t xml:space="preserve">RIVERA RIVERA ADRIANA LICETH </t>
  </si>
  <si>
    <t>licethrivera1@gmail.com</t>
  </si>
  <si>
    <t>calle 68 A  sur  22A- 13</t>
  </si>
  <si>
    <t>I.I Rondon - simon bolivar</t>
  </si>
  <si>
    <t>Edward Rivera</t>
  </si>
  <si>
    <t xml:space="preserve">produccion de especies menores </t>
  </si>
  <si>
    <t xml:space="preserve">VILLADA MORA SEBASTIAN </t>
  </si>
  <si>
    <t>mathias.svm@gmail.com</t>
  </si>
  <si>
    <t xml:space="preserve">calle 76a sur # 14-47 </t>
  </si>
  <si>
    <t xml:space="preserve">Marianela - Usme </t>
  </si>
  <si>
    <t xml:space="preserve">Carol Balonta </t>
  </si>
  <si>
    <t xml:space="preserve">Renuncia otra oferta Laboral </t>
  </si>
  <si>
    <t xml:space="preserve">DIAZ ESPINOSA KATHERIN DAYANNA </t>
  </si>
  <si>
    <t>dayannadiaz0899@gmail.com</t>
  </si>
  <si>
    <t xml:space="preserve">calle 57c Bis # 77 H- 60 sur </t>
  </si>
  <si>
    <t xml:space="preserve">La unidad - Kennedy </t>
  </si>
  <si>
    <t xml:space="preserve">Ligia Palacios </t>
  </si>
  <si>
    <t xml:space="preserve">CORTES MARTINEZ JOAN DANIEL </t>
  </si>
  <si>
    <t>joancortes.magician@gmail.com</t>
  </si>
  <si>
    <t>calle 3 sur # 70-84</t>
  </si>
  <si>
    <t xml:space="preserve">Igualdad - Kennedy </t>
  </si>
  <si>
    <t xml:space="preserve">Miguel Angel Cortes </t>
  </si>
  <si>
    <t xml:space="preserve">gestion publicitaria </t>
  </si>
  <si>
    <t xml:space="preserve">SIERRA AVILA KAREN DAYANNA </t>
  </si>
  <si>
    <t xml:space="preserve">dayanasierra4018@gmail.com  </t>
  </si>
  <si>
    <t>calle 63# 87 n 34</t>
  </si>
  <si>
    <t xml:space="preserve">Bosa libertad - Bosa </t>
  </si>
  <si>
    <t xml:space="preserve">Rosa Helena Avila </t>
  </si>
  <si>
    <t>Renuncia Voluntaria - Horario de estudio</t>
  </si>
  <si>
    <t xml:space="preserve">MENDEZ MARTINEZ JUAN CAMILO </t>
  </si>
  <si>
    <t>camilomendezm24@gmail.com</t>
  </si>
  <si>
    <t xml:space="preserve">carrera 90 Bis a 81 b8 # 19 sur </t>
  </si>
  <si>
    <t xml:space="preserve">Betsemany- Bosa </t>
  </si>
  <si>
    <t xml:space="preserve">German Mendez </t>
  </si>
  <si>
    <t xml:space="preserve">PALACIO MORENO KAREN JOHANA </t>
  </si>
  <si>
    <t>karenjohanapalacio@gmail.com</t>
  </si>
  <si>
    <t xml:space="preserve">transversal 39 # 69 J sur 12 </t>
  </si>
  <si>
    <t xml:space="preserve">Omaira Moreno </t>
  </si>
  <si>
    <t xml:space="preserve">gestion empresarial </t>
  </si>
  <si>
    <t>06/08/2020 a Scotiabank</t>
  </si>
  <si>
    <t xml:space="preserve">RODRIGUEZ TACHA ALISSON DANIELA </t>
  </si>
  <si>
    <t>alis_oon@hotmail.com</t>
  </si>
  <si>
    <t>diagonal 65 G sur # 80 K 36</t>
  </si>
  <si>
    <t xml:space="preserve">Jimenez de quesada - Bosa </t>
  </si>
  <si>
    <t xml:space="preserve">Nelsy Tacha </t>
  </si>
  <si>
    <t xml:space="preserve">recreación </t>
  </si>
  <si>
    <t xml:space="preserve">PULIDO AVENDAÑO JEIMY CAROLINA </t>
  </si>
  <si>
    <t>thalis1412@outlook.es</t>
  </si>
  <si>
    <t>carrera 1 # 1D - 07</t>
  </si>
  <si>
    <t xml:space="preserve">Henry Dario Rocha </t>
  </si>
  <si>
    <t xml:space="preserve">RAMIREZ OCHOA LAURA GINNETH </t>
  </si>
  <si>
    <t>laurag900328@gmail.com</t>
  </si>
  <si>
    <t>CALLE 10 A # 4A 63 ESTE</t>
  </si>
  <si>
    <t>EGIPTO</t>
  </si>
  <si>
    <t>WILLIAM JOSÉ CHIVATÁ</t>
  </si>
  <si>
    <t>Renuncia - Mal ambiente laboral y baja remuneracion</t>
  </si>
  <si>
    <t xml:space="preserve">VARGAS SUSPES SANTIAGO IVAN </t>
  </si>
  <si>
    <t>spssantiago97@gmail.com</t>
  </si>
  <si>
    <t xml:space="preserve">carrera 8 # 184- 10 </t>
  </si>
  <si>
    <t xml:space="preserve">San Antonio Norte - Usaquen </t>
  </si>
  <si>
    <t xml:space="preserve">Maria del Carmen Suspes </t>
  </si>
  <si>
    <t>Retiro - Mejor oferta laboral</t>
  </si>
  <si>
    <t xml:space="preserve">CRISTANCHO GARCIA ZULEY NATALIA </t>
  </si>
  <si>
    <t xml:space="preserve">tranversal 12 D bis # 42  - 59 sur </t>
  </si>
  <si>
    <t>calle 48 c # 126 - 04</t>
  </si>
  <si>
    <t xml:space="preserve">Yuri Martinez </t>
  </si>
  <si>
    <t xml:space="preserve">contabilidad y sistemas </t>
  </si>
  <si>
    <t xml:space="preserve">RODRIGUEZ MORA LLILEYD NICOL </t>
  </si>
  <si>
    <t>ECOOPSOS EPS</t>
  </si>
  <si>
    <t>nicolrodriguez4928@gmail.com</t>
  </si>
  <si>
    <t xml:space="preserve">carrera 11 D # 17a - 80 sur </t>
  </si>
  <si>
    <t>Alexandra Rodriguez</t>
  </si>
  <si>
    <t xml:space="preserve">seguridad ocupacional </t>
  </si>
  <si>
    <t>falabella</t>
  </si>
  <si>
    <t xml:space="preserve">SUAREZ PINEDA MARIA FERNANDA </t>
  </si>
  <si>
    <t>mariafercha1997@gmail.com</t>
  </si>
  <si>
    <t>calle 136 # 158 A 07</t>
  </si>
  <si>
    <t xml:space="preserve">Santa Cecilia - Suba </t>
  </si>
  <si>
    <t xml:space="preserve">Ector Fernando Suarez </t>
  </si>
  <si>
    <t xml:space="preserve">ACOSTA LEON BRAYAN CAMILO </t>
  </si>
  <si>
    <t>brayandj2020@gmail.com</t>
  </si>
  <si>
    <t>calle 15 # 7 C 11</t>
  </si>
  <si>
    <t xml:space="preserve">Orquidea - Soacha </t>
  </si>
  <si>
    <t xml:space="preserve">Francisco Javier Acosta </t>
  </si>
  <si>
    <t>CORREA TOLEDO LEYDY TATIANA</t>
  </si>
  <si>
    <t>lady.correa2000@gmail.com</t>
  </si>
  <si>
    <t>Calle 73 b sur # 77k-16</t>
  </si>
  <si>
    <t>Bosa el Palmar</t>
  </si>
  <si>
    <t>Maricela Toledo</t>
  </si>
  <si>
    <t xml:space="preserve">FERNANDEZ VASQUEZ GIOVANNA </t>
  </si>
  <si>
    <t>giovannafernandezjoya@hotmail.com</t>
  </si>
  <si>
    <t>Carrera 7 c # 65 - 51 sur torre 1 apto 602</t>
  </si>
  <si>
    <t>La fiscala</t>
  </si>
  <si>
    <t>locucion   de radio y television</t>
  </si>
  <si>
    <t>de claro a Banco Agrario 25-01-2021 / Pasa de banco agrario a scotiabank 17/11/2022 - Pasa a credibanco 05/05/2023</t>
  </si>
  <si>
    <t xml:space="preserve">ANGEL GARZON LIDA VIRLEY </t>
  </si>
  <si>
    <t xml:space="preserve">angelgarzon1087@outlook.es </t>
  </si>
  <si>
    <t>CALLE 70 SUR#79-28 BOSA NARANJOS</t>
  </si>
  <si>
    <t>BOSA NARANJOS</t>
  </si>
  <si>
    <t>ELIANA ANGEL</t>
  </si>
  <si>
    <t>COSMETOLOGIA</t>
  </si>
  <si>
    <t>Renuncia - Calamidad Familiar</t>
  </si>
  <si>
    <t xml:space="preserve">LINARES GOMEZ JOSE RAMIRO </t>
  </si>
  <si>
    <t>linaresramiro360@gmail.com</t>
  </si>
  <si>
    <t>Carrera 9A No 183 - 68</t>
  </si>
  <si>
    <t>San antonio Norte</t>
  </si>
  <si>
    <t>MELANY GUZMAN</t>
  </si>
  <si>
    <t>OPERADOR DE EVENTOS</t>
  </si>
  <si>
    <t>BARRAGAN MORENO ANYURI PAOLA</t>
  </si>
  <si>
    <t>anyuripao@hotmail.com</t>
  </si>
  <si>
    <t>Calle 49 # 3-13 Este sur</t>
  </si>
  <si>
    <t>Arrallanes</t>
  </si>
  <si>
    <t>Maria Piedad Moreno</t>
  </si>
  <si>
    <t>VALERO LOZANO JENNY PAOLA</t>
  </si>
  <si>
    <t>paolita-541@hotmail.com</t>
  </si>
  <si>
    <t>Calle 81 sur # 81-90</t>
  </si>
  <si>
    <t>San Javier - Bosa</t>
  </si>
  <si>
    <t>Rosa Lozano</t>
  </si>
  <si>
    <t xml:space="preserve">IZQUIERDO OCAMPO BRANDON </t>
  </si>
  <si>
    <t>brandon971997@hotmail.com</t>
  </si>
  <si>
    <t>Stefany Izquierdo</t>
  </si>
  <si>
    <t>DIAZ MONTOYA VALENTINA</t>
  </si>
  <si>
    <t>valentina-277@hotmail.com</t>
  </si>
  <si>
    <t>Carrera 138 # 17a 65</t>
  </si>
  <si>
    <t xml:space="preserve">Yenny Montoya </t>
  </si>
  <si>
    <t>PLAZAS GOMEZ JEFFERSON DAVID</t>
  </si>
  <si>
    <t>jdpgdavid1996@gmaol.com</t>
  </si>
  <si>
    <t>Carrera 22F $ 48-50 sur</t>
  </si>
  <si>
    <t>Nidia johana Gomez</t>
  </si>
  <si>
    <t>Renuncia voluntaria - Otra oferta laboral</t>
  </si>
  <si>
    <t xml:space="preserve">PLAZAS TOVAR  RAQUEL SOFIA </t>
  </si>
  <si>
    <t>raquelsofia51@hotmail.com</t>
  </si>
  <si>
    <t>Diagonal 52 a # 60D -31</t>
  </si>
  <si>
    <t>Nuevo Muzú - tunjuelito</t>
  </si>
  <si>
    <t>Diana Carolina Simbaqueba</t>
  </si>
  <si>
    <t>MALDONADO MORENO GERALDINE</t>
  </si>
  <si>
    <t>gigimoreno810@gmail.com</t>
  </si>
  <si>
    <t>Trasversal 15 # 31-47</t>
  </si>
  <si>
    <t>Sandra Patricia Moreno</t>
  </si>
  <si>
    <t>Auxiliar</t>
  </si>
  <si>
    <t xml:space="preserve">Salud Oral </t>
  </si>
  <si>
    <t xml:space="preserve">Renuncia - problemas personales </t>
  </si>
  <si>
    <t xml:space="preserve">CANO CADENA JOUAN MICHEL </t>
  </si>
  <si>
    <t>canojouan@gmail.com</t>
  </si>
  <si>
    <t>Diagonal 45 # 24B - 51 Sur</t>
  </si>
  <si>
    <t xml:space="preserve">Claret - Rafael Uribe Uribe </t>
  </si>
  <si>
    <t>Claudia Fernanda Nivia</t>
  </si>
  <si>
    <t>NIVIA VARGAS CLAUDIA FERNANDA</t>
  </si>
  <si>
    <t>claufernivia@gmail.com</t>
  </si>
  <si>
    <t>diagonal 45 # 24b-51</t>
  </si>
  <si>
    <t>Fernando Nivia Caicedo</t>
  </si>
  <si>
    <t xml:space="preserve">BUSTOS BELLO JOHAN SEBASTIAN </t>
  </si>
  <si>
    <t>sebas61954@hotmail.com</t>
  </si>
  <si>
    <t xml:space="preserve">Carrera 87 K # 70-64 sur </t>
  </si>
  <si>
    <t>La Libertad - Bosa</t>
  </si>
  <si>
    <t xml:space="preserve">Erlendy Bustos Montenegro </t>
  </si>
  <si>
    <t>Renuncia Voluntaria - Motivo de viaje</t>
  </si>
  <si>
    <t>MORENO NIETO FRANCY YINETH</t>
  </si>
  <si>
    <t>franyi9792@gmail.com</t>
  </si>
  <si>
    <t>CL 71A BIS A SUR 87L 26</t>
  </si>
  <si>
    <t>San Bernardino Bosa</t>
  </si>
  <si>
    <t>NIDIA NIETO</t>
  </si>
  <si>
    <t>06/08/2020 a Scotiabank/ de calro a Falabella 14/01/2022</t>
  </si>
  <si>
    <t xml:space="preserve">HERNANDEZ CADENA LAURA NATALY </t>
  </si>
  <si>
    <t>2laura.hernandez4@gmail.com</t>
  </si>
  <si>
    <t>Calle 54 c sur # 81K-54</t>
  </si>
  <si>
    <t>Adriana Cadena Cardona</t>
  </si>
  <si>
    <t>JURADO SUAREZ JENNY PAOLA</t>
  </si>
  <si>
    <t>jennyrock005@gmail.com</t>
  </si>
  <si>
    <t>Calle 12a 18-53</t>
  </si>
  <si>
    <t>Mary Suarez</t>
  </si>
  <si>
    <t>VANEGAS MILLAN WILLIAM ORLANDO</t>
  </si>
  <si>
    <t>w.vanegas@hotmail.com</t>
  </si>
  <si>
    <t>CALLE 95 A SUR # 3B-28</t>
  </si>
  <si>
    <t>Francy Millan</t>
  </si>
  <si>
    <t>TORRES GONZALEZ KAREN LORENA</t>
  </si>
  <si>
    <t>loretgonzalez1311@gmail.com</t>
  </si>
  <si>
    <t>cra 9 este # 36-30</t>
  </si>
  <si>
    <t>Ninfa Torres</t>
  </si>
  <si>
    <t>scotiabank Colpatria</t>
  </si>
  <si>
    <t>Renuncia - Motivo Personal</t>
  </si>
  <si>
    <t>BOHORQUEZ DUCUARA TATIANA FAISNORY</t>
  </si>
  <si>
    <t>sandumo_1209@hotmail.com</t>
  </si>
  <si>
    <t>Carrera 7b # 65f35 sur</t>
  </si>
  <si>
    <t xml:space="preserve">Porvenir - usme </t>
  </si>
  <si>
    <t>Sandra Ducuara</t>
  </si>
  <si>
    <t xml:space="preserve">MOJICA MOSQUERA ANDRES FELIPE </t>
  </si>
  <si>
    <t>camilomojica@outlook.es</t>
  </si>
  <si>
    <t>carrea93 d # 6-37</t>
  </si>
  <si>
    <t>Mary Mora</t>
  </si>
  <si>
    <t>CASTAÑO MURCIA JEFERSON SMITH</t>
  </si>
  <si>
    <t>fersmith@hotmail.com</t>
  </si>
  <si>
    <t>diagonal 35 # 5este 50 s</t>
  </si>
  <si>
    <t xml:space="preserve">San Vicente </t>
  </si>
  <si>
    <t>isabel Murcia</t>
  </si>
  <si>
    <t>Diseño Indrustrial</t>
  </si>
  <si>
    <t>QNT- Gestión Humana 1/09/2020</t>
  </si>
  <si>
    <t>Terminación de contrato - Obra o labor contratada</t>
  </si>
  <si>
    <t>MORENO RUIZ CRISTIAN DANILO</t>
  </si>
  <si>
    <t>cristian.moreno093@hotmail.com</t>
  </si>
  <si>
    <t>calle 12 # 2 c-55</t>
  </si>
  <si>
    <t>senderos-funza</t>
  </si>
  <si>
    <t xml:space="preserve">supernumerario </t>
  </si>
  <si>
    <t>CARDENAS GUZMAN JHONATAN ANDRES</t>
  </si>
  <si>
    <t>jhonatancardenasc15@gmail.com</t>
  </si>
  <si>
    <t xml:space="preserve">carrera 99 a # 26-27 sur </t>
  </si>
  <si>
    <t>VILLANUEVA OSPINA OLGA LUCIA</t>
  </si>
  <si>
    <t>lucia.1117@gmail.com</t>
  </si>
  <si>
    <t xml:space="preserve">calle 60 b sur # 64 - 50 </t>
  </si>
  <si>
    <t>Madelena- Ciudad bolivar</t>
  </si>
  <si>
    <t>Lina villanueva</t>
  </si>
  <si>
    <t>BALLEN MONDRAGON KAREN LORENA</t>
  </si>
  <si>
    <t>Alban</t>
  </si>
  <si>
    <t>kballenmondragon@gmail.com</t>
  </si>
  <si>
    <t>Carrera 117 a # 66 b 21</t>
  </si>
  <si>
    <t>Palmar- Engativa</t>
  </si>
  <si>
    <t>Jhon Gelber Ballen Duran</t>
  </si>
  <si>
    <t>Tecnologo en Gestion de Negocios</t>
  </si>
  <si>
    <t xml:space="preserve">OJEDA FORERO LEIDY LILIANA </t>
  </si>
  <si>
    <t>lelij29@gmail.com</t>
  </si>
  <si>
    <t xml:space="preserve">Trasversal 7F # 26-75 </t>
  </si>
  <si>
    <t>El Nogal - Soacha</t>
  </si>
  <si>
    <t xml:space="preserve">Milton Caicedo </t>
  </si>
  <si>
    <t xml:space="preserve">MARTINEZ MARTINEZ KAREN GABRIELA </t>
  </si>
  <si>
    <t>gabiis031014@gmail.com</t>
  </si>
  <si>
    <t>Cra 52 a # 47 a 27 Sur</t>
  </si>
  <si>
    <t xml:space="preserve">Nidia Martinez Martinez </t>
  </si>
  <si>
    <t>GUZMAN VARGAS LEIDY JOHANNA</t>
  </si>
  <si>
    <t>Leidyguzman015@gmail.com</t>
  </si>
  <si>
    <t>Calle 63 bis # 110 b 02</t>
  </si>
  <si>
    <t>Claudia Guzman</t>
  </si>
  <si>
    <t>Tia</t>
  </si>
  <si>
    <t>DIAZ MORA JUAN CARLOS</t>
  </si>
  <si>
    <t>diazmoraj743@gmail.com</t>
  </si>
  <si>
    <t>diagonal 42 c sur # 23 b 09</t>
  </si>
  <si>
    <t>Lilia mora</t>
  </si>
  <si>
    <t xml:space="preserve">renuncia - motivos personales </t>
  </si>
  <si>
    <t>MARROQUIN AREVALO SHARON STEPHANY</t>
  </si>
  <si>
    <t>marroquinsharon14@gmail.com</t>
  </si>
  <si>
    <t xml:space="preserve">Carrera 77 h # 69 b 51 sur </t>
  </si>
  <si>
    <t>Pablo Vl Bosa</t>
  </si>
  <si>
    <t>Sandra Yaneth Arevalo Bohorquez</t>
  </si>
  <si>
    <t>ROMERO LOBO GUIGLIOLA AZUCENA</t>
  </si>
  <si>
    <t>azu.lobo@outlook.com</t>
  </si>
  <si>
    <t>calle 24 b # 100-72</t>
  </si>
  <si>
    <t xml:space="preserve">Alvaro Romero </t>
  </si>
  <si>
    <t xml:space="preserve">ALMANZA RODRIGUEZ DANIELA </t>
  </si>
  <si>
    <t>dalmanzarod11@gmail.com</t>
  </si>
  <si>
    <t>Av caracas # 70 - 39</t>
  </si>
  <si>
    <t>Av Carcas - Chapinero</t>
  </si>
  <si>
    <t>Omayra Rodriguez</t>
  </si>
  <si>
    <t>CAÑON DIAZ OSCAR FERNANDO</t>
  </si>
  <si>
    <t>oscarfcd1507@gmail.com</t>
  </si>
  <si>
    <t>Carrera 18 a # 4 b 67 sur</t>
  </si>
  <si>
    <t>La veredita - Soacha</t>
  </si>
  <si>
    <t>Ana Maria Diaz</t>
  </si>
  <si>
    <t>RINCON ESCOBAR DIANA PATRICIA</t>
  </si>
  <si>
    <t xml:space="preserve">Manzanares </t>
  </si>
  <si>
    <t>rinconescobar1993@gmail.com</t>
  </si>
  <si>
    <t>calle 46 b sur # 78 l 64</t>
  </si>
  <si>
    <t>El descanso-Kennedy</t>
  </si>
  <si>
    <t>Deyanira Rincon Escobar</t>
  </si>
  <si>
    <t>Azteca - 03/09/2020 Claro</t>
  </si>
  <si>
    <t>LLORENTE HERNANDEZ DIANA CAROLINA</t>
  </si>
  <si>
    <t>dianallorente25@gmai.com</t>
  </si>
  <si>
    <t>CARRERA 32B #2-76</t>
  </si>
  <si>
    <t>LA ASUNCION</t>
  </si>
  <si>
    <t>FLOR HERNANDEZ</t>
  </si>
  <si>
    <t>AUXILIAR ADMINISTRATIVO</t>
  </si>
  <si>
    <t xml:space="preserve">ESPINOSA MATAMOROS MARIA FERNANDA </t>
  </si>
  <si>
    <t xml:space="preserve">maria.estilista96@gmail.com </t>
  </si>
  <si>
    <t>CALLE 152 A #99-60</t>
  </si>
  <si>
    <t>SUBA PINAR</t>
  </si>
  <si>
    <t>FLOR ALBA MATAMOROS</t>
  </si>
  <si>
    <t>OSORIO MANTILLA MICHELLE STHEPHANIA</t>
  </si>
  <si>
    <t>stephanka36@gmail.com</t>
  </si>
  <si>
    <t xml:space="preserve">Carrera 77 # 19 - 87 </t>
  </si>
  <si>
    <t>La felicidad - Fontibon</t>
  </si>
  <si>
    <t xml:space="preserve">Eximirey Mantilla </t>
  </si>
  <si>
    <t>Tripulante de cabina</t>
  </si>
  <si>
    <t>VILLA CELINA</t>
  </si>
  <si>
    <t>OLGA HIGUERA</t>
  </si>
  <si>
    <t>DISEÑO GRAFICO</t>
  </si>
  <si>
    <t>GOMEZ ORTIZ LEIDY JOHANA</t>
  </si>
  <si>
    <t>leidyjohanagomez94@gmail.com</t>
  </si>
  <si>
    <t xml:space="preserve">Alfonso Lopez - Usme </t>
  </si>
  <si>
    <t xml:space="preserve">Fabian Leon </t>
  </si>
  <si>
    <t>PERDOMO ZABALA BRENDA SIRLEY</t>
  </si>
  <si>
    <t>CORTES ALVAREZ JORGE</t>
  </si>
  <si>
    <t>jorgecortesa@hotmail.com</t>
  </si>
  <si>
    <t xml:space="preserve">Carrera 70 d # 64 - 38 sur </t>
  </si>
  <si>
    <t xml:space="preserve">Elsa Lucia Perez </t>
  </si>
  <si>
    <t xml:space="preserve">RODRIGUEZ BERNAL ANGIE TATIANA </t>
  </si>
  <si>
    <t>Angietatianarb98@gmail.com</t>
  </si>
  <si>
    <t>Calle 77 # 85 - 47</t>
  </si>
  <si>
    <t>Adriana Bernal Ospina</t>
  </si>
  <si>
    <t>OSPINA RODRIGUEZ MELISSA</t>
  </si>
  <si>
    <t>omarcris1411@gmail.com</t>
  </si>
  <si>
    <t>Carrera 56 a # 05 a 14</t>
  </si>
  <si>
    <t>Oscar Vega</t>
  </si>
  <si>
    <t>GIRALDO OSORIO MATEO ALEJANDRO</t>
  </si>
  <si>
    <t>Mateodondedios9@gmail.com</t>
  </si>
  <si>
    <t>CLL 3C #40C-54</t>
  </si>
  <si>
    <t>PRIMAVERA</t>
  </si>
  <si>
    <t>JACQUELINE OSORIO SIERRA</t>
  </si>
  <si>
    <t>GASTRONOMIA</t>
  </si>
  <si>
    <t>pasa de asesor a supervisor de calidad 01/08/2022</t>
  </si>
  <si>
    <t>YUCUMA OTECA LINA ROCIO</t>
  </si>
  <si>
    <t>Gigante</t>
  </si>
  <si>
    <t>linarocioyucuma2016@gmail.com</t>
  </si>
  <si>
    <t xml:space="preserve">CARRERA 112 B #22 I 57 </t>
  </si>
  <si>
    <t>ATAHUALPA</t>
  </si>
  <si>
    <t>ADRIAN LUGO</t>
  </si>
  <si>
    <t>DEDIEGO PALMA WALTER DAVID</t>
  </si>
  <si>
    <t>walttertterwal@gmail.com</t>
  </si>
  <si>
    <t>Carrera 87 K bis # 71 - 05 sur</t>
  </si>
  <si>
    <t>Nelsy Palma</t>
  </si>
  <si>
    <t>RINCON REYES JENNYFER</t>
  </si>
  <si>
    <t>jennyferrinconreyes@gmail.com</t>
  </si>
  <si>
    <t>Carrera 108 71A-69</t>
  </si>
  <si>
    <t>Alamos - Engativa</t>
  </si>
  <si>
    <t>Fernando Rincón Gómez</t>
  </si>
  <si>
    <t>FERNANDEZ GARZON YOLIMA FERNANDA</t>
  </si>
  <si>
    <t>yolifernanda-@hotmail.com</t>
  </si>
  <si>
    <t>Calle 180 # 7 D 49</t>
  </si>
  <si>
    <t>San Antonio - Usaquen</t>
  </si>
  <si>
    <t xml:space="preserve">Gregorio Fernandez </t>
  </si>
  <si>
    <t>Renuncia - Problemas Personales</t>
  </si>
  <si>
    <t>GAMBA TORRES FELIPE ANDRES</t>
  </si>
  <si>
    <t>felipegambat@gmail.com</t>
  </si>
  <si>
    <t>Calle 159 # 54 - 70</t>
  </si>
  <si>
    <t>Alejandria - Suba</t>
  </si>
  <si>
    <t>Enriqueta Torres</t>
  </si>
  <si>
    <t>Director(a) Analitycs</t>
  </si>
  <si>
    <t>Dinerum - a Nueva Eps Director de Proyecto 1/12/2020</t>
  </si>
  <si>
    <t>Analityc 1/7"2021</t>
  </si>
  <si>
    <t>PEÑATES MONTES EFRAIN ANTONIO</t>
  </si>
  <si>
    <t>efrain.penates@gmail.com</t>
  </si>
  <si>
    <t>CLL 181 C #13-54</t>
  </si>
  <si>
    <t>ANDALUCIA</t>
  </si>
  <si>
    <t>ELICENIA MONTES(MAMA)</t>
  </si>
  <si>
    <t>de claro a falabella 01/01/2022</t>
  </si>
  <si>
    <t>GONZALEZ QUESADA JENNY STACY</t>
  </si>
  <si>
    <t>jenny-sgq93@hotmail.com</t>
  </si>
  <si>
    <t>Calle 69 bis sur # 91 - 92</t>
  </si>
  <si>
    <t>Marina Quesada Tique</t>
  </si>
  <si>
    <t>Terminación - Obra / labor</t>
  </si>
  <si>
    <t>PENAGOS MELGAREJO PABLO CAMILO</t>
  </si>
  <si>
    <t>Camilopenagos93@hotmail.es</t>
  </si>
  <si>
    <t>CLL 44 SUR #72B-52</t>
  </si>
  <si>
    <t>NUEVO DELICIAS</t>
  </si>
  <si>
    <t>CLARA MELGAREJO (MAMA)</t>
  </si>
  <si>
    <t>04/12/2020 - QNT a Banco Popular Consumo. A Falabella 1 sep 2021</t>
  </si>
  <si>
    <t>ALVAREZ GONZALEZ ANGIE TATIANA</t>
  </si>
  <si>
    <t>atalvarez814@misena.edu.co</t>
  </si>
  <si>
    <t>Carrera 87 j Bis # 50 -33</t>
  </si>
  <si>
    <t>Brasilia - Bosa</t>
  </si>
  <si>
    <t>Alejandra Gonzalez Pulido</t>
  </si>
  <si>
    <t>Técnologo en Gestión Bancaria y Entidades Financieras</t>
  </si>
  <si>
    <t>FLOREZ DUARTE PAULA ANDREA</t>
  </si>
  <si>
    <t>anflodu23@gmail.com</t>
  </si>
  <si>
    <t>CL 61ASUR 92 54 PI 2</t>
  </si>
  <si>
    <t>Atalayas - Bosa</t>
  </si>
  <si>
    <t>Joseth Jair Rojas Pardo</t>
  </si>
  <si>
    <t>MOGOLLON MORALES JOHANA MARCELA</t>
  </si>
  <si>
    <t>johana051097@gmail.com</t>
  </si>
  <si>
    <t>Dg 70 # 70-55</t>
  </si>
  <si>
    <t>Palo Blanco - Engativa</t>
  </si>
  <si>
    <t>Ada Luz Morales</t>
  </si>
  <si>
    <t>CIFUENTES LOZANO MIGUEL ORLANDO</t>
  </si>
  <si>
    <t>iguelorlandoc64@gmail.com</t>
  </si>
  <si>
    <t>Kr . 1 b este 19 33</t>
  </si>
  <si>
    <t>Juan Pablo ll</t>
  </si>
  <si>
    <t>Sandra Rocio Lozano Molina</t>
  </si>
  <si>
    <t>de Popular a Liberty 1 sep 2021 de supernumerario a planta 2/12/2021</t>
  </si>
  <si>
    <t>TORRES RUEDA ANGIE CAROLINA</t>
  </si>
  <si>
    <t>VERGARA RODRIGUEZ LOREN DAYANNA</t>
  </si>
  <si>
    <t>lorenvergara26@gmail.com</t>
  </si>
  <si>
    <t>Carrera. 97B No. 157A-02</t>
  </si>
  <si>
    <t>Suba - Salitre</t>
  </si>
  <si>
    <t>Martha Rodríguez</t>
  </si>
  <si>
    <t xml:space="preserve">Tecnologo en Alimentos y Bebidas </t>
  </si>
  <si>
    <t>HERNANDEZ LEGUIZAMON MARIA ALEJANDRA</t>
  </si>
  <si>
    <t>maleja.her0912@gmil.com</t>
  </si>
  <si>
    <t>Carrera73H No 62A -33 Sur</t>
  </si>
  <si>
    <t>Galicia</t>
  </si>
  <si>
    <t>MARIA TERESA LEGUIZAMON</t>
  </si>
  <si>
    <t>MORALES TORRES MARIA ALEJANDRA</t>
  </si>
  <si>
    <t>Aleja.092@hotmail.com</t>
  </si>
  <si>
    <t xml:space="preserve">KR 72ª 62DSUR 34 </t>
  </si>
  <si>
    <t xml:space="preserve">María Helena torres </t>
  </si>
  <si>
    <t>Retiro voluntario - Problemas personales</t>
  </si>
  <si>
    <t>MARMOLEJO GONZALEZ MAYERLIN DALIRIS</t>
  </si>
  <si>
    <t>Mayergonzalez34@hotmail.com</t>
  </si>
  <si>
    <t>Diagonal 44c sur # 21-16</t>
  </si>
  <si>
    <t>Sara Gonzalez Olaya</t>
  </si>
  <si>
    <t xml:space="preserve">SANCHEZ MENDEZ LUZ CLEMENCIA </t>
  </si>
  <si>
    <t>L-u-z-1696@hotmail.com</t>
  </si>
  <si>
    <t>Diagonal 69 D Sur # 14 u 62</t>
  </si>
  <si>
    <t>Aurora II Usme</t>
  </si>
  <si>
    <t xml:space="preserve">Emilcen mendez </t>
  </si>
  <si>
    <t>Técnico Auxiliar en Recursos Humanos</t>
  </si>
  <si>
    <t>Renuncia otra oferta</t>
  </si>
  <si>
    <t>RODRIGUEZ BERMUDEZ BRENDA ESTEFANY</t>
  </si>
  <si>
    <t>Estefani.brenda1997@ hotmail.com</t>
  </si>
  <si>
    <t>Carrera 106 # 11 - 49</t>
  </si>
  <si>
    <t>Fontibon - Zona franca</t>
  </si>
  <si>
    <t>Darle gicelly Bermudez diaz</t>
  </si>
  <si>
    <t>ZAMBRANO CORTES MILENA ROCIO</t>
  </si>
  <si>
    <t>Paso de proteccion a colpensiones 01/04/2022</t>
  </si>
  <si>
    <t>mirossy_596@hotmail.com</t>
  </si>
  <si>
    <t>CALLE 17 # 1 W-50 TORRE 5 218 CONJUNTO PRADO DE MIRASOLES</t>
  </si>
  <si>
    <t>COMUNEROS</t>
  </si>
  <si>
    <t>MARIA EUGENIA ZAMBRANO</t>
  </si>
  <si>
    <t>NOVOA PARRA LEANDRO FELIPE</t>
  </si>
  <si>
    <t>leandronovoaparra123@gmail.com</t>
  </si>
  <si>
    <t>Carrera 73 g # 62 D 66 Sur</t>
  </si>
  <si>
    <t>Maria Adela Parra</t>
  </si>
  <si>
    <t>Calle 3 c # 0 - 10</t>
  </si>
  <si>
    <t xml:space="preserve">Eduardo Rojas </t>
  </si>
  <si>
    <t>MORALES TELLEZ GELEN VANNESA</t>
  </si>
  <si>
    <t>helen05vane08@gmail.com</t>
  </si>
  <si>
    <t xml:space="preserve">Carrera 6 # 4 b - 56  sur </t>
  </si>
  <si>
    <t>El Cortijo - Cajicá</t>
  </si>
  <si>
    <t>Camilo Andres Ochoa Castro</t>
  </si>
  <si>
    <t>MORENO RIVEROS BRAYAN ESTIVEN</t>
  </si>
  <si>
    <t>bemoreno18@misen.edu.co</t>
  </si>
  <si>
    <t>Calle 105 a sur # 7 este18</t>
  </si>
  <si>
    <t>Nuevo Porvenir - Usme</t>
  </si>
  <si>
    <t>Javier Moreno</t>
  </si>
  <si>
    <t>VARGAS LOSADA ANGELA PAOLA</t>
  </si>
  <si>
    <t>angelapaolavargas1@gmail.com</t>
  </si>
  <si>
    <t>Calle 52 G  sur # 28 - 20</t>
  </si>
  <si>
    <t>Blanca Judith LoSADA</t>
  </si>
  <si>
    <t>Coomeva CEM</t>
  </si>
  <si>
    <t>MUÑOZ BARRETO MARIA LUZ DARY</t>
  </si>
  <si>
    <t>Cra. 78G No. 63 -29 sur Apto. 401</t>
  </si>
  <si>
    <t>Angie Choconta</t>
  </si>
  <si>
    <t>Hija</t>
  </si>
  <si>
    <t>RODRIGUEZ DEANTONIO FREDY GUSTAVO</t>
  </si>
  <si>
    <t>fredydeantonio@hotmail.com</t>
  </si>
  <si>
    <t>Calle 54 C sur # 95 a 18</t>
  </si>
  <si>
    <t>Ciudadela Porvenir</t>
  </si>
  <si>
    <t>Miriam Deantonio Suarez</t>
  </si>
  <si>
    <t>ROJAS FIERRO FARIS DAYANA</t>
  </si>
  <si>
    <t>3112360421-</t>
  </si>
  <si>
    <t>dayis2233@hotmail.com</t>
  </si>
  <si>
    <t xml:space="preserve">Calle 55A #33-30 </t>
  </si>
  <si>
    <t>San Vicente - Tunjuelito</t>
  </si>
  <si>
    <t>Victor Eliecer Mesa</t>
  </si>
  <si>
    <t>DAZA DUARTE LEIDI TATIANA</t>
  </si>
  <si>
    <t>tatianadazad@hotmail.com</t>
  </si>
  <si>
    <t>Carrera 12 a sur # 32 c 18 sur</t>
  </si>
  <si>
    <t>Luz Elvia Duarte Gomez</t>
  </si>
  <si>
    <t>SUAREZ DAZA LEINYS MARIA</t>
  </si>
  <si>
    <t>leinismaria20@gmail.com</t>
  </si>
  <si>
    <t xml:space="preserve">Calle 58D sur. #86A-59 </t>
  </si>
  <si>
    <t>Bosa Nova</t>
  </si>
  <si>
    <t>Michael Stiven Castañeda</t>
  </si>
  <si>
    <t>VILLABONA BLANCO GERMAN DARIO</t>
  </si>
  <si>
    <t xml:space="preserve">320 4752508 </t>
  </si>
  <si>
    <t>gerdar2001@yahoo.es</t>
  </si>
  <si>
    <t>Carrera 116 B # 72 f 70</t>
  </si>
  <si>
    <t>Monte Carlo - San Cristobal</t>
  </si>
  <si>
    <t>Marly Velasquez</t>
  </si>
  <si>
    <t>RAMIREZ AMORTEGUI HUGO ALBERTO</t>
  </si>
  <si>
    <t>hugo1ram@gmail.com</t>
  </si>
  <si>
    <t>Carrera 72 # 22 D 54</t>
  </si>
  <si>
    <t>Carlos Lleras - Fontibon</t>
  </si>
  <si>
    <t xml:space="preserve">Claudia Beltran Gómez </t>
  </si>
  <si>
    <t>GARCIA CELIS WILLSON JAVIER</t>
  </si>
  <si>
    <t>Jcelis575@gmail.com</t>
  </si>
  <si>
    <t xml:space="preserve">Carrera 10 # 28 - 17 Sur </t>
  </si>
  <si>
    <t>Country Sur - Rafael Uribe</t>
  </si>
  <si>
    <t>Mary Celis Ardila</t>
  </si>
  <si>
    <t>GUAYANA BERNAL DIEGO ALEJANDRO</t>
  </si>
  <si>
    <t>diegoguayan1234@gmail.com</t>
  </si>
  <si>
    <t>Carrera 87 M # 58 - 49</t>
  </si>
  <si>
    <t xml:space="preserve">Elizabeth Bernal </t>
  </si>
  <si>
    <t xml:space="preserve">JUYAR SARMIENTO ADRIANA DEL PILAR </t>
  </si>
  <si>
    <t>adrianajuyarl@hotmail.com</t>
  </si>
  <si>
    <t>Calle 83 Sur # 91 - 70</t>
  </si>
  <si>
    <t>Parque de Bogota - Bosa</t>
  </si>
  <si>
    <t>Nany Johanna Sarmiento</t>
  </si>
  <si>
    <t>PERILLA LOZANO HOLMAN ANDRES</t>
  </si>
  <si>
    <t>holmanperilla2014@gmail.com</t>
  </si>
  <si>
    <t xml:space="preserve">Calle 160 # 19 A 05 </t>
  </si>
  <si>
    <t xml:space="preserve">Estrella del Norte - Usaquen </t>
  </si>
  <si>
    <t xml:space="preserve">Maria Liliana Lozano </t>
  </si>
  <si>
    <t xml:space="preserve">OSORIO SALAMANCA ANGIE LIZETH </t>
  </si>
  <si>
    <t>angielizethosorio@hotmail.com</t>
  </si>
  <si>
    <t>Calle 75 A Bis Sur # 13 c 40 Este</t>
  </si>
  <si>
    <t>La Flora - Usme</t>
  </si>
  <si>
    <t xml:space="preserve">Teresa Salamanca Sandoval </t>
  </si>
  <si>
    <t>TORO NEIRA ANGIE PALOMA</t>
  </si>
  <si>
    <t>anyp_1029@hotmail.com</t>
  </si>
  <si>
    <t xml:space="preserve">Calle 128 B # 96 - 38 </t>
  </si>
  <si>
    <t>Elizabeth Neira</t>
  </si>
  <si>
    <t>Motivos Personales</t>
  </si>
  <si>
    <t>ZOLOSA SANCHEZ GEIDY NATALIA</t>
  </si>
  <si>
    <t>nataliazolosa.27@gmail.com</t>
  </si>
  <si>
    <t>Calle 31 B sur # 12 -24</t>
  </si>
  <si>
    <t>Fabiola Sanchez</t>
  </si>
  <si>
    <t>RODRIGUEZ AGAMEZ JOHANA ANGELICA</t>
  </si>
  <si>
    <t>j.ohanaanngelica@hotmail.com</t>
  </si>
  <si>
    <t>Carrera 32 # 10 A 45</t>
  </si>
  <si>
    <t>Ferney Mateus Molina</t>
  </si>
  <si>
    <t xml:space="preserve">CASTELLANOS CASTILLO SANDRA MILENA </t>
  </si>
  <si>
    <t>sandrah1425@gmail.com</t>
  </si>
  <si>
    <t>Carrera 2 A # 185 B 04</t>
  </si>
  <si>
    <t>San Bernardo - Santa fe</t>
  </si>
  <si>
    <t>Patricia Castillo</t>
  </si>
  <si>
    <t>MAYUSA MAHECHA LEIDI KATERINTH</t>
  </si>
  <si>
    <t>katerinthmayusa@gmail.com</t>
  </si>
  <si>
    <t>carrera 121 22 l 19</t>
  </si>
  <si>
    <t xml:space="preserve">Jeison Fabian Agredo </t>
  </si>
  <si>
    <t>NOVOA PEREZ DANIEL ARMANDO</t>
  </si>
  <si>
    <t>da.novoa10@gmail.com</t>
  </si>
  <si>
    <t xml:space="preserve">Calle 49 B Sur # 9 - 89 </t>
  </si>
  <si>
    <t>Cesar Acosta</t>
  </si>
  <si>
    <t>MONTOYA GARCIA TANIA JINNETH</t>
  </si>
  <si>
    <t>montoyagarciataniajineth@gmail.com</t>
  </si>
  <si>
    <t>Calle 2 # 2 - 20 Sibate</t>
  </si>
  <si>
    <t>Chacua</t>
  </si>
  <si>
    <t>Elizabeth Carrillo</t>
  </si>
  <si>
    <t>FIERRO NIÑO CESAR GUILLERMO</t>
  </si>
  <si>
    <t>suyikape@gmail.com</t>
  </si>
  <si>
    <t>Carrera 78 K # 73 B 48 Sur</t>
  </si>
  <si>
    <t>Alamedas del Parque - Bosa</t>
  </si>
  <si>
    <t>Rocio Niño Martinez</t>
  </si>
  <si>
    <t>Tecnico en Mantenimiento de Hardware</t>
  </si>
  <si>
    <t>Auxiliar Activos Fijos</t>
  </si>
  <si>
    <t>Renuncia - Mejor Oferta laboral</t>
  </si>
  <si>
    <t>SOLANO RODRIGUEZ KAREN ALEXANDRA</t>
  </si>
  <si>
    <t>alexandra.rodri94@hotmail.com</t>
  </si>
  <si>
    <t>Calle 49 # 88 c 15 Sur</t>
  </si>
  <si>
    <t xml:space="preserve">Eloisa Rodriguez </t>
  </si>
  <si>
    <t>ACOSTA CELIS JULIETH DAYANA</t>
  </si>
  <si>
    <t>juliethcelis0525@gmail.com</t>
  </si>
  <si>
    <t xml:space="preserve">Calle 57 No 89 - 60 </t>
  </si>
  <si>
    <t>Bosa - san martin</t>
  </si>
  <si>
    <t>PAOLA LEITON</t>
  </si>
  <si>
    <t>Renuncia - Horario laboral y mal ambiente laboral</t>
  </si>
  <si>
    <t>PARRA GOMEZ HENRY JAIRO</t>
  </si>
  <si>
    <t>henryparra800@gmail.com</t>
  </si>
  <si>
    <t>Calle 22 # 12 A 30</t>
  </si>
  <si>
    <t>Amanda Jesennia Parra Gomez</t>
  </si>
  <si>
    <t>CUEVAS ARDILA PAULA ANDREA</t>
  </si>
  <si>
    <t>salomecuevas@hotmail.com</t>
  </si>
  <si>
    <t>Diagonal 24 # 38 - 67</t>
  </si>
  <si>
    <t xml:space="preserve">Alicia Ardila </t>
  </si>
  <si>
    <t>BELTRAN MUSALAN ELIZABETH</t>
  </si>
  <si>
    <t>elimusalan@hotmail..com</t>
  </si>
  <si>
    <t>Carrera 116 # 77 B 35</t>
  </si>
  <si>
    <t>Carlos Morales</t>
  </si>
  <si>
    <t>Renuncia - Motivos familiares</t>
  </si>
  <si>
    <t>CARVAJAL OBANDO JOSE ANDRES</t>
  </si>
  <si>
    <t>andrescarvajal713@gmail.com</t>
  </si>
  <si>
    <t>CLL 43 C SUR #3 A ESTE -09</t>
  </si>
  <si>
    <t>La Victoria - San Cristobal</t>
  </si>
  <si>
    <t>Heidy Natalia Carvajal Obando</t>
  </si>
  <si>
    <t>Tecnólogo en Gestión Bancaria y de Entidades Financieras</t>
  </si>
  <si>
    <t>COLLAZOS BRAVO DORA DERLY</t>
  </si>
  <si>
    <t>derlycollazos976@gmail.com</t>
  </si>
  <si>
    <t>Carrera 151 C # 136 A 12</t>
  </si>
  <si>
    <t>San Pedro - Suba</t>
  </si>
  <si>
    <t xml:space="preserve">Francenitd Bravo </t>
  </si>
  <si>
    <t xml:space="preserve">terminación unilateral SENA </t>
  </si>
  <si>
    <t>RODRIGUEZ GONZALEZ THANYA LORENA</t>
  </si>
  <si>
    <t>thaniarodriguez026@gmail.com</t>
  </si>
  <si>
    <t>Diagonal 58 Sur # 2 - 78</t>
  </si>
  <si>
    <t>Francisco Rodriguez</t>
  </si>
  <si>
    <t>OCAMPO HERNANDEZ GINNETH JULIANA</t>
  </si>
  <si>
    <t>julianaocampo1031@gmail.com</t>
  </si>
  <si>
    <t>Calle 26 B Sur # 12 f  69</t>
  </si>
  <si>
    <t>Marco Fidel Suarez - Rafael Uribe</t>
  </si>
  <si>
    <t>Clara Hernandez</t>
  </si>
  <si>
    <t>RUIZ RUIZ LUISA FERNANDA</t>
  </si>
  <si>
    <t>maluruiz28@hotmail.com</t>
  </si>
  <si>
    <t>Diagonal 183 A # 3 - 42</t>
  </si>
  <si>
    <t>Horizontes - Usaquen</t>
  </si>
  <si>
    <t>Juan Pablo Baquero Camacho</t>
  </si>
  <si>
    <t>Pareja</t>
  </si>
  <si>
    <t>CHAVES DIAZ ZAIDY NORIETTH</t>
  </si>
  <si>
    <t>zchavesd@gmail.com</t>
  </si>
  <si>
    <t>Carrera 80 # 70 - 22  Ap: 302</t>
  </si>
  <si>
    <t>Santa Helenita</t>
  </si>
  <si>
    <t>Javier Chaves</t>
  </si>
  <si>
    <t>a partir del 1 de Febrero se legaliza</t>
  </si>
  <si>
    <t xml:space="preserve">RODRIGUEZ HASTAMORIR BRAYAN SEBASTIAN </t>
  </si>
  <si>
    <t>br270621@gmail.com</t>
  </si>
  <si>
    <t>CALLE 50C SUR #12C-60</t>
  </si>
  <si>
    <t>Angela Maria Rodriguez</t>
  </si>
  <si>
    <t>Auxiliar Operativo Sena</t>
  </si>
  <si>
    <t>de Scotiabank a nueva eps 1de mayo 2021</t>
  </si>
  <si>
    <t xml:space="preserve">PINEDA CRUZ LAURA VALENTINA </t>
  </si>
  <si>
    <t>lavapicru@yahoo.es</t>
  </si>
  <si>
    <t>Calle 13 D sur # 24 Este 91</t>
  </si>
  <si>
    <t>Yaneth Cruz Sabogal</t>
  </si>
  <si>
    <t xml:space="preserve">paso a la campaña claro desde el 10/11/20 estaba como supernumeraria </t>
  </si>
  <si>
    <t>CELIS GARZON KAREN SOFIA</t>
  </si>
  <si>
    <t>karensofiacelisgarzon@gmail.com</t>
  </si>
  <si>
    <t>Carrera 25 # 7 - 84 Sur</t>
  </si>
  <si>
    <t>Fraguita - Antonio Nariño</t>
  </si>
  <si>
    <t>Rafael Celis Montiel</t>
  </si>
  <si>
    <t>GUTIERREZ ESPINOSA MONICA NATALIA</t>
  </si>
  <si>
    <t>monagues23@gmail.com</t>
  </si>
  <si>
    <t>Diagonal 42 # 9 B 46 Este</t>
  </si>
  <si>
    <t>La Gloria - San Cristobal</t>
  </si>
  <si>
    <t>Doris Espinosa Ricaurte</t>
  </si>
  <si>
    <t>DELGADO GARNICA DEIBY JULIAN</t>
  </si>
  <si>
    <t>Piedecuesta</t>
  </si>
  <si>
    <t>dejudega@gmail.com</t>
  </si>
  <si>
    <t>Carrera 2 # 20 - 50</t>
  </si>
  <si>
    <t>Paso Real II</t>
  </si>
  <si>
    <t>Alvaro Delgado Leon</t>
  </si>
  <si>
    <t>PATIÑO ROJAS YENNIFER ESTEFANIA</t>
  </si>
  <si>
    <t>jenniferpatino070@gmail.com</t>
  </si>
  <si>
    <t>Carrera 8 B # 78 sur 29</t>
  </si>
  <si>
    <t>Zoraida Rojas Rios</t>
  </si>
  <si>
    <t>LOPEZ OJEDA DIANA DELPILAR</t>
  </si>
  <si>
    <t>dp_lopezz2010@hotmail.com</t>
  </si>
  <si>
    <t xml:space="preserve">Carrera 14 D este # 76 B 06 Sur </t>
  </si>
  <si>
    <t>La Esperanza</t>
  </si>
  <si>
    <t xml:space="preserve">Alvaro Trujillo </t>
  </si>
  <si>
    <t>JIMENEZ BENAVIDES JENIFFER TATIANA</t>
  </si>
  <si>
    <t>jimenezbenavides27@gmail.com</t>
  </si>
  <si>
    <t xml:space="preserve">Calle 83 # 95 - 34 </t>
  </si>
  <si>
    <t>Julio Jimenez</t>
  </si>
  <si>
    <t>NIÑO AREVALO DANIELA PAOLA</t>
  </si>
  <si>
    <t>daniepela17@hotmail.com</t>
  </si>
  <si>
    <t>Calle 22 # 2 - 43</t>
  </si>
  <si>
    <t>San Pedro - Madrid</t>
  </si>
  <si>
    <t>Paula Isabel Arevalo</t>
  </si>
  <si>
    <t>MAGE CARDOZO YESICA PAOLA</t>
  </si>
  <si>
    <t>jekapaito@hotmail.com</t>
  </si>
  <si>
    <t>Calle 22 a # 97 - 66</t>
  </si>
  <si>
    <t>Miguel Antonio Gemade</t>
  </si>
  <si>
    <t>Renuncia - Mejor oferta laboral - Falta de reconocimiento</t>
  </si>
  <si>
    <t>RINCON MARTINEZ EVELIN YULIETH</t>
  </si>
  <si>
    <t>evelin-rinco05@hotmail.com</t>
  </si>
  <si>
    <t xml:space="preserve">Calle 128 A Bis # 121 b 22 </t>
  </si>
  <si>
    <t>Maria Pilar Martinez</t>
  </si>
  <si>
    <t>CHICA DORIA ALVARO JAVIER</t>
  </si>
  <si>
    <t>alvaro-2502@hotmail.com</t>
  </si>
  <si>
    <t>Carrera 87 # 128 C 20</t>
  </si>
  <si>
    <t>Naranjos Altos - Suba</t>
  </si>
  <si>
    <t>Yinneth Martinez Lopez</t>
  </si>
  <si>
    <t>LEGUIZAMON ALVARADO BRAYAN CAMILO</t>
  </si>
  <si>
    <t>Bosa Independencia</t>
  </si>
  <si>
    <t>brayanleguizamon88@gmail.com</t>
  </si>
  <si>
    <t>Calle 70 Sur # 86 J 39</t>
  </si>
  <si>
    <t>Flor Maria Alvarado Espinosa</t>
  </si>
  <si>
    <t>PORRAS ORTIZ JONATHAN FERNEY</t>
  </si>
  <si>
    <t>jofer0817@hotmail.com</t>
  </si>
  <si>
    <t>Calle 29 B # 1 E 58</t>
  </si>
  <si>
    <t>La Cumbre</t>
  </si>
  <si>
    <t>Juan de Dios Porras Bueno</t>
  </si>
  <si>
    <t>SANDOVAL SABOGAL BRIGGITH ALEXANDRA</t>
  </si>
  <si>
    <t>alexa_ss_03@hotmail.com</t>
  </si>
  <si>
    <t>CALLE 56 D # 70A - 09</t>
  </si>
  <si>
    <t>VILLA DEL RIO</t>
  </si>
  <si>
    <t>DAVID CHAVARRO</t>
  </si>
  <si>
    <t>ADMINISTRACION DE AEROLINEAS</t>
  </si>
  <si>
    <t>1/10/2021 Asesor Negociación a Data Marshall</t>
  </si>
  <si>
    <t xml:space="preserve">judama1997@hotmail.com </t>
  </si>
  <si>
    <t xml:space="preserve">MOLINA PEÑA VIVIANA </t>
  </si>
  <si>
    <t>vivmol25@gmail.com</t>
  </si>
  <si>
    <t>Carrera 99 B Bis # 42 A 30 Sur</t>
  </si>
  <si>
    <t>La Rivera - Kennedy</t>
  </si>
  <si>
    <t>Leonilde Peña Lesmes q</t>
  </si>
  <si>
    <t>ORTEGA ZUÑIGA LINA MARCELA</t>
  </si>
  <si>
    <t>linaortega499@gmail.com</t>
  </si>
  <si>
    <t>Calle 157 C # 91 -86</t>
  </si>
  <si>
    <t>Salitre - Suba</t>
  </si>
  <si>
    <t>Nancy Zuñiga Quintero</t>
  </si>
  <si>
    <t>LUENGAS CARRILLO FERLEY GUILLERMO</t>
  </si>
  <si>
    <t>fgluengas@hotmail.com</t>
  </si>
  <si>
    <t>Diagonal 16 B # 104 - 17</t>
  </si>
  <si>
    <t>Centenario - Fontibon</t>
  </si>
  <si>
    <t>Andrea Liliana Fique Ortega</t>
  </si>
  <si>
    <t>Traslado de seguros bolívar a falabella desde el 04 de enero de 2021</t>
  </si>
  <si>
    <t>LOPEZ JOJOA LORENA PATRICIA</t>
  </si>
  <si>
    <t>lorenalopez2916@gmail.com</t>
  </si>
  <si>
    <t>Calle 127 C # 91 D 21</t>
  </si>
  <si>
    <t>Cristian Becerra</t>
  </si>
  <si>
    <t>MOJICA MARQUEZ MICHAEL ALEXANDER</t>
  </si>
  <si>
    <t>maikolmojica@gmail.com</t>
  </si>
  <si>
    <t xml:space="preserve">carrera 8 Este # 100 - 49 </t>
  </si>
  <si>
    <t>La Sureña - Chapinero</t>
  </si>
  <si>
    <t>Luz Marina Marquez Barreto</t>
  </si>
  <si>
    <t xml:space="preserve"> De asesor comercial a Back office 1 de abril 2021</t>
  </si>
  <si>
    <t xml:space="preserve">SUAREZ LOPEZ LINA MARIA </t>
  </si>
  <si>
    <t>blakilin24@gmail.com</t>
  </si>
  <si>
    <t>Carrera 87 D Bis # 50 A 30 Sur</t>
  </si>
  <si>
    <t xml:space="preserve">Sandra Milena Lopez </t>
  </si>
  <si>
    <t>VILLALBA MARTINEZ YULI YULIETH</t>
  </si>
  <si>
    <t>yuliyulieth64@hotmail.com</t>
  </si>
  <si>
    <t>Carrera 10 A # 19 B 194</t>
  </si>
  <si>
    <t>Jhonson Rodrigo Riaño</t>
  </si>
  <si>
    <t>FELICIANO RODRIGUEZ NICOL DAYAN</t>
  </si>
  <si>
    <t>dayannicol487@gmail.com</t>
  </si>
  <si>
    <t>Calle 137 C Sur # 03 C 28</t>
  </si>
  <si>
    <t>Anguie Julith</t>
  </si>
  <si>
    <t>POLOCHE BOCANEGRA LINDA YASMIN</t>
  </si>
  <si>
    <t>B -</t>
  </si>
  <si>
    <t>lindajazmin122010@hotmail.com</t>
  </si>
  <si>
    <t xml:space="preserve">Calle 129 C # 124 -64 </t>
  </si>
  <si>
    <t>La Cañiza - Suba</t>
  </si>
  <si>
    <t>Maricela Bocanegra Tique</t>
  </si>
  <si>
    <t>TAVERA BARRETO SANDRA LILIANA</t>
  </si>
  <si>
    <t>salitavera40500@gmail.com</t>
  </si>
  <si>
    <t xml:space="preserve">Carrera 102 # 155 - 50  T: 7 Ap. 902 </t>
  </si>
  <si>
    <t>Suba Pinar</t>
  </si>
  <si>
    <t>Jorge Andres Alvares</t>
  </si>
  <si>
    <t>Renuncia - Oferta Laboral</t>
  </si>
  <si>
    <t>BARBOSA ZUÑIGA YENNIFER PAOLA</t>
  </si>
  <si>
    <t>yannibarbosa12@gmail.com</t>
  </si>
  <si>
    <t>Carrera 87 C # 51 B - 79 Sur</t>
  </si>
  <si>
    <t>Betania - Bosa</t>
  </si>
  <si>
    <t>Giovanny Angulo Cordoba</t>
  </si>
  <si>
    <t xml:space="preserve">Coomeva </t>
  </si>
  <si>
    <t>Re nuncia - Motivos Personales</t>
  </si>
  <si>
    <t xml:space="preserve">SANCHEZ JENNY PAOLA </t>
  </si>
  <si>
    <t>jennypaola.2015@hotmail.com</t>
  </si>
  <si>
    <t>Calle 72 Sur # 104 - 41</t>
  </si>
  <si>
    <t xml:space="preserve">Ana Julia Sanchez Ramirez </t>
  </si>
  <si>
    <t>QUIZHPI VELASCO CESAR ALEXANDER</t>
  </si>
  <si>
    <t>alexvelasco.0723@gmail.com</t>
  </si>
  <si>
    <t xml:space="preserve">Carrera 1 Bis # 163 a 55 </t>
  </si>
  <si>
    <t>Santa Cecilia</t>
  </si>
  <si>
    <t>Aura Elisa Velasco Araujo</t>
  </si>
  <si>
    <t>HERNANDEZ NAVARRETE KAREN VIVIANA</t>
  </si>
  <si>
    <t>sahomita789@gmail.com</t>
  </si>
  <si>
    <t>Calle 128 B # 122 C 17</t>
  </si>
  <si>
    <t>Francisco Cabrera</t>
  </si>
  <si>
    <t>GONZALEZ ROJAS CARLOS EDUARDO</t>
  </si>
  <si>
    <t>juniorgonzalez990819@gmail.com</t>
  </si>
  <si>
    <t>Carrera 11 B 2 - 45</t>
  </si>
  <si>
    <t>Carlos Eduardo Gonzalez</t>
  </si>
  <si>
    <t>COLLAZOS BONILLA LUISA FERNANDA</t>
  </si>
  <si>
    <t>jerecollazos1989@gmail.com</t>
  </si>
  <si>
    <t>Calle 45 # 8 - 135</t>
  </si>
  <si>
    <t>Miryam Ruth Bonilla Lozada</t>
  </si>
  <si>
    <t>HENAO PRECIADO ANGIE CAROLINA</t>
  </si>
  <si>
    <t>ancana_13@hotmal.com</t>
  </si>
  <si>
    <t>Carrera 87 H # 53 A 27 SUR</t>
  </si>
  <si>
    <t>Nancy Preciado Banrrios</t>
  </si>
  <si>
    <t>MORALES MONROY MARIA PAULA</t>
  </si>
  <si>
    <t>paulillis@hotmail.com</t>
  </si>
  <si>
    <t>Carrera 102 # 70 - 15</t>
  </si>
  <si>
    <t xml:space="preserve">William Morales Sanchez </t>
  </si>
  <si>
    <t>OLARTE ZAPATA YURY DAYANA</t>
  </si>
  <si>
    <t>olarte20310@gmail.com</t>
  </si>
  <si>
    <t>Transversal 2 B Bis # 37 A 09 Sur</t>
  </si>
  <si>
    <t>Leydi Andrea Olarte</t>
  </si>
  <si>
    <t>GOMEZ TAPIA MARIA ALEJANDRA</t>
  </si>
  <si>
    <t>alejithatapia0913@gmail.com</t>
  </si>
  <si>
    <t>Calle 128 B Bis # 89 A 28</t>
  </si>
  <si>
    <t>Jeison Camilo Borja</t>
  </si>
  <si>
    <t>TORRES BERNAL NICOLAS CAMILO</t>
  </si>
  <si>
    <t>nicotg3@outlook.com</t>
  </si>
  <si>
    <t>Callle 157 # 7H 39</t>
  </si>
  <si>
    <t>Alta Blanca - Usaquen</t>
  </si>
  <si>
    <t>Luz Bernal</t>
  </si>
  <si>
    <t>GARCIA CAMARGO INGRID VIVIANA</t>
  </si>
  <si>
    <t>vivianagarciadp@hotmail.com</t>
  </si>
  <si>
    <t>Calle 34 A Sur # 97 F 65</t>
  </si>
  <si>
    <t>Bryan SleyderPerilla</t>
  </si>
  <si>
    <t>ESTUPIÑAN CAICEDO ANGIE PAOLA</t>
  </si>
  <si>
    <t>Guapi</t>
  </si>
  <si>
    <t>angiecapaes98@gmail.com</t>
  </si>
  <si>
    <t>Carrera 21 # 40 - 27 Sur</t>
  </si>
  <si>
    <t>Marysela Solis Caicedo</t>
  </si>
  <si>
    <t xml:space="preserve">Renuncia - Motivos Personales - Estudio </t>
  </si>
  <si>
    <t>SUAREZ NUÑEZ JULIAN DAVID</t>
  </si>
  <si>
    <t>julian.d.suarez.n@gmail.com</t>
  </si>
  <si>
    <t>Carrera 103 # 73 - 51 sur</t>
  </si>
  <si>
    <t>Rosalba Nuñez</t>
  </si>
  <si>
    <t>Coomeva Cartera</t>
  </si>
  <si>
    <t>de Popular a Liberty 1 sep 2021 a Comeva MP super a planta 1/12/2021</t>
  </si>
  <si>
    <t xml:space="preserve">jonasmoraval1@gmail.com </t>
  </si>
  <si>
    <t>Retiro voluntario - Mejor Oferta</t>
  </si>
  <si>
    <t>GARCIA RIAÑO OSCAR JAVIER</t>
  </si>
  <si>
    <t>ojgr1015@hotmail.com</t>
  </si>
  <si>
    <t>Carrera 107 B # 73 - 34</t>
  </si>
  <si>
    <t>Diana Marcela Forero</t>
  </si>
  <si>
    <t>Profesional en Administrador de Empresas</t>
  </si>
  <si>
    <t>BARRAGAN TEJADA LUIS ALEJANDRO</t>
  </si>
  <si>
    <t>alejandrotejada708@gmail.com</t>
  </si>
  <si>
    <t>CALLE 164 # 12 04</t>
  </si>
  <si>
    <t>BABILONIA</t>
  </si>
  <si>
    <t>MARIA MAGDALENA TEJADA</t>
  </si>
  <si>
    <t>Renuncia - No hay oportunidad de crecimiento laboral, mal ambiente laboral y otra oferta laboral</t>
  </si>
  <si>
    <t>BERMUDEZ DEVIA NINI JOANNA</t>
  </si>
  <si>
    <t>PIJAOS</t>
  </si>
  <si>
    <t>joannabjv@hotmail.com</t>
  </si>
  <si>
    <t xml:space="preserve">ANGELA BERMUDEZ </t>
  </si>
  <si>
    <t>TECNICO PROFESIONAL</t>
  </si>
  <si>
    <t xml:space="preserve">RICO GUATIBONZA CHAROL YANERY </t>
  </si>
  <si>
    <t xml:space="preserve">COMPENSAR </t>
  </si>
  <si>
    <t>sharon0514_98@hotmail.com</t>
  </si>
  <si>
    <t>Calle 106 # 131 A 04</t>
  </si>
  <si>
    <t>Edilma Ines Guatibonza</t>
  </si>
  <si>
    <t>RAMIREZ JAIMES XANDER STEBAN</t>
  </si>
  <si>
    <t>xanderramirez14@gmail.com</t>
  </si>
  <si>
    <t>CARRERA 60 A SUR # 68-08</t>
  </si>
  <si>
    <t>MADELENA</t>
  </si>
  <si>
    <t>YAMILE JAIMES</t>
  </si>
  <si>
    <t>DESARROLLADOR WEB</t>
  </si>
  <si>
    <t>MODELAJE</t>
  </si>
  <si>
    <t>de claro a azteca a partir del 26 de julio de 2022 - pasa a coordinador azteca 02/02/2023</t>
  </si>
  <si>
    <t>GUZMAN PATRILLU ANDRES JOSE</t>
  </si>
  <si>
    <t>ajguzman721@gmail.com</t>
  </si>
  <si>
    <t>Carrera 21 # 36 - 40</t>
  </si>
  <si>
    <t>Rincon de Santa Fe - Soacha</t>
  </si>
  <si>
    <t>Edilsa Patrillú López</t>
  </si>
  <si>
    <t>01/06/2021 - Coomeva a Planeación - supervisor calidad</t>
  </si>
  <si>
    <t>terminacio de contrato con justa causa</t>
  </si>
  <si>
    <t>OÑATE RODRIGUEZ LEIDY NATALIA</t>
  </si>
  <si>
    <t>natalia698@outlook.com</t>
  </si>
  <si>
    <t>Carrera 78 C # 80 - 53 Sur</t>
  </si>
  <si>
    <t>Bosa San Diego - Bosa</t>
  </si>
  <si>
    <t>Edwin Bohorquez Moreno</t>
  </si>
  <si>
    <t>CAMACHO LOPEZ PAULA ANDREA</t>
  </si>
  <si>
    <t>paulandreacamacholopez0712@gmail.com</t>
  </si>
  <si>
    <t>CARRERA 15 B # 4 C 40  APT 603 T 17</t>
  </si>
  <si>
    <t>Sabana Dorado -Engativa</t>
  </si>
  <si>
    <t>Jakeline Lopez Cuervo</t>
  </si>
  <si>
    <t>POTE CIFUENTES MIGUEL ANGEL</t>
  </si>
  <si>
    <t>angelocifuentes2008@gmail.com</t>
  </si>
  <si>
    <t xml:space="preserve">carrera 5 h este # 87 f 16 Sur </t>
  </si>
  <si>
    <t>Chapinerito - Usme</t>
  </si>
  <si>
    <t>Leidy Carolina Villamizar</t>
  </si>
  <si>
    <t>MORENO SUAREZ PAOLA ANDREA</t>
  </si>
  <si>
    <t>paitomore28@gmail.com</t>
  </si>
  <si>
    <t>Carrera 48 # 73 C 59 Sur</t>
  </si>
  <si>
    <t>Santa Rosita - Ciudad Bolivar</t>
  </si>
  <si>
    <t>Leonardo Cardenas</t>
  </si>
  <si>
    <t>HURTADO SANCHEZ EDWIN ALEJANDRO</t>
  </si>
  <si>
    <t>alejomisty@hotmail.com</t>
  </si>
  <si>
    <t>Calle 8 C # 79 C 03</t>
  </si>
  <si>
    <t>Falabella 02/10/201</t>
  </si>
  <si>
    <t>GARCIA GARCIA YOLIMA DANELIA</t>
  </si>
  <si>
    <t>San Jacinto</t>
  </si>
  <si>
    <t>yoda.gar@hotmail.com</t>
  </si>
  <si>
    <t>Carrera 64 # 24 - 47</t>
  </si>
  <si>
    <t>Salitre - Teusaquillo</t>
  </si>
  <si>
    <t>Argemiro Garcia Imitola</t>
  </si>
  <si>
    <t>CARVAJAL EDWIN FRANYUBER</t>
  </si>
  <si>
    <t>edwincarvajal1986@gmail.com</t>
  </si>
  <si>
    <t>Calle 20 # 2 E - 61</t>
  </si>
  <si>
    <t>Los Andes</t>
  </si>
  <si>
    <t xml:space="preserve">Mariela Carvajal </t>
  </si>
  <si>
    <t>Renuncia Por Problemas Personales</t>
  </si>
  <si>
    <t xml:space="preserve">YEPEZ CHAVEZ KAREN DANIELA </t>
  </si>
  <si>
    <t>z</t>
  </si>
  <si>
    <t>jadra.yepes0310@gmail.com</t>
  </si>
  <si>
    <t>DIAGONAL 73 SUR # 78 I -70</t>
  </si>
  <si>
    <t>Bosa Alamada - Bosa</t>
  </si>
  <si>
    <t xml:space="preserve">Javier Mauricio Yepes Garzón </t>
  </si>
  <si>
    <t xml:space="preserve">HERNANDEZ TOCHE KAREN DAYAN </t>
  </si>
  <si>
    <t>karenda.98@hotmail.com</t>
  </si>
  <si>
    <t>crr 78 p #54 dsur  12</t>
  </si>
  <si>
    <t>Roma -Kennedy</t>
  </si>
  <si>
    <t>Angela Fabiola Toche Daza</t>
  </si>
  <si>
    <t xml:space="preserve">VALLEJO PEREZ NELSON WILLIAM </t>
  </si>
  <si>
    <t>nelson.vallejo483@gmail.com</t>
  </si>
  <si>
    <t xml:space="preserve">Calle 48 Sur # 29 - 11 </t>
  </si>
  <si>
    <t>Gladys Milena Ramirez Alfonso</t>
  </si>
  <si>
    <t>Administración de Empresas 4 semestre</t>
  </si>
  <si>
    <t xml:space="preserve">Renuncia - Baja Remuneración </t>
  </si>
  <si>
    <t>PLATA MARTINEZ CLARITZA PAULINE</t>
  </si>
  <si>
    <t>clariplata.93@gmail.com</t>
  </si>
  <si>
    <t>Transversal 94 L # 86 - 56</t>
  </si>
  <si>
    <t>Quirigua - Engativa</t>
  </si>
  <si>
    <t xml:space="preserve">Martha Libia Martínez Hernandez </t>
  </si>
  <si>
    <t>HENAO MARTINEZ YURY ANDREA</t>
  </si>
  <si>
    <t>andrea_neh@hotmail.com</t>
  </si>
  <si>
    <t>Calle 45 # 15 a 57</t>
  </si>
  <si>
    <t>Santa Teresita</t>
  </si>
  <si>
    <t xml:space="preserve">Maria Martinez </t>
  </si>
  <si>
    <t>Administración Ambiental y de los Recursos Naturales</t>
  </si>
  <si>
    <t>de Yanbal a Credibanco 1/03/2021</t>
  </si>
  <si>
    <t xml:space="preserve">BRAUSIN CORTES JUAN SEBASTIAN </t>
  </si>
  <si>
    <t>brausiny_99@hotmail.com</t>
  </si>
  <si>
    <t>Calle 22 j bis # 123 a 40 piso 2</t>
  </si>
  <si>
    <t>Refujio</t>
  </si>
  <si>
    <t xml:space="preserve">Abel Antonio Brausin </t>
  </si>
  <si>
    <t>LOZANO ESCOBAR YINETH PAOLA</t>
  </si>
  <si>
    <t>paola.escobar1996@hotmail.com</t>
  </si>
  <si>
    <t>CLL 83 SUR #91-35</t>
  </si>
  <si>
    <t>BOSA RECREO</t>
  </si>
  <si>
    <t>ZORAIDA ESCOBAR (MAMA)</t>
  </si>
  <si>
    <t>MORALES RODRIGUEZ INGRID YIZETH</t>
  </si>
  <si>
    <t>ingrideamsmorales@gmail.com</t>
  </si>
  <si>
    <t>Carrera 98 # 2 - 20</t>
  </si>
  <si>
    <t xml:space="preserve">Luisa Rodriguez Vargas </t>
  </si>
  <si>
    <t>de scotiabank a Falabella 1de mayo 2021</t>
  </si>
  <si>
    <t>Renuncia - Por motivos Personales</t>
  </si>
  <si>
    <t>Rosalba Vargas Salamanca</t>
  </si>
  <si>
    <t xml:space="preserve">TOVAR DELGADO OLGA MARITZA </t>
  </si>
  <si>
    <t>maritzatovar3@hotmail.com</t>
  </si>
  <si>
    <t>Diagonal 32 # 10 - 40</t>
  </si>
  <si>
    <t xml:space="preserve">Maria Lopez Delgado </t>
  </si>
  <si>
    <t>ZAPATA ARIAS DIANA CAROLINA</t>
  </si>
  <si>
    <t>dicaza88@gmail.com</t>
  </si>
  <si>
    <t>Calle 173 # 19 - 75</t>
  </si>
  <si>
    <t>La Uribe - Usaquen</t>
  </si>
  <si>
    <t xml:space="preserve">Jeison Cardona </t>
  </si>
  <si>
    <t>Amigo</t>
  </si>
  <si>
    <t>BUITRAGO NIÑO MARIA ALEJANDRA</t>
  </si>
  <si>
    <t>alejandrabuitrago2017@gmail.com</t>
  </si>
  <si>
    <t xml:space="preserve">Carrera 80 j # 42 - 39 Sur </t>
  </si>
  <si>
    <t>El Amparo - Kennedy</t>
  </si>
  <si>
    <t>Cristian Yesid Jaraba</t>
  </si>
  <si>
    <t xml:space="preserve">Espos(a) </t>
  </si>
  <si>
    <t>RODRIGUEZ PRIETO SANDRA LILIANA</t>
  </si>
  <si>
    <t>cley112@hotmail.com</t>
  </si>
  <si>
    <t>Carrera 79 B # 73 A26 Sur</t>
  </si>
  <si>
    <t>Maria Eugenia Prieto</t>
  </si>
  <si>
    <t>TRONCOSO RAMIREZ DANYILY ZAMARA</t>
  </si>
  <si>
    <t>Medimas - Famisanar 17/03/2022</t>
  </si>
  <si>
    <t>zamaratroncoso@gmail.com</t>
  </si>
  <si>
    <t>PORFIA</t>
  </si>
  <si>
    <t>MARTHA RAMIREZ</t>
  </si>
  <si>
    <t>de Falabella B. - Yanbal Villavicencio 21/06/2021</t>
  </si>
  <si>
    <t xml:space="preserve">CUIDA VANEGAS YOINER SEBASTIAN </t>
  </si>
  <si>
    <t>yoinerscuida01@gmail.com</t>
  </si>
  <si>
    <t xml:space="preserve">Carrera 103 # 75 - 55 Sur </t>
  </si>
  <si>
    <t>Aleyda Vanegas Cifuentes</t>
  </si>
  <si>
    <t>VELA URREGO ANGIE FERNANDA</t>
  </si>
  <si>
    <t>angisufer@hotmail.com</t>
  </si>
  <si>
    <t xml:space="preserve">Clle 43 B Sur # 3 58 Este </t>
  </si>
  <si>
    <t>Karen Yiseth Vela Urrego</t>
  </si>
  <si>
    <t>Hermana</t>
  </si>
  <si>
    <t xml:space="preserve">Comunicador Social </t>
  </si>
  <si>
    <t>Retiro - Motivos Personales - Estudio</t>
  </si>
  <si>
    <t>CAMPUZANO JIMENEZ LILIANIS</t>
  </si>
  <si>
    <t xml:space="preserve">campu52 @hotmail.com </t>
  </si>
  <si>
    <t>Carrera 81 D # 13 F 10</t>
  </si>
  <si>
    <t>Andalucia - kennedy</t>
  </si>
  <si>
    <t>Wendy Campuzano</t>
  </si>
  <si>
    <t>DIAZ MOLANO ANGIE NATALY</t>
  </si>
  <si>
    <t>natadimo@hotmail.com</t>
  </si>
  <si>
    <t xml:space="preserve">Carrera 74 D # 59 A 03  </t>
  </si>
  <si>
    <t>Elsa Macno Benavides</t>
  </si>
  <si>
    <t>LOZANO DACHIARDI ANGIE CATALINA</t>
  </si>
  <si>
    <t>ancadola00@gmail.com</t>
  </si>
  <si>
    <t>Carrera 100 # 16 A 16</t>
  </si>
  <si>
    <t>Ziomara Dachiardi</t>
  </si>
  <si>
    <t>VACA ANACONA JOHAN RICARDO</t>
  </si>
  <si>
    <t>johanricardovaca@gmail.com</t>
  </si>
  <si>
    <t>Calle 46 Sur # 23 A 46</t>
  </si>
  <si>
    <t>Santa Lucia - Rafael Uribe</t>
  </si>
  <si>
    <t>carol-tn24@hotmail.com</t>
  </si>
  <si>
    <t>Calle 62 Sur # 92 - 35</t>
  </si>
  <si>
    <t>Ruth Yanneth Moreno Garzon</t>
  </si>
  <si>
    <t>GARCIA TORO MONICA MARIA</t>
  </si>
  <si>
    <t>Carrera 86 # 34 B 14 Sur</t>
  </si>
  <si>
    <t>Saucedal - Kennedy</t>
  </si>
  <si>
    <t>CIFUENTES LOPEZ NAYHARED BERLLINY</t>
  </si>
  <si>
    <t>cata200936@hotmail.com</t>
  </si>
  <si>
    <t>Carrera 22 A # 43 - 15 Sur</t>
  </si>
  <si>
    <t>Lina Constanza Lopez</t>
  </si>
  <si>
    <t>Renuncia - Crecimiento y Emprendimiento personal</t>
  </si>
  <si>
    <t>CERPA HERNANDEZ ROXANA</t>
  </si>
  <si>
    <t>Ponedera</t>
  </si>
  <si>
    <t>roxanacerpa29@gmail.com</t>
  </si>
  <si>
    <t>Carrera 118 # 23 - 24</t>
  </si>
  <si>
    <t>Refugio - Fontibon</t>
  </si>
  <si>
    <t xml:space="preserve">Jakeline Cerpa Hernandez </t>
  </si>
  <si>
    <t>PEÑALOZA CASTRO NICOLAS</t>
  </si>
  <si>
    <t>10//07/2001</t>
  </si>
  <si>
    <t>nicolas.penalosa@yahoo.com</t>
  </si>
  <si>
    <t>Carrera 73 B # 6 A 35</t>
  </si>
  <si>
    <t>Banderas - Kennedy</t>
  </si>
  <si>
    <t>William Peñaloza López</t>
  </si>
  <si>
    <t>GOMEZ BUITRAGO FREDY ANDRES</t>
  </si>
  <si>
    <t>androgomez1994@gmail.com</t>
  </si>
  <si>
    <t xml:space="preserve">Transversal 36 # 79 - 65 Sur </t>
  </si>
  <si>
    <t>Arborizadora Alta - Ciudad Bolivar</t>
  </si>
  <si>
    <t>Javier Gomez Pulido</t>
  </si>
  <si>
    <t>SUAREZ MESA LUZ HELENA</t>
  </si>
  <si>
    <t>luzhsuarez@hotmail.com</t>
  </si>
  <si>
    <t>Calle 12 # 81 D 33</t>
  </si>
  <si>
    <t>Santa Catalina - Valladolid</t>
  </si>
  <si>
    <t>Edwar Ramos</t>
  </si>
  <si>
    <t>Negocios Fiduciarios</t>
  </si>
  <si>
    <t xml:space="preserve">AVELLANEDA MARTINEZ GLORIA INES </t>
  </si>
  <si>
    <t>gloriaav9@gmail.com</t>
  </si>
  <si>
    <t xml:space="preserve">Carrera 93 D # 6 - 37 </t>
  </si>
  <si>
    <t>Nestor Pinzon Cifuentes</t>
  </si>
  <si>
    <t>FORERO SIERRA DIANA MARCELA</t>
  </si>
  <si>
    <t>dimasi1116@gmail.com</t>
  </si>
  <si>
    <t xml:space="preserve">Carrera 107 B # 73 - 34 </t>
  </si>
  <si>
    <t>Oscar Javier Garcia Riaño</t>
  </si>
  <si>
    <t>DIAZ RODRIGUEZ LAURA VANESSA</t>
  </si>
  <si>
    <t>vaessa199923@gmail.com</t>
  </si>
  <si>
    <t>Calle 49 sur # 89 B 30</t>
  </si>
  <si>
    <t>Nuevo Recreo - Bosa</t>
  </si>
  <si>
    <t xml:space="preserve">Sandra Liliana Rodriguez </t>
  </si>
  <si>
    <t>MUÑOZ MENDIETA INGRID JOHANA</t>
  </si>
  <si>
    <t>ingridjohana2003@gmail.com</t>
  </si>
  <si>
    <t>CLLE 18B-119-63</t>
  </si>
  <si>
    <t xml:space="preserve">FONTIBON </t>
  </si>
  <si>
    <t>JAIME IGNACION MUÑOZ (PAPA)</t>
  </si>
  <si>
    <t>Scotiabank - Falabella 03/05/2021</t>
  </si>
  <si>
    <t>CUITIVA LOPEZ LEIDY DANIELA</t>
  </si>
  <si>
    <t>leidy280816@gmail.com</t>
  </si>
  <si>
    <t>Diagonal 62 Sur # 41 A 34</t>
  </si>
  <si>
    <t>Candelaria la Nueva - Ciudad Bolivar</t>
  </si>
  <si>
    <t xml:space="preserve">Edilberto Cuitiva Gonzalez </t>
  </si>
  <si>
    <t>Ejecutivo Pyme</t>
  </si>
  <si>
    <t>Terminacion contrato con justa causa</t>
  </si>
  <si>
    <t>ORTIZ VARGAS SANDY MARGARITA</t>
  </si>
  <si>
    <t>sandyortiz1998@hotmail.com</t>
  </si>
  <si>
    <t xml:space="preserve">calle 36 # 1 - 81 este </t>
  </si>
  <si>
    <t>Emilia Vargas</t>
  </si>
  <si>
    <t xml:space="preserve">Renuncia - Motivos personales - Estudio </t>
  </si>
  <si>
    <t>PEREZ RAMOS EDWIN ALFONSO</t>
  </si>
  <si>
    <t>edwinalfonso2019@gmail.com</t>
  </si>
  <si>
    <t xml:space="preserve">calle 94 sur # 14 d 23 </t>
  </si>
  <si>
    <t>Anyela Nataly correa</t>
  </si>
  <si>
    <t>Gestión de Recursos Naturales</t>
  </si>
  <si>
    <t>RODRIGUEZ TORRES ASTRID CAROLINA</t>
  </si>
  <si>
    <t>carolinatores-12@hotmail.com</t>
  </si>
  <si>
    <t>Diagonal 64 A Bis Sur # 17 B 68</t>
  </si>
  <si>
    <t>Marlen Torres</t>
  </si>
  <si>
    <t>MUÑOZ PARRA SANDRA PATRICIA</t>
  </si>
  <si>
    <t>sandmund990@gmail.com</t>
  </si>
  <si>
    <t>Carrera 100 A # 138 - 42</t>
  </si>
  <si>
    <t>Timitarra - Suba</t>
  </si>
  <si>
    <t>Robert Rodriguez</t>
  </si>
  <si>
    <t>COLLAZOS FORERO KELLY CATHERINE</t>
  </si>
  <si>
    <t>kellynube12@gmail.com</t>
  </si>
  <si>
    <t>Calle 57 I # 77 I 39 SUR</t>
  </si>
  <si>
    <t>Erika Collazos</t>
  </si>
  <si>
    <t>CAMPOS MAYORGA GERSON FERNEY</t>
  </si>
  <si>
    <t>campos.gerson@hotmail.com</t>
  </si>
  <si>
    <t>Carrera 24 a # 45 a 45 Sur</t>
  </si>
  <si>
    <t>Jhonny Andres Campos</t>
  </si>
  <si>
    <t>01/04/2021 - Director(a) de Proyecto Senior</t>
  </si>
  <si>
    <t>CASTRILLON RIVEROS KATTERENE ANDREA</t>
  </si>
  <si>
    <t>katterinandrea@gmail.com</t>
  </si>
  <si>
    <t>Carrera 91 # 157 B 82</t>
  </si>
  <si>
    <t>Suba Salitre</t>
  </si>
  <si>
    <t>Marleny Riveros</t>
  </si>
  <si>
    <t>nombrada Gerente 1 de febrero 2022</t>
  </si>
  <si>
    <t>01/07/2021 - Director JR de Proyecto</t>
  </si>
  <si>
    <t>ZAPATA CHAVARRIA NATALIA</t>
  </si>
  <si>
    <t>zapatanatalia148@gmail.com</t>
  </si>
  <si>
    <t>Carrera 102 B # 48 D 103</t>
  </si>
  <si>
    <t>El Socorro</t>
  </si>
  <si>
    <t>Liliana Chavarro</t>
  </si>
  <si>
    <t>CALLE DURANGO LIZETH YURANI</t>
  </si>
  <si>
    <t>lizethcalle@gmail.com</t>
  </si>
  <si>
    <t>Carrera 119 # 64 - 55</t>
  </si>
  <si>
    <t>Engativa Pueblo</t>
  </si>
  <si>
    <t xml:space="preserve">Brayan Camilo Rojas </t>
  </si>
  <si>
    <t>se traslada a medellin26/04/2021</t>
  </si>
  <si>
    <t>GARZON PRADA ROSEMARY</t>
  </si>
  <si>
    <t>rosegarzon19@gmail.com</t>
  </si>
  <si>
    <t>Carrera 18 # 54 - 75 Sur</t>
  </si>
  <si>
    <t>San Carlos -Tunjuelito</t>
  </si>
  <si>
    <t>Luis Alberto Garzon</t>
  </si>
  <si>
    <t>ACOSTA FLOREZ LAURA VANESSA</t>
  </si>
  <si>
    <t>vaneflorez844@gmail.com</t>
  </si>
  <si>
    <t>Transversal 13 B # 45 C 23 SUR</t>
  </si>
  <si>
    <t>Genesis Acosta</t>
  </si>
  <si>
    <t>RAMIREZ PUERTA ALISSON TATIANA</t>
  </si>
  <si>
    <t>aliramirez0622@gmail.com</t>
  </si>
  <si>
    <t>Calle 59 A # 22 B 31</t>
  </si>
  <si>
    <t>Marcela Puerta Jerez</t>
  </si>
  <si>
    <t>En nómina y prestaciones Sociales</t>
  </si>
  <si>
    <t>TRIANA VEGA ESTEFANI</t>
  </si>
  <si>
    <t>estefy_556@hotmail.com</t>
  </si>
  <si>
    <t>Calle 6 B # 80 G 17</t>
  </si>
  <si>
    <t>Nuevo Techo - Kennedy</t>
  </si>
  <si>
    <t>Elvira Vega Cañas</t>
  </si>
  <si>
    <t>Renuncia - Horario laboral - Motivos personales</t>
  </si>
  <si>
    <t>LOPEZ ACOSTA DUBAN ENRIQUE</t>
  </si>
  <si>
    <t>dubas_1996@hotmail.com</t>
  </si>
  <si>
    <t>Calle 22 C SUR # 9 B 07 Este|</t>
  </si>
  <si>
    <t>San Blas - San Cristobal</t>
  </si>
  <si>
    <t>Leonel Enrique Lopez Salinas</t>
  </si>
  <si>
    <t>Ingenieria de mercados</t>
  </si>
  <si>
    <t>CAICEDO GARZON FREDY WILSON</t>
  </si>
  <si>
    <t>fredywilsoncaicedo@hotmail.com</t>
  </si>
  <si>
    <t>Calle 115 # 89 a 31 Int. 12 Apto 102</t>
  </si>
  <si>
    <t>Ciudadela colsubsidio - Engativa</t>
  </si>
  <si>
    <t>Sara Daniela Caicedo</t>
  </si>
  <si>
    <t xml:space="preserve">HORMAZA VARGAS SERGIO DANIEL </t>
  </si>
  <si>
    <t>sergioenga@gmail.com</t>
  </si>
  <si>
    <t xml:space="preserve">Calle 64 C # 113 f 22 </t>
  </si>
  <si>
    <t>Linterama - Engativa</t>
  </si>
  <si>
    <t xml:space="preserve">Nidia Isabel Vargas </t>
  </si>
  <si>
    <t>Técnico es Asistencia Administrativa</t>
  </si>
  <si>
    <t>Terminaciòn de contrato por Obra o Labor</t>
  </si>
  <si>
    <t>BUITRAGO BAUTISTA YENIFER LORENA</t>
  </si>
  <si>
    <t>loredanely@gmail.com</t>
  </si>
  <si>
    <t>Calle 37 # 19 A 131 Manzana 10 Casa 34</t>
  </si>
  <si>
    <t>Portal el Nogal - Soacha</t>
  </si>
  <si>
    <t xml:space="preserve">Erika Buitrago </t>
  </si>
  <si>
    <t>Herman(a</t>
  </si>
  <si>
    <t xml:space="preserve">GARCIA CRUZ SINDY LORENA </t>
  </si>
  <si>
    <t>sindygarcia266@gmail.com</t>
  </si>
  <si>
    <t>Calle 27 Sur # 29 - 39</t>
  </si>
  <si>
    <t>Santander - Antonio Nariño</t>
  </si>
  <si>
    <t>Maria Ines Cruz Castillo</t>
  </si>
  <si>
    <t xml:space="preserve">GUTIERREZ HERNANDEZ JENNY MARCELA </t>
  </si>
  <si>
    <t>jennymarcela-21@hotmail.com</t>
  </si>
  <si>
    <t>Carrera 36 # 33 - 29</t>
  </si>
  <si>
    <t>Arrayan - Ciudad Verdes</t>
  </si>
  <si>
    <t>Edwin Gutierrez</t>
  </si>
  <si>
    <t xml:space="preserve">CASTAÑEDA USECHE LUISA FERNANDA </t>
  </si>
  <si>
    <t>lcastanedauseche@gmail.com</t>
  </si>
  <si>
    <t>CLL 108 #4-72</t>
  </si>
  <si>
    <t>SUCRE</t>
  </si>
  <si>
    <t>FRANK MEDINA(PAREJA)</t>
  </si>
  <si>
    <t>de claro a Fabella 14/01/2022</t>
  </si>
  <si>
    <t>op</t>
  </si>
  <si>
    <t>RODRIGUEZ VILLA FERNANDO</t>
  </si>
  <si>
    <t>fernrodv@hotmail.com</t>
  </si>
  <si>
    <t>Carrera 94 # 72 A 48</t>
  </si>
  <si>
    <t>Paola Rodriguez</t>
  </si>
  <si>
    <t>Herman(a)</t>
  </si>
  <si>
    <t>PEÑA CHACON CAROL YULIETH</t>
  </si>
  <si>
    <t>pipe.carol@gmail.com</t>
  </si>
  <si>
    <t>Diagonal 58 Sur # 2 - 20</t>
  </si>
  <si>
    <t xml:space="preserve">Hermencia Chacon </t>
  </si>
  <si>
    <t xml:space="preserve">BULLA MARTINEZ LUISA FERNANDA </t>
  </si>
  <si>
    <t>lfbulla1@misena.edu.co</t>
  </si>
  <si>
    <t>CLL 1A #8-16 ESTE</t>
  </si>
  <si>
    <t>DORADO</t>
  </si>
  <si>
    <t>MARIA MARTINEZ (MAMA)</t>
  </si>
  <si>
    <t>B. Agrario 11/08/2021 - Scotiabank 02/11/2021 de scotiabank a Falabella</t>
  </si>
  <si>
    <t>REINA FERREIRA VIVIANA JAZMIN</t>
  </si>
  <si>
    <t>3232042089-3125669327</t>
  </si>
  <si>
    <t>viviana16-prinz@hotmail.com</t>
  </si>
  <si>
    <t>Calle 74 C BIS Sur # 14 P 22</t>
  </si>
  <si>
    <t>Miravalle - Usme</t>
  </si>
  <si>
    <t>Fanny Ferreira</t>
  </si>
  <si>
    <t>Carrera 31 # 15 - 119</t>
  </si>
  <si>
    <t>Renuncia  Mejor oferta laboral</t>
  </si>
  <si>
    <t>MORENO LEGUIZAMON LUZ ANGELA DEL PILAR</t>
  </si>
  <si>
    <t>luzamorenol24@hotmail.com</t>
  </si>
  <si>
    <t>clle 43bis a sur #79f-09</t>
  </si>
  <si>
    <t>NUEVO KENEDY</t>
  </si>
  <si>
    <t>LUCILA LEGUIZAMON (MAMA)</t>
  </si>
  <si>
    <t xml:space="preserve">BONILLA AMADO HUGO ANDRES </t>
  </si>
  <si>
    <t>MEDIMAS</t>
  </si>
  <si>
    <t>handres.bonilla@gmail.com</t>
  </si>
  <si>
    <t>Calle 1 # 53 F 39</t>
  </si>
  <si>
    <t>Camelia - Puente Aranda</t>
  </si>
  <si>
    <t>Nubia Esperanza Amado</t>
  </si>
  <si>
    <t>CARDENAS GUZMAN DENNYS VANESA</t>
  </si>
  <si>
    <t>dennis_vanes93@hotmail.com</t>
  </si>
  <si>
    <t xml:space="preserve">carrera 87  bis # 61 a 10 sur </t>
  </si>
  <si>
    <t>bosanova</t>
  </si>
  <si>
    <t xml:space="preserve">VANEGAS MENDEZ LAURA VALENTINA </t>
  </si>
  <si>
    <t>valenvale8@hotmail.com</t>
  </si>
  <si>
    <t>Diagonal 12 A SUR #5-64</t>
  </si>
  <si>
    <t xml:space="preserve">SOACHA </t>
  </si>
  <si>
    <t>agropecuaria</t>
  </si>
  <si>
    <t xml:space="preserve">NIETO GOMEZ LUISA MARIA </t>
  </si>
  <si>
    <t>3227303084-3003225392</t>
  </si>
  <si>
    <t>luisanieto051@gmail.com</t>
  </si>
  <si>
    <t>Carrera 40 a # 28 - 90 Sur</t>
  </si>
  <si>
    <t>Jeison Castellanos</t>
  </si>
  <si>
    <t>MUÑOZ DIAZ YERALDIN  </t>
  </si>
  <si>
    <t>yeya.sofi@gmail.com</t>
  </si>
  <si>
    <t>CALLE 63 SUR # 64-90</t>
  </si>
  <si>
    <t>VENEGAS CORTES FABIAN CAMILO</t>
  </si>
  <si>
    <t>fabiankavc18@hotmail.com</t>
  </si>
  <si>
    <t>Calle 45 B # 0 - 35 Este</t>
  </si>
  <si>
    <t>Nubia Esperanza Cortes</t>
  </si>
  <si>
    <t>Renuncia - Motivos de viaje</t>
  </si>
  <si>
    <t xml:space="preserve">CIFUENTES SILVA NIYIREY KATHERINE </t>
  </si>
  <si>
    <t>katerpri_15@hotmail.com</t>
  </si>
  <si>
    <t xml:space="preserve">Calle 14 sur # 24  18 este </t>
  </si>
  <si>
    <t>Aguas Claras</t>
  </si>
  <si>
    <t>Oscar Mayorga</t>
  </si>
  <si>
    <t>Calle 22 # 29 C 51</t>
  </si>
  <si>
    <t>Mirley Ipuz</t>
  </si>
  <si>
    <t>Terminación Periodo de prueba</t>
  </si>
  <si>
    <t xml:space="preserve">FONSECA PARRA RICARDO </t>
  </si>
  <si>
    <t>ricardofparra@gmail.com</t>
  </si>
  <si>
    <t>Calle 77 A sur # 14 - P 50</t>
  </si>
  <si>
    <t>Ricardo Fonseca Vanegas</t>
  </si>
  <si>
    <t>B. Agrario 11/08/2021 - Claro</t>
  </si>
  <si>
    <t xml:space="preserve">MARTINEZ LEAL ALEXANDRA </t>
  </si>
  <si>
    <t>martinezlealalexandra@gmail.com</t>
  </si>
  <si>
    <t xml:space="preserve">Calle 12 B Sur # 21 A este 11 </t>
  </si>
  <si>
    <t>Marta Cecilia Leal</t>
  </si>
  <si>
    <t>APONTE SANABRIA CARLOS ORLANDO</t>
  </si>
  <si>
    <t>319 504 8470</t>
  </si>
  <si>
    <t>carlosapontes@gmail.com</t>
  </si>
  <si>
    <t>Calle 166 # 54 c 70</t>
  </si>
  <si>
    <t>San Cipriano - Suba</t>
  </si>
  <si>
    <t>Orlando Aponte Arias</t>
  </si>
  <si>
    <t>HERNANDEZ PRIETO CRISTIAN CAMILO</t>
  </si>
  <si>
    <t>cristianhernandez97@hotmail.com</t>
  </si>
  <si>
    <t xml:space="preserve">Carrera 16 B # 14 B 46 </t>
  </si>
  <si>
    <t>Llano del Tunjo - Facatativa</t>
  </si>
  <si>
    <t>Sandra Prieto</t>
  </si>
  <si>
    <t>ALFONSO AYURE JEIMY PAOLA  </t>
  </si>
  <si>
    <t>322 8514232</t>
  </si>
  <si>
    <t>ayurepaola12@gmail.com</t>
  </si>
  <si>
    <t xml:space="preserve">Calle 75 # 33 - 40 </t>
  </si>
  <si>
    <t>Sandra Duarte</t>
  </si>
  <si>
    <t>Amiga</t>
  </si>
  <si>
    <t xml:space="preserve">SANCHEZ TORO YURI JOHANA </t>
  </si>
  <si>
    <t>yohis121205@gmail.com</t>
  </si>
  <si>
    <t>Calle 6 # 10 - 12 A 46</t>
  </si>
  <si>
    <t xml:space="preserve">La Calera </t>
  </si>
  <si>
    <t>PEÑALOZA RODRIGUEZ PAULA XIMENA</t>
  </si>
  <si>
    <t>pauxime14@hotmail.com</t>
  </si>
  <si>
    <t xml:space="preserve">Carrera 28 A # 37 - 07 </t>
  </si>
  <si>
    <t>Ingles - Rafael Uribe Uribe</t>
  </si>
  <si>
    <t>Sofia Rodriguez</t>
  </si>
  <si>
    <t>ALFONSO DUARTE KAREN ALEJANDRA</t>
  </si>
  <si>
    <t>karen2013a2010@hotmail.com</t>
  </si>
  <si>
    <t>VERA VELASCO JUAN FELIPE</t>
  </si>
  <si>
    <t>jveravel0@gmail.com</t>
  </si>
  <si>
    <t>Calle 57 D # 68 B 36 SUR</t>
  </si>
  <si>
    <t>Villa del Rio - Bosa</t>
  </si>
  <si>
    <t>Esperanza Velazco Salcedo</t>
  </si>
  <si>
    <t>PARRA MURCIA ANDRES FELIPE</t>
  </si>
  <si>
    <t>COMFAMILIAR</t>
  </si>
  <si>
    <t>u1202025@unimilitar.edu.co</t>
  </si>
  <si>
    <t>Carrera 68 A # 101 - 303</t>
  </si>
  <si>
    <t>Floresta - Suba</t>
  </si>
  <si>
    <t xml:space="preserve">Stella Murcia </t>
  </si>
  <si>
    <t>ROJAS TORRES DEISY YANIRA</t>
  </si>
  <si>
    <t>deisirojas3105@gmail.com</t>
  </si>
  <si>
    <t>Transversal 18 L # 92 - 66 Sur</t>
  </si>
  <si>
    <t>Mochuelo Bajo - Ciudad Bolivar</t>
  </si>
  <si>
    <t>Daniel Quintero</t>
  </si>
  <si>
    <t>Renuncia - Motivos Personales - Salud</t>
  </si>
  <si>
    <t>JUEZ SALAZAR DIANA ANDREA</t>
  </si>
  <si>
    <t xml:space="preserve">jueznicole@gmail.com </t>
  </si>
  <si>
    <t>Carrera 116 # 23 C 85</t>
  </si>
  <si>
    <t>Nicole Vanessa Vargas Juez</t>
  </si>
  <si>
    <t>PARDO RIVERA NELSON ORLANDO</t>
  </si>
  <si>
    <t>Noslenpardo01@gmail.com</t>
  </si>
  <si>
    <t>Transversal 14 P Bis A # 68 A sur 19</t>
  </si>
  <si>
    <t>Nueva Costa Rica - Usme</t>
  </si>
  <si>
    <t>Andrea Paola Molina</t>
  </si>
  <si>
    <t>Esposa</t>
  </si>
  <si>
    <t>GOMEZ ZABALA BETSY FERNANDA</t>
  </si>
  <si>
    <t>12fernandagz@gmail.com</t>
  </si>
  <si>
    <t>Calle 78 a # 87 - 106</t>
  </si>
  <si>
    <t>Robledo - Bello</t>
  </si>
  <si>
    <t>Maria Zabala</t>
  </si>
  <si>
    <t>ROJAS VELOZA LEIDY VIVIANA</t>
  </si>
  <si>
    <t>leidy230998@gmail.com</t>
  </si>
  <si>
    <t>Calle 130 A # 101 - 16</t>
  </si>
  <si>
    <t>Andrea Milena Veloza</t>
  </si>
  <si>
    <t>RUBIO GALINDO VALERI JULIANA</t>
  </si>
  <si>
    <t>julianagalindo140602@gmail.com</t>
  </si>
  <si>
    <t>Carrera 93 B # 34 - 15 SUR</t>
  </si>
  <si>
    <t xml:space="preserve">Nazly Galindo </t>
  </si>
  <si>
    <t>CONTRERAS PINTO DALIA MARCELA</t>
  </si>
  <si>
    <t>daliacontreras1999@gmail.com</t>
  </si>
  <si>
    <t>Carrera 47 b # 71 16 sur</t>
  </si>
  <si>
    <t>Jerusalen</t>
  </si>
  <si>
    <t>Luz Marina Pinto</t>
  </si>
  <si>
    <t xml:space="preserve">renuncia otra oferta laboral y cambio de actividad </t>
  </si>
  <si>
    <t xml:space="preserve">MONROY DIAZ CARLOS ANDRES </t>
  </si>
  <si>
    <t>andres9012013@gmail.com</t>
  </si>
  <si>
    <t>Carrera 34 a # 37 191 torre 20 apto 504</t>
  </si>
  <si>
    <t xml:space="preserve">Ciudad Verde </t>
  </si>
  <si>
    <t>Efrain Monroy</t>
  </si>
  <si>
    <t>CORDOBA LEMUS BEATRIZ</t>
  </si>
  <si>
    <t>bethy.lemus20@gmail.com</t>
  </si>
  <si>
    <t>Carrera 100# 50 b sur 45 int 4 apto 501</t>
  </si>
  <si>
    <t>Bosa-porvenir</t>
  </si>
  <si>
    <t>recreacion y deporte</t>
  </si>
  <si>
    <t xml:space="preserve">VALBUENA MORALES LAURA DANIELA </t>
  </si>
  <si>
    <t>dani.valbuena071215@gmail.com</t>
  </si>
  <si>
    <t>CALLE 6BIS A # 90A -50</t>
  </si>
  <si>
    <t>TINTTALA - KENNEDY</t>
  </si>
  <si>
    <t>CAROLINA MORALES SANCHEZ</t>
  </si>
  <si>
    <t>Renuncia - Otra oferta laboral y horario laboral</t>
  </si>
  <si>
    <t xml:space="preserve">DIAZ TORRENTE CRISTIAN MAURICIO </t>
  </si>
  <si>
    <t>cristianmauriciodiaztorrente@hotmail.com</t>
  </si>
  <si>
    <t>Transversal 70 d Bis A # 68 - 75 Sur</t>
  </si>
  <si>
    <t>Torres Bellavista - Ciudad Bolivar</t>
  </si>
  <si>
    <t>Javier Humberto Diaz Celis</t>
  </si>
  <si>
    <t xml:space="preserve"> TABARES RODRIGUEZ SEBASTIAN</t>
  </si>
  <si>
    <t>sebaszx135@gmail.com</t>
  </si>
  <si>
    <t>Carrera 108 a # 22 F 50</t>
  </si>
  <si>
    <t>Versalles - Fontibon</t>
  </si>
  <si>
    <t>Cielo Rodriguez Rodriguez</t>
  </si>
  <si>
    <t>Tecnólogo en Producción de Multimedia</t>
  </si>
  <si>
    <t>GUZMAN PEREZ JEIMMY CAROLINA</t>
  </si>
  <si>
    <t>guzmanc534@gmail.com</t>
  </si>
  <si>
    <t>Calle 65 Sur # 1 F 81 Este</t>
  </si>
  <si>
    <t>Janeth Guzman Perez</t>
  </si>
  <si>
    <t>SILVA PEÑA DIANA</t>
  </si>
  <si>
    <t>Compensar - Sanitas 01/12/2021 / Porvenir - Colfondos 01/10/2018</t>
  </si>
  <si>
    <t>latediana@hotmail.com</t>
  </si>
  <si>
    <t>cll 138 a 158 b 19</t>
  </si>
  <si>
    <t>perdomo</t>
  </si>
  <si>
    <t>marlen peña</t>
  </si>
  <si>
    <t xml:space="preserve">1 de agosto 2021 como coordinador </t>
  </si>
  <si>
    <t xml:space="preserve">PINEDA HERNANDEZ JOSMAN </t>
  </si>
  <si>
    <t xml:space="preserve">Tunja </t>
  </si>
  <si>
    <t>josmanpinher@hotmail.com</t>
  </si>
  <si>
    <t>Carrera 14 i Bis # 91 B 13 Sur</t>
  </si>
  <si>
    <t>Valles de Cafam - Usme</t>
  </si>
  <si>
    <t>Claudia Pineda</t>
  </si>
  <si>
    <t>Renuncia - Mal ambiente laboral y otra oferta laboral</t>
  </si>
  <si>
    <t>MANJARRES SERNA JANIS MAYITH</t>
  </si>
  <si>
    <t>jmayith1997@gmail.com</t>
  </si>
  <si>
    <t>Carrera 73 # 42 - 16 Sur   BL: 12  AP:301</t>
  </si>
  <si>
    <t>Maryuri Serna</t>
  </si>
  <si>
    <t>Renuncia - Otra oferta laboral y estrés laboral</t>
  </si>
  <si>
    <t>HERNANDEZ RAMIREZ EDNA LETICIA</t>
  </si>
  <si>
    <t>edna.hernandez0394@gmail.com</t>
  </si>
  <si>
    <t>Calle 23 G Bis # 96 G 06</t>
  </si>
  <si>
    <t>Nohora Ramirez</t>
  </si>
  <si>
    <t xml:space="preserve">RODRIGUEZ CONTRERAS CRISTIAN ALEXANDER </t>
  </si>
  <si>
    <t>Cristianrodri99@gmail.com</t>
  </si>
  <si>
    <t>Carrera 24 C # 9 -62  Sur</t>
  </si>
  <si>
    <t xml:space="preserve">Pedro Rodriguez </t>
  </si>
  <si>
    <t xml:space="preserve">RODRIGUEZ GALEANO DANIELA </t>
  </si>
  <si>
    <t>tobysa97@gmail.com</t>
  </si>
  <si>
    <t>Calle 21 # 88  A 80</t>
  </si>
  <si>
    <t>Capellania - Fontibon</t>
  </si>
  <si>
    <t>Martha Lucedi Rodriguez</t>
  </si>
  <si>
    <t xml:space="preserve">SILVA TORRES MARIA ELICENIA </t>
  </si>
  <si>
    <t>mariasilva1986@gmail.com</t>
  </si>
  <si>
    <t xml:space="preserve">Carrera 32 # 17 - 215  Conj: Malva </t>
  </si>
  <si>
    <t>Soacha C Verde</t>
  </si>
  <si>
    <t>Carlos Jaraba</t>
  </si>
  <si>
    <t>Renuncia - Otra Oferta Laboral</t>
  </si>
  <si>
    <t xml:space="preserve">LUGO SEGURA KAREN ALEJANDRA </t>
  </si>
  <si>
    <t xml:space="preserve">lugo_segura@outlook.es </t>
  </si>
  <si>
    <t xml:space="preserve">Carrera 9 este # 29 - 60 sur </t>
  </si>
  <si>
    <t>Clara ines Segura</t>
  </si>
  <si>
    <t>REY ROTAVIZQUE SAIDA JULIETH</t>
  </si>
  <si>
    <t>saidayuliethrey@gmail.com</t>
  </si>
  <si>
    <t>Calle 31 A # 3 A 29</t>
  </si>
  <si>
    <t>Ana Gertrudiz Molano Ostos</t>
  </si>
  <si>
    <t>Abuela</t>
  </si>
  <si>
    <t>CHAVARRO TOCHE BRAYAN ALEJANDRO</t>
  </si>
  <si>
    <t>brayan270196@gmail.com</t>
  </si>
  <si>
    <t>CARRERA 78 K VIS #53-25 SUR</t>
  </si>
  <si>
    <t>CATALINA</t>
  </si>
  <si>
    <t>PATRICIA TOCHE</t>
  </si>
  <si>
    <t>MANTENIMIENTO DE COMPUTADORES</t>
  </si>
  <si>
    <t>VARGAS RINCON WILLIAM JAVIER</t>
  </si>
  <si>
    <t>william_7714@hotmail.com</t>
  </si>
  <si>
    <t>Carrera 88 I # 52 B 34 Sur</t>
  </si>
  <si>
    <t>Luz Stella Rincon</t>
  </si>
  <si>
    <t>03 agosto a liberty de claro</t>
  </si>
  <si>
    <t>TORRES GONZALEZ ERICK DANIEL</t>
  </si>
  <si>
    <t>ed_torresg@outlook.com</t>
  </si>
  <si>
    <t>Carrera 77 G Bis A # 54 D 73 Sur</t>
  </si>
  <si>
    <t>Catalina II - kennedy</t>
  </si>
  <si>
    <t xml:space="preserve">Adriana Gonzalez Lopez </t>
  </si>
  <si>
    <t>OSPINA GARCIA DANNA SOFIA</t>
  </si>
  <si>
    <t>sofiadogarcia@gmail.com</t>
  </si>
  <si>
    <t>Calle 152 D # 102 b 41</t>
  </si>
  <si>
    <t>Maria Fernanda Garcia</t>
  </si>
  <si>
    <t xml:space="preserve">Pregado en Psicologia </t>
  </si>
  <si>
    <t>ARROYO HERRERA MARIA ALEXANDRA</t>
  </si>
  <si>
    <t>alejitarroyo@hotmail.com</t>
  </si>
  <si>
    <t>calle 58 # 66 - 11</t>
  </si>
  <si>
    <t>Betty Herrera</t>
  </si>
  <si>
    <t>ALARCON TRIANA ANDREA LORENA</t>
  </si>
  <si>
    <t>lorealarcon1924@gmail.com</t>
  </si>
  <si>
    <t>Diagonal 2 D # 2 - 37 Este</t>
  </si>
  <si>
    <t xml:space="preserve">Ronal Yesid Vasquez </t>
  </si>
  <si>
    <t>Esposo</t>
  </si>
  <si>
    <t>Coordinador(a) de proyecto</t>
  </si>
  <si>
    <t>De data marshall a coordinador(a) de proyecto 01/05/2021</t>
  </si>
  <si>
    <t>PULIDO ROJAS BRAYAN STIVEN</t>
  </si>
  <si>
    <t>brayanpr12@hotmail.com</t>
  </si>
  <si>
    <t>Calle 60 Sur # 22 - 44</t>
  </si>
  <si>
    <t>Luz Marina Rojas Castro</t>
  </si>
  <si>
    <t>PEREZ OSPINO LUIS ELIAS</t>
  </si>
  <si>
    <t>luiseliasperez@gmail.com</t>
  </si>
  <si>
    <t>Calle 137 # 146 a 03</t>
  </si>
  <si>
    <t>Ruth Marina Ospino</t>
  </si>
  <si>
    <t>ROJAS SOTO LUIS ALBERTO</t>
  </si>
  <si>
    <t>luis23rojas91soto18@gmail.com</t>
  </si>
  <si>
    <t>Calle 12 # 13 - 60</t>
  </si>
  <si>
    <t>Wilson Diomedes Rosas Soto</t>
  </si>
  <si>
    <t>FULA DONCEL JHON FREDY</t>
  </si>
  <si>
    <t>freddyfula51@gmail.com</t>
  </si>
  <si>
    <t>Carrera 11 C # 48 j 17 Sur</t>
  </si>
  <si>
    <t>La Arboleda - Rafael Uribe Uribe</t>
  </si>
  <si>
    <t xml:space="preserve">Alexandra Doncel Sanchez </t>
  </si>
  <si>
    <t>OLIVOS GARCIA WALTER ANDRES</t>
  </si>
  <si>
    <t>djandrespj2014@gmail.com</t>
  </si>
  <si>
    <t xml:space="preserve">Diagonal 85 # 82 - 29 </t>
  </si>
  <si>
    <t>Paris Gaitan - Engativa</t>
  </si>
  <si>
    <t>Liliana Sarria</t>
  </si>
  <si>
    <t xml:space="preserve">LEON CARDOZO LAURA KATHERINE </t>
  </si>
  <si>
    <r>
      <t>Laukatherineleon@gmail.com</t>
    </r>
    <r>
      <rPr>
        <sz val="12"/>
        <color rgb="FF0000FF"/>
        <rFont val="Arial"/>
        <family val="2"/>
      </rPr>
      <t xml:space="preserve"> </t>
    </r>
  </si>
  <si>
    <t>Calle 140 # 103 F 13</t>
  </si>
  <si>
    <t>El Poa - Suba</t>
  </si>
  <si>
    <t>Angelica Leon Cardozo</t>
  </si>
  <si>
    <t>OYOLA CONTRERAS GERLY KAROLINA</t>
  </si>
  <si>
    <t>karolinaoyola@gmail.com</t>
  </si>
  <si>
    <t>Carrera 101 #151 - 33</t>
  </si>
  <si>
    <t>Gerley Contreras Molina</t>
  </si>
  <si>
    <t>Ingeniera Civil</t>
  </si>
  <si>
    <t>ZAMORA MELO LEIDY JOHANNA</t>
  </si>
  <si>
    <t>leidyzamora30@gmail.com</t>
  </si>
  <si>
    <t>Carrera 111c 67b 15</t>
  </si>
  <si>
    <t xml:space="preserve">Marandu </t>
  </si>
  <si>
    <t>Lizeth Zamora</t>
  </si>
  <si>
    <t>Si/ sexto semestre</t>
  </si>
  <si>
    <t>de nueva eps a liberty a partir de 1/02/2022</t>
  </si>
  <si>
    <t>SANCHEZ GUERRERO XIOMARA MARINELA</t>
  </si>
  <si>
    <t>xiomma008@gmail.com</t>
  </si>
  <si>
    <t>Carrera 7 # 1 - 71</t>
  </si>
  <si>
    <t>Miguel Angel Riaño</t>
  </si>
  <si>
    <t>MONTIEL CIPAGAUTA MARIA FERNANDA</t>
  </si>
  <si>
    <t>montielcipagauta25@gmail.com</t>
  </si>
  <si>
    <t xml:space="preserve">Carrera 2 A # 166 A 50 </t>
  </si>
  <si>
    <t>Soratama</t>
  </si>
  <si>
    <t>danilo Valenzuela</t>
  </si>
  <si>
    <t>Renuncia - Mal ambiente laboral y problemas personales</t>
  </si>
  <si>
    <t>MENDEZ GAMBOA YEIMMY KATHERINE</t>
  </si>
  <si>
    <t>jeimmy1995@gmail.com</t>
  </si>
  <si>
    <t>Carrera 8 D # 40 Sur 91</t>
  </si>
  <si>
    <t>San Nicolas</t>
  </si>
  <si>
    <t>Jose Simon Mendez</t>
  </si>
  <si>
    <t>Terminación de Contrato - Por periodo de prueba</t>
  </si>
  <si>
    <t>MALDONADO VELA CARMEN YESENIA</t>
  </si>
  <si>
    <t>maldonadovelac@gmail.com</t>
  </si>
  <si>
    <t xml:space="preserve">Calle 23 # 16 - 11 </t>
  </si>
  <si>
    <t>Santa Fe - Martires</t>
  </si>
  <si>
    <t>Cecilia Edith Vela Vargas</t>
  </si>
  <si>
    <t>TORRIJOS ESTRADA LAURA VALENTINA</t>
  </si>
  <si>
    <t>lauratorrijos.311@gmail.com</t>
  </si>
  <si>
    <t>Carrera 91 C # 52 B 49 Sur</t>
  </si>
  <si>
    <t xml:space="preserve">Bosa Porvenir </t>
  </si>
  <si>
    <t xml:space="preserve">Ana mIlena Estrada </t>
  </si>
  <si>
    <t>CALLEJAS DUQUE NINY JOHANNA</t>
  </si>
  <si>
    <t>ninyca_d@outloo.es</t>
  </si>
  <si>
    <t>Diagonal 16 A Sur # 24 - 24</t>
  </si>
  <si>
    <t>Restrepo - Antonio Nariño</t>
  </si>
  <si>
    <t>Lucero Duque Martinez</t>
  </si>
  <si>
    <t>Renuncia - Motivos personale</t>
  </si>
  <si>
    <t>LOZANO CARDENAS CRISTHIAN ARMANDO</t>
  </si>
  <si>
    <t>vindei94@hotmail.com</t>
  </si>
  <si>
    <t>Calle 17 F # 136 A 16</t>
  </si>
  <si>
    <t>Elkin Manuel Pinzon</t>
  </si>
  <si>
    <t>Primo</t>
  </si>
  <si>
    <t>GOMEZ MEJIA ANA MILENA</t>
  </si>
  <si>
    <t xml:space="preserve">Valledupar </t>
  </si>
  <si>
    <t>angome-21@hotmail.com</t>
  </si>
  <si>
    <t>Carrera 89 D # 41 Sur  32</t>
  </si>
  <si>
    <t>Brisas - Kennedy</t>
  </si>
  <si>
    <t xml:space="preserve">Raul Enrique Aguilar </t>
  </si>
  <si>
    <t>CASTRO RAMIREZ DANIA GISELLE</t>
  </si>
  <si>
    <t>Colfondos - Porvenir 01/05/2021</t>
  </si>
  <si>
    <t>castroramirez_1019@hotmail.com</t>
  </si>
  <si>
    <t>CRA 79L #77SUR-15</t>
  </si>
  <si>
    <t>BOSA SAN DIEGO</t>
  </si>
  <si>
    <t>LUIS EDUARDO GUTIERREZ (PAREJA)</t>
  </si>
  <si>
    <t>Renuncia - Horario laboral y problemas personales</t>
  </si>
  <si>
    <t>DIAZ BARRERO ANDREA MARCELA</t>
  </si>
  <si>
    <t>andreadiaz1191@gmail.com</t>
  </si>
  <si>
    <t>TRASV 13 F #46-69 SUR</t>
  </si>
  <si>
    <t>JEFFERSON DIAZ</t>
  </si>
  <si>
    <t>pasa d Falabella a Bayport 01/03/2022 - pasa de bayport a falabella 02/09/2022</t>
  </si>
  <si>
    <t>Renuncia - Otra oferta laboral y no hay oportunidad de estudiar</t>
  </si>
  <si>
    <t>PEREZ BARRIOS YENY MARCELA</t>
  </si>
  <si>
    <t>yenymarcelaperezbarrios@gmail.com</t>
  </si>
  <si>
    <t>Calle 46 # 2 AG - 36</t>
  </si>
  <si>
    <t>Marlin Perez Barrios</t>
  </si>
  <si>
    <t>Yanbal Medellín</t>
  </si>
  <si>
    <t xml:space="preserve"> de Falabella a Yanbal Medellin 8 de abril 2022</t>
  </si>
  <si>
    <t>NOVOA ROBLES HEIDY GERALDINE</t>
  </si>
  <si>
    <t>heidygeraldine.novoa@hotmail.com</t>
  </si>
  <si>
    <t>Carrera 95 # 85 - 25</t>
  </si>
  <si>
    <t>Erika Gomez Novoa</t>
  </si>
  <si>
    <t>DIAZ ALONSO JAVIER STIVEN</t>
  </si>
  <si>
    <t>javierdiaz7943@gmail.com</t>
  </si>
  <si>
    <t>Carrera 44 B # 75 A 33 Sur</t>
  </si>
  <si>
    <t xml:space="preserve">Las Brisas - Ciudad </t>
  </si>
  <si>
    <t>Diana Marcela Hernandez</t>
  </si>
  <si>
    <t>Prima</t>
  </si>
  <si>
    <t>MACHADO GAVIRIA LAURA BRIYITT</t>
  </si>
  <si>
    <t>acylmachado@gmail.com</t>
  </si>
  <si>
    <t>Carrera 33 # 32 - 166</t>
  </si>
  <si>
    <t xml:space="preserve">Juan Carlos Diaz </t>
  </si>
  <si>
    <t>GONZALEZ CARREÑO OLGA EDITH</t>
  </si>
  <si>
    <t>olgagonzalez606</t>
  </si>
  <si>
    <t>Carrera 87 # 48 - 50 Sur</t>
  </si>
  <si>
    <t xml:space="preserve">Walter German Gonzalez </t>
  </si>
  <si>
    <t xml:space="preserve">Pregrado en Derecho </t>
  </si>
  <si>
    <t>ARCINIEGAS MONTERO ROCIO</t>
  </si>
  <si>
    <t>rochi0689@hotmail.com</t>
  </si>
  <si>
    <t>Calle 69 N Sur # 44 A 12</t>
  </si>
  <si>
    <t>Oveida Montero Ramirez</t>
  </si>
  <si>
    <t>MARULANDA ALDANA JENNIFER VANNESA</t>
  </si>
  <si>
    <t>jenniti23@hotmail.com</t>
  </si>
  <si>
    <t>Carrera 44 # 77 - 04</t>
  </si>
  <si>
    <t>Jorge Martinez Cabrera</t>
  </si>
  <si>
    <t>SOLANO RUIZ DAVID</t>
  </si>
  <si>
    <t>solanod56@gmail.com</t>
  </si>
  <si>
    <t xml:space="preserve">Carrera 43 B #55 Sur 22 </t>
  </si>
  <si>
    <t>Ana Maria Murillo</t>
  </si>
  <si>
    <t xml:space="preserve">CAMACHO ARIAS CARLOS ARNOLDO </t>
  </si>
  <si>
    <t>Cartagena de Chaira</t>
  </si>
  <si>
    <t>kharlosarias.cc@gmail.com</t>
  </si>
  <si>
    <t>CL 9 C 19 47</t>
  </si>
  <si>
    <t>VILLA MONICA</t>
  </si>
  <si>
    <t xml:space="preserve">MARIA ARIAS </t>
  </si>
  <si>
    <t>ZULUAGA ZULUAGA LUZ MARY</t>
  </si>
  <si>
    <t>lmzuluaga0428@gmail.com</t>
  </si>
  <si>
    <t>Norberto Garcia</t>
  </si>
  <si>
    <t>RUIZ GONZALEZ MARIA FERNANDA</t>
  </si>
  <si>
    <t>maferruiz49@gmail.com</t>
  </si>
  <si>
    <t>Calle 138 # 134 - 08</t>
  </si>
  <si>
    <t xml:space="preserve">Ximena Paola Ruiz Gonzalez </t>
  </si>
  <si>
    <t>PENAGOS CONTRERAS EIMMY PAOLA</t>
  </si>
  <si>
    <t>penagos.paola15@hotmail.com</t>
  </si>
  <si>
    <t>CL 54i # 89B 23</t>
  </si>
  <si>
    <t>Miguel Angel Guzman</t>
  </si>
  <si>
    <t>Coomeva cartera</t>
  </si>
  <si>
    <t>asesor a backoffice a partir del 01 de agosto 2022 / pasa a ser auxiliar de coomeva cartera 09/06/2023</t>
  </si>
  <si>
    <t>Vanegarciia02@gmail.com</t>
  </si>
  <si>
    <t>FAENA</t>
  </si>
  <si>
    <t>GILBERTO PATERNINA</t>
  </si>
  <si>
    <t>PATIÑO IBAÑEZ ANDREA</t>
  </si>
  <si>
    <t>andreasanty845@gmail.com</t>
  </si>
  <si>
    <t>Calle 69 D # 18 F29 Sur</t>
  </si>
  <si>
    <t>Sandra Liliana Ibañez</t>
  </si>
  <si>
    <t>CRISTANCHO PRIETO ANDRES GUILLERMO</t>
  </si>
  <si>
    <t>cristancho-10@gmail.com</t>
  </si>
  <si>
    <t>Carrera 7 A # 2 - 68 Sur</t>
  </si>
  <si>
    <t>Karla Rozo</t>
  </si>
  <si>
    <t>Renuncia - Viaje Familiar</t>
  </si>
  <si>
    <t>ANZOLA CASTRO BRENDA MILENA</t>
  </si>
  <si>
    <t>milenajgabriela9516@gmail.com</t>
  </si>
  <si>
    <t>Transversal 126 D # 132 B 43</t>
  </si>
  <si>
    <t>Luis Esteban Ramirez</t>
  </si>
  <si>
    <t>HERNANDEZ MELGAREJO JUAN DAVID</t>
  </si>
  <si>
    <t>juandavid195@outlook.com</t>
  </si>
  <si>
    <t>Calle 48 # 20 - 19</t>
  </si>
  <si>
    <t>El Progreso - Martires</t>
  </si>
  <si>
    <t xml:space="preserve">Luz Marina Melgarejo </t>
  </si>
  <si>
    <t>ROJAS PINZON LAURA VANESA</t>
  </si>
  <si>
    <t>laura.vanesa.rojas43@gmail.com</t>
  </si>
  <si>
    <t xml:space="preserve">Calle 7 # 92 a 56 </t>
  </si>
  <si>
    <t xml:space="preserve">Ciudad tintal - Kennedy </t>
  </si>
  <si>
    <t xml:space="preserve">Maria Mercedes pinzon </t>
  </si>
  <si>
    <t xml:space="preserve">MOLINA MARTINEZ LEYDY VIVIANA </t>
  </si>
  <si>
    <t>leidymolina827@gmail.com</t>
  </si>
  <si>
    <t>Calle 92 a # 77 g - 77 sur</t>
  </si>
  <si>
    <t xml:space="preserve">Bosa San José </t>
  </si>
  <si>
    <t xml:space="preserve">Maria del Carmen Martinez </t>
  </si>
  <si>
    <t xml:space="preserve">SANCHEZ UPARELA MIGUEL ANGEL </t>
  </si>
  <si>
    <t>miguelangelsanchez416@gmail.com</t>
  </si>
  <si>
    <t>Carrera 36 a # 16 - 63</t>
  </si>
  <si>
    <t>Edilma isabel Uparela</t>
  </si>
  <si>
    <t>RESTREPO FORONDA SANDRA LILIANA</t>
  </si>
  <si>
    <t>lilianrestrep12@gmail.com</t>
  </si>
  <si>
    <t>Carrera 45 F # 85 - 78</t>
  </si>
  <si>
    <t>Nelly Foronda Ortega</t>
  </si>
  <si>
    <t>ESPINOSA MATAMOROS ASTRID LORENA</t>
  </si>
  <si>
    <t>astridespinosa836@gmail.com</t>
  </si>
  <si>
    <t xml:space="preserve">CALLE 11A # 13-50 </t>
  </si>
  <si>
    <t>OBANDO-EL ROSAL-CUNDINAMARCA</t>
  </si>
  <si>
    <t>EDWIN ANDRES CARMONA</t>
  </si>
  <si>
    <t>1/01/2022 cambio de Asesor(a) de Negoacion a Auxiliar Operativo de aux a data 1/03/2022</t>
  </si>
  <si>
    <t>ROMERO VANEGAS JUAN PABLO</t>
  </si>
  <si>
    <t>ALEIDA ROMERO</t>
  </si>
  <si>
    <t>SISTEMAS</t>
  </si>
  <si>
    <t>CAMACHO MILLAN DAYANA</t>
  </si>
  <si>
    <t>dayanacamachomillan@gmail.com</t>
  </si>
  <si>
    <t>Calle 53 A Sur # 80 A 19</t>
  </si>
  <si>
    <t>Pastranita - Kennedy</t>
  </si>
  <si>
    <t>Samuel Angelo Pinto Millan</t>
  </si>
  <si>
    <t xml:space="preserve">MORALES SUAREZ LAURA YESENIA </t>
  </si>
  <si>
    <t>laura.25yes78@gmail.com</t>
  </si>
  <si>
    <t>CLL 48Q #5B-46</t>
  </si>
  <si>
    <t>MOLINO II</t>
  </si>
  <si>
    <t>ADRIANA SUAREZ</t>
  </si>
  <si>
    <t>HOTELERIA Y TURISMO</t>
  </si>
  <si>
    <t>GOMEZ ROA EDISON ORLANDO</t>
  </si>
  <si>
    <t>edison_0704@hotmail.com</t>
  </si>
  <si>
    <t>Calle 10 # 86 - 90</t>
  </si>
  <si>
    <t>Alsaga Occidental - Kennedy</t>
  </si>
  <si>
    <t>Rosa Elvira Roa</t>
  </si>
  <si>
    <t>Ingeniera industrial</t>
  </si>
  <si>
    <t>HERNANDEZ ZULETA JULY DANIELA</t>
  </si>
  <si>
    <t xml:space="preserve">daniela15zuleta@gmail.com   </t>
  </si>
  <si>
    <t>Calle 164 # 18 - 65</t>
  </si>
  <si>
    <t xml:space="preserve">Orquideas - Usaquen </t>
  </si>
  <si>
    <t>CUBILLOS GARCIA CRISTIAN CAMILO</t>
  </si>
  <si>
    <t xml:space="preserve">cristiancamilo12@hotmail.com   </t>
  </si>
  <si>
    <t>Kr 75 · 62 F 53 Sur</t>
  </si>
  <si>
    <t>Casa Loma</t>
  </si>
  <si>
    <t>Mireya Garcia</t>
  </si>
  <si>
    <t>Administrador de empresas comerciales</t>
  </si>
  <si>
    <t>de banco popular a baypor 1 sep 2021 / pasa a coordinador de falabella 07/09/2022 a director en falabella 01/10/2022 / pasa a metlife 15/03/2023</t>
  </si>
  <si>
    <t>CORREA JARAMILLO ADRIANA LISSETH</t>
  </si>
  <si>
    <t xml:space="preserve"> adrianacorreajaramillo@gmail.com  </t>
  </si>
  <si>
    <t>Carrera 76 I 58 A 17 sur</t>
  </si>
  <si>
    <t>Marta Jaramillo</t>
  </si>
  <si>
    <t>Renuncia mal ambiente laboral incompatibilidad con el jefe</t>
  </si>
  <si>
    <t>VALERO LEIDY GERALDINE</t>
  </si>
  <si>
    <t>geralvale314@hotmail.com</t>
  </si>
  <si>
    <t>Carrera 93 C 3 46 F 58</t>
  </si>
  <si>
    <t>Ruben Dario Tabares Montaño</t>
  </si>
  <si>
    <t xml:space="preserve">CASAS JUYA LUISA FERNANDA </t>
  </si>
  <si>
    <t>3044672580 - 3194612428</t>
  </si>
  <si>
    <t>ferjuya12@hotmail.com</t>
  </si>
  <si>
    <t xml:space="preserve">Carrera 50 A # 39 - 11 </t>
  </si>
  <si>
    <t>Muzu - Puente Aranda</t>
  </si>
  <si>
    <t>Carlos Pinto</t>
  </si>
  <si>
    <t>Terminación por periodo de prueba</t>
  </si>
  <si>
    <t>MORENO MATEUS ANGIE CATALINA</t>
  </si>
  <si>
    <t>angie.catalina20@gmail.com</t>
  </si>
  <si>
    <t>Diagonal 83 Bis # 76 - 25</t>
  </si>
  <si>
    <t>Fulvia Rosa Mateus Pardo</t>
  </si>
  <si>
    <t>PINZON ABRIL YEISON RICARDO</t>
  </si>
  <si>
    <t xml:space="preserve">pinzonyeison23@gmail.com </t>
  </si>
  <si>
    <t>Villas el Cerro</t>
  </si>
  <si>
    <t>Pasa a asesor jr 01/03/2023</t>
  </si>
  <si>
    <t>PALENCIA RIOS JESICA LORENA</t>
  </si>
  <si>
    <t>lorena.xix@gmail.com</t>
  </si>
  <si>
    <t xml:space="preserve">CALLE 64 #112 B82 </t>
  </si>
  <si>
    <t>ENGATIVA CENTRO</t>
  </si>
  <si>
    <t>ALEIDA RIOS BUITRAGO</t>
  </si>
  <si>
    <t>de asesora Claro a supervisor de calidad 01/03/2022</t>
  </si>
  <si>
    <t>QUIASUA GUZMAN INGRID NATHALIA</t>
  </si>
  <si>
    <t>n.quiasua@gmail.com</t>
  </si>
  <si>
    <t xml:space="preserve">Calle 15 #30 186 Torre 10 Apartamento 302 </t>
  </si>
  <si>
    <t>Ciudad verde - Soacha</t>
  </si>
  <si>
    <t xml:space="preserve">Alba Mercedez Guzman </t>
  </si>
  <si>
    <t>0pasa de bayport a falabella 02/09/2022</t>
  </si>
  <si>
    <t>Renuncia - Horario laboral y desplazamiento</t>
  </si>
  <si>
    <t>CUADROS PAEZ ANGELA PATRICIA</t>
  </si>
  <si>
    <t>angela2019cuadroa@gmail.com</t>
  </si>
  <si>
    <t>Diagonal 45 B # 13 M 25 Sur</t>
  </si>
  <si>
    <t>Henry Mora Moya</t>
  </si>
  <si>
    <t>VANEGAS BUITRAGO LAURA VANESSA</t>
  </si>
  <si>
    <t>lauravanessa02-16@hotmail.com</t>
  </si>
  <si>
    <t>calle 58p sur # 78m-21</t>
  </si>
  <si>
    <t>Maria Buitrago</t>
  </si>
  <si>
    <t>GONZALEZ LOZANO MAURICIO ANDRES</t>
  </si>
  <si>
    <t>andyka2015@hotmail.com</t>
  </si>
  <si>
    <t>Calle 77 c # 114 a 09</t>
  </si>
  <si>
    <t>Gran granada - engativa</t>
  </si>
  <si>
    <t xml:space="preserve">Jorge Luis Coman </t>
  </si>
  <si>
    <t>Conyugue</t>
  </si>
  <si>
    <t>CASTRO GONZALEZ YULI ANDREA</t>
  </si>
  <si>
    <t>yuliandreacastrogonzalez@hotmail.com</t>
  </si>
  <si>
    <t>Calle 58 C # 23 D 43 sur</t>
  </si>
  <si>
    <t>Protecho - Candelaria la Nueva</t>
  </si>
  <si>
    <t>Steven Riveros</t>
  </si>
  <si>
    <t>Sura</t>
  </si>
  <si>
    <t>Pasa de coomeva a sura 22/09/2022</t>
  </si>
  <si>
    <t>Renuncia - Cambio de actividad</t>
  </si>
  <si>
    <t xml:space="preserve">ACEVEDO CARRILLO TANIA GINNETH </t>
  </si>
  <si>
    <t>yely201513@gmail.com</t>
  </si>
  <si>
    <t>cra 122 a bis # 70-01</t>
  </si>
  <si>
    <t>Engativa-Pueblo</t>
  </si>
  <si>
    <t>Alexandra Carrilo</t>
  </si>
  <si>
    <t>Administración turistica y hotelera</t>
  </si>
  <si>
    <t>B. Agrario 11/08/2021 - Gestión Humana - 14/08/2021 Scotibank 02/11/2021 - Asesor(a) de Negociacion a Supervisor de calidad 14/01/2022, se legaliza el 01/02/2022</t>
  </si>
  <si>
    <t>Terminación de Contrato Justa Causa</t>
  </si>
  <si>
    <t xml:space="preserve">PACHON RAMOS KATHERINE STEFANY </t>
  </si>
  <si>
    <t>stefanypachon11@hotmail.com</t>
  </si>
  <si>
    <t>Carrera 88 I Bis # 49 C 09</t>
  </si>
  <si>
    <t>Glady Ramos</t>
  </si>
  <si>
    <t>SALGADO BUITRAGO ANGIE VIVIANA</t>
  </si>
  <si>
    <t>angie.salgado01102002@gmail.com</t>
  </si>
  <si>
    <t xml:space="preserve">CARRERA 93 D # 72 47 SUR </t>
  </si>
  <si>
    <t xml:space="preserve">BOSA RECREO </t>
  </si>
  <si>
    <t xml:space="preserve">ADRIANA BUITRAGO </t>
  </si>
  <si>
    <t xml:space="preserve">TECNOLOGO EN GESTION DEL TALENTO HUMANO </t>
  </si>
  <si>
    <t xml:space="preserve">LOPEZ RAMIREZ MARTHA PATRICIA </t>
  </si>
  <si>
    <t>pati_j27@hotmail.com</t>
  </si>
  <si>
    <t>Calle 65 Bis # 86 - 59</t>
  </si>
  <si>
    <t xml:space="preserve">Luis Hernando Garcia </t>
  </si>
  <si>
    <t>MONTAÑEZ MAHECHA PAOLA ALEJANDRA</t>
  </si>
  <si>
    <t>Paolaaleja15@gmail.com</t>
  </si>
  <si>
    <t>Calle 154 A # 113 C 23</t>
  </si>
  <si>
    <t>Londres - Suba</t>
  </si>
  <si>
    <t xml:space="preserve">Ana Patricia Mahecha </t>
  </si>
  <si>
    <t>Calle 54 A Bis # 80 C 69  Sur</t>
  </si>
  <si>
    <t xml:space="preserve">SEGURA SEGURA MARIA CAMILA </t>
  </si>
  <si>
    <t>camisegura208@gmail.com</t>
  </si>
  <si>
    <t>Calle 87 A Sur # 6 - 29</t>
  </si>
  <si>
    <t>Ester Segura</t>
  </si>
  <si>
    <t>Renuncia Por Motivos Personales</t>
  </si>
  <si>
    <t xml:space="preserve">ISASA MUÑOZ JANETH PAOLA </t>
  </si>
  <si>
    <t>paolaisasa1234@gmail.com</t>
  </si>
  <si>
    <t xml:space="preserve">Carrera 50 A # 33 - 44 Sur </t>
  </si>
  <si>
    <t>Fany Muñoz</t>
  </si>
  <si>
    <t>SUSPENSIÓN 2 DIAS</t>
  </si>
  <si>
    <t>Renuncia - Viaje</t>
  </si>
  <si>
    <t>MORENO CORDOBA LEYNIS YUDALI</t>
  </si>
  <si>
    <t>yudaleys@hotmail.com</t>
  </si>
  <si>
    <t>Calle 42 A Sur # 6 - 59</t>
  </si>
  <si>
    <t>Adela Cordoba</t>
  </si>
  <si>
    <t>ROMERO CUARTAS LISETH YOANA</t>
  </si>
  <si>
    <t>lisethyoana_97@hotmail.com</t>
  </si>
  <si>
    <t>Transversal 90 D # 87 - 10</t>
  </si>
  <si>
    <t>Clara del Pilar Cuartas Jimenez</t>
  </si>
  <si>
    <t>MEDINA GUERRERO ANGIE MILENA</t>
  </si>
  <si>
    <t>milenita_0094@hotmail.com</t>
  </si>
  <si>
    <t>Calle 128 B # 119 F 17</t>
  </si>
  <si>
    <t>Yeison Beltran</t>
  </si>
  <si>
    <t>VARGAS HUERFANO JAIRO STIVENSON</t>
  </si>
  <si>
    <t xml:space="preserve">jairovargas89@outlook.com </t>
  </si>
  <si>
    <t xml:space="preserve">Calle 80 Bis Sur # 94 - 75 </t>
  </si>
  <si>
    <t xml:space="preserve">Maria Oliva Huerfano </t>
  </si>
  <si>
    <t>Pregrado Mercadeo y Publicidad</t>
  </si>
  <si>
    <t xml:space="preserve">CONTRERAS PINTO ANGIE MILENA </t>
  </si>
  <si>
    <t>miletalia@hotmail.com</t>
  </si>
  <si>
    <t>Calle 54 C # 98 - 51</t>
  </si>
  <si>
    <t xml:space="preserve">Sandra Milena Contreras </t>
  </si>
  <si>
    <t>GORDILLO SOLER MÓNICA MARÍA</t>
  </si>
  <si>
    <t>moni4992@outlook.com</t>
  </si>
  <si>
    <t xml:space="preserve">Carrera 86 C # 49 A 13 Sur </t>
  </si>
  <si>
    <t xml:space="preserve">Morgan Dario Noriega Saenz </t>
  </si>
  <si>
    <t>Bayport - Banco Agrario 07/05/2021</t>
  </si>
  <si>
    <t>GARZON OVIEDO MONICA JULIANA</t>
  </si>
  <si>
    <t>julianaprinss89@gmail.com</t>
  </si>
  <si>
    <t>Calle 67 Sur # 84 - 21</t>
  </si>
  <si>
    <t>Bosa La Paz</t>
  </si>
  <si>
    <t>Jerson Sanchez</t>
  </si>
  <si>
    <t xml:space="preserve">CORTES FANDIÑO MICHEL ESTEFANIA </t>
  </si>
  <si>
    <t>michelcortesfandino@gmail.com</t>
  </si>
  <si>
    <t>Carrera 8 B Este # 5 a 21</t>
  </si>
  <si>
    <t>Londres - Santa Fe</t>
  </si>
  <si>
    <t>Maria Fandiño</t>
  </si>
  <si>
    <t>RAMIREZ OLARTE CRISTIAN ALONSO</t>
  </si>
  <si>
    <t>olartechristian41@gmail.com</t>
  </si>
  <si>
    <t>Diagonal 4 # 10 - 30</t>
  </si>
  <si>
    <t>Luz Stella Olarte</t>
  </si>
  <si>
    <t>GONZALEZ GONZALEZ ADRIANA SAMANTHA</t>
  </si>
  <si>
    <t>samanthagonzalez8888@gmail.com</t>
  </si>
  <si>
    <t>Carrera 98 # 0 - 41</t>
  </si>
  <si>
    <t>Carlos Wilson Gonzalez</t>
  </si>
  <si>
    <t>Carrera 100 # 158 - 57</t>
  </si>
  <si>
    <t>Villa Hermosa - Suba</t>
  </si>
  <si>
    <t>Stella Serrano Jaime</t>
  </si>
  <si>
    <t>GONZALEZ HUESO LAURA CATALINA</t>
  </si>
  <si>
    <t>laufilmi@gmail.com</t>
  </si>
  <si>
    <t>Carrera 150 # 142 B 03</t>
  </si>
  <si>
    <t>Bilbao - Suba</t>
  </si>
  <si>
    <t>Henry Martinez Santana</t>
  </si>
  <si>
    <t xml:space="preserve">GALEANO AGUDELO JUAN DAVID </t>
  </si>
  <si>
    <t>AFBM1031@GMAIL.COM</t>
  </si>
  <si>
    <t>Diagonal 47 Sur # 51 - 43</t>
  </si>
  <si>
    <t>Maria Agudelo</t>
  </si>
  <si>
    <t>PEÑA SANCHEZ NELSON ENRIQUE</t>
  </si>
  <si>
    <t>Compensar - Salud Total 01/07/2021</t>
  </si>
  <si>
    <t>veienrique@gmail.com</t>
  </si>
  <si>
    <t>Calle 75 C sur numero 5 29</t>
  </si>
  <si>
    <t>Manzanarez - Usme</t>
  </si>
  <si>
    <t>Elsa Sanchez</t>
  </si>
  <si>
    <t>CASAS ROZO AMMY VIVIANA</t>
  </si>
  <si>
    <t>vivilaprincesa@hotmail.com</t>
  </si>
  <si>
    <t>Carrera 92 A # 69 A 73</t>
  </si>
  <si>
    <t>La Florida - Engativa</t>
  </si>
  <si>
    <t xml:space="preserve">Martha Liliana Rozo </t>
  </si>
  <si>
    <t>PATIÑO PEÑUELA MARIA MERCEDES</t>
  </si>
  <si>
    <t>Mercedes79_patino@hotmail.com</t>
  </si>
  <si>
    <t>Carrera 75 # 54 - 84</t>
  </si>
  <si>
    <t>Normandia - Engativa</t>
  </si>
  <si>
    <t>Maria Victoria de Varon</t>
  </si>
  <si>
    <t>ABAUNZA CASTRO LAURA GINETH</t>
  </si>
  <si>
    <t>Lauragineth3@gmail.com</t>
  </si>
  <si>
    <t>Carrera 103 c # 168 - 59</t>
  </si>
  <si>
    <t>Nicolas Monroy Guio</t>
  </si>
  <si>
    <t>VEGA VELASCO JESSICA</t>
  </si>
  <si>
    <t>jessivegav@gmail.com</t>
  </si>
  <si>
    <t>Transversal 34 C Sur # 41 - 55</t>
  </si>
  <si>
    <t>Villa Mayor - Suba</t>
  </si>
  <si>
    <t>Luis Angel Vega</t>
  </si>
  <si>
    <t>Pregrado en Ingenieria Ambiental</t>
  </si>
  <si>
    <t>ROMERO ARIAS VIVIAN NATALIA</t>
  </si>
  <si>
    <t>Vivianromeroarias0217@gmal.com</t>
  </si>
  <si>
    <t>Calle 69 C Sur # 78 - 45</t>
  </si>
  <si>
    <t>Piamonte - Bosa</t>
  </si>
  <si>
    <t>Fanny Yaneth Romero Arias</t>
  </si>
  <si>
    <t>Pregado En Derecho</t>
  </si>
  <si>
    <t xml:space="preserve">Renuncia -  Mejor Oferta </t>
  </si>
  <si>
    <t>JIMENEZ RIVERA JUAN STEVAN</t>
  </si>
  <si>
    <t>el.mono62@hotmail.com</t>
  </si>
  <si>
    <t>Carrera 78 H Bis # 65 A 75 Sur</t>
  </si>
  <si>
    <t xml:space="preserve">Miriam Rivera Morales </t>
  </si>
  <si>
    <t>SALGADO MORA KRISTIAN EDUARDO</t>
  </si>
  <si>
    <t>kristianmora3@gmail.com</t>
  </si>
  <si>
    <t>Calle 2 A # 5 - 38 Este</t>
  </si>
  <si>
    <t>Gloria Ines Mora Romero</t>
  </si>
  <si>
    <t>LAGOS MONTAÑA HAROLD ALEXIS</t>
  </si>
  <si>
    <t>lucisamu2017@gmail.com</t>
  </si>
  <si>
    <t>Calle 60 A sur # 32 - 05</t>
  </si>
  <si>
    <t>Emperatriz Montaña Encizo</t>
  </si>
  <si>
    <t>OCHOA LINARES IVETTE</t>
  </si>
  <si>
    <t>Ivet7788@hotmail.com</t>
  </si>
  <si>
    <t>DIAGONAL 93 B SUR #18L-15</t>
  </si>
  <si>
    <t>MOCHUELO BAJO</t>
  </si>
  <si>
    <t>MARIA LINARES (MAMA)</t>
  </si>
  <si>
    <t>de scotiabank a falabella 02/11/2021</t>
  </si>
  <si>
    <t>CARVAJAL MONTEALEGRE LEIDY MARCELA</t>
  </si>
  <si>
    <t>leidymarcelacarvajal88@hotmail.com</t>
  </si>
  <si>
    <t>Calle 55 Sur # 11 A 21</t>
  </si>
  <si>
    <t>Abraham Lincon - Tunjuelito</t>
  </si>
  <si>
    <t xml:space="preserve">Cesar Augusto Conde </t>
  </si>
  <si>
    <t>Licenciado en educación Básica con Enfásis en Lengua Castellana</t>
  </si>
  <si>
    <t>BARBOSA MARQUEZ KATHERINE</t>
  </si>
  <si>
    <t>gateo0630@hotmail.com</t>
  </si>
  <si>
    <t>Carrera 20 Este # 92 - 85 Sur</t>
  </si>
  <si>
    <t>Las Violetas - Usme</t>
  </si>
  <si>
    <t>Kevin Tovar Rubio</t>
  </si>
  <si>
    <t>Terminación Obra o Labor</t>
  </si>
  <si>
    <t>CONDE PRADA LEIDY GISELL</t>
  </si>
  <si>
    <t>lgconde06@gmail.com</t>
  </si>
  <si>
    <t>CARRERA 101A #152 A 30</t>
  </si>
  <si>
    <t>PINAR SUBA</t>
  </si>
  <si>
    <t>SANDRA MILENA PRADA</t>
  </si>
  <si>
    <t>ADMINISTRACION DE SEGURIDAD Y SALUD EN EL TRABAJO</t>
  </si>
  <si>
    <t>Pasa de asesora a auxiliar operativo 01/08/2022 - pasa de auxiliar a data marshall 01/12/2022</t>
  </si>
  <si>
    <t>CONTRERAS PINZON MARIA FERNANDA</t>
  </si>
  <si>
    <t>Carrera 87 G # 42 Sur 63</t>
  </si>
  <si>
    <t xml:space="preserve">Tintalito </t>
  </si>
  <si>
    <t xml:space="preserve">Rafael Contreras </t>
  </si>
  <si>
    <t>Scotiabank - Falabella 03/06/2021</t>
  </si>
  <si>
    <t>Terminación sin justa causa</t>
  </si>
  <si>
    <t>UMAÑA REYES YURI NAYIBE</t>
  </si>
  <si>
    <t>2103yuri@gmail.com</t>
  </si>
  <si>
    <t>Calle 69 # 112 B 47</t>
  </si>
  <si>
    <t>Villa Gradys - Engativa</t>
  </si>
  <si>
    <t>Sandra Reyes</t>
  </si>
  <si>
    <t>VILLALBA SALINAS YULI KATHERINE</t>
  </si>
  <si>
    <t>yulikatherinecubillossalinas@gmail.com</t>
  </si>
  <si>
    <t>Calle 42 F Sur # 87 B 18</t>
  </si>
  <si>
    <t>Altamar - Kennedy</t>
  </si>
  <si>
    <t>Mireya Salinas Garcia</t>
  </si>
  <si>
    <t>CAMPOS BELTRAN MARIA PAULA</t>
  </si>
  <si>
    <t>maria.paula-97@outlook.com</t>
  </si>
  <si>
    <t>Carrera 74 a # 71 a 22</t>
  </si>
  <si>
    <t>Mabel Beltran Cuenca</t>
  </si>
  <si>
    <t>Tía</t>
  </si>
  <si>
    <t>Analista Juridico</t>
  </si>
  <si>
    <t>GARZON BELTRAN LEIDY VIVIANA</t>
  </si>
  <si>
    <t>leidy112411@gmail.com</t>
  </si>
  <si>
    <t>Calle 116 # 64 A 19</t>
  </si>
  <si>
    <t xml:space="preserve">Engativa Centro </t>
  </si>
  <si>
    <t>Jhonatan Pinzon</t>
  </si>
  <si>
    <t>GUZMAN RODRIGUEZ MALYN SADALLY</t>
  </si>
  <si>
    <t>mei99grodriguez@gmail.com</t>
  </si>
  <si>
    <t>Carrera 24 A # 19 - 03 Sur</t>
  </si>
  <si>
    <t>Diana Patricia Rodriguez Vargas</t>
  </si>
  <si>
    <t>CABALLERO VASQUEZ ANDREA LIZETH</t>
  </si>
  <si>
    <t>liziecaballero0329@gmail.com</t>
  </si>
  <si>
    <t xml:space="preserve">CARRERA 80 P # 83 C 33 SUR </t>
  </si>
  <si>
    <t xml:space="preserve">BOSA EL JARDIN </t>
  </si>
  <si>
    <t xml:space="preserve">FANNY VASQUEZ </t>
  </si>
  <si>
    <t>n/a</t>
  </si>
  <si>
    <t>21/12/2021  inicio etapa productiva</t>
  </si>
  <si>
    <t>SANCHEZ GONZALEZ MARIA CAMILA</t>
  </si>
  <si>
    <t>camila.gonzalez1418@gmail.com</t>
  </si>
  <si>
    <t>Carrera 73 # 39 Sur 64</t>
  </si>
  <si>
    <t>Jurany Hasbleydi Melo</t>
  </si>
  <si>
    <t>Terinación de contrato - Periodo de prueba</t>
  </si>
  <si>
    <t>BORRERO SOTO ANGIE PAOLA</t>
  </si>
  <si>
    <t>paosoto1205@gmail.com</t>
  </si>
  <si>
    <t>Carrera 89 a # 89 - 97</t>
  </si>
  <si>
    <t>Los Cerezos - Engativa</t>
  </si>
  <si>
    <t xml:space="preserve">Luis Ernesto Borrero </t>
  </si>
  <si>
    <t>RODRIGUEZ SANTODOMINGO CRISTIAN FELIPE</t>
  </si>
  <si>
    <t>cristiansantodomingo34@gmail.com</t>
  </si>
  <si>
    <t>Calle 39 Sur # 72 M 27</t>
  </si>
  <si>
    <t>Carimagua - Kennedy</t>
  </si>
  <si>
    <t>Claudia Isabel Santodomingo</t>
  </si>
  <si>
    <t>CELY BARRERA YADDI PAOLA</t>
  </si>
  <si>
    <t>ypaola0713@gmail.com</t>
  </si>
  <si>
    <t>Calle 87 sur # 91 - 90</t>
  </si>
  <si>
    <t>Pilar Barrera Marin</t>
  </si>
  <si>
    <t>21mayo 21, falabella</t>
  </si>
  <si>
    <t xml:space="preserve">DURAN CEDANO ANGIE ALEJANDRA </t>
  </si>
  <si>
    <t>eidicy29@hotmail.com</t>
  </si>
  <si>
    <t>Calle 70 b sur # 78 c 41</t>
  </si>
  <si>
    <t>Carbonel - Bosa</t>
  </si>
  <si>
    <t>Omar Duran</t>
  </si>
  <si>
    <t>LINARES SANABRIA LIZETH STEFANY</t>
  </si>
  <si>
    <t>stefanylinares23@gmail.com</t>
  </si>
  <si>
    <t>Calle 75 Sur # 18 c 20</t>
  </si>
  <si>
    <t>La Estrella - Ciudada Bolivar</t>
  </si>
  <si>
    <t>Mateo Garcia Suarez</t>
  </si>
  <si>
    <t>GONZALEZ FLOREZ GREYCI ALEJANDRA</t>
  </si>
  <si>
    <t>grealgofo27@gmail.com</t>
  </si>
  <si>
    <t xml:space="preserve">Las cerezas - Engativa </t>
  </si>
  <si>
    <t>Farid Lenar Gonzalez Florez</t>
  </si>
  <si>
    <t xml:space="preserve">HERRERA SIERRA KAREN LIZETH </t>
  </si>
  <si>
    <t>kalize312@gmail.com</t>
  </si>
  <si>
    <t>Calle 129c # 86 a 22</t>
  </si>
  <si>
    <t xml:space="preserve">Maria Luisa Sierra </t>
  </si>
  <si>
    <t xml:space="preserve">NIÑO GOMEZ EIDY VIVIANA </t>
  </si>
  <si>
    <t>lebriilopeazul@gmail.com</t>
  </si>
  <si>
    <t>Calle 155 # 99 A 60</t>
  </si>
  <si>
    <t>Cesar Gomez</t>
  </si>
  <si>
    <t>LARA MELENDEZ MANUEL FEDERICO</t>
  </si>
  <si>
    <t>manuel13.095@hotmail.com</t>
  </si>
  <si>
    <t>Carrera 20 # 49 - 59</t>
  </si>
  <si>
    <t>Palermo -Teusaquillo</t>
  </si>
  <si>
    <t xml:space="preserve">Chayanne Carvajal Granados </t>
  </si>
  <si>
    <t>RONCANCIO PARRA JAIR</t>
  </si>
  <si>
    <t>jrp34@hotmail.com</t>
  </si>
  <si>
    <t>Diagonal 60 # 74 i 16 sur</t>
  </si>
  <si>
    <t>Milena Roncancio</t>
  </si>
  <si>
    <t>LOPEZ RAMIREZ EMMILY JOHANNE</t>
  </si>
  <si>
    <t>emmilylr@hotmail.com</t>
  </si>
  <si>
    <t>Calle 17 # 30 - 187</t>
  </si>
  <si>
    <t xml:space="preserve">VELASQUEZ CHARRY MICHEL CAMILA </t>
  </si>
  <si>
    <t>mcvelasquez051@misena.edu.co</t>
  </si>
  <si>
    <t>CARRERA 2 # 30 SUR - 139 SOACHA</t>
  </si>
  <si>
    <t>CIUDADELA COLSUBSIDIO MAIPORE</t>
  </si>
  <si>
    <t>MIGUEL ARIZA</t>
  </si>
  <si>
    <t>COMERCIO EXTERIOR Y NEGOCIOS INTERNACIONALES</t>
  </si>
  <si>
    <t xml:space="preserve">LOPEZ BONILLA LUISA FERNANDA </t>
  </si>
  <si>
    <t>bonillaluisa682@gmail.com</t>
  </si>
  <si>
    <t>Carrera 10 # 49 F 60 Sur</t>
  </si>
  <si>
    <t>Guiparma - Rafael Uribe Uribe</t>
  </si>
  <si>
    <t xml:space="preserve">Andrea Paola Bonilla </t>
  </si>
  <si>
    <t>ZUÑIGA PEREZ MARLEIDYS</t>
  </si>
  <si>
    <t>marleidis703@hotmail.com</t>
  </si>
  <si>
    <t xml:space="preserve">Carrera 77 H # 70 A 31 Sur </t>
  </si>
  <si>
    <t>La Despensa - Bosa</t>
  </si>
  <si>
    <t>Ronal Zuñiga Galan</t>
  </si>
  <si>
    <t>Retiro - Motivos de Viaje</t>
  </si>
  <si>
    <t>HERNANDEZ CERON DAYANNE SELEIDY</t>
  </si>
  <si>
    <t>dayannehernandezceron@gmail.com</t>
  </si>
  <si>
    <t xml:space="preserve">Calle 36 B Sur # 3 B 06 Este </t>
  </si>
  <si>
    <t xml:space="preserve">Maria Maide Ceron Suarez </t>
  </si>
  <si>
    <t>Retiro - Motivos personales</t>
  </si>
  <si>
    <t>RENDON BOHORQUEZ INDYRA YICELA</t>
  </si>
  <si>
    <t>indira18mg@gmail.com</t>
  </si>
  <si>
    <t>cra 74b #62 g-28 sur</t>
  </si>
  <si>
    <t>Andres Castro</t>
  </si>
  <si>
    <t>Importación de bienes y servicios</t>
  </si>
  <si>
    <t>Tecnologo en negocios internacionales</t>
  </si>
  <si>
    <t>Pasa Asesor(a) de Negociacion a Supervisor de calidad 14/01/2022, se hace efectiva el 01/02/2022</t>
  </si>
  <si>
    <t>BERMUDEZ MORALES MARITZA ALEJANDRA</t>
  </si>
  <si>
    <t>am6499096@gmail.com</t>
  </si>
  <si>
    <t xml:space="preserve">Cra 1b # 43-79 sur </t>
  </si>
  <si>
    <t>Ruby Pilar Morales Montealegre</t>
  </si>
  <si>
    <t>RODRIGUEZ ESPITIA INGRID NATHALY</t>
  </si>
  <si>
    <t>nata.ly1605@hotmail.com</t>
  </si>
  <si>
    <t>Carrera 109 # 137 - 54</t>
  </si>
  <si>
    <t xml:space="preserve">Nicolas Layton Rojas </t>
  </si>
  <si>
    <t>PELAEZ OSPINA DIANA CAROLINA</t>
  </si>
  <si>
    <t>dianitak0310@gmail.com</t>
  </si>
  <si>
    <t>CALLE 38 A SUR #72 H 60</t>
  </si>
  <si>
    <t>CAROMAGUA</t>
  </si>
  <si>
    <t>MARIA OSPINA</t>
  </si>
  <si>
    <t>PSICOLOGÍA</t>
  </si>
  <si>
    <t>BERNAL CUBILLOS MARIVEL</t>
  </si>
  <si>
    <t>marii.bernalii@gmail.com</t>
  </si>
  <si>
    <t xml:space="preserve">carrera 87B 68B14 sur </t>
  </si>
  <si>
    <t>Bosa Sanpedro</t>
  </si>
  <si>
    <t>GRANADOS ROZO KAREN NATALIA</t>
  </si>
  <si>
    <t>Pasa de capital salud a sanitas 01/09/2022</t>
  </si>
  <si>
    <t>kngr0614@gmail.com</t>
  </si>
  <si>
    <t>CARRERA 13 # 31 F 17 SUR</t>
  </si>
  <si>
    <t>ROJAS RANGEL YESICA PAOLA</t>
  </si>
  <si>
    <t>yesicarojas2322@hotmail.com</t>
  </si>
  <si>
    <t>Calle 135 B # 124 C 31</t>
  </si>
  <si>
    <t>Yarlenis Rangel</t>
  </si>
  <si>
    <t>MUÑOZ BARRIGA LIZETH LORENA</t>
  </si>
  <si>
    <t>lorenitha299@gmail.com</t>
  </si>
  <si>
    <t>Calle 35 # 35 - 28</t>
  </si>
  <si>
    <t>Anderson Sebastian Alvarez</t>
  </si>
  <si>
    <t>GUASCA BALLEN YURY ANDREA</t>
  </si>
  <si>
    <t>ger03ballen@gmail.com</t>
  </si>
  <si>
    <t>Diagonal 129 B # 86 A 41</t>
  </si>
  <si>
    <t xml:space="preserve">Suba Rincon </t>
  </si>
  <si>
    <t>Maria Lucia Ballen</t>
  </si>
  <si>
    <t>B. Agrario 14/08/2021</t>
  </si>
  <si>
    <t>PINEDA RUSSI DIEGO ALEJANDRO</t>
  </si>
  <si>
    <t>diegopineda527@gmail.com</t>
  </si>
  <si>
    <t>Calle 36 # 72 Q 78 Sur</t>
  </si>
  <si>
    <t>Karol Juliana Pineda Russi</t>
  </si>
  <si>
    <t>ARIZA CARDOZO GLADYS LORENA</t>
  </si>
  <si>
    <t>lorenariza65@gmail.com</t>
  </si>
  <si>
    <t>Carrera 94 A # 65 - 41 Sur</t>
  </si>
  <si>
    <t>Diana Maria Cardozo</t>
  </si>
  <si>
    <t xml:space="preserve">ESCOBAR ANA MARIA </t>
  </si>
  <si>
    <t>Carrera 81 G # 73 F  35 Sur</t>
  </si>
  <si>
    <t>CASTILLO ARISTIZABAL JENIFFER CAROLINA</t>
  </si>
  <si>
    <t>carito8827@hotmail.com</t>
  </si>
  <si>
    <t xml:space="preserve">calle 87 sur 91 85 </t>
  </si>
  <si>
    <t xml:space="preserve">bosa parque de bogota </t>
  </si>
  <si>
    <t>oliver castillo</t>
  </si>
  <si>
    <t>MACHETE CONDE CINDY DANIELA</t>
  </si>
  <si>
    <t>machetecondecindydaniela@gmail.com</t>
  </si>
  <si>
    <t>Carrera73 No 56 - 33</t>
  </si>
  <si>
    <t>Nuevo Chile</t>
  </si>
  <si>
    <t>ANDRES ROJAS</t>
  </si>
  <si>
    <t>SI - UNIVERSITARIO DERECHO</t>
  </si>
  <si>
    <t>SANCHEZ SERNA ANGEL DAVID</t>
  </si>
  <si>
    <t>angeld.san03@gmail.com</t>
  </si>
  <si>
    <t xml:space="preserve">CALLE 2E #1A-85 SUR </t>
  </si>
  <si>
    <t>VILLA ALBA</t>
  </si>
  <si>
    <t>YULIANA SANCHEZ</t>
  </si>
  <si>
    <t>INGENIERO INDUSTRIAL</t>
  </si>
  <si>
    <t>DIAZ BOHORQUEZ JORGE ALEXANDER</t>
  </si>
  <si>
    <t>jad5282@hotmail.com</t>
  </si>
  <si>
    <t xml:space="preserve">Carrera 87 a 40 51 sur </t>
  </si>
  <si>
    <t xml:space="preserve">Barranquillita </t>
  </si>
  <si>
    <t>Aurora Bohorquez</t>
  </si>
  <si>
    <t>Data marsall a Coordinador 01/03/2022 - pasa a director 01/07/2023</t>
  </si>
  <si>
    <t>ESPINOSA ESPITIA LAURA VALENTINA</t>
  </si>
  <si>
    <t>valentinaespinosa593@gmail.com</t>
  </si>
  <si>
    <t>CLL 69A #121-54</t>
  </si>
  <si>
    <t>mantenimiento de  compu</t>
  </si>
  <si>
    <t>Renuncia - otra oferta laboral y mal ambiente laboral</t>
  </si>
  <si>
    <t>MORENO ALMANZA LEIDY YOHANNA</t>
  </si>
  <si>
    <t>leidy03moreno@hotmail.com</t>
  </si>
  <si>
    <t>Diagonal 32 C Bis A Sur</t>
  </si>
  <si>
    <t>Rosa Ines Almanza</t>
  </si>
  <si>
    <t>MORENO SANDOVAL DAIRON SANTIAGO</t>
  </si>
  <si>
    <t>daironmoreno@gmail.com</t>
  </si>
  <si>
    <t>Calle 112 Sur # 8 - 44</t>
  </si>
  <si>
    <t xml:space="preserve">El Uval - Usme </t>
  </si>
  <si>
    <t>Reincecio Moreno Torres</t>
  </si>
  <si>
    <t>Pregrado Licenciatura Artes</t>
  </si>
  <si>
    <t>ACOSTA HERREÑO LORAYNE JIMENA</t>
  </si>
  <si>
    <t>lolaacost321@gmail.com</t>
  </si>
  <si>
    <t>Carrera 7 # 93 sur 14</t>
  </si>
  <si>
    <t>El Virrey - Quinta de Usme</t>
  </si>
  <si>
    <t>Brando Yesid Perez</t>
  </si>
  <si>
    <t>URAN LOPEZ LAURA DANIELA</t>
  </si>
  <si>
    <t>lauradanielauranlopez@gmail.com</t>
  </si>
  <si>
    <t xml:space="preserve">Transversal 5 j # 48 a 61 sur </t>
  </si>
  <si>
    <t>Altos de Molinos - Rafel Uribe Uribe</t>
  </si>
  <si>
    <t>Paula Andrea Lopez Valencia</t>
  </si>
  <si>
    <t>RUBIANO FUENTES JUAN SEBASTIAN</t>
  </si>
  <si>
    <t>juansebastianrubianofuentes@gmail.com</t>
  </si>
  <si>
    <t>Transversal 113 c # 67 B 19</t>
  </si>
  <si>
    <t>Maria Elisa Fuentes</t>
  </si>
  <si>
    <t>GUZMAN BARRANTES ANDREA CAMILA</t>
  </si>
  <si>
    <t>andreaguzman1428@gmail.com</t>
  </si>
  <si>
    <t>Calle 64 B # 111 C 6</t>
  </si>
  <si>
    <t>Maria Fernanda Barrantes</t>
  </si>
  <si>
    <t>Ténico en Gestión Comercial</t>
  </si>
  <si>
    <t>CAMPO ZAMBRANO ANDRES MAURICIO</t>
  </si>
  <si>
    <t>mateoramirezcampo8@gmail.com</t>
  </si>
  <si>
    <t>Carrera 53 # 128 - 09</t>
  </si>
  <si>
    <t>Javier Alejandro Bautista</t>
  </si>
  <si>
    <t>LEON GOMEZ TATIANA</t>
  </si>
  <si>
    <t>tleon5014@gmail.com</t>
  </si>
  <si>
    <t>Calle 40 B # 86 A 09 Sur</t>
  </si>
  <si>
    <t>Mery Gomez</t>
  </si>
  <si>
    <t xml:space="preserve">VENEGAS CORTES JONATHAN RICARDO </t>
  </si>
  <si>
    <t>jonathanrivc@gmail.com</t>
  </si>
  <si>
    <t>Calle 45 B # 0 - 35</t>
  </si>
  <si>
    <t>Mariscal Sucre - Chapinero</t>
  </si>
  <si>
    <t xml:space="preserve">Nubia Esperanza Cortes </t>
  </si>
  <si>
    <t>RUIZ ANDREA JOHANA</t>
  </si>
  <si>
    <t>jhoana18ruiz@hotmail.com</t>
  </si>
  <si>
    <t>Carrera 100 # 65 - 46 sur</t>
  </si>
  <si>
    <t>Bosa el Recreo - Bosa</t>
  </si>
  <si>
    <t>Hilda Aurora Ruiz</t>
  </si>
  <si>
    <t xml:space="preserve">ARTUNDUAGA RAMIREZ KAREN ESMERALDA </t>
  </si>
  <si>
    <t>karen03esme@gmail.com</t>
  </si>
  <si>
    <t>Calle 91 B sur # 8 A 20</t>
  </si>
  <si>
    <t>Sandra Liliana Ramirez Valencia</t>
  </si>
  <si>
    <t xml:space="preserve">CASTAÑEDA FONSECA YULIPSA KATHERIN </t>
  </si>
  <si>
    <t>katheriin.castaneda@gmail.com</t>
  </si>
  <si>
    <t xml:space="preserve">calle14 Sur #24-57 este </t>
  </si>
  <si>
    <t xml:space="preserve">Aguas Claras </t>
  </si>
  <si>
    <t>Administracion en Salud 1er semestre</t>
  </si>
  <si>
    <t>Pasa de Banco Agrario a Scotiabank el 11/10/2022 - pasa de scotiabank a calidad 01/12/2022</t>
  </si>
  <si>
    <t>QUINTERO VELASCO GINETH PAOLA</t>
  </si>
  <si>
    <t>paola112498@gmail.com</t>
  </si>
  <si>
    <t xml:space="preserve">Calle 73 Sur # 14C - 73 </t>
  </si>
  <si>
    <t>Yorlen Velasco Gonzalez</t>
  </si>
  <si>
    <t>HUERFANO URREA MARIA FERNANDA</t>
  </si>
  <si>
    <t>fernandahuerfano56@gmail.com</t>
  </si>
  <si>
    <t>Calle 25 A# 6 A 7 Este</t>
  </si>
  <si>
    <t>Sofia Concepcion Urrea Quevedo</t>
  </si>
  <si>
    <t xml:space="preserve">manifesto no continuar </t>
  </si>
  <si>
    <t>AMAYA CHACON YESICA CATHERINE</t>
  </si>
  <si>
    <t>yesica.amaya.chacon@gmail.com</t>
  </si>
  <si>
    <t>Carrera 18 H # 78 A 48 Sur</t>
  </si>
  <si>
    <t xml:space="preserve">Olga Lucia Chacon </t>
  </si>
  <si>
    <t>CARRERO MEDINA SERGIO FELIPE</t>
  </si>
  <si>
    <t>sergiohola2010@hotmail.com</t>
  </si>
  <si>
    <t xml:space="preserve">Calle 146 # 81 - 05 </t>
  </si>
  <si>
    <t>San Francisco - Suba</t>
  </si>
  <si>
    <t>Martha Lucia Medina</t>
  </si>
  <si>
    <t xml:space="preserve">RAVELO GUZMAN LEIDY VIVIANA </t>
  </si>
  <si>
    <t>Transversal 13 i # 45 c 15 Sur</t>
  </si>
  <si>
    <t>Miguel Angel Moreno Sierra</t>
  </si>
  <si>
    <t>esposo</t>
  </si>
  <si>
    <t>MARTINEZ PIEDRAHITA GISELL PAOLA</t>
  </si>
  <si>
    <t>Paolamartinez0825@gmail.com</t>
  </si>
  <si>
    <t>Calle 73 sur # 92-85 Torre 22 Apto 101</t>
  </si>
  <si>
    <t>Betty Piedrahita</t>
  </si>
  <si>
    <t xml:space="preserve">Renuncia -  Motivos personales </t>
  </si>
  <si>
    <t>Carrera 25 # 7 Sur 46</t>
  </si>
  <si>
    <t>Fabio Andres Mendoza</t>
  </si>
  <si>
    <t>UMBARILA FORERO ERIKA JOHANA</t>
  </si>
  <si>
    <t>Choconta</t>
  </si>
  <si>
    <t>umbarila52@hotmail.com</t>
  </si>
  <si>
    <t>Calle 91 A # 94 - 06</t>
  </si>
  <si>
    <t>Brayan Stevens Forigua Leiva</t>
  </si>
  <si>
    <t>OSORIO MEJIA MARCELA ANDREA</t>
  </si>
  <si>
    <t>ingmarcelaosorio@gmail.com</t>
  </si>
  <si>
    <t>Transversal 112c No. 64d-35 Torre 1 Apto. 301</t>
  </si>
  <si>
    <t>Mayasquer</t>
  </si>
  <si>
    <t>Jose Laureano Osorio Chica</t>
  </si>
  <si>
    <t xml:space="preserve">Ingenieria informática </t>
  </si>
  <si>
    <t>Gerente jr. de Mesa de Servicio</t>
  </si>
  <si>
    <t>ROJAS AVELLANEDA MAURICIO</t>
  </si>
  <si>
    <t>marc.b_23@hotmail.com</t>
  </si>
  <si>
    <t>Transversal 73 i # 57 X 73 Sur</t>
  </si>
  <si>
    <t>Carmen Vellaneda Joya</t>
  </si>
  <si>
    <t xml:space="preserve">ACOSTA BERNAL LEYDY </t>
  </si>
  <si>
    <t>leydy.acostab@gmail.com</t>
  </si>
  <si>
    <t>Diagonal 54 A # 81 H 23</t>
  </si>
  <si>
    <t>Zarzamora - Kennedy</t>
  </si>
  <si>
    <t>Adriana Judith Bernal Herrera</t>
  </si>
  <si>
    <t>SUAVITA OCAÑO HAROLD ESTIVEN</t>
  </si>
  <si>
    <t>haroldsuavita2@gmail.com</t>
  </si>
  <si>
    <t>Carrera 38 # 48 - 84</t>
  </si>
  <si>
    <t>Marly Chapinero</t>
  </si>
  <si>
    <t>Mauricio Pinilla</t>
  </si>
  <si>
    <t>GARZON HERNANDEZ DIANA PAOLA</t>
  </si>
  <si>
    <t>dianagarzon1803@hotmail.com</t>
  </si>
  <si>
    <t xml:space="preserve">Calle 73 f Sur # 80  m 10 </t>
  </si>
  <si>
    <t xml:space="preserve">Rosa Maria Hernandez </t>
  </si>
  <si>
    <t>CASTRO CASTRO MAYCOL STIVEN</t>
  </si>
  <si>
    <t>maicol-1992@hotmail.com</t>
  </si>
  <si>
    <t>Calle 22 # 15 a 39</t>
  </si>
  <si>
    <t>Jesica Arias Sandoval</t>
  </si>
  <si>
    <t>ESPINOSA RODRIGUEZ DERLY JOHANA</t>
  </si>
  <si>
    <t>johana081421@gmail.com</t>
  </si>
  <si>
    <t xml:space="preserve">Calle 42 A Sur # 17 A </t>
  </si>
  <si>
    <t xml:space="preserve">Moralba - San Cristobal </t>
  </si>
  <si>
    <t>Flor Elba Rodriguez Moreno</t>
  </si>
  <si>
    <t>CARDENAS REDONDO EDWIN RAUL</t>
  </si>
  <si>
    <t>ec8013838@gmail.com</t>
  </si>
  <si>
    <t>Carrera 80 i # 46 B 30 Sur</t>
  </si>
  <si>
    <t xml:space="preserve">Jaime David Cardenas </t>
  </si>
  <si>
    <t>SABOGAL MALAMBO KAREN VIVIANA</t>
  </si>
  <si>
    <t>karen19sabogal@gmail.com</t>
  </si>
  <si>
    <t xml:space="preserve">Calle 87 # 91 - 85 Sur </t>
  </si>
  <si>
    <t>Marina Malambo</t>
  </si>
  <si>
    <t>APONTE ASTUDILLO MELLANY MICHEL</t>
  </si>
  <si>
    <t>melany.aponte2109@gmail.com</t>
  </si>
  <si>
    <t xml:space="preserve">Calle 80 Bis Sur # 94 - 80 </t>
  </si>
  <si>
    <t xml:space="preserve">Michael Castillo Ruiz </t>
  </si>
  <si>
    <t>RAMIREZ URIBE YEFFERSON</t>
  </si>
  <si>
    <t>jeferramirezu@hotmail.com</t>
  </si>
  <si>
    <t>calle 58 c # 87 D 28</t>
  </si>
  <si>
    <t xml:space="preserve">Alejandro Ramirez </t>
  </si>
  <si>
    <t>GOMEZ AVILA MARIA CAMILA</t>
  </si>
  <si>
    <t>mariacamilaavila94@gmail.com</t>
  </si>
  <si>
    <t>Carrera 28 # 75 A 56</t>
  </si>
  <si>
    <t>Alcazares - Barrios Unidos</t>
  </si>
  <si>
    <t>Aurora Angelica Avila Lopez</t>
  </si>
  <si>
    <t>Biologia</t>
  </si>
  <si>
    <t>MORALES VALDES ERIKA JULIETH</t>
  </si>
  <si>
    <t>Carito8827@hotmail.com</t>
  </si>
  <si>
    <t>Calle 66 # 77 A 28</t>
  </si>
  <si>
    <t xml:space="preserve">Felisa Valdes Nieto </t>
  </si>
  <si>
    <t>LOPEZ LEAL NINI JOHANNA</t>
  </si>
  <si>
    <t>j.ohhana@hotmail.es</t>
  </si>
  <si>
    <t>Calle 72 #35A-17</t>
  </si>
  <si>
    <t>Arbolizadora Alta</t>
  </si>
  <si>
    <t>Angie Durán</t>
  </si>
  <si>
    <t>VELASQUEZ MURILLO CRISTIAN CAMILO</t>
  </si>
  <si>
    <t>cristian.vemu@hotmail.com</t>
  </si>
  <si>
    <t>Calle 169 # 16 C 70</t>
  </si>
  <si>
    <t>Arcadia - Usaquen</t>
  </si>
  <si>
    <t>Claudia Murillo</t>
  </si>
  <si>
    <t>de asesor senir a analista juridico a partir 1/11/2021</t>
  </si>
  <si>
    <t>GUASCA BALLEN NOHORA PATRICIA</t>
  </si>
  <si>
    <t>npatriciag13@gmail.com</t>
  </si>
  <si>
    <t>Carrera 7 B # 64 H 65 Sur</t>
  </si>
  <si>
    <t>Fiscalia - Usme</t>
  </si>
  <si>
    <t>Maria Lucia BallenForero</t>
  </si>
  <si>
    <t>B. Agrario 11/08/2021 - Scotibank Colpatria</t>
  </si>
  <si>
    <t>SANCHEZ MEDINA ANA MARIA</t>
  </si>
  <si>
    <t>anamariasanchezmedina207@gmail.com</t>
  </si>
  <si>
    <t>Carrera 80 A # 53 - 11 Sur</t>
  </si>
  <si>
    <t>Andres Arias</t>
  </si>
  <si>
    <t>B. Agrario 11/08/2021 - Gestión Humana de GH a Liberty  15/09/21</t>
  </si>
  <si>
    <t>ROMERO GOMEZ JOHAN ALEJANDRO</t>
  </si>
  <si>
    <t>jhoan.romero@uniminuto.edu.co</t>
  </si>
  <si>
    <t>Cl 128b #93b -38</t>
  </si>
  <si>
    <t>Alexander Romero Rueda</t>
  </si>
  <si>
    <t>Ingenieria Industril</t>
  </si>
  <si>
    <t>Si/ octavo semestre</t>
  </si>
  <si>
    <t>Retiro - Motivos de Estudio</t>
  </si>
  <si>
    <t>LOAIZA ARMERO LIZ MARILYN</t>
  </si>
  <si>
    <t>lizloaiza1506@gmail.com</t>
  </si>
  <si>
    <t>Calle 132 D # 126 - 17</t>
  </si>
  <si>
    <t>Andres Rojas Loaiza</t>
  </si>
  <si>
    <t>GRUESO ROMERO LORY JULIANA</t>
  </si>
  <si>
    <t>loryjuliana19@gmail.com</t>
  </si>
  <si>
    <t>Calle 161 #14 B 75</t>
  </si>
  <si>
    <t>Jose Antonio Grueso</t>
  </si>
  <si>
    <t>B. Agrario 11/08/2021 - Gestión Humana</t>
  </si>
  <si>
    <t>LAVERDE SUAREZ KAREN GERALDINE</t>
  </si>
  <si>
    <t>karengeral1999@hotmail.com</t>
  </si>
  <si>
    <t>CRA 81H #75-85SUR</t>
  </si>
  <si>
    <t>BOSA</t>
  </si>
  <si>
    <t>LEONILDE SUAREZ (MAMA)</t>
  </si>
  <si>
    <t xml:space="preserve">B. Agrario 11/08/2021 - Falabella </t>
  </si>
  <si>
    <t>ZAPATA ZULUAGA ERIKA JULIETH</t>
  </si>
  <si>
    <t>juliethzapata1001@gmail.com</t>
  </si>
  <si>
    <t>Carrera 98 B # 73 - 15</t>
  </si>
  <si>
    <t>B. Agrario 11/08/2021 - Gestión Humana 14/08/2021 Scotibank</t>
  </si>
  <si>
    <t>HIGUERA CUBILLOS EDWIN STEVEN</t>
  </si>
  <si>
    <t>higuerasamara66@gmail.com</t>
  </si>
  <si>
    <t>Wilber Arley Higuera Cubillos</t>
  </si>
  <si>
    <t>renuncia oportunidad de estudio</t>
  </si>
  <si>
    <t>SANCHEZ PAVA CAROL JASBLEIDY</t>
  </si>
  <si>
    <t>carolpava27@gmail.com</t>
  </si>
  <si>
    <t>Transversal 13 G Este # 55 A 49 Sur</t>
  </si>
  <si>
    <t>Patricia Pava Perdomo</t>
  </si>
  <si>
    <t>B. Agrario 11/08/2021 - Gestión Humana - 14/08/2021 Scotibank</t>
  </si>
  <si>
    <t>SOLANO SANTANA NELLY YOLANDA</t>
  </si>
  <si>
    <t>Simijaca</t>
  </si>
  <si>
    <t>nellyyolisolano@gmail.com</t>
  </si>
  <si>
    <t xml:space="preserve">Cr 12 este 96 a - 44 </t>
  </si>
  <si>
    <t>Stifen Manfred Pohl Rodriguez</t>
  </si>
  <si>
    <t>FRANCO MENDOZA MICHELLE TATIANA</t>
  </si>
  <si>
    <t>emilysofia120507@outoolk.com</t>
  </si>
  <si>
    <t>Carrera 98 B # 73 - 15 Sur</t>
  </si>
  <si>
    <t xml:space="preserve">Claudia Mendoza </t>
  </si>
  <si>
    <t>PEREZ LLANES ANGELA MERCEDES</t>
  </si>
  <si>
    <t>Calle 65 C Bis Sur # 4 H 28</t>
  </si>
  <si>
    <t>Camilo Diaz Cadena</t>
  </si>
  <si>
    <t>B. Agrario 11/08/2021 - Scotiabank</t>
  </si>
  <si>
    <t>RAMIREZ BENAVIDES ERIKA JULIETH</t>
  </si>
  <si>
    <t>erikaramirez793@gmail.com</t>
  </si>
  <si>
    <t>Carrera 96 # 85 - 25 Sur</t>
  </si>
  <si>
    <t>Mari Ines Benavides</t>
  </si>
  <si>
    <t>cristianrdelgado@gmail.com</t>
  </si>
  <si>
    <t>LA PONDEROSA</t>
  </si>
  <si>
    <t>DIANA CAROLINA CORTES</t>
  </si>
  <si>
    <t>DERECHO Y CIENCIAS POLÍTICAS</t>
  </si>
  <si>
    <t>DIPLOMADO EN GERENCIA DE PROYECTOS</t>
  </si>
  <si>
    <t>pasa a coomeva 02/01/2023</t>
  </si>
  <si>
    <t>ZARATE LOZANO ANGY ALEJANDRA</t>
  </si>
  <si>
    <t>zaratel.angy@gmail.com</t>
  </si>
  <si>
    <t>Carrera 114 # 80 - 51</t>
  </si>
  <si>
    <t>Cortijo - Engativa</t>
  </si>
  <si>
    <t xml:space="preserve">Sergio Naranjo </t>
  </si>
  <si>
    <t>WALTEROS BELLO ANGELICA LILIANA</t>
  </si>
  <si>
    <t>lilis2210@hotmail.com</t>
  </si>
  <si>
    <t>Carrera 103 C # 16 B 31</t>
  </si>
  <si>
    <t>Clara Ines Bello Lozano</t>
  </si>
  <si>
    <t>ZAVALETA PEREZ ZAIRA ALEJANDRA</t>
  </si>
  <si>
    <t>azavaleta_94@outlook.es</t>
  </si>
  <si>
    <t>Calle 22 A Sur # 7 - 09</t>
  </si>
  <si>
    <t xml:space="preserve">Martha Patricia Perez </t>
  </si>
  <si>
    <t xml:space="preserve">LEGUIZAMON PARRA ANGIE PAOLA </t>
  </si>
  <si>
    <t>angieleguizamon@hotmail.com</t>
  </si>
  <si>
    <t>Calle 32 sur # 51 a 76</t>
  </si>
  <si>
    <t>Alcalá -Puente Aranda</t>
  </si>
  <si>
    <t xml:space="preserve">Ana Rosa Parra </t>
  </si>
  <si>
    <t>HUEPE DIAZ KAREN TATIANA</t>
  </si>
  <si>
    <t>tatianadiaz444@gmail.com</t>
  </si>
  <si>
    <t>Calle 5 c # 41 b 62</t>
  </si>
  <si>
    <t>Primavera - Puente Aranda</t>
  </si>
  <si>
    <t>Licidia Diaz Garcia</t>
  </si>
  <si>
    <t xml:space="preserve">B. Agrario 11/08/2021 - Gestión Humana -14/08/2021 Scotiabank </t>
  </si>
  <si>
    <t>JIMENEZ ISRAEL KAREN ANDREA</t>
  </si>
  <si>
    <t>CAMBIO DE EPS DE CONVIDA A COMPENSAR 27/12/2021</t>
  </si>
  <si>
    <t>pishbull0101@gmail.com</t>
  </si>
  <si>
    <t>Calle 16 # 10 - 33</t>
  </si>
  <si>
    <t>Las Vegas - Soacha</t>
  </si>
  <si>
    <t>Ayda Israel</t>
  </si>
  <si>
    <t>VELASCO DANIEL ESTEBAN</t>
  </si>
  <si>
    <t>danievelasco1@gmail.com</t>
  </si>
  <si>
    <t>CLLE 87 #96-90</t>
  </si>
  <si>
    <t>BOCHICA</t>
  </si>
  <si>
    <t>ADRIANA VELASCO (MAMA)</t>
  </si>
  <si>
    <t>GIRALDO RIOS MARIA FERNANDA</t>
  </si>
  <si>
    <t>mafe04giraldo@gmail.com</t>
  </si>
  <si>
    <t>Diagonal 54 A Sur # 81 H 18</t>
  </si>
  <si>
    <t>Sandra Patricia Giraldo</t>
  </si>
  <si>
    <t>SOLANO LANCHEROS DIEGO FERNANDO</t>
  </si>
  <si>
    <t>lsfd_940502@hotmail.com</t>
  </si>
  <si>
    <t xml:space="preserve">Transversal 14 A # 42 - 62 </t>
  </si>
  <si>
    <t>Olivos - Soacha</t>
  </si>
  <si>
    <t>Nelly Lancheros</t>
  </si>
  <si>
    <t>GONZALEZ JIMENEZ DUVAN CAMILO</t>
  </si>
  <si>
    <t>camduuvanka@gmail.com</t>
  </si>
  <si>
    <t>Carrera 54 A # 169 - 71</t>
  </si>
  <si>
    <t>Britalia - Suba</t>
  </si>
  <si>
    <t>Claudia Jimena Jimenez</t>
  </si>
  <si>
    <t>CRUZ AGUIRRE DIANA KATHERINE</t>
  </si>
  <si>
    <t>diana-989@hotmail.com</t>
  </si>
  <si>
    <t>Calle 44 Sur # 21 - 73</t>
  </si>
  <si>
    <t>Victor Alfonso Sotelo</t>
  </si>
  <si>
    <t>Inicio etapa productiva desde el 15/04/2022</t>
  </si>
  <si>
    <t>QUINTERO CHIMBI JOSHUA JAVIER ARTURO</t>
  </si>
  <si>
    <t>javiermillo.11@gmail.com</t>
  </si>
  <si>
    <t xml:space="preserve">Calle 87 F Sur # 70 - 17 Este </t>
  </si>
  <si>
    <t>El Bosque - Usme</t>
  </si>
  <si>
    <t>Blanca Miriam Chimbi</t>
  </si>
  <si>
    <t>PINTO PERAZA ERIKA VIVIANA</t>
  </si>
  <si>
    <t>Erika.vivi-@hotmail.com</t>
  </si>
  <si>
    <t>Carrera 1G # 38 C 50 Sur</t>
  </si>
  <si>
    <t>Paulo Cesar Pardo</t>
  </si>
  <si>
    <t>LATORRE BASTO PAULA JULIANA</t>
  </si>
  <si>
    <t>Paula_j_28@hotmail.com</t>
  </si>
  <si>
    <t>Calle 6 B # 81 B 51</t>
  </si>
  <si>
    <t>Techo - Kennedy</t>
  </si>
  <si>
    <t>Gloria Ligia Basto Cerinza</t>
  </si>
  <si>
    <t>Pregrado Ingenieria Financiera</t>
  </si>
  <si>
    <t>MANOSALVA PACHON ELIANA JISSETH</t>
  </si>
  <si>
    <t>monisyeye@gmail.com</t>
  </si>
  <si>
    <t xml:space="preserve">Calle 69 Bis # 17 - 49 </t>
  </si>
  <si>
    <t>Nubia Pachon</t>
  </si>
  <si>
    <t xml:space="preserve">ESTUPIÑAN RONDON VIVIAN KATHERYNE </t>
  </si>
  <si>
    <t>Katemarian09@gmail.com</t>
  </si>
  <si>
    <t>Cl 70bis # 80M-43</t>
  </si>
  <si>
    <t>Vilma Rondon</t>
  </si>
  <si>
    <t>Prescolar y auxiliar administrativa</t>
  </si>
  <si>
    <t>Pasa metlife 02/05/2023 - pasa a liberty 19/05/2023</t>
  </si>
  <si>
    <t xml:space="preserve">lifermar2012@hotmail.com </t>
  </si>
  <si>
    <t>VILLAMIL FLOREZ YUSSET PAOLA</t>
  </si>
  <si>
    <t>y.paola531@yahoo.es</t>
  </si>
  <si>
    <t>Carrera 7 # 93-57</t>
  </si>
  <si>
    <t>Alirio Gonzalez</t>
  </si>
  <si>
    <t>Renuncia - Otra oferta laboral-Estrés laboral</t>
  </si>
  <si>
    <t>RIAÑO GUANTIVA DIANA MARCELA</t>
  </si>
  <si>
    <t>dianis1221@hotmail.com</t>
  </si>
  <si>
    <t xml:space="preserve">Calle 6 Sur # 23 - 137 </t>
  </si>
  <si>
    <t>Sociego - Madrid</t>
  </si>
  <si>
    <t>Edwin Fabian Contreras</t>
  </si>
  <si>
    <t>AREVALO FLOREZ FRANCY JULIETH</t>
  </si>
  <si>
    <t>mateozam9@gmail.com</t>
  </si>
  <si>
    <t>Carrera 73 a # 68 a 12</t>
  </si>
  <si>
    <t>Alfonso Arevalo</t>
  </si>
  <si>
    <t>SUAREZ BAUTISTA GLORIA MIREYA</t>
  </si>
  <si>
    <t>gsuarez1024@gmail.com</t>
  </si>
  <si>
    <t>Trv 36D 79A 74</t>
  </si>
  <si>
    <t>Arbolirizadora Alta</t>
  </si>
  <si>
    <t>Gloria Bautista</t>
  </si>
  <si>
    <t>MENDEZ CAMARGO CAMILA ESTEFANY</t>
  </si>
  <si>
    <t>Kmi.23fe@gmail.com</t>
  </si>
  <si>
    <t>Transversal 73g # 69 - 08 sur</t>
  </si>
  <si>
    <t>Perdomo Alto - Ciudad Bolivar</t>
  </si>
  <si>
    <t>Sergio Gonzalez Montero</t>
  </si>
  <si>
    <t>BERMUDEZ MORALES JUAN DAVID</t>
  </si>
  <si>
    <t>juandavidbermudez1005@gmail.com</t>
  </si>
  <si>
    <t>Calle 65 Sur # 104 - 40</t>
  </si>
  <si>
    <t>Bellaniras Morales</t>
  </si>
  <si>
    <t>Técnico en Auxiliar Administrativo</t>
  </si>
  <si>
    <t>FLOREZ RAMIREZ MANUELA</t>
  </si>
  <si>
    <t>manuela.fr.98@gmail.com</t>
  </si>
  <si>
    <t xml:space="preserve">Calle 41 A Sur # 27 A 50  </t>
  </si>
  <si>
    <t xml:space="preserve">San Rafael </t>
  </si>
  <si>
    <t>Sandra Milena Ramirez</t>
  </si>
  <si>
    <t>MARTINEZ PRADA KELY JOHANA</t>
  </si>
  <si>
    <t>Kelyj.martinezp@unilibrebog.edu.co</t>
  </si>
  <si>
    <t>Carrera 36 # 1f-52</t>
  </si>
  <si>
    <t>Bochica Central</t>
  </si>
  <si>
    <t>Misael Buitrago</t>
  </si>
  <si>
    <t>Bosa Villas del Progreso</t>
  </si>
  <si>
    <t>Dora Cardona Botero</t>
  </si>
  <si>
    <t>Transversal 14#42-63</t>
  </si>
  <si>
    <t>CASTILLO MARQUEZ YENI MILENA</t>
  </si>
  <si>
    <t>directora1lh@gmail.com</t>
  </si>
  <si>
    <t xml:space="preserve">Calle 17 # 168 - 35 </t>
  </si>
  <si>
    <t>Romulo Castillo Puentes</t>
  </si>
  <si>
    <t>LUZ TAPIERO DIAZ</t>
  </si>
  <si>
    <t>VALDES ORTEGA JHON JAIRO</t>
  </si>
  <si>
    <t>sfraguis@gmail.com</t>
  </si>
  <si>
    <t>CLL 128 #99-24</t>
  </si>
  <si>
    <t>VILLAS DEL RINCON</t>
  </si>
  <si>
    <t>JONATHAN VALDES (HERMANO)</t>
  </si>
  <si>
    <t>hermano(a)</t>
  </si>
  <si>
    <t>ORJUELA PIÑEROS LUISA FERNANDA</t>
  </si>
  <si>
    <t xml:space="preserve">luisitaor26@outlook.com </t>
  </si>
  <si>
    <t>CARRERA 20 A # 67-82 SUR</t>
  </si>
  <si>
    <t>SAN FRANCISCO</t>
  </si>
  <si>
    <t>MIGUEL ANGEL ORJUELA</t>
  </si>
  <si>
    <t>GUTIERREZ CASAS LAURA CAMILA</t>
  </si>
  <si>
    <t>Camilacasas801@gmail.com</t>
  </si>
  <si>
    <t>Carrera 7 A # 2 - 94 Sur</t>
  </si>
  <si>
    <t>Conjuntos Paque Campestre - Soacha</t>
  </si>
  <si>
    <t xml:space="preserve">Nini Johana Casas </t>
  </si>
  <si>
    <t xml:space="preserve">otra oferta laboral </t>
  </si>
  <si>
    <t xml:space="preserve">VASQUEZ GALEANO KAREN DANIELA </t>
  </si>
  <si>
    <t>Diagonal 48 # 5 H 8</t>
  </si>
  <si>
    <t>CALDERON JIMENEZ JOSE EFRAIN</t>
  </si>
  <si>
    <t>Efrajimenezcalderon@gmail.com</t>
  </si>
  <si>
    <t>Calle 16 B # 81 G 35</t>
  </si>
  <si>
    <t xml:space="preserve">El Vergel - Kennedy </t>
  </si>
  <si>
    <t>Nidia Calderon</t>
  </si>
  <si>
    <t>Auxiliar de Recursos Físicos</t>
  </si>
  <si>
    <t>ORDOÑEZ GUTIERREZ CAROLINA</t>
  </si>
  <si>
    <t>Gutierrezdulce636@gmail.com</t>
  </si>
  <si>
    <t>Carrera 31 D # 47 - 85</t>
  </si>
  <si>
    <t>Veraguas - Puente Aranda</t>
  </si>
  <si>
    <t>Katherin Isabella Ordoñez</t>
  </si>
  <si>
    <t xml:space="preserve">Avantel 02/09/2021 Claro - </t>
  </si>
  <si>
    <t>CRUZ TAUTIVA DIANA MARCELA</t>
  </si>
  <si>
    <t>Dianas08mar@outlook.com</t>
  </si>
  <si>
    <t>Diagonal 54 G Sur # 2 - 28</t>
  </si>
  <si>
    <t>Stiven Figueredo Marin</t>
  </si>
  <si>
    <t>Tecnólogo en Gestión del Talento Humano</t>
  </si>
  <si>
    <t>Pasa de sena lectiva a sena productiva el 11/10/2022</t>
  </si>
  <si>
    <t>URIBE GRAUTOFF GERARDO ANDRES</t>
  </si>
  <si>
    <t>andres11grautoff@hotmail.com</t>
  </si>
  <si>
    <t>Cra 18 #185 74 torre B apto 501</t>
  </si>
  <si>
    <t>Lizeth Castañeda</t>
  </si>
  <si>
    <t>Ingeniero Químico</t>
  </si>
  <si>
    <t xml:space="preserve">BELTRAN HERNANDEZ JUAN DAVID </t>
  </si>
  <si>
    <t>Juan.beltran9606@gmail.com</t>
  </si>
  <si>
    <t>Calle 61 A Sur # 84 A 10</t>
  </si>
  <si>
    <t xml:space="preserve">Alcides Beltran </t>
  </si>
  <si>
    <t>MONTOYA ECHAVARRIA MARIA PAULA</t>
  </si>
  <si>
    <t>Montoyaechavarria58@gmail.com</t>
  </si>
  <si>
    <t>DIAGONAL 74 A SUR #78 H 17</t>
  </si>
  <si>
    <t xml:space="preserve">BOSA PRIMAVERA </t>
  </si>
  <si>
    <t xml:space="preserve">ANGELICA ECHAVARRIA </t>
  </si>
  <si>
    <t xml:space="preserve">Renuncia – Cambio de Actividad </t>
  </si>
  <si>
    <t>CARDENAS CASTILLO KARIT DANIELA</t>
  </si>
  <si>
    <t>Danii050612@gmail.com</t>
  </si>
  <si>
    <t>Carrera 11 # 67 A 85 Sur</t>
  </si>
  <si>
    <t>Usme Porvenir</t>
  </si>
  <si>
    <t>Hernan Cardenas Alvarado</t>
  </si>
  <si>
    <t>BUENO RINCON YESICA TATIANA</t>
  </si>
  <si>
    <t>Ybuenorincon@gmail.com</t>
  </si>
  <si>
    <t>CALLE 69C SUR # 91-96</t>
  </si>
  <si>
    <t>LAS MARGARITAS</t>
  </si>
  <si>
    <t>GLORIA RINCON</t>
  </si>
  <si>
    <t xml:space="preserve">LEON TAFUR LEIDY MAGALI </t>
  </si>
  <si>
    <t>Damian_0429@hotmail.com</t>
  </si>
  <si>
    <t>Calle 61 A Sur # 96 -47</t>
  </si>
  <si>
    <t>Santiago Atalayas - Bosa</t>
  </si>
  <si>
    <t>Lucelila Tafur Molano</t>
  </si>
  <si>
    <t>Wilmer Cruz Avellaneda</t>
  </si>
  <si>
    <t>BERNAL RODRIGUEZ KAREN DANIELA</t>
  </si>
  <si>
    <t>Danibernal468@gmail.com</t>
  </si>
  <si>
    <t>TRANSVERSAL 6B Bis No. 48K - 65 SUR TORRE 4 APTO 703 CONJUNTO PORTAL DE MOLINOS 2</t>
  </si>
  <si>
    <t>MOLINOS</t>
  </si>
  <si>
    <t>MYRIAM RODRIGUEZ</t>
  </si>
  <si>
    <t>Analista Jurídico</t>
  </si>
  <si>
    <t>GAMBOA CONDE JAVIER</t>
  </si>
  <si>
    <t>Javigamboa472@gmail.com</t>
  </si>
  <si>
    <t>CALLE 81 # 102 - 75</t>
  </si>
  <si>
    <t>BOCHICA 2</t>
  </si>
  <si>
    <t>NAYIBE CONDE</t>
  </si>
  <si>
    <t xml:space="preserve">GUERRERO LOPEZ DIANA VALENTINA </t>
  </si>
  <si>
    <t>Valentinaguerrero637@gmail.com</t>
  </si>
  <si>
    <t>CARRERA 81 H 75 85 SUR</t>
  </si>
  <si>
    <t>VILLA JAVIER</t>
  </si>
  <si>
    <t>SONIA LOPEZ MORENO</t>
  </si>
  <si>
    <t>Renuncia - Horario laboral y incompatibilidad con el jefe</t>
  </si>
  <si>
    <t xml:space="preserve">BABILONIA NAVARRO DANIELA PATRICIA </t>
  </si>
  <si>
    <t>dannypbabilonia@hotmail.com</t>
  </si>
  <si>
    <t>Calle 129 # 87 B 40</t>
  </si>
  <si>
    <t xml:space="preserve">Dagoberto Babilonia </t>
  </si>
  <si>
    <t xml:space="preserve">ROMERO SANCHEZ YAZMIN </t>
  </si>
  <si>
    <t>Min-1991@hotmail.com</t>
  </si>
  <si>
    <t>Calle 66 # 91 - 73</t>
  </si>
  <si>
    <t>Bosa las margaritas</t>
  </si>
  <si>
    <t>María Sánchez</t>
  </si>
  <si>
    <t>Renunica - Por desplazamiento</t>
  </si>
  <si>
    <t xml:space="preserve">CORREDOR RAY ASDRUAL SAID </t>
  </si>
  <si>
    <t>Chikosilvestre@hotmail.com</t>
  </si>
  <si>
    <t>Carrera 85 A # 73 F 56 Sur</t>
  </si>
  <si>
    <t>San Pedro - Bosa</t>
  </si>
  <si>
    <t>Jenny Silva Ray</t>
  </si>
  <si>
    <t>Licenciado en Educación Fisica, recreación y Deporte</t>
  </si>
  <si>
    <t xml:space="preserve">FORERO WILCHES DANIELA </t>
  </si>
  <si>
    <t>Wilchesdaniela892@gmail.com</t>
  </si>
  <si>
    <t>Carrera 89A # 45A - 33 Sur</t>
  </si>
  <si>
    <t>Las Margaritas - El tintal</t>
  </si>
  <si>
    <t>Hector Forero</t>
  </si>
  <si>
    <t>a partir del 01 de agosto de 2022</t>
  </si>
  <si>
    <t>Renuncia - No hay oportunidades de crecimiento laboral y cambio de actividad</t>
  </si>
  <si>
    <t>Carrera 113 F #63 B 37</t>
  </si>
  <si>
    <t>Nueva Colombia - Ciudad Bolivar</t>
  </si>
  <si>
    <t>Oscar Parra Olaya</t>
  </si>
  <si>
    <t>GALINDO GARZON MARIA CAMILA</t>
  </si>
  <si>
    <t>Camila.grar@gmail.com</t>
  </si>
  <si>
    <t>Transversal 70 D Bis A # 68 - 75 Sur</t>
  </si>
  <si>
    <t>Marcela Garzon Lozano</t>
  </si>
  <si>
    <t>ARTURO CHAPARRO JORGE ARMANDO</t>
  </si>
  <si>
    <t>Arturojorge43@gmail.com</t>
  </si>
  <si>
    <t>Calle 28 C Bis # 8 A 19 Este</t>
  </si>
  <si>
    <t>David Muñoz</t>
  </si>
  <si>
    <t>MORA ORDOÑEZ JOHANA CAROLINA</t>
  </si>
  <si>
    <t>Morajc89@gmail.com</t>
  </si>
  <si>
    <t>Carrera 55 # 4 A 41</t>
  </si>
  <si>
    <t xml:space="preserve">Mercedez Ordoñez </t>
  </si>
  <si>
    <t>BRIÑEZ ECHEVERRY JUAN ANDRES</t>
  </si>
  <si>
    <t>3147226321 / 3209844023</t>
  </si>
  <si>
    <t>Jabrinez68@misena.edu.co</t>
  </si>
  <si>
    <t xml:space="preserve">Carrera 85 # 85 - 30 </t>
  </si>
  <si>
    <t>Elizabeth Echeverry  Riveros</t>
  </si>
  <si>
    <t>Inicio etapa productiva desde el 19/04/2022</t>
  </si>
  <si>
    <t xml:space="preserve">MELO MEDINA ESLEN DAYANA </t>
  </si>
  <si>
    <t>dayanamelo356@gmail.com</t>
  </si>
  <si>
    <t>CALLE 137 SUR # 03 C 39</t>
  </si>
  <si>
    <t>Luz dara medina Rojas</t>
  </si>
  <si>
    <t xml:space="preserve">Sena productiva </t>
  </si>
  <si>
    <t>Gerencia Gestión Humana</t>
  </si>
  <si>
    <t xml:space="preserve">URIBE PARRA CAMILO ANDRES </t>
  </si>
  <si>
    <t>3118841455 / 3204998974</t>
  </si>
  <si>
    <t>camiloip19@hotmail.com</t>
  </si>
  <si>
    <t>Carrera 38 # 34 a 37</t>
  </si>
  <si>
    <t>Claret</t>
  </si>
  <si>
    <t>Claudia Fernanda Nidia</t>
  </si>
  <si>
    <t>Gestión y desarrollo de Talento Humano</t>
  </si>
  <si>
    <t>Renuncia - Recuperación física</t>
  </si>
  <si>
    <t xml:space="preserve">RODRIGUEZ NIÑO ROGELIO JOSE </t>
  </si>
  <si>
    <t>Rogeliojr1992@hotmail.com</t>
  </si>
  <si>
    <t>Cra 1c #44-32</t>
  </si>
  <si>
    <t>Mariscal Sucre</t>
  </si>
  <si>
    <t>Laine Niño</t>
  </si>
  <si>
    <t xml:space="preserve">Gerencia de Operaciones </t>
  </si>
  <si>
    <t>AGUILAR MENDIETA KAROL ALEJANDRA</t>
  </si>
  <si>
    <t>Karolaguilar90@gmail.com</t>
  </si>
  <si>
    <t>Calle 9Sur # 5 - 46</t>
  </si>
  <si>
    <t>Vitelma - San Cristobal</t>
  </si>
  <si>
    <t>Luz Yanneth Mendieta Ardila</t>
  </si>
  <si>
    <t>Pregrado - Ingenieria de Sistemas</t>
  </si>
  <si>
    <t>ESCOBAR BERNAL YEIMY LORENA</t>
  </si>
  <si>
    <t>Yeimylore-18@hotmail.com</t>
  </si>
  <si>
    <t>Carrera 121A # 128 - 44</t>
  </si>
  <si>
    <t>monte Carlo - San Cristobal</t>
  </si>
  <si>
    <t>Julian Mauricio Perez</t>
  </si>
  <si>
    <t>PEDROZA PICO NILSON CAMILO</t>
  </si>
  <si>
    <t>Camilopedroza@outlook.com</t>
  </si>
  <si>
    <t>Calle 77 # 81 H 20</t>
  </si>
  <si>
    <t>Parques de Villa Javier - Bosa</t>
  </si>
  <si>
    <t xml:space="preserve">Melisa Segura Moreno </t>
  </si>
  <si>
    <t>BERMUDEZ PRADA YESIKA CAROLINA</t>
  </si>
  <si>
    <t>Karolinabermudez15@gmail.com</t>
  </si>
  <si>
    <t>CALLE 49#5 N 78</t>
  </si>
  <si>
    <t>MARRUECOS</t>
  </si>
  <si>
    <t xml:space="preserve">DIAZ VANEGAS OSCAR HARLEY </t>
  </si>
  <si>
    <t>oadv10@gmail.com</t>
  </si>
  <si>
    <t xml:space="preserve">carrera 89 a # 50 a 16 sur </t>
  </si>
  <si>
    <t>Brasil-Bosa</t>
  </si>
  <si>
    <t>Patricia Vanegas</t>
  </si>
  <si>
    <t>BOCHICA CENTRAL</t>
  </si>
  <si>
    <t>NELSY MARCELA VIRGUEZ (MAMA)</t>
  </si>
  <si>
    <t>tatianaochoasuarez@gmail.com</t>
  </si>
  <si>
    <t>Carrera 36 a # 56 sur 16</t>
  </si>
  <si>
    <t xml:space="preserve">Emilce suarez </t>
  </si>
  <si>
    <t>Coomeva Cem</t>
  </si>
  <si>
    <t>BUITRAGO PEÑA NURY JAZMINE</t>
  </si>
  <si>
    <t>Nuryjazmin_18.27@hotmail.com</t>
  </si>
  <si>
    <t>Carrera 90 Bis # 73 A 20</t>
  </si>
  <si>
    <t>Florencia Nortes - Engativa</t>
  </si>
  <si>
    <t xml:space="preserve">Angelica Buitrago </t>
  </si>
  <si>
    <t>GAMBOA AMADO ANGIE KATHERINE</t>
  </si>
  <si>
    <t>Ximenakatherinen1@gmail.com</t>
  </si>
  <si>
    <t xml:space="preserve">Calle 80 Sur # 40 - 21 </t>
  </si>
  <si>
    <t>Potosi - Ciudad Bolivar</t>
  </si>
  <si>
    <t>Harry Rojas Tabares</t>
  </si>
  <si>
    <t xml:space="preserve">Coomeva Cem </t>
  </si>
  <si>
    <t>MEDINA AREVALO WILMAR ANDRES</t>
  </si>
  <si>
    <t>Wmedinaarev@gmail.com</t>
  </si>
  <si>
    <t>Kr 93#62-54 sur</t>
  </si>
  <si>
    <t>Yesid Medina</t>
  </si>
  <si>
    <t xml:space="preserve">CASTRO CASTRO SANDRA MILENA </t>
  </si>
  <si>
    <t>Sandra.9395castro@gmail.com</t>
  </si>
  <si>
    <t>Carrera 38 # 20 A 206</t>
  </si>
  <si>
    <t xml:space="preserve">Karen Rodriguez Castro </t>
  </si>
  <si>
    <t>VALENCIA CUBILLOS SARAY        </t>
  </si>
  <si>
    <t>Sarayvc2000@gmail.com</t>
  </si>
  <si>
    <t>Calle 13 Sur # 6 - 76 Este</t>
  </si>
  <si>
    <t>Gloria Nancy Cubillos Bernal</t>
  </si>
  <si>
    <t>Jhony Gonzalez Holaya</t>
  </si>
  <si>
    <t>ARIAS MORENO JUAN CARLOS</t>
  </si>
  <si>
    <t>Carlomag2209@gmail.com</t>
  </si>
  <si>
    <t>Carrera 98 A # 68 A 33</t>
  </si>
  <si>
    <t>Diana Marcela Lozano</t>
  </si>
  <si>
    <t>NAVARRO GARCIA KAREN YULIANA</t>
  </si>
  <si>
    <t>Karencitanavarro03@gmail.com</t>
  </si>
  <si>
    <t>Carrera 77 w # 47 - 60 Sur</t>
  </si>
  <si>
    <t>Jackeline - Kennedy</t>
  </si>
  <si>
    <t>Margelis Garcia Villa</t>
  </si>
  <si>
    <t>TOVAR GIL DIEGO LEONARDO</t>
  </si>
  <si>
    <t>Diego.tovar.g31@gmail.com</t>
  </si>
  <si>
    <t>CALLE 54C SUR  # 82B BIS 02</t>
  </si>
  <si>
    <t>AMARU</t>
  </si>
  <si>
    <t>FLORALBA GIL BETANCUR</t>
  </si>
  <si>
    <t>ALEMAN A 2</t>
  </si>
  <si>
    <t>SANCHEZ RICARDO MARIA FERNANDA</t>
  </si>
  <si>
    <t>mpj020102@gmail.com</t>
  </si>
  <si>
    <t>Carrera 37 # 33 - 45</t>
  </si>
  <si>
    <t>Karine Sánchez</t>
  </si>
  <si>
    <t xml:space="preserve">Renuncia-otra oferta laboral y falta de reconocimiento </t>
  </si>
  <si>
    <t>MENESES TORRES JORGE IVAN</t>
  </si>
  <si>
    <t>Jmenesesto@gmail.com</t>
  </si>
  <si>
    <t>Transversal 142 # 150 - 50</t>
  </si>
  <si>
    <t>Fontanar del rio - Suba</t>
  </si>
  <si>
    <t>Amparo Torres Leal</t>
  </si>
  <si>
    <t>Renuncia - Motivos Personas</t>
  </si>
  <si>
    <t>GARAVITO MARIN ANDRES FELIPE</t>
  </si>
  <si>
    <t>Garces-5200@hotmail.com</t>
  </si>
  <si>
    <t>CARRERA 77 I # 63 34 SUR</t>
  </si>
  <si>
    <t>LA ESTACION BOSA</t>
  </si>
  <si>
    <t>ANGELA MARIN</t>
  </si>
  <si>
    <t>GESTION ADMINISTRATIVA</t>
  </si>
  <si>
    <t>LOZANO FORERO DAVID LEONARDO</t>
  </si>
  <si>
    <t>Valentin Lozano Pinto</t>
  </si>
  <si>
    <t>q</t>
  </si>
  <si>
    <t>Renuncia - Estrés laboral y falta de reconocimiento</t>
  </si>
  <si>
    <t>ESCOBAR CESPEDES NATALIA ALEJANDRA</t>
  </si>
  <si>
    <t>Pasa de salud total a sanitas 01/01/2023</t>
  </si>
  <si>
    <t>alejandraescobar521@gmail.com</t>
  </si>
  <si>
    <t>CL 17A 7B 57</t>
  </si>
  <si>
    <t>MEXICO - FUNZA</t>
  </si>
  <si>
    <t>CESAR ALBERTO ESCOBAR CESPEDES</t>
  </si>
  <si>
    <t>01/09/2022 para a analista de investigacion</t>
  </si>
  <si>
    <t>GARZON FONTECHA CARLOS ANDRES</t>
  </si>
  <si>
    <t>andrestrasher62@gmail.com</t>
  </si>
  <si>
    <t>CALLE 40 SUR # 72-60 SUR</t>
  </si>
  <si>
    <t xml:space="preserve">JERUSALEN </t>
  </si>
  <si>
    <t>sistemas</t>
  </si>
  <si>
    <t>HERNANDEZ GONZALEZ GIOVANY ANDRES</t>
  </si>
  <si>
    <t>andreshernandez020820@gmail.com</t>
  </si>
  <si>
    <t>calle 65 b # 116c- 25</t>
  </si>
  <si>
    <t>diseño arquitectonico</t>
  </si>
  <si>
    <t>Renuncia - Otra oferta laboral y mal ambiente laboral</t>
  </si>
  <si>
    <t>SALINAS QUIJANO PAULA DANIELA</t>
  </si>
  <si>
    <t>daniela.salinas1218@gmail.com</t>
  </si>
  <si>
    <t xml:space="preserve">Transversal 18 bis b # 71 - 41 sur </t>
  </si>
  <si>
    <t xml:space="preserve">Serafina Avila </t>
  </si>
  <si>
    <t xml:space="preserve">BOHORQUEZ MONSALVE IVAN CAMILO </t>
  </si>
  <si>
    <t>ivancbm@gmail.com</t>
  </si>
  <si>
    <t>carrera 109 # 152 f 15</t>
  </si>
  <si>
    <t>La mercedes - Suba</t>
  </si>
  <si>
    <t>Jesus Reinaldo Bohorquez</t>
  </si>
  <si>
    <t>Renuncia- Motivos personales</t>
  </si>
  <si>
    <t>SUAREZ AYALA LORENA</t>
  </si>
  <si>
    <t>Lorenasuarezayala6@gmail.com</t>
  </si>
  <si>
    <t>Carrera 95 # 70 A 63 Sur</t>
  </si>
  <si>
    <t>WILLIAM SUAREZ GONZALEZ (PAPA)</t>
  </si>
  <si>
    <t>10/12/2021  inicio etapa productiva</t>
  </si>
  <si>
    <t>CERVANTES MARENTES IAN SANTIAGO</t>
  </si>
  <si>
    <t>ian99cervantes@hotmail.com</t>
  </si>
  <si>
    <t>Calle 34 sur # 14 b 51</t>
  </si>
  <si>
    <t>Quintas de santa - Soacha</t>
  </si>
  <si>
    <t>Sandra Elena Morales Mora</t>
  </si>
  <si>
    <t>ZAMUDIO TORRES JESSICA LORENA</t>
  </si>
  <si>
    <t>Jessick0619@gmail.com</t>
  </si>
  <si>
    <t>Carrera 153 B # 138 D 39</t>
  </si>
  <si>
    <t>Santa Rita - Suba</t>
  </si>
  <si>
    <t>Gladys Torres</t>
  </si>
  <si>
    <t>Renuncia - Motivos de Salud</t>
  </si>
  <si>
    <t>BUITRAGO PERDOMO LEYDY XIOMARA</t>
  </si>
  <si>
    <t>Leydy98@outlook.es</t>
  </si>
  <si>
    <t>Av calle 6 # 42 - 25 sur</t>
  </si>
  <si>
    <t>Primavera - puente aranda</t>
  </si>
  <si>
    <t>Luz perdomo</t>
  </si>
  <si>
    <t>Renuncia - Mal ambiente laboral y estrés laboral</t>
  </si>
  <si>
    <t>PULGARIN HERNANDEZ JAYDER SANTIAGO</t>
  </si>
  <si>
    <t>Santiagopul1020@gmail.com</t>
  </si>
  <si>
    <t xml:space="preserve">Carrera 79 C # 55 A 08 Sur </t>
  </si>
  <si>
    <t>Javier Pulgarin Ortiz</t>
  </si>
  <si>
    <t xml:space="preserve">SUAREZ HERNANDEZ YAMILE </t>
  </si>
  <si>
    <t>Yamisue2078@gmail.com</t>
  </si>
  <si>
    <t>Carrera 6 A Este # 38 - 56</t>
  </si>
  <si>
    <t>Hector Javier Angel Alvarado</t>
  </si>
  <si>
    <t>LOPEZ NOGUERA YEIMY CATHERINE</t>
  </si>
  <si>
    <t>Jeimycatherinelopez@gmail.com</t>
  </si>
  <si>
    <t>Calle 80 A Bis C Sur # 14 B 25</t>
  </si>
  <si>
    <t>Divino Niño</t>
  </si>
  <si>
    <t xml:space="preserve">Idali Noguera </t>
  </si>
  <si>
    <t>RODRIGUEZ MOSQUERA EIMY MARIANA</t>
  </si>
  <si>
    <t>Eimyrodriguez2001@gmail.com</t>
  </si>
  <si>
    <t>CarrerA 5 # 185A 15</t>
  </si>
  <si>
    <t>Coditos</t>
  </si>
  <si>
    <t>YANSLY MOSQUERA</t>
  </si>
  <si>
    <t>AUXILIAR DE VUELOS</t>
  </si>
  <si>
    <t>pasa de claro a azteca 02/09/2022</t>
  </si>
  <si>
    <t xml:space="preserve">Terminación por obra o labor contratada </t>
  </si>
  <si>
    <t>PACHON MARTINEZ RUBEN DARIO</t>
  </si>
  <si>
    <t>Dario55511@hotmail.com</t>
  </si>
  <si>
    <t>calle 34 sur # 5 a 25 int 3</t>
  </si>
  <si>
    <t>San Isidro-San cristobal sur</t>
  </si>
  <si>
    <t>Norma Martinez</t>
  </si>
  <si>
    <t xml:space="preserve">Gestión Integral en Fondos de Pensiones y Cesantias. </t>
  </si>
  <si>
    <t>ALVAREZ CUESTA JENNIFER ALEXA</t>
  </si>
  <si>
    <t>Jenhelmati.cris123@gmail.com</t>
  </si>
  <si>
    <t>Carrera 73 F # 62 A 25 Sur</t>
  </si>
  <si>
    <t>Marlen Cuesta Ramirez</t>
  </si>
  <si>
    <t xml:space="preserve">TOQUICA REAL INGRITH TATIANA </t>
  </si>
  <si>
    <t>tata184@gmail.com</t>
  </si>
  <si>
    <t xml:space="preserve">transversal 49 c # 73 b - 21 sur </t>
  </si>
  <si>
    <t xml:space="preserve">Argentina - Ciudad Bolivar </t>
  </si>
  <si>
    <t xml:space="preserve">Liliana Patricia Real </t>
  </si>
  <si>
    <t xml:space="preserve">CONDE TIQUE VANEZA ALEXANDRA </t>
  </si>
  <si>
    <t>vane19conde@gmail.com</t>
  </si>
  <si>
    <t>Carrera 101A 30 pinar de la fontana Etapa 2</t>
  </si>
  <si>
    <t>Suba - Pinar</t>
  </si>
  <si>
    <t>MIREYA CONDE</t>
  </si>
  <si>
    <t>UNIVERSITARIO - ADMINISTRACION Y SEGURIDAD EN EL TRABAJO</t>
  </si>
  <si>
    <t>Pasa de asesora a auxiliar operativo 01/12/2022 - Pasa a data 01/05/2023</t>
  </si>
  <si>
    <t xml:space="preserve">MORA HERNANDEZ FANI ELSA </t>
  </si>
  <si>
    <t>fannymhernandez789@gmail.com</t>
  </si>
  <si>
    <t>Carrera 10 a este # 2 b 27</t>
  </si>
  <si>
    <t>John Alexander</t>
  </si>
  <si>
    <t>Esposos</t>
  </si>
  <si>
    <t xml:space="preserve">MARIN GONZALEZ ESTIB GIOVANNY </t>
  </si>
  <si>
    <t>Estibft@gmail.com</t>
  </si>
  <si>
    <t>Calle 75 # 7 A 28 Sur</t>
  </si>
  <si>
    <t>La Sureña - Usme</t>
  </si>
  <si>
    <t xml:space="preserve">OLAYA LOPEZ DANIELA LIZETH </t>
  </si>
  <si>
    <t>olayadaniela061@gmail.com</t>
  </si>
  <si>
    <t xml:space="preserve">Carrera 80 c # 13a 32 </t>
  </si>
  <si>
    <t>Anda lucia - Kennedy</t>
  </si>
  <si>
    <t>ana cecilia lopez</t>
  </si>
  <si>
    <t>Trabajador Social</t>
  </si>
  <si>
    <t xml:space="preserve">RIAÑO PIRACHICAN JUAN CARLOS </t>
  </si>
  <si>
    <t>juankpir@gmail.com</t>
  </si>
  <si>
    <t>Diagonal 41 sur # D 10</t>
  </si>
  <si>
    <t>San Martín</t>
  </si>
  <si>
    <t>Elsa Pirachican</t>
  </si>
  <si>
    <t xml:space="preserve">QUIROGA PAEZ JIMENA </t>
  </si>
  <si>
    <t>Jimeyjerson@gmail.com</t>
  </si>
  <si>
    <t>CRA 78 H #59A-12SUR</t>
  </si>
  <si>
    <t>ELIZABETH PAEZ (MAMA)</t>
  </si>
  <si>
    <t>LONDOÑO TIQUE ANGIE TATIANA</t>
  </si>
  <si>
    <t>Pasa de compensar a nueva eps 01/05/2022</t>
  </si>
  <si>
    <t>tatiana.100313dsg@gmail.com</t>
  </si>
  <si>
    <t>CRA 100 #73-90A SUR</t>
  </si>
  <si>
    <t>BOSA EL RECREO</t>
  </si>
  <si>
    <t>ANALIA TIQUE</t>
  </si>
  <si>
    <t>ENFERMERA</t>
  </si>
  <si>
    <t xml:space="preserve">SARMIENTO BEJARANO VALENTINA </t>
  </si>
  <si>
    <t>vsarmiento9991@gmail.com</t>
  </si>
  <si>
    <t>diagonal 78 bis sur # 94 - 27</t>
  </si>
  <si>
    <t xml:space="preserve">Bibiana Bejarano </t>
  </si>
  <si>
    <t xml:space="preserve">LANDAZURY ANGULO NORA JULIANA </t>
  </si>
  <si>
    <t>Barbacoas</t>
  </si>
  <si>
    <t>noju13@hotmail.com</t>
  </si>
  <si>
    <t>Jose Landazury</t>
  </si>
  <si>
    <t xml:space="preserve">SANTAMARIA PARDO MAYER ALEJANDRA </t>
  </si>
  <si>
    <t>alejiita123santamaria@gmail.com</t>
  </si>
  <si>
    <t>Calle 40 # 86a 09 sur</t>
  </si>
  <si>
    <t>Marina Pardo</t>
  </si>
  <si>
    <t>Hoteleria y Turismo</t>
  </si>
  <si>
    <t xml:space="preserve">PIRAGAUTA AVELLANEDA WILLIAM ANDRES </t>
  </si>
  <si>
    <t>wandru17@hotmail.com</t>
  </si>
  <si>
    <t>CARRERA 7 A BIS #41 A 39 SUR</t>
  </si>
  <si>
    <t>SAN JOSE SUR ORIENTAL</t>
  </si>
  <si>
    <t>ROSA AVELLSNEDA</t>
  </si>
  <si>
    <t>prestamo de claro A AZTECA marzo22</t>
  </si>
  <si>
    <t>Perdomo Alto</t>
  </si>
  <si>
    <t>Sergio Gonzalez</t>
  </si>
  <si>
    <t xml:space="preserve">Organización de eventos </t>
  </si>
  <si>
    <t>AUSENCIA INJUSTIFICADA - SUSPENSIÓN 1 DIA</t>
  </si>
  <si>
    <t>LOZANO ABRIL SHARON STEFANY</t>
  </si>
  <si>
    <t>Sharitonlozano20@hotmail.com</t>
  </si>
  <si>
    <t>Carrera 14 t # 74 - 28 sur</t>
  </si>
  <si>
    <t>Martha Abril</t>
  </si>
  <si>
    <t>Pasa a supervisora de calidad 01/06/2023</t>
  </si>
  <si>
    <t>RIOS RODRIGUEZ EVELYN JULIETH</t>
  </si>
  <si>
    <t>Yuliethrios1998@gmail.com</t>
  </si>
  <si>
    <t>Carrera 11 # 67 D 81 Sur</t>
  </si>
  <si>
    <t>Mirador del Portal - Usme</t>
  </si>
  <si>
    <t xml:space="preserve">Yulitza Rodriguez </t>
  </si>
  <si>
    <t>BETANCOURT CASTAÑO FREDDY</t>
  </si>
  <si>
    <t>fbetancourt749@gmail.com</t>
  </si>
  <si>
    <t xml:space="preserve">Carrera 51 d # 42 b 28 sur </t>
  </si>
  <si>
    <t>Edgar Betancourt</t>
  </si>
  <si>
    <t>FLOREZ RICARDO LUIS EDUARDO</t>
  </si>
  <si>
    <t>luisflorez2707@gmail.com</t>
  </si>
  <si>
    <t xml:space="preserve">Carrera 37 # 33 - 45 </t>
  </si>
  <si>
    <t xml:space="preserve">Karine sanchez </t>
  </si>
  <si>
    <t>MARTINEZ GOMEZ YUREYDI</t>
  </si>
  <si>
    <t>yureydygomez27@gmail.com</t>
  </si>
  <si>
    <t xml:space="preserve">Carrera 19 b # 1 - 43 sur </t>
  </si>
  <si>
    <t xml:space="preserve">Kevin aponte </t>
  </si>
  <si>
    <t>Auxiliar en Logistica</t>
  </si>
  <si>
    <t xml:space="preserve">LOZANO DIAZ ISLENA STEFFANY </t>
  </si>
  <si>
    <t>islenalozano12@gmail.com</t>
  </si>
  <si>
    <t xml:space="preserve">Carrera 2 # 16 - 38 </t>
  </si>
  <si>
    <t xml:space="preserve">Gonzalo Jimenez - Candelaria </t>
  </si>
  <si>
    <t xml:space="preserve">Shirly tatiana lozano diaz </t>
  </si>
  <si>
    <t xml:space="preserve">Hermana </t>
  </si>
  <si>
    <t>Profesional en Negocios Internacionales</t>
  </si>
  <si>
    <t xml:space="preserve">FORERO SUAREZ YELIBETH </t>
  </si>
  <si>
    <t>yelibethforero_15@hotmail.com</t>
  </si>
  <si>
    <t xml:space="preserve">Carrera 101 a # 152 a 30 </t>
  </si>
  <si>
    <t>Blanca Flor Suarez</t>
  </si>
  <si>
    <t xml:space="preserve">HUERTAS NUÑEZ JUAN SEBASTIAN </t>
  </si>
  <si>
    <t>juansebashuertash18@hotmail.com</t>
  </si>
  <si>
    <t xml:space="preserve">Carrera 18 # 7 - 14 sur </t>
  </si>
  <si>
    <t xml:space="preserve">San antonio - antonio nariño </t>
  </si>
  <si>
    <t>Carmen  Janneth nuñez</t>
  </si>
  <si>
    <t>PRESTAMO DE CLARO A AZTECA ENERO22</t>
  </si>
  <si>
    <t xml:space="preserve">ROJAS OSPINA LUISA FERNANDA </t>
  </si>
  <si>
    <t>luisarojas782@gmail.com</t>
  </si>
  <si>
    <t xml:space="preserve">Carrera 1 # 49 a sur 29 </t>
  </si>
  <si>
    <t xml:space="preserve">Nelson Steven Benavides </t>
  </si>
  <si>
    <t>CADENA REY DUVAN ALONSO</t>
  </si>
  <si>
    <t>Duvankdena10@gmail.com</t>
  </si>
  <si>
    <t>calle 65#13-09</t>
  </si>
  <si>
    <t>LA VICTORIA</t>
  </si>
  <si>
    <t>SHIRLEY ANDRÉA CADENA REY</t>
  </si>
  <si>
    <t>TORRES PERALTA YURI KATHERINE</t>
  </si>
  <si>
    <t>Kanicolsalo@gmail.com</t>
  </si>
  <si>
    <t xml:space="preserve">Carrera 1 # 25 -24 </t>
  </si>
  <si>
    <t>Porvenir - Soacha</t>
  </si>
  <si>
    <t>Mary Cielo Peralta</t>
  </si>
  <si>
    <t>VELANDIA SALAZAR PAULA ANDREA</t>
  </si>
  <si>
    <t>Pvelandia1984.salazar@gmail.com</t>
  </si>
  <si>
    <t>Carrera 13 a # 32 c 15</t>
  </si>
  <si>
    <t>Santa Maria del Rincon - Soacha</t>
  </si>
  <si>
    <t>Victor Julio Velandia Salazar</t>
  </si>
  <si>
    <t>HERRAN ORTIZ ELIZABETH</t>
  </si>
  <si>
    <t>Eliherranortiz@gmail.com</t>
  </si>
  <si>
    <t>CALLE59SUR#92A-28</t>
  </si>
  <si>
    <t>BOSA LIBERTAD</t>
  </si>
  <si>
    <t>JANETH ORTIZ</t>
  </si>
  <si>
    <t>Renuncia - problemas personales</t>
  </si>
  <si>
    <t xml:space="preserve">joan_sjv96@hotmail.com </t>
  </si>
  <si>
    <t>PEREZ PRIETO PAOLA ANDREA</t>
  </si>
  <si>
    <t>Paolaperezprieto3103@gmail.com</t>
  </si>
  <si>
    <t xml:space="preserve">Carrera 87 F Bis # 38 - 34 Sur </t>
  </si>
  <si>
    <t xml:space="preserve">Maria Luanda Prieto </t>
  </si>
  <si>
    <t>MEDINA POVEDA LAURA PAOLA</t>
  </si>
  <si>
    <t>Carrera 27 # 71 p 13 Sur</t>
  </si>
  <si>
    <t>FRAILE NARANJO JEIMY TATIANA</t>
  </si>
  <si>
    <t>Jeimyfraile.17@gmail.com</t>
  </si>
  <si>
    <t xml:space="preserve">calle 40a sur # 11-08 este </t>
  </si>
  <si>
    <t xml:space="preserve">san jose sur oriental </t>
  </si>
  <si>
    <t xml:space="preserve">alba mira naranjo villegas </t>
  </si>
  <si>
    <t>pasa a planta de Banco Agrario 14/10/2021</t>
  </si>
  <si>
    <t>CARO ALVARADO MARIA PAULA</t>
  </si>
  <si>
    <t>Mariapaulacaroalvarado9@gmail.com</t>
  </si>
  <si>
    <t>CARRERA 78 F # 58 D- 15 SUR</t>
  </si>
  <si>
    <t>Esperanza Alvarado</t>
  </si>
  <si>
    <t>RODRIGUEZ GOMEZ KAREN JULIANA</t>
  </si>
  <si>
    <t>Juliana2003ms@gmail.com</t>
  </si>
  <si>
    <t>Cr 90 Bis · 76-51</t>
  </si>
  <si>
    <t>Cristina Sanchez</t>
  </si>
  <si>
    <t xml:space="preserve">Sena Productivo - Supernumerario </t>
  </si>
  <si>
    <t>Terminación Contrato de Aprendizaje</t>
  </si>
  <si>
    <t>BOTERO COFLES MARLON ESTIBEN</t>
  </si>
  <si>
    <t>Marlonbotero11@hotmail.com</t>
  </si>
  <si>
    <t>Calle 67 sur #73-22</t>
  </si>
  <si>
    <t>Nancy Botero</t>
  </si>
  <si>
    <t>de apoyo a liberty 28/10/2021 - Pasa de asesor a supervisor de calidad 01/02/2023</t>
  </si>
  <si>
    <t>MENDIVELSO MORALES LEIDI VIVIANA</t>
  </si>
  <si>
    <t>Vivianamm8@gmail.com</t>
  </si>
  <si>
    <t>Carrera 6 # 9 A 14</t>
  </si>
  <si>
    <t>Mi Llanura</t>
  </si>
  <si>
    <t>HEIDY CARVAJAL (HERMANA)</t>
  </si>
  <si>
    <t>CONSUELO</t>
  </si>
  <si>
    <t>ANGELA RODRIGUEZ</t>
  </si>
  <si>
    <t>FUNDAMENTOS DEL COACHING</t>
  </si>
  <si>
    <t>de nueva eps a scotioabank 01/03/2022</t>
  </si>
  <si>
    <t>Pasa de famisanar a compensar 01/06/2022</t>
  </si>
  <si>
    <t>SIERRA MORENA</t>
  </si>
  <si>
    <t>ADIELA MURILLO</t>
  </si>
  <si>
    <t>REYES HERNANDEZ EMMA JOVAHANA</t>
  </si>
  <si>
    <t>Flandes</t>
  </si>
  <si>
    <t>Johisreyes@hotmail.com</t>
  </si>
  <si>
    <t>DIAGONAL 57 A BIS B 81J96</t>
  </si>
  <si>
    <t>LAS VEGAS SANTA ANA</t>
  </si>
  <si>
    <t>VICTOR MARTÍNEZ</t>
  </si>
  <si>
    <t>SEGURIDAD Y SALUD EN EL TRABAJO</t>
  </si>
  <si>
    <t>BASTO TRIANA SHARON DANIELA</t>
  </si>
  <si>
    <t>shadabastri11@gmail.com</t>
  </si>
  <si>
    <t>CALLE 22 BIS SUR #68I-49</t>
  </si>
  <si>
    <t>CRISTINA PIÑEROS</t>
  </si>
  <si>
    <t>MARTINEZ CASTAÑEDA ESTEFANIA</t>
  </si>
  <si>
    <t>stefaniamartinezcastaneda@gmail.com</t>
  </si>
  <si>
    <t xml:space="preserve">Calle 1 C # 53 - 30 </t>
  </si>
  <si>
    <t>Camelia</t>
  </si>
  <si>
    <t>Ever Martinez</t>
  </si>
  <si>
    <t>CABALLERO ARTUNDUAGA LESLY YARITZA</t>
  </si>
  <si>
    <t>LESLYE_07@OUTLOOK.COM</t>
  </si>
  <si>
    <t>Calle 54 C Sur # 100 - 75</t>
  </si>
  <si>
    <t>Blanca Artunduaga</t>
  </si>
  <si>
    <t>Renuncia - Otra oferta laboral y problemas personales</t>
  </si>
  <si>
    <t>ROMERO SERRANO VALERY TATIANA</t>
  </si>
  <si>
    <t>tatotromero41@gmail.com</t>
  </si>
  <si>
    <t xml:space="preserve">carrera 88a #39-39 sur </t>
  </si>
  <si>
    <t>Diana Valentina Romero</t>
  </si>
  <si>
    <t>lzaratediaz@gmail.com</t>
  </si>
  <si>
    <t>Calle 142 #102B 44 interior 5 apto 304</t>
  </si>
  <si>
    <t>Suba El Poa</t>
  </si>
  <si>
    <t>Davian Leonardo Zarate</t>
  </si>
  <si>
    <t>Renuncia - Horarios con su hijo</t>
  </si>
  <si>
    <t>REINA MARTINEZ ANGIE PAOLA</t>
  </si>
  <si>
    <t xml:space="preserve">garfap_20@hotmail.com </t>
  </si>
  <si>
    <t>Calle 8 sur # 15 a 173</t>
  </si>
  <si>
    <t xml:space="preserve">Parque Campestre - Soacha </t>
  </si>
  <si>
    <t xml:space="preserve">Ana Yolima Martinez </t>
  </si>
  <si>
    <t xml:space="preserve">SUTA MONTENEGRO LEIDY CAROLINA </t>
  </si>
  <si>
    <t>leidysuta1996@gmail.com</t>
  </si>
  <si>
    <t xml:space="preserve">Carrera 11 a # 40 - 09 </t>
  </si>
  <si>
    <t xml:space="preserve">Rafael uribe </t>
  </si>
  <si>
    <t>Gladis Montenegro</t>
  </si>
  <si>
    <t xml:space="preserve">WALTEROS LAMPREA YULETSY HELENA </t>
  </si>
  <si>
    <t>yulawalterosl@gmail.com</t>
  </si>
  <si>
    <t>carrera 8 # 47 07 apt 501</t>
  </si>
  <si>
    <t>Marly, chapinero</t>
  </si>
  <si>
    <t>Maria Helena Lamprea</t>
  </si>
  <si>
    <t>Higiene y Seguridad Industrial</t>
  </si>
  <si>
    <t>BENAVIDES BERNAL ALEXANDRA</t>
  </si>
  <si>
    <t>benavidesalexandra@gmail.com</t>
  </si>
  <si>
    <t>DIAGONAL 49 #13J-12 SUR</t>
  </si>
  <si>
    <t>ROSARIO BENAVIDES</t>
  </si>
  <si>
    <t>DE SUPER A PLANTA 1/12/2021</t>
  </si>
  <si>
    <t xml:space="preserve">MONTERO GUTIERREZ JELEN DAYAN </t>
  </si>
  <si>
    <t>jelen2504@gmail.com</t>
  </si>
  <si>
    <t>calle 69 b # 119 - 02</t>
  </si>
  <si>
    <t xml:space="preserve">La taena - Engativa </t>
  </si>
  <si>
    <t xml:space="preserve">Anayiber Gutierrez </t>
  </si>
  <si>
    <t>Renuncia mal ambiente laboral</t>
  </si>
  <si>
    <t xml:space="preserve">AYA GALEANO MAYERLI </t>
  </si>
  <si>
    <t>mayerliayagaleano@gmail.com</t>
  </si>
  <si>
    <t>Calle 52 sur # 95 a 30</t>
  </si>
  <si>
    <t>Bosa porvenir</t>
  </si>
  <si>
    <t xml:space="preserve">Milena Monroy </t>
  </si>
  <si>
    <t xml:space="preserve">Amiga </t>
  </si>
  <si>
    <t>CRUZ MOLINA BRAYAN DAVID</t>
  </si>
  <si>
    <t>davidcruzmolina@hotmail.com</t>
  </si>
  <si>
    <t>Calle 87 # 103 f 50</t>
  </si>
  <si>
    <t>Sandra liliana molina</t>
  </si>
  <si>
    <t>ZAPATA BARON OLGA VANESSA</t>
  </si>
  <si>
    <t>zapatavanessa09@gmail.com</t>
  </si>
  <si>
    <t>Calle 4 sur #19 b - 106</t>
  </si>
  <si>
    <t>Olga Lucia baron</t>
  </si>
  <si>
    <t>MORENO PATARROYO CINTHIA YURLEY</t>
  </si>
  <si>
    <t>cindy5643@hotmail.com</t>
  </si>
  <si>
    <t>Calle 12 #13-60 int. 7 apto 203</t>
  </si>
  <si>
    <t xml:space="preserve">Tejares, soacha cundinamarca </t>
  </si>
  <si>
    <t>Luz Dary Patarroyo Camino</t>
  </si>
  <si>
    <t xml:space="preserve">Inv. Judicial y Criminalistica </t>
  </si>
  <si>
    <t>Aplazado</t>
  </si>
  <si>
    <t>TERMINACIÓN SIN JUSTA CAUSA</t>
  </si>
  <si>
    <t>Terminacion sin justa causa</t>
  </si>
  <si>
    <t>OROZCO BARRERA DANIELA</t>
  </si>
  <si>
    <t>danielaorozco28@hotmail.com</t>
  </si>
  <si>
    <t>CARRERA 52 A # 134 A 21</t>
  </si>
  <si>
    <t>COLINA</t>
  </si>
  <si>
    <t>YOVANA BARRERA</t>
  </si>
  <si>
    <t xml:space="preserve">Analista Gestión Humana </t>
  </si>
  <si>
    <t>GONZALEZ MORA DIEGO FERNANDO</t>
  </si>
  <si>
    <t>Ubaque</t>
  </si>
  <si>
    <t>diegonzalezm10@gmail.com</t>
  </si>
  <si>
    <t>CALLE 7 No. 87B-70 TORRE 14 APTO 552 AGRUPACION RESIDENCIAL SAN PEDRO DE CASTILLA</t>
  </si>
  <si>
    <t>ANA CANDELARIA MORA FUENTES</t>
  </si>
  <si>
    <t>Pasa de asesor legal a director juridico 01/06/2022 - pasa a gerente 01/07/2023</t>
  </si>
  <si>
    <t>PUENTES MONTAÑEZ JEIMY NATALIA</t>
  </si>
  <si>
    <t>jpuente2@iberoamericana.edu.co</t>
  </si>
  <si>
    <t xml:space="preserve">Cl 2 1 81 </t>
  </si>
  <si>
    <t xml:space="preserve">Gladys Montañez </t>
  </si>
  <si>
    <t xml:space="preserve">FLOREZ TORO PAULA VANESA </t>
  </si>
  <si>
    <t>paulavalentina254@gmail.com</t>
  </si>
  <si>
    <t>Cl 128b 96-38</t>
  </si>
  <si>
    <t>Suba Rincon - Suba</t>
  </si>
  <si>
    <t>Mariluz Toro</t>
  </si>
  <si>
    <t>SALAZAR VALBUENA PAULA ALEJANDRA</t>
  </si>
  <si>
    <t>salazarpaula1817@outlook.es</t>
  </si>
  <si>
    <t>KEVIN GALINDO</t>
  </si>
  <si>
    <t>jeidymena8639@gmail.com</t>
  </si>
  <si>
    <t>Cl 102L 57 28</t>
  </si>
  <si>
    <t>El recuerdo - Bosa</t>
  </si>
  <si>
    <t>Soleinny Palacios</t>
  </si>
  <si>
    <t>CACERES QUINTERO KAROL DAYANA</t>
  </si>
  <si>
    <t>karoldayanacaceres0621@gmail.com</t>
  </si>
  <si>
    <t>CALLE 36 # 30A 111</t>
  </si>
  <si>
    <t>CIUDAD VERDE</t>
  </si>
  <si>
    <t>ANGELICA QUINTERO</t>
  </si>
  <si>
    <t>Renuncia horarios laborales problemas personales</t>
  </si>
  <si>
    <t>VARGAS CORTES TANIA CAROLINA</t>
  </si>
  <si>
    <t>catavargas529@gmail.com</t>
  </si>
  <si>
    <t>cl 76 14 I18</t>
  </si>
  <si>
    <t>Janneth Vargas</t>
  </si>
  <si>
    <t>24 de agosto de claro a claro ventas a liberty 01/11/2022, pasa a falabella peru 11/11/2022</t>
  </si>
  <si>
    <t>SOLORZANO OCHOA DEYANIRA</t>
  </si>
  <si>
    <t>deyanirasol@hotmail.com</t>
  </si>
  <si>
    <t xml:space="preserve">CALLE 7 3 90-64 INT 6 APTO 620 </t>
  </si>
  <si>
    <t>JUAN CARLOS DIAZ</t>
  </si>
  <si>
    <t>Renuncia -  otra oferta laboral y horario laboral</t>
  </si>
  <si>
    <t>MUÑOZ ESCOBAR GERALDYNE DANIELA</t>
  </si>
  <si>
    <t>gdanielaescobar20@gmail.com</t>
  </si>
  <si>
    <t>TRASVERSAL 80 G # 69 A 57 SUR</t>
  </si>
  <si>
    <t>BOSA PIAMONTE</t>
  </si>
  <si>
    <t>SANDRA ESCOBAR</t>
  </si>
  <si>
    <t>AUX PEDAGOGICO</t>
  </si>
  <si>
    <t>BONILLA ARCINIEGAS KAREN ELIANA</t>
  </si>
  <si>
    <t>kebonilla4@gmail.com</t>
  </si>
  <si>
    <t>cr 75b 57z32</t>
  </si>
  <si>
    <t>La estancia -ciudad Bolivar</t>
  </si>
  <si>
    <t>Harold Alejandro Bonilla</t>
  </si>
  <si>
    <t xml:space="preserve"> HUERFANO MORENO LISETH TATIANA</t>
  </si>
  <si>
    <t>tatasmdpbq@gmail.com</t>
  </si>
  <si>
    <t>Cl 17 32 151 torre 9 apto 102</t>
  </si>
  <si>
    <t xml:space="preserve">Jenny Huerfano </t>
  </si>
  <si>
    <t xml:space="preserve"> MELGAREJO GOMEZ LAURA MILENA</t>
  </si>
  <si>
    <t>lauramilena_1941@hotmail.com</t>
  </si>
  <si>
    <t>Yolanda Gomez</t>
  </si>
  <si>
    <t>jadra.yepes.0310@gmail.com</t>
  </si>
  <si>
    <t>Dg 73 #78 70</t>
  </si>
  <si>
    <t xml:space="preserve">Javier Mauricio Yepes  </t>
  </si>
  <si>
    <t>AVILA TORDECILLA LILA MARCELA</t>
  </si>
  <si>
    <t>marceavila.t15@gmail.com</t>
  </si>
  <si>
    <t xml:space="preserve">Calle 63 c # 120B 06 </t>
  </si>
  <si>
    <t>Sabanas del dorado</t>
  </si>
  <si>
    <t xml:space="preserve">Alys Avila </t>
  </si>
  <si>
    <t>01/03/2022 a director jr / director junior a director de dinerum 01/05/2022</t>
  </si>
  <si>
    <t>CHAUR PRIETO LAURA DANIELA</t>
  </si>
  <si>
    <t>chaurdanielalaura@gmail.com</t>
  </si>
  <si>
    <t>Cr 21 39 05</t>
  </si>
  <si>
    <t>Diana Marcela Chaur</t>
  </si>
  <si>
    <t>ROMERO IBAÑEZ MARIA FERNANDA</t>
  </si>
  <si>
    <t>maferomero179@gmail.com</t>
  </si>
  <si>
    <t>CR 79 10D 96</t>
  </si>
  <si>
    <t>Alcira Ibañez Suarez</t>
  </si>
  <si>
    <t>ZAMORA ORTEGON YENIFER YULIED</t>
  </si>
  <si>
    <t>yeniferza@hotmail.com</t>
  </si>
  <si>
    <t>Cll 72 C Sur · 14V 35</t>
  </si>
  <si>
    <t>Las quintas</t>
  </si>
  <si>
    <t>Elena Ortegon</t>
  </si>
  <si>
    <t>roma</t>
  </si>
  <si>
    <t>Angela toche</t>
  </si>
  <si>
    <t>De asesor a supervisor de calidad 01/06/2022</t>
  </si>
  <si>
    <t xml:space="preserve">GIL ORJUELA ANGIE MARCELA </t>
  </si>
  <si>
    <t>marcelaorjuela_03@yahoo.es</t>
  </si>
  <si>
    <t>Cll 46G SUR # 15 - 89 ESTE</t>
  </si>
  <si>
    <t>Quindio - San Cristobal</t>
  </si>
  <si>
    <t>Berty Orjuela</t>
  </si>
  <si>
    <t xml:space="preserve">Psicologa </t>
  </si>
  <si>
    <t xml:space="preserve">ALARCON COSTO JONATHAN FABIAN </t>
  </si>
  <si>
    <t>j.fjonathan@hotmail.com</t>
  </si>
  <si>
    <t>Carrera 100 # 50B - 45 Sur</t>
  </si>
  <si>
    <t>Maria Nelsy Costo</t>
  </si>
  <si>
    <t>SOSA BALLEN KENNY JOHANNA</t>
  </si>
  <si>
    <t>kennyjohanna97@gmail.com</t>
  </si>
  <si>
    <t>CALLE 14 B # 119 A 17</t>
  </si>
  <si>
    <t>RECODO</t>
  </si>
  <si>
    <t>RITA BALLEN SANCHEZ</t>
  </si>
  <si>
    <t>Especialización</t>
  </si>
  <si>
    <t>Gestión de la Seguridad y Salud en el Trabajo</t>
  </si>
  <si>
    <t>GUTIERREZ ROBLES LAURA NATALIA</t>
  </si>
  <si>
    <t>laurarobles011628@gmail.com</t>
  </si>
  <si>
    <t>Cll 68A #46A - 28 SUR</t>
  </si>
  <si>
    <t>Yeiny Johana Robles</t>
  </si>
  <si>
    <t xml:space="preserve">MORALES GOMEZ NAYELY </t>
  </si>
  <si>
    <t>nayelyg231@gmail.com</t>
  </si>
  <si>
    <t>Cll 64C # 120 - 57</t>
  </si>
  <si>
    <t>Lizeth Tatiana Morales</t>
  </si>
  <si>
    <t>Pasa se sena lectiva a productiva el 25/04/2022</t>
  </si>
  <si>
    <t xml:space="preserve">MEDINA HERRERA ANGELA MARIA </t>
  </si>
  <si>
    <t>angela_medinaherrera@hotmail.com</t>
  </si>
  <si>
    <t>Cr 65 #34A - 69</t>
  </si>
  <si>
    <t>Ditaires - Medellin</t>
  </si>
  <si>
    <t>Daniel Cardona</t>
  </si>
  <si>
    <t>Hijo</t>
  </si>
  <si>
    <t>REINA BOHORQUEZ CARLOS ARTURO</t>
  </si>
  <si>
    <t>arthurokr.a.n@gmail.com</t>
  </si>
  <si>
    <t>CRA 19 A # 40 A 09</t>
  </si>
  <si>
    <t>PARAISO</t>
  </si>
  <si>
    <t>ANGEL ARTURO REINA</t>
  </si>
  <si>
    <t>pasa de congente a Yanbal Villavicencio 5/02/2023</t>
  </si>
  <si>
    <t xml:space="preserve"> HERRERA MARIA CLAUDIA</t>
  </si>
  <si>
    <t>mariaclaudiaherrera46@gmail.com</t>
  </si>
  <si>
    <t>Cra 116 # 152 - 69 Agrupacion 3</t>
  </si>
  <si>
    <t>Suba compartir</t>
  </si>
  <si>
    <t>Juan Pablo Garzon Reyes</t>
  </si>
  <si>
    <t>ASCANIO MORALES JUAN SEBASTIAN</t>
  </si>
  <si>
    <t>alkimistrol@gmail.com</t>
  </si>
  <si>
    <t>Cra 110A # 143 - 05</t>
  </si>
  <si>
    <t>Lombardia</t>
  </si>
  <si>
    <t>Angie Liseth Morales Guerrero</t>
  </si>
  <si>
    <t>NIÑO BORDA BRIAN ERNESTO</t>
  </si>
  <si>
    <t>briernibor17@gmail.com</t>
  </si>
  <si>
    <t>Cra 3 # 30 - 130</t>
  </si>
  <si>
    <t>Mery Borda Cadena</t>
  </si>
  <si>
    <t>GARCIA REYES CAROL VIVIANA</t>
  </si>
  <si>
    <t>karolviviana.kr@gmail.com</t>
  </si>
  <si>
    <t>Cll 43 SUR # 12 - 74</t>
  </si>
  <si>
    <t>Diva Garcia Reyes</t>
  </si>
  <si>
    <t>Pasa de etapa lectiva a productiva 19/10/2022</t>
  </si>
  <si>
    <t>PASCUAS TRIANA DIEGO ANDRES</t>
  </si>
  <si>
    <t>dpascuastriana@gmail.com</t>
  </si>
  <si>
    <t>Cll 115A SUR # 9 - 67</t>
  </si>
  <si>
    <t>Jose Eduardo Pascuas Mora</t>
  </si>
  <si>
    <t>ESPINOSA MATAMOROS ANGELA ROCIO</t>
  </si>
  <si>
    <t>Pasa de FNA a Porvenir 01/01/2023</t>
  </si>
  <si>
    <t>mianlu051314@gmail.com</t>
  </si>
  <si>
    <t>CARRERA 111 # 66 - 83</t>
  </si>
  <si>
    <t>SAN ANTONIO ENGAVTIVA</t>
  </si>
  <si>
    <t>FLOR MATAMOROS</t>
  </si>
  <si>
    <t>PRESTAMO DE CLARO A AZTECA ENERO22 prestamo bril 2022 a azteca 1/06/2022</t>
  </si>
  <si>
    <t>fontibon</t>
  </si>
  <si>
    <t>celia Mahecha</t>
  </si>
  <si>
    <t>Renuncia - Baja Remuneración</t>
  </si>
  <si>
    <t xml:space="preserve">RAMIREZ PEÑA LAURA CAMILA </t>
  </si>
  <si>
    <t>lam5200318@gmail.com</t>
  </si>
  <si>
    <t xml:space="preserve">Cra 1D # 41B SUR - 41  </t>
  </si>
  <si>
    <t>Gerardo Ramirez Gonzalez</t>
  </si>
  <si>
    <t xml:space="preserve">RODRIGUEZ CETINA CARLOS ANDRES </t>
  </si>
  <si>
    <t>carlosrodriguez242003@gmail.com</t>
  </si>
  <si>
    <t>Cll 63 SUR # 1 - 84</t>
  </si>
  <si>
    <t>Fiscala Alta</t>
  </si>
  <si>
    <t>Melva Rocio Cetina Cogollo</t>
  </si>
  <si>
    <t>SOTO CASILIMAS NELSON ANDRES</t>
  </si>
  <si>
    <t>scandres22@gmail.com</t>
  </si>
  <si>
    <t>Cra 30 ESTE # 43 -  49</t>
  </si>
  <si>
    <t>Luis Carlos Galan Sector II</t>
  </si>
  <si>
    <t>Gina Liliana Casilimas Gomez</t>
  </si>
  <si>
    <t>Pasa de etapa lectiva a productiva 05/01/2023</t>
  </si>
  <si>
    <t>PEDRAZA PEREZ KELLY ANDREA</t>
  </si>
  <si>
    <t>andreitapedraza870712@gmail.com</t>
  </si>
  <si>
    <t>CLL 67 A BIS #18C-11</t>
  </si>
  <si>
    <t>LUCERO MEDIO</t>
  </si>
  <si>
    <t>OLGA PEREZ</t>
  </si>
  <si>
    <t>Renuncia - Cambio de ciudad</t>
  </si>
  <si>
    <t>GUTIERREZ ARIAS MARELBIS</t>
  </si>
  <si>
    <t>Tamalameque</t>
  </si>
  <si>
    <t>marelbisgutierrez80@gmail.com</t>
  </si>
  <si>
    <t>Cll 17 # 38 - 168</t>
  </si>
  <si>
    <t>MALDONADO SANTIAGO ANDRES FELIPE</t>
  </si>
  <si>
    <t>felipe3_9@hotmail.com</t>
  </si>
  <si>
    <t>Tv 37 # 20 - 12 INT 13 APTO 403</t>
  </si>
  <si>
    <t>Claudia P. Santiago</t>
  </si>
  <si>
    <t>SORIANO BELTRAN ANGELA MARIA</t>
  </si>
  <si>
    <t>angelsorysory@gmail.com</t>
  </si>
  <si>
    <t>Cra 90 # 6A - 98 INT 18 APTO 504</t>
  </si>
  <si>
    <t>Maria Luisa Soriano</t>
  </si>
  <si>
    <t>COY PINEDA YURI ALEXANDER</t>
  </si>
  <si>
    <t>yacoypin@hotmail.com</t>
  </si>
  <si>
    <t xml:space="preserve">Cll 71C # 94A - 72 </t>
  </si>
  <si>
    <t>Maryoly Rodriguez</t>
  </si>
  <si>
    <t>Claro Ventas</t>
  </si>
  <si>
    <t>MURCIA PEREZ LAURA VALENTINA</t>
  </si>
  <si>
    <t>lauravalentina2828@gmail.com</t>
  </si>
  <si>
    <t>CARRERA 97B # 156 B - 62</t>
  </si>
  <si>
    <t xml:space="preserve">SUBA SALITRE </t>
  </si>
  <si>
    <t xml:space="preserve">DIANA CAROLINA PEREZ </t>
  </si>
  <si>
    <t xml:space="preserve">TECNICO ENFERMERIA </t>
  </si>
  <si>
    <t>VELEZ MARULANDA YOUSTIN NICOLAS</t>
  </si>
  <si>
    <t>nicolas22velez08@gmail.com</t>
  </si>
  <si>
    <t xml:space="preserve">Cra 79F # 62 I -22 sur </t>
  </si>
  <si>
    <t>Claudia Marulanda</t>
  </si>
  <si>
    <t>ESCOBAR REINA LAURA JECENIA</t>
  </si>
  <si>
    <t>lalis16_00@hotmail.com</t>
  </si>
  <si>
    <t>Cll 127D BIS # 48 - 10</t>
  </si>
  <si>
    <t>Tierra Linda</t>
  </si>
  <si>
    <t>Humberto Escobar</t>
  </si>
  <si>
    <t>CASTELLANOS MORA ADRIANA ROCIO</t>
  </si>
  <si>
    <t>castellanosadriana9567@gmail.com</t>
  </si>
  <si>
    <t>Calle 31 A Sur # 3A - 19</t>
  </si>
  <si>
    <t>Villa de los alpes</t>
  </si>
  <si>
    <t>Nancy Castellanos</t>
  </si>
  <si>
    <t>Renuncia - Por ventas</t>
  </si>
  <si>
    <t>HERNANDEZ FORERO SAMANTA</t>
  </si>
  <si>
    <t>sammyestar_15@hotmail.com</t>
  </si>
  <si>
    <t>Cll 130D BIS # 105C - 17</t>
  </si>
  <si>
    <t>Yolanda Forero</t>
  </si>
  <si>
    <t>PEREZ DORADO JAIRO ANTONIO</t>
  </si>
  <si>
    <t>Cll 2B # 40A - 16</t>
  </si>
  <si>
    <t>Jazmin</t>
  </si>
  <si>
    <t>Daniela Barbosa</t>
  </si>
  <si>
    <t>GRISALES LOZANO JOSE EDUARDO</t>
  </si>
  <si>
    <t>josegrisaleslozano@gmail.com</t>
  </si>
  <si>
    <t>Cll 50A # 86 - 295 APTO 120</t>
  </si>
  <si>
    <t>Calazans - Medellin</t>
  </si>
  <si>
    <t>RINCON MORENO DORIS ALEJANDRA</t>
  </si>
  <si>
    <t>Iconozo</t>
  </si>
  <si>
    <t>rinconalejandra370@gmail.com</t>
  </si>
  <si>
    <t>Cll 68 # 94 - 44</t>
  </si>
  <si>
    <t>Ofir Moreno</t>
  </si>
  <si>
    <t>DE SUPER A PLANTA 13/12/2021</t>
  </si>
  <si>
    <t>SANTOS PARRA ASLY FRANCELY</t>
  </si>
  <si>
    <t>aslyfrancelysantos@gmail.com</t>
  </si>
  <si>
    <t>Cll 8 A BIS # 94 - 23</t>
  </si>
  <si>
    <t xml:space="preserve">Ciudad Tintal </t>
  </si>
  <si>
    <t>Yudy Parra</t>
  </si>
  <si>
    <t>ARENAS MOYA DANIELA</t>
  </si>
  <si>
    <t>dany.ke29@gmail.com</t>
  </si>
  <si>
    <t>Cll 70 BIS SUR # 77L - 28</t>
  </si>
  <si>
    <t>Sandra Liliana Moya</t>
  </si>
  <si>
    <t>QUEVEDO CINDY MILENA</t>
  </si>
  <si>
    <t>quevedocindymilena@gmail.com</t>
  </si>
  <si>
    <t>CALLE 97 #92-48</t>
  </si>
  <si>
    <t>LUIS CARLOS GALAN</t>
  </si>
  <si>
    <t>DIDIER MOSQUERA</t>
  </si>
  <si>
    <t>VIRGUEZ FLOREZ STEPHANY CAROLINA</t>
  </si>
  <si>
    <t>carolinaflorez9725@gmail.com</t>
  </si>
  <si>
    <t>KILOMETRO 6 VÍA LA CALERA CONJUNTO PRADOS DEL ESTE</t>
  </si>
  <si>
    <t>ALTO DE PATIOS</t>
  </si>
  <si>
    <t>BLANCA FLOREZ</t>
  </si>
  <si>
    <t>en calidad de prestamo para azteca a partir de 20/12/2021</t>
  </si>
  <si>
    <t>WILCHES DIAZ NICOLLE</t>
  </si>
  <si>
    <t>nicolle.wilches@misena.edu.co</t>
  </si>
  <si>
    <t>Cra 65 # 67D - 96</t>
  </si>
  <si>
    <t>J J Vargas</t>
  </si>
  <si>
    <t xml:space="preserve">Martha Isabel Diaz </t>
  </si>
  <si>
    <t>Renuncia - Horario laboral y estres laboral</t>
  </si>
  <si>
    <t>OTALORA AROS NATALIA MILENA</t>
  </si>
  <si>
    <t>URBANIZACION LA FLORIDA</t>
  </si>
  <si>
    <t>RAFAEL RICARDO OTALORA</t>
  </si>
  <si>
    <t>Nueva EPS Villavicencio</t>
  </si>
  <si>
    <t>a partir del 01 de agosto de 2022 - pasa asesora jr 01/03/2023</t>
  </si>
  <si>
    <t>1 de agosto de 2022 de yanbal a nueva eps</t>
  </si>
  <si>
    <t>SANCHEZ PEDRAZA YEFERSON ARIEL</t>
  </si>
  <si>
    <t>jeferson.sanchez23@hotmail.com</t>
  </si>
  <si>
    <t>CRA12L #31F-36 SUR</t>
  </si>
  <si>
    <t>ELIZABETH PEDRAZA</t>
  </si>
  <si>
    <t>FLOREZ VELANDIA MICHAEL ANDRES</t>
  </si>
  <si>
    <t>a.andres5@hotmail.com</t>
  </si>
  <si>
    <t>Cll 21 # 88A - 79</t>
  </si>
  <si>
    <t>Stella Velandia</t>
  </si>
  <si>
    <t>LOPEZ GOMEZ ZULY MAYERLI</t>
  </si>
  <si>
    <t>zmlgomez19@gmail.com</t>
  </si>
  <si>
    <t>Dg 49C BIS SUR # 11D - 83</t>
  </si>
  <si>
    <t>La Mercedes - Rafael Uribe</t>
  </si>
  <si>
    <t>Alvaro Diaz Marin</t>
  </si>
  <si>
    <t>MENDIGAÑA VANEGAS LAURA BIBIANA</t>
  </si>
  <si>
    <t>Tocaima</t>
  </si>
  <si>
    <t>bibimendi1999@gmail.com</t>
  </si>
  <si>
    <t>Carrera 8 # 4 - 16 sur</t>
  </si>
  <si>
    <t>Calvo sur</t>
  </si>
  <si>
    <t>Mercedes Vanegas</t>
  </si>
  <si>
    <t>Gestion Documental</t>
  </si>
  <si>
    <t>PUENTES DEVIA YEIMY TATIANA</t>
  </si>
  <si>
    <t>tatianapuentesdevia@gmail.com</t>
  </si>
  <si>
    <t>Calle 58 I # 78 L - 21</t>
  </si>
  <si>
    <t xml:space="preserve">Bosa - José Antonio Galán </t>
  </si>
  <si>
    <t>Aurora Devia</t>
  </si>
  <si>
    <t>PINZON MARTINEZ ANA JULIETH</t>
  </si>
  <si>
    <t>ana_yu.18@hotmail.com</t>
  </si>
  <si>
    <t>CRA 2 C #40A-12 SUR</t>
  </si>
  <si>
    <t>SAN MARTIN DE LOBA</t>
  </si>
  <si>
    <t>JHON FREDDY PINZON</t>
  </si>
  <si>
    <t>AUXILIAR ADMISTRATIVO EN SALUD</t>
  </si>
  <si>
    <t xml:space="preserve">CLAVIJO ROMERO JULIETH </t>
  </si>
  <si>
    <t>juliethclavijoromero258@gmail.com</t>
  </si>
  <si>
    <t>carrera 8 este # 36 l 13 sur</t>
  </si>
  <si>
    <t>bella vista-san cristobal</t>
  </si>
  <si>
    <t>Mariela romero Pastor</t>
  </si>
  <si>
    <t xml:space="preserve">Retiro-Problemas personales </t>
  </si>
  <si>
    <t>CARDENAS ALVAREZ YUBESNEY</t>
  </si>
  <si>
    <t>yubes1308cardenas@hotmail.com</t>
  </si>
  <si>
    <t>CRA 19 # 19 43</t>
  </si>
  <si>
    <t>PEPE SIERRA 1 - Medellin</t>
  </si>
  <si>
    <t>LUCELLY ALVAREZ</t>
  </si>
  <si>
    <t>de falabella a Yanbal Medellin 8 de abril 2022</t>
  </si>
  <si>
    <t xml:space="preserve">Retiro - Problemas personales </t>
  </si>
  <si>
    <t>GOMEZ MONTENEGRO DAYANNA PAOLA</t>
  </si>
  <si>
    <t>paolagomez199615@gmail.com</t>
  </si>
  <si>
    <t>CRA 21 #50-14</t>
  </si>
  <si>
    <t>PALERMO</t>
  </si>
  <si>
    <t>FRANCISCO MONTENEGRO</t>
  </si>
  <si>
    <t>PRODUCCION MULTIMEDIA</t>
  </si>
  <si>
    <t>GUTIERREZ BAUTISTA YORDY STEVEN</t>
  </si>
  <si>
    <t>yordygutierrez7@gmail.com</t>
  </si>
  <si>
    <t>CR 123 131-80 TORRE 211 APTO 403</t>
  </si>
  <si>
    <t>Bibiana Vela</t>
  </si>
  <si>
    <t xml:space="preserve"> DIAZ QUIÑONES EVER</t>
  </si>
  <si>
    <t>everfelipe1006@gmail.com</t>
  </si>
  <si>
    <t>Cra 9A # 53 - 47 SUR</t>
  </si>
  <si>
    <t>PUENTES GARCIA DANIELA ALEJANDRA</t>
  </si>
  <si>
    <t>garciia2532@gmail.com</t>
  </si>
  <si>
    <t>Cll 52 # 7 - 26</t>
  </si>
  <si>
    <t>Leon XIII</t>
  </si>
  <si>
    <t>Martha Ligia Garcia</t>
  </si>
  <si>
    <t>Profesional Negocios Internacionales</t>
  </si>
  <si>
    <t>CANTILLO ZABALA YENIFER CAROLINA</t>
  </si>
  <si>
    <t>yenifersamara2021@hotmail.com</t>
  </si>
  <si>
    <t>Cra 31# 50 - 39</t>
  </si>
  <si>
    <t>Claudia Zabala</t>
  </si>
  <si>
    <t>ARIAS BETANCOURT MAGDA VIVIANA</t>
  </si>
  <si>
    <t>mvivianaariasb@outlook.es</t>
  </si>
  <si>
    <t>CLL 67 B BIS A #111B-12</t>
  </si>
  <si>
    <t>VILLA GLADYS</t>
  </si>
  <si>
    <t>PEDRO SILVA</t>
  </si>
  <si>
    <t>MUÑOS OSPINA GABRIELA</t>
  </si>
  <si>
    <t>gabis51123@gmail.com</t>
  </si>
  <si>
    <t>Calle 80Bis Sur # 94 - 80 Torre 6 apto 102</t>
  </si>
  <si>
    <t>Parques de Bogotá</t>
  </si>
  <si>
    <t>Cecilia Ospina</t>
  </si>
  <si>
    <t>pasa de coomeva a Metlife 16/02/2023</t>
  </si>
  <si>
    <t>MELO GUZMAN KAROL ESTEFANY</t>
  </si>
  <si>
    <t>kaesmegu11@gmail.com</t>
  </si>
  <si>
    <t>Calle 28 Sur # 0 - 30 Este</t>
  </si>
  <si>
    <t>Cordoba</t>
  </si>
  <si>
    <t>Diana Paola Gusman</t>
  </si>
  <si>
    <t>GONZALEZ MOTAVITA YESLI MARVEL</t>
  </si>
  <si>
    <t>ymotavita@yahoo.com</t>
  </si>
  <si>
    <t xml:space="preserve">Cra 1B ESTE # 43B - 39 SUR </t>
  </si>
  <si>
    <t>Yolanda Motavita</t>
  </si>
  <si>
    <t>CUEVAS PARRA LEIDY MAYERLY</t>
  </si>
  <si>
    <t>maidenmoon01@hotmail.com</t>
  </si>
  <si>
    <t>Cra 72F # 69 - 24 SUR</t>
  </si>
  <si>
    <t xml:space="preserve">Jose Cuevas </t>
  </si>
  <si>
    <t>ANAYA VELAIDES YULIETH PAOLA</t>
  </si>
  <si>
    <t>paolaanaya15m@hotmail.com</t>
  </si>
  <si>
    <t>carrera 103 d # 150 c 46</t>
  </si>
  <si>
    <t>Suba - Turingia</t>
  </si>
  <si>
    <t>manuela velaides Ruiz</t>
  </si>
  <si>
    <t>CARDOZO IDARRAGA LUZ ANGELA</t>
  </si>
  <si>
    <t>angeluz710@gmail.com</t>
  </si>
  <si>
    <t>CRA 15 A ESTE 49 A 04 INT 1</t>
  </si>
  <si>
    <t>GAVIOTAS</t>
  </si>
  <si>
    <t>LUZ IDARRAGA</t>
  </si>
  <si>
    <t>COMERCIO Y NEGOCIOS INTERNACIONALES</t>
  </si>
  <si>
    <t>AMAYA BARRERA WILLIAM ENRIQUE</t>
  </si>
  <si>
    <t>williamenriqueamayabarrera@gmail.com</t>
  </si>
  <si>
    <t>cra 127f#143b-15</t>
  </si>
  <si>
    <t>TIBABUYES</t>
  </si>
  <si>
    <t>MARIA GLORIA BARRERA</t>
  </si>
  <si>
    <t>SANDOVAL PEÑA ADRIANA PATRICIA</t>
  </si>
  <si>
    <t>sebastiandri@hotmail.com</t>
  </si>
  <si>
    <t>Calle 42 Sur # 54 - 12</t>
  </si>
  <si>
    <t>La Alqueria</t>
  </si>
  <si>
    <t>Carlos Sandoval</t>
  </si>
  <si>
    <t>Renuncia - Salud</t>
  </si>
  <si>
    <t>AYAZO GARCIA DIANA MILENA</t>
  </si>
  <si>
    <t xml:space="preserve">FNA </t>
  </si>
  <si>
    <t>dianamgarcia18@gmail.com</t>
  </si>
  <si>
    <t>Cra 51 #39 - 33 SUR</t>
  </si>
  <si>
    <t>Ospina Perez - Puente Aranda</t>
  </si>
  <si>
    <t>Maria Luz Garcia</t>
  </si>
  <si>
    <t>VELOZA VERGARA MARYORY ALEJANDRA</t>
  </si>
  <si>
    <t>alejandraveloza1805@gmail.com</t>
  </si>
  <si>
    <t>Cll 65A # 1C - 39</t>
  </si>
  <si>
    <t>Juan XXIII</t>
  </si>
  <si>
    <t>LOZANO GAMBOA NATALIA SOFIA</t>
  </si>
  <si>
    <t>lnataliasofia@gmail.com</t>
  </si>
  <si>
    <t>Cll 40A BIS SUR # 79C - 15</t>
  </si>
  <si>
    <t>Estados Unidos - Kennedy</t>
  </si>
  <si>
    <t>Sandra Milena Gamboa</t>
  </si>
  <si>
    <t>CAÑAVERAL DIAZ KATERINE</t>
  </si>
  <si>
    <t>katerinecanaveraldiaz@gmail.com</t>
  </si>
  <si>
    <t>Cll 38A SUR # 83A - 63</t>
  </si>
  <si>
    <t>LIDIA ROSA DIAZ GALEANDO (MAMA)</t>
  </si>
  <si>
    <t>CARDONA ARIAS SHARON ANDREA</t>
  </si>
  <si>
    <t>Pasa de famisanar a sanitas 01/06/2023</t>
  </si>
  <si>
    <t>sharoncardona428@gmail.com</t>
  </si>
  <si>
    <t xml:space="preserve">calle 43 c sur # 3 a 40 este </t>
  </si>
  <si>
    <t>San Cristobal sur- la victoria</t>
  </si>
  <si>
    <t>gloria cardona</t>
  </si>
  <si>
    <t>ROMERO AYALA MAYERLY</t>
  </si>
  <si>
    <t>Pasa de Convida a Famisanar 01/04/2022</t>
  </si>
  <si>
    <t>mayerlyromero839@gmail.com</t>
  </si>
  <si>
    <t>carrera 31 # 17-180</t>
  </si>
  <si>
    <t>Derly Romero</t>
  </si>
  <si>
    <t>Finanzas y Comercio Internacional</t>
  </si>
  <si>
    <t>a partir del 01 de agosto de 2022 / pasa a auxiliar 01/04/2023</t>
  </si>
  <si>
    <t xml:space="preserve">GARCIA URUEÑA NICOL DAYANA </t>
  </si>
  <si>
    <t>Pasa de proteccion a colfondos 01/07/2022</t>
  </si>
  <si>
    <t>harleygarcia1999@gmail.com</t>
  </si>
  <si>
    <t>CR 119B #63D - 16</t>
  </si>
  <si>
    <t>SABANAS DEL DORADO</t>
  </si>
  <si>
    <t>PATRICIA TRIVIÑO</t>
  </si>
  <si>
    <t>FIGUEROA JIMENEZ HAROL SEBASTIAN</t>
  </si>
  <si>
    <t>jimenezharol144@gmail.com</t>
  </si>
  <si>
    <t>Calle 14b #116-70</t>
  </si>
  <si>
    <t>Recodo</t>
  </si>
  <si>
    <t>Yenny Jimenez</t>
  </si>
  <si>
    <t>Asitencia Administrativa</t>
  </si>
  <si>
    <t>RODRIGUEZ RODRIGUEZ JINETH GISELA</t>
  </si>
  <si>
    <t>rodriguez.jineth.14@gmail.com</t>
  </si>
  <si>
    <t>Diagonal 68I # 31- 30 Sur</t>
  </si>
  <si>
    <t>Villas de Bolivar</t>
  </si>
  <si>
    <t>Angel Guillermo Rodriguez</t>
  </si>
  <si>
    <t>Gestión de servicios recreativos</t>
  </si>
  <si>
    <t>Renuncia - Estudios</t>
  </si>
  <si>
    <t>RAMIREZ CASTAÑO LUISA FERNANDA</t>
  </si>
  <si>
    <t>ramirezcastanoluisafernanda@gmail.com</t>
  </si>
  <si>
    <t xml:space="preserve">transversal 34 79 38 sur </t>
  </si>
  <si>
    <t xml:space="preserve">arborizadora alta </t>
  </si>
  <si>
    <t>Constanza Castaño</t>
  </si>
  <si>
    <t>Renuncia - No hay oportunidades de estudiar y conflictos en relaciones laborales</t>
  </si>
  <si>
    <t>MOLINA PEÑA SANDRA VIVIANA</t>
  </si>
  <si>
    <t>savimope@hotmail.com</t>
  </si>
  <si>
    <t>Diagonal 68H sur #48C - 64</t>
  </si>
  <si>
    <t xml:space="preserve">Verona </t>
  </si>
  <si>
    <t>Juan David Molina</t>
  </si>
  <si>
    <t>ALFONSO MARIÑO YISLEMN PAOLA</t>
  </si>
  <si>
    <t>yiscomercio80@hotmail.com</t>
  </si>
  <si>
    <t>Carrera 24 # 2 - 297</t>
  </si>
  <si>
    <t>Ciudadela la prosperidad - Madrid</t>
  </si>
  <si>
    <t>Jhon Urrego</t>
  </si>
  <si>
    <t>AVILA MANRIQUE PAOLA CAROLINA</t>
  </si>
  <si>
    <t>Karuleh@hotmail.com</t>
  </si>
  <si>
    <t>CALLE 84 SUR # 14 C 51</t>
  </si>
  <si>
    <t>VALLES DE CAFAM</t>
  </si>
  <si>
    <t>LUIS ANGEL AVILA</t>
  </si>
  <si>
    <t>TECNICO EN ASISTENCIA ADMINISTRATIVA APLAZADO</t>
  </si>
  <si>
    <t>MARTINEZ VARGAS DIEGO ALEJANDRO</t>
  </si>
  <si>
    <t>alejandro.mart292@gmail.com</t>
  </si>
  <si>
    <t>Calle 70B sur # 78C - 40</t>
  </si>
  <si>
    <t>Estefany Ramirez</t>
  </si>
  <si>
    <t>PARDO CERON JOSEPH ALEJANDRO</t>
  </si>
  <si>
    <t>rasjosephp420@hotmail.com</t>
  </si>
  <si>
    <t>Carrera 22 # 46A - Sur - 10</t>
  </si>
  <si>
    <t xml:space="preserve">Tunal </t>
  </si>
  <si>
    <t>Marcela Ceron</t>
  </si>
  <si>
    <t>HERNANDEZ VEGA WILMER</t>
  </si>
  <si>
    <t>wilhz.gino78@gmail.com</t>
  </si>
  <si>
    <t>CRA 55 A # 140 A 45 CIUDAD DOSMIL</t>
  </si>
  <si>
    <t>LA CUMBRE</t>
  </si>
  <si>
    <t>ANTONIA VEGA INFANTE</t>
  </si>
  <si>
    <t xml:space="preserve">LOPEZ GARZON EVELYN LORENA </t>
  </si>
  <si>
    <t>ellopez85@misena.edu.co</t>
  </si>
  <si>
    <t>Calle 48 a # 22 - 03 Bloque 27</t>
  </si>
  <si>
    <t>Ermes Lopez</t>
  </si>
  <si>
    <t>Gestion Comercial y telemercadeo en Call Center</t>
  </si>
  <si>
    <t>MARTINEZ SANABRIA MARIA RESURRECCION</t>
  </si>
  <si>
    <t>mariamartinez223003@gmail.com</t>
  </si>
  <si>
    <t>calle 41 a sur 82 b 22</t>
  </si>
  <si>
    <t xml:space="preserve">san carlos </t>
  </si>
  <si>
    <t xml:space="preserve">javier villamil </t>
  </si>
  <si>
    <t>AUXILIAR DE DOCENTE</t>
  </si>
  <si>
    <t>LOPEZ ANDRADE LAURA LORENA</t>
  </si>
  <si>
    <t>laulorena-18@hotmail.com</t>
  </si>
  <si>
    <t xml:space="preserve">CARRERA 17 C # 79 - 29 SUR </t>
  </si>
  <si>
    <t xml:space="preserve">SAN JOAQUIN </t>
  </si>
  <si>
    <t>CLAUDIA ANDRADE</t>
  </si>
  <si>
    <t>Pasa de nueva eps a banco agrario 08/06/2022</t>
  </si>
  <si>
    <t>10/02/2022 - 14/02/2022</t>
  </si>
  <si>
    <t>OVALLE MEDINA JOHAN SEBASTIAN</t>
  </si>
  <si>
    <t>ovallemedina23@gmail.com</t>
  </si>
  <si>
    <t>calle 60 sur # 81 b 11</t>
  </si>
  <si>
    <t>bosa argelia</t>
  </si>
  <si>
    <t>gestion integral en pension y cesantias</t>
  </si>
  <si>
    <t>TORRES VELEZ CINDY LORENA</t>
  </si>
  <si>
    <t>c.lorena300@hotmail.com</t>
  </si>
  <si>
    <t>Cl 48E # 101 - 27 INT 103</t>
  </si>
  <si>
    <t>San Javier - Medellin</t>
  </si>
  <si>
    <t>Martha Lucia Velez</t>
  </si>
  <si>
    <t>BECERRA GONZALEZ JUAN ESTEBAN</t>
  </si>
  <si>
    <t>juanesgonzalez230@gmail.com</t>
  </si>
  <si>
    <t>TRASVERSAL 94A-80D-73</t>
  </si>
  <si>
    <t>QUIRIGUA</t>
  </si>
  <si>
    <t>NORA LIGIA GONZALEZ MEDINA (MADRE)</t>
  </si>
  <si>
    <t>FERREIRA LA ROTTA ANGIE CAROLINA</t>
  </si>
  <si>
    <t>angieferreiro11@outlook.com</t>
  </si>
  <si>
    <t>Carrera 123 # 14B-46</t>
  </si>
  <si>
    <t xml:space="preserve">Paola Marcela Dueñas </t>
  </si>
  <si>
    <t>ZAMORA CARDENAS PAULA MAYERLY</t>
  </si>
  <si>
    <t>paulazamoracardenas24@gmail.com</t>
  </si>
  <si>
    <t>CLL 6A #93D-67</t>
  </si>
  <si>
    <t>CLARA CARDENAS (MAMA)</t>
  </si>
  <si>
    <t>RAMOS AVILA DAVID SANTIAGO</t>
  </si>
  <si>
    <t>davidra010920@gmail.com</t>
  </si>
  <si>
    <t>CLL 81#89A-36</t>
  </si>
  <si>
    <t>PRIMAVERA NORTE</t>
  </si>
  <si>
    <t xml:space="preserve">MARTA CLAUDIA AVILA ESPITIA </t>
  </si>
  <si>
    <t xml:space="preserve">Renuncia-Estudio </t>
  </si>
  <si>
    <t>ARDILA RODRIGUEZ DIANA ALEJANDRA</t>
  </si>
  <si>
    <t>dianaa-36@hotmail.com</t>
  </si>
  <si>
    <t>Cr 113 # 23D -16</t>
  </si>
  <si>
    <t>Atahualpa</t>
  </si>
  <si>
    <t>Angela Rocio Rodriguez</t>
  </si>
  <si>
    <t>Renuncia - Mal ambiente laboral y horario</t>
  </si>
  <si>
    <t>BARRERA COGUA ANA MARCELA</t>
  </si>
  <si>
    <t>jomaglo26@hotmail.com</t>
  </si>
  <si>
    <t>CLL 29SUR #12I-17</t>
  </si>
  <si>
    <t>ESPERANZA COGUA</t>
  </si>
  <si>
    <t>Retiro - Baja remuneracion y problemas personales</t>
  </si>
  <si>
    <t>CARO TORRES JOULIANT ALEXIS</t>
  </si>
  <si>
    <t>yuyis464@hotmail.com</t>
  </si>
  <si>
    <t>Calle 137Bis # 125C-40</t>
  </si>
  <si>
    <t>Suba  - Gaitana</t>
  </si>
  <si>
    <t>Frey Caro</t>
  </si>
  <si>
    <t>ROJAS ACOSTA ANY LICETH</t>
  </si>
  <si>
    <t>anyliceth.acosta@gmail.com</t>
  </si>
  <si>
    <t>CRA 11 ESTE #1-31 INT 1</t>
  </si>
  <si>
    <t>ANA ACOSTA (MAMA)</t>
  </si>
  <si>
    <t>LOPEZ ANDRADE JENYFER ANDREA</t>
  </si>
  <si>
    <t>jalopez490@misena.edu.co</t>
  </si>
  <si>
    <t>cra 17 c #79-29 sur</t>
  </si>
  <si>
    <t>san joaquin</t>
  </si>
  <si>
    <t>VALENCIA GOMEZ ANGIE GABRIELA</t>
  </si>
  <si>
    <t>angie.gabi02@gmail.com</t>
  </si>
  <si>
    <t>TRASV 94L #83B-27</t>
  </si>
  <si>
    <t>EDILMA GOMEZ</t>
  </si>
  <si>
    <t>RODRIGUEZ SALAMANCA LAURA CRISTINA</t>
  </si>
  <si>
    <t>lauracristinarodriguezs@gmail.com</t>
  </si>
  <si>
    <t>CLL 7 B #78-35</t>
  </si>
  <si>
    <t>FABIO RODRIGUEZ RODRIGUEZ (PAPA)</t>
  </si>
  <si>
    <t>GONZALEZ LOZANO FABIAN ALBERTO</t>
  </si>
  <si>
    <t>fabiang0309@gmail.com</t>
  </si>
  <si>
    <t>CLL 96 #94M-21</t>
  </si>
  <si>
    <t>BLANCA LILIA LOZANO</t>
  </si>
  <si>
    <t>OPERACIÓN DE EVENTOS</t>
  </si>
  <si>
    <t>de falabella a bayport 01/03/2022 - pasa de bayport a falabella 02/09/2022 - pasa a falabella peru 01/12/20223</t>
  </si>
  <si>
    <t>GARCIA ZAMUDIO VIVIANA</t>
  </si>
  <si>
    <t>vivianag700@gmail.com</t>
  </si>
  <si>
    <t>Calle 48Q # 1-28</t>
  </si>
  <si>
    <t>Molinos 2</t>
  </si>
  <si>
    <t>Wilson Martinez</t>
  </si>
  <si>
    <t>SEGURA VILLEGAS KAREN JULIETH</t>
  </si>
  <si>
    <t>karen-y11@hotmail.com</t>
  </si>
  <si>
    <t>Calle 19ASUR # 5-30</t>
  </si>
  <si>
    <t>Primero de mayo</t>
  </si>
  <si>
    <t>Diana Marcela Villegas</t>
  </si>
  <si>
    <t>Renuncia motivos familiares</t>
  </si>
  <si>
    <t>CORTES SIERRA PAULA NATALIA</t>
  </si>
  <si>
    <t>cortespaula848@gmail.com</t>
  </si>
  <si>
    <t>Cr 79 BIS #73 - 59</t>
  </si>
  <si>
    <t>Alameda - Bosa</t>
  </si>
  <si>
    <t>Wendy Cortes</t>
  </si>
  <si>
    <t xml:space="preserve">   </t>
  </si>
  <si>
    <t>DAZA BASTO VALENTINA</t>
  </si>
  <si>
    <t>dazavalentina203@gmail.com</t>
  </si>
  <si>
    <t>Lelys Basto</t>
  </si>
  <si>
    <t>SUAREZ HERRAN ZULMA GINETH</t>
  </si>
  <si>
    <t>mumis0715@gmail.com</t>
  </si>
  <si>
    <t>CR 111C 81-10 IN 8 APT 501</t>
  </si>
  <si>
    <t xml:space="preserve">Zulma herran </t>
  </si>
  <si>
    <t xml:space="preserve">Asesores en formacion </t>
  </si>
  <si>
    <t>NIEVES MARTINEZ JOEL CAMILO</t>
  </si>
  <si>
    <t>joelcamilo325@gmail.com</t>
  </si>
  <si>
    <t>CRA 8 ESTE #22D-28SUR</t>
  </si>
  <si>
    <t>SAN BLAS</t>
  </si>
  <si>
    <t>CLAUDIA PATRICIA MARTINEZ (MAMA)</t>
  </si>
  <si>
    <t>TURRIAGO YARA LEIDY TATIANA</t>
  </si>
  <si>
    <t>tatianaturriagoy@gmail.com</t>
  </si>
  <si>
    <t>diagonal 43 h#45-21 este</t>
  </si>
  <si>
    <t>corinto</t>
  </si>
  <si>
    <t>wilson turriago</t>
  </si>
  <si>
    <t>TORRES FUERTE EDWIN ALFONSO</t>
  </si>
  <si>
    <t>Pasa de sanitas a compensar 01/06/2022</t>
  </si>
  <si>
    <t>tedwin752@gmail.com</t>
  </si>
  <si>
    <t>carrera 110b bis#64-66</t>
  </si>
  <si>
    <t>san antonio</t>
  </si>
  <si>
    <t>diana torres</t>
  </si>
  <si>
    <t>Renuncia - Horario laboral, mal ambiente laboral e incopatibilidad con el jefe</t>
  </si>
  <si>
    <t>CASTAÑEDA MELO GUSTAVO</t>
  </si>
  <si>
    <t>gustavosalamankk17@gmail.com</t>
  </si>
  <si>
    <t>Cra 7C #182 - 26</t>
  </si>
  <si>
    <t>Blanca Lilia Melo</t>
  </si>
  <si>
    <t>GONZALEZ GOMEZ LESLYE JULIANA</t>
  </si>
  <si>
    <t>julisgogon@gmail.com</t>
  </si>
  <si>
    <t>Dg 52 SUR # 33 - 26</t>
  </si>
  <si>
    <t>Fatima</t>
  </si>
  <si>
    <t>Silvia Gomez</t>
  </si>
  <si>
    <t>IPUZ BARRERO DIANA LORENA</t>
  </si>
  <si>
    <t>dianalorenaipuz@gmail.com</t>
  </si>
  <si>
    <t>CRR 133A #130A-81</t>
  </si>
  <si>
    <t>SUBA</t>
  </si>
  <si>
    <t>enparador de computadores</t>
  </si>
  <si>
    <t>VELASCO RODRIGUEZ MARIA ANA VICTORIA</t>
  </si>
  <si>
    <t>rodriguezvicky1989@gmail.com</t>
  </si>
  <si>
    <t>Cll 69 sur #88 i -50</t>
  </si>
  <si>
    <t>bosa  san antonio</t>
  </si>
  <si>
    <t>asitencia administrativa</t>
  </si>
  <si>
    <t>LIZARAZO FONTECHA KATHERINE</t>
  </si>
  <si>
    <t>katherinefontecha@outlook.es</t>
  </si>
  <si>
    <t>calle 106 b sur 3a- 18</t>
  </si>
  <si>
    <t>antio jose de sucre</t>
  </si>
  <si>
    <t>psicologa</t>
  </si>
  <si>
    <t>PRIETO PLAZA LINA PAOLA</t>
  </si>
  <si>
    <t>linaprieto53@gmail.com</t>
  </si>
  <si>
    <t>carrera2#11a-12</t>
  </si>
  <si>
    <t>la despensa</t>
  </si>
  <si>
    <t>ANA PLAZA</t>
  </si>
  <si>
    <t>traslado a Scotiabank 28 de marzo de 2022</t>
  </si>
  <si>
    <t>SABOGAL GOMEZ LUIS ALFREDO</t>
  </si>
  <si>
    <t>dementmc9@gmail.com</t>
  </si>
  <si>
    <t>Calle 35A sur # 91-71</t>
  </si>
  <si>
    <t>Riveras de Occidente</t>
  </si>
  <si>
    <t>Nataly Sabogal</t>
  </si>
  <si>
    <t>SANCIÓN 3 DIAS</t>
  </si>
  <si>
    <t>PEÑALOZA PEDRAZA JULIAN CAMILO</t>
  </si>
  <si>
    <t>julian.1991.camilo@hotmail.com</t>
  </si>
  <si>
    <t>carrera 1 b numero 17-15</t>
  </si>
  <si>
    <t xml:space="preserve">soacha </t>
  </si>
  <si>
    <t>FONTECHA PULIDO LAURA VANESA</t>
  </si>
  <si>
    <t>vanefontecha12@outlook.com</t>
  </si>
  <si>
    <t>Cll 106B #3A - 18</t>
  </si>
  <si>
    <t>Luz Marina Pulido</t>
  </si>
  <si>
    <t>LUGO SEGURA JUANA VALENTINA</t>
  </si>
  <si>
    <t>valentinalugo2405@gmail.com</t>
  </si>
  <si>
    <t>Carrera 9Este # 2+9-56 Sur</t>
  </si>
  <si>
    <t>Ramajal</t>
  </si>
  <si>
    <t>Clara Ines Segura</t>
  </si>
  <si>
    <t>SANDOVAL GUERRERO YERALDIN</t>
  </si>
  <si>
    <t>yersangue803@gmail.com</t>
  </si>
  <si>
    <t xml:space="preserve">calle 36 g bis sur 9-42 este  </t>
  </si>
  <si>
    <t xml:space="preserve">los alpes </t>
  </si>
  <si>
    <t>de asesor de banco agrario a calidad 1/09/2022</t>
  </si>
  <si>
    <t>LLAMADO DE ATENCIÓN SIN SANCIÓN POR ERROR EN GESTION</t>
  </si>
  <si>
    <t>ACOSTA MUÑOZ LISET CAMILA</t>
  </si>
  <si>
    <t>camilahv001@gmail.com</t>
  </si>
  <si>
    <t>CARRERA 93 B # 42 B 51 SUR</t>
  </si>
  <si>
    <t>ALEJANDRO OCAMPO</t>
  </si>
  <si>
    <t>Pasa a calidad 01/07/2023</t>
  </si>
  <si>
    <t>NOVOA SANCHEZ CLAUDIA KATHERINE</t>
  </si>
  <si>
    <t>teamoandres29112021@gmail.com</t>
  </si>
  <si>
    <t>cll 45 #82d-88 sur</t>
  </si>
  <si>
    <t>GRAN BRITALIA</t>
  </si>
  <si>
    <t>CLAUDIA SANCHEZ (MAMA)</t>
  </si>
  <si>
    <t>MARIN CROF LEIDY TATIANA</t>
  </si>
  <si>
    <t>tatiana.crof215@gmail.com</t>
  </si>
  <si>
    <t>CRA 87B#57-17 SUR</t>
  </si>
  <si>
    <t>BOSA ESCOCIA</t>
  </si>
  <si>
    <t>MARIA CROF</t>
  </si>
  <si>
    <t>COCINA</t>
  </si>
  <si>
    <t>Renuncia - Emprendimiento laboral</t>
  </si>
  <si>
    <t>CAMACHO OCHOA NELSON LEONARDO</t>
  </si>
  <si>
    <t>3163903241 - 3133770552</t>
  </si>
  <si>
    <t>leonardocamachooo25@hotmail.com</t>
  </si>
  <si>
    <t>Cra 105G #64D - 10</t>
  </si>
  <si>
    <t>Olga Ochoa Daza</t>
  </si>
  <si>
    <t>ORTIZ LOAIZA ADRIANA MARCELA</t>
  </si>
  <si>
    <t>amortiz579@misena.edu.co</t>
  </si>
  <si>
    <t>Carrera 90B # 40 - 27</t>
  </si>
  <si>
    <t>Ciudad Granada - Kennedy</t>
  </si>
  <si>
    <t>Felipe Amaya</t>
  </si>
  <si>
    <t>WILCHES VIVEROS JOHN SEBASTIAN</t>
  </si>
  <si>
    <t>jswilches9@gmail.com</t>
  </si>
  <si>
    <t>CL 90A #94G - 17 INT 107</t>
  </si>
  <si>
    <t>GARCIA FORERO MARTHA ISABEL</t>
  </si>
  <si>
    <t>marthaisabelgarciaforero@gmail.com</t>
  </si>
  <si>
    <t>CALLE 74A # 114A 30</t>
  </si>
  <si>
    <t>GRAN GRANADA</t>
  </si>
  <si>
    <t>NATHALIA NIETO</t>
  </si>
  <si>
    <t>MARIN HOLGUIN DANIELA</t>
  </si>
  <si>
    <t>marin.daniela07@gmail.com</t>
  </si>
  <si>
    <t>Call 10Sur # 6-76</t>
  </si>
  <si>
    <t>Nemesis</t>
  </si>
  <si>
    <t>Luz Adriana Holguin Giraldo</t>
  </si>
  <si>
    <t>Renuncia - Proyectos en la carrera</t>
  </si>
  <si>
    <t>LOPEZ CORREA MAYROLIZ ANDREINA</t>
  </si>
  <si>
    <t>sofigomez2016@gmail.com</t>
  </si>
  <si>
    <t>Carrera 18L # 64aSur-38</t>
  </si>
  <si>
    <t>Gibraltar</t>
  </si>
  <si>
    <t>Aura Lopez</t>
  </si>
  <si>
    <t xml:space="preserve">Atención Integral en Atención a Primera Infancia. </t>
  </si>
  <si>
    <t>LANCHEROS RODRIGUEZ MARTHA LILIANA</t>
  </si>
  <si>
    <t>mali-laro@hotmail.com</t>
  </si>
  <si>
    <t>CARRERA 106 # 58-35 SUR</t>
  </si>
  <si>
    <t>BOSA CAÑABERALEJO</t>
  </si>
  <si>
    <t>CAROLINA LANCHEROS</t>
  </si>
  <si>
    <t>RAMOS TOVAR MARIA ALEJANDRA</t>
  </si>
  <si>
    <t>mariaalejrt@gmail.com</t>
  </si>
  <si>
    <t>Carrera 24H # 13-11</t>
  </si>
  <si>
    <t>Julied Andrea Tovar</t>
  </si>
  <si>
    <t xml:space="preserve"> RICARDO LARIOS MARIANELLA</t>
  </si>
  <si>
    <t xml:space="preserve">pasa de mutual ser a compensar 01/06/2022 </t>
  </si>
  <si>
    <t>mricardolarios@gmail.com</t>
  </si>
  <si>
    <t>Carrera 78 No 81 - 16</t>
  </si>
  <si>
    <t>La granja</t>
  </si>
  <si>
    <t>MARICELA ZABALETA</t>
  </si>
  <si>
    <t>GESTION DE NEGOCIOS</t>
  </si>
  <si>
    <t>OSPINA ECHAVEZ JOAIDA</t>
  </si>
  <si>
    <t>Maicao</t>
  </si>
  <si>
    <t>nannyospina24@gmail.com</t>
  </si>
  <si>
    <t>CR 41 #80B - 63 SUR</t>
  </si>
  <si>
    <t>Alborizadora Alta</t>
  </si>
  <si>
    <t>Yulena Arevalo</t>
  </si>
  <si>
    <t>AGUILAR PINZON JOSE SEBASTIAN</t>
  </si>
  <si>
    <t>donny1598@gmailcom</t>
  </si>
  <si>
    <t>CARRERA 11  # 65c -70 SUR</t>
  </si>
  <si>
    <t>PORVENIR USME</t>
  </si>
  <si>
    <t xml:space="preserve">ERMEIRA PINZON FRANCO  </t>
  </si>
  <si>
    <t xml:space="preserve"> TECNOLOGO COMERCIO INTERNACIONAL</t>
  </si>
  <si>
    <t>SUAREZ ORTIZ LIZETH</t>
  </si>
  <si>
    <t>angelliz1296@hotmail.com</t>
  </si>
  <si>
    <t>TV 97A #2 - 70 SUR</t>
  </si>
  <si>
    <t>Elizabeth Ortiz</t>
  </si>
  <si>
    <t>VALDERRAMA BOLAÑOS FRANCY MILENA</t>
  </si>
  <si>
    <t>francyvalderrama18@gmail.com</t>
  </si>
  <si>
    <t>CR 80P 83C-33 SUR</t>
  </si>
  <si>
    <t>Carlos Alberto Valderrama</t>
  </si>
  <si>
    <t>JUTINICO WILCHES NIKOLLE ALEJANDRA</t>
  </si>
  <si>
    <t>3204344600 - 3046717010</t>
  </si>
  <si>
    <t>nicoll.jutinico301@gmail.com</t>
  </si>
  <si>
    <t>TR 77I 71C- 16SUR</t>
  </si>
  <si>
    <t>Luisa Fernanda Wilches</t>
  </si>
  <si>
    <t>DAZA GARCIA SIMON FELIPE</t>
  </si>
  <si>
    <t>sdaza8747@gmail.com</t>
  </si>
  <si>
    <t>CL 78SUR 77L-07 IN4 MZ2C</t>
  </si>
  <si>
    <t>Bosa la Esperanza</t>
  </si>
  <si>
    <t>Renuncia por motivos de estudio</t>
  </si>
  <si>
    <t>ARAGON ARANDA LUISA FERNANDA</t>
  </si>
  <si>
    <t>luisafernandaaa@hotmail.com</t>
  </si>
  <si>
    <t>CR 2L 39A-59SUR</t>
  </si>
  <si>
    <t>Guacamayas</t>
  </si>
  <si>
    <t>Beatriz Aranda</t>
  </si>
  <si>
    <t>ARENAS CUELLAR MARIANA</t>
  </si>
  <si>
    <t>arenascuellarmariana@gmail.com</t>
  </si>
  <si>
    <t>CL 79 69B-06</t>
  </si>
  <si>
    <t>Ferias</t>
  </si>
  <si>
    <t>Nestor Henrry Arenas</t>
  </si>
  <si>
    <t>MORENO SILVA CRISTIAN CAMILO</t>
  </si>
  <si>
    <t>crsitancho@gmail.com</t>
  </si>
  <si>
    <t>CL 188 57-54</t>
  </si>
  <si>
    <t>Angela Patricia Tovar</t>
  </si>
  <si>
    <t>ZEA LOZANO MARLON DANIEL</t>
  </si>
  <si>
    <t>marlonzealozano@gmail.com</t>
  </si>
  <si>
    <t>CL 51SUR 77R-43</t>
  </si>
  <si>
    <t>Villa Rita</t>
  </si>
  <si>
    <t>Renuncia - Trato Laboral y pago capacitacion</t>
  </si>
  <si>
    <t>SUAREZ DURAN ADRIANA LUCIA</t>
  </si>
  <si>
    <t>adrianaluciasuarezduran158@gmail.com</t>
  </si>
  <si>
    <t>CR 4B 192A 45</t>
  </si>
  <si>
    <t>Buena Vista</t>
  </si>
  <si>
    <t>Sebastian Garzon</t>
  </si>
  <si>
    <t>RODRIGUEZ BALLESTEROS JUAN CARLOS ALONSO</t>
  </si>
  <si>
    <t>karlosrodriguezballesteros@hotmail.com</t>
  </si>
  <si>
    <t>CL 69A 81-56</t>
  </si>
  <si>
    <t>La Clarita</t>
  </si>
  <si>
    <t>Danna Valentina Miranda</t>
  </si>
  <si>
    <t>HERNANDEZ TRIANA LAURA DANIELA</t>
  </si>
  <si>
    <t>hernandeztrianal@gmail.com</t>
  </si>
  <si>
    <t>CR 15G 17B-89 SUR</t>
  </si>
  <si>
    <t>Yuli Cristina Gutierrez</t>
  </si>
  <si>
    <t>RODRIGUEZ RUBIANO KAREN DAYANA</t>
  </si>
  <si>
    <t>karendayanar3030@gmail.com</t>
  </si>
  <si>
    <t xml:space="preserve">CL 13SUR 18A-12 ESTE </t>
  </si>
  <si>
    <t>El Pilar</t>
  </si>
  <si>
    <t>Liliana Rubiano Gamboa</t>
  </si>
  <si>
    <t>ABANDONO DE PUESTO - TERMINACIÓN PERIODO DE PRUEBA</t>
  </si>
  <si>
    <t>OCAMPO LEON MARIA ANGELY</t>
  </si>
  <si>
    <t>leonangely37@gmail.com</t>
  </si>
  <si>
    <t>CL 70A 11B-06</t>
  </si>
  <si>
    <t>German Vela Cantor</t>
  </si>
  <si>
    <t>GONZALEZ DUARTE BRIGITTE CAROLINA</t>
  </si>
  <si>
    <t>gbrigitte44@gmail.com</t>
  </si>
  <si>
    <t>CL 71ABIS 95-15</t>
  </si>
  <si>
    <t xml:space="preserve">Alamos Norte </t>
  </si>
  <si>
    <t xml:space="preserve">Javier Gonzalez </t>
  </si>
  <si>
    <t>MORALES TORRES EDISON FERNANDO</t>
  </si>
  <si>
    <t>pasa de proteccion a colfondos 21/04/2022</t>
  </si>
  <si>
    <t>Anolaima</t>
  </si>
  <si>
    <t>fercho-moralest9@hotmail.com</t>
  </si>
  <si>
    <t>Calle 16b # 134 a 26</t>
  </si>
  <si>
    <t xml:space="preserve">Andrea Galindo </t>
  </si>
  <si>
    <t>Renuncia - Otra oferta laboral y desplazamiento</t>
  </si>
  <si>
    <t>MUÑOZ VILLAMARIN JHON FREDY</t>
  </si>
  <si>
    <t>jfredymvilla20061@gmail.com</t>
  </si>
  <si>
    <t>CL 76B 5-44</t>
  </si>
  <si>
    <t>Monica Peña</t>
  </si>
  <si>
    <t>Pasa de capital salud a compensar 01/08/2022</t>
  </si>
  <si>
    <t>CL 89SUR #5A -29</t>
  </si>
  <si>
    <t>Chuniza</t>
  </si>
  <si>
    <t>Elsa Emma Blanco</t>
  </si>
  <si>
    <t>MESA SERNA LIDY VALENTINA</t>
  </si>
  <si>
    <t>vmesa8354@gmail.com</t>
  </si>
  <si>
    <t>CR 46A 81A-15 SUR</t>
  </si>
  <si>
    <t xml:space="preserve">Dennis Liliana Serna </t>
  </si>
  <si>
    <t>CRUZ BOSSA RICARDO ALBERTO</t>
  </si>
  <si>
    <t>pechan64@gmail.com</t>
  </si>
  <si>
    <t>CL 102 70-29</t>
  </si>
  <si>
    <t>Samuel Antonio Cruz</t>
  </si>
  <si>
    <t>LOPEZ CASTILLO JOHAN SEBASTIAN</t>
  </si>
  <si>
    <t>sebas.lopez.c.200@gmail.com</t>
  </si>
  <si>
    <t>CR 47 128A-15</t>
  </si>
  <si>
    <t>Yeison Davian Lopez</t>
  </si>
  <si>
    <t>Motivos de Estudio y la empresa no cumple con las expectativas</t>
  </si>
  <si>
    <t>SUAREZ DURAN MARIA FERNANDA</t>
  </si>
  <si>
    <t>fernandasuarezduran1010@gmail.com</t>
  </si>
  <si>
    <t>Yorladi Suarez</t>
  </si>
  <si>
    <t>VELASCO VILLA ANGELLY MARIANA</t>
  </si>
  <si>
    <t>velascomariana993@gmail.com</t>
  </si>
  <si>
    <t>CR 73D 64-26 SUR</t>
  </si>
  <si>
    <t>Carolina Villa</t>
  </si>
  <si>
    <t>pasa de asesor a auxiliar operativo 01/08/2022 de claro ventas a Falabella 01/11/2022</t>
  </si>
  <si>
    <t>BUITRAGO GUTIERREZ EDWAR SMITH</t>
  </si>
  <si>
    <t>smith28@hotmail.es</t>
  </si>
  <si>
    <t>Cra 130 A # 132 a 26</t>
  </si>
  <si>
    <t xml:space="preserve">Suba Nogales </t>
  </si>
  <si>
    <t>Maribel Gutierrez</t>
  </si>
  <si>
    <t>ALFONSO VEGA KAREM YULAY</t>
  </si>
  <si>
    <t>karemalfonso.k.y.a@gmail.com</t>
  </si>
  <si>
    <t>CR 15 170-65 T4 APT 1215</t>
  </si>
  <si>
    <t>Luz Camelo</t>
  </si>
  <si>
    <t>Pasa de asesora a supervisora de calidad 01/06/2022</t>
  </si>
  <si>
    <t>CUADROS RINCON SHARON VANESA</t>
  </si>
  <si>
    <t>sharonvanesacuadrosrincon@gmail.com</t>
  </si>
  <si>
    <t>TR 7 4A-83</t>
  </si>
  <si>
    <t>Hogoras Soacha</t>
  </si>
  <si>
    <t>Sandra Patricia Rincon</t>
  </si>
  <si>
    <t>SARMIENTO PEÑA YESSICA VALENTINA</t>
  </si>
  <si>
    <t>jessica_1341@outlook.es</t>
  </si>
  <si>
    <t>CL 167C # 15D - 16</t>
  </si>
  <si>
    <t>Santa Monica</t>
  </si>
  <si>
    <t>Alejandra Sarmiento</t>
  </si>
  <si>
    <t>Renuncia - Baja remuneracion y desplazamiento</t>
  </si>
  <si>
    <t>MONTENEGRO TARAZONA JIZET XIMENA</t>
  </si>
  <si>
    <t>montenegrox66@gmail.com</t>
  </si>
  <si>
    <t>CR 31 38-178</t>
  </si>
  <si>
    <t>Nataly Montenegro</t>
  </si>
  <si>
    <t xml:space="preserve">Renuncia - No hay oportunidad de crecimiento y falta de herramientas </t>
  </si>
  <si>
    <t>MALDONADO YANQUEN ALISSON GABRIELA</t>
  </si>
  <si>
    <t>alisson09012012@gmail.com</t>
  </si>
  <si>
    <t>CL 49 5-32 ESTE</t>
  </si>
  <si>
    <t>Rubio</t>
  </si>
  <si>
    <t>Adriana Yanquen</t>
  </si>
  <si>
    <t>GUTIERREZ TIMOTE JUAN GABRIEL</t>
  </si>
  <si>
    <t>gutimote@gmail.com</t>
  </si>
  <si>
    <t>Calle 87 c sur # 7 d 58 este</t>
  </si>
  <si>
    <t xml:space="preserve">El bosque </t>
  </si>
  <si>
    <t xml:space="preserve">Paola Rodriguez </t>
  </si>
  <si>
    <t>de claro ventas a Falabella 01/11/2022</t>
  </si>
  <si>
    <t>TRIVIÑO PINILLA CAMILO ANDRES</t>
  </si>
  <si>
    <t>camilo.trivio.98@gmail.com</t>
  </si>
  <si>
    <t xml:space="preserve">CL 48 9-37 ESTE </t>
  </si>
  <si>
    <t xml:space="preserve">Julio Rincon </t>
  </si>
  <si>
    <t>Enrique Triviño</t>
  </si>
  <si>
    <t>SUAREZ SILVA JHON JAIRO</t>
  </si>
  <si>
    <t>quenosis@hotmail.com</t>
  </si>
  <si>
    <t>Cra 151 # 142 b 36</t>
  </si>
  <si>
    <t xml:space="preserve">Suba Bilbao </t>
  </si>
  <si>
    <t>Amparo Silva</t>
  </si>
  <si>
    <t>CASTRO ORTIZ NATALIA FRANCHESCA</t>
  </si>
  <si>
    <t xml:space="preserve">Pasa de mutual ser a compensar 01/07/2022 </t>
  </si>
  <si>
    <t>nati09046@gmail.com</t>
  </si>
  <si>
    <t>CL 68FSUR 51 -95</t>
  </si>
  <si>
    <t>Alex Castro</t>
  </si>
  <si>
    <t>RAMIREZ YASNO LESLY STEFANY</t>
  </si>
  <si>
    <t>leslyyasno05@gmail.com</t>
  </si>
  <si>
    <t>CL 33B 15-13 SUR</t>
  </si>
  <si>
    <t>Monica Vargas</t>
  </si>
  <si>
    <t>Renuncia - motivosde viaje</t>
  </si>
  <si>
    <t>PINEDA ARANDA KARINA</t>
  </si>
  <si>
    <t>pinedakarina31@hotmail.com</t>
  </si>
  <si>
    <t>CL 26A 34A-18</t>
  </si>
  <si>
    <t>Alfonso Tejar</t>
  </si>
  <si>
    <t>Janeth Aranda</t>
  </si>
  <si>
    <t>SANDOVAL ARIAS SHARYS DANIELA</t>
  </si>
  <si>
    <t>sdsandoval892@gmail.com</t>
  </si>
  <si>
    <t xml:space="preserve">Cra 1 h 3 38 d 10 sur </t>
  </si>
  <si>
    <t xml:space="preserve">Humberto Sandoval </t>
  </si>
  <si>
    <t>FERNANDEZ PRIETO ANDERSON DUBIER</t>
  </si>
  <si>
    <t>andersonfernandez52@gmail.com</t>
  </si>
  <si>
    <t>Cl 73a sur N° 88h-16</t>
  </si>
  <si>
    <t>Bosa San Jorge</t>
  </si>
  <si>
    <t>Nestor  Fernandez</t>
  </si>
  <si>
    <t>VERDUGO PUENTES KAREN DANIELA</t>
  </si>
  <si>
    <t>verdugokaren84@gmail.com</t>
  </si>
  <si>
    <t>CL 1B #83 - 41</t>
  </si>
  <si>
    <t>Paola Ruiz</t>
  </si>
  <si>
    <t>MEJIA CONTRERAS ANGIE ZULADY</t>
  </si>
  <si>
    <t>zalymejia19@gmail.com</t>
  </si>
  <si>
    <t>CR 24 31B-78</t>
  </si>
  <si>
    <t>Juan Carlos Mejia</t>
  </si>
  <si>
    <t>Renuncia - Mal ambiente laboral y falta de induccion</t>
  </si>
  <si>
    <t>LEAL RAMIREZ YENY PAOLA</t>
  </si>
  <si>
    <t>jenni1994-24@outlook.com</t>
  </si>
  <si>
    <t>CR 89 71-18 SUR</t>
  </si>
  <si>
    <t>Villas Del Progreso</t>
  </si>
  <si>
    <t>Pilar Ramirez</t>
  </si>
  <si>
    <t>CETINA SILVA CLAUDIA PATRICIA</t>
  </si>
  <si>
    <t>cpnatices@yahoo.com - juanfesolisc@gmail.com</t>
  </si>
  <si>
    <t>CR 94A 6C-18</t>
  </si>
  <si>
    <t>Paulina Silva</t>
  </si>
  <si>
    <t>LOPEZ TRIGOS JESSE</t>
  </si>
  <si>
    <t>lopeztjesse@gmail.com</t>
  </si>
  <si>
    <t>CR 87BIS 53SUR-54</t>
  </si>
  <si>
    <t>Bosa Betania</t>
  </si>
  <si>
    <t>Daily Lopez Trigos</t>
  </si>
  <si>
    <t>ORTIZ ALBAÑIL LICE DANIELA</t>
  </si>
  <si>
    <t>daniela_010896@hotmail.com</t>
  </si>
  <si>
    <t>CL 182A 15-15 APT 301</t>
  </si>
  <si>
    <t>San Antonio Noroccidente</t>
  </si>
  <si>
    <t>Yuli Ortiz</t>
  </si>
  <si>
    <t>Renuncia - Otra oferta Laboral</t>
  </si>
  <si>
    <t>MORENO MENDEZ VALENTINA</t>
  </si>
  <si>
    <t>valentinamooreno@gmail.com</t>
  </si>
  <si>
    <t>CL 76 103B-19</t>
  </si>
  <si>
    <t>Villas De Granada</t>
  </si>
  <si>
    <t>Elvira Mendez</t>
  </si>
  <si>
    <t>MORA ARDILA YULY CAROLINA</t>
  </si>
  <si>
    <t>carolinamora848@gmail.com</t>
  </si>
  <si>
    <t>Ricardo Cruz</t>
  </si>
  <si>
    <t>de asesor a supervisor de calidad 1 abril de 2022</t>
  </si>
  <si>
    <t>Renuncia - otra oferta laboral y mala remuneracion</t>
  </si>
  <si>
    <t>HASTAMORIR AREVALO MAICOL ENRIQUE</t>
  </si>
  <si>
    <t>arcanay.97@gmail.com</t>
  </si>
  <si>
    <t xml:space="preserve">Cra 88 bis # 69 a 21 sur </t>
  </si>
  <si>
    <t xml:space="preserve">Luzdary Arevalo </t>
  </si>
  <si>
    <t>GONZALEZ FLOREZ KAREN DANIELA</t>
  </si>
  <si>
    <t>karengonzalez2123@gmail.com</t>
  </si>
  <si>
    <t>CL 33CSUR 4B-03</t>
  </si>
  <si>
    <t>Villa De Los Alpes</t>
  </si>
  <si>
    <t>Jhon Gonzalez</t>
  </si>
  <si>
    <t>de claro ventas a Sura 01/11/2022</t>
  </si>
  <si>
    <t>PARDO DIAZ JOAN SEBASTIAN</t>
  </si>
  <si>
    <t>sebastianpardodiaz@gmail.com</t>
  </si>
  <si>
    <t>CR 87C 22-39</t>
  </si>
  <si>
    <t>Capellania</t>
  </si>
  <si>
    <t>Ricardo Pardo</t>
  </si>
  <si>
    <t>PINZON CARRERO ALEJANDRO</t>
  </si>
  <si>
    <t>nano.jano9@gmail.com</t>
  </si>
  <si>
    <t>AVCR 70 49-82 IN 12</t>
  </si>
  <si>
    <t>Jardin Botanico</t>
  </si>
  <si>
    <t>Judith Carrero</t>
  </si>
  <si>
    <t>SILVA VALCARCEL JAVIER ALEJANDRO</t>
  </si>
  <si>
    <t>silva2003alejandro@gmail.com</t>
  </si>
  <si>
    <t>CL 48IBISSUR 10-58</t>
  </si>
  <si>
    <t>Lady Valcarcel</t>
  </si>
  <si>
    <t>Renuncia - Estrés laboral y horario</t>
  </si>
  <si>
    <t>SALCEDO MAHECHA SANTIAGO ANDRES</t>
  </si>
  <si>
    <t>santimmss1717@gmail.com</t>
  </si>
  <si>
    <t>CR 12ESTE 96B-21</t>
  </si>
  <si>
    <t>Sandra Milena Mahecha</t>
  </si>
  <si>
    <t>MORENO LEON KAREN TATIANA</t>
  </si>
  <si>
    <t>karenmoreno.9811@gmail.com</t>
  </si>
  <si>
    <t>CR 96A 72-31</t>
  </si>
  <si>
    <t>Sandra Leon</t>
  </si>
  <si>
    <t>MUR LESMES VIDAL FERNANDO</t>
  </si>
  <si>
    <t>vidal.mur13@gmail.com</t>
  </si>
  <si>
    <t>CR 34A 36-76</t>
  </si>
  <si>
    <t>Crisrian Mur</t>
  </si>
  <si>
    <t>HERRERA REYES JULIANA YURLEY</t>
  </si>
  <si>
    <t>julianaherrera0610@gmail.com</t>
  </si>
  <si>
    <t>CL 31 BIS SUR #20 - 04</t>
  </si>
  <si>
    <t>Nilka Yurley Reyes</t>
  </si>
  <si>
    <t>PEREZ BERNAL NICOLLE VALENTINA</t>
  </si>
  <si>
    <t>torresnanis322@gmail.com</t>
  </si>
  <si>
    <t>Carrera 36 - 1F - 59</t>
  </si>
  <si>
    <t>Lucia Bernal</t>
  </si>
  <si>
    <t>Renuncia motivos academicos</t>
  </si>
  <si>
    <t>FLORIAN PLAZAS VALERY</t>
  </si>
  <si>
    <t>vale.f2209@gmail.com</t>
  </si>
  <si>
    <t>CL 74 BIS #78 - 45</t>
  </si>
  <si>
    <t>Tabora - Engativa</t>
  </si>
  <si>
    <t>Helena Plazas</t>
  </si>
  <si>
    <t>BARRERA BARRERO NATALIA</t>
  </si>
  <si>
    <t>natabar.nb@gmail.com</t>
  </si>
  <si>
    <t>CL 14B #116 - 70</t>
  </si>
  <si>
    <t>Maria Victoria Barrero</t>
  </si>
  <si>
    <t>Renuncia-Otra oferta Laboral</t>
  </si>
  <si>
    <t>CIRANICICUA VARGAS JENNY CAROLINA</t>
  </si>
  <si>
    <t>vargasjennycarolina4@gmail.com</t>
  </si>
  <si>
    <t>Cll 29 Sur #5 - 44</t>
  </si>
  <si>
    <t>20 de Julio</t>
  </si>
  <si>
    <t>Eduardo Ayala</t>
  </si>
  <si>
    <t>REY BEJARANO JESUS ARMANDO</t>
  </si>
  <si>
    <t>Medimas - Salud Total 17/03/2022</t>
  </si>
  <si>
    <t>arey32640@gmail.com</t>
  </si>
  <si>
    <t>CALLE 31A 3A -29</t>
  </si>
  <si>
    <t>PERSEVERANCIA</t>
  </si>
  <si>
    <t>SANDRA REY</t>
  </si>
  <si>
    <t>CASTIBLANCO ALONSO EMMANUEL ANTONIO</t>
  </si>
  <si>
    <t>emanuelxdea340@gmail.com</t>
  </si>
  <si>
    <t>DG 62H BIS #74A - 53</t>
  </si>
  <si>
    <t>Laura Ligia Alonso</t>
  </si>
  <si>
    <t>CR 1 #36 - 50</t>
  </si>
  <si>
    <t>Terreros - Soacha</t>
  </si>
  <si>
    <t>Alexander Vargas</t>
  </si>
  <si>
    <t>MARTINEZ GUERRERO PAULA ANDREA</t>
  </si>
  <si>
    <t>paula.guerrero072001@gmail.com</t>
  </si>
  <si>
    <t>CL 69B #119A - 19</t>
  </si>
  <si>
    <t>QUINTERO RODRIGUEZ NICOL VANESSA</t>
  </si>
  <si>
    <t>saranicol2226@gmail.com</t>
  </si>
  <si>
    <t>Cl 72 b sur  89d 01</t>
  </si>
  <si>
    <t>Nilia Dubey Garces</t>
  </si>
  <si>
    <t>suegra</t>
  </si>
  <si>
    <t>OCAMPO VILLAMIL NATALIA</t>
  </si>
  <si>
    <t>natis.ocampo1111@hotmail.com</t>
  </si>
  <si>
    <t>Cll 57R · 73I 35 Sur</t>
  </si>
  <si>
    <t>Edgar Ocampo</t>
  </si>
  <si>
    <t>Idiomas</t>
  </si>
  <si>
    <t>RAMIREZ BENAVIDES ANGIE LORENA</t>
  </si>
  <si>
    <t>ramirez.lorena1230@hotmail.com</t>
  </si>
  <si>
    <t>CARRERA 5B 88 # 32SUR</t>
  </si>
  <si>
    <t>MARIA DEL CARMEN BENAVIDES</t>
  </si>
  <si>
    <t>BERNAL GONZALEZ MARIA CECILIA</t>
  </si>
  <si>
    <t>mariaceciliabernalgonzalez@gmail.com</t>
  </si>
  <si>
    <t xml:space="preserve">Cl 17 39 85 </t>
  </si>
  <si>
    <t>Mauricio Jamid Forero</t>
  </si>
  <si>
    <t>Derecho 8 semestre</t>
  </si>
  <si>
    <t>PEDROZA GUEVARA KAREN JULIANA</t>
  </si>
  <si>
    <t>pedrozaguevarakarenjuliana@gmail.com</t>
  </si>
  <si>
    <t>Cr 6a 171 60</t>
  </si>
  <si>
    <t xml:space="preserve">la Cita Usaquen </t>
  </si>
  <si>
    <t>Esleider Caro</t>
  </si>
  <si>
    <t>Terminación por abandono de puesto</t>
  </si>
  <si>
    <t>CAICEDO RUIZ JUAN PABLO</t>
  </si>
  <si>
    <t>juanpablocaicedoruiz@gmail.com</t>
  </si>
  <si>
    <t>Cr 42 c 5a 83</t>
  </si>
  <si>
    <t>Monica Liliana Ruiz</t>
  </si>
  <si>
    <t>NIEVES MARTINEZ DANIEL SANTIAGO</t>
  </si>
  <si>
    <t>danielnieves767@gmail.com</t>
  </si>
  <si>
    <t>cr 8 este 22 d 28 sur</t>
  </si>
  <si>
    <t>Claudia Martinez</t>
  </si>
  <si>
    <t>pasa a Claro ventas 23/09/2022 - pasa a banco agrario 01/11/2022</t>
  </si>
  <si>
    <t>Renuncia - Baja remuneracion y problemas personales</t>
  </si>
  <si>
    <t>ZARTA GALICIA VIVIANA</t>
  </si>
  <si>
    <t>vivi2568.vz@gmail.com</t>
  </si>
  <si>
    <t>CL 183 #9 - 50</t>
  </si>
  <si>
    <t>James Gaviria</t>
  </si>
  <si>
    <t>de claro a azteca 1/2/2022</t>
  </si>
  <si>
    <t>SANDOVAL ROMERO JHERSON JAIR</t>
  </si>
  <si>
    <t>jairmejor40@gmail.com</t>
  </si>
  <si>
    <t>CR 84 #61A - 13 SUR</t>
  </si>
  <si>
    <t>Bosa la Paz</t>
  </si>
  <si>
    <t>Cesar Sandoval</t>
  </si>
  <si>
    <t>GARCIA LOPEZ KEVIN DAVID</t>
  </si>
  <si>
    <t>kl3699445@gmail.com</t>
  </si>
  <si>
    <t>Carrera 44 · 70 a 42 sur</t>
  </si>
  <si>
    <t>Paola Lopez</t>
  </si>
  <si>
    <t>TINJACA FORERO JULIAN DARIO</t>
  </si>
  <si>
    <t>juliandariotinjaca19@gmail.com</t>
  </si>
  <si>
    <t>CR 92 #72 - 41 SUR</t>
  </si>
  <si>
    <t>Euligia Forero</t>
  </si>
  <si>
    <t>CANTOR GAMBA MICHAEL JAVIER</t>
  </si>
  <si>
    <t>maicolcantor@hotmail.com</t>
  </si>
  <si>
    <t>CL 73 BIS SUR #84 - 45</t>
  </si>
  <si>
    <t>Yenny Gamba</t>
  </si>
  <si>
    <t>MARQUIN ZAPATA PAULA STEFANY</t>
  </si>
  <si>
    <t>estefaniamarquinzapata@gmail.com</t>
  </si>
  <si>
    <t>CL 22 BIS #120 - 09</t>
  </si>
  <si>
    <t>Aldea</t>
  </si>
  <si>
    <t>Sandra Zapata</t>
  </si>
  <si>
    <t>GUZMAN AVILEZ JENNY MABEL</t>
  </si>
  <si>
    <t>mabelitaavilez26@gmail.com</t>
  </si>
  <si>
    <t>CL 66A  #88B - 09</t>
  </si>
  <si>
    <t>Bosa Chico Sur</t>
  </si>
  <si>
    <t xml:space="preserve">Yaneth Sofia Avilez </t>
  </si>
  <si>
    <t>GAMBOA BULLA LUZ ADRIANA</t>
  </si>
  <si>
    <t>adrianagamboa646@gmail.com</t>
  </si>
  <si>
    <t>CL 81 SUR #81 - 90</t>
  </si>
  <si>
    <t>Fernando Rodriguez</t>
  </si>
  <si>
    <t>de super a asesora 2/03/2022</t>
  </si>
  <si>
    <t>SANTACRUZ ROJAS MARIA ALEJANDRA</t>
  </si>
  <si>
    <t>sandraraquelguz@gmail.com</t>
  </si>
  <si>
    <t>CL 32 BIS SUR #13 - 22</t>
  </si>
  <si>
    <t>Colinas</t>
  </si>
  <si>
    <t>Sandra Raquel Rojas</t>
  </si>
  <si>
    <t>de supernumerario a planta 25/02/2022// de liberty a coomeva mp 05/05/2022</t>
  </si>
  <si>
    <t>PENAGOS ALFONSO CORAIMA JARLOTH</t>
  </si>
  <si>
    <t>coraimapenagos18@gmail.com</t>
  </si>
  <si>
    <t>CL 61 BIS A SUR #18R - 29</t>
  </si>
  <si>
    <t>Bosque Sur - Ciudad Bolivar</t>
  </si>
  <si>
    <t>Eliana Penagos</t>
  </si>
  <si>
    <t>Finanzas y Comercio  7mo semestre</t>
  </si>
  <si>
    <t>ORTIZ CASTAÑEDA JUAN ISIDRO</t>
  </si>
  <si>
    <t>castalatin@gmail.com</t>
  </si>
  <si>
    <t>CR 4A BIS #137 - 25 SUR</t>
  </si>
  <si>
    <t>GARZON LESMES LAURA DANIELA</t>
  </si>
  <si>
    <t>lauradani0624@gmail.com</t>
  </si>
  <si>
    <t>CL 38 #24B - 32 TR 18 APTO 104</t>
  </si>
  <si>
    <t>Dayana Marcela Lesmes</t>
  </si>
  <si>
    <t>RODRIGUEZ OCHOA LESLYE VANESSA</t>
  </si>
  <si>
    <t>leslyevane01@gmail.com</t>
  </si>
  <si>
    <t>CR 1 ESTE #32 - 23</t>
  </si>
  <si>
    <t>Jaime Hernando Ochoa</t>
  </si>
  <si>
    <t>GARZON LESMES ANA MARIA</t>
  </si>
  <si>
    <t>anamariagarzonlesmes@gmail.com</t>
  </si>
  <si>
    <t>Administración 3er semestre</t>
  </si>
  <si>
    <t>MONTAÑA CAUCALI ANGIE PAOLA</t>
  </si>
  <si>
    <t>raipsoraga.2@gmail.com</t>
  </si>
  <si>
    <t>CR 73B #69F - 08 SUR</t>
  </si>
  <si>
    <t>RODRIGUEZ RODRIGUEZ BAYRON CAMILO</t>
  </si>
  <si>
    <t>baironrdrgz9@hotmail.com</t>
  </si>
  <si>
    <t>CR 4 BIS A #33 - 31</t>
  </si>
  <si>
    <t>Santiago Rodriguez</t>
  </si>
  <si>
    <t>Renuncia - estrés laboral</t>
  </si>
  <si>
    <t>MUÑOZ VILLAMARIN ANGIE VANESSA</t>
  </si>
  <si>
    <t>angieevillamarin1406@gmail.com</t>
  </si>
  <si>
    <t>CL 76B SUR #5 - 44</t>
  </si>
  <si>
    <t>Consuelo Villamarin</t>
  </si>
  <si>
    <t>CUELLAR NEIRA NICOLAS DAVID</t>
  </si>
  <si>
    <t>Mongui</t>
  </si>
  <si>
    <t>nicolascuellar1920@outlook.es</t>
  </si>
  <si>
    <t>CR 78F #13 - 54</t>
  </si>
  <si>
    <t>Vision Colombia</t>
  </si>
  <si>
    <t>Sandra Neira</t>
  </si>
  <si>
    <t>VALENCIA JARAMILLO LAURA VALENTINA</t>
  </si>
  <si>
    <t>valen17.vs@gamil.com</t>
  </si>
  <si>
    <t>CR 4 #1 - 46 SUR</t>
  </si>
  <si>
    <t>Felix Antonio Sanchez</t>
  </si>
  <si>
    <t>SANDOVAL ESPINEL ADRIANA ROCIO</t>
  </si>
  <si>
    <t>adriana.s_8804@hotmail.com</t>
  </si>
  <si>
    <t>CL 65A #110C - 46</t>
  </si>
  <si>
    <t>San Antonio</t>
  </si>
  <si>
    <t>Katherine Sandoval</t>
  </si>
  <si>
    <t>Renuncia - Cambio de actividad y estrés laboral</t>
  </si>
  <si>
    <t>CESPEDES CHECA KAREN YESENIA</t>
  </si>
  <si>
    <t>karencheca123@gmail.com</t>
  </si>
  <si>
    <t>CR 9A #38A - 33 SUR</t>
  </si>
  <si>
    <t xml:space="preserve">Barcelona </t>
  </si>
  <si>
    <t>Luz Dari Checa</t>
  </si>
  <si>
    <t>CADENA ACERO DIANA CAROLINA</t>
  </si>
  <si>
    <t>dianisccadena1999@gmail.com</t>
  </si>
  <si>
    <t>CR 69B #37A - 37 SUR</t>
  </si>
  <si>
    <t>Carvajal - Rafael Uribe</t>
  </si>
  <si>
    <t>Maria Consuelo Acero</t>
  </si>
  <si>
    <t>Renuncia - Problemas personales y cambio de actividad</t>
  </si>
  <si>
    <t>SAENZ PARRA NATALIA YERALDIN</t>
  </si>
  <si>
    <t>nataliasaenz3120@gmail.com</t>
  </si>
  <si>
    <t>KM 5 VIA GUABIO CS 12</t>
  </si>
  <si>
    <t>Serrezuela - Usaquen</t>
  </si>
  <si>
    <t>Jenny Cuadrado</t>
  </si>
  <si>
    <t>SUAREZ BELTRAN ANGIE MARCELA</t>
  </si>
  <si>
    <t>as503052@gmail.com</t>
  </si>
  <si>
    <t>CR 1A ESTE #185A - 70</t>
  </si>
  <si>
    <t>Codito -Usaquen</t>
  </si>
  <si>
    <t>Hector Cifuentes</t>
  </si>
  <si>
    <t>HERNANDEZ ANGARITA JEISSON EDUARDO</t>
  </si>
  <si>
    <t>jeissoneha@hotmail.com</t>
  </si>
  <si>
    <t>CL 24 SUR #9 - 49</t>
  </si>
  <si>
    <t>Elizabeth Angarita</t>
  </si>
  <si>
    <t>REYES URIBE HECTOR YULIAM</t>
  </si>
  <si>
    <t>hreyesuribe64@gmail.com</t>
  </si>
  <si>
    <t>CR 13G ESTE #90B - 15 SUR</t>
  </si>
  <si>
    <t>J J Rondon - Usme</t>
  </si>
  <si>
    <t>Teresa Uribe</t>
  </si>
  <si>
    <t>BARRERA JHON ALEJANDRO</t>
  </si>
  <si>
    <t>jab1405@hotmail.com / jab01011983@gmail.com</t>
  </si>
  <si>
    <t>CL 143 BIS A #139 - 19</t>
  </si>
  <si>
    <t>San Carlos de Suba</t>
  </si>
  <si>
    <t>Aura Barrera Salazar</t>
  </si>
  <si>
    <t>SUAREZ NARVAEZ MILENA VALENTINA</t>
  </si>
  <si>
    <t>suareznarvaezvalentina33@gmail.com</t>
  </si>
  <si>
    <t>CR 71G #62A - 31 SUR</t>
  </si>
  <si>
    <t>Marla Elsy Narvaez</t>
  </si>
  <si>
    <t>MANRIQUE SANCHEZ LUISA FERNANDA</t>
  </si>
  <si>
    <t>fernandaman0307@gmail.com</t>
  </si>
  <si>
    <t>CR 14 BIS A ESTE #42C - 51 SUR</t>
  </si>
  <si>
    <t>Continental - San Cristobal</t>
  </si>
  <si>
    <t>Liliana Manrique</t>
  </si>
  <si>
    <t>de supernumerario a metlife 01/04/2022// de metlife a Bayport 02/05/2022</t>
  </si>
  <si>
    <t xml:space="preserve">Renuncia – Baja remuneración </t>
  </si>
  <si>
    <t>PINZON BLANCO CARMEN LISBETH</t>
  </si>
  <si>
    <t>lisbethpinzon_12@hotmail.com</t>
  </si>
  <si>
    <t>CR 44 #4F - 44</t>
  </si>
  <si>
    <t>San Francisco - Puente Aranda</t>
  </si>
  <si>
    <t>Yaneth Blanco</t>
  </si>
  <si>
    <t>Mercadologa</t>
  </si>
  <si>
    <t>MOLINA SILVA JORGE ENRIQUE</t>
  </si>
  <si>
    <t>jorgemolina6908@gmail.com</t>
  </si>
  <si>
    <t>CL 25B #72 - 80 TR 10 APTO 204</t>
  </si>
  <si>
    <t>Tarragonal</t>
  </si>
  <si>
    <t>Juan Molina</t>
  </si>
  <si>
    <t>QUIROGA BORRAEZ INGRID DANIELA</t>
  </si>
  <si>
    <t>camiloangell553@gmail.com</t>
  </si>
  <si>
    <t>CL 37 BIS A SUR #2B - 30</t>
  </si>
  <si>
    <t>Sergio Quiroga</t>
  </si>
  <si>
    <t>El Bosque</t>
  </si>
  <si>
    <t>BUITRAGO REY ADRIANA</t>
  </si>
  <si>
    <t>adriflaka78@hotmail.com</t>
  </si>
  <si>
    <t>CR 93D #72 - 47 SUR</t>
  </si>
  <si>
    <t>Leidy Katerine Buitrago</t>
  </si>
  <si>
    <t>TORRES RODRIGUEZ LAURA MILENA</t>
  </si>
  <si>
    <t>laurmilena@gmail.com</t>
  </si>
  <si>
    <t>TV 2D #84A - 71 SUR</t>
  </si>
  <si>
    <t>Bellavista</t>
  </si>
  <si>
    <t>Maria Emma Rodriguez</t>
  </si>
  <si>
    <t>MILLAN CEDEÑO MARIA CAMILA</t>
  </si>
  <si>
    <t>camimillan102@gmail.com</t>
  </si>
  <si>
    <t>CL 48B SUR #13 - 87 ESTE</t>
  </si>
  <si>
    <t>Pinares</t>
  </si>
  <si>
    <t>Juan Carlos Millan</t>
  </si>
  <si>
    <t>de claro a azteca abril 2022 / pasa de claro a azteca 15/09/2022</t>
  </si>
  <si>
    <t>APERTURA SEGUIMIENTO Y MONITOREO</t>
  </si>
  <si>
    <t>Renuncia - No hay oportunidades de crecimiento laboral y estrés laboral</t>
  </si>
  <si>
    <t>BELLO GARZON JULY ESPERANZA</t>
  </si>
  <si>
    <t>El Rosal</t>
  </si>
  <si>
    <t>julbellogarzon@gmail.com</t>
  </si>
  <si>
    <t>CL 158 #96A - 72</t>
  </si>
  <si>
    <t>Juan Pablo Marquin</t>
  </si>
  <si>
    <t xml:space="preserve">Renuncia por salud </t>
  </si>
  <si>
    <t>ARDILA ORTIZ MONICA LISBLEIDY</t>
  </si>
  <si>
    <t>monica.ard96@gmail.com</t>
  </si>
  <si>
    <t>CR 69B #75 - 94</t>
  </si>
  <si>
    <t>Francinela Ardila Ortiz</t>
  </si>
  <si>
    <t>RAMIREZ ROMERO DANIEL FELIPE</t>
  </si>
  <si>
    <t>danife001@gmail.com</t>
  </si>
  <si>
    <t>CR 92 #22 - 21</t>
  </si>
  <si>
    <t>Sandra Liliana Romero</t>
  </si>
  <si>
    <t>PARIS TURRIAGO EDWIN ANDRES</t>
  </si>
  <si>
    <t>parizz-08@hotmail.com</t>
  </si>
  <si>
    <t>CL 72B SUR #89A - 01</t>
  </si>
  <si>
    <t>Villas de Progreso</t>
  </si>
  <si>
    <t>Maria Esther Turriago</t>
  </si>
  <si>
    <t>RAMIREZ FRANCO JUAN CAMILO</t>
  </si>
  <si>
    <t>francoramirezcamilojuan@hotmail.com</t>
  </si>
  <si>
    <t>CL 103A #9A - 24</t>
  </si>
  <si>
    <t>Usmania</t>
  </si>
  <si>
    <t>Vianor Ramirez</t>
  </si>
  <si>
    <t>NIÑO RODRIGUEZ ALBA NICOL</t>
  </si>
  <si>
    <t>rodrigueznicol816@gmail.com</t>
  </si>
  <si>
    <t>CL 90C SUR #13C - 24</t>
  </si>
  <si>
    <t>Tihuaque</t>
  </si>
  <si>
    <t>Angelica Rodriguez</t>
  </si>
  <si>
    <t>En sistemas</t>
  </si>
  <si>
    <t>de supernumerario a metlife 01/04/2022</t>
  </si>
  <si>
    <t>SALAMANCA CALDERON ANGIE TATIANA</t>
  </si>
  <si>
    <t>tatianasalamanca77@gmail.com</t>
  </si>
  <si>
    <t>CR 80P #83C - 47 SUR</t>
  </si>
  <si>
    <t>Bosa Jardin</t>
  </si>
  <si>
    <t>Maria Raquel Calderon</t>
  </si>
  <si>
    <t>GAMBOA BENAVIDES YESSICA NATHALIA</t>
  </si>
  <si>
    <t>nathaliagamboa13@gmail.com</t>
  </si>
  <si>
    <t>CL 77 BIS #113A - 41</t>
  </si>
  <si>
    <t>Villas de Granada</t>
  </si>
  <si>
    <t>Fabian Camilo Forero</t>
  </si>
  <si>
    <t>Gestion Comercial</t>
  </si>
  <si>
    <t>SANTIAGO VIVAS LUIS HERNANDO    </t>
  </si>
  <si>
    <t>Nocaima</t>
  </si>
  <si>
    <t>3115713555 - 3214071371</t>
  </si>
  <si>
    <t>bateristas.y@gmail.com</t>
  </si>
  <si>
    <t>CR 31 #38 - 178</t>
  </si>
  <si>
    <t>Astrid Yurani Rincon</t>
  </si>
  <si>
    <t>PARRA PARDO ANGEL STEEVEN</t>
  </si>
  <si>
    <t>angelsteeven1999@gmail.com</t>
  </si>
  <si>
    <t>CR 123 #14B - 08</t>
  </si>
  <si>
    <t>Diana Milena Pardo</t>
  </si>
  <si>
    <t>FLOREZ GONZALEZ LAURA NATALY</t>
  </si>
  <si>
    <t>lauraflorez0204@gmail.com</t>
  </si>
  <si>
    <t>DG 65A BIS SUR #18Q - 42</t>
  </si>
  <si>
    <t>Compartir - Ciudad Bolivar</t>
  </si>
  <si>
    <t>Martha Yolanda Gonzalez</t>
  </si>
  <si>
    <t>MAYORGA COBOS MARIA CAMILA</t>
  </si>
  <si>
    <t>ca.mayorga0111@gmail.com</t>
  </si>
  <si>
    <t>Luz Dary Cobos</t>
  </si>
  <si>
    <t>OROZCO RODRIGUEZ JUAN SEBASTIAN    </t>
  </si>
  <si>
    <t>Medimas - Aliansalud 17/03/2022</t>
  </si>
  <si>
    <t>jackykarin68@gmail.com</t>
  </si>
  <si>
    <t>TV 78H BIS A #46A - 28 SUR</t>
  </si>
  <si>
    <t>Jivaldilla 2</t>
  </si>
  <si>
    <t>Blanca Cecilia Rodriguez</t>
  </si>
  <si>
    <t>Diseño Industrial</t>
  </si>
  <si>
    <t>Renuncia - Estrés laboral y oportunidad de estudio</t>
  </si>
  <si>
    <t>CONTRERAS MARTINEZ MARGY ALEJANDRA</t>
  </si>
  <si>
    <t>alejandracontreras845@gmail.com</t>
  </si>
  <si>
    <t>CL 34A SUR #97F - 45</t>
  </si>
  <si>
    <t>de liberty a coomeva mp 05/05/2022</t>
  </si>
  <si>
    <t>FONSECA NOYA INGRIS YURENIS</t>
  </si>
  <si>
    <t>San Sebastian de Buenavista</t>
  </si>
  <si>
    <t>ingrisfonsecanoya@gmail.com</t>
  </si>
  <si>
    <t>CR 77W #45A - 29 SUR</t>
  </si>
  <si>
    <t>Jaquelin - Kennedy</t>
  </si>
  <si>
    <t>Dionicio Mejia Cabrales</t>
  </si>
  <si>
    <t xml:space="preserve">Renuncia - Problemas personales e incompatibilidad con el jefe </t>
  </si>
  <si>
    <t>LOZANO LEON LINA MARCELA</t>
  </si>
  <si>
    <t>leonlozano.23@gmail.com</t>
  </si>
  <si>
    <t>CL 63 SUR #70D - 76</t>
  </si>
  <si>
    <t>El Perdomo</t>
  </si>
  <si>
    <t>Jose Gabriel Lozano</t>
  </si>
  <si>
    <t>NOVA HURTADO JOMARA YUDY</t>
  </si>
  <si>
    <t>jomarayudy@live.com</t>
  </si>
  <si>
    <t>CR 86B #53 - 98 SUR</t>
  </si>
  <si>
    <t>Nathalia Rodriguez Nova</t>
  </si>
  <si>
    <t>DELGADO CAMPUZANO KAREN LIZETH</t>
  </si>
  <si>
    <t>karenl171120@gmail.com</t>
  </si>
  <si>
    <t>TV 86 #99 - 25</t>
  </si>
  <si>
    <t>Pilar Campuzano Rojas</t>
  </si>
  <si>
    <t>RIOS GIRALDO LIZETE JOHANA</t>
  </si>
  <si>
    <t>lizeth.r320@gmail.com</t>
  </si>
  <si>
    <t>CR 79B #47 - 08 SUR BQ E APT 305</t>
  </si>
  <si>
    <t>Casablanca</t>
  </si>
  <si>
    <t>Anna Giraldo</t>
  </si>
  <si>
    <t>Renuncia - Proyecto personales</t>
  </si>
  <si>
    <t>BELALCAZAR SANCHEZ JENNIFER KATHERINE</t>
  </si>
  <si>
    <t>jenniferkatherinebelalcazarsan@gmail.com</t>
  </si>
  <si>
    <t>AC 6 #27 - 51 APTO 201</t>
  </si>
  <si>
    <t>Veraguas</t>
  </si>
  <si>
    <t>Maria Yosaira Sanchez</t>
  </si>
  <si>
    <t>Pasa a banco agrario 02/06/2023</t>
  </si>
  <si>
    <t>NIÑO GALVIS JULIAN ANDRES</t>
  </si>
  <si>
    <t>galvis1530@hotmail.com</t>
  </si>
  <si>
    <t>CR 81B #6B - 85 CS 41</t>
  </si>
  <si>
    <t>Renuncia - Otra oferta laboral e incompatibilidad con el jefe</t>
  </si>
  <si>
    <t>PINZON OROZCO STEPANNY YULIET</t>
  </si>
  <si>
    <t>Pasa de colfondos a proteccion 01/04/2022</t>
  </si>
  <si>
    <t>pepanny.16@gmail.com</t>
  </si>
  <si>
    <t>CR 119 #63A - 27</t>
  </si>
  <si>
    <t>Mirador 2</t>
  </si>
  <si>
    <t>Sandra Dalila Pinzon</t>
  </si>
  <si>
    <t>Administracion de Empresas - 8vo semestre</t>
  </si>
  <si>
    <t>Pasa de asesora a coordinadora 01/01/2023</t>
  </si>
  <si>
    <t>SIERRA NUÑEZ FAVIAN ANDRES</t>
  </si>
  <si>
    <t>juanyvero3112@gmail.com</t>
  </si>
  <si>
    <t>CR 71D #67 - 81</t>
  </si>
  <si>
    <t>Europa - Engativa</t>
  </si>
  <si>
    <t>Williams Sierra</t>
  </si>
  <si>
    <t>de asesor claro ventas a supervisor de calidad 1/07/2022</t>
  </si>
  <si>
    <t>CAÑON SALAMANCA YULI PAOLA       </t>
  </si>
  <si>
    <t>yp_11mh@hotmail.com</t>
  </si>
  <si>
    <t>CL 62F SUR #71 i - 58</t>
  </si>
  <si>
    <t>Ismael Perdomo</t>
  </si>
  <si>
    <t>Martha Isabel Salamanca</t>
  </si>
  <si>
    <t>NARANJO MENDOZA ELAINE</t>
  </si>
  <si>
    <t>enaramen369@gmail.com</t>
  </si>
  <si>
    <t>DG 51 SUR #61D - 25</t>
  </si>
  <si>
    <t>Rincon de Venecia</t>
  </si>
  <si>
    <t>Jose Bustos Ruiz</t>
  </si>
  <si>
    <t>Renuncia - No hay oportunidad de crecimiento laboral</t>
  </si>
  <si>
    <t>TORRES CUERVO ASTRID LILIANA</t>
  </si>
  <si>
    <t>aslitocuesarte@gmail.com</t>
  </si>
  <si>
    <t>CR 72K #34 - 64 SUR</t>
  </si>
  <si>
    <t>OdiliA Cuervo Hernandez</t>
  </si>
  <si>
    <t>Licenciada en Artes Visuales</t>
  </si>
  <si>
    <t>MENDOZA QUIMBAYO MARIA PAULA</t>
  </si>
  <si>
    <t>maripaulquimbayo26@gmail.com</t>
  </si>
  <si>
    <t>CL 63 SUR #98A - 56</t>
  </si>
  <si>
    <t>Ana Briggitte Quimbayo</t>
  </si>
  <si>
    <t>CUELLAR CRUZ BRAYAN CAMILO</t>
  </si>
  <si>
    <t>brayancuellar0316@gmail.com</t>
  </si>
  <si>
    <t>CL 64i # 74B - 40</t>
  </si>
  <si>
    <t>El Lujan</t>
  </si>
  <si>
    <t>Johan David Cuellar</t>
  </si>
  <si>
    <t>CL 13 SUR #6 - 76 ESTE</t>
  </si>
  <si>
    <t>Nancy Cubillos</t>
  </si>
  <si>
    <t>BOHORQUEZ JIMENEZ ANGELA PAOLA</t>
  </si>
  <si>
    <t>angela.bohorquezj@yahoo.es</t>
  </si>
  <si>
    <t>CR 12 ESTE #11 - 25 SUR TR 9 APTO 602</t>
  </si>
  <si>
    <t>Juan Alonso</t>
  </si>
  <si>
    <t>4to semestre</t>
  </si>
  <si>
    <t>OJEDA ACUÑA ANGIE CATERINE        </t>
  </si>
  <si>
    <t>caterinej4@gmail.com</t>
  </si>
  <si>
    <t>CR 18H #77 - 06 SUR</t>
  </si>
  <si>
    <t>Ana Milena Ojeda</t>
  </si>
  <si>
    <t>en Ventas de Productos y Servicios</t>
  </si>
  <si>
    <t>SOTELO CASTRO MIGUEL ANGEL</t>
  </si>
  <si>
    <t>angel_sotelo1996@hotmail.com</t>
  </si>
  <si>
    <t>CL 48 SUR #4 - 30</t>
  </si>
  <si>
    <t>FAJARDO HURTADO JEIMY ALEJANDRA</t>
  </si>
  <si>
    <t>vallenticojeimy@gmail.com</t>
  </si>
  <si>
    <t>CR 1F #91 - 13 SUR</t>
  </si>
  <si>
    <t>Comuneros</t>
  </si>
  <si>
    <t>Jose Fajardo</t>
  </si>
  <si>
    <t>en Recursos Humanos</t>
  </si>
  <si>
    <t>PULIDO DELGADILLO DEICY MILENA</t>
  </si>
  <si>
    <t>mile__1706@hotmail.com</t>
  </si>
  <si>
    <t>CL 53 #33A - 27 SUR</t>
  </si>
  <si>
    <t>San Vicente</t>
  </si>
  <si>
    <t>Carol Liliana Pulido</t>
  </si>
  <si>
    <t>Educacion Preescolar</t>
  </si>
  <si>
    <t>Renuncia - Mal ambiente laboral y falta de induccion al ingresar</t>
  </si>
  <si>
    <t>CASTILLO MARQUEZ MARIA ALEJANDRA</t>
  </si>
  <si>
    <t>castilloaleja56@gmail.com</t>
  </si>
  <si>
    <t xml:space="preserve">CL 19A #2 - 13 </t>
  </si>
  <si>
    <t>Anda lucia - Soacha</t>
  </si>
  <si>
    <t>Romulo Castillo</t>
  </si>
  <si>
    <t>CARDENAS CASTELLANOS SEBASTIAN</t>
  </si>
  <si>
    <t>cardenitascastellanos@gmail.com</t>
  </si>
  <si>
    <t>CL 45A SUR #88C - 98</t>
  </si>
  <si>
    <t>Doris Yamile Castellanos</t>
  </si>
  <si>
    <t>DIMATE ARIZA ROUSSYBELL</t>
  </si>
  <si>
    <t>roussybell2000@live.com</t>
  </si>
  <si>
    <t>TV 11D ESTE #71A - 19 SUR</t>
  </si>
  <si>
    <t xml:space="preserve">Rosibel Ariza </t>
  </si>
  <si>
    <t>Gestion de Mercado</t>
  </si>
  <si>
    <t>GOMEZ ARGUELLO MIGUEL ANGEL</t>
  </si>
  <si>
    <t>miguel1831angelgomez@gmail.com</t>
  </si>
  <si>
    <t>CR 151B #138 - 56</t>
  </si>
  <si>
    <t>Miguel Angel Gomez</t>
  </si>
  <si>
    <t>Familiar</t>
  </si>
  <si>
    <t>ORTIZ BARRETO ROSA ANGELICA</t>
  </si>
  <si>
    <t>rosaortiz2103@gmail.com</t>
  </si>
  <si>
    <t>CR 123 #14B - 70 APTO 801</t>
  </si>
  <si>
    <t>Fannys Barreto Dominguez</t>
  </si>
  <si>
    <t>Operaciones Logisticas</t>
  </si>
  <si>
    <t>HINCAPIE GULLOSO SANTIAGO</t>
  </si>
  <si>
    <t>santi77712@gmail.com</t>
  </si>
  <si>
    <t>CL 131A #53B - 15</t>
  </si>
  <si>
    <t>La Sultana</t>
  </si>
  <si>
    <t>Omaira Karina Gulloso</t>
  </si>
  <si>
    <t>Renuncia - Problemas personales y mal ambiente laboral</t>
  </si>
  <si>
    <t>URREGO RODRIGUEZ PABLO ANDRES</t>
  </si>
  <si>
    <t>pi.r180@hotmail.com</t>
  </si>
  <si>
    <t>CR 21 #42 - 33 SUR APTO 302</t>
  </si>
  <si>
    <t>Jhon Jairo Rodriguez</t>
  </si>
  <si>
    <t>SIERRA CASTAÑEDA MARIA VALENTINA</t>
  </si>
  <si>
    <t>vs1952337@gmail.com</t>
  </si>
  <si>
    <t>CR 115 #151C - 51</t>
  </si>
  <si>
    <t>Almendros</t>
  </si>
  <si>
    <t>Ana Maria Castañeda</t>
  </si>
  <si>
    <t>TELLEZ ARIZA JHON JAIRO</t>
  </si>
  <si>
    <t>Velez</t>
  </si>
  <si>
    <t>jjairotellez1994@gmail.com</t>
  </si>
  <si>
    <t>CL 180 BIS A #16 - 26</t>
  </si>
  <si>
    <t>Guillermo David Tellez</t>
  </si>
  <si>
    <t>Control Ambiental</t>
  </si>
  <si>
    <t>de claro ventas a Falabella Peru 01/11/2022 - pasa a finandina 17/04/2023 - pasa a coomeva cem 05/05/2023</t>
  </si>
  <si>
    <t>GUALTERO CORRALES ANGELICA MARIA</t>
  </si>
  <si>
    <t>gualteroangelica.13@gmail.com</t>
  </si>
  <si>
    <t>CR 71 #62A - 25 SUR</t>
  </si>
  <si>
    <t>Susana Corrales</t>
  </si>
  <si>
    <t>VALDERRAMA BAMBAGUE LEYDI YOHANA</t>
  </si>
  <si>
    <t>Pasa de famisanar a compensar 01/08/2023</t>
  </si>
  <si>
    <t>leydivalderramab@gmail.com</t>
  </si>
  <si>
    <t>CL 78 SUR #10 - 95</t>
  </si>
  <si>
    <t>Luz Stella Bambague</t>
  </si>
  <si>
    <t>Psicologa</t>
  </si>
  <si>
    <t>pasa a supervisora de calidad 01/03/2023</t>
  </si>
  <si>
    <t>DIAZ SILVA ANDRES MAURICIO</t>
  </si>
  <si>
    <t>3228025304 / 3165210595</t>
  </si>
  <si>
    <t>diazsilvandres@gmail.com</t>
  </si>
  <si>
    <t>CL 26 SUR #93 - 40</t>
  </si>
  <si>
    <t>Luz Mila Silva</t>
  </si>
  <si>
    <t>pasa de banco agrario a falabella desde 19/04/2022</t>
  </si>
  <si>
    <t>TRUJILLO SANTANA DIANA BRIYITH</t>
  </si>
  <si>
    <t>dianatrujillo94@outlook.es</t>
  </si>
  <si>
    <t>CL 55 SUR #104 - 49 TRR 14 APTO 103</t>
  </si>
  <si>
    <t>Alameda Porvenir</t>
  </si>
  <si>
    <t>Juan Gabriel Quevedo</t>
  </si>
  <si>
    <t>Auxiliar de Preescolar</t>
  </si>
  <si>
    <t>RAMIREZ MORENO INGRID LORENA</t>
  </si>
  <si>
    <t>ingridramo2018@hotmail.com</t>
  </si>
  <si>
    <t>CR 46C #73B - 53 SUR</t>
  </si>
  <si>
    <t>Hector Julio Ramirez</t>
  </si>
  <si>
    <t>SALINAS JIMENEZ DEISY LUCERO</t>
  </si>
  <si>
    <t>deisylucero3013@gmail.com</t>
  </si>
  <si>
    <t>CL 90A SUR #19 - 64 ESTE</t>
  </si>
  <si>
    <t>Villa Rosita</t>
  </si>
  <si>
    <t>Ligia Jimenez Parra</t>
  </si>
  <si>
    <t>SANCHEZ GONZALEZ ANTONIO FELIPE</t>
  </si>
  <si>
    <t>monopipe18@hotmail.com</t>
  </si>
  <si>
    <t>CR 101 #131A - 03</t>
  </si>
  <si>
    <t>Aures</t>
  </si>
  <si>
    <t>Luz Marina Gonzalez</t>
  </si>
  <si>
    <t>OLAYA VELASQUEZ ESTHEBAN EDUARDO</t>
  </si>
  <si>
    <t>esthebangolamo22@gmail.com</t>
  </si>
  <si>
    <t>CL 57A SUR #87B - 48</t>
  </si>
  <si>
    <t>Escocia - Bosa</t>
  </si>
  <si>
    <t>Edgar Eduardo Olaya</t>
  </si>
  <si>
    <t>Renuncia – Horario Laboral/Mal ambiente laboral</t>
  </si>
  <si>
    <t>SOLER PAEZ DUVAN JAVIER</t>
  </si>
  <si>
    <t>solerpaezjavier@gmail.com</t>
  </si>
  <si>
    <t>CL 153A #7 - 58</t>
  </si>
  <si>
    <t>Barrancas</t>
  </si>
  <si>
    <t xml:space="preserve">Carlos Julio Soler </t>
  </si>
  <si>
    <t>Gestion Empresarial</t>
  </si>
  <si>
    <t>GIL GUTIERREZ CINDY ALEJANDRA</t>
  </si>
  <si>
    <t>gilalejandra909@gmail.com</t>
  </si>
  <si>
    <t>CR 15 ESTE #20B - 14 INT 1 APTO 203</t>
  </si>
  <si>
    <t>Labranti III - Mosquera</t>
  </si>
  <si>
    <t>Miguel Angel Fuentes</t>
  </si>
  <si>
    <t>GARZON AGUDELO ANA MARIA</t>
  </si>
  <si>
    <t>ana.agudelog@gmail.com</t>
  </si>
  <si>
    <t>CL 6A #7 - 30</t>
  </si>
  <si>
    <t>Santa Barbara - Candelaria</t>
  </si>
  <si>
    <t>Esperanza Agudelo</t>
  </si>
  <si>
    <t>Renuncia - mal ambiente y estrés laboral</t>
  </si>
  <si>
    <t>CIFUENTES BELTRAN ERIKA DAYANA</t>
  </si>
  <si>
    <t>daya90608@gmail.com</t>
  </si>
  <si>
    <t>CR 7 ESTE #9 - 67</t>
  </si>
  <si>
    <t>Gladys Beltran Romero</t>
  </si>
  <si>
    <t>MENDIETA TRIVIÑO JEIDY DAYANA</t>
  </si>
  <si>
    <t>heidymen19@gmail.com</t>
  </si>
  <si>
    <t>CL 55 SUR #102 - 49</t>
  </si>
  <si>
    <t>Jhon Anderson Fajardo</t>
  </si>
  <si>
    <t>Gestion en Talento</t>
  </si>
  <si>
    <t>MELO CUERVO LEONARDO</t>
  </si>
  <si>
    <t>Pasa de famisanar a compensar 01/10/2022</t>
  </si>
  <si>
    <t>CR 1F #97 - 10 SUR</t>
  </si>
  <si>
    <t>Gonzalo de Jesus Vinasco</t>
  </si>
  <si>
    <t>Laboral Contable</t>
  </si>
  <si>
    <t>Renuncia - Baja remuneracion y mal ambiente laboral</t>
  </si>
  <si>
    <t>CAÑON RODRIGUEZ DALI YASMIN</t>
  </si>
  <si>
    <t>yasmin.canon0484@gmail.com</t>
  </si>
  <si>
    <t>CL 164B #4 - 26</t>
  </si>
  <si>
    <t>Rosa Rodriguez</t>
  </si>
  <si>
    <t>Laboral</t>
  </si>
  <si>
    <t>VASQUEZ GIRALDO LAURA MELISSA</t>
  </si>
  <si>
    <t>vasquezlaura6@gmail.com</t>
  </si>
  <si>
    <t>CL 71B #89A - 27 SUR</t>
  </si>
  <si>
    <t>Sanbernardino</t>
  </si>
  <si>
    <t xml:space="preserve">Brian Alejandro Martinez </t>
  </si>
  <si>
    <t>Gestion Humana</t>
  </si>
  <si>
    <t>Renuncia - Por motivos de viaje</t>
  </si>
  <si>
    <t>BALLEN MEJIA LINA MAYERLI</t>
  </si>
  <si>
    <t>linaballen07@gmail.com</t>
  </si>
  <si>
    <t>CR 105 BIS #22H - 47</t>
  </si>
  <si>
    <t>Giralda</t>
  </si>
  <si>
    <t>Francia Elena Mejia</t>
  </si>
  <si>
    <t>CASTELLON ACOSTA ADRIAN CAMILO</t>
  </si>
  <si>
    <t>camiloacca0225@gmail.com</t>
  </si>
  <si>
    <t>TV 74A #43 - 61 SUR</t>
  </si>
  <si>
    <t>Flor Marina Acosta</t>
  </si>
  <si>
    <t>de coomeva  a metlife 01/04/2022</t>
  </si>
  <si>
    <t>SIERRA OCAMPO DANNA CAROLINA</t>
  </si>
  <si>
    <t>dannacarolinaocampo123@gmail.com</t>
  </si>
  <si>
    <t>CR 48B  #65 - 48 SUR</t>
  </si>
  <si>
    <t>El Recodo</t>
  </si>
  <si>
    <t>Luis Gerardo Sierra</t>
  </si>
  <si>
    <t>de coomeva  a metlife 01/04/2022 //de metlife a Falabella 02/05/2022</t>
  </si>
  <si>
    <t>VILLAMIL PEÑA MARIA EDITH</t>
  </si>
  <si>
    <t>mariaedithvillamil2000@gmail.com</t>
  </si>
  <si>
    <t>CL 40 SUR #68i - 45 CASA 2</t>
  </si>
  <si>
    <t>Marina Peña</t>
  </si>
  <si>
    <t>GAITAN GAMBOA NICOLE ALEXANDRA</t>
  </si>
  <si>
    <t>nicolgaitan0@gmail.com</t>
  </si>
  <si>
    <t>CR 79G #13A - 57</t>
  </si>
  <si>
    <t>Jhon Alexander Gaitan</t>
  </si>
  <si>
    <t>CAMACHO CASTILLO JUAN PABLO</t>
  </si>
  <si>
    <t>jupacama111@gmail.com</t>
  </si>
  <si>
    <t>CR 81A #82F - 06</t>
  </si>
  <si>
    <t>5to semestre</t>
  </si>
  <si>
    <t>ORDOÑEZ OLIVARES KATHERIN ISABELLA   </t>
  </si>
  <si>
    <t>katherinisa.5202@gmail.com</t>
  </si>
  <si>
    <t>CR 31D #4A - 85</t>
  </si>
  <si>
    <t>Verguas</t>
  </si>
  <si>
    <t>Carolina Ordoñez Gutierrez</t>
  </si>
  <si>
    <t>laumartinezba@gmail.com</t>
  </si>
  <si>
    <t>CR 32A #2 - 61</t>
  </si>
  <si>
    <t>Asuncion</t>
  </si>
  <si>
    <t>2do semestre</t>
  </si>
  <si>
    <t xml:space="preserve">PINEDA DIAZ OWEN DUVAN </t>
  </si>
  <si>
    <t>owendiaz76@gmail.com</t>
  </si>
  <si>
    <t>CL 54F SUR #93C - 42</t>
  </si>
  <si>
    <t>Laura Nataly Sanchez</t>
  </si>
  <si>
    <t>MORAD VARELA MANUEL ALEXANDER   </t>
  </si>
  <si>
    <t>manuel161212@gmail.com</t>
  </si>
  <si>
    <t>DG 46 SUR #5H - 56 SUR INT 1 APTO 101</t>
  </si>
  <si>
    <t>Diana Rocio Varela</t>
  </si>
  <si>
    <t>Terminación de contrato por abandono de puesto</t>
  </si>
  <si>
    <t>VARON GALARZA LEIDY VALENTINA</t>
  </si>
  <si>
    <t>valevaron4596@hotmail.com</t>
  </si>
  <si>
    <t>CL 2C #58 - 15</t>
  </si>
  <si>
    <t>Doris Galarza Garzon</t>
  </si>
  <si>
    <t>ROMERO SANCHEZ JULIAN FELIPE  </t>
  </si>
  <si>
    <t>julianromero.07@hotmail.com</t>
  </si>
  <si>
    <t>CL 6D #79A - 76</t>
  </si>
  <si>
    <t>Jose Romero</t>
  </si>
  <si>
    <t>Administracion de Empresas</t>
  </si>
  <si>
    <t>Investigador(a) de Campo</t>
  </si>
  <si>
    <t xml:space="preserve">Renuncia - Baja remuneracion </t>
  </si>
  <si>
    <t>SANTAMARIA MORA PAMELA JOLANE</t>
  </si>
  <si>
    <t>pajosamo.11@gmail.com</t>
  </si>
  <si>
    <t>CR 59 #89 - 65 SUR</t>
  </si>
  <si>
    <t>Edith Marcela Mora</t>
  </si>
  <si>
    <t>Auxiliar de Seguridad Ocupacional</t>
  </si>
  <si>
    <t>MONTAÑO DE ANGEL GUSTAVO ADOLFO    </t>
  </si>
  <si>
    <t>La Paz</t>
  </si>
  <si>
    <t>guamode04@gmail.com</t>
  </si>
  <si>
    <t xml:space="preserve">CL 39 #89 - 42 SUR </t>
  </si>
  <si>
    <t>Yessica Ortiz Martinez</t>
  </si>
  <si>
    <t>VALENCIA LOPEZ JOHAN FELIFE</t>
  </si>
  <si>
    <t>11felipelopz11@gmail.com</t>
  </si>
  <si>
    <t>CL 7 #3 - 30</t>
  </si>
  <si>
    <t>Altico - Soacha</t>
  </si>
  <si>
    <t>Adriana Lopez Ramirez</t>
  </si>
  <si>
    <t>RODRIGUEZ RONCANCIO MICHAEL ESTIVEN</t>
  </si>
  <si>
    <t>sstiven.rodriguezz@gmail.com</t>
  </si>
  <si>
    <t>CR 68B #38F - 14 SUR</t>
  </si>
  <si>
    <t>Alqueria</t>
  </si>
  <si>
    <t>Yolanda Roncancio Gonzalez</t>
  </si>
  <si>
    <t>BOLAÑOS ABRIL YENNY TATIANA</t>
  </si>
  <si>
    <t>tata.mari36@gmail.com</t>
  </si>
  <si>
    <t>CR 95B #38 - 29 SUR</t>
  </si>
  <si>
    <t>Ciudad Galan - Kennedy</t>
  </si>
  <si>
    <t>Maribel Abril Joya</t>
  </si>
  <si>
    <t>Gestion para establecimiento A y B</t>
  </si>
  <si>
    <t>RHENALS HERNANDEZ JUANITA JULIANA</t>
  </si>
  <si>
    <t>juanitar-hernandez@hotmail.com</t>
  </si>
  <si>
    <t>CL 37 SUR #52 - 61</t>
  </si>
  <si>
    <t>Martha Hernandez Pinzon</t>
  </si>
  <si>
    <t>Coordinador(a) de Investigaciones</t>
  </si>
  <si>
    <t>LATORRE CARRILLO GELEN YULIETH</t>
  </si>
  <si>
    <t>gelenlatorre32@gmail.com</t>
  </si>
  <si>
    <t xml:space="preserve">TV 65 #59 - 21 </t>
  </si>
  <si>
    <t>Cristian Jair Martin</t>
  </si>
  <si>
    <t>Investigacion Criminal</t>
  </si>
  <si>
    <t>CELIS CASTRO MARIA TERESA</t>
  </si>
  <si>
    <t>celiscastromari@gmail.com</t>
  </si>
  <si>
    <t>CR 96B #156C - 28</t>
  </si>
  <si>
    <t>Flor Marina Castro</t>
  </si>
  <si>
    <t>CRUZ PARRA ANGI DANIELA</t>
  </si>
  <si>
    <t>angiiedaniielacruzz@gmail.com</t>
  </si>
  <si>
    <t>CL 35A SUR #8 - 57</t>
  </si>
  <si>
    <t>Maria Isabel  Parra</t>
  </si>
  <si>
    <t>GUEVARA VIVEROS HECTOR FABIAN</t>
  </si>
  <si>
    <t>Pasa de compensar a sanitas 01/05/2022</t>
  </si>
  <si>
    <t>fabian1997gv@gmail.com</t>
  </si>
  <si>
    <t>CL 48Q SUR #5J - 71</t>
  </si>
  <si>
    <t>Fabian Guevara</t>
  </si>
  <si>
    <t>Microempresas</t>
  </si>
  <si>
    <t>MARTINEZ CIFUENTES CLAUDIA CATERINE</t>
  </si>
  <si>
    <t>santaclaus-28@hotmail.com / claudia.martinezc@cun.edu.co</t>
  </si>
  <si>
    <t>CL 163 #4C - 15 ESTE</t>
  </si>
  <si>
    <t>Deny Martinez</t>
  </si>
  <si>
    <t>SALCEDO LUIS ALBERTO</t>
  </si>
  <si>
    <t>lsalcedo@pmkmail.com</t>
  </si>
  <si>
    <t>CL 157 #7D - 90</t>
  </si>
  <si>
    <t>Carolina Salcedo</t>
  </si>
  <si>
    <t>SANCHEZ SEMA OSCAR STIVEN     </t>
  </si>
  <si>
    <t>oscar.t12@hotmail.com</t>
  </si>
  <si>
    <t xml:space="preserve">CR 87J BIS #52 - 15 SUR </t>
  </si>
  <si>
    <t>GOMEZ SERNA SAHORY YURLEY</t>
  </si>
  <si>
    <t>sahorygomez1116@gmail.com</t>
  </si>
  <si>
    <t>CL 65 SUR #11 - 54 ESTE</t>
  </si>
  <si>
    <t>Andrea Marisol Serna</t>
  </si>
  <si>
    <t>SORA PINILLA WENDY YESENIA</t>
  </si>
  <si>
    <t>wen.emi.cris@gmail.com</t>
  </si>
  <si>
    <t>CL 1A BIS #7B - 58 ESTE</t>
  </si>
  <si>
    <t>Luz Pinilla</t>
  </si>
  <si>
    <t>Gestion Telemercadeo</t>
  </si>
  <si>
    <t>CARDENAS AVILA JUAN DIEGO</t>
  </si>
  <si>
    <t>juankardenas123@gmail.com</t>
  </si>
  <si>
    <t>CR 11 #67A - 88 SUR</t>
  </si>
  <si>
    <t>Julieth Geraldine Beltran</t>
  </si>
  <si>
    <t>Finanzas y Negocios Internacionales 6to semestre</t>
  </si>
  <si>
    <t>DUQUE MONSALVE DIANA CAROLINA</t>
  </si>
  <si>
    <t>dcdmjjmd@gmail.com</t>
  </si>
  <si>
    <t>CL 44 SUR #68i - 36</t>
  </si>
  <si>
    <t>San Andres - Kennedy</t>
  </si>
  <si>
    <t>Rosalba Monsalve</t>
  </si>
  <si>
    <t>GAMBOA PORRAS JOHN SEBASTIAN</t>
  </si>
  <si>
    <t>jhonsgamboap2016@gmail.com</t>
  </si>
  <si>
    <t>CL 131C #92 - 27</t>
  </si>
  <si>
    <t>Villa Elisa</t>
  </si>
  <si>
    <t>Martha Edith Porras</t>
  </si>
  <si>
    <t>Tio(a)</t>
  </si>
  <si>
    <t>Renuncia - Estrés laboral e incompatibilidad con el jefe</t>
  </si>
  <si>
    <t>BENITEZ YEPEZ CARLOS ANDRES</t>
  </si>
  <si>
    <t>bnitzypz10@gmail.com</t>
  </si>
  <si>
    <t>CL 57A SUR #68C - 03</t>
  </si>
  <si>
    <t>Villa de Rio</t>
  </si>
  <si>
    <t>Dayana Forero</t>
  </si>
  <si>
    <t xml:space="preserve">CR 1B #43 - 79 SUR </t>
  </si>
  <si>
    <t>Ruby Pilar Morales</t>
  </si>
  <si>
    <t>Laboral Auxiliar Administrativa en Salud</t>
  </si>
  <si>
    <t>GARCIA FLORES GREACE JULIETH</t>
  </si>
  <si>
    <t>g-flores15@hotmail.com</t>
  </si>
  <si>
    <t>CR 1B #27B -16 SUR</t>
  </si>
  <si>
    <t>Elsy Marina Fores</t>
  </si>
  <si>
    <t>En Banca y Servicios Financieros</t>
  </si>
  <si>
    <t>CASTAÑEDA CORTES HEISON ANDRES</t>
  </si>
  <si>
    <t>heison.cc.04@gmail.com</t>
  </si>
  <si>
    <t>CR 45 BIS #69D - 76 SUR</t>
  </si>
  <si>
    <t>Manuela Beltran</t>
  </si>
  <si>
    <t>Jenny Shirley Cortes</t>
  </si>
  <si>
    <t>SALGADO CRISTANCHO ANGIE ESTEFANY      </t>
  </si>
  <si>
    <t>angie.estefany08@gmail.com</t>
  </si>
  <si>
    <t>CR 84 #68A - 16</t>
  </si>
  <si>
    <t>Edgar Salgado</t>
  </si>
  <si>
    <t>SUPELANO FINO MARIA VALENTINA</t>
  </si>
  <si>
    <t>marutantan.amkj@gmail.com</t>
  </si>
  <si>
    <t>CR 44 #71 - 70 SUR</t>
  </si>
  <si>
    <t xml:space="preserve">Arborizadora Alta </t>
  </si>
  <si>
    <t>Santiago Barreneche</t>
  </si>
  <si>
    <t>de supernumerario a planta 1 ABRIL 2022</t>
  </si>
  <si>
    <t>Renuncia - Conflictos en relaciones laborales y falta de induccion al ingresar</t>
  </si>
  <si>
    <t>SIERRA GUERRERO ANDRES FELIPE</t>
  </si>
  <si>
    <t>a.f.s.g2014@gmail.com</t>
  </si>
  <si>
    <t>CR 9 ESTE #38A - 19 SUR</t>
  </si>
  <si>
    <t>Olga Patricia Guerrero</t>
  </si>
  <si>
    <t>pasa de banco agrario a falabella desde 18/04/2022</t>
  </si>
  <si>
    <t>Renuncia - Cambio de campaña</t>
  </si>
  <si>
    <t>AGUILERA RAMIREZ JAIRO ANDRES</t>
  </si>
  <si>
    <t>jairoandresaguilera2003@gmail.com</t>
  </si>
  <si>
    <t>CR 22A #44 - 68 SUR</t>
  </si>
  <si>
    <t>Edna Ramirez Rios</t>
  </si>
  <si>
    <t>Renuncia - Mal ambiente laboral e incompatibilidad con el jefe</t>
  </si>
  <si>
    <t>MORENO PARAMO CARLOS ALBEYRO</t>
  </si>
  <si>
    <t>Bucaramanga</t>
  </si>
  <si>
    <t>carlitosmore83@gmail.com</t>
  </si>
  <si>
    <t>CL 6B ESTE SUR #1 - 15</t>
  </si>
  <si>
    <t>BOHORQUEZ RIVEROS KATHERYN MERCEDES</t>
  </si>
  <si>
    <t>katherynbohorquez03@gmail.com</t>
  </si>
  <si>
    <t>CR 81J #57C - 20 SUR</t>
  </si>
  <si>
    <t>Vegas de Santa Ana</t>
  </si>
  <si>
    <t>Gustavo Antonio Bohorquez</t>
  </si>
  <si>
    <t>GUERRERO CORDOBA LUZ MILA</t>
  </si>
  <si>
    <t>Pasa de Nueva eps a sanitas 09/07/2022</t>
  </si>
  <si>
    <t>luz_6315@hotmail.com</t>
  </si>
  <si>
    <t>CR 2A #8 - 13</t>
  </si>
  <si>
    <t>Candelaria Centro</t>
  </si>
  <si>
    <t>Leiner Aluma</t>
  </si>
  <si>
    <t>Auxiliar en Enfermeria</t>
  </si>
  <si>
    <t>MORENO ABRIL ANDRES FELIPE</t>
  </si>
  <si>
    <t>andres.felipemoreno2403@gmail.com</t>
  </si>
  <si>
    <t>Cr 97D #41 - 20 SUR</t>
  </si>
  <si>
    <t>Carmen Rosa Abril</t>
  </si>
  <si>
    <t>Agro Industria Alimentaria</t>
  </si>
  <si>
    <t>GOMEZ TORRES JOHAN ALEXANDER</t>
  </si>
  <si>
    <t>johanalexandergt2710@gmail.com</t>
  </si>
  <si>
    <t>CL 48 SUR #87 - 86</t>
  </si>
  <si>
    <t>Bosa Margaritas</t>
  </si>
  <si>
    <t>Gimena Torres</t>
  </si>
  <si>
    <t>MORALES DAZA OSCAR EDUARDO</t>
  </si>
  <si>
    <t>oscaremd__0803@hotmail.com</t>
  </si>
  <si>
    <t>CR 109A #70 - 70</t>
  </si>
  <si>
    <t>Villas de Dorado</t>
  </si>
  <si>
    <t>Karen Julieth Miranda</t>
  </si>
  <si>
    <t>se legaliza ascenso 1/10/2022</t>
  </si>
  <si>
    <t>OSORIO GOMEZ STEPHANY</t>
  </si>
  <si>
    <t>stephaniaosoriogomez@gmail.com</t>
  </si>
  <si>
    <t>CR 103A #130D - 47</t>
  </si>
  <si>
    <t>Iggos de Suba</t>
  </si>
  <si>
    <t>SANCHEZ BAUTISTA JENNIFER NATALIA</t>
  </si>
  <si>
    <t>natibaytista12@gmail.com</t>
  </si>
  <si>
    <t>CR 31B #4A - 89 APTO 201</t>
  </si>
  <si>
    <t>Miguel Antonio Sanchez</t>
  </si>
  <si>
    <t>BETANCOURT ZUÑIGA JONATHAN</t>
  </si>
  <si>
    <t xml:space="preserve">CAFESALUD </t>
  </si>
  <si>
    <t>jonathan141.jb@gmail.com</t>
  </si>
  <si>
    <t>CR 50A #33 - 44 SUR</t>
  </si>
  <si>
    <t>Santa Rita</t>
  </si>
  <si>
    <t>Ana Carolina  Mesa Martinez</t>
  </si>
  <si>
    <t>Analisis y Desarrollo de Sistemas de Informacion</t>
  </si>
  <si>
    <t>Renuncia - Por estudios</t>
  </si>
  <si>
    <t>MADERO BELTRAN LIZETTE TATIANA       </t>
  </si>
  <si>
    <t>maderolizette@gmail.com</t>
  </si>
  <si>
    <t>CL 163A #4 - 25</t>
  </si>
  <si>
    <t>Jacqueline Beltran Cardozo</t>
  </si>
  <si>
    <t>Comercial y Banca</t>
  </si>
  <si>
    <t>MAYORGA HENRIQUEZ ANDERSON AUGUSTO</t>
  </si>
  <si>
    <t>mayorga30h@hotmail.com / amayorgah@hotmail.com</t>
  </si>
  <si>
    <t>CL 32B SUR #7 - 09 ESTE</t>
  </si>
  <si>
    <t>Carmen Elena Henriquez</t>
  </si>
  <si>
    <t>Asesor(a) Legal</t>
  </si>
  <si>
    <t>Pasa de asesora a asesor legal 01/06/2022</t>
  </si>
  <si>
    <t>RIAÑO ACOSTA CAROL BIBIANA</t>
  </si>
  <si>
    <t>krol15asta@gmail.com</t>
  </si>
  <si>
    <t>CL 12A #71B - 40</t>
  </si>
  <si>
    <t>Alsacia</t>
  </si>
  <si>
    <t>Leonor Amanda Acosta</t>
  </si>
  <si>
    <t>Abogada</t>
  </si>
  <si>
    <t>BONILLA LOPEZ ANGELA GABRIELA</t>
  </si>
  <si>
    <t>Pasto</t>
  </si>
  <si>
    <t>gabrielabonillanegocios2016@gmail.com</t>
  </si>
  <si>
    <t>DG 4A #14 - 27</t>
  </si>
  <si>
    <t xml:space="preserve">Amanda Rebca Martinez </t>
  </si>
  <si>
    <t xml:space="preserve">Terminacion periodo de prueba </t>
  </si>
  <si>
    <t>ESTEPA GOMEZ JEFFERSON STEVEN</t>
  </si>
  <si>
    <t>jeffersonestepa@hotmail.com</t>
  </si>
  <si>
    <t>CL 2 #73 - 64</t>
  </si>
  <si>
    <t>Arnulfo Estepa</t>
  </si>
  <si>
    <t>Renuncia - Problemas familiares</t>
  </si>
  <si>
    <t>ORTIZ ARIZA YUNAIDIS</t>
  </si>
  <si>
    <t>Pasa de capital salud a compensar 01/06/2022</t>
  </si>
  <si>
    <t>yunaidisortiz03@gmail.com</t>
  </si>
  <si>
    <t>CR 10A #84A - 15 SUR</t>
  </si>
  <si>
    <t>Yelis Ariza Vasquez</t>
  </si>
  <si>
    <t>BOHORQUEZ REYES ANGIE LORENA</t>
  </si>
  <si>
    <t>angielore034@gmail.com</t>
  </si>
  <si>
    <t>AV CL 68 #70D - 71 SUR</t>
  </si>
  <si>
    <t>Ligia Deicy Reyes</t>
  </si>
  <si>
    <t>ALVAREZ OSPINA BRANDON ENRIQUE</t>
  </si>
  <si>
    <t>alvarezb14@gmail.com</t>
  </si>
  <si>
    <t>CL 152B #104 - 50</t>
  </si>
  <si>
    <t>Marcela Baracaldo</t>
  </si>
  <si>
    <t>Administrador de Empresas</t>
  </si>
  <si>
    <t>Renuncia otra oferta laboral no hay oportunidades de crecimiento</t>
  </si>
  <si>
    <t>PAEZ OCAMPO JOHANNA JERALDINE</t>
  </si>
  <si>
    <t>johannagp21@hotmail.com</t>
  </si>
  <si>
    <t>CL 14D ESTE #91B - 48 SUR</t>
  </si>
  <si>
    <t>Tiltuaque</t>
  </si>
  <si>
    <t>Johanna Ocampo</t>
  </si>
  <si>
    <t>ALVAREZ GASCA WILLIAM EDUARDO</t>
  </si>
  <si>
    <t>CL 82 #76 - 41</t>
  </si>
  <si>
    <t>Lopez de Mesa - Medellin</t>
  </si>
  <si>
    <t>Belcy Jose Gasca</t>
  </si>
  <si>
    <t>MANTILLA SALAZAR VALENTINA</t>
  </si>
  <si>
    <t>mantillavalentina9@gmail.com</t>
  </si>
  <si>
    <t>CR 10C #31 - 57</t>
  </si>
  <si>
    <t>Alexandra Mantilla Salazar</t>
  </si>
  <si>
    <t xml:space="preserve">OVIEDO RUIZ JEISSY CATALINA </t>
  </si>
  <si>
    <t>oviedoruizcatalina@outlook.com</t>
  </si>
  <si>
    <t>CL 162C #3 - 56</t>
  </si>
  <si>
    <t>Villa Nidia</t>
  </si>
  <si>
    <t>Fabian Florez Amaya</t>
  </si>
  <si>
    <t xml:space="preserve">Renuncia- Desplazamiento </t>
  </si>
  <si>
    <t xml:space="preserve">RINCON ACOSTA JESIKA ALEJANDRA </t>
  </si>
  <si>
    <t>alejapink86@gmail.com</t>
  </si>
  <si>
    <t>CL 140B #103F - 29</t>
  </si>
  <si>
    <t>El Poa</t>
  </si>
  <si>
    <t>Yamile Acosta Vargas</t>
  </si>
  <si>
    <t>SIERRA PULIDO LADY CAROLINA</t>
  </si>
  <si>
    <t>ladysierra@gmail.com</t>
  </si>
  <si>
    <t>CL 81 #82A - 55</t>
  </si>
  <si>
    <t>Española</t>
  </si>
  <si>
    <t>Maria Helena Pulido</t>
  </si>
  <si>
    <t>AMAYA SALCEDO DANIELA</t>
  </si>
  <si>
    <t>dani.amaya91@hotmail.com</t>
  </si>
  <si>
    <t>CR 51D BIS #40A - 13 SUR</t>
  </si>
  <si>
    <t>Martha Amaya</t>
  </si>
  <si>
    <t>ROMERO DURAN JENNIFER EDITH</t>
  </si>
  <si>
    <t>daryluz1953@gmail.com</t>
  </si>
  <si>
    <t>CL 55 SUR #104 - 48</t>
  </si>
  <si>
    <t>Luz Dary Duran Daza</t>
  </si>
  <si>
    <t>Gestion Comercial y Telemercadeo</t>
  </si>
  <si>
    <t>Renuncia - Problemas de salud</t>
  </si>
  <si>
    <t>QUIROGA ACOSTA JENNY MARITZA</t>
  </si>
  <si>
    <t>jmquiroga2406@gmail.com</t>
  </si>
  <si>
    <t>CL 83 SUR #91 - 70</t>
  </si>
  <si>
    <t>Viviana Jazmin Quiroga</t>
  </si>
  <si>
    <t xml:space="preserve">LONDOÑO CARDENAS JUAN JOSE </t>
  </si>
  <si>
    <t>juanjcardenas02@gmail.com</t>
  </si>
  <si>
    <t>CL 12 #78 - 89</t>
  </si>
  <si>
    <t>Lilian Cardenas</t>
  </si>
  <si>
    <t>Renuncia - Problemas personales y de salud</t>
  </si>
  <si>
    <t xml:space="preserve">AMAYA ORDUÑA MILTON </t>
  </si>
  <si>
    <t>miltonamayaordu@gmail.com</t>
  </si>
  <si>
    <t>CL 67 #106A - 90</t>
  </si>
  <si>
    <t>La Mercedes</t>
  </si>
  <si>
    <t>Gloria Orduña Rodriguez</t>
  </si>
  <si>
    <t>CALZADA ACOSTA ANGELA DANIELA</t>
  </si>
  <si>
    <t>La Unión</t>
  </si>
  <si>
    <t>danielaysebastianjara@gmail.com</t>
  </si>
  <si>
    <t>CR 80K #74D SUR - 16 PISO 2</t>
  </si>
  <si>
    <t>Juan Sebastian Jaramillo</t>
  </si>
  <si>
    <t xml:space="preserve">GOMEZ ZARATE LEIDY GERALDIN </t>
  </si>
  <si>
    <t>leygeral0604@hotmail.com</t>
  </si>
  <si>
    <t>CR 77T #51A - 77 SUR</t>
  </si>
  <si>
    <t>Las Luces</t>
  </si>
  <si>
    <t>Dora Alba Zarate</t>
  </si>
  <si>
    <t>Renuncia - No hay oportunidades de crecimiento laboral y horario laboral</t>
  </si>
  <si>
    <t>BETANCOURTH CUERVO BRANDON SANTIAGO</t>
  </si>
  <si>
    <t>pasa de capital a compensar 01/11/2022</t>
  </si>
  <si>
    <t>drake18betha@gmail.com</t>
  </si>
  <si>
    <t>CR 6A #39 - 06</t>
  </si>
  <si>
    <t>Olga Cuervo</t>
  </si>
  <si>
    <t xml:space="preserve">    </t>
  </si>
  <si>
    <t>ALVAREZ FARFAN DANGHELLY XIOMARA</t>
  </si>
  <si>
    <t>xiomaralvarez07@gmail.com</t>
  </si>
  <si>
    <t>CL 42B BIS SUR #82D - 14</t>
  </si>
  <si>
    <t>Villa de la Loma</t>
  </si>
  <si>
    <t>Ines Farfan</t>
  </si>
  <si>
    <t>SANCHEZ GOMEZ ADRIANA NUBIOLA</t>
  </si>
  <si>
    <t>adrisaz84@gmail.com</t>
  </si>
  <si>
    <t>CL 81 BIS #8D - 18</t>
  </si>
  <si>
    <t>Diego Sanchez</t>
  </si>
  <si>
    <t>Ingenieria de Sistemas 3er semestre</t>
  </si>
  <si>
    <t>SALINAS MARTINEZ ANGELI DAYANA</t>
  </si>
  <si>
    <t xml:space="preserve">angelisalinas629@gmail.com </t>
  </si>
  <si>
    <t>CL 31 BIS SUR# 26 D - 41</t>
  </si>
  <si>
    <t xml:space="preserve">Libertador </t>
  </si>
  <si>
    <t xml:space="preserve">Gloria Martinez </t>
  </si>
  <si>
    <t>SANCHEZ MOLINA ADRIANA</t>
  </si>
  <si>
    <t>adrianasanchezmolina@outlook.es</t>
  </si>
  <si>
    <t>CL 94L #88A - 15</t>
  </si>
  <si>
    <t>Carolina Sanchez Molina</t>
  </si>
  <si>
    <t xml:space="preserve">Renuncia- Problemas Personales </t>
  </si>
  <si>
    <t>MOLINA RODRIGUEZ ALEXANDER</t>
  </si>
  <si>
    <t>almoro177@hotmail.com</t>
  </si>
  <si>
    <t>TV 63 #68F - 27 SUR</t>
  </si>
  <si>
    <t>Angelica Lugo</t>
  </si>
  <si>
    <t>CARRANZA RAMOS DIANA YELINE</t>
  </si>
  <si>
    <t xml:space="preserve">dianayelinecarranzaramos@gmail.com </t>
  </si>
  <si>
    <t xml:space="preserve">CL 48 R SUR  5 M - 05 </t>
  </si>
  <si>
    <t xml:space="preserve">Marruecos </t>
  </si>
  <si>
    <t>Yolima Judith Ramos</t>
  </si>
  <si>
    <t>RAMOS RAMIREZ DORIAM PATRICIA</t>
  </si>
  <si>
    <t>doriamramos25@gmail.com</t>
  </si>
  <si>
    <t>CRA 7A# 2A-35</t>
  </si>
  <si>
    <t xml:space="preserve">Sonia Esperanza Ramirez </t>
  </si>
  <si>
    <t>Renuncia - Viaje personal</t>
  </si>
  <si>
    <t>ESPITIA MORENO HAROLD NORBEY</t>
  </si>
  <si>
    <t>Pasa de porvenir a proteccion 01/07/2022</t>
  </si>
  <si>
    <t>harolito_9610@hotmail.com</t>
  </si>
  <si>
    <t>CL 192C#4A-11</t>
  </si>
  <si>
    <t xml:space="preserve">Buenavista </t>
  </si>
  <si>
    <t xml:space="preserve">Alejandra Moreno </t>
  </si>
  <si>
    <t>CIFUENTES PACHON KARLA LIZBETH</t>
  </si>
  <si>
    <t xml:space="preserve">karlaluna823@hotmail.com </t>
  </si>
  <si>
    <t>CL 42F SUR#81D-23</t>
  </si>
  <si>
    <t>Villa La Torre</t>
  </si>
  <si>
    <t xml:space="preserve">Edwin Melo </t>
  </si>
  <si>
    <t>ROJAS TORRADO LUZ DARY</t>
  </si>
  <si>
    <t>luzdaryrojast@gmail.com</t>
  </si>
  <si>
    <t>CL 163B# 8C-29</t>
  </si>
  <si>
    <t xml:space="preserve">San cristobal </t>
  </si>
  <si>
    <t xml:space="preserve">Katerine Rojas </t>
  </si>
  <si>
    <t xml:space="preserve">CARRILLO SIMANCAS NAIRA MARIA </t>
  </si>
  <si>
    <t>Turbaco</t>
  </si>
  <si>
    <t xml:space="preserve">nairacarrillo1592@gmail.com </t>
  </si>
  <si>
    <t>CL 70A#57B-64</t>
  </si>
  <si>
    <t>Daira Carrillo</t>
  </si>
  <si>
    <t>ROJAS PINILLA NAYARA ESTEFANIA</t>
  </si>
  <si>
    <t xml:space="preserve">SURAMERICANA </t>
  </si>
  <si>
    <t xml:space="preserve">nayara.rojas09@gmail.com </t>
  </si>
  <si>
    <t>CL 139 BIS # 118-24</t>
  </si>
  <si>
    <t xml:space="preserve">La gaitana </t>
  </si>
  <si>
    <t xml:space="preserve">Reinaldo Rojas Peña </t>
  </si>
  <si>
    <t>PERTUZ GARIZAO CINDY PAOLA</t>
  </si>
  <si>
    <t xml:space="preserve">ppertuz351@gmail.com </t>
  </si>
  <si>
    <t>CRA 12B #161B-25</t>
  </si>
  <si>
    <t>Pradera Norte</t>
  </si>
  <si>
    <t xml:space="preserve">Antonio Perez </t>
  </si>
  <si>
    <t>Papa</t>
  </si>
  <si>
    <t xml:space="preserve">RAMOS PESTANA YULIET PAOLA </t>
  </si>
  <si>
    <t xml:space="preserve">yuliet1719@hotmail.com </t>
  </si>
  <si>
    <t>CL 142A#113C-51</t>
  </si>
  <si>
    <t xml:space="preserve">Lombarda </t>
  </si>
  <si>
    <t xml:space="preserve">Andres Felipe Zuluaga </t>
  </si>
  <si>
    <t>Renuncia - Queria un receso para descansar</t>
  </si>
  <si>
    <t xml:space="preserve">JIMENEZ GUTIERREZ JOHAN STIVEN </t>
  </si>
  <si>
    <t>johiitan12@gmail.com</t>
  </si>
  <si>
    <t>CL 87A #94L - 45 INT 102</t>
  </si>
  <si>
    <t xml:space="preserve">ORTEGA SUAREZ LAURA VANESA </t>
  </si>
  <si>
    <t>lauravanessaortegasuarez573@gmail.com</t>
  </si>
  <si>
    <t>CR 110 #136A - 28</t>
  </si>
  <si>
    <t>Santiago Buitrago</t>
  </si>
  <si>
    <t>TORREGROZA VILLA ANDY DE JESUS</t>
  </si>
  <si>
    <t>dejesustorregroza93@gmail.com</t>
  </si>
  <si>
    <t>CL 67 B # 105A-22</t>
  </si>
  <si>
    <t>Jordianis Villa Lobo Tovar</t>
  </si>
  <si>
    <t>SIABATO RIVERA CRISTHIAN MAURICIO</t>
  </si>
  <si>
    <t xml:space="preserve">siabatop31@gmail.com </t>
  </si>
  <si>
    <t>DG 38 A # 13-19</t>
  </si>
  <si>
    <t>Leon lll</t>
  </si>
  <si>
    <t xml:space="preserve">Olga Patricia Siabato </t>
  </si>
  <si>
    <t>Renuncia - Baja remuneracion, mal ambiente laboral y estrés laboral</t>
  </si>
  <si>
    <t xml:space="preserve">BECERRA MORA VIVIANA CAROLINA </t>
  </si>
  <si>
    <t>vivicaro_016@hotmail.com</t>
  </si>
  <si>
    <t>CL 161A #18A - 68</t>
  </si>
  <si>
    <t>Las Orquideas</t>
  </si>
  <si>
    <t>Ramon Becerra Castillo</t>
  </si>
  <si>
    <t>Profesional en Gastronomia</t>
  </si>
  <si>
    <t>GALBAN MARIBEL</t>
  </si>
  <si>
    <t>marigalban2021@gmail.com</t>
  </si>
  <si>
    <t>CL 2 #24B - 17</t>
  </si>
  <si>
    <t>Nancy Patricia Quemba</t>
  </si>
  <si>
    <t xml:space="preserve">PORTELA MONTERO PAMELA ALEJANDRA </t>
  </si>
  <si>
    <t>luna-pame-13@hotmail.com</t>
  </si>
  <si>
    <t>DG 38C #13A - 47</t>
  </si>
  <si>
    <t>Amanda Montero</t>
  </si>
  <si>
    <t>Operación Financiera</t>
  </si>
  <si>
    <t>Renuncia - Mal ambiente laboral y falta de herramientas para desempeñar la labor</t>
  </si>
  <si>
    <t xml:space="preserve">DIAZ GALVIS VIVIANA PAOLA </t>
  </si>
  <si>
    <t>vipadiga@gmail.com</t>
  </si>
  <si>
    <t>CR 121C #126F -26</t>
  </si>
  <si>
    <t>Prados de Barbosa</t>
  </si>
  <si>
    <t>Gladys Galvis Bolivar</t>
  </si>
  <si>
    <t xml:space="preserve">RODRIGUEZ RAMIREZ KAREN BELISA </t>
  </si>
  <si>
    <t>kabera45@hotmail.com</t>
  </si>
  <si>
    <t>CL 12 #13 - 51</t>
  </si>
  <si>
    <t>Danubio</t>
  </si>
  <si>
    <t>Andres Garcia</t>
  </si>
  <si>
    <t xml:space="preserve">ROA CONTRERAS SERGIO ANDRES </t>
  </si>
  <si>
    <t>contrerasac1308@gmail.com</t>
  </si>
  <si>
    <t>CL 129F #123 - 30 TR 98 APTO 504</t>
  </si>
  <si>
    <t>Maria Alejandra Guelgua</t>
  </si>
  <si>
    <t>Administracion Financiera 3er semestre</t>
  </si>
  <si>
    <t>Analista de Calidad</t>
  </si>
  <si>
    <t xml:space="preserve">CARRILLO CASTELLANOS CARMEN HELYJHOANNA </t>
  </si>
  <si>
    <t>johanacarst@gmail.com</t>
  </si>
  <si>
    <t>CL 81S #81 - 90</t>
  </si>
  <si>
    <t>Bosa Villa Javier</t>
  </si>
  <si>
    <t>Graciela Castellanos</t>
  </si>
  <si>
    <t xml:space="preserve">CUEVAS ESPITIA LEIDY DANIELA </t>
  </si>
  <si>
    <t>ldce2898@hotmail.com</t>
  </si>
  <si>
    <t>TV 5M #48D - 11 SUR</t>
  </si>
  <si>
    <t>Luz Elena Espitia</t>
  </si>
  <si>
    <t>Gestion Bancaria</t>
  </si>
  <si>
    <t xml:space="preserve">ORJUELA RODRIGUEZ NELLY TATIANA </t>
  </si>
  <si>
    <t>Villapinzon</t>
  </si>
  <si>
    <t>tatiorjuela270@gmail.com</t>
  </si>
  <si>
    <t>CL 65F #78H - 47</t>
  </si>
  <si>
    <t>Maria Janneth Rodriguez</t>
  </si>
  <si>
    <t>SARMIENTO PEÑA ANGIE CAROLINA</t>
  </si>
  <si>
    <t xml:space="preserve">sarmiento0327angie@gmail.com </t>
  </si>
  <si>
    <t>CL 167C# 16D-15</t>
  </si>
  <si>
    <t xml:space="preserve">Alejandra Sarmiento Peña </t>
  </si>
  <si>
    <t>BERNAL GARRIDO MARIA PAULA</t>
  </si>
  <si>
    <t xml:space="preserve">mpbernal10@gmail.com </t>
  </si>
  <si>
    <t>CL 131B#95B-03</t>
  </si>
  <si>
    <t>Gloria Lora</t>
  </si>
  <si>
    <t>Luz Piedad Garrido</t>
  </si>
  <si>
    <t>AYALA LAITON OSCAR JAVIER</t>
  </si>
  <si>
    <t xml:space="preserve">javierayala050@gmail.com </t>
  </si>
  <si>
    <t>CRA 20A#63-81</t>
  </si>
  <si>
    <t xml:space="preserve">Carmen Laiton </t>
  </si>
  <si>
    <t xml:space="preserve">BUITRAGO SOTO AMGI CATERIM </t>
  </si>
  <si>
    <t xml:space="preserve">AMGIBUITRAGO@GMAIL.COM </t>
  </si>
  <si>
    <t>DG 61 M #20A-30</t>
  </si>
  <si>
    <t xml:space="preserve">Yolima Buitrago Soto </t>
  </si>
  <si>
    <t xml:space="preserve">SOACHA MORA NYDIA MERLEY </t>
  </si>
  <si>
    <t>nydia-moritha@hotmail.com</t>
  </si>
  <si>
    <t>TV 15B #41 - 30</t>
  </si>
  <si>
    <t>Jose Alejandro Arango</t>
  </si>
  <si>
    <t>pasa de auxiliar a supervisora de calidad 01/04/2023</t>
  </si>
  <si>
    <t xml:space="preserve">PASTRANA RODRIGUEZ JESSICA PAOLA </t>
  </si>
  <si>
    <t>tatianapastrana1110@gmail.com</t>
  </si>
  <si>
    <t>CL 65 SUR #6A - 75 ESTE</t>
  </si>
  <si>
    <t>Fabian Quintero</t>
  </si>
  <si>
    <t>MUÑOZ CHANY BRIGEETT YESSENIA</t>
  </si>
  <si>
    <t>Puerto Leguizamo</t>
  </si>
  <si>
    <t>brijes92_32@hotmail.com</t>
  </si>
  <si>
    <t>CR 77Q #47B - 24 SUR</t>
  </si>
  <si>
    <t>Teresa Chani</t>
  </si>
  <si>
    <t>BOHORQUEZ MORALES PEDRO GABRIEL</t>
  </si>
  <si>
    <t>peter19884@outlook.es</t>
  </si>
  <si>
    <t>CL 64C #116C - 03</t>
  </si>
  <si>
    <t>Palmar 1</t>
  </si>
  <si>
    <t>Olinda Morales</t>
  </si>
  <si>
    <t>SOTO LOPEZ YURI</t>
  </si>
  <si>
    <t>yuyaye.2@gmail.com</t>
  </si>
  <si>
    <t>CL 74A #83 - 15</t>
  </si>
  <si>
    <t>Soledad Norte</t>
  </si>
  <si>
    <t>Yeimi Lorena Soto</t>
  </si>
  <si>
    <t>PEÑUELA PAIPILLA SANDRA BIBIANA</t>
  </si>
  <si>
    <t>bibhi2006@gmail.com</t>
  </si>
  <si>
    <t>CL 116B #70A - 55 TR 10 APTO 304</t>
  </si>
  <si>
    <t>Villa Teresita</t>
  </si>
  <si>
    <t>Jhon Jairo Peñuela</t>
  </si>
  <si>
    <t>Mercotecnia</t>
  </si>
  <si>
    <t>BLANCO RAMIREZ HEYMI JOHANNA</t>
  </si>
  <si>
    <t>heymibr1947@gmail.com</t>
  </si>
  <si>
    <t>CL 128 #86B - 51</t>
  </si>
  <si>
    <t>Guillermo Nuñez</t>
  </si>
  <si>
    <t>Maria Mercedes Ramirez</t>
  </si>
  <si>
    <t>Laboral Judicial</t>
  </si>
  <si>
    <t>Renuncia - Estrés laboral e inconformidad con los procesos</t>
  </si>
  <si>
    <t xml:space="preserve">AMAYA ORDUÑA JOHN FREDY </t>
  </si>
  <si>
    <t>miltonamaya2010@gmail.com</t>
  </si>
  <si>
    <t>CR 7 #153B - 75</t>
  </si>
  <si>
    <t>Julieth Astrid Pineda</t>
  </si>
  <si>
    <t>MARIN CASTILLO WILSON FERNEY</t>
  </si>
  <si>
    <t>wilsonm0880@gmail.com</t>
  </si>
  <si>
    <t xml:space="preserve">CRA 109A#83-50 </t>
  </si>
  <si>
    <t xml:space="preserve">Silvia Lizarazo </t>
  </si>
  <si>
    <t xml:space="preserve">Administracion de empresas </t>
  </si>
  <si>
    <t xml:space="preserve">ALVAREZ VANEGAS DAVID RICARDO </t>
  </si>
  <si>
    <t>Pasa de proteccion a colfondos 01/06/2022</t>
  </si>
  <si>
    <t>dalvarez0891@gmail.com</t>
  </si>
  <si>
    <t>CR 31 #4A - 03 APTO 701</t>
  </si>
  <si>
    <t>Gladys Vanegas</t>
  </si>
  <si>
    <t>Pasa a director el 01/06/2023</t>
  </si>
  <si>
    <t xml:space="preserve">BALAGUERA DURAN DELSY </t>
  </si>
  <si>
    <t>Guapota</t>
  </si>
  <si>
    <t xml:space="preserve">delsybalagueraduran89@gmail.com </t>
  </si>
  <si>
    <t xml:space="preserve">CRA 18A # 182-59 </t>
  </si>
  <si>
    <t xml:space="preserve">San antonio </t>
  </si>
  <si>
    <t xml:space="preserve">Alvaro Rincon Bernal </t>
  </si>
  <si>
    <t>Paso a directora el 15/05/2023</t>
  </si>
  <si>
    <t>ORTIZ BALLESTEROS WILLIAM</t>
  </si>
  <si>
    <t>ortizw.omega121986@hotmail.com</t>
  </si>
  <si>
    <t>CRA 58C#171A-69</t>
  </si>
  <si>
    <t xml:space="preserve">Ciudad Jardin </t>
  </si>
  <si>
    <t xml:space="preserve">Alexander Ortiz </t>
  </si>
  <si>
    <t>MONTENEGRO SALCEDO RAQUEL MILEIVIS</t>
  </si>
  <si>
    <t xml:space="preserve">jare-88@hotmail.com </t>
  </si>
  <si>
    <t>CL73#92-85 SUR</t>
  </si>
  <si>
    <t xml:space="preserve">Fredy Alberto Gonzalez </t>
  </si>
  <si>
    <t>ACEVEDO VELASQUEZ JOSE ARMANDO</t>
  </si>
  <si>
    <t>cantares-87@hotmail.com</t>
  </si>
  <si>
    <t xml:space="preserve">CRA 70D#64-10 SUR </t>
  </si>
  <si>
    <t>Yovanna Andrea Baquero</t>
  </si>
  <si>
    <t xml:space="preserve">RAMIREZ LOPEZ LINDA CHARLENE </t>
  </si>
  <si>
    <t xml:space="preserve">lunitaflaca@gmail.com </t>
  </si>
  <si>
    <t>CRA 36#33-46</t>
  </si>
  <si>
    <t xml:space="preserve">Wilmar Alberto Reyes </t>
  </si>
  <si>
    <t>Pasa a coordinadora 01/03/2023</t>
  </si>
  <si>
    <t>VALDES TORRES JOHAN ANDRES        </t>
  </si>
  <si>
    <t>valdesjohan584@gmail.com</t>
  </si>
  <si>
    <t>CL 15 # 15-07</t>
  </si>
  <si>
    <t xml:space="preserve">La capuchina </t>
  </si>
  <si>
    <t xml:space="preserve">Maria Nelly Lopez </t>
  </si>
  <si>
    <t xml:space="preserve">Abuela </t>
  </si>
  <si>
    <t>CL 6B#81B-51</t>
  </si>
  <si>
    <t>Pablo Xll</t>
  </si>
  <si>
    <t>GOMEZ BURGOS YURIAM VALENTINA   </t>
  </si>
  <si>
    <t>yuriamgomez15@gmail.com</t>
  </si>
  <si>
    <t>CRA 101#23 d - 47</t>
  </si>
  <si>
    <t xml:space="preserve">La isla </t>
  </si>
  <si>
    <t xml:space="preserve">Nubia Francia Burgos Ramirez </t>
  </si>
  <si>
    <t>CACAIS TEJERO VALENTINA</t>
  </si>
  <si>
    <t xml:space="preserve">tejerovalentina@gmail.com </t>
  </si>
  <si>
    <t>CL 39SUR# 3B ESTE-22</t>
  </si>
  <si>
    <t>Jonathan Camilo Quinchangua</t>
  </si>
  <si>
    <t>PADILLA AMADOR KATHERIN TERESA</t>
  </si>
  <si>
    <t>katherinpadilla001@gmail.com</t>
  </si>
  <si>
    <t xml:space="preserve">CRA 7 # 4-15 </t>
  </si>
  <si>
    <t xml:space="preserve">Natividad Amador Narvaez </t>
  </si>
  <si>
    <t>NORIEGA BUESAQUILLO JOSE FABIAN</t>
  </si>
  <si>
    <t>faffyynb@gmail.com</t>
  </si>
  <si>
    <t>CRA 44A # 70-21 SUR</t>
  </si>
  <si>
    <t>Maria Elibeth Buesaquillo Erazo</t>
  </si>
  <si>
    <t>NIÑO SANCHEZ SERGIO FRANCISCO</t>
  </si>
  <si>
    <t xml:space="preserve">sergiof0017@gmail.com </t>
  </si>
  <si>
    <t xml:space="preserve">CRA 79B# 46 - 70 SUR </t>
  </si>
  <si>
    <t>Luz Astrid Sanchez Quintero</t>
  </si>
  <si>
    <t>GARCIA SANCHEZ LUISA FERNANDA</t>
  </si>
  <si>
    <t xml:space="preserve">luisalulu@gmail.com </t>
  </si>
  <si>
    <t xml:space="preserve">CL 4b # 39b - 90 </t>
  </si>
  <si>
    <t xml:space="preserve">Sandra Milena Sanchez Garcia </t>
  </si>
  <si>
    <t>Pasa de claro a calidad 01/12/2022</t>
  </si>
  <si>
    <t>GUZMAN BEJARANO DANIELA</t>
  </si>
  <si>
    <t>guzmanbejaranodaniela@gmail.com</t>
  </si>
  <si>
    <t>CRA 94 D # 131-35</t>
  </si>
  <si>
    <t xml:space="preserve">Luz Janeth Bejarano Avila </t>
  </si>
  <si>
    <t>Analista de Infraestructura y Redes</t>
  </si>
  <si>
    <t>Pasa a analista de infraestructura 01/06/2023</t>
  </si>
  <si>
    <t>NIETO TOVAR CRISTIAN ALEXANDER</t>
  </si>
  <si>
    <t xml:space="preserve">cristiantovar87@gmail.com </t>
  </si>
  <si>
    <t>TV 27h # 73d -70 sur</t>
  </si>
  <si>
    <t xml:space="preserve">Bella Flor </t>
  </si>
  <si>
    <t xml:space="preserve">Karen Tovar </t>
  </si>
  <si>
    <t>Analista de Aplicaciones de Contact Center</t>
  </si>
  <si>
    <t>Pasa de analista de soporte a analista de aplicaciones 01/11/2022</t>
  </si>
  <si>
    <t xml:space="preserve">GOMEZ RAMOS BERNABE </t>
  </si>
  <si>
    <t xml:space="preserve">bernabegomez2772@gmail.com </t>
  </si>
  <si>
    <t>CL38A sur # 2 F-24</t>
  </si>
  <si>
    <t xml:space="preserve">Javier Humberto Gomez Olaya </t>
  </si>
  <si>
    <t>Guarda de Seguridad</t>
  </si>
  <si>
    <t>Término Fijo</t>
  </si>
  <si>
    <t xml:space="preserve">Renuncia-Problemas de salud </t>
  </si>
  <si>
    <t xml:space="preserve">ROMERO HERNANDEZ CARLOS HERNAN </t>
  </si>
  <si>
    <t xml:space="preserve">carloshernanromero123@gmail.com </t>
  </si>
  <si>
    <t xml:space="preserve">Manzana A, Casa 2.Urbanizacion Albania 2 </t>
  </si>
  <si>
    <t>Albania 2</t>
  </si>
  <si>
    <t xml:space="preserve">Aida Lucia Hernandez </t>
  </si>
  <si>
    <t>Yanbal Ibague</t>
  </si>
  <si>
    <t xml:space="preserve">DAZA ENCISO YOSMAN JOEL </t>
  </si>
  <si>
    <t xml:space="preserve">jjyosman12@outlook.com </t>
  </si>
  <si>
    <t xml:space="preserve">CL 141#103F-21 </t>
  </si>
  <si>
    <t>LuzEnciso Hernandez</t>
  </si>
  <si>
    <t>BEDOYA AGUDELO NINY JOHANA</t>
  </si>
  <si>
    <t>ninybedoya5@gmail.com</t>
  </si>
  <si>
    <t>Cl 7A BIS B # 80 B - 34</t>
  </si>
  <si>
    <t>Condado-Kennedy</t>
  </si>
  <si>
    <t xml:space="preserve">Maritza Agudelo </t>
  </si>
  <si>
    <t xml:space="preserve">RAMIREZ BERNAL LICETH YOHANA </t>
  </si>
  <si>
    <t xml:space="preserve">licethramirez55@gmail.com </t>
  </si>
  <si>
    <t xml:space="preserve">CRA 15i#37-23sur </t>
  </si>
  <si>
    <t xml:space="preserve">Fanny Bernal </t>
  </si>
  <si>
    <t>Mama</t>
  </si>
  <si>
    <t xml:space="preserve">LUNA FONTALVO MARWIN JESUS </t>
  </si>
  <si>
    <t xml:space="preserve">marwinluna@gmail.com </t>
  </si>
  <si>
    <t>CRA 72c # 57-28 sur</t>
  </si>
  <si>
    <t xml:space="preserve">Mirian Hernandez </t>
  </si>
  <si>
    <t xml:space="preserve">CITA FORERO MYRIAM MERCEDES </t>
  </si>
  <si>
    <t>myriammercedescitaforero@gmail.com</t>
  </si>
  <si>
    <t xml:space="preserve">CL 48 A SUR #88C-80 </t>
  </si>
  <si>
    <t xml:space="preserve">Jose Luis Fonseca Cita </t>
  </si>
  <si>
    <t xml:space="preserve">MORIONES ROJAS KEVIN ANDRES </t>
  </si>
  <si>
    <t>kevinmoriones.130616@gmail.com</t>
  </si>
  <si>
    <t>CRA 5B SUR  # 26-12</t>
  </si>
  <si>
    <t xml:space="preserve">Alejandra Afandor </t>
  </si>
  <si>
    <t>PARDO ANGUCHO ELIANA PATRICIA</t>
  </si>
  <si>
    <t>ASMET SALUD</t>
  </si>
  <si>
    <t>Eppa23p@gmail.com</t>
  </si>
  <si>
    <t xml:space="preserve">CRA 100# 50B - 45 SUR </t>
  </si>
  <si>
    <t>Porvenir-Bosa</t>
  </si>
  <si>
    <t xml:space="preserve">Joelmilson Angucho Vargas </t>
  </si>
  <si>
    <t>Renuncia - problemas personales y cambio de actividad</t>
  </si>
  <si>
    <t xml:space="preserve">jotamadrid0601@gmail.com </t>
  </si>
  <si>
    <t>CL 17 #4-68</t>
  </si>
  <si>
    <t xml:space="preserve">Daniedy Londoño </t>
  </si>
  <si>
    <t xml:space="preserve">CARO CASTILLO MARIA JOHANNA </t>
  </si>
  <si>
    <t>majo.caro@outlook.es</t>
  </si>
  <si>
    <t xml:space="preserve">CRA 3 H #64 G-68 SUR </t>
  </si>
  <si>
    <t xml:space="preserve">Marisela Castillo </t>
  </si>
  <si>
    <t xml:space="preserve">ARANGO ORTIZ ELIZABETH </t>
  </si>
  <si>
    <t>ARANGOELIZABETH08@GMAIL.COM</t>
  </si>
  <si>
    <t xml:space="preserve">CL 12#1-09 este </t>
  </si>
  <si>
    <t xml:space="preserve">La capilla </t>
  </si>
  <si>
    <t xml:space="preserve">Fabian Ortiz </t>
  </si>
  <si>
    <t xml:space="preserve">BENAVIDES GEREZ JULIETH HERMINA </t>
  </si>
  <si>
    <t>julibena09@gmail.com</t>
  </si>
  <si>
    <t xml:space="preserve">CL 73 A BIS SUR # 17 B - 28 </t>
  </si>
  <si>
    <t xml:space="preserve">Villa Diana </t>
  </si>
  <si>
    <t xml:space="preserve">Maria Ofelia Gerez Castañeda </t>
  </si>
  <si>
    <t xml:space="preserve">TELLEZ ESPITIA JULIAN GUILLERMO </t>
  </si>
  <si>
    <t>juliianespiitiia08@gmail.com</t>
  </si>
  <si>
    <t>CL 72 SUR #82G-17</t>
  </si>
  <si>
    <t xml:space="preserve">Islandia </t>
  </si>
  <si>
    <t xml:space="preserve">Leonor Espitia Pulido </t>
  </si>
  <si>
    <t xml:space="preserve">RODRIGUEZ TRUJILLO DANIEL FELIPE </t>
  </si>
  <si>
    <t>dr584040@gmail.com</t>
  </si>
  <si>
    <t>CRA 9B #38A-26 SUR</t>
  </si>
  <si>
    <t xml:space="preserve">Baecelona </t>
  </si>
  <si>
    <t>Luz Dary Trujillo</t>
  </si>
  <si>
    <t xml:space="preserve">Madre </t>
  </si>
  <si>
    <t xml:space="preserve">RODRIGUEZ SUAREZ DAVID LEONARDO </t>
  </si>
  <si>
    <t>Ds6059603@gmail.com</t>
  </si>
  <si>
    <t>CL 69 # 112D-22</t>
  </si>
  <si>
    <t xml:space="preserve">Luz Mayorga Suarez </t>
  </si>
  <si>
    <t>ARANGO NICHOLLES CRISTIAN CAMILO</t>
  </si>
  <si>
    <t>arangocamilo302@gmail.com</t>
  </si>
  <si>
    <t>CRA 85 A #44-09 SUR</t>
  </si>
  <si>
    <t>Martha Lucia Arango</t>
  </si>
  <si>
    <t>QUIROGA BEDOYA DANIEL</t>
  </si>
  <si>
    <t>Quirogabedoya99@gmail.com</t>
  </si>
  <si>
    <t>CL 90 S #6-23</t>
  </si>
  <si>
    <t xml:space="preserve">Edith Begoya </t>
  </si>
  <si>
    <t xml:space="preserve">ALVARADO GUERRERO CAMILO ANDRES </t>
  </si>
  <si>
    <t>Andresant.15@hotmail.com</t>
  </si>
  <si>
    <t>CRA 73#77-40SUR</t>
  </si>
  <si>
    <t xml:space="preserve">Caracoli </t>
  </si>
  <si>
    <t>Adriana Guerrero</t>
  </si>
  <si>
    <t>ORTIZ SUAREZ DAVID SANTIAGO</t>
  </si>
  <si>
    <t>santiagosuarezstc@gmail.com</t>
  </si>
  <si>
    <t>CRA19 Q # 13 A -51</t>
  </si>
  <si>
    <t xml:space="preserve">Luz Elena Suarez </t>
  </si>
  <si>
    <t xml:space="preserve">MUÑOZ VARGAS LEZLY MANUELA </t>
  </si>
  <si>
    <t xml:space="preserve">lesly_v_16@gmail.com </t>
  </si>
  <si>
    <t>CRA 118 BIS #89A-26</t>
  </si>
  <si>
    <t xml:space="preserve">Luz Marina Vargas </t>
  </si>
  <si>
    <t>RODRIGUEZ RODRIGUEZ JOSE ANTONIO</t>
  </si>
  <si>
    <t xml:space="preserve">josecredivalores@gmail.com </t>
  </si>
  <si>
    <t>TC 88 N # 157-31</t>
  </si>
  <si>
    <t xml:space="preserve">Tunal Alta </t>
  </si>
  <si>
    <t xml:space="preserve">Amanda Rodriguez </t>
  </si>
  <si>
    <t>CESPEDES CHECA CRISTHIAN SANTIAGO</t>
  </si>
  <si>
    <t>cristhiancespedscheca@gmail.com</t>
  </si>
  <si>
    <t>CRA  9 A #38A 33 SUR</t>
  </si>
  <si>
    <t xml:space="preserve">Lomas </t>
  </si>
  <si>
    <t xml:space="preserve">Luz Dary Cheva Delgado </t>
  </si>
  <si>
    <t xml:space="preserve">TOVAR TELLEZ LEIDY YULIETH </t>
  </si>
  <si>
    <t>juliethtivar0333@gmail.com</t>
  </si>
  <si>
    <t xml:space="preserve">CRA 8A BIS#108-1A SUR </t>
  </si>
  <si>
    <t xml:space="preserve">Puerta al Llano </t>
  </si>
  <si>
    <t xml:space="preserve">Luz Estela Tellez </t>
  </si>
  <si>
    <t>BERMUDEZ CORREA JUAN MANUEL</t>
  </si>
  <si>
    <t xml:space="preserve">Jmanuelacorrea2002@gmail.com </t>
  </si>
  <si>
    <t>CL 2D #40-07</t>
  </si>
  <si>
    <t xml:space="preserve">Jasmin </t>
  </si>
  <si>
    <t xml:space="preserve">Sebastian Bermudez Correa </t>
  </si>
  <si>
    <t>Pasa de claro a azteca 19/07/2022</t>
  </si>
  <si>
    <t>GALINDO FANDIÑO DANIEL ESTEBAN</t>
  </si>
  <si>
    <t>estteban077@gmail.com</t>
  </si>
  <si>
    <t>CL 152#115-20</t>
  </si>
  <si>
    <t xml:space="preserve">Yesid Galindo </t>
  </si>
  <si>
    <t>SOLANO MEDINA CESAR ALEJANDRO</t>
  </si>
  <si>
    <t xml:space="preserve">cesarsolano.290897@gmail.com </t>
  </si>
  <si>
    <t>CL 76 # 110b -19</t>
  </si>
  <si>
    <t xml:space="preserve">Edison Medina </t>
  </si>
  <si>
    <t>SANCHEZ SANDOVAL BRAYAN STIVEN  </t>
  </si>
  <si>
    <t>brayanstivenolo_1996@hotmail.com</t>
  </si>
  <si>
    <t>TV 69 SUR #68 - 20</t>
  </si>
  <si>
    <t>El ensueño</t>
  </si>
  <si>
    <t>Maria Sandoval</t>
  </si>
  <si>
    <t xml:space="preserve">MARIÑO AGUILAR YULY PATRICIA </t>
  </si>
  <si>
    <t>patty26-_@hotmail.es</t>
  </si>
  <si>
    <t>CL 76C SUR #5 - 38</t>
  </si>
  <si>
    <t>Erika Liceth Garcia Mariño</t>
  </si>
  <si>
    <t xml:space="preserve">GALINDO JAMAICA SILVIA FERNANDA </t>
  </si>
  <si>
    <t>fernandagalindo144@gmail.com</t>
  </si>
  <si>
    <t>DG 2D #2 - 83 ESTE</t>
  </si>
  <si>
    <t>Rocio</t>
  </si>
  <si>
    <t>Ana Rosa Jamaica</t>
  </si>
  <si>
    <t xml:space="preserve">TORRES BOTIA JHONATAN STEVEN </t>
  </si>
  <si>
    <t>jhonatanbotia22@gmail.com</t>
  </si>
  <si>
    <t>CL 138 BIS #132 - 23</t>
  </si>
  <si>
    <t>Tibabuyes</t>
  </si>
  <si>
    <t>William Avila</t>
  </si>
  <si>
    <t>Ingenieria 3er semestre</t>
  </si>
  <si>
    <t xml:space="preserve">TELLEZ AHUE YEIMI ALEJANDRA </t>
  </si>
  <si>
    <t>damiangarcia1601@hotmail.com</t>
  </si>
  <si>
    <t>CL 93 SUR #18A - 94 SUR</t>
  </si>
  <si>
    <t>Mochuelo Bajo</t>
  </si>
  <si>
    <t>Maria Flore Parente</t>
  </si>
  <si>
    <t xml:space="preserve">TAPIAS SALAZAR JOHANN DAVID </t>
  </si>
  <si>
    <t>jtapiass@yahoo.com</t>
  </si>
  <si>
    <t>CL 50 SUR #93D - 97</t>
  </si>
  <si>
    <t>Jaime Eliecer Tapias</t>
  </si>
  <si>
    <t>SANCHEZ GARIBELLO KEVIN SENEN</t>
  </si>
  <si>
    <t>kcenengaribello@gmail.com</t>
  </si>
  <si>
    <t>CL 45 SUR #72U - 38</t>
  </si>
  <si>
    <t>Boita</t>
  </si>
  <si>
    <t>Gilma Garibello Franco</t>
  </si>
  <si>
    <t xml:space="preserve">ALVARINO CAVIEDES ANNIE ALEJANDRA </t>
  </si>
  <si>
    <t>anniealejandraac@gmail.com</t>
  </si>
  <si>
    <t>CR 81B #6B - 50</t>
  </si>
  <si>
    <t>Marie Pierre Alvarino</t>
  </si>
  <si>
    <t>a planta 1/06/2022</t>
  </si>
  <si>
    <t>Renuncia - Estrés laboral y falta de herramientas para desempeñar la laboral</t>
  </si>
  <si>
    <t xml:space="preserve">LARGO ZIPAQUIRA ERIKA YULIANA </t>
  </si>
  <si>
    <t>erikalargo38@gmail.com</t>
  </si>
  <si>
    <t>CR 2B #48Y SUR - 17</t>
  </si>
  <si>
    <t>Diana Turbay - Rafael Uribe</t>
  </si>
  <si>
    <t>Diana Marcela Zipaquira</t>
  </si>
  <si>
    <t xml:space="preserve">FRAILE BRICEÑO WILSON NICOLAS </t>
  </si>
  <si>
    <t>zaru-fb95@hotmail.com</t>
  </si>
  <si>
    <t>CR 55A #188 - 28</t>
  </si>
  <si>
    <t>Ana Patricia Briceño</t>
  </si>
  <si>
    <t xml:space="preserve">VALERO HERNANDEZ ANDRES FELIPE </t>
  </si>
  <si>
    <t>andresvalerohdez@gmail.com</t>
  </si>
  <si>
    <t>CR 11B SUR #137 - 89</t>
  </si>
  <si>
    <t>Monica Hernandez</t>
  </si>
  <si>
    <t>Renuncia - Problemas personales y conflictos en relaciones labores</t>
  </si>
  <si>
    <t xml:space="preserve">BOHORQUEZ ROMERO LUISA FERNANDA </t>
  </si>
  <si>
    <t>lulubohorquez04@gmail.com</t>
  </si>
  <si>
    <t>CR 97C #157A - 55</t>
  </si>
  <si>
    <t>Orquideas - Suba</t>
  </si>
  <si>
    <t>Hamilton Alexis Olmos</t>
  </si>
  <si>
    <t xml:space="preserve">ESCARRAGA AGUIRRE LEYDI XIMENA </t>
  </si>
  <si>
    <t>ximena1003777@gmail.com</t>
  </si>
  <si>
    <t>TV 39 #69i - 79 SUR</t>
  </si>
  <si>
    <t>GONZALEZ MURCIA CAROLAIN DAYANA</t>
  </si>
  <si>
    <t>dr09dg@gmail.com</t>
  </si>
  <si>
    <t>AV CL 48Q #2A - 41 SUR</t>
  </si>
  <si>
    <t>Molinos II</t>
  </si>
  <si>
    <t>En Logistica y Mercadeo</t>
  </si>
  <si>
    <t>CIFUENTES LOZANO MIGUEL ORLANDO  </t>
  </si>
  <si>
    <t>miguelorlandoc64@gmail.com</t>
  </si>
  <si>
    <t>CR 1B ESTE #19 - 33</t>
  </si>
  <si>
    <t>Juan Pablo ll - Soacha</t>
  </si>
  <si>
    <t>suarezdavid433@gmail.com</t>
  </si>
  <si>
    <t>CR 103 #73 - 51 SUR</t>
  </si>
  <si>
    <t>Rosaura Nuñez Sepulveda</t>
  </si>
  <si>
    <t>Pasa de asesor a auxiliar de falabella 01/12/2022</t>
  </si>
  <si>
    <t>RICO RENGIFO LAURA VALERIA</t>
  </si>
  <si>
    <t>lalarengifo2001@gmail.com</t>
  </si>
  <si>
    <t>CR 50A #64 - 82 APTO 301</t>
  </si>
  <si>
    <t>San cristobal</t>
  </si>
  <si>
    <t>Renuncia- Otra oferta laboral y problemas personales</t>
  </si>
  <si>
    <t>CAPTUAYO BARRIGA JULIANA ROCIO</t>
  </si>
  <si>
    <t>julianacaptuayo23@gmail.com</t>
  </si>
  <si>
    <t>CL 45 BIS A SUR #13K - 31</t>
  </si>
  <si>
    <t>San Jorge - Rafael Uribe</t>
  </si>
  <si>
    <t>Jenny Adriana Barriga</t>
  </si>
  <si>
    <t xml:space="preserve">Renuncia- Otra oferta loboral </t>
  </si>
  <si>
    <t>RUIZ CRUZ ANGIE SOFIA</t>
  </si>
  <si>
    <t>angieruizc_2000@hotmail.com</t>
  </si>
  <si>
    <t>CR 15 ESTE #49A - 29 SUR</t>
  </si>
  <si>
    <t>Claudia Patricia Cruz</t>
  </si>
  <si>
    <t>PUIN RODRIGUEZ HAZBLEIDY MARISOL</t>
  </si>
  <si>
    <t>marisolpuin45@gmail.com</t>
  </si>
  <si>
    <t>CL 16 #26 - 55</t>
  </si>
  <si>
    <t>Jhonatan Balcazar</t>
  </si>
  <si>
    <t>Agropecuario Ecologico</t>
  </si>
  <si>
    <t>QUIÑONES CASTAÑO JOHANA KATHERINE</t>
  </si>
  <si>
    <t>katerinquinones3@gmail.com</t>
  </si>
  <si>
    <t>CL 43A SUR #19A - 55</t>
  </si>
  <si>
    <t>San jorge</t>
  </si>
  <si>
    <t>Eduardo Quiñones</t>
  </si>
  <si>
    <t>Del 24/05/2022 al 07/06/2022</t>
  </si>
  <si>
    <t>DIAZ FIGUEROA BAYRON ANDRES</t>
  </si>
  <si>
    <t>andidiaz94@gmail.com</t>
  </si>
  <si>
    <t>CR 7B BIS #155A - 75</t>
  </si>
  <si>
    <t>Laura Camila Sanchez</t>
  </si>
  <si>
    <t xml:space="preserve">RIVERA ROZO STEVEN DAVID </t>
  </si>
  <si>
    <t>srivera51@misena.edu.co</t>
  </si>
  <si>
    <t>CR 76B #62D - 28 SUR</t>
  </si>
  <si>
    <t>Nora Rozo</t>
  </si>
  <si>
    <t>Renuncia - No hay oportunidad de crecimiento laboral y conflicto en relaciones laborales</t>
  </si>
  <si>
    <t xml:space="preserve">SUAREZ CHINCHILLA ANGIE PAOLA </t>
  </si>
  <si>
    <t>langiesuarez@gmail.com</t>
  </si>
  <si>
    <t>CL 78C SUR #17F - 43</t>
  </si>
  <si>
    <t>Sandra Lucia Chinchilla Lopez</t>
  </si>
  <si>
    <t xml:space="preserve">VARGAS PALOMA CARLOS JOSE </t>
  </si>
  <si>
    <t>vargas.carlosj4@gmail.com</t>
  </si>
  <si>
    <t>CR 13 #33 - 01 TR 1 APTO 501</t>
  </si>
  <si>
    <t>Jose Ismael  vargas</t>
  </si>
  <si>
    <t xml:space="preserve">CABRA TORRES CATALINA </t>
  </si>
  <si>
    <t>tcatalina562@gmail.com</t>
  </si>
  <si>
    <t>CL 39 BIS A SUR #72K - 43</t>
  </si>
  <si>
    <t>Edison Reyes</t>
  </si>
  <si>
    <t xml:space="preserve">COGOLLO PEREZ ANTONIO MARIA </t>
  </si>
  <si>
    <t>San Pelayo</t>
  </si>
  <si>
    <t>antoniocogollo2007@hotmail.com</t>
  </si>
  <si>
    <t>CR 111B #67 - 80</t>
  </si>
  <si>
    <t>Villa Gladys</t>
  </si>
  <si>
    <t>Dina Luz Suarez Petro</t>
  </si>
  <si>
    <t xml:space="preserve">CARRIZOSA LLANOS JESUS ALEJANDRO </t>
  </si>
  <si>
    <t>alejandro20901@hotmail.com</t>
  </si>
  <si>
    <t>CL 38B #50C - 33 SUR</t>
  </si>
  <si>
    <t>Villa Sonia</t>
  </si>
  <si>
    <t>MARTINEZ FERNANDEZ JULIAN DAVID</t>
  </si>
  <si>
    <t>julianfutsal136@gmail.com</t>
  </si>
  <si>
    <t>CR 98 #2 - 44 TR 1 APTO 807</t>
  </si>
  <si>
    <t xml:space="preserve">Monica Yohana Dueñas </t>
  </si>
  <si>
    <t xml:space="preserve">PINTO AGUJA LADY JOHANA </t>
  </si>
  <si>
    <t>lady.pinto.tecni@gmail.com</t>
  </si>
  <si>
    <t>CL 17 #39 - 99</t>
  </si>
  <si>
    <t>Mady Jazmin Aguja</t>
  </si>
  <si>
    <t xml:space="preserve">LOPEZ ARCOS LIZETH TATIANA </t>
  </si>
  <si>
    <t>tatiana_5030@hotmail.com</t>
  </si>
  <si>
    <t>CL 152B #133 - 33</t>
  </si>
  <si>
    <t>Jorge Lopez</t>
  </si>
  <si>
    <t xml:space="preserve">ESTUPIÑAN CARDENAS INGRID LICED </t>
  </si>
  <si>
    <t>ingridcardenas900@gmail.com</t>
  </si>
  <si>
    <t>CLL 40B SUR #12C - 24</t>
  </si>
  <si>
    <t>Granjas de Santa Sofia</t>
  </si>
  <si>
    <t>Nubia Marcela Cardenas</t>
  </si>
  <si>
    <t>VILLAMIL MALDONADO JAIR ALEXANDER</t>
  </si>
  <si>
    <t>jairvillamil17@gmail.com</t>
  </si>
  <si>
    <t>CL 47B #83 - 02 SUR</t>
  </si>
  <si>
    <t xml:space="preserve">Yaneth Maldonado </t>
  </si>
  <si>
    <t xml:space="preserve">ROMERO RODRIGUEZ ESTHER JUDITH </t>
  </si>
  <si>
    <t>Valledupar</t>
  </si>
  <si>
    <t>eromero.071090@gmail.com</t>
  </si>
  <si>
    <t>CL 143 #18A -26</t>
  </si>
  <si>
    <t>Vanessa Rodriguez</t>
  </si>
  <si>
    <t>MIRANDA PADILLA DIVA LUZ  </t>
  </si>
  <si>
    <t>divampadilla12@gmail.com</t>
  </si>
  <si>
    <t>CR 102 #154 - 31</t>
  </si>
  <si>
    <t>Pinar</t>
  </si>
  <si>
    <t>Linda Miranda</t>
  </si>
  <si>
    <t xml:space="preserve">FLOREZ SANCHEZ PAULA DANIELA </t>
  </si>
  <si>
    <t>sdaniela482@gmail.com</t>
  </si>
  <si>
    <t>CLL 45B SUR #80i - 74</t>
  </si>
  <si>
    <t>Diana Sanchez</t>
  </si>
  <si>
    <t xml:space="preserve">DIAZ HUERTAS DAVID ARMANDO </t>
  </si>
  <si>
    <t>armandodiaz90@hotmail.com</t>
  </si>
  <si>
    <t>CLL 77 # 105B - 40</t>
  </si>
  <si>
    <t>Gloria Huertas Rodriguez</t>
  </si>
  <si>
    <t>pasa de auxiliar operativo a coordinador 01/08/2022 de claro ventas a Falabella Peru 01/11/2022</t>
  </si>
  <si>
    <t xml:space="preserve">ROMERO GOMEZ JOHAN ALEJANDRO </t>
  </si>
  <si>
    <t>johanarryn275@gmail.com</t>
  </si>
  <si>
    <t>CL 128B #93D - 38</t>
  </si>
  <si>
    <t>Alexander Romero</t>
  </si>
  <si>
    <t xml:space="preserve">RAMOS CANDELA YULIETH PAOLA </t>
  </si>
  <si>
    <t>yuliethr.c1404@gmail.com</t>
  </si>
  <si>
    <t>CR 95 #69 - 45 SUR</t>
  </si>
  <si>
    <t>Juan Carlos Arismendi</t>
  </si>
  <si>
    <t>CALDERON CARO DIEGO JULIAN</t>
  </si>
  <si>
    <t>diego30814@gmail.com</t>
  </si>
  <si>
    <t>CLL 17 #38 - 173</t>
  </si>
  <si>
    <t>Rafael Calderon</t>
  </si>
  <si>
    <t>Direccion en Medios Audiovisuales 4to semestre</t>
  </si>
  <si>
    <t xml:space="preserve">MARTINEZ MATEUS CAMILA ALEJANDRA </t>
  </si>
  <si>
    <t>martinezmateusc@gmail.com</t>
  </si>
  <si>
    <t>DG 73 SUR #78i - 41 CS 51</t>
  </si>
  <si>
    <t>Bosa Alameda</t>
  </si>
  <si>
    <t>Jose Arturo Rodriguez</t>
  </si>
  <si>
    <t>Derecho 3er semestre</t>
  </si>
  <si>
    <t xml:space="preserve">PINZON ORTIZ LUCIA </t>
  </si>
  <si>
    <t>lucypinzon1988@gmail.com</t>
  </si>
  <si>
    <t>CR 39C #30 - 70 SUR</t>
  </si>
  <si>
    <t>Santa rita</t>
  </si>
  <si>
    <t>Andrea Pinzon Ortiz</t>
  </si>
  <si>
    <t>Manejo Ambiental</t>
  </si>
  <si>
    <t>Renuncia - Conflictos en relaciones laborales y estrés laboral</t>
  </si>
  <si>
    <t>VANEGAS REY PEDRO NEL</t>
  </si>
  <si>
    <t>pevarey@gmail.com</t>
  </si>
  <si>
    <t>CL 55 SUR #99C - 02 CS A 29</t>
  </si>
  <si>
    <t>Lady Yurany Sanchez</t>
  </si>
  <si>
    <t xml:space="preserve">SIERRA GOMEZ LISETH PAOLA </t>
  </si>
  <si>
    <t>licethsigo@gmail.com</t>
  </si>
  <si>
    <t>CL 48P SUR #5G - 44 INT 6</t>
  </si>
  <si>
    <t>Deimer Novoa</t>
  </si>
  <si>
    <t>IBAÑEZ SARMIENTO MERY ROSS</t>
  </si>
  <si>
    <t>meryibanez03@gmail.com</t>
  </si>
  <si>
    <t>CR 72M #44 - 27 SUR</t>
  </si>
  <si>
    <t>Nubia Cristina Sarmiento</t>
  </si>
  <si>
    <t>se traslada de coomeva a metlife 01/09/2022</t>
  </si>
  <si>
    <t xml:space="preserve">ALMANZAR CANASTERO NINI JOHANNA </t>
  </si>
  <si>
    <t>cjohis@hotmail.com</t>
  </si>
  <si>
    <t>CR 112 #161 - 18</t>
  </si>
  <si>
    <t>El carmen - Fontibon</t>
  </si>
  <si>
    <t>Ciro Antonio Almanzar</t>
  </si>
  <si>
    <t>Auxiliar en Salud Ocupacional</t>
  </si>
  <si>
    <t xml:space="preserve">ROLDAN MENA JULIANA ALEJANDRA </t>
  </si>
  <si>
    <t>juli.aleja03@gmail.com</t>
  </si>
  <si>
    <t>CL 65 #106A - 27</t>
  </si>
  <si>
    <t>Patricia Mena</t>
  </si>
  <si>
    <t xml:space="preserve">VARGAS SANCHEZ BRAYAN STEVEN </t>
  </si>
  <si>
    <t>vargasbrayan725@gmail.com</t>
  </si>
  <si>
    <t>CR 112D #139 - 08</t>
  </si>
  <si>
    <t>Puertas del Sol</t>
  </si>
  <si>
    <t>Maria Magdalena Sanchez</t>
  </si>
  <si>
    <t>Abuelo(a)</t>
  </si>
  <si>
    <t>HERNANDEZ MARTINEZ MARELVY LIZETTE</t>
  </si>
  <si>
    <t>maliher24@hotmail.com</t>
  </si>
  <si>
    <t>CL 87 # 95H - 09</t>
  </si>
  <si>
    <t>Magdalena Baquero</t>
  </si>
  <si>
    <t>Pasa de azteca a claro 02/08/2022</t>
  </si>
  <si>
    <t>HORTA QUIROGA EDNA MILENA  </t>
  </si>
  <si>
    <t>milena147123@hotmail.com</t>
  </si>
  <si>
    <t>CR 12 #26 - 10 SUR</t>
  </si>
  <si>
    <t>San Jose Sur</t>
  </si>
  <si>
    <t>Carlos Antonio Reyes</t>
  </si>
  <si>
    <t xml:space="preserve">PAREDES COVALEDA YULIETH TATIANA </t>
  </si>
  <si>
    <t>luanna.g427@gmail.com</t>
  </si>
  <si>
    <t>CL 65 SUR #78B - 17</t>
  </si>
  <si>
    <t>Bosa estacion</t>
  </si>
  <si>
    <t>Leila Jovana Paredes</t>
  </si>
  <si>
    <t>Aux. de Enfermeria</t>
  </si>
  <si>
    <t xml:space="preserve">TORRES ZAPATA YULIANA ANDREA </t>
  </si>
  <si>
    <t>zapatajuliana645@gmail.com</t>
  </si>
  <si>
    <t>CL 1C #31B - 44 PISO 3</t>
  </si>
  <si>
    <t>La Asuncion</t>
  </si>
  <si>
    <t>Jhonatan Parra</t>
  </si>
  <si>
    <t xml:space="preserve">MARTINEZ TELLEZ ERIKA JOHANNA </t>
  </si>
  <si>
    <t>erikamartinez2503@gmail.com</t>
  </si>
  <si>
    <t>CL 48Q BIS SUR #1A - 19 ESTE</t>
  </si>
  <si>
    <t>Maria Rosario Tellez</t>
  </si>
  <si>
    <t>Renuncia - Otra oferta laboral y conflicto en relaciones laborales</t>
  </si>
  <si>
    <t xml:space="preserve">VARGAS LOPEZ JUANA SOFIA </t>
  </si>
  <si>
    <t>juanaavargas17@gmail.com</t>
  </si>
  <si>
    <t>CL 4S #19B - 173S</t>
  </si>
  <si>
    <t>Hogares - Soacha</t>
  </si>
  <si>
    <t>Ruth Stella Lopez</t>
  </si>
  <si>
    <t xml:space="preserve">SORIA MEDINA LAURA VANESSA </t>
  </si>
  <si>
    <t>laurasoria0412@gmail.com</t>
  </si>
  <si>
    <t>CL 14 #13 - 60 APTO 203</t>
  </si>
  <si>
    <t>Gaitan - Bucaramanga</t>
  </si>
  <si>
    <t>Nora Medina</t>
  </si>
  <si>
    <t>Ingenieria Ambiental</t>
  </si>
  <si>
    <t xml:space="preserve">AVILA GARZON ANGIE LORENA </t>
  </si>
  <si>
    <t>angielorena_07@outlook.com</t>
  </si>
  <si>
    <t>CR 87F #57 - 59 SUR</t>
  </si>
  <si>
    <t>Uriel Ricardo Arguello</t>
  </si>
  <si>
    <t xml:space="preserve">ROJAS PLAZAS JHON HAWER </t>
  </si>
  <si>
    <t>jhonhawer1214@gmail.com</t>
  </si>
  <si>
    <t>CR 31 #33 - 98</t>
  </si>
  <si>
    <t>Esneda Moreno</t>
  </si>
  <si>
    <t xml:space="preserve">RODRIGUEZ REYES OSCAR IVAN </t>
  </si>
  <si>
    <t>Pasa de famisanar a sanitas 01/10/2022</t>
  </si>
  <si>
    <t>or324.r@gmail.com</t>
  </si>
  <si>
    <t>CLL 71 #23 - 21</t>
  </si>
  <si>
    <t>Alpes</t>
  </si>
  <si>
    <t>Sandra Muñoz</t>
  </si>
  <si>
    <t>BELTRAN ALBARRACIN ANDRES FELIPE</t>
  </si>
  <si>
    <t>pipe.beltran2312@gmail.com</t>
  </si>
  <si>
    <t>CR 44 #70A - 12 SUR</t>
  </si>
  <si>
    <t>Dignory Albarracin</t>
  </si>
  <si>
    <t>RODRIGUEZ RUEDA JAMES MACOWELL</t>
  </si>
  <si>
    <t>macjames18@hotmail.com</t>
  </si>
  <si>
    <t>CR 19B #61A - 20</t>
  </si>
  <si>
    <t>Arelis Rueda</t>
  </si>
  <si>
    <t xml:space="preserve">ORTIZ BALLESTEROS LUIS ALEXANDER </t>
  </si>
  <si>
    <t>alexortizbb8814@hotmail.com</t>
  </si>
  <si>
    <t>CR 58C #131A - 67</t>
  </si>
  <si>
    <t>Ciudad Jardin Norte</t>
  </si>
  <si>
    <t>Luz Mireya Ortiz</t>
  </si>
  <si>
    <t>Renuncia - Otra oferta y desplazamiento</t>
  </si>
  <si>
    <t xml:space="preserve">LEMUS RODRIGUEZ FABIAN EMILIO </t>
  </si>
  <si>
    <t>fabian.9404@gmail.com</t>
  </si>
  <si>
    <t>CR 92 #74 - 66 SUR</t>
  </si>
  <si>
    <t>Luz Marina Rodriguez</t>
  </si>
  <si>
    <t xml:space="preserve">MANTILLA GARMENDIA ALONSO ELIECER </t>
  </si>
  <si>
    <t>hassmantilla@gmail.com</t>
  </si>
  <si>
    <t>CL 128D #96A - 71</t>
  </si>
  <si>
    <t>San Cayetano</t>
  </si>
  <si>
    <t>Franklin Rivas</t>
  </si>
  <si>
    <t xml:space="preserve">JIMENEZ ORJUELA MARTHA LILIANA </t>
  </si>
  <si>
    <t>liliana-0173@hotmail.com</t>
  </si>
  <si>
    <t>CR 2C BIS #59 - 11 SUR</t>
  </si>
  <si>
    <t>Camilo Andres Cepeda</t>
  </si>
  <si>
    <t xml:space="preserve">Renuncia-Problemas personales </t>
  </si>
  <si>
    <t xml:space="preserve">CLAVIJO CUEVAS FANNY </t>
  </si>
  <si>
    <t>nanyclavijo2014@gmail.com</t>
  </si>
  <si>
    <t>CL 44 SUR #78K - 17</t>
  </si>
  <si>
    <t>Sinai - Kennedy</t>
  </si>
  <si>
    <t>Vivian Yusely Castillo</t>
  </si>
  <si>
    <t xml:space="preserve">NOVOA ORJUELA SANDRA MILENA </t>
  </si>
  <si>
    <t>znd280713je@gmail.com</t>
  </si>
  <si>
    <t>CL 57R SUR #73 - 35</t>
  </si>
  <si>
    <t>Luz Angela Novoa Mendez</t>
  </si>
  <si>
    <t xml:space="preserve">OFARREL QUIZA JEAN SEBASTIAN </t>
  </si>
  <si>
    <t>quizas1290@hotmail.com</t>
  </si>
  <si>
    <t>CL 5B SUR #86D - 65</t>
  </si>
  <si>
    <t>Paola Andrea Cardozo</t>
  </si>
  <si>
    <t>VELOZA RUIZ ANDRES FELIPE</t>
  </si>
  <si>
    <t>anfeveru14@gmail.com</t>
  </si>
  <si>
    <t>CR 77B #62C - 48 SUR</t>
  </si>
  <si>
    <t>Tres Reyes</t>
  </si>
  <si>
    <t>Pedro Pablo Veloza</t>
  </si>
  <si>
    <t>ARROYO PEÑA ANGI LORENA</t>
  </si>
  <si>
    <t>angu-i-17@hotmail.com</t>
  </si>
  <si>
    <t>CR 154C #135 - 47</t>
  </si>
  <si>
    <t>Edwin Yesid Cuetia</t>
  </si>
  <si>
    <t>Pasa de scotiabank a falabella 09/06/2022</t>
  </si>
  <si>
    <t xml:space="preserve">LATORRE ACOSTA ANGIE TATIANA </t>
  </si>
  <si>
    <t>angie-latorre.12@hotmail.com</t>
  </si>
  <si>
    <t>CR 11H #40 - 52 SUR</t>
  </si>
  <si>
    <t>Astrid Acosta Muñoz</t>
  </si>
  <si>
    <t>de claro ventas a Falabella Peru 01/11/2022</t>
  </si>
  <si>
    <t xml:space="preserve">MUETE UYABAN ANGIE JOHANA </t>
  </si>
  <si>
    <t>johanamuetevip@gmail.com</t>
  </si>
  <si>
    <t>DG 68 SUR #14R - 35</t>
  </si>
  <si>
    <t>La Aurora</t>
  </si>
  <si>
    <t>Fabiola Oyaban</t>
  </si>
  <si>
    <t>RUIDIAZ LAGUNA KELLY VANESSA    </t>
  </si>
  <si>
    <t>kruidiazpark@gmail.com</t>
  </si>
  <si>
    <t>CL 71 SUR #104 - 41</t>
  </si>
  <si>
    <t>Eliseo Moya</t>
  </si>
  <si>
    <t>Licenciatura en Contaduria Publica</t>
  </si>
  <si>
    <t xml:space="preserve">RODRIGUEZ FAGUA KEVIN CAMILO </t>
  </si>
  <si>
    <t>Kamilo90rodriguez@hotmail.com</t>
  </si>
  <si>
    <t>CL 156B #100 - 36</t>
  </si>
  <si>
    <t>Tuna Baja</t>
  </si>
  <si>
    <t xml:space="preserve">LIZARAZO MACHADO LEIDY MARCELA </t>
  </si>
  <si>
    <t>leidymlizarazo2017@gmail.com</t>
  </si>
  <si>
    <t>CR 10 ESTE # 81A ESTE - 20</t>
  </si>
  <si>
    <t>Compostela 2</t>
  </si>
  <si>
    <t>German Lizarazo</t>
  </si>
  <si>
    <t>Aux. Recursos Humanos</t>
  </si>
  <si>
    <t xml:space="preserve">AYALA ZARATE MARIA CAMILA </t>
  </si>
  <si>
    <t>camila.26-07@outlook.es</t>
  </si>
  <si>
    <t>CL 4 SUR #10A - 26</t>
  </si>
  <si>
    <t>Luis Alberto Ayala</t>
  </si>
  <si>
    <t xml:space="preserve">RENGIFO TRUJILLO AMAURY DANIELA </t>
  </si>
  <si>
    <t>rengifotrujilloamaury@gmail.com</t>
  </si>
  <si>
    <t>CL 68i #31 - 18</t>
  </si>
  <si>
    <t>Erminda Trujillo</t>
  </si>
  <si>
    <t xml:space="preserve">GUERRERO BARRETO KAREN MARIANA </t>
  </si>
  <si>
    <t>CR 3F #32 - 70 SUR</t>
  </si>
  <si>
    <t>Villa los Alpes</t>
  </si>
  <si>
    <t>Carolina Barreto Parra</t>
  </si>
  <si>
    <t>8vo semestre</t>
  </si>
  <si>
    <t xml:space="preserve">RODRIGUEZ BLANCO DAYANA CAROLINA </t>
  </si>
  <si>
    <t>cr8008149@gmail.com</t>
  </si>
  <si>
    <t>CR 130B #103A - 39</t>
  </si>
  <si>
    <t>German Mora Bastidas</t>
  </si>
  <si>
    <t xml:space="preserve">CERON UNI JESUS DANIEL </t>
  </si>
  <si>
    <t>danielceronhuila@gmail.com</t>
  </si>
  <si>
    <t>CR 7H BIS #159 - 54</t>
  </si>
  <si>
    <t>Felipe Ceron</t>
  </si>
  <si>
    <t xml:space="preserve">SEPULVEDA MONTAÑO MANUELA </t>
  </si>
  <si>
    <t>manuelasepulveda47@gmail.com</t>
  </si>
  <si>
    <t>CR 26E #39 - 13 INT 202</t>
  </si>
  <si>
    <t>La milagrosa - Medellin</t>
  </si>
  <si>
    <t>Luz Enid Montaño</t>
  </si>
  <si>
    <t xml:space="preserve">LOPEZ TORRES GERALDINE </t>
  </si>
  <si>
    <t>geraldinelopez08@hotmail.com</t>
  </si>
  <si>
    <t>CR 11 #67A - 09 SUR</t>
  </si>
  <si>
    <t>Yasmin Lopez</t>
  </si>
  <si>
    <t xml:space="preserve">OSORIO LEON YIRLEY </t>
  </si>
  <si>
    <t>osorioyirley.06@gmail.com</t>
  </si>
  <si>
    <t>CL 63 SUR #70D - 75</t>
  </si>
  <si>
    <t>Maria Rosalba Leon</t>
  </si>
  <si>
    <t>RODRIGUEZ CASTILLO ESTIVEN ALEJANDRO    </t>
  </si>
  <si>
    <t>rstivenalejandro@gmail.com</t>
  </si>
  <si>
    <t>CL 67 BIS SUR #1B - 23</t>
  </si>
  <si>
    <t>Renuncia - Otra oferta laboral y no hay oportunidad de crecimiento laboral</t>
  </si>
  <si>
    <t xml:space="preserve">MURCIA FONTECHA MONICA LIZETH </t>
  </si>
  <si>
    <t>monicamurcia2330@gmail.com</t>
  </si>
  <si>
    <t>CR 115P #69B - 15</t>
  </si>
  <si>
    <t>Marcela Fontecha</t>
  </si>
  <si>
    <t xml:space="preserve">MEJIA HERRERA MONICA ALEJANDRA </t>
  </si>
  <si>
    <t>aleja.130945@hotmail.com</t>
  </si>
  <si>
    <t>TV 43B #69 -16 SUR</t>
  </si>
  <si>
    <t>Panorama</t>
  </si>
  <si>
    <t>Walter Camilo Muñoz</t>
  </si>
  <si>
    <t>Licenciada eb Pedagogia</t>
  </si>
  <si>
    <t xml:space="preserve">SERRANO CASTAÑEDA PAULA ANDREA </t>
  </si>
  <si>
    <t>paulaandreac234@gmail.com</t>
  </si>
  <si>
    <t>CR 31 #38 - 178 TR 15 APTO 303</t>
  </si>
  <si>
    <t>Carolina Serrano</t>
  </si>
  <si>
    <t xml:space="preserve">OMBITA PINEDA LADY DAYANA </t>
  </si>
  <si>
    <t>ladiis15@hotmail.com</t>
  </si>
  <si>
    <t>CL 70C #111A - 34</t>
  </si>
  <si>
    <t>Villa Constanza</t>
  </si>
  <si>
    <t>Adriana Patricia Pineda</t>
  </si>
  <si>
    <t>Lenguas Modernas 4to semestre</t>
  </si>
  <si>
    <t xml:space="preserve">ORTIZ PINEDA INGRID CAROLINA </t>
  </si>
  <si>
    <t>ingridcaropineda.29@gmail.com</t>
  </si>
  <si>
    <t>CL 152A #136A - 51</t>
  </si>
  <si>
    <t>Leidy Johana Pineda</t>
  </si>
  <si>
    <t xml:space="preserve">GACHARNA CASALLAS MATEO </t>
  </si>
  <si>
    <t>teo.gacha.97@gmail.com</t>
  </si>
  <si>
    <t>CL 23F #98 - 37</t>
  </si>
  <si>
    <t>Arabia</t>
  </si>
  <si>
    <t>Yolanda Mendez</t>
  </si>
  <si>
    <t>Nueva Eps</t>
  </si>
  <si>
    <t>PEREZ MARTIN JHON FREDY</t>
  </si>
  <si>
    <t>jhonperezmartin07@gmail.com</t>
  </si>
  <si>
    <t>CL 71K SUR #27i - 09</t>
  </si>
  <si>
    <t>Natalia Sarmiento</t>
  </si>
  <si>
    <t>LEON CARVAJAL CRISTIAN CAMILO</t>
  </si>
  <si>
    <t>3144234318 / 3105830836</t>
  </si>
  <si>
    <t>cclcg2017@gmail.com</t>
  </si>
  <si>
    <t>CR 16B #65A - 16 SUR</t>
  </si>
  <si>
    <t>Mexico</t>
  </si>
  <si>
    <t>Ana Carvajal</t>
  </si>
  <si>
    <t xml:space="preserve">operador logistico de Yanbal incapacitado pasado a supernumerario para que no pese en la meta </t>
  </si>
  <si>
    <t>CRUZ RUIZ PAULA FERNANDA     </t>
  </si>
  <si>
    <t>paufecr@outllok.es</t>
  </si>
  <si>
    <t>CL 78C #110 - 16</t>
  </si>
  <si>
    <t>Harold Soto</t>
  </si>
  <si>
    <t xml:space="preserve">ROMERO RODRIGUEZ NICOLAS </t>
  </si>
  <si>
    <t>nicolasrodr2712@outlook.com</t>
  </si>
  <si>
    <t>CL 72F #116B - 84 TR 7 APTO 401</t>
  </si>
  <si>
    <t>Andrea Rodriguez</t>
  </si>
  <si>
    <t>RUBIANO CLAVIJO LUISA FERNANDA</t>
  </si>
  <si>
    <t>luferu1707@hotmail.com</t>
  </si>
  <si>
    <t>TV 10A #7A - 54</t>
  </si>
  <si>
    <t>Janeth Clavijo Mayorga</t>
  </si>
  <si>
    <t>MEDINA BALLEN LIZ CATHERINE</t>
  </si>
  <si>
    <t>CL 24 SUR #12F - 21 ESTE</t>
  </si>
  <si>
    <t>Nubia Esperanza Ballen</t>
  </si>
  <si>
    <t>MORA GASPAR ANGIE NICOLLE</t>
  </si>
  <si>
    <t>nicolle8mora@gmail.com</t>
  </si>
  <si>
    <t>CR 5 #28A - 18 SUR</t>
  </si>
  <si>
    <t>Ruben Alexander Mora Sanchez</t>
  </si>
  <si>
    <t>CAMACHO DUARTE KAROLL YESENIA</t>
  </si>
  <si>
    <t>karolduarte450@gmail.com</t>
  </si>
  <si>
    <t>CL 73B SUR #144 - 42</t>
  </si>
  <si>
    <t>Brigitte Duarte</t>
  </si>
  <si>
    <t>RUIZ VILLAMIL GISET NATALIA     </t>
  </si>
  <si>
    <t>natisruizvillamil@hotmail.com</t>
  </si>
  <si>
    <t>CL 3 SUR #4i - 26</t>
  </si>
  <si>
    <t>Quintas de la Laguna</t>
  </si>
  <si>
    <t xml:space="preserve">MEJIA HENRIQUEZ KAREN YULIETH </t>
  </si>
  <si>
    <t>cristinaisabell93@outlook.com / yuliethhenriquezz@gmail.com</t>
  </si>
  <si>
    <t>CL 131 #101 -18</t>
  </si>
  <si>
    <t>Valeria Cuello</t>
  </si>
  <si>
    <t xml:space="preserve">CAMPOS ROJAS DANIEL GUILLERMO </t>
  </si>
  <si>
    <t>danielcamposrojas96@gmail.com</t>
  </si>
  <si>
    <t>CR 90 BIS #75 - 77</t>
  </si>
  <si>
    <t>Afrido Florencia</t>
  </si>
  <si>
    <t>Cristina Rojas Duque</t>
  </si>
  <si>
    <t xml:space="preserve">MUÑOZ LAURA ALEJANDRA </t>
  </si>
  <si>
    <t>lauale_13@hotmail.com</t>
  </si>
  <si>
    <t>Lucy Jeneth Muñoz</t>
  </si>
  <si>
    <t xml:space="preserve">FRANCO ESPINOSA LUISA FERNANDA </t>
  </si>
  <si>
    <t>luisaafraancox@gmail.com</t>
  </si>
  <si>
    <t>CL 45 #19B - 173</t>
  </si>
  <si>
    <t>Hogres Soacha</t>
  </si>
  <si>
    <t>Blanca Katherine Franco</t>
  </si>
  <si>
    <t xml:space="preserve">PENAGOS FONSECA MARIA DEL PILAR </t>
  </si>
  <si>
    <t>pili.live99@gmail.com</t>
  </si>
  <si>
    <t>CL 9 #13A - 33</t>
  </si>
  <si>
    <t>Planadas Mosquera</t>
  </si>
  <si>
    <t>Karen Lorena Penagos</t>
  </si>
  <si>
    <t>pasa a planta 22de julio de2022</t>
  </si>
  <si>
    <t xml:space="preserve">MUÑOZ OROZCO CRISTIAN CAMILO </t>
  </si>
  <si>
    <t>cristiancam2117@gmail.com</t>
  </si>
  <si>
    <t>CL 13 #53 - 103</t>
  </si>
  <si>
    <t>Claudia Patricia</t>
  </si>
  <si>
    <t xml:space="preserve">RIVAS QUESADA MALLI YERALDINE </t>
  </si>
  <si>
    <t>mallie.10@hotmail.com</t>
  </si>
  <si>
    <t>CL 135A #116 - 27</t>
  </si>
  <si>
    <t>Brayan Nicolas Torres</t>
  </si>
  <si>
    <t xml:space="preserve">MOGOLLON CANTE JUAN SEBASTIAN </t>
  </si>
  <si>
    <t>juancbastian.97@hotmail.com</t>
  </si>
  <si>
    <t>CL 6A #89 - 42</t>
  </si>
  <si>
    <t>Liliana Stella Cante</t>
  </si>
  <si>
    <t xml:space="preserve">GOMEZ BURGOS ANGIE TATIANA </t>
  </si>
  <si>
    <t>tatagomez1994@hotmail.com</t>
  </si>
  <si>
    <t>CR 101 #23D - 47</t>
  </si>
  <si>
    <t>Nubia Francina Burgos Ramirez</t>
  </si>
  <si>
    <t>BBVA</t>
  </si>
  <si>
    <t>pasa de bayport a falabella 02/09/2022 - pasa a falabella peru 01/12/2022 - pasa a bbva 02/05/2023</t>
  </si>
  <si>
    <t>SANDOVAL SEPULVEDA ANDRES FELIPE       </t>
  </si>
  <si>
    <t>sandol26@gmail.com</t>
  </si>
  <si>
    <t>CL 17 #9A ESTE - 2A</t>
  </si>
  <si>
    <t>Ana Marleny Sandoval Sepulveda</t>
  </si>
  <si>
    <t>VIRACACHA BAQUERO INGRID LORENA        </t>
  </si>
  <si>
    <t>lorenaviracacha30@gmail.com</t>
  </si>
  <si>
    <t>CR 13B ESTE #69 - 11 SUR</t>
  </si>
  <si>
    <t>Ana Elizabeth Baquero</t>
  </si>
  <si>
    <t xml:space="preserve">RODRIGUEZ PIZA JUANA MANUELA </t>
  </si>
  <si>
    <t>frenchcote0305@gmail.com</t>
  </si>
  <si>
    <t>CL 10 #86 - 40</t>
  </si>
  <si>
    <t>Gilma Rocio Piza Mejia</t>
  </si>
  <si>
    <t xml:space="preserve">CUNDUMI SANCHEZ CARLOS MARIO </t>
  </si>
  <si>
    <t>carloscundumi@gmail.com</t>
  </si>
  <si>
    <t>CR 11 #67A - 85 SUR</t>
  </si>
  <si>
    <t>Porvenir II</t>
  </si>
  <si>
    <t>Paula Geraldine Cabezas</t>
  </si>
  <si>
    <t>Renuncia - Desplazamiento y mal ambiente laboral</t>
  </si>
  <si>
    <t xml:space="preserve">ZEA GARIZABAL JULIO CESAR </t>
  </si>
  <si>
    <t>blackowar@gmail.com</t>
  </si>
  <si>
    <t xml:space="preserve"> CR 8H #173 - 48 ET 1 CS 3</t>
  </si>
  <si>
    <t>El Redil</t>
  </si>
  <si>
    <t>Angela Saenz Camelo</t>
  </si>
  <si>
    <t xml:space="preserve">PULIDO RODRIGUEZ VALENTINA </t>
  </si>
  <si>
    <t>valedecristo15@gmail.com</t>
  </si>
  <si>
    <t>Rocio Rodriguez</t>
  </si>
  <si>
    <t>Renuncia - Baja remuneracion y falta de herramientas para desempeñar labor</t>
  </si>
  <si>
    <t xml:space="preserve">GALLEGO GARAY DAVID ALEJANDRO </t>
  </si>
  <si>
    <t>david.gallego.ag@gmail.com</t>
  </si>
  <si>
    <t>CR 78J BIS #57B - 12 SUR</t>
  </si>
  <si>
    <t>Yolanda Garay</t>
  </si>
  <si>
    <t>En Produccion</t>
  </si>
  <si>
    <t xml:space="preserve">GONZALEZ ENCISO CARLOS ESTIVEN </t>
  </si>
  <si>
    <t>encisocarlos050@gmail.com</t>
  </si>
  <si>
    <t>CL 11 #3 - 31</t>
  </si>
  <si>
    <t>La Capilla - Soacha</t>
  </si>
  <si>
    <t>Luz Mery Enciso</t>
  </si>
  <si>
    <t xml:space="preserve">LONDOÑO LOPEZ ELKIN ANDREDE </t>
  </si>
  <si>
    <t>elkin.cobain@gmail.com</t>
  </si>
  <si>
    <t>CL 13 #31 - 106</t>
  </si>
  <si>
    <t>Alvaro Londoño Lopez</t>
  </si>
  <si>
    <t>LOPEZ ANDRADE CRISTIAN DAVID         </t>
  </si>
  <si>
    <t>cristianlopez-27@hotmail.com</t>
  </si>
  <si>
    <t>CR 17C #79 - 29 SUR</t>
  </si>
  <si>
    <t>San Joaquin</t>
  </si>
  <si>
    <t>Claudia Andrade</t>
  </si>
  <si>
    <t>DIAZ MONTEJO ALBA MERCEDES</t>
  </si>
  <si>
    <t>albadiazsada@hotmail.com</t>
  </si>
  <si>
    <t>TV 106 #77A - 61</t>
  </si>
  <si>
    <t>Sara Tatiana Muñoz Diaz</t>
  </si>
  <si>
    <t xml:space="preserve">DIAZ SALGADO JUAN DIEGO </t>
  </si>
  <si>
    <t>xdiegodiaz0424@gmail.com</t>
  </si>
  <si>
    <t>CR 94A #6A - 42</t>
  </si>
  <si>
    <t>Sandra Diaz</t>
  </si>
  <si>
    <t>OLAYA CASTILLO ANA MARIA</t>
  </si>
  <si>
    <t>anamariaolaya2206@gmail.com</t>
  </si>
  <si>
    <t>TV 46 #64H - 42 SUR</t>
  </si>
  <si>
    <t>Maricela Castillo</t>
  </si>
  <si>
    <t>Renuncia - Recomendacion medica</t>
  </si>
  <si>
    <t>CASTILLO MAYORGA JHON ALBERTO</t>
  </si>
  <si>
    <t>johnjack38@hotmail.com</t>
  </si>
  <si>
    <t>CL 53A #31 - 44 SUR</t>
  </si>
  <si>
    <t>Eugenia Mayorga Cruz</t>
  </si>
  <si>
    <t>RAMIREZ NARVAEZ HECTOR MANUEL        </t>
  </si>
  <si>
    <t>nolo318@hotmail.com</t>
  </si>
  <si>
    <t>CL 19 #4 - 56</t>
  </si>
  <si>
    <t>Dario Alejandro Ramirez</t>
  </si>
  <si>
    <t>Ingeniero</t>
  </si>
  <si>
    <t>PINILLA PINILLA DANIEL FERNANDO</t>
  </si>
  <si>
    <t>daniel17.pinilla@gmail.com</t>
  </si>
  <si>
    <t>CL 131B #129 - 45</t>
  </si>
  <si>
    <t>Carmen Liliana</t>
  </si>
  <si>
    <t xml:space="preserve">MUÑOZ ROMERO YEISON ARTURO </t>
  </si>
  <si>
    <t>jipsonm13@gmail.com</t>
  </si>
  <si>
    <t>CL 68C #111C - 31</t>
  </si>
  <si>
    <t>Daniela Vega</t>
  </si>
  <si>
    <t>Asistente Administrativo</t>
  </si>
  <si>
    <t xml:space="preserve">NUÑEZ CASTRO HAROL FABIAN </t>
  </si>
  <si>
    <t>black7jack1@hotmail.com</t>
  </si>
  <si>
    <t>CR 53B #4F - 67</t>
  </si>
  <si>
    <t xml:space="preserve">MONCADA CASAS VIVIANA KATERINE </t>
  </si>
  <si>
    <t>vivianakm5@hotmail.com</t>
  </si>
  <si>
    <t>CR 3 #1C - 18 TR 2 APTO 504</t>
  </si>
  <si>
    <t>Carolina Moncada</t>
  </si>
  <si>
    <t xml:space="preserve">MONTENEGRO OLIVEROS OLGA LUCIA </t>
  </si>
  <si>
    <t>olgalumontenegro@gmail.com</t>
  </si>
  <si>
    <t>CL 57A #66A -03</t>
  </si>
  <si>
    <t>Villa del Rio</t>
  </si>
  <si>
    <t>Edgar Montenegro Olivares</t>
  </si>
  <si>
    <t xml:space="preserve">MELO CARDONA LUISA FERNANDA </t>
  </si>
  <si>
    <t>fernandamelo2608@hotmail.com</t>
  </si>
  <si>
    <t>CL 62C SUR #66B - 26</t>
  </si>
  <si>
    <t>Andrea Cardona</t>
  </si>
  <si>
    <t xml:space="preserve">MACIAS MOGOLLON JEPHERSON ENRIQUE </t>
  </si>
  <si>
    <t>maciasjepherson@gmail.com</t>
  </si>
  <si>
    <t>CR 121C #128 - 64</t>
  </si>
  <si>
    <t>Martha Lucia Mogollon</t>
  </si>
  <si>
    <t xml:space="preserve">MALDONADO MONOGA LINA MARIA </t>
  </si>
  <si>
    <t>Labateca</t>
  </si>
  <si>
    <t>linamaldonadom24@gmail.com</t>
  </si>
  <si>
    <t>CLL 146D #76 - 30</t>
  </si>
  <si>
    <t>Maria Nancy Monoga</t>
  </si>
  <si>
    <t>Ciencias Religiosas</t>
  </si>
  <si>
    <t xml:space="preserve">CORDERO VASQUEZ LUIS FABIAN </t>
  </si>
  <si>
    <t>miasanmia21@outlook.com</t>
  </si>
  <si>
    <t>CL 29A #57 - 15</t>
  </si>
  <si>
    <t>Cabañas - Medellin</t>
  </si>
  <si>
    <t>Maria Noira Vasquez</t>
  </si>
  <si>
    <t>Laboral en Mercadeo</t>
  </si>
  <si>
    <t>OLARTE BELLO LARRY ESAUD</t>
  </si>
  <si>
    <t>larryolarte9@gmail.com</t>
  </si>
  <si>
    <t>CL 34 #13 - 63 PS 2</t>
  </si>
  <si>
    <t>RODRIGUEZ BENITO LIZ FARISKEVY</t>
  </si>
  <si>
    <t>lizzi0716@hotmail.com</t>
  </si>
  <si>
    <t>CR 92 #162 - 40</t>
  </si>
  <si>
    <t>Paula Orjuela</t>
  </si>
  <si>
    <t>JIMENEZ COBO AURA MARCELA</t>
  </si>
  <si>
    <t>auramarce1991@hotmail.com</t>
  </si>
  <si>
    <t>CR 13 #153 - 80</t>
  </si>
  <si>
    <t>Cedro Bolivar</t>
  </si>
  <si>
    <t>ROJAS SANCHEZ WENDY JHOANA</t>
  </si>
  <si>
    <t>wr57221@gmail.com</t>
  </si>
  <si>
    <t>CR 78C #70B - 13 SUR</t>
  </si>
  <si>
    <t>Carbanell</t>
  </si>
  <si>
    <t>Silvia Sanchez Guzman</t>
  </si>
  <si>
    <t>PEREZ LOPEZ YOLANY YESENIA</t>
  </si>
  <si>
    <t>yolany.perez.lopez@gmail.com</t>
  </si>
  <si>
    <t>CR 6 #183 - 80</t>
  </si>
  <si>
    <t>Julia Espinosa</t>
  </si>
  <si>
    <t>ASCENCIO TAPIA PETER ALEJANDRO</t>
  </si>
  <si>
    <t>alejo.rpm29@hotmail.com</t>
  </si>
  <si>
    <t>CL 70 BIS SUR #78C - 33</t>
  </si>
  <si>
    <t>Maria Oneda Tapia</t>
  </si>
  <si>
    <t>Ingenieria en Telecomunicaciones</t>
  </si>
  <si>
    <t>GUZMAN RESTREPO DANIELA ALEJANDRA</t>
  </si>
  <si>
    <t>alejandraguzman2507@gmail.com</t>
  </si>
  <si>
    <t>CL 18 #4 - 80 APTO 302</t>
  </si>
  <si>
    <t>Veracruz</t>
  </si>
  <si>
    <t>Clara Cecilia Restrepo</t>
  </si>
  <si>
    <t>GONZALEZ PATERNINA HILDA MARIA</t>
  </si>
  <si>
    <t>hildagonzalezpaternina20@gmail.com</t>
  </si>
  <si>
    <t>CL 27A SUR #1 - 13</t>
  </si>
  <si>
    <t>Juan Pablo Gonzalez</t>
  </si>
  <si>
    <t>Sistemas de Comunicación</t>
  </si>
  <si>
    <t>SICACHAL CUERVO LAURA CAMILA</t>
  </si>
  <si>
    <t>sicachallaura@gmail.com</t>
  </si>
  <si>
    <t>CL 73D BIS #8D - 12</t>
  </si>
  <si>
    <t>Rubiela Cuervo</t>
  </si>
  <si>
    <t>HERNANDEZ ROMERO MICHEL FERNANDA</t>
  </si>
  <si>
    <t>fernandamhr0422@gmail.com</t>
  </si>
  <si>
    <t>CL 35B SUR #9A - 10</t>
  </si>
  <si>
    <t>Sara Marcela Romero</t>
  </si>
  <si>
    <t>SARMIENTO SALAS JUAN LEONARDO</t>
  </si>
  <si>
    <t>julesasa527@hotmail.com</t>
  </si>
  <si>
    <t>CR 81B #6B - 85</t>
  </si>
  <si>
    <t>Techo II - Kennedy</t>
  </si>
  <si>
    <t xml:space="preserve">Gina Salas </t>
  </si>
  <si>
    <t>Comunicación 6to semestre</t>
  </si>
  <si>
    <t>RODRIGUEZ CASTAÑEDA CRISTIAN ANDRES</t>
  </si>
  <si>
    <t>cristiann14junio@gmail.com</t>
  </si>
  <si>
    <t>CR 145 #144C - 72</t>
  </si>
  <si>
    <t>Ana Liliana Castañeda</t>
  </si>
  <si>
    <t>ZULETA MORENO LEIDY TATIANA</t>
  </si>
  <si>
    <t>zuleticaaaa@gmail.com</t>
  </si>
  <si>
    <t>CL 3 #25 - 26 SUR</t>
  </si>
  <si>
    <t>Jaiver Jamer Zuleta</t>
  </si>
  <si>
    <t>GONZALEZ VARGAS RENE ALEXANDER</t>
  </si>
  <si>
    <t>rgonzalezvargas31@gmail.com</t>
  </si>
  <si>
    <t>CL 17 #38 - 173</t>
  </si>
  <si>
    <t>Viviana Vargas</t>
  </si>
  <si>
    <t>MOLINA PEÑA JESUS DANIEL</t>
  </si>
  <si>
    <t>jesusdmolina2020@gmail.com</t>
  </si>
  <si>
    <t>DG 68H SUR #18C - 64</t>
  </si>
  <si>
    <t>Verona</t>
  </si>
  <si>
    <t>Ismael Hernandez</t>
  </si>
  <si>
    <t>ORJUELA VALBUENA LAURA CAMILA</t>
  </si>
  <si>
    <t>lauracamilaval9@gmail.com</t>
  </si>
  <si>
    <t>CR 7A #52 SUR - 22</t>
  </si>
  <si>
    <t>Abrahan Lincon</t>
  </si>
  <si>
    <t>Marcela Valbuena Vega</t>
  </si>
  <si>
    <t>LUQUE CORTES RICARDO ANDRES</t>
  </si>
  <si>
    <t>camiloandresx@hotmail.com</t>
  </si>
  <si>
    <t>CR 10D #26A - 01 SUR</t>
  </si>
  <si>
    <t>Aida Betancur</t>
  </si>
  <si>
    <t>NAVARRO DIAZ EIDA ARLETH</t>
  </si>
  <si>
    <t>eiidanavarro94@gmail.com</t>
  </si>
  <si>
    <t>CL 56D SUR # 87A - 33</t>
  </si>
  <si>
    <t>Oscar Navarro Diaz</t>
  </si>
  <si>
    <t>DUARTE VASQUEZ MATIAS HARBEY</t>
  </si>
  <si>
    <t>ma77ias@outlook.com</t>
  </si>
  <si>
    <t>TV 13D BIS B #40 SUR - 31INT 3 APTO 611</t>
  </si>
  <si>
    <t>Hector David Vergara</t>
  </si>
  <si>
    <t>MELO CHILATRA MARLYN VIVIANA</t>
  </si>
  <si>
    <t>marlynvivianamechi@gmail.com</t>
  </si>
  <si>
    <t xml:space="preserve">CL 31 SUR # 9A - 55 ESTE </t>
  </si>
  <si>
    <t>Paola Andrea Alvarez</t>
  </si>
  <si>
    <t>RAMIREZ JIMENEZ LIZETH KATHERINE</t>
  </si>
  <si>
    <t>06112000liz210119@gmail.com</t>
  </si>
  <si>
    <t>CR 77A #62G SUR - 43</t>
  </si>
  <si>
    <t>Yoshan Fandiño</t>
  </si>
  <si>
    <t>RAMIREZ LEON IVAN CAMILO</t>
  </si>
  <si>
    <t>ivankmilo123@gmail.com</t>
  </si>
  <si>
    <t>CR 10B ESTE #2 - 32</t>
  </si>
  <si>
    <t>Yenci Catalina Borja Florez</t>
  </si>
  <si>
    <t xml:space="preserve">RAMIREZ GOMEZ KAROL VIVIANA </t>
  </si>
  <si>
    <t>chicram31@gmail.com</t>
  </si>
  <si>
    <t>AC 48Q #3 - 58</t>
  </si>
  <si>
    <t>Luz Marina Gomez</t>
  </si>
  <si>
    <t>AVILES TOVAR DANIVER</t>
  </si>
  <si>
    <t>daniver2001reguee@gmail.com</t>
  </si>
  <si>
    <t>CR 135 #137 - 16</t>
  </si>
  <si>
    <t>Rosaura Tovar Gomez</t>
  </si>
  <si>
    <t>Administracion en Salud</t>
  </si>
  <si>
    <t>YEPES CHAVEZ MAIRA ALEJANDRA</t>
  </si>
  <si>
    <t>alejandrayepes2004@gmail.com</t>
  </si>
  <si>
    <t>DG 73 SUR #78i - 70</t>
  </si>
  <si>
    <t>Villa Anny</t>
  </si>
  <si>
    <t>Javier Mauricio Yepes Garzon</t>
  </si>
  <si>
    <t>BUSTAMANTE HERNANDEZ IRIS JULIANA</t>
  </si>
  <si>
    <t>juana050417@gmail.com</t>
  </si>
  <si>
    <t>CR 2A #127A - 31</t>
  </si>
  <si>
    <t>Unicerros</t>
  </si>
  <si>
    <t>Digna Hernandez</t>
  </si>
  <si>
    <t>Renuncia - Desplazamiento y problemas personales</t>
  </si>
  <si>
    <t>POVEDA ARIZA MELANY MAYERLY</t>
  </si>
  <si>
    <t>mel4nyy@gmail.com</t>
  </si>
  <si>
    <t>CR 72 #152B - 90</t>
  </si>
  <si>
    <t>Janeth Garzon</t>
  </si>
  <si>
    <t>DIAZ CORREDOR DANIEL STIVEN</t>
  </si>
  <si>
    <t>CL 5 SUR #18A - 04</t>
  </si>
  <si>
    <t>Maria Isabel Diaz Martinez</t>
  </si>
  <si>
    <t>RODRIGUEZ OVALLE JONATHAN ALEXANDER</t>
  </si>
  <si>
    <t>jonathan.roh@hotmail.com</t>
  </si>
  <si>
    <t>CR 78C #42A - 10 SUR</t>
  </si>
  <si>
    <t>Palenque</t>
  </si>
  <si>
    <t xml:space="preserve">Amanda Ovalle </t>
  </si>
  <si>
    <t>Laboral en Recursos Humanos</t>
  </si>
  <si>
    <t>CAMARGO MEJIA EVANGELINA</t>
  </si>
  <si>
    <t>evangelinacamargomejia@gmail.com</t>
  </si>
  <si>
    <t>CR 2 #127A - 31</t>
  </si>
  <si>
    <t>La delicia del carmen</t>
  </si>
  <si>
    <t>Yelitsa Camargo</t>
  </si>
  <si>
    <t>Auxiliar Contable Financiero</t>
  </si>
  <si>
    <t>SOTO ESPAÑOL SINDY MILENA</t>
  </si>
  <si>
    <t>sindymilena78@gmail.com</t>
  </si>
  <si>
    <t>CL 96 SUR #42 - 71</t>
  </si>
  <si>
    <t>Gina Paola Soto Español</t>
  </si>
  <si>
    <t>RAMIREZ MOYA ANDREA MARCELA</t>
  </si>
  <si>
    <t>andreita.c_1988@hotmail.com</t>
  </si>
  <si>
    <t>CR 12F #26B SUR - 16</t>
  </si>
  <si>
    <t>Paula Natlia Ramirez</t>
  </si>
  <si>
    <t xml:space="preserve">Renuncia – Otra Oferta Laboral </t>
  </si>
  <si>
    <t>SEGURA VASQUEZ LAURA ESTEFANIA</t>
  </si>
  <si>
    <t>laurasegura546@gmail.com</t>
  </si>
  <si>
    <t>CR 92 #71 - 41 SUR</t>
  </si>
  <si>
    <t>Ivan Segura</t>
  </si>
  <si>
    <t>BLANCO CADAVID LISSETH GABRIELA</t>
  </si>
  <si>
    <t>gabrielacadaviid@gmail.com</t>
  </si>
  <si>
    <t>CR 81 #43 - 46 SUR</t>
  </si>
  <si>
    <t>Carmenza Cadavid</t>
  </si>
  <si>
    <t>Ingenieria Industrial 7mo semestre</t>
  </si>
  <si>
    <t xml:space="preserve">Renuncia- Estes Laboral </t>
  </si>
  <si>
    <t>RAMIREZ RODRIGUEZ ERIKA BIBIANA</t>
  </si>
  <si>
    <t>erbiram42@gmail.com</t>
  </si>
  <si>
    <t>CL 23C #70 - 50</t>
  </si>
  <si>
    <t>Katheryn Chica Ramirez</t>
  </si>
  <si>
    <t>Renuncia - Problemas personales y falta de induccion al ingresar</t>
  </si>
  <si>
    <t xml:space="preserve">FONSECA HERNANDEZ DAVID ESTEBAN </t>
  </si>
  <si>
    <t>df53125@gmail.com</t>
  </si>
  <si>
    <t>CL 38 SUR #73F - 05</t>
  </si>
  <si>
    <t>Xiomara Hernandez</t>
  </si>
  <si>
    <t xml:space="preserve">Renuncia - Otra Oferta Laboral </t>
  </si>
  <si>
    <t>TORRES LOZANO VALENTINA</t>
  </si>
  <si>
    <t>valentinatorreslozano@gmail.com</t>
  </si>
  <si>
    <t>CR 85L #63F - 29 CS 32</t>
  </si>
  <si>
    <t>Johan Lozano</t>
  </si>
  <si>
    <t>BELTRAN YARA LUISA MARIA</t>
  </si>
  <si>
    <t>luisabeltran0324@hotmail.com</t>
  </si>
  <si>
    <t>CL 63K #119A - 07</t>
  </si>
  <si>
    <t>Sabanas del Dorado</t>
  </si>
  <si>
    <t>Angela Maria Yara</t>
  </si>
  <si>
    <t>QUIROGA CAMACHO SHIRLEY YANIRA</t>
  </si>
  <si>
    <t>shirleyquiro16@outlook.com</t>
  </si>
  <si>
    <t>CL 42A SUR #88F - 03</t>
  </si>
  <si>
    <t>Altamar</t>
  </si>
  <si>
    <t>Lidy Yahir Camacho Tellez</t>
  </si>
  <si>
    <t>Renuncia - Formación académica</t>
  </si>
  <si>
    <t>MUÑOZ BOHORQUEZ JOEL DAVID</t>
  </si>
  <si>
    <t>jbohorquez497@gmail.com</t>
  </si>
  <si>
    <t>CR 3C ESTE #49 - 52 SUR</t>
  </si>
  <si>
    <t>Blanca Yaneth Bohorquez</t>
  </si>
  <si>
    <t>En Gestion Logistica</t>
  </si>
  <si>
    <t>MOLINA CANTERO JENNY KAROLINA</t>
  </si>
  <si>
    <t>karolina.molina@outlook.es</t>
  </si>
  <si>
    <t>CR 93D #39 - 04 SUR</t>
  </si>
  <si>
    <t>Sofia Cantero</t>
  </si>
  <si>
    <t>Guia Turistica</t>
  </si>
  <si>
    <t>Renuncia - Hospitalizacion padres</t>
  </si>
  <si>
    <t>MENDEZ MORALES VICKY MAILU</t>
  </si>
  <si>
    <t>maylu87@hotmail.com</t>
  </si>
  <si>
    <t>CL 10A #19B - 56</t>
  </si>
  <si>
    <t>Maria del Carmen Morales</t>
  </si>
  <si>
    <t>OSORIO ROJAS LIZBETH DANIELA</t>
  </si>
  <si>
    <t>danielaosorio1303@gmail.com</t>
  </si>
  <si>
    <t>CR 54B #79 - 75</t>
  </si>
  <si>
    <t>Moravia - Medellin</t>
  </si>
  <si>
    <t>Maribel Osorio Rojas</t>
  </si>
  <si>
    <t>RUIZ HOYOS NATALY ALEXANDRA</t>
  </si>
  <si>
    <t>natalyalexandraruizhoyos@gmail.com</t>
  </si>
  <si>
    <t>CL 93 #26D - 20</t>
  </si>
  <si>
    <t>Claribet Hoyos Giraldo</t>
  </si>
  <si>
    <t>Nueva EPS Medellín</t>
  </si>
  <si>
    <t>CARREÑO RAMIREZ KIARA AYLIN</t>
  </si>
  <si>
    <t>aylinramirez2105@gmail.com</t>
  </si>
  <si>
    <t>CL 30 #9E - 39</t>
  </si>
  <si>
    <t>La Cumbre - Bucaramanga</t>
  </si>
  <si>
    <t>Alba Luz Ramirez</t>
  </si>
  <si>
    <t>Nueva EPS Bucaramanga</t>
  </si>
  <si>
    <t>GALVIS CUADROS ANYI LILIANA</t>
  </si>
  <si>
    <t>anyililianagalviscuadros@gmail.com</t>
  </si>
  <si>
    <t>CR 156D #131A - 35</t>
  </si>
  <si>
    <t>Nidia Cuadros</t>
  </si>
  <si>
    <t>CRUZ PARRA DAYAN STEPHANY</t>
  </si>
  <si>
    <t>cruzdayana0@gmail.com</t>
  </si>
  <si>
    <t xml:space="preserve">CL 31S #0 - 34 ESTE </t>
  </si>
  <si>
    <t>Maria Isabel Parra</t>
  </si>
  <si>
    <t>GUERRERO LOPEZ ANGIE NATALIA</t>
  </si>
  <si>
    <t>angienataliaguerrerolopez@gmail.com</t>
  </si>
  <si>
    <t>CR 81H #75 - 85 SUR</t>
  </si>
  <si>
    <t>Villa Javier</t>
  </si>
  <si>
    <t>Sonia Lopez Moreno</t>
  </si>
  <si>
    <t>VANEGAS MUÑOZ DIARELLY SOLANGIE</t>
  </si>
  <si>
    <t>diarelly13@gmail.com</t>
  </si>
  <si>
    <t>CL 24 #4 - 15 ESTE SUR</t>
  </si>
  <si>
    <t>Emilce Muñoz Penagos</t>
  </si>
  <si>
    <t>RAMIREZ BAUTISTA YERSON LEONARDO</t>
  </si>
  <si>
    <t>jerziton06@gmail.com</t>
  </si>
  <si>
    <t>CR 18i #11 - 69</t>
  </si>
  <si>
    <t>Andrea Bautista Rocha</t>
  </si>
  <si>
    <t>MONTOYA MORENO MARIA DEL CARMEN</t>
  </si>
  <si>
    <t>mari.more.mon04@gmail.com</t>
  </si>
  <si>
    <t>CL 98A #84A - 23</t>
  </si>
  <si>
    <t>Picacho - Medellin</t>
  </si>
  <si>
    <t>Lucina Moreno Villa</t>
  </si>
  <si>
    <t>MOLINA PEÑA MONICA ELIZABETH</t>
  </si>
  <si>
    <t>moelmope94@hotmail.com</t>
  </si>
  <si>
    <t>DG 68H SUR #48C - 64</t>
  </si>
  <si>
    <t>Ugrona</t>
  </si>
  <si>
    <t>BELTRAN YARA LAURA VANESSA</t>
  </si>
  <si>
    <t>lauravby15@gmail.com</t>
  </si>
  <si>
    <t>CL 57B SUR #87 - 39</t>
  </si>
  <si>
    <t>Noralba Yara</t>
  </si>
  <si>
    <t>Tecnologo de Gestion del Talento Humano</t>
  </si>
  <si>
    <t>CARREÑO DAZA JUAN SEBASTIAN</t>
  </si>
  <si>
    <t>carrenosebastian54@gmail.com</t>
  </si>
  <si>
    <t>TV 63 #68B - 92 SUR</t>
  </si>
  <si>
    <t>Luz Marina Daza</t>
  </si>
  <si>
    <t>PRIETO ROMERO YOLANDA MARIA</t>
  </si>
  <si>
    <t>yolanda-mariaprieto@hotmail.com</t>
  </si>
  <si>
    <t>CL 15D BIS #112 - 23</t>
  </si>
  <si>
    <t>Yolanda Romero</t>
  </si>
  <si>
    <t xml:space="preserve">CAMEN PIEDRAHITA ANA MARIA  </t>
  </si>
  <si>
    <t>camenpaganini@gmail.com</t>
  </si>
  <si>
    <t>CR 93B #130A - 50</t>
  </si>
  <si>
    <t>Lina Maria Piedrahita</t>
  </si>
  <si>
    <t>GUEVARA AREVALO YERIS SANELSY</t>
  </si>
  <si>
    <t>yerisarevalo18@gmail.com</t>
  </si>
  <si>
    <t>CR 86C #1 - 48 SUR</t>
  </si>
  <si>
    <t>Norma Garcia Arevalo</t>
  </si>
  <si>
    <t>Gestion de Talento Humano</t>
  </si>
  <si>
    <t>pasa de bayport a falabella 02/09/2022 - pasa a falabella peru 01/12/2022</t>
  </si>
  <si>
    <t>RODRIGUEZ JIMENEZ OMAR DANIEL</t>
  </si>
  <si>
    <t>damianjimenez103@gmail.com</t>
  </si>
  <si>
    <t>CL 55 SUR #72G - 22</t>
  </si>
  <si>
    <t>Claudia Maria Jimenez</t>
  </si>
  <si>
    <t>Finandina</t>
  </si>
  <si>
    <t>Pasa de banco agrario a finandina 29/03/2023</t>
  </si>
  <si>
    <t>HERAZO ARANGO OSCAR ANDRES</t>
  </si>
  <si>
    <t>oscarheraz1995@gmail.com</t>
  </si>
  <si>
    <t>CR 20A #61B - 37 SUR</t>
  </si>
  <si>
    <t xml:space="preserve">Marebel Arango </t>
  </si>
  <si>
    <t>HERNANDEZ GONZALEZ CESAR JHOAN</t>
  </si>
  <si>
    <t>cehe040@gmail.com</t>
  </si>
  <si>
    <t>CR 136A #137 - 33</t>
  </si>
  <si>
    <t>Maribel Barrero</t>
  </si>
  <si>
    <t>Renuncia - Baja remuneracion y cambio de actividad</t>
  </si>
  <si>
    <t>CASTRO MORENO YERALDIN   </t>
  </si>
  <si>
    <t>gcastromoreno13@gmail.com</t>
  </si>
  <si>
    <t>CL 62A SUR #18J - 24</t>
  </si>
  <si>
    <t>Karol Dayana Castro Moreno</t>
  </si>
  <si>
    <t>CASTAÑEDA GIRALDO MARIA PAULA</t>
  </si>
  <si>
    <t>mariap1102@hotmail.com</t>
  </si>
  <si>
    <t>CR 74 #25G - 69</t>
  </si>
  <si>
    <t>Modelia</t>
  </si>
  <si>
    <t>Negocios Internacionales y Administracion</t>
  </si>
  <si>
    <t>Coordinador(a) de Planeación y Calidad</t>
  </si>
  <si>
    <t>VALDERRAMA GARZON MICHELL CAMILA</t>
  </si>
  <si>
    <t>cmilagarzon80@gmail.com</t>
  </si>
  <si>
    <t>CL 21 #5 - 90 APTO 802</t>
  </si>
  <si>
    <t>Ruby Esperanza Moya</t>
  </si>
  <si>
    <t>RODRIGUEZ TORRES JISETH NATALY    </t>
  </si>
  <si>
    <t>jinaroto@hotmail.com</t>
  </si>
  <si>
    <t xml:space="preserve">CL 43A SUR #12A - 24 ESTE </t>
  </si>
  <si>
    <t>Altamira</t>
  </si>
  <si>
    <t>Maria Lucila Torres</t>
  </si>
  <si>
    <t>CUCAITA ARIAS JUAN MANUEL</t>
  </si>
  <si>
    <t>mongui24manuel@gmail.com</t>
  </si>
  <si>
    <t>CR 82H SUR #65 - 53</t>
  </si>
  <si>
    <t>Claudia Cucaita</t>
  </si>
  <si>
    <t>Renuncia - Falta de induccion al ingresar e incompatibilidad con el jefe</t>
  </si>
  <si>
    <t>GARNICA GARCIA HEIDY DAYIBE</t>
  </si>
  <si>
    <t>heidy20dayibe@gmail.com</t>
  </si>
  <si>
    <t>CL 54i #90B - 65 SUR</t>
  </si>
  <si>
    <t>Amparo Garcia</t>
  </si>
  <si>
    <t xml:space="preserve">PALACIOS GOMEZ DIEGO ANDRES </t>
  </si>
  <si>
    <t>diegopalacios20032003@gmail.com</t>
  </si>
  <si>
    <t>CL 15 #119A - 60</t>
  </si>
  <si>
    <t>Noel Vicente Palacios Castro</t>
  </si>
  <si>
    <t>Derecho 5to semestre</t>
  </si>
  <si>
    <t>Pasa a banco agrario 14/06/2023</t>
  </si>
  <si>
    <t>JAIMES QUINTANA NOEL NICOLAS</t>
  </si>
  <si>
    <t>jyanirap@gmail.com</t>
  </si>
  <si>
    <t>CL 80 BIS SUR #91 - 48</t>
  </si>
  <si>
    <t>Ruth Quintana</t>
  </si>
  <si>
    <t>GARCIA TAUTIVA BLANCA JEANNETTE</t>
  </si>
  <si>
    <t>janethgat456@hotmail.com</t>
  </si>
  <si>
    <t>DG 83 #73 - 15 TR 8 APTO 501</t>
  </si>
  <si>
    <t>Minuto de Dios</t>
  </si>
  <si>
    <t>Reynaldo Guerrero</t>
  </si>
  <si>
    <t>HERRERA RUGELES JEYSON JAIR</t>
  </si>
  <si>
    <t>jairherrera2610@gmail.com</t>
  </si>
  <si>
    <t>CL 8A BIS #78 - 35</t>
  </si>
  <si>
    <t>Jimmy Martinez</t>
  </si>
  <si>
    <t>LOPEZ CASTAÑEDA YILBER ESTEBAN</t>
  </si>
  <si>
    <t>Paratebueno</t>
  </si>
  <si>
    <t>yesteban275@gmail.com</t>
  </si>
  <si>
    <t>CL 11 SUR #33 - 16</t>
  </si>
  <si>
    <t>Rosita - Villavicencio</t>
  </si>
  <si>
    <t>Esperanza Castañeda</t>
  </si>
  <si>
    <t>Administracion de empresas 6to semestre</t>
  </si>
  <si>
    <t>ARIAS GUTIERREZ LEIDY ALEXANDRA</t>
  </si>
  <si>
    <t>alexandraariasgutierrez@gmail.com</t>
  </si>
  <si>
    <t>CR 75F #62F SUR - 11</t>
  </si>
  <si>
    <t>Elicio Arias Oviedo</t>
  </si>
  <si>
    <t>BARRERO RIOS MARIBEL</t>
  </si>
  <si>
    <t>maryb9490@hotmail.com</t>
  </si>
  <si>
    <t>Mariam Perez</t>
  </si>
  <si>
    <t>COTRINA MONGUI LUZ YOMARY</t>
  </si>
  <si>
    <t>yomary2602@hotmail.com</t>
  </si>
  <si>
    <t>DG 72 SUR #81B - 33</t>
  </si>
  <si>
    <t>Humberto Valencia</t>
  </si>
  <si>
    <t>Sandra Patricia Mongui</t>
  </si>
  <si>
    <t>CHINGATE MONTENEGRO GERALDINNE STEFANIA</t>
  </si>
  <si>
    <t>osis-geral97@hotmail.com</t>
  </si>
  <si>
    <t>CL 136C SUR #14 - 42 CS A 10</t>
  </si>
  <si>
    <t>Santos Javier Chingate</t>
  </si>
  <si>
    <t>ARIAS CAICEDO ALISSON DANIELA</t>
  </si>
  <si>
    <t>alisson.arias@cun.edu.co</t>
  </si>
  <si>
    <t>CL 43A SUR #11C - 11 INT 5</t>
  </si>
  <si>
    <t>El Triunfo</t>
  </si>
  <si>
    <t>Gloria Caicedo</t>
  </si>
  <si>
    <t>Contaduria Publica 5to semestre</t>
  </si>
  <si>
    <t>CASALLAS VELOZA IKER CAMILO     </t>
  </si>
  <si>
    <t>ikercamilo001@gmail.com</t>
  </si>
  <si>
    <t>CL 74A SUR #17A - 11</t>
  </si>
  <si>
    <t>Sotavento</t>
  </si>
  <si>
    <t>Claudia Casallas Veloza</t>
  </si>
  <si>
    <t>DELGADO BOHORQUEZ BRENDA YISHEL      </t>
  </si>
  <si>
    <t>brendayishel19@gmail.com</t>
  </si>
  <si>
    <t>CL 1A #52 - 53</t>
  </si>
  <si>
    <t>Ponderosa</t>
  </si>
  <si>
    <t>Cristian Delgado Torres</t>
  </si>
  <si>
    <t>IBAGON RODRIGUEZ KAREN DANIELA</t>
  </si>
  <si>
    <t>daniela.ibagonr@gmail.com</t>
  </si>
  <si>
    <t>CL 13 SUR #8 - 07</t>
  </si>
  <si>
    <t>Alexander Sanmiguel</t>
  </si>
  <si>
    <t>Administracion de Empresas 7mo semestre</t>
  </si>
  <si>
    <t>VASQUEZ MONTOYA PAOLA ANDREA</t>
  </si>
  <si>
    <t>paolavasquezz@hotmail.com</t>
  </si>
  <si>
    <t>CR 10B #43E - 77</t>
  </si>
  <si>
    <t>MARIN CASTILLO WILSON FERNEY      </t>
  </si>
  <si>
    <t>wilsonm0820@gmail.com</t>
  </si>
  <si>
    <t>CR 109A #83 - 50 TR 3 APTO 402</t>
  </si>
  <si>
    <t>Bolivia 8</t>
  </si>
  <si>
    <t>Administracion de Empresas 8vo semestre</t>
  </si>
  <si>
    <t>CASTRO ROJAS JHOAN EDUARDO       </t>
  </si>
  <si>
    <t>maritorme5@hotmail.com</t>
  </si>
  <si>
    <t>CL 32A SUR #12D - 28</t>
  </si>
  <si>
    <t>Bosques de san carlos</t>
  </si>
  <si>
    <t>Maria Rojas Garcia</t>
  </si>
  <si>
    <t>GUTIERREZ LUNA ANGIE CAROLINA</t>
  </si>
  <si>
    <t>angiegutierrez2004@gmail.com</t>
  </si>
  <si>
    <t>CL 3 #2A - 35 ESTE</t>
  </si>
  <si>
    <t>Janeth Luna Suarez</t>
  </si>
  <si>
    <t>QUEVEDO GUTIERREZ YEIMY ALEJANDRA</t>
  </si>
  <si>
    <t>alejita-quevedo634@gmail.com</t>
  </si>
  <si>
    <t>CL 49B #5i BIS - 114</t>
  </si>
  <si>
    <t>Hacienda los Molinos</t>
  </si>
  <si>
    <t>Fredy Velasquez</t>
  </si>
  <si>
    <t>SALAS GOMEZ KRISS JULIET</t>
  </si>
  <si>
    <t>juliquin-8@hotmail.com</t>
  </si>
  <si>
    <t>CR 82G BIS #59 - 62 SUR</t>
  </si>
  <si>
    <t>Bosa la paz</t>
  </si>
  <si>
    <t>Ligia Jannet Gomez</t>
  </si>
  <si>
    <t>SOLANO AREVALO CAMILO ANDRES</t>
  </si>
  <si>
    <t>12450camilo@gmail.com</t>
  </si>
  <si>
    <t>CL 17C #134 - 70</t>
  </si>
  <si>
    <t>Milton Alonso Solano</t>
  </si>
  <si>
    <t>BERMUDEZ SANCHEZ EDWIN HUMBERTO</t>
  </si>
  <si>
    <t>eb2198642@gmail.com</t>
  </si>
  <si>
    <t>CL 68 SUR #18U - 41</t>
  </si>
  <si>
    <t>Juan Pablo - Ciudad Bolivar</t>
  </si>
  <si>
    <t>Guillermo Bermudez</t>
  </si>
  <si>
    <t>DIAZ CASTILLO MARGIE LORENA</t>
  </si>
  <si>
    <t>margiediaz97@gmail.com</t>
  </si>
  <si>
    <t>CR 11 #65 - 70 SUR CS 27</t>
  </si>
  <si>
    <t>9no semestre</t>
  </si>
  <si>
    <t>ALBARRACIN CARO JULIAN DAVID</t>
  </si>
  <si>
    <t>jalbarracincaro@gmail.com</t>
  </si>
  <si>
    <t>CL 256 #74B - 50</t>
  </si>
  <si>
    <t>Guillermo Albarracon Gomez</t>
  </si>
  <si>
    <t>Director(a) de Control Interno</t>
  </si>
  <si>
    <t>Pasa de asesor a director 16/02/2023</t>
  </si>
  <si>
    <t>MEJIA MIRANDA DAYANA PAOLA</t>
  </si>
  <si>
    <t>dayanamejiamiranda@gmail.com</t>
  </si>
  <si>
    <t>CL 67B #105C - 51</t>
  </si>
  <si>
    <t>Adelaida Miranda</t>
  </si>
  <si>
    <t>REINA BARAJAS NURY MILENA</t>
  </si>
  <si>
    <t>nurymyle@gmail.com</t>
  </si>
  <si>
    <t>DG 3A #7 - 36 ESTE</t>
  </si>
  <si>
    <t>Nelly Yamile Reina</t>
  </si>
  <si>
    <t>TORRES NARANJO JAVIER MAURICIO</t>
  </si>
  <si>
    <t>jamatocom@hotmail.com</t>
  </si>
  <si>
    <t>CL 10 SUR 311 - 23</t>
  </si>
  <si>
    <t>Ciudad del Sol - Mosquera</t>
  </si>
  <si>
    <t>Jennifer Gil</t>
  </si>
  <si>
    <t>Gerencia de Tecnologia</t>
  </si>
  <si>
    <t>RUBIO RUIZ LAURA VIVIANA</t>
  </si>
  <si>
    <t>viviana.lau16@gmail.com</t>
  </si>
  <si>
    <t>CL 21 #4 - 87</t>
  </si>
  <si>
    <t>Charon Viviana Ruiz Castro</t>
  </si>
  <si>
    <t>AYURE RAMIREZ KEVIN DUVAN</t>
  </si>
  <si>
    <t>kevinnr436@gmail.com</t>
  </si>
  <si>
    <t>CR 11B E #21 - 07</t>
  </si>
  <si>
    <t>Sandra Aide Prieto Mora</t>
  </si>
  <si>
    <t>CORDOBA AGUILAR KAROLD NATALIA</t>
  </si>
  <si>
    <t>cordobakarol07@gmail.com</t>
  </si>
  <si>
    <t>CR 82 #45B - 16 SUR</t>
  </si>
  <si>
    <t>RAMIREZ CORDOBA YULISA</t>
  </si>
  <si>
    <t>Istmina</t>
  </si>
  <si>
    <t>yulisaramirezcordoba0@gmail.com</t>
  </si>
  <si>
    <t>CR 82 #45B - 16</t>
  </si>
  <si>
    <t>Martha Yesenia Cordoba</t>
  </si>
  <si>
    <t>ALONSO RUBIO LISETH DANIELA</t>
  </si>
  <si>
    <t>lisethdaniela09@gmail.com</t>
  </si>
  <si>
    <t>CR 11B ESTE #20 - 48 SUR</t>
  </si>
  <si>
    <t>Angie Marcela Rubio</t>
  </si>
  <si>
    <t>ROBLES POVEDA DANIEL ESTEBAN</t>
  </si>
  <si>
    <t>coledani9@gmail.com</t>
  </si>
  <si>
    <t>CL 65D BIS #18L - 40 SUR</t>
  </si>
  <si>
    <t>Blanca Poveda Ramirez</t>
  </si>
  <si>
    <t>SUAREZ LAVERDE PAULA ALEJANDRA</t>
  </si>
  <si>
    <t>suarezlaverde230519@gmail.com</t>
  </si>
  <si>
    <t>TV 73G BIS A #75G SUR - 13</t>
  </si>
  <si>
    <t>Santa Viviana</t>
  </si>
  <si>
    <t>Rubiela Laverde</t>
  </si>
  <si>
    <t>SALAMANCA DAZA ANGEL CAMILO</t>
  </si>
  <si>
    <t>angel.sallamanca@gmail.com</t>
  </si>
  <si>
    <t>CL 73B SUR #17A - 18</t>
  </si>
  <si>
    <t>Marivella Salamanca</t>
  </si>
  <si>
    <t>GUERRERO MORALES CAROL ALEJANDRA    </t>
  </si>
  <si>
    <t>karol8501@hotmail.com</t>
  </si>
  <si>
    <t>CL 96B BIS SUR #7 - 28</t>
  </si>
  <si>
    <t>Serranias</t>
  </si>
  <si>
    <t>GACHARNA CASALLAS NICOLAS JULIAN</t>
  </si>
  <si>
    <t>ngacharna12@gmail.com</t>
  </si>
  <si>
    <t>CR 118 #23 - 28</t>
  </si>
  <si>
    <t>El Refugio</t>
  </si>
  <si>
    <t>Mateo Gacharna Casallas</t>
  </si>
  <si>
    <t>GOMEZ CACERES JHAN CARLO ALEJANDRO</t>
  </si>
  <si>
    <t>jhancarlo647@gmail.com</t>
  </si>
  <si>
    <t xml:space="preserve">CR 10G ESTE #24 - 22 SUR </t>
  </si>
  <si>
    <t>Maria Nancy Caceres</t>
  </si>
  <si>
    <t>CAMARGO LINARES DYRLEY JULIANA</t>
  </si>
  <si>
    <t>julicamargo.go@hotmail.com</t>
  </si>
  <si>
    <t>CL 64C #105D - 28</t>
  </si>
  <si>
    <t>Ruben Dario Camargo</t>
  </si>
  <si>
    <t>Investigacion Judicial</t>
  </si>
  <si>
    <t>Renuncia - Otra oferta laboral y no hay oportunidades de crecimiento laboral</t>
  </si>
  <si>
    <t>RAMIREZ MARTINEZ ALISON YISEL</t>
  </si>
  <si>
    <t>alisonyisel@gmail.com</t>
  </si>
  <si>
    <t>DG 40 #7 - 10 ESTE</t>
  </si>
  <si>
    <t>Claudia Patricia Villamizar</t>
  </si>
  <si>
    <t>DIAZ ARIAS LOREN CAMILA</t>
  </si>
  <si>
    <t>dloren953@gmail.com</t>
  </si>
  <si>
    <t>CR 80J #58G - 11 SUR</t>
  </si>
  <si>
    <t>La Rivera II</t>
  </si>
  <si>
    <t>Pasa de etapa lectiva a productiva 17/05/2023</t>
  </si>
  <si>
    <t>MOGOLLON MAHECHA HEIBERT STEVEN</t>
  </si>
  <si>
    <t>heibert.mogollon@gmail.com</t>
  </si>
  <si>
    <t>CR 13K #32B - 40 SUR</t>
  </si>
  <si>
    <t>Alicia Margarita Sanchez</t>
  </si>
  <si>
    <t>Programacion en Software</t>
  </si>
  <si>
    <t>Pasa de etapa lectiva a productiva 19/12/2022</t>
  </si>
  <si>
    <t>BUITRAGO HERNANDEZ ANGIE PAOLA</t>
  </si>
  <si>
    <t>angiepao2112@hotmail.com</t>
  </si>
  <si>
    <t>CR 31 #68D - 18 SUR</t>
  </si>
  <si>
    <t>Urania Perez Mendez</t>
  </si>
  <si>
    <t>pasa de bayport a falabella 02/09/2022</t>
  </si>
  <si>
    <t>GULLOSO GALVIS DAVID JOEL</t>
  </si>
  <si>
    <t>davijoegal@gmail.com</t>
  </si>
  <si>
    <t>Carmen de las Delicias</t>
  </si>
  <si>
    <t>Yelitsa Camargo Mejia</t>
  </si>
  <si>
    <t>Procesos Industriales</t>
  </si>
  <si>
    <t>Pasa de coomeva mp a coomeva mp 15/02/2023 // Pasa a banco agrario 02/06/2023</t>
  </si>
  <si>
    <t>FREIRE DEVIA WENDY TATIANA</t>
  </si>
  <si>
    <t>tatianafreirelaboral@gmail.com</t>
  </si>
  <si>
    <t>CR 8C #75B SUR - 46</t>
  </si>
  <si>
    <t>Tejares</t>
  </si>
  <si>
    <t>Humberto Freire</t>
  </si>
  <si>
    <t>VARGAS BENAVIDES CAMILA</t>
  </si>
  <si>
    <t>camila19vargas@hotmail.com / camilavargasbe@gmail.com</t>
  </si>
  <si>
    <t>CR 2A ESTE #45 - 53  SUR</t>
  </si>
  <si>
    <t>John Dario Vargas</t>
  </si>
  <si>
    <t>GARCES MARIN LISBETH TATIANA</t>
  </si>
  <si>
    <t>tatianagarces06@gmail.com</t>
  </si>
  <si>
    <t>CR 95B #130C - 45</t>
  </si>
  <si>
    <t>Angela Patricia Marin</t>
  </si>
  <si>
    <t>LUNA CRUZ CAMILO ALEXANDER</t>
  </si>
  <si>
    <t>camilolun148@gmail.com</t>
  </si>
  <si>
    <t>CR 74A #75C - 70 SUR</t>
  </si>
  <si>
    <t>Rocio Cruz</t>
  </si>
  <si>
    <t>LATORRE ARIAS JOHAN SEBASTIAN</t>
  </si>
  <si>
    <t>sebastianlat2020@gmail.com</t>
  </si>
  <si>
    <t>CL 34 SUR #8 - 67</t>
  </si>
  <si>
    <t>Andres Gomez Arias</t>
  </si>
  <si>
    <t>VELEZ QUINTERO LEIDY JOHANNA</t>
  </si>
  <si>
    <t>johannaquintero.jv@gmail.com</t>
  </si>
  <si>
    <t>CR 10C #34 - 61 SUR</t>
  </si>
  <si>
    <t>Luis Fernando Velez</t>
  </si>
  <si>
    <t>Arquitectura 10mo semestre</t>
  </si>
  <si>
    <t>GIL SAENZ BRAYAN ALEXANDER</t>
  </si>
  <si>
    <t>ryone.bg@gmail.com</t>
  </si>
  <si>
    <t>CR 97C #49 - 15 SUR</t>
  </si>
  <si>
    <t>Lilia Marina Saenz</t>
  </si>
  <si>
    <t>Renuncia - Cambio de actividad e incompatibilidad con el jefe</t>
  </si>
  <si>
    <t>GARCIA MARIA DE LOS ANGELES</t>
  </si>
  <si>
    <t>mgarcia-89@hotmail.com</t>
  </si>
  <si>
    <t>CR 5 #56H - 28 SUR</t>
  </si>
  <si>
    <t>El Anhelo</t>
  </si>
  <si>
    <t>Edwin Dario Cifuentes</t>
  </si>
  <si>
    <t>OVIEDO RUIZ JEISSY CATALINA</t>
  </si>
  <si>
    <t>PEREZ GOMEZ LADY MAWENCY</t>
  </si>
  <si>
    <t>mawency31@hotmail.com</t>
  </si>
  <si>
    <t>DG 2 #66 - 09 INT 6 APTO 424</t>
  </si>
  <si>
    <t>Gonzalo Albarracin</t>
  </si>
  <si>
    <t>ALFONSO RODRIGUEZ SARA DANIELA</t>
  </si>
  <si>
    <t>saritarod08@gmail.com</t>
  </si>
  <si>
    <t>CL 85 SUR #92 - 85</t>
  </si>
  <si>
    <t>Angela Rodriguez</t>
  </si>
  <si>
    <t>MURILLO TORRES ALLISON JULIETH</t>
  </si>
  <si>
    <t>sara.2015varonmurillo@gmail.com</t>
  </si>
  <si>
    <t>CR 5A #1 - 20 CS 211</t>
  </si>
  <si>
    <t>Reinalda Torres Garzon</t>
  </si>
  <si>
    <t>VALENCIA CAICEDO LAURA VALENTINA</t>
  </si>
  <si>
    <t>valenciacaicedo143@gmail.com</t>
  </si>
  <si>
    <t>TV 17A #1F - 73</t>
  </si>
  <si>
    <t>Elizabeth Caicedo</t>
  </si>
  <si>
    <t>LEON PEREIRA KAREN NATALIA</t>
  </si>
  <si>
    <t>knlp2014@gmail.com</t>
  </si>
  <si>
    <t>CL 33 SUR #23A - 10</t>
  </si>
  <si>
    <t>Amanda Pereira</t>
  </si>
  <si>
    <t>Claro Ventas (InBound)</t>
  </si>
  <si>
    <t>Terminacion de contrato por abandono de puesto</t>
  </si>
  <si>
    <t>GARCIA VEGA HENRY DANIEL</t>
  </si>
  <si>
    <t>danielbztl@gmail.com</t>
  </si>
  <si>
    <t>CR 20 #50 - 46</t>
  </si>
  <si>
    <t>Henry Garcia Muñoz</t>
  </si>
  <si>
    <t>Diseño e Integracion de Multimedia</t>
  </si>
  <si>
    <t>CARDENAS BAREÑO JUAN SEBASTIAN</t>
  </si>
  <si>
    <t>sebascardens@gmail.com</t>
  </si>
  <si>
    <t>TV 14T BIS SUR #68A - 06</t>
  </si>
  <si>
    <t>Aurora</t>
  </si>
  <si>
    <t>Jose Alexander Cardenas</t>
  </si>
  <si>
    <t>HOYOS CASTILLO LEIDY JOHANNA</t>
  </si>
  <si>
    <t>lhoyoscastillo1@gmail.com</t>
  </si>
  <si>
    <t>CL 1 #18C - 44</t>
  </si>
  <si>
    <t>Zoraida Castillo</t>
  </si>
  <si>
    <t xml:space="preserve">CIFUENTES ALONSO MARIO ANDRES </t>
  </si>
  <si>
    <t>mariocifuentesalonso@gmail.com</t>
  </si>
  <si>
    <t>CR 113 #18A - 05</t>
  </si>
  <si>
    <t>Palestina</t>
  </si>
  <si>
    <t>Beatriz Alonso</t>
  </si>
  <si>
    <t xml:space="preserve">BARRAGAN SANTANA LADY JOHANNA </t>
  </si>
  <si>
    <t>ladyjbs99@gmail.com</t>
  </si>
  <si>
    <t>CL 2 #93D - 66</t>
  </si>
  <si>
    <t>Milton Andres Pereira</t>
  </si>
  <si>
    <t xml:space="preserve">CARDENAS CONTRERAS SHIRLEY YUSSETH </t>
  </si>
  <si>
    <t>yusseth1cardenas@gmail.com</t>
  </si>
  <si>
    <t>CL 24B SUR #9 ESTE - 10</t>
  </si>
  <si>
    <t>Samblas</t>
  </si>
  <si>
    <t>Yaneth Contreras</t>
  </si>
  <si>
    <t xml:space="preserve">CALDERON JIMENEZ IVAN FELIPE </t>
  </si>
  <si>
    <t>felipejimenez1946@gmail.com</t>
  </si>
  <si>
    <t>TV 70 #67B - 75 SUR</t>
  </si>
  <si>
    <t>Jhoana Jimenez Alvarez</t>
  </si>
  <si>
    <t xml:space="preserve">BERNAL GARZON EDWIN ALEJANDRO </t>
  </si>
  <si>
    <t>alejobeer777@gmail.com</t>
  </si>
  <si>
    <t>CL 129 #51A - 22</t>
  </si>
  <si>
    <t>Maria Fanny Garzon</t>
  </si>
  <si>
    <t xml:space="preserve">CARDENAS CONTRERAS MARLON AUGUSTO </t>
  </si>
  <si>
    <t>makmxk@gmail.com</t>
  </si>
  <si>
    <t>CL 24B #9 - 10</t>
  </si>
  <si>
    <t>Yanet Contreras</t>
  </si>
  <si>
    <t xml:space="preserve">RODRIGUEZ LEAL LUNA YIRLEY </t>
  </si>
  <si>
    <t>lunarodriguezleal660@gmail.com</t>
  </si>
  <si>
    <t>CL 71 #80 - 69</t>
  </si>
  <si>
    <t>Bosa Naranjos</t>
  </si>
  <si>
    <t>Santiago Stiward Guzman</t>
  </si>
  <si>
    <t xml:space="preserve">PEREZ PAJARO LAURA VALENTINA </t>
  </si>
  <si>
    <t>valepepa1207@gmail.com</t>
  </si>
  <si>
    <t>CL 149B #115 - 27</t>
  </si>
  <si>
    <t>Eleonora Pajaro</t>
  </si>
  <si>
    <t xml:space="preserve">CASTIBLANCO CONTRERAS JONATAN EMANUEL </t>
  </si>
  <si>
    <t>jonathancastiblanco87@gmail.com</t>
  </si>
  <si>
    <t>CLL 69 BIS #22 - 70</t>
  </si>
  <si>
    <t>Liliana Marcela Contreras</t>
  </si>
  <si>
    <t xml:space="preserve">BAUTISTA TINOCO KEVIN FELIPE </t>
  </si>
  <si>
    <t>bautistakevin138@gmail.com</t>
  </si>
  <si>
    <t>CR 97A #155C - 23</t>
  </si>
  <si>
    <t>Victor Julio Bautista Patiño</t>
  </si>
  <si>
    <t>Multimedia</t>
  </si>
  <si>
    <t xml:space="preserve">VEGA RUBIANO LAURA CAMILA </t>
  </si>
  <si>
    <t>lauracamilavegarubiano@gmail.com</t>
  </si>
  <si>
    <t>FINCA LA ESMERALDA VDA OLARTE</t>
  </si>
  <si>
    <t>Jose Gardenio Vega Vera</t>
  </si>
  <si>
    <t xml:space="preserve">POLO PEDROZA ANA LUZ </t>
  </si>
  <si>
    <t>analuzpolop@gmail.com</t>
  </si>
  <si>
    <t>CR 12D #54 - 48</t>
  </si>
  <si>
    <t>Vanessa Polo Pedroza</t>
  </si>
  <si>
    <t xml:space="preserve">RODRIGUEZ SIERRA IVAN SANTIAGO </t>
  </si>
  <si>
    <t>santiagorodriguez1020@outlook.com</t>
  </si>
  <si>
    <t>CR 50C #38B - 41 SUR</t>
  </si>
  <si>
    <t>Diana Milena Sierra</t>
  </si>
  <si>
    <t>CANTE LILIANA STELLA</t>
  </si>
  <si>
    <t>lilianascante@gmail.com</t>
  </si>
  <si>
    <t>Laura Daniela Mogollon</t>
  </si>
  <si>
    <t>claro</t>
  </si>
  <si>
    <t>LONDOÑO RINCON MARIA HELENA</t>
  </si>
  <si>
    <t>marialondono99.99@gmail.com</t>
  </si>
  <si>
    <t>CR 19B #1 - 43 SUR</t>
  </si>
  <si>
    <t>Maria Ines Rincon</t>
  </si>
  <si>
    <t>RUEDA HERNANDEZ FLORANGELA</t>
  </si>
  <si>
    <t>florangela.rueda@uptc.edu.co /brendarueda20samy@gmail.com</t>
  </si>
  <si>
    <t>CL 94 SUR #10 - 26</t>
  </si>
  <si>
    <t>Gloria Maria Hernandez</t>
  </si>
  <si>
    <t>Licenciatura en Educacion Infantil</t>
  </si>
  <si>
    <t>Renuncia - Problemas personales, mal ambiente laboral y estrés laboral</t>
  </si>
  <si>
    <t>ROMERO SALAZAR ANGIE CAROLINA</t>
  </si>
  <si>
    <t>angiecarolinaromero29@gmail.com</t>
  </si>
  <si>
    <t>CL 49 #81C - 38</t>
  </si>
  <si>
    <t>Reina Milena Salazar</t>
  </si>
  <si>
    <t>MADRIGAL CASTRO CRISTIAN DAVID</t>
  </si>
  <si>
    <t>cristian.madrigalcastro@gmail.com</t>
  </si>
  <si>
    <t>CR 95A #26 - 49 SUR</t>
  </si>
  <si>
    <t>Ederly Castro Aldana</t>
  </si>
  <si>
    <t>VESGA PERAZA JOHAN STIVEN</t>
  </si>
  <si>
    <t>johan26tata@gmail.com</t>
  </si>
  <si>
    <t>CR 4 #4 - 44</t>
  </si>
  <si>
    <t>San Andres - Soacha</t>
  </si>
  <si>
    <t>Angela Peraza Naranjo</t>
  </si>
  <si>
    <t>GUAUQUE PEÑA ROSA ANGELICA</t>
  </si>
  <si>
    <t>rosaangelicaguauque@gmail.com</t>
  </si>
  <si>
    <t>CR 13B #153 - 20</t>
  </si>
  <si>
    <t>Luz Adriana Guauque</t>
  </si>
  <si>
    <t>VASQUEZ GARCIA EDWIN SANTIAGO  </t>
  </si>
  <si>
    <t>edwinvasquez613@gmail.com</t>
  </si>
  <si>
    <t>DG 69A SUR #14U - 14</t>
  </si>
  <si>
    <t>Aurora 2</t>
  </si>
  <si>
    <t>Samuel Fabian</t>
  </si>
  <si>
    <t xml:space="preserve">DIAZ LEAL HECTOR </t>
  </si>
  <si>
    <t>diazleal10.hd@gmail.com</t>
  </si>
  <si>
    <t>CL 48 SUR #77Y - 66</t>
  </si>
  <si>
    <t>Yakeline - Kennedy</t>
  </si>
  <si>
    <t xml:space="preserve">Jessica Calderon </t>
  </si>
  <si>
    <t>RODRIGUEZ MOSQUERA JOHAN ALEJANDRO   </t>
  </si>
  <si>
    <t>rjhoan031@gmail.com</t>
  </si>
  <si>
    <t>CR 1B ESTE 43 - 34 SUR</t>
  </si>
  <si>
    <t>Miriam Rodriguez</t>
  </si>
  <si>
    <t xml:space="preserve">VILLAMIL SANCHEZ LUDITH ESTEFANY </t>
  </si>
  <si>
    <t>teffa11vs@gmail.com</t>
  </si>
  <si>
    <t>CR 11K #43 - 46 SUR</t>
  </si>
  <si>
    <t>Carolina Villamil</t>
  </si>
  <si>
    <t xml:space="preserve">TORRES PARRA ZULY TATIANA </t>
  </si>
  <si>
    <t>zttorres26@gmail.com</t>
  </si>
  <si>
    <t>CR 21C #11E - 48 SUR</t>
  </si>
  <si>
    <t>Gran Colombia</t>
  </si>
  <si>
    <t>Elkin Giovany Torres</t>
  </si>
  <si>
    <t>Produccion Multimedia</t>
  </si>
  <si>
    <t>LOPEZ BENITEZ MARIA ALEJANDRA    </t>
  </si>
  <si>
    <t>alejandralopez2112@outlook.com</t>
  </si>
  <si>
    <t>CR 126 #130 - 65</t>
  </si>
  <si>
    <t>Miramar</t>
  </si>
  <si>
    <t>Aracely Benitez Ballen</t>
  </si>
  <si>
    <t xml:space="preserve">REY SANCHEZ JULIO CESAR </t>
  </si>
  <si>
    <t>jcesarreys@hotmail.com</t>
  </si>
  <si>
    <t>CL 75D #73L - 15 SUR</t>
  </si>
  <si>
    <t>Sandra Joana Sanchez</t>
  </si>
  <si>
    <t xml:space="preserve">TRIANA RIAÑO YENNY CATERINE </t>
  </si>
  <si>
    <t>yctrianar@gmail.com</t>
  </si>
  <si>
    <t>CR 22i #58 - 25 SUR</t>
  </si>
  <si>
    <t>Secretariado Ejecutivo</t>
  </si>
  <si>
    <t xml:space="preserve">VASQUEZ TORO JUAN PABLO </t>
  </si>
  <si>
    <t>juancho180201@gmail.com</t>
  </si>
  <si>
    <t>CR 1A #3C - 62</t>
  </si>
  <si>
    <t>Yenni Toro</t>
  </si>
  <si>
    <t xml:space="preserve">BARRAGAN CRUZ NELSON GUSTAVO </t>
  </si>
  <si>
    <t>nelgusbarcruz@yahoo.com</t>
  </si>
  <si>
    <t>CR 68B #56 - 07 SUR</t>
  </si>
  <si>
    <t>Paseo Villa del Rio</t>
  </si>
  <si>
    <t>Gustavo Barragan</t>
  </si>
  <si>
    <t>Renuncia - Mal ambiente laboral. Estrés laboral y falta de herramientas para desempeñar la labor</t>
  </si>
  <si>
    <t xml:space="preserve">CASANOVA BERMUDEZ CAMILA ANDREA </t>
  </si>
  <si>
    <t>kmiluna18@hotmail.com</t>
  </si>
  <si>
    <t>CL 8A #88 - 90 APTO 425 INT 7</t>
  </si>
  <si>
    <t>Jose Raul Casanova</t>
  </si>
  <si>
    <t xml:space="preserve">PADILLA GOMEZ MARIA ALEJANDRA </t>
  </si>
  <si>
    <t>aleja_.1994@hotmail.com</t>
  </si>
  <si>
    <t>CR 7F ESTE #88 - 53 SUR</t>
  </si>
  <si>
    <t>San Felipe</t>
  </si>
  <si>
    <t>Yezid Pabon Torres</t>
  </si>
  <si>
    <t xml:space="preserve">DURAN RONCANCIO PAULA ANDREA </t>
  </si>
  <si>
    <t>pauladuran0803@gmail.com</t>
  </si>
  <si>
    <t>DG 75A #78 SUR - 32</t>
  </si>
  <si>
    <t>Jairo Duran Galvis</t>
  </si>
  <si>
    <t>Artes Serigraficas</t>
  </si>
  <si>
    <t xml:space="preserve">GOMEZ ARBELAEZ LUZ ELENA </t>
  </si>
  <si>
    <t>lucecilla2014@gmail.com</t>
  </si>
  <si>
    <t>CLL 71C #94A - 72 INT 4 APTO 205</t>
  </si>
  <si>
    <t>Nubia Arbelaez de Gomez</t>
  </si>
  <si>
    <t>Diseño</t>
  </si>
  <si>
    <t>NAVARRO OSPINO EDUARDO JUNIOR     </t>
  </si>
  <si>
    <t>eduardojuniornavarro@gmail.com</t>
  </si>
  <si>
    <t>CL 51 SUR #88 - 126</t>
  </si>
  <si>
    <t>Doris Barragan Salcedo</t>
  </si>
  <si>
    <t xml:space="preserve">SANCHEZ VARGAS YEISON RICARDO </t>
  </si>
  <si>
    <t>yeissonsanchez@yahoo.es</t>
  </si>
  <si>
    <t>CL 56 SUR #81J - 40</t>
  </si>
  <si>
    <t>Giovanny Barajas</t>
  </si>
  <si>
    <t xml:space="preserve">CONTRERAS GUTIERREZ KEVIN ORLANDO </t>
  </si>
  <si>
    <t>kevincontreras2507@gmail.com</t>
  </si>
  <si>
    <t>AV 7 #189 - 44</t>
  </si>
  <si>
    <t>Aideth Gutierrez</t>
  </si>
  <si>
    <t>Auxiliar Laboral, Bancario y Financiero</t>
  </si>
  <si>
    <t>RUIZ FLOREZ CRISTOPHER MAURICIO      </t>
  </si>
  <si>
    <t>cristophermauricio1991@outlook.com</t>
  </si>
  <si>
    <t xml:space="preserve">CR 9A ESTE #15C </t>
  </si>
  <si>
    <t>Tatiana Padilla</t>
  </si>
  <si>
    <t xml:space="preserve">LEON MORA JUAN NICOLAS </t>
  </si>
  <si>
    <t>juanicolas_12.04@hotmail.com</t>
  </si>
  <si>
    <t>CL 65 #71 - 56</t>
  </si>
  <si>
    <t>Dorado Norte</t>
  </si>
  <si>
    <t>Enrique Leon Ramirez</t>
  </si>
  <si>
    <t>Renuncia - Conflictos en relaciones laborales e incompatibilidad con el jefe</t>
  </si>
  <si>
    <t xml:space="preserve">BARBOSA SERRATO KAREN ALEJANDRA </t>
  </si>
  <si>
    <t>karenbarbosa04626@gmail.com</t>
  </si>
  <si>
    <t>CL 127D BIS A #91 - 94</t>
  </si>
  <si>
    <t>Rincon</t>
  </si>
  <si>
    <t>Hilda Serrato Ortigoza</t>
  </si>
  <si>
    <t xml:space="preserve">RODRIGUEZ REYES YESSICA ANDREA </t>
  </si>
  <si>
    <t>yessicarod22@gmail.com</t>
  </si>
  <si>
    <t>CL 38A SUR #86C - 25</t>
  </si>
  <si>
    <t>Luz Marian Reyes</t>
  </si>
  <si>
    <t xml:space="preserve">TORRES CARDONA LIZETH PAOLA </t>
  </si>
  <si>
    <t>lizetorresca.25@hotmail.es</t>
  </si>
  <si>
    <t>CR 9A #81 - 21 SUR</t>
  </si>
  <si>
    <t>Jhon Carlos Taborda Jimenez</t>
  </si>
  <si>
    <t>de banco agrario a claro 06/09/2022</t>
  </si>
  <si>
    <t>RUIZ MERCHAN LADY LAURA       </t>
  </si>
  <si>
    <t>ladylaura819@gmail.com</t>
  </si>
  <si>
    <t>CL 27B SUR #1A - 29 ESTE</t>
  </si>
  <si>
    <t>Andrea Merchan Sossa</t>
  </si>
  <si>
    <t>Ejecucion de danzas</t>
  </si>
  <si>
    <t xml:space="preserve">RONDON ACOSTA LUISA FERNANDA </t>
  </si>
  <si>
    <t>luisarondon209@gmail.com</t>
  </si>
  <si>
    <t>DG 57 Z BIS A SUR #77 - 27</t>
  </si>
  <si>
    <t>Mirador de la Primavera</t>
  </si>
  <si>
    <t>Flor Nayibe Acosta</t>
  </si>
  <si>
    <t xml:space="preserve">ROCHA HERNANDEZ NORIETH YIRAUDIS </t>
  </si>
  <si>
    <t>Barrancabermeja</t>
  </si>
  <si>
    <t>noriethrocha@outlook.com</t>
  </si>
  <si>
    <t>CR 73D #69B - 17 SUR</t>
  </si>
  <si>
    <t>Diego Fernando Rueda Gomez</t>
  </si>
  <si>
    <t>Renuncia - Otra oferta laboral, mal ambiente laboral y conflictos en relaciones laborales</t>
  </si>
  <si>
    <t>BARRETO RODRIGUEZ DANIELA        </t>
  </si>
  <si>
    <t>maiavaleria09@gmail.com</t>
  </si>
  <si>
    <t xml:space="preserve">CLL 133 # 126- 41 </t>
  </si>
  <si>
    <t xml:space="preserve">Nestor Camilo Peña Gualteros </t>
  </si>
  <si>
    <t xml:space="preserve">TOLOZA GALAN BETSY LILIANA </t>
  </si>
  <si>
    <t xml:space="preserve">liliana.toloza23@gmail.com </t>
  </si>
  <si>
    <t xml:space="preserve">CLL 90A # 94G - 57 </t>
  </si>
  <si>
    <t xml:space="preserve">Juan Sebastian Perez Diaz </t>
  </si>
  <si>
    <t xml:space="preserve">RUIZ CASTRO CHARON VIVIANA </t>
  </si>
  <si>
    <t>vivianaruiz2117@outlook.com</t>
  </si>
  <si>
    <t>Daniela Rubio</t>
  </si>
  <si>
    <t xml:space="preserve">GARCIA LOPEZ MELANNY PAOLA </t>
  </si>
  <si>
    <t>mepagalo@gmail.com</t>
  </si>
  <si>
    <t>TV 1B ESTE #7A - 20 SUR</t>
  </si>
  <si>
    <t>La Maria</t>
  </si>
  <si>
    <t>Sandra Elizabeth Lopez Sanchez</t>
  </si>
  <si>
    <t>QUINTERO TELLEZ KAREN TATIANA</t>
  </si>
  <si>
    <t>tatianaquintero708@gmail.com</t>
  </si>
  <si>
    <t>CL 69B #17J - 08</t>
  </si>
  <si>
    <t>Liliana Tellez Carrillo</t>
  </si>
  <si>
    <t>DELGADO ARDILA KINVERLY ROXANA</t>
  </si>
  <si>
    <t>kinverlydelgado485@gmail.com</t>
  </si>
  <si>
    <t>CR 45C #76 - 28 SUR</t>
  </si>
  <si>
    <t>Jefferson Mogollon</t>
  </si>
  <si>
    <t>TRASLAVIÑA ARIZA PAULA MILENA</t>
  </si>
  <si>
    <t>paula.ariza1990@hotmail.com</t>
  </si>
  <si>
    <t>DG 47 SUR #12A - 01</t>
  </si>
  <si>
    <t>Villas del Sol</t>
  </si>
  <si>
    <t>Maria Cecilia Traslaviña Ariza</t>
  </si>
  <si>
    <t xml:space="preserve">DURAN BARAHONA JENNY PAOLA </t>
  </si>
  <si>
    <t>paoladuranb2@gmail.com</t>
  </si>
  <si>
    <t>CL 182 #8A - 24</t>
  </si>
  <si>
    <t>Flor Maria Barahona</t>
  </si>
  <si>
    <t>Atencion y Servicio al Cliente</t>
  </si>
  <si>
    <t>ROMERO SANCHEZ LINDA JOHANA</t>
  </si>
  <si>
    <t>johana.211t@hotmail.com</t>
  </si>
  <si>
    <t>CL 6 BIS #78C -53 PISO 3</t>
  </si>
  <si>
    <t>Johan Steven Bonilla</t>
  </si>
  <si>
    <t xml:space="preserve">SANCHEZ FONSECA YEDY CAROLINA </t>
  </si>
  <si>
    <t>yedicarolinasanchez@gmail.com</t>
  </si>
  <si>
    <t>CR 14F #75A - 37 SUR</t>
  </si>
  <si>
    <t>Marichuelo</t>
  </si>
  <si>
    <t>Maria Fonseca</t>
  </si>
  <si>
    <t>GONZALEZ PEÑA KAREN JULIETH</t>
  </si>
  <si>
    <t>juliethgonzalez1212@gmail.com</t>
  </si>
  <si>
    <t>CL 72 SUR #104 - 41 BLQ 3 CS 14</t>
  </si>
  <si>
    <t>Bosa el recreo</t>
  </si>
  <si>
    <t>Sandra Lucia Peña</t>
  </si>
  <si>
    <t xml:space="preserve">GUERRERO ZABALA KEVIN GABRIEL </t>
  </si>
  <si>
    <t>gabrielguerrerozabala@gmail.com</t>
  </si>
  <si>
    <t>CL 47 #3 - 57 ESTE</t>
  </si>
  <si>
    <t>Evelyn Mariana Moreno</t>
  </si>
  <si>
    <t xml:space="preserve">ANGEL ARBOLEDA MAIRA ALEXANDRA </t>
  </si>
  <si>
    <t>alexa22angel@hotmail.com</t>
  </si>
  <si>
    <t>CR 151C #138 - 54 PISO 2</t>
  </si>
  <si>
    <t>Edward Ostos</t>
  </si>
  <si>
    <t>Operaciones Comerciales y Financieras</t>
  </si>
  <si>
    <t xml:space="preserve">MARTINEZ GUANA OSCAR ARMANDO </t>
  </si>
  <si>
    <t>o.n.y@misena.edu.co</t>
  </si>
  <si>
    <t>CL 39A SUR #50A - 27 SUR</t>
  </si>
  <si>
    <t>Oscar Armando Martinez</t>
  </si>
  <si>
    <t>FRANCO CASTRO ERIKA JASBLEYDI</t>
  </si>
  <si>
    <t>erikaf3006@gmail.com</t>
  </si>
  <si>
    <t>CR 2 ESTE #3C - 22</t>
  </si>
  <si>
    <t>Lourdes Centro</t>
  </si>
  <si>
    <t>MORENO MARTINEZ NICOLAS</t>
  </si>
  <si>
    <t>morenomartineznicolas11b@gmail.com</t>
  </si>
  <si>
    <t>CL 28A BIS SUR #8 - 19</t>
  </si>
  <si>
    <t>Santa Ines</t>
  </si>
  <si>
    <t>Marta Lucia Martinez</t>
  </si>
  <si>
    <t>Renuncia - Practicas</t>
  </si>
  <si>
    <t>JIMENEZ URREA PAOLA ANDREA</t>
  </si>
  <si>
    <t>paangi_12@hotmail.com</t>
  </si>
  <si>
    <t>CL 63L #123 - 20</t>
  </si>
  <si>
    <t>Engativa Centro</t>
  </si>
  <si>
    <t>Darwin Osbaldo Jimenez</t>
  </si>
  <si>
    <t>HERRERA GIRAL CAROL DAYANA</t>
  </si>
  <si>
    <t>cdayana0304@gmail.com</t>
  </si>
  <si>
    <t>DG 49A #13F - 11 SUR</t>
  </si>
  <si>
    <t>de claro ventas a Claro 01/11/2022</t>
  </si>
  <si>
    <t>AVILA RAMOS SANDRA MILENA</t>
  </si>
  <si>
    <t>sandritha9621@gmail.com</t>
  </si>
  <si>
    <t>CL 1 #51 - 79</t>
  </si>
  <si>
    <t>La Ponderosa</t>
  </si>
  <si>
    <t>Leonardo Avila Ramos</t>
  </si>
  <si>
    <t>ROMERO BALLESTEROS VICTOR JULIO</t>
  </si>
  <si>
    <t>vicktorr333@hotmail.com</t>
  </si>
  <si>
    <t>CR 78F #58B - 24 SUR</t>
  </si>
  <si>
    <t>Marcela Cardona</t>
  </si>
  <si>
    <t>Auxiliar de Sistemas</t>
  </si>
  <si>
    <t>RAMIREZ RODRIGUEZ ANGIE MARCELA</t>
  </si>
  <si>
    <t>dasajeangie@gmail.com</t>
  </si>
  <si>
    <t>CR 11B ESTE #20 - 90 SUR</t>
  </si>
  <si>
    <t>Juan David Galeano</t>
  </si>
  <si>
    <t>TERREROS WALTEROS MARIA FERNANDA</t>
  </si>
  <si>
    <t>mafeortega.090@gmail.com</t>
  </si>
  <si>
    <t>CL 41 BIS #1B - 45 ESTE SUR</t>
  </si>
  <si>
    <t>Joana Walteros Ortega</t>
  </si>
  <si>
    <t>Metlife desde 13/03/2023</t>
  </si>
  <si>
    <t>GUARNIZO ZERDA STEFFANY</t>
  </si>
  <si>
    <t>sguarnizo07@gmail.com</t>
  </si>
  <si>
    <t>CR 125 #65A - 35 INT 2</t>
  </si>
  <si>
    <t>San Lorenzo</t>
  </si>
  <si>
    <t>Luz Marina Zerda</t>
  </si>
  <si>
    <t>YEPES CHAVEZ STEFANIA</t>
  </si>
  <si>
    <t>stefaniayepes41@gmail.com</t>
  </si>
  <si>
    <t>DG 38 #14 -93 APTO 303 TR 3</t>
  </si>
  <si>
    <t>Javier Mauricio Yepes</t>
  </si>
  <si>
    <t>PEREZ ORTIZ JORGE ENRIQUE</t>
  </si>
  <si>
    <t>kke321-@hotmail.com</t>
  </si>
  <si>
    <t>CR 3 #99 - 20 SUR</t>
  </si>
  <si>
    <t>Esmeralda</t>
  </si>
  <si>
    <t>Oscar Leon Perez</t>
  </si>
  <si>
    <t>MARTINEZ MANTILLA MAYERLYS ANDREA</t>
  </si>
  <si>
    <t>Corozal</t>
  </si>
  <si>
    <t>mayerlismartinez88@gmail.com</t>
  </si>
  <si>
    <t>CL 77 #4 ESTE - 60</t>
  </si>
  <si>
    <t>Yoel David Garcia</t>
  </si>
  <si>
    <t>LONDOÑO MORALES LAURA DAYANA</t>
  </si>
  <si>
    <t>lauralon1810@gmail.com</t>
  </si>
  <si>
    <t>CL 63 #37B - 20</t>
  </si>
  <si>
    <t>Isabel Morales</t>
  </si>
  <si>
    <t>HERNANDEZ LUISA FERNANDA</t>
  </si>
  <si>
    <t>Utica</t>
  </si>
  <si>
    <t>luisahdez90@gmail.com</t>
  </si>
  <si>
    <t>CL 128 #88C - 23</t>
  </si>
  <si>
    <t>Jordan</t>
  </si>
  <si>
    <t>Diana Carolina Hernandez</t>
  </si>
  <si>
    <t>GONZALEZ GUERRERO CRISTIAN FERNANDO</t>
  </si>
  <si>
    <t>cantsone@gmail.com</t>
  </si>
  <si>
    <t>CR 102 #72 - 47 SUR</t>
  </si>
  <si>
    <t>Miriam Guerrero Marin</t>
  </si>
  <si>
    <t>MENDEZ PEÑUELA BAYRON DANIEL</t>
  </si>
  <si>
    <t>bmendezpenuela@gmail.com</t>
  </si>
  <si>
    <t>Esperanza Mendez</t>
  </si>
  <si>
    <t>Renuncia - Problemas personales y desplazamiento</t>
  </si>
  <si>
    <t>SABOYA RODRIGUEZ JHON ALEXANDER   </t>
  </si>
  <si>
    <t>alex-93-24@hotmail.com</t>
  </si>
  <si>
    <t>CR 32 17 25 APTO 6024</t>
  </si>
  <si>
    <t>Maria Isabel Rodriguez</t>
  </si>
  <si>
    <t xml:space="preserve">LARA RAMIREZ DAYANNA </t>
  </si>
  <si>
    <t>dayisyangel@gmail.com</t>
  </si>
  <si>
    <t>CL 49A BIS SUR 10D 20</t>
  </si>
  <si>
    <t>Molinos</t>
  </si>
  <si>
    <t>Pablo Alejandro Cruz Fajardo</t>
  </si>
  <si>
    <t>FAJARDO HERNANDEZ JEIMMY STEPHANIE</t>
  </si>
  <si>
    <t>yeimmy0895@hotmail.com</t>
  </si>
  <si>
    <t>CR 98 22H 50</t>
  </si>
  <si>
    <t>Nancy Hernandez Romero</t>
  </si>
  <si>
    <t xml:space="preserve">MALAGON CAMARGO MARIA ALEJANDRA </t>
  </si>
  <si>
    <t>alejitamalagon-01951@hotmail.com</t>
  </si>
  <si>
    <t>CR 107 BIS A 73 45</t>
  </si>
  <si>
    <t>Yesid Eduardo Malagon</t>
  </si>
  <si>
    <t>ARIAS ROPERO YULISAN ANDREA</t>
  </si>
  <si>
    <t>ariasroperoandrea@gmail.com</t>
  </si>
  <si>
    <t>DG 41D 16C 21</t>
  </si>
  <si>
    <t>Olivos</t>
  </si>
  <si>
    <t>Maria Fernanda Arias</t>
  </si>
  <si>
    <t xml:space="preserve">PARADA LARA INGRID KATERIN </t>
  </si>
  <si>
    <t>katerinparadalara@gmail.com</t>
  </si>
  <si>
    <t>CR 13 BIS A 31G 33 SUR</t>
  </si>
  <si>
    <t>German Rivas</t>
  </si>
  <si>
    <t xml:space="preserve">Renuncia - Estres laboral y cambio de activida </t>
  </si>
  <si>
    <t xml:space="preserve">FIGUEROA VIDAL SHIRLEY ANDREA </t>
  </si>
  <si>
    <t>shirleyvidal174@gmail.com</t>
  </si>
  <si>
    <t>CL 83 44B 04 SUR</t>
  </si>
  <si>
    <t>Carmenza Vidal</t>
  </si>
  <si>
    <t xml:space="preserve">PIÑEROS VELANDIA KAREN FABIANA </t>
  </si>
  <si>
    <t>kpive.karen@gmail.com</t>
  </si>
  <si>
    <t>CL 66A SUR 87B 81</t>
  </si>
  <si>
    <t>Bosa San Pedro</t>
  </si>
  <si>
    <t>Luis Javier Piñeros Vargas</t>
  </si>
  <si>
    <t xml:space="preserve">VELANDIA URQUIJO ANGELA TATIANA </t>
  </si>
  <si>
    <t>tatavel30@gmail.com</t>
  </si>
  <si>
    <t>CL 71C 89A 36 SUR</t>
  </si>
  <si>
    <t>Andrea Velandia</t>
  </si>
  <si>
    <t xml:space="preserve">                                                 </t>
  </si>
  <si>
    <t xml:space="preserve">DELGADO VELANDIA LAURA NICOLLE </t>
  </si>
  <si>
    <t>luisahwk@gmail.com</t>
  </si>
  <si>
    <t>CL 17 SUR 41A 23</t>
  </si>
  <si>
    <t>Jairo Humberto Delgado</t>
  </si>
  <si>
    <t>Pasa a sura 14/06/2023</t>
  </si>
  <si>
    <t xml:space="preserve">RODRIGUEZ ARIAS ANGIE STEPHANY </t>
  </si>
  <si>
    <t>stephannyrodriarias.2202@gmail.com</t>
  </si>
  <si>
    <t>CL 34 SUR 15H 37</t>
  </si>
  <si>
    <t>Alexandra Arias</t>
  </si>
  <si>
    <t>Asistente Laboral</t>
  </si>
  <si>
    <t xml:space="preserve">RIVERA CUBILLOS MAIRA LIZBETH </t>
  </si>
  <si>
    <t>maira05rivera@gmail.com</t>
  </si>
  <si>
    <t>CR 5E 162C 05</t>
  </si>
  <si>
    <t>Liliana Cubillos</t>
  </si>
  <si>
    <t>Renuncia - Finalizacion de campaña</t>
  </si>
  <si>
    <t xml:space="preserve">GOMEZ ALFONSO VALERIA </t>
  </si>
  <si>
    <t>valealfonso@hotmail.es</t>
  </si>
  <si>
    <t>CL 47 SUR 72P 16</t>
  </si>
  <si>
    <t>Edisson Garces</t>
  </si>
  <si>
    <t>ABAUNZA DIAZ BRAYAN STIVEN</t>
  </si>
  <si>
    <t>brayanchoco98@gmail.com</t>
  </si>
  <si>
    <t>CL 187C 6 34</t>
  </si>
  <si>
    <t>Elvia Diaz</t>
  </si>
  <si>
    <t xml:space="preserve">BUSTOS MUÑOZ NIKOL VANESSA </t>
  </si>
  <si>
    <t>bustosniko2021@gmail.com</t>
  </si>
  <si>
    <t>CL 53 19A 50 SUR</t>
  </si>
  <si>
    <t>Cecilia Muñoz</t>
  </si>
  <si>
    <t xml:space="preserve">SANABRIA GIRAL MONICA ALEJANDRA </t>
  </si>
  <si>
    <t>alejhandrag1213@gmail.com</t>
  </si>
  <si>
    <t>DG 49D 13i 29 SUR</t>
  </si>
  <si>
    <t>Sandra Giral Romero</t>
  </si>
  <si>
    <t>Por Competencias en Atencion a la Primera Infancia</t>
  </si>
  <si>
    <t>de Claro ventas a sura 01/11/2022</t>
  </si>
  <si>
    <t xml:space="preserve">FELIZZOLA SAUCEDO ROBERTO JOSE </t>
  </si>
  <si>
    <t>rfelizzola1208@gmail.com</t>
  </si>
  <si>
    <t>CL 131C 126 95</t>
  </si>
  <si>
    <t>Nogales Tibaboyes</t>
  </si>
  <si>
    <t>Simona Saucedo</t>
  </si>
  <si>
    <t>Ingenieria de Sistemas 2do semestre</t>
  </si>
  <si>
    <t>Renuncia - Horario</t>
  </si>
  <si>
    <t>GONZALEZ DUARTE EMILCE</t>
  </si>
  <si>
    <t>Cajica</t>
  </si>
  <si>
    <t>emilce.gonzalez.duarte@gmail.com</t>
  </si>
  <si>
    <t>CR 160 133 11</t>
  </si>
  <si>
    <t>Juan Sebastian Muñoz</t>
  </si>
  <si>
    <t>CORDOBA BECERRA LEINER ENRIQUE    </t>
  </si>
  <si>
    <t>leinerok@gmail.com</t>
  </si>
  <si>
    <t>CL 68 105F 21</t>
  </si>
  <si>
    <t>Centauros de Danu</t>
  </si>
  <si>
    <t>Maria Enith Becerra</t>
  </si>
  <si>
    <t>de Claro ventas a Metlife 01/11/2022</t>
  </si>
  <si>
    <t>RUIZ MENDEZ MARIA FERNANDA</t>
  </si>
  <si>
    <t>ruizmendezmariafernanda29@gmail.com</t>
  </si>
  <si>
    <t>CR 9 50 60</t>
  </si>
  <si>
    <t>Jonathan Moreno</t>
  </si>
  <si>
    <t>VELASCO PAMO HEIDY PATRICIA</t>
  </si>
  <si>
    <t>heiidyvelasp@gmail.com</t>
  </si>
  <si>
    <t>CR 36 33 46 TR 13 APTO 302</t>
  </si>
  <si>
    <t>Jeimy Velasco</t>
  </si>
  <si>
    <t>MONTERO DIAZ LEIDY JOHANA</t>
  </si>
  <si>
    <t>Pasa de capital salud a sanitas 01/03/2023</t>
  </si>
  <si>
    <t>leidymontero331@gmail.com</t>
  </si>
  <si>
    <t>CR 92 SUR 74 46 TR 11 APTO 201</t>
  </si>
  <si>
    <t>Nubia Diaz Contreras</t>
  </si>
  <si>
    <t>RUBIANO MOSQUERA DAYRA YULIED</t>
  </si>
  <si>
    <t>julieth2647@gmail.com</t>
  </si>
  <si>
    <t>CL 22A SUR 12H 40</t>
  </si>
  <si>
    <t>San Jose</t>
  </si>
  <si>
    <t>Deyci Andrea Mosquera</t>
  </si>
  <si>
    <t>GALLEGO AVILA YEIMY ALEJANDRA</t>
  </si>
  <si>
    <t>helen230214@gmail.com</t>
  </si>
  <si>
    <t>CL 45C 13 57E</t>
  </si>
  <si>
    <t>Kelly Marcela Perilla</t>
  </si>
  <si>
    <t>GARCIA CARRASCO DANIEL</t>
  </si>
  <si>
    <t>danielgc9421@gmail.com</t>
  </si>
  <si>
    <t>CR 57 125B 95</t>
  </si>
  <si>
    <t>Niza</t>
  </si>
  <si>
    <t>Patricia Garcia Carrasco</t>
  </si>
  <si>
    <t>BAZURDO MONTES JUAN MANUEL</t>
  </si>
  <si>
    <t>jbazurdo60@uan.edu.co</t>
  </si>
  <si>
    <t>DG 68 37A 49</t>
  </si>
  <si>
    <t>Monica Bazurdo Montes</t>
  </si>
  <si>
    <t>Ingenieria Ambiental 9no semestre</t>
  </si>
  <si>
    <t>MATIZ RODRIGUEZ KAREN VIVIANA</t>
  </si>
  <si>
    <t>karenmaro@outlook.es</t>
  </si>
  <si>
    <t>CR 98B 71 49</t>
  </si>
  <si>
    <t>Isabel Rodriguez</t>
  </si>
  <si>
    <t>LICONA GUTIERREZ KEVIN JOAN</t>
  </si>
  <si>
    <t>kevinjliconagutierrez@gmail.com</t>
  </si>
  <si>
    <t>CR 98C 40A 19 SUR</t>
  </si>
  <si>
    <t>Villa Alexandra</t>
  </si>
  <si>
    <t>Luz Neidis Hernandez</t>
  </si>
  <si>
    <t>ROMERO CUELLAR JUDY CARMENZA</t>
  </si>
  <si>
    <t>jirud20@hotmail.com</t>
  </si>
  <si>
    <t>DG 45B BIS SUR 13D 26</t>
  </si>
  <si>
    <t>Karina Romero Cuellar</t>
  </si>
  <si>
    <t>Cuentas y Costos</t>
  </si>
  <si>
    <t>PEÑA RUIZ DIANA VALENTINA</t>
  </si>
  <si>
    <t>Ventaquemada</t>
  </si>
  <si>
    <t>valentinadiana2004@gmail.com</t>
  </si>
  <si>
    <t>CR 17A 1 108</t>
  </si>
  <si>
    <t>Juan Peña Ruiz</t>
  </si>
  <si>
    <t>NUÑEZ VEGA LAURA NATALY</t>
  </si>
  <si>
    <t>lanuve13@gmail.com</t>
  </si>
  <si>
    <t>CL 56A 86C 12</t>
  </si>
  <si>
    <t>Danubio azul</t>
  </si>
  <si>
    <t>Clara Isabel Vega</t>
  </si>
  <si>
    <t>RINCON GUZMAN EMELY TATIANA</t>
  </si>
  <si>
    <t>emelytatis1992@gmail.com</t>
  </si>
  <si>
    <t>TV 73J 68A 15 SUR</t>
  </si>
  <si>
    <t>Laura Maria Beltran</t>
  </si>
  <si>
    <t>HERRERA TRASLADINO MARTA ISABEL</t>
  </si>
  <si>
    <t>marishetras_t@hotmail.com</t>
  </si>
  <si>
    <t>CL 61 SUR 20B 60</t>
  </si>
  <si>
    <t>Parques Tunal</t>
  </si>
  <si>
    <t>Diego Martinez</t>
  </si>
  <si>
    <t>ALVAREZ PINEDA JULIAN ANDRES</t>
  </si>
  <si>
    <t>Sogamoso</t>
  </si>
  <si>
    <t>aa269645@gmail.com</t>
  </si>
  <si>
    <t>DG 82H 73A 13</t>
  </si>
  <si>
    <t>Carmenza Pineda</t>
  </si>
  <si>
    <t>GALINDO SALCEDO ANDREA PAOLA</t>
  </si>
  <si>
    <t>andreapaolagalindo@hotmail.com</t>
  </si>
  <si>
    <t>CR 100 16B 49</t>
  </si>
  <si>
    <t>La Laguna</t>
  </si>
  <si>
    <t>Yury Alexandra Galindo</t>
  </si>
  <si>
    <t>MARTINEZ PAEZ JENNYFER PAOLA</t>
  </si>
  <si>
    <t>paomarjk@gmail.com</t>
  </si>
  <si>
    <t>CR 12A ESTE 96 30 INT 3</t>
  </si>
  <si>
    <t>Rudy Fernanda Martinez</t>
  </si>
  <si>
    <t>ALGARRA PRIETO IVAN SAID</t>
  </si>
  <si>
    <t>isap73@outlook.com</t>
  </si>
  <si>
    <t>CL 6 78C 76 INT 1</t>
  </si>
  <si>
    <t>Alba Iris Salazar</t>
  </si>
  <si>
    <t>GARCIA RODRIGUEZ SIRLEY NATALIA</t>
  </si>
  <si>
    <t>natalia241garcia@gmail.com</t>
  </si>
  <si>
    <t>TV 6B BIS 48K SUR 65 APTO 703 TR 4</t>
  </si>
  <si>
    <t>Karen Daniela Bernal</t>
  </si>
  <si>
    <t>Pasa a coomeva mp 17/04/2023 - pasa a coomeva cartera 25/04/2023</t>
  </si>
  <si>
    <t>PATIÑO RIOS MARLON ALEXIS</t>
  </si>
  <si>
    <t>marlonrios2000@gmail.com</t>
  </si>
  <si>
    <t>CL 90A SUR 3A 42 ESTE</t>
  </si>
  <si>
    <t>Diomar Rios Rodriguez</t>
  </si>
  <si>
    <t>Auxiliar Bancario y Financiero</t>
  </si>
  <si>
    <t>MENDOZA RIVERA MARIA ALEJANDRA</t>
  </si>
  <si>
    <t>alejandramndzrvr@gmail.com</t>
  </si>
  <si>
    <t>CR 5A 1 20 CS 10</t>
  </si>
  <si>
    <t>Yeny Patricia Rivera</t>
  </si>
  <si>
    <t>Renuncia - No hay oportunidades de estudiar y mal ambiente laboral</t>
  </si>
  <si>
    <t>CR 78M 40B 35 SUR</t>
  </si>
  <si>
    <t>Renuncia - Traslado de ciudad</t>
  </si>
  <si>
    <t>BUITRAGO ARDILA LAURA XIMENA</t>
  </si>
  <si>
    <t>buitrago655@gmail.com</t>
  </si>
  <si>
    <t>TV 39A 72D 71 SUR</t>
  </si>
  <si>
    <t>Arborizadora alta</t>
  </si>
  <si>
    <t>Leandro Buitrago</t>
  </si>
  <si>
    <t>FOMEQUE CARVAJAL GINA VANESSA</t>
  </si>
  <si>
    <t>ginavanesa2000@gmail.com</t>
  </si>
  <si>
    <t>CL 69A SUR 104 18</t>
  </si>
  <si>
    <t>Monica Carvajal Jurado</t>
  </si>
  <si>
    <t>RAMOS CUESTA LUISA FERNANDA</t>
  </si>
  <si>
    <t>luferacu031@gmail.com</t>
  </si>
  <si>
    <t>CR 24 47A 61 SUR</t>
  </si>
  <si>
    <t>El Tunal</t>
  </si>
  <si>
    <t>Martha Ramos Cuesta</t>
  </si>
  <si>
    <t>BAÑOS GALVEZ NICOLT SLENDY</t>
  </si>
  <si>
    <t>nicoltbg66@gmail.com</t>
  </si>
  <si>
    <t>CL 45 9 10</t>
  </si>
  <si>
    <t>Luz Galvez Velez</t>
  </si>
  <si>
    <t>Ingeniero(a) SST</t>
  </si>
  <si>
    <t>Director(a) de SST</t>
  </si>
  <si>
    <t>FRAILE GONZALEZ YURLEY XIMENA</t>
  </si>
  <si>
    <t>ximenafraile14@gmail.com</t>
  </si>
  <si>
    <t>CR 53A 128B 14</t>
  </si>
  <si>
    <t>Jorge Luis Fraile</t>
  </si>
  <si>
    <t>GONZALEZ PORTELA LUISA MARIA     </t>
  </si>
  <si>
    <t>luisa.portela1030@gmail.com</t>
  </si>
  <si>
    <t>CR 2A 11 03</t>
  </si>
  <si>
    <t>La Capilla</t>
  </si>
  <si>
    <t>Jose David Tovar</t>
  </si>
  <si>
    <t>SERNA GARCIA ANGIE TATIANA</t>
  </si>
  <si>
    <t>serna.angieta@gmail.com</t>
  </si>
  <si>
    <t>CL 10A 19B 194</t>
  </si>
  <si>
    <t>Edilberto Serna</t>
  </si>
  <si>
    <t>RAMIREZ MONTAÑO LILIANA MARIA</t>
  </si>
  <si>
    <t>lanamara00@gmail.com</t>
  </si>
  <si>
    <t>CR 20 40 78 APTO 404</t>
  </si>
  <si>
    <t>Bielsa Montaño</t>
  </si>
  <si>
    <t>Derecho 8vo semestre</t>
  </si>
  <si>
    <t>SANCHEZ TORRES ANDERSON NICOLAS</t>
  </si>
  <si>
    <t>andersonnicolassancheztorres@gmail.com</t>
  </si>
  <si>
    <t>CL 1A 2A 32 ESTE</t>
  </si>
  <si>
    <t>Mirador Centro</t>
  </si>
  <si>
    <t>Mery Torres</t>
  </si>
  <si>
    <t>HOYOS JIMENEZ LAURA CAROLINA</t>
  </si>
  <si>
    <t>laucarolinaj@gmail.com</t>
  </si>
  <si>
    <t>CR 102 72 47 SUR</t>
  </si>
  <si>
    <t>Patricia Jimenez</t>
  </si>
  <si>
    <t>GARCES BUENO VANESSA</t>
  </si>
  <si>
    <t>girl.-.0909@hotmail.com</t>
  </si>
  <si>
    <t>Amanda Bueno</t>
  </si>
  <si>
    <t>a partir de 12 sep pasa de credibanco a Yanbal Bogotá</t>
  </si>
  <si>
    <t>FUENTES CARDENAS CAROL DAYAN</t>
  </si>
  <si>
    <t>fuentes.carol93@gmail.com</t>
  </si>
  <si>
    <t>CR 72B 5B 90</t>
  </si>
  <si>
    <t>Leidy Johana Garavito</t>
  </si>
  <si>
    <t>VELOZA ALAPE NICOLL VANESSA     </t>
  </si>
  <si>
    <t>vanesa.veloza1310@gmail.com</t>
  </si>
  <si>
    <t>CL 65A 11A 86 ESTE</t>
  </si>
  <si>
    <t>Andrea Milena Alape</t>
  </si>
  <si>
    <t>Contabilizacion</t>
  </si>
  <si>
    <t>ROMERO GALVIS ANGIE LUCIANA</t>
  </si>
  <si>
    <t>angielucianaromero17@gmail.com</t>
  </si>
  <si>
    <t>CL 70G 113 84</t>
  </si>
  <si>
    <t>La Viviera</t>
  </si>
  <si>
    <t>Juan Pablo Molina</t>
  </si>
  <si>
    <t>Pasa a coomeva cartera 14/06/2023</t>
  </si>
  <si>
    <t>Constantes incapacidades</t>
  </si>
  <si>
    <t>AGUIRRE GALLO ALLISON ANDREA</t>
  </si>
  <si>
    <t>andreaaguirre2501@gmail.com</t>
  </si>
  <si>
    <t>CR 17 ESTE 54A 73</t>
  </si>
  <si>
    <t>Lina Yaneth Gallo</t>
  </si>
  <si>
    <t>recreacion y Deportes</t>
  </si>
  <si>
    <t>PALENCIA RIOS JUAN DIEGO</t>
  </si>
  <si>
    <t>juanitopalencia23@gmail.com</t>
  </si>
  <si>
    <t xml:space="preserve">CL 64 112B 82 </t>
  </si>
  <si>
    <t>Aleyda Rios</t>
  </si>
  <si>
    <t>Pasa a azteca 01/03/2023</t>
  </si>
  <si>
    <t>URIBE PARRA MARIA DEL PILAR</t>
  </si>
  <si>
    <t>CR 38 34A 37 TR 5 APTO 404</t>
  </si>
  <si>
    <t xml:space="preserve">Auxiliar de Licitación </t>
  </si>
  <si>
    <t>SUAREZ VARGAS MAGDA JOHANNA      </t>
  </si>
  <si>
    <t>johasuava@gmail.com</t>
  </si>
  <si>
    <t>CR 10 BIS 17 92 SUR</t>
  </si>
  <si>
    <t>Ciudad Jardin Sur</t>
  </si>
  <si>
    <t>Pasa a coordinadora banco agrario 01/07/2023</t>
  </si>
  <si>
    <t>ANGEL LOPEZ NELCY KATHERINE</t>
  </si>
  <si>
    <t>nahia0503@gmail.com</t>
  </si>
  <si>
    <t xml:space="preserve">CL 30 SUR 26A 36 </t>
  </si>
  <si>
    <t>El Libertador</t>
  </si>
  <si>
    <t>Gloria Nelcy Lopez</t>
  </si>
  <si>
    <t>LEON GONZALEZ JHONATTAN ANDRES</t>
  </si>
  <si>
    <t>jaleongon91@hotmail.com</t>
  </si>
  <si>
    <t>CL 51C SUR 5A 66E</t>
  </si>
  <si>
    <t>Pedro Julio Leon</t>
  </si>
  <si>
    <t>PALACIOS PEÑA EDNA MILENA</t>
  </si>
  <si>
    <t>mile_publicidad@yahoo.es</t>
  </si>
  <si>
    <t>CL 49B SUR 29 37</t>
  </si>
  <si>
    <t>El Carmen</t>
  </si>
  <si>
    <t>Telmo Palacios Millan</t>
  </si>
  <si>
    <t>Publicidad y Mercadeo</t>
  </si>
  <si>
    <t>MELO TELLEZ WENDY KATHERINE</t>
  </si>
  <si>
    <t>wen_salome0105@hotmail.com</t>
  </si>
  <si>
    <t xml:space="preserve">CR 2C 44 45 </t>
  </si>
  <si>
    <t>Quinjanares</t>
  </si>
  <si>
    <t>Maria Fanny Tellez</t>
  </si>
  <si>
    <t>ZARATE VELA YENSI YULIET</t>
  </si>
  <si>
    <t>jensijulieth0978@gmail.com</t>
  </si>
  <si>
    <t>CR 79G 13A 51</t>
  </si>
  <si>
    <t>Dora Vela Amaya</t>
  </si>
  <si>
    <t>SEGURA SALCEDO JORGE LUIS</t>
  </si>
  <si>
    <t>Anapoima</t>
  </si>
  <si>
    <t>CL 73 64 61</t>
  </si>
  <si>
    <t>Martha Salcedo</t>
  </si>
  <si>
    <t>GARZON AMAYA ANGIE LORENA</t>
  </si>
  <si>
    <t>angie.garzon1112@gmail.com</t>
  </si>
  <si>
    <t>KM 7 VIA LA CALERA</t>
  </si>
  <si>
    <t>El Hato</t>
  </si>
  <si>
    <t>Luis Enrique Garzon</t>
  </si>
  <si>
    <t>Auxiliar de Seguridad en el Trabajo</t>
  </si>
  <si>
    <t>pasa de claro a azteca 02/02/2023</t>
  </si>
  <si>
    <t>PATIÑO RIOS MARY LUZ</t>
  </si>
  <si>
    <t>maorioz46@gmail.com</t>
  </si>
  <si>
    <t>CR 18Y 66C 40 SUR</t>
  </si>
  <si>
    <t>Andres Morales</t>
  </si>
  <si>
    <t>VILLARREAL RODRIGUEZ JOAN ANDRES</t>
  </si>
  <si>
    <t>joanvillarreal02@gmail.com</t>
  </si>
  <si>
    <t>CR 2A 17B 07</t>
  </si>
  <si>
    <t>Jose Agustin Villarreal</t>
  </si>
  <si>
    <t>LOZANO GUZMAN BENHUR RODRIGO</t>
  </si>
  <si>
    <t>brlrodri@hotmail.com</t>
  </si>
  <si>
    <t>CL 49 SUR 88C 30</t>
  </si>
  <si>
    <t>Quintas de Santa Cecilia</t>
  </si>
  <si>
    <t>Luz Marina Cruz</t>
  </si>
  <si>
    <t>Ingeniero de Sistemas</t>
  </si>
  <si>
    <t>Gerente Jr Infraestructura y Redes</t>
  </si>
  <si>
    <t>FLORIAN MARTINEZ BRAYAN STID</t>
  </si>
  <si>
    <t>brayanmartinez12300@gmail.com</t>
  </si>
  <si>
    <t>CR 12 BIS 34A 06 SUR</t>
  </si>
  <si>
    <t>Yohana Martinez</t>
  </si>
  <si>
    <t>Renuncia - No le gusto la campaña</t>
  </si>
  <si>
    <t>GOMEZ PORRAS MICHEL DAYANA</t>
  </si>
  <si>
    <t>dilansneiderpulido@gmail.com</t>
  </si>
  <si>
    <t>CR 18C BIS 70 SUR</t>
  </si>
  <si>
    <t>Yuli Tatiana Porras</t>
  </si>
  <si>
    <t>BERNAL GOMEZ XIOMARA ALEJANDRA</t>
  </si>
  <si>
    <t>ab0277019@gmail.com</t>
  </si>
  <si>
    <t>CR 91D 56H 59 SUR</t>
  </si>
  <si>
    <t>Bosa Cabaña</t>
  </si>
  <si>
    <t>Ivonne Gomez</t>
  </si>
  <si>
    <t>Laboral en Atencion a la Primera Infancia</t>
  </si>
  <si>
    <t>RODRIGUEZ HERNANDEZ YURI NAYIBER</t>
  </si>
  <si>
    <t>yurirodriguez042002@gmail.com</t>
  </si>
  <si>
    <t>CR 14B 106 33 SUR</t>
  </si>
  <si>
    <t>Brazuelos</t>
  </si>
  <si>
    <t>Olga Hernandez</t>
  </si>
  <si>
    <t>SUAREZ FLOREZ JONATHAN ARLEY</t>
  </si>
  <si>
    <t>jonathanflorez2351@gmail.com</t>
  </si>
  <si>
    <t>CL 19 7A 41</t>
  </si>
  <si>
    <t>Edison Garzon</t>
  </si>
  <si>
    <t>URREGO TIQUE LAURA YINETH</t>
  </si>
  <si>
    <t>yinethtique99@gmail.com</t>
  </si>
  <si>
    <t>CL 53B SUR 5C 27 ESTE</t>
  </si>
  <si>
    <t>Sandra Milena Urrego</t>
  </si>
  <si>
    <t>Gestion del Talento Humano</t>
  </si>
  <si>
    <t>GOMEZ GUZMAN SANTIAGO</t>
  </si>
  <si>
    <t>santiagogomezguzman@hotmail.com</t>
  </si>
  <si>
    <t>CL 6A 94A 26</t>
  </si>
  <si>
    <t>Marcela Guzman Triana</t>
  </si>
  <si>
    <t>Ingenieria Ambiental 6to semestre</t>
  </si>
  <si>
    <t>RODRIGUEZ MANRIQUE MICHEL DAYANA</t>
  </si>
  <si>
    <t>dayanasjrm15@gmail.com</t>
  </si>
  <si>
    <t>DG 46A 12F 16</t>
  </si>
  <si>
    <t>Maro Fidel</t>
  </si>
  <si>
    <t>Julie Alexandra Manrique</t>
  </si>
  <si>
    <t>CRUZ ROJAS MAIRA VALENTINA</t>
  </si>
  <si>
    <t>valencruz93@gmail.com</t>
  </si>
  <si>
    <t>CR 5M 48X SUR 41</t>
  </si>
  <si>
    <t>Juan Dario Cruz Chavez</t>
  </si>
  <si>
    <t>Pasa de coomeva mp a coomeva cartera 08/06/2023</t>
  </si>
  <si>
    <t>DELGADO MORENO LINDA LIZETH</t>
  </si>
  <si>
    <t>linda1807delgado@gmail.com</t>
  </si>
  <si>
    <t>CR 4 52A 29 SUR</t>
  </si>
  <si>
    <t>Victor Alfonso Delgado</t>
  </si>
  <si>
    <t>PEREZ PULIDO ANDRES FELIPE</t>
  </si>
  <si>
    <t>pipepulido49@gmail.com</t>
  </si>
  <si>
    <t>CL 51A 4B 18 SUR</t>
  </si>
  <si>
    <t>Adriana Milena Pulido</t>
  </si>
  <si>
    <t>Pasa de coomeva a liberty 15/02/2023</t>
  </si>
  <si>
    <t>PINILLA NIETO BRENDA SAMARA</t>
  </si>
  <si>
    <t>samarapinilla24@gmail.com</t>
  </si>
  <si>
    <t>CR 4 22B 89 SUR</t>
  </si>
  <si>
    <t>Gloria Nieto</t>
  </si>
  <si>
    <t>AGRESOT BARRIOS OMAR DAVID</t>
  </si>
  <si>
    <t>agresot13@gmail.com</t>
  </si>
  <si>
    <t xml:space="preserve">CR 92 71 41 SUR </t>
  </si>
  <si>
    <t>Johanna Barrios</t>
  </si>
  <si>
    <t>SANDOVAL CABRA ALVARO ISAAC</t>
  </si>
  <si>
    <t>alvarosandoval63@hotmail.com</t>
  </si>
  <si>
    <t>CL 75A 10A 40 SUR</t>
  </si>
  <si>
    <t xml:space="preserve">Santa Librada </t>
  </si>
  <si>
    <t>Melida Sandoval</t>
  </si>
  <si>
    <t>REYES PEREZ LIGIA DEICY</t>
  </si>
  <si>
    <t>Pasa de capital salud a compensar 01/01/2023</t>
  </si>
  <si>
    <t>deicyreyes80@gmail.com</t>
  </si>
  <si>
    <t>CR 73G 59B 52 SUR</t>
  </si>
  <si>
    <t>India Catalina</t>
  </si>
  <si>
    <t>Johanna Reyes Perez</t>
  </si>
  <si>
    <t>OSPINA LOPEZ OSCAR STEVEN</t>
  </si>
  <si>
    <t>stevenospina.lopez@gmail.com</t>
  </si>
  <si>
    <t>CL 40 SUR 72L 40</t>
  </si>
  <si>
    <t>PEÑALOZA LUGO MARIANA</t>
  </si>
  <si>
    <t>marianapenaloza501@gmail.com</t>
  </si>
  <si>
    <t>CL 33A SUR 78Q 75</t>
  </si>
  <si>
    <t>Maria del Pilar Lugo</t>
  </si>
  <si>
    <t>GARAVITO ORTEGA MARIANA SOFIA</t>
  </si>
  <si>
    <t>mgaravito2102@gmail.com</t>
  </si>
  <si>
    <t>TV 77A 58A SUR 03</t>
  </si>
  <si>
    <t>Primavera II</t>
  </si>
  <si>
    <t>Claudia Prtega Niño</t>
  </si>
  <si>
    <t>DAZA PORRAS SEBASTIAN</t>
  </si>
  <si>
    <t>sebastiandaza74@gmail.com</t>
  </si>
  <si>
    <t>CL 48D SUR 10 04</t>
  </si>
  <si>
    <t>Luis Antonio Daza</t>
  </si>
  <si>
    <t>MONEDERO MORENO STHEFANY ANDREA</t>
  </si>
  <si>
    <t>monederosthefany01@gmail.com</t>
  </si>
  <si>
    <t>CR 4 52A 50 SUR</t>
  </si>
  <si>
    <t>Angela Moreno</t>
  </si>
  <si>
    <t>HIGGINS ARIZAL SOTTY PAOLA</t>
  </si>
  <si>
    <t>cibersotty@hotmail.com</t>
  </si>
  <si>
    <t>CL 39F 72F 70</t>
  </si>
  <si>
    <t>Nueva York</t>
  </si>
  <si>
    <t>Andres Tirado Martinez</t>
  </si>
  <si>
    <t>COLLAZOS RODRIGUEZ ALEJANDRO STEVAN</t>
  </si>
  <si>
    <t>alejandro.collazos.17.itcr@gmail.com</t>
  </si>
  <si>
    <t>CR 26 9 10 SUR</t>
  </si>
  <si>
    <t>La Fraguita</t>
  </si>
  <si>
    <t>Alexandra Collazos Rodriguez</t>
  </si>
  <si>
    <t>Comercio con enfasis en Sistemas</t>
  </si>
  <si>
    <t>ZABALETA CONDE LINDA VANESSA</t>
  </si>
  <si>
    <t>lindazabaletaconde2111@gmail.com</t>
  </si>
  <si>
    <t>CR 12 ESTE 11 25 SUR</t>
  </si>
  <si>
    <t>Diana Zabaleta Conde</t>
  </si>
  <si>
    <t>Enfermeria</t>
  </si>
  <si>
    <t>de claro ventas a sura 01/11/2022</t>
  </si>
  <si>
    <t>Renuncia - Otra oferta laboral y cambio de ciudad</t>
  </si>
  <si>
    <t>LINARES ATEHORTUA DANIA KATERINE</t>
  </si>
  <si>
    <t>danialinaresatehortua20@gmail.com</t>
  </si>
  <si>
    <t>CR 23 BIS ESTE 09 SUR 13</t>
  </si>
  <si>
    <t>Los Laureles</t>
  </si>
  <si>
    <t>HUESO CABREJO MARIA PAULA</t>
  </si>
  <si>
    <t>cabrejopaula@hotmail.com</t>
  </si>
  <si>
    <t>CL 59B SUR 47 93</t>
  </si>
  <si>
    <t>Coruña</t>
  </si>
  <si>
    <t>Luz Mireya Cabrejo</t>
  </si>
  <si>
    <t>RODRIGUEZ GONZALEZ JOSE EDUARDO</t>
  </si>
  <si>
    <t>j31359356@gmail.com</t>
  </si>
  <si>
    <t>CL 7 94 78 CS 5</t>
  </si>
  <si>
    <t>Ruth Mery Gonzalez</t>
  </si>
  <si>
    <t>GUTIERREZ VARGAS SANTIAGO</t>
  </si>
  <si>
    <t>santiago0318gutierrez@gmail.com</t>
  </si>
  <si>
    <t>CR 7 27B 80 SUR</t>
  </si>
  <si>
    <t>Julieth Gutierrez Vargas</t>
  </si>
  <si>
    <t>Renuncia - Problemas personales y estrés laboral</t>
  </si>
  <si>
    <t>CIFUENTES ALONSO MARIO ANDRES</t>
  </si>
  <si>
    <t>CR 113 18A 05</t>
  </si>
  <si>
    <t>de claro ventas a Coomeva 01/11/2022</t>
  </si>
  <si>
    <t>VARGAS FALLA SINDI CAROLINA</t>
  </si>
  <si>
    <t>Tello</t>
  </si>
  <si>
    <t xml:space="preserve">sindycarolina.vf@gmail.com </t>
  </si>
  <si>
    <t>CR 82G BIS SUR 59 62</t>
  </si>
  <si>
    <t>Juan Camilo Vargas Falla</t>
  </si>
  <si>
    <t>Salud</t>
  </si>
  <si>
    <t>TAPIAS GUZMAN SANDRA MILENA</t>
  </si>
  <si>
    <t>sandra.milena.tapias@gmail.com</t>
  </si>
  <si>
    <t>DG 69A 14U 25</t>
  </si>
  <si>
    <t>Gabriel Guzman</t>
  </si>
  <si>
    <t>Auxiliar Farmaceutico</t>
  </si>
  <si>
    <t>OSORIO PAVA JAIRO ANDRES</t>
  </si>
  <si>
    <t>osoriopava@gmail.com</t>
  </si>
  <si>
    <t>MZ 48 CS 17</t>
  </si>
  <si>
    <t>Jardin Santander - Ibague</t>
  </si>
  <si>
    <t>Blanca Pava Leon</t>
  </si>
  <si>
    <t>Empresarial</t>
  </si>
  <si>
    <t xml:space="preserve">SERNA RAYO AMPARO </t>
  </si>
  <si>
    <t>sernarayoamparo@gmail.com</t>
  </si>
  <si>
    <t>CL 22 BIS 120 28</t>
  </si>
  <si>
    <t>La Aldea</t>
  </si>
  <si>
    <t xml:space="preserve">JEREZ VIVAS JINETH MILENA </t>
  </si>
  <si>
    <t>jinethjerez@hotmail.com</t>
  </si>
  <si>
    <t>DG 71C BIS A SUR 77J 05</t>
  </si>
  <si>
    <t>Carbonell</t>
  </si>
  <si>
    <t>Maria Consuelo Vivas Rozo</t>
  </si>
  <si>
    <t>Gestion de Mercadeo</t>
  </si>
  <si>
    <t xml:space="preserve">SANCHEZ VELANDIA LILIAM GABRIELA </t>
  </si>
  <si>
    <t>gabiidiivelandiia17@gmail.com</t>
  </si>
  <si>
    <t>CR 92 42A 41</t>
  </si>
  <si>
    <t>Dindalito</t>
  </si>
  <si>
    <t>Martha Lilian Velandia</t>
  </si>
  <si>
    <t>RAMIREZ ANDRADE LEIDY ALEXANDRA</t>
  </si>
  <si>
    <t>leidyara188@gmail.com</t>
  </si>
  <si>
    <t>CR 182 64F 11 SUR</t>
  </si>
  <si>
    <t>Lucero Medio</t>
  </si>
  <si>
    <t xml:space="preserve">GARAVITO MONTAÑO ANGEL CAMILO </t>
  </si>
  <si>
    <t>angelcamilogaravito@gmail.com</t>
  </si>
  <si>
    <t>DG 67B 28 21 SUR</t>
  </si>
  <si>
    <t>Lucila Montaño Gomez</t>
  </si>
  <si>
    <t>ORTA RUIZ GRISELDA MILENA</t>
  </si>
  <si>
    <t>Cienaga</t>
  </si>
  <si>
    <t>grisemile12@gmail.com</t>
  </si>
  <si>
    <t>CL 70 96 85</t>
  </si>
  <si>
    <t>Alamos</t>
  </si>
  <si>
    <t xml:space="preserve">LUNA LOZANO PAULA XIMENA </t>
  </si>
  <si>
    <t>paulaluna885@gmail.com</t>
  </si>
  <si>
    <t>CL 77A SUR 14 08 INT 1</t>
  </si>
  <si>
    <t>La Marichuela</t>
  </si>
  <si>
    <t>Rafael Enrique Luna</t>
  </si>
  <si>
    <t>Lenguas Modernas</t>
  </si>
  <si>
    <t>AVILA AREVALO CRISTIAN CAMILO</t>
  </si>
  <si>
    <t>cristianavilaarevalo@gmail.com</t>
  </si>
  <si>
    <t>CL 55 104 49</t>
  </si>
  <si>
    <t>Maria Arevalo</t>
  </si>
  <si>
    <t xml:space="preserve">ROJAS SALAZAR HERNAN DARIO </t>
  </si>
  <si>
    <t>darher21@gmail.com</t>
  </si>
  <si>
    <t>CL 55A SUR 27 34 INT 201</t>
  </si>
  <si>
    <t>San Vicente Ferrer</t>
  </si>
  <si>
    <t>Jeniffer Lizeth Suarez</t>
  </si>
  <si>
    <t>Etica y Pedagogia</t>
  </si>
  <si>
    <t xml:space="preserve">TELLEZ ALMONACID LAURA DANIELA </t>
  </si>
  <si>
    <t>danielatellez200@gmail.com</t>
  </si>
  <si>
    <t>CR 12B ESTE 19 46 SUR</t>
  </si>
  <si>
    <t>Vanessa Chiquiza Almonacid</t>
  </si>
  <si>
    <t>RODRIGUEZ MORENO BRYAN SEBASTIAN</t>
  </si>
  <si>
    <t>bryanrodriguez7000@hotmail.com</t>
  </si>
  <si>
    <t>CR 2A 38F 11 SUR</t>
  </si>
  <si>
    <t>Wilton Rodriguez Garcia</t>
  </si>
  <si>
    <t xml:space="preserve">CIFUENTES GUERRERO EYLEN MARYCELA </t>
  </si>
  <si>
    <t>eylenguerrero@gmail.com</t>
  </si>
  <si>
    <t>CR 12A ESTE 96 36 INT 4</t>
  </si>
  <si>
    <t>Martha Lucia Guerrero</t>
  </si>
  <si>
    <t xml:space="preserve">BOBADILLA CORRECHA LADY JOHANNA </t>
  </si>
  <si>
    <t>leidicorrecha2002@gmail.com</t>
  </si>
  <si>
    <t>CL 65B 105 14</t>
  </si>
  <si>
    <t>El muelle</t>
  </si>
  <si>
    <t>Maria Gloria Correcha</t>
  </si>
  <si>
    <t>Tripulante de Cabina</t>
  </si>
  <si>
    <t>GIRALDO MATEUS PAULA TATIANA</t>
  </si>
  <si>
    <t>tatiana.girald@gmail.com</t>
  </si>
  <si>
    <t>CL 33 0 99E CS 113</t>
  </si>
  <si>
    <t>Rosalba Mateus Gonzalez</t>
  </si>
  <si>
    <t>Analista de Saneamiento</t>
  </si>
  <si>
    <t>SANABRIA MEJIA LADY ALEJANDRA</t>
  </si>
  <si>
    <t>lasanabria64@misena.edu.co</t>
  </si>
  <si>
    <t>CR 4D 100 25 SUR</t>
  </si>
  <si>
    <t>Brillante</t>
  </si>
  <si>
    <t>Yolanda Mejia</t>
  </si>
  <si>
    <t>GOMEZ ARCILA WILLIAM ESTIVEN</t>
  </si>
  <si>
    <t>williamarcilask8@gmail.com</t>
  </si>
  <si>
    <t>CR 10 45B SUR 87E</t>
  </si>
  <si>
    <t>Nury Cristina Arcila</t>
  </si>
  <si>
    <t xml:space="preserve">PAEZ OCAMPO JOHANNA JERALDINE </t>
  </si>
  <si>
    <t>CR 14D ESTE 91B 48 SUR</t>
  </si>
  <si>
    <t>Johanna Paez</t>
  </si>
  <si>
    <t xml:space="preserve">SARMIENTO PEÑA ANGIE CAROLINA </t>
  </si>
  <si>
    <t>CL 167C 16D 15</t>
  </si>
  <si>
    <t>Jully Bejarano</t>
  </si>
  <si>
    <t>MEDINA LEON NANCY JOHANA</t>
  </si>
  <si>
    <t>nancyjohanam@gmail.com</t>
  </si>
  <si>
    <t>CL 35A SUR 8A 27</t>
  </si>
  <si>
    <t>CAMELO VALERO JUAN FELIPE</t>
  </si>
  <si>
    <t>onelionmc@gmail.com</t>
  </si>
  <si>
    <t>CR 6A ESTE 17 21</t>
  </si>
  <si>
    <t>San Humberto</t>
  </si>
  <si>
    <t>CORONADO VELASQUEZ ANA JOHANNA</t>
  </si>
  <si>
    <t>yovis-1980@hotmail.com</t>
  </si>
  <si>
    <t>CL 6D 2 11 ESTE</t>
  </si>
  <si>
    <t>Pasa de sura a banco agrario 02/02/2023</t>
  </si>
  <si>
    <t>ESPITIA RIAÑO MARGARETH SOFIA</t>
  </si>
  <si>
    <t>Chitaraque</t>
  </si>
  <si>
    <t>sofiaespitia95@hotmail.com</t>
  </si>
  <si>
    <t>DG 48J SUR 1 96 INT 2 CS 6</t>
  </si>
  <si>
    <t>Rochica Sur</t>
  </si>
  <si>
    <t>Hada Deiby Espitia</t>
  </si>
  <si>
    <t>UMBA TORRES SANDRA PATRICIA</t>
  </si>
  <si>
    <t>umsandra@hotmail.com</t>
  </si>
  <si>
    <t>CR 81 75 SUR 11 TR 1 APTO 504</t>
  </si>
  <si>
    <t>Pablo Zona Moreno</t>
  </si>
  <si>
    <t xml:space="preserve">RODRIGUEZ POMARES EDER LUIS </t>
  </si>
  <si>
    <t>ederluiser98@gmail.com</t>
  </si>
  <si>
    <t>CR 92 71 41 SUR CS 131</t>
  </si>
  <si>
    <t>El Recreo</t>
  </si>
  <si>
    <t>Johana Maria Barrios</t>
  </si>
  <si>
    <t>VILLAMARIN GUTIERREZ NICOLL</t>
  </si>
  <si>
    <t>nickol1621@gmail.com</t>
  </si>
  <si>
    <t>CR 7 3 13</t>
  </si>
  <si>
    <t>Blanca Yudis Gutierrez</t>
  </si>
  <si>
    <t>ARIZA ROBLES ELIANIS ESTHER</t>
  </si>
  <si>
    <t>elianis230@hotmail.com</t>
  </si>
  <si>
    <t>DG 46 SUR 12G 26</t>
  </si>
  <si>
    <t>Ruth Robles Arqueque</t>
  </si>
  <si>
    <t xml:space="preserve">MENDEZ MONROY NICOLL VALENTINA </t>
  </si>
  <si>
    <t>nicollvalentinamendezmonroy@gmail.com</t>
  </si>
  <si>
    <t>CL 36B SUR 10B 21</t>
  </si>
  <si>
    <t>Maria Consuelo Monroy</t>
  </si>
  <si>
    <t>OSPINA ARIAS EDIER</t>
  </si>
  <si>
    <t>edierariasospina@gmail.com</t>
  </si>
  <si>
    <t>CR 4H 56 53 SUR</t>
  </si>
  <si>
    <t>Danubio Azul</t>
  </si>
  <si>
    <t>Eugenia Arias Cisneros</t>
  </si>
  <si>
    <t>SANCHEZ FORERO YULIETH CAROLINA</t>
  </si>
  <si>
    <t>juliethcarolinasanchez41@gmail.com</t>
  </si>
  <si>
    <t>CL 50 SUR 77K 04</t>
  </si>
  <si>
    <t>Martha Forero</t>
  </si>
  <si>
    <t>SANTAMARIA MORENO JENIFER STEFAN</t>
  </si>
  <si>
    <t>jm8540849@gmail.com</t>
  </si>
  <si>
    <t>CR 4J 52A 34 SUR</t>
  </si>
  <si>
    <t>Judy Moreno Achury</t>
  </si>
  <si>
    <t>JIMENEZ AVILA LAURA CAMILA</t>
  </si>
  <si>
    <t>laura.camila.jimenez.avila@gmail.com</t>
  </si>
  <si>
    <t>CR 98B 72 25</t>
  </si>
  <si>
    <t>Rita Julia Avila</t>
  </si>
  <si>
    <t>Administrativo en Salud</t>
  </si>
  <si>
    <t>MENDEZ MONROY LAURA ALEJANDRA</t>
  </si>
  <si>
    <t>lauralejandramendezmonroy754@gmail.com</t>
  </si>
  <si>
    <t>MATEUS SALAMANCA MICHEL ALEJANDRA</t>
  </si>
  <si>
    <t>alejandramateus02@gmail.com</t>
  </si>
  <si>
    <t>CL 86A SUR 7 ESTE 51</t>
  </si>
  <si>
    <t>Yeimy Rocio Mateus Salamanca</t>
  </si>
  <si>
    <t xml:space="preserve">ARISTIZABAL RIVERA DANA </t>
  </si>
  <si>
    <t>danaaris16@gmail.com</t>
  </si>
  <si>
    <t>DG 68D SUR 70C 31 TR 15 APTO 304</t>
  </si>
  <si>
    <t>Dayan Aristizabal Rivera</t>
  </si>
  <si>
    <t xml:space="preserve">RAMIREZ SANTANA LAURA CAMILA </t>
  </si>
  <si>
    <t>laurasantana0820@gmail.com</t>
  </si>
  <si>
    <t>CL 4B 8 57</t>
  </si>
  <si>
    <t>Progreso</t>
  </si>
  <si>
    <t>Sandra Milena Usme</t>
  </si>
  <si>
    <t>Suegro(a)</t>
  </si>
  <si>
    <t>CRUZ RUEDA GEIDI NATALIA</t>
  </si>
  <si>
    <t>nataliacruz1996@hotmail.com</t>
  </si>
  <si>
    <t>CR 97 23A 37</t>
  </si>
  <si>
    <t>Cofradia</t>
  </si>
  <si>
    <t>Alexandra Cruz</t>
  </si>
  <si>
    <t>Administracion 7mo semestre</t>
  </si>
  <si>
    <t xml:space="preserve">OROZCO RODRIGUEZ JUAN CAMILO </t>
  </si>
  <si>
    <t>userpw515@hotmail.com</t>
  </si>
  <si>
    <t>CR 119 65A 40</t>
  </si>
  <si>
    <t>Juan Carlos Orozco</t>
  </si>
  <si>
    <t>jkarmankm22@gmail.com</t>
  </si>
  <si>
    <t>DG 85 85 30</t>
  </si>
  <si>
    <t>La Española</t>
  </si>
  <si>
    <t>German Paipilla</t>
  </si>
  <si>
    <t>Mantenimiento de Computo</t>
  </si>
  <si>
    <t xml:space="preserve">GARZON VEGA LIDA LUCERO </t>
  </si>
  <si>
    <t>lilucerito@hotmail.com</t>
  </si>
  <si>
    <t>CR 22C ESTE 11A 16 SUR</t>
  </si>
  <si>
    <t>Ana Vega</t>
  </si>
  <si>
    <t>GONZALEZ GAITAN KAREN ANDREA</t>
  </si>
  <si>
    <t>gaitanandreita@gmail.com</t>
  </si>
  <si>
    <t>CR 79G 13A 57</t>
  </si>
  <si>
    <t>Martha Patricia Gaitan</t>
  </si>
  <si>
    <t>de planta a partir de 29/11/2022</t>
  </si>
  <si>
    <t>ZAMUDIO GIL JIREH LORENA</t>
  </si>
  <si>
    <t>lorenazamudio05@gmail.com</t>
  </si>
  <si>
    <t>CL 144 136A 45 TR 7 APTO 104</t>
  </si>
  <si>
    <t>Diana Janeth Gil</t>
  </si>
  <si>
    <t>Drecho 7mo semestre</t>
  </si>
  <si>
    <t>SUAREZ PERILLA LAURA VANESSA</t>
  </si>
  <si>
    <t>vnss.suarez@outlook.es</t>
  </si>
  <si>
    <t>CL 141 9 85</t>
  </si>
  <si>
    <t>Lady Suarez Perilla</t>
  </si>
  <si>
    <t>Coordinador(a) BI</t>
  </si>
  <si>
    <t>CRIOLLO BELTRAN SANDRA MILENA</t>
  </si>
  <si>
    <t>smcriollob@gmail.com</t>
  </si>
  <si>
    <t>DG 83A 76A 16</t>
  </si>
  <si>
    <t>Maria Fernanda Guerrero</t>
  </si>
  <si>
    <t>Pasa de asistente a directora 01/12/2022</t>
  </si>
  <si>
    <t>MOSQUERA URRUTIA LUIS ALBEIRO</t>
  </si>
  <si>
    <t>luisurrutia492@gmail.com</t>
  </si>
  <si>
    <t>DG 67C 43 47</t>
  </si>
  <si>
    <t>Camacol - Bello</t>
  </si>
  <si>
    <t>Miguelina Urrutia Caceres</t>
  </si>
  <si>
    <t>PATRON ALTAMIRANDA HECTOR MARIO</t>
  </si>
  <si>
    <t>hectorpatrona63@gmail.com</t>
  </si>
  <si>
    <t>CR 102 131B 33</t>
  </si>
  <si>
    <t>Aurora 1</t>
  </si>
  <si>
    <t>Leivis Altamiranda Polo</t>
  </si>
  <si>
    <t>Laboral Administrativo</t>
  </si>
  <si>
    <t>NUÑEZ AMAYA WITHNEY LIZBETH</t>
  </si>
  <si>
    <t>liznunezamaya@gmail.com</t>
  </si>
  <si>
    <t>CR 3 ESTE 96 06 SUR</t>
  </si>
  <si>
    <t>PEÑA ORTIZ ALBA ROCIO</t>
  </si>
  <si>
    <t>CR 1E 22 20</t>
  </si>
  <si>
    <t xml:space="preserve">Alba Luz Ortiz </t>
  </si>
  <si>
    <t xml:space="preserve">MOYANO GOMEZ YEIMY KATHERIN  </t>
  </si>
  <si>
    <t>yeimymiylucas@gmail.com</t>
  </si>
  <si>
    <t>CL 34 110 18</t>
  </si>
  <si>
    <t>Pasa a falabella 01/12/2022</t>
  </si>
  <si>
    <t xml:space="preserve">PERICO CARVAJAL MARIO ARMANDO </t>
  </si>
  <si>
    <t>marioperca@hotmail.com</t>
  </si>
  <si>
    <t>CL 1D 29B 10 APTO 203</t>
  </si>
  <si>
    <t>Armando Perico</t>
  </si>
  <si>
    <t xml:space="preserve">GARZON MESA YURI DANIELA </t>
  </si>
  <si>
    <t>yuridanielagarzonmesa3@gmail.com</t>
  </si>
  <si>
    <t>CL 29 SUR 3 70</t>
  </si>
  <si>
    <t>Magda Maritza Mesa</t>
  </si>
  <si>
    <t>RODERO CAICEDO JULIE FERNANDA</t>
  </si>
  <si>
    <t>roderofernanda5@gmail.com</t>
  </si>
  <si>
    <t>CL 2A 5 44 ESTE</t>
  </si>
  <si>
    <t>Andres Rodero Caicedo</t>
  </si>
  <si>
    <t>ROJAS GARZON WILLIAN STEBAN</t>
  </si>
  <si>
    <t>estebanrojasgarzon@gmail.com</t>
  </si>
  <si>
    <t>AC 22 103B 13</t>
  </si>
  <si>
    <t>Boston</t>
  </si>
  <si>
    <t>Camilo Andres Rojas</t>
  </si>
  <si>
    <t>Renuncia - No hay oportunidades de estudiar y problemas personales</t>
  </si>
  <si>
    <t>OLAYA ROJAS ANGEL DAVID</t>
  </si>
  <si>
    <t>olayaangel7@gmail.com</t>
  </si>
  <si>
    <t>CR 10 ESTE 2 33</t>
  </si>
  <si>
    <t>Auxiliar Contable y Financiero</t>
  </si>
  <si>
    <t>GARZON RESTREPO VICTOR ALFONSO</t>
  </si>
  <si>
    <t>hamashia12@hotmail.com</t>
  </si>
  <si>
    <t>CR 71 80 103</t>
  </si>
  <si>
    <t>Robledo - Medellin</t>
  </si>
  <si>
    <t>Cecilia Restrepo</t>
  </si>
  <si>
    <t>Calidad</t>
  </si>
  <si>
    <t>SANCHEZ SUAREZ DAVID STIWHAR</t>
  </si>
  <si>
    <t>stiw84520@gmail.com</t>
  </si>
  <si>
    <t>CR 56A 4 32</t>
  </si>
  <si>
    <t>Jessica Carolina Sanchez</t>
  </si>
  <si>
    <t>Dibujo Arquitectonico</t>
  </si>
  <si>
    <t>OYOLA AROCA OSCAR FERNANDO</t>
  </si>
  <si>
    <t>oyolaoscarfernando@gmail.com</t>
  </si>
  <si>
    <t>CR 75A 62B 10</t>
  </si>
  <si>
    <t>Jimena Oyola</t>
  </si>
  <si>
    <t>Pasa de etapa lectiva a productiva 04/04/2023</t>
  </si>
  <si>
    <t>ORJUELA PINZON JULIANA SOFIA</t>
  </si>
  <si>
    <t>juluanaorjuelapinzon@gmail.com</t>
  </si>
  <si>
    <t>CR 8C 186 67 INT 12 APTO 602</t>
  </si>
  <si>
    <t>Martha Patricia Pinzon</t>
  </si>
  <si>
    <t>COTRINO PEREZ JULIAN ESTEBAN</t>
  </si>
  <si>
    <t>jucope97@hotmail.com</t>
  </si>
  <si>
    <t>CL 127D 91 11</t>
  </si>
  <si>
    <t>Cristina Cotrino</t>
  </si>
  <si>
    <t>Pasa de etapa lectiva a productiva 20/04/2023</t>
  </si>
  <si>
    <t>RAMIREZ LOZANO MARIA CAMILA</t>
  </si>
  <si>
    <t>kamilaramirez83@gmail.com</t>
  </si>
  <si>
    <t>DG 62 SUR 20B 30</t>
  </si>
  <si>
    <t>Adela Lozano</t>
  </si>
  <si>
    <t>MORENO BENAVIDES DANIEL ALEJANDRO</t>
  </si>
  <si>
    <t>alejo.benavides@hotmail.com</t>
  </si>
  <si>
    <t>CL 26 SUR 93D 68</t>
  </si>
  <si>
    <t>Albert Moreno Benavides</t>
  </si>
  <si>
    <t xml:space="preserve">Renuncia - Cambio de Actividad </t>
  </si>
  <si>
    <t>LATORRE ACOSTA LEIDY DAYANNE</t>
  </si>
  <si>
    <t>leidydaya348@hotmail.com</t>
  </si>
  <si>
    <t>CL 42 BIS SUR 11 15</t>
  </si>
  <si>
    <t>CAUSIL SILGADO MARIANA DEL CARMEN</t>
  </si>
  <si>
    <t>silgadocantillo@gmail.com</t>
  </si>
  <si>
    <t>CL 46 SUR 83 14</t>
  </si>
  <si>
    <t>Britania</t>
  </si>
  <si>
    <t>Javier Yesid Peña</t>
  </si>
  <si>
    <t>ROJAS MUÑOZ ALISSON MELISSA</t>
  </si>
  <si>
    <t>alismelis03@gmail.com</t>
  </si>
  <si>
    <t>CL 19 SUR 12 36 ESTE</t>
  </si>
  <si>
    <t>Kelly Johanna Muñoz</t>
  </si>
  <si>
    <t>LARA DE LA RANS MARIA ALEJANDRA</t>
  </si>
  <si>
    <t>maleja420delarans@gmail.com</t>
  </si>
  <si>
    <t>CL 56 SUR 94A 20</t>
  </si>
  <si>
    <t>Kelly Johana De la Rans</t>
  </si>
  <si>
    <t>Pasa a scotiabank 02/05/2023</t>
  </si>
  <si>
    <t>ACEVEDO CASTILLO DAYAN ALEXANDRA</t>
  </si>
  <si>
    <t>alexandra111627@gmail.com</t>
  </si>
  <si>
    <t>CL 68L SUR 20F 70</t>
  </si>
  <si>
    <t>Olga Lucia Castillo</t>
  </si>
  <si>
    <t>ALONSO MIKOULITS BRAYAN STEVEN</t>
  </si>
  <si>
    <t>alonsomikoulits@gmail.com</t>
  </si>
  <si>
    <t>CR 87B 68B 14 SUR</t>
  </si>
  <si>
    <t>Liliana Mikoulits Cubillos</t>
  </si>
  <si>
    <t xml:space="preserve">POLO ORJUELA SEBASTIAN </t>
  </si>
  <si>
    <t>polosebastian132@gmail.com</t>
  </si>
  <si>
    <t>CL 83A 112F 15</t>
  </si>
  <si>
    <t>Roland Polo Gonzalez</t>
  </si>
  <si>
    <t>ALARCON TRIANA CAMILA ANDREA</t>
  </si>
  <si>
    <t>camilalarcon2401@gmail.com</t>
  </si>
  <si>
    <t>CL 87 95G 133</t>
  </si>
  <si>
    <t>Yenny Patricia Triana</t>
  </si>
  <si>
    <t>REINA MEDINA BRAYAN STEVEN</t>
  </si>
  <si>
    <t>brayanreina@yahoo.com</t>
  </si>
  <si>
    <t>CL 33 24B 171</t>
  </si>
  <si>
    <t>HURTADO YARA NICOL DAYAN</t>
  </si>
  <si>
    <t>nicoleyara2317@hotamil.com</t>
  </si>
  <si>
    <t>CL 33C SUR 4B 05</t>
  </si>
  <si>
    <t>Villa de los Alpes</t>
  </si>
  <si>
    <t>Leidy Viviana Yara Alzate</t>
  </si>
  <si>
    <t>ROBAYO TURRIAGO KAREN JOLAINE</t>
  </si>
  <si>
    <t>karen_robayo17@hotmail.com</t>
  </si>
  <si>
    <t>CR 41 BIS 29C SUR 35</t>
  </si>
  <si>
    <t>Cristian Camilo Chavez</t>
  </si>
  <si>
    <t>BERNAL FLOREZ CARLOS DANIEL</t>
  </si>
  <si>
    <t>carlosdanielber2220576@gmail.com</t>
  </si>
  <si>
    <t>CR 99A 26 SUR 80</t>
  </si>
  <si>
    <t>Blanca Cecilia Bernal</t>
  </si>
  <si>
    <t>BERMUDEZ MONTOYA EMMANUEL</t>
  </si>
  <si>
    <t>manolobermudez1103@gmail.com</t>
  </si>
  <si>
    <t>CL 66A 55A 51 APTO 1173</t>
  </si>
  <si>
    <t>Chagualo - Medellin</t>
  </si>
  <si>
    <t>Laura Cristina Bermudez</t>
  </si>
  <si>
    <t xml:space="preserve">ALZATE MUÑOZ ADRIANA YICETH </t>
  </si>
  <si>
    <t>adrianayiceth02@gmail.com</t>
  </si>
  <si>
    <t>CR 81D 49 04 SUR</t>
  </si>
  <si>
    <t>Angela Marcela Muñoz</t>
  </si>
  <si>
    <t>GARCIA AHUMADA JOAN SEBASTIAN</t>
  </si>
  <si>
    <t>sebasvargada@gmail.com</t>
  </si>
  <si>
    <t>CL 10B 81F 70</t>
  </si>
  <si>
    <t>Cesar Augusto Garcia</t>
  </si>
  <si>
    <t>LOPEZ SOTELO DAYANN LIZETH</t>
  </si>
  <si>
    <t>lopezsotelodayanlizeth@gmail.com</t>
  </si>
  <si>
    <t>CL 45A SUR 89B 42</t>
  </si>
  <si>
    <t>Mabel Alexandra Sotelo Laguna</t>
  </si>
  <si>
    <t>GUTIERREZ LOPEZ SEBASTIAN ALEJANDRO</t>
  </si>
  <si>
    <t>alejolopez1516@gmail.com</t>
  </si>
  <si>
    <t>CR 65 70A 52 SUR</t>
  </si>
  <si>
    <t>Zoila Beltran Sandoval</t>
  </si>
  <si>
    <t>LARA GORDON JULIETH JOHANA</t>
  </si>
  <si>
    <t>yuliethlara97@gmail.com</t>
  </si>
  <si>
    <t>CL 17 13 06</t>
  </si>
  <si>
    <t>Aura Esther Gordon Cuello</t>
  </si>
  <si>
    <t xml:space="preserve">RUIZ GRANADOS LAURA VICTORIA </t>
  </si>
  <si>
    <t>lauraruizgranados05@gmail.com</t>
  </si>
  <si>
    <t>CR 119 64 75</t>
  </si>
  <si>
    <t>Ronal Maldonado</t>
  </si>
  <si>
    <t xml:space="preserve">VANEGAS HERNANDEZ HEIDY MAYERLI </t>
  </si>
  <si>
    <t>heidyvanegas596@gmail.com</t>
  </si>
  <si>
    <t>DG 32A BIS SUR 12D 37</t>
  </si>
  <si>
    <t>Resurreccion</t>
  </si>
  <si>
    <t>Martha Cecilia Hernandez</t>
  </si>
  <si>
    <t xml:space="preserve">URBINA TRIANA LAURA CAROLINA </t>
  </si>
  <si>
    <t>carolinalau05@gmail.com</t>
  </si>
  <si>
    <t>CL 68N BIS A SUR 49D 35</t>
  </si>
  <si>
    <t>Nestor Andres Urbina Triana</t>
  </si>
  <si>
    <t>Gestion de Seguridad y Salud en el Trabajo</t>
  </si>
  <si>
    <t>RODRIGUEZ BUITRAGO GERALDEEN</t>
  </si>
  <si>
    <t>geral1948@hotmail.com</t>
  </si>
  <si>
    <t>CL 75C BIS SUR 3A 15</t>
  </si>
  <si>
    <t>Marina Buitrago</t>
  </si>
  <si>
    <t xml:space="preserve">GIRALDO ROJAS CRISTIAN STEBAN </t>
  </si>
  <si>
    <t>stebancristian@gmail.com</t>
  </si>
  <si>
    <t>DG 83 82 07</t>
  </si>
  <si>
    <t>Tania Rojas Ordoñez</t>
  </si>
  <si>
    <t xml:space="preserve">OVIEDO DIAZ DARCI DANIELA </t>
  </si>
  <si>
    <t>darcydanielaoviedodiaz@gmail.com</t>
  </si>
  <si>
    <t>CL 65 18N 67 SUR</t>
  </si>
  <si>
    <t>Jenny Paola Diaz</t>
  </si>
  <si>
    <t xml:space="preserve">BARRETO GARZON BRAJAN STEVEN </t>
  </si>
  <si>
    <t>brajanb3486@gmail.com</t>
  </si>
  <si>
    <t>CR 79A 41F SUR 45</t>
  </si>
  <si>
    <t>Orlando Barreto</t>
  </si>
  <si>
    <t xml:space="preserve">PORRAS MONROY JESSICA TATIANA </t>
  </si>
  <si>
    <t>tatianamonroy2307@gmail.com</t>
  </si>
  <si>
    <t>Ana Custodia Monroy</t>
  </si>
  <si>
    <t>VALENTIN BARRAGAN ANDREA VALENTINA</t>
  </si>
  <si>
    <t>andreavalentinavalentin@gmail.com</t>
  </si>
  <si>
    <t>CR 34 34 56 TO 9 APTO 602</t>
  </si>
  <si>
    <t>Stiven Valentin</t>
  </si>
  <si>
    <t xml:space="preserve">BARRETO QUIMBAYO ERIKA LORENA </t>
  </si>
  <si>
    <t>erikalorenabarretoquimbayo@gmail.com</t>
  </si>
  <si>
    <t xml:space="preserve"> CR 52C BIS 45B 11 SUR</t>
  </si>
  <si>
    <t>Leidy Sotelo</t>
  </si>
  <si>
    <t>MONTENEGRO VALENTIN MARIA GERALDIN</t>
  </si>
  <si>
    <t>mgmontenegro415@gmail.com</t>
  </si>
  <si>
    <t>CR 44 73B SUR 37</t>
  </si>
  <si>
    <t>Darwin Santiago Montenegro</t>
  </si>
  <si>
    <t>Atencion a la Primera Infancia</t>
  </si>
  <si>
    <t xml:space="preserve">CLAROS MONCALEANO KAREN DANIELA </t>
  </si>
  <si>
    <t>danielamoncaleano26@gmail.com</t>
  </si>
  <si>
    <t>CR 80i 72C 09</t>
  </si>
  <si>
    <t>Deisy Moncaleano</t>
  </si>
  <si>
    <t xml:space="preserve">CARDENAS QUINTANA GLORIA ESTEFANIA </t>
  </si>
  <si>
    <t>gmartinpineros1309@gmail.com</t>
  </si>
  <si>
    <t>DG 150 141A 64 BLQ B IN 39</t>
  </si>
  <si>
    <t>Caminos de la Esperanza</t>
  </si>
  <si>
    <t>Luis Carlos Piñeros</t>
  </si>
  <si>
    <t>ARIAS CASTAÑEDA ANDERSSON DAVID</t>
  </si>
  <si>
    <t>ariasandersson13@gmail.com</t>
  </si>
  <si>
    <t>CR 87 BIS A 42F 11 SUR</t>
  </si>
  <si>
    <t xml:space="preserve">OSORIO MONTAÑA SHARON DAYANA </t>
  </si>
  <si>
    <t>sharonosoriom@gmail.com</t>
  </si>
  <si>
    <t>DG 91 SUR 14i 25</t>
  </si>
  <si>
    <t>Valles de Cafam</t>
  </si>
  <si>
    <t>Paola Andrea Montaña</t>
  </si>
  <si>
    <t xml:space="preserve">LEGUIZAMON PINILLO STEFANY YULIETH </t>
  </si>
  <si>
    <t>pinillosstefa@gmail.com</t>
  </si>
  <si>
    <t>CR 4 ESTE 0 14</t>
  </si>
  <si>
    <t>La Roca</t>
  </si>
  <si>
    <t>Luz Dary Pinillo</t>
  </si>
  <si>
    <t>Gestion de Mercados</t>
  </si>
  <si>
    <t xml:space="preserve">CIFUENTES PINZON JULIETH PATRICIA </t>
  </si>
  <si>
    <t>juliethcifuentes58@gmail.com</t>
  </si>
  <si>
    <t>CL 40A SUR 91B 16</t>
  </si>
  <si>
    <t xml:space="preserve">OLIVARES ARDILA JONATHAN </t>
  </si>
  <si>
    <t>CL 49 4A 10 ESTE</t>
  </si>
  <si>
    <t>Marlys Olivares</t>
  </si>
  <si>
    <t>Telecomunicaciones</t>
  </si>
  <si>
    <t>PUENTES VARGAS EDWIN FABIAN</t>
  </si>
  <si>
    <t>efpv9203@gmail.com</t>
  </si>
  <si>
    <t>CL 11 88A 44 TR 4 APTO 604</t>
  </si>
  <si>
    <t>Ninfa Maria Vargas</t>
  </si>
  <si>
    <t>Pasa de nueva eps a coomeva 16/03/2023 - pasa de coomeva cem a banco agario 01/06/2023</t>
  </si>
  <si>
    <t>Renuncia - Incompatibilidad con el jefe, falta de induccion y estrés laboral</t>
  </si>
  <si>
    <t>DELGADO BOHORQUEZ BRENDA YISHEL</t>
  </si>
  <si>
    <t>CL 1A 52 53</t>
  </si>
  <si>
    <t>Cristian Ricardo Delgado</t>
  </si>
  <si>
    <t>ALONSO ZORRO HEIDY TATIANA</t>
  </si>
  <si>
    <t>alonsoheidytatiana@gmail.com</t>
  </si>
  <si>
    <t>DG 74 SUR 78A 63</t>
  </si>
  <si>
    <t>Leidy Liliana Zorro</t>
  </si>
  <si>
    <t>GOMEZ BURGOS YURIAM VALENTINA</t>
  </si>
  <si>
    <t>CR 101 23D 47</t>
  </si>
  <si>
    <t>Nubia Burgos Ramirez</t>
  </si>
  <si>
    <t>PEREZ ZAMBRANO JACKELINE</t>
  </si>
  <si>
    <t>Los Patios</t>
  </si>
  <si>
    <t>japeza09@hotmail.com</t>
  </si>
  <si>
    <t>CL 23G BIS B 93 26</t>
  </si>
  <si>
    <t>Jhon Fredy Muñoz</t>
  </si>
  <si>
    <t>ZAMUDIO ORTIZ DIANA LIZETH</t>
  </si>
  <si>
    <t>dianazamo7@gmail.com</t>
  </si>
  <si>
    <t>CL 60 SUR 97B 57</t>
  </si>
  <si>
    <t>Luz Marina Ortiz</t>
  </si>
  <si>
    <t>CASTRO CETINA TANIA ALEJANDRA</t>
  </si>
  <si>
    <t>aleja.castro.cetina595@gmail.com</t>
  </si>
  <si>
    <t>CR 74C BIS 621 SUR 44</t>
  </si>
  <si>
    <t>Rincones Galicia</t>
  </si>
  <si>
    <t>Angela Castro</t>
  </si>
  <si>
    <t>VEGA GARZON PAULA ANDREA</t>
  </si>
  <si>
    <t>paulaandrea_1603@hotmail.com</t>
  </si>
  <si>
    <t>CL 14 SUR 24 42 ESTE</t>
  </si>
  <si>
    <t>Myriam Angelica Garzon</t>
  </si>
  <si>
    <t>MARIN MAHECHA JHONNY STEVEN</t>
  </si>
  <si>
    <t>jsmm9110@gmail.com</t>
  </si>
  <si>
    <t>CR 87 67A 85</t>
  </si>
  <si>
    <t>Modelo</t>
  </si>
  <si>
    <t>Raquel Mahecha Caceres</t>
  </si>
  <si>
    <t>SANDOVAL VARON BRENDA YESENIA</t>
  </si>
  <si>
    <t>brenda123sandoval22@gmail.com</t>
  </si>
  <si>
    <t>CR 160 131A 18</t>
  </si>
  <si>
    <t>Francy Varon</t>
  </si>
  <si>
    <t>CASTRILLON DIAZ ANAYIBE</t>
  </si>
  <si>
    <t>nayibonita07@hotmail.com</t>
  </si>
  <si>
    <t>CR 18G 15 35</t>
  </si>
  <si>
    <t>Prado Vegas</t>
  </si>
  <si>
    <t xml:space="preserve">RUIZ CASTAÑO LAURA MILENA </t>
  </si>
  <si>
    <t>lauraruiz2604@hotmail.com</t>
  </si>
  <si>
    <t>CR81H 65D 57 SUR</t>
  </si>
  <si>
    <t>Antonio Santos</t>
  </si>
  <si>
    <t>Felipe Ruiz</t>
  </si>
  <si>
    <t>SORIANO MORALES JUAN SEBASTIAN</t>
  </si>
  <si>
    <t>juanse5216@gmail.com</t>
  </si>
  <si>
    <t>CR 72Q 41C 71 SUR</t>
  </si>
  <si>
    <t>Claudia Patricia Morales</t>
  </si>
  <si>
    <t xml:space="preserve">GUALTEROS GUERRERO KAREN DANIELA </t>
  </si>
  <si>
    <t>dg359704@gmail.com</t>
  </si>
  <si>
    <t>CL 53D SUR 5 18  ESTE</t>
  </si>
  <si>
    <t>Sandra Patricia Guerrero</t>
  </si>
  <si>
    <t>TOVAR MELO JOHAN SEBASTIAN</t>
  </si>
  <si>
    <t>sebastiannacho56@hotmail.com</t>
  </si>
  <si>
    <t>TV 27H 73D 70 SUR</t>
  </si>
  <si>
    <t>Jonathan Tovar</t>
  </si>
  <si>
    <t>CHAVEZ RODRIGUEZ CRISTIAN FERNANDO</t>
  </si>
  <si>
    <t>fc162002r@gmail.com</t>
  </si>
  <si>
    <t>CR 82 13A 28</t>
  </si>
  <si>
    <t>Andalucia</t>
  </si>
  <si>
    <t>Johanna Chvez</t>
  </si>
  <si>
    <t>JIMENEZ ZABALETA KAREN SOFIA</t>
  </si>
  <si>
    <t>karensfjimenez@gmail.com</t>
  </si>
  <si>
    <t>AGRESOT BARRIOS DEIVY</t>
  </si>
  <si>
    <t>deivyagresotbarrios@gmail.com</t>
  </si>
  <si>
    <t>CR 92 71 41 SUR</t>
  </si>
  <si>
    <t>JIMENEZ MARTINEZ JAVIER SMITH</t>
  </si>
  <si>
    <t>mj190042@gmail.com</t>
  </si>
  <si>
    <t>CL 65 SUR 98B 46</t>
  </si>
  <si>
    <t>Olga Martinez</t>
  </si>
  <si>
    <t>RESTREPO LESMES VALENTINA</t>
  </si>
  <si>
    <t>restrepolesmesv@gmail.com</t>
  </si>
  <si>
    <t>AV CL 48Q SUR 3 38</t>
  </si>
  <si>
    <t>Rosa Patricia Lesmes</t>
  </si>
  <si>
    <t>SALINAS MORENO OLIVERIO</t>
  </si>
  <si>
    <t>salinasmorenooliverio@gmail.com</t>
  </si>
  <si>
    <t>CL 12 2B 27</t>
  </si>
  <si>
    <t>San Bernardino</t>
  </si>
  <si>
    <t>Carmen Alcira Salinas</t>
  </si>
  <si>
    <t>SAENZ ROJAS ANDRES FELIPE</t>
  </si>
  <si>
    <t>rojasfelipe687@gmail.com</t>
  </si>
  <si>
    <t>CR 18K 79A 47 SUR</t>
  </si>
  <si>
    <t>Tesoro</t>
  </si>
  <si>
    <t>Jose Ruiz Roa</t>
  </si>
  <si>
    <t>SALAZAR SANCHEZ NICOL FAVIANA</t>
  </si>
  <si>
    <t>snicoll346@gmail.com</t>
  </si>
  <si>
    <t>CL 61 23 119E</t>
  </si>
  <si>
    <t>Ruth Valeria Sanchez</t>
  </si>
  <si>
    <t>PINEDA CIFUENTES DAVID STEVEN</t>
  </si>
  <si>
    <t>pinedaking.456@gmail.com</t>
  </si>
  <si>
    <t>Julieth Patricia Cifuentes</t>
  </si>
  <si>
    <t>GUZMAN RAMIREZ HEADY MICHEL</t>
  </si>
  <si>
    <t>hmichelguzmanr@gmail.com</t>
  </si>
  <si>
    <t>CR 7 1D 38</t>
  </si>
  <si>
    <t>Adiela Gomez</t>
  </si>
  <si>
    <t>SANCHEZ MACA DYLAN CAMILO</t>
  </si>
  <si>
    <t>dylawsan9@gmail.com</t>
  </si>
  <si>
    <t>CR 19A 19 57</t>
  </si>
  <si>
    <t>Yudy Maca</t>
  </si>
  <si>
    <t>CARDOZO SANCHEZ MARBY LIZETH</t>
  </si>
  <si>
    <t>lizsa.20-06@hotmail.com</t>
  </si>
  <si>
    <t>CL 15#19A-152</t>
  </si>
  <si>
    <t xml:space="preserve">Las Vegas </t>
  </si>
  <si>
    <t xml:space="preserve">Dolores Sanchez Feria </t>
  </si>
  <si>
    <t xml:space="preserve">Salud Ocupacional </t>
  </si>
  <si>
    <t xml:space="preserve">SIERRA NUÑEZ FAVIAN ANDRES </t>
  </si>
  <si>
    <t>CR 71 D #67-81</t>
  </si>
  <si>
    <t>Europa</t>
  </si>
  <si>
    <t>Jose William Sierra</t>
  </si>
  <si>
    <t>CL 7 90 64 INT 1 APTO 401</t>
  </si>
  <si>
    <t>Juan Carlos Diaz</t>
  </si>
  <si>
    <t>REMOLINA MONTOYA LAURA VALENTINA</t>
  </si>
  <si>
    <t>lauraremolina94@gmail.com</t>
  </si>
  <si>
    <t>CR 73 57R SUR 15</t>
  </si>
  <si>
    <t>GONZALEZ BONILLA KAROL NATHALIA</t>
  </si>
  <si>
    <t>CL 58A 73G 24 SUR</t>
  </si>
  <si>
    <t>Claudia Bonilla</t>
  </si>
  <si>
    <t>CL 78 SUR 5 02</t>
  </si>
  <si>
    <t>MARTINEZ RODRIGUEZ MARIA FERNANDA</t>
  </si>
  <si>
    <t>martinesrodriguezmariafernanda@gmail.com</t>
  </si>
  <si>
    <t>CL 71A 14G 84 SUR</t>
  </si>
  <si>
    <t>Wilson Andres Martinez</t>
  </si>
  <si>
    <t>JIMENEZ MEDINA GINNETH VALENTINA</t>
  </si>
  <si>
    <t>farruquitalamejor623@gmail.com</t>
  </si>
  <si>
    <t>CR 47A 72C 42 SUR</t>
  </si>
  <si>
    <t>Ana Medina</t>
  </si>
  <si>
    <t>SANCHEZ INFANTE YESSICA PAOLA</t>
  </si>
  <si>
    <t>pao1030674@gmail.com</t>
  </si>
  <si>
    <t>CL 57C 79 45 SUR</t>
  </si>
  <si>
    <t>Luz Dary Infante</t>
  </si>
  <si>
    <t>CR 113B 153 20</t>
  </si>
  <si>
    <t>SANTAMARIA MORA HEDDY KATERINE</t>
  </si>
  <si>
    <t>katerinesantamaria2015@gmail.com</t>
  </si>
  <si>
    <t>CR 5A 89 65 SUR</t>
  </si>
  <si>
    <t>Edith Mora Mateus</t>
  </si>
  <si>
    <t>MARTINEZ MUÑOZ LUZ ANGELICA</t>
  </si>
  <si>
    <t>Pasa de Ecoopsos a comepnsar 01/05/2023</t>
  </si>
  <si>
    <t>angelikmm19@hotmail.com</t>
  </si>
  <si>
    <t>CR 96 127C 49</t>
  </si>
  <si>
    <t>Katherin Martinez Muñoz</t>
  </si>
  <si>
    <t>GARCIA CRUZ DIANA ANDREA</t>
  </si>
  <si>
    <t xml:space="preserve">Florencia </t>
  </si>
  <si>
    <t>diangar_211@hotmail.com</t>
  </si>
  <si>
    <t>CR 6 6D 50</t>
  </si>
  <si>
    <t>Liliana Patricia Garcia</t>
  </si>
  <si>
    <t>MARTIN VELASCO LUISA FERNANDA</t>
  </si>
  <si>
    <t>luisamartin1817@gmail.com</t>
  </si>
  <si>
    <t>CR 75 57Z 42 SUR</t>
  </si>
  <si>
    <t>Leidy Johanna Velasco</t>
  </si>
  <si>
    <t>CORTES CONTRERAS SAID AMARU</t>
  </si>
  <si>
    <t>cortessaid013@gmail.com</t>
  </si>
  <si>
    <t>CR 78C 13 68</t>
  </si>
  <si>
    <t>Vision de Oriente</t>
  </si>
  <si>
    <t>Lilian Contreras</t>
  </si>
  <si>
    <t>TV 65 SUR 59 21</t>
  </si>
  <si>
    <t>Cristian Jair Martin Corredor</t>
  </si>
  <si>
    <t>OSSA REYES CLAUDIA MONICA</t>
  </si>
  <si>
    <t>ossamonik99@gmail.com</t>
  </si>
  <si>
    <t>CR 5i BIS B 49 SUR 47</t>
  </si>
  <si>
    <t>Molinos I</t>
  </si>
  <si>
    <t>Claudia Ryes Turriago</t>
  </si>
  <si>
    <t>RODRIGUEZ PRIETO JAVIER</t>
  </si>
  <si>
    <t>javierrodriguezp091966@gmail.com</t>
  </si>
  <si>
    <t>CR 89A 69B 06 SUR</t>
  </si>
  <si>
    <t>Maicol Sotelo</t>
  </si>
  <si>
    <t>VALENCIA OVALLE LADY NATALIA</t>
  </si>
  <si>
    <t>valecami-martinez@outlook.es</t>
  </si>
  <si>
    <t>CL 3 1A 22 ESTE</t>
  </si>
  <si>
    <t>Paola Valencia</t>
  </si>
  <si>
    <t>PEREZ RODRIGUEZ DIEGO FELIPE</t>
  </si>
  <si>
    <t>perezdie19@gmail.com</t>
  </si>
  <si>
    <t>CR 100A 73 90 SUR</t>
  </si>
  <si>
    <t>Sonia Lucero Rodriguez</t>
  </si>
  <si>
    <t>CORTES RODRIGUEZ DIEGO ANDRES</t>
  </si>
  <si>
    <t>diegoandrelis112@hotmail.com</t>
  </si>
  <si>
    <t>CR 8A 15 99</t>
  </si>
  <si>
    <t>Olga Lucia Rodriguez</t>
  </si>
  <si>
    <t>Ciencias 4to semestre</t>
  </si>
  <si>
    <t>Renuncia - No hay oportunidades de crecimiento laboral. Mal ambiente laboral</t>
  </si>
  <si>
    <t>ORTIZ CUBILLOS ANYI NATALIA</t>
  </si>
  <si>
    <t>nataliaortizcubillos16@gmail.com</t>
  </si>
  <si>
    <t>CR 2F ESTE 49C 40 SUR</t>
  </si>
  <si>
    <t>Ana Ruth Cubillos</t>
  </si>
  <si>
    <t>CLAVIJO GIL JUAN SEBASTIAN</t>
  </si>
  <si>
    <t>juancla1946@gmail.com</t>
  </si>
  <si>
    <t>CL 68C SUR 79 03</t>
  </si>
  <si>
    <t>Piamonte</t>
  </si>
  <si>
    <t>Sara Milena Camacho</t>
  </si>
  <si>
    <t>Instalaciones Electricas Residenciales</t>
  </si>
  <si>
    <t>LONDOÑO YURI PAOLA</t>
  </si>
  <si>
    <t>yubi.paola123@gmail.com</t>
  </si>
  <si>
    <t>DG 69C 48 27</t>
  </si>
  <si>
    <t>Edilberto Otalora</t>
  </si>
  <si>
    <t>RAMIREZ FERNANDEZ DANIELA</t>
  </si>
  <si>
    <t>danielaramirezfernandez1229@gmail.com</t>
  </si>
  <si>
    <t>TV 70D BIS A 68 75S</t>
  </si>
  <si>
    <t>Carlos Medina</t>
  </si>
  <si>
    <t xml:space="preserve">VARGAS CASTILLO PAULA ANDREA </t>
  </si>
  <si>
    <t>paulaandreavargascastillo07@gmail.com</t>
  </si>
  <si>
    <t>CR 19 54 50 SUR</t>
  </si>
  <si>
    <t xml:space="preserve">San Carlos </t>
  </si>
  <si>
    <t>Luz Amanda Castillo</t>
  </si>
  <si>
    <t xml:space="preserve">OSORIO HERNANDEZ ANDREA ISABELA </t>
  </si>
  <si>
    <t>osoriohernandezisabela@gmail.com</t>
  </si>
  <si>
    <t>CL 1 19 B 120</t>
  </si>
  <si>
    <t xml:space="preserve">Hogares Soacha </t>
  </si>
  <si>
    <t xml:space="preserve">Nisbery Hernandez Lopez </t>
  </si>
  <si>
    <t xml:space="preserve">PARRA MORENO ELIZABETH MAYERLY </t>
  </si>
  <si>
    <t>elipamo76@gmail.com</t>
  </si>
  <si>
    <t>CL 71K  27i 21 SUR</t>
  </si>
  <si>
    <t xml:space="preserve">Rosa Marta Parra Moreno </t>
  </si>
  <si>
    <t>LOZANO FERNANDEZ INGRID CATERINE</t>
  </si>
  <si>
    <t>incalofe1998.kl@gmail.com</t>
  </si>
  <si>
    <t>DG 62 20 B 30 SUR</t>
  </si>
  <si>
    <t>Adela Lozano Hernandez</t>
  </si>
  <si>
    <t>PIEDRAHITA RANGEL LOREN CAMILA</t>
  </si>
  <si>
    <t>piedrahitarangell@gmail.com</t>
  </si>
  <si>
    <t>CL 58B 74 G 58 SUR</t>
  </si>
  <si>
    <t xml:space="preserve">Marina Rangel Salinas </t>
  </si>
  <si>
    <t xml:space="preserve">CRUZ CASTILLO MARIA FERNANDA </t>
  </si>
  <si>
    <t>rodriguez971015@gmail.com</t>
  </si>
  <si>
    <t xml:space="preserve">CELIS ZULUAGA DANIELA </t>
  </si>
  <si>
    <t>danielitaceliszu@gmail.com</t>
  </si>
  <si>
    <t xml:space="preserve">CR 5 ESTE 3 33 </t>
  </si>
  <si>
    <t xml:space="preserve">Rocio </t>
  </si>
  <si>
    <t xml:space="preserve">Eduardo Taborda </t>
  </si>
  <si>
    <t xml:space="preserve">PINZON ALMANZA ERIKA VANESSA </t>
  </si>
  <si>
    <t>erikavanessa1911@gmail.com</t>
  </si>
  <si>
    <t xml:space="preserve">CR 104 22F 49 </t>
  </si>
  <si>
    <t xml:space="preserve">Giralda </t>
  </si>
  <si>
    <t xml:space="preserve">Andres Lamprea </t>
  </si>
  <si>
    <t xml:space="preserve">SANABRIA LARA KAREN DAYANA </t>
  </si>
  <si>
    <t>karensanabria186@gmail.com</t>
  </si>
  <si>
    <t xml:space="preserve">TV 19 34C 25 </t>
  </si>
  <si>
    <t xml:space="preserve">Andres Camilo Sanabria </t>
  </si>
  <si>
    <t xml:space="preserve">LONDOÑO RODRIGUEZ LEYDI PAOLA </t>
  </si>
  <si>
    <t>leidylon2504@gmail.com</t>
  </si>
  <si>
    <t>CR 29A ESTE 40 39</t>
  </si>
  <si>
    <t xml:space="preserve">Yury Andrea Rodriguez </t>
  </si>
  <si>
    <t xml:space="preserve">GIRALDO ESCOBAR JUAN DAVID </t>
  </si>
  <si>
    <t>jgiraldoesc@gmail.com</t>
  </si>
  <si>
    <t xml:space="preserve">CL 83 SUR 91 35 </t>
  </si>
  <si>
    <t>Pasa a metlife desde 13/03/2023</t>
  </si>
  <si>
    <t xml:space="preserve">PACHON BARROS JOSE MIGUEL </t>
  </si>
  <si>
    <t>jpachonbarros@gmail.com</t>
  </si>
  <si>
    <t xml:space="preserve">Ibeth Barros </t>
  </si>
  <si>
    <t xml:space="preserve">MURCIA BUENO KAREN ANDREA </t>
  </si>
  <si>
    <t xml:space="preserve">karenandreabueno4@gmail.com </t>
  </si>
  <si>
    <t>CR 85B 56D SUR 81</t>
  </si>
  <si>
    <t xml:space="preserve">Villaclemencia </t>
  </si>
  <si>
    <t xml:space="preserve">Loren Angelica Murcia </t>
  </si>
  <si>
    <t>MARULANDA GOMEZ MIGUEL DAVID</t>
  </si>
  <si>
    <t>mida280502@gmail.com</t>
  </si>
  <si>
    <t>CR 103 75 55 SUR</t>
  </si>
  <si>
    <t xml:space="preserve">Alexander Marulanda </t>
  </si>
  <si>
    <t xml:space="preserve">CARRANZA RAMOS JUAN ESTEBAN </t>
  </si>
  <si>
    <t>Juanesknb@hotmail.com</t>
  </si>
  <si>
    <t xml:space="preserve">CR 45R SUR 5M 05 </t>
  </si>
  <si>
    <t xml:space="preserve">Nolima Ramos </t>
  </si>
  <si>
    <t>DE LEON PARRAO MARIA FERNANDA</t>
  </si>
  <si>
    <t>ferdleon123@outlook.es</t>
  </si>
  <si>
    <t>CL 91A SUR 7 80</t>
  </si>
  <si>
    <t>Omaira Patricia</t>
  </si>
  <si>
    <t>MOLINA CARRILLO PAULA ANDREA</t>
  </si>
  <si>
    <t>molinapaula675@gmail.com</t>
  </si>
  <si>
    <t>CL 58B SUR 75 23</t>
  </si>
  <si>
    <t>Ana Yadira Carrillo</t>
  </si>
  <si>
    <t xml:space="preserve">RODRIGUEZ GROOD CHARLING VANESSA </t>
  </si>
  <si>
    <t>vanesagrood@gmail.com</t>
  </si>
  <si>
    <t>CL 35 SUR 1 56 ESTE</t>
  </si>
  <si>
    <t>Daniela Rodriguez</t>
  </si>
  <si>
    <t>ZAMBRANO BERMUDEZ ANGIE TATIANA</t>
  </si>
  <si>
    <t>zambranobermudezangietatiana@gmail.com</t>
  </si>
  <si>
    <t>CL 77 81H 20</t>
  </si>
  <si>
    <t>Nicolas Daniel Osuna</t>
  </si>
  <si>
    <t>TORRES LOPEZ WILLIAM CAMILO</t>
  </si>
  <si>
    <t>camilotorres2711@gmail.com</t>
  </si>
  <si>
    <t>CL 69 20F 19 SUR</t>
  </si>
  <si>
    <t>Juan Jose Rondon</t>
  </si>
  <si>
    <t>Maria Ruth Lopez</t>
  </si>
  <si>
    <t xml:space="preserve">MORERA PEÑA DIDIER ESNEIDER </t>
  </si>
  <si>
    <t>demorerape.1007@gmail.com</t>
  </si>
  <si>
    <t>CL 185 12A 18 CASA 57</t>
  </si>
  <si>
    <t>Agroindustria de Alimentos</t>
  </si>
  <si>
    <t>Terminación de contrato por obra o labor</t>
  </si>
  <si>
    <t>CRUZ ROJAS NURY PAOLA</t>
  </si>
  <si>
    <t>Cogua</t>
  </si>
  <si>
    <t>paolcr16@gmail.com</t>
  </si>
  <si>
    <t>DG 56 BIS SUR 84A 12</t>
  </si>
  <si>
    <t>Flor Angela Rojas</t>
  </si>
  <si>
    <t xml:space="preserve">ROJAS MARTINEZ JHON DAVID </t>
  </si>
  <si>
    <t>jhonroma12@gmail.com</t>
  </si>
  <si>
    <t>CL 76 SUR 80N 25</t>
  </si>
  <si>
    <t>Milena Maria Martinez</t>
  </si>
  <si>
    <t>MUÑOZ DEL RIO JONATTAN</t>
  </si>
  <si>
    <t>mdjonattan@gmail.com</t>
  </si>
  <si>
    <t>CL 63 59A 37</t>
  </si>
  <si>
    <t>Calatrava - Medellin</t>
  </si>
  <si>
    <t>Maria Yolanda del Rio</t>
  </si>
  <si>
    <t xml:space="preserve">SUAREZ BURGOS ALISSON GISETH </t>
  </si>
  <si>
    <t>antenitas.suarez30@gmail.com</t>
  </si>
  <si>
    <t>CL 8 15 173</t>
  </si>
  <si>
    <t>Laguna - Soacha</t>
  </si>
  <si>
    <t>Luz Dari Burgos</t>
  </si>
  <si>
    <t>ROBLES IMBRETH KELLY JOHANA</t>
  </si>
  <si>
    <t>kellyroim@gmail.com</t>
  </si>
  <si>
    <t>CL 186A 4A 25</t>
  </si>
  <si>
    <t>Codito</t>
  </si>
  <si>
    <t>Maria Imbreth</t>
  </si>
  <si>
    <t>LEON SOLANO KAROL DAYANN</t>
  </si>
  <si>
    <t>karo19leon@gmail.com</t>
  </si>
  <si>
    <t>CL 34A SUR 97F 41</t>
  </si>
  <si>
    <t>Andrea Marcela Solano</t>
  </si>
  <si>
    <t>Pasa de coomeva mp a coomeva cartera 22/02/2023 - pasa a banco agrario 18/05/2023</t>
  </si>
  <si>
    <t>HURTADO ACOSTA NICOL DAYANNE</t>
  </si>
  <si>
    <t>acostanicol.arg@gmail.com</t>
  </si>
  <si>
    <t>CR 53F 1A 15</t>
  </si>
  <si>
    <t>Galan Camelia</t>
  </si>
  <si>
    <t>Francy Carolina Acosta</t>
  </si>
  <si>
    <t>Renuncia - Estudios fuera del pais</t>
  </si>
  <si>
    <t>MONSALVE MARTINEZ ANDRES FELIPE</t>
  </si>
  <si>
    <t>monsalvemartinezandresfelipe@gmail.com</t>
  </si>
  <si>
    <t>CL 1SUR 53G 20</t>
  </si>
  <si>
    <t>Diana Martinez</t>
  </si>
  <si>
    <t>JURADO REDONDO MARIA EUGENIA</t>
  </si>
  <si>
    <t>maru3277@hotmail.com</t>
  </si>
  <si>
    <t>CL 23 14 05</t>
  </si>
  <si>
    <t>VARGAS GARCIA SERGIO ALEXIS</t>
  </si>
  <si>
    <t>sergioalexis482@gmail.com</t>
  </si>
  <si>
    <t>CL 81 SUR 81 90</t>
  </si>
  <si>
    <t>Claudia Garcia</t>
  </si>
  <si>
    <t>HERNANDEZ HERREÑO ANGIE CAROLINA</t>
  </si>
  <si>
    <t>carolina32netas@hotmail.com</t>
  </si>
  <si>
    <t>CL 71A SUR 87K 64</t>
  </si>
  <si>
    <t>Independencia</t>
  </si>
  <si>
    <t>Darwin Patiño</t>
  </si>
  <si>
    <t>INFANTE GOMEZ WENDY NATHALY</t>
  </si>
  <si>
    <t>wendynaaata10@gmail.com</t>
  </si>
  <si>
    <t>CL 57Z SUR 57A 10</t>
  </si>
  <si>
    <t>Maria del Carmen Gomez</t>
  </si>
  <si>
    <t>CARDENAS CHIQUITO ANA MARIA</t>
  </si>
  <si>
    <t>cardenaschiquitoa@gmail.com</t>
  </si>
  <si>
    <t>CL 10 SUR 9 94</t>
  </si>
  <si>
    <t>Nariño Sur</t>
  </si>
  <si>
    <t>Valentina Cardenas Chiquito</t>
  </si>
  <si>
    <t>PARDO BRIÑEZ JENNIFER ALEXANDRA</t>
  </si>
  <si>
    <t>jennifer.pardo.3386@gmail.com</t>
  </si>
  <si>
    <t>CR 104 13D 76 CASA 49</t>
  </si>
  <si>
    <t>Zona Franca</t>
  </si>
  <si>
    <t>Luz Adriana Briñez</t>
  </si>
  <si>
    <t>SANCHEZ GARCIA LILIBETH</t>
  </si>
  <si>
    <t>lysan_1321@hotmail.com</t>
  </si>
  <si>
    <t>Milton Duran</t>
  </si>
  <si>
    <t xml:space="preserve">GONZALEZ ANTONIO CAREN ANDREA </t>
  </si>
  <si>
    <t>kgonzalezandrea91@gmail.com</t>
  </si>
  <si>
    <t>CL 75B SUR 17A 24</t>
  </si>
  <si>
    <t>Casa de Teja</t>
  </si>
  <si>
    <t>Nelly Antonio Garcia</t>
  </si>
  <si>
    <t>Auxiliar Veterinario y Cuidado de Mascotas</t>
  </si>
  <si>
    <t>ROMERO RODRIGUEZ LIBARDO</t>
  </si>
  <si>
    <t>segurosliba@gmail.com</t>
  </si>
  <si>
    <t>CR 118A 23 09</t>
  </si>
  <si>
    <t>Deyanira Rodriguez</t>
  </si>
  <si>
    <t>QUIROGA ARIZA LILI JOHANA</t>
  </si>
  <si>
    <t>lilitas14@hotmail.com</t>
  </si>
  <si>
    <t>CR 98 63 60</t>
  </si>
  <si>
    <t>Marina Ariza</t>
  </si>
  <si>
    <t>AGUIRRE RIOS SHIRLEY IDAYRIS</t>
  </si>
  <si>
    <t>shirleyr1453@gmail.com</t>
  </si>
  <si>
    <t>CL 101A 81 18</t>
  </si>
  <si>
    <t>12 de Octubre - Medellin</t>
  </si>
  <si>
    <t>Natalia Rios</t>
  </si>
  <si>
    <t>MORALES RODRIGUEZ DEISI CAROLINA</t>
  </si>
  <si>
    <t>deisimr570@gmail.com</t>
  </si>
  <si>
    <t>CR 98 41 50 SUR</t>
  </si>
  <si>
    <t>Liliana Morales Rodriguez</t>
  </si>
  <si>
    <t>Cocina</t>
  </si>
  <si>
    <t>VARGAS LAVERDE DENNIS DANIELA</t>
  </si>
  <si>
    <t>vargas.dennis508@gmail.com</t>
  </si>
  <si>
    <t>CL 3 10B 41 ESTE</t>
  </si>
  <si>
    <t>Dario Rafael Vargas</t>
  </si>
  <si>
    <t>RIVERA RIVERA YEFERSON</t>
  </si>
  <si>
    <t>yfferivera22@gmail.com</t>
  </si>
  <si>
    <t>CL 51A 77L 28</t>
  </si>
  <si>
    <t>Jesus Rivera</t>
  </si>
  <si>
    <t>NIAUZA GALVIS KAREN STEFANIA</t>
  </si>
  <si>
    <t>niauzagalvisk@gmail.com</t>
  </si>
  <si>
    <t>CL 23B 11 25 ESTE</t>
  </si>
  <si>
    <t>Lilia Galvis Hernandez</t>
  </si>
  <si>
    <t>LOZANO ABRIL LIANY MASSYE</t>
  </si>
  <si>
    <t>massyeabril@gmail.com</t>
  </si>
  <si>
    <t>CR 14T 74 28</t>
  </si>
  <si>
    <t>CASTAÑEDA ARCILA MENALY YULIED</t>
  </si>
  <si>
    <t>menalycastaneda18@gmail.com</t>
  </si>
  <si>
    <t>CL 42 SUR 6A 20 ESTE</t>
  </si>
  <si>
    <t>Luz Angela Arcila</t>
  </si>
  <si>
    <t>MORENO CRUZ DUVAN FELIPE</t>
  </si>
  <si>
    <t>duvanmoreno4@gmail.com</t>
  </si>
  <si>
    <t>CL 48 72B 17</t>
  </si>
  <si>
    <t>Normandia</t>
  </si>
  <si>
    <t>Sandra Umaña</t>
  </si>
  <si>
    <t>BUITRAGO TORRES CRISTIAN FABIAN</t>
  </si>
  <si>
    <t>buitragotorrescristianfabian@gmail.com</t>
  </si>
  <si>
    <t>CL 64 112B 47</t>
  </si>
  <si>
    <t>Villa Lady</t>
  </si>
  <si>
    <t>Fabiola Torres</t>
  </si>
  <si>
    <t>MONROY CASALLAS LEANDRO ESTEBAN</t>
  </si>
  <si>
    <t>leandromonroy1@gmail.com</t>
  </si>
  <si>
    <t>CL 9D 69B 33</t>
  </si>
  <si>
    <t>Pinos de Piamonte</t>
  </si>
  <si>
    <t>Lina Maria Monroy</t>
  </si>
  <si>
    <t>RODRIGUEZ CUBILLOS MARIA CAMILA</t>
  </si>
  <si>
    <t>mcamirodriguez28@gmail.com</t>
  </si>
  <si>
    <t>CL 49B SUR  9A 56</t>
  </si>
  <si>
    <t>Molinos 1</t>
  </si>
  <si>
    <t>Andrea Rdoriguez</t>
  </si>
  <si>
    <t xml:space="preserve">CORDOBA REYES WILSON ENRIQUE </t>
  </si>
  <si>
    <t>wecordoba0@hotmail.com</t>
  </si>
  <si>
    <t>DG 39G 9C 22 SUR</t>
  </si>
  <si>
    <t>Ana Victoria Reyes</t>
  </si>
  <si>
    <t>DEREIX MARTINEZ DIANA MARCELA</t>
  </si>
  <si>
    <t>dianadereix1996@hotmail.com</t>
  </si>
  <si>
    <t>CR 3 21 46 APTO 2102A</t>
  </si>
  <si>
    <t>Jorge Luis Redondo</t>
  </si>
  <si>
    <t>DAZA CRUZ LADY LIZETH</t>
  </si>
  <si>
    <t>leidyjhon1502@hotmail.com</t>
  </si>
  <si>
    <t>CR 4M 53 73 SUR</t>
  </si>
  <si>
    <t>Cristina Cruz Ardila</t>
  </si>
  <si>
    <t>PENAGOS VARGAS NICOLAS</t>
  </si>
  <si>
    <t>nicrololo123@gmail.com</t>
  </si>
  <si>
    <t>CR 1B 43 97 SUR</t>
  </si>
  <si>
    <t>Gloria Esperanza Vargas</t>
  </si>
  <si>
    <t>MUÑOZ ESCOBAR EDDIE SANTIAGO</t>
  </si>
  <si>
    <t>eddiescobar2004e@gmail.com</t>
  </si>
  <si>
    <t>CL 72B SUR 89A 01</t>
  </si>
  <si>
    <t>Maria Consuelo Escobar</t>
  </si>
  <si>
    <t>LEON MARTA STEFANY JOHANA</t>
  </si>
  <si>
    <t>johanaleonmarta@gmail.com</t>
  </si>
  <si>
    <t>TV 56 BIS 1 11 SUR</t>
  </si>
  <si>
    <t>Camelia Sur</t>
  </si>
  <si>
    <t>Maria Clemencia Marta</t>
  </si>
  <si>
    <t>CETINA PAEZ MICHAEL STEVEN</t>
  </si>
  <si>
    <t>maicolstevencetinapaez@gmail.com</t>
  </si>
  <si>
    <t>CL 72 SUR 104 41</t>
  </si>
  <si>
    <t>Rosy Cetina Paez</t>
  </si>
  <si>
    <t>MARTINEZ MAHECHA DANIELA ALEJANDRA</t>
  </si>
  <si>
    <t>daniellamahecha05@gmail.com</t>
  </si>
  <si>
    <t>CL 80 BIS SUR 91 90</t>
  </si>
  <si>
    <t>Gladys Mahecha</t>
  </si>
  <si>
    <t>MORENO MAYORGA MARIA CLEMENCIA</t>
  </si>
  <si>
    <t>clemenmor2203@gmail.com</t>
  </si>
  <si>
    <t>CR 26 4B 29</t>
  </si>
  <si>
    <t>Juliana Ñungo Moreno</t>
  </si>
  <si>
    <t>ORJUELA RAMIREZ JUAN DAVID</t>
  </si>
  <si>
    <t>juanorjuelaramirez@hotmail.com</t>
  </si>
  <si>
    <t>TV 63 68F 27 SUR</t>
  </si>
  <si>
    <t>Nelson Enrique Orjuela</t>
  </si>
  <si>
    <t>RODRIGUEZ ESPINOSA JHONATAN CAMILO</t>
  </si>
  <si>
    <t>jrodrigueze12@outlook.com</t>
  </si>
  <si>
    <t>CL 74 SUR 118R 14</t>
  </si>
  <si>
    <t>Vista Hermosa</t>
  </si>
  <si>
    <t>Luz Stella Galeano</t>
  </si>
  <si>
    <t>RONDON GARZON DANNA KATHERINE</t>
  </si>
  <si>
    <t>rondongarzondannakatherine@gmail.com</t>
  </si>
  <si>
    <t>CR 78N 42C 94 SUR</t>
  </si>
  <si>
    <t>Valentina Rondon Garzon</t>
  </si>
  <si>
    <t xml:space="preserve">SALAZAR VENEGAS PAULA ANDREA </t>
  </si>
  <si>
    <t>andreasalazar746@gmail.com</t>
  </si>
  <si>
    <t>CL 75 57B 11</t>
  </si>
  <si>
    <t>Sandra Venegas</t>
  </si>
  <si>
    <t>Renuncia - Mal ambiente y estrés laboral</t>
  </si>
  <si>
    <t>CL 63F 27 29</t>
  </si>
  <si>
    <t>Quintas de Mutis</t>
  </si>
  <si>
    <t>OCHOA GUIO DANIEL ALEJANDRO</t>
  </si>
  <si>
    <t>daalejandro2604@gmail.com</t>
  </si>
  <si>
    <t>CL 8A 92 71 CASA 171</t>
  </si>
  <si>
    <t>Claudia Guio Martinez</t>
  </si>
  <si>
    <t>GUERRERO GONZALEZ WENDY DAYANNA</t>
  </si>
  <si>
    <t>dayiisgonzalez2015@gmail.com</t>
  </si>
  <si>
    <t>DG 15 11 ESTE 93</t>
  </si>
  <si>
    <t>Paula Camila Ruiz</t>
  </si>
  <si>
    <t>Pasa de falabella peru a finandina 17/04/2023</t>
  </si>
  <si>
    <t>CORTES RIAÑO KAREN JULIETH</t>
  </si>
  <si>
    <t>juliethcortes9621@gmail.com</t>
  </si>
  <si>
    <t>TV 97 BIS 15B 7</t>
  </si>
  <si>
    <t>Yaneth Rocio Riaño</t>
  </si>
  <si>
    <t>Analisis de Operaciones Aduaneras</t>
  </si>
  <si>
    <t>MARIN ORTIZ MONICA YOHANA</t>
  </si>
  <si>
    <t>angelsanti150202@gmail.com</t>
  </si>
  <si>
    <t>CR 6A ESTE 90 23 SUR</t>
  </si>
  <si>
    <t>Nelly Cecilia Ortiz</t>
  </si>
  <si>
    <t>CARRILLO SIERRA HAROL ESAIN</t>
  </si>
  <si>
    <t>harolesaincarillos@gmail.com</t>
  </si>
  <si>
    <t>CR 4 1 46 SUR</t>
  </si>
  <si>
    <t>Erick Sneider Carrillo</t>
  </si>
  <si>
    <t>URREGO MORENO ANGELA LORENA</t>
  </si>
  <si>
    <t>angelalorenaurregomoreno@gmail.com</t>
  </si>
  <si>
    <t>CR 41A 29C 30 SUR</t>
  </si>
  <si>
    <t>Angela Liliana Moreno Villamarin</t>
  </si>
  <si>
    <t>SOTO LOPEZ YESSENIA KATHERINE</t>
  </si>
  <si>
    <t>yesisot91@gmail.com</t>
  </si>
  <si>
    <t>CR 107C 67B 16</t>
  </si>
  <si>
    <t>Villa del Dorado</t>
  </si>
  <si>
    <t>Juan Francisco Niño</t>
  </si>
  <si>
    <t>PITA CASTRO SAMUEL ESTEBAN</t>
  </si>
  <si>
    <t>esteban575813@gmail.com</t>
  </si>
  <si>
    <t>CL 46A BIS C SUR 16B 78 ESTE</t>
  </si>
  <si>
    <t>Quindio</t>
  </si>
  <si>
    <t>Cristina Castro</t>
  </si>
  <si>
    <t>LATORRE GIL MALLY LIZETH</t>
  </si>
  <si>
    <t>dylanmllg115@hotmail.es</t>
  </si>
  <si>
    <t>CR 6A ESTE 33 31</t>
  </si>
  <si>
    <t>Ana Barbara Gil</t>
  </si>
  <si>
    <t>Licenciada en Pedagogia Infantil</t>
  </si>
  <si>
    <t>PEREZ SUAREZ EDWIN ALONSO</t>
  </si>
  <si>
    <t>edalpesu1980@gmail.com</t>
  </si>
  <si>
    <t>CR 7 22A 29 SUR</t>
  </si>
  <si>
    <t>Doris Elena Suarez</t>
  </si>
  <si>
    <t>CASTAÑEDA LINARES JOHANA ANDREA</t>
  </si>
  <si>
    <t>johana1310va@gmail.com</t>
  </si>
  <si>
    <t>CL 76 SUR 16 03</t>
  </si>
  <si>
    <t>Ana Linares Calderon</t>
  </si>
  <si>
    <t>DELGADILLO LOPEZ JULLY ANDREA</t>
  </si>
  <si>
    <t>jully_andrea1995@hotmail.com</t>
  </si>
  <si>
    <t>DG 98B 6F 13 ESTE</t>
  </si>
  <si>
    <t>Marco Antonio Delgadillo</t>
  </si>
  <si>
    <t>Auxiliar en Cocina</t>
  </si>
  <si>
    <t>PORTELA SILVA LUISA FERNANDA</t>
  </si>
  <si>
    <t>luu131219@gmail.com</t>
  </si>
  <si>
    <t>CL 2H 90A 47</t>
  </si>
  <si>
    <t>Diana Patricia Silva</t>
  </si>
  <si>
    <t>SASTOQUE HERNANDEZ ERICA TATIANA</t>
  </si>
  <si>
    <t>tatianahernandez3105@gmail.com</t>
  </si>
  <si>
    <t>CR 2 ESTE 3A 36</t>
  </si>
  <si>
    <t>Sandra Teresa Hernandez</t>
  </si>
  <si>
    <t>TELLO CASTRO HEIDY DANIELA</t>
  </si>
  <si>
    <t>heidydanielatellocastro@gmail.com</t>
  </si>
  <si>
    <t>CR 97F 34A 40 SUR</t>
  </si>
  <si>
    <t>Erley Castro</t>
  </si>
  <si>
    <t>Renuncia - Tratamiento medico</t>
  </si>
  <si>
    <t>SANCHEZ VELANDIA BRAYAN STWEN</t>
  </si>
  <si>
    <t>stwen19@gmail.com</t>
  </si>
  <si>
    <t>CR 103 74 33 SUR</t>
  </si>
  <si>
    <t>Luis Eduardo Sanchez</t>
  </si>
  <si>
    <t>CLAVIJO TENORIO VALERY PAMELA</t>
  </si>
  <si>
    <t>valeryclavijo12@gmail.com</t>
  </si>
  <si>
    <t>CL 55 SUR 95B 67</t>
  </si>
  <si>
    <t>Helen Virguez Tenorio</t>
  </si>
  <si>
    <t>VARGAS ARCILA GEIDY MAYERLY</t>
  </si>
  <si>
    <t>geidyarcila3@gmail.com</t>
  </si>
  <si>
    <t>CL 40A ESTE SUR 2 63</t>
  </si>
  <si>
    <t>El Rodeo</t>
  </si>
  <si>
    <t>Codensa</t>
  </si>
  <si>
    <t>FLOREZ ALVAREZ YUDY ALEXANDRA</t>
  </si>
  <si>
    <t>yudialexaflorez@gmail.com</t>
  </si>
  <si>
    <t>CL 51 SUR 9A 55 ESTE</t>
  </si>
  <si>
    <t>ROBLES MALDONADO ALEJANDRA</t>
  </si>
  <si>
    <t>alejitarobles3@gmail.com</t>
  </si>
  <si>
    <t>CR 78A 42G 47 SUR</t>
  </si>
  <si>
    <t>Ana Alcira Maldonado</t>
  </si>
  <si>
    <t>GOMEZ ESPAÑA LUZ YURLEIS</t>
  </si>
  <si>
    <t>luz10122002@gmail.com</t>
  </si>
  <si>
    <t>CL 88 SUR 88C 89</t>
  </si>
  <si>
    <t>Katherine España</t>
  </si>
  <si>
    <t>AVILA FERIA VALENTINA</t>
  </si>
  <si>
    <t>valentina.avilaf  64hotmail.com</t>
  </si>
  <si>
    <t>CL 86 102 80</t>
  </si>
  <si>
    <t>Bochica IV</t>
  </si>
  <si>
    <t>Angelica Feria</t>
  </si>
  <si>
    <t>FANDIÑO AMAYA MARIANA</t>
  </si>
  <si>
    <t>marianafandinoamaya@gmail.com</t>
  </si>
  <si>
    <t>CL 83 SUR 94 21</t>
  </si>
  <si>
    <t>Ana Maria Amaya</t>
  </si>
  <si>
    <t>GARCIA ZAMUDIO DIEGO ALEJANDRO</t>
  </si>
  <si>
    <t>ag81600@gmail.com</t>
  </si>
  <si>
    <t>CR 5M 49D 67</t>
  </si>
  <si>
    <t>Viviana Garcia Zamudio</t>
  </si>
  <si>
    <t>JIMENEZ MEDINA MARYURI MAYERLI</t>
  </si>
  <si>
    <t>medinamayerly13@gmail.com</t>
  </si>
  <si>
    <t>Ana Milena Medina</t>
  </si>
  <si>
    <t>SILVA PEREZ JHON FREDDY</t>
  </si>
  <si>
    <t>jeek2628@hotmail.com</t>
  </si>
  <si>
    <t>CR 91 99A 34</t>
  </si>
  <si>
    <t>Elizabeth Perez</t>
  </si>
  <si>
    <t>Traslado a Liberty/ Pasa a coomeva cem 05/04/2023/ pasa a banco agrario 02/06/2023</t>
  </si>
  <si>
    <t>RESTREPO LONDOÑO NAZLY</t>
  </si>
  <si>
    <t>nazlyrestrepo@hotmail.com</t>
  </si>
  <si>
    <t>CR 53B 131A 72 INT 1 APTO 404</t>
  </si>
  <si>
    <t>GOMEZ VALERO ANGELICA JANETH</t>
  </si>
  <si>
    <t>angieg2813@gmail.com</t>
  </si>
  <si>
    <t>CL 64C 70D 31</t>
  </si>
  <si>
    <t>Maria Elisa Valero</t>
  </si>
  <si>
    <t>LOTA EDILSON DAVID</t>
  </si>
  <si>
    <t>dlota759@gmail.com</t>
  </si>
  <si>
    <t>CL 75D 107 73</t>
  </si>
  <si>
    <t>Garces Navas</t>
  </si>
  <si>
    <t>Linay Rodriguez</t>
  </si>
  <si>
    <t>HERRERA RODRIGUEZ LAURA VALENTINA</t>
  </si>
  <si>
    <t>lauravalen.herrera21@gmail.com</t>
  </si>
  <si>
    <t>CL 65 SUR 1B 51 ESTE</t>
  </si>
  <si>
    <t>Maria Elena Moyano</t>
  </si>
  <si>
    <t>RODRIGUEZ SANCHEZ JAIRO ORLANDO</t>
  </si>
  <si>
    <t>jrodriguezs5@ulagrancolombia.edu.co</t>
  </si>
  <si>
    <t>CR 112D 139 12</t>
  </si>
  <si>
    <t>Puerta del Sol</t>
  </si>
  <si>
    <t>MARTINEZ HUERTAS DANIEL SANTIAGO</t>
  </si>
  <si>
    <t>danielsmartinezh@gmail.com</t>
  </si>
  <si>
    <t>CL 71A 109 17</t>
  </si>
  <si>
    <t>Villas del Dorado</t>
  </si>
  <si>
    <t>Lina Maria Huertas</t>
  </si>
  <si>
    <t>SALAS VILLERO LYLYBETH</t>
  </si>
  <si>
    <t>lylylyhamkathe25@gmail.com</t>
  </si>
  <si>
    <t>CR 80D 49A 24 SUR</t>
  </si>
  <si>
    <t>Ninfa Villero</t>
  </si>
  <si>
    <t>GAMEZ BEJARANO CINDY MILENA</t>
  </si>
  <si>
    <t>milenitag123@gmail.com</t>
  </si>
  <si>
    <t>CR 87L 63 15 SUR</t>
  </si>
  <si>
    <t>Libertad</t>
  </si>
  <si>
    <t>Alfonso Gamez Hernandez</t>
  </si>
  <si>
    <t>Pasa a analista de gestion humana 05/06/2023</t>
  </si>
  <si>
    <t>COCOMA NAVARRO YURI TATIANA</t>
  </si>
  <si>
    <t>yuriitatiiana.1422@gmail.com</t>
  </si>
  <si>
    <t>CR 18D 82C 15 SUR</t>
  </si>
  <si>
    <t>Erlinda Navarro</t>
  </si>
  <si>
    <t>LEON VELANDIA CYNTHIA NICOLL</t>
  </si>
  <si>
    <t>Caucasia</t>
  </si>
  <si>
    <t>leoncynthia655@gmail.com</t>
  </si>
  <si>
    <t>CL 13i 33 SUR 14</t>
  </si>
  <si>
    <t>Erika Velandia</t>
  </si>
  <si>
    <t>RIVERA CUELLAR NICOLAS</t>
  </si>
  <si>
    <t>seitax40@gmail.com</t>
  </si>
  <si>
    <t>CR 77 65A 28 SUR</t>
  </si>
  <si>
    <t>Lucero Cuellar</t>
  </si>
  <si>
    <t>CEPEDA CHARRY YERIS TATIANA</t>
  </si>
  <si>
    <t>yeristatiana27@gmail.com</t>
  </si>
  <si>
    <t>CR 18Y 68D 06 SUR</t>
  </si>
  <si>
    <t>Sandra Milena Charry</t>
  </si>
  <si>
    <t>Asistente Administraiva</t>
  </si>
  <si>
    <t>Renunica - Motivos personales</t>
  </si>
  <si>
    <t>PENAGOS ROJAS LAURA JIMENA</t>
  </si>
  <si>
    <t>penagoslaura10@hotmail.com</t>
  </si>
  <si>
    <t>CL 71 116B 52</t>
  </si>
  <si>
    <t>Ana Rojas</t>
  </si>
  <si>
    <t>MARTINEZ MATEUS CAMILA ALEJANDRA</t>
  </si>
  <si>
    <t>DG 73 SUR 78i 41 CASA 51</t>
  </si>
  <si>
    <t>Jose Arturo Martinez</t>
  </si>
  <si>
    <t>DIAZ MORENO HELEN NATALY</t>
  </si>
  <si>
    <t>natalydiazthiago@gmail.com</t>
  </si>
  <si>
    <t>CR 14T 75 26 SUR</t>
  </si>
  <si>
    <t>Francisco Javier Diaz</t>
  </si>
  <si>
    <t>VASQUEZ CORREDOR LUISA FERNANDA</t>
  </si>
  <si>
    <t>luisafernandavascorrer@gmail.com</t>
  </si>
  <si>
    <t>CL 31G 13D 53</t>
  </si>
  <si>
    <t>MARIN LOPEZ BRAYAN MATEO</t>
  </si>
  <si>
    <t>juanbara531@gmail.com</t>
  </si>
  <si>
    <t>CR 31 17 224</t>
  </si>
  <si>
    <t>Sandra Lopez</t>
  </si>
  <si>
    <t>Administracion de Empresas 9no semestre</t>
  </si>
  <si>
    <t>PEÑA PEÑA YARID LIZETH</t>
  </si>
  <si>
    <t>Guaca</t>
  </si>
  <si>
    <t>yaridlizethp@gmail.com</t>
  </si>
  <si>
    <t>CR 134 17F 05</t>
  </si>
  <si>
    <t>Gloria Ines Peña</t>
  </si>
  <si>
    <t>MARTINEZ BENAVIDES JEANKARLO</t>
  </si>
  <si>
    <t>jeankamarinez2004@gmail.com</t>
  </si>
  <si>
    <t>DG 49D SUR 13J 36</t>
  </si>
  <si>
    <t>Deisy Benavides</t>
  </si>
  <si>
    <t>ROJAS CASTELLANOS SANDRA MILENA</t>
  </si>
  <si>
    <t>sakyty24@hotmail.com</t>
  </si>
  <si>
    <t>CR 1C 162A 52</t>
  </si>
  <si>
    <t>Miriam Castellanos</t>
  </si>
  <si>
    <t>RODRIGUEZ MOLINA LUIS MIGUEL</t>
  </si>
  <si>
    <t>CL 20 C 106 27</t>
  </si>
  <si>
    <t xml:space="preserve">Zayra Zea </t>
  </si>
  <si>
    <t>Gerente de cuentas Jr</t>
  </si>
  <si>
    <t>RAMIREZ BERMUDEZ ALISSON VALENTINA</t>
  </si>
  <si>
    <t>avalen639@gmail.com</t>
  </si>
  <si>
    <t>CLL 35 SUR 1  27 ESTE</t>
  </si>
  <si>
    <t>Omar Ramirez Castillo</t>
  </si>
  <si>
    <t>MULATO RONDON CAMILA ANDREA</t>
  </si>
  <si>
    <t>Coello</t>
  </si>
  <si>
    <t>mulatocamila5@gmail.com</t>
  </si>
  <si>
    <t>DG 57 Z BIS A SUR 77 27</t>
  </si>
  <si>
    <t xml:space="preserve">Nayibe Acosta </t>
  </si>
  <si>
    <t>SANABRIA ARDILA ERIKA JOHANA</t>
  </si>
  <si>
    <t>erikasanabria28@gmail.com</t>
  </si>
  <si>
    <t>CL 44 E 27 59</t>
  </si>
  <si>
    <t>Luis Carlos Galan</t>
  </si>
  <si>
    <t xml:space="preserve">Edita Sanabria </t>
  </si>
  <si>
    <t xml:space="preserve">Recursos Humanos </t>
  </si>
  <si>
    <t>RUIZ GARNICA LEIDY VANESSA</t>
  </si>
  <si>
    <t>vanessa07k@hotmail.com</t>
  </si>
  <si>
    <t>CLL 23 4 50</t>
  </si>
  <si>
    <t xml:space="preserve">Paseo del Puenta </t>
  </si>
  <si>
    <t xml:space="preserve">Martha Cecilia Garnica </t>
  </si>
  <si>
    <t>OCAMPO URREGO MARILIN ESTEFANI</t>
  </si>
  <si>
    <t>estefadesign@gmail.com</t>
  </si>
  <si>
    <t>Cl 94 BIS SUR 146 32</t>
  </si>
  <si>
    <t>Monte Blanco</t>
  </si>
  <si>
    <t>Andrea Urrego</t>
  </si>
  <si>
    <t>MENDEZ UBARNE MIRIAN ROSA</t>
  </si>
  <si>
    <t>Puerto Escondido</t>
  </si>
  <si>
    <t>mendezmariam703@gmail.com</t>
  </si>
  <si>
    <t>CL 80 BIS 94 75</t>
  </si>
  <si>
    <t xml:space="preserve">Kelly Mendez </t>
  </si>
  <si>
    <t>CONTRERAS HERRERA PAOLA ANDREA</t>
  </si>
  <si>
    <t>pao.alejk@hotmail.com</t>
  </si>
  <si>
    <t>CL 9A BIS 7 96 ESTE</t>
  </si>
  <si>
    <t>Egipto Alto</t>
  </si>
  <si>
    <t>Juan Romero</t>
  </si>
  <si>
    <t xml:space="preserve">DUQUE OTERO ANTONIO </t>
  </si>
  <si>
    <t>antoniodu2012@gmail.com</t>
  </si>
  <si>
    <t>CL 150 48 45</t>
  </si>
  <si>
    <t>Victoria Norte</t>
  </si>
  <si>
    <t>Mario Alberto Duque</t>
  </si>
  <si>
    <t>VELASQUEZ CELY SEBASTIAN FELIPE</t>
  </si>
  <si>
    <t>pipesebas18@gmail.com</t>
  </si>
  <si>
    <t>CR 64 112B 82</t>
  </si>
  <si>
    <t xml:space="preserve">BLANCO GONZALEZ LEIDY MARCELA </t>
  </si>
  <si>
    <t>nekitakun1@gmail.com</t>
  </si>
  <si>
    <t>CR 32 17 215</t>
  </si>
  <si>
    <t>Claudia Marcela Gonzalez</t>
  </si>
  <si>
    <t>FRANCO ESPINOSA LUISA FERNANDA</t>
  </si>
  <si>
    <t>CL 16A 1B 48</t>
  </si>
  <si>
    <t>Las Villas</t>
  </si>
  <si>
    <t>Katherine Franco</t>
  </si>
  <si>
    <t>MORENO VELASQUEZ LUIS ALEJANDRO</t>
  </si>
  <si>
    <t>lamv39864@gmail.com</t>
  </si>
  <si>
    <t>CR 19 05 06 SUR</t>
  </si>
  <si>
    <t>Diana Moreno Velasquez</t>
  </si>
  <si>
    <t>LOPEZ GAMBOA ANGIE PAOLA</t>
  </si>
  <si>
    <t>angpaola2707@gmail.com</t>
  </si>
  <si>
    <t>CL 1A SUR 53A 51</t>
  </si>
  <si>
    <t>Nancy Gamboa</t>
  </si>
  <si>
    <t xml:space="preserve">CLAVIJO MENDOZA SHEILA VALENTINA </t>
  </si>
  <si>
    <t>valentinaclavijo.vc@gmail.com</t>
  </si>
  <si>
    <t>DG 68 SUR 18K 16</t>
  </si>
  <si>
    <t>Mayby Clavijo</t>
  </si>
  <si>
    <t>ORJUELA BAYONA NELLY KATHERINNE</t>
  </si>
  <si>
    <t>katherin.orjuela95@gmail.com</t>
  </si>
  <si>
    <t>CR 53F 3A 38</t>
  </si>
  <si>
    <t>Nelly Bayona</t>
  </si>
  <si>
    <t>CARBONO DE LEON KARINA ISABEL</t>
  </si>
  <si>
    <t>El Guamo</t>
  </si>
  <si>
    <t>karina.carbono.04@outlook.com</t>
  </si>
  <si>
    <t>CL 8 BIS 81B 57</t>
  </si>
  <si>
    <t>Caterine De Leon</t>
  </si>
  <si>
    <t>FONQUE CONTRERAS VALENTINA</t>
  </si>
  <si>
    <t>valencon2018@gmail.com</t>
  </si>
  <si>
    <t>CL 2 BIS A 26 09</t>
  </si>
  <si>
    <t>Catherine Contreras</t>
  </si>
  <si>
    <t>RODRIGUEZ SERNA INGRID PAOLA</t>
  </si>
  <si>
    <t>paola292001rodriguez@gmail.com</t>
  </si>
  <si>
    <t>CR 3D 44 34 SUR</t>
  </si>
  <si>
    <t>Estella Cabrera</t>
  </si>
  <si>
    <t>GUZMAN AGUILAR CLAUDIA YOLIMA</t>
  </si>
  <si>
    <t>1528yolima@gmail.com</t>
  </si>
  <si>
    <t>CR 80 66 SUR 04</t>
  </si>
  <si>
    <t>Carlos Duran Bautista</t>
  </si>
  <si>
    <t>VARGAS MARTINEZ YESICA YULIETH</t>
  </si>
  <si>
    <t>jv922104@gmail.com</t>
  </si>
  <si>
    <t>CR 16 184A 42</t>
  </si>
  <si>
    <t>Verbenal</t>
  </si>
  <si>
    <t>Luz Nelly Martinez</t>
  </si>
  <si>
    <t xml:space="preserve">GALINDO RIVERA NICOLD TATIANA </t>
  </si>
  <si>
    <t>tatianagalindo1212@gmail.com</t>
  </si>
  <si>
    <t>CR 1 37G 22 SUR</t>
  </si>
  <si>
    <t>Jose Guillermo Galindo</t>
  </si>
  <si>
    <t>Coordinacion en Esculas de Musica</t>
  </si>
  <si>
    <t>CULMAN LOPEZ HELEN KATHERINE</t>
  </si>
  <si>
    <t>katherinecl97@gmail.com</t>
  </si>
  <si>
    <t>CR 2C 48R 73 SUR</t>
  </si>
  <si>
    <t>Martha Isabel Lopez</t>
  </si>
  <si>
    <t>MARTINEZ BARBOSA NICOL ANDREA</t>
  </si>
  <si>
    <t>nica292004@gmail.com</t>
  </si>
  <si>
    <t>CL 103 74 74 SUR</t>
  </si>
  <si>
    <t>Lady Barbosa</t>
  </si>
  <si>
    <t>Operaciones Financieras</t>
  </si>
  <si>
    <t>CR 10 AB # 2B 49</t>
  </si>
  <si>
    <t>Consuelo Alto</t>
  </si>
  <si>
    <t xml:space="preserve">Laura Angelica Arias </t>
  </si>
  <si>
    <t xml:space="preserve">GAITAN BUITRAGO DANIEL ALEXANDER </t>
  </si>
  <si>
    <t>danielgaitan.99@gmail.com</t>
  </si>
  <si>
    <t>TR 112 C 64D 15</t>
  </si>
  <si>
    <t xml:space="preserve">Yenny Buitrago </t>
  </si>
  <si>
    <t>En intalacion de alarmas y sonido automotriz</t>
  </si>
  <si>
    <t xml:space="preserve">PINEDA SANCHEZ BRIAN CAMILO </t>
  </si>
  <si>
    <t>camilovit480@gmail.com</t>
  </si>
  <si>
    <t>CR 86 F 51B SUR</t>
  </si>
  <si>
    <t xml:space="preserve">Leidy Sanchez </t>
  </si>
  <si>
    <t>HSEQ</t>
  </si>
  <si>
    <t>DELGADO QUINTERO HAMILTON STY</t>
  </si>
  <si>
    <t>hamiltonstydelgadoquintero@gmail.com</t>
  </si>
  <si>
    <t>DG 4 A 8B 88E</t>
  </si>
  <si>
    <t xml:space="preserve">Los Laches </t>
  </si>
  <si>
    <t xml:space="preserve">Claudia Quintero </t>
  </si>
  <si>
    <t>REY MOLANO SANDRA RUBY</t>
  </si>
  <si>
    <t>rubyreymolano1972@gmail.com</t>
  </si>
  <si>
    <t>CL 31 A 3A 29</t>
  </si>
  <si>
    <t>Ana Molano</t>
  </si>
  <si>
    <t xml:space="preserve">Secretaria Ejecutiva </t>
  </si>
  <si>
    <t xml:space="preserve">RODRIGUEZ BARRERA EDELYN MARIANA </t>
  </si>
  <si>
    <t>emrodriguez022@misena.edu.co</t>
  </si>
  <si>
    <t>CR 10 A 26B 08 SUR</t>
  </si>
  <si>
    <t xml:space="preserve">Sociego Sur </t>
  </si>
  <si>
    <t xml:space="preserve">Alexandra Barrera </t>
  </si>
  <si>
    <t xml:space="preserve">Gestion Integral en fondo de pensiones y cesantias </t>
  </si>
  <si>
    <t>Pasa de scotiabank a finandina 01/04/2023 - Pasa a banco agrario 03/05/2023</t>
  </si>
  <si>
    <t>TRUJILLO DAZA ANDRES FELIPE</t>
  </si>
  <si>
    <t>trujillodazaa@gmail.com</t>
  </si>
  <si>
    <t>CR 78 P 54 D 12 SUR</t>
  </si>
  <si>
    <t>Roma III</t>
  </si>
  <si>
    <t xml:space="preserve">LEON IBAÑEZ DIANA MARCELA </t>
  </si>
  <si>
    <t>leondianamarcela1@gmail.com</t>
  </si>
  <si>
    <t xml:space="preserve">CL 46 26 30 </t>
  </si>
  <si>
    <t xml:space="preserve">Belalcazar </t>
  </si>
  <si>
    <t>Julian Leon</t>
  </si>
  <si>
    <t>VANEGAS PIRAGAUTA EDISON JAVIER</t>
  </si>
  <si>
    <t>edisonvanegas12345@gmail.com</t>
  </si>
  <si>
    <t>CL 42 SUR 86 D 16</t>
  </si>
  <si>
    <t xml:space="preserve">Juan Vanegas </t>
  </si>
  <si>
    <t xml:space="preserve">OSPINA CARRANZA JULIANA LIZETH </t>
  </si>
  <si>
    <t>juliana1805ospina@gmail.com</t>
  </si>
  <si>
    <t>CL 30 B SUR 6 28</t>
  </si>
  <si>
    <t xml:space="preserve">La Serafina </t>
  </si>
  <si>
    <t>Santiago Mariño</t>
  </si>
  <si>
    <t>Renuncia - Otra oferta laboral y incompatibilidad con el jefe</t>
  </si>
  <si>
    <t>COCOMA NAVARRO ANYI YULIE</t>
  </si>
  <si>
    <t>nangie464@gmail.com</t>
  </si>
  <si>
    <t>TORRES CUBILLOS KEVIN SANTIAGO</t>
  </si>
  <si>
    <t>elkevintorres8@gmail.com</t>
  </si>
  <si>
    <t>CR 1B ESTE 3 11</t>
  </si>
  <si>
    <t>Gladys Martinez</t>
  </si>
  <si>
    <t>CORTES CRUZ NICOLAS ESTEBAN</t>
  </si>
  <si>
    <t>niicolascortes321@gmail.com</t>
  </si>
  <si>
    <t>CR 77N 44A 19 SUR</t>
  </si>
  <si>
    <t>Catalina II</t>
  </si>
  <si>
    <t>Gloria Cruz Rodriguez</t>
  </si>
  <si>
    <t>Ingenieria Logistica 3er semestre</t>
  </si>
  <si>
    <t xml:space="preserve">SARMIENTO GUALTEROS PAOLA FERNANDA </t>
  </si>
  <si>
    <t>fernandasarmiento4@gmail.com</t>
  </si>
  <si>
    <t>TV 11B BIS 62A 24 SUR</t>
  </si>
  <si>
    <t>Nueva Delhi</t>
  </si>
  <si>
    <t>Rubiela Gualteros</t>
  </si>
  <si>
    <t xml:space="preserve">ALARCON MALDONADO JAZMIN ANDREA </t>
  </si>
  <si>
    <t>jaz.andreaalarcon@gmail.com</t>
  </si>
  <si>
    <t>CL 24C SUR 10C 28 ESTE</t>
  </si>
  <si>
    <t>San Blas</t>
  </si>
  <si>
    <t>Fabian Carreño</t>
  </si>
  <si>
    <t>Desarrollo Grafico de Proyectos en Construccion</t>
  </si>
  <si>
    <t>FERRUCHO SEGURA MARIA FERNANDA</t>
  </si>
  <si>
    <t>maria.ferrucho.hr@gmail.com</t>
  </si>
  <si>
    <t>CL 10 B 81 F 92</t>
  </si>
  <si>
    <t>Paola Ferrucho</t>
  </si>
  <si>
    <t>En gestion para el desarrollo humano en la organizacion</t>
  </si>
  <si>
    <t>Gerente de Gestión Humana</t>
  </si>
  <si>
    <t xml:space="preserve">BELTRAN QUINTERO YUDY SLENDY </t>
  </si>
  <si>
    <t>yudybeltran@hotmail.com</t>
  </si>
  <si>
    <t>CL 65C 0 65</t>
  </si>
  <si>
    <t xml:space="preserve">Canelos </t>
  </si>
  <si>
    <t xml:space="preserve">Marlon Carreño </t>
  </si>
  <si>
    <t>PIÑEROS VELANDIA JARY VALENTINA</t>
  </si>
  <si>
    <t>jaryvalentinapinerosvelandia@gmail.com</t>
  </si>
  <si>
    <t>Luis Javier Piñeros</t>
  </si>
  <si>
    <t>QUINTERO CRUZ PAULA NATALIA</t>
  </si>
  <si>
    <t>nataliaquintero1902@gmail.com</t>
  </si>
  <si>
    <t>CR 88i 70 76 SUR</t>
  </si>
  <si>
    <t>Angie Julieth Quintero</t>
  </si>
  <si>
    <t>Terminación por obra labor contratada</t>
  </si>
  <si>
    <t>PARDO BARRAGAN CARLOS MANUEL</t>
  </si>
  <si>
    <t>pardoba100@gmail.com</t>
  </si>
  <si>
    <t>DG 3A 8 23 ESTE</t>
  </si>
  <si>
    <t>Laura Molano</t>
  </si>
  <si>
    <t>PARDO MOLANO NICOLAS SAMUEL</t>
  </si>
  <si>
    <t>pardosamuel385@gmail.com</t>
  </si>
  <si>
    <t>PRIETO FERRUCHO MARLON ESTIBEN</t>
  </si>
  <si>
    <t>prietomarlon01@gmail.com</t>
  </si>
  <si>
    <t>CL 4B 3A 25 ESTE</t>
  </si>
  <si>
    <t>Guavio</t>
  </si>
  <si>
    <t>VILLA-ROEL GRAUTOFF DAVID ROBERTO</t>
  </si>
  <si>
    <t>dvgrautoff@hotmail.com</t>
  </si>
  <si>
    <t>CL 117D 58 50</t>
  </si>
  <si>
    <t>Lagos de Cordoba</t>
  </si>
  <si>
    <t>Roberto Villa-Roel</t>
  </si>
  <si>
    <t>Terminacion por obra labor contratada</t>
  </si>
  <si>
    <t>ROJAS CORREA LILIAN SOFIA</t>
  </si>
  <si>
    <t>sofiarojas2918@gmail.com</t>
  </si>
  <si>
    <t>CL 94 BIS SUR 14G 32</t>
  </si>
  <si>
    <t>Estella Correa</t>
  </si>
  <si>
    <t>Pasa a metlife desde 02/05/2023</t>
  </si>
  <si>
    <t>GOMEZ TELLO KEVIN LEONARDO</t>
  </si>
  <si>
    <t>Tuquerres</t>
  </si>
  <si>
    <t>kevinleogt@gmail.com</t>
  </si>
  <si>
    <t>CL 21 3 39</t>
  </si>
  <si>
    <t>Veronica Garlin Castro</t>
  </si>
  <si>
    <t>DIAZ ALMONACID JUAN CARLOS</t>
  </si>
  <si>
    <t>jcdiazal@hotmail.com</t>
  </si>
  <si>
    <t>Deyanira Solorzano</t>
  </si>
  <si>
    <t>VERA MORENO LUISA FERNANDA</t>
  </si>
  <si>
    <t>luisavera16062000@gmail.com</t>
  </si>
  <si>
    <t>CL 34A SUR 7A 33</t>
  </si>
  <si>
    <t>Diana Moreno</t>
  </si>
  <si>
    <t>REINA RAMIREZ STEFANNY JIREH</t>
  </si>
  <si>
    <t>jirehreina2423@gmail.com</t>
  </si>
  <si>
    <t>Leidy Ramirez</t>
  </si>
  <si>
    <t>ABRIL VACA MARLY YURANI</t>
  </si>
  <si>
    <t>maryurani@hotmail.es</t>
  </si>
  <si>
    <t>CL 79 SUR 11 10 ESTE</t>
  </si>
  <si>
    <t>Bolonia</t>
  </si>
  <si>
    <t>Leonor Vaca Lopez</t>
  </si>
  <si>
    <t>VALERO DIAZ ANYI DANIELA</t>
  </si>
  <si>
    <t>danivadi9706@gmail.com</t>
  </si>
  <si>
    <t>CR 79G 38C 52 SUR</t>
  </si>
  <si>
    <t>Nury Diaz Eslava</t>
  </si>
  <si>
    <t>RODRIGUEZ MARTINEZ ANDRES YESID</t>
  </si>
  <si>
    <t>yesii.martin26@gmail.com</t>
  </si>
  <si>
    <t>CR 100 56H 03 SUR</t>
  </si>
  <si>
    <t>SantaFe</t>
  </si>
  <si>
    <t>Aura Stella Martinez</t>
  </si>
  <si>
    <t>DG 48J SUR 1 30 INT 3 CS 24</t>
  </si>
  <si>
    <t>Jhon Fredy Pinzon</t>
  </si>
  <si>
    <t>Auxiliar Administrativo en Salud</t>
  </si>
  <si>
    <t>QUIROGA CAMACHO LUCERO</t>
  </si>
  <si>
    <t>luceroquiroga2006@gmail.com</t>
  </si>
  <si>
    <t>CL 72 68F 43</t>
  </si>
  <si>
    <t>Bella Vista</t>
  </si>
  <si>
    <t>Fernanda Quiroga Camacho</t>
  </si>
  <si>
    <t>BERMUDEZ GALLEGO YURANT VALENTINA</t>
  </si>
  <si>
    <t>yurant18@hotmail.com</t>
  </si>
  <si>
    <t>CL 42 SUR 52B 10</t>
  </si>
  <si>
    <t>Aura Nelly Gallego</t>
  </si>
  <si>
    <t>YEPEZ NIÑO XIMENA ALEXANDRA</t>
  </si>
  <si>
    <t>ninoalexandra59@gmail.com</t>
  </si>
  <si>
    <t>TV 13A 43 73</t>
  </si>
  <si>
    <t>Olivos III</t>
  </si>
  <si>
    <t>Miryam Rocio Niño</t>
  </si>
  <si>
    <t>FERNANDEZ GONZALEZ GABRIELA</t>
  </si>
  <si>
    <t>gabrielafer1506@gmail.com</t>
  </si>
  <si>
    <t>CR 82 17 95</t>
  </si>
  <si>
    <t>Doris Marien Gonzalez</t>
  </si>
  <si>
    <t>MARTINEZ CALVO ADRIAN CAMILO</t>
  </si>
  <si>
    <t>adrianmartinez091@hotmail.com</t>
  </si>
  <si>
    <t>CL 50A SUR 81D 23</t>
  </si>
  <si>
    <t>Angie Daza</t>
  </si>
  <si>
    <t>QUIROGA GONZALEZ YORLY ANDREA</t>
  </si>
  <si>
    <t>andreitaquigo1296@gmail.com</t>
  </si>
  <si>
    <t>CL 55 SUR 88i 58</t>
  </si>
  <si>
    <t>Yeser Sanabria Castillo</t>
  </si>
  <si>
    <t>Renuncia - Estrés laboral y falta de induccion al ingresar</t>
  </si>
  <si>
    <t>RINCON GARZON NICOLE TATIANA</t>
  </si>
  <si>
    <t>nicolegarzon014@gmail.com</t>
  </si>
  <si>
    <t>CR 92 74 46 SUR</t>
  </si>
  <si>
    <t>Astrid Johanna Garzon</t>
  </si>
  <si>
    <t>ROBAYO ESPITIA AXBLEIDI LICED</t>
  </si>
  <si>
    <t>jaslyrobayo03@gmail.com</t>
  </si>
  <si>
    <t>CR 68B 37 34 SUR</t>
  </si>
  <si>
    <t>Ruth Dary Espitia</t>
  </si>
  <si>
    <t>LARIOS CAMPO MERCEDES</t>
  </si>
  <si>
    <t>sharit170615@gmail.com</t>
  </si>
  <si>
    <t>CL 16 13 49</t>
  </si>
  <si>
    <t>Luz Mery Larios</t>
  </si>
  <si>
    <t>CESPEDES RIVERO LILIANA</t>
  </si>
  <si>
    <t>liliceri4@gmail.com</t>
  </si>
  <si>
    <t>Villa Clemencia</t>
  </si>
  <si>
    <t>Jesenia Cespedes</t>
  </si>
  <si>
    <t>RODRIGUEZ CORTES NICOL ESTEFANIA</t>
  </si>
  <si>
    <t>nicolrodriguez020204@outlook.es</t>
  </si>
  <si>
    <t>CL 14 SUR 24 74 ESTE</t>
  </si>
  <si>
    <t>Luis Sebastian Garcia</t>
  </si>
  <si>
    <t>RODRIGUEZ PEÑA MARIA JOSE</t>
  </si>
  <si>
    <t>majitooo0314@gmail.com</t>
  </si>
  <si>
    <t>CL 17A 6A 35C</t>
  </si>
  <si>
    <t>Valentina Rodriguez</t>
  </si>
  <si>
    <t>MANBUSCAY ANZOLA PAULA DANIELA</t>
  </si>
  <si>
    <t>anzolapauladaniela@gmail.com</t>
  </si>
  <si>
    <t>CL 1C SUR 7C 24</t>
  </si>
  <si>
    <t>Lizeth Timote</t>
  </si>
  <si>
    <t>PALOMINO BELARDE MARIA FERNANDA</t>
  </si>
  <si>
    <t>mariafernandapalomino24@gmail.com</t>
  </si>
  <si>
    <t>CL 20 17 50</t>
  </si>
  <si>
    <t>Los Martires</t>
  </si>
  <si>
    <t>ANZOLA TAMAYO CARLOS ALBERTO</t>
  </si>
  <si>
    <t>canzola3@hotmail.com</t>
  </si>
  <si>
    <t>CR 103C BIS 135A 76</t>
  </si>
  <si>
    <t>Costa Azul</t>
  </si>
  <si>
    <t>Margarita Tamayo</t>
  </si>
  <si>
    <t>BERNAL MORALES JULIAN ALBERTO</t>
  </si>
  <si>
    <t>julianbemora@gmail.com</t>
  </si>
  <si>
    <t>CL 134 160 38</t>
  </si>
  <si>
    <t>Francisca Amparo Morales</t>
  </si>
  <si>
    <t>Mantenimiento de Motores</t>
  </si>
  <si>
    <t>AMAYA GUAZAQUILLO JUAN DAVID</t>
  </si>
  <si>
    <t>juandavidamaya740@gmail.com</t>
  </si>
  <si>
    <t>CL 16 SUR 15C 23</t>
  </si>
  <si>
    <t>Doris Torres Guazaquillo</t>
  </si>
  <si>
    <t>CR 47A 72C 12 SUR</t>
  </si>
  <si>
    <t>ORJUELA HERNANDEZ DANIEL YESID</t>
  </si>
  <si>
    <t>orjuelahernandezdaniel@gmail.com</t>
  </si>
  <si>
    <t>CR 32 15 205</t>
  </si>
  <si>
    <t>Luz Adriana Hernandez</t>
  </si>
  <si>
    <t>RUIZ MEDINA MARIA FERNANDA</t>
  </si>
  <si>
    <t>mariaffernanda1104@gmail.com</t>
  </si>
  <si>
    <t>Juan Pablo Ruiz Medina</t>
  </si>
  <si>
    <t>laura.medina22@hotmail.com</t>
  </si>
  <si>
    <t>CR 27i 71P 13 SUR</t>
  </si>
  <si>
    <t>SEPULVEDA CRUZ JULIETH ALEJANDRA</t>
  </si>
  <si>
    <t>alesepulveda1221@gmail.com</t>
  </si>
  <si>
    <t>CL 128D 86B 14</t>
  </si>
  <si>
    <t>Carmenza Cruz</t>
  </si>
  <si>
    <t>Financiero</t>
  </si>
  <si>
    <t>MANCIPE MOSQUERA MICHEEL DANIELA</t>
  </si>
  <si>
    <t>mancipedaniela02@gmail.com</t>
  </si>
  <si>
    <t>CR 93D 71 49 SUR</t>
  </si>
  <si>
    <t>Luis Alejandro Mancipe</t>
  </si>
  <si>
    <t>Renuncia - Estudio fuera del país</t>
  </si>
  <si>
    <t xml:space="preserve">     CAPITAL SALUD</t>
  </si>
  <si>
    <t>dianas08mar@outlook.com</t>
  </si>
  <si>
    <t>CL 63D 61 23</t>
  </si>
  <si>
    <t>Yenny Tatiana Cabrera</t>
  </si>
  <si>
    <t>Talento Humano</t>
  </si>
  <si>
    <t>BOLAÑOS BERMUDEZ YUNEIDY LIZBETH</t>
  </si>
  <si>
    <t>yuz.3017347117@gmail.com</t>
  </si>
  <si>
    <t>Maritza Bermudez</t>
  </si>
  <si>
    <t>REQUENA ROJAS BRITNEY DAYANA</t>
  </si>
  <si>
    <t>requebritney@gmail.com</t>
  </si>
  <si>
    <t>Natalia Requena</t>
  </si>
  <si>
    <t>RAMIREZ URBANO GABRIELA</t>
  </si>
  <si>
    <t>gabriela.r1414@gmail.com</t>
  </si>
  <si>
    <t>CR 104 13D 48</t>
  </si>
  <si>
    <t>Maria Cecilia Urbano</t>
  </si>
  <si>
    <t>NEIRA GONZALEZ NANCY JULIETH</t>
  </si>
  <si>
    <t>neira3613@gmail.com</t>
  </si>
  <si>
    <t>CR 88i 54C 65 SUR</t>
  </si>
  <si>
    <t>Danna Julieth Parra</t>
  </si>
  <si>
    <t>RUIZ CARDONA GERMAN ORLANDO</t>
  </si>
  <si>
    <t>orlandoruiz409@gmail.com</t>
  </si>
  <si>
    <t>CL 70D 113 46</t>
  </si>
  <si>
    <t>La Riviera</t>
  </si>
  <si>
    <t>Astrid Cardona Osorio</t>
  </si>
  <si>
    <t>Direccion y Produccion</t>
  </si>
  <si>
    <t>VARGAS LINARES BRANDON MANUEL</t>
  </si>
  <si>
    <t>bran1989don@gmail.com</t>
  </si>
  <si>
    <t>CL 64 SUR 20F 25</t>
  </si>
  <si>
    <t>Cecilia Linares</t>
  </si>
  <si>
    <t>ZAPATA BRIGITH DAYANA</t>
  </si>
  <si>
    <t>bdayanazapata@gmail.com</t>
  </si>
  <si>
    <t>CL 59A SUR 23D 05</t>
  </si>
  <si>
    <t>Ana Jazmin Zapata</t>
  </si>
  <si>
    <t>Incapacidades falsas</t>
  </si>
  <si>
    <t>BENITEZ CHAVEZ LEIDY YOHANA</t>
  </si>
  <si>
    <t>leidy19benitez@gmail.com</t>
  </si>
  <si>
    <t>CL 84 SUR 96 20</t>
  </si>
  <si>
    <t>Miguel David Benitez</t>
  </si>
  <si>
    <t>CUADRADO REAPIRA ANGELY NICOL</t>
  </si>
  <si>
    <t>angelyreapira26@gmail.com</t>
  </si>
  <si>
    <t>CL 76 SUR 13B 31 ESTE</t>
  </si>
  <si>
    <t>Leidy Paola Reapira</t>
  </si>
  <si>
    <t>BARRIOS BARAJAS LAURA ALEJANDRA</t>
  </si>
  <si>
    <t>lauraaleja3116@gmail.com</t>
  </si>
  <si>
    <t>CR 31A SUR 68D 34</t>
  </si>
  <si>
    <t>Villas Bolivar</t>
  </si>
  <si>
    <t>Jhonatan Ceballos</t>
  </si>
  <si>
    <t>CR 2 166A 54</t>
  </si>
  <si>
    <t>Danilo Valenzuela</t>
  </si>
  <si>
    <t>JIMENEZ ROMERO HEIDY MAYURY</t>
  </si>
  <si>
    <t>jimenez19heidy@gmail.com</t>
  </si>
  <si>
    <t>Ingrid Carolina Pinilla</t>
  </si>
  <si>
    <t>MESA FLORES YERLY GABRIEL</t>
  </si>
  <si>
    <t>El Rosario</t>
  </si>
  <si>
    <t>yerlygabrielmesaflores@gmail.com</t>
  </si>
  <si>
    <t>CL 66 64 16</t>
  </si>
  <si>
    <t>Yessica Mesa Flores</t>
  </si>
  <si>
    <t>MORALES CHAPARRO DIEGO ALEJANDRO</t>
  </si>
  <si>
    <t>diegomorales190902@gmail.com</t>
  </si>
  <si>
    <t>CR 10 ESTE 1B 09</t>
  </si>
  <si>
    <t>GONZALEZ GONZALEZ FREDDY ALEXANDER</t>
  </si>
  <si>
    <t>alexanderprole01@gmail.com</t>
  </si>
  <si>
    <t>CL 26 SUR 93 60</t>
  </si>
  <si>
    <t>Lidia Alcira Gonzalez</t>
  </si>
  <si>
    <t>DIMATE GUTIERREZ SANDRA MILENA</t>
  </si>
  <si>
    <t>sandra.dimate6427@gmail.com</t>
  </si>
  <si>
    <t>CR 77Y 47B 27 SUR</t>
  </si>
  <si>
    <t>Jakelinne</t>
  </si>
  <si>
    <t>Agustin Gonzalez Garzon</t>
  </si>
  <si>
    <t>GOMEZ CARDENAS EDWARD ALEJANDRO</t>
  </si>
  <si>
    <t>alejocio1212@hotmail.com</t>
  </si>
  <si>
    <t>CL 76B SUR 10B 15</t>
  </si>
  <si>
    <t>Johana Cardenas</t>
  </si>
  <si>
    <t>ROMERO NOVA SANDRA LILIANA</t>
  </si>
  <si>
    <t>sandra.rom22@gmail.com</t>
  </si>
  <si>
    <t>CR 11C ESTE 36G 07 SUR</t>
  </si>
  <si>
    <t>Steven Jimenez</t>
  </si>
  <si>
    <t>GARCIA ROSADO LAURA VANESSA</t>
  </si>
  <si>
    <t>lauragarciarosado25@gmail.com</t>
  </si>
  <si>
    <t>CR 18 SUR 3 71</t>
  </si>
  <si>
    <t>Alexander Franco</t>
  </si>
  <si>
    <t xml:space="preserve">LEON GOMEZ ANGIE DANIELA </t>
  </si>
  <si>
    <t>angiebenavidez73@gmail.com</t>
  </si>
  <si>
    <t>CR 18i BIS 16 01</t>
  </si>
  <si>
    <t>Ana Lucia Gomez</t>
  </si>
  <si>
    <t>PERTUZ GUTIERREZ LORENA ESTHER</t>
  </si>
  <si>
    <t>Santo Tomas</t>
  </si>
  <si>
    <t>dominigutierrez_11@hotmail.com</t>
  </si>
  <si>
    <t>CL 6 79 80</t>
  </si>
  <si>
    <t>Banderas</t>
  </si>
  <si>
    <t>Erlaine Jose Charris</t>
  </si>
  <si>
    <t>BUSTAMANTE MARULANDA PAOLA ANDREA</t>
  </si>
  <si>
    <t>paolamaru87@gmail.com</t>
  </si>
  <si>
    <t>CL 100G 84 57</t>
  </si>
  <si>
    <t>Patricia Marulanda</t>
  </si>
  <si>
    <t>FERNANDEZ DE ROJAS JUDITH LUCIA</t>
  </si>
  <si>
    <t>Colombia</t>
  </si>
  <si>
    <t>judithfernandezr@live.com</t>
  </si>
  <si>
    <t>CL 147 7B 95 APTO 101</t>
  </si>
  <si>
    <t>CASTAÑEDA USECHE LUISA FERNANADA</t>
  </si>
  <si>
    <t>CR 5 108 15 SUR</t>
  </si>
  <si>
    <t>Antonio Jose Sucre</t>
  </si>
  <si>
    <t>Frank Medina Garcia</t>
  </si>
  <si>
    <t>FAJARDO LAVAO JUAN SEBASTIAN</t>
  </si>
  <si>
    <t>sebitasfajardo608@gmail.com</t>
  </si>
  <si>
    <t>CL 87 SUR 91 90</t>
  </si>
  <si>
    <t>Luz Stella Lavao</t>
  </si>
  <si>
    <t>ALAPE CARDENAS JENNY CAROLINA</t>
  </si>
  <si>
    <t xml:space="preserve"> CL 65A SUR 11A 57 ESTE</t>
  </si>
  <si>
    <t>Hector Mauricio Galvis</t>
  </si>
  <si>
    <t>LOPEZ LOZANO ANDREA DEL PILAR</t>
  </si>
  <si>
    <t>adplopez@hotmail.com</t>
  </si>
  <si>
    <t>CL 71B 81A 64</t>
  </si>
  <si>
    <t>Maria Cristina Lozano</t>
  </si>
  <si>
    <t>RODRIGUEZ BASTIDAS TIFANI GHISEL</t>
  </si>
  <si>
    <t>ghiselrz666@gmail.com</t>
  </si>
  <si>
    <t>CR 18J 78D 13 SUR</t>
  </si>
  <si>
    <t>Andrea Bastidas</t>
  </si>
  <si>
    <t>CARDONA ACERO ANGIE YULIANA</t>
  </si>
  <si>
    <t>cardonaaceroangie22@gmail.com</t>
  </si>
  <si>
    <t>CR 7 BIS ESTE 1B 68</t>
  </si>
  <si>
    <t>Rosa Acero</t>
  </si>
  <si>
    <t>ROBAYO DIAZ PAULA ALEJANDRA</t>
  </si>
  <si>
    <t>palejarobayo@hotmail.com</t>
  </si>
  <si>
    <t>CL 2 89 36</t>
  </si>
  <si>
    <t>Wilson Robayo</t>
  </si>
  <si>
    <t>MORENO GIRALDO PAULA ANDREA</t>
  </si>
  <si>
    <t>Cartago</t>
  </si>
  <si>
    <t>andreamoreno8210@gmail.com</t>
  </si>
  <si>
    <t>DG 69C48 27 SUR</t>
  </si>
  <si>
    <t>Edwin Alexander Diaz</t>
  </si>
  <si>
    <t>FUENTES OSORIO SARA EVELYN</t>
  </si>
  <si>
    <t>queenxevernail@gmail.com</t>
  </si>
  <si>
    <t>CR 71i 62C 27 SUR</t>
  </si>
  <si>
    <t>Liliana Osorio</t>
  </si>
  <si>
    <t>LOPEZ VIVANCO DUVAN ALEJANDRO</t>
  </si>
  <si>
    <t>dl293433@gmail.com</t>
  </si>
  <si>
    <t>CR 12A ESTE 46 11 SUR</t>
  </si>
  <si>
    <t>Paola Vivanco</t>
  </si>
  <si>
    <t>SUAREZ CAÑAS DIEGO ANDRES</t>
  </si>
  <si>
    <t>da9002580@gmail.com</t>
  </si>
  <si>
    <t>CR 13B 68 21 SUR</t>
  </si>
  <si>
    <t>Julian Suarez</t>
  </si>
  <si>
    <t>TRIANA YARA STEFFANY JULIANA</t>
  </si>
  <si>
    <t>jtriana492@gmail.com</t>
  </si>
  <si>
    <t>CR 15C ESTE 58 07 SUR</t>
  </si>
  <si>
    <t>Miller Triana</t>
  </si>
  <si>
    <t>MONTAÑA JIMENEZ MICHELL DAYANNA</t>
  </si>
  <si>
    <t>michell.montana@ramondezubiria.edu.co</t>
  </si>
  <si>
    <t>CL 128D 95 80</t>
  </si>
  <si>
    <t>Luz Esmid Montaña</t>
  </si>
  <si>
    <t>BOLIVAR GARCIA DANA VENASSA</t>
  </si>
  <si>
    <t>danabolivar54@gmail.com</t>
  </si>
  <si>
    <t>CL 128F 92 40</t>
  </si>
  <si>
    <t>Erica Bolivar</t>
  </si>
  <si>
    <t>GARCIA CAICEDO LICY YINETH</t>
  </si>
  <si>
    <t>garcialicy09@gmail.com</t>
  </si>
  <si>
    <t>CL 10A SUR 4 15</t>
  </si>
  <si>
    <t>Santa Ana</t>
  </si>
  <si>
    <t>Belly Garcia</t>
  </si>
  <si>
    <t>Laboral en Sistemas</t>
  </si>
  <si>
    <t>RUEDA PARDO JUAN DAVID</t>
  </si>
  <si>
    <t>juandavidruedapardo@gmail.com</t>
  </si>
  <si>
    <t>CR 79 10D 95</t>
  </si>
  <si>
    <t>Wilson Javier Rueda</t>
  </si>
  <si>
    <t>PORTELA SILVA KELLY JHOJANA</t>
  </si>
  <si>
    <t>johanaportela.1899@hotmail.com</t>
  </si>
  <si>
    <t>CL 2 90A 47</t>
  </si>
  <si>
    <t>JIMENEZ DORIA TANIA MILENA</t>
  </si>
  <si>
    <t>Cotorra</t>
  </si>
  <si>
    <t>tmjd05071984@gmail.com</t>
  </si>
  <si>
    <t>CL 9 SUR 2 2 ESTE</t>
  </si>
  <si>
    <t>Irlenis Jimenez</t>
  </si>
  <si>
    <t>GUERRA JIMENEZ VIVIAN ANDREA</t>
  </si>
  <si>
    <t>vaguerra27@gmail.com</t>
  </si>
  <si>
    <t>CR 75B 57Z 13 SUR</t>
  </si>
  <si>
    <t>Vivian Jimenez</t>
  </si>
  <si>
    <t>Coordinador(a) de Formación y Desarrollo del Talento</t>
  </si>
  <si>
    <t>Aumento coordinador 01/07/2023</t>
  </si>
  <si>
    <t>SEPULVEDA CRUZ NICOL FABIANA</t>
  </si>
  <si>
    <t>fabianasepulvedacruz@gmail.com</t>
  </si>
  <si>
    <t>CR 93F 127 54</t>
  </si>
  <si>
    <t>Carmenza Cruz Suarez</t>
  </si>
  <si>
    <t>MOLINA MUÑOZ ANGEL STEVEN</t>
  </si>
  <si>
    <t>angel702steven@gmail.com</t>
  </si>
  <si>
    <t>CL 42F SUR 98 04</t>
  </si>
  <si>
    <t>Jose Molina Lopez</t>
  </si>
  <si>
    <t>TIBATA MARIÑO JUAN SEBASTIAN</t>
  </si>
  <si>
    <t>jusebti@gmail.com</t>
  </si>
  <si>
    <t>CL 76 110 19</t>
  </si>
  <si>
    <t>Luis Fernando Tibata</t>
  </si>
  <si>
    <t>GAMBOA URUEÑA ANA MILENA</t>
  </si>
  <si>
    <t>milenag1829@hotmail.com</t>
  </si>
  <si>
    <t>CR 70D 49 85</t>
  </si>
  <si>
    <t>Astrid Ardila</t>
  </si>
  <si>
    <t>GARCES CAMPAZ SOLANDY</t>
  </si>
  <si>
    <t>solandi.36@gmail.com</t>
  </si>
  <si>
    <t>CL 12A 71C 20</t>
  </si>
  <si>
    <t>Ciudad Alsacia</t>
  </si>
  <si>
    <t>Noris Garces</t>
  </si>
  <si>
    <t>TAFUR BARRETO JESSICA LORENA</t>
  </si>
  <si>
    <t>jessicalorena21_@hotmail.com</t>
  </si>
  <si>
    <t>CL 42A 79A 06</t>
  </si>
  <si>
    <t>Richard Barreto</t>
  </si>
  <si>
    <t>ROMAÑA MORALES DARIO ANDRES</t>
  </si>
  <si>
    <t>dariochelsea@gmail.com</t>
  </si>
  <si>
    <t>CL 2 BIS 1A 52</t>
  </si>
  <si>
    <t>Santa  Fe</t>
  </si>
  <si>
    <t>Robinson Dario Romaña</t>
  </si>
  <si>
    <t>BARBA MORALES BRAYAN ENRIQUE</t>
  </si>
  <si>
    <t>brianbarbamorales@gmail.com</t>
  </si>
  <si>
    <t>CL 59 SUR 93C 98</t>
  </si>
  <si>
    <t>Paola Morales Angulo</t>
  </si>
  <si>
    <t>FAJARDO CUADROS DYLAN ESTIVEN</t>
  </si>
  <si>
    <t>dylancuadros2002@gmail.com</t>
  </si>
  <si>
    <t>CR 11 ESTE 16 17</t>
  </si>
  <si>
    <t>Fernando Fajardo Cuadros</t>
  </si>
  <si>
    <t>ARANGO MARTINEZ MARLON DANIEL</t>
  </si>
  <si>
    <t>daniixdxd8@gmail.com</t>
  </si>
  <si>
    <t>CL 93 SUR 8C 14</t>
  </si>
  <si>
    <t>Blanca Rocio Arango</t>
  </si>
  <si>
    <t>AVILA BLANCO PAULA ALEJANDRA</t>
  </si>
  <si>
    <t>paula.blanco.280@gmail.com</t>
  </si>
  <si>
    <t>CR 1C 48R 13 SUR</t>
  </si>
  <si>
    <t>Nelsy Blanco</t>
  </si>
  <si>
    <t>MORENO CASADIEGO LUIS ALEXANDER</t>
  </si>
  <si>
    <t>alexmorenocasadiego@gmail.com</t>
  </si>
  <si>
    <t>CR 85B 23 69</t>
  </si>
  <si>
    <t>Viviana Ariza</t>
  </si>
  <si>
    <t>CASTRO RODRIGUEZ ANDRES LEONARDO</t>
  </si>
  <si>
    <t>castro.andres90@gmail.com</t>
  </si>
  <si>
    <t>CL 23B 113 79 TR 22 APTO 344</t>
  </si>
  <si>
    <t>Andrea Milena Calderon</t>
  </si>
  <si>
    <t>Director(a) de Nómina y Administración de Personal</t>
  </si>
  <si>
    <t>CUBILLOS PARRA JERSSON STEVEN</t>
  </si>
  <si>
    <t>yerson281976@gmail.com</t>
  </si>
  <si>
    <t>CR 9 ESTE 3A 06</t>
  </si>
  <si>
    <t>Yurani Parra</t>
  </si>
  <si>
    <t>PARRA ZORRO JULIETH STEFANNY</t>
  </si>
  <si>
    <t>julietaminu@gmail.com</t>
  </si>
  <si>
    <t>CR 19 BIS 58A 04</t>
  </si>
  <si>
    <t>Esteban Hernandez</t>
  </si>
  <si>
    <t>PINZON QUIÑONEZ YEIMY LORENA</t>
  </si>
  <si>
    <t>vlorenaponzon@gmail.com</t>
  </si>
  <si>
    <t>CR 99B 25i 10 SUR</t>
  </si>
  <si>
    <t>Mayory Quiñonez</t>
  </si>
  <si>
    <t>VALOYES ARROYO YESENIA</t>
  </si>
  <si>
    <t>yeseniavaloyes@gmail.com</t>
  </si>
  <si>
    <t>CL 73B BIS A SUR 9A 03</t>
  </si>
  <si>
    <t>DIMATE FORERO JOSSIE ESTIT</t>
  </si>
  <si>
    <t>jossiedimateforero@gmail.com</t>
  </si>
  <si>
    <t>DG 45 SUR 16C 05 ESTE</t>
  </si>
  <si>
    <t>Altos del Sucre</t>
  </si>
  <si>
    <t>Matias Dimate</t>
  </si>
  <si>
    <t>VILLARRUEL RAVELO ORIANA MARCELA</t>
  </si>
  <si>
    <t>marcelavillarruel42@gmail.com</t>
  </si>
  <si>
    <t>CR 8A 188A 05</t>
  </si>
  <si>
    <t>Ofelia Ravelo Lobo</t>
  </si>
  <si>
    <t>SANCHEZ FAURA EVELY ALEJANDRA</t>
  </si>
  <si>
    <t>alejandrasanchez1612zxc@gmail.com</t>
  </si>
  <si>
    <t>CR 11C BIS ESTE 65 SUR 11</t>
  </si>
  <si>
    <t>Leidy Viviana Castaño</t>
  </si>
  <si>
    <t>MOLANO SANABRIA LAURY DAYAN</t>
  </si>
  <si>
    <t>laurymolano2@gmail.com</t>
  </si>
  <si>
    <t>CR 55A 76 57</t>
  </si>
  <si>
    <t>Gaitan</t>
  </si>
  <si>
    <t>Alex Hernandez</t>
  </si>
  <si>
    <t>PEDRAZA REYES YEISSON CAMILO</t>
  </si>
  <si>
    <t>veridico20@gmail.com</t>
  </si>
  <si>
    <t>DG 51B 60 46 SUR</t>
  </si>
  <si>
    <t>Luisa Fernanda Gutierrez</t>
  </si>
  <si>
    <t>Renuncia - Horario laboral y falta de inducción al ingresar</t>
  </si>
  <si>
    <t>SANCHEZ CARRILLO KAREN YINNETH</t>
  </si>
  <si>
    <t>Pauna</t>
  </si>
  <si>
    <t>karenyscarrillo30@gmail.com</t>
  </si>
  <si>
    <t>DG 45F SUR 12F 31</t>
  </si>
  <si>
    <t>Luis Humberto Sanchez</t>
  </si>
  <si>
    <t>Comercio Contabilización de Operaciones Financieras</t>
  </si>
  <si>
    <t>APARICIO CORREA ANGELA LILIANA</t>
  </si>
  <si>
    <t>ang17lifemena@gmail.com</t>
  </si>
  <si>
    <t>DG 46J SUR 1 96</t>
  </si>
  <si>
    <t>Cerros de Oriente</t>
  </si>
  <si>
    <t>Camila Correa</t>
  </si>
  <si>
    <t>RAMIREZ QUIROGA JENNY FERNANDA</t>
  </si>
  <si>
    <t>Santa Helena del Opon</t>
  </si>
  <si>
    <t>mafer.rz1616@gmail.com</t>
  </si>
  <si>
    <t>CR 81C BIS 42F SUR 70</t>
  </si>
  <si>
    <t>Villa Nelly</t>
  </si>
  <si>
    <t>Nolberto Ramirez</t>
  </si>
  <si>
    <t>BOLAÑOS SANCHEZ LAURA CAMILA</t>
  </si>
  <si>
    <t>blaurita230915@gmail.com</t>
  </si>
  <si>
    <t>CR 88 42F 60 SUR</t>
  </si>
  <si>
    <t>Jose Bolaños</t>
  </si>
  <si>
    <t>JIMENEZ ROPERO MARY ESTEFANNY</t>
  </si>
  <si>
    <t>stefanny.jimenez.r11@gmail.com</t>
  </si>
  <si>
    <t>CL 11 15A 45</t>
  </si>
  <si>
    <t>Estero - Villavicencio</t>
  </si>
  <si>
    <t>Mailin Yashay Jimenez</t>
  </si>
  <si>
    <t>CRUZ BUITRAGO CESAR ADOLFO</t>
  </si>
  <si>
    <t>ccruzbu02@uninpahu.edu.co</t>
  </si>
  <si>
    <t>CL 69F SUR 72B 50</t>
  </si>
  <si>
    <t>Sierra Morena</t>
  </si>
  <si>
    <t>Luz Marina Buitrago</t>
  </si>
  <si>
    <t>Desarrollo de Software</t>
  </si>
  <si>
    <t>Pasa a falabella 24/05/2023</t>
  </si>
  <si>
    <t>GONZALEZ FUQUENE JENNY KATERINE</t>
  </si>
  <si>
    <t>jennygonfu@hotmail.com</t>
  </si>
  <si>
    <t>CR 147A 142F 39</t>
  </si>
  <si>
    <t>Bilbao</t>
  </si>
  <si>
    <t>Mary Fuquene Alarcon</t>
  </si>
  <si>
    <t>Auxiliar Contable Administrativa</t>
  </si>
  <si>
    <t>Pasa a sura 18/05/2023</t>
  </si>
  <si>
    <t>MEDINA ACUÑA PAOLA ANDREA</t>
  </si>
  <si>
    <t>andre_310511@hotmail.com</t>
  </si>
  <si>
    <t>CL 51B SUR 36 32</t>
  </si>
  <si>
    <t>Luis Alvaro Orjuela</t>
  </si>
  <si>
    <t>Procesos de Talento Humano</t>
  </si>
  <si>
    <t>CRUZ FRANCO ANDRES FABIAN</t>
  </si>
  <si>
    <t>anfrescf1109@gmail.com</t>
  </si>
  <si>
    <t>CL 52A 80i 23 SUR</t>
  </si>
  <si>
    <t>Miryam Barahona</t>
  </si>
  <si>
    <t>AVILA MORALES JOHANA ELIZABETH</t>
  </si>
  <si>
    <t>eliza719avila@gmail.com</t>
  </si>
  <si>
    <t>CL 25B 6A 48 ESTE</t>
  </si>
  <si>
    <t>Gilberto Avila</t>
  </si>
  <si>
    <t>MORALES MONTAÑA HEYDY TATIANA</t>
  </si>
  <si>
    <t>tatismorales84@gmail.com</t>
  </si>
  <si>
    <t>Jhonatan Bravo</t>
  </si>
  <si>
    <t>ACOSTA LOPEZ ANTONIO YOBANY</t>
  </si>
  <si>
    <t>Junin</t>
  </si>
  <si>
    <t>yobanycri@gmail.com</t>
  </si>
  <si>
    <t>CL 73 BIS 88A 25</t>
  </si>
  <si>
    <t>Los Pinos</t>
  </si>
  <si>
    <t>Fabian Acosta</t>
  </si>
  <si>
    <t>Pasa a coomeva cem 30/05/2023</t>
  </si>
  <si>
    <t>SANABRIA MONTAÑA LAURA ESTEFANIA</t>
  </si>
  <si>
    <t>Boyaca</t>
  </si>
  <si>
    <t>estefysanabria666@gmail.com</t>
  </si>
  <si>
    <t>CR 78 59 SUR 22</t>
  </si>
  <si>
    <t>Misael Sanabria</t>
  </si>
  <si>
    <t>GASPAR GARCIA LUZ ANDREA</t>
  </si>
  <si>
    <t>andreagaspargarcia44@gmail.com</t>
  </si>
  <si>
    <t>CR 11 ESTE 22A 41</t>
  </si>
  <si>
    <t>Gabriel Dario Sandoval</t>
  </si>
  <si>
    <t>RAMIREZ CHINCHILLA CESAR ESTIBEN</t>
  </si>
  <si>
    <t>cesaramirezchi2002@gmail.com</t>
  </si>
  <si>
    <t>CL 54H SUR 3 28</t>
  </si>
  <si>
    <t>Belen Ramirez Chinchilla</t>
  </si>
  <si>
    <t>Ciencias Empresariales</t>
  </si>
  <si>
    <t>DOMINGUEZ MONTOYA JENNIFER XIOMARA</t>
  </si>
  <si>
    <t>jenxdm.5@gmail.com</t>
  </si>
  <si>
    <t>CL 42 SUR 12 55</t>
  </si>
  <si>
    <t>Las Lomas</t>
  </si>
  <si>
    <t>Clara Ines Montoya</t>
  </si>
  <si>
    <t>REYES ESLAVA LAURA VICTORIA</t>
  </si>
  <si>
    <t>lauravictoria7447@gmail.com</t>
  </si>
  <si>
    <t>CL 53A SUR 89A 40</t>
  </si>
  <si>
    <t>La Libertad</t>
  </si>
  <si>
    <t>Gloria Eslava</t>
  </si>
  <si>
    <t>CABRERA CHARRY ORIANA</t>
  </si>
  <si>
    <t>ori124@icloud.com</t>
  </si>
  <si>
    <t>CL 18 20 51</t>
  </si>
  <si>
    <t>El Liston</t>
  </si>
  <si>
    <t>Alejandra Cabrera</t>
  </si>
  <si>
    <t>HERAZO ALTAMIRANDA MARIBEL YOLANI</t>
  </si>
  <si>
    <t>Planeta Rica</t>
  </si>
  <si>
    <t>lisethp.herazo@gmail.com</t>
  </si>
  <si>
    <t>CR 105C 131A 09</t>
  </si>
  <si>
    <t>Tibabuye</t>
  </si>
  <si>
    <t>Liseth Herazo</t>
  </si>
  <si>
    <t>GONZALEZ TINOCO MARIA CAMILA</t>
  </si>
  <si>
    <t>kamilagt55@gmail.com</t>
  </si>
  <si>
    <t>CL 49B 9 89</t>
  </si>
  <si>
    <t>Sonia Tinoco Gutierrez</t>
  </si>
  <si>
    <t>CIRO VALLEJO JENNYFER JULIETH</t>
  </si>
  <si>
    <t>jenniferciro1999@gmail.com</t>
  </si>
  <si>
    <t>CR 5B 48L SUR 27</t>
  </si>
  <si>
    <t>Norma Lucia Toro</t>
  </si>
  <si>
    <t>CLAVIJO PARDO JHON DIEGO</t>
  </si>
  <si>
    <t>clavijodiego686@gmail.com</t>
  </si>
  <si>
    <t>CR 10B 48A 18 SUR</t>
  </si>
  <si>
    <t>Jose Alejandro Clavijo</t>
  </si>
  <si>
    <t>NAVARRO VILORIA SELENA MARIA</t>
  </si>
  <si>
    <t>Arauquita</t>
  </si>
  <si>
    <t>navarroviloriaselenamaria@gmail.com</t>
  </si>
  <si>
    <t>CR 16 31A 41</t>
  </si>
  <si>
    <t>Doris Viloria</t>
  </si>
  <si>
    <t>Finanzas y Negocios Internacionales</t>
  </si>
  <si>
    <t>PEREZ HOLGUIN KAROL DAYEIN</t>
  </si>
  <si>
    <t>karitoperez451@gmail.com</t>
  </si>
  <si>
    <t>CR 82J 61 11 SUR</t>
  </si>
  <si>
    <t>Kevin Parra</t>
  </si>
  <si>
    <t>SANCHEZ PARRA IVAN DARIO</t>
  </si>
  <si>
    <t>ivanda1050@gmail.com</t>
  </si>
  <si>
    <t>CR 6 BIS 14 45</t>
  </si>
  <si>
    <t>Parques del Muña</t>
  </si>
  <si>
    <t>Edilma Parra</t>
  </si>
  <si>
    <t>PAREJA ARBOLEDA LAURA VALENTINA</t>
  </si>
  <si>
    <t>valentinaarboleda2008@gmail.com</t>
  </si>
  <si>
    <t>CR 12 6C 99</t>
  </si>
  <si>
    <t>Irene Arboleda</t>
  </si>
  <si>
    <t>ZABALA ORTEGON HEINER DAVIAN</t>
  </si>
  <si>
    <t>davianzabala21286@gmail.com</t>
  </si>
  <si>
    <t>DG 75D SUR 75H 10</t>
  </si>
  <si>
    <t>Leydi Medina</t>
  </si>
  <si>
    <t>Renuncia - Motivo familiar</t>
  </si>
  <si>
    <t>FIRIGUA BOHORQUEZ JESSIKA JULIANA</t>
  </si>
  <si>
    <t>jessyfirigua1406@gmail.com</t>
  </si>
  <si>
    <t>CL 136 156A 07</t>
  </si>
  <si>
    <t>Marlen Bohorquez</t>
  </si>
  <si>
    <t>Auxiliar Administrativa</t>
  </si>
  <si>
    <t>MORALES RAMIREZ NICOLE STEFANY</t>
  </si>
  <si>
    <t>nico2150@hotmail.com</t>
  </si>
  <si>
    <t>CR 80J 57B 73 SUR</t>
  </si>
  <si>
    <t>Maria Ruby Ramirez</t>
  </si>
  <si>
    <t>HERNANDEZ ROJAS JUAN DIEGO</t>
  </si>
  <si>
    <t>juandiegohernandezrojas5@gmail.com</t>
  </si>
  <si>
    <t>CR 23 65B 87 SUR</t>
  </si>
  <si>
    <t>Damaris Rojas</t>
  </si>
  <si>
    <t>POTES RIVERA VALENTINA</t>
  </si>
  <si>
    <t>valenrive210@gmail.com</t>
  </si>
  <si>
    <t>CL 17 39 81</t>
  </si>
  <si>
    <t>Alba Luz Rivera</t>
  </si>
  <si>
    <t>ROMERO ALVAREZ DIEGO FELIPE</t>
  </si>
  <si>
    <t>diegof-romero1210@outlook.es</t>
  </si>
  <si>
    <t>DG 56 BIS SUR 84A 08</t>
  </si>
  <si>
    <t>Carlos Arturo Romero</t>
  </si>
  <si>
    <t>HERRERA MONROY MARIA ESTHER</t>
  </si>
  <si>
    <t>estherherrera27@outlook.com</t>
  </si>
  <si>
    <t>DG 3F 9 51 ESTE</t>
  </si>
  <si>
    <t>Daniel Soriano</t>
  </si>
  <si>
    <t>QUINTERO CASTILLO RAFAEL YESID</t>
  </si>
  <si>
    <t>quinterojoel0516@gmail.com</t>
  </si>
  <si>
    <t>CL 34B SUR 71 91</t>
  </si>
  <si>
    <t>Rafael Quintero</t>
  </si>
  <si>
    <t>CRUZ GIL JULIETH DANIXA</t>
  </si>
  <si>
    <t>juliethdanixa2512@gmail.com</t>
  </si>
  <si>
    <t>DG 45 BIS B SUR 13F 04</t>
  </si>
  <si>
    <t>Luis Cruz Salcedo</t>
  </si>
  <si>
    <t>CL 86A 95 15 INT 309</t>
  </si>
  <si>
    <t>Elsa Ramirez</t>
  </si>
  <si>
    <t>Servicios Hoteleros y Gastronomia</t>
  </si>
  <si>
    <t>MIRANDA SIERRA LADY CATALINA</t>
  </si>
  <si>
    <t>catams2015@gmail.com</t>
  </si>
  <si>
    <t>CL 60A SUR 68 08</t>
  </si>
  <si>
    <t>Miriam Sierra</t>
  </si>
  <si>
    <t>VILLARRAGA PEREZ HENRY ALEXANDER</t>
  </si>
  <si>
    <t>villarragaale@gmail.com</t>
  </si>
  <si>
    <t>CR 78 146A 22</t>
  </si>
  <si>
    <t>Henry Villarraga</t>
  </si>
  <si>
    <t>ORTIZ RUBIO SANDRA MILENA</t>
  </si>
  <si>
    <t>sandraortiz2910@gmail.com</t>
  </si>
  <si>
    <t>CR 78C 41A 05 SUR</t>
  </si>
  <si>
    <t>Delfirio Ortiz</t>
  </si>
  <si>
    <t>Alta Gerencia</t>
  </si>
  <si>
    <t>Renuncia - Mal ambiente laboral y falta de inducción al ingresar</t>
  </si>
  <si>
    <t>CONTRERAS GOMEZ WENDY TATIANA</t>
  </si>
  <si>
    <t>ttoulux@gmail.com</t>
  </si>
  <si>
    <t>CL 132B 25 50</t>
  </si>
  <si>
    <t>Jose Contreras</t>
  </si>
  <si>
    <t>AVILA ROA VIVIANA ANDREA</t>
  </si>
  <si>
    <t>vivianaavila1994.roa@gmail.com</t>
  </si>
  <si>
    <t>CR 145 144C 51</t>
  </si>
  <si>
    <t>Fontanar del Rio</t>
  </si>
  <si>
    <t>Juan Camilo Beltran</t>
  </si>
  <si>
    <t>GOMEZ RODRIGUEZ JOQUEBED</t>
  </si>
  <si>
    <t>joquebedgomez25@gmail.com</t>
  </si>
  <si>
    <t>CR 116A 15C 70</t>
  </si>
  <si>
    <t>El Charco</t>
  </si>
  <si>
    <t>Jorge Alonso Gomez</t>
  </si>
  <si>
    <t>CRUZ SUAREZ CLAUDIA HERMINDA</t>
  </si>
  <si>
    <t>clau1909sus@yahoo.es</t>
  </si>
  <si>
    <t>CR 74C BIS 62F 21 SUR</t>
  </si>
  <si>
    <t>Hernan Sepulveda</t>
  </si>
  <si>
    <t>CHAPARRO CHAVES SANTIAGO</t>
  </si>
  <si>
    <t>santiagochaparro1.80@gmail.com</t>
  </si>
  <si>
    <t>CR66 2 58</t>
  </si>
  <si>
    <t>SACHICA SANDOVAL JOHAN SEBASTIAN</t>
  </si>
  <si>
    <t>sachica2005@gmail.com</t>
  </si>
  <si>
    <t>CR 10 49F 28 SUR</t>
  </si>
  <si>
    <t>Danilo Sachica</t>
  </si>
  <si>
    <t>FONSECA MORALES GABRIELA</t>
  </si>
  <si>
    <t>gaby10.gfm@gmail.com</t>
  </si>
  <si>
    <t>CL 146A 77 75</t>
  </si>
  <si>
    <t>Juan David Estrada</t>
  </si>
  <si>
    <t>CL 31A 3A 29</t>
  </si>
  <si>
    <t>La Perseverancia</t>
  </si>
  <si>
    <t>Renuncia - Baja remuneración y problemas personales</t>
  </si>
  <si>
    <t>BERGAÑO GUTIERREZ LINA CONSTANZA</t>
  </si>
  <si>
    <t>taffyflow@hotmail.com</t>
  </si>
  <si>
    <t>CL 152B 133 32 APTO 201</t>
  </si>
  <si>
    <t>Lucy Gutierrez</t>
  </si>
  <si>
    <t>CONCHA VASQUEZ JULIAN ANDRES</t>
  </si>
  <si>
    <t>juliancova00@gmail.com</t>
  </si>
  <si>
    <t>CL 39A SUR 78i 26</t>
  </si>
  <si>
    <t>Luis Eduardo Concha</t>
  </si>
  <si>
    <t>LADINO SUAREZ ANDERSON</t>
  </si>
  <si>
    <t>imperionals@gmail.com</t>
  </si>
  <si>
    <t>CL 41B SUR 50A 51</t>
  </si>
  <si>
    <t>Marisol Holguin</t>
  </si>
  <si>
    <t>RODRIGUEZ SANCHEZ JENNIFER MILENA</t>
  </si>
  <si>
    <t>Proceso de traslado a famisanar</t>
  </si>
  <si>
    <t>jenni-fer03@hotmail.com</t>
  </si>
  <si>
    <t>CR 98B 69 06 SUR</t>
  </si>
  <si>
    <t>Jhon Anderson Rodriguez</t>
  </si>
  <si>
    <t>GARCIA YESICA MACOL</t>
  </si>
  <si>
    <t>macol2648@hotmail.com</t>
  </si>
  <si>
    <t>CR 12i 31A 38 SUR</t>
  </si>
  <si>
    <t>Patricia Garcia</t>
  </si>
  <si>
    <t>ORJUELA TRIANA JULIETH MARCELA</t>
  </si>
  <si>
    <t>marcelaorjuela29@hotmail.com</t>
  </si>
  <si>
    <t>CR 15i 36B 16</t>
  </si>
  <si>
    <t>Luis Carlos Orjuela</t>
  </si>
  <si>
    <t>BUENO PARIS YANETH IVON</t>
  </si>
  <si>
    <t>janethbueno66@gmail.com</t>
  </si>
  <si>
    <t>CR 5A ESTE 9B 05</t>
  </si>
  <si>
    <t>Miller Fajardo</t>
  </si>
  <si>
    <t>Pasa a mi banco 26/06/2023</t>
  </si>
  <si>
    <t>MONTOYA PUENTES KEILYN SILVANA</t>
  </si>
  <si>
    <t>silvanaontoya2009@gmail.com</t>
  </si>
  <si>
    <t>CL 49B SUR 9 94 TR 9 APTO 304</t>
  </si>
  <si>
    <t>Molinos Sur</t>
  </si>
  <si>
    <t>Lucia Puentes</t>
  </si>
  <si>
    <t>Curso</t>
  </si>
  <si>
    <t>Gestión Administrativa Empresarial</t>
  </si>
  <si>
    <t>SANCHEZ RAMOS GERMAN ALEJANDRO</t>
  </si>
  <si>
    <t>gsanchezramos04@gmail.com</t>
  </si>
  <si>
    <t>TV 18M 41A 10 SUR</t>
  </si>
  <si>
    <t>Martha Ramos Piñeros</t>
  </si>
  <si>
    <t>BENAVIDES SANDOVAL BRAYAN STEVEN</t>
  </si>
  <si>
    <t>brayanstevenbenavidessandoval@gmail.com</t>
  </si>
  <si>
    <t>CR 37 13 66 TR 3 APTO 402</t>
  </si>
  <si>
    <t>Gloria Sandoval</t>
  </si>
  <si>
    <t>ROSALES TORDECIILLA OSNEIDER</t>
  </si>
  <si>
    <t>osneiderrosales04@gmail.com</t>
  </si>
  <si>
    <t>CL 126B 102 64</t>
  </si>
  <si>
    <t>Elvita Rosa Tordecilla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</si>
  <si>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</si>
  <si>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JIMENEZ MONTES JORGE ARMANDO</t>
  </si>
  <si>
    <t>El Molino</t>
  </si>
  <si>
    <t>admrjorgejimenez@gmail.com</t>
  </si>
  <si>
    <t>CL 27 SUR 2A 31</t>
  </si>
  <si>
    <t>Rosa Palencia</t>
  </si>
  <si>
    <t>QUINTERO HERNANDEZ SAIRO</t>
  </si>
  <si>
    <t>Con barinas ven</t>
  </si>
  <si>
    <t>sairocapote01@gmail.com</t>
  </si>
  <si>
    <t>CR 48 73B 27 SUR</t>
  </si>
  <si>
    <t>ACEVEDO MEDELLIN MARCO ANDRES</t>
  </si>
  <si>
    <t>antillanolatino.maam@gmail.com</t>
  </si>
  <si>
    <t>CR 95A 56E 52 SUR</t>
  </si>
  <si>
    <t>Maria Lucy Medellin</t>
  </si>
  <si>
    <t>En Turismo</t>
  </si>
  <si>
    <t>ZABALA OLAYA ELISA</t>
  </si>
  <si>
    <t>elisazabala38@gmail.com</t>
  </si>
  <si>
    <t>TV 12G 46 24 SUR</t>
  </si>
  <si>
    <t>Hector Fabio Zabala</t>
  </si>
  <si>
    <t>BELTRAN HERNANDEZ ALISON DANIELA</t>
  </si>
  <si>
    <t>birus_822@hotmail.com</t>
  </si>
  <si>
    <t>CL 17 24B 155</t>
  </si>
  <si>
    <t>Diego Armando Garcia</t>
  </si>
  <si>
    <t>RAMIREZ VIVAS NICOLAS</t>
  </si>
  <si>
    <t>nicolasvivas35@gmail.com</t>
  </si>
  <si>
    <t>CR 11 6B 90</t>
  </si>
  <si>
    <t>Santa Cruz</t>
  </si>
  <si>
    <t>Eliana Vivas</t>
  </si>
  <si>
    <t>CORTES ESTUPIÑAN MARIA ISABEL</t>
  </si>
  <si>
    <t>isa1998.2009@gmail.com</t>
  </si>
  <si>
    <t>CR 98B 65 09 SUR CASA 174</t>
  </si>
  <si>
    <t>Ciudadela el recreo</t>
  </si>
  <si>
    <t>Ricardo Marta Castañeda</t>
  </si>
  <si>
    <t>Ventas y Administración</t>
  </si>
  <si>
    <t>MARTINEZ MORALES RONAL YESID</t>
  </si>
  <si>
    <t>Garagoa</t>
  </si>
  <si>
    <t>ronaldyesidmartinez@gmail.com</t>
  </si>
  <si>
    <t>CL 54F 103 50</t>
  </si>
  <si>
    <t>Graciela Morales</t>
  </si>
  <si>
    <t>AVILA QUENAN JACKSON SMITH</t>
  </si>
  <si>
    <t>jacksonavila39@gmail.com</t>
  </si>
  <si>
    <t>DG 7 SUR 4B 23 ESTE</t>
  </si>
  <si>
    <t>Leidy Patricia Quenan</t>
  </si>
  <si>
    <t>GALVIS GONZALEZ CLAUDIA ALEJANDRA</t>
  </si>
  <si>
    <t>galvisclaudia095@gmail.com</t>
  </si>
  <si>
    <t>CR 15 6 20 SUR</t>
  </si>
  <si>
    <t>Elena Hernandez</t>
  </si>
  <si>
    <t>HERRERA GALINDO WILLIAM CAMILO</t>
  </si>
  <si>
    <t>williamherrera200477@gmail.com</t>
  </si>
  <si>
    <t>Maria Zoraida Galindo</t>
  </si>
  <si>
    <t>RIVERA GARCIA LAURA VIVIANA</t>
  </si>
  <si>
    <t>laurivera222@hotmail.com</t>
  </si>
  <si>
    <t>CL 127 119 15</t>
  </si>
  <si>
    <t>Jose Manuel Rivera</t>
  </si>
  <si>
    <t>Director(a) de Atracción y Gestión del Talento</t>
  </si>
  <si>
    <t>SIERRA LUNA WILMER SANTIAGO</t>
  </si>
  <si>
    <t>sierraluna96@gmail.com</t>
  </si>
  <si>
    <t>CR 15A BIS 58A 97 APTO 401</t>
  </si>
  <si>
    <t>Cristian Franco</t>
  </si>
  <si>
    <t>Artes Escenicas</t>
  </si>
  <si>
    <t>VANEGAS ARIAS DIEGO DAVID</t>
  </si>
  <si>
    <t>diegodavid.van@gmail.com</t>
  </si>
  <si>
    <t>CL 12A 71C 21</t>
  </si>
  <si>
    <t>Maira Arias</t>
  </si>
  <si>
    <t>Pasa a yanbal 22/06/2023</t>
  </si>
  <si>
    <t>FORERO REYES ANDREA ESTEFANIA</t>
  </si>
  <si>
    <t>andre_16-04@hotmail.com</t>
  </si>
  <si>
    <t>CL 67F 105A 27</t>
  </si>
  <si>
    <t>El Muelle</t>
  </si>
  <si>
    <t>Seguridad Vial</t>
  </si>
  <si>
    <t>PEREZ CAJAMARCA NICOLAS DANIEL</t>
  </si>
  <si>
    <t>nicool-11@hotmail.com</t>
  </si>
  <si>
    <t>CR 113A 77A 04</t>
  </si>
  <si>
    <t>Sebastian Perez Cajamarca</t>
  </si>
  <si>
    <t>CABUYA AGUDELO MELANY CHARLOTE</t>
  </si>
  <si>
    <t>agudelomelany33@gmail.com</t>
  </si>
  <si>
    <t>TV 14R BIS A 69A 19 SUR</t>
  </si>
  <si>
    <t>Martha Isabel Agudelo</t>
  </si>
  <si>
    <t>GALLEGO GARAY LAURA DANIELA</t>
  </si>
  <si>
    <t>dani.garay.lg@gmail.com</t>
  </si>
  <si>
    <t xml:space="preserve">CR 78J BIS 57B 12 SUR </t>
  </si>
  <si>
    <t>VASQUEZ NARANJO BRAYAN SANTIAGO</t>
  </si>
  <si>
    <t>bv0413039@gmail.com</t>
  </si>
  <si>
    <t>CR 10D 26B 17 SUR</t>
  </si>
  <si>
    <t>Gloria Naranjo</t>
  </si>
  <si>
    <t>FRANCO HERNANDEZ JUAN JOSE</t>
  </si>
  <si>
    <t>juanfranco1810@gmail.com</t>
  </si>
  <si>
    <t>CR 9A 31 12 SUR</t>
  </si>
  <si>
    <t>Ana Beatriz Hernandez</t>
  </si>
  <si>
    <t>FORERO MENDEZ DANIEL FELIPE</t>
  </si>
  <si>
    <t>danielfelipeforeromendez@gmail.com</t>
  </si>
  <si>
    <t>CL 89 SUR 96 20</t>
  </si>
  <si>
    <t>Gladys Mendez</t>
  </si>
  <si>
    <t>FLOREZ GARZON KAREN TATIANA</t>
  </si>
  <si>
    <t>f.gkaren25@gmail.com</t>
  </si>
  <si>
    <t>CL 49A 31 22</t>
  </si>
  <si>
    <t>Luz Garzon</t>
  </si>
  <si>
    <t>GONZALEZ BONILLA ANGELICA BEATRIZ</t>
  </si>
  <si>
    <t>agonzalezb028@gmail.com</t>
  </si>
  <si>
    <t>CR 17F 76 08 SUR</t>
  </si>
  <si>
    <t>Teodolinda Bonilla</t>
  </si>
  <si>
    <t>Biologa</t>
  </si>
  <si>
    <t>GONZALEZ CAMARGO JERSSON FELIPE</t>
  </si>
  <si>
    <t>gonzalezjersson09@gmail.com</t>
  </si>
  <si>
    <t>CL 53 SUR 5C 71 ESTE</t>
  </si>
  <si>
    <t>Johanna Camargo</t>
  </si>
  <si>
    <t>SANTOS GARCIA JUAN MANUEL</t>
  </si>
  <si>
    <t>juanma2950@gmail.com</t>
  </si>
  <si>
    <t>CR 1F 41 39 SUR</t>
  </si>
  <si>
    <t>Argenis Garcia</t>
  </si>
  <si>
    <t>ROJAS RODRIGUEZ KEBYN SANTIAGO</t>
  </si>
  <si>
    <t>kebynrojas02@hotmail.com</t>
  </si>
  <si>
    <t>CR 18L 61B 70 SUR</t>
  </si>
  <si>
    <t>Altos de Jalisco</t>
  </si>
  <si>
    <t>Claudia Patricia Rodriguez</t>
  </si>
  <si>
    <t>CARDENAS TORO YAUDI LORENA</t>
  </si>
  <si>
    <t>yaloy7@live.com</t>
  </si>
  <si>
    <t>CL 17C 134 70</t>
  </si>
  <si>
    <t>Mario Cardenas</t>
  </si>
  <si>
    <t>RODRIGUEZ MORENO JUAN PABLO</t>
  </si>
  <si>
    <t>juanpisromo08@gmail.com</t>
  </si>
  <si>
    <t>Wilton Rodriguez</t>
  </si>
  <si>
    <t>CARDONA BUENO ALLISSON MICHELLE</t>
  </si>
  <si>
    <t>alison.mcardonabueno@gmail.com</t>
  </si>
  <si>
    <t>CL 44 SUR 5 18 ESTE</t>
  </si>
  <si>
    <t>BERIGUES MONDRAGON VALENTINA</t>
  </si>
  <si>
    <t>20valentina04m@gmail.com</t>
  </si>
  <si>
    <t>CR 1A ESTE 43 51 SUR</t>
  </si>
  <si>
    <t>Wilson Berigues</t>
  </si>
  <si>
    <t>AGUILERA MONTENEGRO KEVIN FABIAN</t>
  </si>
  <si>
    <t>ing.fabian77@outlook.com</t>
  </si>
  <si>
    <t>CL 34 SUR 11 38</t>
  </si>
  <si>
    <t>Country Sur</t>
  </si>
  <si>
    <t>Juan de Jesus Aguilera</t>
  </si>
  <si>
    <t>Programación de Sotfware</t>
  </si>
  <si>
    <t>CL 128 99 24</t>
  </si>
  <si>
    <t>Marcela Garcia Moreno</t>
  </si>
  <si>
    <t>FONSECA RAMIREZ SHARON SAMANTA</t>
  </si>
  <si>
    <t>alejofonseca090219@gmail.com</t>
  </si>
  <si>
    <t xml:space="preserve">CL 11 ESTE 36G 99 SUR </t>
  </si>
  <si>
    <t>Nancy Liliana Fonseca</t>
  </si>
  <si>
    <t>LASERNA USMA KELLY JOHANNA</t>
  </si>
  <si>
    <t>kellilaserna@gmail.com</t>
  </si>
  <si>
    <t>CL 20S 25A 33 ESTE</t>
  </si>
  <si>
    <t>Adeli Usma</t>
  </si>
  <si>
    <t>SALAZAR MARTINEZ LAURA VANESSA</t>
  </si>
  <si>
    <t>laura1010132979@gmail.com</t>
  </si>
  <si>
    <t>CL 40A SUR 1F 12</t>
  </si>
  <si>
    <t>Martha Isabel Martinez</t>
  </si>
  <si>
    <t>MARTINEZ RODRIGUEZ JEIMY PAOLA</t>
  </si>
  <si>
    <t>jeimystevan0605@gmail.com</t>
  </si>
  <si>
    <t>CR 9A ESTE 54A 50 SUR</t>
  </si>
  <si>
    <t>Libertadores</t>
  </si>
  <si>
    <t>Arturo Martinez</t>
  </si>
  <si>
    <t>BUSTOS PRADA DANIEL ALEJANDRO</t>
  </si>
  <si>
    <t>danibustos5478@gmail.com</t>
  </si>
  <si>
    <t>CR 3A BIS 39A 49 SUR</t>
  </si>
  <si>
    <t>CARDENAS PARRA JAIRO ANDRES</t>
  </si>
  <si>
    <t>andrescp1808@gmail.com</t>
  </si>
  <si>
    <t>CL 38B SUR 83 15</t>
  </si>
  <si>
    <t>Maria del Carmen Parra</t>
  </si>
  <si>
    <t>No viable, soportes falsos</t>
  </si>
  <si>
    <t>LEMUS PULIDO WILLIAM GIOVANNY</t>
  </si>
  <si>
    <t>wigilepu@gmail.com</t>
  </si>
  <si>
    <t>CL 42A 74 65</t>
  </si>
  <si>
    <t>Maria Fernanda Cano</t>
  </si>
  <si>
    <t>AGUIRRE LEON CRISTIAN GIOVANNI</t>
  </si>
  <si>
    <t>cristian.aguirre.leon@outlook.com</t>
  </si>
  <si>
    <t>CR 6 ESTE 25H 19</t>
  </si>
  <si>
    <t>Ines Leon Gomez</t>
  </si>
  <si>
    <t>VELASQUEZ SANDOVAL DILAN SMID</t>
  </si>
  <si>
    <t>dilansandoval62@gmail.com</t>
  </si>
  <si>
    <t>CL 56C SUR 86B 25</t>
  </si>
  <si>
    <t>Leidy Jhoanna Sandoval</t>
  </si>
  <si>
    <t>Asesor(a) de Servicio al Cliente</t>
  </si>
  <si>
    <t>LOPEZ CUESTA RAFAEL RICARDO</t>
  </si>
  <si>
    <t>ricraf06@gmail.com</t>
  </si>
  <si>
    <t>CL 60A SUR 96 60</t>
  </si>
  <si>
    <t>Rafael Hernando Lopez</t>
  </si>
  <si>
    <t>BEJARANO BERNAL DEISSY DANIELA</t>
  </si>
  <si>
    <t>danielberjarano533@gmail.com</t>
  </si>
  <si>
    <t>CR 87 50 SUR 59</t>
  </si>
  <si>
    <t>Victor Manuel Bejarano</t>
  </si>
  <si>
    <t>Ligia Reyes</t>
  </si>
  <si>
    <t>CLAVIJO RIOS JORGE STICK</t>
  </si>
  <si>
    <t>stick50clavijo@gmail.com</t>
  </si>
  <si>
    <t>CL 67 SUR 78H 70</t>
  </si>
  <si>
    <t>Pedro Mora Diaz</t>
  </si>
  <si>
    <t>FAJARDO RODRIGUEZ JONATHAN JAVIER</t>
  </si>
  <si>
    <t>j.jfajardo@hotmail.com</t>
  </si>
  <si>
    <t>La Candelaria</t>
  </si>
  <si>
    <t>Rosa del Carmen Rodriguez</t>
  </si>
  <si>
    <t>PARRA GUERRERO DAVID GILBERTO</t>
  </si>
  <si>
    <t>parrad219@gmail.com</t>
  </si>
  <si>
    <t>CR 2J 37B 29 SUR</t>
  </si>
  <si>
    <t>Ana Betulia Guerrero</t>
  </si>
  <si>
    <t>SILVA NAVARRETE NANCY PILAR</t>
  </si>
  <si>
    <t>nancypsilvan@hotmail.com</t>
  </si>
  <si>
    <t>CL 10 SUR 39 13</t>
  </si>
  <si>
    <t>Ramon Alvarez</t>
  </si>
  <si>
    <t>MOYA YOMAYUZA LINA VANESSA</t>
  </si>
  <si>
    <t>vanne777@live.com</t>
  </si>
  <si>
    <t>CR 87J 70 46 SUR</t>
  </si>
  <si>
    <t>Rosa Helena Yomayuza</t>
  </si>
  <si>
    <t>Gestión de Redes de Datos</t>
  </si>
  <si>
    <t>MARTINEZ PARADA DIEGO ALEXANDER</t>
  </si>
  <si>
    <t>diegozxz@hotmail.com</t>
  </si>
  <si>
    <t>CL 77 SUR 14A 32</t>
  </si>
  <si>
    <t>Jessica Fernanda Pacachique</t>
  </si>
  <si>
    <t>Ingenieria de Sistemas</t>
  </si>
  <si>
    <t>Director(a) de Desarrollo</t>
  </si>
  <si>
    <t>TV 63 68B 92 SUR</t>
  </si>
  <si>
    <t>El Ensueño</t>
  </si>
  <si>
    <t>CR 13K 32B 40 SUR</t>
  </si>
  <si>
    <t>Luz Dary Mahecha</t>
  </si>
  <si>
    <t>SERRANO BUSTAMANTE ANDRES CAMILO</t>
  </si>
  <si>
    <t>camilo.serrano.37@outlook.com</t>
  </si>
  <si>
    <t>CL 8C 87B 15</t>
  </si>
  <si>
    <t>Jasner Serrano Acosta</t>
  </si>
  <si>
    <t>MONROY MALDONADO LEYDI MILENA</t>
  </si>
  <si>
    <t>karlabogota6843@gmail.com</t>
  </si>
  <si>
    <t>CL 18 4 85</t>
  </si>
  <si>
    <t>Jhon Fredy Mila Sierra</t>
  </si>
  <si>
    <t>DIAZ CORDOBA MARIA CAMILA</t>
  </si>
  <si>
    <t>mariacamilad678@gmail.com</t>
  </si>
  <si>
    <t>CR 74D 60A 09 SUR</t>
  </si>
  <si>
    <t>Clemencia Cordoba</t>
  </si>
  <si>
    <t>Psicologia 10mo semestre</t>
  </si>
  <si>
    <t>PEÑA BRAND KAREN SHIRLEY</t>
  </si>
  <si>
    <t>karenbrand53@gmail.com</t>
  </si>
  <si>
    <t>DG 48K 5Q 15 SUR</t>
  </si>
  <si>
    <t>Ligia Brand</t>
  </si>
  <si>
    <t>PEDRAZA MORALES KAREN VANESA</t>
  </si>
  <si>
    <t>eccha1995@hotmail.com</t>
  </si>
  <si>
    <t>CR 10 ESTE 30C 20</t>
  </si>
  <si>
    <t>Juan Daniel Oliveros</t>
  </si>
  <si>
    <t>Drecho 3er semestre</t>
  </si>
  <si>
    <t>SAAVEDRA MALAMBO LINA MARCELA</t>
  </si>
  <si>
    <t>linasaavedramalambo@gmail.com</t>
  </si>
  <si>
    <t>CL 54C SUR 95A 11</t>
  </si>
  <si>
    <t>Edgar Tautiva</t>
  </si>
  <si>
    <t>Admnistración de Empresas</t>
  </si>
  <si>
    <t>CHISCO VARON LEYLA FARGEY</t>
  </si>
  <si>
    <t>fargechisco18@hotmail.com</t>
  </si>
  <si>
    <t>CLL 41 BIS SUR 51A 49</t>
  </si>
  <si>
    <t>Johan Alejandro Morales</t>
  </si>
  <si>
    <t>VARGAS GARCIA YORLEDY PAOLA</t>
  </si>
  <si>
    <t>vargasgarciapaola7@gmail.com</t>
  </si>
  <si>
    <t>CL 153 115 80</t>
  </si>
  <si>
    <t>Beatriz Garcia</t>
  </si>
  <si>
    <t>QUICA VIASUS ANGELA MARIA</t>
  </si>
  <si>
    <t>angelamaria06000@gmail.com</t>
  </si>
  <si>
    <t>CR 116 152 91</t>
  </si>
  <si>
    <t>PINEDA NUÑEZ KARLHA MARIANA</t>
  </si>
  <si>
    <t>marianitapinedita30@gmail.com</t>
  </si>
  <si>
    <t>CL 137 88 76</t>
  </si>
  <si>
    <t>Milena Nuñez</t>
  </si>
  <si>
    <t>MENDOZA BOGOTA DIEGO ALEJANDRO</t>
  </si>
  <si>
    <t>diegobta88@gmail.com</t>
  </si>
  <si>
    <t>CL 22A 52 07</t>
  </si>
  <si>
    <t>Quinta paredes</t>
  </si>
  <si>
    <t>Jose Alejandro Mendoza</t>
  </si>
  <si>
    <t>NIÑO CHAUX ANDREA MARIA</t>
  </si>
  <si>
    <t>andyjans37@gmail.com</t>
  </si>
  <si>
    <t>CR 9B 84A 21 SUR</t>
  </si>
  <si>
    <t>Maria E. Moreno</t>
  </si>
  <si>
    <t>PINEDA TORRES FELIPE ANDRES</t>
  </si>
  <si>
    <t>pinedatorresfelipeandres@gmail.com</t>
  </si>
  <si>
    <t>Sonia Yaneth Torres</t>
  </si>
  <si>
    <t>Procesos Administrativos de Talento Humano</t>
  </si>
  <si>
    <t>BURGOS SOTO ANA MELISSA</t>
  </si>
  <si>
    <t>melissaburgos.1984@gmail.com</t>
  </si>
  <si>
    <t>CL 72 SUR 95 17</t>
  </si>
  <si>
    <t>Fausto Andres Martinez</t>
  </si>
  <si>
    <t>Diploma falso</t>
  </si>
  <si>
    <t>DUQUE CRUZ ANA MARIA</t>
  </si>
  <si>
    <t>anamariaduque193@gmail.com</t>
  </si>
  <si>
    <t>CR 80G 6 19</t>
  </si>
  <si>
    <t>Nicolas Echeverri</t>
  </si>
  <si>
    <t>FONTECHA CADENA LORENZO SANTIAGO</t>
  </si>
  <si>
    <t>lsfontechac@outlook.com</t>
  </si>
  <si>
    <t>CL 174 6 26</t>
  </si>
  <si>
    <t>Jenny Carolina Fontecha</t>
  </si>
  <si>
    <t>Ciencias Politicas y Relaciones Internacionales</t>
  </si>
  <si>
    <t>GARCIA RODRIGUEZ DANIELA</t>
  </si>
  <si>
    <t>danielaagarcia0305@gmail.com</t>
  </si>
  <si>
    <t>TV 78L 50 SUR 17</t>
  </si>
  <si>
    <t>Nubia Rodriguez</t>
  </si>
  <si>
    <t>BERNAL GIRALDO ANYELA MELISA</t>
  </si>
  <si>
    <t>anyelamelisa10@gmail.com</t>
  </si>
  <si>
    <t>CR 5 BIS ESTE 2 90</t>
  </si>
  <si>
    <t>Gabriel Bernal Muñoz</t>
  </si>
  <si>
    <t>ACOSTA RIOS JUAN CAMILO</t>
  </si>
  <si>
    <t>camilo_940203@hotmail.com</t>
  </si>
  <si>
    <t>CR 23A 35 32 SUR</t>
  </si>
  <si>
    <t>Piedad Rios</t>
  </si>
  <si>
    <t>SANCHEZ TRIVIÑO LIZETH KATHERIN</t>
  </si>
  <si>
    <t>lizethkatherin@gmail.com</t>
  </si>
  <si>
    <t>CR 68G 9C 97 TR 2 APTO 906</t>
  </si>
  <si>
    <t>Marsella</t>
  </si>
  <si>
    <t>Gloria Triviño Lopez</t>
  </si>
  <si>
    <t>Administración Hoteleria y Turismo</t>
  </si>
  <si>
    <t>LEIVA BRIGITHE VALENTINA</t>
  </si>
  <si>
    <t>leivabrigith2@gmail.com</t>
  </si>
  <si>
    <t>CR 7 BIS 68 50 SUR</t>
  </si>
  <si>
    <t>Flor del Carmen Leiva</t>
  </si>
  <si>
    <t>CORREDOR SUAREZ AIMER ORLANDO</t>
  </si>
  <si>
    <t xml:space="preserve">aimer8@hotmail.com </t>
  </si>
  <si>
    <t>CR 34A 37 90</t>
  </si>
  <si>
    <t>Eliana Moreno</t>
  </si>
  <si>
    <t>SUAREZ DIAZ JOHAN SEBASTIAN</t>
  </si>
  <si>
    <t>sebas-suarez@outlook.com</t>
  </si>
  <si>
    <t>DG 47A SUR 54 90</t>
  </si>
  <si>
    <t>Claudia Diaz</t>
  </si>
  <si>
    <t>LONDOÑO QUIMARA YENNIFER ANDREA</t>
  </si>
  <si>
    <t>andreaquirama2005@gmail.com</t>
  </si>
  <si>
    <t>CR 2 110 99 SUR</t>
  </si>
  <si>
    <t>Deisy Quirama</t>
  </si>
  <si>
    <t>AHUMADA MONTES NICOL DAYANA</t>
  </si>
  <si>
    <t>nicolahumada53@gmail.com</t>
  </si>
  <si>
    <t>CR 12A SUR 52 17</t>
  </si>
  <si>
    <t>Leidy Ahumada</t>
  </si>
  <si>
    <t>Atención Integral al Adulto Mayor</t>
  </si>
  <si>
    <t>GERENA PRIETO JOSE ALEJANDRO</t>
  </si>
  <si>
    <t>alejogerena2@gmail.com</t>
  </si>
  <si>
    <t>CR 1B 41B 67 SUR</t>
  </si>
  <si>
    <t>Sandra Milena Garcia</t>
  </si>
  <si>
    <t>FRANCO CIPACON JULIETH VANESSA</t>
  </si>
  <si>
    <t>francovanessa842@gmail.com</t>
  </si>
  <si>
    <t>CL 41 SUR 81K 37</t>
  </si>
  <si>
    <t>El Amparo</t>
  </si>
  <si>
    <t>Martha Cipacon Rangel</t>
  </si>
  <si>
    <t>DURAN MARTINEZ JAIDER ANIBAL</t>
  </si>
  <si>
    <t>jaideranibal87@gmail.com</t>
  </si>
  <si>
    <t>DG 68A SUR 14R 35</t>
  </si>
  <si>
    <t>Katerin Martinez</t>
  </si>
  <si>
    <t>ALBARRACIN GOMEZ CRISTIAN ALEXANDER</t>
  </si>
  <si>
    <t>cristianalbarracingomez@gmail.com</t>
  </si>
  <si>
    <t>CL 47A SUR 1 33</t>
  </si>
  <si>
    <t>Nelson Javier Albarracin</t>
  </si>
  <si>
    <t>OSORIO VARGAS AMANDA</t>
  </si>
  <si>
    <t>amandavargas71@hotmail.com</t>
  </si>
  <si>
    <t>CL 4C 50 90</t>
  </si>
  <si>
    <t>Liliana Aguirre</t>
  </si>
  <si>
    <t>CRUZ BARRERA YUDY DANIELA</t>
  </si>
  <si>
    <t>db890827@gmail.com</t>
  </si>
  <si>
    <t>CR 1 37G 15 SUR</t>
  </si>
  <si>
    <t>Sandra Milena Barrera</t>
  </si>
  <si>
    <t>CABEZA NOVA JOHAN SEBASTIAN</t>
  </si>
  <si>
    <t>jhosebastian2019@gmail.com</t>
  </si>
  <si>
    <t>CL 36B SUR 19 49 ESTE</t>
  </si>
  <si>
    <t>Sandra Milena Nova</t>
  </si>
  <si>
    <t>FAJARDO BUENO ANGEL MATEO</t>
  </si>
  <si>
    <t>angelfajardo140@gmail.com</t>
  </si>
  <si>
    <t>CR 5 9B 05</t>
  </si>
  <si>
    <t>Janeth Bueno</t>
  </si>
  <si>
    <t>GALINDO RODRIGUEZ ANGELA ROCIO</t>
  </si>
  <si>
    <t>TV 40 32 98</t>
  </si>
  <si>
    <t>Jhon Diaz</t>
  </si>
  <si>
    <t>ROMERO MONSALVE ANA MARIA</t>
  </si>
  <si>
    <t>mariaromeromonsalve@gmail.com</t>
  </si>
  <si>
    <t>CL 67B BIS SUR 7 85</t>
  </si>
  <si>
    <t>Jaime Romero</t>
  </si>
  <si>
    <t>CASTRO DIAZ DAVID SANTIAGO</t>
  </si>
  <si>
    <t>santicastro23@outlook.com</t>
  </si>
  <si>
    <t>CL 12D 0 12</t>
  </si>
  <si>
    <t>Ruth Diaz</t>
  </si>
  <si>
    <t>RAMIREZ SIERRA ANGIE MARCELA</t>
  </si>
  <si>
    <t>marce00_09@hotmail.com</t>
  </si>
  <si>
    <t>CL 49C BIS SUR 87D 56</t>
  </si>
  <si>
    <t>Yesid Ramirez</t>
  </si>
  <si>
    <t>CORREA ZUÑIGA EDWIN ANDRES</t>
  </si>
  <si>
    <t>andrescorreaa717@gmail.com</t>
  </si>
  <si>
    <t>CR 40 69H 29 SUR</t>
  </si>
  <si>
    <t>Maria Correa</t>
  </si>
  <si>
    <t>GALVAN BECERRA MAYERLI</t>
  </si>
  <si>
    <t>Ocaña</t>
  </si>
  <si>
    <t>mayerlygalvanbecerra@gmail.com</t>
  </si>
  <si>
    <t>CL 75F 75 15 SUR</t>
  </si>
  <si>
    <t>Luz Galvan</t>
  </si>
  <si>
    <t>SAENZ ULLOA MAYRA ALEJANDRA</t>
  </si>
  <si>
    <t>alejandrasaenz74@gmail.com</t>
  </si>
  <si>
    <t>TV 5G 48F 29 SUR</t>
  </si>
  <si>
    <t>Marisol Saenz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</si>
</sst>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-&quot;$&quot;\ * #,##0_-;\-&quot;$&quot;\ * #,##0_-;_-&quot;$&quot;\ * &quot;-&quot;_-;_-@_-"/>
    <numFmt numFmtId="43" formatCode="_-* #,##0.00_-;\-* #,##0.00_-;_-* &quot;-&quot;??_-;_-@_-"/>
    <numFmt numFmtId="164" formatCode="&quot;$&quot;\ #,##0"/>
    <numFmt numFmtId="165" formatCode="[$-F400]h:mm:ss\ AM/PM"/>
    <numFmt numFmtId="166" formatCode="dd/mm/yyyy;@"/>
    <numFmt numFmtId="167" formatCode="_-* #,##0_-;\-* #,##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entury Gothic"/>
      <family val="2"/>
    </font>
    <font>
      <b/>
      <sz val="9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  <font>
      <sz val="10"/>
      <color theme="1"/>
      <name val="Century Gothic"/>
      <family val="2"/>
    </font>
    <font>
      <strike/>
      <sz val="10"/>
      <color rgb="FFFF0000"/>
      <name val="Century Gothic"/>
      <family val="2"/>
    </font>
    <font>
      <sz val="10"/>
      <color theme="1"/>
      <name val="Century Gothic"/>
    </font>
    <font>
      <sz val="11"/>
      <color theme="1"/>
      <name val="Century Gothic"/>
      <family val="2"/>
    </font>
    <font>
      <u/>
      <sz val="11"/>
      <color theme="10"/>
      <name val="Century Gothic"/>
      <family val="2"/>
    </font>
    <font>
      <u/>
      <sz val="9"/>
      <color theme="10"/>
      <name val="Century Gothic"/>
      <family val="2"/>
    </font>
    <font>
      <strike/>
      <sz val="9"/>
      <color rgb="FFFF0000"/>
      <name val="Century Gothic"/>
      <family val="2"/>
    </font>
    <font>
      <strike/>
      <u/>
      <sz val="11"/>
      <color rgb="FFFF0000"/>
      <name val="Calibri"/>
      <family val="2"/>
      <scheme val="minor"/>
    </font>
    <font>
      <sz val="12"/>
      <color rgb="FF0000FF"/>
      <name val="Arial"/>
      <family val="2"/>
    </font>
    <font>
      <sz val="10"/>
      <color rgb="FFFF0000"/>
      <name val="Century Gothic"/>
      <family val="2"/>
    </font>
    <font>
      <u/>
      <sz val="11"/>
      <color rgb="FFFF0000"/>
      <name val="Calibri"/>
      <family val="2"/>
      <scheme val="minor"/>
    </font>
    <font>
      <sz val="9"/>
      <name val="Century Gothic"/>
      <family val="2"/>
    </font>
    <font>
      <sz val="11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charset val="1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E4FF5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 style="hair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hair">
        <color indexed="64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2" fontId="1" fillId="0" borderId="0" applyFont="0" applyFill="0" applyBorder="0" applyAlignment="0" applyProtection="0"/>
  </cellStyleXfs>
  <cellXfs count="188">
    <xf numFmtId="0" fontId="0" fillId="0" borderId="0" xfId="0"/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4" fontId="4" fillId="0" borderId="1" xfId="0" applyNumberFormat="1" applyFont="1" applyBorder="1"/>
    <xf numFmtId="42" fontId="4" fillId="0" borderId="1" xfId="2" applyFont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1" fontId="0" fillId="0" borderId="0" xfId="0" applyNumberFormat="1" applyAlignment="1">
      <alignment horizontal="center"/>
    </xf>
    <xf numFmtId="49" fontId="5" fillId="2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14" fontId="6" fillId="3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 wrapText="1"/>
    </xf>
    <xf numFmtId="14" fontId="6" fillId="3" borderId="2" xfId="0" applyNumberFormat="1" applyFont="1" applyFill="1" applyBorder="1" applyAlignment="1">
      <alignment horizontal="center" vertical="center" wrapText="1"/>
    </xf>
    <xf numFmtId="165" fontId="6" fillId="3" borderId="2" xfId="0" applyNumberFormat="1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14" fontId="7" fillId="3" borderId="2" xfId="0" applyNumberFormat="1" applyFont="1" applyFill="1" applyBorder="1" applyAlignment="1">
      <alignment horizontal="center" vertical="center"/>
    </xf>
    <xf numFmtId="42" fontId="7" fillId="3" borderId="2" xfId="2" applyFont="1" applyFill="1" applyBorder="1" applyAlignment="1">
      <alignment horizontal="center" vertical="center"/>
    </xf>
    <xf numFmtId="42" fontId="7" fillId="3" borderId="2" xfId="2" applyFont="1" applyFill="1" applyBorder="1" applyAlignment="1">
      <alignment horizontal="center" vertical="center" wrapText="1"/>
    </xf>
    <xf numFmtId="164" fontId="7" fillId="3" borderId="2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4" fillId="2" borderId="2" xfId="0" applyFont="1" applyFill="1" applyBorder="1" applyAlignment="1">
      <alignment horizontal="left"/>
    </xf>
    <xf numFmtId="0" fontId="8" fillId="2" borderId="2" xfId="0" applyFont="1" applyFill="1" applyBorder="1"/>
    <xf numFmtId="14" fontId="8" fillId="3" borderId="2" xfId="0" applyNumberFormat="1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166" fontId="8" fillId="3" borderId="2" xfId="0" applyNumberFormat="1" applyFont="1" applyFill="1" applyBorder="1" applyAlignment="1">
      <alignment horizontal="center"/>
    </xf>
    <xf numFmtId="0" fontId="8" fillId="3" borderId="2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42" fontId="8" fillId="3" borderId="2" xfId="2" applyFont="1" applyFill="1" applyBorder="1" applyAlignment="1">
      <alignment horizontal="left"/>
    </xf>
    <xf numFmtId="164" fontId="8" fillId="3" borderId="2" xfId="0" applyNumberFormat="1" applyFont="1" applyFill="1" applyBorder="1" applyAlignment="1">
      <alignment horizontal="left"/>
    </xf>
    <xf numFmtId="167" fontId="0" fillId="0" borderId="0" xfId="1" applyNumberFormat="1" applyFont="1"/>
    <xf numFmtId="49" fontId="8" fillId="2" borderId="2" xfId="0" applyNumberFormat="1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0" fontId="3" fillId="3" borderId="2" xfId="3" applyFill="1" applyBorder="1" applyAlignment="1">
      <alignment horizontal="center"/>
    </xf>
    <xf numFmtId="49" fontId="4" fillId="2" borderId="2" xfId="0" applyNumberFormat="1" applyFont="1" applyFill="1" applyBorder="1" applyAlignment="1">
      <alignment horizontal="left"/>
    </xf>
    <xf numFmtId="49" fontId="8" fillId="3" borderId="2" xfId="0" applyNumberFormat="1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8" fillId="5" borderId="2" xfId="0" applyFont="1" applyFill="1" applyBorder="1"/>
    <xf numFmtId="49" fontId="8" fillId="2" borderId="2" xfId="0" applyNumberFormat="1" applyFont="1" applyFill="1" applyBorder="1"/>
    <xf numFmtId="0" fontId="4" fillId="6" borderId="2" xfId="0" applyFont="1" applyFill="1" applyBorder="1" applyAlignment="1">
      <alignment horizontal="left"/>
    </xf>
    <xf numFmtId="0" fontId="8" fillId="6" borderId="2" xfId="0" applyFont="1" applyFill="1" applyBorder="1"/>
    <xf numFmtId="0" fontId="4" fillId="7" borderId="2" xfId="0" applyFont="1" applyFill="1" applyBorder="1" applyAlignment="1">
      <alignment horizontal="left"/>
    </xf>
    <xf numFmtId="1" fontId="0" fillId="8" borderId="0" xfId="0" applyNumberFormat="1" applyFill="1" applyAlignment="1">
      <alignment horizontal="center"/>
    </xf>
    <xf numFmtId="0" fontId="0" fillId="8" borderId="0" xfId="0" applyFill="1"/>
    <xf numFmtId="14" fontId="9" fillId="3" borderId="2" xfId="0" applyNumberFormat="1" applyFont="1" applyFill="1" applyBorder="1" applyAlignment="1">
      <alignment horizontal="center"/>
    </xf>
    <xf numFmtId="14" fontId="8" fillId="8" borderId="2" xfId="0" applyNumberFormat="1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2" borderId="2" xfId="0" applyFont="1" applyFill="1" applyBorder="1"/>
    <xf numFmtId="14" fontId="4" fillId="3" borderId="2" xfId="0" applyNumberFormat="1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14" fontId="11" fillId="3" borderId="2" xfId="0" applyNumberFormat="1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2" fillId="3" borderId="2" xfId="3" applyFont="1" applyFill="1" applyBorder="1" applyAlignment="1">
      <alignment horizontal="center"/>
    </xf>
    <xf numFmtId="49" fontId="4" fillId="5" borderId="2" xfId="0" applyNumberFormat="1" applyFont="1" applyFill="1" applyBorder="1" applyAlignment="1">
      <alignment horizontal="left"/>
    </xf>
    <xf numFmtId="0" fontId="13" fillId="3" borderId="2" xfId="3" applyFont="1" applyFill="1" applyBorder="1" applyAlignment="1">
      <alignment horizontal="center"/>
    </xf>
    <xf numFmtId="14" fontId="14" fillId="3" borderId="2" xfId="0" applyNumberFormat="1" applyFont="1" applyFill="1" applyBorder="1" applyAlignment="1">
      <alignment horizontal="center"/>
    </xf>
    <xf numFmtId="0" fontId="14" fillId="3" borderId="2" xfId="0" applyFont="1" applyFill="1" applyBorder="1" applyAlignment="1">
      <alignment horizontal="center"/>
    </xf>
    <xf numFmtId="14" fontId="3" fillId="3" borderId="2" xfId="3" applyNumberForma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3" xfId="0" applyBorder="1"/>
    <xf numFmtId="1" fontId="0" fillId="9" borderId="0" xfId="0" applyNumberFormat="1" applyFill="1" applyAlignment="1">
      <alignment horizontal="center"/>
    </xf>
    <xf numFmtId="0" fontId="0" fillId="9" borderId="0" xfId="0" applyFill="1"/>
    <xf numFmtId="0" fontId="15" fillId="3" borderId="2" xfId="3" applyFont="1" applyFill="1" applyBorder="1" applyAlignment="1">
      <alignment horizontal="center"/>
    </xf>
    <xf numFmtId="14" fontId="8" fillId="3" borderId="1" xfId="0" applyNumberFormat="1" applyFont="1" applyFill="1" applyBorder="1" applyAlignment="1">
      <alignment horizontal="center"/>
    </xf>
    <xf numFmtId="0" fontId="4" fillId="5" borderId="2" xfId="0" applyFont="1" applyFill="1" applyBorder="1" applyAlignment="1">
      <alignment horizontal="left"/>
    </xf>
    <xf numFmtId="0" fontId="8" fillId="3" borderId="2" xfId="2" applyNumberFormat="1" applyFont="1" applyFill="1" applyBorder="1" applyAlignment="1">
      <alignment horizontal="center"/>
    </xf>
    <xf numFmtId="49" fontId="14" fillId="2" borderId="2" xfId="0" applyNumberFormat="1" applyFont="1" applyFill="1" applyBorder="1" applyAlignment="1">
      <alignment horizontal="left"/>
    </xf>
    <xf numFmtId="0" fontId="3" fillId="3" borderId="2" xfId="4" applyFill="1" applyBorder="1" applyAlignment="1">
      <alignment horizontal="center"/>
    </xf>
    <xf numFmtId="14" fontId="17" fillId="3" borderId="2" xfId="0" applyNumberFormat="1" applyFont="1" applyFill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0" fontId="18" fillId="3" borderId="2" xfId="3" applyFont="1" applyFill="1" applyBorder="1" applyAlignment="1">
      <alignment horizontal="center"/>
    </xf>
    <xf numFmtId="0" fontId="17" fillId="3" borderId="2" xfId="0" applyFont="1" applyFill="1" applyBorder="1" applyAlignment="1">
      <alignment horizontal="left"/>
    </xf>
    <xf numFmtId="0" fontId="8" fillId="10" borderId="2" xfId="0" applyFont="1" applyFill="1" applyBorder="1" applyAlignment="1">
      <alignment horizontal="center"/>
    </xf>
    <xf numFmtId="42" fontId="8" fillId="3" borderId="2" xfId="2" applyFont="1" applyFill="1" applyBorder="1" applyAlignment="1">
      <alignment horizontal="center"/>
    </xf>
    <xf numFmtId="0" fontId="9" fillId="0" borderId="2" xfId="0" applyFont="1" applyBorder="1"/>
    <xf numFmtId="0" fontId="9" fillId="3" borderId="2" xfId="0" applyFont="1" applyFill="1" applyBorder="1" applyAlignment="1">
      <alignment horizontal="left"/>
    </xf>
    <xf numFmtId="0" fontId="9" fillId="4" borderId="2" xfId="0" applyFont="1" applyFill="1" applyBorder="1" applyAlignment="1">
      <alignment horizontal="left"/>
    </xf>
    <xf numFmtId="1" fontId="8" fillId="3" borderId="2" xfId="0" applyNumberFormat="1" applyFont="1" applyFill="1" applyBorder="1" applyAlignment="1">
      <alignment horizontal="center"/>
    </xf>
    <xf numFmtId="1" fontId="9" fillId="3" borderId="2" xfId="0" applyNumberFormat="1" applyFont="1" applyFill="1" applyBorder="1" applyAlignment="1">
      <alignment horizontal="center"/>
    </xf>
    <xf numFmtId="0" fontId="19" fillId="2" borderId="2" xfId="0" applyFont="1" applyFill="1" applyBorder="1" applyAlignment="1">
      <alignment horizontal="left"/>
    </xf>
    <xf numFmtId="49" fontId="19" fillId="2" borderId="2" xfId="0" applyNumberFormat="1" applyFont="1" applyFill="1" applyBorder="1" applyAlignment="1">
      <alignment horizontal="left"/>
    </xf>
    <xf numFmtId="0" fontId="8" fillId="3" borderId="2" xfId="0" applyFont="1" applyFill="1" applyBorder="1" applyAlignment="1">
      <alignment horizontal="left" wrapText="1"/>
    </xf>
    <xf numFmtId="42" fontId="8" fillId="3" borderId="2" xfId="5" applyFont="1" applyFill="1" applyBorder="1" applyAlignment="1">
      <alignment horizontal="left"/>
    </xf>
    <xf numFmtId="14" fontId="8" fillId="3" borderId="2" xfId="0" applyNumberFormat="1" applyFont="1" applyFill="1" applyBorder="1" applyAlignment="1">
      <alignment horizontal="left"/>
    </xf>
    <xf numFmtId="0" fontId="15" fillId="3" borderId="2" xfId="3" applyNumberFormat="1" applyFont="1" applyFill="1" applyBorder="1" applyAlignment="1">
      <alignment horizontal="center"/>
    </xf>
    <xf numFmtId="0" fontId="20" fillId="3" borderId="2" xfId="3" applyNumberFormat="1" applyFont="1" applyFill="1" applyBorder="1" applyAlignment="1">
      <alignment horizontal="center"/>
    </xf>
    <xf numFmtId="14" fontId="8" fillId="3" borderId="2" xfId="0" applyNumberFormat="1" applyFont="1" applyFill="1" applyBorder="1"/>
    <xf numFmtId="164" fontId="8" fillId="3" borderId="2" xfId="2" applyNumberFormat="1" applyFont="1" applyFill="1" applyBorder="1" applyAlignment="1">
      <alignment horizontal="left"/>
    </xf>
    <xf numFmtId="0" fontId="21" fillId="3" borderId="2" xfId="3" applyNumberFormat="1" applyFont="1" applyFill="1" applyBorder="1" applyAlignment="1">
      <alignment horizontal="center"/>
    </xf>
    <xf numFmtId="0" fontId="22" fillId="3" borderId="2" xfId="3" applyNumberFormat="1" applyFont="1" applyFill="1" applyBorder="1" applyAlignment="1">
      <alignment horizontal="center"/>
    </xf>
    <xf numFmtId="0" fontId="2" fillId="3" borderId="2" xfId="3" applyNumberFormat="1" applyFont="1" applyFill="1" applyBorder="1" applyAlignment="1">
      <alignment horizontal="center"/>
    </xf>
    <xf numFmtId="42" fontId="9" fillId="3" borderId="2" xfId="2" applyFont="1" applyFill="1" applyBorder="1" applyAlignment="1">
      <alignment horizontal="left"/>
    </xf>
    <xf numFmtId="0" fontId="20" fillId="3" borderId="2" xfId="3" applyFont="1" applyFill="1" applyBorder="1" applyAlignment="1">
      <alignment horizontal="center"/>
    </xf>
    <xf numFmtId="0" fontId="14" fillId="2" borderId="2" xfId="0" applyFont="1" applyFill="1" applyBorder="1" applyAlignment="1">
      <alignment horizontal="left"/>
    </xf>
    <xf numFmtId="0" fontId="8" fillId="2" borderId="2" xfId="0" applyFont="1" applyFill="1" applyBorder="1" applyAlignment="1">
      <alignment vertical="center"/>
    </xf>
    <xf numFmtId="0" fontId="9" fillId="2" borderId="2" xfId="0" applyFont="1" applyFill="1" applyBorder="1" applyAlignment="1">
      <alignment vertical="center"/>
    </xf>
    <xf numFmtId="0" fontId="8" fillId="6" borderId="2" xfId="0" applyFont="1" applyFill="1" applyBorder="1" applyAlignment="1">
      <alignment vertical="center"/>
    </xf>
    <xf numFmtId="49" fontId="4" fillId="6" borderId="2" xfId="0" applyNumberFormat="1" applyFont="1" applyFill="1" applyBorder="1" applyAlignment="1">
      <alignment horizontal="left"/>
    </xf>
    <xf numFmtId="0" fontId="8" fillId="11" borderId="2" xfId="0" applyFont="1" applyFill="1" applyBorder="1" applyAlignment="1">
      <alignment horizontal="center"/>
    </xf>
    <xf numFmtId="0" fontId="8" fillId="3" borderId="2" xfId="1" applyNumberFormat="1" applyFont="1" applyFill="1" applyBorder="1" applyAlignment="1">
      <alignment horizontal="center"/>
    </xf>
    <xf numFmtId="166" fontId="8" fillId="5" borderId="2" xfId="0" applyNumberFormat="1" applyFont="1" applyFill="1" applyBorder="1" applyAlignment="1">
      <alignment horizontal="left"/>
    </xf>
    <xf numFmtId="166" fontId="9" fillId="3" borderId="2" xfId="0" applyNumberFormat="1" applyFont="1" applyFill="1" applyBorder="1" applyAlignment="1">
      <alignment horizontal="center"/>
    </xf>
    <xf numFmtId="0" fontId="21" fillId="3" borderId="2" xfId="3" applyFont="1" applyFill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vertical="center"/>
    </xf>
    <xf numFmtId="166" fontId="8" fillId="3" borderId="1" xfId="0" applyNumberFormat="1" applyFont="1" applyFill="1" applyBorder="1" applyAlignment="1">
      <alignment horizontal="center"/>
    </xf>
    <xf numFmtId="0" fontId="4" fillId="2" borderId="4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center"/>
    </xf>
    <xf numFmtId="14" fontId="8" fillId="3" borderId="5" xfId="0" applyNumberFormat="1" applyFont="1" applyFill="1" applyBorder="1" applyAlignment="1">
      <alignment horizontal="center"/>
    </xf>
    <xf numFmtId="0" fontId="8" fillId="3" borderId="4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166" fontId="8" fillId="3" borderId="7" xfId="0" applyNumberFormat="1" applyFont="1" applyFill="1" applyBorder="1" applyAlignment="1">
      <alignment horizontal="center"/>
    </xf>
    <xf numFmtId="14" fontId="8" fillId="3" borderId="7" xfId="0" applyNumberFormat="1" applyFont="1" applyFill="1" applyBorder="1" applyAlignment="1">
      <alignment horizontal="center"/>
    </xf>
    <xf numFmtId="0" fontId="4" fillId="2" borderId="7" xfId="0" applyFont="1" applyFill="1" applyBorder="1" applyAlignment="1">
      <alignment horizontal="left"/>
    </xf>
    <xf numFmtId="0" fontId="8" fillId="3" borderId="7" xfId="0" applyFont="1" applyFill="1" applyBorder="1" applyAlignment="1">
      <alignment horizontal="center"/>
    </xf>
    <xf numFmtId="0" fontId="3" fillId="3" borderId="7" xfId="3" applyFill="1" applyBorder="1" applyAlignment="1">
      <alignment horizontal="center"/>
    </xf>
    <xf numFmtId="0" fontId="20" fillId="3" borderId="7" xfId="3" applyFont="1" applyFill="1" applyBorder="1" applyAlignment="1">
      <alignment horizontal="center"/>
    </xf>
    <xf numFmtId="0" fontId="8" fillId="3" borderId="7" xfId="0" applyFont="1" applyFill="1" applyBorder="1" applyAlignment="1">
      <alignment horizontal="left"/>
    </xf>
    <xf numFmtId="42" fontId="8" fillId="3" borderId="7" xfId="2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166" fontId="8" fillId="3" borderId="5" xfId="0" applyNumberFormat="1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14" fontId="9" fillId="3" borderId="5" xfId="0" applyNumberFormat="1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15" fillId="3" borderId="10" xfId="3" applyFont="1" applyFill="1" applyBorder="1" applyAlignment="1">
      <alignment horizontal="center"/>
    </xf>
    <xf numFmtId="0" fontId="21" fillId="3" borderId="10" xfId="3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left"/>
    </xf>
    <xf numFmtId="0" fontId="9" fillId="4" borderId="10" xfId="0" applyFont="1" applyFill="1" applyBorder="1" applyAlignment="1">
      <alignment horizontal="left"/>
    </xf>
    <xf numFmtId="166" fontId="9" fillId="3" borderId="10" xfId="0" applyNumberFormat="1" applyFont="1" applyFill="1" applyBorder="1" applyAlignment="1">
      <alignment horizontal="center"/>
    </xf>
    <xf numFmtId="42" fontId="9" fillId="3" borderId="10" xfId="2" applyFont="1" applyFill="1" applyBorder="1" applyAlignment="1">
      <alignment horizontal="left"/>
    </xf>
    <xf numFmtId="0" fontId="8" fillId="3" borderId="10" xfId="0" applyFont="1" applyFill="1" applyBorder="1" applyAlignment="1">
      <alignment horizontal="center"/>
    </xf>
    <xf numFmtId="14" fontId="8" fillId="3" borderId="10" xfId="0" applyNumberFormat="1" applyFont="1" applyFill="1" applyBorder="1" applyAlignment="1">
      <alignment horizontal="center"/>
    </xf>
    <xf numFmtId="14" fontId="8" fillId="3" borderId="4" xfId="0" applyNumberFormat="1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left"/>
    </xf>
    <xf numFmtId="0" fontId="4" fillId="9" borderId="2" xfId="0" applyFont="1" applyFill="1" applyBorder="1" applyAlignment="1">
      <alignment horizontal="left"/>
    </xf>
    <xf numFmtId="0" fontId="8" fillId="9" borderId="2" xfId="0" applyFont="1" applyFill="1" applyBorder="1" applyAlignment="1">
      <alignment vertical="center"/>
    </xf>
    <xf numFmtId="166" fontId="8" fillId="9" borderId="2" xfId="0" applyNumberFormat="1" applyFont="1" applyFill="1" applyBorder="1" applyAlignment="1">
      <alignment horizontal="center"/>
    </xf>
    <xf numFmtId="0" fontId="8" fillId="9" borderId="2" xfId="0" applyFont="1" applyFill="1" applyBorder="1" applyAlignment="1">
      <alignment horizontal="center"/>
    </xf>
    <xf numFmtId="14" fontId="8" fillId="9" borderId="2" xfId="0" applyNumberFormat="1" applyFont="1" applyFill="1" applyBorder="1" applyAlignment="1">
      <alignment horizontal="center"/>
    </xf>
    <xf numFmtId="0" fontId="3" fillId="9" borderId="2" xfId="3" applyFill="1" applyBorder="1" applyAlignment="1">
      <alignment horizontal="center"/>
    </xf>
    <xf numFmtId="0" fontId="20" fillId="9" borderId="2" xfId="3" applyFont="1" applyFill="1" applyBorder="1" applyAlignment="1">
      <alignment horizontal="center"/>
    </xf>
    <xf numFmtId="0" fontId="8" fillId="9" borderId="2" xfId="0" applyFont="1" applyFill="1" applyBorder="1" applyAlignment="1">
      <alignment horizontal="left"/>
    </xf>
    <xf numFmtId="42" fontId="8" fillId="9" borderId="2" xfId="2" applyFont="1" applyFill="1" applyBorder="1" applyAlignment="1">
      <alignment horizontal="left"/>
    </xf>
    <xf numFmtId="164" fontId="8" fillId="9" borderId="2" xfId="0" applyNumberFormat="1" applyFont="1" applyFill="1" applyBorder="1" applyAlignment="1">
      <alignment horizontal="left"/>
    </xf>
    <xf numFmtId="0" fontId="3" fillId="3" borderId="1" xfId="3" applyFill="1" applyBorder="1" applyAlignment="1">
      <alignment horizontal="center"/>
    </xf>
    <xf numFmtId="0" fontId="23" fillId="3" borderId="1" xfId="3" applyNumberFormat="1" applyFont="1" applyFill="1" applyBorder="1" applyAlignment="1">
      <alignment horizontal="center"/>
    </xf>
    <xf numFmtId="0" fontId="8" fillId="12" borderId="1" xfId="0" applyFont="1" applyFill="1" applyBorder="1" applyAlignment="1">
      <alignment horizontal="left"/>
    </xf>
    <xf numFmtId="0" fontId="8" fillId="12" borderId="1" xfId="0" applyFont="1" applyFill="1" applyBorder="1"/>
    <xf numFmtId="14" fontId="8" fillId="12" borderId="1" xfId="0" applyNumberFormat="1" applyFont="1" applyFill="1" applyBorder="1"/>
    <xf numFmtId="42" fontId="8" fillId="12" borderId="1" xfId="2" applyFont="1" applyFill="1" applyBorder="1"/>
    <xf numFmtId="0" fontId="8" fillId="12" borderId="1" xfId="0" applyFont="1" applyFill="1" applyBorder="1" applyAlignment="1">
      <alignment horizontal="center"/>
    </xf>
    <xf numFmtId="14" fontId="8" fillId="12" borderId="1" xfId="0" applyNumberFormat="1" applyFont="1" applyFill="1" applyBorder="1" applyAlignment="1">
      <alignment horizontal="center"/>
    </xf>
    <xf numFmtId="0" fontId="8" fillId="2" borderId="12" xfId="0" applyFont="1" applyFill="1" applyBorder="1"/>
    <xf numFmtId="49" fontId="4" fillId="2" borderId="1" xfId="0" applyNumberFormat="1" applyFont="1" applyFill="1" applyBorder="1" applyAlignment="1">
      <alignment horizontal="left"/>
    </xf>
    <xf numFmtId="0" fontId="23" fillId="3" borderId="1" xfId="3" applyFont="1" applyFill="1" applyBorder="1" applyAlignment="1">
      <alignment horizontal="center"/>
    </xf>
    <xf numFmtId="0" fontId="9" fillId="2" borderId="12" xfId="0" applyFont="1" applyFill="1" applyBorder="1"/>
    <xf numFmtId="0" fontId="4" fillId="5" borderId="1" xfId="0" applyFont="1" applyFill="1" applyBorder="1" applyAlignment="1">
      <alignment horizontal="left"/>
    </xf>
    <xf numFmtId="0" fontId="3" fillId="3" borderId="1" xfId="4" applyFill="1" applyBorder="1" applyAlignment="1">
      <alignment horizontal="center"/>
    </xf>
    <xf numFmtId="0" fontId="24" fillId="3" borderId="1" xfId="3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0" fontId="8" fillId="6" borderId="12" xfId="0" applyFont="1" applyFill="1" applyBorder="1"/>
    <xf numFmtId="0" fontId="4" fillId="13" borderId="2" xfId="0" applyFont="1" applyFill="1" applyBorder="1" applyAlignment="1">
      <alignment horizontal="left"/>
    </xf>
    <xf numFmtId="0" fontId="8" fillId="13" borderId="2" xfId="0" applyFont="1" applyFill="1" applyBorder="1"/>
    <xf numFmtId="14" fontId="8" fillId="13" borderId="2" xfId="0" applyNumberFormat="1" applyFont="1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3" fillId="13" borderId="1" xfId="3" applyFill="1" applyBorder="1" applyAlignment="1">
      <alignment horizontal="center"/>
    </xf>
    <xf numFmtId="0" fontId="8" fillId="13" borderId="2" xfId="0" applyFont="1" applyFill="1" applyBorder="1" applyAlignment="1">
      <alignment horizontal="left"/>
    </xf>
    <xf numFmtId="42" fontId="8" fillId="13" borderId="2" xfId="2" applyFont="1" applyFill="1" applyBorder="1" applyAlignment="1">
      <alignment horizontal="left"/>
    </xf>
    <xf numFmtId="164" fontId="8" fillId="13" borderId="2" xfId="0" applyNumberFormat="1" applyFont="1" applyFill="1" applyBorder="1" applyAlignment="1">
      <alignment horizontal="left"/>
    </xf>
    <xf numFmtId="1" fontId="0" fillId="13" borderId="0" xfId="0" applyNumberFormat="1" applyFill="1" applyAlignment="1">
      <alignment horizontal="center"/>
    </xf>
    <xf numFmtId="0" fontId="0" fillId="13" borderId="0" xfId="0" applyFill="1"/>
    <xf numFmtId="0" fontId="8" fillId="3" borderId="8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42" fontId="4" fillId="0" borderId="0" xfId="2" applyFont="1" applyAlignment="1">
      <alignment horizontal="left"/>
    </xf>
    <xf numFmtId="42" fontId="4" fillId="0" borderId="0" xfId="2" applyFont="1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6">
    <cellStyle name="Hipervínculo" xfId="3" builtinId="8"/>
    <cellStyle name="Hyperlink" xfId="4" xr:uid="{0701FFED-DB1F-431A-B1F4-F2735ED208BF}"/>
    <cellStyle name="Millares" xfId="1" builtinId="3"/>
    <cellStyle name="Moneda [0]" xfId="2" builtinId="7"/>
    <cellStyle name="Moneda [0] 7" xfId="5" xr:uid="{CFD4C334-C3E7-4188-AD22-B79E65A6CEC6}"/>
    <cellStyle name="Normal" xfId="0" builtinId="0"/>
  </cellStyles>
  <dxfs count="4275">
    <dxf>
      <numFmt numFmtId="1" formatCode="0"/>
      <alignment horizontal="center" textRotation="0" indent="0" justifyLastLine="0" shrinkToFit="0" readingOrder="0"/>
    </dxf>
    <dxf>
      <font>
        <sz val="10"/>
        <name val="Century Gothic"/>
        <family val="2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4" tint="0.59999389629810485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64" formatCode="&quot;$&quot;\ #,##0"/>
      <fill>
        <patternFill patternType="solid">
          <fgColor indexed="64"/>
          <bgColor theme="4" tint="0.59999389629810485"/>
        </patternFill>
      </fill>
      <alignment horizontal="left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4" tint="0.59999389629810485"/>
        </patternFill>
      </fill>
      <alignment horizontal="left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4" tint="0.59999389629810485"/>
        </patternFill>
      </fill>
      <alignment horizontal="left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d/mm/yyyy"/>
      <fill>
        <patternFill patternType="solid">
          <fgColor indexed="64"/>
          <bgColor theme="4" tint="0.59999389629810485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d/mm/yyyy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d/mm/yyyy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5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5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d/mm/yyyy"/>
      <fill>
        <patternFill patternType="solid">
          <fgColor indexed="64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alignment horizontal="left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32" formatCode="_-&quot;$&quot;\ * #,##0_-;\-&quot;$&quot;\ * #,##0_-;_-&quot;$&quot;\ * &quot;-&quot;_-;_-@_-"/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d/mm/yyyy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alignment horizontal="center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32" formatCode="_-&quot;$&quot;\ * #,##0_-;\-&quot;$&quot;\ * #,##0_-;_-&quot;$&quot;\ * &quot;-&quot;_-;_-@_-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32" formatCode="_-&quot;$&quot;\ * #,##0_-;\-&quot;$&quot;\ * #,##0_-;_-&quot;$&quot;\ * &quot;-&quot;_-;_-@_-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32" formatCode="_-&quot;$&quot;\ * #,##0_-;\-&quot;$&quot;\ * #,##0_-;_-&quot;$&quot;\ * &quot;-&quot;_-;_-@_-"/>
      <fill>
        <patternFill patternType="solid">
          <fgColor indexed="64"/>
          <bgColor theme="9" tint="0.79998168889431442"/>
        </patternFill>
      </fill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4" tint="0.79998168889431442"/>
        </patternFill>
      </fill>
      <alignment horizontal="left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4" tint="0.79998168889431442"/>
        </patternFill>
      </fill>
      <alignment horizontal="left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4" tint="0.79998168889431442"/>
        </patternFill>
      </fill>
      <alignment horizontal="left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d/mm/yyyy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d/mm/yyyy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fill>
        <patternFill patternType="solid">
          <fgColor indexed="64"/>
          <bgColor theme="9" tint="0.79998168889431442"/>
        </patternFill>
      </fill>
      <border diagonalUp="0" diagonalDown="0">
        <left/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border>
        <top style="dashed">
          <color indexed="64"/>
        </top>
      </border>
    </dxf>
    <dxf>
      <border>
        <bottom style="dashed">
          <color indexed="64"/>
        </bottom>
      </border>
    </dxf>
    <dxf>
      <border diagonalUp="0" diagonalDown="0"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entury Gothic"/>
        <family val="2"/>
        <scheme val="none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/>
        <bottom/>
        <vertical style="dotted">
          <color indexed="64"/>
        </vertical>
        <horizontal style="dotted">
          <color indexed="64"/>
        </horizontal>
      </border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  <dxf>
      <font>
        <strike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microsoft.com/office/2017/10/relationships/person" Target="persons/perso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anneth.pinzon/Desktop/SOCIODEMOGR&#193;FICO%20ACTUALIZADO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a.orozco/Documents/ENCUESTA%202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2"/>
      <sheetName val="Hoja1"/>
      <sheetName val="Hoja3"/>
      <sheetName val="LISTADO"/>
    </sheetNames>
    <sheetDataSet>
      <sheetData sheetId="0" refreshError="1"/>
      <sheetData sheetId="1" refreshError="1">
        <row r="1">
          <cell r="A1" t="str">
            <v>CEDULA</v>
          </cell>
          <cell r="B1" t="str">
            <v>NOMBRE</v>
          </cell>
          <cell r="C1" t="str">
            <v>LUGAR EXPEDICION C.C.</v>
          </cell>
          <cell r="D1" t="str">
            <v>EPS</v>
          </cell>
          <cell r="E1" t="str">
            <v>PENSION</v>
          </cell>
          <cell r="F1" t="str">
            <v>CESANTIAS</v>
          </cell>
          <cell r="G1" t="str">
            <v>RH</v>
          </cell>
          <cell r="H1" t="str">
            <v>ESTADO CIVIL</v>
          </cell>
          <cell r="I1" t="str">
            <v># HIJOS</v>
          </cell>
          <cell r="J1" t="str">
            <v>DIRECCION</v>
          </cell>
          <cell r="K1" t="str">
            <v>BARRIO</v>
          </cell>
          <cell r="L1" t="str">
            <v>CORREO</v>
          </cell>
          <cell r="M1" t="str">
            <v>TEL FIJO</v>
          </cell>
          <cell r="N1" t="str">
            <v>CELULAR</v>
          </cell>
          <cell r="O1" t="str">
            <v>FECHA DE NACIMIENTO</v>
          </cell>
          <cell r="P1" t="str">
            <v>CONTACTO CASO EMERGENCIA</v>
          </cell>
          <cell r="Q1" t="str">
            <v>PARENTESCO</v>
          </cell>
          <cell r="R1" t="str">
            <v>TEL CONTACTO</v>
          </cell>
          <cell r="S1" t="str">
            <v>NIVEL ESCOLARIDAD</v>
          </cell>
          <cell r="T1" t="str">
            <v xml:space="preserve">PROFESION </v>
          </cell>
          <cell r="U1" t="str">
            <v>ESTUDIOS EN CURSO</v>
          </cell>
          <cell r="V1" t="str">
            <v>CARGO</v>
          </cell>
          <cell r="W1" t="str">
            <v>CAMPAÑA GENERAL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</sheetNames>
    <sheetDataSet>
      <sheetData sheetId="0" refreshError="1">
        <row r="1">
          <cell r="B1" t="str">
            <v>CEDULA</v>
          </cell>
          <cell r="C1" t="str">
            <v>EPS</v>
          </cell>
          <cell r="D1" t="str">
            <v>PENSION</v>
          </cell>
          <cell r="E1" t="str">
            <v>CESANTIAS</v>
          </cell>
          <cell r="F1" t="str">
            <v>GENERO</v>
          </cell>
          <cell r="G1" t="str">
            <v>FECHA DE NACIMIENTO</v>
          </cell>
          <cell r="H1" t="str">
            <v>CELULAR</v>
          </cell>
          <cell r="I1" t="str">
            <v>CORREO</v>
          </cell>
          <cell r="J1" t="str">
            <v>CARGO</v>
          </cell>
          <cell r="K1" t="str">
            <v>GERENCIA</v>
          </cell>
          <cell r="L1" t="str">
            <v>CAMPAÑA GENERAL</v>
          </cell>
          <cell r="M1" t="str">
            <v>FECHA INGRESO</v>
          </cell>
          <cell r="N1" t="str">
            <v>SALARIO 2022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niela Orozco Barrera" id="{615BE256-E79B-4535-AB94-744982447C9A}" userId="S::daniela.orozco@cyc-bpo.com::71c258ec-4c60-47bc-b0cc-036047f49b12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29E300-42D0-44A3-ABF8-FE3791FECD55}" name="Tabla1" displayName="Tabla1" ref="B2:BO4257" totalsRowShown="0" headerRowDxfId="68" headerRowBorderDxfId="66" tableBorderDxfId="67" totalsRowBorderDxfId="65">
  <autoFilter ref="B2:BO4257" xr:uid="{DA29E300-42D0-44A3-ABF8-FE3791FECD55}"/>
  <tableColumns count="66">
    <tableColumn id="1" xr3:uid="{44A1A704-08A8-45E8-B563-EA668807F0A2}" name="NOMBRE" dataDxfId="64"/>
    <tableColumn id="3" xr3:uid="{BE9AC0E1-DE95-4D00-BC11-C53877570391}" name="FECHA AFILIACION" dataDxfId="63"/>
    <tableColumn id="4" xr3:uid="{B5BD5496-8AEF-4BC1-9091-38959513DE9E}" name="EPS" dataDxfId="62"/>
    <tableColumn id="5" xr3:uid="{1D0EEDF1-18DD-44EB-8BA2-BAAD792F5CE0}" name="PENSION" dataDxfId="61"/>
    <tableColumn id="6" xr3:uid="{DB0936C0-F45E-437D-844D-F9F92C6FB4B1}" name="CESANTIAS" dataDxfId="60"/>
    <tableColumn id="7" xr3:uid="{D80289D9-A352-4701-A5AA-1B878510F062}" name="CAMBIO EPS - PENSION FECHA" dataDxfId="59"/>
    <tableColumn id="8" xr3:uid="{22BEDABA-D36A-4F8A-AB21-C692B7468DEC}" name="CUENTA NOMINA" dataDxfId="58"/>
    <tableColumn id="9" xr3:uid="{8D971C01-280F-441A-A8B5-FEF82807FB47}" name="GENERO" dataDxfId="57"/>
    <tableColumn id="10" xr3:uid="{12D2F478-9CF1-41D1-B6AB-19DC9A6F532F}" name="EDAD" dataDxfId="56">
      <calculatedColumnFormula>DATEDIF(Tabla1[[#This Row],[FECHA DE NACIMIENTO]],Tabla1[[#This Row],[FECHA ACTUAL]],"Y")</calculatedColumnFormula>
    </tableColumn>
    <tableColumn id="11" xr3:uid="{71A05B78-E8D5-40EA-8026-06E444424F11}" name="RH" dataDxfId="55"/>
    <tableColumn id="12" xr3:uid="{AE68A0FA-B995-4380-BAC6-189E64DC4FC0}" name="ESTADO CIVIL" dataDxfId="54"/>
    <tableColumn id="13" xr3:uid="{4C19A6FC-A07D-42CD-8184-FC85E6112DE8}" name="# HIJOS" dataDxfId="53"/>
    <tableColumn id="14" xr3:uid="{8DB688DC-FC97-4E55-8631-E70BBCE53F31}" name="# PERSONAS A CARGO" dataDxfId="52"/>
    <tableColumn id="15" xr3:uid="{C6F2876C-12D5-402A-824A-13A3A594E1E6}" name="ESTRATO " dataDxfId="51"/>
    <tableColumn id="16" xr3:uid="{625A231E-D9BB-45C7-A8BD-0F84CF170068}" name="EXAMENES INGRESO" dataDxfId="50"/>
    <tableColumn id="17" xr3:uid="{70570C8E-249D-4F5A-B4FE-F3458C3C6DA7}" name="FECHA DE NACIMIENTO" dataDxfId="49"/>
    <tableColumn id="18" xr3:uid="{8B8AC56C-3361-4EE9-B48E-6464B8E157B3}" name="LUGAR EXPEDICION C.C." dataDxfId="48"/>
    <tableColumn id="20" xr3:uid="{2C84F6A9-29C1-4B69-9706-30687870B169}" name="FECHA ACTUAL" dataDxfId="47"/>
    <tableColumn id="19" xr3:uid="{747EF057-9242-4F7B-9856-24569AF5DA87}" name="TEL FIJO" dataDxfId="46"/>
    <tableColumn id="75" xr3:uid="{9112F8F5-C99E-4331-AF74-2C9E1EFE9BB8}" name="CELULAR" dataDxfId="45"/>
    <tableColumn id="21" xr3:uid="{7D87B898-81DB-4F6F-880F-DA0B7C1FCC77}" name="CORREO" dataDxfId="44" dataCellStyle="Hipervínculo"/>
    <tableColumn id="80" xr3:uid="{AF125F9E-CD46-4D9E-856E-68C84D973B8C}" name="DIRECCION" dataDxfId="43" dataCellStyle="Hipervínculo"/>
    <tableColumn id="23" xr3:uid="{85E02D4B-1831-42FE-9236-D6E89DC188C4}" name="BARRIO" dataDxfId="42"/>
    <tableColumn id="24" xr3:uid="{642A5E1F-A723-40DB-91F5-A7D02FF87B4A}" name="CONTACTO CASO EMERGENCIA" dataDxfId="41"/>
    <tableColumn id="25" xr3:uid="{1F8EACF4-106A-4E1B-A914-4F8C85454C1E}" name="PARENTESCO" dataDxfId="40"/>
    <tableColumn id="26" xr3:uid="{9A4E1950-D7D9-4544-95A9-439435645B1E}" name="TEL CONTACTO" dataDxfId="39"/>
    <tableColumn id="27" xr3:uid="{AFF14AED-497B-43FC-A655-0BDF72384A3F}" name="soporte digital" dataDxfId="38"/>
    <tableColumn id="28" xr3:uid="{E9E98F0D-A178-4606-9829-85E485499B98}" name="soporte carné" dataDxfId="37"/>
    <tableColumn id="29" xr3:uid="{11052955-16FD-4150-8FCB-C8B1897EC5F9}" name="intranet" dataDxfId="36"/>
    <tableColumn id="30" xr3:uid="{802C04F9-A96B-44E4-829F-0F8C3B047FC3}" name="NIVEL ESCOLARIDAD" dataDxfId="35"/>
    <tableColumn id="31" xr3:uid="{59B1E6A4-9935-42CB-8919-D7CFA9DB392D}" name="PROFESION " dataDxfId="34"/>
    <tableColumn id="32" xr3:uid="{7F1E8C3E-565D-4E14-B299-BF77823B5737}" name="ESTUDIOS EN CURSO" dataDxfId="33"/>
    <tableColumn id="33" xr3:uid="{36AE553A-0E79-47EA-BE14-DD0DC89283CE}" name="CARGO" dataDxfId="32" dataCellStyle="Moneda [0]"/>
    <tableColumn id="34" xr3:uid="{C9BA9F4B-CF29-41F9-9F8A-8E64C1FF2DF5}" name="GERENCIA" dataDxfId="31" dataCellStyle="Moneda [0]"/>
    <tableColumn id="35" xr3:uid="{4B8ABC29-F118-4CE2-AB0E-533F0E2ED975}" name="CAMPAÑA GENERAL" dataDxfId="30"/>
    <tableColumn id="36" xr3:uid="{1B6D68F9-91AE-46BD-B2C2-9629D0532A37}" name="ÁREA DE NEGOCIO" dataDxfId="29"/>
    <tableColumn id="37" xr3:uid="{FFFCECCC-04A7-4C59-A084-085945CFDC09}" name="TIPO DE CONTRATO" dataDxfId="28"/>
    <tableColumn id="38" xr3:uid="{2CE2E8EC-1051-484C-8F9D-8F42523705A9}" name="FECHA INGRESO" dataDxfId="27"/>
    <tableColumn id="39" xr3:uid="{3C5888AD-C4A2-4ADE-A4BF-E8D2D4C55F93}" name="SALARIO 2023" dataDxfId="26" dataCellStyle="Moneda [0]"/>
    <tableColumn id="40" xr3:uid="{70E60970-B889-4E70-9773-5D6B69C348FD}" name="SUBSIDIO TRANSPORTE 2023" dataDxfId="25" dataCellStyle="Moneda [0]"/>
    <tableColumn id="41" xr3:uid="{4CC6FB7B-63A9-4C24-9C98-F282C762429C}" name="FECHA CAMBIO CAMPAÑA PERIODO DE PRUEBA" dataDxfId="24"/>
    <tableColumn id="42" xr3:uid="{A65AF3B4-2D8F-4169-9A2A-6012B3AA7EF6}" name="E. DESEMPEÑO I SEM 2016" dataDxfId="23"/>
    <tableColumn id="43" xr3:uid="{67E28553-D9E5-4BE8-9B02-00760C01040B}" name="E. DESEMPEÑO II SEM 2016" dataDxfId="22"/>
    <tableColumn id="44" xr3:uid="{ECEB7438-BE96-475E-B127-00CB86FEE7CC}" name="E. DESEMPEÑO 2017" dataDxfId="21"/>
    <tableColumn id="45" xr3:uid="{EE56D9D5-CBA4-4F57-9FB2-17BA1E89829B}" name="E. DESEMPEÑO 2018" dataDxfId="20"/>
    <tableColumn id="46" xr3:uid="{47D4D72A-D9D4-44B2-A57C-EB7BF748D6A0}" name="E. DESEMPEÑO 2019" dataDxfId="19"/>
    <tableColumn id="47" xr3:uid="{942C69C5-213F-431C-B852-6D59101D77DD}" name="E. DESEMPEÑO 2020" dataDxfId="18"/>
    <tableColumn id="48" xr3:uid="{AF576AA0-87B9-4323-B436-554186D890B7}" name="E. DESEMPEÑO 2021" dataDxfId="17"/>
    <tableColumn id="49" xr3:uid="{56D5D271-5C5D-473F-8F51-361E7377D998}" name="FECHA NOMBRAMIENTO CARGO" dataDxfId="16"/>
    <tableColumn id="50" xr3:uid="{00709A46-E279-4397-A510-9EF07816B581}" name="LLAMADO DE ATENCIÓN" dataDxfId="15"/>
    <tableColumn id="51" xr3:uid="{38518B23-984F-4135-96E6-4181B66C52A6}" name="MEMORANDO 1" dataDxfId="14"/>
    <tableColumn id="52" xr3:uid="{995CA14E-61A4-4CBE-BA59-579C678550CF}" name="MEMORANDO 2" dataDxfId="13"/>
    <tableColumn id="53" xr3:uid="{3300FA0C-F3A6-4EBD-B4F7-9776CE7CF74F}" name="MEMORANDO 3" dataDxfId="12"/>
    <tableColumn id="54" xr3:uid="{92109411-62FD-4C5F-90ED-68240B246323}" name="LICENCIA NO REMUNERADOS" dataDxfId="11"/>
    <tableColumn id="55" xr3:uid="{660891FE-3AAD-4417-94F7-C97B10773C3E}" name="# PERIODO TOMADOS VACACIONES" dataDxfId="10"/>
    <tableColumn id="56" xr3:uid="{FDBC57F0-116D-4BF8-8B3E-2680B353D333}" name="PERIODOS FALTANTES VACACIONES" dataDxfId="9"/>
    <tableColumn id="57" xr3:uid="{2F596BE3-590A-42ED-83C1-21DED58C35E6}" name="FECHA SALIDA VACACIONES" dataDxfId="8"/>
    <tableColumn id="58" xr3:uid="{65CC4A99-B1F7-4826-A8EE-520BAB7C5233}" name="FECHA INGRESO VACACIONES" dataDxfId="7"/>
    <tableColumn id="59" xr3:uid="{B5C55050-DE9B-4C1F-8332-C42F5F67DDE6}" name="FECHA RETIRO" dataDxfId="6"/>
    <tableColumn id="60" xr3:uid="{8F99919C-727B-476F-8889-4AD1A2583643}" name="Tipo de Retiro" dataDxfId="5"/>
    <tableColumn id="61" xr3:uid="{20599024-21EB-4796-AE50-1D559EAE7D3B}" name="MOTIVO DE RETIRO" dataDxfId="4"/>
    <tableColumn id="62" xr3:uid="{F1BDDBAF-4EAE-44F8-9568-3CF6E9660F3D}" name="VIP" dataDxfId="3" dataCellStyle="Moneda [0]"/>
    <tableColumn id="63" xr3:uid="{000D535E-3EB7-4B79-9AD0-D361834214BB}" name="ESTADO" dataDxfId="2"/>
    <tableColumn id="22" xr3:uid="{DB5E58E5-9A96-49D1-9AB6-BBCAF07EFF38}" name="ALERTA PERIODO DE PRUEBA" dataDxfId="1">
      <calculatedColumnFormula>+IF(Tabla1[[#This Row],[FECHA INGRESO]]&gt;=44986,IF((TODAY()-Tabla1[[#This Row],[FECHA INGRESO]])&gt;=50,"ALERTA","TODAVÍA FALTA"),"N/A")</calculatedColumnFormula>
    </tableColumn>
    <tableColumn id="2" xr3:uid="{49793217-0F7E-4DA2-B2B9-CAFFCD066D71}" name="DURACIÓN EN MESES (no borrar)" dataDxfId="0">
      <calculatedColumnFormula>IFERROR((_xlfn.DAYS(Tabla1[[#This Row],[FECHA INGRESO]],Tabla1[[#This Row],[FECHA RETIRO]]))/30,"")</calculatedColumnFormula>
    </tableColumn>
    <tableColumn id="64" xr3:uid="{1AC6F4E1-F7BF-4007-8E1F-6B0ABE9818C8}" name="Columna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M15" dT="2023-05-12T15:35:07.05" personId="{615BE256-E79B-4535-AB94-744982447C9A}" id="{3287F4D5-2DF9-4AF4-9226-DD779A398FA2}">
    <text>02/11/2010 contrato por prestación de servicios</text>
  </threadedComment>
  <threadedComment ref="AM17" dT="2023-05-12T15:35:57.17" personId="{615BE256-E79B-4535-AB94-744982447C9A}" id="{BA6DE9E1-A69E-443F-AD9F-08109E3CEB7C}">
    <text>02/01/11 contrato por prestación de servicios</text>
  </threadedComment>
  <threadedComment ref="A4066" dT="2023-04-25T19:11:44.68" personId="{615BE256-E79B-4535-AB94-744982447C9A}" id="{69F05A84-1BD0-4A57-8675-14F69DD85F65}">
    <text xml:space="preserve">Cedula Extranjería
</text>
  </threadedComment>
</ThreadedComments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shirleyr1453@gmail.com" TargetMode="External"/><Relationship Id="rId170" Type="http://schemas.openxmlformats.org/officeDocument/2006/relationships/hyperlink" Target="mailto:iguelorlandoc64@gmail.com" TargetMode="External"/><Relationship Id="rId987" Type="http://schemas.openxmlformats.org/officeDocument/2006/relationships/hyperlink" Target="mailto:ca.mayorga0111@gmail.com" TargetMode="External"/><Relationship Id="rId847" Type="http://schemas.openxmlformats.org/officeDocument/2006/relationships/hyperlink" Target="mailto:castrodiegodrums@hotmail.com" TargetMode="External"/><Relationship Id="rId1477" Type="http://schemas.openxmlformats.org/officeDocument/2006/relationships/hyperlink" Target="mailto:nelgusbarcruz@yahoo.com" TargetMode="External"/><Relationship Id="rId1684" Type="http://schemas.openxmlformats.org/officeDocument/2006/relationships/hyperlink" Target="mailto:jucope97@hotmail.com" TargetMode="External"/><Relationship Id="rId1891" Type="http://schemas.openxmlformats.org/officeDocument/2006/relationships/hyperlink" Target="mailto:pao.alejk@hotmail.com" TargetMode="External"/><Relationship Id="rId707" Type="http://schemas.openxmlformats.org/officeDocument/2006/relationships/hyperlink" Target="mailto:Johisreyes@hotmail.com" TargetMode="External"/><Relationship Id="rId914" Type="http://schemas.openxmlformats.org/officeDocument/2006/relationships/hyperlink" Target="mailto:carolinamora848@gmail.com" TargetMode="External"/><Relationship Id="rId1337" Type="http://schemas.openxmlformats.org/officeDocument/2006/relationships/hyperlink" Target="mailto:06112000liz210119@gmail.com" TargetMode="External"/><Relationship Id="rId1544" Type="http://schemas.openxmlformats.org/officeDocument/2006/relationships/hyperlink" Target="mailto:heiidyvelasp@gmail.com" TargetMode="External"/><Relationship Id="rId1751" Type="http://schemas.openxmlformats.org/officeDocument/2006/relationships/hyperlink" Target="mailto:deivyagresotbarrios@gmail.com" TargetMode="External"/><Relationship Id="rId43" Type="http://schemas.openxmlformats.org/officeDocument/2006/relationships/hyperlink" Target="mailto:jois.herrera09@hotmail.com" TargetMode="External"/><Relationship Id="rId1404" Type="http://schemas.openxmlformats.org/officeDocument/2006/relationships/hyperlink" Target="mailto:jalbarracincaro@gmail.com" TargetMode="External"/><Relationship Id="rId1611" Type="http://schemas.openxmlformats.org/officeDocument/2006/relationships/hyperlink" Target="mailto:stevenospina.lopez@gmail.com" TargetMode="External"/><Relationship Id="rId497" Type="http://schemas.openxmlformats.org/officeDocument/2006/relationships/hyperlink" Target="mailto:kalize312@gmail.com" TargetMode="External"/><Relationship Id="rId357" Type="http://schemas.openxmlformats.org/officeDocument/2006/relationships/hyperlink" Target="mailto:angieleonelariveros@gmail.com" TargetMode="External"/><Relationship Id="rId1194" Type="http://schemas.openxmlformats.org/officeDocument/2006/relationships/hyperlink" Target="mailto:ximena1003777@gmail.com" TargetMode="External"/><Relationship Id="rId2038" Type="http://schemas.openxmlformats.org/officeDocument/2006/relationships/hyperlink" Target="mailto:estherherrera27@outlook.com" TargetMode="External"/><Relationship Id="rId217" Type="http://schemas.openxmlformats.org/officeDocument/2006/relationships/hyperlink" Target="mailto:derlycollazos976@gmail.com" TargetMode="External"/><Relationship Id="rId564" Type="http://schemas.openxmlformats.org/officeDocument/2006/relationships/hyperlink" Target="mailto:jhoan.romero@uniminuto.edu.co" TargetMode="External"/><Relationship Id="rId771" Type="http://schemas.openxmlformats.org/officeDocument/2006/relationships/hyperlink" Target="mailto:castellanosadriana9567@gmail.com" TargetMode="External"/><Relationship Id="rId424" Type="http://schemas.openxmlformats.org/officeDocument/2006/relationships/hyperlink" Target="mailto:andreasanty845@gmail.com" TargetMode="External"/><Relationship Id="rId631" Type="http://schemas.openxmlformats.org/officeDocument/2006/relationships/hyperlink" Target="mailto:canojouan@gmail.com" TargetMode="External"/><Relationship Id="rId1054" Type="http://schemas.openxmlformats.org/officeDocument/2006/relationships/hyperlink" Target="mailto:angiiedaniielacruzz@gmail.com" TargetMode="External"/><Relationship Id="rId1261" Type="http://schemas.openxmlformats.org/officeDocument/2006/relationships/hyperlink" Target="mailto:geraldinelopez08@hotmail.com" TargetMode="External"/><Relationship Id="rId2105" Type="http://schemas.openxmlformats.org/officeDocument/2006/relationships/hyperlink" Target="mailto:andrescorreaa717@gmail.com" TargetMode="External"/><Relationship Id="rId1121" Type="http://schemas.openxmlformats.org/officeDocument/2006/relationships/hyperlink" Target="mailto:ldce2898@hotmail.com" TargetMode="External"/><Relationship Id="rId1938" Type="http://schemas.openxmlformats.org/officeDocument/2006/relationships/hyperlink" Target="mailto:yurant18@hotmail.com" TargetMode="External"/><Relationship Id="rId281" Type="http://schemas.openxmlformats.org/officeDocument/2006/relationships/hyperlink" Target="mailto:ajguzman721@gmail.com" TargetMode="External"/><Relationship Id="rId141" Type="http://schemas.openxmlformats.org/officeDocument/2006/relationships/hyperlink" Target="mailto:jhonatancardenasc15@gmail.com" TargetMode="External"/><Relationship Id="rId379" Type="http://schemas.openxmlformats.org/officeDocument/2006/relationships/hyperlink" Target="mailto:Cristianrodri99@gmail.com" TargetMode="External"/><Relationship Id="rId586" Type="http://schemas.openxmlformats.org/officeDocument/2006/relationships/hyperlink" Target="mailto:Erika.vivi-@hotmail.com" TargetMode="External"/><Relationship Id="rId793" Type="http://schemas.openxmlformats.org/officeDocument/2006/relationships/hyperlink" Target="mailto:juliethclavijoromero258@gmail.com" TargetMode="External"/><Relationship Id="rId7" Type="http://schemas.openxmlformats.org/officeDocument/2006/relationships/hyperlink" Target="mailto:Jsebastianm.126@gmail.com" TargetMode="External"/><Relationship Id="rId239" Type="http://schemas.openxmlformats.org/officeDocument/2006/relationships/hyperlink" Target="mailto:evelin-rinco05@hotmail.com" TargetMode="External"/><Relationship Id="rId446" Type="http://schemas.openxmlformats.org/officeDocument/2006/relationships/hyperlink" Target="mailto:yuliandreacastrogonzalez@hotmail.com" TargetMode="External"/><Relationship Id="rId653" Type="http://schemas.openxmlformats.org/officeDocument/2006/relationships/hyperlink" Target="mailto:leo.lozano26@gmail.com" TargetMode="External"/><Relationship Id="rId1076" Type="http://schemas.openxmlformats.org/officeDocument/2006/relationships/hyperlink" Target="mailto:johanalexandergt2710@gmail.com" TargetMode="External"/><Relationship Id="rId1283" Type="http://schemas.openxmlformats.org/officeDocument/2006/relationships/hyperlink" Target="mailto:cristiancam2117@gmail.com" TargetMode="External"/><Relationship Id="rId1490" Type="http://schemas.openxmlformats.org/officeDocument/2006/relationships/hyperlink" Target="mailto:karenbarbosa04626@gmail.com" TargetMode="External"/><Relationship Id="rId306" Type="http://schemas.openxmlformats.org/officeDocument/2006/relationships/hyperlink" Target="mailto:cata200936@hotmail.com" TargetMode="External"/><Relationship Id="rId860" Type="http://schemas.openxmlformats.org/officeDocument/2006/relationships/hyperlink" Target="mailto:camilahv001@gmail.com" TargetMode="External"/><Relationship Id="rId958" Type="http://schemas.openxmlformats.org/officeDocument/2006/relationships/hyperlink" Target="mailto:leslyevane01@gmail.com" TargetMode="External"/><Relationship Id="rId1143" Type="http://schemas.openxmlformats.org/officeDocument/2006/relationships/hyperlink" Target="mailto:guzmanbejaranodaniela@gmail.com" TargetMode="External"/><Relationship Id="rId1588" Type="http://schemas.openxmlformats.org/officeDocument/2006/relationships/hyperlink" Target="mailto:johasuava@gmail.com" TargetMode="External"/><Relationship Id="rId1795" Type="http://schemas.openxmlformats.org/officeDocument/2006/relationships/hyperlink" Target="mailto:erikavanessa1911@gmail.com" TargetMode="External"/><Relationship Id="rId87" Type="http://schemas.openxmlformats.org/officeDocument/2006/relationships/hyperlink" Target="mailto:andre_ita19_94@hotmail.com" TargetMode="External"/><Relationship Id="rId513" Type="http://schemas.openxmlformats.org/officeDocument/2006/relationships/hyperlink" Target="mailto:yesicarojas2322@hotmail.com" TargetMode="External"/><Relationship Id="rId720" Type="http://schemas.openxmlformats.org/officeDocument/2006/relationships/hyperlink" Target="mailto:zapatavanessa09@gmail.com" TargetMode="External"/><Relationship Id="rId818" Type="http://schemas.openxmlformats.org/officeDocument/2006/relationships/hyperlink" Target="mailto:ramirezcastanoluisafernanda@gmail.com" TargetMode="External"/><Relationship Id="rId1350" Type="http://schemas.openxmlformats.org/officeDocument/2006/relationships/hyperlink" Target="mailto:lauravby15@gmail.com" TargetMode="External"/><Relationship Id="rId1448" Type="http://schemas.openxmlformats.org/officeDocument/2006/relationships/hyperlink" Target="mailto:lhoyoscastillo1@gmail.com" TargetMode="External"/><Relationship Id="rId1655" Type="http://schemas.openxmlformats.org/officeDocument/2006/relationships/hyperlink" Target="mailto:lauralejandramendezmonroy754@gmail.com" TargetMode="External"/><Relationship Id="rId1003" Type="http://schemas.openxmlformats.org/officeDocument/2006/relationships/hyperlink" Target="mailto:maripaulquimbayo26@gmail.com" TargetMode="External"/><Relationship Id="rId1210" Type="http://schemas.openxmlformats.org/officeDocument/2006/relationships/hyperlink" Target="mailto:tcatalina562@gmail.com" TargetMode="External"/><Relationship Id="rId1308" Type="http://schemas.openxmlformats.org/officeDocument/2006/relationships/hyperlink" Target="mailto:daniel17.pinilla@gmail.com" TargetMode="External"/><Relationship Id="rId1862" Type="http://schemas.openxmlformats.org/officeDocument/2006/relationships/hyperlink" Target="mailto:johana1310va@gmail.com" TargetMode="External"/><Relationship Id="rId1515" Type="http://schemas.openxmlformats.org/officeDocument/2006/relationships/hyperlink" Target="mailto:mafeortega.090@gmail.com" TargetMode="External"/><Relationship Id="rId1722" Type="http://schemas.openxmlformats.org/officeDocument/2006/relationships/hyperlink" Target="mailto:gmartinpineros1309@gmail.com" TargetMode="External"/><Relationship Id="rId14" Type="http://schemas.openxmlformats.org/officeDocument/2006/relationships/hyperlink" Target="mailto:24valentinatapiero@gmail.com" TargetMode="External"/><Relationship Id="rId163" Type="http://schemas.openxmlformats.org/officeDocument/2006/relationships/hyperlink" Target="mailto:felipegambat@gmail.com" TargetMode="External"/><Relationship Id="rId370" Type="http://schemas.openxmlformats.org/officeDocument/2006/relationships/hyperlink" Target="mailto:sebaszx135@gmail.com" TargetMode="External"/><Relationship Id="rId2051" Type="http://schemas.openxmlformats.org/officeDocument/2006/relationships/hyperlink" Target="mailto:laurivera222@hotmail.com" TargetMode="External"/><Relationship Id="rId230" Type="http://schemas.openxmlformats.org/officeDocument/2006/relationships/hyperlink" Target="mailto:catherin.5202@gmai8l.com" TargetMode="External"/><Relationship Id="rId468" Type="http://schemas.openxmlformats.org/officeDocument/2006/relationships/hyperlink" Target="mailto:AFBM1031@GMAIL.COM" TargetMode="External"/><Relationship Id="rId675" Type="http://schemas.openxmlformats.org/officeDocument/2006/relationships/hyperlink" Target="mailto:Jimeyjerson@gmail.com" TargetMode="External"/><Relationship Id="rId882" Type="http://schemas.openxmlformats.org/officeDocument/2006/relationships/hyperlink" Target="mailto:zalymejia19@gmail.com" TargetMode="External"/><Relationship Id="rId1098" Type="http://schemas.openxmlformats.org/officeDocument/2006/relationships/hyperlink" Target="mailto:nydia-moritha@hotmail.com" TargetMode="External"/><Relationship Id="rId328" Type="http://schemas.openxmlformats.org/officeDocument/2006/relationships/hyperlink" Target="mailto:estefy_556@hotmail.com" TargetMode="External"/><Relationship Id="rId535" Type="http://schemas.openxmlformats.org/officeDocument/2006/relationships/hyperlink" Target="mailto:jonathanrivc@gmail.com" TargetMode="External"/><Relationship Id="rId742" Type="http://schemas.openxmlformats.org/officeDocument/2006/relationships/hyperlink" Target="mailto:jefeyaz04@gmail.com" TargetMode="External"/><Relationship Id="rId1165" Type="http://schemas.openxmlformats.org/officeDocument/2006/relationships/hyperlink" Target="mailto:ARANGOELIZABETH08@GMAIL.COM" TargetMode="External"/><Relationship Id="rId1372" Type="http://schemas.openxmlformats.org/officeDocument/2006/relationships/hyperlink" Target="mailto:cehe040@gmail.com" TargetMode="External"/><Relationship Id="rId2009" Type="http://schemas.openxmlformats.org/officeDocument/2006/relationships/hyperlink" Target="mailto:alejandrasanchez1612zxc@gmail.com" TargetMode="External"/><Relationship Id="rId602" Type="http://schemas.openxmlformats.org/officeDocument/2006/relationships/hyperlink" Target="mailto:directora1lh@gmail.com" TargetMode="External"/><Relationship Id="rId1025" Type="http://schemas.openxmlformats.org/officeDocument/2006/relationships/hyperlink" Target="mailto:deisylucero3013@gmail.com" TargetMode="External"/><Relationship Id="rId1232" Type="http://schemas.openxmlformats.org/officeDocument/2006/relationships/hyperlink" Target="mailto:maliher24@hotmail.com" TargetMode="External"/><Relationship Id="rId1677" Type="http://schemas.openxmlformats.org/officeDocument/2006/relationships/hyperlink" Target="mailto:liznunezamaya@gmail.com" TargetMode="External"/><Relationship Id="rId1884" Type="http://schemas.openxmlformats.org/officeDocument/2006/relationships/hyperlink" Target="mailto:lmrodriguezm2@gmail.com" TargetMode="External"/><Relationship Id="rId907" Type="http://schemas.openxmlformats.org/officeDocument/2006/relationships/hyperlink" Target="mailto:silva2003alejandro@gmail.com" TargetMode="External"/><Relationship Id="rId1537" Type="http://schemas.openxmlformats.org/officeDocument/2006/relationships/hyperlink" Target="mailto:ariasroperoandrea@gmail.com" TargetMode="External"/><Relationship Id="rId1744" Type="http://schemas.openxmlformats.org/officeDocument/2006/relationships/hyperlink" Target="mailto:nayibonita07@hotmail.com" TargetMode="External"/><Relationship Id="rId1951" Type="http://schemas.openxmlformats.org/officeDocument/2006/relationships/hyperlink" Target="mailto:requebritney@gmail.com" TargetMode="External"/><Relationship Id="rId36" Type="http://schemas.openxmlformats.org/officeDocument/2006/relationships/hyperlink" Target="mailto:leo8j@hotmail.com" TargetMode="External"/><Relationship Id="rId1604" Type="http://schemas.openxmlformats.org/officeDocument/2006/relationships/hyperlink" Target="mailto:valencruz93@gmail.com" TargetMode="External"/><Relationship Id="rId185" Type="http://schemas.openxmlformats.org/officeDocument/2006/relationships/hyperlink" Target="mailto:helen05vane08@gmail.com" TargetMode="External"/><Relationship Id="rId1811" Type="http://schemas.openxmlformats.org/officeDocument/2006/relationships/hyperlink" Target="mailto:antenitas.suarez30@gmail.com" TargetMode="External"/><Relationship Id="rId1909" Type="http://schemas.openxmlformats.org/officeDocument/2006/relationships/hyperlink" Target="mailto:leondianamarcela1@gmail.com" TargetMode="External"/><Relationship Id="rId392" Type="http://schemas.openxmlformats.org/officeDocument/2006/relationships/hyperlink" Target="mailto:brayanpr12@hotmail.com" TargetMode="External"/><Relationship Id="rId697" Type="http://schemas.openxmlformats.org/officeDocument/2006/relationships/hyperlink" Target="mailto:Laura.medina22@hotmail.com" TargetMode="External"/><Relationship Id="rId2073" Type="http://schemas.openxmlformats.org/officeDocument/2006/relationships/hyperlink" Target="mailto:camilo.serrano.37@outlook.com" TargetMode="External"/><Relationship Id="rId252" Type="http://schemas.openxmlformats.org/officeDocument/2006/relationships/hyperlink" Target="mailto:lindajazmin122010@hotmail.com" TargetMode="External"/><Relationship Id="rId1187" Type="http://schemas.openxmlformats.org/officeDocument/2006/relationships/hyperlink" Target="mailto:andresvalerohdez@gmail.com" TargetMode="External"/><Relationship Id="rId112" Type="http://schemas.openxmlformats.org/officeDocument/2006/relationships/hyperlink" Target="mailto:brandorestrepo634@gmail.com" TargetMode="External"/><Relationship Id="rId557" Type="http://schemas.openxmlformats.org/officeDocument/2006/relationships/hyperlink" Target="mailto:Carito8827@hotmail.com" TargetMode="External"/><Relationship Id="rId764" Type="http://schemas.openxmlformats.org/officeDocument/2006/relationships/hyperlink" Target="mailto:felipe3_9@hotmail.com" TargetMode="External"/><Relationship Id="rId971" Type="http://schemas.openxmlformats.org/officeDocument/2006/relationships/hyperlink" Target="mailto:pedrozaguevarakarenjuliana@gmail.com" TargetMode="External"/><Relationship Id="rId1394" Type="http://schemas.openxmlformats.org/officeDocument/2006/relationships/hyperlink" Target="mailto:wilsonm0820@gmail.com" TargetMode="External"/><Relationship Id="rId1699" Type="http://schemas.openxmlformats.org/officeDocument/2006/relationships/hyperlink" Target="mailto:camilalarcon2401@gmail.com" TargetMode="External"/><Relationship Id="rId2000" Type="http://schemas.openxmlformats.org/officeDocument/2006/relationships/hyperlink" Target="mailto:yerson281976@gmail.com" TargetMode="External"/><Relationship Id="rId417" Type="http://schemas.openxmlformats.org/officeDocument/2006/relationships/hyperlink" Target="mailto:maferruiz49@gmail.com" TargetMode="External"/><Relationship Id="rId624" Type="http://schemas.openxmlformats.org/officeDocument/2006/relationships/hyperlink" Target="mailto:dannypbabilonia@hotmail.com" TargetMode="External"/><Relationship Id="rId831" Type="http://schemas.openxmlformats.org/officeDocument/2006/relationships/hyperlink" Target="mailto:fabiang0309@gmail.com" TargetMode="External"/><Relationship Id="rId1047" Type="http://schemas.openxmlformats.org/officeDocument/2006/relationships/hyperlink" Target="mailto:valevaron4596@hotmail.com" TargetMode="External"/><Relationship Id="rId1254" Type="http://schemas.openxmlformats.org/officeDocument/2006/relationships/hyperlink" Target="mailto:quizas1290@hotmail.com" TargetMode="External"/><Relationship Id="rId1461" Type="http://schemas.openxmlformats.org/officeDocument/2006/relationships/hyperlink" Target="mailto:rosaangelicaguauque@gmail.com" TargetMode="External"/><Relationship Id="rId929" Type="http://schemas.openxmlformats.org/officeDocument/2006/relationships/hyperlink" Target="mailto:saranicol2226@gmail.com" TargetMode="External"/><Relationship Id="rId1114" Type="http://schemas.openxmlformats.org/officeDocument/2006/relationships/hyperlink" Target="mailto:dani.amaya91@hotmail.com" TargetMode="External"/><Relationship Id="rId1321" Type="http://schemas.openxmlformats.org/officeDocument/2006/relationships/hyperlink" Target="mailto:fernandamhr0422@gmail.com" TargetMode="External"/><Relationship Id="rId1559" Type="http://schemas.openxmlformats.org/officeDocument/2006/relationships/hyperlink" Target="mailto:kevinjliconagutierrez@gmail.com" TargetMode="External"/><Relationship Id="rId1766" Type="http://schemas.openxmlformats.org/officeDocument/2006/relationships/hyperlink" Target="mailto:lauraremolina94@gmail.com" TargetMode="External"/><Relationship Id="rId1973" Type="http://schemas.openxmlformats.org/officeDocument/2006/relationships/hyperlink" Target="mailto:lamv39864@gmail.com" TargetMode="External"/><Relationship Id="rId58" Type="http://schemas.openxmlformats.org/officeDocument/2006/relationships/hyperlink" Target="mailto:cristian-andres88@gmail.com" TargetMode="External"/><Relationship Id="rId1419" Type="http://schemas.openxmlformats.org/officeDocument/2006/relationships/hyperlink" Target="mailto:karol8501@hotmail.com" TargetMode="External"/><Relationship Id="rId1626" Type="http://schemas.openxmlformats.org/officeDocument/2006/relationships/hyperlink" Target="mailto:danialinaresatehortua20@gmail.com" TargetMode="External"/><Relationship Id="rId1833" Type="http://schemas.openxmlformats.org/officeDocument/2006/relationships/hyperlink" Target="mailto:yfferivera22@gmail.com" TargetMode="External"/><Relationship Id="rId1900" Type="http://schemas.openxmlformats.org/officeDocument/2006/relationships/hyperlink" Target="mailto:1528yolima@gmail.com" TargetMode="External"/><Relationship Id="rId2095" Type="http://schemas.openxmlformats.org/officeDocument/2006/relationships/hyperlink" Target="mailto:jhosebastian2019@gmail.com" TargetMode="External"/><Relationship Id="rId274" Type="http://schemas.openxmlformats.org/officeDocument/2006/relationships/hyperlink" Target="mailto:sharon0514_98@hotmail.com" TargetMode="External"/><Relationship Id="rId481" Type="http://schemas.openxmlformats.org/officeDocument/2006/relationships/hyperlink" Target="mailto:Vivianromeroarias0217@gmal.com" TargetMode="External"/><Relationship Id="rId134" Type="http://schemas.openxmlformats.org/officeDocument/2006/relationships/hyperlink" Target="mailto:gabiis031014@gmail.com" TargetMode="External"/><Relationship Id="rId579" Type="http://schemas.openxmlformats.org/officeDocument/2006/relationships/hyperlink" Target="mailto:danievelasco1@gmail.com" TargetMode="External"/><Relationship Id="rId786" Type="http://schemas.openxmlformats.org/officeDocument/2006/relationships/hyperlink" Target="mailto:jeferson.sanchez23@hotmail.com" TargetMode="External"/><Relationship Id="rId993" Type="http://schemas.openxmlformats.org/officeDocument/2006/relationships/hyperlink" Target="mailto:jenniferkatherinebelalcazarsan@gmail.com" TargetMode="External"/><Relationship Id="rId341" Type="http://schemas.openxmlformats.org/officeDocument/2006/relationships/hyperlink" Target="mailto:12fernandagz@gmail.com" TargetMode="External"/><Relationship Id="rId439" Type="http://schemas.openxmlformats.org/officeDocument/2006/relationships/hyperlink" Target="mailto:geralvale314@hotmail.com" TargetMode="External"/><Relationship Id="rId646" Type="http://schemas.openxmlformats.org/officeDocument/2006/relationships/hyperlink" Target="mailto:Sarayvc2000@gmail.com" TargetMode="External"/><Relationship Id="rId1069" Type="http://schemas.openxmlformats.org/officeDocument/2006/relationships/hyperlink" Target="mailto:am6499096@gmail.com" TargetMode="External"/><Relationship Id="rId1276" Type="http://schemas.openxmlformats.org/officeDocument/2006/relationships/hyperlink" Target="mailto:nicolasrodr2712@outlook.com" TargetMode="External"/><Relationship Id="rId1483" Type="http://schemas.openxmlformats.org/officeDocument/2006/relationships/hyperlink" Target="mailto:yeissonsanchez@yahoo.es" TargetMode="External"/><Relationship Id="rId2022" Type="http://schemas.openxmlformats.org/officeDocument/2006/relationships/hyperlink" Target="mailto:ivanda1050@gmail.com" TargetMode="External"/><Relationship Id="rId201" Type="http://schemas.openxmlformats.org/officeDocument/2006/relationships/hyperlink" Target="mailto:adrianajuyarl@hotmail.com" TargetMode="External"/><Relationship Id="rId506" Type="http://schemas.openxmlformats.org/officeDocument/2006/relationships/hyperlink" Target="mailto:dianitak0310@gmail.com" TargetMode="External"/><Relationship Id="rId853" Type="http://schemas.openxmlformats.org/officeDocument/2006/relationships/hyperlink" Target="mailto:dementmc9@gmail.com" TargetMode="External"/><Relationship Id="rId1136" Type="http://schemas.openxmlformats.org/officeDocument/2006/relationships/hyperlink" Target="mailto:yuriamgomez15@gmail.com" TargetMode="External"/><Relationship Id="rId1690" Type="http://schemas.openxmlformats.org/officeDocument/2006/relationships/hyperlink" Target="mailto:roderofernanda5@gmail.com" TargetMode="External"/><Relationship Id="rId1788" Type="http://schemas.openxmlformats.org/officeDocument/2006/relationships/hyperlink" Target="mailto:paulaandreavargascastillo07@gmail.com" TargetMode="External"/><Relationship Id="rId1995" Type="http://schemas.openxmlformats.org/officeDocument/2006/relationships/hyperlink" Target="mailto:michell.montana@ramondezubiria.edu.co" TargetMode="External"/><Relationship Id="rId713" Type="http://schemas.openxmlformats.org/officeDocument/2006/relationships/hyperlink" Target="mailto:tatotromero41@gmail.com" TargetMode="External"/><Relationship Id="rId920" Type="http://schemas.openxmlformats.org/officeDocument/2006/relationships/hyperlink" Target="mailto:julianaherrera0610@gmail.com" TargetMode="External"/><Relationship Id="rId1343" Type="http://schemas.openxmlformats.org/officeDocument/2006/relationships/hyperlink" Target="mailto:jonathan.roh@hotmail.com" TargetMode="External"/><Relationship Id="rId1550" Type="http://schemas.openxmlformats.org/officeDocument/2006/relationships/hyperlink" Target="mailto:jbazurdo60@uan.edu.co" TargetMode="External"/><Relationship Id="rId1648" Type="http://schemas.openxmlformats.org/officeDocument/2006/relationships/hyperlink" Target="mailto:jkarmankm22@gmail.com" TargetMode="External"/><Relationship Id="rId1203" Type="http://schemas.openxmlformats.org/officeDocument/2006/relationships/hyperlink" Target="mailto:katerinquinones3@gmail.com" TargetMode="External"/><Relationship Id="rId1410" Type="http://schemas.openxmlformats.org/officeDocument/2006/relationships/hyperlink" Target="mailto:kevinnr436@gmail.com" TargetMode="External"/><Relationship Id="rId1508" Type="http://schemas.openxmlformats.org/officeDocument/2006/relationships/hyperlink" Target="mailto:gabrielguerrerozabala@gmail.com" TargetMode="External"/><Relationship Id="rId1855" Type="http://schemas.openxmlformats.org/officeDocument/2006/relationships/hyperlink" Target="mailto:angelsanti150202@gmail.com" TargetMode="External"/><Relationship Id="rId1715" Type="http://schemas.openxmlformats.org/officeDocument/2006/relationships/hyperlink" Target="mailto:jonathanolivaresardila@hotmail.com" TargetMode="External"/><Relationship Id="rId1922" Type="http://schemas.openxmlformats.org/officeDocument/2006/relationships/hyperlink" Target="mailto:yudybeltran@hotmail.com" TargetMode="External"/><Relationship Id="rId296" Type="http://schemas.openxmlformats.org/officeDocument/2006/relationships/hyperlink" Target="mailto:dicaza88@gmail.com" TargetMode="External"/><Relationship Id="rId156" Type="http://schemas.openxmlformats.org/officeDocument/2006/relationships/hyperlink" Target="mailto:jorgecortesa@hotmail.com" TargetMode="External"/><Relationship Id="rId363" Type="http://schemas.openxmlformats.org/officeDocument/2006/relationships/hyperlink" Target="mailto:carlosapontes@gmail.com" TargetMode="External"/><Relationship Id="rId570" Type="http://schemas.openxmlformats.org/officeDocument/2006/relationships/hyperlink" Target="mailto:cristianrdelgado@gmail.com" TargetMode="External"/><Relationship Id="rId2044" Type="http://schemas.openxmlformats.org/officeDocument/2006/relationships/hyperlink" Target="mailto:nicolasvivas35@gmail.com" TargetMode="External"/><Relationship Id="rId223" Type="http://schemas.openxmlformats.org/officeDocument/2006/relationships/hyperlink" Target="mailto:julianaocampo1031@gmail.com" TargetMode="External"/><Relationship Id="rId430" Type="http://schemas.openxmlformats.org/officeDocument/2006/relationships/hyperlink" Target="mailto:miguelangelsanchez416@gmail.com" TargetMode="External"/><Relationship Id="rId668" Type="http://schemas.openxmlformats.org/officeDocument/2006/relationships/hyperlink" Target="mailto:Jenhelmati.cris123@gmail.com" TargetMode="External"/><Relationship Id="rId875" Type="http://schemas.openxmlformats.org/officeDocument/2006/relationships/hyperlink" Target="mailto:velascomariana993@gmail.com" TargetMode="External"/><Relationship Id="rId1060" Type="http://schemas.openxmlformats.org/officeDocument/2006/relationships/hyperlink" Target="mailto:lsalcedo@pmkmail.com" TargetMode="External"/><Relationship Id="rId1298" Type="http://schemas.openxmlformats.org/officeDocument/2006/relationships/hyperlink" Target="mailto:carloscundumi@gmail.com" TargetMode="External"/><Relationship Id="rId528" Type="http://schemas.openxmlformats.org/officeDocument/2006/relationships/hyperlink" Target="mailto:andreaguzman1428@gmail.com" TargetMode="External"/><Relationship Id="rId735" Type="http://schemas.openxmlformats.org/officeDocument/2006/relationships/hyperlink" Target="mailto:chaurdanielalaura@gmail.com" TargetMode="External"/><Relationship Id="rId942" Type="http://schemas.openxmlformats.org/officeDocument/2006/relationships/hyperlink" Target="mailto:nataliasaenz3120@gmail.com" TargetMode="External"/><Relationship Id="rId1158" Type="http://schemas.openxmlformats.org/officeDocument/2006/relationships/hyperlink" Target="mailto:hreyesuribe64@gmail.com" TargetMode="External"/><Relationship Id="rId1365" Type="http://schemas.openxmlformats.org/officeDocument/2006/relationships/hyperlink" Target="mailto:gabrielacadaviid@gmail.com" TargetMode="External"/><Relationship Id="rId1572" Type="http://schemas.openxmlformats.org/officeDocument/2006/relationships/hyperlink" Target="mailto:serna.angieta@gmail.com" TargetMode="External"/><Relationship Id="rId1018" Type="http://schemas.openxmlformats.org/officeDocument/2006/relationships/hyperlink" Target="mailto:miguel1831angelgomez@gmail.com" TargetMode="External"/><Relationship Id="rId1225" Type="http://schemas.openxmlformats.org/officeDocument/2006/relationships/hyperlink" Target="mailto:meryibanez03@gmail.com" TargetMode="External"/><Relationship Id="rId1432" Type="http://schemas.openxmlformats.org/officeDocument/2006/relationships/hyperlink" Target="mailto:sebastianlat2020@gmail.com" TargetMode="External"/><Relationship Id="rId1877" Type="http://schemas.openxmlformats.org/officeDocument/2006/relationships/hyperlink" Target="mailto:luisafernandavascorrer@gmail.com" TargetMode="External"/><Relationship Id="rId71" Type="http://schemas.openxmlformats.org/officeDocument/2006/relationships/hyperlink" Target="mailto:laurachacon0326@hotmail.com" TargetMode="External"/><Relationship Id="rId802" Type="http://schemas.openxmlformats.org/officeDocument/2006/relationships/hyperlink" Target="mailto:yenifersamara2021@hotmail.com" TargetMode="External"/><Relationship Id="rId1737" Type="http://schemas.openxmlformats.org/officeDocument/2006/relationships/hyperlink" Target="mailto:brendayishel19@gmail.com" TargetMode="External"/><Relationship Id="rId1944" Type="http://schemas.openxmlformats.org/officeDocument/2006/relationships/hyperlink" Target="mailto:juandavidamaya740@gmail.com" TargetMode="External"/><Relationship Id="rId29" Type="http://schemas.openxmlformats.org/officeDocument/2006/relationships/hyperlink" Target="mailto:krithodindo16@hotmail.ar" TargetMode="External"/><Relationship Id="rId178" Type="http://schemas.openxmlformats.org/officeDocument/2006/relationships/hyperlink" Target="mailto:Mayergonzalez34@hotmail.com" TargetMode="External"/><Relationship Id="rId1804" Type="http://schemas.openxmlformats.org/officeDocument/2006/relationships/hyperlink" Target="mailto:molinapaula675@gmail.com" TargetMode="External"/><Relationship Id="rId385" Type="http://schemas.openxmlformats.org/officeDocument/2006/relationships/hyperlink" Target="mailto:brayan270196@gmail.com" TargetMode="External"/><Relationship Id="rId592" Type="http://schemas.openxmlformats.org/officeDocument/2006/relationships/hyperlink" Target="mailto:y.paola531@yahoo.es" TargetMode="External"/><Relationship Id="rId2066" Type="http://schemas.openxmlformats.org/officeDocument/2006/relationships/hyperlink" Target="mailto:andrescp1808@gmail.com" TargetMode="External"/><Relationship Id="rId245" Type="http://schemas.openxmlformats.org/officeDocument/2006/relationships/hyperlink" Target="mailto:vivmol25@gmail.com" TargetMode="External"/><Relationship Id="rId452" Type="http://schemas.openxmlformats.org/officeDocument/2006/relationships/hyperlink" Target="mailto:tatan.perez2001@hotmail.com" TargetMode="External"/><Relationship Id="rId897" Type="http://schemas.openxmlformats.org/officeDocument/2006/relationships/hyperlink" Target="mailto:camilo.trivio.98@gmail.com" TargetMode="External"/><Relationship Id="rId1082" Type="http://schemas.openxmlformats.org/officeDocument/2006/relationships/hyperlink" Target="mailto:oscaremd__0803@hotmail.com" TargetMode="External"/><Relationship Id="rId105" Type="http://schemas.openxmlformats.org/officeDocument/2006/relationships/hyperlink" Target="mailto:spssantiago97@gmail.com" TargetMode="External"/><Relationship Id="rId312" Type="http://schemas.openxmlformats.org/officeDocument/2006/relationships/hyperlink" Target="mailto:gloriaav9@gmail.com" TargetMode="External"/><Relationship Id="rId757" Type="http://schemas.openxmlformats.org/officeDocument/2006/relationships/hyperlink" Target="mailto:mianlu051314@gmail.com" TargetMode="External"/><Relationship Id="rId964" Type="http://schemas.openxmlformats.org/officeDocument/2006/relationships/hyperlink" Target="mailto:camimillan102@gmail.com" TargetMode="External"/><Relationship Id="rId1387" Type="http://schemas.openxmlformats.org/officeDocument/2006/relationships/hyperlink" Target="mailto:maryb9490@hotmail.com" TargetMode="External"/><Relationship Id="rId1594" Type="http://schemas.openxmlformats.org/officeDocument/2006/relationships/hyperlink" Target="mailto:joanvillarreal02@gmail.com" TargetMode="External"/><Relationship Id="rId93" Type="http://schemas.openxmlformats.org/officeDocument/2006/relationships/hyperlink" Target="mailto:licethrivera1@gmail.com" TargetMode="External"/><Relationship Id="rId617" Type="http://schemas.openxmlformats.org/officeDocument/2006/relationships/hyperlink" Target="mailto:Valentinaguerrero637@gmail.com" TargetMode="External"/><Relationship Id="rId824" Type="http://schemas.openxmlformats.org/officeDocument/2006/relationships/hyperlink" Target="mailto:ovallemedina23@gmail.com" TargetMode="External"/><Relationship Id="rId1247" Type="http://schemas.openxmlformats.org/officeDocument/2006/relationships/hyperlink" Target="mailto:rengifotrujilloamaury@gmail.com" TargetMode="External"/><Relationship Id="rId1454" Type="http://schemas.openxmlformats.org/officeDocument/2006/relationships/hyperlink" Target="mailto:felipejimenez1946@gmail.com" TargetMode="External"/><Relationship Id="rId1661" Type="http://schemas.openxmlformats.org/officeDocument/2006/relationships/hyperlink" Target="mailto:jm8540849@gmail.com" TargetMode="External"/><Relationship Id="rId1899" Type="http://schemas.openxmlformats.org/officeDocument/2006/relationships/hyperlink" Target="mailto:jv922104@gmail.com" TargetMode="External"/><Relationship Id="rId1107" Type="http://schemas.openxmlformats.org/officeDocument/2006/relationships/hyperlink" Target="mailto:miltonamayaordu@gmail.com" TargetMode="External"/><Relationship Id="rId1314" Type="http://schemas.openxmlformats.org/officeDocument/2006/relationships/hyperlink" Target="mailto:nolo318@hotmail.com" TargetMode="External"/><Relationship Id="rId1521" Type="http://schemas.openxmlformats.org/officeDocument/2006/relationships/hyperlink" Target="mailto:mayerlismartinez88@gmail.com" TargetMode="External"/><Relationship Id="rId1759" Type="http://schemas.openxmlformats.org/officeDocument/2006/relationships/hyperlink" Target="mailto:rojasfelipe687@gmail.com" TargetMode="External"/><Relationship Id="rId1966" Type="http://schemas.openxmlformats.org/officeDocument/2006/relationships/hyperlink" Target="mailto:dominigutierrez_11@hotmail.com" TargetMode="External"/><Relationship Id="rId1619" Type="http://schemas.openxmlformats.org/officeDocument/2006/relationships/hyperlink" Target="mailto:j31359356@gmail.com" TargetMode="External"/><Relationship Id="rId1826" Type="http://schemas.openxmlformats.org/officeDocument/2006/relationships/hyperlink" Target="mailto:carolina32netas@hotmail.com" TargetMode="External"/><Relationship Id="rId20" Type="http://schemas.openxmlformats.org/officeDocument/2006/relationships/hyperlink" Target="mailto:wcesillva@gmail.com" TargetMode="External"/><Relationship Id="rId2088" Type="http://schemas.openxmlformats.org/officeDocument/2006/relationships/hyperlink" Target="mailto:leivabrigith2@gmail.com" TargetMode="External"/><Relationship Id="rId267" Type="http://schemas.openxmlformats.org/officeDocument/2006/relationships/hyperlink" Target="mailto:angiecapaes98@gmail.com" TargetMode="External"/><Relationship Id="rId474" Type="http://schemas.openxmlformats.org/officeDocument/2006/relationships/hyperlink" Target="mailto:kristianmora3@gmail.com" TargetMode="External"/><Relationship Id="rId127" Type="http://schemas.openxmlformats.org/officeDocument/2006/relationships/hyperlink" Target="mailto:jennyrock005@gmail.com" TargetMode="External"/><Relationship Id="rId681" Type="http://schemas.openxmlformats.org/officeDocument/2006/relationships/hyperlink" Target="mailto:Kmi.23fe@gmail.com" TargetMode="External"/><Relationship Id="rId779" Type="http://schemas.openxmlformats.org/officeDocument/2006/relationships/hyperlink" Target="mailto:josegrisaleslozano@gmail.com" TargetMode="External"/><Relationship Id="rId986" Type="http://schemas.openxmlformats.org/officeDocument/2006/relationships/hyperlink" Target="mailto:lauraflorez0204@gmail.com" TargetMode="External"/><Relationship Id="rId334" Type="http://schemas.openxmlformats.org/officeDocument/2006/relationships/hyperlink" Target="mailto:lizethcalle@gmail.com" TargetMode="External"/><Relationship Id="rId541" Type="http://schemas.openxmlformats.org/officeDocument/2006/relationships/hyperlink" Target="mailto:umbarila52@hotmail.com" TargetMode="External"/><Relationship Id="rId639" Type="http://schemas.openxmlformats.org/officeDocument/2006/relationships/hyperlink" Target="mailto:tatianaochoasuarez@gmail.com" TargetMode="External"/><Relationship Id="rId1171" Type="http://schemas.openxmlformats.org/officeDocument/2006/relationships/hyperlink" Target="mailto:nayara.rojas09@gmail.com" TargetMode="External"/><Relationship Id="rId1269" Type="http://schemas.openxmlformats.org/officeDocument/2006/relationships/hyperlink" Target="mailto:cclcg2017@gmail.com" TargetMode="External"/><Relationship Id="rId1476" Type="http://schemas.openxmlformats.org/officeDocument/2006/relationships/hyperlink" Target="mailto:lucecilla2014@gmail.com" TargetMode="External"/><Relationship Id="rId2015" Type="http://schemas.openxmlformats.org/officeDocument/2006/relationships/hyperlink" Target="mailto:lisethp.herazo@gmail.com" TargetMode="External"/><Relationship Id="rId401" Type="http://schemas.openxmlformats.org/officeDocument/2006/relationships/hyperlink" Target="mailto:ninyca_d@outloo.es" TargetMode="External"/><Relationship Id="rId846" Type="http://schemas.openxmlformats.org/officeDocument/2006/relationships/hyperlink" Target="mailto:Karuleh@hotmail.com" TargetMode="External"/><Relationship Id="rId1031" Type="http://schemas.openxmlformats.org/officeDocument/2006/relationships/hyperlink" Target="mailto:heidymen19@gmail.com" TargetMode="External"/><Relationship Id="rId1129" Type="http://schemas.openxmlformats.org/officeDocument/2006/relationships/hyperlink" Target="mailto:Paula_j_28@hotmail.com" TargetMode="External"/><Relationship Id="rId1683" Type="http://schemas.openxmlformats.org/officeDocument/2006/relationships/hyperlink" Target="mailto:juluanaorjuelapinzon@gmail.com" TargetMode="External"/><Relationship Id="rId1890" Type="http://schemas.openxmlformats.org/officeDocument/2006/relationships/hyperlink" Target="mailto:mendezmariam703@gmail.com" TargetMode="External"/><Relationship Id="rId1988" Type="http://schemas.openxmlformats.org/officeDocument/2006/relationships/hyperlink" Target="mailto:garcialicy09@gmail.com" TargetMode="External"/><Relationship Id="rId706" Type="http://schemas.openxmlformats.org/officeDocument/2006/relationships/hyperlink" Target="mailto:andrescarvajal713@gmail.com" TargetMode="External"/><Relationship Id="rId913" Type="http://schemas.openxmlformats.org/officeDocument/2006/relationships/hyperlink" Target="mailto:jfredymvilla20061@gmail.com" TargetMode="External"/><Relationship Id="rId1336" Type="http://schemas.openxmlformats.org/officeDocument/2006/relationships/hyperlink" Target="mailto:ivankmilo123@gmail.com" TargetMode="External"/><Relationship Id="rId1543" Type="http://schemas.openxmlformats.org/officeDocument/2006/relationships/hyperlink" Target="mailto:emilce.gonzalez.duarte@gmail.com" TargetMode="External"/><Relationship Id="rId1750" Type="http://schemas.openxmlformats.org/officeDocument/2006/relationships/hyperlink" Target="mailto:yunaidisortiz03@gmail.com" TargetMode="External"/><Relationship Id="rId42" Type="http://schemas.openxmlformats.org/officeDocument/2006/relationships/hyperlink" Target="mailto:andrescaldas99@gmil.com" TargetMode="External"/><Relationship Id="rId1403" Type="http://schemas.openxmlformats.org/officeDocument/2006/relationships/hyperlink" Target="mailto:maritorme5@hotmail.com" TargetMode="External"/><Relationship Id="rId1610" Type="http://schemas.openxmlformats.org/officeDocument/2006/relationships/hyperlink" Target="mailto:dayanasjrm15@gmail.com" TargetMode="External"/><Relationship Id="rId1848" Type="http://schemas.openxmlformats.org/officeDocument/2006/relationships/hyperlink" Target="mailto:jrodrigueze12@outlook.com" TargetMode="External"/><Relationship Id="rId191" Type="http://schemas.openxmlformats.org/officeDocument/2006/relationships/hyperlink" Target="mailto:fredydeantonio@hotmail.com" TargetMode="External"/><Relationship Id="rId1708" Type="http://schemas.openxmlformats.org/officeDocument/2006/relationships/hyperlink" Target="mailto:manolobermudez1103@gmail.com" TargetMode="External"/><Relationship Id="rId1915" Type="http://schemas.openxmlformats.org/officeDocument/2006/relationships/hyperlink" Target="mailto:nangie464@gmail.com" TargetMode="External"/><Relationship Id="rId289" Type="http://schemas.openxmlformats.org/officeDocument/2006/relationships/hyperlink" Target="mailto:clariplata.93@gmail.com" TargetMode="External"/><Relationship Id="rId496" Type="http://schemas.openxmlformats.org/officeDocument/2006/relationships/hyperlink" Target="mailto:grealgofo27@gmail.com" TargetMode="External"/><Relationship Id="rId149" Type="http://schemas.openxmlformats.org/officeDocument/2006/relationships/hyperlink" Target="mailto:stephanka36@gmail.com" TargetMode="External"/><Relationship Id="rId356" Type="http://schemas.openxmlformats.org/officeDocument/2006/relationships/hyperlink" Target="mailto:julianagalindo140602@gmail.com" TargetMode="External"/><Relationship Id="rId563" Type="http://schemas.openxmlformats.org/officeDocument/2006/relationships/hyperlink" Target="mailto:higuerasamara66@gmail.com" TargetMode="External"/><Relationship Id="rId770" Type="http://schemas.openxmlformats.org/officeDocument/2006/relationships/hyperlink" Target="mailto:nicolas22velez08@gmail.com" TargetMode="External"/><Relationship Id="rId1193" Type="http://schemas.openxmlformats.org/officeDocument/2006/relationships/hyperlink" Target="mailto:erikalargo38@gmail.com" TargetMode="External"/><Relationship Id="rId2037" Type="http://schemas.openxmlformats.org/officeDocument/2006/relationships/hyperlink" Target="mailto:vivianaavila1994.roa@gmail.com" TargetMode="External"/><Relationship Id="rId216" Type="http://schemas.openxmlformats.org/officeDocument/2006/relationships/hyperlink" Target="mailto:salomecuevas@hotmail.com" TargetMode="External"/><Relationship Id="rId423" Type="http://schemas.openxmlformats.org/officeDocument/2006/relationships/hyperlink" Target="mailto:juandavid195@outlook.com" TargetMode="External"/><Relationship Id="rId868" Type="http://schemas.openxmlformats.org/officeDocument/2006/relationships/hyperlink" Target="mailto:jswilches9@gmail.com" TargetMode="External"/><Relationship Id="rId1053" Type="http://schemas.openxmlformats.org/officeDocument/2006/relationships/hyperlink" Target="mailto:gelenlatorre32@gmail.com" TargetMode="External"/><Relationship Id="rId1260" Type="http://schemas.openxmlformats.org/officeDocument/2006/relationships/hyperlink" Target="mailto:careen_mariana@hotmail.com" TargetMode="External"/><Relationship Id="rId1498" Type="http://schemas.openxmlformats.org/officeDocument/2006/relationships/hyperlink" Target="mailto:liliana.toloza23@gmail.com" TargetMode="External"/><Relationship Id="rId2104" Type="http://schemas.openxmlformats.org/officeDocument/2006/relationships/hyperlink" Target="mailto:mariaromeromonsalve@gmail.com" TargetMode="External"/><Relationship Id="rId630" Type="http://schemas.openxmlformats.org/officeDocument/2006/relationships/hyperlink" Target="mailto:dayanamelo356@gmail.com" TargetMode="External"/><Relationship Id="rId728" Type="http://schemas.openxmlformats.org/officeDocument/2006/relationships/hyperlink" Target="mailto:paulavalentina254@gmail.com" TargetMode="External"/><Relationship Id="rId935" Type="http://schemas.openxmlformats.org/officeDocument/2006/relationships/hyperlink" Target="mailto:jairmejor40@gmail.com" TargetMode="External"/><Relationship Id="rId1358" Type="http://schemas.openxmlformats.org/officeDocument/2006/relationships/hyperlink" Target="mailto:mari.more.mon04@gmail.com" TargetMode="External"/><Relationship Id="rId1565" Type="http://schemas.openxmlformats.org/officeDocument/2006/relationships/hyperlink" Target="mailto:alejandramndzrvr@gmail.com" TargetMode="External"/><Relationship Id="rId1772" Type="http://schemas.openxmlformats.org/officeDocument/2006/relationships/hyperlink" Target="mailto:diangar_211@hotmail.com" TargetMode="External"/><Relationship Id="rId64" Type="http://schemas.openxmlformats.org/officeDocument/2006/relationships/hyperlink" Target="mailto:jongar1975@gmail.com" TargetMode="External"/><Relationship Id="rId1120" Type="http://schemas.openxmlformats.org/officeDocument/2006/relationships/hyperlink" Target="mailto:kabera45@hotmail.com" TargetMode="External"/><Relationship Id="rId1218" Type="http://schemas.openxmlformats.org/officeDocument/2006/relationships/hyperlink" Target="mailto:yuliethr.c1404@gmail.com" TargetMode="External"/><Relationship Id="rId1425" Type="http://schemas.openxmlformats.org/officeDocument/2006/relationships/hyperlink" Target="mailto:leidyisrael1995@gmail.com" TargetMode="External"/><Relationship Id="rId1632" Type="http://schemas.openxmlformats.org/officeDocument/2006/relationships/hyperlink" Target="mailto:grisemile12@gmail.com" TargetMode="External"/><Relationship Id="rId1937" Type="http://schemas.openxmlformats.org/officeDocument/2006/relationships/hyperlink" Target="mailto:yesii.martin26@gmail.com" TargetMode="External"/><Relationship Id="rId280" Type="http://schemas.openxmlformats.org/officeDocument/2006/relationships/hyperlink" Target="mailto:paitomore28@gmail.com" TargetMode="External"/><Relationship Id="rId140" Type="http://schemas.openxmlformats.org/officeDocument/2006/relationships/hyperlink" Target="mailto:lucia.1117@gmail.com" TargetMode="External"/><Relationship Id="rId378" Type="http://schemas.openxmlformats.org/officeDocument/2006/relationships/hyperlink" Target="mailto:edna.hernandez0394@gmail.com" TargetMode="External"/><Relationship Id="rId585" Type="http://schemas.openxmlformats.org/officeDocument/2006/relationships/hyperlink" Target="mailto:diana-989@hotmail.com" TargetMode="External"/><Relationship Id="rId792" Type="http://schemas.openxmlformats.org/officeDocument/2006/relationships/hyperlink" Target="mailto:Juliana2003ms@gmail.com" TargetMode="External"/><Relationship Id="rId2059" Type="http://schemas.openxmlformats.org/officeDocument/2006/relationships/hyperlink" Target="mailto:juanma2950@gmail.com" TargetMode="External"/><Relationship Id="rId6" Type="http://schemas.openxmlformats.org/officeDocument/2006/relationships/hyperlink" Target="mailto:moralesdiana084@gmail.com" TargetMode="External"/><Relationship Id="rId238" Type="http://schemas.openxmlformats.org/officeDocument/2006/relationships/hyperlink" Target="mailto:jekapaito@hotmail.com" TargetMode="External"/><Relationship Id="rId445" Type="http://schemas.openxmlformats.org/officeDocument/2006/relationships/hyperlink" Target="mailto:n.quiasua@gmail.com" TargetMode="External"/><Relationship Id="rId652" Type="http://schemas.openxmlformats.org/officeDocument/2006/relationships/hyperlink" Target="mailto:mpj020102@gmail.com" TargetMode="External"/><Relationship Id="rId1075" Type="http://schemas.openxmlformats.org/officeDocument/2006/relationships/hyperlink" Target="mailto:carlitosmore83@gmail.com" TargetMode="External"/><Relationship Id="rId1282" Type="http://schemas.openxmlformats.org/officeDocument/2006/relationships/hyperlink" Target="mailto:tatagomez1994@hotmail.com" TargetMode="External"/><Relationship Id="rId305" Type="http://schemas.openxmlformats.org/officeDocument/2006/relationships/hyperlink" Target="mailto:mogato.08@gmail.com" TargetMode="External"/><Relationship Id="rId512" Type="http://schemas.openxmlformats.org/officeDocument/2006/relationships/hyperlink" Target="mailto:danielrodriguezfrayle@gmail.com" TargetMode="External"/><Relationship Id="rId957" Type="http://schemas.openxmlformats.org/officeDocument/2006/relationships/hyperlink" Target="mailto:suareznarvaezvalentina33@gmail.com" TargetMode="External"/><Relationship Id="rId1142" Type="http://schemas.openxmlformats.org/officeDocument/2006/relationships/hyperlink" Target="mailto:luisalulu@gmail.com" TargetMode="External"/><Relationship Id="rId1587" Type="http://schemas.openxmlformats.org/officeDocument/2006/relationships/hyperlink" Target="mailto:jaleongon91@hotmail.com" TargetMode="External"/><Relationship Id="rId1794" Type="http://schemas.openxmlformats.org/officeDocument/2006/relationships/hyperlink" Target="mailto:danielitaceliszu@gmail.com" TargetMode="External"/><Relationship Id="rId86" Type="http://schemas.openxmlformats.org/officeDocument/2006/relationships/hyperlink" Target="mailto:rolitafranco@gmail.com" TargetMode="External"/><Relationship Id="rId817" Type="http://schemas.openxmlformats.org/officeDocument/2006/relationships/hyperlink" Target="mailto:jimenezharol144@gmail.com" TargetMode="External"/><Relationship Id="rId1002" Type="http://schemas.openxmlformats.org/officeDocument/2006/relationships/hyperlink" Target="mailto:yp_11mh@hotmail.com" TargetMode="External"/><Relationship Id="rId1447" Type="http://schemas.openxmlformats.org/officeDocument/2006/relationships/hyperlink" Target="mailto:james_ar06@hotmail.com" TargetMode="External"/><Relationship Id="rId1654" Type="http://schemas.openxmlformats.org/officeDocument/2006/relationships/hyperlink" Target="mailto:nicollvalentinamendezmonroy@gmail.com" TargetMode="External"/><Relationship Id="rId1861" Type="http://schemas.openxmlformats.org/officeDocument/2006/relationships/hyperlink" Target="mailto:edalpesu1980@gmail.com" TargetMode="External"/><Relationship Id="rId1307" Type="http://schemas.openxmlformats.org/officeDocument/2006/relationships/hyperlink" Target="mailto:linamaldonadom24@gmail.com" TargetMode="External"/><Relationship Id="rId1514" Type="http://schemas.openxmlformats.org/officeDocument/2006/relationships/hyperlink" Target="mailto:dasajeangie@gmail.com" TargetMode="External"/><Relationship Id="rId1721" Type="http://schemas.openxmlformats.org/officeDocument/2006/relationships/hyperlink" Target="mailto:danielamoncaleano26@gmail.com" TargetMode="External"/><Relationship Id="rId1959" Type="http://schemas.openxmlformats.org/officeDocument/2006/relationships/hyperlink" Target="mailto:jimenez19heidy@gmail.com" TargetMode="External"/><Relationship Id="rId13" Type="http://schemas.openxmlformats.org/officeDocument/2006/relationships/hyperlink" Target="mailto:alejandra042096@gmail.com" TargetMode="External"/><Relationship Id="rId1819" Type="http://schemas.openxmlformats.org/officeDocument/2006/relationships/hyperlink" Target="mailto:mdjonattan@gmail.com" TargetMode="External"/><Relationship Id="rId162" Type="http://schemas.openxmlformats.org/officeDocument/2006/relationships/hyperlink" Target="mailto:efrain.penates@gmail.com" TargetMode="External"/><Relationship Id="rId467" Type="http://schemas.openxmlformats.org/officeDocument/2006/relationships/hyperlink" Target="mailto:laufilmi@gmail.com" TargetMode="External"/><Relationship Id="rId1097" Type="http://schemas.openxmlformats.org/officeDocument/2006/relationships/hyperlink" Target="mailto:brijes92_32@hotmail.com" TargetMode="External"/><Relationship Id="rId2050" Type="http://schemas.openxmlformats.org/officeDocument/2006/relationships/hyperlink" Target="mailto:bran1989don@gmail.com" TargetMode="External"/><Relationship Id="rId674" Type="http://schemas.openxmlformats.org/officeDocument/2006/relationships/hyperlink" Target="mailto:juankpir@gmail.com" TargetMode="External"/><Relationship Id="rId881" Type="http://schemas.openxmlformats.org/officeDocument/2006/relationships/hyperlink" Target="mailto:sebas.lopez.c.200@gmail.com" TargetMode="External"/><Relationship Id="rId979" Type="http://schemas.openxmlformats.org/officeDocument/2006/relationships/hyperlink" Target="mailto:francoramirezcamilojuan@hotmail.com" TargetMode="External"/><Relationship Id="rId327" Type="http://schemas.openxmlformats.org/officeDocument/2006/relationships/hyperlink" Target="mailto:vaneflorez844@gmail.com" TargetMode="External"/><Relationship Id="rId534" Type="http://schemas.openxmlformats.org/officeDocument/2006/relationships/hyperlink" Target="mailto:tleon5014@gmail.com" TargetMode="External"/><Relationship Id="rId741" Type="http://schemas.openxmlformats.org/officeDocument/2006/relationships/hyperlink" Target="mailto:marcelaorjuela_03@yahoo.es" TargetMode="External"/><Relationship Id="rId839" Type="http://schemas.openxmlformats.org/officeDocument/2006/relationships/hyperlink" Target="mailto:vivianag700@gmail.com" TargetMode="External"/><Relationship Id="rId1164" Type="http://schemas.openxmlformats.org/officeDocument/2006/relationships/hyperlink" Target="mailto:majo.caro@outlook.es" TargetMode="External"/><Relationship Id="rId1371" Type="http://schemas.openxmlformats.org/officeDocument/2006/relationships/hyperlink" Target="mailto:yolanda-mariaprieto@hotmail.com" TargetMode="External"/><Relationship Id="rId1469" Type="http://schemas.openxmlformats.org/officeDocument/2006/relationships/hyperlink" Target="mailto:lunarodriguezleal660@gmail.com" TargetMode="External"/><Relationship Id="rId2008" Type="http://schemas.openxmlformats.org/officeDocument/2006/relationships/hyperlink" Target="mailto:tatismorales84@gmail.com" TargetMode="External"/><Relationship Id="rId601" Type="http://schemas.openxmlformats.org/officeDocument/2006/relationships/hyperlink" Target="mailto:dianacaicedito9@gmail.com" TargetMode="External"/><Relationship Id="rId1024" Type="http://schemas.openxmlformats.org/officeDocument/2006/relationships/hyperlink" Target="mailto:erikkita-0193@hotmail.com" TargetMode="External"/><Relationship Id="rId1231" Type="http://schemas.openxmlformats.org/officeDocument/2006/relationships/hyperlink" Target="mailto:vargasbrayan725@gmail.com" TargetMode="External"/><Relationship Id="rId1676" Type="http://schemas.openxmlformats.org/officeDocument/2006/relationships/hyperlink" Target="mailto:hectorpatrona63@gmail.com" TargetMode="External"/><Relationship Id="rId1883" Type="http://schemas.openxmlformats.org/officeDocument/2006/relationships/hyperlink" Target="mailto:jrodriguezs5@ulagrancolombia.edu.co" TargetMode="External"/><Relationship Id="rId906" Type="http://schemas.openxmlformats.org/officeDocument/2006/relationships/hyperlink" Target="mailto:verdugokaren84@gmail.com" TargetMode="External"/><Relationship Id="rId1329" Type="http://schemas.openxmlformats.org/officeDocument/2006/relationships/hyperlink" Target="mailto:sicachallaura@gmail.com" TargetMode="External"/><Relationship Id="rId1536" Type="http://schemas.openxmlformats.org/officeDocument/2006/relationships/hyperlink" Target="mailto:dayisyangel@gmail.com" TargetMode="External"/><Relationship Id="rId1743" Type="http://schemas.openxmlformats.org/officeDocument/2006/relationships/hyperlink" Target="mailto:rebecareyes1227@gmail.com" TargetMode="External"/><Relationship Id="rId1950" Type="http://schemas.openxmlformats.org/officeDocument/2006/relationships/hyperlink" Target="mailto:dianas08mar@outlook.com" TargetMode="External"/><Relationship Id="rId35" Type="http://schemas.openxmlformats.org/officeDocument/2006/relationships/hyperlink" Target="mailto:ssr151975@gmail.com" TargetMode="External"/><Relationship Id="rId1603" Type="http://schemas.openxmlformats.org/officeDocument/2006/relationships/hyperlink" Target="mailto:santiagogomezguzman@hotmail.com" TargetMode="External"/><Relationship Id="rId1810" Type="http://schemas.openxmlformats.org/officeDocument/2006/relationships/hyperlink" Target="mailto:jennifer.pardo.3386@gmail.com" TargetMode="External"/><Relationship Id="rId184" Type="http://schemas.openxmlformats.org/officeDocument/2006/relationships/hyperlink" Target="mailto:mirossy_596@hotmail.com" TargetMode="External"/><Relationship Id="rId391" Type="http://schemas.openxmlformats.org/officeDocument/2006/relationships/hyperlink" Target="mailto:lorealarcon1924@gmail.com" TargetMode="External"/><Relationship Id="rId1908" Type="http://schemas.openxmlformats.org/officeDocument/2006/relationships/hyperlink" Target="mailto:trujillodazaa@gmail.com" TargetMode="External"/><Relationship Id="rId2072" Type="http://schemas.openxmlformats.org/officeDocument/2006/relationships/hyperlink" Target="mailto:karlabogota6843@gmail.com" TargetMode="External"/><Relationship Id="rId251" Type="http://schemas.openxmlformats.org/officeDocument/2006/relationships/hyperlink" Target="mailto:dayannicol487@gmail.com" TargetMode="External"/><Relationship Id="rId489" Type="http://schemas.openxmlformats.org/officeDocument/2006/relationships/hyperlink" Target="mailto:liziecaballero0329@gmail.com" TargetMode="External"/><Relationship Id="rId696" Type="http://schemas.openxmlformats.org/officeDocument/2006/relationships/hyperlink" Target="mailto:joan_sjv96@hotmail.com" TargetMode="External"/><Relationship Id="rId349" Type="http://schemas.openxmlformats.org/officeDocument/2006/relationships/hyperlink" Target="mailto:jennymarcela-21@hotmail.com" TargetMode="External"/><Relationship Id="rId556" Type="http://schemas.openxmlformats.org/officeDocument/2006/relationships/hyperlink" Target="mailto:mariacamilaavila94@gmail.com" TargetMode="External"/><Relationship Id="rId763" Type="http://schemas.openxmlformats.org/officeDocument/2006/relationships/hyperlink" Target="mailto:andreitapedraza870712@gmail.com" TargetMode="External"/><Relationship Id="rId1186" Type="http://schemas.openxmlformats.org/officeDocument/2006/relationships/hyperlink" Target="mailto:fernandagalindo144@gmail.com" TargetMode="External"/><Relationship Id="rId1393" Type="http://schemas.openxmlformats.org/officeDocument/2006/relationships/hyperlink" Target="mailto:brendayishel19@gmail.com" TargetMode="External"/><Relationship Id="rId111" Type="http://schemas.openxmlformats.org/officeDocument/2006/relationships/hyperlink" Target="mailto:linaresramiro360@gmail.com" TargetMode="External"/><Relationship Id="rId209" Type="http://schemas.openxmlformats.org/officeDocument/2006/relationships/hyperlink" Target="mailto:fredypalmon@misena.edu.co" TargetMode="External"/><Relationship Id="rId416" Type="http://schemas.openxmlformats.org/officeDocument/2006/relationships/hyperlink" Target="mailto:lmzuluaga0428@gmail.com" TargetMode="External"/><Relationship Id="rId970" Type="http://schemas.openxmlformats.org/officeDocument/2006/relationships/hyperlink" Target="mailto:monica.ard96@gmail.com" TargetMode="External"/><Relationship Id="rId1046" Type="http://schemas.openxmlformats.org/officeDocument/2006/relationships/hyperlink" Target="mailto:julianromero.07@hotmail.com" TargetMode="External"/><Relationship Id="rId1253" Type="http://schemas.openxmlformats.org/officeDocument/2006/relationships/hyperlink" Target="mailto:or324.r@gmail.com" TargetMode="External"/><Relationship Id="rId1698" Type="http://schemas.openxmlformats.org/officeDocument/2006/relationships/hyperlink" Target="mailto:maleja420delarans@gmail.com" TargetMode="External"/><Relationship Id="rId623" Type="http://schemas.openxmlformats.org/officeDocument/2006/relationships/hyperlink" Target="mailto:Min-1991@hotmail.com" TargetMode="External"/><Relationship Id="rId830" Type="http://schemas.openxmlformats.org/officeDocument/2006/relationships/hyperlink" Target="mailto:dianaa-36@hotmail.com" TargetMode="External"/><Relationship Id="rId928" Type="http://schemas.openxmlformats.org/officeDocument/2006/relationships/hyperlink" Target="mailto:ingrid_nata@hotmail.es" TargetMode="External"/><Relationship Id="rId1460" Type="http://schemas.openxmlformats.org/officeDocument/2006/relationships/hyperlink" Target="mailto:valepepa1207@gmail.com" TargetMode="External"/><Relationship Id="rId1558" Type="http://schemas.openxmlformats.org/officeDocument/2006/relationships/hyperlink" Target="mailto:valentinadiana2004@gmail.com" TargetMode="External"/><Relationship Id="rId1765" Type="http://schemas.openxmlformats.org/officeDocument/2006/relationships/hyperlink" Target="mailto:nahia0503@gmail.com" TargetMode="External"/><Relationship Id="rId57" Type="http://schemas.openxmlformats.org/officeDocument/2006/relationships/hyperlink" Target="mailto:carollina.cruz22@gmail.com" TargetMode="External"/><Relationship Id="rId1113" Type="http://schemas.openxmlformats.org/officeDocument/2006/relationships/hyperlink" Target="mailto:juanjcardenas02@gmail.com" TargetMode="External"/><Relationship Id="rId1320" Type="http://schemas.openxmlformats.org/officeDocument/2006/relationships/hyperlink" Target="mailto:lizzi0716@hotmail.com" TargetMode="External"/><Relationship Id="rId1418" Type="http://schemas.openxmlformats.org/officeDocument/2006/relationships/hyperlink" Target="mailto:ngacharna12@gmail.com" TargetMode="External"/><Relationship Id="rId1972" Type="http://schemas.openxmlformats.org/officeDocument/2006/relationships/hyperlink" Target="mailto:angpaola2707@gmail.com" TargetMode="External"/><Relationship Id="rId1625" Type="http://schemas.openxmlformats.org/officeDocument/2006/relationships/hyperlink" Target="mailto:monederosthefany01@gmail.com" TargetMode="External"/><Relationship Id="rId1832" Type="http://schemas.openxmlformats.org/officeDocument/2006/relationships/hyperlink" Target="mailto:menalycastaneda18@gmail.com" TargetMode="External"/><Relationship Id="rId2094" Type="http://schemas.openxmlformats.org/officeDocument/2006/relationships/hyperlink" Target="mailto:cristianalbarracingomez@gmail.com" TargetMode="External"/><Relationship Id="rId273" Type="http://schemas.openxmlformats.org/officeDocument/2006/relationships/hyperlink" Target="mailto:alejandrotejada708@gmail.com" TargetMode="External"/><Relationship Id="rId480" Type="http://schemas.openxmlformats.org/officeDocument/2006/relationships/hyperlink" Target="mailto:el.mono62@hotmail.com" TargetMode="External"/><Relationship Id="rId133" Type="http://schemas.openxmlformats.org/officeDocument/2006/relationships/hyperlink" Target="mailto:lelij29@gmail.com" TargetMode="External"/><Relationship Id="rId340" Type="http://schemas.openxmlformats.org/officeDocument/2006/relationships/hyperlink" Target="mailto:jueznicole@gmail.com" TargetMode="External"/><Relationship Id="rId578" Type="http://schemas.openxmlformats.org/officeDocument/2006/relationships/hyperlink" Target="mailto:tatianadiaz444@gmail.com" TargetMode="External"/><Relationship Id="rId785" Type="http://schemas.openxmlformats.org/officeDocument/2006/relationships/hyperlink" Target="mailto:belcy08@hotmail.com" TargetMode="External"/><Relationship Id="rId992" Type="http://schemas.openxmlformats.org/officeDocument/2006/relationships/hyperlink" Target="mailto:kotero466@gmail.com" TargetMode="External"/><Relationship Id="rId2021" Type="http://schemas.openxmlformats.org/officeDocument/2006/relationships/hyperlink" Target="mailto:danabolivar54@gmail.com" TargetMode="External"/><Relationship Id="rId200" Type="http://schemas.openxmlformats.org/officeDocument/2006/relationships/hyperlink" Target="mailto:diegoguayan1234@gmail.com" TargetMode="External"/><Relationship Id="rId438" Type="http://schemas.openxmlformats.org/officeDocument/2006/relationships/hyperlink" Target="mailto:daniela15zuleta@gmail.com" TargetMode="External"/><Relationship Id="rId645" Type="http://schemas.openxmlformats.org/officeDocument/2006/relationships/hyperlink" Target="mailto:Mayergonzalez34@hotmail.com" TargetMode="External"/><Relationship Id="rId852" Type="http://schemas.openxmlformats.org/officeDocument/2006/relationships/hyperlink" Target="mailto:gustavosalamankk17@gmail.com" TargetMode="External"/><Relationship Id="rId1068" Type="http://schemas.openxmlformats.org/officeDocument/2006/relationships/hyperlink" Target="mailto:bnitzypz10@gmail.com" TargetMode="External"/><Relationship Id="rId1275" Type="http://schemas.openxmlformats.org/officeDocument/2006/relationships/hyperlink" Target="mailto:paufecr@outllok.es" TargetMode="External"/><Relationship Id="rId1482" Type="http://schemas.openxmlformats.org/officeDocument/2006/relationships/hyperlink" Target="mailto:kevincontreras2507@gmail.com" TargetMode="External"/><Relationship Id="rId505" Type="http://schemas.openxmlformats.org/officeDocument/2006/relationships/hyperlink" Target="mailto:bonillaluisa682@gmail.com" TargetMode="External"/><Relationship Id="rId712" Type="http://schemas.openxmlformats.org/officeDocument/2006/relationships/hyperlink" Target="mailto:duranjenny71@gmail.com" TargetMode="External"/><Relationship Id="rId1135" Type="http://schemas.openxmlformats.org/officeDocument/2006/relationships/hyperlink" Target="mailto:ninybedoya5@gmail.com" TargetMode="External"/><Relationship Id="rId1342" Type="http://schemas.openxmlformats.org/officeDocument/2006/relationships/hyperlink" Target="mailto:juana050417@gmail.com" TargetMode="External"/><Relationship Id="rId1787" Type="http://schemas.openxmlformats.org/officeDocument/2006/relationships/hyperlink" Target="mailto:perezdie19@gmail.com" TargetMode="External"/><Relationship Id="rId1994" Type="http://schemas.openxmlformats.org/officeDocument/2006/relationships/hyperlink" Target="mailto:tmjd05071984@gmail.com" TargetMode="External"/><Relationship Id="rId79" Type="http://schemas.openxmlformats.org/officeDocument/2006/relationships/hyperlink" Target="mailto:zulychaji@gmail.com" TargetMode="External"/><Relationship Id="rId1202" Type="http://schemas.openxmlformats.org/officeDocument/2006/relationships/hyperlink" Target="mailto:lalarengifo2001@gmail.com" TargetMode="External"/><Relationship Id="rId1647" Type="http://schemas.openxmlformats.org/officeDocument/2006/relationships/hyperlink" Target="mailto:johannagp21@hotmail.com" TargetMode="External"/><Relationship Id="rId1854" Type="http://schemas.openxmlformats.org/officeDocument/2006/relationships/hyperlink" Target="mailto:mariacamilajf5@gmail.com" TargetMode="External"/><Relationship Id="rId1507" Type="http://schemas.openxmlformats.org/officeDocument/2006/relationships/hyperlink" Target="mailto:johana.211t@hotmail.com" TargetMode="External"/><Relationship Id="rId1714" Type="http://schemas.openxmlformats.org/officeDocument/2006/relationships/hyperlink" Target="mailto:luzmarina.garciagarcia@yahoo.com" TargetMode="External"/><Relationship Id="rId295" Type="http://schemas.openxmlformats.org/officeDocument/2006/relationships/hyperlink" Target="mailto:maritzatovar3@hotmail.com" TargetMode="External"/><Relationship Id="rId1921" Type="http://schemas.openxmlformats.org/officeDocument/2006/relationships/hyperlink" Target="mailto:maria.ferrucho.hr@gmail.com" TargetMode="External"/><Relationship Id="rId155" Type="http://schemas.openxmlformats.org/officeDocument/2006/relationships/hyperlink" Target="mailto:linarocioyucuma2016@gmail.com" TargetMode="External"/><Relationship Id="rId362" Type="http://schemas.openxmlformats.org/officeDocument/2006/relationships/hyperlink" Target="mailto:lcastanedauseche@gmail.com" TargetMode="External"/><Relationship Id="rId1297" Type="http://schemas.openxmlformats.org/officeDocument/2006/relationships/hyperlink" Target="mailto:encisocarlos050@gmail.com" TargetMode="External"/><Relationship Id="rId2043" Type="http://schemas.openxmlformats.org/officeDocument/2006/relationships/hyperlink" Target="mailto:marcelaorjuela29@hotmail.com" TargetMode="External"/><Relationship Id="rId222" Type="http://schemas.openxmlformats.org/officeDocument/2006/relationships/hyperlink" Target="mailto:zchavesd@gmail.com" TargetMode="External"/><Relationship Id="rId667" Type="http://schemas.openxmlformats.org/officeDocument/2006/relationships/hyperlink" Target="mailto:Dario55511@hotmail.com" TargetMode="External"/><Relationship Id="rId874" Type="http://schemas.openxmlformats.org/officeDocument/2006/relationships/hyperlink" Target="mailto:karlosrodriguezballesteros@hotmail.com" TargetMode="External"/><Relationship Id="rId2110" Type="http://schemas.microsoft.com/office/2017/10/relationships/threadedComment" Target="../threadedComments/threadedComment1.xml"/><Relationship Id="rId527" Type="http://schemas.openxmlformats.org/officeDocument/2006/relationships/hyperlink" Target="mailto:juansebastianrubianofuentes@gmail.com" TargetMode="External"/><Relationship Id="rId734" Type="http://schemas.openxmlformats.org/officeDocument/2006/relationships/hyperlink" Target="mailto:tatasmdpbq@gmail.com" TargetMode="External"/><Relationship Id="rId941" Type="http://schemas.openxmlformats.org/officeDocument/2006/relationships/hyperlink" Target="mailto:sandraraquelguz@gmail.com" TargetMode="External"/><Relationship Id="rId1157" Type="http://schemas.openxmlformats.org/officeDocument/2006/relationships/hyperlink" Target="mailto:myriammercedescitaforero@gmail.com" TargetMode="External"/><Relationship Id="rId1364" Type="http://schemas.openxmlformats.org/officeDocument/2006/relationships/hyperlink" Target="mailto:shirleyquiro16@outlook.com" TargetMode="External"/><Relationship Id="rId1571" Type="http://schemas.openxmlformats.org/officeDocument/2006/relationships/hyperlink" Target="mailto:luferacu031@gmail.com" TargetMode="External"/><Relationship Id="rId70" Type="http://schemas.openxmlformats.org/officeDocument/2006/relationships/hyperlink" Target="mailto:mariana18giraldo.ortiz@gmail.com" TargetMode="External"/><Relationship Id="rId801" Type="http://schemas.openxmlformats.org/officeDocument/2006/relationships/hyperlink" Target="mailto:kaesmegu11@gmail.com" TargetMode="External"/><Relationship Id="rId1017" Type="http://schemas.openxmlformats.org/officeDocument/2006/relationships/hyperlink" Target="mailto:cardenitascastellanos@gmail.com" TargetMode="External"/><Relationship Id="rId1224" Type="http://schemas.openxmlformats.org/officeDocument/2006/relationships/hyperlink" Target="mailto:cjohis@hotmail.com" TargetMode="External"/><Relationship Id="rId1431" Type="http://schemas.openxmlformats.org/officeDocument/2006/relationships/hyperlink" Target="mailto:saritarod08@gmail.com" TargetMode="External"/><Relationship Id="rId1669" Type="http://schemas.openxmlformats.org/officeDocument/2006/relationships/hyperlink" Target="mailto:lilucerito@hotmail.com" TargetMode="External"/><Relationship Id="rId1876" Type="http://schemas.openxmlformats.org/officeDocument/2006/relationships/hyperlink" Target="mailto:nathag18@gmail.com" TargetMode="External"/><Relationship Id="rId1529" Type="http://schemas.openxmlformats.org/officeDocument/2006/relationships/hyperlink" Target="mailto:rfelizzola1208@gmail.com" TargetMode="External"/><Relationship Id="rId1736" Type="http://schemas.openxmlformats.org/officeDocument/2006/relationships/hyperlink" Target="mailto:alonsoheidytatiana@gmail.com" TargetMode="External"/><Relationship Id="rId1943" Type="http://schemas.openxmlformats.org/officeDocument/2006/relationships/hyperlink" Target="mailto:jaslyrobayo03@gmail.com" TargetMode="External"/><Relationship Id="rId28" Type="http://schemas.openxmlformats.org/officeDocument/2006/relationships/hyperlink" Target="mailto:jhonedwarcortes20@gmail.com" TargetMode="External"/><Relationship Id="rId1803" Type="http://schemas.openxmlformats.org/officeDocument/2006/relationships/hyperlink" Target="mailto:demorerape.1007@gmail.com" TargetMode="External"/><Relationship Id="rId177" Type="http://schemas.openxmlformats.org/officeDocument/2006/relationships/hyperlink" Target="mailto:Aleja.092@hotmail.com" TargetMode="External"/><Relationship Id="rId384" Type="http://schemas.openxmlformats.org/officeDocument/2006/relationships/hyperlink" Target="mailto:lugo_segura@outlook.es" TargetMode="External"/><Relationship Id="rId591" Type="http://schemas.openxmlformats.org/officeDocument/2006/relationships/hyperlink" Target="mailto:lifermar2012@hotmail.com" TargetMode="External"/><Relationship Id="rId2065" Type="http://schemas.openxmlformats.org/officeDocument/2006/relationships/hyperlink" Target="mailto:danibustos5478@gmail.com" TargetMode="External"/><Relationship Id="rId244" Type="http://schemas.openxmlformats.org/officeDocument/2006/relationships/hyperlink" Target="mailto:judama1997@hotmail.com" TargetMode="External"/><Relationship Id="rId689" Type="http://schemas.openxmlformats.org/officeDocument/2006/relationships/hyperlink" Target="mailto:luisarojas782@gmail.com" TargetMode="External"/><Relationship Id="rId896" Type="http://schemas.openxmlformats.org/officeDocument/2006/relationships/hyperlink" Target="mailto:sdsandoval892@gmail.com" TargetMode="External"/><Relationship Id="rId1081" Type="http://schemas.openxmlformats.org/officeDocument/2006/relationships/hyperlink" Target="mailto:angie.estefany08@gmail.com" TargetMode="External"/><Relationship Id="rId451" Type="http://schemas.openxmlformats.org/officeDocument/2006/relationships/hyperlink" Target="mailto:Paolaaleja15@gmail.com" TargetMode="External"/><Relationship Id="rId549" Type="http://schemas.openxmlformats.org/officeDocument/2006/relationships/hyperlink" Target="mailto:leydy.acostab@gmail.com" TargetMode="External"/><Relationship Id="rId756" Type="http://schemas.openxmlformats.org/officeDocument/2006/relationships/hyperlink" Target="mailto:dpascuastriana@gmail.com" TargetMode="External"/><Relationship Id="rId1179" Type="http://schemas.openxmlformats.org/officeDocument/2006/relationships/hyperlink" Target="mailto:Jmanuelacorrea2002@gmail.com" TargetMode="External"/><Relationship Id="rId1386" Type="http://schemas.openxmlformats.org/officeDocument/2006/relationships/hyperlink" Target="mailto:alexandraariasgutierrez@gmail.com" TargetMode="External"/><Relationship Id="rId1593" Type="http://schemas.openxmlformats.org/officeDocument/2006/relationships/hyperlink" Target="mailto:angie.garzon1112@gmail.com" TargetMode="External"/><Relationship Id="rId104" Type="http://schemas.openxmlformats.org/officeDocument/2006/relationships/hyperlink" Target="mailto:angelgarzon1087@outlook.es" TargetMode="External"/><Relationship Id="rId311" Type="http://schemas.openxmlformats.org/officeDocument/2006/relationships/hyperlink" Target="mailto:luzhsuarez@hotmail.com" TargetMode="External"/><Relationship Id="rId409" Type="http://schemas.openxmlformats.org/officeDocument/2006/relationships/hyperlink" Target="mailto:heidygeraldine.novoa@hotmail.com" TargetMode="External"/><Relationship Id="rId963" Type="http://schemas.openxmlformats.org/officeDocument/2006/relationships/hyperlink" Target="mailto:camiloangell553@gmail.com" TargetMode="External"/><Relationship Id="rId1039" Type="http://schemas.openxmlformats.org/officeDocument/2006/relationships/hyperlink" Target="mailto:nicolgaitan0@gmail.com" TargetMode="External"/><Relationship Id="rId1246" Type="http://schemas.openxmlformats.org/officeDocument/2006/relationships/hyperlink" Target="mailto:johanamuetevip@gmail.com" TargetMode="External"/><Relationship Id="rId1898" Type="http://schemas.openxmlformats.org/officeDocument/2006/relationships/hyperlink" Target="mailto:tatianagalindo1212@gmail.com" TargetMode="External"/><Relationship Id="rId92" Type="http://schemas.openxmlformats.org/officeDocument/2006/relationships/hyperlink" Target="mailto:ericavivianabarretomedina@gmail.com" TargetMode="External"/><Relationship Id="rId616" Type="http://schemas.openxmlformats.org/officeDocument/2006/relationships/hyperlink" Target="mailto:yohis121205@gmail.com" TargetMode="External"/><Relationship Id="rId823" Type="http://schemas.openxmlformats.org/officeDocument/2006/relationships/hyperlink" Target="mailto:alejandro.mart292@gmail.com" TargetMode="External"/><Relationship Id="rId1453" Type="http://schemas.openxmlformats.org/officeDocument/2006/relationships/hyperlink" Target="mailto:yusseth1cardenas@gmail.com" TargetMode="External"/><Relationship Id="rId1660" Type="http://schemas.openxmlformats.org/officeDocument/2006/relationships/hyperlink" Target="mailto:umsandra@hotmail.com" TargetMode="External"/><Relationship Id="rId1758" Type="http://schemas.openxmlformats.org/officeDocument/2006/relationships/hyperlink" Target="mailto:pinedaking.456@gmail.com" TargetMode="External"/><Relationship Id="rId1106" Type="http://schemas.openxmlformats.org/officeDocument/2006/relationships/hyperlink" Target="mailto:jmquiroga2406@gmail.com" TargetMode="External"/><Relationship Id="rId1313" Type="http://schemas.openxmlformats.org/officeDocument/2006/relationships/hyperlink" Target="mailto:maciasjepherson@gmail.com" TargetMode="External"/><Relationship Id="rId1520" Type="http://schemas.openxmlformats.org/officeDocument/2006/relationships/hyperlink" Target="mailto:luisahdez90@gmail.com" TargetMode="External"/><Relationship Id="rId1965" Type="http://schemas.openxmlformats.org/officeDocument/2006/relationships/hyperlink" Target="mailto:angiebenavidez73@gmail.com" TargetMode="External"/><Relationship Id="rId1618" Type="http://schemas.openxmlformats.org/officeDocument/2006/relationships/hyperlink" Target="mailto:lindazabaletaconde2111@gmail.com" TargetMode="External"/><Relationship Id="rId1825" Type="http://schemas.openxmlformats.org/officeDocument/2006/relationships/hyperlink" Target="mailto:jhonroma12@gmail.com" TargetMode="External"/><Relationship Id="rId199" Type="http://schemas.openxmlformats.org/officeDocument/2006/relationships/hyperlink" Target="mailto:Jcelis575@gmail.com" TargetMode="External"/><Relationship Id="rId2087" Type="http://schemas.openxmlformats.org/officeDocument/2006/relationships/hyperlink" Target="mailto:andreaquirama2005@gmail.com" TargetMode="External"/><Relationship Id="rId266" Type="http://schemas.openxmlformats.org/officeDocument/2006/relationships/hyperlink" Target="mailto:vivianagarciadp@hotmail.com" TargetMode="External"/><Relationship Id="rId473" Type="http://schemas.openxmlformats.org/officeDocument/2006/relationships/hyperlink" Target="mailto:veienrique@gmail.com" TargetMode="External"/><Relationship Id="rId680" Type="http://schemas.openxmlformats.org/officeDocument/2006/relationships/hyperlink" Target="mailto:olayadaniela061@gmail.com" TargetMode="External"/><Relationship Id="rId126" Type="http://schemas.openxmlformats.org/officeDocument/2006/relationships/hyperlink" Target="mailto:sebas61954@hotmail.com" TargetMode="External"/><Relationship Id="rId333" Type="http://schemas.openxmlformats.org/officeDocument/2006/relationships/hyperlink" Target="mailto:sergioenga@gmail.com" TargetMode="External"/><Relationship Id="rId540" Type="http://schemas.openxmlformats.org/officeDocument/2006/relationships/hyperlink" Target="mailto:paola112498@gmail.com" TargetMode="External"/><Relationship Id="rId778" Type="http://schemas.openxmlformats.org/officeDocument/2006/relationships/hyperlink" Target="mailto:japerezd.jp@gmail.com" TargetMode="External"/><Relationship Id="rId985" Type="http://schemas.openxmlformats.org/officeDocument/2006/relationships/hyperlink" Target="mailto:alejandracontreras845@gmail.com" TargetMode="External"/><Relationship Id="rId1170" Type="http://schemas.openxmlformats.org/officeDocument/2006/relationships/hyperlink" Target="mailto:karlaluna823@hotmail.com" TargetMode="External"/><Relationship Id="rId2014" Type="http://schemas.openxmlformats.org/officeDocument/2006/relationships/hyperlink" Target="mailto:lauravictoria7447@gmail.com" TargetMode="External"/><Relationship Id="rId638" Type="http://schemas.openxmlformats.org/officeDocument/2006/relationships/hyperlink" Target="mailto:sammyvirguez@gmail.com" TargetMode="External"/><Relationship Id="rId845" Type="http://schemas.openxmlformats.org/officeDocument/2006/relationships/hyperlink" Target="mailto:tedwin752@gmail.com" TargetMode="External"/><Relationship Id="rId1030" Type="http://schemas.openxmlformats.org/officeDocument/2006/relationships/hyperlink" Target="mailto:gilalejandra909@gmail.com" TargetMode="External"/><Relationship Id="rId1268" Type="http://schemas.openxmlformats.org/officeDocument/2006/relationships/hyperlink" Target="mailto:rstivenalejandro@gmail.com" TargetMode="External"/><Relationship Id="rId1475" Type="http://schemas.openxmlformats.org/officeDocument/2006/relationships/hyperlink" Target="mailto:juancho180201@gmail.com" TargetMode="External"/><Relationship Id="rId1682" Type="http://schemas.openxmlformats.org/officeDocument/2006/relationships/hyperlink" Target="mailto:oyolaoscarfernando@gmail.com" TargetMode="External"/><Relationship Id="rId400" Type="http://schemas.openxmlformats.org/officeDocument/2006/relationships/hyperlink" Target="mailto:maldonadovelac@gmail.com" TargetMode="External"/><Relationship Id="rId705" Type="http://schemas.openxmlformats.org/officeDocument/2006/relationships/hyperlink" Target="mailto:br270621@gmail.com" TargetMode="External"/><Relationship Id="rId1128" Type="http://schemas.openxmlformats.org/officeDocument/2006/relationships/hyperlink" Target="mailto:almoro177@hotmail.com" TargetMode="External"/><Relationship Id="rId1335" Type="http://schemas.openxmlformats.org/officeDocument/2006/relationships/hyperlink" Target="mailto:chicram31@gmail.com" TargetMode="External"/><Relationship Id="rId1542" Type="http://schemas.openxmlformats.org/officeDocument/2006/relationships/hyperlink" Target="mailto:julieth2647@gmail.com" TargetMode="External"/><Relationship Id="rId1987" Type="http://schemas.openxmlformats.org/officeDocument/2006/relationships/hyperlink" Target="mailto:milenag1829@hotmail.com" TargetMode="External"/><Relationship Id="rId912" Type="http://schemas.openxmlformats.org/officeDocument/2006/relationships/hyperlink" Target="mailto:valentinamooreno@gmail.com" TargetMode="External"/><Relationship Id="rId1847" Type="http://schemas.openxmlformats.org/officeDocument/2006/relationships/hyperlink" Target="mailto:rondongarzondannakatherine@gmail.com" TargetMode="External"/><Relationship Id="rId41" Type="http://schemas.openxmlformats.org/officeDocument/2006/relationships/hyperlink" Target="mailto:luanjipu84@hotmail.com" TargetMode="External"/><Relationship Id="rId1402" Type="http://schemas.openxmlformats.org/officeDocument/2006/relationships/hyperlink" Target="mailto:12450camilo@gmail.com" TargetMode="External"/><Relationship Id="rId1707" Type="http://schemas.openxmlformats.org/officeDocument/2006/relationships/hyperlink" Target="mailto:andresfcguzman@gmail.com" TargetMode="External"/><Relationship Id="rId190" Type="http://schemas.openxmlformats.org/officeDocument/2006/relationships/hyperlink" Target="mailto:ludamuba@yahoo.es" TargetMode="External"/><Relationship Id="rId288" Type="http://schemas.openxmlformats.org/officeDocument/2006/relationships/hyperlink" Target="mailto:nelson.vallejo483@gmail.com" TargetMode="External"/><Relationship Id="rId1914" Type="http://schemas.openxmlformats.org/officeDocument/2006/relationships/hyperlink" Target="mailto:niicolascortes321@gmail.com" TargetMode="External"/><Relationship Id="rId495" Type="http://schemas.openxmlformats.org/officeDocument/2006/relationships/hyperlink" Target="mailto:stefanylinares23@gmail.com" TargetMode="External"/><Relationship Id="rId148" Type="http://schemas.openxmlformats.org/officeDocument/2006/relationships/hyperlink" Target="mailto:angiie.mora30@gmail.com" TargetMode="External"/><Relationship Id="rId355" Type="http://schemas.openxmlformats.org/officeDocument/2006/relationships/hyperlink" Target="mailto:valenvale8@hotmail.com" TargetMode="External"/><Relationship Id="rId562" Type="http://schemas.openxmlformats.org/officeDocument/2006/relationships/hyperlink" Target="mailto:npatriciag13@gmail.com" TargetMode="External"/><Relationship Id="rId1192" Type="http://schemas.openxmlformats.org/officeDocument/2006/relationships/hyperlink" Target="mailto:lulubohorquez04@gmail.com" TargetMode="External"/><Relationship Id="rId2036" Type="http://schemas.openxmlformats.org/officeDocument/2006/relationships/hyperlink" Target="mailto:santiagochaparro1.80@gmail.com" TargetMode="External"/><Relationship Id="rId215" Type="http://schemas.openxmlformats.org/officeDocument/2006/relationships/hyperlink" Target="mailto:henryparra800@gmail.com" TargetMode="External"/><Relationship Id="rId422" Type="http://schemas.openxmlformats.org/officeDocument/2006/relationships/hyperlink" Target="mailto:milenajgabriela9516@gmail.com" TargetMode="External"/><Relationship Id="rId867" Type="http://schemas.openxmlformats.org/officeDocument/2006/relationships/hyperlink" Target="mailto:mariaalejrt@gmail.com" TargetMode="External"/><Relationship Id="rId1052" Type="http://schemas.openxmlformats.org/officeDocument/2006/relationships/hyperlink" Target="mailto:guamode04@gmail.com" TargetMode="External"/><Relationship Id="rId1497" Type="http://schemas.openxmlformats.org/officeDocument/2006/relationships/hyperlink" Target="mailto:vivianaruiz2117@outlook.com" TargetMode="External"/><Relationship Id="rId2103" Type="http://schemas.openxmlformats.org/officeDocument/2006/relationships/hyperlink" Target="mailto:santicastro23@outlook.com" TargetMode="External"/><Relationship Id="rId727" Type="http://schemas.openxmlformats.org/officeDocument/2006/relationships/hyperlink" Target="mailto:gdanielaescobar20@gmail.com" TargetMode="External"/><Relationship Id="rId934" Type="http://schemas.openxmlformats.org/officeDocument/2006/relationships/hyperlink" Target="mailto:estefaniamarquinzapata@gmail.com" TargetMode="External"/><Relationship Id="rId1357" Type="http://schemas.openxmlformats.org/officeDocument/2006/relationships/hyperlink" Target="mailto:angienataliaguerrerolopez@gmail.com" TargetMode="External"/><Relationship Id="rId1564" Type="http://schemas.openxmlformats.org/officeDocument/2006/relationships/hyperlink" Target="mailto:montielcipagauta25@gmail.com" TargetMode="External"/><Relationship Id="rId1771" Type="http://schemas.openxmlformats.org/officeDocument/2006/relationships/hyperlink" Target="mailto:katerinesantamaria2015@gmail.com" TargetMode="External"/><Relationship Id="rId63" Type="http://schemas.openxmlformats.org/officeDocument/2006/relationships/hyperlink" Target="mailto:johiss762@gmail.com" TargetMode="External"/><Relationship Id="rId1217" Type="http://schemas.openxmlformats.org/officeDocument/2006/relationships/hyperlink" Target="mailto:divampadilla12@gmail.com" TargetMode="External"/><Relationship Id="rId1424" Type="http://schemas.openxmlformats.org/officeDocument/2006/relationships/hyperlink" Target="mailto:pulido_1995-05b@hotmail.com" TargetMode="External"/><Relationship Id="rId1631" Type="http://schemas.openxmlformats.org/officeDocument/2006/relationships/hyperlink" Target="mailto:jinethjerez@hotmail.com" TargetMode="External"/><Relationship Id="rId1869" Type="http://schemas.openxmlformats.org/officeDocument/2006/relationships/hyperlink" Target="mailto:jeek2628@hotmail.com" TargetMode="External"/><Relationship Id="rId1729" Type="http://schemas.openxmlformats.org/officeDocument/2006/relationships/hyperlink" Target="mailto:heidyvanegas596@gmail.com" TargetMode="External"/><Relationship Id="rId1936" Type="http://schemas.openxmlformats.org/officeDocument/2006/relationships/hyperlink" Target="mailto:ninoalexandra59@gmail.com" TargetMode="External"/><Relationship Id="rId377" Type="http://schemas.openxmlformats.org/officeDocument/2006/relationships/hyperlink" Target="mailto:mariasilva1986@gmail.com" TargetMode="External"/><Relationship Id="rId584" Type="http://schemas.openxmlformats.org/officeDocument/2006/relationships/hyperlink" Target="mailto:javiermillo.11@gmail.com" TargetMode="External"/><Relationship Id="rId2058" Type="http://schemas.openxmlformats.org/officeDocument/2006/relationships/hyperlink" Target="mailto:yaloy7@live.com" TargetMode="External"/><Relationship Id="rId5" Type="http://schemas.openxmlformats.org/officeDocument/2006/relationships/hyperlink" Target="mailto:Clickedcomunicaciondigital@gmail.com" TargetMode="External"/><Relationship Id="rId237" Type="http://schemas.openxmlformats.org/officeDocument/2006/relationships/hyperlink" Target="mailto:daniepela17@hotmail.com" TargetMode="External"/><Relationship Id="rId791" Type="http://schemas.openxmlformats.org/officeDocument/2006/relationships/hyperlink" Target="mailto:ana_yu.18@hotmail.com" TargetMode="External"/><Relationship Id="rId889" Type="http://schemas.openxmlformats.org/officeDocument/2006/relationships/hyperlink" Target="mailto:smith28@hotmail.es" TargetMode="External"/><Relationship Id="rId1074" Type="http://schemas.openxmlformats.org/officeDocument/2006/relationships/hyperlink" Target="mailto:g-flores15@hotmail.com" TargetMode="External"/><Relationship Id="rId444" Type="http://schemas.openxmlformats.org/officeDocument/2006/relationships/hyperlink" Target="mailto:angela2019cuadroa@gmail.com" TargetMode="External"/><Relationship Id="rId651" Type="http://schemas.openxmlformats.org/officeDocument/2006/relationships/hyperlink" Target="mailto:Jmenesesto@gmail.com" TargetMode="External"/><Relationship Id="rId749" Type="http://schemas.openxmlformats.org/officeDocument/2006/relationships/hyperlink" Target="mailto:monica-garcia27@hotmail.com" TargetMode="External"/><Relationship Id="rId1281" Type="http://schemas.openxmlformats.org/officeDocument/2006/relationships/hyperlink" Target="mailto:juancbastian.97@hotmail.com" TargetMode="External"/><Relationship Id="rId1379" Type="http://schemas.openxmlformats.org/officeDocument/2006/relationships/hyperlink" Target="mailto:cmilagarzon80@gmail.com" TargetMode="External"/><Relationship Id="rId1586" Type="http://schemas.openxmlformats.org/officeDocument/2006/relationships/hyperlink" Target="mailto:nahia0503@gmail.com" TargetMode="External"/><Relationship Id="rId304" Type="http://schemas.openxmlformats.org/officeDocument/2006/relationships/hyperlink" Target="mailto:carol-tn24@hotmail.com" TargetMode="External"/><Relationship Id="rId511" Type="http://schemas.openxmlformats.org/officeDocument/2006/relationships/hyperlink" Target="mailto:nata.ly1605@hotmail.com" TargetMode="External"/><Relationship Id="rId609" Type="http://schemas.openxmlformats.org/officeDocument/2006/relationships/hyperlink" Target="mailto:andres11grautoff@hotmail.com" TargetMode="External"/><Relationship Id="rId956" Type="http://schemas.openxmlformats.org/officeDocument/2006/relationships/hyperlink" Target="mailto:baironrdrgz9@hotmail.com" TargetMode="External"/><Relationship Id="rId1141" Type="http://schemas.openxmlformats.org/officeDocument/2006/relationships/hyperlink" Target="mailto:Eppa23p@gmail.com" TargetMode="External"/><Relationship Id="rId1239" Type="http://schemas.openxmlformats.org/officeDocument/2006/relationships/hyperlink" Target="mailto:papeleriaelcali@outlook.es" TargetMode="External"/><Relationship Id="rId1793" Type="http://schemas.openxmlformats.org/officeDocument/2006/relationships/hyperlink" Target="mailto:rodriguez971015@gmail.com" TargetMode="External"/><Relationship Id="rId85" Type="http://schemas.openxmlformats.org/officeDocument/2006/relationships/hyperlink" Target="mailto:tatan.perez2001@hotmail.com" TargetMode="External"/><Relationship Id="rId816" Type="http://schemas.openxmlformats.org/officeDocument/2006/relationships/hyperlink" Target="mailto:williamenriqueamayabarrera@gmail.com" TargetMode="External"/><Relationship Id="rId1001" Type="http://schemas.openxmlformats.org/officeDocument/2006/relationships/hyperlink" Target="mailto:enaramen369@gmail.com" TargetMode="External"/><Relationship Id="rId1446" Type="http://schemas.openxmlformats.org/officeDocument/2006/relationships/hyperlink" Target="mailto:sara.2015varonmurillo@gmail.com" TargetMode="External"/><Relationship Id="rId1653" Type="http://schemas.openxmlformats.org/officeDocument/2006/relationships/hyperlink" Target="mailto:sofiaespitia95@hotmail.com" TargetMode="External"/><Relationship Id="rId1860" Type="http://schemas.openxmlformats.org/officeDocument/2006/relationships/hyperlink" Target="mailto:dylanmllg115@hotmail.es" TargetMode="External"/><Relationship Id="rId1306" Type="http://schemas.openxmlformats.org/officeDocument/2006/relationships/hyperlink" Target="mailto:fernandamelo2608@hotmail.com" TargetMode="External"/><Relationship Id="rId1513" Type="http://schemas.openxmlformats.org/officeDocument/2006/relationships/hyperlink" Target="mailto:lauralon1810@gmail.com" TargetMode="External"/><Relationship Id="rId1720" Type="http://schemas.openxmlformats.org/officeDocument/2006/relationships/hyperlink" Target="mailto:mgmontenegro415@gmail.com" TargetMode="External"/><Relationship Id="rId1958" Type="http://schemas.openxmlformats.org/officeDocument/2006/relationships/hyperlink" Target="mailto:sandra.dimate6427@gmail.com" TargetMode="External"/><Relationship Id="rId12" Type="http://schemas.openxmlformats.org/officeDocument/2006/relationships/hyperlink" Target="mailto:melany150102@gmail.com" TargetMode="External"/><Relationship Id="rId1818" Type="http://schemas.openxmlformats.org/officeDocument/2006/relationships/hyperlink" Target="mailto:karo19leon@gmail.com" TargetMode="External"/><Relationship Id="rId161" Type="http://schemas.openxmlformats.org/officeDocument/2006/relationships/hyperlink" Target="mailto:jennyferrinconreyes@gmail.com" TargetMode="External"/><Relationship Id="rId399" Type="http://schemas.openxmlformats.org/officeDocument/2006/relationships/hyperlink" Target="mailto:manutec81@hotmail.com" TargetMode="External"/><Relationship Id="rId259" Type="http://schemas.openxmlformats.org/officeDocument/2006/relationships/hyperlink" Target="mailto:juniorgonzalez990819@gmail.com" TargetMode="External"/><Relationship Id="rId466" Type="http://schemas.openxmlformats.org/officeDocument/2006/relationships/hyperlink" Target="mailto:daniela_correa25@hotmail.com" TargetMode="External"/><Relationship Id="rId673" Type="http://schemas.openxmlformats.org/officeDocument/2006/relationships/hyperlink" Target="mailto:fannymhernandez789@gmail.com" TargetMode="External"/><Relationship Id="rId880" Type="http://schemas.openxmlformats.org/officeDocument/2006/relationships/hyperlink" Target="mailto:fercho-moralest9@hotmail.com" TargetMode="External"/><Relationship Id="rId1096" Type="http://schemas.openxmlformats.org/officeDocument/2006/relationships/hyperlink" Target="mailto:johiitan12@gmail.com" TargetMode="External"/><Relationship Id="rId119" Type="http://schemas.openxmlformats.org/officeDocument/2006/relationships/hyperlink" Target="mailto:brandon971997@hotmail.com" TargetMode="External"/><Relationship Id="rId326" Type="http://schemas.openxmlformats.org/officeDocument/2006/relationships/hyperlink" Target="mailto:aliramirez0622@gmail.com" TargetMode="External"/><Relationship Id="rId533" Type="http://schemas.openxmlformats.org/officeDocument/2006/relationships/hyperlink" Target="mailto:katheriin.castaneda@gmail.com" TargetMode="External"/><Relationship Id="rId978" Type="http://schemas.openxmlformats.org/officeDocument/2006/relationships/hyperlink" Target="mailto:catavargas529@gmail.com" TargetMode="External"/><Relationship Id="rId1163" Type="http://schemas.openxmlformats.org/officeDocument/2006/relationships/hyperlink" Target="mailto:licethramirez55@gmail.com" TargetMode="External"/><Relationship Id="rId1370" Type="http://schemas.openxmlformats.org/officeDocument/2006/relationships/hyperlink" Target="mailto:df53125@gmail.com" TargetMode="External"/><Relationship Id="rId2007" Type="http://schemas.openxmlformats.org/officeDocument/2006/relationships/hyperlink" Target="mailto:estefysanabria666@gmail.com" TargetMode="External"/><Relationship Id="rId740" Type="http://schemas.openxmlformats.org/officeDocument/2006/relationships/hyperlink" Target="mailto:j.fjonathan@hotmail.com" TargetMode="External"/><Relationship Id="rId838" Type="http://schemas.openxmlformats.org/officeDocument/2006/relationships/hyperlink" Target="mailto:juanesgonzalez230@gmail.com" TargetMode="External"/><Relationship Id="rId1023" Type="http://schemas.openxmlformats.org/officeDocument/2006/relationships/hyperlink" Target="mailto:vs1952337@gmail.com" TargetMode="External"/><Relationship Id="rId1468" Type="http://schemas.openxmlformats.org/officeDocument/2006/relationships/hyperlink" Target="mailto:mariocifuentesalonso@gmail.com" TargetMode="External"/><Relationship Id="rId1675" Type="http://schemas.openxmlformats.org/officeDocument/2006/relationships/hyperlink" Target="mailto:luisurrutia492@gmail.com" TargetMode="External"/><Relationship Id="rId1882" Type="http://schemas.openxmlformats.org/officeDocument/2006/relationships/hyperlink" Target="mailto:angieg2813@gmail.com" TargetMode="External"/><Relationship Id="rId600" Type="http://schemas.openxmlformats.org/officeDocument/2006/relationships/hyperlink" Target="mailto:24valentinatapiero@gmail.com" TargetMode="External"/><Relationship Id="rId1230" Type="http://schemas.openxmlformats.org/officeDocument/2006/relationships/hyperlink" Target="mailto:eromero.071090@gmail.com" TargetMode="External"/><Relationship Id="rId1328" Type="http://schemas.openxmlformats.org/officeDocument/2006/relationships/hyperlink" Target="mailto:cristiann14junio@gmail.com" TargetMode="External"/><Relationship Id="rId1535" Type="http://schemas.openxmlformats.org/officeDocument/2006/relationships/hyperlink" Target="mailto:brayanchoco98@gmail.com" TargetMode="External"/><Relationship Id="rId905" Type="http://schemas.openxmlformats.org/officeDocument/2006/relationships/hyperlink" Target="mailto:luisafernandaaa@hotmail.com" TargetMode="External"/><Relationship Id="rId1742" Type="http://schemas.openxmlformats.org/officeDocument/2006/relationships/hyperlink" Target="mailto:aleja.castro.cetina595@gmail.com" TargetMode="External"/><Relationship Id="rId34" Type="http://schemas.openxmlformats.org/officeDocument/2006/relationships/hyperlink" Target="mailto:dacardona2818@misena.edu.co" TargetMode="External"/><Relationship Id="rId1602" Type="http://schemas.openxmlformats.org/officeDocument/2006/relationships/hyperlink" Target="mailto:yinethtique99@gmail.com" TargetMode="External"/><Relationship Id="rId183" Type="http://schemas.openxmlformats.org/officeDocument/2006/relationships/hyperlink" Target="mailto:alejopz706@hotmail.com" TargetMode="External"/><Relationship Id="rId390" Type="http://schemas.openxmlformats.org/officeDocument/2006/relationships/hyperlink" Target="mailto:alejitarroyo@hotmail.com" TargetMode="External"/><Relationship Id="rId1907" Type="http://schemas.openxmlformats.org/officeDocument/2006/relationships/hyperlink" Target="mailto:emrodriguez022@misena.edu.co" TargetMode="External"/><Relationship Id="rId2071" Type="http://schemas.openxmlformats.org/officeDocument/2006/relationships/hyperlink" Target="mailto:j.jfajardo@hotmail.com" TargetMode="External"/><Relationship Id="rId250" Type="http://schemas.openxmlformats.org/officeDocument/2006/relationships/hyperlink" Target="mailto:yuliyulieth64@hotmail.com" TargetMode="External"/><Relationship Id="rId488" Type="http://schemas.openxmlformats.org/officeDocument/2006/relationships/hyperlink" Target="mailto:leidyzamora30@gmail.com" TargetMode="External"/><Relationship Id="rId695" Type="http://schemas.openxmlformats.org/officeDocument/2006/relationships/hyperlink" Target="mailto:Kanicolsalo@gmail.com" TargetMode="External"/><Relationship Id="rId110" Type="http://schemas.openxmlformats.org/officeDocument/2006/relationships/hyperlink" Target="mailto:brayandj2020@gmail.com" TargetMode="External"/><Relationship Id="rId348" Type="http://schemas.openxmlformats.org/officeDocument/2006/relationships/hyperlink" Target="mailto:bethy.lemus20@gmail.com" TargetMode="External"/><Relationship Id="rId555" Type="http://schemas.openxmlformats.org/officeDocument/2006/relationships/hyperlink" Target="mailto:jeferramirezu@hotmail.com" TargetMode="External"/><Relationship Id="rId762" Type="http://schemas.openxmlformats.org/officeDocument/2006/relationships/hyperlink" Target="mailto:camiifernandezgallego@gmail.com" TargetMode="External"/><Relationship Id="rId1185" Type="http://schemas.openxmlformats.org/officeDocument/2006/relationships/hyperlink" Target="mailto:damiangarcia1601@hotmail.com" TargetMode="External"/><Relationship Id="rId1392" Type="http://schemas.openxmlformats.org/officeDocument/2006/relationships/hyperlink" Target="mailto:yesteban275@gmail.com" TargetMode="External"/><Relationship Id="rId2029" Type="http://schemas.openxmlformats.org/officeDocument/2006/relationships/hyperlink" Target="mailto:diegof-romero1210@outlook.es" TargetMode="External"/><Relationship Id="rId208" Type="http://schemas.openxmlformats.org/officeDocument/2006/relationships/hyperlink" Target="mailto:katerinthmayusa@gmail.com" TargetMode="External"/><Relationship Id="rId415" Type="http://schemas.openxmlformats.org/officeDocument/2006/relationships/hyperlink" Target="mailto:solanod56@gmail.com" TargetMode="External"/><Relationship Id="rId622" Type="http://schemas.openxmlformats.org/officeDocument/2006/relationships/hyperlink" Target="mailto:Chikosilvestre@hotmail.com" TargetMode="External"/><Relationship Id="rId1045" Type="http://schemas.openxmlformats.org/officeDocument/2006/relationships/hyperlink" Target="mailto:jupacama111@gmail.com" TargetMode="External"/><Relationship Id="rId1252" Type="http://schemas.openxmlformats.org/officeDocument/2006/relationships/hyperlink" Target="mailto:hassmantilla@gmail.com" TargetMode="External"/><Relationship Id="rId1697" Type="http://schemas.openxmlformats.org/officeDocument/2006/relationships/hyperlink" Target="mailto:leidydaya348@hotmail.com" TargetMode="External"/><Relationship Id="rId927" Type="http://schemas.openxmlformats.org/officeDocument/2006/relationships/hyperlink" Target="mailto:arey32640@gmail.com" TargetMode="External"/><Relationship Id="rId1112" Type="http://schemas.openxmlformats.org/officeDocument/2006/relationships/hyperlink" Target="mailto:alejapink86@gmail.com" TargetMode="External"/><Relationship Id="rId1557" Type="http://schemas.openxmlformats.org/officeDocument/2006/relationships/hyperlink" Target="mailto:jirud20@hotmail.com" TargetMode="External"/><Relationship Id="rId1764" Type="http://schemas.openxmlformats.org/officeDocument/2006/relationships/hyperlink" Target="mailto:sindycarolina.vf@gmail.com" TargetMode="External"/><Relationship Id="rId1971" Type="http://schemas.openxmlformats.org/officeDocument/2006/relationships/hyperlink" Target="mailto:liliceri4@gmail.com" TargetMode="External"/><Relationship Id="rId56" Type="http://schemas.openxmlformats.org/officeDocument/2006/relationships/hyperlink" Target="mailto:rinconyeli07@gmail.com" TargetMode="External"/><Relationship Id="rId1417" Type="http://schemas.openxmlformats.org/officeDocument/2006/relationships/hyperlink" Target="mailto:cordobakarol07@gmail.com" TargetMode="External"/><Relationship Id="rId1624" Type="http://schemas.openxmlformats.org/officeDocument/2006/relationships/hyperlink" Target="mailto:mariocifuentesalonso@gmail.com" TargetMode="External"/><Relationship Id="rId1831" Type="http://schemas.openxmlformats.org/officeDocument/2006/relationships/hyperlink" Target="mailto:vargas.dennis508@gmail.com" TargetMode="External"/><Relationship Id="rId1929" Type="http://schemas.openxmlformats.org/officeDocument/2006/relationships/hyperlink" Target="mailto:jirehreina2423@gmail.com" TargetMode="External"/><Relationship Id="rId2093" Type="http://schemas.openxmlformats.org/officeDocument/2006/relationships/hyperlink" Target="mailto:alejogerena2@gmail.com" TargetMode="External"/><Relationship Id="rId272" Type="http://schemas.openxmlformats.org/officeDocument/2006/relationships/hyperlink" Target="mailto:ojgr1015@hotmail.com" TargetMode="External"/><Relationship Id="rId577" Type="http://schemas.openxmlformats.org/officeDocument/2006/relationships/hyperlink" Target="mailto:angieleguizamon@hotmail.com" TargetMode="External"/><Relationship Id="rId132" Type="http://schemas.openxmlformats.org/officeDocument/2006/relationships/hyperlink" Target="mailto:camilomojica@outlook.es" TargetMode="External"/><Relationship Id="rId784" Type="http://schemas.openxmlformats.org/officeDocument/2006/relationships/hyperlink" Target="mailto:karolviviana.kr@gmail.com" TargetMode="External"/><Relationship Id="rId991" Type="http://schemas.openxmlformats.org/officeDocument/2006/relationships/hyperlink" Target="mailto:leonlozano.23@gmail.com" TargetMode="External"/><Relationship Id="rId1067" Type="http://schemas.openxmlformats.org/officeDocument/2006/relationships/hyperlink" Target="mailto:wen.emi.cris@gmail.com" TargetMode="External"/><Relationship Id="rId2020" Type="http://schemas.openxmlformats.org/officeDocument/2006/relationships/hyperlink" Target="mailto:navarroviloriaselenamaria@gmail.com" TargetMode="External"/><Relationship Id="rId437" Type="http://schemas.openxmlformats.org/officeDocument/2006/relationships/hyperlink" Target="mailto:edison_0704@hotmail.com" TargetMode="External"/><Relationship Id="rId644" Type="http://schemas.openxmlformats.org/officeDocument/2006/relationships/hyperlink" Target="mailto:Karencitanavarro03@gmail.com" TargetMode="External"/><Relationship Id="rId851" Type="http://schemas.openxmlformats.org/officeDocument/2006/relationships/hyperlink" Target="mailto:linaprieto53@gmail.com" TargetMode="External"/><Relationship Id="rId1274" Type="http://schemas.openxmlformats.org/officeDocument/2006/relationships/hyperlink" Target="mailto:teo.gacha.97@gmail.com" TargetMode="External"/><Relationship Id="rId1481" Type="http://schemas.openxmlformats.org/officeDocument/2006/relationships/hyperlink" Target="mailto:aleja_.1994@hotmail.com" TargetMode="External"/><Relationship Id="rId1579" Type="http://schemas.openxmlformats.org/officeDocument/2006/relationships/hyperlink" Target="mailto:angier_153@hotmail.com" TargetMode="External"/><Relationship Id="rId504" Type="http://schemas.openxmlformats.org/officeDocument/2006/relationships/hyperlink" Target="mailto:dayannehernandezceron@gmail.com" TargetMode="External"/><Relationship Id="rId711" Type="http://schemas.openxmlformats.org/officeDocument/2006/relationships/hyperlink" Target="mailto:LESLYE_07@OUTLOOK.COM" TargetMode="External"/><Relationship Id="rId949" Type="http://schemas.openxmlformats.org/officeDocument/2006/relationships/hyperlink" Target="mailto:as503052@gmail.com" TargetMode="External"/><Relationship Id="rId1134" Type="http://schemas.openxmlformats.org/officeDocument/2006/relationships/hyperlink" Target="mailto:natibaytista12@gmail.com" TargetMode="External"/><Relationship Id="rId1341" Type="http://schemas.openxmlformats.org/officeDocument/2006/relationships/hyperlink" Target="mailto:daniel_steven_25@hotmail.com" TargetMode="External"/><Relationship Id="rId1786" Type="http://schemas.openxmlformats.org/officeDocument/2006/relationships/hyperlink" Target="mailto:valecami-martinez@outlook.es" TargetMode="External"/><Relationship Id="rId1993" Type="http://schemas.openxmlformats.org/officeDocument/2006/relationships/hyperlink" Target="mailto:vaguerra27@gmail.com" TargetMode="External"/><Relationship Id="rId78" Type="http://schemas.openxmlformats.org/officeDocument/2006/relationships/hyperlink" Target="mailto:handymonsaenz2893@gmail.com" TargetMode="External"/><Relationship Id="rId809" Type="http://schemas.openxmlformats.org/officeDocument/2006/relationships/hyperlink" Target="mailto:mayerlyromero839@gmail.com" TargetMode="External"/><Relationship Id="rId1201" Type="http://schemas.openxmlformats.org/officeDocument/2006/relationships/hyperlink" Target="mailto:andidiaz94@gmail.com" TargetMode="External"/><Relationship Id="rId1439" Type="http://schemas.openxmlformats.org/officeDocument/2006/relationships/hyperlink" Target="mailto:angiepao2112@hotmail.com" TargetMode="External"/><Relationship Id="rId1646" Type="http://schemas.openxmlformats.org/officeDocument/2006/relationships/hyperlink" Target="mailto:lasanabria64@misena.edu.co" TargetMode="External"/><Relationship Id="rId1853" Type="http://schemas.openxmlformats.org/officeDocument/2006/relationships/hyperlink" Target="mailto:daalejandro2604@gmail.com" TargetMode="External"/><Relationship Id="rId1506" Type="http://schemas.openxmlformats.org/officeDocument/2006/relationships/hyperlink" Target="mailto:yedicarolinasanchez@gmail.com" TargetMode="External"/><Relationship Id="rId1713" Type="http://schemas.openxmlformats.org/officeDocument/2006/relationships/hyperlink" Target="mailto:yuliethlara97@gmail.com" TargetMode="External"/><Relationship Id="rId1920" Type="http://schemas.openxmlformats.org/officeDocument/2006/relationships/hyperlink" Target="mailto:nataliaquintero1902@gmail.com" TargetMode="External"/><Relationship Id="rId294" Type="http://schemas.openxmlformats.org/officeDocument/2006/relationships/hyperlink" Target="mailto:edmurcia7@outlook.com" TargetMode="External"/><Relationship Id="rId154" Type="http://schemas.openxmlformats.org/officeDocument/2006/relationships/hyperlink" Target="mailto:millegus_23@hotmail.com" TargetMode="External"/><Relationship Id="rId361" Type="http://schemas.openxmlformats.org/officeDocument/2006/relationships/hyperlink" Target="mailto:luzamorenol24@hotmail.com" TargetMode="External"/><Relationship Id="rId599" Type="http://schemas.openxmlformats.org/officeDocument/2006/relationships/hyperlink" Target="mailto:manuela.fr.98@gmail.com" TargetMode="External"/><Relationship Id="rId2042" Type="http://schemas.openxmlformats.org/officeDocument/2006/relationships/hyperlink" Target="mailto:brayanstevenbenavidessandoval@gmail.com" TargetMode="External"/><Relationship Id="rId459" Type="http://schemas.openxmlformats.org/officeDocument/2006/relationships/hyperlink" Target="mailto:lb.870531@hotmail.com" TargetMode="External"/><Relationship Id="rId666" Type="http://schemas.openxmlformats.org/officeDocument/2006/relationships/hyperlink" Target="mailto:Jeimycatherinelopez@gmail.com" TargetMode="External"/><Relationship Id="rId873" Type="http://schemas.openxmlformats.org/officeDocument/2006/relationships/hyperlink" Target="mailto:nicoll.jutinico301@gmail.com" TargetMode="External"/><Relationship Id="rId1089" Type="http://schemas.openxmlformats.org/officeDocument/2006/relationships/hyperlink" Target="mailto:angielore034@gmail.com" TargetMode="External"/><Relationship Id="rId1296" Type="http://schemas.openxmlformats.org/officeDocument/2006/relationships/hyperlink" Target="mailto:david.gallego.ag@gmail.com" TargetMode="External"/><Relationship Id="rId221" Type="http://schemas.openxmlformats.org/officeDocument/2006/relationships/hyperlink" Target="mailto:thaniarodriguez026@gmail.com" TargetMode="External"/><Relationship Id="rId319" Type="http://schemas.openxmlformats.org/officeDocument/2006/relationships/hyperlink" Target="mailto:edwinalfonso2019@gmail.com" TargetMode="External"/><Relationship Id="rId526" Type="http://schemas.openxmlformats.org/officeDocument/2006/relationships/hyperlink" Target="mailto:karen03esme@gmail.com" TargetMode="External"/><Relationship Id="rId1156" Type="http://schemas.openxmlformats.org/officeDocument/2006/relationships/hyperlink" Target="mailto:mpbernal10@gmail.com" TargetMode="External"/><Relationship Id="rId1363" Type="http://schemas.openxmlformats.org/officeDocument/2006/relationships/hyperlink" Target="mailto:karolina.molina@outlook.es" TargetMode="External"/><Relationship Id="rId733" Type="http://schemas.openxmlformats.org/officeDocument/2006/relationships/hyperlink" Target="mailto:lauramilena_1941@hotmail.com" TargetMode="External"/><Relationship Id="rId940" Type="http://schemas.openxmlformats.org/officeDocument/2006/relationships/hyperlink" Target="mailto:coraimapenagos18@gmail.com" TargetMode="External"/><Relationship Id="rId1016" Type="http://schemas.openxmlformats.org/officeDocument/2006/relationships/hyperlink" Target="mailto:jjairotellez1994@gmail.com" TargetMode="External"/><Relationship Id="rId1570" Type="http://schemas.openxmlformats.org/officeDocument/2006/relationships/hyperlink" Target="mailto:buitrago655@gmail.com" TargetMode="External"/><Relationship Id="rId1668" Type="http://schemas.openxmlformats.org/officeDocument/2006/relationships/hyperlink" Target="mailto:lorenazamudio05@gmail.com" TargetMode="External"/><Relationship Id="rId1875" Type="http://schemas.openxmlformats.org/officeDocument/2006/relationships/hyperlink" Target="mailto:geidyarcila3@gmail.com" TargetMode="External"/><Relationship Id="rId800" Type="http://schemas.openxmlformats.org/officeDocument/2006/relationships/hyperlink" Target="mailto:gabis51123@gmail.com" TargetMode="External"/><Relationship Id="rId1223" Type="http://schemas.openxmlformats.org/officeDocument/2006/relationships/hyperlink" Target="mailto:lucypinzon1988@gmail.com" TargetMode="External"/><Relationship Id="rId1430" Type="http://schemas.openxmlformats.org/officeDocument/2006/relationships/hyperlink" Target="mailto:camila19vargas@hotmail.com" TargetMode="External"/><Relationship Id="rId1528" Type="http://schemas.openxmlformats.org/officeDocument/2006/relationships/hyperlink" Target="mailto:stephannyrodriarias.2202@gmail.com" TargetMode="External"/><Relationship Id="rId1735" Type="http://schemas.openxmlformats.org/officeDocument/2006/relationships/hyperlink" Target="mailto:francistuard@hotmail.com" TargetMode="External"/><Relationship Id="rId1942" Type="http://schemas.openxmlformats.org/officeDocument/2006/relationships/hyperlink" Target="mailto:laura.medina22@hotmail.com" TargetMode="External"/><Relationship Id="rId27" Type="http://schemas.openxmlformats.org/officeDocument/2006/relationships/hyperlink" Target="mailto:valentina030516@gmail.com" TargetMode="External"/><Relationship Id="rId1802" Type="http://schemas.openxmlformats.org/officeDocument/2006/relationships/hyperlink" Target="mailto:Juanesknb@hotmail.com" TargetMode="External"/><Relationship Id="rId176" Type="http://schemas.openxmlformats.org/officeDocument/2006/relationships/hyperlink" Target="mailto:canojouan@gmail.com" TargetMode="External"/><Relationship Id="rId383" Type="http://schemas.openxmlformats.org/officeDocument/2006/relationships/hyperlink" Target="mailto:guzmanc534@gmail.com" TargetMode="External"/><Relationship Id="rId590" Type="http://schemas.openxmlformats.org/officeDocument/2006/relationships/hyperlink" Target="mailto:Katemarian09@gmail.com" TargetMode="External"/><Relationship Id="rId2064" Type="http://schemas.openxmlformats.org/officeDocument/2006/relationships/hyperlink" Target="mailto:jeimystevan0605@gmail.com" TargetMode="External"/><Relationship Id="rId243" Type="http://schemas.openxmlformats.org/officeDocument/2006/relationships/hyperlink" Target="mailto:alexa_ss_03@hotmail.com" TargetMode="External"/><Relationship Id="rId450" Type="http://schemas.openxmlformats.org/officeDocument/2006/relationships/hyperlink" Target="mailto:pati_j27@hotmail.com" TargetMode="External"/><Relationship Id="rId688" Type="http://schemas.openxmlformats.org/officeDocument/2006/relationships/hyperlink" Target="mailto:fbetancourt749@gmail.com" TargetMode="External"/><Relationship Id="rId895" Type="http://schemas.openxmlformats.org/officeDocument/2006/relationships/hyperlink" Target="mailto:montenegrox66@gmail.com" TargetMode="External"/><Relationship Id="rId1080" Type="http://schemas.openxmlformats.org/officeDocument/2006/relationships/hyperlink" Target="mailto:jairoandresaguilera2003@gmail.com" TargetMode="External"/><Relationship Id="rId103" Type="http://schemas.openxmlformats.org/officeDocument/2006/relationships/hyperlink" Target="mailto:laurag900328@gmail.com" TargetMode="External"/><Relationship Id="rId310" Type="http://schemas.openxmlformats.org/officeDocument/2006/relationships/hyperlink" Target="mailto:androgomez1994@gmail.com" TargetMode="External"/><Relationship Id="rId548" Type="http://schemas.openxmlformats.org/officeDocument/2006/relationships/hyperlink" Target="mailto:ec8013838@gmail.com" TargetMode="External"/><Relationship Id="rId755" Type="http://schemas.openxmlformats.org/officeDocument/2006/relationships/hyperlink" Target="mailto:mariaclaudiaherrera46@gmail.com" TargetMode="External"/><Relationship Id="rId962" Type="http://schemas.openxmlformats.org/officeDocument/2006/relationships/hyperlink" Target="mailto:javiermillo.11@gmail.com" TargetMode="External"/><Relationship Id="rId1178" Type="http://schemas.openxmlformats.org/officeDocument/2006/relationships/hyperlink" Target="mailto:juliethtivar0333@gmail.com" TargetMode="External"/><Relationship Id="rId1385" Type="http://schemas.openxmlformats.org/officeDocument/2006/relationships/hyperlink" Target="mailto:yomary2602@hotmail.com" TargetMode="External"/><Relationship Id="rId1592" Type="http://schemas.openxmlformats.org/officeDocument/2006/relationships/hyperlink" Target="mailto:jorshsegura@hotmail.com" TargetMode="External"/><Relationship Id="rId91" Type="http://schemas.openxmlformats.org/officeDocument/2006/relationships/hyperlink" Target="mailto:juansebastianurregotrujillo@gmail.com" TargetMode="External"/><Relationship Id="rId408" Type="http://schemas.openxmlformats.org/officeDocument/2006/relationships/hyperlink" Target="mailto:karolinaoyola@gmail.com" TargetMode="External"/><Relationship Id="rId615" Type="http://schemas.openxmlformats.org/officeDocument/2006/relationships/hyperlink" Target="mailto:Juan.beltran9606@gmail.com" TargetMode="External"/><Relationship Id="rId822" Type="http://schemas.openxmlformats.org/officeDocument/2006/relationships/hyperlink" Target="mailto:wilhz.gino78@gmail.com" TargetMode="External"/><Relationship Id="rId1038" Type="http://schemas.openxmlformats.org/officeDocument/2006/relationships/hyperlink" Target="mailto:dannacarolinaocampo123@gmail.com" TargetMode="External"/><Relationship Id="rId1245" Type="http://schemas.openxmlformats.org/officeDocument/2006/relationships/hyperlink" Target="mailto:jhonhawer1214@gmail.com" TargetMode="External"/><Relationship Id="rId1452" Type="http://schemas.openxmlformats.org/officeDocument/2006/relationships/hyperlink" Target="mailto:lilianascante@gmail.com" TargetMode="External"/><Relationship Id="rId1897" Type="http://schemas.openxmlformats.org/officeDocument/2006/relationships/hyperlink" Target="mailto:luz10122002@gmail.com" TargetMode="External"/><Relationship Id="rId1105" Type="http://schemas.openxmlformats.org/officeDocument/2006/relationships/hyperlink" Target="mailto:ladysierra@gmail.com" TargetMode="External"/><Relationship Id="rId1312" Type="http://schemas.openxmlformats.org/officeDocument/2006/relationships/hyperlink" Target="mailto:black7jack1@hotmail.com" TargetMode="External"/><Relationship Id="rId1757" Type="http://schemas.openxmlformats.org/officeDocument/2006/relationships/hyperlink" Target="mailto:hmichelguzmanr@gmail.com" TargetMode="External"/><Relationship Id="rId1964" Type="http://schemas.openxmlformats.org/officeDocument/2006/relationships/hyperlink" Target="mailto:paolamaru87@gmail.com" TargetMode="External"/><Relationship Id="rId49" Type="http://schemas.openxmlformats.org/officeDocument/2006/relationships/hyperlink" Target="mailto:billylopez227@gmail.com" TargetMode="External"/><Relationship Id="rId1617" Type="http://schemas.openxmlformats.org/officeDocument/2006/relationships/hyperlink" Target="mailto:alejandro.collazos.17.itcr@gmail.com" TargetMode="External"/><Relationship Id="rId1824" Type="http://schemas.openxmlformats.org/officeDocument/2006/relationships/hyperlink" Target="mailto:sergioalexis482@gmail.com" TargetMode="External"/><Relationship Id="rId198" Type="http://schemas.openxmlformats.org/officeDocument/2006/relationships/hyperlink" Target="mailto:hugo1ram@gmail.com" TargetMode="External"/><Relationship Id="rId2086" Type="http://schemas.openxmlformats.org/officeDocument/2006/relationships/hyperlink" Target="mailto:db890827@gmail.com" TargetMode="External"/><Relationship Id="rId265" Type="http://schemas.openxmlformats.org/officeDocument/2006/relationships/hyperlink" Target="mailto:nicotg3@outlook.com" TargetMode="External"/><Relationship Id="rId472" Type="http://schemas.openxmlformats.org/officeDocument/2006/relationships/hyperlink" Target="mailto:lucisamu2017@gmail.com" TargetMode="External"/><Relationship Id="rId125" Type="http://schemas.openxmlformats.org/officeDocument/2006/relationships/hyperlink" Target="mailto:claufernivia@gmail.com" TargetMode="External"/><Relationship Id="rId332" Type="http://schemas.openxmlformats.org/officeDocument/2006/relationships/hyperlink" Target="mailto:rosegarzon19@gmail.com" TargetMode="External"/><Relationship Id="rId777" Type="http://schemas.openxmlformats.org/officeDocument/2006/relationships/hyperlink" Target="mailto:aslyfrancelysantos@gmail.com" TargetMode="External"/><Relationship Id="rId984" Type="http://schemas.openxmlformats.org/officeDocument/2006/relationships/hyperlink" Target="mailto:angelsteeven1999@gmail.com" TargetMode="External"/><Relationship Id="rId2013" Type="http://schemas.openxmlformats.org/officeDocument/2006/relationships/hyperlink" Target="mailto:jenniferciro1999@gmail.com" TargetMode="External"/><Relationship Id="rId637" Type="http://schemas.openxmlformats.org/officeDocument/2006/relationships/hyperlink" Target="mailto:oadv10@gmail.com" TargetMode="External"/><Relationship Id="rId844" Type="http://schemas.openxmlformats.org/officeDocument/2006/relationships/hyperlink" Target="mailto:joelcamilo325@gmail.com" TargetMode="External"/><Relationship Id="rId1267" Type="http://schemas.openxmlformats.org/officeDocument/2006/relationships/hyperlink" Target="mailto:monicamurcia2330@gmail.com" TargetMode="External"/><Relationship Id="rId1474" Type="http://schemas.openxmlformats.org/officeDocument/2006/relationships/hyperlink" Target="mailto:alejandralopez2112@outlook.com" TargetMode="External"/><Relationship Id="rId1681" Type="http://schemas.openxmlformats.org/officeDocument/2006/relationships/hyperlink" Target="mailto:stiw84520@gmail.com" TargetMode="External"/><Relationship Id="rId704" Type="http://schemas.openxmlformats.org/officeDocument/2006/relationships/hyperlink" Target="mailto:brandorestrepo634@gmail.com" TargetMode="External"/><Relationship Id="rId911" Type="http://schemas.openxmlformats.org/officeDocument/2006/relationships/hyperlink" Target="mailto:daniela_010896@hotmail.com" TargetMode="External"/><Relationship Id="rId1127" Type="http://schemas.openxmlformats.org/officeDocument/2006/relationships/hyperlink" Target="mailto:adrianasanchezmolina@outlook.es" TargetMode="External"/><Relationship Id="rId1334" Type="http://schemas.openxmlformats.org/officeDocument/2006/relationships/hyperlink" Target="mailto:angelavelasquez131@gmail.com" TargetMode="External"/><Relationship Id="rId1541" Type="http://schemas.openxmlformats.org/officeDocument/2006/relationships/hyperlink" Target="mailto:kpive.karen@gmail.com" TargetMode="External"/><Relationship Id="rId1779" Type="http://schemas.openxmlformats.org/officeDocument/2006/relationships/hyperlink" Target="mailto:ossamonik99@gmail.com" TargetMode="External"/><Relationship Id="rId1986" Type="http://schemas.openxmlformats.org/officeDocument/2006/relationships/hyperlink" Target="mailto:jtriana492@gmail.com" TargetMode="External"/><Relationship Id="rId40" Type="http://schemas.openxmlformats.org/officeDocument/2006/relationships/hyperlink" Target="mailto:angiie.mora30@gmail.com" TargetMode="External"/><Relationship Id="rId1401" Type="http://schemas.openxmlformats.org/officeDocument/2006/relationships/hyperlink" Target="mailto:nurymyle@gmail.com" TargetMode="External"/><Relationship Id="rId1639" Type="http://schemas.openxmlformats.org/officeDocument/2006/relationships/hyperlink" Target="mailto:eylenguerrero@gmail.com" TargetMode="External"/><Relationship Id="rId1846" Type="http://schemas.openxmlformats.org/officeDocument/2006/relationships/hyperlink" Target="mailto:andreasalazar746@gmail.com" TargetMode="External"/><Relationship Id="rId1706" Type="http://schemas.openxmlformats.org/officeDocument/2006/relationships/hyperlink" Target="mailto:carlosdanielber2220576@gmail.com" TargetMode="External"/><Relationship Id="rId1913" Type="http://schemas.openxmlformats.org/officeDocument/2006/relationships/hyperlink" Target="mailto:elkevintorres8@gmail.com" TargetMode="External"/><Relationship Id="rId287" Type="http://schemas.openxmlformats.org/officeDocument/2006/relationships/hyperlink" Target="mailto:karenda.98@hotmail.com" TargetMode="External"/><Relationship Id="rId494" Type="http://schemas.openxmlformats.org/officeDocument/2006/relationships/hyperlink" Target="mailto:ypaola0713@gmail.com" TargetMode="External"/><Relationship Id="rId147" Type="http://schemas.openxmlformats.org/officeDocument/2006/relationships/hyperlink" Target="mailto:sergioivanr13@gmail.com" TargetMode="External"/><Relationship Id="rId354" Type="http://schemas.openxmlformats.org/officeDocument/2006/relationships/hyperlink" Target="mailto:fabiankavc18@hotmail.com" TargetMode="External"/><Relationship Id="rId799" Type="http://schemas.openxmlformats.org/officeDocument/2006/relationships/hyperlink" Target="mailto:mvivianaariasb@outlook.es" TargetMode="External"/><Relationship Id="rId1191" Type="http://schemas.openxmlformats.org/officeDocument/2006/relationships/hyperlink" Target="mailto:patty26-_@hotmail.es" TargetMode="External"/><Relationship Id="rId2035" Type="http://schemas.openxmlformats.org/officeDocument/2006/relationships/hyperlink" Target="mailto:sachica2005@gmail.com" TargetMode="External"/><Relationship Id="rId561" Type="http://schemas.openxmlformats.org/officeDocument/2006/relationships/hyperlink" Target="mailto:anamariasanchezmedina207@gmail.com" TargetMode="External"/><Relationship Id="rId659" Type="http://schemas.openxmlformats.org/officeDocument/2006/relationships/hyperlink" Target="mailto:ivancbm@gmail.com" TargetMode="External"/><Relationship Id="rId866" Type="http://schemas.openxmlformats.org/officeDocument/2006/relationships/hyperlink" Target="mailto:mali-laro@hotmail.com" TargetMode="External"/><Relationship Id="rId1289" Type="http://schemas.openxmlformats.org/officeDocument/2006/relationships/hyperlink" Target="mailto:luisaafraancox@gmail.com" TargetMode="External"/><Relationship Id="rId1496" Type="http://schemas.openxmlformats.org/officeDocument/2006/relationships/hyperlink" Target="mailto:tatianaquintero708@gmail.com" TargetMode="External"/><Relationship Id="rId214" Type="http://schemas.openxmlformats.org/officeDocument/2006/relationships/hyperlink" Target="mailto:juliethcelis0525@gmail.com" TargetMode="External"/><Relationship Id="rId421" Type="http://schemas.openxmlformats.org/officeDocument/2006/relationships/hyperlink" Target="mailto:cristancho-10@gmail.com" TargetMode="External"/><Relationship Id="rId519" Type="http://schemas.openxmlformats.org/officeDocument/2006/relationships/hyperlink" Target="mailto:carito8827@hotmail.com" TargetMode="External"/><Relationship Id="rId1051" Type="http://schemas.openxmlformats.org/officeDocument/2006/relationships/hyperlink" Target="mailto:briyid-10@hotmail.com" TargetMode="External"/><Relationship Id="rId1149" Type="http://schemas.openxmlformats.org/officeDocument/2006/relationships/hyperlink" Target="mailto:luzdaryrojast@gmail.com" TargetMode="External"/><Relationship Id="rId1356" Type="http://schemas.openxmlformats.org/officeDocument/2006/relationships/hyperlink" Target="mailto:cruzdayana0@gmail.com" TargetMode="External"/><Relationship Id="rId2102" Type="http://schemas.openxmlformats.org/officeDocument/2006/relationships/hyperlink" Target="mailto:angelfajardo140@gmail.com" TargetMode="External"/><Relationship Id="rId726" Type="http://schemas.openxmlformats.org/officeDocument/2006/relationships/hyperlink" Target="mailto:salazarpaula1817@outlook.es" TargetMode="External"/><Relationship Id="rId933" Type="http://schemas.openxmlformats.org/officeDocument/2006/relationships/hyperlink" Target="mailto:vivi2568.vz@gmail.com" TargetMode="External"/><Relationship Id="rId1009" Type="http://schemas.openxmlformats.org/officeDocument/2006/relationships/hyperlink" Target="mailto:mile__1706@hotmail.com" TargetMode="External"/><Relationship Id="rId1563" Type="http://schemas.openxmlformats.org/officeDocument/2006/relationships/hyperlink" Target="mailto:natalia241garcia@gmail.com" TargetMode="External"/><Relationship Id="rId1770" Type="http://schemas.openxmlformats.org/officeDocument/2006/relationships/hyperlink" Target="mailto:rosaangelicaguauque@gmail.com" TargetMode="External"/><Relationship Id="rId1868" Type="http://schemas.openxmlformats.org/officeDocument/2006/relationships/hyperlink" Target="mailto:yudialexaflorez@gmail.com" TargetMode="External"/><Relationship Id="rId62" Type="http://schemas.openxmlformats.org/officeDocument/2006/relationships/hyperlink" Target="mailto:alexacosita@hotmail.com" TargetMode="External"/><Relationship Id="rId1216" Type="http://schemas.openxmlformats.org/officeDocument/2006/relationships/hyperlink" Target="mailto:asolorzano256@misena.edu.co" TargetMode="External"/><Relationship Id="rId1423" Type="http://schemas.openxmlformats.org/officeDocument/2006/relationships/hyperlink" Target="mailto:heibert.mogollon@gmail.com" TargetMode="External"/><Relationship Id="rId1630" Type="http://schemas.openxmlformats.org/officeDocument/2006/relationships/hyperlink" Target="mailto:cristianavilaarevalo@gmail.com" TargetMode="External"/><Relationship Id="rId1728" Type="http://schemas.openxmlformats.org/officeDocument/2006/relationships/hyperlink" Target="mailto:lauraruizgranados05@gmail.com" TargetMode="External"/><Relationship Id="rId1935" Type="http://schemas.openxmlformats.org/officeDocument/2006/relationships/hyperlink" Target="mailto:luceroquiroga2006@gmail.com" TargetMode="External"/><Relationship Id="rId169" Type="http://schemas.openxmlformats.org/officeDocument/2006/relationships/hyperlink" Target="mailto:johana051097@gmail.com" TargetMode="External"/><Relationship Id="rId376" Type="http://schemas.openxmlformats.org/officeDocument/2006/relationships/hyperlink" Target="mailto:josmanpinher@hotmail.com" TargetMode="External"/><Relationship Id="rId583" Type="http://schemas.openxmlformats.org/officeDocument/2006/relationships/hyperlink" Target="mailto:camduuvanka@gmail.com" TargetMode="External"/><Relationship Id="rId790" Type="http://schemas.openxmlformats.org/officeDocument/2006/relationships/hyperlink" Target="mailto:tatianapuentesdevia@gmail.com" TargetMode="External"/><Relationship Id="rId2057" Type="http://schemas.openxmlformats.org/officeDocument/2006/relationships/hyperlink" Target="mailto:f.gkaren25@gmail.com" TargetMode="External"/><Relationship Id="rId4" Type="http://schemas.openxmlformats.org/officeDocument/2006/relationships/hyperlink" Target="mailto:jenny1227paola@gmail.com" TargetMode="External"/><Relationship Id="rId236" Type="http://schemas.openxmlformats.org/officeDocument/2006/relationships/hyperlink" Target="mailto:jimenezbenavides27@gmail.com" TargetMode="External"/><Relationship Id="rId443" Type="http://schemas.openxmlformats.org/officeDocument/2006/relationships/hyperlink" Target="mailto:lorena.xix@gmail.com" TargetMode="External"/><Relationship Id="rId650" Type="http://schemas.openxmlformats.org/officeDocument/2006/relationships/hyperlink" Target="mailto:Diego.tovar.g31@gmail.com" TargetMode="External"/><Relationship Id="rId888" Type="http://schemas.openxmlformats.org/officeDocument/2006/relationships/hyperlink" Target="mailto:gutimote@gmail.com" TargetMode="External"/><Relationship Id="rId1073" Type="http://schemas.openxmlformats.org/officeDocument/2006/relationships/hyperlink" Target="mailto:heison.cc.04@gmail.com" TargetMode="External"/><Relationship Id="rId1280" Type="http://schemas.openxmlformats.org/officeDocument/2006/relationships/hyperlink" Target="mailto:znd280713je@gmail.com" TargetMode="External"/><Relationship Id="rId303" Type="http://schemas.openxmlformats.org/officeDocument/2006/relationships/hyperlink" Target="mailto:mogato.08@gmail.com" TargetMode="External"/><Relationship Id="rId748" Type="http://schemas.openxmlformats.org/officeDocument/2006/relationships/hyperlink" Target="mailto:carolvila13@hotmail.com" TargetMode="External"/><Relationship Id="rId955" Type="http://schemas.openxmlformats.org/officeDocument/2006/relationships/hyperlink" Target="mailto:valen17.vs@gamil.com" TargetMode="External"/><Relationship Id="rId1140" Type="http://schemas.openxmlformats.org/officeDocument/2006/relationships/hyperlink" Target="mailto:marwinluna@gmail.com" TargetMode="External"/><Relationship Id="rId1378" Type="http://schemas.openxmlformats.org/officeDocument/2006/relationships/hyperlink" Target="mailto:mariap1102@hotmail.com" TargetMode="External"/><Relationship Id="rId1585" Type="http://schemas.openxmlformats.org/officeDocument/2006/relationships/hyperlink" Target="mailto:mile_publicidad@yahoo.es" TargetMode="External"/><Relationship Id="rId1792" Type="http://schemas.openxmlformats.org/officeDocument/2006/relationships/hyperlink" Target="mailto:piedrahitarangell@gmail.com" TargetMode="External"/><Relationship Id="rId84" Type="http://schemas.openxmlformats.org/officeDocument/2006/relationships/hyperlink" Target="mailto:samiostos21@gmail.com" TargetMode="External"/><Relationship Id="rId510" Type="http://schemas.openxmlformats.org/officeDocument/2006/relationships/hyperlink" Target="mailto:kngr0614@gmail.com" TargetMode="External"/><Relationship Id="rId608" Type="http://schemas.openxmlformats.org/officeDocument/2006/relationships/hyperlink" Target="mailto:Gutierrezdulce636@gmail.com" TargetMode="External"/><Relationship Id="rId815" Type="http://schemas.openxmlformats.org/officeDocument/2006/relationships/hyperlink" Target="mailto:harleygarcia1999@gmail.com" TargetMode="External"/><Relationship Id="rId1238" Type="http://schemas.openxmlformats.org/officeDocument/2006/relationships/hyperlink" Target="mailto:laurasoria0412@gmail.com" TargetMode="External"/><Relationship Id="rId1445" Type="http://schemas.openxmlformats.org/officeDocument/2006/relationships/hyperlink" Target="mailto:sebascardens@gmail.com" TargetMode="External"/><Relationship Id="rId1652" Type="http://schemas.openxmlformats.org/officeDocument/2006/relationships/hyperlink" Target="mailto:elianis230@hotmail.com" TargetMode="External"/><Relationship Id="rId1000" Type="http://schemas.openxmlformats.org/officeDocument/2006/relationships/hyperlink" Target="mailto:stefarodriguez2@gmail.com" TargetMode="External"/><Relationship Id="rId1305" Type="http://schemas.openxmlformats.org/officeDocument/2006/relationships/hyperlink" Target="mailto:anamariaolaya2206@gmail.com" TargetMode="External"/><Relationship Id="rId1957" Type="http://schemas.openxmlformats.org/officeDocument/2006/relationships/hyperlink" Target="mailto:orlandoruiz409@gmail.com" TargetMode="External"/><Relationship Id="rId1512" Type="http://schemas.openxmlformats.org/officeDocument/2006/relationships/hyperlink" Target="mailto:cdayana0304@gmail.com" TargetMode="External"/><Relationship Id="rId1817" Type="http://schemas.openxmlformats.org/officeDocument/2006/relationships/hyperlink" Target="mailto:Brendaquiroga1214@gmail.com" TargetMode="External"/><Relationship Id="rId11" Type="http://schemas.openxmlformats.org/officeDocument/2006/relationships/hyperlink" Target="mailto:erikmoon93@gmail.com" TargetMode="External"/><Relationship Id="rId398" Type="http://schemas.openxmlformats.org/officeDocument/2006/relationships/hyperlink" Target="mailto:jeimmy1995@gmail.com" TargetMode="External"/><Relationship Id="rId2079" Type="http://schemas.openxmlformats.org/officeDocument/2006/relationships/hyperlink" Target="mailto:marianitapinedita30@gmail.com" TargetMode="External"/><Relationship Id="rId160" Type="http://schemas.openxmlformats.org/officeDocument/2006/relationships/hyperlink" Target="mailto:walttertterwal@gmail.com" TargetMode="External"/><Relationship Id="rId258" Type="http://schemas.openxmlformats.org/officeDocument/2006/relationships/hyperlink" Target="mailto:sahomita789@gmail.com" TargetMode="External"/><Relationship Id="rId465" Type="http://schemas.openxmlformats.org/officeDocument/2006/relationships/hyperlink" Target="mailto:samanthagonzalez8888@gmail.com" TargetMode="External"/><Relationship Id="rId672" Type="http://schemas.openxmlformats.org/officeDocument/2006/relationships/hyperlink" Target="mailto:tatiana.100313dsg@gmail.com" TargetMode="External"/><Relationship Id="rId1095" Type="http://schemas.openxmlformats.org/officeDocument/2006/relationships/hyperlink" Target="mailto:contrerasac1308@gmail.com" TargetMode="External"/><Relationship Id="rId118" Type="http://schemas.openxmlformats.org/officeDocument/2006/relationships/hyperlink" Target="mailto:paolita-541@hotmail.com" TargetMode="External"/><Relationship Id="rId325" Type="http://schemas.openxmlformats.org/officeDocument/2006/relationships/hyperlink" Target="mailto:zapatanatalia148@gmail.com" TargetMode="External"/><Relationship Id="rId532" Type="http://schemas.openxmlformats.org/officeDocument/2006/relationships/hyperlink" Target="mailto:daironmoreno@gmail.com" TargetMode="External"/><Relationship Id="rId977" Type="http://schemas.openxmlformats.org/officeDocument/2006/relationships/hyperlink" Target="mailto:kebonilla4@gmail.com" TargetMode="External"/><Relationship Id="rId1162" Type="http://schemas.openxmlformats.org/officeDocument/2006/relationships/hyperlink" Target="mailto:jotamadrid0601@gmail.com" TargetMode="External"/><Relationship Id="rId2006" Type="http://schemas.openxmlformats.org/officeDocument/2006/relationships/hyperlink" Target="mailto:andre_310511@hotmail.com" TargetMode="External"/><Relationship Id="rId837" Type="http://schemas.openxmlformats.org/officeDocument/2006/relationships/hyperlink" Target="mailto:yuyis464@hotmail.com" TargetMode="External"/><Relationship Id="rId1022" Type="http://schemas.openxmlformats.org/officeDocument/2006/relationships/hyperlink" Target="mailto:gualteroangelica.13@gmail.com" TargetMode="External"/><Relationship Id="rId1467" Type="http://schemas.openxmlformats.org/officeDocument/2006/relationships/hyperlink" Target="mailto:analuzpolop@gmail.com" TargetMode="External"/><Relationship Id="rId1674" Type="http://schemas.openxmlformats.org/officeDocument/2006/relationships/hyperlink" Target="mailto:gustavolt27@hotmail.com" TargetMode="External"/><Relationship Id="rId1881" Type="http://schemas.openxmlformats.org/officeDocument/2006/relationships/hyperlink" Target="mailto:yaridlizethp@gmail.com" TargetMode="External"/><Relationship Id="rId904" Type="http://schemas.openxmlformats.org/officeDocument/2006/relationships/hyperlink" Target="mailto:andersonfernandez52@gmail.com" TargetMode="External"/><Relationship Id="rId1327" Type="http://schemas.openxmlformats.org/officeDocument/2006/relationships/hyperlink" Target="mailto:jesusdmolina2020@gmail.com" TargetMode="External"/><Relationship Id="rId1534" Type="http://schemas.openxmlformats.org/officeDocument/2006/relationships/hyperlink" Target="mailto:shirleyvidal174@gmail.com" TargetMode="External"/><Relationship Id="rId1741" Type="http://schemas.openxmlformats.org/officeDocument/2006/relationships/hyperlink" Target="mailto:paulaandrea_1603@hotmail.com" TargetMode="External"/><Relationship Id="rId1979" Type="http://schemas.openxmlformats.org/officeDocument/2006/relationships/hyperlink" Target="mailto:jessicalorena21_@hotmail.com" TargetMode="External"/><Relationship Id="rId33" Type="http://schemas.openxmlformats.org/officeDocument/2006/relationships/hyperlink" Target="mailto:linamarcelasanchezcruz99@gmail.com" TargetMode="External"/><Relationship Id="rId1601" Type="http://schemas.openxmlformats.org/officeDocument/2006/relationships/hyperlink" Target="mailto:brayanmartinez12300@gmail.com" TargetMode="External"/><Relationship Id="rId1839" Type="http://schemas.openxmlformats.org/officeDocument/2006/relationships/hyperlink" Target="mailto:mcamirodriguez28@gmail.com" TargetMode="External"/><Relationship Id="rId182" Type="http://schemas.openxmlformats.org/officeDocument/2006/relationships/hyperlink" Target="mailto:klisethlindarte19@gmail.com" TargetMode="External"/><Relationship Id="rId1906" Type="http://schemas.openxmlformats.org/officeDocument/2006/relationships/hyperlink" Target="mailto:rubyreymolano1972@gmail.com" TargetMode="External"/><Relationship Id="rId487" Type="http://schemas.openxmlformats.org/officeDocument/2006/relationships/hyperlink" Target="mailto:mei99grodriguez@gmail.com" TargetMode="External"/><Relationship Id="rId694" Type="http://schemas.openxmlformats.org/officeDocument/2006/relationships/hyperlink" Target="mailto:Eliherranortiz@gmail.com" TargetMode="External"/><Relationship Id="rId2070" Type="http://schemas.openxmlformats.org/officeDocument/2006/relationships/hyperlink" Target="mailto:ricraf06@gmail.com" TargetMode="External"/><Relationship Id="rId347" Type="http://schemas.openxmlformats.org/officeDocument/2006/relationships/hyperlink" Target="mailto:dennis_vanes93@hotmail.com" TargetMode="External"/><Relationship Id="rId999" Type="http://schemas.openxmlformats.org/officeDocument/2006/relationships/hyperlink" Target="mailto:mabelitaavilez26@gmail.com" TargetMode="External"/><Relationship Id="rId1184" Type="http://schemas.openxmlformats.org/officeDocument/2006/relationships/hyperlink" Target="mailto:zaru-fb95@hotmail.com" TargetMode="External"/><Relationship Id="rId2028" Type="http://schemas.openxmlformats.org/officeDocument/2006/relationships/hyperlink" Target="mailto:juliethdanixa2512@gmail.com" TargetMode="External"/><Relationship Id="rId554" Type="http://schemas.openxmlformats.org/officeDocument/2006/relationships/hyperlink" Target="mailto:j.ohhana@hotmail.es" TargetMode="External"/><Relationship Id="rId761" Type="http://schemas.openxmlformats.org/officeDocument/2006/relationships/hyperlink" Target="mailto:lam5200318@gmail.com" TargetMode="External"/><Relationship Id="rId859" Type="http://schemas.openxmlformats.org/officeDocument/2006/relationships/hyperlink" Target="mailto:teamoandres29112021@gmail.com" TargetMode="External"/><Relationship Id="rId1391" Type="http://schemas.openxmlformats.org/officeDocument/2006/relationships/hyperlink" Target="mailto:ikercamilo001@gmail.com" TargetMode="External"/><Relationship Id="rId1489" Type="http://schemas.openxmlformats.org/officeDocument/2006/relationships/hyperlink" Target="mailto:juanicolas_12.04@hotmail.com" TargetMode="External"/><Relationship Id="rId1696" Type="http://schemas.openxmlformats.org/officeDocument/2006/relationships/hyperlink" Target="mailto:silgadocantillo@gmail.com" TargetMode="External"/><Relationship Id="rId207" Type="http://schemas.openxmlformats.org/officeDocument/2006/relationships/hyperlink" Target="mailto:sandrah1425@gmail.com" TargetMode="External"/><Relationship Id="rId414" Type="http://schemas.openxmlformats.org/officeDocument/2006/relationships/hyperlink" Target="mailto:jenniti23@hotmail.com" TargetMode="External"/><Relationship Id="rId621" Type="http://schemas.openxmlformats.org/officeDocument/2006/relationships/hyperlink" Target="mailto:Wilchesdaniela892@gmail.com" TargetMode="External"/><Relationship Id="rId1044" Type="http://schemas.openxmlformats.org/officeDocument/2006/relationships/hyperlink" Target="mailto:laumartinezba@gmail.com" TargetMode="External"/><Relationship Id="rId1251" Type="http://schemas.openxmlformats.org/officeDocument/2006/relationships/hyperlink" Target="mailto:leidymlizarazo2017@gmail.com" TargetMode="External"/><Relationship Id="rId1349" Type="http://schemas.openxmlformats.org/officeDocument/2006/relationships/hyperlink" Target="mailto:jerziton06@gmail.com" TargetMode="External"/><Relationship Id="rId719" Type="http://schemas.openxmlformats.org/officeDocument/2006/relationships/hyperlink" Target="mailto:jelen2504@gmail.com" TargetMode="External"/><Relationship Id="rId926" Type="http://schemas.openxmlformats.org/officeDocument/2006/relationships/hyperlink" Target="mailto:vargasjennycarolina4@gmail.com" TargetMode="External"/><Relationship Id="rId1111" Type="http://schemas.openxmlformats.org/officeDocument/2006/relationships/hyperlink" Target="mailto:johanacarst@gmail.com" TargetMode="External"/><Relationship Id="rId1556" Type="http://schemas.openxmlformats.org/officeDocument/2006/relationships/hyperlink" Target="mailto:isap73@outlook.com" TargetMode="External"/><Relationship Id="rId1763" Type="http://schemas.openxmlformats.org/officeDocument/2006/relationships/hyperlink" Target="mailto:juanyvero3112@gmail.com" TargetMode="External"/><Relationship Id="rId1970" Type="http://schemas.openxmlformats.org/officeDocument/2006/relationships/hyperlink" Target="mailto:xiomita13@hotmail.com" TargetMode="External"/><Relationship Id="rId55" Type="http://schemas.openxmlformats.org/officeDocument/2006/relationships/hyperlink" Target="mailto:gabyocampoh302@gmail.com" TargetMode="External"/><Relationship Id="rId1209" Type="http://schemas.openxmlformats.org/officeDocument/2006/relationships/hyperlink" Target="mailto:vargas.carlosj4@gmail.com" TargetMode="External"/><Relationship Id="rId1416" Type="http://schemas.openxmlformats.org/officeDocument/2006/relationships/hyperlink" Target="mailto:yulisaramirezcordoba0@gmail.com" TargetMode="External"/><Relationship Id="rId1623" Type="http://schemas.openxmlformats.org/officeDocument/2006/relationships/hyperlink" Target="mailto:santiago0318gutierrez@gmail.com" TargetMode="External"/><Relationship Id="rId1830" Type="http://schemas.openxmlformats.org/officeDocument/2006/relationships/hyperlink" Target="mailto:deisimr570@gmail.com" TargetMode="External"/><Relationship Id="rId1928" Type="http://schemas.openxmlformats.org/officeDocument/2006/relationships/hyperlink" Target="mailto:jcdiazal@hotmail.com" TargetMode="External"/><Relationship Id="rId2092" Type="http://schemas.openxmlformats.org/officeDocument/2006/relationships/hyperlink" Target="mailto:danielaagarcia0305@gmail.com" TargetMode="External"/><Relationship Id="rId271" Type="http://schemas.openxmlformats.org/officeDocument/2006/relationships/hyperlink" Target="mailto:collazosangie14@gmail.com" TargetMode="External"/><Relationship Id="rId131" Type="http://schemas.openxmlformats.org/officeDocument/2006/relationships/hyperlink" Target="mailto:sandumo_1209@hotmail.com" TargetMode="External"/><Relationship Id="rId369" Type="http://schemas.openxmlformats.org/officeDocument/2006/relationships/hyperlink" Target="mailto:cristianmauriciodiaztorrente@hotmail.com" TargetMode="External"/><Relationship Id="rId576" Type="http://schemas.openxmlformats.org/officeDocument/2006/relationships/hyperlink" Target="mailto:azavaleta_94@outlook.es" TargetMode="External"/><Relationship Id="rId783" Type="http://schemas.openxmlformats.org/officeDocument/2006/relationships/hyperlink" Target="mailto:victoriavanegas03@hotmail.com" TargetMode="External"/><Relationship Id="rId990" Type="http://schemas.openxmlformats.org/officeDocument/2006/relationships/hyperlink" Target="mailto:jomarayudy@live.com" TargetMode="External"/><Relationship Id="rId229" Type="http://schemas.openxmlformats.org/officeDocument/2006/relationships/hyperlink" Target="mailto:nataliaalvisgonzalez@gmail.com" TargetMode="External"/><Relationship Id="rId436" Type="http://schemas.openxmlformats.org/officeDocument/2006/relationships/hyperlink" Target="mailto:cristiancamilo12@hotmail.com" TargetMode="External"/><Relationship Id="rId643" Type="http://schemas.openxmlformats.org/officeDocument/2006/relationships/hyperlink" Target="mailto:Carlomag2209@gmail.com" TargetMode="External"/><Relationship Id="rId1066" Type="http://schemas.openxmlformats.org/officeDocument/2006/relationships/hyperlink" Target="mailto:sahorygomez1116@gmail.com" TargetMode="External"/><Relationship Id="rId1273" Type="http://schemas.openxmlformats.org/officeDocument/2006/relationships/hyperlink" Target="mailto:aleja.130945@hotmail.com" TargetMode="External"/><Relationship Id="rId1480" Type="http://schemas.openxmlformats.org/officeDocument/2006/relationships/hyperlink" Target="mailto:pauladuran0803@gmail.com" TargetMode="External"/><Relationship Id="rId850" Type="http://schemas.openxmlformats.org/officeDocument/2006/relationships/hyperlink" Target="mailto:rodriguezvicky1989@gmail.com" TargetMode="External"/><Relationship Id="rId948" Type="http://schemas.openxmlformats.org/officeDocument/2006/relationships/hyperlink" Target="mailto:karencheca123@gmail.com" TargetMode="External"/><Relationship Id="rId1133" Type="http://schemas.openxmlformats.org/officeDocument/2006/relationships/hyperlink" Target="mailto:jare-88@hotmail.com" TargetMode="External"/><Relationship Id="rId1578" Type="http://schemas.openxmlformats.org/officeDocument/2006/relationships/hyperlink" Target="mailto:fuentes.carol93@gmail.com" TargetMode="External"/><Relationship Id="rId1785" Type="http://schemas.openxmlformats.org/officeDocument/2006/relationships/hyperlink" Target="mailto:diegoandrelis112@hotmail.com" TargetMode="External"/><Relationship Id="rId1992" Type="http://schemas.openxmlformats.org/officeDocument/2006/relationships/hyperlink" Target="mailto:paula.blanco.280@gmail.com" TargetMode="External"/><Relationship Id="rId77" Type="http://schemas.openxmlformats.org/officeDocument/2006/relationships/hyperlink" Target="mailto:monijuli.0033@outlook.com" TargetMode="External"/><Relationship Id="rId503" Type="http://schemas.openxmlformats.org/officeDocument/2006/relationships/hyperlink" Target="mailto:marleidis703@hotmail.com" TargetMode="External"/><Relationship Id="rId710" Type="http://schemas.openxmlformats.org/officeDocument/2006/relationships/hyperlink" Target="mailto:shadabastri11@gmail.com" TargetMode="External"/><Relationship Id="rId808" Type="http://schemas.openxmlformats.org/officeDocument/2006/relationships/hyperlink" Target="mailto:sharoncardona428@gmail.com" TargetMode="External"/><Relationship Id="rId1340" Type="http://schemas.openxmlformats.org/officeDocument/2006/relationships/hyperlink" Target="mailto:alejandrayepes2004@gmail.com" TargetMode="External"/><Relationship Id="rId1438" Type="http://schemas.openxmlformats.org/officeDocument/2006/relationships/hyperlink" Target="mailto:ryone.bg@gmail.com" TargetMode="External"/><Relationship Id="rId1645" Type="http://schemas.openxmlformats.org/officeDocument/2006/relationships/hyperlink" Target="mailto:nancyjohanam@gmail.com" TargetMode="External"/><Relationship Id="rId1200" Type="http://schemas.openxmlformats.org/officeDocument/2006/relationships/hyperlink" Target="mailto:julianacaptuayo23@gmail.com" TargetMode="External"/><Relationship Id="rId1852" Type="http://schemas.openxmlformats.org/officeDocument/2006/relationships/hyperlink" Target="mailto:johanaleonmarta@gmail.com" TargetMode="External"/><Relationship Id="rId1505" Type="http://schemas.openxmlformats.org/officeDocument/2006/relationships/hyperlink" Target="mailto:juliethgonzalez1212@gmail.com" TargetMode="External"/><Relationship Id="rId1712" Type="http://schemas.openxmlformats.org/officeDocument/2006/relationships/hyperlink" Target="mailto:alejolopez1516@gmail.com" TargetMode="External"/><Relationship Id="rId293" Type="http://schemas.openxmlformats.org/officeDocument/2006/relationships/hyperlink" Target="mailto:ingrideamsmorales@gmail.com" TargetMode="External"/><Relationship Id="rId153" Type="http://schemas.openxmlformats.org/officeDocument/2006/relationships/hyperlink" Target="mailto:nanis_aponte@hotmail.com" TargetMode="External"/><Relationship Id="rId360" Type="http://schemas.openxmlformats.org/officeDocument/2006/relationships/hyperlink" Target="mailto:martinezlealalexandra@gmail.com" TargetMode="External"/><Relationship Id="rId598" Type="http://schemas.openxmlformats.org/officeDocument/2006/relationships/hyperlink" Target="mailto:Kelyj.martinezp@unilibrebog.edu.co" TargetMode="External"/><Relationship Id="rId2041" Type="http://schemas.openxmlformats.org/officeDocument/2006/relationships/hyperlink" Target="mailto:macol2648@hotmail.com" TargetMode="External"/><Relationship Id="rId220" Type="http://schemas.openxmlformats.org/officeDocument/2006/relationships/hyperlink" Target="mailto:mari931940@hotmail.com" TargetMode="External"/><Relationship Id="rId458" Type="http://schemas.openxmlformats.org/officeDocument/2006/relationships/hyperlink" Target="mailto:jairovargas89@outlook.com" TargetMode="External"/><Relationship Id="rId665" Type="http://schemas.openxmlformats.org/officeDocument/2006/relationships/hyperlink" Target="mailto:Jessick0619@gmail.com" TargetMode="External"/><Relationship Id="rId872" Type="http://schemas.openxmlformats.org/officeDocument/2006/relationships/hyperlink" Target="mailto:nano.jano9@gmail.com" TargetMode="External"/><Relationship Id="rId1088" Type="http://schemas.openxmlformats.org/officeDocument/2006/relationships/hyperlink" Target="mailto:jonathan141.jb@gmail.com" TargetMode="External"/><Relationship Id="rId1295" Type="http://schemas.openxmlformats.org/officeDocument/2006/relationships/hyperlink" Target="mailto:frenchcote0305@gmail.com" TargetMode="External"/><Relationship Id="rId318" Type="http://schemas.openxmlformats.org/officeDocument/2006/relationships/hyperlink" Target="mailto:sandyortiz1998@hotmail.com" TargetMode="External"/><Relationship Id="rId525" Type="http://schemas.openxmlformats.org/officeDocument/2006/relationships/hyperlink" Target="mailto:lauradanielauranlopez@gmail.com" TargetMode="External"/><Relationship Id="rId732" Type="http://schemas.openxmlformats.org/officeDocument/2006/relationships/hyperlink" Target="mailto:marceavila.t15@gmail.com" TargetMode="External"/><Relationship Id="rId1155" Type="http://schemas.openxmlformats.org/officeDocument/2006/relationships/hyperlink" Target="mailto:ppertuz351@gmail.com" TargetMode="External"/><Relationship Id="rId1362" Type="http://schemas.openxmlformats.org/officeDocument/2006/relationships/hyperlink" Target="mailto:danielaosorio1303@gmail.com" TargetMode="External"/><Relationship Id="rId99" Type="http://schemas.openxmlformats.org/officeDocument/2006/relationships/hyperlink" Target="mailto:camilomendezm24@gmail.com" TargetMode="External"/><Relationship Id="rId1015" Type="http://schemas.openxmlformats.org/officeDocument/2006/relationships/hyperlink" Target="mailto:diazsilvandres@gmail.com" TargetMode="External"/><Relationship Id="rId1222" Type="http://schemas.openxmlformats.org/officeDocument/2006/relationships/hyperlink" Target="mailto:pevarey@gmail.com" TargetMode="External"/><Relationship Id="rId1667" Type="http://schemas.openxmlformats.org/officeDocument/2006/relationships/hyperlink" Target="mailto:gaitanandreita@gmail.com" TargetMode="External"/><Relationship Id="rId1874" Type="http://schemas.openxmlformats.org/officeDocument/2006/relationships/hyperlink" Target="mailto:marianafandinoamaya@gmail.com" TargetMode="External"/><Relationship Id="rId1527" Type="http://schemas.openxmlformats.org/officeDocument/2006/relationships/hyperlink" Target="mailto:maira05rivera@gmail.com" TargetMode="External"/><Relationship Id="rId1734" Type="http://schemas.openxmlformats.org/officeDocument/2006/relationships/hyperlink" Target="mailto:carlitoseve18@hotmail.com" TargetMode="External"/><Relationship Id="rId1941" Type="http://schemas.openxmlformats.org/officeDocument/2006/relationships/hyperlink" Target="mailto:farruquitalamejor623@gmail.com" TargetMode="External"/><Relationship Id="rId26" Type="http://schemas.openxmlformats.org/officeDocument/2006/relationships/hyperlink" Target="mailto:riveragalvissantiago@gmail.com" TargetMode="External"/><Relationship Id="rId175" Type="http://schemas.openxmlformats.org/officeDocument/2006/relationships/hyperlink" Target="mailto:maleja.her0912@gmil.com" TargetMode="External"/><Relationship Id="rId1801" Type="http://schemas.openxmlformats.org/officeDocument/2006/relationships/hyperlink" Target="mailto:mida280502@gmail.com" TargetMode="External"/><Relationship Id="rId382" Type="http://schemas.openxmlformats.org/officeDocument/2006/relationships/hyperlink" Target="mailto:rochs031@hotmail.com" TargetMode="External"/><Relationship Id="rId687" Type="http://schemas.openxmlformats.org/officeDocument/2006/relationships/hyperlink" Target="mailto:juansebashuertash18@hotmail.com" TargetMode="External"/><Relationship Id="rId2063" Type="http://schemas.openxmlformats.org/officeDocument/2006/relationships/hyperlink" Target="mailto:ing.fabian77@outlook.com" TargetMode="External"/><Relationship Id="rId242" Type="http://schemas.openxmlformats.org/officeDocument/2006/relationships/hyperlink" Target="mailto:jofer0817@hotmail.com" TargetMode="External"/><Relationship Id="rId894" Type="http://schemas.openxmlformats.org/officeDocument/2006/relationships/hyperlink" Target="mailto:jessica_1341@outlook.es" TargetMode="External"/><Relationship Id="rId1177" Type="http://schemas.openxmlformats.org/officeDocument/2006/relationships/hyperlink" Target="mailto:cristhiancespedscheca@gmail.com" TargetMode="External"/><Relationship Id="rId102" Type="http://schemas.openxmlformats.org/officeDocument/2006/relationships/hyperlink" Target="mailto:thalis1412@outlook.es" TargetMode="External"/><Relationship Id="rId547" Type="http://schemas.openxmlformats.org/officeDocument/2006/relationships/hyperlink" Target="mailto:johana081421@gmail.com" TargetMode="External"/><Relationship Id="rId754" Type="http://schemas.openxmlformats.org/officeDocument/2006/relationships/hyperlink" Target="mailto:sthefannyarma@hotmail.com" TargetMode="External"/><Relationship Id="rId961" Type="http://schemas.openxmlformats.org/officeDocument/2006/relationships/hyperlink" Target="mailto:castalatin@gmail.com" TargetMode="External"/><Relationship Id="rId1384" Type="http://schemas.openxmlformats.org/officeDocument/2006/relationships/hyperlink" Target="mailto:osis-geral97@hotmail.com" TargetMode="External"/><Relationship Id="rId1591" Type="http://schemas.openxmlformats.org/officeDocument/2006/relationships/hyperlink" Target="mailto:wen_salome0105@hotmail.com" TargetMode="External"/><Relationship Id="rId1689" Type="http://schemas.openxmlformats.org/officeDocument/2006/relationships/hyperlink" Target="mailto:yuridanielagarzonmesa3@gmail.com" TargetMode="External"/><Relationship Id="rId90" Type="http://schemas.openxmlformats.org/officeDocument/2006/relationships/hyperlink" Target="mailto:adrian.parra2527@gmail.com" TargetMode="External"/><Relationship Id="rId407" Type="http://schemas.openxmlformats.org/officeDocument/2006/relationships/hyperlink" Target="mailto:angome-21@hotmail.com" TargetMode="External"/><Relationship Id="rId614" Type="http://schemas.openxmlformats.org/officeDocument/2006/relationships/hyperlink" Target="mailto:Ybuenorincon@gmail.com" TargetMode="External"/><Relationship Id="rId821" Type="http://schemas.openxmlformats.org/officeDocument/2006/relationships/hyperlink" Target="mailto:laulorena-18@hotmail.com" TargetMode="External"/><Relationship Id="rId1037" Type="http://schemas.openxmlformats.org/officeDocument/2006/relationships/hyperlink" Target="mailto:linaballen07@gmail.com" TargetMode="External"/><Relationship Id="rId1244" Type="http://schemas.openxmlformats.org/officeDocument/2006/relationships/hyperlink" Target="mailto:liliana-0173@hotmail.com" TargetMode="External"/><Relationship Id="rId1451" Type="http://schemas.openxmlformats.org/officeDocument/2006/relationships/hyperlink" Target="mailto:jonathancastiblanco87@gmail.com" TargetMode="External"/><Relationship Id="rId1896" Type="http://schemas.openxmlformats.org/officeDocument/2006/relationships/hyperlink" Target="mailto:valentinaclavijo.vc@gmail.com" TargetMode="External"/><Relationship Id="rId919" Type="http://schemas.openxmlformats.org/officeDocument/2006/relationships/hyperlink" Target="mailto:arcanay.97@gmail.com" TargetMode="External"/><Relationship Id="rId1104" Type="http://schemas.openxmlformats.org/officeDocument/2006/relationships/hyperlink" Target="mailto:danielaysebastianjara@gmail.com" TargetMode="External"/><Relationship Id="rId1311" Type="http://schemas.openxmlformats.org/officeDocument/2006/relationships/hyperlink" Target="mailto:vivianakm5@hotmail.com" TargetMode="External"/><Relationship Id="rId1549" Type="http://schemas.openxmlformats.org/officeDocument/2006/relationships/hyperlink" Target="mailto:helen230214@gmail.com" TargetMode="External"/><Relationship Id="rId1756" Type="http://schemas.openxmlformats.org/officeDocument/2006/relationships/hyperlink" Target="mailto:snicoll346@gmail.com" TargetMode="External"/><Relationship Id="rId1963" Type="http://schemas.openxmlformats.org/officeDocument/2006/relationships/hyperlink" Target="mailto:alejocio1212@hotmail.com" TargetMode="External"/><Relationship Id="rId48" Type="http://schemas.openxmlformats.org/officeDocument/2006/relationships/hyperlink" Target="mailto:cristianmbt23@gmail.com" TargetMode="External"/><Relationship Id="rId1409" Type="http://schemas.openxmlformats.org/officeDocument/2006/relationships/hyperlink" Target="mailto:alejita-quevedo634@gmail.com" TargetMode="External"/><Relationship Id="rId1616" Type="http://schemas.openxmlformats.org/officeDocument/2006/relationships/hyperlink" Target="mailto:osoriopava@gmail.com" TargetMode="External"/><Relationship Id="rId1823" Type="http://schemas.openxmlformats.org/officeDocument/2006/relationships/hyperlink" Target="mailto:kgonzalezandrea91@gmail.com" TargetMode="External"/><Relationship Id="rId197" Type="http://schemas.openxmlformats.org/officeDocument/2006/relationships/hyperlink" Target="mailto:oarvf@hotmail.com" TargetMode="External"/><Relationship Id="rId2085" Type="http://schemas.openxmlformats.org/officeDocument/2006/relationships/hyperlink" Target="mailto:jaideranibal87@gmail.com" TargetMode="External"/><Relationship Id="rId264" Type="http://schemas.openxmlformats.org/officeDocument/2006/relationships/hyperlink" Target="mailto:alejithatapia0913@gmail.com" TargetMode="External"/><Relationship Id="rId471" Type="http://schemas.openxmlformats.org/officeDocument/2006/relationships/hyperlink" Target="mailto:Mercedes79_patino@hotmail.com" TargetMode="External"/><Relationship Id="rId124" Type="http://schemas.openxmlformats.org/officeDocument/2006/relationships/hyperlink" Target="mailto:canojouan@gmail.com" TargetMode="External"/><Relationship Id="rId569" Type="http://schemas.openxmlformats.org/officeDocument/2006/relationships/hyperlink" Target="mailto:angieperez2422@hotmail.com" TargetMode="External"/><Relationship Id="rId776" Type="http://schemas.openxmlformats.org/officeDocument/2006/relationships/hyperlink" Target="mailto:carolinaflorez9725@gmail.com" TargetMode="External"/><Relationship Id="rId983" Type="http://schemas.openxmlformats.org/officeDocument/2006/relationships/hyperlink" Target="mailto:bateristas.y@gmail.com" TargetMode="External"/><Relationship Id="rId1199" Type="http://schemas.openxmlformats.org/officeDocument/2006/relationships/hyperlink" Target="mailto:angieruizc_2000@hotmail.com" TargetMode="External"/><Relationship Id="rId331" Type="http://schemas.openxmlformats.org/officeDocument/2006/relationships/hyperlink" Target="mailto:fredywilsoncaicedo@hotmail.com" TargetMode="External"/><Relationship Id="rId429" Type="http://schemas.openxmlformats.org/officeDocument/2006/relationships/hyperlink" Target="mailto:leidymolina827@gmail.com" TargetMode="External"/><Relationship Id="rId636" Type="http://schemas.openxmlformats.org/officeDocument/2006/relationships/hyperlink" Target="mailto:Camilopedroza@outlook.com" TargetMode="External"/><Relationship Id="rId1059" Type="http://schemas.openxmlformats.org/officeDocument/2006/relationships/hyperlink" Target="mailto:11felipelopz11@gmail.com" TargetMode="External"/><Relationship Id="rId1266" Type="http://schemas.openxmlformats.org/officeDocument/2006/relationships/hyperlink" Target="mailto:paulaandreac234@gmail.com" TargetMode="External"/><Relationship Id="rId1473" Type="http://schemas.openxmlformats.org/officeDocument/2006/relationships/hyperlink" Target="mailto:kmiluna18@hotmail.com" TargetMode="External"/><Relationship Id="rId2012" Type="http://schemas.openxmlformats.org/officeDocument/2006/relationships/hyperlink" Target="mailto:kamilagt55@gmail.com" TargetMode="External"/><Relationship Id="rId843" Type="http://schemas.openxmlformats.org/officeDocument/2006/relationships/hyperlink" Target="mailto:dazavalentina203@gmail.com" TargetMode="External"/><Relationship Id="rId1126" Type="http://schemas.openxmlformats.org/officeDocument/2006/relationships/hyperlink" Target="mailto:adrisaz84@gmail.com" TargetMode="External"/><Relationship Id="rId1680" Type="http://schemas.openxmlformats.org/officeDocument/2006/relationships/hyperlink" Target="mailto:cristianruidiaz7@gmail.com" TargetMode="External"/><Relationship Id="rId1778" Type="http://schemas.openxmlformats.org/officeDocument/2006/relationships/hyperlink" Target="mailto:gelenlatorre32@gmail.com" TargetMode="External"/><Relationship Id="rId1985" Type="http://schemas.openxmlformats.org/officeDocument/2006/relationships/hyperlink" Target="mailto:dl293433@gmail.com" TargetMode="External"/><Relationship Id="rId703" Type="http://schemas.openxmlformats.org/officeDocument/2006/relationships/hyperlink" Target="mailto:thaniarodriguez026@gmail.com" TargetMode="External"/><Relationship Id="rId910" Type="http://schemas.openxmlformats.org/officeDocument/2006/relationships/hyperlink" Target="mailto:lopeztjesse@gmail.com" TargetMode="External"/><Relationship Id="rId1333" Type="http://schemas.openxmlformats.org/officeDocument/2006/relationships/hyperlink" Target="mailto:lauracamilaval9@gmail.com" TargetMode="External"/><Relationship Id="rId1540" Type="http://schemas.openxmlformats.org/officeDocument/2006/relationships/hyperlink" Target="mailto:luisahwk@gmail.com" TargetMode="External"/><Relationship Id="rId1638" Type="http://schemas.openxmlformats.org/officeDocument/2006/relationships/hyperlink" Target="mailto:danielatellez200@gmail.com" TargetMode="External"/><Relationship Id="rId1400" Type="http://schemas.openxmlformats.org/officeDocument/2006/relationships/hyperlink" Target="mailto:juliquin-8@hotmail.com" TargetMode="External"/><Relationship Id="rId1845" Type="http://schemas.openxmlformats.org/officeDocument/2006/relationships/hyperlink" Target="mailto:juanorjuelaramirez@hotmail.com" TargetMode="External"/><Relationship Id="rId1705" Type="http://schemas.openxmlformats.org/officeDocument/2006/relationships/hyperlink" Target="mailto:karen_robayo17@hotmail.com" TargetMode="External"/><Relationship Id="rId1912" Type="http://schemas.openxmlformats.org/officeDocument/2006/relationships/hyperlink" Target="mailto:seitax40@gmail.com" TargetMode="External"/><Relationship Id="rId286" Type="http://schemas.openxmlformats.org/officeDocument/2006/relationships/hyperlink" Target="mailto:jadra.yepes0310@gmail.com" TargetMode="External"/><Relationship Id="rId493" Type="http://schemas.openxmlformats.org/officeDocument/2006/relationships/hyperlink" Target="mailto:eidicy29@hotmail.com" TargetMode="External"/><Relationship Id="rId146" Type="http://schemas.openxmlformats.org/officeDocument/2006/relationships/hyperlink" Target="mailto:maria.estilista96@gmail.com" TargetMode="External"/><Relationship Id="rId353" Type="http://schemas.openxmlformats.org/officeDocument/2006/relationships/hyperlink" Target="mailto:andres9012013@gmail.com" TargetMode="External"/><Relationship Id="rId560" Type="http://schemas.openxmlformats.org/officeDocument/2006/relationships/hyperlink" Target="mailto:juliethzapata1001@gmail.com" TargetMode="External"/><Relationship Id="rId798" Type="http://schemas.openxmlformats.org/officeDocument/2006/relationships/hyperlink" Target="mailto:garciia2532@gmail.com" TargetMode="External"/><Relationship Id="rId1190" Type="http://schemas.openxmlformats.org/officeDocument/2006/relationships/hyperlink" Target="mailto:kcenengaribello@gmail.com" TargetMode="External"/><Relationship Id="rId2034" Type="http://schemas.openxmlformats.org/officeDocument/2006/relationships/hyperlink" Target="mailto:ttoulux@gmail.com" TargetMode="External"/><Relationship Id="rId213" Type="http://schemas.openxmlformats.org/officeDocument/2006/relationships/hyperlink" Target="mailto:alexandra.rodri94@hotmail.com" TargetMode="External"/><Relationship Id="rId420" Type="http://schemas.openxmlformats.org/officeDocument/2006/relationships/hyperlink" Target="mailto:jenniferrodriguez91@hotmail.com" TargetMode="External"/><Relationship Id="rId658" Type="http://schemas.openxmlformats.org/officeDocument/2006/relationships/hyperlink" Target="mailto:daniela.salinas1218@gmail.com" TargetMode="External"/><Relationship Id="rId865" Type="http://schemas.openxmlformats.org/officeDocument/2006/relationships/hyperlink" Target="mailto:marin.daniela07@gmail.com" TargetMode="External"/><Relationship Id="rId1050" Type="http://schemas.openxmlformats.org/officeDocument/2006/relationships/hyperlink" Target="mailto:pajosamo.11@gmail.com" TargetMode="External"/><Relationship Id="rId1288" Type="http://schemas.openxmlformats.org/officeDocument/2006/relationships/hyperlink" Target="mailto:danielcamposrojas96@gmail.com" TargetMode="External"/><Relationship Id="rId1495" Type="http://schemas.openxmlformats.org/officeDocument/2006/relationships/hyperlink" Target="mailto:mepagalo@gmail.com" TargetMode="External"/><Relationship Id="rId2101" Type="http://schemas.openxmlformats.org/officeDocument/2006/relationships/hyperlink" Target="mailto:francovanessa842@gmail.com" TargetMode="External"/><Relationship Id="rId518" Type="http://schemas.openxmlformats.org/officeDocument/2006/relationships/hyperlink" Target="mailto:lorenariza65@gmail.com" TargetMode="External"/><Relationship Id="rId725" Type="http://schemas.openxmlformats.org/officeDocument/2006/relationships/hyperlink" Target="mailto:diegonzalezm10@gmail.com" TargetMode="External"/><Relationship Id="rId932" Type="http://schemas.openxmlformats.org/officeDocument/2006/relationships/hyperlink" Target="mailto:natis.ocampo1111@hotmail.com" TargetMode="External"/><Relationship Id="rId1148" Type="http://schemas.openxmlformats.org/officeDocument/2006/relationships/hyperlink" Target="mailto:tejerovalentina@gmail.com" TargetMode="External"/><Relationship Id="rId1355" Type="http://schemas.openxmlformats.org/officeDocument/2006/relationships/hyperlink" Target="mailto:jbohorquez497@gmail.com" TargetMode="External"/><Relationship Id="rId1562" Type="http://schemas.openxmlformats.org/officeDocument/2006/relationships/hyperlink" Target="mailto:lanuve13@gmail.com" TargetMode="External"/><Relationship Id="rId1008" Type="http://schemas.openxmlformats.org/officeDocument/2006/relationships/hyperlink" Target="mailto:angel_sotelo1996@hotmail.com" TargetMode="External"/><Relationship Id="rId1215" Type="http://schemas.openxmlformats.org/officeDocument/2006/relationships/hyperlink" Target="mailto:julianfutsal136@gmail.com" TargetMode="External"/><Relationship Id="rId1422" Type="http://schemas.openxmlformats.org/officeDocument/2006/relationships/hyperlink" Target="mailto:alisonyisel@gmail.com" TargetMode="External"/><Relationship Id="rId1867" Type="http://schemas.openxmlformats.org/officeDocument/2006/relationships/hyperlink" Target="mailto:valeryclavijo12@gmail.com" TargetMode="External"/><Relationship Id="rId61" Type="http://schemas.openxmlformats.org/officeDocument/2006/relationships/hyperlink" Target="mailto:yeissondavid19@hotmail.com" TargetMode="External"/><Relationship Id="rId1727" Type="http://schemas.openxmlformats.org/officeDocument/2006/relationships/hyperlink" Target="mailto:geral1948@hotmail.com" TargetMode="External"/><Relationship Id="rId1934" Type="http://schemas.openxmlformats.org/officeDocument/2006/relationships/hyperlink" Target="mailto:gabrielafer1506@gmail.com" TargetMode="External"/><Relationship Id="rId19" Type="http://schemas.openxmlformats.org/officeDocument/2006/relationships/hyperlink" Target="mailto:ramirezgarcia.va@gmail.com" TargetMode="External"/><Relationship Id="rId168" Type="http://schemas.openxmlformats.org/officeDocument/2006/relationships/hyperlink" Target="mailto:anflodu23@gmail.com" TargetMode="External"/><Relationship Id="rId375" Type="http://schemas.openxmlformats.org/officeDocument/2006/relationships/hyperlink" Target="mailto:Heidyavila760@gmail.com" TargetMode="External"/><Relationship Id="rId582" Type="http://schemas.openxmlformats.org/officeDocument/2006/relationships/hyperlink" Target="mailto:lsfd_940502@hotmail.com" TargetMode="External"/><Relationship Id="rId2056" Type="http://schemas.openxmlformats.org/officeDocument/2006/relationships/hyperlink" Target="mailto:danielfelipeforeromendez@gmail.com" TargetMode="External"/><Relationship Id="rId3" Type="http://schemas.openxmlformats.org/officeDocument/2006/relationships/hyperlink" Target="mailto:herreravilla.am@gmail.com" TargetMode="External"/><Relationship Id="rId235" Type="http://schemas.openxmlformats.org/officeDocument/2006/relationships/hyperlink" Target="mailto:dp_lopezz2010@hotmail.com" TargetMode="External"/><Relationship Id="rId442" Type="http://schemas.openxmlformats.org/officeDocument/2006/relationships/hyperlink" Target="mailto:angie.catalina20@gmail.com" TargetMode="External"/><Relationship Id="rId887" Type="http://schemas.openxmlformats.org/officeDocument/2006/relationships/hyperlink" Target="mailto:fernandasuarezduran1010@gmail.com" TargetMode="External"/><Relationship Id="rId1072" Type="http://schemas.openxmlformats.org/officeDocument/2006/relationships/hyperlink" Target="mailto:luz_6315@hotmail.com" TargetMode="External"/><Relationship Id="rId302" Type="http://schemas.openxmlformats.org/officeDocument/2006/relationships/hyperlink" Target="mailto:natadimo@hotmail.com" TargetMode="External"/><Relationship Id="rId747" Type="http://schemas.openxmlformats.org/officeDocument/2006/relationships/hyperlink" Target="mailto:calderon.jt81@gmail.com" TargetMode="External"/><Relationship Id="rId954" Type="http://schemas.openxmlformats.org/officeDocument/2006/relationships/hyperlink" Target="mailto:raipsoraga.2@gmail.com" TargetMode="External"/><Relationship Id="rId1377" Type="http://schemas.openxmlformats.org/officeDocument/2006/relationships/hyperlink" Target="mailto:gcastromoreno13@gmail.com" TargetMode="External"/><Relationship Id="rId1584" Type="http://schemas.openxmlformats.org/officeDocument/2006/relationships/hyperlink" Target="mailto:tephy0927@gmail.com" TargetMode="External"/><Relationship Id="rId1791" Type="http://schemas.openxmlformats.org/officeDocument/2006/relationships/hyperlink" Target="mailto:incalofe1998.kl@gmail.com" TargetMode="External"/><Relationship Id="rId83" Type="http://schemas.openxmlformats.org/officeDocument/2006/relationships/hyperlink" Target="mailto:parrajuan302@gmail.com" TargetMode="External"/><Relationship Id="rId607" Type="http://schemas.openxmlformats.org/officeDocument/2006/relationships/hyperlink" Target="mailto:vasquezgaleanokarendaniela@gmail.com" TargetMode="External"/><Relationship Id="rId814" Type="http://schemas.openxmlformats.org/officeDocument/2006/relationships/hyperlink" Target="mailto:alejandraveloza1805@gmail.com" TargetMode="External"/><Relationship Id="rId1237" Type="http://schemas.openxmlformats.org/officeDocument/2006/relationships/hyperlink" Target="mailto:milena147123@hotmail.com" TargetMode="External"/><Relationship Id="rId1444" Type="http://schemas.openxmlformats.org/officeDocument/2006/relationships/hyperlink" Target="mailto:danielbztl@gmail.com" TargetMode="External"/><Relationship Id="rId1651" Type="http://schemas.openxmlformats.org/officeDocument/2006/relationships/hyperlink" Target="mailto:nataliacruz1996@hotmail.com" TargetMode="External"/><Relationship Id="rId1889" Type="http://schemas.openxmlformats.org/officeDocument/2006/relationships/hyperlink" Target="mailto:estefadesign@gmail.com" TargetMode="External"/><Relationship Id="rId1304" Type="http://schemas.openxmlformats.org/officeDocument/2006/relationships/hyperlink" Target="mailto:johnjack38@hotmail.com" TargetMode="External"/><Relationship Id="rId1511" Type="http://schemas.openxmlformats.org/officeDocument/2006/relationships/hyperlink" Target="mailto:erikaf3006@gmail.com" TargetMode="External"/><Relationship Id="rId1749" Type="http://schemas.openxmlformats.org/officeDocument/2006/relationships/hyperlink" Target="mailto:juanse5216@gmail.com" TargetMode="External"/><Relationship Id="rId1956" Type="http://schemas.openxmlformats.org/officeDocument/2006/relationships/hyperlink" Target="mailto:andreitaquigo1296@gmail.com" TargetMode="External"/><Relationship Id="rId1609" Type="http://schemas.openxmlformats.org/officeDocument/2006/relationships/hyperlink" Target="mailto:linda1807delgado@gmail.com" TargetMode="External"/><Relationship Id="rId1816" Type="http://schemas.openxmlformats.org/officeDocument/2006/relationships/hyperlink" Target="mailto:cardenaschiquitoa@gmail.com" TargetMode="External"/><Relationship Id="rId10" Type="http://schemas.openxmlformats.org/officeDocument/2006/relationships/hyperlink" Target="mailto:rusinquealarconandrea@gmail.com" TargetMode="External"/><Relationship Id="rId397" Type="http://schemas.openxmlformats.org/officeDocument/2006/relationships/hyperlink" Target="mailto:xiomma008@gmail.com" TargetMode="External"/><Relationship Id="rId2078" Type="http://schemas.openxmlformats.org/officeDocument/2006/relationships/hyperlink" Target="mailto:melissaburgos.1984@gmail.com" TargetMode="External"/><Relationship Id="rId257" Type="http://schemas.openxmlformats.org/officeDocument/2006/relationships/hyperlink" Target="mailto:alexvelasco.0723@gmail.com" TargetMode="External"/><Relationship Id="rId464" Type="http://schemas.openxmlformats.org/officeDocument/2006/relationships/hyperlink" Target="mailto:olartechristian41@gmail.com" TargetMode="External"/><Relationship Id="rId1094" Type="http://schemas.openxmlformats.org/officeDocument/2006/relationships/hyperlink" Target="mailto:bibhi2006@gmail.com" TargetMode="External"/><Relationship Id="rId117" Type="http://schemas.openxmlformats.org/officeDocument/2006/relationships/hyperlink" Target="mailto:franyi9792@gmail.com" TargetMode="External"/><Relationship Id="rId671" Type="http://schemas.openxmlformats.org/officeDocument/2006/relationships/hyperlink" Target="mailto:Estibft@gmail.com" TargetMode="External"/><Relationship Id="rId769" Type="http://schemas.openxmlformats.org/officeDocument/2006/relationships/hyperlink" Target="mailto:lalis16_00@hotmail.com" TargetMode="External"/><Relationship Id="rId976" Type="http://schemas.openxmlformats.org/officeDocument/2006/relationships/hyperlink" Target="mailto:jeidymena8639@gmail.com" TargetMode="External"/><Relationship Id="rId1399" Type="http://schemas.openxmlformats.org/officeDocument/2006/relationships/hyperlink" Target="mailto:kyrodriguez@sanmateu.edu.co" TargetMode="External"/><Relationship Id="rId324" Type="http://schemas.openxmlformats.org/officeDocument/2006/relationships/hyperlink" Target="mailto:katterinandrea@gmail.com" TargetMode="External"/><Relationship Id="rId531" Type="http://schemas.openxmlformats.org/officeDocument/2006/relationships/hyperlink" Target="mailto:valentinaespinosa593@gmail.com" TargetMode="External"/><Relationship Id="rId629" Type="http://schemas.openxmlformats.org/officeDocument/2006/relationships/hyperlink" Target="mailto:camiloip19@hotmail.com" TargetMode="External"/><Relationship Id="rId1161" Type="http://schemas.openxmlformats.org/officeDocument/2006/relationships/hyperlink" Target="mailto:juliianespiitiia08@gmail.com" TargetMode="External"/><Relationship Id="rId1259" Type="http://schemas.openxmlformats.org/officeDocument/2006/relationships/hyperlink" Target="mailto:fabian.9404@gmail.com" TargetMode="External"/><Relationship Id="rId1466" Type="http://schemas.openxmlformats.org/officeDocument/2006/relationships/hyperlink" Target="mailto:santiagorodriguez1020@outlook.com" TargetMode="External"/><Relationship Id="rId2005" Type="http://schemas.openxmlformats.org/officeDocument/2006/relationships/hyperlink" Target="mailto:stefanny.jimenez.r11@gmail.com" TargetMode="External"/><Relationship Id="rId836" Type="http://schemas.openxmlformats.org/officeDocument/2006/relationships/hyperlink" Target="mailto:anyliceth.acosta@gmail.com" TargetMode="External"/><Relationship Id="rId1021" Type="http://schemas.openxmlformats.org/officeDocument/2006/relationships/hyperlink" Target="mailto:pi.r180@hotmail.com" TargetMode="External"/><Relationship Id="rId1119" Type="http://schemas.openxmlformats.org/officeDocument/2006/relationships/hyperlink" Target="mailto:oviedoruizcatalina@outlook.com" TargetMode="External"/><Relationship Id="rId1673" Type="http://schemas.openxmlformats.org/officeDocument/2006/relationships/hyperlink" Target="mailto:williamarcilask8@gmail.com" TargetMode="External"/><Relationship Id="rId1880" Type="http://schemas.openxmlformats.org/officeDocument/2006/relationships/hyperlink" Target="mailto:jeankamarinez2004@gmail.com" TargetMode="External"/><Relationship Id="rId1978" Type="http://schemas.openxmlformats.org/officeDocument/2006/relationships/hyperlink" Target="mailto:dariochelsea@gmail.com" TargetMode="External"/><Relationship Id="rId903" Type="http://schemas.openxmlformats.org/officeDocument/2006/relationships/hyperlink" Target="mailto:sdaza8747@gmail.com" TargetMode="External"/><Relationship Id="rId1326" Type="http://schemas.openxmlformats.org/officeDocument/2006/relationships/hyperlink" Target="mailto:hildagonzalezpaternina20@gmail.com" TargetMode="External"/><Relationship Id="rId1533" Type="http://schemas.openxmlformats.org/officeDocument/2006/relationships/hyperlink" Target="mailto:tatavel30@gmail.com" TargetMode="External"/><Relationship Id="rId1740" Type="http://schemas.openxmlformats.org/officeDocument/2006/relationships/hyperlink" Target="mailto:dianazamo7@gmail.com" TargetMode="External"/><Relationship Id="rId32" Type="http://schemas.openxmlformats.org/officeDocument/2006/relationships/hyperlink" Target="mailto:YULILANCHEROS19@GMAIL.COM" TargetMode="External"/><Relationship Id="rId1600" Type="http://schemas.openxmlformats.org/officeDocument/2006/relationships/hyperlink" Target="mailto:jonathanflorez2351@gmail.com" TargetMode="External"/><Relationship Id="rId1838" Type="http://schemas.openxmlformats.org/officeDocument/2006/relationships/hyperlink" Target="mailto:buitragotorrescristianfabian@gmail.com" TargetMode="External"/><Relationship Id="rId181" Type="http://schemas.openxmlformats.org/officeDocument/2006/relationships/hyperlink" Target="mailto:jenny-sgq93@hotmail.com" TargetMode="External"/><Relationship Id="rId1905" Type="http://schemas.openxmlformats.org/officeDocument/2006/relationships/hyperlink" Target="mailto:hamiltonstydelgadoquintero@gmail.com" TargetMode="External"/><Relationship Id="rId279" Type="http://schemas.openxmlformats.org/officeDocument/2006/relationships/hyperlink" Target="mailto:paulandreacamacholopez0712@gmail.com" TargetMode="External"/><Relationship Id="rId486" Type="http://schemas.openxmlformats.org/officeDocument/2006/relationships/hyperlink" Target="mailto:leidy112411@gmail.com" TargetMode="External"/><Relationship Id="rId693" Type="http://schemas.openxmlformats.org/officeDocument/2006/relationships/hyperlink" Target="mailto:Pvelandia1984.salazar@gmail.com" TargetMode="External"/><Relationship Id="rId139" Type="http://schemas.openxmlformats.org/officeDocument/2006/relationships/hyperlink" Target="mailto:fersmith@hotmail.com" TargetMode="External"/><Relationship Id="rId346" Type="http://schemas.openxmlformats.org/officeDocument/2006/relationships/hyperlink" Target="mailto:lelij29@gmail.com" TargetMode="External"/><Relationship Id="rId553" Type="http://schemas.openxmlformats.org/officeDocument/2006/relationships/hyperlink" Target="mailto:melany.aponte2109@gmail.com" TargetMode="External"/><Relationship Id="rId760" Type="http://schemas.openxmlformats.org/officeDocument/2006/relationships/hyperlink" Target="mailto:scandres22@gmail.com" TargetMode="External"/><Relationship Id="rId998" Type="http://schemas.openxmlformats.org/officeDocument/2006/relationships/hyperlink" Target="mailto:karenl171120@gmail.com" TargetMode="External"/><Relationship Id="rId1183" Type="http://schemas.openxmlformats.org/officeDocument/2006/relationships/hyperlink" Target="mailto:anniealejandraac@gmail.com" TargetMode="External"/><Relationship Id="rId1390" Type="http://schemas.openxmlformats.org/officeDocument/2006/relationships/hyperlink" Target="mailto:jyanirap@gmail.com" TargetMode="External"/><Relationship Id="rId2027" Type="http://schemas.openxmlformats.org/officeDocument/2006/relationships/hyperlink" Target="mailto:anzolapauladaniela@gmail.com" TargetMode="External"/><Relationship Id="rId206" Type="http://schemas.openxmlformats.org/officeDocument/2006/relationships/hyperlink" Target="mailto:j.ohanaanngelica@hotmail.com" TargetMode="External"/><Relationship Id="rId413" Type="http://schemas.openxmlformats.org/officeDocument/2006/relationships/hyperlink" Target="mailto:yenymarcelaperezbarrios@gmail.com" TargetMode="External"/><Relationship Id="rId858" Type="http://schemas.openxmlformats.org/officeDocument/2006/relationships/hyperlink" Target="mailto:valentinalugo2405@gmail.com" TargetMode="External"/><Relationship Id="rId1043" Type="http://schemas.openxmlformats.org/officeDocument/2006/relationships/hyperlink" Target="mailto:katherinisa.5202@gmail.com" TargetMode="External"/><Relationship Id="rId1488" Type="http://schemas.openxmlformats.org/officeDocument/2006/relationships/hyperlink" Target="mailto:cristophermauricio1991@outlook.com" TargetMode="External"/><Relationship Id="rId1695" Type="http://schemas.openxmlformats.org/officeDocument/2006/relationships/hyperlink" Target="mailto:alismelis03@gmail.com" TargetMode="External"/><Relationship Id="rId620" Type="http://schemas.openxmlformats.org/officeDocument/2006/relationships/hyperlink" Target="mailto:sandrah1425@gmail.com" TargetMode="External"/><Relationship Id="rId718" Type="http://schemas.openxmlformats.org/officeDocument/2006/relationships/hyperlink" Target="mailto:garfap_20@hotmail.com" TargetMode="External"/><Relationship Id="rId925" Type="http://schemas.openxmlformats.org/officeDocument/2006/relationships/hyperlink" Target="mailto:emanuelxdea340@gmail.com" TargetMode="External"/><Relationship Id="rId1250" Type="http://schemas.openxmlformats.org/officeDocument/2006/relationships/hyperlink" Target="mailto:kruidiazpark@gmail.com" TargetMode="External"/><Relationship Id="rId1348" Type="http://schemas.openxmlformats.org/officeDocument/2006/relationships/hyperlink" Target="mailto:lauraavila-97@outlook.com" TargetMode="External"/><Relationship Id="rId1555" Type="http://schemas.openxmlformats.org/officeDocument/2006/relationships/hyperlink" Target="mailto:marlonrios2000@gmail.com" TargetMode="External"/><Relationship Id="rId1762" Type="http://schemas.openxmlformats.org/officeDocument/2006/relationships/hyperlink" Target="mailto:lizsa.20-06@hotmail.com" TargetMode="External"/><Relationship Id="rId1110" Type="http://schemas.openxmlformats.org/officeDocument/2006/relationships/hyperlink" Target="mailto:drake18betha@gmail.com" TargetMode="External"/><Relationship Id="rId1208" Type="http://schemas.openxmlformats.org/officeDocument/2006/relationships/hyperlink" Target="mailto:antoniocogollo2007@hotmail.com" TargetMode="External"/><Relationship Id="rId1415" Type="http://schemas.openxmlformats.org/officeDocument/2006/relationships/hyperlink" Target="mailto:suarezlaverde230519@gmail.com" TargetMode="External"/><Relationship Id="rId54" Type="http://schemas.openxmlformats.org/officeDocument/2006/relationships/hyperlink" Target="mailto:karoldayanacamacho08@gmail.com" TargetMode="External"/><Relationship Id="rId1622" Type="http://schemas.openxmlformats.org/officeDocument/2006/relationships/hyperlink" Target="mailto:cibersotty@hotmail.com" TargetMode="External"/><Relationship Id="rId1927" Type="http://schemas.openxmlformats.org/officeDocument/2006/relationships/hyperlink" Target="mailto:kevinleogt@gmail.com" TargetMode="External"/><Relationship Id="rId2091" Type="http://schemas.openxmlformats.org/officeDocument/2006/relationships/hyperlink" Target="mailto:lizethkatherin@gmail.com" TargetMode="External"/><Relationship Id="rId270" Type="http://schemas.openxmlformats.org/officeDocument/2006/relationships/hyperlink" Target="mailto:kdanirtorres.1606@gmail.com" TargetMode="External"/><Relationship Id="rId130" Type="http://schemas.openxmlformats.org/officeDocument/2006/relationships/hyperlink" Target="mailto:loretgonzalez1311@gmail.com" TargetMode="External"/><Relationship Id="rId368" Type="http://schemas.openxmlformats.org/officeDocument/2006/relationships/hyperlink" Target="mailto:pauxime14@hotmail.com" TargetMode="External"/><Relationship Id="rId575" Type="http://schemas.openxmlformats.org/officeDocument/2006/relationships/hyperlink" Target="mailto:lilis2210@hotmail.com" TargetMode="External"/><Relationship Id="rId782" Type="http://schemas.openxmlformats.org/officeDocument/2006/relationships/hyperlink" Target="mailto:notaloraa@gmail.com" TargetMode="External"/><Relationship Id="rId2049" Type="http://schemas.openxmlformats.org/officeDocument/2006/relationships/hyperlink" Target="mailto:clau1909sus@yahoo.es" TargetMode="External"/><Relationship Id="rId228" Type="http://schemas.openxmlformats.org/officeDocument/2006/relationships/hyperlink" Target="mailto:natithabustoos92@gmail.com" TargetMode="External"/><Relationship Id="rId435" Type="http://schemas.openxmlformats.org/officeDocument/2006/relationships/hyperlink" Target="mailto:ingrid_nata@hotmail.es" TargetMode="External"/><Relationship Id="rId642" Type="http://schemas.openxmlformats.org/officeDocument/2006/relationships/hyperlink" Target="mailto:Ximenakatherinen1@gmail.com" TargetMode="External"/><Relationship Id="rId1065" Type="http://schemas.openxmlformats.org/officeDocument/2006/relationships/hyperlink" Target="mailto:juankardenas123@gmail.com" TargetMode="External"/><Relationship Id="rId1272" Type="http://schemas.openxmlformats.org/officeDocument/2006/relationships/hyperlink" Target="mailto:jhonperezmartin07@gmail.com" TargetMode="External"/><Relationship Id="rId502" Type="http://schemas.openxmlformats.org/officeDocument/2006/relationships/hyperlink" Target="mailto:mcvelasquez051@misena.edu.co" TargetMode="External"/><Relationship Id="rId947" Type="http://schemas.openxmlformats.org/officeDocument/2006/relationships/hyperlink" Target="mailto:lisbethpinzon_12@hotmail.com" TargetMode="External"/><Relationship Id="rId1132" Type="http://schemas.openxmlformats.org/officeDocument/2006/relationships/hyperlink" Target="mailto:jjyosman12@outlook.com" TargetMode="External"/><Relationship Id="rId1577" Type="http://schemas.openxmlformats.org/officeDocument/2006/relationships/hyperlink" Target="mailto:lanamara00@gmail.com" TargetMode="External"/><Relationship Id="rId1784" Type="http://schemas.openxmlformats.org/officeDocument/2006/relationships/hyperlink" Target="mailto:yubi.paola123@gmail.com" TargetMode="External"/><Relationship Id="rId1991" Type="http://schemas.openxmlformats.org/officeDocument/2006/relationships/hyperlink" Target="mailto:daniixdxd8@gmail.com" TargetMode="External"/><Relationship Id="rId76" Type="http://schemas.openxmlformats.org/officeDocument/2006/relationships/hyperlink" Target="mailto:tatianacollazos0815@hotmail.com" TargetMode="External"/><Relationship Id="rId807" Type="http://schemas.openxmlformats.org/officeDocument/2006/relationships/hyperlink" Target="mailto:paolaanaya15m@hotmail.com" TargetMode="External"/><Relationship Id="rId1437" Type="http://schemas.openxmlformats.org/officeDocument/2006/relationships/hyperlink" Target="mailto:oviedoruizcatalina@outlook.com" TargetMode="External"/><Relationship Id="rId1644" Type="http://schemas.openxmlformats.org/officeDocument/2006/relationships/hyperlink" Target="mailto:sarmiento0327angie@gmail.com" TargetMode="External"/><Relationship Id="rId1851" Type="http://schemas.openxmlformats.org/officeDocument/2006/relationships/hyperlink" Target="mailto:clemenmor2203@gmail.com" TargetMode="External"/><Relationship Id="rId1504" Type="http://schemas.openxmlformats.org/officeDocument/2006/relationships/hyperlink" Target="mailto:o.n.y@misena.edu.co" TargetMode="External"/><Relationship Id="rId1711" Type="http://schemas.openxmlformats.org/officeDocument/2006/relationships/hyperlink" Target="mailto:adrianayiceth02@gmail.com" TargetMode="External"/><Relationship Id="rId1949" Type="http://schemas.openxmlformats.org/officeDocument/2006/relationships/hyperlink" Target="mailto:natalydiazthiago@gmail.com" TargetMode="External"/><Relationship Id="rId292" Type="http://schemas.openxmlformats.org/officeDocument/2006/relationships/hyperlink" Target="mailto:paola.escobar1996@hotmail.com" TargetMode="External"/><Relationship Id="rId1809" Type="http://schemas.openxmlformats.org/officeDocument/2006/relationships/hyperlink" Target="mailto:zambranobermudezangietatiana@gmail.com" TargetMode="External"/><Relationship Id="rId597" Type="http://schemas.openxmlformats.org/officeDocument/2006/relationships/hyperlink" Target="mailto:juandavidbermudez1005@gmail.com" TargetMode="External"/><Relationship Id="rId152" Type="http://schemas.openxmlformats.org/officeDocument/2006/relationships/hyperlink" Target="mailto:brendas2805@gmail.com" TargetMode="External"/><Relationship Id="rId457" Type="http://schemas.openxmlformats.org/officeDocument/2006/relationships/hyperlink" Target="mailto:milenita_0094@hotmail.com" TargetMode="External"/><Relationship Id="rId1087" Type="http://schemas.openxmlformats.org/officeDocument/2006/relationships/hyperlink" Target="mailto:maderolizette@gmail.com" TargetMode="External"/><Relationship Id="rId1294" Type="http://schemas.openxmlformats.org/officeDocument/2006/relationships/hyperlink" Target="mailto:blackowar@gmail.com" TargetMode="External"/><Relationship Id="rId2040" Type="http://schemas.openxmlformats.org/officeDocument/2006/relationships/hyperlink" Target="mailto:jenni-fer03@hotmail.com" TargetMode="External"/><Relationship Id="rId664" Type="http://schemas.openxmlformats.org/officeDocument/2006/relationships/hyperlink" Target="mailto:Leydy98@outlook.es" TargetMode="External"/><Relationship Id="rId871" Type="http://schemas.openxmlformats.org/officeDocument/2006/relationships/hyperlink" Target="mailto:donny1598@gmailcom" TargetMode="External"/><Relationship Id="rId969" Type="http://schemas.openxmlformats.org/officeDocument/2006/relationships/hyperlink" Target="mailto:julbellogarzon@gmail.com" TargetMode="External"/><Relationship Id="rId1599" Type="http://schemas.openxmlformats.org/officeDocument/2006/relationships/hyperlink" Target="mailto:ab0277019@gmail.com" TargetMode="External"/><Relationship Id="rId317" Type="http://schemas.openxmlformats.org/officeDocument/2006/relationships/hyperlink" Target="mailto:leidy280816@gmail.com" TargetMode="External"/><Relationship Id="rId524" Type="http://schemas.openxmlformats.org/officeDocument/2006/relationships/hyperlink" Target="mailto:lolaacost321@gmail.com" TargetMode="External"/><Relationship Id="rId731" Type="http://schemas.openxmlformats.org/officeDocument/2006/relationships/hyperlink" Target="mailto:jpuente2@iberoamericana.edu.co" TargetMode="External"/><Relationship Id="rId1154" Type="http://schemas.openxmlformats.org/officeDocument/2006/relationships/hyperlink" Target="mailto:yuliet1719@hotmail.com" TargetMode="External"/><Relationship Id="rId1361" Type="http://schemas.openxmlformats.org/officeDocument/2006/relationships/hyperlink" Target="mailto:natalyalexandraruizhoyos@gmail.com" TargetMode="External"/><Relationship Id="rId1459" Type="http://schemas.openxmlformats.org/officeDocument/2006/relationships/hyperlink" Target="mailto:johan26tata@gmail.com" TargetMode="External"/><Relationship Id="rId98" Type="http://schemas.openxmlformats.org/officeDocument/2006/relationships/hyperlink" Target="mailto:dayanasierra4018@gmail.com" TargetMode="External"/><Relationship Id="rId829" Type="http://schemas.openxmlformats.org/officeDocument/2006/relationships/hyperlink" Target="mailto:davidra010920@gmail.com" TargetMode="External"/><Relationship Id="rId1014" Type="http://schemas.openxmlformats.org/officeDocument/2006/relationships/hyperlink" Target="mailto:rosaortiz2103@gmail.com" TargetMode="External"/><Relationship Id="rId1221" Type="http://schemas.openxmlformats.org/officeDocument/2006/relationships/hyperlink" Target="mailto:licethsigo@gmail.com" TargetMode="External"/><Relationship Id="rId1666" Type="http://schemas.openxmlformats.org/officeDocument/2006/relationships/hyperlink" Target="mailto:nickol1621@gmail.com" TargetMode="External"/><Relationship Id="rId1873" Type="http://schemas.openxmlformats.org/officeDocument/2006/relationships/hyperlink" Target="mailto:ag81600@gmail.com" TargetMode="External"/><Relationship Id="rId1319" Type="http://schemas.openxmlformats.org/officeDocument/2006/relationships/hyperlink" Target="mailto:alejo.rpm29@hotmail.com" TargetMode="External"/><Relationship Id="rId1526" Type="http://schemas.openxmlformats.org/officeDocument/2006/relationships/hyperlink" Target="mailto:yeimmy0895@hotmail.com" TargetMode="External"/><Relationship Id="rId1733" Type="http://schemas.openxmlformats.org/officeDocument/2006/relationships/hyperlink" Target="mailto:efpv9203@gmail.com" TargetMode="External"/><Relationship Id="rId1940" Type="http://schemas.openxmlformats.org/officeDocument/2006/relationships/hyperlink" Target="mailto:nica292004@gmail.com" TargetMode="External"/><Relationship Id="rId25" Type="http://schemas.openxmlformats.org/officeDocument/2006/relationships/hyperlink" Target="mailto:neacevedor@gmail.com" TargetMode="External"/><Relationship Id="rId1800" Type="http://schemas.openxmlformats.org/officeDocument/2006/relationships/hyperlink" Target="mailto:karenandreabueno4@gmail.com" TargetMode="External"/><Relationship Id="rId174" Type="http://schemas.openxmlformats.org/officeDocument/2006/relationships/hyperlink" Target="mailto:vanezzarodriguez18@gmail.com" TargetMode="External"/><Relationship Id="rId381" Type="http://schemas.openxmlformats.org/officeDocument/2006/relationships/hyperlink" Target="mailto:jmayith1997@gmail.com" TargetMode="External"/><Relationship Id="rId2062" Type="http://schemas.openxmlformats.org/officeDocument/2006/relationships/hyperlink" Target="mailto:alejofonseca090219@gmail.com" TargetMode="External"/><Relationship Id="rId241" Type="http://schemas.openxmlformats.org/officeDocument/2006/relationships/hyperlink" Target="mailto:brayanleguizamon88@gmail.com" TargetMode="External"/><Relationship Id="rId479" Type="http://schemas.openxmlformats.org/officeDocument/2006/relationships/hyperlink" Target="mailto:lgconde06@gmail.com" TargetMode="External"/><Relationship Id="rId686" Type="http://schemas.openxmlformats.org/officeDocument/2006/relationships/hyperlink" Target="mailto:yureydygomez27@gmail.com" TargetMode="External"/><Relationship Id="rId893" Type="http://schemas.openxmlformats.org/officeDocument/2006/relationships/hyperlink" Target="mailto:Mile.rodriguez.a@outlook.es" TargetMode="External"/><Relationship Id="rId339" Type="http://schemas.openxmlformats.org/officeDocument/2006/relationships/hyperlink" Target="mailto:deisirojas3105@gmail.com" TargetMode="External"/><Relationship Id="rId546" Type="http://schemas.openxmlformats.org/officeDocument/2006/relationships/hyperlink" Target="mailto:maicol-1992@hotmail.com" TargetMode="External"/><Relationship Id="rId753" Type="http://schemas.openxmlformats.org/officeDocument/2006/relationships/hyperlink" Target="mailto:angela_medinaherrera@hotmail.com" TargetMode="External"/><Relationship Id="rId1176" Type="http://schemas.openxmlformats.org/officeDocument/2006/relationships/hyperlink" Target="mailto:josecredivalores@gmail.com" TargetMode="External"/><Relationship Id="rId1383" Type="http://schemas.openxmlformats.org/officeDocument/2006/relationships/hyperlink" Target="mailto:jinaroto@hotmail.com" TargetMode="External"/><Relationship Id="rId101" Type="http://schemas.openxmlformats.org/officeDocument/2006/relationships/hyperlink" Target="mailto:alis_oon@hotmail.com" TargetMode="External"/><Relationship Id="rId406" Type="http://schemas.openxmlformats.org/officeDocument/2006/relationships/hyperlink" Target="mailto:vindei94@hotmail.com" TargetMode="External"/><Relationship Id="rId960" Type="http://schemas.openxmlformats.org/officeDocument/2006/relationships/hyperlink" Target="mailto:nicolascuellar1920@outlook.es" TargetMode="External"/><Relationship Id="rId1036" Type="http://schemas.openxmlformats.org/officeDocument/2006/relationships/hyperlink" Target="mailto:esthebangolamo22@gmail.com" TargetMode="External"/><Relationship Id="rId1243" Type="http://schemas.openxmlformats.org/officeDocument/2006/relationships/hyperlink" Target="mailto:nanyclavijo2014@gmail.com" TargetMode="External"/><Relationship Id="rId1590" Type="http://schemas.openxmlformats.org/officeDocument/2006/relationships/hyperlink" Target="mailto:maorioz46@gmail.com" TargetMode="External"/><Relationship Id="rId1688" Type="http://schemas.openxmlformats.org/officeDocument/2006/relationships/hyperlink" Target="mailto:yeimymiylucas@gmail.com" TargetMode="External"/><Relationship Id="rId1895" Type="http://schemas.openxmlformats.org/officeDocument/2006/relationships/hyperlink" Target="mailto:nekitakun1@gmail.com" TargetMode="External"/><Relationship Id="rId613" Type="http://schemas.openxmlformats.org/officeDocument/2006/relationships/hyperlink" Target="mailto:Danii050612@gmail.com" TargetMode="External"/><Relationship Id="rId820" Type="http://schemas.openxmlformats.org/officeDocument/2006/relationships/hyperlink" Target="mailto:rasjosephp420@hotmail.com" TargetMode="External"/><Relationship Id="rId918" Type="http://schemas.openxmlformats.org/officeDocument/2006/relationships/hyperlink" Target="mailto:marlonzealozano@gmail.com" TargetMode="External"/><Relationship Id="rId1450" Type="http://schemas.openxmlformats.org/officeDocument/2006/relationships/hyperlink" Target="mailto:Quirogabedoya99@gmail.com" TargetMode="External"/><Relationship Id="rId1548" Type="http://schemas.openxmlformats.org/officeDocument/2006/relationships/hyperlink" Target="mailto:leinerok@gmail.com" TargetMode="External"/><Relationship Id="rId1755" Type="http://schemas.openxmlformats.org/officeDocument/2006/relationships/hyperlink" Target="mailto:mj190042@gmail.com" TargetMode="External"/><Relationship Id="rId1103" Type="http://schemas.openxmlformats.org/officeDocument/2006/relationships/hyperlink" Target="mailto:yuyaye.2@gmail.com" TargetMode="External"/><Relationship Id="rId1310" Type="http://schemas.openxmlformats.org/officeDocument/2006/relationships/hyperlink" Target="mailto:olgalumontenegro@gmail.com" TargetMode="External"/><Relationship Id="rId1408" Type="http://schemas.openxmlformats.org/officeDocument/2006/relationships/hyperlink" Target="mailto:margiediaz97@gmail.com" TargetMode="External"/><Relationship Id="rId1962" Type="http://schemas.openxmlformats.org/officeDocument/2006/relationships/hyperlink" Target="mailto:brahiampino2014@gmail.com" TargetMode="External"/><Relationship Id="rId47" Type="http://schemas.openxmlformats.org/officeDocument/2006/relationships/hyperlink" Target="mailto:lindamaria626@gmail.com" TargetMode="External"/><Relationship Id="rId1615" Type="http://schemas.openxmlformats.org/officeDocument/2006/relationships/hyperlink" Target="mailto:sebastiandaza74@gmail.com" TargetMode="External"/><Relationship Id="rId1822" Type="http://schemas.openxmlformats.org/officeDocument/2006/relationships/hyperlink" Target="mailto:wendynaaata10@gmail.com" TargetMode="External"/><Relationship Id="rId196" Type="http://schemas.openxmlformats.org/officeDocument/2006/relationships/hyperlink" Target="mailto:leinismaria20@gmail.com" TargetMode="External"/><Relationship Id="rId2084" Type="http://schemas.openxmlformats.org/officeDocument/2006/relationships/hyperlink" Target="mailto:lsfontechac@outlook.com" TargetMode="External"/><Relationship Id="rId263" Type="http://schemas.openxmlformats.org/officeDocument/2006/relationships/hyperlink" Target="mailto:olarte20310@gmail.com" TargetMode="External"/><Relationship Id="rId470" Type="http://schemas.openxmlformats.org/officeDocument/2006/relationships/hyperlink" Target="mailto:vivilaprincesa@hotmail.com" TargetMode="External"/><Relationship Id="rId123" Type="http://schemas.openxmlformats.org/officeDocument/2006/relationships/hyperlink" Target="mailto:gigimoreno810@gmail.com" TargetMode="External"/><Relationship Id="rId330" Type="http://schemas.openxmlformats.org/officeDocument/2006/relationships/hyperlink" Target="mailto:dubas_1996@hotmail.com" TargetMode="External"/><Relationship Id="rId568" Type="http://schemas.openxmlformats.org/officeDocument/2006/relationships/hyperlink" Target="mailto:carolpava27@gmail.com" TargetMode="External"/><Relationship Id="rId775" Type="http://schemas.openxmlformats.org/officeDocument/2006/relationships/hyperlink" Target="mailto:rinconalejandra370@gmail.com" TargetMode="External"/><Relationship Id="rId982" Type="http://schemas.openxmlformats.org/officeDocument/2006/relationships/hyperlink" Target="mailto:ingrisfonsecanoya@gmail.com" TargetMode="External"/><Relationship Id="rId1198" Type="http://schemas.openxmlformats.org/officeDocument/2006/relationships/hyperlink" Target="mailto:miguelorlandoc64@gmail.com" TargetMode="External"/><Relationship Id="rId2011" Type="http://schemas.openxmlformats.org/officeDocument/2006/relationships/hyperlink" Target="mailto:andreagaspargarcia44@gmail.com" TargetMode="External"/><Relationship Id="rId428" Type="http://schemas.openxmlformats.org/officeDocument/2006/relationships/hyperlink" Target="mailto:lromero82@hotmail.com" TargetMode="External"/><Relationship Id="rId635" Type="http://schemas.openxmlformats.org/officeDocument/2006/relationships/hyperlink" Target="mailto:Karolinabermudez15@gmail.com" TargetMode="External"/><Relationship Id="rId842" Type="http://schemas.openxmlformats.org/officeDocument/2006/relationships/hyperlink" Target="mailto:cortespaula848@gmail.com" TargetMode="External"/><Relationship Id="rId1058" Type="http://schemas.openxmlformats.org/officeDocument/2006/relationships/hyperlink" Target="mailto:tata.mari36@gmail.com" TargetMode="External"/><Relationship Id="rId1265" Type="http://schemas.openxmlformats.org/officeDocument/2006/relationships/hyperlink" Target="mailto:manuelasepulveda47@gmail.com" TargetMode="External"/><Relationship Id="rId1472" Type="http://schemas.openxmlformats.org/officeDocument/2006/relationships/hyperlink" Target="mailto:rjhoan031@gmail.com" TargetMode="External"/><Relationship Id="rId2109" Type="http://schemas.openxmlformats.org/officeDocument/2006/relationships/comments" Target="../comments1.xml"/><Relationship Id="rId702" Type="http://schemas.openxmlformats.org/officeDocument/2006/relationships/hyperlink" Target="mailto:Vivianamm8@gmail.com" TargetMode="External"/><Relationship Id="rId1125" Type="http://schemas.openxmlformats.org/officeDocument/2006/relationships/hyperlink" Target="mailto:xiomaralvarez07@gmail.com" TargetMode="External"/><Relationship Id="rId1332" Type="http://schemas.openxmlformats.org/officeDocument/2006/relationships/hyperlink" Target="mailto:camiloandresx@hotmail.com" TargetMode="External"/><Relationship Id="rId1777" Type="http://schemas.openxmlformats.org/officeDocument/2006/relationships/hyperlink" Target="mailto:cortessaid013@gmail.com" TargetMode="External"/><Relationship Id="rId1984" Type="http://schemas.openxmlformats.org/officeDocument/2006/relationships/hyperlink" Target="mailto:andreamoreno8210@gmail.com" TargetMode="External"/><Relationship Id="rId69" Type="http://schemas.openxmlformats.org/officeDocument/2006/relationships/hyperlink" Target="mailto:gissel13@outlook.com" TargetMode="External"/><Relationship Id="rId1637" Type="http://schemas.openxmlformats.org/officeDocument/2006/relationships/hyperlink" Target="mailto:cristinaisabell93@outlook.com" TargetMode="External"/><Relationship Id="rId1844" Type="http://schemas.openxmlformats.org/officeDocument/2006/relationships/hyperlink" Target="mailto:maicolstevencetinapaez@gmail.com" TargetMode="External"/><Relationship Id="rId1704" Type="http://schemas.openxmlformats.org/officeDocument/2006/relationships/hyperlink" Target="mailto:nicoleyara2317@hotamil.com" TargetMode="External"/><Relationship Id="rId285" Type="http://schemas.openxmlformats.org/officeDocument/2006/relationships/hyperlink" Target="mailto:edwincarvajal1986@gmail.com" TargetMode="External"/><Relationship Id="rId1911" Type="http://schemas.openxmlformats.org/officeDocument/2006/relationships/hyperlink" Target="mailto:juliana1805ospina@gmail.com" TargetMode="External"/><Relationship Id="rId492" Type="http://schemas.openxmlformats.org/officeDocument/2006/relationships/hyperlink" Target="mailto:cristiansantodomingo34@gmail.com" TargetMode="External"/><Relationship Id="rId797" Type="http://schemas.openxmlformats.org/officeDocument/2006/relationships/hyperlink" Target="mailto:everfelipe1006@gmail.com" TargetMode="External"/><Relationship Id="rId145" Type="http://schemas.openxmlformats.org/officeDocument/2006/relationships/hyperlink" Target="mailto:rinconescobar1993@gmail.com" TargetMode="External"/><Relationship Id="rId352" Type="http://schemas.openxmlformats.org/officeDocument/2006/relationships/hyperlink" Target="mailto:luisanieto051@gmail.com" TargetMode="External"/><Relationship Id="rId1287" Type="http://schemas.openxmlformats.org/officeDocument/2006/relationships/hyperlink" Target="mailto:karolduarte450@gmail.com" TargetMode="External"/><Relationship Id="rId2033" Type="http://schemas.openxmlformats.org/officeDocument/2006/relationships/hyperlink" Target="mailto:gaby10.gfm@gmail.com" TargetMode="External"/><Relationship Id="rId212" Type="http://schemas.openxmlformats.org/officeDocument/2006/relationships/hyperlink" Target="mailto:suyikape@gmail.com" TargetMode="External"/><Relationship Id="rId657" Type="http://schemas.openxmlformats.org/officeDocument/2006/relationships/hyperlink" Target="mailto:ian99cervantes@hotmail.com" TargetMode="External"/><Relationship Id="rId864" Type="http://schemas.openxmlformats.org/officeDocument/2006/relationships/hyperlink" Target="mailto:marthaisabelgarciaforero@gmail.com" TargetMode="External"/><Relationship Id="rId1494" Type="http://schemas.openxmlformats.org/officeDocument/2006/relationships/hyperlink" Target="mailto:ladylaura819@gmail.com" TargetMode="External"/><Relationship Id="rId1799" Type="http://schemas.openxmlformats.org/officeDocument/2006/relationships/hyperlink" Target="mailto:jpachonbarros@gmail.com" TargetMode="External"/><Relationship Id="rId2100" Type="http://schemas.openxmlformats.org/officeDocument/2006/relationships/hyperlink" Target="mailto:pinedatorresfelipeandres@gmail.com" TargetMode="External"/><Relationship Id="rId517" Type="http://schemas.openxmlformats.org/officeDocument/2006/relationships/hyperlink" Target="mailto:anamariaescobar099711@hotmail.com" TargetMode="External"/><Relationship Id="rId724" Type="http://schemas.openxmlformats.org/officeDocument/2006/relationships/hyperlink" Target="mailto:danielaorozco28@hotmail.com" TargetMode="External"/><Relationship Id="rId931" Type="http://schemas.openxmlformats.org/officeDocument/2006/relationships/hyperlink" Target="mailto:ramirez.lorena1230@hotmail.com" TargetMode="External"/><Relationship Id="rId1147" Type="http://schemas.openxmlformats.org/officeDocument/2006/relationships/hyperlink" Target="mailto:katherinpadilla001@gmail.com" TargetMode="External"/><Relationship Id="rId1354" Type="http://schemas.openxmlformats.org/officeDocument/2006/relationships/hyperlink" Target="mailto:anyililianagalviscuadros@gmail.com" TargetMode="External"/><Relationship Id="rId1561" Type="http://schemas.openxmlformats.org/officeDocument/2006/relationships/hyperlink" Target="mailto:marishetras_t@hotmail.com" TargetMode="External"/><Relationship Id="rId60" Type="http://schemas.openxmlformats.org/officeDocument/2006/relationships/hyperlink" Target="mailto:mariana.0620@hotmail.com" TargetMode="External"/><Relationship Id="rId1007" Type="http://schemas.openxmlformats.org/officeDocument/2006/relationships/hyperlink" Target="mailto:Sarayvc2000@gmail.com" TargetMode="External"/><Relationship Id="rId1214" Type="http://schemas.openxmlformats.org/officeDocument/2006/relationships/hyperlink" Target="mailto:lady.pinto.tecni@gmail.com" TargetMode="External"/><Relationship Id="rId1421" Type="http://schemas.openxmlformats.org/officeDocument/2006/relationships/hyperlink" Target="mailto:jhancarlo647@gmail.com" TargetMode="External"/><Relationship Id="rId1659" Type="http://schemas.openxmlformats.org/officeDocument/2006/relationships/hyperlink" Target="mailto:edierariasospina@gmail.com" TargetMode="External"/><Relationship Id="rId1866" Type="http://schemas.openxmlformats.org/officeDocument/2006/relationships/hyperlink" Target="mailto:stwen19@gmail.com" TargetMode="External"/><Relationship Id="rId1519" Type="http://schemas.openxmlformats.org/officeDocument/2006/relationships/hyperlink" Target="mailto:kke321-@hotmail.com" TargetMode="External"/><Relationship Id="rId1726" Type="http://schemas.openxmlformats.org/officeDocument/2006/relationships/hyperlink" Target="mailto:carolinalau05@gmail.com" TargetMode="External"/><Relationship Id="rId1933" Type="http://schemas.openxmlformats.org/officeDocument/2006/relationships/hyperlink" Target="mailto:adrianmartinez091@hotmail.com" TargetMode="External"/><Relationship Id="rId18" Type="http://schemas.openxmlformats.org/officeDocument/2006/relationships/hyperlink" Target="mailto:dianacaicedito9@gmail.com" TargetMode="External"/><Relationship Id="rId167" Type="http://schemas.openxmlformats.org/officeDocument/2006/relationships/hyperlink" Target="mailto:atalvarez814@misena.edu.co" TargetMode="External"/><Relationship Id="rId374" Type="http://schemas.openxmlformats.org/officeDocument/2006/relationships/hyperlink" Target="mailto:latediana@hotmail.com" TargetMode="External"/><Relationship Id="rId581" Type="http://schemas.openxmlformats.org/officeDocument/2006/relationships/hyperlink" Target="mailto:mafe04giraldo@gmail.com" TargetMode="External"/><Relationship Id="rId2055" Type="http://schemas.openxmlformats.org/officeDocument/2006/relationships/hyperlink" Target="mailto:juanfranco1810@gmail.com" TargetMode="External"/><Relationship Id="rId234" Type="http://schemas.openxmlformats.org/officeDocument/2006/relationships/hyperlink" Target="mailto:jenniferpatino070@gmail.com" TargetMode="External"/><Relationship Id="rId679" Type="http://schemas.openxmlformats.org/officeDocument/2006/relationships/hyperlink" Target="mailto:wandru17@hotmail.com" TargetMode="External"/><Relationship Id="rId886" Type="http://schemas.openxmlformats.org/officeDocument/2006/relationships/hyperlink" Target="mailto:karemalfonso.k.y.a@gmail.com" TargetMode="External"/><Relationship Id="rId2" Type="http://schemas.openxmlformats.org/officeDocument/2006/relationships/hyperlink" Target="mailto:mclara3097@gmail.com" TargetMode="External"/><Relationship Id="rId441" Type="http://schemas.openxmlformats.org/officeDocument/2006/relationships/hyperlink" Target="mailto:pinzonyeison23@gmail.com" TargetMode="External"/><Relationship Id="rId539" Type="http://schemas.openxmlformats.org/officeDocument/2006/relationships/hyperlink" Target="mailto:leidyvivi2017@hotmail.com" TargetMode="External"/><Relationship Id="rId746" Type="http://schemas.openxmlformats.org/officeDocument/2006/relationships/hyperlink" Target="mailto:cecipati1202@gmail.com" TargetMode="External"/><Relationship Id="rId1071" Type="http://schemas.openxmlformats.org/officeDocument/2006/relationships/hyperlink" Target="mailto:marutantan.amkj@gmail.com" TargetMode="External"/><Relationship Id="rId1169" Type="http://schemas.openxmlformats.org/officeDocument/2006/relationships/hyperlink" Target="mailto:cantares-87@hotmail.com" TargetMode="External"/><Relationship Id="rId1376" Type="http://schemas.openxmlformats.org/officeDocument/2006/relationships/hyperlink" Target="mailto:oscarheraz1995@gmail.com" TargetMode="External"/><Relationship Id="rId1583" Type="http://schemas.openxmlformats.org/officeDocument/2006/relationships/hyperlink" Target="mailto:andreaaguirre2501@gmail.com" TargetMode="External"/><Relationship Id="rId301" Type="http://schemas.openxmlformats.org/officeDocument/2006/relationships/hyperlink" Target="mailto:angisufer@hotmail.com" TargetMode="External"/><Relationship Id="rId953" Type="http://schemas.openxmlformats.org/officeDocument/2006/relationships/hyperlink" Target="mailto:jab1405@hotmail.com" TargetMode="External"/><Relationship Id="rId1029" Type="http://schemas.openxmlformats.org/officeDocument/2006/relationships/hyperlink" Target="mailto:ana.agudelog@gmail.com" TargetMode="External"/><Relationship Id="rId1236" Type="http://schemas.openxmlformats.org/officeDocument/2006/relationships/hyperlink" Target="mailto:erikamartinez2503@gmail.com" TargetMode="External"/><Relationship Id="rId1790" Type="http://schemas.openxmlformats.org/officeDocument/2006/relationships/hyperlink" Target="mailto:elipamo76@gmail.com" TargetMode="External"/><Relationship Id="rId1888" Type="http://schemas.openxmlformats.org/officeDocument/2006/relationships/hyperlink" Target="mailto:vanessa07k@hotmail.com" TargetMode="External"/><Relationship Id="rId82" Type="http://schemas.openxmlformats.org/officeDocument/2006/relationships/hyperlink" Target="mailto:pcortes0189@gmail.com" TargetMode="External"/><Relationship Id="rId606" Type="http://schemas.openxmlformats.org/officeDocument/2006/relationships/hyperlink" Target="mailto:Efrajimenezcalderon@gmail.com" TargetMode="External"/><Relationship Id="rId813" Type="http://schemas.openxmlformats.org/officeDocument/2006/relationships/hyperlink" Target="mailto:lnataliasofia@gmail.com" TargetMode="External"/><Relationship Id="rId1443" Type="http://schemas.openxmlformats.org/officeDocument/2006/relationships/hyperlink" Target="mailto:knlp2014@gmail.com" TargetMode="External"/><Relationship Id="rId1650" Type="http://schemas.openxmlformats.org/officeDocument/2006/relationships/hyperlink" Target="mailto:alejandramateus02@gmail.com" TargetMode="External"/><Relationship Id="rId1748" Type="http://schemas.openxmlformats.org/officeDocument/2006/relationships/hyperlink" Target="mailto:lauraruiz2604@hotmail.com" TargetMode="External"/><Relationship Id="rId1303" Type="http://schemas.openxmlformats.org/officeDocument/2006/relationships/hyperlink" Target="mailto:cristianlopez-27@hotmail.com" TargetMode="External"/><Relationship Id="rId1510" Type="http://schemas.openxmlformats.org/officeDocument/2006/relationships/hyperlink" Target="mailto:alexa22angel@hotmail.com" TargetMode="External"/><Relationship Id="rId1955" Type="http://schemas.openxmlformats.org/officeDocument/2006/relationships/hyperlink" Target="mailto:neira3613@gmail.com" TargetMode="External"/><Relationship Id="rId1608" Type="http://schemas.openxmlformats.org/officeDocument/2006/relationships/hyperlink" Target="mailto:alvarosandoval63@hotmail.com" TargetMode="External"/><Relationship Id="rId1815" Type="http://schemas.openxmlformats.org/officeDocument/2006/relationships/hyperlink" Target="mailto:kellyroim@gmail.com" TargetMode="External"/><Relationship Id="rId189" Type="http://schemas.openxmlformats.org/officeDocument/2006/relationships/hyperlink" Target="mailto:angelapaolavargas1@gmail.com" TargetMode="External"/><Relationship Id="rId396" Type="http://schemas.openxmlformats.org/officeDocument/2006/relationships/hyperlink" Target="mailto:freddyfula51@gmail.com" TargetMode="External"/><Relationship Id="rId2077" Type="http://schemas.openxmlformats.org/officeDocument/2006/relationships/hyperlink" Target="mailto:andyjans37@gmail.com" TargetMode="External"/><Relationship Id="rId256" Type="http://schemas.openxmlformats.org/officeDocument/2006/relationships/hyperlink" Target="mailto:jennypaola.2015@hotmail.com" TargetMode="External"/><Relationship Id="rId463" Type="http://schemas.openxmlformats.org/officeDocument/2006/relationships/hyperlink" Target="mailto:michelcortesfandino@gmail.com" TargetMode="External"/><Relationship Id="rId670" Type="http://schemas.openxmlformats.org/officeDocument/2006/relationships/hyperlink" Target="mailto:vane19conde@gmail.com" TargetMode="External"/><Relationship Id="rId1093" Type="http://schemas.openxmlformats.org/officeDocument/2006/relationships/hyperlink" Target="mailto:mantillavalentina9@gmail.com" TargetMode="External"/><Relationship Id="rId116" Type="http://schemas.openxmlformats.org/officeDocument/2006/relationships/hyperlink" Target="mailto:lindazury.77@gmail.com" TargetMode="External"/><Relationship Id="rId323" Type="http://schemas.openxmlformats.org/officeDocument/2006/relationships/hyperlink" Target="mailto:campos.gerson@hotmail.com" TargetMode="External"/><Relationship Id="rId530" Type="http://schemas.openxmlformats.org/officeDocument/2006/relationships/hyperlink" Target="mailto:jhoana18ruiz@hotmail.com" TargetMode="External"/><Relationship Id="rId768" Type="http://schemas.openxmlformats.org/officeDocument/2006/relationships/hyperlink" Target="mailto:lauravalentina2828@gmail.com" TargetMode="External"/><Relationship Id="rId975" Type="http://schemas.openxmlformats.org/officeDocument/2006/relationships/hyperlink" Target="mailto:jadra.yepes.0310@gmail.com" TargetMode="External"/><Relationship Id="rId1160" Type="http://schemas.openxmlformats.org/officeDocument/2006/relationships/hyperlink" Target="mailto:kevinmoriones.130616@gmail.com" TargetMode="External"/><Relationship Id="rId1398" Type="http://schemas.openxmlformats.org/officeDocument/2006/relationships/hyperlink" Target="mailto:oi.prietoro86@gmail.com" TargetMode="External"/><Relationship Id="rId2004" Type="http://schemas.openxmlformats.org/officeDocument/2006/relationships/hyperlink" Target="mailto:ang17lifemena@gmail.com" TargetMode="External"/><Relationship Id="rId628" Type="http://schemas.openxmlformats.org/officeDocument/2006/relationships/hyperlink" Target="mailto:Morajc89@gmail.com" TargetMode="External"/><Relationship Id="rId835" Type="http://schemas.openxmlformats.org/officeDocument/2006/relationships/hyperlink" Target="mailto:angieferreiro11@outlook.com" TargetMode="External"/><Relationship Id="rId1258" Type="http://schemas.openxmlformats.org/officeDocument/2006/relationships/hyperlink" Target="mailto:macjames18@hotmail.com" TargetMode="External"/><Relationship Id="rId1465" Type="http://schemas.openxmlformats.org/officeDocument/2006/relationships/hyperlink" Target="mailto:alejobeer777@gmail.com" TargetMode="External"/><Relationship Id="rId1672" Type="http://schemas.openxmlformats.org/officeDocument/2006/relationships/hyperlink" Target="mailto:kcastromoreno2@hotmail.com" TargetMode="External"/><Relationship Id="rId1020" Type="http://schemas.openxmlformats.org/officeDocument/2006/relationships/hyperlink" Target="mailto:santi77712@gmail.com" TargetMode="External"/><Relationship Id="rId1118" Type="http://schemas.openxmlformats.org/officeDocument/2006/relationships/hyperlink" Target="mailto:vipadiga@gmail.com" TargetMode="External"/><Relationship Id="rId1325" Type="http://schemas.openxmlformats.org/officeDocument/2006/relationships/hyperlink" Target="mailto:alejandraguzman2507@gmail.com" TargetMode="External"/><Relationship Id="rId1532" Type="http://schemas.openxmlformats.org/officeDocument/2006/relationships/hyperlink" Target="mailto:alejhandrag1213@gmail.com" TargetMode="External"/><Relationship Id="rId1977" Type="http://schemas.openxmlformats.org/officeDocument/2006/relationships/hyperlink" Target="mailto:brianbarbamorales@gmail.com" TargetMode="External"/><Relationship Id="rId902" Type="http://schemas.openxmlformats.org/officeDocument/2006/relationships/hyperlink" Target="mailto:pinedakarina31@hotmail.com" TargetMode="External"/><Relationship Id="rId1837" Type="http://schemas.openxmlformats.org/officeDocument/2006/relationships/hyperlink" Target="mailto:wecordoba0@hotmail.com" TargetMode="External"/><Relationship Id="rId31" Type="http://schemas.openxmlformats.org/officeDocument/2006/relationships/hyperlink" Target="mailto:micaicedoll@gmail.com" TargetMode="External"/><Relationship Id="rId2099" Type="http://schemas.openxmlformats.org/officeDocument/2006/relationships/hyperlink" Target="mailto:vanne777@live.com" TargetMode="External"/><Relationship Id="rId180" Type="http://schemas.openxmlformats.org/officeDocument/2006/relationships/hyperlink" Target="mailto:Estefani.brenda1997@%20hotmail.com" TargetMode="External"/><Relationship Id="rId278" Type="http://schemas.openxmlformats.org/officeDocument/2006/relationships/hyperlink" Target="mailto:angelocifuentes2008@gmail.com" TargetMode="External"/><Relationship Id="rId1904" Type="http://schemas.openxmlformats.org/officeDocument/2006/relationships/hyperlink" Target="mailto:camilovit480@gmail.com" TargetMode="External"/><Relationship Id="rId485" Type="http://schemas.openxmlformats.org/officeDocument/2006/relationships/hyperlink" Target="mailto:maria.paula-97@outlook.com" TargetMode="External"/><Relationship Id="rId692" Type="http://schemas.openxmlformats.org/officeDocument/2006/relationships/hyperlink" Target="mailto:Duvankdena10@gmail.com" TargetMode="External"/><Relationship Id="rId138" Type="http://schemas.openxmlformats.org/officeDocument/2006/relationships/hyperlink" Target="mailto:cristian.moreno093@hotmail.com" TargetMode="External"/><Relationship Id="rId345" Type="http://schemas.openxmlformats.org/officeDocument/2006/relationships/hyperlink" Target="mailto:sindygarcia266@gmail.com" TargetMode="External"/><Relationship Id="rId552" Type="http://schemas.openxmlformats.org/officeDocument/2006/relationships/hyperlink" Target="mailto:dianagarzon1803@hotmail.com" TargetMode="External"/><Relationship Id="rId997" Type="http://schemas.openxmlformats.org/officeDocument/2006/relationships/hyperlink" Target="mailto:galvis1530@hotmail.com" TargetMode="External"/><Relationship Id="rId1182" Type="http://schemas.openxmlformats.org/officeDocument/2006/relationships/hyperlink" Target="mailto:ortizw.omega121986@hotmail.com" TargetMode="External"/><Relationship Id="rId2026" Type="http://schemas.openxmlformats.org/officeDocument/2006/relationships/hyperlink" Target="mailto:sandra.rom22@gmail.com" TargetMode="External"/><Relationship Id="rId205" Type="http://schemas.openxmlformats.org/officeDocument/2006/relationships/hyperlink" Target="mailto:nataliazolosa.27@gmail.com" TargetMode="External"/><Relationship Id="rId412" Type="http://schemas.openxmlformats.org/officeDocument/2006/relationships/hyperlink" Target="mailto:rochi0689@hotmail.com" TargetMode="External"/><Relationship Id="rId857" Type="http://schemas.openxmlformats.org/officeDocument/2006/relationships/hyperlink" Target="mailto:yersangue803@gmail.com" TargetMode="External"/><Relationship Id="rId1042" Type="http://schemas.openxmlformats.org/officeDocument/2006/relationships/hyperlink" Target="mailto:mariaedithvillamil2000@gmail.com" TargetMode="External"/><Relationship Id="rId1487" Type="http://schemas.openxmlformats.org/officeDocument/2006/relationships/hyperlink" Target="mailto:yessicarod22@gmail.com" TargetMode="External"/><Relationship Id="rId1694" Type="http://schemas.openxmlformats.org/officeDocument/2006/relationships/hyperlink" Target="mailto:alejo.benavides@hotmail.com" TargetMode="External"/><Relationship Id="rId717" Type="http://schemas.openxmlformats.org/officeDocument/2006/relationships/hyperlink" Target="mailto:yulawalterosl@gmail.com" TargetMode="External"/><Relationship Id="rId924" Type="http://schemas.openxmlformats.org/officeDocument/2006/relationships/hyperlink" Target="mailto:vale.f2209@gmail.com" TargetMode="External"/><Relationship Id="rId1347" Type="http://schemas.openxmlformats.org/officeDocument/2006/relationships/hyperlink" Target="mailto:mel4nyy@gmail.com" TargetMode="External"/><Relationship Id="rId1554" Type="http://schemas.openxmlformats.org/officeDocument/2006/relationships/hyperlink" Target="mailto:andreapaolagalindo@hotmail.com" TargetMode="External"/><Relationship Id="rId1761" Type="http://schemas.openxmlformats.org/officeDocument/2006/relationships/hyperlink" Target="mailto:dylawsan9@gmail.com" TargetMode="External"/><Relationship Id="rId1999" Type="http://schemas.openxmlformats.org/officeDocument/2006/relationships/hyperlink" Target="mailto:jfduran12@hotmail.com" TargetMode="External"/><Relationship Id="rId53" Type="http://schemas.openxmlformats.org/officeDocument/2006/relationships/hyperlink" Target="mailto:danicastiillo@live.com" TargetMode="External"/><Relationship Id="rId1207" Type="http://schemas.openxmlformats.org/officeDocument/2006/relationships/hyperlink" Target="mailto:langiesuarez@gmail.com" TargetMode="External"/><Relationship Id="rId1414" Type="http://schemas.openxmlformats.org/officeDocument/2006/relationships/hyperlink" Target="mailto:angel.sallamanca@gmail.com" TargetMode="External"/><Relationship Id="rId1621" Type="http://schemas.openxmlformats.org/officeDocument/2006/relationships/hyperlink" Target="mailto:sandra.milena.tapias@gmail.com" TargetMode="External"/><Relationship Id="rId1859" Type="http://schemas.openxmlformats.org/officeDocument/2006/relationships/hyperlink" Target="mailto:angelalorenaurregomoreno@gmail.com" TargetMode="External"/><Relationship Id="rId1719" Type="http://schemas.openxmlformats.org/officeDocument/2006/relationships/hyperlink" Target="mailto:andreavalentinavalentin@gmail.com" TargetMode="External"/><Relationship Id="rId1926" Type="http://schemas.openxmlformats.org/officeDocument/2006/relationships/hyperlink" Target="mailto:sofiarojas2918@gmail.com" TargetMode="External"/><Relationship Id="rId2090" Type="http://schemas.openxmlformats.org/officeDocument/2006/relationships/hyperlink" Target="mailto:nicolahumada53@gmail.com" TargetMode="External"/><Relationship Id="rId367" Type="http://schemas.openxmlformats.org/officeDocument/2006/relationships/hyperlink" Target="mailto:yohis121205@gmail.com" TargetMode="External"/><Relationship Id="rId574" Type="http://schemas.openxmlformats.org/officeDocument/2006/relationships/hyperlink" Target="mailto:zaratel.angy@gmail.com" TargetMode="External"/><Relationship Id="rId2048" Type="http://schemas.openxmlformats.org/officeDocument/2006/relationships/hyperlink" Target="mailto:isa1998.2009@gmail.com" TargetMode="External"/><Relationship Id="rId227" Type="http://schemas.openxmlformats.org/officeDocument/2006/relationships/hyperlink" Target="mailto:anggiepaola2512@gmail.com" TargetMode="External"/><Relationship Id="rId781" Type="http://schemas.openxmlformats.org/officeDocument/2006/relationships/hyperlink" Target="mailto:nicolle.wilches@misena.edu.co" TargetMode="External"/><Relationship Id="rId879" Type="http://schemas.openxmlformats.org/officeDocument/2006/relationships/hyperlink" Target="mailto:gbrigitte44@gmail.com" TargetMode="External"/><Relationship Id="rId434" Type="http://schemas.openxmlformats.org/officeDocument/2006/relationships/hyperlink" Target="mailto:laura.25yes78@gmail.com" TargetMode="External"/><Relationship Id="rId641" Type="http://schemas.openxmlformats.org/officeDocument/2006/relationships/hyperlink" Target="mailto:Nuryjazmin_18.27@hotmail.com" TargetMode="External"/><Relationship Id="rId739" Type="http://schemas.openxmlformats.org/officeDocument/2006/relationships/hyperlink" Target="mailto:kennyjohanna97@gmail.com" TargetMode="External"/><Relationship Id="rId1064" Type="http://schemas.openxmlformats.org/officeDocument/2006/relationships/hyperlink" Target="mailto:dcdmjjmd@gmail.com" TargetMode="External"/><Relationship Id="rId1271" Type="http://schemas.openxmlformats.org/officeDocument/2006/relationships/hyperlink" Target="mailto:ingridcaropineda.29@gmail.com" TargetMode="External"/><Relationship Id="rId1369" Type="http://schemas.openxmlformats.org/officeDocument/2006/relationships/hyperlink" Target="mailto:maylu87@hotmail.com" TargetMode="External"/><Relationship Id="rId1576" Type="http://schemas.openxmlformats.org/officeDocument/2006/relationships/hyperlink" Target="mailto:girl.-.0909@hotmail.com" TargetMode="External"/><Relationship Id="rId501" Type="http://schemas.openxmlformats.org/officeDocument/2006/relationships/hyperlink" Target="mailto:jrp34@hotmail.com" TargetMode="External"/><Relationship Id="rId946" Type="http://schemas.openxmlformats.org/officeDocument/2006/relationships/hyperlink" Target="mailto:lauradani0624@gmail.com" TargetMode="External"/><Relationship Id="rId1131" Type="http://schemas.openxmlformats.org/officeDocument/2006/relationships/hyperlink" Target="mailto:carloshernanromero123@gmail.com" TargetMode="External"/><Relationship Id="rId1229" Type="http://schemas.openxmlformats.org/officeDocument/2006/relationships/hyperlink" Target="mailto:johanarryn275@gmail.com" TargetMode="External"/><Relationship Id="rId1783" Type="http://schemas.openxmlformats.org/officeDocument/2006/relationships/hyperlink" Target="mailto:danielaramirezfernandez1229@gmail.com" TargetMode="External"/><Relationship Id="rId1990" Type="http://schemas.openxmlformats.org/officeDocument/2006/relationships/hyperlink" Target="mailto:castro.andres90@gmail.com" TargetMode="External"/><Relationship Id="rId75" Type="http://schemas.openxmlformats.org/officeDocument/2006/relationships/hyperlink" Target="mailto:geralsamu10@gmail.com" TargetMode="External"/><Relationship Id="rId806" Type="http://schemas.openxmlformats.org/officeDocument/2006/relationships/hyperlink" Target="mailto:angeluz710@gmail.com" TargetMode="External"/><Relationship Id="rId1436" Type="http://schemas.openxmlformats.org/officeDocument/2006/relationships/hyperlink" Target="mailto:mgarcia-89@hotmail.com" TargetMode="External"/><Relationship Id="rId1643" Type="http://schemas.openxmlformats.org/officeDocument/2006/relationships/hyperlink" Target="mailto:tatiana.girald@gmail.com" TargetMode="External"/><Relationship Id="rId1850" Type="http://schemas.openxmlformats.org/officeDocument/2006/relationships/hyperlink" Target="mailto:leidyjhon1502@hotmail.com" TargetMode="External"/><Relationship Id="rId1503" Type="http://schemas.openxmlformats.org/officeDocument/2006/relationships/hyperlink" Target="mailto:paangi_12@hotmail.com" TargetMode="External"/><Relationship Id="rId1710" Type="http://schemas.openxmlformats.org/officeDocument/2006/relationships/hyperlink" Target="mailto:lopezsotelodayanlizeth@gmail.com" TargetMode="External"/><Relationship Id="rId1948" Type="http://schemas.openxmlformats.org/officeDocument/2006/relationships/hyperlink" Target="mailto:sakyty24@hotmail.com" TargetMode="External"/><Relationship Id="rId291" Type="http://schemas.openxmlformats.org/officeDocument/2006/relationships/hyperlink" Target="mailto:brausiny_99@hotmail.com" TargetMode="External"/><Relationship Id="rId1808" Type="http://schemas.openxmlformats.org/officeDocument/2006/relationships/hyperlink" Target="mailto:camilotorres2711@gmail.com" TargetMode="External"/><Relationship Id="rId151" Type="http://schemas.openxmlformats.org/officeDocument/2006/relationships/hyperlink" Target="mailto:marroquinsharon14@gmail.com" TargetMode="External"/><Relationship Id="rId389" Type="http://schemas.openxmlformats.org/officeDocument/2006/relationships/hyperlink" Target="mailto:sofiadogarcia@gmail.com" TargetMode="External"/><Relationship Id="rId596" Type="http://schemas.openxmlformats.org/officeDocument/2006/relationships/hyperlink" Target="mailto:Kmi.23fe@gmail.com" TargetMode="External"/><Relationship Id="rId249" Type="http://schemas.openxmlformats.org/officeDocument/2006/relationships/hyperlink" Target="mailto:blakilin24@gmail.com" TargetMode="External"/><Relationship Id="rId456" Type="http://schemas.openxmlformats.org/officeDocument/2006/relationships/hyperlink" Target="mailto:lisethyoana_97@hotmail.com" TargetMode="External"/><Relationship Id="rId663" Type="http://schemas.openxmlformats.org/officeDocument/2006/relationships/hyperlink" Target="mailto:Eimyrodriguez2001@gmail.com" TargetMode="External"/><Relationship Id="rId870" Type="http://schemas.openxmlformats.org/officeDocument/2006/relationships/hyperlink" Target="mailto:nannyospina24@gmail.com" TargetMode="External"/><Relationship Id="rId1086" Type="http://schemas.openxmlformats.org/officeDocument/2006/relationships/hyperlink" Target="mailto:jeffersonestepa@hotmail.com" TargetMode="External"/><Relationship Id="rId1293" Type="http://schemas.openxmlformats.org/officeDocument/2006/relationships/hyperlink" Target="mailto:valedecristo15@gmail.com" TargetMode="External"/><Relationship Id="rId109" Type="http://schemas.openxmlformats.org/officeDocument/2006/relationships/hyperlink" Target="mailto:mariafercha1997@gmail.com" TargetMode="External"/><Relationship Id="rId316" Type="http://schemas.openxmlformats.org/officeDocument/2006/relationships/hyperlink" Target="mailto:ancadola00@gmail.com" TargetMode="External"/><Relationship Id="rId523" Type="http://schemas.openxmlformats.org/officeDocument/2006/relationships/hyperlink" Target="mailto:leidy03moreno@hotmail.com" TargetMode="External"/><Relationship Id="rId968" Type="http://schemas.openxmlformats.org/officeDocument/2006/relationships/hyperlink" Target="mailto:parizz-08@hotmail.com" TargetMode="External"/><Relationship Id="rId1153" Type="http://schemas.openxmlformats.org/officeDocument/2006/relationships/hyperlink" Target="mailto:siabatop31@gmail.com" TargetMode="External"/><Relationship Id="rId1598" Type="http://schemas.openxmlformats.org/officeDocument/2006/relationships/hyperlink" Target="mailto:dilansneiderpulido@gmail.com" TargetMode="External"/><Relationship Id="rId97" Type="http://schemas.openxmlformats.org/officeDocument/2006/relationships/hyperlink" Target="mailto:joancortes.magician@gmail.com" TargetMode="External"/><Relationship Id="rId730" Type="http://schemas.openxmlformats.org/officeDocument/2006/relationships/hyperlink" Target="mailto:deyanirasol@hotmail.com" TargetMode="External"/><Relationship Id="rId828" Type="http://schemas.openxmlformats.org/officeDocument/2006/relationships/hyperlink" Target="mailto:angie.gabi02@gmail.com" TargetMode="External"/><Relationship Id="rId1013" Type="http://schemas.openxmlformats.org/officeDocument/2006/relationships/hyperlink" Target="mailto:roussybell2000@live.com" TargetMode="External"/><Relationship Id="rId1360" Type="http://schemas.openxmlformats.org/officeDocument/2006/relationships/hyperlink" Target="mailto:valentinatorreslozano@gmail.com" TargetMode="External"/><Relationship Id="rId1458" Type="http://schemas.openxmlformats.org/officeDocument/2006/relationships/hyperlink" Target="mailto:marialondono99.99@gmail.com" TargetMode="External"/><Relationship Id="rId1665" Type="http://schemas.openxmlformats.org/officeDocument/2006/relationships/hyperlink" Target="mailto:yovis-1980@hotmail.com" TargetMode="External"/><Relationship Id="rId1872" Type="http://schemas.openxmlformats.org/officeDocument/2006/relationships/hyperlink" Target="mailto:nazlyrestrepo@hotmail.com" TargetMode="External"/><Relationship Id="rId1220" Type="http://schemas.openxmlformats.org/officeDocument/2006/relationships/hyperlink" Target="mailto:armandodiaz90@hotmail.com" TargetMode="External"/><Relationship Id="rId1318" Type="http://schemas.openxmlformats.org/officeDocument/2006/relationships/hyperlink" Target="mailto:julesasa527@hotmail.com" TargetMode="External"/><Relationship Id="rId1525" Type="http://schemas.openxmlformats.org/officeDocument/2006/relationships/hyperlink" Target="mailto:alex-93-24@hotmail.com" TargetMode="External"/><Relationship Id="rId1732" Type="http://schemas.openxmlformats.org/officeDocument/2006/relationships/hyperlink" Target="mailto:tatianamonroy2307@gmail.com" TargetMode="External"/><Relationship Id="rId24" Type="http://schemas.openxmlformats.org/officeDocument/2006/relationships/hyperlink" Target="mailto:marianitha3112@hotmail.com" TargetMode="External"/><Relationship Id="rId173" Type="http://schemas.openxmlformats.org/officeDocument/2006/relationships/hyperlink" Target="mailto:carolinatorres1228@hotmail.com" TargetMode="External"/><Relationship Id="rId380" Type="http://schemas.openxmlformats.org/officeDocument/2006/relationships/hyperlink" Target="mailto:tobysa97@gmail.com" TargetMode="External"/><Relationship Id="rId2061" Type="http://schemas.openxmlformats.org/officeDocument/2006/relationships/hyperlink" Target="mailto:alison.mcardonabueno@gmail.com" TargetMode="External"/><Relationship Id="rId240" Type="http://schemas.openxmlformats.org/officeDocument/2006/relationships/hyperlink" Target="mailto:alvaro-2502@hotmail.com" TargetMode="External"/><Relationship Id="rId478" Type="http://schemas.openxmlformats.org/officeDocument/2006/relationships/hyperlink" Target="mailto:gateo0630@hotmail.com" TargetMode="External"/><Relationship Id="rId685" Type="http://schemas.openxmlformats.org/officeDocument/2006/relationships/hyperlink" Target="mailto:islenalozano12@gmail.com" TargetMode="External"/><Relationship Id="rId892" Type="http://schemas.openxmlformats.org/officeDocument/2006/relationships/hyperlink" Target="mailto:karenmoreno.9811@gmail.com" TargetMode="External"/><Relationship Id="rId100" Type="http://schemas.openxmlformats.org/officeDocument/2006/relationships/hyperlink" Target="mailto:karenjohanapalacio@gmail.com" TargetMode="External"/><Relationship Id="rId338" Type="http://schemas.openxmlformats.org/officeDocument/2006/relationships/hyperlink" Target="mailto:leidy230998@gmail.com" TargetMode="External"/><Relationship Id="rId545" Type="http://schemas.openxmlformats.org/officeDocument/2006/relationships/hyperlink" Target="mailto:marc.b_23@hotmail.com" TargetMode="External"/><Relationship Id="rId752" Type="http://schemas.openxmlformats.org/officeDocument/2006/relationships/hyperlink" Target="mailto:arthurokr.a.n@gmail.com" TargetMode="External"/><Relationship Id="rId1175" Type="http://schemas.openxmlformats.org/officeDocument/2006/relationships/hyperlink" Target="mailto:estteban077@gmail.com" TargetMode="External"/><Relationship Id="rId1382" Type="http://schemas.openxmlformats.org/officeDocument/2006/relationships/hyperlink" Target="mailto:heidy20dayibe@gmail.com" TargetMode="External"/><Relationship Id="rId2019" Type="http://schemas.openxmlformats.org/officeDocument/2006/relationships/hyperlink" Target="mailto:ori124@icloud.com" TargetMode="External"/><Relationship Id="rId405" Type="http://schemas.openxmlformats.org/officeDocument/2006/relationships/hyperlink" Target="mailto:andreadiaz1191@gmail.com" TargetMode="External"/><Relationship Id="rId612" Type="http://schemas.openxmlformats.org/officeDocument/2006/relationships/hyperlink" Target="mailto:Montoyaechavarria58@gmail.com" TargetMode="External"/><Relationship Id="rId1035" Type="http://schemas.openxmlformats.org/officeDocument/2006/relationships/hyperlink" Target="mailto:monopipe18@hotmail.com" TargetMode="External"/><Relationship Id="rId1242" Type="http://schemas.openxmlformats.org/officeDocument/2006/relationships/hyperlink" Target="mailto:angu-i-17@hotmail.com" TargetMode="External"/><Relationship Id="rId1687" Type="http://schemas.openxmlformats.org/officeDocument/2006/relationships/hyperlink" Target="mailto:olayaangel7@gmail.com" TargetMode="External"/><Relationship Id="rId1894" Type="http://schemas.openxmlformats.org/officeDocument/2006/relationships/hyperlink" Target="mailto:luisaafraancox@gmail.com" TargetMode="External"/><Relationship Id="rId917" Type="http://schemas.openxmlformats.org/officeDocument/2006/relationships/hyperlink" Target="mailto:leslyyasno05@gmail.com" TargetMode="External"/><Relationship Id="rId1102" Type="http://schemas.openxmlformats.org/officeDocument/2006/relationships/hyperlink" Target="mailto:miltonamaya2010@gmail.com" TargetMode="External"/><Relationship Id="rId1547" Type="http://schemas.openxmlformats.org/officeDocument/2006/relationships/hyperlink" Target="mailto:ruizmendezmariafernanda29@gmail.com" TargetMode="External"/><Relationship Id="rId1754" Type="http://schemas.openxmlformats.org/officeDocument/2006/relationships/hyperlink" Target="mailto:karensfjimenez@gmail.com" TargetMode="External"/><Relationship Id="rId1961" Type="http://schemas.openxmlformats.org/officeDocument/2006/relationships/hyperlink" Target="mailto:yerlygabrielmesaflores@gmail.com" TargetMode="External"/><Relationship Id="rId46" Type="http://schemas.openxmlformats.org/officeDocument/2006/relationships/hyperlink" Target="mailto:marlon.14.mv@gmail.com" TargetMode="External"/><Relationship Id="rId1407" Type="http://schemas.openxmlformats.org/officeDocument/2006/relationships/hyperlink" Target="mailto:eb2198642@gmail.com" TargetMode="External"/><Relationship Id="rId1614" Type="http://schemas.openxmlformats.org/officeDocument/2006/relationships/hyperlink" Target="mailto:marianapenaloza501@gmail.com" TargetMode="External"/><Relationship Id="rId1821" Type="http://schemas.openxmlformats.org/officeDocument/2006/relationships/hyperlink" Target="mailto:lilitas14@hotmail.com" TargetMode="External"/><Relationship Id="rId195" Type="http://schemas.openxmlformats.org/officeDocument/2006/relationships/hyperlink" Target="mailto:yeisongraterol@gmail.com" TargetMode="External"/><Relationship Id="rId1919" Type="http://schemas.openxmlformats.org/officeDocument/2006/relationships/hyperlink" Target="mailto:katherinecl97@gmail.com" TargetMode="External"/><Relationship Id="rId2083" Type="http://schemas.openxmlformats.org/officeDocument/2006/relationships/hyperlink" Target="mailto:mafer.rz1616@gmail.com" TargetMode="External"/><Relationship Id="rId262" Type="http://schemas.openxmlformats.org/officeDocument/2006/relationships/hyperlink" Target="mailto:alejacam92@hotmail.com" TargetMode="External"/><Relationship Id="rId567" Type="http://schemas.openxmlformats.org/officeDocument/2006/relationships/hyperlink" Target="mailto:nellyyolisolano@gmail.com" TargetMode="External"/><Relationship Id="rId1197" Type="http://schemas.openxmlformats.org/officeDocument/2006/relationships/hyperlink" Target="mailto:suarezdavid433@gmail.com" TargetMode="External"/><Relationship Id="rId122" Type="http://schemas.openxmlformats.org/officeDocument/2006/relationships/hyperlink" Target="mailto:raquelsofia51@hotmail.com" TargetMode="External"/><Relationship Id="rId774" Type="http://schemas.openxmlformats.org/officeDocument/2006/relationships/hyperlink" Target="mailto:sammyestar_15@hotmail.com" TargetMode="External"/><Relationship Id="rId981" Type="http://schemas.openxmlformats.org/officeDocument/2006/relationships/hyperlink" Target="mailto:tatianasalamanca77@gmail.com" TargetMode="External"/><Relationship Id="rId1057" Type="http://schemas.openxmlformats.org/officeDocument/2006/relationships/hyperlink" Target="mailto:juanitar-hernandez@hotmail.com" TargetMode="External"/><Relationship Id="rId2010" Type="http://schemas.openxmlformats.org/officeDocument/2006/relationships/hyperlink" Target="mailto:jaryvalentinapinerosvelandia@gmail.com" TargetMode="External"/><Relationship Id="rId427" Type="http://schemas.openxmlformats.org/officeDocument/2006/relationships/hyperlink" Target="mailto:lilianrestrep12@gmail.com" TargetMode="External"/><Relationship Id="rId634" Type="http://schemas.openxmlformats.org/officeDocument/2006/relationships/hyperlink" Target="mailto:Yeimylore-18@hotmail.com" TargetMode="External"/><Relationship Id="rId841" Type="http://schemas.openxmlformats.org/officeDocument/2006/relationships/hyperlink" Target="mailto:mumis0715@gmail.com" TargetMode="External"/><Relationship Id="rId1264" Type="http://schemas.openxmlformats.org/officeDocument/2006/relationships/hyperlink" Target="mailto:danielceronhuila@gmail.com" TargetMode="External"/><Relationship Id="rId1471" Type="http://schemas.openxmlformats.org/officeDocument/2006/relationships/hyperlink" Target="mailto:teffa11vs@gmail.com" TargetMode="External"/><Relationship Id="rId1569" Type="http://schemas.openxmlformats.org/officeDocument/2006/relationships/hyperlink" Target="mailto:ginavanesa2000@gmail.com" TargetMode="External"/><Relationship Id="rId2108" Type="http://schemas.openxmlformats.org/officeDocument/2006/relationships/table" Target="../tables/table1.xml"/><Relationship Id="rId701" Type="http://schemas.openxmlformats.org/officeDocument/2006/relationships/hyperlink" Target="mailto:Marlonbotero11@hotmail.com" TargetMode="External"/><Relationship Id="rId939" Type="http://schemas.openxmlformats.org/officeDocument/2006/relationships/hyperlink" Target="mailto:adrianagamboa646@gmail.com" TargetMode="External"/><Relationship Id="rId1124" Type="http://schemas.openxmlformats.org/officeDocument/2006/relationships/hyperlink" Target="mailto:tatianapastrana1110@gmail.com" TargetMode="External"/><Relationship Id="rId1331" Type="http://schemas.openxmlformats.org/officeDocument/2006/relationships/hyperlink" Target="mailto:ma77ias@outlook.com" TargetMode="External"/><Relationship Id="rId1776" Type="http://schemas.openxmlformats.org/officeDocument/2006/relationships/hyperlink" Target="mailto:luisamartin1817@gmail.com" TargetMode="External"/><Relationship Id="rId1983" Type="http://schemas.openxmlformats.org/officeDocument/2006/relationships/hyperlink" Target="mailto:cardonaaceroangie22@gmail.com" TargetMode="External"/><Relationship Id="rId68" Type="http://schemas.openxmlformats.org/officeDocument/2006/relationships/hyperlink" Target="mailto:vargasandrea872@gmail.com" TargetMode="External"/><Relationship Id="rId1429" Type="http://schemas.openxmlformats.org/officeDocument/2006/relationships/hyperlink" Target="mailto:yuliethisrael.05@gmail.com" TargetMode="External"/><Relationship Id="rId1636" Type="http://schemas.openxmlformats.org/officeDocument/2006/relationships/hyperlink" Target="mailto:sernarayoamparo@gmail.com" TargetMode="External"/><Relationship Id="rId1843" Type="http://schemas.openxmlformats.org/officeDocument/2006/relationships/hyperlink" Target="mailto:daniellamahecha05@gmail.com" TargetMode="External"/><Relationship Id="rId1703" Type="http://schemas.openxmlformats.org/officeDocument/2006/relationships/hyperlink" Target="mailto:polosebastian132@gmail.com" TargetMode="External"/><Relationship Id="rId1910" Type="http://schemas.openxmlformats.org/officeDocument/2006/relationships/hyperlink" Target="mailto:edisonvanegas12345@gmail.com" TargetMode="External"/><Relationship Id="rId284" Type="http://schemas.openxmlformats.org/officeDocument/2006/relationships/hyperlink" Target="mailto:yoda.gar@hotmail.com" TargetMode="External"/><Relationship Id="rId491" Type="http://schemas.openxmlformats.org/officeDocument/2006/relationships/hyperlink" Target="mailto:paosoto1205@gmail.com" TargetMode="External"/><Relationship Id="rId144" Type="http://schemas.openxmlformats.org/officeDocument/2006/relationships/hyperlink" Target="mailto:diazmoraj743@gmail.com" TargetMode="External"/><Relationship Id="rId589" Type="http://schemas.openxmlformats.org/officeDocument/2006/relationships/hyperlink" Target="mailto:monisyeye@gmail.com" TargetMode="External"/><Relationship Id="rId796" Type="http://schemas.openxmlformats.org/officeDocument/2006/relationships/hyperlink" Target="mailto:yordygutierrez7@gmail.com" TargetMode="External"/><Relationship Id="rId351" Type="http://schemas.openxmlformats.org/officeDocument/2006/relationships/hyperlink" Target="mailto:yeya.sofi@gmail.com" TargetMode="External"/><Relationship Id="rId449" Type="http://schemas.openxmlformats.org/officeDocument/2006/relationships/hyperlink" Target="mailto:yely201513@gmail.com" TargetMode="External"/><Relationship Id="rId656" Type="http://schemas.openxmlformats.org/officeDocument/2006/relationships/hyperlink" Target="mailto:andreshernandez020820@gmail.com" TargetMode="External"/><Relationship Id="rId863" Type="http://schemas.openxmlformats.org/officeDocument/2006/relationships/hyperlink" Target="mailto:leonardocamachooo25@hotmail.com" TargetMode="External"/><Relationship Id="rId1079" Type="http://schemas.openxmlformats.org/officeDocument/2006/relationships/hyperlink" Target="mailto:katherynbohorquez03@gmail.com" TargetMode="External"/><Relationship Id="rId1286" Type="http://schemas.openxmlformats.org/officeDocument/2006/relationships/hyperlink" Target="mailto:dayanamatamoros308@gmail.com" TargetMode="External"/><Relationship Id="rId1493" Type="http://schemas.openxmlformats.org/officeDocument/2006/relationships/hyperlink" Target="mailto:noriethrocha@outlook.com" TargetMode="External"/><Relationship Id="rId2032" Type="http://schemas.openxmlformats.org/officeDocument/2006/relationships/hyperlink" Target="mailto:joquebedgomez25@gmail.com" TargetMode="External"/><Relationship Id="rId211" Type="http://schemas.openxmlformats.org/officeDocument/2006/relationships/hyperlink" Target="mailto:montoyagarciataniajineth@gmail.com" TargetMode="External"/><Relationship Id="rId309" Type="http://schemas.openxmlformats.org/officeDocument/2006/relationships/hyperlink" Target="mailto:johanricardovaca@gmail.com" TargetMode="External"/><Relationship Id="rId516" Type="http://schemas.openxmlformats.org/officeDocument/2006/relationships/hyperlink" Target="mailto:diegopineda527@gmail.com" TargetMode="External"/><Relationship Id="rId1146" Type="http://schemas.openxmlformats.org/officeDocument/2006/relationships/hyperlink" Target="mailto:faffyynb@gmail.com" TargetMode="External"/><Relationship Id="rId1798" Type="http://schemas.openxmlformats.org/officeDocument/2006/relationships/hyperlink" Target="mailto:jgiraldoesc@gmail.com" TargetMode="External"/><Relationship Id="rId723" Type="http://schemas.openxmlformats.org/officeDocument/2006/relationships/hyperlink" Target="mailto:cindy5643@hotmail.com" TargetMode="External"/><Relationship Id="rId930" Type="http://schemas.openxmlformats.org/officeDocument/2006/relationships/hyperlink" Target="mailto:juanpablocaicedoruiz@gmail.com" TargetMode="External"/><Relationship Id="rId1006" Type="http://schemas.openxmlformats.org/officeDocument/2006/relationships/hyperlink" Target="mailto:angela.bohorquezj@yahoo.es" TargetMode="External"/><Relationship Id="rId1353" Type="http://schemas.openxmlformats.org/officeDocument/2006/relationships/hyperlink" Target="mailto:diarelly13@gmail.com" TargetMode="External"/><Relationship Id="rId1560" Type="http://schemas.openxmlformats.org/officeDocument/2006/relationships/hyperlink" Target="mailto:emelytatis1992@gmail.com" TargetMode="External"/><Relationship Id="rId1658" Type="http://schemas.openxmlformats.org/officeDocument/2006/relationships/hyperlink" Target="mailto:ederluiser98@gmail.com" TargetMode="External"/><Relationship Id="rId1865" Type="http://schemas.openxmlformats.org/officeDocument/2006/relationships/hyperlink" Target="mailto:lauravalen.herrera21@gmail.com" TargetMode="External"/><Relationship Id="rId1213" Type="http://schemas.openxmlformats.org/officeDocument/2006/relationships/hyperlink" Target="mailto:tatiana_5030@hotmail.com" TargetMode="External"/><Relationship Id="rId1420" Type="http://schemas.openxmlformats.org/officeDocument/2006/relationships/hyperlink" Target="mailto:dloren953@gmail.com" TargetMode="External"/><Relationship Id="rId1518" Type="http://schemas.openxmlformats.org/officeDocument/2006/relationships/hyperlink" Target="mailto:stefaniayepes41@gmail.com" TargetMode="External"/><Relationship Id="rId1725" Type="http://schemas.openxmlformats.org/officeDocument/2006/relationships/hyperlink" Target="mailto:darcydanielaoviedodiaz@gmail.com" TargetMode="External"/><Relationship Id="rId1932" Type="http://schemas.openxmlformats.org/officeDocument/2006/relationships/hyperlink" Target="mailto:maryurani@hotmail.es" TargetMode="External"/><Relationship Id="rId17" Type="http://schemas.openxmlformats.org/officeDocument/2006/relationships/hyperlink" Target="mailto:edmurcia7@outlook.com" TargetMode="External"/><Relationship Id="rId166" Type="http://schemas.openxmlformats.org/officeDocument/2006/relationships/hyperlink" Target="mailto:jenny-sgq93@hotmail.com" TargetMode="External"/><Relationship Id="rId373" Type="http://schemas.openxmlformats.org/officeDocument/2006/relationships/hyperlink" Target="mailto:katerpri_15@hotmail.com" TargetMode="External"/><Relationship Id="rId580" Type="http://schemas.openxmlformats.org/officeDocument/2006/relationships/hyperlink" Target="mailto:pishbull0101@gmail.com" TargetMode="External"/><Relationship Id="rId2054" Type="http://schemas.openxmlformats.org/officeDocument/2006/relationships/hyperlink" Target="mailto:agudelomelany33@gmail.com" TargetMode="External"/><Relationship Id="rId1" Type="http://schemas.openxmlformats.org/officeDocument/2006/relationships/hyperlink" Target="mailto:k.quiroga.pardo@gmail.com" TargetMode="External"/><Relationship Id="rId233" Type="http://schemas.openxmlformats.org/officeDocument/2006/relationships/hyperlink" Target="mailto:dejudega@gmail.com" TargetMode="External"/><Relationship Id="rId440" Type="http://schemas.openxmlformats.org/officeDocument/2006/relationships/hyperlink" Target="mailto:ferjuya12@hotmail.com" TargetMode="External"/><Relationship Id="rId678" Type="http://schemas.openxmlformats.org/officeDocument/2006/relationships/hyperlink" Target="mailto:noju13@hotmail.com" TargetMode="External"/><Relationship Id="rId885" Type="http://schemas.openxmlformats.org/officeDocument/2006/relationships/hyperlink" Target="mailto:jenni1994-24@outlook.com" TargetMode="External"/><Relationship Id="rId1070" Type="http://schemas.openxmlformats.org/officeDocument/2006/relationships/hyperlink" Target="mailto:andres.felipemoreno2403@gmail.com" TargetMode="External"/><Relationship Id="rId300" Type="http://schemas.openxmlformats.org/officeDocument/2006/relationships/hyperlink" Target="mailto:yoinerscuida01@gmail.com" TargetMode="External"/><Relationship Id="rId538" Type="http://schemas.openxmlformats.org/officeDocument/2006/relationships/hyperlink" Target="mailto:sergiohola2010@hotmail.com" TargetMode="External"/><Relationship Id="rId745" Type="http://schemas.openxmlformats.org/officeDocument/2006/relationships/hyperlink" Target="mailto:latschaosjuan@hotmail.com" TargetMode="External"/><Relationship Id="rId952" Type="http://schemas.openxmlformats.org/officeDocument/2006/relationships/hyperlink" Target="mailto:fernandaman0307@gmail.com" TargetMode="External"/><Relationship Id="rId1168" Type="http://schemas.openxmlformats.org/officeDocument/2006/relationships/hyperlink" Target="mailto:dianayelinecarranzaramos@gmail.com" TargetMode="External"/><Relationship Id="rId1375" Type="http://schemas.openxmlformats.org/officeDocument/2006/relationships/hyperlink" Target="mailto:damianjimenez103@gmail.com" TargetMode="External"/><Relationship Id="rId1582" Type="http://schemas.openxmlformats.org/officeDocument/2006/relationships/hyperlink" Target="mailto:juanitopalencia23@gmail.com" TargetMode="External"/><Relationship Id="rId81" Type="http://schemas.openxmlformats.org/officeDocument/2006/relationships/hyperlink" Target="mailto:alison.chaparro1031@hotmail.com" TargetMode="External"/><Relationship Id="rId605" Type="http://schemas.openxmlformats.org/officeDocument/2006/relationships/hyperlink" Target="mailto:Camilacasas801@gmail.com" TargetMode="External"/><Relationship Id="rId812" Type="http://schemas.openxmlformats.org/officeDocument/2006/relationships/hyperlink" Target="mailto:ymotavita@yahoo.com" TargetMode="External"/><Relationship Id="rId1028" Type="http://schemas.openxmlformats.org/officeDocument/2006/relationships/hyperlink" Target="mailto:solerpaezjavier@gmail.com" TargetMode="External"/><Relationship Id="rId1235" Type="http://schemas.openxmlformats.org/officeDocument/2006/relationships/hyperlink" Target="mailto:luanna.g427@gmail.com" TargetMode="External"/><Relationship Id="rId1442" Type="http://schemas.openxmlformats.org/officeDocument/2006/relationships/hyperlink" Target="mailto:tatianagarces06@gmail.com" TargetMode="External"/><Relationship Id="rId1887" Type="http://schemas.openxmlformats.org/officeDocument/2006/relationships/hyperlink" Target="mailto:erikasanabria28@gmail.com" TargetMode="External"/><Relationship Id="rId1302" Type="http://schemas.openxmlformats.org/officeDocument/2006/relationships/hyperlink" Target="mailto:albadiazsada@hotmail.com" TargetMode="External"/><Relationship Id="rId1747" Type="http://schemas.openxmlformats.org/officeDocument/2006/relationships/hyperlink" Target="mailto:dg359704@gmail.com" TargetMode="External"/><Relationship Id="rId1954" Type="http://schemas.openxmlformats.org/officeDocument/2006/relationships/hyperlink" Target="mailto:leidy19benitez@gmail.com" TargetMode="External"/><Relationship Id="rId39" Type="http://schemas.openxmlformats.org/officeDocument/2006/relationships/hyperlink" Target="mailto:Haroldgarzon2@gmail.com" TargetMode="External"/><Relationship Id="rId1607" Type="http://schemas.openxmlformats.org/officeDocument/2006/relationships/hyperlink" Target="mailto:samarapinilla24@gmail.com" TargetMode="External"/><Relationship Id="rId1814" Type="http://schemas.openxmlformats.org/officeDocument/2006/relationships/hyperlink" Target="mailto:maru3277@hotmail.com" TargetMode="External"/><Relationship Id="rId188" Type="http://schemas.openxmlformats.org/officeDocument/2006/relationships/hyperlink" Target="mailto:bemoreno18@misen.edu.co" TargetMode="External"/><Relationship Id="rId395" Type="http://schemas.openxmlformats.org/officeDocument/2006/relationships/hyperlink" Target="mailto:djandrespj2014@gmail.com" TargetMode="External"/><Relationship Id="rId2076" Type="http://schemas.openxmlformats.org/officeDocument/2006/relationships/hyperlink" Target="mailto:anamariaduque193@gmail.com" TargetMode="External"/><Relationship Id="rId255" Type="http://schemas.openxmlformats.org/officeDocument/2006/relationships/hyperlink" Target="mailto:yannibarbosa12@gmail.com" TargetMode="External"/><Relationship Id="rId462" Type="http://schemas.openxmlformats.org/officeDocument/2006/relationships/hyperlink" Target="mailto:julianaprinss89@gmail.com" TargetMode="External"/><Relationship Id="rId1092" Type="http://schemas.openxmlformats.org/officeDocument/2006/relationships/hyperlink" Target="mailto:johannagp21@hotmail.com" TargetMode="External"/><Relationship Id="rId1397" Type="http://schemas.openxmlformats.org/officeDocument/2006/relationships/hyperlink" Target="mailto:deigomono2@hotmail.com" TargetMode="External"/><Relationship Id="rId115" Type="http://schemas.openxmlformats.org/officeDocument/2006/relationships/hyperlink" Target="mailto:Eduwarjimenez9925@gmail.com" TargetMode="External"/><Relationship Id="rId322" Type="http://schemas.openxmlformats.org/officeDocument/2006/relationships/hyperlink" Target="mailto:kellynube12@gmail.com" TargetMode="External"/><Relationship Id="rId767" Type="http://schemas.openxmlformats.org/officeDocument/2006/relationships/hyperlink" Target="mailto:yacoypin@hotmail.com" TargetMode="External"/><Relationship Id="rId974" Type="http://schemas.openxmlformats.org/officeDocument/2006/relationships/hyperlink" Target="mailto:paula.guerrero072001@gmail.com" TargetMode="External"/><Relationship Id="rId2003" Type="http://schemas.openxmlformats.org/officeDocument/2006/relationships/hyperlink" Target="mailto:jennygonfu@hotmail.com" TargetMode="External"/><Relationship Id="rId627" Type="http://schemas.openxmlformats.org/officeDocument/2006/relationships/hyperlink" Target="mailto:Jabrinez68@misena.edu.co" TargetMode="External"/><Relationship Id="rId834" Type="http://schemas.openxmlformats.org/officeDocument/2006/relationships/hyperlink" Target="mailto:jomaglo26@hotmail.com" TargetMode="External"/><Relationship Id="rId1257" Type="http://schemas.openxmlformats.org/officeDocument/2006/relationships/hyperlink" Target="mailto:angielorena_07@outlook.com" TargetMode="External"/><Relationship Id="rId1464" Type="http://schemas.openxmlformats.org/officeDocument/2006/relationships/hyperlink" Target="mailto:angiecarolinaromero29@gmail.com" TargetMode="External"/><Relationship Id="rId1671" Type="http://schemas.openxmlformats.org/officeDocument/2006/relationships/hyperlink" Target="mailto:smcriollob@gmail.com" TargetMode="External"/><Relationship Id="rId901" Type="http://schemas.openxmlformats.org/officeDocument/2006/relationships/hyperlink" Target="mailto:alisson09012012@gmail.com" TargetMode="External"/><Relationship Id="rId1117" Type="http://schemas.openxmlformats.org/officeDocument/2006/relationships/hyperlink" Target="mailto:lauravanessaortegasuarez573@gmail.com" TargetMode="External"/><Relationship Id="rId1324" Type="http://schemas.openxmlformats.org/officeDocument/2006/relationships/hyperlink" Target="mailto:auramarce1991@hotmail.com" TargetMode="External"/><Relationship Id="rId1531" Type="http://schemas.openxmlformats.org/officeDocument/2006/relationships/hyperlink" Target="mailto:bustosniko2021@gmail.com" TargetMode="External"/><Relationship Id="rId1769" Type="http://schemas.openxmlformats.org/officeDocument/2006/relationships/hyperlink" Target="mailto:farruquitalamejor623@gmail.com" TargetMode="External"/><Relationship Id="rId1976" Type="http://schemas.openxmlformats.org/officeDocument/2006/relationships/hyperlink" Target="mailto:jusebti@gmail.com" TargetMode="External"/><Relationship Id="rId30" Type="http://schemas.openxmlformats.org/officeDocument/2006/relationships/hyperlink" Target="mailto:dglozada14@gmail.com" TargetMode="External"/><Relationship Id="rId1629" Type="http://schemas.openxmlformats.org/officeDocument/2006/relationships/hyperlink" Target="mailto:paulaluna885@gmail.com" TargetMode="External"/><Relationship Id="rId1836" Type="http://schemas.openxmlformats.org/officeDocument/2006/relationships/hyperlink" Target="mailto:leandromonroy1@gmail.com" TargetMode="External"/><Relationship Id="rId1903" Type="http://schemas.openxmlformats.org/officeDocument/2006/relationships/hyperlink" Target="mailto:danielgaitan.99@gmail.com" TargetMode="External"/><Relationship Id="rId2098" Type="http://schemas.openxmlformats.org/officeDocument/2006/relationships/hyperlink" Target="mailto:parrad219@gmail.com" TargetMode="External"/><Relationship Id="rId277" Type="http://schemas.openxmlformats.org/officeDocument/2006/relationships/hyperlink" Target="mailto:joannabjv@hotmail.com" TargetMode="External"/><Relationship Id="rId484" Type="http://schemas.openxmlformats.org/officeDocument/2006/relationships/hyperlink" Target="mailto:yulikatherinecubillossalinas@gmail.com" TargetMode="External"/><Relationship Id="rId137" Type="http://schemas.openxmlformats.org/officeDocument/2006/relationships/hyperlink" Target="mailto:azu.lobo@outlook.com" TargetMode="External"/><Relationship Id="rId344" Type="http://schemas.openxmlformats.org/officeDocument/2006/relationships/hyperlink" Target="mailto:viviana16-prinz@hotmail.com" TargetMode="External"/><Relationship Id="rId691" Type="http://schemas.openxmlformats.org/officeDocument/2006/relationships/hyperlink" Target="mailto:luisflorez2707@gmail.com" TargetMode="External"/><Relationship Id="rId789" Type="http://schemas.openxmlformats.org/officeDocument/2006/relationships/hyperlink" Target="mailto:zmlgomez19@gmail.com" TargetMode="External"/><Relationship Id="rId996" Type="http://schemas.openxmlformats.org/officeDocument/2006/relationships/hyperlink" Target="mailto:pepanny.16@gmail.com" TargetMode="External"/><Relationship Id="rId2025" Type="http://schemas.openxmlformats.org/officeDocument/2006/relationships/hyperlink" Target="mailto:valentinaarboleda2008@gmail.com" TargetMode="External"/><Relationship Id="rId551" Type="http://schemas.openxmlformats.org/officeDocument/2006/relationships/hyperlink" Target="mailto:karen19sabogal@gmail.com" TargetMode="External"/><Relationship Id="rId649" Type="http://schemas.openxmlformats.org/officeDocument/2006/relationships/hyperlink" Target="mailto:Garces-5200@hotmail.com" TargetMode="External"/><Relationship Id="rId856" Type="http://schemas.openxmlformats.org/officeDocument/2006/relationships/hyperlink" Target="mailto:vanefontecha12@outlook.com" TargetMode="External"/><Relationship Id="rId1181" Type="http://schemas.openxmlformats.org/officeDocument/2006/relationships/hyperlink" Target="mailto:cesarsolano.290897@gmail.com" TargetMode="External"/><Relationship Id="rId1279" Type="http://schemas.openxmlformats.org/officeDocument/2006/relationships/hyperlink" Target="mailto:nicolle8mora@gmail.com" TargetMode="External"/><Relationship Id="rId1486" Type="http://schemas.openxmlformats.org/officeDocument/2006/relationships/hyperlink" Target="mailto:mariamartinez223003@gmail.com" TargetMode="External"/><Relationship Id="rId204" Type="http://schemas.openxmlformats.org/officeDocument/2006/relationships/hyperlink" Target="mailto:angielizethosorio@hotmail.com" TargetMode="External"/><Relationship Id="rId411" Type="http://schemas.openxmlformats.org/officeDocument/2006/relationships/hyperlink" Target="mailto:acylmachado@gmail.com" TargetMode="External"/><Relationship Id="rId509" Type="http://schemas.openxmlformats.org/officeDocument/2006/relationships/hyperlink" Target="mailto:marii.bernalii@gmail.com" TargetMode="External"/><Relationship Id="rId1041" Type="http://schemas.openxmlformats.org/officeDocument/2006/relationships/hyperlink" Target="mailto:camiloacca0225@gmail.com" TargetMode="External"/><Relationship Id="rId1139" Type="http://schemas.openxmlformats.org/officeDocument/2006/relationships/hyperlink" Target="mailto:lunitaflaca@gmail.com" TargetMode="External"/><Relationship Id="rId1346" Type="http://schemas.openxmlformats.org/officeDocument/2006/relationships/hyperlink" Target="mailto:evangelinacamargomejia@gmail.com" TargetMode="External"/><Relationship Id="rId1693" Type="http://schemas.openxmlformats.org/officeDocument/2006/relationships/hyperlink" Target="mailto:kamilaramirez83@gmail.com" TargetMode="External"/><Relationship Id="rId1998" Type="http://schemas.openxmlformats.org/officeDocument/2006/relationships/hyperlink" Target="mailto:vlorenaponzon@gmail.com" TargetMode="External"/><Relationship Id="rId716" Type="http://schemas.openxmlformats.org/officeDocument/2006/relationships/hyperlink" Target="mailto:leidysuta1996@gmail.com" TargetMode="External"/><Relationship Id="rId923" Type="http://schemas.openxmlformats.org/officeDocument/2006/relationships/hyperlink" Target="mailto:natabar.nb@gmail.com" TargetMode="External"/><Relationship Id="rId1553" Type="http://schemas.openxmlformats.org/officeDocument/2006/relationships/hyperlink" Target="mailto:paomarjk@gmail.com" TargetMode="External"/><Relationship Id="rId1760" Type="http://schemas.openxmlformats.org/officeDocument/2006/relationships/hyperlink" Target="mailto:fc162002r@gmail.com" TargetMode="External"/><Relationship Id="rId1858" Type="http://schemas.openxmlformats.org/officeDocument/2006/relationships/hyperlink" Target="mailto:dayiisgonzalez2015@gmail.com" TargetMode="External"/><Relationship Id="rId52" Type="http://schemas.openxmlformats.org/officeDocument/2006/relationships/hyperlink" Target="mailto:laurasr0821@gmail.com" TargetMode="External"/><Relationship Id="rId1206" Type="http://schemas.openxmlformats.org/officeDocument/2006/relationships/hyperlink" Target="mailto:srivera51@misena.edu.co" TargetMode="External"/><Relationship Id="rId1413" Type="http://schemas.openxmlformats.org/officeDocument/2006/relationships/hyperlink" Target="mailto:coledani9@gmail.com" TargetMode="External"/><Relationship Id="rId1620" Type="http://schemas.openxmlformats.org/officeDocument/2006/relationships/hyperlink" Target="mailto:cabrejopaula@hotmail.com" TargetMode="External"/><Relationship Id="rId1718" Type="http://schemas.openxmlformats.org/officeDocument/2006/relationships/hyperlink" Target="mailto:pinillosstefa@gmail.com" TargetMode="External"/><Relationship Id="rId1925" Type="http://schemas.openxmlformats.org/officeDocument/2006/relationships/hyperlink" Target="mailto:prietomarlon01@gmail.com" TargetMode="External"/><Relationship Id="rId299" Type="http://schemas.openxmlformats.org/officeDocument/2006/relationships/hyperlink" Target="mailto:zamaratroncoso@gmail.com" TargetMode="External"/><Relationship Id="rId159" Type="http://schemas.openxmlformats.org/officeDocument/2006/relationships/hyperlink" Target="mailto:omarcris1411@gmail.com" TargetMode="External"/><Relationship Id="rId366" Type="http://schemas.openxmlformats.org/officeDocument/2006/relationships/hyperlink" Target="mailto:ayurepaola12@gmail.com" TargetMode="External"/><Relationship Id="rId573" Type="http://schemas.openxmlformats.org/officeDocument/2006/relationships/hyperlink" Target="mailto:zulyvelazquez91@gmail.com" TargetMode="External"/><Relationship Id="rId780" Type="http://schemas.openxmlformats.org/officeDocument/2006/relationships/hyperlink" Target="mailto:elianavivas49@gmail.com" TargetMode="External"/><Relationship Id="rId2047" Type="http://schemas.openxmlformats.org/officeDocument/2006/relationships/hyperlink" Target="mailto:silvanaontoya2009@gmail.com" TargetMode="External"/><Relationship Id="rId226" Type="http://schemas.openxmlformats.org/officeDocument/2006/relationships/hyperlink" Target="mailto:br270621@gmail.com" TargetMode="External"/><Relationship Id="rId433" Type="http://schemas.openxmlformats.org/officeDocument/2006/relationships/hyperlink" Target="mailto:juanpa_rho@hotmail.com" TargetMode="External"/><Relationship Id="rId878" Type="http://schemas.openxmlformats.org/officeDocument/2006/relationships/hyperlink" Target="mailto:leonangely37@gmail.com" TargetMode="External"/><Relationship Id="rId1063" Type="http://schemas.openxmlformats.org/officeDocument/2006/relationships/hyperlink" Target="mailto:oscar.t12@hotmail.com" TargetMode="External"/><Relationship Id="rId1270" Type="http://schemas.openxmlformats.org/officeDocument/2006/relationships/hyperlink" Target="mailto:ladiis15@hotmail.com" TargetMode="External"/><Relationship Id="rId640" Type="http://schemas.openxmlformats.org/officeDocument/2006/relationships/hyperlink" Target="mailto:Wmedinaarev@gmail.com" TargetMode="External"/><Relationship Id="rId738" Type="http://schemas.openxmlformats.org/officeDocument/2006/relationships/hyperlink" Target="mailto:karenda.98@hotmail.com" TargetMode="External"/><Relationship Id="rId945" Type="http://schemas.openxmlformats.org/officeDocument/2006/relationships/hyperlink" Target="mailto:anamariagarzonlesmes@gmail.com" TargetMode="External"/><Relationship Id="rId1368" Type="http://schemas.openxmlformats.org/officeDocument/2006/relationships/hyperlink" Target="mailto:laurasegura546@gmail.com" TargetMode="External"/><Relationship Id="rId1575" Type="http://schemas.openxmlformats.org/officeDocument/2006/relationships/hyperlink" Target="mailto:laucarolinaj@gmail.com" TargetMode="External"/><Relationship Id="rId1782" Type="http://schemas.openxmlformats.org/officeDocument/2006/relationships/hyperlink" Target="mailto:nataliaortizcubillos16@gmail.com" TargetMode="External"/><Relationship Id="rId74" Type="http://schemas.openxmlformats.org/officeDocument/2006/relationships/hyperlink" Target="mailto:sergiolozadaz@outlook.com" TargetMode="External"/><Relationship Id="rId500" Type="http://schemas.openxmlformats.org/officeDocument/2006/relationships/hyperlink" Target="mailto:manuel13.095@hotmail.com" TargetMode="External"/><Relationship Id="rId805" Type="http://schemas.openxmlformats.org/officeDocument/2006/relationships/hyperlink" Target="mailto:katerinecanaveraldiaz@gmail.com" TargetMode="External"/><Relationship Id="rId1130" Type="http://schemas.openxmlformats.org/officeDocument/2006/relationships/hyperlink" Target="mailto:valdesjohan584@gmail.com" TargetMode="External"/><Relationship Id="rId1228" Type="http://schemas.openxmlformats.org/officeDocument/2006/relationships/hyperlink" Target="mailto:martinezmateusc@gmail.com" TargetMode="External"/><Relationship Id="rId1435" Type="http://schemas.openxmlformats.org/officeDocument/2006/relationships/hyperlink" Target="mailto:mawency31@hotmail.com" TargetMode="External"/><Relationship Id="rId1642" Type="http://schemas.openxmlformats.org/officeDocument/2006/relationships/hyperlink" Target="mailto:kristianangarita@hotmail.com" TargetMode="External"/><Relationship Id="rId1947" Type="http://schemas.openxmlformats.org/officeDocument/2006/relationships/hyperlink" Target="mailto:sharit170615@gmail.com" TargetMode="External"/><Relationship Id="rId1502" Type="http://schemas.openxmlformats.org/officeDocument/2006/relationships/hyperlink" Target="mailto:paoladuranb2@gmail.com" TargetMode="External"/><Relationship Id="rId1807" Type="http://schemas.openxmlformats.org/officeDocument/2006/relationships/hyperlink" Target="mailto:ferdleon123@outlook.es" TargetMode="External"/><Relationship Id="rId290" Type="http://schemas.openxmlformats.org/officeDocument/2006/relationships/hyperlink" Target="mailto:andrea_neh@hotmail.com" TargetMode="External"/><Relationship Id="rId388" Type="http://schemas.openxmlformats.org/officeDocument/2006/relationships/hyperlink" Target="mailto:ed_torresg@outlook.com" TargetMode="External"/><Relationship Id="rId2069" Type="http://schemas.openxmlformats.org/officeDocument/2006/relationships/hyperlink" Target="mailto:danielberjarano533@gmail.com" TargetMode="External"/><Relationship Id="rId150" Type="http://schemas.openxmlformats.org/officeDocument/2006/relationships/hyperlink" Target="mailto:leidyjohanagomez94@gmail.com" TargetMode="External"/><Relationship Id="rId595" Type="http://schemas.openxmlformats.org/officeDocument/2006/relationships/hyperlink" Target="mailto:dianis1221@hotmail.com" TargetMode="External"/><Relationship Id="rId248" Type="http://schemas.openxmlformats.org/officeDocument/2006/relationships/hyperlink" Target="mailto:maikolmojica@gmail.com" TargetMode="External"/><Relationship Id="rId455" Type="http://schemas.openxmlformats.org/officeDocument/2006/relationships/hyperlink" Target="mailto:yudaleys@hotmail.com" TargetMode="External"/><Relationship Id="rId662" Type="http://schemas.openxmlformats.org/officeDocument/2006/relationships/hyperlink" Target="mailto:Yamisue2078@gmail.com" TargetMode="External"/><Relationship Id="rId1085" Type="http://schemas.openxmlformats.org/officeDocument/2006/relationships/hyperlink" Target="mailto:gabrielabonillanegocios2016@gmail.com" TargetMode="External"/><Relationship Id="rId1292" Type="http://schemas.openxmlformats.org/officeDocument/2006/relationships/hyperlink" Target="mailto:sandol26@gmail.com" TargetMode="External"/><Relationship Id="rId108" Type="http://schemas.openxmlformats.org/officeDocument/2006/relationships/hyperlink" Target="mailto:nicolrodriguez4928@gmail.com" TargetMode="External"/><Relationship Id="rId315" Type="http://schemas.openxmlformats.org/officeDocument/2006/relationships/hyperlink" Target="mailto:ingridjohana2003@gmail.com" TargetMode="External"/><Relationship Id="rId522" Type="http://schemas.openxmlformats.org/officeDocument/2006/relationships/hyperlink" Target="mailto:angeld.san03@gmail.com" TargetMode="External"/><Relationship Id="rId967" Type="http://schemas.openxmlformats.org/officeDocument/2006/relationships/hyperlink" Target="mailto:danife001@gmail.com" TargetMode="External"/><Relationship Id="rId1152" Type="http://schemas.openxmlformats.org/officeDocument/2006/relationships/hyperlink" Target="mailto:sarmiento0327angie@gmail.com" TargetMode="External"/><Relationship Id="rId1597" Type="http://schemas.openxmlformats.org/officeDocument/2006/relationships/hyperlink" Target="mailto:yurirodriguez042002@gmail.com" TargetMode="External"/><Relationship Id="rId96" Type="http://schemas.openxmlformats.org/officeDocument/2006/relationships/hyperlink" Target="mailto:dayannadiaz0899@gmail.com" TargetMode="External"/><Relationship Id="rId827" Type="http://schemas.openxmlformats.org/officeDocument/2006/relationships/hyperlink" Target="mailto:jalopez490@misena.edu.co" TargetMode="External"/><Relationship Id="rId1012" Type="http://schemas.openxmlformats.org/officeDocument/2006/relationships/hyperlink" Target="mailto:castilloaleja56@gmail.com" TargetMode="External"/><Relationship Id="rId1457" Type="http://schemas.openxmlformats.org/officeDocument/2006/relationships/hyperlink" Target="mailto:cristian.madrigalcastro@gmail.com" TargetMode="External"/><Relationship Id="rId1664" Type="http://schemas.openxmlformats.org/officeDocument/2006/relationships/hyperlink" Target="mailto:onelionmc@gmail.com" TargetMode="External"/><Relationship Id="rId1871" Type="http://schemas.openxmlformats.org/officeDocument/2006/relationships/hyperlink" Target="mailto:milenitag123@gmail.com" TargetMode="External"/><Relationship Id="rId1317" Type="http://schemas.openxmlformats.org/officeDocument/2006/relationships/hyperlink" Target="mailto:zuleticaaaa@gmail.com" TargetMode="External"/><Relationship Id="rId1524" Type="http://schemas.openxmlformats.org/officeDocument/2006/relationships/hyperlink" Target="mailto:cantsone@gmail.com" TargetMode="External"/><Relationship Id="rId1731" Type="http://schemas.openxmlformats.org/officeDocument/2006/relationships/hyperlink" Target="mailto:erikalorenabarretoquimbayo@gmail.com" TargetMode="External"/><Relationship Id="rId1969" Type="http://schemas.openxmlformats.org/officeDocument/2006/relationships/hyperlink" Target="mailto:angelyreapira26@gmail.com" TargetMode="External"/><Relationship Id="rId23" Type="http://schemas.openxmlformats.org/officeDocument/2006/relationships/hyperlink" Target="mailto:breynercastaneda89@gmail.com" TargetMode="External"/><Relationship Id="rId1829" Type="http://schemas.openxmlformats.org/officeDocument/2006/relationships/hyperlink" Target="mailto:niauzagalvisk@gmail.com" TargetMode="External"/><Relationship Id="rId172" Type="http://schemas.openxmlformats.org/officeDocument/2006/relationships/hyperlink" Target="mailto:lorenvergara26@gmail.com" TargetMode="External"/><Relationship Id="rId477" Type="http://schemas.openxmlformats.org/officeDocument/2006/relationships/hyperlink" Target="mailto:leidymarcelacarvajal88@hotmail.com" TargetMode="External"/><Relationship Id="rId684" Type="http://schemas.openxmlformats.org/officeDocument/2006/relationships/hyperlink" Target="mailto:Yuliethrios1998@gmail.com" TargetMode="External"/><Relationship Id="rId2060" Type="http://schemas.openxmlformats.org/officeDocument/2006/relationships/hyperlink" Target="mailto:kebynrojas02@hotmail.com" TargetMode="External"/><Relationship Id="rId337" Type="http://schemas.openxmlformats.org/officeDocument/2006/relationships/hyperlink" Target="mailto:u1202025@unimilitar.edu.co" TargetMode="External"/><Relationship Id="rId891" Type="http://schemas.openxmlformats.org/officeDocument/2006/relationships/hyperlink" Target="mailto:quenosis@hotmail.com" TargetMode="External"/><Relationship Id="rId989" Type="http://schemas.openxmlformats.org/officeDocument/2006/relationships/hyperlink" Target="mailto:nathaliagamboa13@gmail.com" TargetMode="External"/><Relationship Id="rId2018" Type="http://schemas.openxmlformats.org/officeDocument/2006/relationships/hyperlink" Target="mailto:karitoperez451@gmail.com" TargetMode="External"/><Relationship Id="rId544" Type="http://schemas.openxmlformats.org/officeDocument/2006/relationships/hyperlink" Target="mailto:mazilla111@hotmail.com" TargetMode="External"/><Relationship Id="rId751" Type="http://schemas.openxmlformats.org/officeDocument/2006/relationships/hyperlink" Target="mailto:nayelyg231@gmail.com" TargetMode="External"/><Relationship Id="rId849" Type="http://schemas.openxmlformats.org/officeDocument/2006/relationships/hyperlink" Target="mailto:katherinefontecha@outlook.es" TargetMode="External"/><Relationship Id="rId1174" Type="http://schemas.openxmlformats.org/officeDocument/2006/relationships/hyperlink" Target="mailto:wilsonm0880@gmail.com" TargetMode="External"/><Relationship Id="rId1381" Type="http://schemas.openxmlformats.org/officeDocument/2006/relationships/hyperlink" Target="mailto:janethgat456@hotmail.com" TargetMode="External"/><Relationship Id="rId1479" Type="http://schemas.openxmlformats.org/officeDocument/2006/relationships/hyperlink" Target="mailto:jcesarreys@hotmail.com" TargetMode="External"/><Relationship Id="rId1686" Type="http://schemas.openxmlformats.org/officeDocument/2006/relationships/hyperlink" Target="mailto:estebanrojasgarzon@gmail.com" TargetMode="External"/><Relationship Id="rId404" Type="http://schemas.openxmlformats.org/officeDocument/2006/relationships/hyperlink" Target="mailto:castroramirez_1019@hotmail.com" TargetMode="External"/><Relationship Id="rId611" Type="http://schemas.openxmlformats.org/officeDocument/2006/relationships/hyperlink" Target="mailto:Javigamboa472@gmail.com" TargetMode="External"/><Relationship Id="rId1034" Type="http://schemas.openxmlformats.org/officeDocument/2006/relationships/hyperlink" Target="mailto:daya90608@gmail.com" TargetMode="External"/><Relationship Id="rId1241" Type="http://schemas.openxmlformats.org/officeDocument/2006/relationships/hyperlink" Target="mailto:alexortizbb8814@hotmail.com" TargetMode="External"/><Relationship Id="rId1339" Type="http://schemas.openxmlformats.org/officeDocument/2006/relationships/hyperlink" Target="mailto:marlynvivianamechi@gmail.com" TargetMode="External"/><Relationship Id="rId1893" Type="http://schemas.openxmlformats.org/officeDocument/2006/relationships/hyperlink" Target="mailto:pipesebas18@gmail.com" TargetMode="External"/><Relationship Id="rId709" Type="http://schemas.openxmlformats.org/officeDocument/2006/relationships/hyperlink" Target="mailto:stefaniamartinezcastaneda@gmail.com" TargetMode="External"/><Relationship Id="rId916" Type="http://schemas.openxmlformats.org/officeDocument/2006/relationships/hyperlink" Target="mailto:crsitancho@gmail.com" TargetMode="External"/><Relationship Id="rId1101" Type="http://schemas.openxmlformats.org/officeDocument/2006/relationships/hyperlink" Target="mailto:heymibr1947@gmail.com" TargetMode="External"/><Relationship Id="rId1546" Type="http://schemas.openxmlformats.org/officeDocument/2006/relationships/hyperlink" Target="mailto:danielgc9421@gmail.com" TargetMode="External"/><Relationship Id="rId1753" Type="http://schemas.openxmlformats.org/officeDocument/2006/relationships/hyperlink" Target="mailto:salinasmorenooliverio@gmail.com" TargetMode="External"/><Relationship Id="rId1960" Type="http://schemas.openxmlformats.org/officeDocument/2006/relationships/hyperlink" Target="mailto:diegomorales190902@gmail.com" TargetMode="External"/><Relationship Id="rId45" Type="http://schemas.openxmlformats.org/officeDocument/2006/relationships/hyperlink" Target="mailto:geraldinvilorializarazo@gmail.com" TargetMode="External"/><Relationship Id="rId1406" Type="http://schemas.openxmlformats.org/officeDocument/2006/relationships/hyperlink" Target="mailto:dayanamejiamiranda@gmail.com" TargetMode="External"/><Relationship Id="rId1613" Type="http://schemas.openxmlformats.org/officeDocument/2006/relationships/hyperlink" Target="mailto:deicyreyes80@gmail.com" TargetMode="External"/><Relationship Id="rId1820" Type="http://schemas.openxmlformats.org/officeDocument/2006/relationships/hyperlink" Target="mailto:segurosliba@gmail.com" TargetMode="External"/><Relationship Id="rId194" Type="http://schemas.openxmlformats.org/officeDocument/2006/relationships/hyperlink" Target="mailto:gerdar2001@yahoo.es" TargetMode="External"/><Relationship Id="rId1918" Type="http://schemas.openxmlformats.org/officeDocument/2006/relationships/hyperlink" Target="mailto:valencon2018@gmail.com" TargetMode="External"/><Relationship Id="rId2082" Type="http://schemas.openxmlformats.org/officeDocument/2006/relationships/hyperlink" Target="mailto:fargechisco18@hotmail.com" TargetMode="External"/><Relationship Id="rId261" Type="http://schemas.openxmlformats.org/officeDocument/2006/relationships/hyperlink" Target="mailto:ancana_13@hotmal.com" TargetMode="External"/><Relationship Id="rId499" Type="http://schemas.openxmlformats.org/officeDocument/2006/relationships/hyperlink" Target="mailto:lebriilopeazul@gmail.com" TargetMode="External"/><Relationship Id="rId359" Type="http://schemas.openxmlformats.org/officeDocument/2006/relationships/hyperlink" Target="mailto:daliacontreras1999@gmail.com" TargetMode="External"/><Relationship Id="rId566" Type="http://schemas.openxmlformats.org/officeDocument/2006/relationships/hyperlink" Target="mailto:loryjuliana19@gmail.com" TargetMode="External"/><Relationship Id="rId773" Type="http://schemas.openxmlformats.org/officeDocument/2006/relationships/hyperlink" Target="mailto:dany.ke29@gmail.com" TargetMode="External"/><Relationship Id="rId1196" Type="http://schemas.openxmlformats.org/officeDocument/2006/relationships/hyperlink" Target="mailto:jtapiass@yahoo.com" TargetMode="External"/><Relationship Id="rId121" Type="http://schemas.openxmlformats.org/officeDocument/2006/relationships/hyperlink" Target="mailto:jdpgdavid1996@gmaol.com" TargetMode="External"/><Relationship Id="rId219" Type="http://schemas.openxmlformats.org/officeDocument/2006/relationships/hyperlink" Target="mailto:elimusalan@hotmail..com" TargetMode="External"/><Relationship Id="rId426" Type="http://schemas.openxmlformats.org/officeDocument/2006/relationships/hyperlink" Target="mailto:laura.vanesa.rojas43@gmail.com" TargetMode="External"/><Relationship Id="rId633" Type="http://schemas.openxmlformats.org/officeDocument/2006/relationships/hyperlink" Target="mailto:Karolaguilar90@gmail.com" TargetMode="External"/><Relationship Id="rId980" Type="http://schemas.openxmlformats.org/officeDocument/2006/relationships/hyperlink" Target="mailto:rodrigueznicol816@gmail.com" TargetMode="External"/><Relationship Id="rId1056" Type="http://schemas.openxmlformats.org/officeDocument/2006/relationships/hyperlink" Target="mailto:celiscastromari@gmail.com" TargetMode="External"/><Relationship Id="rId1263" Type="http://schemas.openxmlformats.org/officeDocument/2006/relationships/hyperlink" Target="mailto:osorioyirley.06@gmail.com" TargetMode="External"/><Relationship Id="rId2107" Type="http://schemas.openxmlformats.org/officeDocument/2006/relationships/vmlDrawing" Target="../drawings/vmlDrawing1.vml"/><Relationship Id="rId840" Type="http://schemas.openxmlformats.org/officeDocument/2006/relationships/hyperlink" Target="mailto:tatianaturriagoy@gmail.com" TargetMode="External"/><Relationship Id="rId938" Type="http://schemas.openxmlformats.org/officeDocument/2006/relationships/hyperlink" Target="mailto:kl3699445@gmail.com" TargetMode="External"/><Relationship Id="rId1470" Type="http://schemas.openxmlformats.org/officeDocument/2006/relationships/hyperlink" Target="mailto:zttorres26@gmail.com" TargetMode="External"/><Relationship Id="rId1568" Type="http://schemas.openxmlformats.org/officeDocument/2006/relationships/hyperlink" Target="mailto:nicoltbg66@gmail.com" TargetMode="External"/><Relationship Id="rId1775" Type="http://schemas.openxmlformats.org/officeDocument/2006/relationships/hyperlink" Target="mailto:pao1030674@gmail.com" TargetMode="External"/><Relationship Id="rId67" Type="http://schemas.openxmlformats.org/officeDocument/2006/relationships/hyperlink" Target="mailto:alejandro20.5@yahoo.com" TargetMode="External"/><Relationship Id="rId700" Type="http://schemas.openxmlformats.org/officeDocument/2006/relationships/hyperlink" Target="mailto:Mariapaulacaroalvarado9@gmail.com" TargetMode="External"/><Relationship Id="rId1123" Type="http://schemas.openxmlformats.org/officeDocument/2006/relationships/hyperlink" Target="mailto:marigalban2021@gmail.com" TargetMode="External"/><Relationship Id="rId1330" Type="http://schemas.openxmlformats.org/officeDocument/2006/relationships/hyperlink" Target="mailto:rgonzalezvargas31@gmail.com" TargetMode="External"/><Relationship Id="rId1428" Type="http://schemas.openxmlformats.org/officeDocument/2006/relationships/hyperlink" Target="mailto:ruinoru3@gmail.com" TargetMode="External"/><Relationship Id="rId1635" Type="http://schemas.openxmlformats.org/officeDocument/2006/relationships/hyperlink" Target="mailto:angelcamilogaravito@gmail.com" TargetMode="External"/><Relationship Id="rId1982" Type="http://schemas.openxmlformats.org/officeDocument/2006/relationships/hyperlink" Target="mailto:solandi.36@gmail.com" TargetMode="External"/><Relationship Id="rId1842" Type="http://schemas.openxmlformats.org/officeDocument/2006/relationships/hyperlink" Target="mailto:karenlorena2605@hotmail.com" TargetMode="External"/><Relationship Id="rId1702" Type="http://schemas.openxmlformats.org/officeDocument/2006/relationships/hyperlink" Target="mailto:alonsomikoulits@gmail.com" TargetMode="External"/><Relationship Id="rId283" Type="http://schemas.openxmlformats.org/officeDocument/2006/relationships/hyperlink" Target="mailto:alejomisty@hotmail.com" TargetMode="External"/><Relationship Id="rId490" Type="http://schemas.openxmlformats.org/officeDocument/2006/relationships/hyperlink" Target="mailto:camila.gonzalez1418@gmail.com" TargetMode="External"/><Relationship Id="rId143" Type="http://schemas.openxmlformats.org/officeDocument/2006/relationships/hyperlink" Target="mailto:kballenmondragon@gmail.com" TargetMode="External"/><Relationship Id="rId350" Type="http://schemas.openxmlformats.org/officeDocument/2006/relationships/hyperlink" Target="mailto:handres.bonilla@gmail.com" TargetMode="External"/><Relationship Id="rId588" Type="http://schemas.openxmlformats.org/officeDocument/2006/relationships/hyperlink" Target="mailto:Paula_j_28@hotmail.com" TargetMode="External"/><Relationship Id="rId795" Type="http://schemas.openxmlformats.org/officeDocument/2006/relationships/hyperlink" Target="mailto:yubes1308cardenas@hotmail.com" TargetMode="External"/><Relationship Id="rId2031" Type="http://schemas.openxmlformats.org/officeDocument/2006/relationships/hyperlink" Target="mailto:villarragaale@gmail.com" TargetMode="External"/><Relationship Id="rId9" Type="http://schemas.openxmlformats.org/officeDocument/2006/relationships/hyperlink" Target="mailto:sergiogomezarce2001@hotmail.com" TargetMode="External"/><Relationship Id="rId210" Type="http://schemas.openxmlformats.org/officeDocument/2006/relationships/hyperlink" Target="mailto:da.novoa10@gmail.com" TargetMode="External"/><Relationship Id="rId448" Type="http://schemas.openxmlformats.org/officeDocument/2006/relationships/hyperlink" Target="mailto:lauravanessa02-16@hotmail.com" TargetMode="External"/><Relationship Id="rId655" Type="http://schemas.openxmlformats.org/officeDocument/2006/relationships/hyperlink" Target="mailto:andrestrasher62@gmail.com" TargetMode="External"/><Relationship Id="rId862" Type="http://schemas.openxmlformats.org/officeDocument/2006/relationships/hyperlink" Target="mailto:amortiz579@misena.edu.co" TargetMode="External"/><Relationship Id="rId1078" Type="http://schemas.openxmlformats.org/officeDocument/2006/relationships/hyperlink" Target="mailto:stephaniaosoriogomez@gmail.com" TargetMode="External"/><Relationship Id="rId1285" Type="http://schemas.openxmlformats.org/officeDocument/2006/relationships/hyperlink" Target="mailto:lauale_13@hotmail.com" TargetMode="External"/><Relationship Id="rId1492" Type="http://schemas.openxmlformats.org/officeDocument/2006/relationships/hyperlink" Target="mailto:luisarondon209@gmail.com" TargetMode="External"/><Relationship Id="rId308" Type="http://schemas.openxmlformats.org/officeDocument/2006/relationships/hyperlink" Target="mailto:nicolas.penalosa@yahoo.com" TargetMode="External"/><Relationship Id="rId515" Type="http://schemas.openxmlformats.org/officeDocument/2006/relationships/hyperlink" Target="mailto:machetecondecindydaniela@gmail.com" TargetMode="External"/><Relationship Id="rId722" Type="http://schemas.openxmlformats.org/officeDocument/2006/relationships/hyperlink" Target="mailto:davidcruzmolina@hotmail.com" TargetMode="External"/><Relationship Id="rId1145" Type="http://schemas.openxmlformats.org/officeDocument/2006/relationships/hyperlink" Target="mailto:sergiof0017@gmail.com" TargetMode="External"/><Relationship Id="rId1352" Type="http://schemas.openxmlformats.org/officeDocument/2006/relationships/hyperlink" Target="mailto:moelmope94@hotmail.com" TargetMode="External"/><Relationship Id="rId1797" Type="http://schemas.openxmlformats.org/officeDocument/2006/relationships/hyperlink" Target="mailto:leidylon2504@gmail.com" TargetMode="External"/><Relationship Id="rId89" Type="http://schemas.openxmlformats.org/officeDocument/2006/relationships/hyperlink" Target="mailto:joelsalgadotorres1992@gmail.com" TargetMode="External"/><Relationship Id="rId1005" Type="http://schemas.openxmlformats.org/officeDocument/2006/relationships/hyperlink" Target="mailto:aslitocuesarte@gmail.com" TargetMode="External"/><Relationship Id="rId1212" Type="http://schemas.openxmlformats.org/officeDocument/2006/relationships/hyperlink" Target="mailto:jairvillamil17@gmail.com" TargetMode="External"/><Relationship Id="rId1657" Type="http://schemas.openxmlformats.org/officeDocument/2006/relationships/hyperlink" Target="mailto:juliethcarolinasanchez41@gmail.com" TargetMode="External"/><Relationship Id="rId1864" Type="http://schemas.openxmlformats.org/officeDocument/2006/relationships/hyperlink" Target="mailto:tatianahernandez3105@gmail.com" TargetMode="External"/><Relationship Id="rId1517" Type="http://schemas.openxmlformats.org/officeDocument/2006/relationships/hyperlink" Target="mailto:sandritha9621@gmail.com" TargetMode="External"/><Relationship Id="rId1724" Type="http://schemas.openxmlformats.org/officeDocument/2006/relationships/hyperlink" Target="mailto:brajanb3486@gmail.com" TargetMode="External"/><Relationship Id="rId16" Type="http://schemas.openxmlformats.org/officeDocument/2006/relationships/hyperlink" Target="mailto:angieleonelariveros@gmail.com" TargetMode="External"/><Relationship Id="rId1931" Type="http://schemas.openxmlformats.org/officeDocument/2006/relationships/hyperlink" Target="mailto:danivadi9706@gmail.com" TargetMode="External"/><Relationship Id="rId165" Type="http://schemas.openxmlformats.org/officeDocument/2006/relationships/hyperlink" Target="mailto:Camilopenagos93@hotmail.es" TargetMode="External"/><Relationship Id="rId372" Type="http://schemas.openxmlformats.org/officeDocument/2006/relationships/hyperlink" Target="mailto:Noslenpardo01@gmail.com" TargetMode="External"/><Relationship Id="rId677" Type="http://schemas.openxmlformats.org/officeDocument/2006/relationships/hyperlink" Target="mailto:alejiita123santamaria@gmail.com" TargetMode="External"/><Relationship Id="rId2053" Type="http://schemas.openxmlformats.org/officeDocument/2006/relationships/hyperlink" Target="mailto:nicool-11@hotmail.com" TargetMode="External"/><Relationship Id="rId232" Type="http://schemas.openxmlformats.org/officeDocument/2006/relationships/hyperlink" Target="mailto:monagues23@gmail.com" TargetMode="External"/><Relationship Id="rId884" Type="http://schemas.openxmlformats.org/officeDocument/2006/relationships/hyperlink" Target="mailto:vidal.mur13@gmail.com" TargetMode="External"/><Relationship Id="rId537" Type="http://schemas.openxmlformats.org/officeDocument/2006/relationships/hyperlink" Target="mailto:yesica.amaya.chacon@gmail.com" TargetMode="External"/><Relationship Id="rId744" Type="http://schemas.openxmlformats.org/officeDocument/2006/relationships/hyperlink" Target="mailto:valbuenamoralesmanuelalejandro@gmail.com" TargetMode="External"/><Relationship Id="rId951" Type="http://schemas.openxmlformats.org/officeDocument/2006/relationships/hyperlink" Target="mailto:dianisccadena1999@gmail.com" TargetMode="External"/><Relationship Id="rId1167" Type="http://schemas.openxmlformats.org/officeDocument/2006/relationships/hyperlink" Target="mailto:nairacarrillo1592@gmail.com" TargetMode="External"/><Relationship Id="rId1374" Type="http://schemas.openxmlformats.org/officeDocument/2006/relationships/hyperlink" Target="mailto:camenpaganini@gmail.com" TargetMode="External"/><Relationship Id="rId1581" Type="http://schemas.openxmlformats.org/officeDocument/2006/relationships/hyperlink" Target="mailto:vanesa.veloza1310@gmail.com" TargetMode="External"/><Relationship Id="rId1679" Type="http://schemas.openxmlformats.org/officeDocument/2006/relationships/hyperlink" Target="mailto:hernandezagata560@gmail.com" TargetMode="External"/><Relationship Id="rId80" Type="http://schemas.openxmlformats.org/officeDocument/2006/relationships/hyperlink" Target="mailto:idchg-14@hotmail.com" TargetMode="External"/><Relationship Id="rId604" Type="http://schemas.openxmlformats.org/officeDocument/2006/relationships/hyperlink" Target="mailto:luisitaor26@outlook.com" TargetMode="External"/><Relationship Id="rId811" Type="http://schemas.openxmlformats.org/officeDocument/2006/relationships/hyperlink" Target="mailto:dianamgarcia18@gmail.com" TargetMode="External"/><Relationship Id="rId1027" Type="http://schemas.openxmlformats.org/officeDocument/2006/relationships/hyperlink" Target="mailto:ingridramo2018@hotmail.com" TargetMode="External"/><Relationship Id="rId1234" Type="http://schemas.openxmlformats.org/officeDocument/2006/relationships/hyperlink" Target="mailto:juanaavargas17@gmail.com" TargetMode="External"/><Relationship Id="rId1441" Type="http://schemas.openxmlformats.org/officeDocument/2006/relationships/hyperlink" Target="mailto:tatianafreirelaboral@gmail.com" TargetMode="External"/><Relationship Id="rId1886" Type="http://schemas.openxmlformats.org/officeDocument/2006/relationships/hyperlink" Target="mailto:mulatocamila5@gmail.com" TargetMode="External"/><Relationship Id="rId909" Type="http://schemas.openxmlformats.org/officeDocument/2006/relationships/hyperlink" Target="mailto:karengonzalez2123@gmail.com" TargetMode="External"/><Relationship Id="rId1301" Type="http://schemas.openxmlformats.org/officeDocument/2006/relationships/hyperlink" Target="mailto:xdiegodiaz0424@gmail.com" TargetMode="External"/><Relationship Id="rId1539" Type="http://schemas.openxmlformats.org/officeDocument/2006/relationships/hyperlink" Target="mailto:alejitamalagon-01951@hotmail.com" TargetMode="External"/><Relationship Id="rId1746" Type="http://schemas.openxmlformats.org/officeDocument/2006/relationships/hyperlink" Target="mailto:brenda123sandoval22@gmail.com" TargetMode="External"/><Relationship Id="rId1953" Type="http://schemas.openxmlformats.org/officeDocument/2006/relationships/hyperlink" Target="mailto:yuz.3017347117@gmail.com" TargetMode="External"/><Relationship Id="rId38" Type="http://schemas.openxmlformats.org/officeDocument/2006/relationships/hyperlink" Target="mailto:nicolmartinez2001@gmail.com" TargetMode="External"/><Relationship Id="rId1606" Type="http://schemas.openxmlformats.org/officeDocument/2006/relationships/hyperlink" Target="mailto:pipepulido49@gmail.com" TargetMode="External"/><Relationship Id="rId1813" Type="http://schemas.openxmlformats.org/officeDocument/2006/relationships/hyperlink" Target="mailto:monsalvemartinezandresfelipe@gmail.com" TargetMode="External"/><Relationship Id="rId187" Type="http://schemas.openxmlformats.org/officeDocument/2006/relationships/hyperlink" Target="mailto:slrojas001@gmail.com" TargetMode="External"/><Relationship Id="rId394" Type="http://schemas.openxmlformats.org/officeDocument/2006/relationships/hyperlink" Target="mailto:luis23rojas91soto18@gmail.com" TargetMode="External"/><Relationship Id="rId2075" Type="http://schemas.openxmlformats.org/officeDocument/2006/relationships/hyperlink" Target="mailto:diegozxz@hotmail.com" TargetMode="External"/><Relationship Id="rId254" Type="http://schemas.openxmlformats.org/officeDocument/2006/relationships/hyperlink" Target="mailto:paulillis@hotmail.com" TargetMode="External"/><Relationship Id="rId699" Type="http://schemas.openxmlformats.org/officeDocument/2006/relationships/hyperlink" Target="mailto:Paolaperezprieto3103@gmail.com" TargetMode="External"/><Relationship Id="rId1091" Type="http://schemas.openxmlformats.org/officeDocument/2006/relationships/hyperlink" Target="mailto:alvarezb14@gmail.com" TargetMode="External"/><Relationship Id="rId114" Type="http://schemas.openxmlformats.org/officeDocument/2006/relationships/hyperlink" Target="mailto:anyuripao@hotmail.com" TargetMode="External"/><Relationship Id="rId461" Type="http://schemas.openxmlformats.org/officeDocument/2006/relationships/hyperlink" Target="mailto:moni4992@outlook.com" TargetMode="External"/><Relationship Id="rId559" Type="http://schemas.openxmlformats.org/officeDocument/2006/relationships/hyperlink" Target="mailto:lizloaiza1506@gmail.com" TargetMode="External"/><Relationship Id="rId766" Type="http://schemas.openxmlformats.org/officeDocument/2006/relationships/hyperlink" Target="mailto:marelbisgutierrez80@gmail.com" TargetMode="External"/><Relationship Id="rId1189" Type="http://schemas.openxmlformats.org/officeDocument/2006/relationships/hyperlink" Target="mailto:jhonatanbotia22@gmail.com" TargetMode="External"/><Relationship Id="rId1396" Type="http://schemas.openxmlformats.org/officeDocument/2006/relationships/hyperlink" Target="mailto:paolavasquezz@hotmail.com" TargetMode="External"/><Relationship Id="rId321" Type="http://schemas.openxmlformats.org/officeDocument/2006/relationships/hyperlink" Target="mailto:sandmund990@gmail.com" TargetMode="External"/><Relationship Id="rId419" Type="http://schemas.openxmlformats.org/officeDocument/2006/relationships/hyperlink" Target="mailto:kharlosarias.cc@gmail.com" TargetMode="External"/><Relationship Id="rId626" Type="http://schemas.openxmlformats.org/officeDocument/2006/relationships/hyperlink" Target="mailto:Arturojorge43@gmail.com" TargetMode="External"/><Relationship Id="rId973" Type="http://schemas.openxmlformats.org/officeDocument/2006/relationships/hyperlink" Target="mailto:mariaceciliabernalgonzalez@gmail.com" TargetMode="External"/><Relationship Id="rId1049" Type="http://schemas.openxmlformats.org/officeDocument/2006/relationships/hyperlink" Target="mailto:owendiaz76@gmail.com" TargetMode="External"/><Relationship Id="rId1256" Type="http://schemas.openxmlformats.org/officeDocument/2006/relationships/hyperlink" Target="mailto:angie-latorre.12@hotmail.com" TargetMode="External"/><Relationship Id="rId2002" Type="http://schemas.openxmlformats.org/officeDocument/2006/relationships/hyperlink" Target="mailto:ghiselrz666@gmail.com" TargetMode="External"/><Relationship Id="rId833" Type="http://schemas.openxmlformats.org/officeDocument/2006/relationships/hyperlink" Target="mailto:karen-y11@hotmail.com" TargetMode="External"/><Relationship Id="rId1116" Type="http://schemas.openxmlformats.org/officeDocument/2006/relationships/hyperlink" Target="mailto:daryluz1953@gmail.com" TargetMode="External"/><Relationship Id="rId1463" Type="http://schemas.openxmlformats.org/officeDocument/2006/relationships/hyperlink" Target="mailto:edwinvasquez613@gmail.com" TargetMode="External"/><Relationship Id="rId1670" Type="http://schemas.openxmlformats.org/officeDocument/2006/relationships/hyperlink" Target="mailto:vnss.suarez@outlook.es" TargetMode="External"/><Relationship Id="rId1768" Type="http://schemas.openxmlformats.org/officeDocument/2006/relationships/hyperlink" Target="mailto:karolasamericas@hotmail.es" TargetMode="External"/><Relationship Id="rId900" Type="http://schemas.openxmlformats.org/officeDocument/2006/relationships/hyperlink" Target="mailto:hernandeztrianal@gmail.com" TargetMode="External"/><Relationship Id="rId1323" Type="http://schemas.openxmlformats.org/officeDocument/2006/relationships/hyperlink" Target="mailto:wr57221@gmail.com" TargetMode="External"/><Relationship Id="rId1530" Type="http://schemas.openxmlformats.org/officeDocument/2006/relationships/hyperlink" Target="mailto:valealfonso@hotmail.es" TargetMode="External"/><Relationship Id="rId1628" Type="http://schemas.openxmlformats.org/officeDocument/2006/relationships/hyperlink" Target="mailto:darher21@gmail.com" TargetMode="External"/><Relationship Id="rId1975" Type="http://schemas.openxmlformats.org/officeDocument/2006/relationships/hyperlink" Target="mailto:fabianasepulvedacruz@gmail.com" TargetMode="External"/><Relationship Id="rId1835" Type="http://schemas.openxmlformats.org/officeDocument/2006/relationships/hyperlink" Target="mailto:dianadereix1996@hotmail.com" TargetMode="External"/><Relationship Id="rId1902" Type="http://schemas.openxmlformats.org/officeDocument/2006/relationships/hyperlink" Target="mailto:jeffersonestepa@hotmail.com" TargetMode="External"/><Relationship Id="rId2097" Type="http://schemas.openxmlformats.org/officeDocument/2006/relationships/hyperlink" Target="mailto:aimer8@hotmail.com" TargetMode="External"/><Relationship Id="rId276" Type="http://schemas.openxmlformats.org/officeDocument/2006/relationships/hyperlink" Target="mailto:jonasmoraval1@gmail.com" TargetMode="External"/><Relationship Id="rId483" Type="http://schemas.openxmlformats.org/officeDocument/2006/relationships/hyperlink" Target="mailto:2103yuri@gmail.com" TargetMode="External"/><Relationship Id="rId690" Type="http://schemas.openxmlformats.org/officeDocument/2006/relationships/hyperlink" Target="mailto:yelibethforero_15@hotmail.com" TargetMode="External"/><Relationship Id="rId136" Type="http://schemas.openxmlformats.org/officeDocument/2006/relationships/hyperlink" Target="mailto:oscarfcd1507@gmail.com" TargetMode="External"/><Relationship Id="rId343" Type="http://schemas.openxmlformats.org/officeDocument/2006/relationships/hyperlink" Target="mailto:pipe.carol@gmail.com" TargetMode="External"/><Relationship Id="rId550" Type="http://schemas.openxmlformats.org/officeDocument/2006/relationships/hyperlink" Target="mailto:haroldsuavita2@gmail.com" TargetMode="External"/><Relationship Id="rId788" Type="http://schemas.openxmlformats.org/officeDocument/2006/relationships/hyperlink" Target="mailto:bibimendi1999@gmail.com" TargetMode="External"/><Relationship Id="rId995" Type="http://schemas.openxmlformats.org/officeDocument/2006/relationships/hyperlink" Target="mailto:juanyvero3112@gmail.com" TargetMode="External"/><Relationship Id="rId1180" Type="http://schemas.openxmlformats.org/officeDocument/2006/relationships/hyperlink" Target="mailto:lesly_v_16@gmail.com" TargetMode="External"/><Relationship Id="rId2024" Type="http://schemas.openxmlformats.org/officeDocument/2006/relationships/hyperlink" Target="mailto:dejesustorregroza93@gmail.com" TargetMode="External"/><Relationship Id="rId203" Type="http://schemas.openxmlformats.org/officeDocument/2006/relationships/hyperlink" Target="mailto:holmanperilla2014@gmail.com" TargetMode="External"/><Relationship Id="rId648" Type="http://schemas.openxmlformats.org/officeDocument/2006/relationships/hyperlink" Target="mailto:juanbelser1995@hotmail.com" TargetMode="External"/><Relationship Id="rId855" Type="http://schemas.openxmlformats.org/officeDocument/2006/relationships/hyperlink" Target="mailto:julisgogon@gmail.com" TargetMode="External"/><Relationship Id="rId1040" Type="http://schemas.openxmlformats.org/officeDocument/2006/relationships/hyperlink" Target="mailto:vasquezlaura6@gmail.com" TargetMode="External"/><Relationship Id="rId1278" Type="http://schemas.openxmlformats.org/officeDocument/2006/relationships/hyperlink" Target="mailto:dakalex@hotmail.com" TargetMode="External"/><Relationship Id="rId1485" Type="http://schemas.openxmlformats.org/officeDocument/2006/relationships/hyperlink" Target="mailto:lauracamilavegarubiano@gmail.com" TargetMode="External"/><Relationship Id="rId1692" Type="http://schemas.openxmlformats.org/officeDocument/2006/relationships/hyperlink" Target="mailto:hamashia12@hotmail.com" TargetMode="External"/><Relationship Id="rId410" Type="http://schemas.openxmlformats.org/officeDocument/2006/relationships/hyperlink" Target="mailto:javierdiaz7943@gmail.com" TargetMode="External"/><Relationship Id="rId508" Type="http://schemas.openxmlformats.org/officeDocument/2006/relationships/hyperlink" Target="mailto:am6499096@gmail.com" TargetMode="External"/><Relationship Id="rId715" Type="http://schemas.openxmlformats.org/officeDocument/2006/relationships/hyperlink" Target="mailto:benavidesalexandra@gmail.com" TargetMode="External"/><Relationship Id="rId922" Type="http://schemas.openxmlformats.org/officeDocument/2006/relationships/hyperlink" Target="mailto:torresnanis322@gmail.com" TargetMode="External"/><Relationship Id="rId1138" Type="http://schemas.openxmlformats.org/officeDocument/2006/relationships/hyperlink" Target="mailto:angelisalinas629@gmail.com" TargetMode="External"/><Relationship Id="rId1345" Type="http://schemas.openxmlformats.org/officeDocument/2006/relationships/hyperlink" Target="mailto:sindymilena78@gmail.com" TargetMode="External"/><Relationship Id="rId1552" Type="http://schemas.openxmlformats.org/officeDocument/2006/relationships/hyperlink" Target="mailto:aa269645@gmail.com" TargetMode="External"/><Relationship Id="rId1997" Type="http://schemas.openxmlformats.org/officeDocument/2006/relationships/hyperlink" Target="mailto:alexmorenocasadiego@gmail.com" TargetMode="External"/><Relationship Id="rId1205" Type="http://schemas.openxmlformats.org/officeDocument/2006/relationships/hyperlink" Target="mailto:alejandro20901@hotmail.com" TargetMode="External"/><Relationship Id="rId1857" Type="http://schemas.openxmlformats.org/officeDocument/2006/relationships/hyperlink" Target="mailto:harolesaincarillos@gmail.com" TargetMode="External"/><Relationship Id="rId51" Type="http://schemas.openxmlformats.org/officeDocument/2006/relationships/hyperlink" Target="mailto:klisethlindarte19@gmail.com" TargetMode="External"/><Relationship Id="rId1412" Type="http://schemas.openxmlformats.org/officeDocument/2006/relationships/hyperlink" Target="mailto:lisethdaniela09@gmail.com" TargetMode="External"/><Relationship Id="rId1717" Type="http://schemas.openxmlformats.org/officeDocument/2006/relationships/hyperlink" Target="mailto:sharonosoriom@gmail.com" TargetMode="External"/><Relationship Id="rId1924" Type="http://schemas.openxmlformats.org/officeDocument/2006/relationships/hyperlink" Target="mailto:pardosamuel385@gmail.com" TargetMode="External"/><Relationship Id="rId298" Type="http://schemas.openxmlformats.org/officeDocument/2006/relationships/hyperlink" Target="mailto:cley112@hotmail.com" TargetMode="External"/><Relationship Id="rId158" Type="http://schemas.openxmlformats.org/officeDocument/2006/relationships/hyperlink" Target="mailto:Mateodondedios9@gmail.com" TargetMode="External"/><Relationship Id="rId365" Type="http://schemas.openxmlformats.org/officeDocument/2006/relationships/hyperlink" Target="mailto:dani.valbuena071215@gmail.com" TargetMode="External"/><Relationship Id="rId572" Type="http://schemas.openxmlformats.org/officeDocument/2006/relationships/hyperlink" Target="mailto:emilysofia120507@outoolk.com" TargetMode="External"/><Relationship Id="rId2046" Type="http://schemas.openxmlformats.org/officeDocument/2006/relationships/hyperlink" Target="mailto:lauraaleja3116@gmail.com" TargetMode="External"/><Relationship Id="rId225" Type="http://schemas.openxmlformats.org/officeDocument/2006/relationships/hyperlink" Target="mailto:lavapicru@yahoo.es" TargetMode="External"/><Relationship Id="rId432" Type="http://schemas.openxmlformats.org/officeDocument/2006/relationships/hyperlink" Target="mailto:astridespinosa836@gmail.com" TargetMode="External"/><Relationship Id="rId877" Type="http://schemas.openxmlformats.org/officeDocument/2006/relationships/hyperlink" Target="mailto:francyvalderrama18@gmail.com" TargetMode="External"/><Relationship Id="rId1062" Type="http://schemas.openxmlformats.org/officeDocument/2006/relationships/hyperlink" Target="mailto:jhonsgamboap2016@gmail.com" TargetMode="External"/><Relationship Id="rId737" Type="http://schemas.openxmlformats.org/officeDocument/2006/relationships/hyperlink" Target="mailto:yeniferza@hotmail.com" TargetMode="External"/><Relationship Id="rId944" Type="http://schemas.openxmlformats.org/officeDocument/2006/relationships/hyperlink" Target="mailto:angieevillamarin1406@gmail.com" TargetMode="External"/><Relationship Id="rId1367" Type="http://schemas.openxmlformats.org/officeDocument/2006/relationships/hyperlink" Target="mailto:luisabeltran0324@hotmail.com" TargetMode="External"/><Relationship Id="rId1574" Type="http://schemas.openxmlformats.org/officeDocument/2006/relationships/hyperlink" Target="mailto:andersonnicolassancheztorres@gmail.com" TargetMode="External"/><Relationship Id="rId1781" Type="http://schemas.openxmlformats.org/officeDocument/2006/relationships/hyperlink" Target="mailto:juancla1946@gmail.com" TargetMode="External"/><Relationship Id="rId73" Type="http://schemas.openxmlformats.org/officeDocument/2006/relationships/hyperlink" Target="mailto:edilson_carreno12@hotmail.com" TargetMode="External"/><Relationship Id="rId804" Type="http://schemas.openxmlformats.org/officeDocument/2006/relationships/hyperlink" Target="mailto:maidenmoon01@hotmail.com" TargetMode="External"/><Relationship Id="rId1227" Type="http://schemas.openxmlformats.org/officeDocument/2006/relationships/hyperlink" Target="mailto:sdaniela482@gmail.com" TargetMode="External"/><Relationship Id="rId1434" Type="http://schemas.openxmlformats.org/officeDocument/2006/relationships/hyperlink" Target="mailto:davijoegal@gmail.com" TargetMode="External"/><Relationship Id="rId1641" Type="http://schemas.openxmlformats.org/officeDocument/2006/relationships/hyperlink" Target="mailto:bryanrodriguez7000@hotmail.com" TargetMode="External"/><Relationship Id="rId1879" Type="http://schemas.openxmlformats.org/officeDocument/2006/relationships/hyperlink" Target="mailto:martinezmateusc@gmail.com" TargetMode="External"/><Relationship Id="rId1501" Type="http://schemas.openxmlformats.org/officeDocument/2006/relationships/hyperlink" Target="mailto:paula.ariza1990@hotmail.com" TargetMode="External"/><Relationship Id="rId1739" Type="http://schemas.openxmlformats.org/officeDocument/2006/relationships/hyperlink" Target="mailto:japeza09@hotmail.com" TargetMode="External"/><Relationship Id="rId1946" Type="http://schemas.openxmlformats.org/officeDocument/2006/relationships/hyperlink" Target="mailto:majitooo0314@gmail.com" TargetMode="External"/><Relationship Id="rId1806" Type="http://schemas.openxmlformats.org/officeDocument/2006/relationships/hyperlink" Target="mailto:vanesagrood@gmail.com" TargetMode="External"/><Relationship Id="rId387" Type="http://schemas.openxmlformats.org/officeDocument/2006/relationships/hyperlink" Target="mailto:william_7714@hotmail.com" TargetMode="External"/><Relationship Id="rId594" Type="http://schemas.openxmlformats.org/officeDocument/2006/relationships/hyperlink" Target="mailto:mateozam9@gmail.com" TargetMode="External"/><Relationship Id="rId2068" Type="http://schemas.openxmlformats.org/officeDocument/2006/relationships/hyperlink" Target="mailto:dilansandoval62@gmail.com" TargetMode="External"/><Relationship Id="rId247" Type="http://schemas.openxmlformats.org/officeDocument/2006/relationships/hyperlink" Target="mailto:fgluengas@hotmail.com" TargetMode="External"/><Relationship Id="rId899" Type="http://schemas.openxmlformats.org/officeDocument/2006/relationships/hyperlink" Target="mailto:nati09046@gmail.com" TargetMode="External"/><Relationship Id="rId1084" Type="http://schemas.openxmlformats.org/officeDocument/2006/relationships/hyperlink" Target="mailto:mayorga30h@hotmail.com" TargetMode="External"/><Relationship Id="rId107" Type="http://schemas.openxmlformats.org/officeDocument/2006/relationships/hyperlink" Target="mailto:irmamartinez1120@hotmail.com" TargetMode="External"/><Relationship Id="rId454" Type="http://schemas.openxmlformats.org/officeDocument/2006/relationships/hyperlink" Target="mailto:stefanypachon11@hotmail.com" TargetMode="External"/><Relationship Id="rId661" Type="http://schemas.openxmlformats.org/officeDocument/2006/relationships/hyperlink" Target="mailto:Santiagopul1020@gmail.com" TargetMode="External"/><Relationship Id="rId759" Type="http://schemas.openxmlformats.org/officeDocument/2006/relationships/hyperlink" Target="mailto:carlosrodriguez242003@gmail.com" TargetMode="External"/><Relationship Id="rId966" Type="http://schemas.openxmlformats.org/officeDocument/2006/relationships/hyperlink" Target="mailto:laurmilena@gmail.com" TargetMode="External"/><Relationship Id="rId1291" Type="http://schemas.openxmlformats.org/officeDocument/2006/relationships/hyperlink" Target="mailto:pili.live99@gmail.com" TargetMode="External"/><Relationship Id="rId1389" Type="http://schemas.openxmlformats.org/officeDocument/2006/relationships/hyperlink" Target="mailto:alisson.arias@cun.edu.co" TargetMode="External"/><Relationship Id="rId1596" Type="http://schemas.openxmlformats.org/officeDocument/2006/relationships/hyperlink" Target="mailto:brlrodri@hotmail.com" TargetMode="External"/><Relationship Id="rId314" Type="http://schemas.openxmlformats.org/officeDocument/2006/relationships/hyperlink" Target="mailto:vaessa199923@gmail.com" TargetMode="External"/><Relationship Id="rId521" Type="http://schemas.openxmlformats.org/officeDocument/2006/relationships/hyperlink" Target="mailto:jad5282@hotmail.com" TargetMode="External"/><Relationship Id="rId619" Type="http://schemas.openxmlformats.org/officeDocument/2006/relationships/hyperlink" Target="mailto:Dianas08mar@outlook.com" TargetMode="External"/><Relationship Id="rId1151" Type="http://schemas.openxmlformats.org/officeDocument/2006/relationships/hyperlink" Target="mailto:javierayala050@gmail.com" TargetMode="External"/><Relationship Id="rId1249" Type="http://schemas.openxmlformats.org/officeDocument/2006/relationships/hyperlink" Target="mailto:camila.26-07@outlook.es" TargetMode="External"/><Relationship Id="rId95" Type="http://schemas.openxmlformats.org/officeDocument/2006/relationships/hyperlink" Target="mailto:mathias.svm@gmail.com" TargetMode="External"/><Relationship Id="rId826" Type="http://schemas.openxmlformats.org/officeDocument/2006/relationships/hyperlink" Target="mailto:paulazamoracardenas24@gmail.com" TargetMode="External"/><Relationship Id="rId1011" Type="http://schemas.openxmlformats.org/officeDocument/2006/relationships/hyperlink" Target="mailto:caterinej4@gmail.com" TargetMode="External"/><Relationship Id="rId1109" Type="http://schemas.openxmlformats.org/officeDocument/2006/relationships/hyperlink" Target="mailto:luna-pame-13@hotmail.com" TargetMode="External"/><Relationship Id="rId1456" Type="http://schemas.openxmlformats.org/officeDocument/2006/relationships/hyperlink" Target="mailto:makmxk@gmail.com" TargetMode="External"/><Relationship Id="rId1663" Type="http://schemas.openxmlformats.org/officeDocument/2006/relationships/hyperlink" Target="mailto:laurasantana0820@gmail.com" TargetMode="External"/><Relationship Id="rId1870" Type="http://schemas.openxmlformats.org/officeDocument/2006/relationships/hyperlink" Target="mailto:leoncynthia655@gmail.com" TargetMode="External"/><Relationship Id="rId1968" Type="http://schemas.openxmlformats.org/officeDocument/2006/relationships/hyperlink" Target="mailto:lylylyhamkathe25@gmail.com" TargetMode="External"/><Relationship Id="rId1316" Type="http://schemas.openxmlformats.org/officeDocument/2006/relationships/hyperlink" Target="mailto:larryolarte9@gmail.com" TargetMode="External"/><Relationship Id="rId1523" Type="http://schemas.openxmlformats.org/officeDocument/2006/relationships/hyperlink" Target="mailto:bmendezpenuela@gmail.com" TargetMode="External"/><Relationship Id="rId1730" Type="http://schemas.openxmlformats.org/officeDocument/2006/relationships/hyperlink" Target="mailto:stebancristian@gmail.com" TargetMode="External"/><Relationship Id="rId22" Type="http://schemas.openxmlformats.org/officeDocument/2006/relationships/hyperlink" Target="mailto:jonathanolivaresardila@hotmail.com" TargetMode="External"/><Relationship Id="rId1828" Type="http://schemas.openxmlformats.org/officeDocument/2006/relationships/hyperlink" Target="mailto:massyeabril@gmail.com" TargetMode="External"/><Relationship Id="rId171" Type="http://schemas.openxmlformats.org/officeDocument/2006/relationships/hyperlink" Target="mailto:licethrivera1@gmail.com" TargetMode="External"/><Relationship Id="rId269" Type="http://schemas.openxmlformats.org/officeDocument/2006/relationships/hyperlink" Target="mailto:Mpmmfrb11@hotmail.com" TargetMode="External"/><Relationship Id="rId476" Type="http://schemas.openxmlformats.org/officeDocument/2006/relationships/hyperlink" Target="mailto:angie.salgado01102002@gmail.com" TargetMode="External"/><Relationship Id="rId683" Type="http://schemas.openxmlformats.org/officeDocument/2006/relationships/hyperlink" Target="mailto:daniela20101904@live.com.ar" TargetMode="External"/><Relationship Id="rId890" Type="http://schemas.openxmlformats.org/officeDocument/2006/relationships/hyperlink" Target="mailto:arenascuellarmariana@gmail.com" TargetMode="External"/><Relationship Id="rId129" Type="http://schemas.openxmlformats.org/officeDocument/2006/relationships/hyperlink" Target="mailto:w.vanegas@hotmail.com" TargetMode="External"/><Relationship Id="rId336" Type="http://schemas.openxmlformats.org/officeDocument/2006/relationships/hyperlink" Target="mailto:jveravel0@gmail.com" TargetMode="External"/><Relationship Id="rId543" Type="http://schemas.openxmlformats.org/officeDocument/2006/relationships/hyperlink" Target="mailto:Paolamartinez0825@gmail.com" TargetMode="External"/><Relationship Id="rId988" Type="http://schemas.openxmlformats.org/officeDocument/2006/relationships/hyperlink" Target="mailto:jackykarin68@gmail.com" TargetMode="External"/><Relationship Id="rId1173" Type="http://schemas.openxmlformats.org/officeDocument/2006/relationships/hyperlink" Target="mailto:harolito_9610@hotmail.com" TargetMode="External"/><Relationship Id="rId1380" Type="http://schemas.openxmlformats.org/officeDocument/2006/relationships/hyperlink" Target="mailto:jairherrera2610@gmail.com" TargetMode="External"/><Relationship Id="rId2017" Type="http://schemas.openxmlformats.org/officeDocument/2006/relationships/hyperlink" Target="mailto:clavijodiego686@gmail.com" TargetMode="External"/><Relationship Id="rId403" Type="http://schemas.openxmlformats.org/officeDocument/2006/relationships/hyperlink" Target="mailto:lauratorrijos.311@gmail.com" TargetMode="External"/><Relationship Id="rId750" Type="http://schemas.openxmlformats.org/officeDocument/2006/relationships/hyperlink" Target="mailto:laurarobles011628@gmail.com" TargetMode="External"/><Relationship Id="rId848" Type="http://schemas.openxmlformats.org/officeDocument/2006/relationships/hyperlink" Target="mailto:dianalorenaipuz@gmail.com" TargetMode="External"/><Relationship Id="rId1033" Type="http://schemas.openxmlformats.org/officeDocument/2006/relationships/hyperlink" Target="mailto:dianatrujillo94@outlook.es" TargetMode="External"/><Relationship Id="rId1478" Type="http://schemas.openxmlformats.org/officeDocument/2006/relationships/hyperlink" Target="mailto:yctrianar@gmail.com" TargetMode="External"/><Relationship Id="rId1685" Type="http://schemas.openxmlformats.org/officeDocument/2006/relationships/hyperlink" Target="mailto:adonis.oc@gmail.com" TargetMode="External"/><Relationship Id="rId1892" Type="http://schemas.openxmlformats.org/officeDocument/2006/relationships/hyperlink" Target="mailto:mariadelsocorropulgarinestrada@gmail.com" TargetMode="External"/><Relationship Id="rId610" Type="http://schemas.openxmlformats.org/officeDocument/2006/relationships/hyperlink" Target="mailto:Danibernal468@gmail.com" TargetMode="External"/><Relationship Id="rId708" Type="http://schemas.openxmlformats.org/officeDocument/2006/relationships/hyperlink" Target="mailto:johana051097@gmail.com" TargetMode="External"/><Relationship Id="rId915" Type="http://schemas.openxmlformats.org/officeDocument/2006/relationships/hyperlink" Target="mailto:karendayanar3030@gmail.com" TargetMode="External"/><Relationship Id="rId1240" Type="http://schemas.openxmlformats.org/officeDocument/2006/relationships/hyperlink" Target="mailto:anfeveru14@gmail.com" TargetMode="External"/><Relationship Id="rId1338" Type="http://schemas.openxmlformats.org/officeDocument/2006/relationships/hyperlink" Target="mailto:eiidanavarro94@gmail.com" TargetMode="External"/><Relationship Id="rId1545" Type="http://schemas.openxmlformats.org/officeDocument/2006/relationships/hyperlink" Target="mailto:leidymontero331@gmail.com" TargetMode="External"/><Relationship Id="rId1100" Type="http://schemas.openxmlformats.org/officeDocument/2006/relationships/hyperlink" Target="mailto:peter19884@outlook.es" TargetMode="External"/><Relationship Id="rId1405" Type="http://schemas.openxmlformats.org/officeDocument/2006/relationships/hyperlink" Target="mailto:angiegutierrez2004@gmail.com" TargetMode="External"/><Relationship Id="rId1752" Type="http://schemas.openxmlformats.org/officeDocument/2006/relationships/hyperlink" Target="mailto:restrepolesmesv@gmail.com" TargetMode="External"/><Relationship Id="rId44" Type="http://schemas.openxmlformats.org/officeDocument/2006/relationships/hyperlink" Target="mailto:lisethquintero93@gmail.com" TargetMode="External"/><Relationship Id="rId1612" Type="http://schemas.openxmlformats.org/officeDocument/2006/relationships/hyperlink" Target="mailto:mgaravito2102@gmail.com" TargetMode="External"/><Relationship Id="rId1917" Type="http://schemas.openxmlformats.org/officeDocument/2006/relationships/hyperlink" Target="mailto:fernandasarmiento4@gmail.com" TargetMode="External"/><Relationship Id="rId193" Type="http://schemas.openxmlformats.org/officeDocument/2006/relationships/hyperlink" Target="mailto:tatianadazad@hotmail.com" TargetMode="External"/><Relationship Id="rId498" Type="http://schemas.openxmlformats.org/officeDocument/2006/relationships/hyperlink" Target="mailto:emmilylr@hotmail.com" TargetMode="External"/><Relationship Id="rId2081" Type="http://schemas.openxmlformats.org/officeDocument/2006/relationships/hyperlink" Target="mailto:angelamaria06000@gmail.com" TargetMode="External"/><Relationship Id="rId260" Type="http://schemas.openxmlformats.org/officeDocument/2006/relationships/hyperlink" Target="mailto:jerecollazos1989@gmail.com" TargetMode="External"/><Relationship Id="rId120" Type="http://schemas.openxmlformats.org/officeDocument/2006/relationships/hyperlink" Target="mailto:valentina-277@hotmail.com" TargetMode="External"/><Relationship Id="rId358" Type="http://schemas.openxmlformats.org/officeDocument/2006/relationships/hyperlink" Target="mailto:ricardofparra@gmail.com" TargetMode="External"/><Relationship Id="rId565" Type="http://schemas.openxmlformats.org/officeDocument/2006/relationships/hyperlink" Target="mailto:karengeral1999@hotmail.com" TargetMode="External"/><Relationship Id="rId772" Type="http://schemas.openxmlformats.org/officeDocument/2006/relationships/hyperlink" Target="mailto:quevedocindymilena@gmail.com" TargetMode="External"/><Relationship Id="rId1195" Type="http://schemas.openxmlformats.org/officeDocument/2006/relationships/hyperlink" Target="mailto:dr09dg@gmail.com" TargetMode="External"/><Relationship Id="rId2039" Type="http://schemas.openxmlformats.org/officeDocument/2006/relationships/hyperlink" Target="mailto:estefania9116@hotmail.com" TargetMode="External"/><Relationship Id="rId218" Type="http://schemas.openxmlformats.org/officeDocument/2006/relationships/hyperlink" Target="mailto:andrescarvajal713@gmail.com" TargetMode="External"/><Relationship Id="rId425" Type="http://schemas.openxmlformats.org/officeDocument/2006/relationships/hyperlink" Target="mailto:Vanegarciia02@gmail.com" TargetMode="External"/><Relationship Id="rId632" Type="http://schemas.openxmlformats.org/officeDocument/2006/relationships/hyperlink" Target="mailto:Rogeliojr1992@hotmail.com" TargetMode="External"/><Relationship Id="rId1055" Type="http://schemas.openxmlformats.org/officeDocument/2006/relationships/hyperlink" Target="mailto:fabian1997gv@gmail.com" TargetMode="External"/><Relationship Id="rId1262" Type="http://schemas.openxmlformats.org/officeDocument/2006/relationships/hyperlink" Target="mailto:cr8008149@gmail.com" TargetMode="External"/><Relationship Id="rId2106" Type="http://schemas.openxmlformats.org/officeDocument/2006/relationships/hyperlink" Target="mailto:mayerlygalvanbecerra@gmail.com" TargetMode="External"/><Relationship Id="rId937" Type="http://schemas.openxmlformats.org/officeDocument/2006/relationships/hyperlink" Target="mailto:maicolcantor@hotmail.com" TargetMode="External"/><Relationship Id="rId1122" Type="http://schemas.openxmlformats.org/officeDocument/2006/relationships/hyperlink" Target="mailto:tatiorjuela270@gmail.com" TargetMode="External"/><Relationship Id="rId1567" Type="http://schemas.openxmlformats.org/officeDocument/2006/relationships/hyperlink" Target="mailto:ximenafraile14@gmail.com" TargetMode="External"/><Relationship Id="rId1774" Type="http://schemas.openxmlformats.org/officeDocument/2006/relationships/hyperlink" Target="mailto:angelikmm19@hotmail.com" TargetMode="External"/><Relationship Id="rId1981" Type="http://schemas.openxmlformats.org/officeDocument/2006/relationships/hyperlink" Target="mailto:angel702steven@gmail.com" TargetMode="External"/><Relationship Id="rId66" Type="http://schemas.openxmlformats.org/officeDocument/2006/relationships/hyperlink" Target="mailto:garciayurany901@yahoo.com" TargetMode="External"/><Relationship Id="rId1427" Type="http://schemas.openxmlformats.org/officeDocument/2006/relationships/hyperlink" Target="mailto:saracali12@hotmail.com" TargetMode="External"/><Relationship Id="rId1634" Type="http://schemas.openxmlformats.org/officeDocument/2006/relationships/hyperlink" Target="mailto:leidyara188@gmail.com" TargetMode="External"/><Relationship Id="rId1841" Type="http://schemas.openxmlformats.org/officeDocument/2006/relationships/hyperlink" Target="mailto:eddiescobar2004e@gmail.com" TargetMode="External"/><Relationship Id="rId1939" Type="http://schemas.openxmlformats.org/officeDocument/2006/relationships/hyperlink" Target="mailto:ana_yu.18@hotmail.com" TargetMode="External"/><Relationship Id="rId1701" Type="http://schemas.openxmlformats.org/officeDocument/2006/relationships/hyperlink" Target="mailto:alexandra111627@gmail.com" TargetMode="External"/><Relationship Id="rId282" Type="http://schemas.openxmlformats.org/officeDocument/2006/relationships/hyperlink" Target="mailto:natalia698@outlook.com" TargetMode="External"/><Relationship Id="rId587" Type="http://schemas.openxmlformats.org/officeDocument/2006/relationships/hyperlink" Target="mailto:karliigarciia95@hotmail.com" TargetMode="External"/><Relationship Id="rId8" Type="http://schemas.openxmlformats.org/officeDocument/2006/relationships/hyperlink" Target="mailto:sastoquesm@gmail.com" TargetMode="External"/><Relationship Id="rId142" Type="http://schemas.openxmlformats.org/officeDocument/2006/relationships/hyperlink" Target="mailto:Leidyguzman015@gmail.com" TargetMode="External"/><Relationship Id="rId447" Type="http://schemas.openxmlformats.org/officeDocument/2006/relationships/hyperlink" Target="mailto:andyka2015@hotmail.com" TargetMode="External"/><Relationship Id="rId794" Type="http://schemas.openxmlformats.org/officeDocument/2006/relationships/hyperlink" Target="mailto:paolagomez199615@gmail.com" TargetMode="External"/><Relationship Id="rId1077" Type="http://schemas.openxmlformats.org/officeDocument/2006/relationships/hyperlink" Target="mailto:a.f.s.g2014@gmail.com" TargetMode="External"/><Relationship Id="rId2030" Type="http://schemas.openxmlformats.org/officeDocument/2006/relationships/hyperlink" Target="mailto:catams2015@gmail.com" TargetMode="External"/><Relationship Id="rId654" Type="http://schemas.openxmlformats.org/officeDocument/2006/relationships/hyperlink" Target="mailto:alejandraescobar521@gmail.com" TargetMode="External"/><Relationship Id="rId861" Type="http://schemas.openxmlformats.org/officeDocument/2006/relationships/hyperlink" Target="mailto:tatiana.crof215@gmail.com" TargetMode="External"/><Relationship Id="rId959" Type="http://schemas.openxmlformats.org/officeDocument/2006/relationships/hyperlink" Target="mailto:jorgemolina6908@gmail.com" TargetMode="External"/><Relationship Id="rId1284" Type="http://schemas.openxmlformats.org/officeDocument/2006/relationships/hyperlink" Target="mailto:mallie.10@hotmail.com" TargetMode="External"/><Relationship Id="rId1491" Type="http://schemas.openxmlformats.org/officeDocument/2006/relationships/hyperlink" Target="mailto:lizetorresca.25@hotmail.es" TargetMode="External"/><Relationship Id="rId1589" Type="http://schemas.openxmlformats.org/officeDocument/2006/relationships/hyperlink" Target="mailto:jensijulieth0978@gmail.com" TargetMode="External"/><Relationship Id="rId307" Type="http://schemas.openxmlformats.org/officeDocument/2006/relationships/hyperlink" Target="mailto:roxanacerpa29@gmail.com" TargetMode="External"/><Relationship Id="rId514" Type="http://schemas.openxmlformats.org/officeDocument/2006/relationships/hyperlink" Target="mailto:lorenitha299@gmail.com" TargetMode="External"/><Relationship Id="rId721" Type="http://schemas.openxmlformats.org/officeDocument/2006/relationships/hyperlink" Target="mailto:mayerliayagaleano@gmail.com" TargetMode="External"/><Relationship Id="rId1144" Type="http://schemas.openxmlformats.org/officeDocument/2006/relationships/hyperlink" Target="mailto:cristiantovar87@gmail.com" TargetMode="External"/><Relationship Id="rId1351" Type="http://schemas.openxmlformats.org/officeDocument/2006/relationships/hyperlink" Target="mailto:carrenosebastian54@gmail.com" TargetMode="External"/><Relationship Id="rId1449" Type="http://schemas.openxmlformats.org/officeDocument/2006/relationships/hyperlink" Target="mailto:valenciacaicedo143@gmail.com" TargetMode="External"/><Relationship Id="rId1796" Type="http://schemas.openxmlformats.org/officeDocument/2006/relationships/hyperlink" Target="mailto:karensanabria186@gmail.com" TargetMode="External"/><Relationship Id="rId88" Type="http://schemas.openxmlformats.org/officeDocument/2006/relationships/hyperlink" Target="mailto:alexandrasandoval373@gmail.com" TargetMode="External"/><Relationship Id="rId819" Type="http://schemas.openxmlformats.org/officeDocument/2006/relationships/hyperlink" Target="mailto:rodriguez.jineth.14@gmail.com" TargetMode="External"/><Relationship Id="rId1004" Type="http://schemas.openxmlformats.org/officeDocument/2006/relationships/hyperlink" Target="mailto:brayancuellar0316@gmail.com" TargetMode="External"/><Relationship Id="rId1211" Type="http://schemas.openxmlformats.org/officeDocument/2006/relationships/hyperlink" Target="mailto:ingridcardenas900@gmail.com" TargetMode="External"/><Relationship Id="rId1656" Type="http://schemas.openxmlformats.org/officeDocument/2006/relationships/hyperlink" Target="mailto:laura.camila.jimenez.avila@gmail.com" TargetMode="External"/><Relationship Id="rId1863" Type="http://schemas.openxmlformats.org/officeDocument/2006/relationships/hyperlink" Target="mailto:jully_andrea1995@hotmail.com" TargetMode="External"/><Relationship Id="rId1309" Type="http://schemas.openxmlformats.org/officeDocument/2006/relationships/hyperlink" Target="mailto:jipsonm13@gmail.com" TargetMode="External"/><Relationship Id="rId1516" Type="http://schemas.openxmlformats.org/officeDocument/2006/relationships/hyperlink" Target="mailto:vicktorr333@hotmail.com" TargetMode="External"/><Relationship Id="rId1723" Type="http://schemas.openxmlformats.org/officeDocument/2006/relationships/hyperlink" Target="mailto:ariasandersson13@gmail.com" TargetMode="External"/><Relationship Id="rId1930" Type="http://schemas.openxmlformats.org/officeDocument/2006/relationships/hyperlink" Target="mailto:luisavera16062000@gmail.com" TargetMode="External"/><Relationship Id="rId15" Type="http://schemas.openxmlformats.org/officeDocument/2006/relationships/hyperlink" Target="mailto:angiewalteros24@gmail.com" TargetMode="External"/><Relationship Id="rId164" Type="http://schemas.openxmlformats.org/officeDocument/2006/relationships/hyperlink" Target="mailto:yolifernanda-@hotmail.com" TargetMode="External"/><Relationship Id="rId371" Type="http://schemas.openxmlformats.org/officeDocument/2006/relationships/hyperlink" Target="mailto:lfbulla1@misena.edu.co" TargetMode="External"/><Relationship Id="rId2052" Type="http://schemas.openxmlformats.org/officeDocument/2006/relationships/hyperlink" Target="mailto:jenxdm.5@gmail.com" TargetMode="External"/><Relationship Id="rId469" Type="http://schemas.openxmlformats.org/officeDocument/2006/relationships/hyperlink" Target="mailto:Ivet7788@hotmail.com" TargetMode="External"/><Relationship Id="rId676" Type="http://schemas.openxmlformats.org/officeDocument/2006/relationships/hyperlink" Target="mailto:vsarmiento9991@gmail.com" TargetMode="External"/><Relationship Id="rId883" Type="http://schemas.openxmlformats.org/officeDocument/2006/relationships/hyperlink" Target="mailto:sharonvanesacuadrosrincon@gmail.com" TargetMode="External"/><Relationship Id="rId1099" Type="http://schemas.openxmlformats.org/officeDocument/2006/relationships/hyperlink" Target="mailto:dalvarez0891@gmail.com" TargetMode="External"/><Relationship Id="rId231" Type="http://schemas.openxmlformats.org/officeDocument/2006/relationships/hyperlink" Target="mailto:karensofiacelisgarzon@gmail.com" TargetMode="External"/><Relationship Id="rId329" Type="http://schemas.openxmlformats.org/officeDocument/2006/relationships/hyperlink" Target="mailto:loredanely@gmail.com" TargetMode="External"/><Relationship Id="rId536" Type="http://schemas.openxmlformats.org/officeDocument/2006/relationships/hyperlink" Target="mailto:fernandahuerfano56@gmail.com" TargetMode="External"/><Relationship Id="rId1166" Type="http://schemas.openxmlformats.org/officeDocument/2006/relationships/hyperlink" Target="mailto:doriamramos25@gmail.com" TargetMode="External"/><Relationship Id="rId1373" Type="http://schemas.openxmlformats.org/officeDocument/2006/relationships/hyperlink" Target="mailto:yerisarevalo18@gmail.com" TargetMode="External"/><Relationship Id="rId743" Type="http://schemas.openxmlformats.org/officeDocument/2006/relationships/hyperlink" Target="mailto:edwardperezcastillo62@gmail.com" TargetMode="External"/><Relationship Id="rId950" Type="http://schemas.openxmlformats.org/officeDocument/2006/relationships/hyperlink" Target="mailto:jeissoneha@hotmail.com" TargetMode="External"/><Relationship Id="rId1026" Type="http://schemas.openxmlformats.org/officeDocument/2006/relationships/hyperlink" Target="mailto:yasmin.canon0484@gmail.com" TargetMode="External"/><Relationship Id="rId1580" Type="http://schemas.openxmlformats.org/officeDocument/2006/relationships/hyperlink" Target="mailto:angielucianaromero17@gmail.com" TargetMode="External"/><Relationship Id="rId1678" Type="http://schemas.openxmlformats.org/officeDocument/2006/relationships/hyperlink" Target="mailto:rochs031@hotmail.com" TargetMode="External"/><Relationship Id="rId1885" Type="http://schemas.openxmlformats.org/officeDocument/2006/relationships/hyperlink" Target="mailto:avalen639@gmail.com" TargetMode="External"/><Relationship Id="rId603" Type="http://schemas.openxmlformats.org/officeDocument/2006/relationships/hyperlink" Target="mailto:sfraguis@gmail.com" TargetMode="External"/><Relationship Id="rId810" Type="http://schemas.openxmlformats.org/officeDocument/2006/relationships/hyperlink" Target="mailto:sebastiandri@hotmail.com" TargetMode="External"/><Relationship Id="rId908" Type="http://schemas.openxmlformats.org/officeDocument/2006/relationships/hyperlink" Target="mailto:sebastianpardodiaz@gmail.com" TargetMode="External"/><Relationship Id="rId1233" Type="http://schemas.openxmlformats.org/officeDocument/2006/relationships/hyperlink" Target="mailto:zapatajuliana645@gmail.com" TargetMode="External"/><Relationship Id="rId1440" Type="http://schemas.openxmlformats.org/officeDocument/2006/relationships/hyperlink" Target="mailto:camilolun148@gmail.com" TargetMode="External"/><Relationship Id="rId1538" Type="http://schemas.openxmlformats.org/officeDocument/2006/relationships/hyperlink" Target="mailto:katerinparadalara@gmail.com" TargetMode="External"/><Relationship Id="rId1300" Type="http://schemas.openxmlformats.org/officeDocument/2006/relationships/hyperlink" Target="mailto:elkin.cobain@gmail.com" TargetMode="External"/><Relationship Id="rId1745" Type="http://schemas.openxmlformats.org/officeDocument/2006/relationships/hyperlink" Target="mailto:jsmm9110@gmail.com" TargetMode="External"/><Relationship Id="rId1952" Type="http://schemas.openxmlformats.org/officeDocument/2006/relationships/hyperlink" Target="mailto:gabriela.r1414@gmail.com" TargetMode="External"/><Relationship Id="rId37" Type="http://schemas.openxmlformats.org/officeDocument/2006/relationships/hyperlink" Target="mailto:angiesujulieth@gmail.com" TargetMode="External"/><Relationship Id="rId1605" Type="http://schemas.openxmlformats.org/officeDocument/2006/relationships/hyperlink" Target="mailto:agresot13@gmail.com" TargetMode="External"/><Relationship Id="rId1812" Type="http://schemas.openxmlformats.org/officeDocument/2006/relationships/hyperlink" Target="mailto:acostanicol.arg@gmail.com" TargetMode="External"/><Relationship Id="rId186" Type="http://schemas.openxmlformats.org/officeDocument/2006/relationships/hyperlink" Target="mailto:leandronovoaparra123@gmail.com" TargetMode="External"/><Relationship Id="rId393" Type="http://schemas.openxmlformats.org/officeDocument/2006/relationships/hyperlink" Target="mailto:luiseliasperez@gmail.com" TargetMode="External"/><Relationship Id="rId2074" Type="http://schemas.openxmlformats.org/officeDocument/2006/relationships/hyperlink" Target="mailto:cristian.aguirre.leon@outlook.com" TargetMode="External"/><Relationship Id="rId253" Type="http://schemas.openxmlformats.org/officeDocument/2006/relationships/hyperlink" Target="mailto:salitavera40500@gmail.com" TargetMode="External"/><Relationship Id="rId460" Type="http://schemas.openxmlformats.org/officeDocument/2006/relationships/hyperlink" Target="mailto:miletalia@hotmail.com" TargetMode="External"/><Relationship Id="rId698" Type="http://schemas.openxmlformats.org/officeDocument/2006/relationships/hyperlink" Target="mailto:Jeimyfraile.17@gmail.com" TargetMode="External"/><Relationship Id="rId1090" Type="http://schemas.openxmlformats.org/officeDocument/2006/relationships/hyperlink" Target="mailto:william9201@gmail.com" TargetMode="External"/><Relationship Id="rId113" Type="http://schemas.openxmlformats.org/officeDocument/2006/relationships/hyperlink" Target="mailto:lady.correa2000@gmail.com" TargetMode="External"/><Relationship Id="rId320" Type="http://schemas.openxmlformats.org/officeDocument/2006/relationships/hyperlink" Target="mailto:carolinatores-12@hotmail.com" TargetMode="External"/><Relationship Id="rId558" Type="http://schemas.openxmlformats.org/officeDocument/2006/relationships/hyperlink" Target="mailto:cristian.vemu@hotmail.com" TargetMode="External"/><Relationship Id="rId765" Type="http://schemas.openxmlformats.org/officeDocument/2006/relationships/hyperlink" Target="mailto:angelsorysory@gmail.com" TargetMode="External"/><Relationship Id="rId972" Type="http://schemas.openxmlformats.org/officeDocument/2006/relationships/hyperlink" Target="mailto:danielnieves767@gmail.com" TargetMode="External"/><Relationship Id="rId1188" Type="http://schemas.openxmlformats.org/officeDocument/2006/relationships/hyperlink" Target="mailto:brayanstivenolo_1996@hotmail.com" TargetMode="External"/><Relationship Id="rId1395" Type="http://schemas.openxmlformats.org/officeDocument/2006/relationships/hyperlink" Target="mailto:daniela.ibagonr@gmail.com" TargetMode="External"/><Relationship Id="rId2001" Type="http://schemas.openxmlformats.org/officeDocument/2006/relationships/hyperlink" Target="mailto:yeseniavaloyes@gmail.com" TargetMode="External"/><Relationship Id="rId418" Type="http://schemas.openxmlformats.org/officeDocument/2006/relationships/hyperlink" Target="mailto:penagos.paola15@hotmail.com" TargetMode="External"/><Relationship Id="rId625" Type="http://schemas.openxmlformats.org/officeDocument/2006/relationships/hyperlink" Target="mailto:Camila.grar@gmail.com" TargetMode="External"/><Relationship Id="rId832" Type="http://schemas.openxmlformats.org/officeDocument/2006/relationships/hyperlink" Target="mailto:lauracristinarodriguezs@gmail.com" TargetMode="External"/><Relationship Id="rId1048" Type="http://schemas.openxmlformats.org/officeDocument/2006/relationships/hyperlink" Target="mailto:manuel161212@gmail.com" TargetMode="External"/><Relationship Id="rId1255" Type="http://schemas.openxmlformats.org/officeDocument/2006/relationships/hyperlink" Target="mailto:pipe.beltran2312@gmail.com" TargetMode="External"/><Relationship Id="rId1462" Type="http://schemas.openxmlformats.org/officeDocument/2006/relationships/hyperlink" Target="mailto:diazleal10.hd@gmail.com" TargetMode="External"/><Relationship Id="rId1115" Type="http://schemas.openxmlformats.org/officeDocument/2006/relationships/hyperlink" Target="mailto:vivicaro_016@hotmail.com" TargetMode="External"/><Relationship Id="rId1322" Type="http://schemas.openxmlformats.org/officeDocument/2006/relationships/hyperlink" Target="mailto:yolany.perez.lopez@gmail.com" TargetMode="External"/><Relationship Id="rId1767" Type="http://schemas.openxmlformats.org/officeDocument/2006/relationships/hyperlink" Target="mailto:deyanirasol@hotmail.com" TargetMode="External"/><Relationship Id="rId1974" Type="http://schemas.openxmlformats.org/officeDocument/2006/relationships/hyperlink" Target="mailto:queenxevernail@gmail.com" TargetMode="External"/><Relationship Id="rId59" Type="http://schemas.openxmlformats.org/officeDocument/2006/relationships/hyperlink" Target="mailto:alejopz706@hotmail.com" TargetMode="External"/><Relationship Id="rId1627" Type="http://schemas.openxmlformats.org/officeDocument/2006/relationships/hyperlink" Target="mailto:dianallorente25@gmai.com" TargetMode="External"/><Relationship Id="rId1834" Type="http://schemas.openxmlformats.org/officeDocument/2006/relationships/hyperlink" Target="mailto:duvanmoreno4@gmail.com" TargetMode="External"/><Relationship Id="rId2096" Type="http://schemas.openxmlformats.org/officeDocument/2006/relationships/hyperlink" Target="mailto:anyelamelisa10@gmail.com" TargetMode="External"/><Relationship Id="rId1901" Type="http://schemas.openxmlformats.org/officeDocument/2006/relationships/hyperlink" Target="mailto:paola292001rodriguez@gmail.com" TargetMode="External"/><Relationship Id="rId275" Type="http://schemas.openxmlformats.org/officeDocument/2006/relationships/hyperlink" Target="mailto:xanderramirez14@gmail.com" TargetMode="External"/><Relationship Id="rId482" Type="http://schemas.openxmlformats.org/officeDocument/2006/relationships/hyperlink" Target="mailto:fernanda.contreras1503@gmail.com" TargetMode="External"/><Relationship Id="rId135" Type="http://schemas.openxmlformats.org/officeDocument/2006/relationships/hyperlink" Target="mailto:dalmanzarod11@gmail.com" TargetMode="External"/><Relationship Id="rId342" Type="http://schemas.openxmlformats.org/officeDocument/2006/relationships/hyperlink" Target="mailto:fernrodv@hotmail.com" TargetMode="External"/><Relationship Id="rId787" Type="http://schemas.openxmlformats.org/officeDocument/2006/relationships/hyperlink" Target="mailto:a.andres5@hotmail.com" TargetMode="External"/><Relationship Id="rId994" Type="http://schemas.openxmlformats.org/officeDocument/2006/relationships/hyperlink" Target="mailto:lizeth.r320@gmail.com" TargetMode="External"/><Relationship Id="rId2023" Type="http://schemas.openxmlformats.org/officeDocument/2006/relationships/hyperlink" Target="mailto:dejesustorregroza93@gmail.com" TargetMode="External"/><Relationship Id="rId202" Type="http://schemas.openxmlformats.org/officeDocument/2006/relationships/hyperlink" Target="mailto:anyp_1029@hotmail.com" TargetMode="External"/><Relationship Id="rId647" Type="http://schemas.openxmlformats.org/officeDocument/2006/relationships/hyperlink" Target="mailto:Sandra.9395castro@gmail.com" TargetMode="External"/><Relationship Id="rId854" Type="http://schemas.openxmlformats.org/officeDocument/2006/relationships/hyperlink" Target="mailto:julian.1991.camilo@hotmail.com" TargetMode="External"/><Relationship Id="rId1277" Type="http://schemas.openxmlformats.org/officeDocument/2006/relationships/hyperlink" Target="mailto:luferu1707@hotmail.com" TargetMode="External"/><Relationship Id="rId1484" Type="http://schemas.openxmlformats.org/officeDocument/2006/relationships/hyperlink" Target="mailto:eduardojuniornavarro@gmail.com" TargetMode="External"/><Relationship Id="rId1691" Type="http://schemas.openxmlformats.org/officeDocument/2006/relationships/hyperlink" Target="mailto:marioperca@hotmail.com" TargetMode="External"/><Relationship Id="rId507" Type="http://schemas.openxmlformats.org/officeDocument/2006/relationships/hyperlink" Target="mailto:indira18mg@gmail.com" TargetMode="External"/><Relationship Id="rId714" Type="http://schemas.openxmlformats.org/officeDocument/2006/relationships/hyperlink" Target="mailto:lzaratediaz@gmail.com" TargetMode="External"/><Relationship Id="rId921" Type="http://schemas.openxmlformats.org/officeDocument/2006/relationships/hyperlink" Target="mailto:angelliz1296@hotmail.com" TargetMode="External"/><Relationship Id="rId1137" Type="http://schemas.openxmlformats.org/officeDocument/2006/relationships/hyperlink" Target="mailto:bernabegomez2772@gmail.com" TargetMode="External"/><Relationship Id="rId1344" Type="http://schemas.openxmlformats.org/officeDocument/2006/relationships/hyperlink" Target="mailto:andreita.c_1988@hotmail.com" TargetMode="External"/><Relationship Id="rId1551" Type="http://schemas.openxmlformats.org/officeDocument/2006/relationships/hyperlink" Target="mailto:karenmaro@outlook.es" TargetMode="External"/><Relationship Id="rId1789" Type="http://schemas.openxmlformats.org/officeDocument/2006/relationships/hyperlink" Target="mailto:osoriohernandezisabela@gmail.com" TargetMode="External"/><Relationship Id="rId1996" Type="http://schemas.openxmlformats.org/officeDocument/2006/relationships/hyperlink" Target="mailto:da9002580@gmail.com" TargetMode="External"/><Relationship Id="rId50" Type="http://schemas.openxmlformats.org/officeDocument/2006/relationships/hyperlink" Target="mailto:majevanda12@gmail.com" TargetMode="External"/><Relationship Id="rId1204" Type="http://schemas.openxmlformats.org/officeDocument/2006/relationships/hyperlink" Target="mailto:marisolpuin45@gmail.com" TargetMode="External"/><Relationship Id="rId1411" Type="http://schemas.openxmlformats.org/officeDocument/2006/relationships/hyperlink" Target="mailto:jamatocom@hotmail.com" TargetMode="External"/><Relationship Id="rId1649" Type="http://schemas.openxmlformats.org/officeDocument/2006/relationships/hyperlink" Target="mailto:userpw515@hotmail.com" TargetMode="External"/><Relationship Id="rId1856" Type="http://schemas.openxmlformats.org/officeDocument/2006/relationships/hyperlink" Target="mailto:juliethcortes9621@gmail.com" TargetMode="External"/><Relationship Id="rId1509" Type="http://schemas.openxmlformats.org/officeDocument/2006/relationships/hyperlink" Target="mailto:morenomartineznicolas11b@gmail.com" TargetMode="External"/><Relationship Id="rId1716" Type="http://schemas.openxmlformats.org/officeDocument/2006/relationships/hyperlink" Target="mailto:juliethcifuentes58@gmail.com" TargetMode="External"/><Relationship Id="rId1923" Type="http://schemas.openxmlformats.org/officeDocument/2006/relationships/hyperlink" Target="mailto:pardoba100@gmail.com" TargetMode="External"/><Relationship Id="rId297" Type="http://schemas.openxmlformats.org/officeDocument/2006/relationships/hyperlink" Target="mailto:alejandrabuitrago2017@gmail.com" TargetMode="External"/><Relationship Id="rId157" Type="http://schemas.openxmlformats.org/officeDocument/2006/relationships/hyperlink" Target="mailto:Angietatianarb98@gmail.com" TargetMode="External"/><Relationship Id="rId364" Type="http://schemas.openxmlformats.org/officeDocument/2006/relationships/hyperlink" Target="mailto:cristianhernandez97@hotmail.com" TargetMode="External"/><Relationship Id="rId2045" Type="http://schemas.openxmlformats.org/officeDocument/2006/relationships/hyperlink" Target="mailto:birus_822@hotmail.com" TargetMode="External"/><Relationship Id="rId571" Type="http://schemas.openxmlformats.org/officeDocument/2006/relationships/hyperlink" Target="mailto:erikaramirez793@gmail.com" TargetMode="External"/><Relationship Id="rId669" Type="http://schemas.openxmlformats.org/officeDocument/2006/relationships/hyperlink" Target="mailto:tata184@gmail.com" TargetMode="External"/><Relationship Id="rId876" Type="http://schemas.openxmlformats.org/officeDocument/2006/relationships/hyperlink" Target="mailto:vmesa8354@gmail.com" TargetMode="External"/><Relationship Id="rId1299" Type="http://schemas.openxmlformats.org/officeDocument/2006/relationships/hyperlink" Target="mailto:lorenaviracacha30@gmail.com" TargetMode="External"/><Relationship Id="rId224" Type="http://schemas.openxmlformats.org/officeDocument/2006/relationships/hyperlink" Target="mailto:maluruiz28@hotmail.com" TargetMode="External"/><Relationship Id="rId431" Type="http://schemas.openxmlformats.org/officeDocument/2006/relationships/hyperlink" Target="mailto:dayanacamachomillan@gmail.com" TargetMode="External"/><Relationship Id="rId529" Type="http://schemas.openxmlformats.org/officeDocument/2006/relationships/hyperlink" Target="mailto:mateoramirezcampo8@gmail.com" TargetMode="External"/><Relationship Id="rId736" Type="http://schemas.openxmlformats.org/officeDocument/2006/relationships/hyperlink" Target="mailto:maferomero179@gmail.com" TargetMode="External"/><Relationship Id="rId1061" Type="http://schemas.openxmlformats.org/officeDocument/2006/relationships/hyperlink" Target="mailto:sstiven.rodriguezz@gmail.com" TargetMode="External"/><Relationship Id="rId1159" Type="http://schemas.openxmlformats.org/officeDocument/2006/relationships/hyperlink" Target="mailto:julibena09@gmail.com" TargetMode="External"/><Relationship Id="rId1366" Type="http://schemas.openxmlformats.org/officeDocument/2006/relationships/hyperlink" Target="mailto:erbiram42@gmail.com" TargetMode="External"/><Relationship Id="rId943" Type="http://schemas.openxmlformats.org/officeDocument/2006/relationships/hyperlink" Target="mailto:adriana.s_8804@hotmail.com" TargetMode="External"/><Relationship Id="rId1019" Type="http://schemas.openxmlformats.org/officeDocument/2006/relationships/hyperlink" Target="mailto:leydivalderramab@gmail.com" TargetMode="External"/><Relationship Id="rId1573" Type="http://schemas.openxmlformats.org/officeDocument/2006/relationships/hyperlink" Target="mailto:luisa.portela1030@gmail.com" TargetMode="External"/><Relationship Id="rId1780" Type="http://schemas.openxmlformats.org/officeDocument/2006/relationships/hyperlink" Target="mailto:javierrodriguezp091966@gmail.com" TargetMode="External"/><Relationship Id="rId1878" Type="http://schemas.openxmlformats.org/officeDocument/2006/relationships/hyperlink" Target="mailto:yeristatiana27@gmail.com" TargetMode="External"/><Relationship Id="rId72" Type="http://schemas.openxmlformats.org/officeDocument/2006/relationships/hyperlink" Target="mailto:dianis199126@hotmail.com" TargetMode="External"/><Relationship Id="rId803" Type="http://schemas.openxmlformats.org/officeDocument/2006/relationships/hyperlink" Target="mailto:lida9120@hotmail.com" TargetMode="External"/><Relationship Id="rId1226" Type="http://schemas.openxmlformats.org/officeDocument/2006/relationships/hyperlink" Target="mailto:diego30814@gmail.com" TargetMode="External"/><Relationship Id="rId1433" Type="http://schemas.openxmlformats.org/officeDocument/2006/relationships/hyperlink" Target="mailto:johannaquintero.jv@gmail.com" TargetMode="External"/><Relationship Id="rId1640" Type="http://schemas.openxmlformats.org/officeDocument/2006/relationships/hyperlink" Target="mailto:leidicorrecha2002@gmail.com" TargetMode="External"/><Relationship Id="rId1738" Type="http://schemas.openxmlformats.org/officeDocument/2006/relationships/hyperlink" Target="mailto:yuriamgomez15@gmail.com" TargetMode="External"/><Relationship Id="rId1500" Type="http://schemas.openxmlformats.org/officeDocument/2006/relationships/hyperlink" Target="mailto:kinverlydelgado485@gmail.com" TargetMode="External"/><Relationship Id="rId1945" Type="http://schemas.openxmlformats.org/officeDocument/2006/relationships/hyperlink" Target="mailto:nicolrodriguez020204@outlook.es" TargetMode="External"/><Relationship Id="rId1805" Type="http://schemas.openxmlformats.org/officeDocument/2006/relationships/hyperlink" Target="mailto:paolcr16@gmail.com" TargetMode="External"/><Relationship Id="rId179" Type="http://schemas.openxmlformats.org/officeDocument/2006/relationships/hyperlink" Target="mailto:L-u-z-1696@hotmail.com" TargetMode="External"/><Relationship Id="rId386" Type="http://schemas.openxmlformats.org/officeDocument/2006/relationships/hyperlink" Target="mailto:saidayuliethrey@gmail.com" TargetMode="External"/><Relationship Id="rId593" Type="http://schemas.openxmlformats.org/officeDocument/2006/relationships/hyperlink" Target="mailto:gsuarez1024@gmail.com" TargetMode="External"/><Relationship Id="rId2067" Type="http://schemas.openxmlformats.org/officeDocument/2006/relationships/hyperlink" Target="mailto:juandavidruedapardo@gmail.com" TargetMode="External"/><Relationship Id="rId246" Type="http://schemas.openxmlformats.org/officeDocument/2006/relationships/hyperlink" Target="mailto:linaortega499@gmail.com" TargetMode="External"/><Relationship Id="rId453" Type="http://schemas.openxmlformats.org/officeDocument/2006/relationships/hyperlink" Target="mailto:camisegura208@gmail.com" TargetMode="External"/><Relationship Id="rId660" Type="http://schemas.openxmlformats.org/officeDocument/2006/relationships/hyperlink" Target="mailto:Lorenasuarezayala6@gmail.com" TargetMode="External"/><Relationship Id="rId898" Type="http://schemas.openxmlformats.org/officeDocument/2006/relationships/hyperlink" Target="mailto:adrianaluciasuarezduran158@gmail.com" TargetMode="External"/><Relationship Id="rId1083" Type="http://schemas.openxmlformats.org/officeDocument/2006/relationships/hyperlink" Target="mailto:krol15asta@gmail.com" TargetMode="External"/><Relationship Id="rId1290" Type="http://schemas.openxmlformats.org/officeDocument/2006/relationships/hyperlink" Target="mailto:natisruizvillamil@hotmail.com" TargetMode="External"/><Relationship Id="rId106" Type="http://schemas.openxmlformats.org/officeDocument/2006/relationships/hyperlink" Target="mailto:liyi0311@hotmail.com" TargetMode="External"/><Relationship Id="rId313" Type="http://schemas.openxmlformats.org/officeDocument/2006/relationships/hyperlink" Target="mailto:dimasi1116@gmail.com" TargetMode="External"/><Relationship Id="rId758" Type="http://schemas.openxmlformats.org/officeDocument/2006/relationships/hyperlink" Target="mailto:katerinthmayusa@gmail.com" TargetMode="External"/><Relationship Id="rId965" Type="http://schemas.openxmlformats.org/officeDocument/2006/relationships/hyperlink" Target="mailto:adriflaka78@hotmail.com" TargetMode="External"/><Relationship Id="rId1150" Type="http://schemas.openxmlformats.org/officeDocument/2006/relationships/hyperlink" Target="mailto:delsybalagueraduran89@gmail.com" TargetMode="External"/><Relationship Id="rId1388" Type="http://schemas.openxmlformats.org/officeDocument/2006/relationships/hyperlink" Target="mailto:diegopalacios20032003@gmail.com" TargetMode="External"/><Relationship Id="rId1595" Type="http://schemas.openxmlformats.org/officeDocument/2006/relationships/hyperlink" Target="mailto:adriana.paez@cyc-bpo.com" TargetMode="External"/><Relationship Id="rId94" Type="http://schemas.openxmlformats.org/officeDocument/2006/relationships/hyperlink" Target="mailto:giovannafernandezjoya@hotmail.com" TargetMode="External"/><Relationship Id="rId520" Type="http://schemas.openxmlformats.org/officeDocument/2006/relationships/hyperlink" Target="mailto:ger03ballen@gmail.com" TargetMode="External"/><Relationship Id="rId618" Type="http://schemas.openxmlformats.org/officeDocument/2006/relationships/hyperlink" Target="mailto:Damian_0429@hotmail.com" TargetMode="External"/><Relationship Id="rId825" Type="http://schemas.openxmlformats.org/officeDocument/2006/relationships/hyperlink" Target="mailto:c.lorena300@hotmail.com" TargetMode="External"/><Relationship Id="rId1248" Type="http://schemas.openxmlformats.org/officeDocument/2006/relationships/hyperlink" Target="mailto:Kamilo90rodriguez@hotmail.com" TargetMode="External"/><Relationship Id="rId1455" Type="http://schemas.openxmlformats.org/officeDocument/2006/relationships/hyperlink" Target="mailto:bautistakevin138@gmail.com" TargetMode="External"/><Relationship Id="rId1662" Type="http://schemas.openxmlformats.org/officeDocument/2006/relationships/hyperlink" Target="mailto:danaaris16@gmail.com" TargetMode="External"/><Relationship Id="rId1010" Type="http://schemas.openxmlformats.org/officeDocument/2006/relationships/hyperlink" Target="mailto:vallenticojeimy@gmail.com" TargetMode="External"/><Relationship Id="rId1108" Type="http://schemas.openxmlformats.org/officeDocument/2006/relationships/hyperlink" Target="mailto:leygeral0604@hotmail.com" TargetMode="External"/><Relationship Id="rId1315" Type="http://schemas.openxmlformats.org/officeDocument/2006/relationships/hyperlink" Target="mailto:miasanmia21@outlook.com" TargetMode="External"/><Relationship Id="rId1967" Type="http://schemas.openxmlformats.org/officeDocument/2006/relationships/hyperlink" Target="mailto:judithfernandezr@live.com" TargetMode="External"/><Relationship Id="rId1522" Type="http://schemas.openxmlformats.org/officeDocument/2006/relationships/hyperlink" Target="mailto:sguarnizo07@gmail.com" TargetMode="External"/><Relationship Id="rId21" Type="http://schemas.openxmlformats.org/officeDocument/2006/relationships/hyperlink" Target="mailto:jacp2018adm@gmail.com" TargetMode="External"/><Relationship Id="rId2089" Type="http://schemas.openxmlformats.org/officeDocument/2006/relationships/hyperlink" Target="mailto:camilo_940203@hotmail.com" TargetMode="External"/><Relationship Id="rId268" Type="http://schemas.openxmlformats.org/officeDocument/2006/relationships/hyperlink" Target="mailto:julian.d.suarez.n@gmail.com" TargetMode="External"/><Relationship Id="rId475" Type="http://schemas.openxmlformats.org/officeDocument/2006/relationships/hyperlink" Target="mailto:Lauragineth3@gmail.com" TargetMode="External"/><Relationship Id="rId682" Type="http://schemas.openxmlformats.org/officeDocument/2006/relationships/hyperlink" Target="mailto:Sharitonlozano20@hotmail.com" TargetMode="External"/><Relationship Id="rId128" Type="http://schemas.openxmlformats.org/officeDocument/2006/relationships/hyperlink" Target="mailto:2laura.hernandez4@gmail.com" TargetMode="External"/><Relationship Id="rId335" Type="http://schemas.openxmlformats.org/officeDocument/2006/relationships/hyperlink" Target="mailto:karen2013a2010@hotmail.com" TargetMode="External"/><Relationship Id="rId542" Type="http://schemas.openxmlformats.org/officeDocument/2006/relationships/hyperlink" Target="mailto:ingmarcelaosorio@gmail.com" TargetMode="External"/><Relationship Id="rId1172" Type="http://schemas.openxmlformats.org/officeDocument/2006/relationships/hyperlink" Target="mailto:AMGIBUITRAGO@GMAIL.COM" TargetMode="External"/><Relationship Id="rId2016" Type="http://schemas.openxmlformats.org/officeDocument/2006/relationships/hyperlink" Target="mailto:alesepulveda1221@gmail.com" TargetMode="External"/><Relationship Id="rId402" Type="http://schemas.openxmlformats.org/officeDocument/2006/relationships/hyperlink" Target="mailto:montielcipagauta25@gmail.com" TargetMode="External"/><Relationship Id="rId1032" Type="http://schemas.openxmlformats.org/officeDocument/2006/relationships/hyperlink" Target="mailto:janus_852@hotmail.com" TargetMode="External"/><Relationship Id="rId1989" Type="http://schemas.openxmlformats.org/officeDocument/2006/relationships/hyperlink" Target="mailto:johanaportela.1899@hotmail.com" TargetMode="External"/><Relationship Id="rId1849" Type="http://schemas.openxmlformats.org/officeDocument/2006/relationships/hyperlink" Target="mailto:nicrololo123@gmail.com" TargetMode="External"/><Relationship Id="rId192" Type="http://schemas.openxmlformats.org/officeDocument/2006/relationships/hyperlink" Target="mailto:dayis2233@hotmail.com" TargetMode="External"/><Relationship Id="rId1709" Type="http://schemas.openxmlformats.org/officeDocument/2006/relationships/hyperlink" Target="mailto:sebasvargada@gmail.com" TargetMode="External"/><Relationship Id="rId1916" Type="http://schemas.openxmlformats.org/officeDocument/2006/relationships/hyperlink" Target="mailto:jaz.andreaalarcon@gmail.com" TargetMode="External"/><Relationship Id="rId2080" Type="http://schemas.openxmlformats.org/officeDocument/2006/relationships/hyperlink" Target="mailto:vargasgarciapaola7@gmail.com" TargetMode="External"/><Relationship Id="rId869" Type="http://schemas.openxmlformats.org/officeDocument/2006/relationships/hyperlink" Target="mailto:mricardolarios@gmail.com" TargetMode="External"/><Relationship Id="rId1499" Type="http://schemas.openxmlformats.org/officeDocument/2006/relationships/hyperlink" Target="mailto:maiavaleria09@gmail.com" TargetMode="External"/><Relationship Id="rId729" Type="http://schemas.openxmlformats.org/officeDocument/2006/relationships/hyperlink" Target="mailto:karoldayanacaceres0621@gmail.com" TargetMode="External"/><Relationship Id="rId1359" Type="http://schemas.openxmlformats.org/officeDocument/2006/relationships/hyperlink" Target="mailto:aylinramirez2105@gmail.com" TargetMode="External"/><Relationship Id="rId936" Type="http://schemas.openxmlformats.org/officeDocument/2006/relationships/hyperlink" Target="mailto:juliandariotinjaca19@gmail.com" TargetMode="External"/><Relationship Id="rId1219" Type="http://schemas.openxmlformats.org/officeDocument/2006/relationships/hyperlink" Target="mailto:juli.aleja03@gmail.com" TargetMode="External"/><Relationship Id="rId1566" Type="http://schemas.openxmlformats.org/officeDocument/2006/relationships/hyperlink" Target="mailto:jessidsanchez90@gmail.com" TargetMode="External"/><Relationship Id="rId1773" Type="http://schemas.openxmlformats.org/officeDocument/2006/relationships/hyperlink" Target="mailto:martinesrodriguezmariafernanda@gmail.com" TargetMode="External"/><Relationship Id="rId1980" Type="http://schemas.openxmlformats.org/officeDocument/2006/relationships/hyperlink" Target="mailto:adplopez@hotmail.com" TargetMode="External"/><Relationship Id="rId65" Type="http://schemas.openxmlformats.org/officeDocument/2006/relationships/hyperlink" Target="mailto:zulyvelazquez91@gmail.com" TargetMode="External"/><Relationship Id="rId1426" Type="http://schemas.openxmlformats.org/officeDocument/2006/relationships/hyperlink" Target="mailto:andrescarrillo1512@gmail.com" TargetMode="External"/><Relationship Id="rId1633" Type="http://schemas.openxmlformats.org/officeDocument/2006/relationships/hyperlink" Target="mailto:gabiidiivelandiia17@gmail.com" TargetMode="External"/><Relationship Id="rId1840" Type="http://schemas.openxmlformats.org/officeDocument/2006/relationships/hyperlink" Target="mailto:jmayith1997@gmail.com" TargetMode="External"/><Relationship Id="rId1700" Type="http://schemas.openxmlformats.org/officeDocument/2006/relationships/hyperlink" Target="mailto:brayanreina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EBD7D-E30E-4676-A9FA-3449CADA3449}">
  <dimension ref="A1:BP4257"/>
  <sheetViews>
    <sheetView tabSelected="1" topLeftCell="A2" workbookViewId="0">
      <selection activeCell="C2" sqref="B2:BO2"/>
    </sheetView>
  </sheetViews>
  <sheetFormatPr baseColWidth="10" defaultColWidth="11.453125" defaultRowHeight="14.5" x14ac:dyDescent="0.35"/>
  <cols>
    <col min="1" max="1" width="12" style="177" bestFit="1" customWidth="1"/>
    <col min="2" max="2" width="51.1796875" style="178" customWidth="1"/>
    <col min="3" max="3" width="23" style="179" bestFit="1" customWidth="1"/>
    <col min="4" max="4" width="27.1796875" style="178" customWidth="1"/>
    <col min="5" max="5" width="15.26953125" style="178" bestFit="1" customWidth="1"/>
    <col min="6" max="6" width="15.7265625" style="178" bestFit="1" customWidth="1"/>
    <col min="7" max="7" width="62.7265625" style="178" bestFit="1" customWidth="1"/>
    <col min="8" max="8" width="21.7265625" style="180" bestFit="1" customWidth="1"/>
    <col min="9" max="9" width="13.26953125" style="178" bestFit="1" customWidth="1"/>
    <col min="10" max="10" width="10.54296875" style="178" bestFit="1" customWidth="1"/>
    <col min="11" max="11" width="8" style="178" bestFit="1" customWidth="1"/>
    <col min="12" max="12" width="18" style="178" bestFit="1" customWidth="1"/>
    <col min="13" max="13" width="12.54296875" style="178" bestFit="1" customWidth="1"/>
    <col min="14" max="14" width="18.81640625" style="180" bestFit="1" customWidth="1"/>
    <col min="15" max="15" width="13.453125" style="180" bestFit="1" customWidth="1"/>
    <col min="16" max="16" width="19.1796875" style="180" customWidth="1"/>
    <col min="17" max="17" width="17.54296875" style="180" bestFit="1" customWidth="1"/>
    <col min="18" max="18" width="28.26953125" style="181" bestFit="1" customWidth="1"/>
    <col min="19" max="19" width="19.26953125" style="181" bestFit="1" customWidth="1"/>
    <col min="20" max="20" width="12.7265625" style="178" bestFit="1" customWidth="1"/>
    <col min="21" max="21" width="23.26953125" style="178" bestFit="1" customWidth="1"/>
    <col min="22" max="22" width="59.54296875" style="178" bestFit="1" customWidth="1"/>
    <col min="23" max="23" width="85.26953125" style="178" bestFit="1" customWidth="1"/>
    <col min="24" max="24" width="37.26953125" style="178" bestFit="1" customWidth="1"/>
    <col min="25" max="25" width="38.26953125" style="178" bestFit="1" customWidth="1"/>
    <col min="26" max="26" width="17.453125" style="178" bestFit="1" customWidth="1"/>
    <col min="27" max="27" width="24" style="178" bestFit="1" customWidth="1"/>
    <col min="28" max="28" width="8.81640625" style="178" customWidth="1"/>
    <col min="29" max="29" width="9.26953125" style="178" customWidth="1"/>
    <col min="30" max="30" width="8.81640625" style="178" customWidth="1"/>
    <col min="31" max="31" width="39.81640625" style="177" bestFit="1" customWidth="1"/>
    <col min="32" max="32" width="74.81640625" style="177" bestFit="1" customWidth="1"/>
    <col min="33" max="33" width="98.81640625" style="177" bestFit="1" customWidth="1"/>
    <col min="34" max="34" width="53.1796875" style="178" customWidth="1"/>
    <col min="35" max="35" width="35.7265625" customWidth="1" collapsed="1"/>
    <col min="36" max="36" width="35.7265625" customWidth="1"/>
    <col min="37" max="37" width="23.26953125" customWidth="1"/>
    <col min="38" max="38" width="24.453125" style="180" customWidth="1"/>
    <col min="39" max="39" width="20.453125" style="179" bestFit="1" customWidth="1"/>
    <col min="40" max="40" width="19.54296875" style="182" bestFit="1" customWidth="1"/>
    <col min="41" max="41" width="26.7265625" style="182" bestFit="1" customWidth="1"/>
    <col min="42" max="42" width="139.7265625" style="178" customWidth="1"/>
    <col min="43" max="43" width="29" style="179" bestFit="1" customWidth="1"/>
    <col min="44" max="44" width="29.54296875" style="183" bestFit="1" customWidth="1"/>
    <col min="45" max="45" width="23.453125" style="183" bestFit="1" customWidth="1"/>
    <col min="46" max="47" width="23.453125" style="178" bestFit="1" customWidth="1"/>
    <col min="48" max="48" width="19.7265625" style="178" customWidth="1"/>
    <col min="49" max="49" width="20.81640625" style="178" customWidth="1"/>
    <col min="50" max="50" width="50.26953125" style="178" customWidth="1"/>
    <col min="51" max="51" width="44.7265625" style="178" customWidth="1"/>
    <col min="52" max="52" width="48.54296875" style="178" customWidth="1"/>
    <col min="53" max="53" width="55.1796875" style="178" customWidth="1"/>
    <col min="54" max="54" width="31.26953125" style="179" bestFit="1" customWidth="1"/>
    <col min="55" max="55" width="29.7265625" customWidth="1"/>
    <col min="56" max="56" width="39.1796875" bestFit="1" customWidth="1"/>
    <col min="57" max="57" width="33.54296875" customWidth="1"/>
    <col min="58" max="58" width="28" style="184" customWidth="1"/>
    <col min="59" max="59" width="29.54296875" style="184" customWidth="1"/>
    <col min="60" max="60" width="15.1796875" style="184" customWidth="1"/>
    <col min="61" max="61" width="13.81640625" style="185" customWidth="1"/>
    <col min="62" max="62" width="34.54296875" style="186" customWidth="1"/>
    <col min="63" max="63" width="12.26953125" style="187" bestFit="1" customWidth="1"/>
    <col min="64" max="64" width="12.7265625" style="184" bestFit="1" customWidth="1"/>
    <col min="65" max="65" width="19.26953125" style="178" customWidth="1"/>
    <col min="66" max="66" width="21.81640625" style="7" customWidth="1"/>
  </cols>
  <sheetData>
    <row r="1" spans="1:68" hidden="1" x14ac:dyDescent="0.35">
      <c r="A1" s="1"/>
      <c r="B1" s="2"/>
      <c r="C1" s="2" t="e">
        <f>MATCH(Tabla1[[#Headers],[FECHA AFILIACION]],[1]Hoja1!$A$1:$W$1,0)</f>
        <v>#N/A</v>
      </c>
      <c r="D1" s="2">
        <f>MATCH(Tabla1[[#Headers],[EPS]],[1]Hoja1!$A$1:$W$1,0)</f>
        <v>4</v>
      </c>
      <c r="E1" s="2">
        <f>MATCH(Tabla1[[#Headers],[PENSION]],[1]Hoja1!$A$1:$W$1,0)</f>
        <v>5</v>
      </c>
      <c r="F1" s="2">
        <f>MATCH(Tabla1[[#Headers],[CESANTIAS]],[1]Hoja1!$A$1:$W$1,0)</f>
        <v>6</v>
      </c>
      <c r="G1" s="2" t="e">
        <f>MATCH(Tabla1[[#Headers],[CAMBIO EPS - PENSION FECHA]],[1]Hoja1!$A$1:$W$1,0)</f>
        <v>#N/A</v>
      </c>
      <c r="H1" s="2" t="e">
        <f>MATCH(Tabla1[[#Headers],[CUENTA NOMINA]],[1]Hoja1!$A$1:$W$1,0)</f>
        <v>#N/A</v>
      </c>
      <c r="I1" s="2" t="e">
        <f>MATCH(Tabla1[[#Headers],[GENERO]],[1]Hoja1!$A$1:$W$1,0)</f>
        <v>#N/A</v>
      </c>
      <c r="J1" s="2" t="e">
        <f>MATCH(Tabla1[[#Headers],[EDAD]],[1]Hoja1!$A$1:$W$1,0)</f>
        <v>#N/A</v>
      </c>
      <c r="K1" s="2">
        <f>MATCH(Tabla1[[#Headers],[RH]],[1]Hoja1!$A$1:$W$1,0)</f>
        <v>7</v>
      </c>
      <c r="L1" s="2">
        <f>MATCH(Tabla1[[#Headers],[ESTADO CIVIL]],[1]Hoja1!$A$1:$W$1,0)</f>
        <v>8</v>
      </c>
      <c r="M1" s="2">
        <f>MATCH(Tabla1[[#Headers],['# HIJOS]],[1]Hoja1!$A$1:$W$1,0)</f>
        <v>9</v>
      </c>
      <c r="N1" s="2" t="e">
        <f>MATCH(Tabla1[[#Headers],['# PERSONAS A CARGO]],[1]Hoja1!$A$1:$W$1,0)</f>
        <v>#N/A</v>
      </c>
      <c r="O1" s="2" t="e">
        <f>MATCH(Tabla1[[#Headers],[ESTRATO ]],[1]Hoja1!$A$1:$W$1,0)</f>
        <v>#N/A</v>
      </c>
      <c r="P1" s="2" t="e">
        <f>MATCH(Tabla1[[#Headers],[EXAMENES INGRESO]],[1]Hoja1!$A$1:$W$1,0)</f>
        <v>#N/A</v>
      </c>
      <c r="Q1" s="2">
        <f>MATCH(Tabla1[[#Headers],[FECHA DE NACIMIENTO]],[1]Hoja1!$A$1:$W$1,0)</f>
        <v>15</v>
      </c>
      <c r="R1" s="2">
        <f>MATCH(Tabla1[[#Headers],[LUGAR EXPEDICION C.C.]],[1]Hoja1!$A$1:$W$1,0)</f>
        <v>3</v>
      </c>
      <c r="S1" s="2"/>
      <c r="T1" s="2">
        <f>MATCH(Tabla1[[#Headers],[TEL FIJO]],[1]Hoja1!$A$1:$W$1,0)</f>
        <v>13</v>
      </c>
      <c r="U1" s="2">
        <f>MATCH(Tabla1[[#Headers],[CELULAR]],[1]Hoja1!$A$1:$W$1,0)</f>
        <v>14</v>
      </c>
      <c r="V1" s="2">
        <f>MATCH(Tabla1[[#Headers],[CORREO]],[1]Hoja1!$A$1:$W$1,0)</f>
        <v>12</v>
      </c>
      <c r="W1" s="2"/>
      <c r="X1" s="2" t="e">
        <f>MATCH(Tabla1[[#Headers],[BARRIO]],[2]Hoja1!$B$1:$AQ$1,0)</f>
        <v>#N/A</v>
      </c>
      <c r="Y1" s="2" t="e">
        <f>MATCH(Tabla1[[#Headers],[CONTACTO CASO EMERGENCIA]],[2]Hoja1!$B$1:$AQ$1,0)</f>
        <v>#N/A</v>
      </c>
      <c r="Z1" s="2" t="e">
        <f>MATCH(Tabla1[[#Headers],[PARENTESCO]],[2]Hoja1!$B$1:$AQ$1,0)</f>
        <v>#N/A</v>
      </c>
      <c r="AA1" s="2" t="e">
        <f>MATCH(Tabla1[[#Headers],[TEL CONTACTO]],[2]Hoja1!$B$1:$AQ$1,0)</f>
        <v>#N/A</v>
      </c>
      <c r="AB1" s="2" t="e">
        <f>MATCH(Tabla1[[#Headers],[soporte digital]],[2]Hoja1!$B$1:$AQ$1,0)</f>
        <v>#N/A</v>
      </c>
      <c r="AC1" s="2" t="e">
        <f>MATCH(Tabla1[[#Headers],[soporte carné]],[2]Hoja1!$B$1:$AQ$1,0)</f>
        <v>#N/A</v>
      </c>
      <c r="AD1" s="2" t="e">
        <f>MATCH(Tabla1[[#Headers],[intranet]],[2]Hoja1!$B$1:$AQ$1,0)</f>
        <v>#N/A</v>
      </c>
      <c r="AE1" s="1" t="e">
        <f>MATCH(Tabla1[[#Headers],[NIVEL ESCOLARIDAD]],[2]Hoja1!$B$1:$AQ$1,0)</f>
        <v>#N/A</v>
      </c>
      <c r="AF1" s="1" t="e">
        <f>MATCH(Tabla1[[#Headers],[PROFESION ]],[2]Hoja1!$B$1:$AQ$1,0)</f>
        <v>#N/A</v>
      </c>
      <c r="AG1" s="1" t="e">
        <f>MATCH(Tabla1[[#Headers],[ESTUDIOS EN CURSO]],[2]Hoja1!$B$1:$AQ$1,0)</f>
        <v>#N/A</v>
      </c>
      <c r="AH1" s="2">
        <f>MATCH(Tabla1[[#Headers],[CARGO]],[2]Hoja1!$B$1:$AQ$1,0)</f>
        <v>9</v>
      </c>
      <c r="AI1" s="2">
        <f>MATCH(Tabla1[[#Headers],[GERENCIA]],[2]Hoja1!$B$1:$AQ$1,0)</f>
        <v>10</v>
      </c>
      <c r="AJ1" s="2">
        <f>MATCH(Tabla1[[#Headers],[CAMPAÑA GENERAL]],[2]Hoja1!$B$1:$AQ$1,0)</f>
        <v>11</v>
      </c>
      <c r="AK1" s="2" t="e">
        <f>MATCH(Tabla1[[#Headers],[ÁREA DE NEGOCIO]],[2]Hoja1!$B$1:$AQ$1,0)</f>
        <v>#N/A</v>
      </c>
      <c r="AL1" s="3" t="e">
        <f>MATCH(Tabla1[[#Headers],[TIPO DE CONTRATO]],[2]Hoja1!$B$1:$AQ$1,0)</f>
        <v>#N/A</v>
      </c>
      <c r="AM1" s="4">
        <f>MATCH(Tabla1[[#Headers],[FECHA INGRESO]],[2]Hoja1!$B$1:$AQ$1,0)</f>
        <v>12</v>
      </c>
      <c r="AN1" s="5" t="e">
        <f>MATCH(Tabla1[[#Headers],[SALARIO 2023]],[2]Hoja1!$B$1:$AQ$1,0)</f>
        <v>#N/A</v>
      </c>
      <c r="AO1" s="5" t="e">
        <f>MATCH(Tabla1[[#Headers],[SUBSIDIO TRANSPORTE 2023]],[2]Hoja1!$B$1:$AQ$1,0)</f>
        <v>#N/A</v>
      </c>
      <c r="AP1" s="2" t="e">
        <f>MATCH(Tabla1[[#Headers],[FECHA CAMBIO CAMPAÑA PERIODO DE PRUEBA]],[2]Hoja1!$B$1:$AQ$1,0)</f>
        <v>#N/A</v>
      </c>
      <c r="AQ1" s="2" t="e">
        <f>MATCH(Tabla1[[#Headers],[E. DESEMPEÑO I SEM 2016]],[2]Hoja1!$B$1:$AQ$1,0)</f>
        <v>#N/A</v>
      </c>
      <c r="AR1" s="2" t="e">
        <f>MATCH(Tabla1[[#Headers],[E. DESEMPEÑO II SEM 2016]],[2]Hoja1!$B$1:$AQ$1,0)</f>
        <v>#N/A</v>
      </c>
      <c r="AS1" s="2" t="e">
        <f>MATCH(Tabla1[[#Headers],[E. DESEMPEÑO 2017]],[2]Hoja1!$B$1:$AQ$1,0)</f>
        <v>#N/A</v>
      </c>
      <c r="AT1" s="2" t="e">
        <f>MATCH(Tabla1[[#Headers],[E. DESEMPEÑO 2018]],[2]Hoja1!$B$1:$AQ$1,0)</f>
        <v>#N/A</v>
      </c>
      <c r="AU1" s="2" t="e">
        <f>MATCH(Tabla1[[#Headers],[E. DESEMPEÑO 2019]],[2]Hoja1!$B$1:$AQ$1,0)</f>
        <v>#N/A</v>
      </c>
      <c r="AV1" s="2" t="e">
        <f>MATCH(Tabla1[[#Headers],[E. DESEMPEÑO 2020]],[2]Hoja1!$B$1:$AQ$1,0)</f>
        <v>#N/A</v>
      </c>
      <c r="AW1" s="2" t="e">
        <f>MATCH(Tabla1[[#Headers],[E. DESEMPEÑO 2021]],[2]Hoja1!$B$1:$AQ$1,0)</f>
        <v>#N/A</v>
      </c>
      <c r="AX1" s="2" t="e">
        <f>MATCH(Tabla1[[#Headers],[FECHA NOMBRAMIENTO CARGO]],[2]Hoja1!$B$1:$AQ$1,0)</f>
        <v>#N/A</v>
      </c>
      <c r="AY1" s="2" t="e">
        <f>MATCH(Tabla1[[#Headers],[LLAMADO DE ATENCIÓN]],[2]Hoja1!$B$1:$AQ$1,0)</f>
        <v>#N/A</v>
      </c>
      <c r="AZ1" s="2" t="e">
        <f>MATCH(Tabla1[[#Headers],[MEMORANDO 1]],[2]Hoja1!$B$1:$AQ$1,0)</f>
        <v>#N/A</v>
      </c>
      <c r="BA1" s="2" t="e">
        <f>MATCH(Tabla1[[#Headers],[MEMORANDO 2]],[2]Hoja1!$B$1:$AQ$1,0)</f>
        <v>#N/A</v>
      </c>
      <c r="BB1" s="2" t="e">
        <f>MATCH(Tabla1[[#Headers],[MEMORANDO 3]],[2]Hoja1!$B$1:$AQ$1,0)</f>
        <v>#N/A</v>
      </c>
      <c r="BC1" s="2" t="e">
        <f>MATCH(Tabla1[[#Headers],[LICENCIA NO REMUNERADOS]],[2]Hoja1!$B$1:$AQ$1,0)</f>
        <v>#N/A</v>
      </c>
      <c r="BD1" s="2" t="e">
        <f>MATCH(Tabla1[[#Headers],['# PERIODO TOMADOS VACACIONES]],[2]Hoja1!$B$1:$AQ$1,0)</f>
        <v>#N/A</v>
      </c>
      <c r="BE1" s="2" t="e">
        <f>MATCH(Tabla1[[#Headers],[PERIODOS FALTANTES VACACIONES]],[2]Hoja1!$B$1:$AQ$1,0)</f>
        <v>#N/A</v>
      </c>
      <c r="BF1" s="4" t="e">
        <f>MATCH(Tabla1[[#Headers],[FECHA SALIDA VACACIONES]],[2]Hoja1!$B$1:$AQ$1,0)</f>
        <v>#N/A</v>
      </c>
      <c r="BG1" s="4" t="e">
        <f>MATCH(Tabla1[[#Headers],[FECHA INGRESO VACACIONES]],[2]Hoja1!$B$1:$AQ$1,0)</f>
        <v>#N/A</v>
      </c>
      <c r="BH1" s="4" t="e">
        <f>MATCH(Tabla1[[#Headers],[FECHA RETIRO]],[2]Hoja1!$B$1:$AQ$1,0)</f>
        <v>#N/A</v>
      </c>
      <c r="BI1" s="1" t="e">
        <f>MATCH(Tabla1[[#Headers],[Tipo de Retiro]],[2]Hoja1!$B$1:$AQ$1,0)</f>
        <v>#N/A</v>
      </c>
      <c r="BJ1" s="1" t="e">
        <f>MATCH(Tabla1[[#Headers],[MOTIVO DE RETIRO]],[2]Hoja1!$B$1:$AQ$1,0)</f>
        <v>#N/A</v>
      </c>
      <c r="BK1" s="6" t="e">
        <f>MATCH(Tabla1[[#Headers],[VIP]],[2]Hoja1!$B$1:$AQ$1,0)</f>
        <v>#N/A</v>
      </c>
      <c r="BL1" s="2" t="e">
        <f>MATCH(Tabla1[[#Headers],[ESTADO]],[2]Hoja1!$B$1:$AQ$1,0)</f>
        <v>#N/A</v>
      </c>
      <c r="BM1" s="2"/>
    </row>
    <row r="2" spans="1:68" s="20" customFormat="1" ht="36" customHeight="1" x14ac:dyDescent="0.35">
      <c r="A2" s="8" t="s">
        <v>0</v>
      </c>
      <c r="B2" s="9" t="s">
        <v>1</v>
      </c>
      <c r="C2" s="10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2" t="s">
        <v>16</v>
      </c>
      <c r="R2" s="11" t="s">
        <v>17</v>
      </c>
      <c r="S2" s="13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4" t="s">
        <v>30</v>
      </c>
      <c r="AF2" s="14" t="s">
        <v>31</v>
      </c>
      <c r="AG2" s="14" t="s">
        <v>32</v>
      </c>
      <c r="AH2" s="15" t="s">
        <v>33</v>
      </c>
      <c r="AI2" s="15" t="s">
        <v>34</v>
      </c>
      <c r="AJ2" s="15" t="s">
        <v>35</v>
      </c>
      <c r="AK2" s="14" t="s">
        <v>36</v>
      </c>
      <c r="AL2" s="14" t="s">
        <v>37</v>
      </c>
      <c r="AM2" s="16" t="s">
        <v>38</v>
      </c>
      <c r="AN2" s="17" t="s">
        <v>39</v>
      </c>
      <c r="AO2" s="18" t="s">
        <v>40</v>
      </c>
      <c r="AP2" s="14" t="s">
        <v>41</v>
      </c>
      <c r="AQ2" s="14" t="s">
        <v>42</v>
      </c>
      <c r="AR2" s="14" t="s">
        <v>43</v>
      </c>
      <c r="AS2" s="14" t="s">
        <v>44</v>
      </c>
      <c r="AT2" s="14" t="s">
        <v>45</v>
      </c>
      <c r="AU2" s="14" t="s">
        <v>46</v>
      </c>
      <c r="AV2" s="14" t="s">
        <v>47</v>
      </c>
      <c r="AW2" s="14" t="s">
        <v>48</v>
      </c>
      <c r="AX2" s="14" t="s">
        <v>49</v>
      </c>
      <c r="AY2" s="14" t="s">
        <v>50</v>
      </c>
      <c r="AZ2" s="14" t="s">
        <v>51</v>
      </c>
      <c r="BA2" s="14" t="s">
        <v>52</v>
      </c>
      <c r="BB2" s="14" t="s">
        <v>53</v>
      </c>
      <c r="BC2" s="14" t="s">
        <v>54</v>
      </c>
      <c r="BD2" s="14" t="s">
        <v>55</v>
      </c>
      <c r="BE2" s="14" t="s">
        <v>56</v>
      </c>
      <c r="BF2" s="16" t="s">
        <v>57</v>
      </c>
      <c r="BG2" s="16" t="s">
        <v>58</v>
      </c>
      <c r="BH2" s="16" t="s">
        <v>59</v>
      </c>
      <c r="BI2" s="14" t="s">
        <v>60</v>
      </c>
      <c r="BJ2" s="14" t="s">
        <v>61</v>
      </c>
      <c r="BK2" s="19" t="s">
        <v>62</v>
      </c>
      <c r="BL2" s="14" t="s">
        <v>63</v>
      </c>
      <c r="BM2" s="9" t="s">
        <v>64</v>
      </c>
      <c r="BN2" s="9" t="s">
        <v>65</v>
      </c>
      <c r="BO2" s="20" t="s">
        <v>66</v>
      </c>
    </row>
    <row r="3" spans="1:68" x14ac:dyDescent="0.35">
      <c r="A3" s="21">
        <v>79576000</v>
      </c>
      <c r="B3" s="22" t="s">
        <v>67</v>
      </c>
      <c r="C3" s="23">
        <v>38405</v>
      </c>
      <c r="D3" s="24" t="s">
        <v>68</v>
      </c>
      <c r="E3" s="24" t="s">
        <v>69</v>
      </c>
      <c r="F3" s="24" t="s">
        <v>70</v>
      </c>
      <c r="G3" s="24" t="s">
        <v>71</v>
      </c>
      <c r="H3" s="24">
        <v>24070694260</v>
      </c>
      <c r="I3" s="24" t="s">
        <v>72</v>
      </c>
      <c r="J3" s="24">
        <f>DATEDIF(Tabla1[[#This Row],[FECHA DE NACIMIENTO]],Tabla1[[#This Row],[FECHA ACTUAL]],"Y")</f>
        <v>51</v>
      </c>
      <c r="K3" s="24" t="s">
        <v>73</v>
      </c>
      <c r="L3" s="24" t="s">
        <v>74</v>
      </c>
      <c r="M3" s="24">
        <v>2</v>
      </c>
      <c r="N3" s="24">
        <v>2</v>
      </c>
      <c r="O3" s="24">
        <v>4</v>
      </c>
      <c r="P3" s="24" t="s">
        <v>75</v>
      </c>
      <c r="Q3" s="23">
        <v>26398</v>
      </c>
      <c r="R3" s="24" t="s">
        <v>76</v>
      </c>
      <c r="S3" s="25">
        <v>45119</v>
      </c>
      <c r="T3" s="24" t="s">
        <v>77</v>
      </c>
      <c r="U3" s="24">
        <v>3133482755</v>
      </c>
      <c r="V3" s="24" t="s">
        <v>78</v>
      </c>
      <c r="W3" s="24" t="s">
        <v>79</v>
      </c>
      <c r="X3" s="24" t="s">
        <v>80</v>
      </c>
      <c r="Y3" s="24" t="s">
        <v>81</v>
      </c>
      <c r="Z3" s="24" t="s">
        <v>82</v>
      </c>
      <c r="AA3" s="24">
        <v>3102177426</v>
      </c>
      <c r="AB3" s="24" t="s">
        <v>83</v>
      </c>
      <c r="AC3" s="24" t="s">
        <v>83</v>
      </c>
      <c r="AD3" s="24" t="s">
        <v>83</v>
      </c>
      <c r="AE3" s="26" t="s">
        <v>84</v>
      </c>
      <c r="AF3" s="26" t="s">
        <v>85</v>
      </c>
      <c r="AG3" s="26">
        <v>0</v>
      </c>
      <c r="AH3" s="27" t="s">
        <v>86</v>
      </c>
      <c r="AI3" s="27" t="s">
        <v>87</v>
      </c>
      <c r="AJ3" s="27" t="s">
        <v>88</v>
      </c>
      <c r="AK3" s="24" t="s">
        <v>89</v>
      </c>
      <c r="AL3" s="24" t="s">
        <v>90</v>
      </c>
      <c r="AM3" s="23">
        <v>38405</v>
      </c>
      <c r="AN3" s="28">
        <v>28227321</v>
      </c>
      <c r="AO3" s="28">
        <f t="shared" ref="AO3:AO66" si="0">IF(AN3&lt;=2*1160000,140606,0)</f>
        <v>0</v>
      </c>
      <c r="AP3" s="24">
        <v>0</v>
      </c>
      <c r="AQ3" s="24">
        <v>0</v>
      </c>
      <c r="AR3" s="24">
        <v>0</v>
      </c>
      <c r="AS3" s="24">
        <v>0</v>
      </c>
      <c r="AT3" s="24">
        <v>0</v>
      </c>
      <c r="AU3" s="24">
        <v>0</v>
      </c>
      <c r="AV3" s="24">
        <v>0</v>
      </c>
      <c r="AW3" s="24">
        <v>0</v>
      </c>
      <c r="AX3" s="24">
        <v>0</v>
      </c>
      <c r="AY3" s="24">
        <v>0</v>
      </c>
      <c r="AZ3" s="24">
        <v>0</v>
      </c>
      <c r="BA3" s="24">
        <v>0</v>
      </c>
      <c r="BB3" s="24">
        <v>0</v>
      </c>
      <c r="BC3" s="24">
        <v>0</v>
      </c>
      <c r="BD3" s="24" t="e">
        <v>#N/A</v>
      </c>
      <c r="BE3" s="24" t="e">
        <v>#N/A</v>
      </c>
      <c r="BF3" s="23">
        <v>0</v>
      </c>
      <c r="BG3" s="23">
        <v>0</v>
      </c>
      <c r="BH3" s="23" t="s">
        <v>75</v>
      </c>
      <c r="BI3" s="26">
        <v>0</v>
      </c>
      <c r="BJ3" s="26">
        <v>0</v>
      </c>
      <c r="BK3" s="29">
        <v>43858</v>
      </c>
      <c r="BL3" s="24" t="s">
        <v>91</v>
      </c>
      <c r="BM3" s="22" t="str">
        <f ca="1">+IF(Tabla1[[#This Row],[FECHA INGRESO]]&gt;=44986,IF((TODAY()-Tabla1[[#This Row],[FECHA INGRESO]])&gt;=50,"ALERTA","TODAVÍA FALTA"),"N/A")</f>
        <v>N/A</v>
      </c>
      <c r="BN3" s="7" t="str">
        <f>IFERROR((_xlfn.DAYS(Tabla1[[#This Row],[FECHA INGRESO]],Tabla1[[#This Row],[FECHA RETIRO]]))/30,"")</f>
        <v/>
      </c>
      <c r="BO3" s="30"/>
      <c r="BP3" s="30"/>
    </row>
    <row r="4" spans="1:68" x14ac:dyDescent="0.35">
      <c r="A4" s="21">
        <v>39756368</v>
      </c>
      <c r="B4" s="22" t="s">
        <v>92</v>
      </c>
      <c r="C4" s="23">
        <v>39756</v>
      </c>
      <c r="D4" s="24" t="s">
        <v>93</v>
      </c>
      <c r="E4" s="24" t="s">
        <v>94</v>
      </c>
      <c r="F4" s="24" t="s">
        <v>70</v>
      </c>
      <c r="G4" s="24"/>
      <c r="H4" s="24">
        <v>24020086996</v>
      </c>
      <c r="I4" s="24" t="s">
        <v>95</v>
      </c>
      <c r="J4" s="24">
        <f>DATEDIF(Tabla1[[#This Row],[FECHA DE NACIMIENTO]],Tabla1[[#This Row],[FECHA ACTUAL]],"Y")</f>
        <v>53</v>
      </c>
      <c r="K4" s="24" t="s">
        <v>96</v>
      </c>
      <c r="L4" s="24" t="s">
        <v>74</v>
      </c>
      <c r="M4" s="24">
        <v>1</v>
      </c>
      <c r="N4" s="24" t="s">
        <v>77</v>
      </c>
      <c r="O4" s="24">
        <v>3</v>
      </c>
      <c r="P4" s="24" t="s">
        <v>75</v>
      </c>
      <c r="Q4" s="23">
        <v>25582</v>
      </c>
      <c r="R4" s="24" t="s">
        <v>76</v>
      </c>
      <c r="S4" s="25">
        <v>45119</v>
      </c>
      <c r="T4" s="24" t="s">
        <v>77</v>
      </c>
      <c r="U4" s="24">
        <v>3212056223</v>
      </c>
      <c r="V4" s="24" t="s">
        <v>97</v>
      </c>
      <c r="W4" s="24" t="s">
        <v>98</v>
      </c>
      <c r="X4" s="24" t="s">
        <v>99</v>
      </c>
      <c r="Y4" s="24" t="s">
        <v>100</v>
      </c>
      <c r="Z4" s="24" t="s">
        <v>82</v>
      </c>
      <c r="AA4" s="24">
        <v>3185432370</v>
      </c>
      <c r="AB4" s="24" t="s">
        <v>101</v>
      </c>
      <c r="AC4" s="24" t="s">
        <v>101</v>
      </c>
      <c r="AD4" s="24" t="e">
        <v>#REF!</v>
      </c>
      <c r="AE4" s="26" t="s">
        <v>102</v>
      </c>
      <c r="AF4" s="26" t="s">
        <v>103</v>
      </c>
      <c r="AG4" s="26">
        <v>0</v>
      </c>
      <c r="AH4" s="27" t="s">
        <v>104</v>
      </c>
      <c r="AI4" s="27" t="s">
        <v>105</v>
      </c>
      <c r="AJ4" s="27" t="s">
        <v>106</v>
      </c>
      <c r="AK4" s="24" t="s">
        <v>89</v>
      </c>
      <c r="AL4" s="24" t="s">
        <v>90</v>
      </c>
      <c r="AM4" s="23">
        <v>39756</v>
      </c>
      <c r="AN4" s="28">
        <v>4445400</v>
      </c>
      <c r="AO4" s="28">
        <f t="shared" si="0"/>
        <v>0</v>
      </c>
      <c r="AP4" s="24">
        <v>0</v>
      </c>
      <c r="AQ4" s="24">
        <v>0</v>
      </c>
      <c r="AR4" s="24" t="s">
        <v>107</v>
      </c>
      <c r="AS4" s="24">
        <v>4.34</v>
      </c>
      <c r="AT4" s="24">
        <v>0</v>
      </c>
      <c r="AU4" s="24">
        <v>98</v>
      </c>
      <c r="AV4" s="24">
        <v>97</v>
      </c>
      <c r="AW4" s="24">
        <v>98</v>
      </c>
      <c r="AX4" s="24">
        <v>0</v>
      </c>
      <c r="AY4" s="24">
        <v>0</v>
      </c>
      <c r="AZ4" s="24">
        <v>0</v>
      </c>
      <c r="BA4" s="24">
        <v>0</v>
      </c>
      <c r="BB4" s="24">
        <v>0</v>
      </c>
      <c r="BC4" s="24">
        <v>0</v>
      </c>
      <c r="BD4" s="24">
        <v>12</v>
      </c>
      <c r="BE4" s="24">
        <v>2</v>
      </c>
      <c r="BF4" s="23">
        <v>44564</v>
      </c>
      <c r="BG4" s="23">
        <v>44586</v>
      </c>
      <c r="BH4" s="23" t="s">
        <v>75</v>
      </c>
      <c r="BI4" s="26">
        <v>0</v>
      </c>
      <c r="BJ4" s="26">
        <v>0</v>
      </c>
      <c r="BK4" s="29">
        <v>0</v>
      </c>
      <c r="BL4" s="24" t="s">
        <v>91</v>
      </c>
      <c r="BM4" s="22" t="str">
        <f ca="1">+IF(Tabla1[[#This Row],[FECHA INGRESO]]&gt;=44986,IF((TODAY()-Tabla1[[#This Row],[FECHA INGRESO]])&gt;=50,"ALERTA","TODAVÍA FALTA"),"N/A")</f>
        <v>N/A</v>
      </c>
      <c r="BN4" s="7" t="str">
        <f>IFERROR((_xlfn.DAYS(Tabla1[[#This Row],[FECHA INGRESO]],Tabla1[[#This Row],[FECHA RETIRO]]))/30,"")</f>
        <v/>
      </c>
    </row>
    <row r="5" spans="1:68" ht="15" customHeight="1" x14ac:dyDescent="0.35">
      <c r="A5" s="31">
        <v>80194842</v>
      </c>
      <c r="B5" s="22" t="s">
        <v>108</v>
      </c>
      <c r="C5" s="23">
        <v>40148</v>
      </c>
      <c r="D5" s="24" t="s">
        <v>109</v>
      </c>
      <c r="E5" s="24" t="s">
        <v>110</v>
      </c>
      <c r="F5" s="24" t="s">
        <v>111</v>
      </c>
      <c r="G5" s="24"/>
      <c r="H5" s="24">
        <v>24020315430</v>
      </c>
      <c r="I5" s="24" t="s">
        <v>72</v>
      </c>
      <c r="J5" s="24">
        <f>DATEDIF(Tabla1[[#This Row],[FECHA DE NACIMIENTO]],Tabla1[[#This Row],[FECHA ACTUAL]],"Y")</f>
        <v>40</v>
      </c>
      <c r="K5" s="24" t="s">
        <v>73</v>
      </c>
      <c r="L5" s="24" t="s">
        <v>112</v>
      </c>
      <c r="M5" s="24" t="s">
        <v>77</v>
      </c>
      <c r="N5" s="24">
        <v>1</v>
      </c>
      <c r="O5" s="24">
        <v>3</v>
      </c>
      <c r="P5" s="24" t="s">
        <v>101</v>
      </c>
      <c r="Q5" s="23">
        <v>30463</v>
      </c>
      <c r="R5" s="24" t="s">
        <v>76</v>
      </c>
      <c r="S5" s="25">
        <v>45119</v>
      </c>
      <c r="T5" s="24">
        <v>4604454</v>
      </c>
      <c r="U5" s="24">
        <v>3212056229</v>
      </c>
      <c r="V5" s="24" t="s">
        <v>113</v>
      </c>
      <c r="W5" s="24" t="s">
        <v>114</v>
      </c>
      <c r="X5" s="24" t="s">
        <v>115</v>
      </c>
      <c r="Y5" s="24" t="s">
        <v>116</v>
      </c>
      <c r="Z5" s="24" t="s">
        <v>117</v>
      </c>
      <c r="AA5" s="24">
        <v>3195871076</v>
      </c>
      <c r="AB5" s="24" t="s">
        <v>77</v>
      </c>
      <c r="AC5" s="24" t="s">
        <v>77</v>
      </c>
      <c r="AD5" s="24" t="s">
        <v>77</v>
      </c>
      <c r="AE5" s="26" t="s">
        <v>84</v>
      </c>
      <c r="AF5" s="26" t="s">
        <v>118</v>
      </c>
      <c r="AG5" s="26"/>
      <c r="AH5" s="27" t="s">
        <v>119</v>
      </c>
      <c r="AI5" s="27" t="s">
        <v>120</v>
      </c>
      <c r="AJ5" s="27" t="s">
        <v>120</v>
      </c>
      <c r="AK5" s="24" t="s">
        <v>121</v>
      </c>
      <c r="AL5" s="24" t="s">
        <v>90</v>
      </c>
      <c r="AM5" s="23">
        <v>39818</v>
      </c>
      <c r="AN5" s="28">
        <v>1811250</v>
      </c>
      <c r="AO5" s="28">
        <f t="shared" si="0"/>
        <v>140606</v>
      </c>
      <c r="AP5" s="24"/>
      <c r="AQ5" s="24" t="s">
        <v>122</v>
      </c>
      <c r="AR5" s="24" t="s">
        <v>123</v>
      </c>
      <c r="AS5" s="24"/>
      <c r="AT5" s="24" t="e">
        <v>#N/A</v>
      </c>
      <c r="AU5" s="24" t="e">
        <v>#N/A</v>
      </c>
      <c r="AV5" s="24">
        <v>97</v>
      </c>
      <c r="AW5" s="24"/>
      <c r="AX5" s="24"/>
      <c r="AY5" s="24" t="s">
        <v>124</v>
      </c>
      <c r="AZ5" s="24" t="s">
        <v>125</v>
      </c>
      <c r="BA5" s="24" t="s">
        <v>126</v>
      </c>
      <c r="BB5" s="24"/>
      <c r="BC5" s="24"/>
      <c r="BD5" s="24">
        <v>5</v>
      </c>
      <c r="BE5" s="24">
        <v>1</v>
      </c>
      <c r="BF5" s="23"/>
      <c r="BG5" s="23"/>
      <c r="BH5" s="23">
        <v>42801</v>
      </c>
      <c r="BI5" s="26" t="s">
        <v>127</v>
      </c>
      <c r="BJ5" s="26" t="s">
        <v>128</v>
      </c>
      <c r="BK5" s="29">
        <v>0</v>
      </c>
      <c r="BL5" s="24" t="s">
        <v>129</v>
      </c>
      <c r="BM5" s="22" t="str">
        <f ca="1">+IF(Tabla1[[#This Row],[FECHA INGRESO]]&gt;=44986,IF((TODAY()-Tabla1[[#This Row],[FECHA INGRESO]])&gt;=50,"ALERTA","TODAVÍA FALTA"),"N/A")</f>
        <v>N/A</v>
      </c>
      <c r="BN5" s="7">
        <f>IFERROR((_xlfn.DAYS(Tabla1[[#This Row],[FECHA INGRESO]],Tabla1[[#This Row],[FECHA RETIRO]]))/30,"")</f>
        <v>-99.433333333333337</v>
      </c>
    </row>
    <row r="6" spans="1:68" ht="15" customHeight="1" x14ac:dyDescent="0.35">
      <c r="A6" s="31">
        <v>52114737</v>
      </c>
      <c r="B6" s="22" t="s">
        <v>130</v>
      </c>
      <c r="C6" s="23">
        <v>39915</v>
      </c>
      <c r="D6" s="24" t="s">
        <v>131</v>
      </c>
      <c r="E6" s="24" t="s">
        <v>110</v>
      </c>
      <c r="F6" s="24" t="s">
        <v>70</v>
      </c>
      <c r="G6" s="24"/>
      <c r="H6" s="24">
        <v>24020907512</v>
      </c>
      <c r="I6" s="24" t="s">
        <v>95</v>
      </c>
      <c r="J6" s="24">
        <f>DATEDIF(Tabla1[[#This Row],[FECHA DE NACIMIENTO]],Tabla1[[#This Row],[FECHA ACTUAL]],"Y")</f>
        <v>54</v>
      </c>
      <c r="K6" s="24" t="s">
        <v>73</v>
      </c>
      <c r="L6" s="24" t="s">
        <v>112</v>
      </c>
      <c r="M6" s="24">
        <v>3</v>
      </c>
      <c r="N6" s="24">
        <v>3</v>
      </c>
      <c r="O6" s="24">
        <v>1</v>
      </c>
      <c r="P6" s="24" t="s">
        <v>101</v>
      </c>
      <c r="Q6" s="23">
        <v>25075</v>
      </c>
      <c r="R6" s="24" t="s">
        <v>76</v>
      </c>
      <c r="S6" s="25">
        <v>45119</v>
      </c>
      <c r="T6" s="24" t="s">
        <v>77</v>
      </c>
      <c r="U6" s="24">
        <v>3182468150</v>
      </c>
      <c r="V6" s="24" t="s">
        <v>132</v>
      </c>
      <c r="W6" s="24" t="s">
        <v>133</v>
      </c>
      <c r="X6" s="24" t="s">
        <v>134</v>
      </c>
      <c r="Y6" s="24" t="s">
        <v>135</v>
      </c>
      <c r="Z6" s="24" t="s">
        <v>117</v>
      </c>
      <c r="AA6" s="24">
        <v>3177882770</v>
      </c>
      <c r="AB6" s="24" t="s">
        <v>77</v>
      </c>
      <c r="AC6" s="24" t="s">
        <v>77</v>
      </c>
      <c r="AD6" s="24" t="s">
        <v>77</v>
      </c>
      <c r="AE6" s="26" t="s">
        <v>136</v>
      </c>
      <c r="AF6" s="26"/>
      <c r="AG6" s="26"/>
      <c r="AH6" s="27" t="s">
        <v>137</v>
      </c>
      <c r="AI6" s="27" t="s">
        <v>138</v>
      </c>
      <c r="AJ6" s="27" t="s">
        <v>138</v>
      </c>
      <c r="AK6" s="24" t="s">
        <v>89</v>
      </c>
      <c r="AL6" s="24" t="s">
        <v>90</v>
      </c>
      <c r="AM6" s="23">
        <v>39915</v>
      </c>
      <c r="AN6" s="28">
        <v>857100.06</v>
      </c>
      <c r="AO6" s="28">
        <f t="shared" si="0"/>
        <v>140606</v>
      </c>
      <c r="AP6" s="24"/>
      <c r="AQ6" s="24"/>
      <c r="AR6" s="24" t="s">
        <v>139</v>
      </c>
      <c r="AS6" s="24"/>
      <c r="AT6" s="24" t="e">
        <v>#N/A</v>
      </c>
      <c r="AU6" s="24" t="e">
        <v>#N/A</v>
      </c>
      <c r="AV6" s="24" t="e">
        <v>#N/A</v>
      </c>
      <c r="AW6" s="24"/>
      <c r="AX6" s="24"/>
      <c r="AY6" s="24" t="s">
        <v>140</v>
      </c>
      <c r="AZ6" s="24" t="s">
        <v>141</v>
      </c>
      <c r="BA6" s="24" t="s">
        <v>142</v>
      </c>
      <c r="BB6" s="24"/>
      <c r="BC6" s="24"/>
      <c r="BD6" s="24">
        <v>7</v>
      </c>
      <c r="BE6" s="24">
        <v>0</v>
      </c>
      <c r="BF6" s="23">
        <v>42870</v>
      </c>
      <c r="BG6" s="23">
        <v>42888</v>
      </c>
      <c r="BH6" s="23">
        <v>43635</v>
      </c>
      <c r="BI6" s="26" t="s">
        <v>143</v>
      </c>
      <c r="BJ6" s="26" t="s">
        <v>144</v>
      </c>
      <c r="BK6" s="29">
        <v>466965</v>
      </c>
      <c r="BL6" s="24" t="s">
        <v>129</v>
      </c>
      <c r="BM6" s="22" t="str">
        <f ca="1">+IF(Tabla1[[#This Row],[FECHA INGRESO]]&gt;=44986,IF((TODAY()-Tabla1[[#This Row],[FECHA INGRESO]])&gt;=50,"ALERTA","TODAVÍA FALTA"),"N/A")</f>
        <v>N/A</v>
      </c>
      <c r="BN6" s="7">
        <f>IFERROR((_xlfn.DAYS(Tabla1[[#This Row],[FECHA INGRESO]],Tabla1[[#This Row],[FECHA RETIRO]]))/30,"")</f>
        <v>-124</v>
      </c>
    </row>
    <row r="7" spans="1:68" x14ac:dyDescent="0.35">
      <c r="A7" s="21">
        <v>45493413</v>
      </c>
      <c r="B7" s="22" t="s">
        <v>145</v>
      </c>
      <c r="C7" s="23">
        <v>40427</v>
      </c>
      <c r="D7" s="23" t="s">
        <v>131</v>
      </c>
      <c r="E7" s="24" t="s">
        <v>94</v>
      </c>
      <c r="F7" s="23" t="s">
        <v>70</v>
      </c>
      <c r="G7" s="24"/>
      <c r="H7" s="24">
        <v>24020866659</v>
      </c>
      <c r="I7" s="24" t="s">
        <v>95</v>
      </c>
      <c r="J7" s="24">
        <f>DATEDIF(Tabla1[[#This Row],[FECHA DE NACIMIENTO]],Tabla1[[#This Row],[FECHA ACTUAL]],"Y")</f>
        <v>54</v>
      </c>
      <c r="K7" s="24" t="s">
        <v>73</v>
      </c>
      <c r="L7" s="24" t="s">
        <v>74</v>
      </c>
      <c r="M7" s="24">
        <v>2</v>
      </c>
      <c r="N7" s="24">
        <v>2</v>
      </c>
      <c r="O7" s="24">
        <v>3</v>
      </c>
      <c r="P7" s="24" t="s">
        <v>101</v>
      </c>
      <c r="Q7" s="23">
        <v>25158</v>
      </c>
      <c r="R7" s="24" t="s">
        <v>76</v>
      </c>
      <c r="S7" s="25">
        <v>45119</v>
      </c>
      <c r="T7" s="24" t="s">
        <v>77</v>
      </c>
      <c r="U7" s="24">
        <v>3229220953</v>
      </c>
      <c r="V7" s="24" t="s">
        <v>146</v>
      </c>
      <c r="W7" s="24" t="s">
        <v>147</v>
      </c>
      <c r="X7" s="24" t="s">
        <v>148</v>
      </c>
      <c r="Y7" s="24" t="s">
        <v>149</v>
      </c>
      <c r="Z7" s="24" t="s">
        <v>150</v>
      </c>
      <c r="AA7" s="24">
        <v>3182712441</v>
      </c>
      <c r="AB7" s="24" t="s">
        <v>83</v>
      </c>
      <c r="AC7" s="24" t="s">
        <v>83</v>
      </c>
      <c r="AD7" s="24" t="e">
        <v>#REF!</v>
      </c>
      <c r="AE7" s="26" t="s">
        <v>151</v>
      </c>
      <c r="AF7" s="26"/>
      <c r="AG7" s="26">
        <v>0</v>
      </c>
      <c r="AH7" s="27" t="s">
        <v>152</v>
      </c>
      <c r="AI7" s="27" t="s">
        <v>120</v>
      </c>
      <c r="AJ7" s="27" t="s">
        <v>120</v>
      </c>
      <c r="AK7" s="24" t="s">
        <v>121</v>
      </c>
      <c r="AL7" s="24" t="s">
        <v>90</v>
      </c>
      <c r="AM7" s="23">
        <v>39937</v>
      </c>
      <c r="AN7" s="28">
        <v>1278819</v>
      </c>
      <c r="AO7" s="28">
        <f t="shared" si="0"/>
        <v>140606</v>
      </c>
      <c r="AP7" s="24" t="s">
        <v>153</v>
      </c>
      <c r="AQ7" s="24" t="s">
        <v>154</v>
      </c>
      <c r="AR7" s="24" t="s">
        <v>155</v>
      </c>
      <c r="AS7" s="24">
        <v>4.8</v>
      </c>
      <c r="AT7" s="24">
        <v>78</v>
      </c>
      <c r="AU7" s="24">
        <v>82</v>
      </c>
      <c r="AV7" s="24">
        <v>60</v>
      </c>
      <c r="AW7" s="24">
        <v>90</v>
      </c>
      <c r="AX7" s="24">
        <v>0</v>
      </c>
      <c r="AY7" s="24">
        <v>0</v>
      </c>
      <c r="AZ7" s="24">
        <v>0</v>
      </c>
      <c r="BA7" s="24">
        <v>0</v>
      </c>
      <c r="BB7" s="24">
        <v>0</v>
      </c>
      <c r="BC7" s="24">
        <v>0</v>
      </c>
      <c r="BD7" s="24">
        <v>6</v>
      </c>
      <c r="BE7" s="24">
        <v>0</v>
      </c>
      <c r="BF7" s="23">
        <v>42732</v>
      </c>
      <c r="BG7" s="23">
        <v>42768</v>
      </c>
      <c r="BH7" s="23" t="s">
        <v>75</v>
      </c>
      <c r="BI7" s="26">
        <v>0</v>
      </c>
      <c r="BJ7" s="26">
        <v>0</v>
      </c>
      <c r="BK7" s="29">
        <v>0</v>
      </c>
      <c r="BL7" s="24" t="s">
        <v>91</v>
      </c>
      <c r="BM7" s="22" t="str">
        <f ca="1">+IF(Tabla1[[#This Row],[FECHA INGRESO]]&gt;=44986,IF((TODAY()-Tabla1[[#This Row],[FECHA INGRESO]])&gt;=50,"ALERTA","TODAVÍA FALTA"),"N/A")</f>
        <v>N/A</v>
      </c>
      <c r="BN7" s="7" t="str">
        <f>IFERROR((_xlfn.DAYS(Tabla1[[#This Row],[FECHA INGRESO]],Tabla1[[#This Row],[FECHA RETIRO]]))/30,"")</f>
        <v/>
      </c>
    </row>
    <row r="8" spans="1:68" ht="15" customHeight="1" x14ac:dyDescent="0.35">
      <c r="A8" s="32">
        <v>1030565483</v>
      </c>
      <c r="B8" s="22" t="s">
        <v>156</v>
      </c>
      <c r="C8" s="23">
        <v>40427</v>
      </c>
      <c r="D8" s="24" t="s">
        <v>157</v>
      </c>
      <c r="E8" s="24" t="s">
        <v>158</v>
      </c>
      <c r="F8" s="24" t="s">
        <v>70</v>
      </c>
      <c r="G8" s="24"/>
      <c r="H8" s="24">
        <v>24022273013</v>
      </c>
      <c r="I8" s="24" t="s">
        <v>95</v>
      </c>
      <c r="J8" s="24">
        <f>DATEDIF(Tabla1[[#This Row],[FECHA DE NACIMIENTO]],Tabla1[[#This Row],[FECHA ACTUAL]],"Y")</f>
        <v>33</v>
      </c>
      <c r="K8" s="24" t="s">
        <v>73</v>
      </c>
      <c r="L8" s="24" t="s">
        <v>112</v>
      </c>
      <c r="M8" s="24" t="s">
        <v>77</v>
      </c>
      <c r="N8" s="24" t="s">
        <v>77</v>
      </c>
      <c r="O8" s="24">
        <v>3</v>
      </c>
      <c r="P8" s="24" t="s">
        <v>101</v>
      </c>
      <c r="Q8" s="23">
        <v>32851</v>
      </c>
      <c r="R8" s="24" t="s">
        <v>76</v>
      </c>
      <c r="S8" s="25">
        <v>45119</v>
      </c>
      <c r="T8" s="24">
        <v>4032848</v>
      </c>
      <c r="U8" s="24">
        <v>3165786140</v>
      </c>
      <c r="V8" s="24" t="e">
        <v>#N/A</v>
      </c>
      <c r="W8" s="24" t="s">
        <v>159</v>
      </c>
      <c r="X8" s="24" t="s">
        <v>160</v>
      </c>
      <c r="Y8" s="24" t="s">
        <v>161</v>
      </c>
      <c r="Z8" s="24" t="s">
        <v>162</v>
      </c>
      <c r="AA8" s="24">
        <v>3123318697</v>
      </c>
      <c r="AB8" s="24" t="s">
        <v>77</v>
      </c>
      <c r="AC8" s="24" t="s">
        <v>77</v>
      </c>
      <c r="AD8" s="24" t="s">
        <v>77</v>
      </c>
      <c r="AE8" s="26" t="s">
        <v>84</v>
      </c>
      <c r="AF8" s="26" t="s">
        <v>85</v>
      </c>
      <c r="AG8" s="26"/>
      <c r="AH8" s="27" t="s">
        <v>163</v>
      </c>
      <c r="AI8" s="27" t="s">
        <v>164</v>
      </c>
      <c r="AJ8" s="27" t="s">
        <v>165</v>
      </c>
      <c r="AK8" s="24" t="s">
        <v>121</v>
      </c>
      <c r="AL8" s="24"/>
      <c r="AM8" s="23">
        <v>40169</v>
      </c>
      <c r="AN8" s="28">
        <v>958410</v>
      </c>
      <c r="AO8" s="28">
        <f t="shared" si="0"/>
        <v>140606</v>
      </c>
      <c r="AP8" s="24"/>
      <c r="AQ8" s="24"/>
      <c r="AR8" s="24"/>
      <c r="AS8" s="24"/>
      <c r="AT8" s="24" t="e">
        <v>#N/A</v>
      </c>
      <c r="AU8" s="24" t="e">
        <v>#N/A</v>
      </c>
      <c r="AV8" s="24">
        <v>87</v>
      </c>
      <c r="AW8" s="24"/>
      <c r="AX8" s="24"/>
      <c r="AY8" s="24"/>
      <c r="AZ8" s="24" t="s">
        <v>166</v>
      </c>
      <c r="BA8" s="24"/>
      <c r="BB8" s="24"/>
      <c r="BC8" s="24"/>
      <c r="BD8" s="24">
        <v>5</v>
      </c>
      <c r="BE8" s="24">
        <v>0</v>
      </c>
      <c r="BF8" s="23">
        <v>42254</v>
      </c>
      <c r="BG8" s="23">
        <v>42290</v>
      </c>
      <c r="BH8" s="23">
        <v>42287</v>
      </c>
      <c r="BI8" s="26"/>
      <c r="BJ8" s="26"/>
      <c r="BK8" s="29">
        <v>0</v>
      </c>
      <c r="BL8" s="24" t="s">
        <v>129</v>
      </c>
      <c r="BM8" s="22" t="str">
        <f ca="1">+IF(Tabla1[[#This Row],[FECHA INGRESO]]&gt;=44986,IF((TODAY()-Tabla1[[#This Row],[FECHA INGRESO]])&gt;=50,"ALERTA","TODAVÍA FALTA"),"N/A")</f>
        <v>N/A</v>
      </c>
      <c r="BN8" s="7">
        <f>IFERROR((_xlfn.DAYS(Tabla1[[#This Row],[FECHA INGRESO]],Tabla1[[#This Row],[FECHA RETIRO]]))/30,"")</f>
        <v>-70.599999999999994</v>
      </c>
    </row>
    <row r="9" spans="1:68" ht="15" customHeight="1" x14ac:dyDescent="0.35">
      <c r="A9" s="31">
        <v>1032389665</v>
      </c>
      <c r="B9" s="22" t="s">
        <v>167</v>
      </c>
      <c r="C9" s="23">
        <v>40427</v>
      </c>
      <c r="D9" s="24" t="s">
        <v>168</v>
      </c>
      <c r="E9" s="24" t="s">
        <v>111</v>
      </c>
      <c r="F9" s="24" t="s">
        <v>70</v>
      </c>
      <c r="G9" s="24"/>
      <c r="H9" s="24">
        <v>24022914299</v>
      </c>
      <c r="I9" s="24" t="s">
        <v>95</v>
      </c>
      <c r="J9" s="24">
        <f>DATEDIF(Tabla1[[#This Row],[FECHA DE NACIMIENTO]],Tabla1[[#This Row],[FECHA ACTUAL]],"Y")</f>
        <v>36</v>
      </c>
      <c r="K9" s="24" t="s">
        <v>73</v>
      </c>
      <c r="L9" s="24" t="s">
        <v>112</v>
      </c>
      <c r="M9" s="24" t="s">
        <v>77</v>
      </c>
      <c r="N9" s="24" t="s">
        <v>77</v>
      </c>
      <c r="O9" s="24">
        <v>3</v>
      </c>
      <c r="P9" s="24" t="s">
        <v>101</v>
      </c>
      <c r="Q9" s="23">
        <v>31904</v>
      </c>
      <c r="R9" s="24" t="s">
        <v>76</v>
      </c>
      <c r="S9" s="25">
        <v>45119</v>
      </c>
      <c r="T9" s="24" t="s">
        <v>77</v>
      </c>
      <c r="U9" s="24">
        <v>3143672519</v>
      </c>
      <c r="V9" s="24" t="s">
        <v>169</v>
      </c>
      <c r="W9" s="24" t="s">
        <v>170</v>
      </c>
      <c r="X9" s="24" t="s">
        <v>171</v>
      </c>
      <c r="Y9" s="24" t="s">
        <v>172</v>
      </c>
      <c r="Z9" s="24" t="s">
        <v>162</v>
      </c>
      <c r="AA9" s="24"/>
      <c r="AB9" s="24" t="s">
        <v>77</v>
      </c>
      <c r="AC9" s="24" t="s">
        <v>77</v>
      </c>
      <c r="AD9" s="24" t="s">
        <v>77</v>
      </c>
      <c r="AE9" s="26" t="s">
        <v>151</v>
      </c>
      <c r="AF9" s="26"/>
      <c r="AG9" s="26"/>
      <c r="AH9" s="27" t="s">
        <v>173</v>
      </c>
      <c r="AI9" s="27" t="s">
        <v>174</v>
      </c>
      <c r="AJ9" s="27" t="s">
        <v>165</v>
      </c>
      <c r="AK9" s="24" t="s">
        <v>89</v>
      </c>
      <c r="AL9" s="24" t="s">
        <v>90</v>
      </c>
      <c r="AM9" s="23">
        <v>40273</v>
      </c>
      <c r="AN9" s="28">
        <v>1242000</v>
      </c>
      <c r="AO9" s="28">
        <f t="shared" si="0"/>
        <v>140606</v>
      </c>
      <c r="AP9" s="23">
        <v>42278</v>
      </c>
      <c r="AQ9" s="24" t="s">
        <v>175</v>
      </c>
      <c r="AR9" s="24" t="s">
        <v>176</v>
      </c>
      <c r="AS9" s="24"/>
      <c r="AT9" s="24" t="e">
        <v>#N/A</v>
      </c>
      <c r="AU9" s="24" t="e">
        <v>#N/A</v>
      </c>
      <c r="AV9" s="24" t="e">
        <v>#N/A</v>
      </c>
      <c r="AW9" s="24"/>
      <c r="AX9" s="24">
        <v>42339</v>
      </c>
      <c r="AY9" s="24"/>
      <c r="AZ9" s="24" t="s">
        <v>177</v>
      </c>
      <c r="BA9" s="24"/>
      <c r="BB9" s="24"/>
      <c r="BC9" s="24"/>
      <c r="BD9" s="24">
        <v>6</v>
      </c>
      <c r="BE9" s="24">
        <v>0</v>
      </c>
      <c r="BF9" s="23">
        <v>42728</v>
      </c>
      <c r="BG9" s="23">
        <v>42747</v>
      </c>
      <c r="BH9" s="23">
        <v>42901</v>
      </c>
      <c r="BI9" s="26" t="s">
        <v>127</v>
      </c>
      <c r="BJ9" s="26" t="s">
        <v>178</v>
      </c>
      <c r="BK9" s="29">
        <v>0</v>
      </c>
      <c r="BL9" s="24" t="s">
        <v>129</v>
      </c>
      <c r="BM9" s="22" t="str">
        <f ca="1">+IF(Tabla1[[#This Row],[FECHA INGRESO]]&gt;=44986,IF((TODAY()-Tabla1[[#This Row],[FECHA INGRESO]])&gt;=50,"ALERTA","TODAVÍA FALTA"),"N/A")</f>
        <v>N/A</v>
      </c>
      <c r="BN9" s="7">
        <f>IFERROR((_xlfn.DAYS(Tabla1[[#This Row],[FECHA INGRESO]],Tabla1[[#This Row],[FECHA RETIRO]]))/30,"")</f>
        <v>-87.6</v>
      </c>
    </row>
    <row r="10" spans="1:68" ht="15" customHeight="1" x14ac:dyDescent="0.35">
      <c r="A10" s="31">
        <v>80801071</v>
      </c>
      <c r="B10" s="22" t="s">
        <v>179</v>
      </c>
      <c r="C10" s="23">
        <v>40427</v>
      </c>
      <c r="D10" s="24" t="s">
        <v>93</v>
      </c>
      <c r="E10" s="24" t="s">
        <v>94</v>
      </c>
      <c r="F10" s="24" t="s">
        <v>70</v>
      </c>
      <c r="G10" s="24"/>
      <c r="H10" s="24" t="e">
        <v>#N/A</v>
      </c>
      <c r="I10" s="24" t="s">
        <v>72</v>
      </c>
      <c r="J10" s="24">
        <f>DATEDIF(Tabla1[[#This Row],[FECHA DE NACIMIENTO]],Tabla1[[#This Row],[FECHA ACTUAL]],"Y")</f>
        <v>39</v>
      </c>
      <c r="K10" s="24" t="s">
        <v>73</v>
      </c>
      <c r="L10" s="24" t="s">
        <v>112</v>
      </c>
      <c r="M10" s="24" t="s">
        <v>77</v>
      </c>
      <c r="N10" s="24" t="s">
        <v>77</v>
      </c>
      <c r="O10" s="24">
        <v>3</v>
      </c>
      <c r="P10" s="24" t="s">
        <v>101</v>
      </c>
      <c r="Q10" s="23">
        <v>30850</v>
      </c>
      <c r="R10" s="24" t="s">
        <v>76</v>
      </c>
      <c r="S10" s="25">
        <v>45119</v>
      </c>
      <c r="T10" s="24">
        <v>7532056</v>
      </c>
      <c r="U10" s="24">
        <v>3103121315</v>
      </c>
      <c r="V10" s="24" t="e">
        <v>#N/A</v>
      </c>
      <c r="W10" s="24" t="s">
        <v>180</v>
      </c>
      <c r="X10" s="24" t="s">
        <v>181</v>
      </c>
      <c r="Y10" s="24" t="s">
        <v>182</v>
      </c>
      <c r="Z10" s="24" t="s">
        <v>117</v>
      </c>
      <c r="AA10" s="24">
        <v>3118550157</v>
      </c>
      <c r="AB10" s="24" t="s">
        <v>77</v>
      </c>
      <c r="AC10" s="24" t="s">
        <v>77</v>
      </c>
      <c r="AD10" s="24" t="s">
        <v>77</v>
      </c>
      <c r="AE10" s="26" t="s">
        <v>183</v>
      </c>
      <c r="AF10" s="26"/>
      <c r="AG10" s="26"/>
      <c r="AH10" s="27" t="s">
        <v>184</v>
      </c>
      <c r="AI10" s="27" t="s">
        <v>185</v>
      </c>
      <c r="AJ10" s="27" t="s">
        <v>186</v>
      </c>
      <c r="AK10" s="24" t="s">
        <v>121</v>
      </c>
      <c r="AL10" s="24"/>
      <c r="AM10" s="23">
        <v>40283</v>
      </c>
      <c r="AN10" s="28">
        <v>879750</v>
      </c>
      <c r="AO10" s="28">
        <f t="shared" si="0"/>
        <v>140606</v>
      </c>
      <c r="AP10" s="24"/>
      <c r="AQ10" s="24"/>
      <c r="AR10" s="24"/>
      <c r="AS10" s="24"/>
      <c r="AT10" s="24" t="e">
        <v>#N/A</v>
      </c>
      <c r="AU10" s="24" t="e">
        <v>#N/A</v>
      </c>
      <c r="AV10" s="24" t="e">
        <v>#N/A</v>
      </c>
      <c r="AW10" s="24"/>
      <c r="AX10" s="24"/>
      <c r="AY10" s="24"/>
      <c r="AZ10" s="24"/>
      <c r="BA10" s="24"/>
      <c r="BB10" s="24"/>
      <c r="BC10" s="24"/>
      <c r="BD10" s="24" t="e">
        <v>#N/A</v>
      </c>
      <c r="BE10" s="24" t="e">
        <v>#N/A</v>
      </c>
      <c r="BF10" s="23"/>
      <c r="BG10" s="23"/>
      <c r="BH10" s="23">
        <v>42189</v>
      </c>
      <c r="BI10" s="26"/>
      <c r="BJ10" s="26"/>
      <c r="BK10" s="29">
        <v>0</v>
      </c>
      <c r="BL10" s="24" t="s">
        <v>129</v>
      </c>
      <c r="BM10" s="22" t="str">
        <f ca="1">+IF(Tabla1[[#This Row],[FECHA INGRESO]]&gt;=44986,IF((TODAY()-Tabla1[[#This Row],[FECHA INGRESO]])&gt;=50,"ALERTA","TODAVÍA FALTA"),"N/A")</f>
        <v>N/A</v>
      </c>
      <c r="BN10" s="7">
        <f>IFERROR((_xlfn.DAYS(Tabla1[[#This Row],[FECHA INGRESO]],Tabla1[[#This Row],[FECHA RETIRO]]))/30,"")</f>
        <v>-63.533333333333331</v>
      </c>
    </row>
    <row r="11" spans="1:68" ht="15" customHeight="1" x14ac:dyDescent="0.35">
      <c r="A11" s="32">
        <v>17826145</v>
      </c>
      <c r="B11" s="22" t="s">
        <v>187</v>
      </c>
      <c r="C11" s="23">
        <v>40301</v>
      </c>
      <c r="D11" s="24" t="s">
        <v>188</v>
      </c>
      <c r="E11" s="24" t="s">
        <v>111</v>
      </c>
      <c r="F11" s="24" t="s">
        <v>70</v>
      </c>
      <c r="G11" s="24"/>
      <c r="H11" s="24">
        <v>24022994435</v>
      </c>
      <c r="I11" s="24" t="s">
        <v>72</v>
      </c>
      <c r="J11" s="24">
        <f>DATEDIF(Tabla1[[#This Row],[FECHA DE NACIMIENTO]],Tabla1[[#This Row],[FECHA ACTUAL]],"Y")</f>
        <v>41</v>
      </c>
      <c r="K11" s="24" t="s">
        <v>73</v>
      </c>
      <c r="L11" s="24" t="s">
        <v>112</v>
      </c>
      <c r="M11" s="24" t="s">
        <v>77</v>
      </c>
      <c r="N11" s="24">
        <v>2</v>
      </c>
      <c r="O11" s="24">
        <v>2</v>
      </c>
      <c r="P11" s="24" t="s">
        <v>75</v>
      </c>
      <c r="Q11" s="23">
        <v>29996</v>
      </c>
      <c r="R11" s="24" t="s">
        <v>189</v>
      </c>
      <c r="S11" s="25">
        <v>45119</v>
      </c>
      <c r="T11" s="24">
        <v>2653311</v>
      </c>
      <c r="U11" s="24">
        <v>3103081025</v>
      </c>
      <c r="V11" s="24" t="s">
        <v>190</v>
      </c>
      <c r="W11" s="24" t="s">
        <v>191</v>
      </c>
      <c r="X11" s="24" t="s">
        <v>191</v>
      </c>
      <c r="Y11" s="24" t="s">
        <v>192</v>
      </c>
      <c r="Z11" s="24" t="s">
        <v>117</v>
      </c>
      <c r="AA11" s="24" t="s">
        <v>193</v>
      </c>
      <c r="AB11" s="24" t="s">
        <v>77</v>
      </c>
      <c r="AC11" s="24" t="s">
        <v>77</v>
      </c>
      <c r="AD11" s="24" t="s">
        <v>77</v>
      </c>
      <c r="AE11" s="26" t="s">
        <v>194</v>
      </c>
      <c r="AF11" s="26" t="s">
        <v>195</v>
      </c>
      <c r="AG11" s="26"/>
      <c r="AH11" s="27" t="s">
        <v>196</v>
      </c>
      <c r="AI11" s="27" t="s">
        <v>197</v>
      </c>
      <c r="AJ11" s="27" t="s">
        <v>186</v>
      </c>
      <c r="AK11" s="24" t="s">
        <v>121</v>
      </c>
      <c r="AL11" s="24" t="s">
        <v>90</v>
      </c>
      <c r="AM11" s="23">
        <v>40301</v>
      </c>
      <c r="AN11" s="28">
        <v>2380500</v>
      </c>
      <c r="AO11" s="28">
        <f t="shared" si="0"/>
        <v>0</v>
      </c>
      <c r="AP11" s="24"/>
      <c r="AQ11" s="24"/>
      <c r="AR11" s="24" t="s">
        <v>198</v>
      </c>
      <c r="AS11" s="24"/>
      <c r="AT11" s="24" t="e">
        <v>#N/A</v>
      </c>
      <c r="AU11" s="24" t="e">
        <v>#N/A</v>
      </c>
      <c r="AV11" s="24" t="e">
        <v>#N/A</v>
      </c>
      <c r="AW11" s="24"/>
      <c r="AX11" s="24"/>
      <c r="AY11" s="24"/>
      <c r="AZ11" s="24"/>
      <c r="BA11" s="24"/>
      <c r="BB11" s="24"/>
      <c r="BC11" s="24"/>
      <c r="BD11" s="24">
        <v>7</v>
      </c>
      <c r="BE11" s="24">
        <v>0</v>
      </c>
      <c r="BF11" s="23">
        <v>42858</v>
      </c>
      <c r="BG11" s="23">
        <v>42879</v>
      </c>
      <c r="BH11" s="23">
        <v>42979</v>
      </c>
      <c r="BI11" s="26" t="s">
        <v>143</v>
      </c>
      <c r="BJ11" s="26" t="s">
        <v>199</v>
      </c>
      <c r="BK11" s="29">
        <v>0</v>
      </c>
      <c r="BL11" s="24" t="s">
        <v>129</v>
      </c>
      <c r="BM11" s="22" t="str">
        <f ca="1">+IF(Tabla1[[#This Row],[FECHA INGRESO]]&gt;=44986,IF((TODAY()-Tabla1[[#This Row],[FECHA INGRESO]])&gt;=50,"ALERTA","TODAVÍA FALTA"),"N/A")</f>
        <v>N/A</v>
      </c>
      <c r="BN11" s="7">
        <f>IFERROR((_xlfn.DAYS(Tabla1[[#This Row],[FECHA INGRESO]],Tabla1[[#This Row],[FECHA RETIRO]]))/30,"")</f>
        <v>-89.266666666666666</v>
      </c>
    </row>
    <row r="12" spans="1:68" x14ac:dyDescent="0.35">
      <c r="A12" s="21">
        <v>24719003</v>
      </c>
      <c r="B12" s="22" t="s">
        <v>200</v>
      </c>
      <c r="C12" s="23">
        <v>40304</v>
      </c>
      <c r="D12" s="24" t="s">
        <v>68</v>
      </c>
      <c r="E12" s="24" t="s">
        <v>69</v>
      </c>
      <c r="F12" s="24" t="s">
        <v>70</v>
      </c>
      <c r="G12" s="24" t="s">
        <v>201</v>
      </c>
      <c r="H12" s="24"/>
      <c r="I12" s="24" t="s">
        <v>95</v>
      </c>
      <c r="J12" s="24">
        <f>DATEDIF(Tabla1[[#This Row],[FECHA DE NACIMIENTO]],Tabla1[[#This Row],[FECHA ACTUAL]],"Y")</f>
        <v>51</v>
      </c>
      <c r="K12" s="24" t="s">
        <v>73</v>
      </c>
      <c r="L12" s="24" t="s">
        <v>74</v>
      </c>
      <c r="M12" s="24">
        <v>2</v>
      </c>
      <c r="N12" s="24">
        <v>2</v>
      </c>
      <c r="O12" s="24">
        <v>4</v>
      </c>
      <c r="P12" s="24" t="s">
        <v>75</v>
      </c>
      <c r="Q12" s="23">
        <v>26474</v>
      </c>
      <c r="R12" s="24" t="s">
        <v>202</v>
      </c>
      <c r="S12" s="25">
        <v>45119</v>
      </c>
      <c r="T12" s="24"/>
      <c r="U12" s="24">
        <v>0</v>
      </c>
      <c r="V12" s="24" t="s">
        <v>78</v>
      </c>
      <c r="W12" s="24" t="s">
        <v>79</v>
      </c>
      <c r="X12" s="24" t="s">
        <v>80</v>
      </c>
      <c r="Y12" s="24"/>
      <c r="Z12" s="24"/>
      <c r="AA12" s="24">
        <v>0</v>
      </c>
      <c r="AB12" s="24" t="s">
        <v>83</v>
      </c>
      <c r="AC12" s="24" t="s">
        <v>83</v>
      </c>
      <c r="AD12" s="24" t="e">
        <v>#REF!</v>
      </c>
      <c r="AE12" s="26" t="s">
        <v>151</v>
      </c>
      <c r="AF12" s="26"/>
      <c r="AG12" s="26">
        <v>0</v>
      </c>
      <c r="AH12" s="27" t="s">
        <v>203</v>
      </c>
      <c r="AI12" s="27" t="s">
        <v>87</v>
      </c>
      <c r="AJ12" s="27" t="s">
        <v>204</v>
      </c>
      <c r="AK12" s="24" t="s">
        <v>89</v>
      </c>
      <c r="AL12" s="24" t="s">
        <v>90</v>
      </c>
      <c r="AM12" s="23">
        <v>40304</v>
      </c>
      <c r="AN12" s="28">
        <v>16129897</v>
      </c>
      <c r="AO12" s="28">
        <f t="shared" si="0"/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0</v>
      </c>
      <c r="AV12" s="24">
        <v>0</v>
      </c>
      <c r="AW12" s="24">
        <v>0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4">
        <v>0</v>
      </c>
      <c r="BD12" s="24" t="e">
        <v>#N/A</v>
      </c>
      <c r="BE12" s="24" t="e">
        <v>#N/A</v>
      </c>
      <c r="BF12" s="23">
        <v>0</v>
      </c>
      <c r="BG12" s="23">
        <v>0</v>
      </c>
      <c r="BH12" s="23" t="s">
        <v>75</v>
      </c>
      <c r="BI12" s="26">
        <v>0</v>
      </c>
      <c r="BJ12" s="26">
        <v>0</v>
      </c>
      <c r="BK12" s="29">
        <v>0</v>
      </c>
      <c r="BL12" s="24" t="s">
        <v>91</v>
      </c>
      <c r="BM12" s="22" t="str">
        <f ca="1">+IF(Tabla1[[#This Row],[FECHA INGRESO]]&gt;=44986,IF((TODAY()-Tabla1[[#This Row],[FECHA INGRESO]])&gt;=50,"ALERTA","TODAVÍA FALTA"),"N/A")</f>
        <v>N/A</v>
      </c>
      <c r="BN12" s="7" t="str">
        <f>IFERROR((_xlfn.DAYS(Tabla1[[#This Row],[FECHA INGRESO]],Tabla1[[#This Row],[FECHA RETIRO]]))/30,"")</f>
        <v/>
      </c>
    </row>
    <row r="13" spans="1:68" ht="15" customHeight="1" x14ac:dyDescent="0.35">
      <c r="A13" s="31">
        <v>75073825</v>
      </c>
      <c r="B13" s="22" t="s">
        <v>205</v>
      </c>
      <c r="C13" s="23">
        <v>40368</v>
      </c>
      <c r="D13" s="24" t="s">
        <v>93</v>
      </c>
      <c r="E13" s="24" t="s">
        <v>111</v>
      </c>
      <c r="F13" s="24" t="s">
        <v>70</v>
      </c>
      <c r="G13" s="24"/>
      <c r="H13" s="24">
        <v>24020095969</v>
      </c>
      <c r="I13" s="24" t="s">
        <v>72</v>
      </c>
      <c r="J13" s="24">
        <f>DATEDIF(Tabla1[[#This Row],[FECHA DE NACIMIENTO]],Tabla1[[#This Row],[FECHA ACTUAL]],"Y")</f>
        <v>49</v>
      </c>
      <c r="K13" s="24" t="s">
        <v>96</v>
      </c>
      <c r="L13" s="24" t="s">
        <v>206</v>
      </c>
      <c r="M13" s="24">
        <v>1</v>
      </c>
      <c r="N13" s="24">
        <v>1</v>
      </c>
      <c r="O13" s="24">
        <v>6</v>
      </c>
      <c r="P13" s="24" t="s">
        <v>75</v>
      </c>
      <c r="Q13" s="23">
        <v>26942</v>
      </c>
      <c r="R13" s="24" t="s">
        <v>207</v>
      </c>
      <c r="S13" s="25">
        <v>45119</v>
      </c>
      <c r="T13" s="24"/>
      <c r="U13" s="24">
        <v>3212056225</v>
      </c>
      <c r="V13" s="24" t="s">
        <v>208</v>
      </c>
      <c r="W13" s="24" t="s">
        <v>209</v>
      </c>
      <c r="X13" s="24" t="s">
        <v>210</v>
      </c>
      <c r="Y13" s="24" t="s">
        <v>211</v>
      </c>
      <c r="Z13" s="24" t="s">
        <v>82</v>
      </c>
      <c r="AA13" s="24">
        <v>3142120700</v>
      </c>
      <c r="AB13" s="24" t="s">
        <v>77</v>
      </c>
      <c r="AC13" s="24" t="s">
        <v>77</v>
      </c>
      <c r="AD13" s="24" t="s">
        <v>77</v>
      </c>
      <c r="AE13" s="26" t="s">
        <v>84</v>
      </c>
      <c r="AF13" s="26" t="s">
        <v>212</v>
      </c>
      <c r="AG13" s="26"/>
      <c r="AH13" s="27" t="s">
        <v>213</v>
      </c>
      <c r="AI13" s="27" t="s">
        <v>214</v>
      </c>
      <c r="AJ13" s="27" t="s">
        <v>215</v>
      </c>
      <c r="AK13" s="24" t="s">
        <v>121</v>
      </c>
      <c r="AL13" s="24" t="s">
        <v>90</v>
      </c>
      <c r="AM13" s="23">
        <v>40368</v>
      </c>
      <c r="AN13" s="28">
        <v>3312000</v>
      </c>
      <c r="AO13" s="28">
        <f t="shared" si="0"/>
        <v>0</v>
      </c>
      <c r="AP13" s="24"/>
      <c r="AQ13" s="24"/>
      <c r="AR13" s="24" t="s">
        <v>216</v>
      </c>
      <c r="AS13" s="24">
        <v>3.76</v>
      </c>
      <c r="AT13" s="24" t="e">
        <v>#N/A</v>
      </c>
      <c r="AU13" s="24" t="e">
        <v>#N/A</v>
      </c>
      <c r="AV13" s="24" t="e">
        <v>#N/A</v>
      </c>
      <c r="AW13" s="24"/>
      <c r="AX13" s="24"/>
      <c r="AY13" s="24"/>
      <c r="AZ13" s="24"/>
      <c r="BA13" s="24"/>
      <c r="BB13" s="24"/>
      <c r="BC13" s="24"/>
      <c r="BD13" s="24">
        <v>6</v>
      </c>
      <c r="BE13" s="24">
        <v>0</v>
      </c>
      <c r="BF13" s="23" t="s">
        <v>217</v>
      </c>
      <c r="BG13" s="23" t="s">
        <v>218</v>
      </c>
      <c r="BH13" s="23">
        <v>43309</v>
      </c>
      <c r="BI13" s="26" t="s">
        <v>143</v>
      </c>
      <c r="BJ13" s="26" t="s">
        <v>199</v>
      </c>
      <c r="BK13" s="29">
        <v>5145629</v>
      </c>
      <c r="BL13" s="24" t="s">
        <v>129</v>
      </c>
      <c r="BM13" s="22" t="str">
        <f ca="1">+IF(Tabla1[[#This Row],[FECHA INGRESO]]&gt;=44986,IF((TODAY()-Tabla1[[#This Row],[FECHA INGRESO]])&gt;=50,"ALERTA","TODAVÍA FALTA"),"N/A")</f>
        <v>N/A</v>
      </c>
      <c r="BN13" s="7">
        <f>IFERROR((_xlfn.DAYS(Tabla1[[#This Row],[FECHA INGRESO]],Tabla1[[#This Row],[FECHA RETIRO]]))/30,"")</f>
        <v>-98.033333333333331</v>
      </c>
    </row>
    <row r="14" spans="1:68" ht="15" customHeight="1" x14ac:dyDescent="0.35">
      <c r="A14" s="31">
        <v>53028965</v>
      </c>
      <c r="B14" s="22" t="s">
        <v>219</v>
      </c>
      <c r="C14" s="23">
        <v>40647</v>
      </c>
      <c r="D14" s="24" t="s">
        <v>93</v>
      </c>
      <c r="E14" s="24" t="s">
        <v>110</v>
      </c>
      <c r="F14" s="24" t="s">
        <v>70</v>
      </c>
      <c r="G14" s="24"/>
      <c r="H14" s="24">
        <v>24033424880</v>
      </c>
      <c r="I14" s="24" t="s">
        <v>95</v>
      </c>
      <c r="J14" s="24">
        <f>DATEDIF(Tabla1[[#This Row],[FECHA DE NACIMIENTO]],Tabla1[[#This Row],[FECHA ACTUAL]],"Y")</f>
        <v>39</v>
      </c>
      <c r="K14" s="24" t="s">
        <v>73</v>
      </c>
      <c r="L14" s="24" t="s">
        <v>74</v>
      </c>
      <c r="M14" s="24">
        <v>2</v>
      </c>
      <c r="N14" s="24">
        <v>2</v>
      </c>
      <c r="O14" s="24">
        <v>2</v>
      </c>
      <c r="P14" s="24" t="s">
        <v>101</v>
      </c>
      <c r="Q14" s="23">
        <v>30688</v>
      </c>
      <c r="R14" s="24" t="s">
        <v>76</v>
      </c>
      <c r="S14" s="25">
        <v>45119</v>
      </c>
      <c r="T14" s="24" t="s">
        <v>77</v>
      </c>
      <c r="U14" s="24">
        <v>3105714129</v>
      </c>
      <c r="V14" s="24" t="s">
        <v>220</v>
      </c>
      <c r="W14" s="24">
        <v>0</v>
      </c>
      <c r="X14" s="24" t="s">
        <v>221</v>
      </c>
      <c r="Y14" s="24" t="s">
        <v>222</v>
      </c>
      <c r="Z14" s="24" t="s">
        <v>162</v>
      </c>
      <c r="AA14" s="24">
        <v>3152280944</v>
      </c>
      <c r="AB14" s="24" t="s">
        <v>77</v>
      </c>
      <c r="AC14" s="24" t="s">
        <v>77</v>
      </c>
      <c r="AD14" s="24" t="s">
        <v>77</v>
      </c>
      <c r="AE14" s="26" t="s">
        <v>183</v>
      </c>
      <c r="AF14" s="26" t="s">
        <v>223</v>
      </c>
      <c r="AG14" s="26"/>
      <c r="AH14" s="27" t="s">
        <v>184</v>
      </c>
      <c r="AI14" s="27" t="s">
        <v>224</v>
      </c>
      <c r="AJ14" s="27" t="s">
        <v>186</v>
      </c>
      <c r="AK14" s="24" t="s">
        <v>121</v>
      </c>
      <c r="AL14" s="24" t="s">
        <v>90</v>
      </c>
      <c r="AM14" s="23">
        <v>40371</v>
      </c>
      <c r="AN14" s="28">
        <v>857100.06</v>
      </c>
      <c r="AO14" s="28">
        <f t="shared" si="0"/>
        <v>140606</v>
      </c>
      <c r="AP14" s="24" t="s">
        <v>225</v>
      </c>
      <c r="AQ14" s="24" t="s">
        <v>226</v>
      </c>
      <c r="AR14" s="24" t="s">
        <v>227</v>
      </c>
      <c r="AS14" s="24">
        <v>4.16</v>
      </c>
      <c r="AT14" s="24">
        <v>71</v>
      </c>
      <c r="AU14" s="24" t="e">
        <v>#N/A</v>
      </c>
      <c r="AV14" s="24" t="e">
        <v>#N/A</v>
      </c>
      <c r="AW14" s="24"/>
      <c r="AX14" s="24"/>
      <c r="AY14" s="24" t="s">
        <v>228</v>
      </c>
      <c r="AZ14" s="24" t="s">
        <v>229</v>
      </c>
      <c r="BA14" s="24"/>
      <c r="BB14" s="24"/>
      <c r="BC14" s="24"/>
      <c r="BD14" s="24">
        <v>7</v>
      </c>
      <c r="BE14" s="24">
        <v>0</v>
      </c>
      <c r="BF14" s="23" t="s">
        <v>230</v>
      </c>
      <c r="BG14" s="23" t="s">
        <v>231</v>
      </c>
      <c r="BH14" s="23">
        <v>43714</v>
      </c>
      <c r="BI14" s="26" t="s">
        <v>127</v>
      </c>
      <c r="BJ14" s="26" t="s">
        <v>232</v>
      </c>
      <c r="BK14" s="29">
        <v>163323</v>
      </c>
      <c r="BL14" s="24" t="s">
        <v>129</v>
      </c>
      <c r="BM14" s="22" t="str">
        <f ca="1">+IF(Tabla1[[#This Row],[FECHA INGRESO]]&gt;=44986,IF((TODAY()-Tabla1[[#This Row],[FECHA INGRESO]])&gt;=50,"ALERTA","TODAVÍA FALTA"),"N/A")</f>
        <v>N/A</v>
      </c>
      <c r="BN14" s="7">
        <f>IFERROR((_xlfn.DAYS(Tabla1[[#This Row],[FECHA INGRESO]],Tabla1[[#This Row],[FECHA RETIRO]]))/30,"")</f>
        <v>-111.43333333333334</v>
      </c>
    </row>
    <row r="15" spans="1:68" x14ac:dyDescent="0.35">
      <c r="A15" s="21">
        <v>1015423702</v>
      </c>
      <c r="B15" s="22" t="s">
        <v>233</v>
      </c>
      <c r="C15" s="23">
        <v>40646</v>
      </c>
      <c r="D15" s="23" t="s">
        <v>131</v>
      </c>
      <c r="E15" s="23" t="s">
        <v>111</v>
      </c>
      <c r="F15" s="23" t="s">
        <v>70</v>
      </c>
      <c r="G15" s="23">
        <v>42800</v>
      </c>
      <c r="H15" s="24">
        <v>24527190219</v>
      </c>
      <c r="I15" s="24" t="s">
        <v>95</v>
      </c>
      <c r="J15" s="24">
        <f>DATEDIF(Tabla1[[#This Row],[FECHA DE NACIMIENTO]],Tabla1[[#This Row],[FECHA ACTUAL]],"Y")</f>
        <v>32</v>
      </c>
      <c r="K15" s="24" t="s">
        <v>73</v>
      </c>
      <c r="L15" s="24" t="s">
        <v>234</v>
      </c>
      <c r="M15" s="24">
        <v>1</v>
      </c>
      <c r="N15" s="24">
        <v>1</v>
      </c>
      <c r="O15" s="24">
        <v>3</v>
      </c>
      <c r="P15" s="24" t="s">
        <v>101</v>
      </c>
      <c r="Q15" s="23">
        <v>33392</v>
      </c>
      <c r="R15" s="24" t="s">
        <v>76</v>
      </c>
      <c r="S15" s="25">
        <v>45119</v>
      </c>
      <c r="T15" s="24">
        <v>6592850</v>
      </c>
      <c r="U15" s="24">
        <v>3208261935</v>
      </c>
      <c r="V15" s="33" t="s">
        <v>235</v>
      </c>
      <c r="W15" s="24" t="s">
        <v>236</v>
      </c>
      <c r="X15" s="24" t="s">
        <v>237</v>
      </c>
      <c r="Y15" s="24" t="s">
        <v>238</v>
      </c>
      <c r="Z15" s="24" t="s">
        <v>82</v>
      </c>
      <c r="AA15" s="24">
        <v>3204914917</v>
      </c>
      <c r="AB15" s="24" t="s">
        <v>101</v>
      </c>
      <c r="AC15" s="24" t="s">
        <v>83</v>
      </c>
      <c r="AD15" s="24" t="e">
        <v>#REF!</v>
      </c>
      <c r="AE15" s="26" t="s">
        <v>151</v>
      </c>
      <c r="AF15" s="26"/>
      <c r="AG15" s="26">
        <v>0</v>
      </c>
      <c r="AH15" s="27" t="s">
        <v>239</v>
      </c>
      <c r="AI15" s="27" t="s">
        <v>240</v>
      </c>
      <c r="AJ15" s="27" t="s">
        <v>240</v>
      </c>
      <c r="AK15" s="24" t="s">
        <v>121</v>
      </c>
      <c r="AL15" s="24" t="s">
        <v>90</v>
      </c>
      <c r="AM15" s="23">
        <v>40646</v>
      </c>
      <c r="AN15" s="28">
        <v>10312458</v>
      </c>
      <c r="AO15" s="28">
        <f t="shared" si="0"/>
        <v>0</v>
      </c>
      <c r="AP15" s="23" t="s">
        <v>241</v>
      </c>
      <c r="AQ15" s="24" t="s">
        <v>242</v>
      </c>
      <c r="AR15" s="24" t="s">
        <v>243</v>
      </c>
      <c r="AS15" s="24">
        <v>4.41</v>
      </c>
      <c r="AT15" s="24">
        <v>0</v>
      </c>
      <c r="AU15" s="24">
        <v>98</v>
      </c>
      <c r="AV15" s="24">
        <v>96</v>
      </c>
      <c r="AW15" s="24">
        <v>96</v>
      </c>
      <c r="AX15" s="24" t="s">
        <v>244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5</v>
      </c>
      <c r="BE15" s="24">
        <v>0</v>
      </c>
      <c r="BF15" s="23">
        <v>43070</v>
      </c>
      <c r="BG15" s="23">
        <v>43089</v>
      </c>
      <c r="BH15" s="23" t="s">
        <v>75</v>
      </c>
      <c r="BI15" s="26">
        <v>0</v>
      </c>
      <c r="BJ15" s="26">
        <v>0</v>
      </c>
      <c r="BK15" s="29">
        <v>0</v>
      </c>
      <c r="BL15" s="24" t="s">
        <v>91</v>
      </c>
      <c r="BM15" s="22" t="str">
        <f ca="1">+IF(Tabla1[[#This Row],[FECHA INGRESO]]&gt;=44986,IF((TODAY()-Tabla1[[#This Row],[FECHA INGRESO]])&gt;=50,"ALERTA","TODAVÍA FALTA"),"N/A")</f>
        <v>N/A</v>
      </c>
      <c r="BN15" s="7" t="str">
        <f>IFERROR((_xlfn.DAYS(Tabla1[[#This Row],[FECHA INGRESO]],Tabla1[[#This Row],[FECHA RETIRO]]))/30,"")</f>
        <v/>
      </c>
    </row>
    <row r="16" spans="1:68" ht="15" customHeight="1" x14ac:dyDescent="0.35">
      <c r="A16" s="31">
        <v>74181409</v>
      </c>
      <c r="B16" s="22" t="s">
        <v>245</v>
      </c>
      <c r="C16" s="23">
        <v>40577</v>
      </c>
      <c r="D16" s="24" t="s">
        <v>188</v>
      </c>
      <c r="E16" s="24" t="s">
        <v>158</v>
      </c>
      <c r="F16" s="24" t="s">
        <v>70</v>
      </c>
      <c r="G16" s="24"/>
      <c r="H16" s="24">
        <v>24024331496</v>
      </c>
      <c r="I16" s="24" t="s">
        <v>72</v>
      </c>
      <c r="J16" s="24">
        <f>DATEDIF(Tabla1[[#This Row],[FECHA DE NACIMIENTO]],Tabla1[[#This Row],[FECHA ACTUAL]],"Y")</f>
        <v>47</v>
      </c>
      <c r="K16" s="24" t="s">
        <v>73</v>
      </c>
      <c r="L16" s="24" t="s">
        <v>112</v>
      </c>
      <c r="M16" s="24" t="s">
        <v>77</v>
      </c>
      <c r="N16" s="24" t="s">
        <v>77</v>
      </c>
      <c r="O16" s="24">
        <v>3</v>
      </c>
      <c r="P16" s="24" t="s">
        <v>101</v>
      </c>
      <c r="Q16" s="23">
        <v>27802</v>
      </c>
      <c r="R16" s="24" t="s">
        <v>76</v>
      </c>
      <c r="S16" s="25">
        <v>45119</v>
      </c>
      <c r="T16" s="24" t="s">
        <v>77</v>
      </c>
      <c r="U16" s="24">
        <v>3208978488</v>
      </c>
      <c r="V16" s="24" t="s">
        <v>246</v>
      </c>
      <c r="W16" s="24" t="s">
        <v>170</v>
      </c>
      <c r="X16" s="24" t="s">
        <v>171</v>
      </c>
      <c r="Y16" s="24" t="s">
        <v>247</v>
      </c>
      <c r="Z16" s="24" t="s">
        <v>162</v>
      </c>
      <c r="AA16" s="24">
        <v>3008902278</v>
      </c>
      <c r="AB16" s="24" t="s">
        <v>77</v>
      </c>
      <c r="AC16" s="24" t="s">
        <v>77</v>
      </c>
      <c r="AD16" s="24" t="s">
        <v>77</v>
      </c>
      <c r="AE16" s="26" t="s">
        <v>183</v>
      </c>
      <c r="AF16" s="26" t="s">
        <v>248</v>
      </c>
      <c r="AG16" s="26"/>
      <c r="AH16" s="27" t="s">
        <v>119</v>
      </c>
      <c r="AI16" s="27" t="s">
        <v>185</v>
      </c>
      <c r="AJ16" s="27" t="s">
        <v>185</v>
      </c>
      <c r="AK16" s="24" t="s">
        <v>121</v>
      </c>
      <c r="AL16" s="24"/>
      <c r="AM16" s="23">
        <v>40515</v>
      </c>
      <c r="AN16" s="28">
        <v>1552500</v>
      </c>
      <c r="AO16" s="28">
        <f t="shared" si="0"/>
        <v>140606</v>
      </c>
      <c r="AP16" s="24"/>
      <c r="AQ16" s="24"/>
      <c r="AR16" s="24"/>
      <c r="AS16" s="24"/>
      <c r="AT16" s="24" t="e">
        <v>#N/A</v>
      </c>
      <c r="AU16" s="24" t="e">
        <v>#N/A</v>
      </c>
      <c r="AV16" s="24">
        <v>91</v>
      </c>
      <c r="AW16" s="24"/>
      <c r="AX16" s="24"/>
      <c r="AY16" s="24"/>
      <c r="AZ16" s="24" t="s">
        <v>249</v>
      </c>
      <c r="BA16" s="24"/>
      <c r="BB16" s="24"/>
      <c r="BC16" s="24"/>
      <c r="BD16" s="24">
        <v>3</v>
      </c>
      <c r="BE16" s="24">
        <v>0</v>
      </c>
      <c r="BF16" s="23">
        <v>41835</v>
      </c>
      <c r="BG16" s="23"/>
      <c r="BH16" s="23">
        <v>42398</v>
      </c>
      <c r="BI16" s="26"/>
      <c r="BJ16" s="26"/>
      <c r="BK16" s="29">
        <v>0</v>
      </c>
      <c r="BL16" s="24" t="s">
        <v>129</v>
      </c>
      <c r="BM16" s="22" t="str">
        <f ca="1">+IF(Tabla1[[#This Row],[FECHA INGRESO]]&gt;=44986,IF((TODAY()-Tabla1[[#This Row],[FECHA INGRESO]])&gt;=50,"ALERTA","TODAVÍA FALTA"),"N/A")</f>
        <v>N/A</v>
      </c>
      <c r="BN16" s="7">
        <f>IFERROR((_xlfn.DAYS(Tabla1[[#This Row],[FECHA INGRESO]],Tabla1[[#This Row],[FECHA RETIRO]]))/30,"")</f>
        <v>-62.766666666666666</v>
      </c>
    </row>
    <row r="17" spans="1:66" x14ac:dyDescent="0.35">
      <c r="A17" s="21">
        <v>80900984</v>
      </c>
      <c r="B17" s="22" t="s">
        <v>250</v>
      </c>
      <c r="C17" s="23">
        <v>41641</v>
      </c>
      <c r="D17" s="24" t="s">
        <v>188</v>
      </c>
      <c r="E17" s="24" t="s">
        <v>110</v>
      </c>
      <c r="F17" s="24" t="s">
        <v>70</v>
      </c>
      <c r="G17" s="24"/>
      <c r="H17" s="24">
        <v>24024724283</v>
      </c>
      <c r="I17" s="24" t="s">
        <v>72</v>
      </c>
      <c r="J17" s="24">
        <f>DATEDIF(Tabla1[[#This Row],[FECHA DE NACIMIENTO]],Tabla1[[#This Row],[FECHA ACTUAL]],"Y")</f>
        <v>38</v>
      </c>
      <c r="K17" s="24" t="s">
        <v>96</v>
      </c>
      <c r="L17" s="24" t="s">
        <v>112</v>
      </c>
      <c r="M17" s="24">
        <v>0</v>
      </c>
      <c r="N17" s="24" t="s">
        <v>77</v>
      </c>
      <c r="O17" s="24">
        <v>2</v>
      </c>
      <c r="P17" s="24" t="s">
        <v>75</v>
      </c>
      <c r="Q17" s="23">
        <v>31070</v>
      </c>
      <c r="R17" s="24" t="s">
        <v>76</v>
      </c>
      <c r="S17" s="25">
        <v>45119</v>
      </c>
      <c r="T17" s="24">
        <v>4746980</v>
      </c>
      <c r="U17" s="24">
        <v>3212056220</v>
      </c>
      <c r="V17" s="24" t="s">
        <v>251</v>
      </c>
      <c r="W17" s="24" t="s">
        <v>252</v>
      </c>
      <c r="X17" s="24" t="s">
        <v>253</v>
      </c>
      <c r="Y17" s="24" t="s">
        <v>254</v>
      </c>
      <c r="Z17" s="24" t="s">
        <v>255</v>
      </c>
      <c r="AA17" s="24">
        <v>7613171</v>
      </c>
      <c r="AB17" s="24" t="s">
        <v>83</v>
      </c>
      <c r="AC17" s="24" t="s">
        <v>83</v>
      </c>
      <c r="AD17" s="24" t="e">
        <v>#REF!</v>
      </c>
      <c r="AE17" s="26" t="s">
        <v>256</v>
      </c>
      <c r="AF17" s="26" t="s">
        <v>257</v>
      </c>
      <c r="AG17" s="26" t="s">
        <v>258</v>
      </c>
      <c r="AH17" s="27" t="s">
        <v>259</v>
      </c>
      <c r="AI17" s="27" t="s">
        <v>260</v>
      </c>
      <c r="AJ17" s="27" t="s">
        <v>260</v>
      </c>
      <c r="AK17" s="24" t="s">
        <v>89</v>
      </c>
      <c r="AL17" s="24" t="s">
        <v>90</v>
      </c>
      <c r="AM17" s="23">
        <v>41641</v>
      </c>
      <c r="AN17" s="28">
        <v>15080000</v>
      </c>
      <c r="AO17" s="28">
        <f t="shared" si="0"/>
        <v>0</v>
      </c>
      <c r="AP17" s="24">
        <v>0</v>
      </c>
      <c r="AQ17" s="24">
        <v>0</v>
      </c>
      <c r="AR17" s="24" t="s">
        <v>261</v>
      </c>
      <c r="AS17" s="24">
        <v>4.04</v>
      </c>
      <c r="AT17" s="24">
        <v>0</v>
      </c>
      <c r="AU17" s="24">
        <v>97</v>
      </c>
      <c r="AV17" s="24">
        <v>93</v>
      </c>
      <c r="AW17" s="24">
        <v>96</v>
      </c>
      <c r="AX17" s="24">
        <v>0</v>
      </c>
      <c r="AY17" s="24" t="s">
        <v>262</v>
      </c>
      <c r="AZ17" s="24">
        <v>0</v>
      </c>
      <c r="BA17" s="24">
        <v>0</v>
      </c>
      <c r="BB17" s="24">
        <v>0</v>
      </c>
      <c r="BC17" s="24">
        <v>0</v>
      </c>
      <c r="BD17" s="24">
        <v>4</v>
      </c>
      <c r="BE17" s="24">
        <v>1</v>
      </c>
      <c r="BF17" s="23" t="s">
        <v>263</v>
      </c>
      <c r="BG17" s="23" t="s">
        <v>264</v>
      </c>
      <c r="BH17" s="23" t="s">
        <v>75</v>
      </c>
      <c r="BI17" s="26">
        <v>0</v>
      </c>
      <c r="BJ17" s="26">
        <v>0</v>
      </c>
      <c r="BK17" s="29">
        <v>0</v>
      </c>
      <c r="BL17" s="24" t="s">
        <v>91</v>
      </c>
      <c r="BM17" s="22" t="str">
        <f ca="1">+IF(Tabla1[[#This Row],[FECHA INGRESO]]&gt;=44986,IF((TODAY()-Tabla1[[#This Row],[FECHA INGRESO]])&gt;=50,"ALERTA","TODAVÍA FALTA"),"N/A")</f>
        <v>N/A</v>
      </c>
      <c r="BN17" s="7" t="str">
        <f>IFERROR((_xlfn.DAYS(Tabla1[[#This Row],[FECHA INGRESO]],Tabla1[[#This Row],[FECHA RETIRO]]))/30,"")</f>
        <v/>
      </c>
    </row>
    <row r="18" spans="1:66" ht="15" customHeight="1" x14ac:dyDescent="0.35">
      <c r="A18" s="31">
        <v>80794243</v>
      </c>
      <c r="B18" s="22" t="s">
        <v>265</v>
      </c>
      <c r="C18" s="23">
        <v>41641</v>
      </c>
      <c r="D18" s="24" t="s">
        <v>266</v>
      </c>
      <c r="E18" s="24" t="s">
        <v>267</v>
      </c>
      <c r="F18" s="24" t="s">
        <v>70</v>
      </c>
      <c r="G18" s="24"/>
      <c r="H18" s="24">
        <v>24028677435</v>
      </c>
      <c r="I18" s="24" t="s">
        <v>72</v>
      </c>
      <c r="J18" s="24">
        <f>DATEDIF(Tabla1[[#This Row],[FECHA DE NACIMIENTO]],Tabla1[[#This Row],[FECHA ACTUAL]],"Y")</f>
        <v>38</v>
      </c>
      <c r="K18" s="24" t="s">
        <v>96</v>
      </c>
      <c r="L18" s="24" t="s">
        <v>112</v>
      </c>
      <c r="M18" s="24">
        <v>2</v>
      </c>
      <c r="N18" s="24">
        <v>2</v>
      </c>
      <c r="O18" s="24">
        <v>5</v>
      </c>
      <c r="P18" s="24" t="s">
        <v>75</v>
      </c>
      <c r="Q18" s="23">
        <v>30890</v>
      </c>
      <c r="R18" s="24" t="s">
        <v>76</v>
      </c>
      <c r="S18" s="25">
        <v>45119</v>
      </c>
      <c r="T18" s="24">
        <v>2627341</v>
      </c>
      <c r="U18" s="24">
        <v>3212056222</v>
      </c>
      <c r="V18" s="24" t="s">
        <v>268</v>
      </c>
      <c r="W18" s="24" t="s">
        <v>269</v>
      </c>
      <c r="X18" s="24" t="s">
        <v>270</v>
      </c>
      <c r="Y18" s="24" t="s">
        <v>271</v>
      </c>
      <c r="Z18" s="24" t="s">
        <v>117</v>
      </c>
      <c r="AA18" s="24">
        <v>3115462603</v>
      </c>
      <c r="AB18" s="24" t="s">
        <v>77</v>
      </c>
      <c r="AC18" s="24" t="s">
        <v>77</v>
      </c>
      <c r="AD18" s="24" t="s">
        <v>77</v>
      </c>
      <c r="AE18" s="26" t="s">
        <v>102</v>
      </c>
      <c r="AF18" s="26" t="s">
        <v>103</v>
      </c>
      <c r="AG18" s="26"/>
      <c r="AH18" s="27" t="s">
        <v>272</v>
      </c>
      <c r="AI18" s="27" t="s">
        <v>214</v>
      </c>
      <c r="AJ18" s="27" t="s">
        <v>214</v>
      </c>
      <c r="AK18" s="24" t="s">
        <v>89</v>
      </c>
      <c r="AL18" s="24" t="s">
        <v>90</v>
      </c>
      <c r="AM18" s="23">
        <v>40555</v>
      </c>
      <c r="AN18" s="28">
        <v>3312000</v>
      </c>
      <c r="AO18" s="28">
        <f t="shared" si="0"/>
        <v>0</v>
      </c>
      <c r="AP18" s="24"/>
      <c r="AQ18" s="24"/>
      <c r="AR18" s="24"/>
      <c r="AS18" s="24">
        <v>4.16</v>
      </c>
      <c r="AT18" s="24" t="e">
        <v>#N/A</v>
      </c>
      <c r="AU18" s="24" t="e">
        <v>#N/A</v>
      </c>
      <c r="AV18" s="24">
        <v>93</v>
      </c>
      <c r="AW18" s="24"/>
      <c r="AX18" s="24"/>
      <c r="AY18" s="24"/>
      <c r="AZ18" s="24"/>
      <c r="BA18" s="24"/>
      <c r="BB18" s="24"/>
      <c r="BC18" s="24"/>
      <c r="BD18" s="24">
        <v>4</v>
      </c>
      <c r="BE18" s="24">
        <v>1</v>
      </c>
      <c r="BF18" s="23">
        <v>43070</v>
      </c>
      <c r="BG18" s="23">
        <v>43127</v>
      </c>
      <c r="BH18" s="23">
        <v>43333</v>
      </c>
      <c r="BI18" s="26" t="s">
        <v>127</v>
      </c>
      <c r="BJ18" s="26" t="s">
        <v>273</v>
      </c>
      <c r="BK18" s="29">
        <v>0</v>
      </c>
      <c r="BL18" s="24" t="s">
        <v>129</v>
      </c>
      <c r="BM18" s="22" t="str">
        <f ca="1">+IF(Tabla1[[#This Row],[FECHA INGRESO]]&gt;=44986,IF((TODAY()-Tabla1[[#This Row],[FECHA INGRESO]])&gt;=50,"ALERTA","TODAVÍA FALTA"),"N/A")</f>
        <v>N/A</v>
      </c>
      <c r="BN18" s="7">
        <f>IFERROR((_xlfn.DAYS(Tabla1[[#This Row],[FECHA INGRESO]],Tabla1[[#This Row],[FECHA RETIRO]]))/30,"")</f>
        <v>-92.6</v>
      </c>
    </row>
    <row r="19" spans="1:66" ht="15" customHeight="1" x14ac:dyDescent="0.35">
      <c r="A19" s="31">
        <v>53117687</v>
      </c>
      <c r="B19" s="22" t="s">
        <v>274</v>
      </c>
      <c r="C19" s="23">
        <v>40940</v>
      </c>
      <c r="D19" s="24" t="s">
        <v>266</v>
      </c>
      <c r="E19" s="24" t="s">
        <v>111</v>
      </c>
      <c r="F19" s="24" t="s">
        <v>70</v>
      </c>
      <c r="G19" s="24"/>
      <c r="H19" s="24">
        <v>24025372522</v>
      </c>
      <c r="I19" s="24" t="s">
        <v>95</v>
      </c>
      <c r="J19" s="24">
        <f>DATEDIF(Tabla1[[#This Row],[FECHA DE NACIMIENTO]],Tabla1[[#This Row],[FECHA ACTUAL]],"Y")</f>
        <v>38</v>
      </c>
      <c r="K19" s="24" t="s">
        <v>96</v>
      </c>
      <c r="L19" s="24" t="s">
        <v>112</v>
      </c>
      <c r="M19" s="24">
        <v>1</v>
      </c>
      <c r="N19" s="24">
        <v>1</v>
      </c>
      <c r="O19" s="24">
        <v>2</v>
      </c>
      <c r="P19" s="24" t="s">
        <v>101</v>
      </c>
      <c r="Q19" s="23">
        <v>31181</v>
      </c>
      <c r="R19" s="24" t="s">
        <v>76</v>
      </c>
      <c r="S19" s="25">
        <v>45119</v>
      </c>
      <c r="T19" s="24" t="s">
        <v>77</v>
      </c>
      <c r="U19" s="24">
        <v>3112048536</v>
      </c>
      <c r="V19" s="24" t="e">
        <v>#N/A</v>
      </c>
      <c r="W19" s="24" t="s">
        <v>275</v>
      </c>
      <c r="X19" s="24" t="s">
        <v>276</v>
      </c>
      <c r="Y19" s="24" t="s">
        <v>277</v>
      </c>
      <c r="Z19" s="24" t="s">
        <v>162</v>
      </c>
      <c r="AA19" s="24">
        <v>3182153803</v>
      </c>
      <c r="AB19" s="24" t="s">
        <v>77</v>
      </c>
      <c r="AC19" s="24" t="s">
        <v>77</v>
      </c>
      <c r="AD19" s="24" t="s">
        <v>77</v>
      </c>
      <c r="AE19" s="26" t="s">
        <v>183</v>
      </c>
      <c r="AF19" s="26"/>
      <c r="AG19" s="26" t="s">
        <v>278</v>
      </c>
      <c r="AH19" s="27" t="s">
        <v>184</v>
      </c>
      <c r="AI19" s="27" t="s">
        <v>279</v>
      </c>
      <c r="AJ19" s="27" t="s">
        <v>279</v>
      </c>
      <c r="AK19" s="24" t="s">
        <v>121</v>
      </c>
      <c r="AL19" s="24"/>
      <c r="AM19" s="23">
        <v>40647</v>
      </c>
      <c r="AN19" s="28">
        <v>672750</v>
      </c>
      <c r="AO19" s="28">
        <f t="shared" si="0"/>
        <v>140606</v>
      </c>
      <c r="AP19" s="24"/>
      <c r="AQ19" s="24"/>
      <c r="AR19" s="24"/>
      <c r="AS19" s="24"/>
      <c r="AT19" s="24">
        <v>76</v>
      </c>
      <c r="AU19" s="24" t="e">
        <v>#N/A</v>
      </c>
      <c r="AV19" s="24" t="e">
        <v>#N/A</v>
      </c>
      <c r="AW19" s="24"/>
      <c r="AX19" s="24"/>
      <c r="AY19" s="24" t="s">
        <v>280</v>
      </c>
      <c r="AZ19" s="24" t="s">
        <v>228</v>
      </c>
      <c r="BA19" s="24"/>
      <c r="BB19" s="24"/>
      <c r="BC19" s="24"/>
      <c r="BD19" s="24">
        <v>3</v>
      </c>
      <c r="BE19" s="24">
        <v>0</v>
      </c>
      <c r="BF19" s="23">
        <v>42100</v>
      </c>
      <c r="BG19" s="23">
        <v>42117</v>
      </c>
      <c r="BH19" s="23">
        <v>42307</v>
      </c>
      <c r="BI19" s="26"/>
      <c r="BJ19" s="26"/>
      <c r="BK19" s="29">
        <v>251885</v>
      </c>
      <c r="BL19" s="24" t="s">
        <v>129</v>
      </c>
      <c r="BM19" s="22" t="str">
        <f ca="1">+IF(Tabla1[[#This Row],[FECHA INGRESO]]&gt;=44986,IF((TODAY()-Tabla1[[#This Row],[FECHA INGRESO]])&gt;=50,"ALERTA","TODAVÍA FALTA"),"N/A")</f>
        <v>N/A</v>
      </c>
      <c r="BN19" s="7">
        <f>IFERROR((_xlfn.DAYS(Tabla1[[#This Row],[FECHA INGRESO]],Tabla1[[#This Row],[FECHA RETIRO]]))/30,"")</f>
        <v>-55.333333333333336</v>
      </c>
    </row>
    <row r="20" spans="1:66" x14ac:dyDescent="0.35">
      <c r="A20" s="34">
        <v>53048421</v>
      </c>
      <c r="B20" s="22" t="s">
        <v>281</v>
      </c>
      <c r="C20" s="23">
        <v>40940</v>
      </c>
      <c r="D20" s="24" t="s">
        <v>93</v>
      </c>
      <c r="E20" s="24" t="s">
        <v>111</v>
      </c>
      <c r="F20" s="24" t="s">
        <v>70</v>
      </c>
      <c r="G20" s="24"/>
      <c r="H20" s="24">
        <v>24025784985</v>
      </c>
      <c r="I20" s="24" t="s">
        <v>95</v>
      </c>
      <c r="J20" s="24">
        <f>DATEDIF(Tabla1[[#This Row],[FECHA DE NACIMIENTO]],Tabla1[[#This Row],[FECHA ACTUAL]],"Y")</f>
        <v>38</v>
      </c>
      <c r="K20" s="24" t="s">
        <v>73</v>
      </c>
      <c r="L20" s="24" t="s">
        <v>112</v>
      </c>
      <c r="M20" s="24" t="s">
        <v>77</v>
      </c>
      <c r="N20" s="24">
        <v>1</v>
      </c>
      <c r="O20" s="24">
        <v>2</v>
      </c>
      <c r="P20" s="24" t="s">
        <v>101</v>
      </c>
      <c r="Q20" s="23">
        <v>31078</v>
      </c>
      <c r="R20" s="24" t="s">
        <v>76</v>
      </c>
      <c r="S20" s="25">
        <v>45119</v>
      </c>
      <c r="T20" s="24">
        <v>7671439</v>
      </c>
      <c r="U20" s="24">
        <v>3134464915</v>
      </c>
      <c r="V20" s="24" t="s">
        <v>282</v>
      </c>
      <c r="W20" s="24" t="s">
        <v>283</v>
      </c>
      <c r="X20" s="24" t="s">
        <v>253</v>
      </c>
      <c r="Y20" s="24" t="s">
        <v>284</v>
      </c>
      <c r="Z20" s="24" t="s">
        <v>285</v>
      </c>
      <c r="AA20" s="24">
        <v>3112255799</v>
      </c>
      <c r="AB20" s="24" t="s">
        <v>77</v>
      </c>
      <c r="AC20" s="24" t="s">
        <v>77</v>
      </c>
      <c r="AD20" s="24" t="s">
        <v>77</v>
      </c>
      <c r="AE20" s="26" t="s">
        <v>151</v>
      </c>
      <c r="AF20" s="26"/>
      <c r="AG20" s="26"/>
      <c r="AH20" s="27" t="s">
        <v>184</v>
      </c>
      <c r="AI20" s="27" t="s">
        <v>286</v>
      </c>
      <c r="AJ20" s="27" t="s">
        <v>165</v>
      </c>
      <c r="AK20" s="24" t="s">
        <v>121</v>
      </c>
      <c r="AL20" s="24" t="s">
        <v>90</v>
      </c>
      <c r="AM20" s="23">
        <v>40686</v>
      </c>
      <c r="AN20" s="28">
        <v>877803</v>
      </c>
      <c r="AO20" s="28">
        <f t="shared" si="0"/>
        <v>140606</v>
      </c>
      <c r="AP20" s="24" t="s">
        <v>287</v>
      </c>
      <c r="AQ20" s="24" t="s">
        <v>288</v>
      </c>
      <c r="AR20" s="24" t="s">
        <v>289</v>
      </c>
      <c r="AS20" s="24">
        <v>4.76</v>
      </c>
      <c r="AT20" s="24">
        <v>91</v>
      </c>
      <c r="AU20" s="24" t="e">
        <v>#N/A</v>
      </c>
      <c r="AV20" s="24" t="e">
        <v>#N/A</v>
      </c>
      <c r="AW20" s="24"/>
      <c r="AX20" s="24"/>
      <c r="AY20" s="24"/>
      <c r="AZ20" s="24"/>
      <c r="BA20" s="24"/>
      <c r="BB20" s="24"/>
      <c r="BC20" s="24"/>
      <c r="BD20" s="24">
        <v>6</v>
      </c>
      <c r="BE20" s="24">
        <v>0</v>
      </c>
      <c r="BF20" s="23" t="s">
        <v>290</v>
      </c>
      <c r="BG20" s="23" t="s">
        <v>291</v>
      </c>
      <c r="BH20" s="23">
        <v>43890</v>
      </c>
      <c r="BI20" s="26" t="s">
        <v>127</v>
      </c>
      <c r="BJ20" s="26" t="s">
        <v>292</v>
      </c>
      <c r="BK20" s="29">
        <v>0</v>
      </c>
      <c r="BL20" s="24" t="s">
        <v>129</v>
      </c>
      <c r="BM20" s="22" t="str">
        <f ca="1">+IF(Tabla1[[#This Row],[FECHA INGRESO]]&gt;=44986,IF((TODAY()-Tabla1[[#This Row],[FECHA INGRESO]])&gt;=50,"ALERTA","TODAVÍA FALTA"),"N/A")</f>
        <v>N/A</v>
      </c>
      <c r="BN20" s="7">
        <f>IFERROR((_xlfn.DAYS(Tabla1[[#This Row],[FECHA INGRESO]],Tabla1[[#This Row],[FECHA RETIRO]]))/30,"")</f>
        <v>-106.8</v>
      </c>
    </row>
    <row r="21" spans="1:66" ht="15" customHeight="1" x14ac:dyDescent="0.35">
      <c r="A21" s="31">
        <v>94513265</v>
      </c>
      <c r="B21" s="22" t="s">
        <v>293</v>
      </c>
      <c r="C21" s="23">
        <v>41214</v>
      </c>
      <c r="D21" s="24" t="s">
        <v>93</v>
      </c>
      <c r="E21" s="24" t="s">
        <v>110</v>
      </c>
      <c r="F21" s="24" t="s">
        <v>70</v>
      </c>
      <c r="G21" s="24"/>
      <c r="H21" s="24">
        <v>24025951444</v>
      </c>
      <c r="I21" s="24" t="s">
        <v>72</v>
      </c>
      <c r="J21" s="24">
        <f>DATEDIF(Tabla1[[#This Row],[FECHA DE NACIMIENTO]],Tabla1[[#This Row],[FECHA ACTUAL]],"Y")</f>
        <v>45</v>
      </c>
      <c r="K21" s="24" t="s">
        <v>96</v>
      </c>
      <c r="L21" s="24" t="s">
        <v>112</v>
      </c>
      <c r="M21" s="24" t="s">
        <v>77</v>
      </c>
      <c r="N21" s="24" t="s">
        <v>77</v>
      </c>
      <c r="O21" s="24">
        <v>2</v>
      </c>
      <c r="P21" s="24" t="s">
        <v>75</v>
      </c>
      <c r="Q21" s="23">
        <v>28495</v>
      </c>
      <c r="R21" s="24" t="s">
        <v>76</v>
      </c>
      <c r="S21" s="25">
        <v>45119</v>
      </c>
      <c r="T21" s="24" t="s">
        <v>77</v>
      </c>
      <c r="U21" s="24">
        <v>3158175161</v>
      </c>
      <c r="V21" s="24" t="s">
        <v>294</v>
      </c>
      <c r="W21" s="24" t="s">
        <v>295</v>
      </c>
      <c r="X21" s="24" t="s">
        <v>296</v>
      </c>
      <c r="Y21" s="24" t="s">
        <v>297</v>
      </c>
      <c r="Z21" s="24" t="s">
        <v>162</v>
      </c>
      <c r="AA21" s="24">
        <v>3166041168</v>
      </c>
      <c r="AB21" s="24" t="s">
        <v>77</v>
      </c>
      <c r="AC21" s="24" t="s">
        <v>77</v>
      </c>
      <c r="AD21" s="24" t="s">
        <v>77</v>
      </c>
      <c r="AE21" s="26" t="s">
        <v>183</v>
      </c>
      <c r="AF21" s="26" t="s">
        <v>298</v>
      </c>
      <c r="AG21" s="26"/>
      <c r="AH21" s="27" t="s">
        <v>299</v>
      </c>
      <c r="AI21" s="27" t="s">
        <v>197</v>
      </c>
      <c r="AJ21" s="27" t="s">
        <v>197</v>
      </c>
      <c r="AK21" s="24" t="s">
        <v>121</v>
      </c>
      <c r="AL21" s="24"/>
      <c r="AM21" s="23">
        <v>40701</v>
      </c>
      <c r="AN21" s="28">
        <v>1086750</v>
      </c>
      <c r="AO21" s="28">
        <f t="shared" si="0"/>
        <v>140606</v>
      </c>
      <c r="AP21" s="24"/>
      <c r="AQ21" s="24"/>
      <c r="AR21" s="24"/>
      <c r="AS21" s="24"/>
      <c r="AT21" s="24" t="e">
        <v>#N/A</v>
      </c>
      <c r="AU21" s="24" t="e">
        <v>#N/A</v>
      </c>
      <c r="AV21" s="24" t="e">
        <v>#N/A</v>
      </c>
      <c r="AW21" s="24"/>
      <c r="AX21" s="24"/>
      <c r="AY21" s="24"/>
      <c r="AZ21" s="24"/>
      <c r="BA21" s="24"/>
      <c r="BB21" s="24"/>
      <c r="BC21" s="24"/>
      <c r="BD21" s="24">
        <v>3</v>
      </c>
      <c r="BE21" s="24">
        <v>0</v>
      </c>
      <c r="BF21" s="23">
        <v>42325</v>
      </c>
      <c r="BG21" s="23">
        <v>42342</v>
      </c>
      <c r="BH21" s="23">
        <v>42585</v>
      </c>
      <c r="BI21" s="26"/>
      <c r="BJ21" s="26"/>
      <c r="BK21" s="29">
        <v>0</v>
      </c>
      <c r="BL21" s="24" t="s">
        <v>129</v>
      </c>
      <c r="BM21" s="22" t="str">
        <f ca="1">+IF(Tabla1[[#This Row],[FECHA INGRESO]]&gt;=44986,IF((TODAY()-Tabla1[[#This Row],[FECHA INGRESO]])&gt;=50,"ALERTA","TODAVÍA FALTA"),"N/A")</f>
        <v>N/A</v>
      </c>
      <c r="BN21" s="7">
        <f>IFERROR((_xlfn.DAYS(Tabla1[[#This Row],[FECHA INGRESO]],Tabla1[[#This Row],[FECHA RETIRO]]))/30,"")</f>
        <v>-62.8</v>
      </c>
    </row>
    <row r="22" spans="1:66" ht="15" customHeight="1" x14ac:dyDescent="0.35">
      <c r="A22" s="31">
        <v>11407985</v>
      </c>
      <c r="B22" s="22" t="s">
        <v>300</v>
      </c>
      <c r="C22" s="23">
        <v>41821</v>
      </c>
      <c r="D22" s="24" t="s">
        <v>168</v>
      </c>
      <c r="E22" s="24" t="s">
        <v>111</v>
      </c>
      <c r="F22" s="24" t="s">
        <v>70</v>
      </c>
      <c r="G22" s="24"/>
      <c r="H22" s="24">
        <v>24025949922</v>
      </c>
      <c r="I22" s="24" t="s">
        <v>72</v>
      </c>
      <c r="J22" s="24">
        <f>DATEDIF(Tabla1[[#This Row],[FECHA DE NACIMIENTO]],Tabla1[[#This Row],[FECHA ACTUAL]],"Y")</f>
        <v>59</v>
      </c>
      <c r="K22" s="24" t="s">
        <v>96</v>
      </c>
      <c r="L22" s="24" t="s">
        <v>74</v>
      </c>
      <c r="M22" s="24">
        <v>3</v>
      </c>
      <c r="N22" s="24">
        <v>3</v>
      </c>
      <c r="O22" s="24">
        <v>2</v>
      </c>
      <c r="P22" s="24"/>
      <c r="Q22" s="23">
        <v>23206</v>
      </c>
      <c r="R22" s="24" t="s">
        <v>76</v>
      </c>
      <c r="S22" s="25">
        <v>45119</v>
      </c>
      <c r="T22" s="24" t="s">
        <v>77</v>
      </c>
      <c r="U22" s="24">
        <v>3127409791</v>
      </c>
      <c r="V22" s="24" t="s">
        <v>301</v>
      </c>
      <c r="W22" s="24" t="s">
        <v>302</v>
      </c>
      <c r="X22" s="24"/>
      <c r="Y22" s="24" t="s">
        <v>303</v>
      </c>
      <c r="Z22" s="24" t="s">
        <v>82</v>
      </c>
      <c r="AA22" s="24">
        <v>3104301528</v>
      </c>
      <c r="AB22" s="24" t="s">
        <v>77</v>
      </c>
      <c r="AC22" s="24" t="s">
        <v>77</v>
      </c>
      <c r="AD22" s="24" t="s">
        <v>77</v>
      </c>
      <c r="AE22" s="26" t="s">
        <v>151</v>
      </c>
      <c r="AF22" s="26"/>
      <c r="AG22" s="26"/>
      <c r="AH22" s="27" t="s">
        <v>299</v>
      </c>
      <c r="AI22" s="27" t="s">
        <v>304</v>
      </c>
      <c r="AJ22" s="27" t="s">
        <v>304</v>
      </c>
      <c r="AK22" s="24" t="s">
        <v>121</v>
      </c>
      <c r="AL22" s="24"/>
      <c r="AM22" s="23">
        <v>40701</v>
      </c>
      <c r="AN22" s="28">
        <v>879750</v>
      </c>
      <c r="AO22" s="28">
        <f t="shared" si="0"/>
        <v>140606</v>
      </c>
      <c r="AP22" s="24"/>
      <c r="AQ22" s="24"/>
      <c r="AR22" s="24" t="s">
        <v>305</v>
      </c>
      <c r="AS22" s="24"/>
      <c r="AT22" s="24" t="e">
        <v>#N/A</v>
      </c>
      <c r="AU22" s="24" t="e">
        <v>#N/A</v>
      </c>
      <c r="AV22" s="24" t="e">
        <v>#N/A</v>
      </c>
      <c r="AW22" s="24"/>
      <c r="AX22" s="24"/>
      <c r="AY22" s="24"/>
      <c r="AZ22" s="24"/>
      <c r="BA22" s="24"/>
      <c r="BB22" s="24"/>
      <c r="BC22" s="24"/>
      <c r="BD22" s="24">
        <v>1</v>
      </c>
      <c r="BE22" s="24">
        <v>0</v>
      </c>
      <c r="BF22" s="23">
        <v>41665</v>
      </c>
      <c r="BG22" s="23"/>
      <c r="BH22" s="23">
        <v>42410</v>
      </c>
      <c r="BI22" s="26"/>
      <c r="BJ22" s="26"/>
      <c r="BK22" s="29">
        <v>0</v>
      </c>
      <c r="BL22" s="24" t="s">
        <v>129</v>
      </c>
      <c r="BM22" s="22" t="str">
        <f ca="1">+IF(Tabla1[[#This Row],[FECHA INGRESO]]&gt;=44986,IF((TODAY()-Tabla1[[#This Row],[FECHA INGRESO]])&gt;=50,"ALERTA","TODAVÍA FALTA"),"N/A")</f>
        <v>N/A</v>
      </c>
      <c r="BN22" s="7">
        <f>IFERROR((_xlfn.DAYS(Tabla1[[#This Row],[FECHA INGRESO]],Tabla1[[#This Row],[FECHA RETIRO]]))/30,"")</f>
        <v>-56.966666666666669</v>
      </c>
    </row>
    <row r="23" spans="1:66" ht="15" customHeight="1" x14ac:dyDescent="0.35">
      <c r="A23" s="31">
        <v>1019073536</v>
      </c>
      <c r="B23" s="22" t="s">
        <v>306</v>
      </c>
      <c r="C23" s="23">
        <v>40980</v>
      </c>
      <c r="D23" s="24" t="s">
        <v>131</v>
      </c>
      <c r="E23" s="24" t="s">
        <v>111</v>
      </c>
      <c r="F23" s="24" t="s">
        <v>70</v>
      </c>
      <c r="G23" s="24"/>
      <c r="H23" s="24">
        <v>24047245839</v>
      </c>
      <c r="I23" s="24" t="s">
        <v>95</v>
      </c>
      <c r="J23" s="24">
        <f>DATEDIF(Tabla1[[#This Row],[FECHA DE NACIMIENTO]],Tabla1[[#This Row],[FECHA ACTUAL]],"Y")</f>
        <v>30</v>
      </c>
      <c r="K23" s="24" t="s">
        <v>96</v>
      </c>
      <c r="L23" s="24" t="s">
        <v>74</v>
      </c>
      <c r="M23" s="24">
        <v>1</v>
      </c>
      <c r="N23" s="24">
        <v>1</v>
      </c>
      <c r="O23" s="24">
        <v>2</v>
      </c>
      <c r="P23" s="24" t="s">
        <v>101</v>
      </c>
      <c r="Q23" s="23">
        <v>33820</v>
      </c>
      <c r="R23" s="24" t="s">
        <v>76</v>
      </c>
      <c r="S23" s="25">
        <v>45119</v>
      </c>
      <c r="T23" s="24">
        <v>4021470</v>
      </c>
      <c r="U23" s="24" t="s">
        <v>77</v>
      </c>
      <c r="V23" s="24" t="e">
        <v>#N/A</v>
      </c>
      <c r="W23" s="24" t="s">
        <v>307</v>
      </c>
      <c r="X23" s="24" t="s">
        <v>308</v>
      </c>
      <c r="Y23" s="24" t="s">
        <v>309</v>
      </c>
      <c r="Z23" s="24" t="s">
        <v>117</v>
      </c>
      <c r="AA23" s="24">
        <v>3147704088</v>
      </c>
      <c r="AB23" s="24" t="s">
        <v>77</v>
      </c>
      <c r="AC23" s="24" t="s">
        <v>77</v>
      </c>
      <c r="AD23" s="24" t="s">
        <v>77</v>
      </c>
      <c r="AE23" s="26" t="s">
        <v>102</v>
      </c>
      <c r="AF23" s="26"/>
      <c r="AG23" s="26" t="s">
        <v>310</v>
      </c>
      <c r="AH23" s="27" t="s">
        <v>311</v>
      </c>
      <c r="AI23" s="27" t="s">
        <v>312</v>
      </c>
      <c r="AJ23" s="27" t="s">
        <v>312</v>
      </c>
      <c r="AK23" s="24" t="s">
        <v>89</v>
      </c>
      <c r="AL23" s="24"/>
      <c r="AM23" s="23">
        <v>40742</v>
      </c>
      <c r="AN23" s="28">
        <v>776250</v>
      </c>
      <c r="AO23" s="28">
        <f t="shared" si="0"/>
        <v>140606</v>
      </c>
      <c r="AP23" s="24"/>
      <c r="AQ23" s="24"/>
      <c r="AR23" s="24"/>
      <c r="AS23" s="24"/>
      <c r="AT23" s="24" t="e">
        <v>#N/A</v>
      </c>
      <c r="AU23" s="24" t="e">
        <v>#N/A</v>
      </c>
      <c r="AV23" s="24" t="e">
        <v>#N/A</v>
      </c>
      <c r="AW23" s="24"/>
      <c r="AX23" s="24"/>
      <c r="AY23" s="24"/>
      <c r="AZ23" s="24"/>
      <c r="BA23" s="24"/>
      <c r="BB23" s="24"/>
      <c r="BC23" s="24"/>
      <c r="BD23" s="24">
        <v>0</v>
      </c>
      <c r="BE23" s="24">
        <v>0</v>
      </c>
      <c r="BF23" s="23"/>
      <c r="BG23" s="23"/>
      <c r="BH23" s="23">
        <v>41774</v>
      </c>
      <c r="BI23" s="26"/>
      <c r="BJ23" s="26"/>
      <c r="BK23" s="29">
        <v>0</v>
      </c>
      <c r="BL23" s="24" t="s">
        <v>129</v>
      </c>
      <c r="BM23" s="22" t="str">
        <f ca="1">+IF(Tabla1[[#This Row],[FECHA INGRESO]]&gt;=44986,IF((TODAY()-Tabla1[[#This Row],[FECHA INGRESO]])&gt;=50,"ALERTA","TODAVÍA FALTA"),"N/A")</f>
        <v>N/A</v>
      </c>
      <c r="BN23" s="7">
        <f>IFERROR((_xlfn.DAYS(Tabla1[[#This Row],[FECHA INGRESO]],Tabla1[[#This Row],[FECHA RETIRO]]))/30,"")</f>
        <v>-34.4</v>
      </c>
    </row>
    <row r="24" spans="1:66" ht="15" customHeight="1" x14ac:dyDescent="0.35">
      <c r="A24" s="31">
        <v>1018424383</v>
      </c>
      <c r="B24" s="22" t="s">
        <v>313</v>
      </c>
      <c r="C24" s="23">
        <v>41094</v>
      </c>
      <c r="D24" s="24" t="s">
        <v>93</v>
      </c>
      <c r="E24" s="24" t="s">
        <v>111</v>
      </c>
      <c r="F24" s="24" t="s">
        <v>70</v>
      </c>
      <c r="G24" s="24"/>
      <c r="H24" s="24">
        <v>24026565062</v>
      </c>
      <c r="I24" s="24" t="s">
        <v>72</v>
      </c>
      <c r="J24" s="24">
        <f>DATEDIF(Tabla1[[#This Row],[FECHA DE NACIMIENTO]],Tabla1[[#This Row],[FECHA ACTUAL]],"Y")</f>
        <v>34</v>
      </c>
      <c r="K24" s="24" t="s">
        <v>73</v>
      </c>
      <c r="L24" s="24" t="s">
        <v>74</v>
      </c>
      <c r="M24" s="24">
        <v>1</v>
      </c>
      <c r="N24" s="24">
        <v>2</v>
      </c>
      <c r="O24" s="24">
        <v>4</v>
      </c>
      <c r="P24" s="24" t="s">
        <v>75</v>
      </c>
      <c r="Q24" s="23">
        <v>32593</v>
      </c>
      <c r="R24" s="24" t="s">
        <v>76</v>
      </c>
      <c r="S24" s="25">
        <v>45119</v>
      </c>
      <c r="T24" s="24">
        <v>4318711</v>
      </c>
      <c r="U24" s="24">
        <v>3167471877</v>
      </c>
      <c r="V24" s="24" t="s">
        <v>314</v>
      </c>
      <c r="W24" s="24" t="s">
        <v>315</v>
      </c>
      <c r="X24" s="24" t="s">
        <v>316</v>
      </c>
      <c r="Y24" s="24" t="s">
        <v>317</v>
      </c>
      <c r="Z24" s="24" t="s">
        <v>82</v>
      </c>
      <c r="AA24" s="24">
        <v>3214678595</v>
      </c>
      <c r="AB24" s="24" t="s">
        <v>77</v>
      </c>
      <c r="AC24" s="24" t="s">
        <v>77</v>
      </c>
      <c r="AD24" s="24" t="s">
        <v>77</v>
      </c>
      <c r="AE24" s="26" t="s">
        <v>102</v>
      </c>
      <c r="AF24" s="26" t="s">
        <v>318</v>
      </c>
      <c r="AG24" s="26"/>
      <c r="AH24" s="27" t="s">
        <v>299</v>
      </c>
      <c r="AI24" s="27" t="s">
        <v>197</v>
      </c>
      <c r="AJ24" s="27" t="s">
        <v>197</v>
      </c>
      <c r="AK24" s="24" t="s">
        <v>121</v>
      </c>
      <c r="AL24" s="24" t="s">
        <v>90</v>
      </c>
      <c r="AM24" s="23">
        <v>40802</v>
      </c>
      <c r="AN24" s="28">
        <v>1314450</v>
      </c>
      <c r="AO24" s="28">
        <f t="shared" si="0"/>
        <v>140606</v>
      </c>
      <c r="AP24" s="24"/>
      <c r="AQ24" s="24"/>
      <c r="AR24" s="24" t="s">
        <v>289</v>
      </c>
      <c r="AS24" s="24"/>
      <c r="AT24" s="24" t="e">
        <v>#N/A</v>
      </c>
      <c r="AU24" s="24" t="e">
        <v>#N/A</v>
      </c>
      <c r="AV24" s="24" t="e">
        <v>#N/A</v>
      </c>
      <c r="AW24" s="24"/>
      <c r="AX24" s="24"/>
      <c r="AY24" s="24"/>
      <c r="AZ24" s="24"/>
      <c r="BA24" s="24"/>
      <c r="BB24" s="24"/>
      <c r="BC24" s="24"/>
      <c r="BD24" s="24">
        <v>0</v>
      </c>
      <c r="BE24" s="24">
        <v>0</v>
      </c>
      <c r="BF24" s="23">
        <v>42920</v>
      </c>
      <c r="BG24" s="23">
        <v>42942</v>
      </c>
      <c r="BH24" s="23">
        <v>43042</v>
      </c>
      <c r="BI24" s="26" t="s">
        <v>143</v>
      </c>
      <c r="BJ24" s="26" t="s">
        <v>199</v>
      </c>
      <c r="BK24" s="29">
        <v>223644</v>
      </c>
      <c r="BL24" s="24" t="s">
        <v>129</v>
      </c>
      <c r="BM24" s="22" t="str">
        <f ca="1">+IF(Tabla1[[#This Row],[FECHA INGRESO]]&gt;=44986,IF((TODAY()-Tabla1[[#This Row],[FECHA INGRESO]])&gt;=50,"ALERTA","TODAVÍA FALTA"),"N/A")</f>
        <v>N/A</v>
      </c>
      <c r="BN24" s="7">
        <f>IFERROR((_xlfn.DAYS(Tabla1[[#This Row],[FECHA INGRESO]],Tabla1[[#This Row],[FECHA RETIRO]]))/30,"")</f>
        <v>-74.666666666666671</v>
      </c>
    </row>
    <row r="25" spans="1:66" ht="15" customHeight="1" x14ac:dyDescent="0.35">
      <c r="A25" s="31">
        <v>79580886</v>
      </c>
      <c r="B25" s="22" t="s">
        <v>319</v>
      </c>
      <c r="C25" s="23">
        <v>40828</v>
      </c>
      <c r="D25" s="24" t="s">
        <v>93</v>
      </c>
      <c r="E25" s="24" t="s">
        <v>94</v>
      </c>
      <c r="F25" s="24" t="s">
        <v>70</v>
      </c>
      <c r="G25" s="24"/>
      <c r="H25" s="24">
        <v>24027766217</v>
      </c>
      <c r="I25" s="24" t="s">
        <v>72</v>
      </c>
      <c r="J25" s="24">
        <f>DATEDIF(Tabla1[[#This Row],[FECHA DE NACIMIENTO]],Tabla1[[#This Row],[FECHA ACTUAL]],"Y")</f>
        <v>51</v>
      </c>
      <c r="K25" s="24" t="s">
        <v>320</v>
      </c>
      <c r="L25" s="24" t="s">
        <v>74</v>
      </c>
      <c r="M25" s="24">
        <v>2</v>
      </c>
      <c r="N25" s="24">
        <v>3</v>
      </c>
      <c r="O25" s="24">
        <v>2</v>
      </c>
      <c r="P25" s="24" t="s">
        <v>101</v>
      </c>
      <c r="Q25" s="23">
        <v>26143</v>
      </c>
      <c r="R25" s="24" t="s">
        <v>76</v>
      </c>
      <c r="S25" s="25">
        <v>45119</v>
      </c>
      <c r="T25" s="24" t="s">
        <v>77</v>
      </c>
      <c r="U25" s="24">
        <v>3112498433</v>
      </c>
      <c r="V25" s="24" t="s">
        <v>321</v>
      </c>
      <c r="W25" s="24" t="s">
        <v>322</v>
      </c>
      <c r="X25" s="24"/>
      <c r="Y25" s="24" t="s">
        <v>323</v>
      </c>
      <c r="Z25" s="24" t="s">
        <v>82</v>
      </c>
      <c r="AA25" s="24">
        <v>3118073057</v>
      </c>
      <c r="AB25" s="24" t="s">
        <v>77</v>
      </c>
      <c r="AC25" s="24" t="s">
        <v>77</v>
      </c>
      <c r="AD25" s="24" t="s">
        <v>77</v>
      </c>
      <c r="AE25" s="26" t="s">
        <v>151</v>
      </c>
      <c r="AF25" s="26"/>
      <c r="AG25" s="26"/>
      <c r="AH25" s="27" t="s">
        <v>324</v>
      </c>
      <c r="AI25" s="27" t="s">
        <v>185</v>
      </c>
      <c r="AJ25" s="27" t="s">
        <v>185</v>
      </c>
      <c r="AK25" s="24" t="s">
        <v>121</v>
      </c>
      <c r="AL25" s="24" t="s">
        <v>90</v>
      </c>
      <c r="AM25" s="23">
        <v>40828</v>
      </c>
      <c r="AN25" s="28">
        <v>879750</v>
      </c>
      <c r="AO25" s="28">
        <f t="shared" si="0"/>
        <v>140606</v>
      </c>
      <c r="AP25" s="24"/>
      <c r="AQ25" s="24"/>
      <c r="AR25" s="24" t="s">
        <v>325</v>
      </c>
      <c r="AS25" s="24"/>
      <c r="AT25" s="24" t="e">
        <v>#N/A</v>
      </c>
      <c r="AU25" s="24" t="e">
        <v>#N/A</v>
      </c>
      <c r="AV25" s="24" t="e">
        <v>#N/A</v>
      </c>
      <c r="AW25" s="24"/>
      <c r="AX25" s="24"/>
      <c r="AY25" s="24" t="s">
        <v>326</v>
      </c>
      <c r="AZ25" s="24"/>
      <c r="BA25" s="24"/>
      <c r="BB25" s="24"/>
      <c r="BC25" s="24"/>
      <c r="BD25" s="24">
        <v>0</v>
      </c>
      <c r="BE25" s="24">
        <v>0</v>
      </c>
      <c r="BF25" s="23" t="s">
        <v>327</v>
      </c>
      <c r="BG25" s="23" t="s">
        <v>328</v>
      </c>
      <c r="BH25" s="23">
        <v>43119</v>
      </c>
      <c r="BI25" s="26" t="s">
        <v>127</v>
      </c>
      <c r="BJ25" s="26" t="s">
        <v>329</v>
      </c>
      <c r="BK25" s="29">
        <v>114514</v>
      </c>
      <c r="BL25" s="24" t="s">
        <v>129</v>
      </c>
      <c r="BM25" s="22" t="str">
        <f ca="1">+IF(Tabla1[[#This Row],[FECHA INGRESO]]&gt;=44986,IF((TODAY()-Tabla1[[#This Row],[FECHA INGRESO]])&gt;=50,"ALERTA","TODAVÍA FALTA"),"N/A")</f>
        <v>N/A</v>
      </c>
      <c r="BN25" s="7">
        <f>IFERROR((_xlfn.DAYS(Tabla1[[#This Row],[FECHA INGRESO]],Tabla1[[#This Row],[FECHA RETIRO]]))/30,"")</f>
        <v>-76.36666666666666</v>
      </c>
    </row>
    <row r="26" spans="1:66" ht="15" customHeight="1" x14ac:dyDescent="0.35">
      <c r="A26" s="31">
        <v>1016020093</v>
      </c>
      <c r="B26" s="22" t="s">
        <v>330</v>
      </c>
      <c r="C26" s="23">
        <v>40844</v>
      </c>
      <c r="D26" s="24" t="s">
        <v>93</v>
      </c>
      <c r="E26" s="24" t="s">
        <v>111</v>
      </c>
      <c r="F26" s="24" t="s">
        <v>70</v>
      </c>
      <c r="G26" s="24"/>
      <c r="H26" s="24">
        <v>24027979695</v>
      </c>
      <c r="I26" s="24" t="s">
        <v>95</v>
      </c>
      <c r="J26" s="24">
        <f>DATEDIF(Tabla1[[#This Row],[FECHA DE NACIMIENTO]],Tabla1[[#This Row],[FECHA ACTUAL]],"Y")</f>
        <v>34</v>
      </c>
      <c r="K26" s="24" t="s">
        <v>73</v>
      </c>
      <c r="L26" s="24" t="s">
        <v>234</v>
      </c>
      <c r="M26" s="24">
        <v>1</v>
      </c>
      <c r="N26" s="24">
        <v>1</v>
      </c>
      <c r="O26" s="24">
        <v>3</v>
      </c>
      <c r="P26" s="24"/>
      <c r="Q26" s="23">
        <v>32678</v>
      </c>
      <c r="R26" s="24" t="s">
        <v>76</v>
      </c>
      <c r="S26" s="25">
        <v>45119</v>
      </c>
      <c r="T26" s="24" t="s">
        <v>77</v>
      </c>
      <c r="U26" s="24">
        <v>3203637227</v>
      </c>
      <c r="V26" s="24" t="s">
        <v>331</v>
      </c>
      <c r="W26" s="24" t="s">
        <v>332</v>
      </c>
      <c r="X26" s="24"/>
      <c r="Y26" s="24" t="s">
        <v>333</v>
      </c>
      <c r="Z26" s="24" t="s">
        <v>82</v>
      </c>
      <c r="AA26" s="24">
        <v>3138301850</v>
      </c>
      <c r="AB26" s="24" t="s">
        <v>77</v>
      </c>
      <c r="AC26" s="24" t="s">
        <v>77</v>
      </c>
      <c r="AD26" s="24" t="s">
        <v>77</v>
      </c>
      <c r="AE26" s="26" t="s">
        <v>183</v>
      </c>
      <c r="AF26" s="26" t="s">
        <v>298</v>
      </c>
      <c r="AG26" s="26"/>
      <c r="AH26" s="27" t="s">
        <v>334</v>
      </c>
      <c r="AI26" s="27" t="s">
        <v>304</v>
      </c>
      <c r="AJ26" s="27" t="s">
        <v>304</v>
      </c>
      <c r="AK26" s="24" t="s">
        <v>121</v>
      </c>
      <c r="AL26" s="24" t="s">
        <v>90</v>
      </c>
      <c r="AM26" s="23">
        <v>40844</v>
      </c>
      <c r="AN26" s="28">
        <v>1242000</v>
      </c>
      <c r="AO26" s="28">
        <f t="shared" si="0"/>
        <v>140606</v>
      </c>
      <c r="AP26" s="24" t="s">
        <v>335</v>
      </c>
      <c r="AQ26" s="24"/>
      <c r="AR26" s="24" t="s">
        <v>336</v>
      </c>
      <c r="AS26" s="24"/>
      <c r="AT26" s="24" t="e">
        <v>#N/A</v>
      </c>
      <c r="AU26" s="24" t="e">
        <v>#N/A</v>
      </c>
      <c r="AV26" s="24" t="e">
        <v>#N/A</v>
      </c>
      <c r="AW26" s="24"/>
      <c r="AX26" s="24"/>
      <c r="AY26" s="24"/>
      <c r="AZ26" s="24"/>
      <c r="BA26" s="24"/>
      <c r="BB26" s="24"/>
      <c r="BC26" s="24"/>
      <c r="BD26" s="24">
        <v>0</v>
      </c>
      <c r="BE26" s="24">
        <v>1</v>
      </c>
      <c r="BF26" s="23">
        <v>42746</v>
      </c>
      <c r="BG26" s="23">
        <v>42768</v>
      </c>
      <c r="BH26" s="23">
        <v>42822</v>
      </c>
      <c r="BI26" s="26" t="s">
        <v>127</v>
      </c>
      <c r="BJ26" s="26" t="s">
        <v>337</v>
      </c>
      <c r="BK26" s="29">
        <v>0</v>
      </c>
      <c r="BL26" s="24" t="s">
        <v>129</v>
      </c>
      <c r="BM26" s="22" t="str">
        <f ca="1">+IF(Tabla1[[#This Row],[FECHA INGRESO]]&gt;=44986,IF((TODAY()-Tabla1[[#This Row],[FECHA INGRESO]])&gt;=50,"ALERTA","TODAVÍA FALTA"),"N/A")</f>
        <v>N/A</v>
      </c>
      <c r="BN26" s="7">
        <f>IFERROR((_xlfn.DAYS(Tabla1[[#This Row],[FECHA INGRESO]],Tabla1[[#This Row],[FECHA RETIRO]]))/30,"")</f>
        <v>-65.933333333333337</v>
      </c>
    </row>
    <row r="27" spans="1:66" ht="15" customHeight="1" x14ac:dyDescent="0.35">
      <c r="A27" s="32">
        <v>1069723919</v>
      </c>
      <c r="B27" s="22" t="s">
        <v>338</v>
      </c>
      <c r="C27" s="23">
        <v>41122</v>
      </c>
      <c r="D27" s="24" t="s">
        <v>188</v>
      </c>
      <c r="E27" s="24" t="s">
        <v>111</v>
      </c>
      <c r="F27" s="24" t="s">
        <v>70</v>
      </c>
      <c r="G27" s="24"/>
      <c r="H27" s="24">
        <v>24028649283</v>
      </c>
      <c r="I27" s="24" t="s">
        <v>95</v>
      </c>
      <c r="J27" s="24">
        <f>DATEDIF(Tabla1[[#This Row],[FECHA DE NACIMIENTO]],Tabla1[[#This Row],[FECHA ACTUAL]],"Y")</f>
        <v>35</v>
      </c>
      <c r="K27" s="24" t="s">
        <v>96</v>
      </c>
      <c r="L27" s="24" t="s">
        <v>112</v>
      </c>
      <c r="M27" s="24">
        <v>1</v>
      </c>
      <c r="N27" s="24">
        <v>1</v>
      </c>
      <c r="O27" s="24">
        <v>3</v>
      </c>
      <c r="P27" s="24" t="s">
        <v>101</v>
      </c>
      <c r="Q27" s="23">
        <v>32305</v>
      </c>
      <c r="R27" s="24" t="s">
        <v>339</v>
      </c>
      <c r="S27" s="25">
        <v>45119</v>
      </c>
      <c r="T27" s="24" t="s">
        <v>77</v>
      </c>
      <c r="U27" s="24" t="s">
        <v>340</v>
      </c>
      <c r="V27" s="24" t="s">
        <v>341</v>
      </c>
      <c r="W27" s="24" t="s">
        <v>342</v>
      </c>
      <c r="X27" s="24" t="s">
        <v>343</v>
      </c>
      <c r="Y27" s="24" t="s">
        <v>344</v>
      </c>
      <c r="Z27" s="24" t="s">
        <v>117</v>
      </c>
      <c r="AA27" s="24">
        <v>3125373932</v>
      </c>
      <c r="AB27" s="24" t="s">
        <v>77</v>
      </c>
      <c r="AC27" s="24" t="s">
        <v>77</v>
      </c>
      <c r="AD27" s="24" t="s">
        <v>77</v>
      </c>
      <c r="AE27" s="26" t="s">
        <v>84</v>
      </c>
      <c r="AF27" s="26" t="s">
        <v>345</v>
      </c>
      <c r="AG27" s="26" t="s">
        <v>346</v>
      </c>
      <c r="AH27" s="27" t="s">
        <v>347</v>
      </c>
      <c r="AI27" s="27" t="s">
        <v>348</v>
      </c>
      <c r="AJ27" s="27" t="s">
        <v>348</v>
      </c>
      <c r="AK27" s="24" t="s">
        <v>89</v>
      </c>
      <c r="AL27" s="24" t="s">
        <v>90</v>
      </c>
      <c r="AM27" s="23">
        <v>40883</v>
      </c>
      <c r="AN27" s="28">
        <v>1242000</v>
      </c>
      <c r="AO27" s="28">
        <f t="shared" si="0"/>
        <v>140606</v>
      </c>
      <c r="AP27" s="24" t="s">
        <v>349</v>
      </c>
      <c r="AQ27" s="24"/>
      <c r="AR27" s="24" t="s">
        <v>350</v>
      </c>
      <c r="AS27" s="24"/>
      <c r="AT27" s="24">
        <v>92</v>
      </c>
      <c r="AU27" s="24" t="e">
        <v>#N/A</v>
      </c>
      <c r="AV27" s="24" t="e">
        <v>#N/A</v>
      </c>
      <c r="AW27" s="24"/>
      <c r="AX27" s="24" t="s">
        <v>351</v>
      </c>
      <c r="AY27" s="24"/>
      <c r="AZ27" s="24"/>
      <c r="BA27" s="24"/>
      <c r="BB27" s="24"/>
      <c r="BC27" s="24"/>
      <c r="BD27" s="24">
        <v>0</v>
      </c>
      <c r="BE27" s="24">
        <v>0</v>
      </c>
      <c r="BF27" s="23" t="s">
        <v>352</v>
      </c>
      <c r="BG27" s="23" t="s">
        <v>353</v>
      </c>
      <c r="BH27" s="23">
        <v>43322</v>
      </c>
      <c r="BI27" s="26" t="s">
        <v>127</v>
      </c>
      <c r="BJ27" s="26" t="s">
        <v>354</v>
      </c>
      <c r="BK27" s="29">
        <v>615000</v>
      </c>
      <c r="BL27" s="24" t="s">
        <v>129</v>
      </c>
      <c r="BM27" s="22" t="str">
        <f ca="1">+IF(Tabla1[[#This Row],[FECHA INGRESO]]&gt;=44986,IF((TODAY()-Tabla1[[#This Row],[FECHA INGRESO]])&gt;=50,"ALERTA","TODAVÍA FALTA"),"N/A")</f>
        <v>N/A</v>
      </c>
      <c r="BN27" s="7">
        <f>IFERROR((_xlfn.DAYS(Tabla1[[#This Row],[FECHA INGRESO]],Tabla1[[#This Row],[FECHA RETIRO]]))/30,"")</f>
        <v>-81.3</v>
      </c>
    </row>
    <row r="28" spans="1:66" ht="15" customHeight="1" x14ac:dyDescent="0.35">
      <c r="A28" s="31">
        <v>79466843</v>
      </c>
      <c r="B28" s="22" t="s">
        <v>355</v>
      </c>
      <c r="C28" s="23">
        <v>41106</v>
      </c>
      <c r="D28" s="24" t="s">
        <v>131</v>
      </c>
      <c r="E28" s="24" t="s">
        <v>111</v>
      </c>
      <c r="F28" s="24" t="s">
        <v>70</v>
      </c>
      <c r="G28" s="24" t="s">
        <v>356</v>
      </c>
      <c r="H28" s="24">
        <v>24028725257</v>
      </c>
      <c r="I28" s="24" t="s">
        <v>72</v>
      </c>
      <c r="J28" s="24">
        <f>DATEDIF(Tabla1[[#This Row],[FECHA DE NACIMIENTO]],Tabla1[[#This Row],[FECHA ACTUAL]],"Y")</f>
        <v>54</v>
      </c>
      <c r="K28" s="24" t="s">
        <v>73</v>
      </c>
      <c r="L28" s="24" t="s">
        <v>112</v>
      </c>
      <c r="M28" s="24">
        <v>1</v>
      </c>
      <c r="N28" s="24">
        <v>2</v>
      </c>
      <c r="O28" s="24">
        <v>3</v>
      </c>
      <c r="P28" s="24" t="s">
        <v>75</v>
      </c>
      <c r="Q28" s="23">
        <v>25102</v>
      </c>
      <c r="R28" s="24" t="s">
        <v>76</v>
      </c>
      <c r="S28" s="25">
        <v>45119</v>
      </c>
      <c r="T28" s="24">
        <v>2613402</v>
      </c>
      <c r="U28" s="24">
        <v>3118258074</v>
      </c>
      <c r="V28" s="24" t="s">
        <v>357</v>
      </c>
      <c r="W28" s="24" t="s">
        <v>358</v>
      </c>
      <c r="X28" s="24" t="s">
        <v>359</v>
      </c>
      <c r="Y28" s="24" t="s">
        <v>360</v>
      </c>
      <c r="Z28" s="24" t="s">
        <v>162</v>
      </c>
      <c r="AA28" s="24">
        <v>3213337496</v>
      </c>
      <c r="AB28" s="24" t="s">
        <v>77</v>
      </c>
      <c r="AC28" s="24" t="s">
        <v>77</v>
      </c>
      <c r="AD28" s="24" t="s">
        <v>77</v>
      </c>
      <c r="AE28" s="26" t="s">
        <v>194</v>
      </c>
      <c r="AF28" s="26" t="s">
        <v>361</v>
      </c>
      <c r="AG28" s="26"/>
      <c r="AH28" s="27" t="s">
        <v>362</v>
      </c>
      <c r="AI28" s="27" t="s">
        <v>363</v>
      </c>
      <c r="AJ28" s="27" t="s">
        <v>363</v>
      </c>
      <c r="AK28" s="24" t="s">
        <v>89</v>
      </c>
      <c r="AL28" s="24" t="s">
        <v>90</v>
      </c>
      <c r="AM28" s="23">
        <v>40890</v>
      </c>
      <c r="AN28" s="28">
        <v>1645650</v>
      </c>
      <c r="AO28" s="28">
        <f t="shared" si="0"/>
        <v>140606</v>
      </c>
      <c r="AP28" s="24" t="s">
        <v>349</v>
      </c>
      <c r="AQ28" s="24"/>
      <c r="AR28" s="24" t="s">
        <v>364</v>
      </c>
      <c r="AS28" s="24">
        <v>4.7</v>
      </c>
      <c r="AT28" s="24">
        <v>94</v>
      </c>
      <c r="AU28" s="24" t="e">
        <v>#N/A</v>
      </c>
      <c r="AV28" s="24" t="e">
        <v>#N/A</v>
      </c>
      <c r="AW28" s="24"/>
      <c r="AX28" s="24">
        <v>42095</v>
      </c>
      <c r="AY28" s="24"/>
      <c r="AZ28" s="24" t="s">
        <v>365</v>
      </c>
      <c r="BA28" s="24"/>
      <c r="BB28" s="24"/>
      <c r="BC28" s="24"/>
      <c r="BD28" s="24">
        <v>0</v>
      </c>
      <c r="BE28" s="24">
        <v>0</v>
      </c>
      <c r="BF28" s="23" t="s">
        <v>366</v>
      </c>
      <c r="BG28" s="23" t="s">
        <v>367</v>
      </c>
      <c r="BH28" s="23">
        <v>43843</v>
      </c>
      <c r="BI28" s="26" t="s">
        <v>127</v>
      </c>
      <c r="BJ28" s="26" t="s">
        <v>368</v>
      </c>
      <c r="BK28" s="29">
        <v>1185875</v>
      </c>
      <c r="BL28" s="24" t="s">
        <v>129</v>
      </c>
      <c r="BM28" s="22" t="str">
        <f ca="1">+IF(Tabla1[[#This Row],[FECHA INGRESO]]&gt;=44986,IF((TODAY()-Tabla1[[#This Row],[FECHA INGRESO]])&gt;=50,"ALERTA","TODAVÍA FALTA"),"N/A")</f>
        <v>N/A</v>
      </c>
      <c r="BN28" s="7">
        <f>IFERROR((_xlfn.DAYS(Tabla1[[#This Row],[FECHA INGRESO]],Tabla1[[#This Row],[FECHA RETIRO]]))/30,"")</f>
        <v>-98.433333333333337</v>
      </c>
    </row>
    <row r="29" spans="1:66" x14ac:dyDescent="0.35">
      <c r="A29" s="34">
        <v>1031135012</v>
      </c>
      <c r="B29" s="22" t="s">
        <v>369</v>
      </c>
      <c r="C29" s="23">
        <v>41106</v>
      </c>
      <c r="D29" s="24" t="s">
        <v>93</v>
      </c>
      <c r="E29" s="24" t="s">
        <v>111</v>
      </c>
      <c r="F29" s="24" t="s">
        <v>70</v>
      </c>
      <c r="G29" s="24"/>
      <c r="H29" s="24">
        <v>24029011502</v>
      </c>
      <c r="I29" s="24" t="s">
        <v>95</v>
      </c>
      <c r="J29" s="24">
        <f>DATEDIF(Tabla1[[#This Row],[FECHA DE NACIMIENTO]],Tabla1[[#This Row],[FECHA ACTUAL]],"Y")</f>
        <v>31</v>
      </c>
      <c r="K29" s="24" t="s">
        <v>73</v>
      </c>
      <c r="L29" s="24" t="s">
        <v>112</v>
      </c>
      <c r="M29" s="24">
        <v>0</v>
      </c>
      <c r="N29" s="24">
        <v>3</v>
      </c>
      <c r="O29" s="24">
        <v>1</v>
      </c>
      <c r="P29" s="24" t="s">
        <v>101</v>
      </c>
      <c r="Q29" s="23">
        <v>33545</v>
      </c>
      <c r="R29" s="24" t="s">
        <v>76</v>
      </c>
      <c r="S29" s="25">
        <v>45119</v>
      </c>
      <c r="T29" s="24">
        <v>7965519</v>
      </c>
      <c r="U29" s="24">
        <v>3024815520</v>
      </c>
      <c r="V29" s="24" t="s">
        <v>370</v>
      </c>
      <c r="W29" s="24" t="s">
        <v>371</v>
      </c>
      <c r="X29" s="24" t="s">
        <v>372</v>
      </c>
      <c r="Y29" s="24" t="s">
        <v>373</v>
      </c>
      <c r="Z29" s="24" t="s">
        <v>117</v>
      </c>
      <c r="AA29" s="24">
        <v>3187098879</v>
      </c>
      <c r="AB29" s="24" t="s">
        <v>101</v>
      </c>
      <c r="AC29" s="24" t="s">
        <v>101</v>
      </c>
      <c r="AD29" s="24" t="e">
        <v>#REF!</v>
      </c>
      <c r="AE29" s="26" t="s">
        <v>151</v>
      </c>
      <c r="AF29" s="26"/>
      <c r="AG29" s="26" t="s">
        <v>374</v>
      </c>
      <c r="AH29" s="27" t="s">
        <v>375</v>
      </c>
      <c r="AI29" s="27" t="s">
        <v>376</v>
      </c>
      <c r="AJ29" s="27" t="s">
        <v>377</v>
      </c>
      <c r="AK29" s="24" t="s">
        <v>121</v>
      </c>
      <c r="AL29" s="24" t="s">
        <v>90</v>
      </c>
      <c r="AM29" s="23">
        <v>40910</v>
      </c>
      <c r="AN29" s="28">
        <v>1215258</v>
      </c>
      <c r="AO29" s="28">
        <f t="shared" si="0"/>
        <v>140606</v>
      </c>
      <c r="AP29" s="24">
        <v>0</v>
      </c>
      <c r="AQ29" s="24" t="s">
        <v>378</v>
      </c>
      <c r="AR29" s="24" t="s">
        <v>379</v>
      </c>
      <c r="AS29" s="24">
        <v>4.67</v>
      </c>
      <c r="AT29" s="24">
        <v>91</v>
      </c>
      <c r="AU29" s="24">
        <v>75</v>
      </c>
      <c r="AV29" s="24">
        <v>90</v>
      </c>
      <c r="AW29" s="24">
        <v>88</v>
      </c>
      <c r="AX29" s="24">
        <v>0</v>
      </c>
      <c r="AY29" s="24" t="s">
        <v>380</v>
      </c>
      <c r="AZ29" s="24" t="s">
        <v>381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3">
        <v>42833</v>
      </c>
      <c r="BG29" s="23">
        <v>42853</v>
      </c>
      <c r="BH29" s="23">
        <v>44635</v>
      </c>
      <c r="BI29" s="26" t="s">
        <v>127</v>
      </c>
      <c r="BJ29" s="26" t="s">
        <v>382</v>
      </c>
      <c r="BK29" s="29">
        <v>0</v>
      </c>
      <c r="BL29" s="24" t="s">
        <v>129</v>
      </c>
      <c r="BM29" s="22" t="str">
        <f ca="1">+IF(Tabla1[[#This Row],[FECHA INGRESO]]&gt;=44986,IF((TODAY()-Tabla1[[#This Row],[FECHA INGRESO]])&gt;=50,"ALERTA","TODAVÍA FALTA"),"N/A")</f>
        <v>N/A</v>
      </c>
      <c r="BN29" s="7">
        <f>IFERROR((_xlfn.DAYS(Tabla1[[#This Row],[FECHA INGRESO]],Tabla1[[#This Row],[FECHA RETIRO]]))/30,"")</f>
        <v>-124.16666666666667</v>
      </c>
    </row>
    <row r="30" spans="1:66" ht="15" customHeight="1" x14ac:dyDescent="0.35">
      <c r="A30" s="31">
        <v>1018412599</v>
      </c>
      <c r="B30" s="22" t="s">
        <v>383</v>
      </c>
      <c r="C30" s="23">
        <v>41122</v>
      </c>
      <c r="D30" s="24" t="s">
        <v>384</v>
      </c>
      <c r="E30" s="24" t="s">
        <v>111</v>
      </c>
      <c r="F30" s="24" t="s">
        <v>70</v>
      </c>
      <c r="G30" s="24"/>
      <c r="H30" s="24">
        <v>24029380657</v>
      </c>
      <c r="I30" s="24" t="s">
        <v>95</v>
      </c>
      <c r="J30" s="24">
        <f>DATEDIF(Tabla1[[#This Row],[FECHA DE NACIMIENTO]],Tabla1[[#This Row],[FECHA ACTUAL]],"Y")</f>
        <v>35</v>
      </c>
      <c r="K30" s="24" t="s">
        <v>385</v>
      </c>
      <c r="L30" s="24" t="s">
        <v>112</v>
      </c>
      <c r="M30" s="24" t="s">
        <v>77</v>
      </c>
      <c r="N30" s="24" t="s">
        <v>77</v>
      </c>
      <c r="O30" s="24">
        <v>3</v>
      </c>
      <c r="P30" s="24" t="s">
        <v>101</v>
      </c>
      <c r="Q30" s="23">
        <v>31993</v>
      </c>
      <c r="R30" s="24" t="s">
        <v>76</v>
      </c>
      <c r="S30" s="25">
        <v>45119</v>
      </c>
      <c r="T30" s="24" t="s">
        <v>77</v>
      </c>
      <c r="U30" s="24">
        <v>3057375998</v>
      </c>
      <c r="V30" s="24" t="s">
        <v>386</v>
      </c>
      <c r="W30" s="24" t="s">
        <v>170</v>
      </c>
      <c r="X30" s="24" t="s">
        <v>171</v>
      </c>
      <c r="Y30" s="24" t="s">
        <v>387</v>
      </c>
      <c r="Z30" s="24" t="s">
        <v>117</v>
      </c>
      <c r="AA30" s="24">
        <v>3012601977</v>
      </c>
      <c r="AB30" s="24" t="s">
        <v>77</v>
      </c>
      <c r="AC30" s="24" t="s">
        <v>77</v>
      </c>
      <c r="AD30" s="24" t="s">
        <v>77</v>
      </c>
      <c r="AE30" s="26" t="s">
        <v>84</v>
      </c>
      <c r="AF30" s="26" t="s">
        <v>388</v>
      </c>
      <c r="AG30" s="26"/>
      <c r="AH30" s="27" t="s">
        <v>163</v>
      </c>
      <c r="AI30" s="27" t="s">
        <v>185</v>
      </c>
      <c r="AJ30" s="27" t="s">
        <v>185</v>
      </c>
      <c r="AK30" s="24" t="s">
        <v>121</v>
      </c>
      <c r="AL30" s="24"/>
      <c r="AM30" s="23">
        <v>40931</v>
      </c>
      <c r="AN30" s="28">
        <v>828000</v>
      </c>
      <c r="AO30" s="28">
        <f t="shared" si="0"/>
        <v>140606</v>
      </c>
      <c r="AP30" s="23">
        <v>42186</v>
      </c>
      <c r="AQ30" s="24"/>
      <c r="AR30" s="24"/>
      <c r="AS30" s="24"/>
      <c r="AT30" s="24" t="e">
        <v>#N/A</v>
      </c>
      <c r="AU30" s="24" t="e">
        <v>#N/A</v>
      </c>
      <c r="AV30" s="24">
        <v>90</v>
      </c>
      <c r="AW30" s="24"/>
      <c r="AX30" s="24">
        <v>42248</v>
      </c>
      <c r="AY30" s="24"/>
      <c r="AZ30" s="24"/>
      <c r="BA30" s="24"/>
      <c r="BB30" s="24"/>
      <c r="BC30" s="24"/>
      <c r="BD30" s="24">
        <v>0</v>
      </c>
      <c r="BE30" s="24">
        <v>0</v>
      </c>
      <c r="BF30" s="23">
        <v>41855</v>
      </c>
      <c r="BG30" s="23"/>
      <c r="BH30" s="23">
        <v>42353</v>
      </c>
      <c r="BI30" s="26"/>
      <c r="BJ30" s="26"/>
      <c r="BK30" s="29">
        <v>0</v>
      </c>
      <c r="BL30" s="24" t="s">
        <v>129</v>
      </c>
      <c r="BM30" s="22" t="str">
        <f ca="1">+IF(Tabla1[[#This Row],[FECHA INGRESO]]&gt;=44986,IF((TODAY()-Tabla1[[#This Row],[FECHA INGRESO]])&gt;=50,"ALERTA","TODAVÍA FALTA"),"N/A")</f>
        <v>N/A</v>
      </c>
      <c r="BN30" s="7">
        <f>IFERROR((_xlfn.DAYS(Tabla1[[#This Row],[FECHA INGRESO]],Tabla1[[#This Row],[FECHA RETIRO]]))/30,"")</f>
        <v>-47.4</v>
      </c>
    </row>
    <row r="31" spans="1:66" x14ac:dyDescent="0.35">
      <c r="A31" s="21">
        <v>1030528652</v>
      </c>
      <c r="B31" s="22" t="s">
        <v>389</v>
      </c>
      <c r="C31" s="23">
        <v>41246</v>
      </c>
      <c r="D31" s="24" t="s">
        <v>93</v>
      </c>
      <c r="E31" s="24" t="s">
        <v>111</v>
      </c>
      <c r="F31" s="24" t="s">
        <v>70</v>
      </c>
      <c r="G31" s="24" t="s">
        <v>390</v>
      </c>
      <c r="H31" s="24">
        <v>24031662662</v>
      </c>
      <c r="I31" s="24" t="s">
        <v>95</v>
      </c>
      <c r="J31" s="24">
        <f>DATEDIF(Tabla1[[#This Row],[FECHA DE NACIMIENTO]],Tabla1[[#This Row],[FECHA ACTUAL]],"Y")</f>
        <v>36</v>
      </c>
      <c r="K31" s="24" t="s">
        <v>96</v>
      </c>
      <c r="L31" s="24" t="s">
        <v>234</v>
      </c>
      <c r="M31" s="24">
        <v>3</v>
      </c>
      <c r="N31" s="24">
        <v>3</v>
      </c>
      <c r="O31" s="24">
        <v>2</v>
      </c>
      <c r="P31" s="24" t="s">
        <v>101</v>
      </c>
      <c r="Q31" s="23">
        <v>31653</v>
      </c>
      <c r="R31" s="24" t="s">
        <v>76</v>
      </c>
      <c r="S31" s="25">
        <v>45119</v>
      </c>
      <c r="T31" s="24" t="s">
        <v>77</v>
      </c>
      <c r="U31" s="24">
        <v>3224144364</v>
      </c>
      <c r="V31" s="33" t="s">
        <v>391</v>
      </c>
      <c r="W31" s="24" t="s">
        <v>392</v>
      </c>
      <c r="X31" s="24" t="s">
        <v>393</v>
      </c>
      <c r="Y31" s="24" t="s">
        <v>394</v>
      </c>
      <c r="Z31" s="24" t="s">
        <v>117</v>
      </c>
      <c r="AA31" s="24">
        <v>3223637110</v>
      </c>
      <c r="AB31" s="24" t="s">
        <v>101</v>
      </c>
      <c r="AC31" s="24" t="s">
        <v>101</v>
      </c>
      <c r="AD31" s="24" t="e">
        <v>#REF!</v>
      </c>
      <c r="AE31" s="26" t="s">
        <v>194</v>
      </c>
      <c r="AF31" s="26" t="s">
        <v>395</v>
      </c>
      <c r="AG31" s="26" t="s">
        <v>396</v>
      </c>
      <c r="AH31" s="27" t="s">
        <v>397</v>
      </c>
      <c r="AI31" s="27" t="s">
        <v>398</v>
      </c>
      <c r="AJ31" s="27" t="s">
        <v>398</v>
      </c>
      <c r="AK31" s="24" t="s">
        <v>89</v>
      </c>
      <c r="AL31" s="24" t="s">
        <v>90</v>
      </c>
      <c r="AM31" s="23">
        <v>41073</v>
      </c>
      <c r="AN31" s="28">
        <v>1736155</v>
      </c>
      <c r="AO31" s="28">
        <f t="shared" si="0"/>
        <v>140606</v>
      </c>
      <c r="AP31" s="24" t="s">
        <v>399</v>
      </c>
      <c r="AQ31" s="24" t="s">
        <v>400</v>
      </c>
      <c r="AR31" s="24" t="s">
        <v>243</v>
      </c>
      <c r="AS31" s="24">
        <v>4.17</v>
      </c>
      <c r="AT31" s="24">
        <v>92</v>
      </c>
      <c r="AU31" s="24">
        <v>94</v>
      </c>
      <c r="AV31" s="24">
        <v>97</v>
      </c>
      <c r="AW31" s="24">
        <v>95</v>
      </c>
      <c r="AX31" s="24" t="s">
        <v>401</v>
      </c>
      <c r="AY31" s="24">
        <v>0</v>
      </c>
      <c r="AZ31" s="24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3" t="s">
        <v>402</v>
      </c>
      <c r="BG31" s="23" t="s">
        <v>403</v>
      </c>
      <c r="BH31" s="23" t="s">
        <v>75</v>
      </c>
      <c r="BI31" s="26">
        <v>0</v>
      </c>
      <c r="BJ31" s="26">
        <v>0</v>
      </c>
      <c r="BK31" s="29">
        <v>0</v>
      </c>
      <c r="BL31" s="24" t="s">
        <v>91</v>
      </c>
      <c r="BM31" s="22" t="str">
        <f ca="1">+IF(Tabla1[[#This Row],[FECHA INGRESO]]&gt;=44986,IF((TODAY()-Tabla1[[#This Row],[FECHA INGRESO]])&gt;=50,"ALERTA","TODAVÍA FALTA"),"N/A")</f>
        <v>N/A</v>
      </c>
      <c r="BN31" s="7" t="str">
        <f>IFERROR((_xlfn.DAYS(Tabla1[[#This Row],[FECHA INGRESO]],Tabla1[[#This Row],[FECHA RETIRO]]))/30,"")</f>
        <v/>
      </c>
    </row>
    <row r="32" spans="1:66" x14ac:dyDescent="0.35">
      <c r="A32" s="21">
        <v>52462119</v>
      </c>
      <c r="B32" s="22" t="s">
        <v>404</v>
      </c>
      <c r="C32" s="23">
        <v>41246</v>
      </c>
      <c r="D32" s="24" t="s">
        <v>93</v>
      </c>
      <c r="E32" s="24" t="s">
        <v>111</v>
      </c>
      <c r="F32" s="24" t="s">
        <v>111</v>
      </c>
      <c r="G32" s="24"/>
      <c r="H32" s="24">
        <v>24032040335</v>
      </c>
      <c r="I32" s="24" t="s">
        <v>95</v>
      </c>
      <c r="J32" s="24">
        <f>DATEDIF(Tabla1[[#This Row],[FECHA DE NACIMIENTO]],Tabla1[[#This Row],[FECHA ACTUAL]],"Y")</f>
        <v>42</v>
      </c>
      <c r="K32" s="24" t="s">
        <v>73</v>
      </c>
      <c r="L32" s="24" t="s">
        <v>112</v>
      </c>
      <c r="M32" s="24">
        <v>2</v>
      </c>
      <c r="N32" s="24">
        <v>2</v>
      </c>
      <c r="O32" s="24">
        <v>2</v>
      </c>
      <c r="P32" s="24" t="s">
        <v>101</v>
      </c>
      <c r="Q32" s="23">
        <v>29505</v>
      </c>
      <c r="R32" s="24" t="s">
        <v>76</v>
      </c>
      <c r="S32" s="25">
        <v>45119</v>
      </c>
      <c r="T32" s="24">
        <v>5675638</v>
      </c>
      <c r="U32" s="24">
        <v>3045779881</v>
      </c>
      <c r="V32" s="24" t="s">
        <v>405</v>
      </c>
      <c r="W32" s="24" t="s">
        <v>406</v>
      </c>
      <c r="X32" s="24" t="s">
        <v>407</v>
      </c>
      <c r="Y32" s="24" t="s">
        <v>408</v>
      </c>
      <c r="Z32" s="24" t="s">
        <v>409</v>
      </c>
      <c r="AA32" s="24">
        <v>3008935008</v>
      </c>
      <c r="AB32" s="24" t="s">
        <v>101</v>
      </c>
      <c r="AC32" s="24" t="s">
        <v>101</v>
      </c>
      <c r="AD32" s="24" t="e">
        <v>#REF!</v>
      </c>
      <c r="AE32" s="26" t="s">
        <v>151</v>
      </c>
      <c r="AF32" s="26"/>
      <c r="AG32" s="26" t="s">
        <v>374</v>
      </c>
      <c r="AH32" s="27" t="s">
        <v>375</v>
      </c>
      <c r="AI32" s="27" t="s">
        <v>410</v>
      </c>
      <c r="AJ32" s="27" t="s">
        <v>410</v>
      </c>
      <c r="AK32" s="24" t="s">
        <v>121</v>
      </c>
      <c r="AL32" s="24" t="s">
        <v>90</v>
      </c>
      <c r="AM32" s="23">
        <v>41093</v>
      </c>
      <c r="AN32" s="28">
        <v>1409700</v>
      </c>
      <c r="AO32" s="28">
        <f t="shared" si="0"/>
        <v>140606</v>
      </c>
      <c r="AP32" s="24" t="s">
        <v>411</v>
      </c>
      <c r="AQ32" s="24" t="s">
        <v>412</v>
      </c>
      <c r="AR32" s="24" t="s">
        <v>379</v>
      </c>
      <c r="AS32" s="24">
        <v>4.5</v>
      </c>
      <c r="AT32" s="24">
        <v>81</v>
      </c>
      <c r="AU32" s="24">
        <v>65</v>
      </c>
      <c r="AV32" s="24">
        <v>65</v>
      </c>
      <c r="AW32" s="24">
        <v>75</v>
      </c>
      <c r="AX32" s="24">
        <v>0</v>
      </c>
      <c r="AY32" s="24" t="s">
        <v>413</v>
      </c>
      <c r="AZ32" s="24" t="s">
        <v>228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3" t="s">
        <v>414</v>
      </c>
      <c r="BG32" s="23" t="s">
        <v>415</v>
      </c>
      <c r="BH32" s="23" t="s">
        <v>75</v>
      </c>
      <c r="BI32" s="26">
        <v>0</v>
      </c>
      <c r="BJ32" s="26">
        <v>0</v>
      </c>
      <c r="BK32" s="29">
        <v>0</v>
      </c>
      <c r="BL32" s="24" t="s">
        <v>91</v>
      </c>
      <c r="BM32" s="22" t="str">
        <f ca="1">+IF(Tabla1[[#This Row],[FECHA INGRESO]]&gt;=44986,IF((TODAY()-Tabla1[[#This Row],[FECHA INGRESO]])&gt;=50,"ALERTA","TODAVÍA FALTA"),"N/A")</f>
        <v>N/A</v>
      </c>
      <c r="BN32" s="7" t="str">
        <f>IFERROR((_xlfn.DAYS(Tabla1[[#This Row],[FECHA INGRESO]],Tabla1[[#This Row],[FECHA RETIRO]]))/30,"")</f>
        <v/>
      </c>
    </row>
    <row r="33" spans="1:66" x14ac:dyDescent="0.35">
      <c r="A33" s="21">
        <v>52379138</v>
      </c>
      <c r="B33" s="22" t="s">
        <v>416</v>
      </c>
      <c r="C33" s="23">
        <v>41386</v>
      </c>
      <c r="D33" s="24" t="s">
        <v>188</v>
      </c>
      <c r="E33" s="24" t="s">
        <v>110</v>
      </c>
      <c r="F33" s="24" t="s">
        <v>70</v>
      </c>
      <c r="G33" s="24"/>
      <c r="H33" s="24">
        <v>24032104570</v>
      </c>
      <c r="I33" s="24" t="s">
        <v>95</v>
      </c>
      <c r="J33" s="24">
        <f>DATEDIF(Tabla1[[#This Row],[FECHA DE NACIMIENTO]],Tabla1[[#This Row],[FECHA ACTUAL]],"Y")</f>
        <v>47</v>
      </c>
      <c r="K33" s="24" t="s">
        <v>73</v>
      </c>
      <c r="L33" s="24" t="s">
        <v>112</v>
      </c>
      <c r="M33" s="24">
        <v>3</v>
      </c>
      <c r="N33" s="24">
        <v>4</v>
      </c>
      <c r="O33" s="24">
        <v>2</v>
      </c>
      <c r="P33" s="24" t="s">
        <v>101</v>
      </c>
      <c r="Q33" s="23">
        <v>27923</v>
      </c>
      <c r="R33" s="24" t="s">
        <v>76</v>
      </c>
      <c r="S33" s="25">
        <v>45119</v>
      </c>
      <c r="T33" s="24" t="s">
        <v>77</v>
      </c>
      <c r="U33" s="24">
        <v>3212900470</v>
      </c>
      <c r="V33" s="24" t="s">
        <v>417</v>
      </c>
      <c r="W33" s="24" t="s">
        <v>418</v>
      </c>
      <c r="X33" s="24" t="s">
        <v>419</v>
      </c>
      <c r="Y33" s="24" t="s">
        <v>420</v>
      </c>
      <c r="Z33" s="24" t="s">
        <v>150</v>
      </c>
      <c r="AA33" s="24">
        <v>3118393207</v>
      </c>
      <c r="AB33" s="24" t="s">
        <v>101</v>
      </c>
      <c r="AC33" s="24" t="s">
        <v>101</v>
      </c>
      <c r="AD33" s="24" t="e">
        <v>#REF!</v>
      </c>
      <c r="AE33" s="26" t="s">
        <v>136</v>
      </c>
      <c r="AF33" s="26"/>
      <c r="AG33" s="26">
        <v>0</v>
      </c>
      <c r="AH33" s="27" t="s">
        <v>137</v>
      </c>
      <c r="AI33" s="27" t="s">
        <v>421</v>
      </c>
      <c r="AJ33" s="27" t="s">
        <v>421</v>
      </c>
      <c r="AK33" s="24" t="s">
        <v>89</v>
      </c>
      <c r="AL33" s="24" t="s">
        <v>90</v>
      </c>
      <c r="AM33" s="23">
        <v>41099</v>
      </c>
      <c r="AN33" s="28">
        <v>1160000</v>
      </c>
      <c r="AO33" s="28">
        <f t="shared" si="0"/>
        <v>140606</v>
      </c>
      <c r="AP33" s="24">
        <v>0</v>
      </c>
      <c r="AQ33" s="24">
        <v>0</v>
      </c>
      <c r="AR33" s="24" t="s">
        <v>139</v>
      </c>
      <c r="AS33" s="24">
        <v>0</v>
      </c>
      <c r="AT33" s="24">
        <v>0</v>
      </c>
      <c r="AU33" s="24">
        <v>84</v>
      </c>
      <c r="AV33" s="24">
        <v>90</v>
      </c>
      <c r="AW33" s="24">
        <v>89</v>
      </c>
      <c r="AX33" s="24">
        <v>0</v>
      </c>
      <c r="AY33" s="24">
        <v>0</v>
      </c>
      <c r="AZ33" s="24" t="s">
        <v>422</v>
      </c>
      <c r="BA33" s="24" t="s">
        <v>423</v>
      </c>
      <c r="BB33" s="24">
        <v>0</v>
      </c>
      <c r="BC33" s="24">
        <v>0</v>
      </c>
      <c r="BD33" s="24">
        <v>5</v>
      </c>
      <c r="BE33" s="24">
        <v>0</v>
      </c>
      <c r="BF33" s="23" t="s">
        <v>424</v>
      </c>
      <c r="BG33" s="23" t="s">
        <v>425</v>
      </c>
      <c r="BH33" s="23" t="s">
        <v>75</v>
      </c>
      <c r="BI33" s="26">
        <v>0</v>
      </c>
      <c r="BJ33" s="26">
        <v>0</v>
      </c>
      <c r="BK33" s="29">
        <v>0</v>
      </c>
      <c r="BL33" s="24" t="s">
        <v>91</v>
      </c>
      <c r="BM33" s="22" t="str">
        <f ca="1">+IF(Tabla1[[#This Row],[FECHA INGRESO]]&gt;=44986,IF((TODAY()-Tabla1[[#This Row],[FECHA INGRESO]])&gt;=50,"ALERTA","TODAVÍA FALTA"),"N/A")</f>
        <v>N/A</v>
      </c>
      <c r="BN33" s="7" t="str">
        <f>IFERROR((_xlfn.DAYS(Tabla1[[#This Row],[FECHA INGRESO]],Tabla1[[#This Row],[FECHA RETIRO]]))/30,"")</f>
        <v/>
      </c>
    </row>
    <row r="34" spans="1:66" x14ac:dyDescent="0.35">
      <c r="A34" s="31">
        <v>1024528972</v>
      </c>
      <c r="B34" s="22" t="s">
        <v>426</v>
      </c>
      <c r="C34" s="23">
        <v>41323</v>
      </c>
      <c r="D34" s="24" t="s">
        <v>188</v>
      </c>
      <c r="E34" s="24" t="s">
        <v>111</v>
      </c>
      <c r="F34" s="24" t="s">
        <v>70</v>
      </c>
      <c r="G34" s="24"/>
      <c r="H34" s="24">
        <v>24032223899</v>
      </c>
      <c r="I34" s="24" t="s">
        <v>95</v>
      </c>
      <c r="J34" s="24">
        <f>DATEDIF(Tabla1[[#This Row],[FECHA DE NACIMIENTO]],Tabla1[[#This Row],[FECHA ACTUAL]],"Y")</f>
        <v>31</v>
      </c>
      <c r="K34" s="24" t="s">
        <v>320</v>
      </c>
      <c r="L34" s="24" t="s">
        <v>112</v>
      </c>
      <c r="M34" s="24" t="s">
        <v>77</v>
      </c>
      <c r="N34" s="24" t="s">
        <v>77</v>
      </c>
      <c r="O34" s="24">
        <v>2</v>
      </c>
      <c r="P34" s="24" t="s">
        <v>101</v>
      </c>
      <c r="Q34" s="23">
        <v>33698</v>
      </c>
      <c r="R34" s="24" t="s">
        <v>76</v>
      </c>
      <c r="S34" s="25">
        <v>45119</v>
      </c>
      <c r="T34" s="24">
        <v>3594231</v>
      </c>
      <c r="U34" s="24">
        <v>3214598081</v>
      </c>
      <c r="V34" s="24" t="s">
        <v>427</v>
      </c>
      <c r="W34" s="24" t="s">
        <v>428</v>
      </c>
      <c r="X34" s="24" t="s">
        <v>429</v>
      </c>
      <c r="Y34" s="24" t="s">
        <v>430</v>
      </c>
      <c r="Z34" s="24" t="s">
        <v>255</v>
      </c>
      <c r="AA34" s="24">
        <v>3125234457</v>
      </c>
      <c r="AB34" s="24" t="s">
        <v>77</v>
      </c>
      <c r="AC34" s="24" t="s">
        <v>77</v>
      </c>
      <c r="AD34" s="24" t="s">
        <v>77</v>
      </c>
      <c r="AE34" s="26" t="s">
        <v>102</v>
      </c>
      <c r="AF34" s="26"/>
      <c r="AG34" s="26" t="s">
        <v>431</v>
      </c>
      <c r="AH34" s="27" t="s">
        <v>184</v>
      </c>
      <c r="AI34" s="27" t="s">
        <v>185</v>
      </c>
      <c r="AJ34" s="27" t="s">
        <v>185</v>
      </c>
      <c r="AK34" s="24" t="s">
        <v>121</v>
      </c>
      <c r="AL34" s="24"/>
      <c r="AM34" s="23">
        <v>41107</v>
      </c>
      <c r="AN34" s="28">
        <v>879750</v>
      </c>
      <c r="AO34" s="28">
        <f t="shared" si="0"/>
        <v>140606</v>
      </c>
      <c r="AP34" s="23">
        <v>42401</v>
      </c>
      <c r="AQ34" s="24"/>
      <c r="AR34" s="24"/>
      <c r="AS34" s="24"/>
      <c r="AT34" s="24" t="e">
        <v>#N/A</v>
      </c>
      <c r="AU34" s="24" t="e">
        <v>#N/A</v>
      </c>
      <c r="AV34" s="24">
        <v>90</v>
      </c>
      <c r="AW34" s="24"/>
      <c r="AX34" s="24"/>
      <c r="AY34" s="24"/>
      <c r="AZ34" s="24"/>
      <c r="BA34" s="24"/>
      <c r="BB34" s="24"/>
      <c r="BC34" s="24"/>
      <c r="BD34" s="24">
        <v>0</v>
      </c>
      <c r="BE34" s="24">
        <v>0</v>
      </c>
      <c r="BF34" s="23">
        <v>42419</v>
      </c>
      <c r="BG34" s="23">
        <v>42438</v>
      </c>
      <c r="BH34" s="23">
        <v>42521</v>
      </c>
      <c r="BI34" s="26"/>
      <c r="BJ34" s="26"/>
      <c r="BK34" s="29">
        <v>0</v>
      </c>
      <c r="BL34" s="24" t="s">
        <v>129</v>
      </c>
      <c r="BM34" s="22" t="str">
        <f ca="1">+IF(Tabla1[[#This Row],[FECHA INGRESO]]&gt;=44986,IF((TODAY()-Tabla1[[#This Row],[FECHA INGRESO]])&gt;=50,"ALERTA","TODAVÍA FALTA"),"N/A")</f>
        <v>N/A</v>
      </c>
      <c r="BN34" s="7">
        <f>IFERROR((_xlfn.DAYS(Tabla1[[#This Row],[FECHA INGRESO]],Tabla1[[#This Row],[FECHA RETIRO]]))/30,"")</f>
        <v>-47.133333333333333</v>
      </c>
    </row>
    <row r="35" spans="1:66" ht="15" customHeight="1" x14ac:dyDescent="0.35">
      <c r="A35" s="32">
        <v>1031131412</v>
      </c>
      <c r="B35" s="22" t="s">
        <v>432</v>
      </c>
      <c r="C35" s="23">
        <v>41246</v>
      </c>
      <c r="D35" s="24" t="s">
        <v>266</v>
      </c>
      <c r="E35" s="24" t="s">
        <v>111</v>
      </c>
      <c r="F35" s="24" t="s">
        <v>70</v>
      </c>
      <c r="G35" s="24" t="s">
        <v>433</v>
      </c>
      <c r="H35" s="24">
        <v>24032278659</v>
      </c>
      <c r="I35" s="24" t="s">
        <v>95</v>
      </c>
      <c r="J35" s="24">
        <f>DATEDIF(Tabla1[[#This Row],[FECHA DE NACIMIENTO]],Tabla1[[#This Row],[FECHA ACTUAL]],"Y")</f>
        <v>32</v>
      </c>
      <c r="K35" s="24" t="s">
        <v>73</v>
      </c>
      <c r="L35" s="24" t="s">
        <v>112</v>
      </c>
      <c r="M35" s="24" t="s">
        <v>77</v>
      </c>
      <c r="N35" s="24" t="s">
        <v>77</v>
      </c>
      <c r="O35" s="24">
        <v>3</v>
      </c>
      <c r="P35" s="24" t="s">
        <v>101</v>
      </c>
      <c r="Q35" s="23">
        <v>33172</v>
      </c>
      <c r="R35" s="24" t="s">
        <v>76</v>
      </c>
      <c r="S35" s="25">
        <v>45119</v>
      </c>
      <c r="T35" s="24">
        <v>7161770</v>
      </c>
      <c r="U35" s="24">
        <v>3118094758</v>
      </c>
      <c r="V35" s="24" t="s">
        <v>434</v>
      </c>
      <c r="W35" s="24" t="s">
        <v>435</v>
      </c>
      <c r="X35" s="24"/>
      <c r="Y35" s="24" t="s">
        <v>436</v>
      </c>
      <c r="Z35" s="24" t="s">
        <v>117</v>
      </c>
      <c r="AA35" s="24">
        <v>3118094758</v>
      </c>
      <c r="AB35" s="24" t="s">
        <v>77</v>
      </c>
      <c r="AC35" s="24" t="s">
        <v>77</v>
      </c>
      <c r="AD35" s="24" t="s">
        <v>77</v>
      </c>
      <c r="AE35" s="26" t="s">
        <v>183</v>
      </c>
      <c r="AF35" s="26" t="s">
        <v>103</v>
      </c>
      <c r="AG35" s="26" t="s">
        <v>437</v>
      </c>
      <c r="AH35" s="27" t="s">
        <v>119</v>
      </c>
      <c r="AI35" s="27" t="s">
        <v>438</v>
      </c>
      <c r="AJ35" s="27" t="s">
        <v>438</v>
      </c>
      <c r="AK35" s="24" t="s">
        <v>121</v>
      </c>
      <c r="AL35" s="24" t="s">
        <v>90</v>
      </c>
      <c r="AM35" s="23">
        <v>41108</v>
      </c>
      <c r="AN35" s="28">
        <v>2070000</v>
      </c>
      <c r="AO35" s="28">
        <f t="shared" si="0"/>
        <v>140606</v>
      </c>
      <c r="AP35" s="24" t="s">
        <v>439</v>
      </c>
      <c r="AQ35" s="24" t="s">
        <v>440</v>
      </c>
      <c r="AR35" s="24" t="s">
        <v>441</v>
      </c>
      <c r="AS35" s="24"/>
      <c r="AT35" s="24" t="e">
        <v>#N/A</v>
      </c>
      <c r="AU35" s="24" t="e">
        <v>#N/A</v>
      </c>
      <c r="AV35" s="24" t="e">
        <v>#N/A</v>
      </c>
      <c r="AW35" s="24"/>
      <c r="AX35" s="24" t="s">
        <v>442</v>
      </c>
      <c r="AY35" s="24"/>
      <c r="AZ35" s="24"/>
      <c r="BA35" s="24"/>
      <c r="BB35" s="24"/>
      <c r="BC35" s="24"/>
      <c r="BD35" s="24">
        <v>0</v>
      </c>
      <c r="BE35" s="24">
        <v>0</v>
      </c>
      <c r="BF35" s="23" t="s">
        <v>443</v>
      </c>
      <c r="BG35" s="23" t="s">
        <v>444</v>
      </c>
      <c r="BH35" s="23">
        <v>43462</v>
      </c>
      <c r="BI35" s="26" t="s">
        <v>127</v>
      </c>
      <c r="BJ35" s="26" t="s">
        <v>273</v>
      </c>
      <c r="BK35" s="29">
        <v>2072222</v>
      </c>
      <c r="BL35" s="24" t="s">
        <v>129</v>
      </c>
      <c r="BM35" s="22" t="str">
        <f ca="1">+IF(Tabla1[[#This Row],[FECHA INGRESO]]&gt;=44986,IF((TODAY()-Tabla1[[#This Row],[FECHA INGRESO]])&gt;=50,"ALERTA","TODAVÍA FALTA"),"N/A")</f>
        <v>N/A</v>
      </c>
      <c r="BN35" s="7">
        <f>IFERROR((_xlfn.DAYS(Tabla1[[#This Row],[FECHA INGRESO]],Tabla1[[#This Row],[FECHA RETIRO]]))/30,"")</f>
        <v>-78.466666666666669</v>
      </c>
    </row>
    <row r="36" spans="1:66" ht="15" customHeight="1" x14ac:dyDescent="0.35">
      <c r="A36" s="32">
        <v>1026285584</v>
      </c>
      <c r="B36" s="22" t="s">
        <v>445</v>
      </c>
      <c r="C36" s="23">
        <v>41522</v>
      </c>
      <c r="D36" s="24" t="s">
        <v>109</v>
      </c>
      <c r="E36" s="24" t="s">
        <v>111</v>
      </c>
      <c r="F36" s="24" t="s">
        <v>70</v>
      </c>
      <c r="G36" s="24"/>
      <c r="H36" s="24">
        <v>24032271913</v>
      </c>
      <c r="I36" s="24" t="s">
        <v>95</v>
      </c>
      <c r="J36" s="24">
        <f>DATEDIF(Tabla1[[#This Row],[FECHA DE NACIMIENTO]],Tabla1[[#This Row],[FECHA ACTUAL]],"Y")</f>
        <v>29</v>
      </c>
      <c r="K36" s="24" t="s">
        <v>73</v>
      </c>
      <c r="L36" s="24" t="s">
        <v>112</v>
      </c>
      <c r="M36" s="24" t="s">
        <v>77</v>
      </c>
      <c r="N36" s="24" t="s">
        <v>77</v>
      </c>
      <c r="O36" s="24">
        <v>2</v>
      </c>
      <c r="P36" s="24" t="s">
        <v>75</v>
      </c>
      <c r="Q36" s="23">
        <v>34218</v>
      </c>
      <c r="R36" s="24" t="s">
        <v>76</v>
      </c>
      <c r="S36" s="25">
        <v>45119</v>
      </c>
      <c r="T36" s="24">
        <v>7189882</v>
      </c>
      <c r="U36" s="24">
        <v>3214846399</v>
      </c>
      <c r="V36" s="24" t="s">
        <v>446</v>
      </c>
      <c r="W36" s="24" t="s">
        <v>447</v>
      </c>
      <c r="X36" s="24" t="s">
        <v>448</v>
      </c>
      <c r="Y36" s="24" t="s">
        <v>449</v>
      </c>
      <c r="Z36" s="24" t="s">
        <v>117</v>
      </c>
      <c r="AA36" s="24">
        <v>3212794141</v>
      </c>
      <c r="AB36" s="24" t="s">
        <v>77</v>
      </c>
      <c r="AC36" s="24" t="s">
        <v>77</v>
      </c>
      <c r="AD36" s="24" t="s">
        <v>77</v>
      </c>
      <c r="AE36" s="26" t="s">
        <v>183</v>
      </c>
      <c r="AF36" s="26" t="s">
        <v>450</v>
      </c>
      <c r="AG36" s="26"/>
      <c r="AH36" s="27" t="s">
        <v>451</v>
      </c>
      <c r="AI36" s="27" t="s">
        <v>452</v>
      </c>
      <c r="AJ36" s="27" t="s">
        <v>452</v>
      </c>
      <c r="AK36" s="24" t="s">
        <v>121</v>
      </c>
      <c r="AL36" s="24" t="s">
        <v>90</v>
      </c>
      <c r="AM36" s="23">
        <v>41108</v>
      </c>
      <c r="AN36" s="28">
        <v>1314450</v>
      </c>
      <c r="AO36" s="28">
        <f t="shared" si="0"/>
        <v>140606</v>
      </c>
      <c r="AP36" s="24" t="s">
        <v>453</v>
      </c>
      <c r="AQ36" s="24"/>
      <c r="AR36" s="24" t="s">
        <v>454</v>
      </c>
      <c r="AS36" s="24">
        <v>4.76</v>
      </c>
      <c r="AT36" s="24">
        <v>83</v>
      </c>
      <c r="AU36" s="24" t="e">
        <v>#N/A</v>
      </c>
      <c r="AV36" s="24" t="e">
        <v>#N/A</v>
      </c>
      <c r="AW36" s="24"/>
      <c r="AX36" s="24"/>
      <c r="AY36" s="24"/>
      <c r="AZ36" s="24"/>
      <c r="BA36" s="24"/>
      <c r="BB36" s="24"/>
      <c r="BC36" s="24"/>
      <c r="BD36" s="24">
        <v>0</v>
      </c>
      <c r="BE36" s="24">
        <v>0</v>
      </c>
      <c r="BF36" s="23">
        <v>43004</v>
      </c>
      <c r="BG36" s="23">
        <v>43026</v>
      </c>
      <c r="BH36" s="23">
        <v>43293</v>
      </c>
      <c r="BI36" s="26" t="s">
        <v>127</v>
      </c>
      <c r="BJ36" s="26" t="s">
        <v>337</v>
      </c>
      <c r="BK36" s="29">
        <v>1176514</v>
      </c>
      <c r="BL36" s="24" t="s">
        <v>129</v>
      </c>
      <c r="BM36" s="22" t="str">
        <f ca="1">+IF(Tabla1[[#This Row],[FECHA INGRESO]]&gt;=44986,IF((TODAY()-Tabla1[[#This Row],[FECHA INGRESO]])&gt;=50,"ALERTA","TODAVÍA FALTA"),"N/A")</f>
        <v>N/A</v>
      </c>
      <c r="BN36" s="7">
        <f>IFERROR((_xlfn.DAYS(Tabla1[[#This Row],[FECHA INGRESO]],Tabla1[[#This Row],[FECHA RETIRO]]))/30,"")</f>
        <v>-72.833333333333329</v>
      </c>
    </row>
    <row r="37" spans="1:66" ht="15" customHeight="1" x14ac:dyDescent="0.35">
      <c r="A37" s="21">
        <v>1016024580</v>
      </c>
      <c r="B37" s="22" t="s">
        <v>455</v>
      </c>
      <c r="C37" s="23">
        <v>41122</v>
      </c>
      <c r="D37" s="23" t="s">
        <v>188</v>
      </c>
      <c r="E37" s="23" t="s">
        <v>110</v>
      </c>
      <c r="F37" s="23" t="s">
        <v>70</v>
      </c>
      <c r="G37" s="24"/>
      <c r="H37" s="24">
        <v>24029756386</v>
      </c>
      <c r="I37" s="24" t="s">
        <v>95</v>
      </c>
      <c r="J37" s="24">
        <f>DATEDIF(Tabla1[[#This Row],[FECHA DE NACIMIENTO]],Tabla1[[#This Row],[FECHA ACTUAL]],"Y")</f>
        <v>33</v>
      </c>
      <c r="K37" s="24" t="s">
        <v>96</v>
      </c>
      <c r="L37" s="24" t="s">
        <v>74</v>
      </c>
      <c r="M37" s="24">
        <v>2</v>
      </c>
      <c r="N37" s="24">
        <v>2</v>
      </c>
      <c r="O37" s="24">
        <v>2</v>
      </c>
      <c r="P37" s="24" t="s">
        <v>101</v>
      </c>
      <c r="Q37" s="23">
        <v>32929</v>
      </c>
      <c r="R37" s="24" t="s">
        <v>76</v>
      </c>
      <c r="S37" s="25">
        <v>45119</v>
      </c>
      <c r="T37" s="24">
        <v>4316299</v>
      </c>
      <c r="U37" s="24">
        <v>3159288198</v>
      </c>
      <c r="V37" s="33" t="s">
        <v>456</v>
      </c>
      <c r="W37" s="24" t="s">
        <v>457</v>
      </c>
      <c r="X37" s="24" t="s">
        <v>458</v>
      </c>
      <c r="Y37" s="24" t="s">
        <v>459</v>
      </c>
      <c r="Z37" s="24" t="s">
        <v>82</v>
      </c>
      <c r="AA37" s="24">
        <v>3155585830</v>
      </c>
      <c r="AB37" s="24" t="s">
        <v>83</v>
      </c>
      <c r="AC37" s="24" t="s">
        <v>83</v>
      </c>
      <c r="AD37" s="24" t="e">
        <v>#REF!</v>
      </c>
      <c r="AE37" s="26" t="s">
        <v>151</v>
      </c>
      <c r="AF37" s="26"/>
      <c r="AG37" s="26"/>
      <c r="AH37" s="27" t="s">
        <v>460</v>
      </c>
      <c r="AI37" s="27" t="s">
        <v>461</v>
      </c>
      <c r="AJ37" s="27" t="s">
        <v>461</v>
      </c>
      <c r="AK37" s="24" t="s">
        <v>121</v>
      </c>
      <c r="AL37" s="24" t="s">
        <v>90</v>
      </c>
      <c r="AM37" s="23">
        <v>41122</v>
      </c>
      <c r="AN37" s="28">
        <v>1151955</v>
      </c>
      <c r="AO37" s="28">
        <f t="shared" si="0"/>
        <v>140606</v>
      </c>
      <c r="AP37" s="24"/>
      <c r="AQ37" s="24" t="s">
        <v>462</v>
      </c>
      <c r="AR37" s="24"/>
      <c r="AS37" s="24">
        <v>4.5999999999999996</v>
      </c>
      <c r="AT37" s="24">
        <v>88</v>
      </c>
      <c r="AU37" s="24">
        <v>63</v>
      </c>
      <c r="AV37" s="24">
        <v>95</v>
      </c>
      <c r="AW37" s="24">
        <v>97</v>
      </c>
      <c r="AX37" s="24" t="s">
        <v>463</v>
      </c>
      <c r="AY37" s="24" t="s">
        <v>464</v>
      </c>
      <c r="AZ37" s="24" t="s">
        <v>465</v>
      </c>
      <c r="BA37" s="24"/>
      <c r="BB37" s="24"/>
      <c r="BC37" s="24"/>
      <c r="BD37" s="24">
        <v>0</v>
      </c>
      <c r="BE37" s="24">
        <v>0</v>
      </c>
      <c r="BF37" s="23">
        <v>42773</v>
      </c>
      <c r="BG37" s="23">
        <v>42790</v>
      </c>
      <c r="BH37" s="23">
        <v>44561</v>
      </c>
      <c r="BI37" s="26" t="s">
        <v>466</v>
      </c>
      <c r="BJ37" s="26" t="s">
        <v>467</v>
      </c>
      <c r="BK37" s="29">
        <v>0</v>
      </c>
      <c r="BL37" s="24" t="s">
        <v>129</v>
      </c>
      <c r="BM37" s="22" t="str">
        <f ca="1">+IF(Tabla1[[#This Row],[FECHA INGRESO]]&gt;=44986,IF((TODAY()-Tabla1[[#This Row],[FECHA INGRESO]])&gt;=50,"ALERTA","TODAVÍA FALTA"),"N/A")</f>
        <v>N/A</v>
      </c>
      <c r="BN37" s="7">
        <f>IFERROR((_xlfn.DAYS(Tabla1[[#This Row],[FECHA INGRESO]],Tabla1[[#This Row],[FECHA RETIRO]]))/30,"")</f>
        <v>-114.63333333333334</v>
      </c>
    </row>
    <row r="38" spans="1:66" x14ac:dyDescent="0.35">
      <c r="A38" s="21">
        <v>16860145</v>
      </c>
      <c r="B38" s="22" t="s">
        <v>468</v>
      </c>
      <c r="C38" s="23">
        <v>41148</v>
      </c>
      <c r="D38" s="23" t="s">
        <v>131</v>
      </c>
      <c r="E38" s="24" t="s">
        <v>69</v>
      </c>
      <c r="F38" s="23" t="s">
        <v>70</v>
      </c>
      <c r="G38" s="24"/>
      <c r="H38" s="24">
        <v>24032868766</v>
      </c>
      <c r="I38" s="24" t="s">
        <v>72</v>
      </c>
      <c r="J38" s="24">
        <f>DATEDIF(Tabla1[[#This Row],[FECHA DE NACIMIENTO]],Tabla1[[#This Row],[FECHA ACTUAL]],"Y")</f>
        <v>52</v>
      </c>
      <c r="K38" s="24" t="s">
        <v>73</v>
      </c>
      <c r="L38" s="24" t="s">
        <v>234</v>
      </c>
      <c r="M38" s="24">
        <v>1</v>
      </c>
      <c r="N38" s="24">
        <v>1</v>
      </c>
      <c r="O38" s="24">
        <v>2</v>
      </c>
      <c r="P38" s="24" t="s">
        <v>101</v>
      </c>
      <c r="Q38" s="23">
        <v>26040</v>
      </c>
      <c r="R38" s="24" t="s">
        <v>469</v>
      </c>
      <c r="S38" s="25">
        <v>45119</v>
      </c>
      <c r="T38" s="24" t="s">
        <v>77</v>
      </c>
      <c r="U38" s="24">
        <v>3163701712</v>
      </c>
      <c r="V38" s="33" t="s">
        <v>470</v>
      </c>
      <c r="W38" s="24" t="s">
        <v>471</v>
      </c>
      <c r="X38" s="24" t="s">
        <v>472</v>
      </c>
      <c r="Y38" s="24" t="s">
        <v>473</v>
      </c>
      <c r="Z38" s="24" t="s">
        <v>82</v>
      </c>
      <c r="AA38" s="24">
        <v>7697753</v>
      </c>
      <c r="AB38" s="24" t="s">
        <v>83</v>
      </c>
      <c r="AC38" s="24" t="s">
        <v>83</v>
      </c>
      <c r="AD38" s="24" t="e">
        <v>#REF!</v>
      </c>
      <c r="AE38" s="26" t="s">
        <v>151</v>
      </c>
      <c r="AF38" s="26"/>
      <c r="AG38" s="26">
        <v>0</v>
      </c>
      <c r="AH38" s="27" t="s">
        <v>474</v>
      </c>
      <c r="AI38" s="27" t="s">
        <v>120</v>
      </c>
      <c r="AJ38" s="27" t="s">
        <v>120</v>
      </c>
      <c r="AK38" s="24" t="s">
        <v>121</v>
      </c>
      <c r="AL38" s="24" t="s">
        <v>90</v>
      </c>
      <c r="AM38" s="23">
        <v>41148</v>
      </c>
      <c r="AN38" s="28">
        <v>1160000</v>
      </c>
      <c r="AO38" s="28">
        <f t="shared" si="0"/>
        <v>140606</v>
      </c>
      <c r="AP38" s="24" t="s">
        <v>475</v>
      </c>
      <c r="AQ38" s="24" t="s">
        <v>476</v>
      </c>
      <c r="AR38" s="24" t="s">
        <v>477</v>
      </c>
      <c r="AS38" s="24">
        <v>0</v>
      </c>
      <c r="AT38" s="24">
        <v>89</v>
      </c>
      <c r="AU38" s="24">
        <v>93</v>
      </c>
      <c r="AV38" s="24">
        <v>80</v>
      </c>
      <c r="AW38" s="24">
        <v>85</v>
      </c>
      <c r="AX38" s="24">
        <v>0</v>
      </c>
      <c r="AY38" s="24" t="s">
        <v>478</v>
      </c>
      <c r="AZ38" s="24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3" t="s">
        <v>479</v>
      </c>
      <c r="BG38" s="23" t="s">
        <v>480</v>
      </c>
      <c r="BH38" s="23" t="s">
        <v>75</v>
      </c>
      <c r="BI38" s="26">
        <v>0</v>
      </c>
      <c r="BJ38" s="26">
        <v>0</v>
      </c>
      <c r="BK38" s="29">
        <v>0</v>
      </c>
      <c r="BL38" s="24" t="s">
        <v>91</v>
      </c>
      <c r="BM38" s="22" t="str">
        <f ca="1">+IF(Tabla1[[#This Row],[FECHA INGRESO]]&gt;=44986,IF((TODAY()-Tabla1[[#This Row],[FECHA INGRESO]])&gt;=50,"ALERTA","TODAVÍA FALTA"),"N/A")</f>
        <v>N/A</v>
      </c>
      <c r="BN38" s="7" t="str">
        <f>IFERROR((_xlfn.DAYS(Tabla1[[#This Row],[FECHA INGRESO]],Tabla1[[#This Row],[FECHA RETIRO]]))/30,"")</f>
        <v/>
      </c>
    </row>
    <row r="39" spans="1:66" ht="15" customHeight="1" x14ac:dyDescent="0.35">
      <c r="A39" s="31">
        <v>1019073610</v>
      </c>
      <c r="B39" s="22" t="s">
        <v>481</v>
      </c>
      <c r="C39" s="23">
        <v>41337</v>
      </c>
      <c r="D39" s="24" t="s">
        <v>266</v>
      </c>
      <c r="E39" s="24" t="s">
        <v>94</v>
      </c>
      <c r="F39" s="24" t="s">
        <v>70</v>
      </c>
      <c r="G39" s="24"/>
      <c r="H39" s="24">
        <v>24033051408</v>
      </c>
      <c r="I39" s="24" t="s">
        <v>72</v>
      </c>
      <c r="J39" s="24">
        <f>DATEDIF(Tabla1[[#This Row],[FECHA DE NACIMIENTO]],Tabla1[[#This Row],[FECHA ACTUAL]],"Y")</f>
        <v>30</v>
      </c>
      <c r="K39" s="24" t="s">
        <v>73</v>
      </c>
      <c r="L39" s="24" t="s">
        <v>112</v>
      </c>
      <c r="M39" s="24" t="s">
        <v>77</v>
      </c>
      <c r="N39" s="24" t="s">
        <v>77</v>
      </c>
      <c r="O39" s="24">
        <v>3</v>
      </c>
      <c r="P39" s="24" t="s">
        <v>101</v>
      </c>
      <c r="Q39" s="23">
        <v>33808</v>
      </c>
      <c r="R39" s="24" t="s">
        <v>76</v>
      </c>
      <c r="S39" s="25">
        <v>45119</v>
      </c>
      <c r="T39" s="24" t="s">
        <v>77</v>
      </c>
      <c r="U39" s="24">
        <v>3208647599</v>
      </c>
      <c r="V39" s="24" t="s">
        <v>482</v>
      </c>
      <c r="W39" s="24" t="s">
        <v>483</v>
      </c>
      <c r="X39" s="24" t="s">
        <v>484</v>
      </c>
      <c r="Y39" s="24" t="s">
        <v>485</v>
      </c>
      <c r="Z39" s="24" t="s">
        <v>117</v>
      </c>
      <c r="AA39" s="24">
        <v>3206381454</v>
      </c>
      <c r="AB39" s="24" t="s">
        <v>77</v>
      </c>
      <c r="AC39" s="24" t="s">
        <v>77</v>
      </c>
      <c r="AD39" s="24" t="s">
        <v>77</v>
      </c>
      <c r="AE39" s="26" t="s">
        <v>183</v>
      </c>
      <c r="AF39" s="26"/>
      <c r="AG39" s="26" t="s">
        <v>486</v>
      </c>
      <c r="AH39" s="27" t="s">
        <v>163</v>
      </c>
      <c r="AI39" s="27" t="s">
        <v>487</v>
      </c>
      <c r="AJ39" s="27" t="s">
        <v>487</v>
      </c>
      <c r="AK39" s="24" t="s">
        <v>121</v>
      </c>
      <c r="AL39" s="24" t="s">
        <v>90</v>
      </c>
      <c r="AM39" s="23">
        <v>41156</v>
      </c>
      <c r="AN39" s="28">
        <v>1242000</v>
      </c>
      <c r="AO39" s="28">
        <f t="shared" si="0"/>
        <v>140606</v>
      </c>
      <c r="AP39" s="24"/>
      <c r="AQ39" s="24" t="s">
        <v>488</v>
      </c>
      <c r="AR39" s="24" t="s">
        <v>489</v>
      </c>
      <c r="AS39" s="24"/>
      <c r="AT39" s="24" t="e">
        <v>#N/A</v>
      </c>
      <c r="AU39" s="24" t="e">
        <v>#N/A</v>
      </c>
      <c r="AV39" s="24">
        <v>98</v>
      </c>
      <c r="AW39" s="24"/>
      <c r="AX39" s="24"/>
      <c r="AY39" s="24"/>
      <c r="AZ39" s="24" t="s">
        <v>490</v>
      </c>
      <c r="BA39" s="24"/>
      <c r="BB39" s="24"/>
      <c r="BC39" s="24"/>
      <c r="BD39" s="24">
        <v>0</v>
      </c>
      <c r="BE39" s="24">
        <v>0</v>
      </c>
      <c r="BF39" s="23"/>
      <c r="BG39" s="23"/>
      <c r="BH39" s="23">
        <v>42837</v>
      </c>
      <c r="BI39" s="26" t="s">
        <v>127</v>
      </c>
      <c r="BJ39" s="26" t="s">
        <v>273</v>
      </c>
      <c r="BK39" s="29">
        <v>0</v>
      </c>
      <c r="BL39" s="24" t="s">
        <v>129</v>
      </c>
      <c r="BM39" s="22" t="str">
        <f ca="1">+IF(Tabla1[[#This Row],[FECHA INGRESO]]&gt;=44986,IF((TODAY()-Tabla1[[#This Row],[FECHA INGRESO]])&gt;=50,"ALERTA","TODAVÍA FALTA"),"N/A")</f>
        <v>N/A</v>
      </c>
      <c r="BN39" s="7">
        <f>IFERROR((_xlfn.DAYS(Tabla1[[#This Row],[FECHA INGRESO]],Tabla1[[#This Row],[FECHA RETIRO]]))/30,"")</f>
        <v>-56.033333333333331</v>
      </c>
    </row>
    <row r="40" spans="1:66" ht="15" customHeight="1" x14ac:dyDescent="0.35">
      <c r="A40" s="31">
        <v>1022992640</v>
      </c>
      <c r="B40" s="22" t="s">
        <v>491</v>
      </c>
      <c r="C40" s="23">
        <v>41323</v>
      </c>
      <c r="D40" s="24" t="s">
        <v>109</v>
      </c>
      <c r="E40" s="24" t="s">
        <v>111</v>
      </c>
      <c r="F40" s="24" t="s">
        <v>70</v>
      </c>
      <c r="G40" s="24"/>
      <c r="H40" s="24">
        <v>24033414799</v>
      </c>
      <c r="I40" s="24" t="s">
        <v>95</v>
      </c>
      <c r="J40" s="24">
        <f>DATEDIF(Tabla1[[#This Row],[FECHA DE NACIMIENTO]],Tabla1[[#This Row],[FECHA ACTUAL]],"Y")</f>
        <v>29</v>
      </c>
      <c r="K40" s="24" t="s">
        <v>96</v>
      </c>
      <c r="L40" s="24" t="s">
        <v>234</v>
      </c>
      <c r="M40" s="24">
        <v>2</v>
      </c>
      <c r="N40" s="24">
        <v>2</v>
      </c>
      <c r="O40" s="24">
        <v>1</v>
      </c>
      <c r="P40" s="24" t="s">
        <v>101</v>
      </c>
      <c r="Q40" s="23">
        <v>34352</v>
      </c>
      <c r="R40" s="24" t="s">
        <v>76</v>
      </c>
      <c r="S40" s="25">
        <v>45119</v>
      </c>
      <c r="T40" s="24" t="s">
        <v>77</v>
      </c>
      <c r="U40" s="24">
        <v>3202464592</v>
      </c>
      <c r="V40" s="24" t="s">
        <v>492</v>
      </c>
      <c r="W40" s="24" t="s">
        <v>493</v>
      </c>
      <c r="X40" s="24"/>
      <c r="Y40" s="24" t="s">
        <v>494</v>
      </c>
      <c r="Z40" s="24" t="s">
        <v>117</v>
      </c>
      <c r="AA40" s="24">
        <v>3213033122</v>
      </c>
      <c r="AB40" s="24" t="s">
        <v>77</v>
      </c>
      <c r="AC40" s="24" t="s">
        <v>77</v>
      </c>
      <c r="AD40" s="24" t="s">
        <v>77</v>
      </c>
      <c r="AE40" s="26" t="s">
        <v>183</v>
      </c>
      <c r="AF40" s="26"/>
      <c r="AG40" s="26"/>
      <c r="AH40" s="27" t="s">
        <v>184</v>
      </c>
      <c r="AI40" s="27" t="s">
        <v>185</v>
      </c>
      <c r="AJ40" s="27" t="s">
        <v>185</v>
      </c>
      <c r="AK40" s="24" t="s">
        <v>121</v>
      </c>
      <c r="AL40" s="24" t="s">
        <v>90</v>
      </c>
      <c r="AM40" s="23">
        <v>41177</v>
      </c>
      <c r="AN40" s="28">
        <v>830587.5</v>
      </c>
      <c r="AO40" s="28">
        <f t="shared" si="0"/>
        <v>140606</v>
      </c>
      <c r="AP40" s="24"/>
      <c r="AQ40" s="24" t="s">
        <v>495</v>
      </c>
      <c r="AR40" s="24" t="s">
        <v>496</v>
      </c>
      <c r="AS40" s="24"/>
      <c r="AT40" s="24" t="e">
        <v>#N/A</v>
      </c>
      <c r="AU40" s="24" t="e">
        <v>#N/A</v>
      </c>
      <c r="AV40" s="24" t="e">
        <v>#N/A</v>
      </c>
      <c r="AW40" s="24"/>
      <c r="AX40" s="24"/>
      <c r="AY40" s="24"/>
      <c r="AZ40" s="24" t="s">
        <v>497</v>
      </c>
      <c r="BA40" s="24"/>
      <c r="BB40" s="24"/>
      <c r="BC40" s="24"/>
      <c r="BD40" s="24">
        <v>0</v>
      </c>
      <c r="BE40" s="24">
        <v>0</v>
      </c>
      <c r="BF40" s="23">
        <v>42446</v>
      </c>
      <c r="BG40" s="23">
        <v>42467</v>
      </c>
      <c r="BH40" s="23">
        <v>42750</v>
      </c>
      <c r="BI40" s="26" t="s">
        <v>127</v>
      </c>
      <c r="BJ40" s="26" t="s">
        <v>273</v>
      </c>
      <c r="BK40" s="29">
        <v>0</v>
      </c>
      <c r="BL40" s="24" t="s">
        <v>129</v>
      </c>
      <c r="BM40" s="22" t="str">
        <f ca="1">+IF(Tabla1[[#This Row],[FECHA INGRESO]]&gt;=44986,IF((TODAY()-Tabla1[[#This Row],[FECHA INGRESO]])&gt;=50,"ALERTA","TODAVÍA FALTA"),"N/A")</f>
        <v>N/A</v>
      </c>
      <c r="BN40" s="7">
        <f>IFERROR((_xlfn.DAYS(Tabla1[[#This Row],[FECHA INGRESO]],Tabla1[[#This Row],[FECHA RETIRO]]))/30,"")</f>
        <v>-52.43333333333333</v>
      </c>
    </row>
    <row r="41" spans="1:66" x14ac:dyDescent="0.35">
      <c r="A41" s="21">
        <v>79296909</v>
      </c>
      <c r="B41" s="22" t="s">
        <v>498</v>
      </c>
      <c r="C41" s="23">
        <v>41289</v>
      </c>
      <c r="D41" s="23" t="s">
        <v>93</v>
      </c>
      <c r="E41" s="23" t="s">
        <v>111</v>
      </c>
      <c r="F41" s="23" t="s">
        <v>70</v>
      </c>
      <c r="G41" s="24" t="s">
        <v>499</v>
      </c>
      <c r="H41" s="24">
        <v>24033824707</v>
      </c>
      <c r="I41" s="24" t="s">
        <v>72</v>
      </c>
      <c r="J41" s="24">
        <f>DATEDIF(Tabla1[[#This Row],[FECHA DE NACIMIENTO]],Tabla1[[#This Row],[FECHA ACTUAL]],"Y")</f>
        <v>59</v>
      </c>
      <c r="K41" s="24" t="s">
        <v>500</v>
      </c>
      <c r="L41" s="24" t="s">
        <v>74</v>
      </c>
      <c r="M41" s="24">
        <v>0</v>
      </c>
      <c r="N41" s="24" t="s">
        <v>77</v>
      </c>
      <c r="O41" s="24">
        <v>3</v>
      </c>
      <c r="P41" s="24" t="s">
        <v>101</v>
      </c>
      <c r="Q41" s="23">
        <v>23392</v>
      </c>
      <c r="R41" s="24" t="s">
        <v>76</v>
      </c>
      <c r="S41" s="25">
        <v>45119</v>
      </c>
      <c r="T41" s="24" t="s">
        <v>77</v>
      </c>
      <c r="U41" s="24">
        <v>3132652387</v>
      </c>
      <c r="V41" s="33" t="s">
        <v>501</v>
      </c>
      <c r="W41" s="24" t="s">
        <v>502</v>
      </c>
      <c r="X41" s="24" t="s">
        <v>503</v>
      </c>
      <c r="Y41" s="24" t="s">
        <v>504</v>
      </c>
      <c r="Z41" s="24" t="s">
        <v>82</v>
      </c>
      <c r="AA41" s="24">
        <v>3212652387</v>
      </c>
      <c r="AB41" s="24" t="s">
        <v>83</v>
      </c>
      <c r="AC41" s="24" t="s">
        <v>83</v>
      </c>
      <c r="AD41" s="24" t="e">
        <v>#REF!</v>
      </c>
      <c r="AE41" s="26" t="s">
        <v>151</v>
      </c>
      <c r="AF41" s="26"/>
      <c r="AG41" s="26">
        <v>0</v>
      </c>
      <c r="AH41" s="27" t="s">
        <v>375</v>
      </c>
      <c r="AI41" s="27" t="s">
        <v>120</v>
      </c>
      <c r="AJ41" s="27" t="s">
        <v>120</v>
      </c>
      <c r="AK41" s="24" t="s">
        <v>121</v>
      </c>
      <c r="AL41" s="24" t="s">
        <v>90</v>
      </c>
      <c r="AM41" s="23">
        <v>41200</v>
      </c>
      <c r="AN41" s="28">
        <v>1409700</v>
      </c>
      <c r="AO41" s="28">
        <f t="shared" si="0"/>
        <v>140606</v>
      </c>
      <c r="AP41" s="24" t="s">
        <v>505</v>
      </c>
      <c r="AQ41" s="24" t="s">
        <v>506</v>
      </c>
      <c r="AR41" s="24" t="s">
        <v>507</v>
      </c>
      <c r="AS41" s="24">
        <v>5</v>
      </c>
      <c r="AT41" s="24">
        <v>0</v>
      </c>
      <c r="AU41" s="24">
        <v>100</v>
      </c>
      <c r="AV41" s="24">
        <v>82</v>
      </c>
      <c r="AW41" s="24">
        <v>94</v>
      </c>
      <c r="AX41" s="24">
        <v>0</v>
      </c>
      <c r="AY41" s="24">
        <v>0</v>
      </c>
      <c r="AZ41" s="24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3" t="s">
        <v>508</v>
      </c>
      <c r="BG41" s="23" t="s">
        <v>509</v>
      </c>
      <c r="BH41" s="23" t="s">
        <v>75</v>
      </c>
      <c r="BI41" s="26">
        <v>0</v>
      </c>
      <c r="BJ41" s="26">
        <v>0</v>
      </c>
      <c r="BK41" s="29">
        <v>0</v>
      </c>
      <c r="BL41" s="24" t="s">
        <v>91</v>
      </c>
      <c r="BM41" s="22" t="str">
        <f ca="1">+IF(Tabla1[[#This Row],[FECHA INGRESO]]&gt;=44986,IF((TODAY()-Tabla1[[#This Row],[FECHA INGRESO]])&gt;=50,"ALERTA","TODAVÍA FALTA"),"N/A")</f>
        <v>N/A</v>
      </c>
      <c r="BN41" s="7" t="str">
        <f>IFERROR((_xlfn.DAYS(Tabla1[[#This Row],[FECHA INGRESO]],Tabla1[[#This Row],[FECHA RETIRO]]))/30,"")</f>
        <v/>
      </c>
    </row>
    <row r="42" spans="1:66" ht="15" customHeight="1" x14ac:dyDescent="0.35">
      <c r="A42" s="31">
        <v>1032401217</v>
      </c>
      <c r="B42" s="22" t="s">
        <v>510</v>
      </c>
      <c r="C42" s="23">
        <v>41457</v>
      </c>
      <c r="D42" s="24" t="s">
        <v>266</v>
      </c>
      <c r="E42" s="24" t="s">
        <v>111</v>
      </c>
      <c r="F42" s="24" t="s">
        <v>70</v>
      </c>
      <c r="G42" s="24"/>
      <c r="H42" s="24">
        <v>24034052923</v>
      </c>
      <c r="I42" s="24" t="s">
        <v>72</v>
      </c>
      <c r="J42" s="24">
        <f>DATEDIF(Tabla1[[#This Row],[FECHA DE NACIMIENTO]],Tabla1[[#This Row],[FECHA ACTUAL]],"Y")</f>
        <v>35</v>
      </c>
      <c r="K42" s="24" t="s">
        <v>73</v>
      </c>
      <c r="L42" s="24" t="s">
        <v>74</v>
      </c>
      <c r="M42" s="24">
        <v>1</v>
      </c>
      <c r="N42" s="24">
        <v>2</v>
      </c>
      <c r="O42" s="24">
        <v>2</v>
      </c>
      <c r="P42" s="24" t="s">
        <v>101</v>
      </c>
      <c r="Q42" s="23">
        <v>32121</v>
      </c>
      <c r="R42" s="24" t="s">
        <v>76</v>
      </c>
      <c r="S42" s="25">
        <v>45119</v>
      </c>
      <c r="T42" s="24" t="s">
        <v>77</v>
      </c>
      <c r="U42" s="24">
        <v>3008116982</v>
      </c>
      <c r="V42" s="24" t="s">
        <v>511</v>
      </c>
      <c r="W42" s="24" t="s">
        <v>307</v>
      </c>
      <c r="X42" s="24" t="s">
        <v>512</v>
      </c>
      <c r="Y42" s="24" t="s">
        <v>513</v>
      </c>
      <c r="Z42" s="24" t="s">
        <v>82</v>
      </c>
      <c r="AA42" s="24"/>
      <c r="AB42" s="24" t="s">
        <v>77</v>
      </c>
      <c r="AC42" s="24" t="s">
        <v>77</v>
      </c>
      <c r="AD42" s="24" t="s">
        <v>77</v>
      </c>
      <c r="AE42" s="26" t="s">
        <v>183</v>
      </c>
      <c r="AF42" s="26" t="s">
        <v>514</v>
      </c>
      <c r="AG42" s="26"/>
      <c r="AH42" s="27" t="s">
        <v>460</v>
      </c>
      <c r="AI42" s="27" t="s">
        <v>515</v>
      </c>
      <c r="AJ42" s="27" t="s">
        <v>515</v>
      </c>
      <c r="AK42" s="24" t="s">
        <v>121</v>
      </c>
      <c r="AL42" s="24" t="s">
        <v>90</v>
      </c>
      <c r="AM42" s="23">
        <v>41214</v>
      </c>
      <c r="AN42" s="28">
        <v>879750</v>
      </c>
      <c r="AO42" s="28">
        <f t="shared" si="0"/>
        <v>140606</v>
      </c>
      <c r="AP42" s="24" t="s">
        <v>516</v>
      </c>
      <c r="AQ42" s="24" t="s">
        <v>123</v>
      </c>
      <c r="AR42" s="24" t="s">
        <v>517</v>
      </c>
      <c r="AS42" s="24">
        <v>4.03</v>
      </c>
      <c r="AT42" s="24" t="e">
        <v>#N/A</v>
      </c>
      <c r="AU42" s="24" t="e">
        <v>#N/A</v>
      </c>
      <c r="AV42" s="24" t="e">
        <v>#N/A</v>
      </c>
      <c r="AW42" s="24"/>
      <c r="AX42" s="24">
        <v>42309</v>
      </c>
      <c r="AY42" s="24"/>
      <c r="AZ42" s="24"/>
      <c r="BA42" s="24"/>
      <c r="BB42" s="24"/>
      <c r="BC42" s="24"/>
      <c r="BD42" s="24">
        <v>0</v>
      </c>
      <c r="BE42" s="24">
        <v>0</v>
      </c>
      <c r="BF42" s="23">
        <v>42751</v>
      </c>
      <c r="BG42" s="23">
        <v>42768</v>
      </c>
      <c r="BH42" s="23">
        <v>43220</v>
      </c>
      <c r="BI42" s="26" t="s">
        <v>127</v>
      </c>
      <c r="BJ42" s="26" t="s">
        <v>273</v>
      </c>
      <c r="BK42" s="29">
        <v>847518</v>
      </c>
      <c r="BL42" s="24" t="s">
        <v>129</v>
      </c>
      <c r="BM42" s="22" t="str">
        <f ca="1">+IF(Tabla1[[#This Row],[FECHA INGRESO]]&gt;=44986,IF((TODAY()-Tabla1[[#This Row],[FECHA INGRESO]])&gt;=50,"ALERTA","TODAVÍA FALTA"),"N/A")</f>
        <v>N/A</v>
      </c>
      <c r="BN42" s="7">
        <f>IFERROR((_xlfn.DAYS(Tabla1[[#This Row],[FECHA INGRESO]],Tabla1[[#This Row],[FECHA RETIRO]]))/30,"")</f>
        <v>-66.86666666666666</v>
      </c>
    </row>
    <row r="43" spans="1:66" ht="15" customHeight="1" x14ac:dyDescent="0.35">
      <c r="A43" s="31">
        <v>53041373</v>
      </c>
      <c r="B43" s="22" t="s">
        <v>518</v>
      </c>
      <c r="C43" s="23">
        <v>41522</v>
      </c>
      <c r="D43" s="24" t="s">
        <v>109</v>
      </c>
      <c r="E43" s="24" t="s">
        <v>69</v>
      </c>
      <c r="F43" s="24" t="s">
        <v>70</v>
      </c>
      <c r="G43" s="24"/>
      <c r="H43" s="24" t="e">
        <v>#N/A</v>
      </c>
      <c r="I43" s="24" t="s">
        <v>95</v>
      </c>
      <c r="J43" s="24">
        <f>DATEDIF(Tabla1[[#This Row],[FECHA DE NACIMIENTO]],Tabla1[[#This Row],[FECHA ACTUAL]],"Y")</f>
        <v>37</v>
      </c>
      <c r="K43" s="24" t="s">
        <v>500</v>
      </c>
      <c r="L43" s="24" t="s">
        <v>234</v>
      </c>
      <c r="M43" s="24">
        <v>3</v>
      </c>
      <c r="N43" s="24">
        <v>3</v>
      </c>
      <c r="O43" s="24">
        <v>2</v>
      </c>
      <c r="P43" s="24" t="s">
        <v>101</v>
      </c>
      <c r="Q43" s="23">
        <v>31327</v>
      </c>
      <c r="R43" s="24" t="s">
        <v>76</v>
      </c>
      <c r="S43" s="25">
        <v>45119</v>
      </c>
      <c r="T43" s="24"/>
      <c r="U43" s="24" t="s">
        <v>77</v>
      </c>
      <c r="V43" s="24" t="e">
        <v>#N/A</v>
      </c>
      <c r="W43" s="24" t="s">
        <v>519</v>
      </c>
      <c r="X43" s="24" t="s">
        <v>520</v>
      </c>
      <c r="Y43" s="24" t="s">
        <v>521</v>
      </c>
      <c r="Z43" s="24" t="s">
        <v>117</v>
      </c>
      <c r="AA43" s="24">
        <v>3102211050</v>
      </c>
      <c r="AB43" s="24" t="s">
        <v>77</v>
      </c>
      <c r="AC43" s="24" t="s">
        <v>77</v>
      </c>
      <c r="AD43" s="24" t="s">
        <v>77</v>
      </c>
      <c r="AE43" s="26" t="s">
        <v>151</v>
      </c>
      <c r="AF43" s="26"/>
      <c r="AG43" s="26"/>
      <c r="AH43" s="27" t="s">
        <v>184</v>
      </c>
      <c r="AI43" s="27" t="s">
        <v>487</v>
      </c>
      <c r="AJ43" s="27" t="s">
        <v>487</v>
      </c>
      <c r="AK43" s="24" t="s">
        <v>121</v>
      </c>
      <c r="AL43" s="24" t="s">
        <v>90</v>
      </c>
      <c r="AM43" s="23">
        <v>41236</v>
      </c>
      <c r="AN43" s="28">
        <v>776250</v>
      </c>
      <c r="AO43" s="28">
        <f t="shared" si="0"/>
        <v>140606</v>
      </c>
      <c r="AP43" s="24"/>
      <c r="AQ43" s="24"/>
      <c r="AR43" s="24"/>
      <c r="AS43" s="24"/>
      <c r="AT43" s="24" t="e">
        <v>#N/A</v>
      </c>
      <c r="AU43" s="24" t="e">
        <v>#N/A</v>
      </c>
      <c r="AV43" s="24" t="e">
        <v>#N/A</v>
      </c>
      <c r="AW43" s="24"/>
      <c r="AX43" s="24"/>
      <c r="AY43" s="24"/>
      <c r="AZ43" s="24" t="s">
        <v>522</v>
      </c>
      <c r="BA43" s="24"/>
      <c r="BB43" s="24"/>
      <c r="BC43" s="24"/>
      <c r="BD43" s="24">
        <v>0</v>
      </c>
      <c r="BE43" s="24">
        <v>2</v>
      </c>
      <c r="BF43" s="23">
        <v>41947</v>
      </c>
      <c r="BG43" s="23">
        <v>41965</v>
      </c>
      <c r="BH43" s="23">
        <v>42943</v>
      </c>
      <c r="BI43" s="26" t="s">
        <v>127</v>
      </c>
      <c r="BJ43" s="26" t="s">
        <v>523</v>
      </c>
      <c r="BK43" s="29">
        <v>0</v>
      </c>
      <c r="BL43" s="24" t="s">
        <v>129</v>
      </c>
      <c r="BM43" s="22" t="str">
        <f ca="1">+IF(Tabla1[[#This Row],[FECHA INGRESO]]&gt;=44986,IF((TODAY()-Tabla1[[#This Row],[FECHA INGRESO]])&gt;=50,"ALERTA","TODAVÍA FALTA"),"N/A")</f>
        <v>N/A</v>
      </c>
      <c r="BN43" s="7">
        <f>IFERROR((_xlfn.DAYS(Tabla1[[#This Row],[FECHA INGRESO]],Tabla1[[#This Row],[FECHA RETIRO]]))/30,"")</f>
        <v>-56.9</v>
      </c>
    </row>
    <row r="44" spans="1:66" ht="15" customHeight="1" x14ac:dyDescent="0.35">
      <c r="A44" s="31">
        <v>1031139829</v>
      </c>
      <c r="B44" s="22" t="s">
        <v>524</v>
      </c>
      <c r="C44" s="23">
        <v>41312</v>
      </c>
      <c r="D44" s="24" t="s">
        <v>188</v>
      </c>
      <c r="E44" s="24" t="s">
        <v>111</v>
      </c>
      <c r="F44" s="24" t="s">
        <v>70</v>
      </c>
      <c r="G44" s="24"/>
      <c r="H44" s="24">
        <v>24035631196</v>
      </c>
      <c r="I44" s="24" t="s">
        <v>95</v>
      </c>
      <c r="J44" s="24">
        <f>DATEDIF(Tabla1[[#This Row],[FECHA DE NACIMIENTO]],Tabla1[[#This Row],[FECHA ACTUAL]],"Y")</f>
        <v>31</v>
      </c>
      <c r="K44" s="24" t="s">
        <v>73</v>
      </c>
      <c r="L44" s="24" t="s">
        <v>74</v>
      </c>
      <c r="M44" s="24" t="s">
        <v>77</v>
      </c>
      <c r="N44" s="24" t="s">
        <v>77</v>
      </c>
      <c r="O44" s="24">
        <v>3</v>
      </c>
      <c r="P44" s="24" t="s">
        <v>101</v>
      </c>
      <c r="Q44" s="23">
        <v>33791</v>
      </c>
      <c r="R44" s="24" t="s">
        <v>76</v>
      </c>
      <c r="S44" s="25">
        <v>45119</v>
      </c>
      <c r="T44" s="24" t="s">
        <v>77</v>
      </c>
      <c r="U44" s="24">
        <v>3204251414</v>
      </c>
      <c r="V44" s="24" t="s">
        <v>525</v>
      </c>
      <c r="W44" s="24" t="s">
        <v>526</v>
      </c>
      <c r="X44" s="24" t="s">
        <v>527</v>
      </c>
      <c r="Y44" s="24" t="s">
        <v>528</v>
      </c>
      <c r="Z44" s="24" t="s">
        <v>82</v>
      </c>
      <c r="AA44" s="24">
        <v>3506087918</v>
      </c>
      <c r="AB44" s="24" t="s">
        <v>77</v>
      </c>
      <c r="AC44" s="24" t="s">
        <v>77</v>
      </c>
      <c r="AD44" s="24" t="s">
        <v>77</v>
      </c>
      <c r="AE44" s="26" t="s">
        <v>151</v>
      </c>
      <c r="AF44" s="26"/>
      <c r="AG44" s="26" t="s">
        <v>529</v>
      </c>
      <c r="AH44" s="27" t="s">
        <v>119</v>
      </c>
      <c r="AI44" s="27" t="s">
        <v>530</v>
      </c>
      <c r="AJ44" s="27" t="s">
        <v>530</v>
      </c>
      <c r="AK44" s="24" t="s">
        <v>121</v>
      </c>
      <c r="AL44" s="24" t="s">
        <v>90</v>
      </c>
      <c r="AM44" s="23">
        <v>41312</v>
      </c>
      <c r="AN44" s="28">
        <v>2070000</v>
      </c>
      <c r="AO44" s="28">
        <f t="shared" si="0"/>
        <v>140606</v>
      </c>
      <c r="AP44" s="24" t="s">
        <v>531</v>
      </c>
      <c r="AQ44" s="24" t="s">
        <v>532</v>
      </c>
      <c r="AR44" s="24" t="s">
        <v>176</v>
      </c>
      <c r="AS44" s="24">
        <v>4.1399999999999997</v>
      </c>
      <c r="AT44" s="24">
        <v>93</v>
      </c>
      <c r="AU44" s="24" t="e">
        <v>#N/A</v>
      </c>
      <c r="AV44" s="24" t="e">
        <v>#N/A</v>
      </c>
      <c r="AW44" s="24"/>
      <c r="AX44" s="24">
        <v>42309</v>
      </c>
      <c r="AY44" s="24"/>
      <c r="AZ44" s="24" t="s">
        <v>533</v>
      </c>
      <c r="BA44" s="24"/>
      <c r="BB44" s="24"/>
      <c r="BC44" s="24"/>
      <c r="BD44" s="24">
        <v>0</v>
      </c>
      <c r="BE44" s="24">
        <v>0</v>
      </c>
      <c r="BF44" s="23" t="s">
        <v>534</v>
      </c>
      <c r="BG44" s="23" t="s">
        <v>535</v>
      </c>
      <c r="BH44" s="23">
        <v>43455</v>
      </c>
      <c r="BI44" s="26" t="s">
        <v>127</v>
      </c>
      <c r="BJ44" s="26" t="s">
        <v>536</v>
      </c>
      <c r="BK44" s="29">
        <v>872222</v>
      </c>
      <c r="BL44" s="24" t="s">
        <v>129</v>
      </c>
      <c r="BM44" s="22" t="str">
        <f ca="1">+IF(Tabla1[[#This Row],[FECHA INGRESO]]&gt;=44986,IF((TODAY()-Tabla1[[#This Row],[FECHA INGRESO]])&gt;=50,"ALERTA","TODAVÍA FALTA"),"N/A")</f>
        <v>N/A</v>
      </c>
      <c r="BN44" s="7">
        <f>IFERROR((_xlfn.DAYS(Tabla1[[#This Row],[FECHA INGRESO]],Tabla1[[#This Row],[FECHA RETIRO]]))/30,"")</f>
        <v>-71.433333333333337</v>
      </c>
    </row>
    <row r="45" spans="1:66" ht="15" customHeight="1" x14ac:dyDescent="0.35">
      <c r="A45" s="31">
        <v>19438555</v>
      </c>
      <c r="B45" s="22" t="s">
        <v>537</v>
      </c>
      <c r="C45" s="23" t="s">
        <v>77</v>
      </c>
      <c r="D45" s="24" t="s">
        <v>77</v>
      </c>
      <c r="E45" s="24" t="s">
        <v>77</v>
      </c>
      <c r="F45" s="24" t="s">
        <v>70</v>
      </c>
      <c r="G45" s="24"/>
      <c r="H45" s="24">
        <v>24036303689</v>
      </c>
      <c r="I45" s="24" t="s">
        <v>72</v>
      </c>
      <c r="J45" s="24">
        <f>DATEDIF(Tabla1[[#This Row],[FECHA DE NACIMIENTO]],Tabla1[[#This Row],[FECHA ACTUAL]],"Y")</f>
        <v>62</v>
      </c>
      <c r="K45" s="24" t="s">
        <v>73</v>
      </c>
      <c r="L45" s="24" t="s">
        <v>74</v>
      </c>
      <c r="M45" s="24">
        <v>3</v>
      </c>
      <c r="N45" s="24">
        <v>2</v>
      </c>
      <c r="O45" s="24">
        <v>4</v>
      </c>
      <c r="P45" s="24" t="s">
        <v>75</v>
      </c>
      <c r="Q45" s="23">
        <v>22364</v>
      </c>
      <c r="R45" s="24" t="s">
        <v>76</v>
      </c>
      <c r="S45" s="25">
        <v>45119</v>
      </c>
      <c r="T45" s="24">
        <v>4715561</v>
      </c>
      <c r="U45" s="24">
        <v>3124328230</v>
      </c>
      <c r="V45" s="24" t="s">
        <v>538</v>
      </c>
      <c r="W45" s="24" t="s">
        <v>539</v>
      </c>
      <c r="X45" s="24" t="s">
        <v>540</v>
      </c>
      <c r="Y45" s="24" t="s">
        <v>541</v>
      </c>
      <c r="Z45" s="24" t="s">
        <v>82</v>
      </c>
      <c r="AA45" s="24">
        <v>3115120804</v>
      </c>
      <c r="AB45" s="24" t="s">
        <v>77</v>
      </c>
      <c r="AC45" s="24" t="s">
        <v>77</v>
      </c>
      <c r="AD45" s="24" t="s">
        <v>77</v>
      </c>
      <c r="AE45" s="26" t="s">
        <v>84</v>
      </c>
      <c r="AF45" s="26" t="s">
        <v>118</v>
      </c>
      <c r="AG45" s="26"/>
      <c r="AH45" s="27" t="s">
        <v>239</v>
      </c>
      <c r="AI45" s="27" t="s">
        <v>214</v>
      </c>
      <c r="AJ45" s="27" t="s">
        <v>214</v>
      </c>
      <c r="AK45" s="24" t="s">
        <v>89</v>
      </c>
      <c r="AL45" s="24" t="s">
        <v>542</v>
      </c>
      <c r="AM45" s="23">
        <v>41337</v>
      </c>
      <c r="AN45" s="28">
        <v>4543546.5</v>
      </c>
      <c r="AO45" s="28">
        <f t="shared" si="0"/>
        <v>0</v>
      </c>
      <c r="AP45" s="24"/>
      <c r="AQ45" s="24"/>
      <c r="AR45" s="24" t="s">
        <v>350</v>
      </c>
      <c r="AS45" s="24">
        <v>4.24</v>
      </c>
      <c r="AT45" s="24" t="e">
        <v>#N/A</v>
      </c>
      <c r="AU45" s="24" t="e">
        <v>#N/A</v>
      </c>
      <c r="AV45" s="24" t="e">
        <v>#N/A</v>
      </c>
      <c r="AW45" s="24"/>
      <c r="AX45" s="24"/>
      <c r="AY45" s="24"/>
      <c r="AZ45" s="24"/>
      <c r="BA45" s="24"/>
      <c r="BB45" s="24"/>
      <c r="BC45" s="24"/>
      <c r="BD45" s="24" t="e">
        <v>#N/A</v>
      </c>
      <c r="BE45" s="24" t="e">
        <v>#N/A</v>
      </c>
      <c r="BF45" s="23"/>
      <c r="BG45" s="23"/>
      <c r="BH45" s="23">
        <v>43179</v>
      </c>
      <c r="BI45" s="26"/>
      <c r="BJ45" s="26"/>
      <c r="BK45" s="29">
        <v>0</v>
      </c>
      <c r="BL45" s="24" t="s">
        <v>129</v>
      </c>
      <c r="BM45" s="22" t="str">
        <f ca="1">+IF(Tabla1[[#This Row],[FECHA INGRESO]]&gt;=44986,IF((TODAY()-Tabla1[[#This Row],[FECHA INGRESO]])&gt;=50,"ALERTA","TODAVÍA FALTA"),"N/A")</f>
        <v>N/A</v>
      </c>
      <c r="BN45" s="7">
        <f>IFERROR((_xlfn.DAYS(Tabla1[[#This Row],[FECHA INGRESO]],Tabla1[[#This Row],[FECHA RETIRO]]))/30,"")</f>
        <v>-61.4</v>
      </c>
    </row>
    <row r="46" spans="1:66" ht="15" customHeight="1" x14ac:dyDescent="0.35">
      <c r="A46" s="31">
        <v>1022367439</v>
      </c>
      <c r="B46" s="22" t="s">
        <v>543</v>
      </c>
      <c r="C46" s="23">
        <v>41548</v>
      </c>
      <c r="D46" s="24" t="s">
        <v>93</v>
      </c>
      <c r="E46" s="24" t="s">
        <v>94</v>
      </c>
      <c r="F46" s="24" t="s">
        <v>70</v>
      </c>
      <c r="G46" s="24"/>
      <c r="H46" s="24">
        <v>24036170377</v>
      </c>
      <c r="I46" s="24" t="s">
        <v>95</v>
      </c>
      <c r="J46" s="24">
        <f>DATEDIF(Tabla1[[#This Row],[FECHA DE NACIMIENTO]],Tabla1[[#This Row],[FECHA ACTUAL]],"Y")</f>
        <v>32</v>
      </c>
      <c r="K46" s="24" t="s">
        <v>73</v>
      </c>
      <c r="L46" s="24" t="s">
        <v>112</v>
      </c>
      <c r="M46" s="24">
        <v>1</v>
      </c>
      <c r="N46" s="24">
        <v>1</v>
      </c>
      <c r="O46" s="24">
        <v>3</v>
      </c>
      <c r="P46" s="24" t="s">
        <v>101</v>
      </c>
      <c r="Q46" s="23">
        <v>33314</v>
      </c>
      <c r="R46" s="24" t="s">
        <v>76</v>
      </c>
      <c r="S46" s="25">
        <v>45119</v>
      </c>
      <c r="T46" s="24" t="s">
        <v>77</v>
      </c>
      <c r="U46" s="24">
        <v>3132142440</v>
      </c>
      <c r="V46" s="24" t="e">
        <v>#N/A</v>
      </c>
      <c r="W46" s="24" t="s">
        <v>544</v>
      </c>
      <c r="X46" s="24" t="s">
        <v>545</v>
      </c>
      <c r="Y46" s="24" t="s">
        <v>546</v>
      </c>
      <c r="Z46" s="24" t="s">
        <v>117</v>
      </c>
      <c r="AA46" s="24">
        <v>3114540962</v>
      </c>
      <c r="AB46" s="24" t="s">
        <v>77</v>
      </c>
      <c r="AC46" s="24" t="s">
        <v>77</v>
      </c>
      <c r="AD46" s="24" t="s">
        <v>77</v>
      </c>
      <c r="AE46" s="26" t="s">
        <v>183</v>
      </c>
      <c r="AF46" s="26" t="s">
        <v>547</v>
      </c>
      <c r="AG46" s="26"/>
      <c r="AH46" s="27" t="s">
        <v>184</v>
      </c>
      <c r="AI46" s="27" t="s">
        <v>164</v>
      </c>
      <c r="AJ46" s="27" t="s">
        <v>164</v>
      </c>
      <c r="AK46" s="24" t="s">
        <v>121</v>
      </c>
      <c r="AL46" s="24"/>
      <c r="AM46" s="23">
        <v>41339</v>
      </c>
      <c r="AN46" s="28">
        <v>672750</v>
      </c>
      <c r="AO46" s="28">
        <f t="shared" si="0"/>
        <v>140606</v>
      </c>
      <c r="AP46" s="24"/>
      <c r="AQ46" s="24"/>
      <c r="AR46" s="24"/>
      <c r="AS46" s="24"/>
      <c r="AT46" s="24" t="e">
        <v>#N/A</v>
      </c>
      <c r="AU46" s="24" t="e">
        <v>#N/A</v>
      </c>
      <c r="AV46" s="24">
        <v>93</v>
      </c>
      <c r="AW46" s="24"/>
      <c r="AX46" s="24"/>
      <c r="AY46" s="24"/>
      <c r="AZ46" s="24"/>
      <c r="BA46" s="24"/>
      <c r="BB46" s="24"/>
      <c r="BC46" s="24"/>
      <c r="BD46" s="24">
        <v>0</v>
      </c>
      <c r="BE46" s="24">
        <v>0</v>
      </c>
      <c r="BF46" s="23">
        <v>42279</v>
      </c>
      <c r="BG46" s="23"/>
      <c r="BH46" s="23">
        <v>42320</v>
      </c>
      <c r="BI46" s="26"/>
      <c r="BJ46" s="26"/>
      <c r="BK46" s="29">
        <v>0</v>
      </c>
      <c r="BL46" s="24" t="s">
        <v>129</v>
      </c>
      <c r="BM46" s="22" t="str">
        <f ca="1">+IF(Tabla1[[#This Row],[FECHA INGRESO]]&gt;=44986,IF((TODAY()-Tabla1[[#This Row],[FECHA INGRESO]])&gt;=50,"ALERTA","TODAVÍA FALTA"),"N/A")</f>
        <v>N/A</v>
      </c>
      <c r="BN46" s="7">
        <f>IFERROR((_xlfn.DAYS(Tabla1[[#This Row],[FECHA INGRESO]],Tabla1[[#This Row],[FECHA RETIRO]]))/30,"")</f>
        <v>-32.700000000000003</v>
      </c>
    </row>
    <row r="47" spans="1:66" ht="15" customHeight="1" x14ac:dyDescent="0.35">
      <c r="A47" s="31">
        <v>1010209172</v>
      </c>
      <c r="B47" s="22" t="s">
        <v>548</v>
      </c>
      <c r="C47" s="23">
        <v>41583</v>
      </c>
      <c r="D47" s="24" t="s">
        <v>549</v>
      </c>
      <c r="E47" s="24" t="s">
        <v>94</v>
      </c>
      <c r="F47" s="24" t="s">
        <v>70</v>
      </c>
      <c r="G47" s="24"/>
      <c r="H47" s="24">
        <v>24036214532</v>
      </c>
      <c r="I47" s="24" t="s">
        <v>95</v>
      </c>
      <c r="J47" s="24">
        <f>DATEDIF(Tabla1[[#This Row],[FECHA DE NACIMIENTO]],Tabla1[[#This Row],[FECHA ACTUAL]],"Y")</f>
        <v>30</v>
      </c>
      <c r="K47" s="24" t="s">
        <v>96</v>
      </c>
      <c r="L47" s="24" t="s">
        <v>112</v>
      </c>
      <c r="M47" s="24" t="s">
        <v>77</v>
      </c>
      <c r="N47" s="24" t="s">
        <v>77</v>
      </c>
      <c r="O47" s="24">
        <v>2</v>
      </c>
      <c r="P47" s="24" t="s">
        <v>101</v>
      </c>
      <c r="Q47" s="23">
        <v>34155</v>
      </c>
      <c r="R47" s="24" t="s">
        <v>76</v>
      </c>
      <c r="S47" s="25">
        <v>45119</v>
      </c>
      <c r="T47" s="24" t="s">
        <v>77</v>
      </c>
      <c r="U47" s="24">
        <v>3043818430</v>
      </c>
      <c r="V47" s="24" t="e">
        <v>#N/A</v>
      </c>
      <c r="W47" s="24" t="s">
        <v>550</v>
      </c>
      <c r="X47" s="24" t="s">
        <v>551</v>
      </c>
      <c r="Y47" s="24" t="s">
        <v>552</v>
      </c>
      <c r="Z47" s="24" t="s">
        <v>117</v>
      </c>
      <c r="AA47" s="24">
        <v>3118801080</v>
      </c>
      <c r="AB47" s="24" t="s">
        <v>77</v>
      </c>
      <c r="AC47" s="24" t="s">
        <v>77</v>
      </c>
      <c r="AD47" s="24" t="s">
        <v>77</v>
      </c>
      <c r="AE47" s="26" t="s">
        <v>183</v>
      </c>
      <c r="AF47" s="26" t="s">
        <v>553</v>
      </c>
      <c r="AG47" s="26"/>
      <c r="AH47" s="27" t="s">
        <v>184</v>
      </c>
      <c r="AI47" s="27" t="s">
        <v>164</v>
      </c>
      <c r="AJ47" s="27" t="s">
        <v>164</v>
      </c>
      <c r="AK47" s="24" t="s">
        <v>121</v>
      </c>
      <c r="AL47" s="24"/>
      <c r="AM47" s="23">
        <v>41344</v>
      </c>
      <c r="AN47" s="28">
        <v>672750</v>
      </c>
      <c r="AO47" s="28">
        <f t="shared" si="0"/>
        <v>140606</v>
      </c>
      <c r="AP47" s="24"/>
      <c r="AQ47" s="24"/>
      <c r="AR47" s="24"/>
      <c r="AS47" s="24"/>
      <c r="AT47" s="24" t="e">
        <v>#N/A</v>
      </c>
      <c r="AU47" s="24" t="e">
        <v>#N/A</v>
      </c>
      <c r="AV47" s="24" t="e">
        <v>#N/A</v>
      </c>
      <c r="AW47" s="24"/>
      <c r="AX47" s="24"/>
      <c r="AY47" s="24" t="s">
        <v>554</v>
      </c>
      <c r="AZ47" s="24" t="s">
        <v>555</v>
      </c>
      <c r="BA47" s="24" t="s">
        <v>556</v>
      </c>
      <c r="BB47" s="24"/>
      <c r="BC47" s="24"/>
      <c r="BD47" s="24">
        <v>0</v>
      </c>
      <c r="BE47" s="24">
        <v>0</v>
      </c>
      <c r="BF47" s="23">
        <v>42314</v>
      </c>
      <c r="BG47" s="23">
        <v>42333</v>
      </c>
      <c r="BH47" s="23">
        <v>42338</v>
      </c>
      <c r="BI47" s="26"/>
      <c r="BJ47" s="26"/>
      <c r="BK47" s="29">
        <v>0</v>
      </c>
      <c r="BL47" s="24" t="s">
        <v>129</v>
      </c>
      <c r="BM47" s="22" t="str">
        <f ca="1">+IF(Tabla1[[#This Row],[FECHA INGRESO]]&gt;=44986,IF((TODAY()-Tabla1[[#This Row],[FECHA INGRESO]])&gt;=50,"ALERTA","TODAVÍA FALTA"),"N/A")</f>
        <v>N/A</v>
      </c>
      <c r="BN47" s="7">
        <f>IFERROR((_xlfn.DAYS(Tabla1[[#This Row],[FECHA INGRESO]],Tabla1[[#This Row],[FECHA RETIRO]]))/30,"")</f>
        <v>-33.133333333333333</v>
      </c>
    </row>
    <row r="48" spans="1:66" ht="15" customHeight="1" x14ac:dyDescent="0.35">
      <c r="A48" s="31">
        <v>1024540841</v>
      </c>
      <c r="B48" s="22" t="s">
        <v>557</v>
      </c>
      <c r="C48" s="23">
        <v>41548</v>
      </c>
      <c r="D48" s="24" t="s">
        <v>188</v>
      </c>
      <c r="E48" s="24" t="s">
        <v>111</v>
      </c>
      <c r="F48" s="24" t="s">
        <v>70</v>
      </c>
      <c r="G48" s="24"/>
      <c r="H48" s="24">
        <v>24036406379</v>
      </c>
      <c r="I48" s="24" t="s">
        <v>72</v>
      </c>
      <c r="J48" s="24">
        <f>DATEDIF(Tabla1[[#This Row],[FECHA DE NACIMIENTO]],Tabla1[[#This Row],[FECHA ACTUAL]],"Y")</f>
        <v>30</v>
      </c>
      <c r="K48" s="24" t="s">
        <v>96</v>
      </c>
      <c r="L48" s="24" t="s">
        <v>112</v>
      </c>
      <c r="M48" s="24" t="s">
        <v>77</v>
      </c>
      <c r="N48" s="24" t="s">
        <v>77</v>
      </c>
      <c r="O48" s="24">
        <v>2</v>
      </c>
      <c r="P48" s="24" t="s">
        <v>101</v>
      </c>
      <c r="Q48" s="23">
        <v>34131</v>
      </c>
      <c r="R48" s="24" t="s">
        <v>76</v>
      </c>
      <c r="S48" s="25">
        <v>45119</v>
      </c>
      <c r="T48" s="24">
        <v>9004823</v>
      </c>
      <c r="U48" s="24">
        <v>3144729637</v>
      </c>
      <c r="V48" s="24" t="s">
        <v>558</v>
      </c>
      <c r="W48" s="24" t="s">
        <v>559</v>
      </c>
      <c r="X48" s="24" t="s">
        <v>560</v>
      </c>
      <c r="Y48" s="24" t="s">
        <v>561</v>
      </c>
      <c r="Z48" s="24" t="s">
        <v>117</v>
      </c>
      <c r="AA48" s="24">
        <v>3132832990</v>
      </c>
      <c r="AB48" s="24" t="s">
        <v>77</v>
      </c>
      <c r="AC48" s="24" t="s">
        <v>77</v>
      </c>
      <c r="AD48" s="24" t="s">
        <v>77</v>
      </c>
      <c r="AE48" s="26" t="s">
        <v>183</v>
      </c>
      <c r="AF48" s="26"/>
      <c r="AG48" s="26" t="s">
        <v>562</v>
      </c>
      <c r="AH48" s="27" t="s">
        <v>163</v>
      </c>
      <c r="AI48" s="27" t="s">
        <v>185</v>
      </c>
      <c r="AJ48" s="27" t="s">
        <v>185</v>
      </c>
      <c r="AK48" s="24" t="s">
        <v>121</v>
      </c>
      <c r="AL48" s="24" t="s">
        <v>90</v>
      </c>
      <c r="AM48" s="23">
        <v>41353</v>
      </c>
      <c r="AN48" s="28">
        <v>1242000</v>
      </c>
      <c r="AO48" s="28">
        <f t="shared" si="0"/>
        <v>140606</v>
      </c>
      <c r="AP48" s="24"/>
      <c r="AQ48" s="24" t="s">
        <v>122</v>
      </c>
      <c r="AR48" s="24" t="s">
        <v>243</v>
      </c>
      <c r="AS48" s="24"/>
      <c r="AT48" s="24" t="e">
        <v>#N/A</v>
      </c>
      <c r="AU48" s="24" t="e">
        <v>#N/A</v>
      </c>
      <c r="AV48" s="24" t="e">
        <v>#N/A</v>
      </c>
      <c r="AW48" s="24"/>
      <c r="AX48" s="24"/>
      <c r="AY48" s="24"/>
      <c r="AZ48" s="24" t="s">
        <v>563</v>
      </c>
      <c r="BA48" s="24"/>
      <c r="BB48" s="24"/>
      <c r="BC48" s="24"/>
      <c r="BD48" s="24">
        <v>0</v>
      </c>
      <c r="BE48" s="24">
        <v>0</v>
      </c>
      <c r="BF48" s="23">
        <v>42746</v>
      </c>
      <c r="BG48" s="23">
        <v>42763</v>
      </c>
      <c r="BH48" s="23">
        <v>42957</v>
      </c>
      <c r="BI48" s="26" t="s">
        <v>127</v>
      </c>
      <c r="BJ48" s="26" t="s">
        <v>273</v>
      </c>
      <c r="BK48" s="29">
        <v>0</v>
      </c>
      <c r="BL48" s="24" t="s">
        <v>129</v>
      </c>
      <c r="BM48" s="22" t="str">
        <f ca="1">+IF(Tabla1[[#This Row],[FECHA INGRESO]]&gt;=44986,IF((TODAY()-Tabla1[[#This Row],[FECHA INGRESO]])&gt;=50,"ALERTA","TODAVÍA FALTA"),"N/A")</f>
        <v>N/A</v>
      </c>
      <c r="BN48" s="7">
        <f>IFERROR((_xlfn.DAYS(Tabla1[[#This Row],[FECHA INGRESO]],Tabla1[[#This Row],[FECHA RETIRO]]))/30,"")</f>
        <v>-53.466666666666669</v>
      </c>
    </row>
    <row r="49" spans="1:66" ht="15" customHeight="1" x14ac:dyDescent="0.35">
      <c r="A49" s="31">
        <v>1023901686</v>
      </c>
      <c r="B49" s="22" t="s">
        <v>564</v>
      </c>
      <c r="C49" s="23">
        <v>41519</v>
      </c>
      <c r="D49" s="24" t="s">
        <v>109</v>
      </c>
      <c r="E49" s="24" t="s">
        <v>94</v>
      </c>
      <c r="F49" s="24" t="s">
        <v>70</v>
      </c>
      <c r="G49" s="24"/>
      <c r="H49" s="24">
        <v>24031468581</v>
      </c>
      <c r="I49" s="24" t="s">
        <v>95</v>
      </c>
      <c r="J49" s="24">
        <f>DATEDIF(Tabla1[[#This Row],[FECHA DE NACIMIENTO]],Tabla1[[#This Row],[FECHA ACTUAL]],"Y")</f>
        <v>32</v>
      </c>
      <c r="K49" s="24" t="s">
        <v>73</v>
      </c>
      <c r="L49" s="24" t="s">
        <v>112</v>
      </c>
      <c r="M49" s="24">
        <v>1</v>
      </c>
      <c r="N49" s="24">
        <v>2</v>
      </c>
      <c r="O49" s="24">
        <v>2</v>
      </c>
      <c r="P49" s="24" t="s">
        <v>101</v>
      </c>
      <c r="Q49" s="23">
        <v>33151</v>
      </c>
      <c r="R49" s="24" t="s">
        <v>76</v>
      </c>
      <c r="S49" s="25">
        <v>45119</v>
      </c>
      <c r="T49" s="24">
        <v>3621023</v>
      </c>
      <c r="U49" s="24">
        <v>3005398695</v>
      </c>
      <c r="V49" s="24" t="e">
        <v>#N/A</v>
      </c>
      <c r="W49" s="24" t="s">
        <v>565</v>
      </c>
      <c r="X49" s="24"/>
      <c r="Y49" s="24" t="s">
        <v>566</v>
      </c>
      <c r="Z49" s="24" t="s">
        <v>567</v>
      </c>
      <c r="AA49" s="24">
        <v>3102303801</v>
      </c>
      <c r="AB49" s="24" t="s">
        <v>77</v>
      </c>
      <c r="AC49" s="24" t="s">
        <v>77</v>
      </c>
      <c r="AD49" s="24" t="s">
        <v>77</v>
      </c>
      <c r="AE49" s="26" t="s">
        <v>183</v>
      </c>
      <c r="AF49" s="26" t="s">
        <v>568</v>
      </c>
      <c r="AG49" s="26"/>
      <c r="AH49" s="27" t="s">
        <v>311</v>
      </c>
      <c r="AI49" s="27" t="s">
        <v>312</v>
      </c>
      <c r="AJ49" s="27" t="s">
        <v>312</v>
      </c>
      <c r="AK49" s="24" t="s">
        <v>89</v>
      </c>
      <c r="AL49" s="24"/>
      <c r="AM49" s="23">
        <v>41375</v>
      </c>
      <c r="AN49" s="28">
        <v>724500</v>
      </c>
      <c r="AO49" s="28">
        <f t="shared" si="0"/>
        <v>140606</v>
      </c>
      <c r="AP49" s="24"/>
      <c r="AQ49" s="24"/>
      <c r="AR49" s="24"/>
      <c r="AS49" s="24"/>
      <c r="AT49" s="24" t="e">
        <v>#N/A</v>
      </c>
      <c r="AU49" s="24" t="e">
        <v>#N/A</v>
      </c>
      <c r="AV49" s="24" t="e">
        <v>#N/A</v>
      </c>
      <c r="AW49" s="24"/>
      <c r="AX49" s="24"/>
      <c r="AY49" s="24"/>
      <c r="AZ49" s="24"/>
      <c r="BA49" s="24"/>
      <c r="BB49" s="24"/>
      <c r="BC49" s="24"/>
      <c r="BD49" s="24">
        <v>0</v>
      </c>
      <c r="BE49" s="24">
        <v>0</v>
      </c>
      <c r="BF49" s="23">
        <v>42249</v>
      </c>
      <c r="BG49" s="23"/>
      <c r="BH49" s="23">
        <v>42336</v>
      </c>
      <c r="BI49" s="26"/>
      <c r="BJ49" s="26"/>
      <c r="BK49" s="29">
        <v>0</v>
      </c>
      <c r="BL49" s="24" t="s">
        <v>129</v>
      </c>
      <c r="BM49" s="22" t="str">
        <f ca="1">+IF(Tabla1[[#This Row],[FECHA INGRESO]]&gt;=44986,IF((TODAY()-Tabla1[[#This Row],[FECHA INGRESO]])&gt;=50,"ALERTA","TODAVÍA FALTA"),"N/A")</f>
        <v>N/A</v>
      </c>
      <c r="BN49" s="7">
        <f>IFERROR((_xlfn.DAYS(Tabla1[[#This Row],[FECHA INGRESO]],Tabla1[[#This Row],[FECHA RETIRO]]))/30,"")</f>
        <v>-32.033333333333331</v>
      </c>
    </row>
    <row r="50" spans="1:66" ht="15" customHeight="1" x14ac:dyDescent="0.35">
      <c r="A50" s="31">
        <v>1030623803</v>
      </c>
      <c r="B50" s="22" t="s">
        <v>569</v>
      </c>
      <c r="C50" s="23">
        <v>41583</v>
      </c>
      <c r="D50" s="24" t="s">
        <v>93</v>
      </c>
      <c r="E50" s="24" t="s">
        <v>111</v>
      </c>
      <c r="F50" s="24" t="s">
        <v>70</v>
      </c>
      <c r="G50" s="24"/>
      <c r="H50" s="24">
        <v>24036764912</v>
      </c>
      <c r="I50" s="24" t="s">
        <v>95</v>
      </c>
      <c r="J50" s="24">
        <f>DATEDIF(Tabla1[[#This Row],[FECHA DE NACIMIENTO]],Tabla1[[#This Row],[FECHA ACTUAL]],"Y")</f>
        <v>30</v>
      </c>
      <c r="K50" s="24" t="s">
        <v>73</v>
      </c>
      <c r="L50" s="24" t="s">
        <v>112</v>
      </c>
      <c r="M50" s="24" t="s">
        <v>77</v>
      </c>
      <c r="N50" s="24" t="s">
        <v>77</v>
      </c>
      <c r="O50" s="24">
        <v>1</v>
      </c>
      <c r="P50" s="24" t="s">
        <v>101</v>
      </c>
      <c r="Q50" s="23">
        <v>34047</v>
      </c>
      <c r="R50" s="24" t="s">
        <v>76</v>
      </c>
      <c r="S50" s="25">
        <v>45119</v>
      </c>
      <c r="T50" s="24">
        <v>2999248</v>
      </c>
      <c r="U50" s="24">
        <v>3223111086</v>
      </c>
      <c r="V50" s="24" t="e">
        <v>#N/A</v>
      </c>
      <c r="W50" s="24" t="s">
        <v>570</v>
      </c>
      <c r="X50" s="24" t="s">
        <v>571</v>
      </c>
      <c r="Y50" s="24" t="s">
        <v>572</v>
      </c>
      <c r="Z50" s="24" t="s">
        <v>117</v>
      </c>
      <c r="AA50" s="24">
        <v>3118444269</v>
      </c>
      <c r="AB50" s="24" t="s">
        <v>77</v>
      </c>
      <c r="AC50" s="24" t="s">
        <v>77</v>
      </c>
      <c r="AD50" s="24" t="s">
        <v>77</v>
      </c>
      <c r="AE50" s="26" t="s">
        <v>183</v>
      </c>
      <c r="AF50" s="26" t="s">
        <v>223</v>
      </c>
      <c r="AG50" s="26"/>
      <c r="AH50" s="27" t="s">
        <v>184</v>
      </c>
      <c r="AI50" s="27" t="s">
        <v>487</v>
      </c>
      <c r="AJ50" s="27" t="s">
        <v>487</v>
      </c>
      <c r="AK50" s="24" t="s">
        <v>121</v>
      </c>
      <c r="AL50" s="24"/>
      <c r="AM50" s="23">
        <v>41375</v>
      </c>
      <c r="AN50" s="28">
        <v>724500</v>
      </c>
      <c r="AO50" s="28">
        <f t="shared" si="0"/>
        <v>140606</v>
      </c>
      <c r="AP50" s="24"/>
      <c r="AQ50" s="24"/>
      <c r="AR50" s="24"/>
      <c r="AS50" s="24"/>
      <c r="AT50" s="24" t="e">
        <v>#N/A</v>
      </c>
      <c r="AU50" s="24" t="e">
        <v>#N/A</v>
      </c>
      <c r="AV50" s="24" t="e">
        <v>#N/A</v>
      </c>
      <c r="AW50" s="24"/>
      <c r="AX50" s="24"/>
      <c r="AY50" s="24"/>
      <c r="AZ50" s="24" t="s">
        <v>573</v>
      </c>
      <c r="BA50" s="24"/>
      <c r="BB50" s="24"/>
      <c r="BC50" s="24"/>
      <c r="BD50" s="24">
        <v>0</v>
      </c>
      <c r="BE50" s="24">
        <v>0</v>
      </c>
      <c r="BF50" s="23">
        <v>42314</v>
      </c>
      <c r="BG50" s="23">
        <v>42333</v>
      </c>
      <c r="BH50" s="23">
        <v>42636</v>
      </c>
      <c r="BI50" s="26" t="s">
        <v>127</v>
      </c>
      <c r="BJ50" s="26" t="s">
        <v>232</v>
      </c>
      <c r="BK50" s="29">
        <v>0</v>
      </c>
      <c r="BL50" s="24" t="s">
        <v>129</v>
      </c>
      <c r="BM50" s="22" t="str">
        <f ca="1">+IF(Tabla1[[#This Row],[FECHA INGRESO]]&gt;=44986,IF((TODAY()-Tabla1[[#This Row],[FECHA INGRESO]])&gt;=50,"ALERTA","TODAVÍA FALTA"),"N/A")</f>
        <v>N/A</v>
      </c>
      <c r="BN50" s="7">
        <f>IFERROR((_xlfn.DAYS(Tabla1[[#This Row],[FECHA INGRESO]],Tabla1[[#This Row],[FECHA RETIRO]]))/30,"")</f>
        <v>-42.033333333333331</v>
      </c>
    </row>
    <row r="51" spans="1:66" ht="15" customHeight="1" x14ac:dyDescent="0.35">
      <c r="A51" s="31">
        <v>1012400800</v>
      </c>
      <c r="B51" s="22" t="s">
        <v>574</v>
      </c>
      <c r="C51" s="23">
        <v>41519</v>
      </c>
      <c r="D51" s="24" t="s">
        <v>68</v>
      </c>
      <c r="E51" s="24" t="s">
        <v>111</v>
      </c>
      <c r="F51" s="24" t="s">
        <v>70</v>
      </c>
      <c r="G51" s="24"/>
      <c r="H51" s="24">
        <v>24026915737</v>
      </c>
      <c r="I51" s="24" t="s">
        <v>95</v>
      </c>
      <c r="J51" s="24">
        <f>DATEDIF(Tabla1[[#This Row],[FECHA DE NACIMIENTO]],Tabla1[[#This Row],[FECHA ACTUAL]],"Y")</f>
        <v>30</v>
      </c>
      <c r="K51" s="24" t="s">
        <v>96</v>
      </c>
      <c r="L51" s="24" t="s">
        <v>112</v>
      </c>
      <c r="M51" s="24" t="s">
        <v>77</v>
      </c>
      <c r="N51" s="24" t="s">
        <v>77</v>
      </c>
      <c r="O51" s="24">
        <v>2</v>
      </c>
      <c r="P51" s="24" t="s">
        <v>75</v>
      </c>
      <c r="Q51" s="23">
        <v>34161</v>
      </c>
      <c r="R51" s="24" t="s">
        <v>76</v>
      </c>
      <c r="S51" s="25">
        <v>45119</v>
      </c>
      <c r="T51" s="24">
        <v>6630469</v>
      </c>
      <c r="U51" s="24">
        <v>3123259838</v>
      </c>
      <c r="V51" s="24" t="s">
        <v>575</v>
      </c>
      <c r="W51" s="24" t="s">
        <v>576</v>
      </c>
      <c r="X51" s="24" t="s">
        <v>577</v>
      </c>
      <c r="Y51" s="24" t="s">
        <v>578</v>
      </c>
      <c r="Z51" s="24" t="s">
        <v>117</v>
      </c>
      <c r="AA51" s="24">
        <v>3116585473</v>
      </c>
      <c r="AB51" s="24" t="s">
        <v>77</v>
      </c>
      <c r="AC51" s="24" t="s">
        <v>77</v>
      </c>
      <c r="AD51" s="24" t="s">
        <v>77</v>
      </c>
      <c r="AE51" s="26" t="s">
        <v>102</v>
      </c>
      <c r="AF51" s="26"/>
      <c r="AG51" s="26" t="s">
        <v>579</v>
      </c>
      <c r="AH51" s="27" t="s">
        <v>451</v>
      </c>
      <c r="AI51" s="27" t="s">
        <v>138</v>
      </c>
      <c r="AJ51" s="27" t="s">
        <v>138</v>
      </c>
      <c r="AK51" s="24" t="s">
        <v>89</v>
      </c>
      <c r="AL51" s="24" t="s">
        <v>90</v>
      </c>
      <c r="AM51" s="23">
        <v>41376</v>
      </c>
      <c r="AN51" s="28">
        <v>1314450</v>
      </c>
      <c r="AO51" s="28">
        <f t="shared" si="0"/>
        <v>140606</v>
      </c>
      <c r="AP51" s="24"/>
      <c r="AQ51" s="24"/>
      <c r="AR51" s="24" t="s">
        <v>580</v>
      </c>
      <c r="AS51" s="24"/>
      <c r="AT51" s="24" t="e">
        <v>#N/A</v>
      </c>
      <c r="AU51" s="24" t="e">
        <v>#N/A</v>
      </c>
      <c r="AV51" s="24" t="e">
        <v>#N/A</v>
      </c>
      <c r="AW51" s="24"/>
      <c r="AX51" s="24"/>
      <c r="AY51" s="24"/>
      <c r="AZ51" s="24"/>
      <c r="BA51" s="24"/>
      <c r="BB51" s="24"/>
      <c r="BC51" s="24"/>
      <c r="BD51" s="24">
        <v>0</v>
      </c>
      <c r="BE51" s="24">
        <v>0</v>
      </c>
      <c r="BF51" s="23">
        <v>42737</v>
      </c>
      <c r="BG51" s="23">
        <v>42759</v>
      </c>
      <c r="BH51" s="23">
        <v>43046</v>
      </c>
      <c r="BI51" s="26" t="s">
        <v>143</v>
      </c>
      <c r="BJ51" s="26" t="s">
        <v>199</v>
      </c>
      <c r="BK51" s="29">
        <v>751771</v>
      </c>
      <c r="BL51" s="24" t="s">
        <v>129</v>
      </c>
      <c r="BM51" s="22" t="str">
        <f ca="1">+IF(Tabla1[[#This Row],[FECHA INGRESO]]&gt;=44986,IF((TODAY()-Tabla1[[#This Row],[FECHA INGRESO]])&gt;=50,"ALERTA","TODAVÍA FALTA"),"N/A")</f>
        <v>N/A</v>
      </c>
      <c r="BN51" s="7">
        <f>IFERROR((_xlfn.DAYS(Tabla1[[#This Row],[FECHA INGRESO]],Tabla1[[#This Row],[FECHA RETIRO]]))/30,"")</f>
        <v>-55.666666666666664</v>
      </c>
    </row>
    <row r="52" spans="1:66" ht="15" customHeight="1" x14ac:dyDescent="0.35">
      <c r="A52" s="31">
        <v>1022966801</v>
      </c>
      <c r="B52" s="22" t="s">
        <v>581</v>
      </c>
      <c r="C52" s="23">
        <v>41573</v>
      </c>
      <c r="D52" s="23" t="s">
        <v>582</v>
      </c>
      <c r="E52" s="23" t="s">
        <v>110</v>
      </c>
      <c r="F52" s="23" t="s">
        <v>70</v>
      </c>
      <c r="G52" s="24" t="s">
        <v>583</v>
      </c>
      <c r="H52" s="24">
        <v>24036791231</v>
      </c>
      <c r="I52" s="24" t="s">
        <v>95</v>
      </c>
      <c r="J52" s="24">
        <f>DATEDIF(Tabla1[[#This Row],[FECHA DE NACIMIENTO]],Tabla1[[#This Row],[FECHA ACTUAL]],"Y")</f>
        <v>32</v>
      </c>
      <c r="K52" s="24" t="s">
        <v>96</v>
      </c>
      <c r="L52" s="24" t="s">
        <v>112</v>
      </c>
      <c r="M52" s="24" t="s">
        <v>77</v>
      </c>
      <c r="N52" s="24" t="s">
        <v>77</v>
      </c>
      <c r="O52" s="24">
        <v>2</v>
      </c>
      <c r="P52" s="24" t="s">
        <v>101</v>
      </c>
      <c r="Q52" s="23">
        <v>33282</v>
      </c>
      <c r="R52" s="24" t="s">
        <v>76</v>
      </c>
      <c r="S52" s="25">
        <v>45119</v>
      </c>
      <c r="T52" s="24" t="s">
        <v>77</v>
      </c>
      <c r="U52" s="24">
        <v>3114575153</v>
      </c>
      <c r="V52" s="24" t="s">
        <v>584</v>
      </c>
      <c r="W52" s="24" t="s">
        <v>585</v>
      </c>
      <c r="X52" s="24" t="s">
        <v>586</v>
      </c>
      <c r="Y52" s="24" t="s">
        <v>494</v>
      </c>
      <c r="Z52" s="24" t="s">
        <v>117</v>
      </c>
      <c r="AA52" s="24">
        <v>3213033122</v>
      </c>
      <c r="AB52" s="24" t="s">
        <v>77</v>
      </c>
      <c r="AC52" s="24" t="s">
        <v>77</v>
      </c>
      <c r="AD52" s="24" t="s">
        <v>77</v>
      </c>
      <c r="AE52" s="26" t="s">
        <v>151</v>
      </c>
      <c r="AF52" s="26"/>
      <c r="AG52" s="26"/>
      <c r="AH52" s="27" t="s">
        <v>184</v>
      </c>
      <c r="AI52" s="27" t="s">
        <v>120</v>
      </c>
      <c r="AJ52" s="27" t="s">
        <v>120</v>
      </c>
      <c r="AK52" s="24" t="s">
        <v>121</v>
      </c>
      <c r="AL52" s="24" t="s">
        <v>90</v>
      </c>
      <c r="AM52" s="23">
        <v>41376</v>
      </c>
      <c r="AN52" s="28">
        <v>857100.06</v>
      </c>
      <c r="AO52" s="28">
        <f t="shared" si="0"/>
        <v>140606</v>
      </c>
      <c r="AP52" s="24"/>
      <c r="AQ52" s="24" t="s">
        <v>587</v>
      </c>
      <c r="AR52" s="24" t="s">
        <v>379</v>
      </c>
      <c r="AS52" s="24"/>
      <c r="AT52" s="24">
        <v>65</v>
      </c>
      <c r="AU52" s="24" t="e">
        <v>#N/A</v>
      </c>
      <c r="AV52" s="24" t="e">
        <v>#N/A</v>
      </c>
      <c r="AW52" s="24"/>
      <c r="AX52" s="24"/>
      <c r="AY52" s="24" t="s">
        <v>588</v>
      </c>
      <c r="AZ52" s="24" t="s">
        <v>589</v>
      </c>
      <c r="BA52" s="24" t="s">
        <v>590</v>
      </c>
      <c r="BB52" s="24" t="s">
        <v>591</v>
      </c>
      <c r="BC52" s="24"/>
      <c r="BD52" s="24">
        <v>0</v>
      </c>
      <c r="BE52" s="24">
        <v>0</v>
      </c>
      <c r="BF52" s="23" t="s">
        <v>592</v>
      </c>
      <c r="BG52" s="23" t="s">
        <v>593</v>
      </c>
      <c r="BH52" s="23">
        <v>43645</v>
      </c>
      <c r="BI52" s="26" t="s">
        <v>127</v>
      </c>
      <c r="BJ52" s="26" t="s">
        <v>594</v>
      </c>
      <c r="BK52" s="29">
        <v>279489</v>
      </c>
      <c r="BL52" s="24" t="s">
        <v>129</v>
      </c>
      <c r="BM52" s="22" t="str">
        <f ca="1">+IF(Tabla1[[#This Row],[FECHA INGRESO]]&gt;=44986,IF((TODAY()-Tabla1[[#This Row],[FECHA INGRESO]])&gt;=50,"ALERTA","TODAVÍA FALTA"),"N/A")</f>
        <v>N/A</v>
      </c>
      <c r="BN52" s="7">
        <f>IFERROR((_xlfn.DAYS(Tabla1[[#This Row],[FECHA INGRESO]],Tabla1[[#This Row],[FECHA RETIRO]]))/30,"")</f>
        <v>-75.63333333333334</v>
      </c>
    </row>
    <row r="53" spans="1:66" ht="15" customHeight="1" x14ac:dyDescent="0.35">
      <c r="A53" s="31">
        <v>1023874590</v>
      </c>
      <c r="B53" s="22" t="s">
        <v>595</v>
      </c>
      <c r="C53" s="23">
        <v>41583</v>
      </c>
      <c r="D53" s="23" t="s">
        <v>188</v>
      </c>
      <c r="E53" s="23" t="s">
        <v>111</v>
      </c>
      <c r="F53" s="23" t="s">
        <v>70</v>
      </c>
      <c r="G53" s="24"/>
      <c r="H53" s="24">
        <v>24036791495</v>
      </c>
      <c r="I53" s="24" t="s">
        <v>95</v>
      </c>
      <c r="J53" s="24">
        <f>DATEDIF(Tabla1[[#This Row],[FECHA DE NACIMIENTO]],Tabla1[[#This Row],[FECHA ACTUAL]],"Y")</f>
        <v>38</v>
      </c>
      <c r="K53" s="24" t="s">
        <v>320</v>
      </c>
      <c r="L53" s="24" t="s">
        <v>112</v>
      </c>
      <c r="M53" s="24">
        <v>1</v>
      </c>
      <c r="N53" s="24">
        <v>2</v>
      </c>
      <c r="O53" s="24">
        <v>2</v>
      </c>
      <c r="P53" s="24" t="s">
        <v>101</v>
      </c>
      <c r="Q53" s="23">
        <v>30966</v>
      </c>
      <c r="R53" s="24" t="s">
        <v>76</v>
      </c>
      <c r="S53" s="25">
        <v>45119</v>
      </c>
      <c r="T53" s="24" t="s">
        <v>77</v>
      </c>
      <c r="U53" s="24">
        <v>3219582053</v>
      </c>
      <c r="V53" s="24" t="e">
        <v>#N/A</v>
      </c>
      <c r="W53" s="24" t="s">
        <v>596</v>
      </c>
      <c r="X53" s="24" t="s">
        <v>597</v>
      </c>
      <c r="Y53" s="24" t="s">
        <v>598</v>
      </c>
      <c r="Z53" s="24" t="s">
        <v>117</v>
      </c>
      <c r="AA53" s="24">
        <v>3124640666</v>
      </c>
      <c r="AB53" s="24" t="s">
        <v>77</v>
      </c>
      <c r="AC53" s="24" t="s">
        <v>77</v>
      </c>
      <c r="AD53" s="24" t="s">
        <v>77</v>
      </c>
      <c r="AE53" s="26" t="s">
        <v>151</v>
      </c>
      <c r="AF53" s="26"/>
      <c r="AG53" s="26"/>
      <c r="AH53" s="27" t="s">
        <v>184</v>
      </c>
      <c r="AI53" s="27" t="s">
        <v>164</v>
      </c>
      <c r="AJ53" s="27" t="s">
        <v>164</v>
      </c>
      <c r="AK53" s="24" t="s">
        <v>121</v>
      </c>
      <c r="AL53" s="24"/>
      <c r="AM53" s="23">
        <v>41376</v>
      </c>
      <c r="AN53" s="28">
        <v>672750</v>
      </c>
      <c r="AO53" s="28">
        <f t="shared" si="0"/>
        <v>140606</v>
      </c>
      <c r="AP53" s="23">
        <v>42248</v>
      </c>
      <c r="AQ53" s="24"/>
      <c r="AR53" s="24"/>
      <c r="AS53" s="24"/>
      <c r="AT53" s="24" t="e">
        <v>#N/A</v>
      </c>
      <c r="AU53" s="24" t="e">
        <v>#N/A</v>
      </c>
      <c r="AV53" s="24" t="e">
        <v>#N/A</v>
      </c>
      <c r="AW53" s="24"/>
      <c r="AX53" s="24"/>
      <c r="AY53" s="24"/>
      <c r="AZ53" s="24" t="s">
        <v>599</v>
      </c>
      <c r="BA53" s="24" t="s">
        <v>600</v>
      </c>
      <c r="BB53" s="24"/>
      <c r="BC53" s="24"/>
      <c r="BD53" s="24">
        <v>0</v>
      </c>
      <c r="BE53" s="24">
        <v>0</v>
      </c>
      <c r="BF53" s="23">
        <v>42317</v>
      </c>
      <c r="BG53" s="23">
        <v>42335</v>
      </c>
      <c r="BH53" s="23">
        <v>42317</v>
      </c>
      <c r="BI53" s="26"/>
      <c r="BJ53" s="26"/>
      <c r="BK53" s="29">
        <v>0</v>
      </c>
      <c r="BL53" s="24" t="s">
        <v>129</v>
      </c>
      <c r="BM53" s="22" t="str">
        <f ca="1">+IF(Tabla1[[#This Row],[FECHA INGRESO]]&gt;=44986,IF((TODAY()-Tabla1[[#This Row],[FECHA INGRESO]])&gt;=50,"ALERTA","TODAVÍA FALTA"),"N/A")</f>
        <v>N/A</v>
      </c>
      <c r="BN53" s="7">
        <f>IFERROR((_xlfn.DAYS(Tabla1[[#This Row],[FECHA INGRESO]],Tabla1[[#This Row],[FECHA RETIRO]]))/30,"")</f>
        <v>-31.366666666666667</v>
      </c>
    </row>
    <row r="54" spans="1:66" ht="15" customHeight="1" x14ac:dyDescent="0.35">
      <c r="A54" s="31">
        <v>1024466799</v>
      </c>
      <c r="B54" s="22" t="s">
        <v>601</v>
      </c>
      <c r="C54" s="23">
        <v>41583</v>
      </c>
      <c r="D54" s="23" t="s">
        <v>131</v>
      </c>
      <c r="E54" s="23" t="s">
        <v>111</v>
      </c>
      <c r="F54" s="23" t="s">
        <v>70</v>
      </c>
      <c r="G54" s="24"/>
      <c r="H54" s="24">
        <v>24032065884</v>
      </c>
      <c r="I54" s="24" t="s">
        <v>95</v>
      </c>
      <c r="J54" s="24">
        <f>DATEDIF(Tabla1[[#This Row],[FECHA DE NACIMIENTO]],Tabla1[[#This Row],[FECHA ACTUAL]],"Y")</f>
        <v>36</v>
      </c>
      <c r="K54" s="24" t="s">
        <v>73</v>
      </c>
      <c r="L54" s="24" t="s">
        <v>74</v>
      </c>
      <c r="M54" s="24">
        <v>2</v>
      </c>
      <c r="N54" s="24">
        <v>2</v>
      </c>
      <c r="O54" s="24">
        <v>1</v>
      </c>
      <c r="P54" s="24" t="s">
        <v>101</v>
      </c>
      <c r="Q54" s="23">
        <v>31657</v>
      </c>
      <c r="R54" s="24" t="s">
        <v>76</v>
      </c>
      <c r="S54" s="25">
        <v>45119</v>
      </c>
      <c r="T54" s="24">
        <v>7913243</v>
      </c>
      <c r="U54" s="24">
        <v>3102310279</v>
      </c>
      <c r="V54" s="24" t="s">
        <v>602</v>
      </c>
      <c r="W54" s="24" t="s">
        <v>603</v>
      </c>
      <c r="X54" s="24" t="s">
        <v>604</v>
      </c>
      <c r="Y54" s="24" t="s">
        <v>605</v>
      </c>
      <c r="Z54" s="24" t="s">
        <v>82</v>
      </c>
      <c r="AA54" s="24">
        <v>3214784861</v>
      </c>
      <c r="AB54" s="24" t="s">
        <v>77</v>
      </c>
      <c r="AC54" s="24" t="s">
        <v>77</v>
      </c>
      <c r="AD54" s="24" t="s">
        <v>77</v>
      </c>
      <c r="AE54" s="26" t="s">
        <v>183</v>
      </c>
      <c r="AF54" s="26" t="s">
        <v>103</v>
      </c>
      <c r="AG54" s="26"/>
      <c r="AH54" s="27" t="s">
        <v>163</v>
      </c>
      <c r="AI54" s="27" t="s">
        <v>487</v>
      </c>
      <c r="AJ54" s="27" t="s">
        <v>487</v>
      </c>
      <c r="AK54" s="24" t="s">
        <v>121</v>
      </c>
      <c r="AL54" s="24" t="s">
        <v>90</v>
      </c>
      <c r="AM54" s="23">
        <v>41383</v>
      </c>
      <c r="AN54" s="28">
        <v>1242000</v>
      </c>
      <c r="AO54" s="28">
        <f t="shared" si="0"/>
        <v>140606</v>
      </c>
      <c r="AP54" s="24" t="s">
        <v>606</v>
      </c>
      <c r="AQ54" s="24" t="s">
        <v>607</v>
      </c>
      <c r="AR54" s="24" t="s">
        <v>608</v>
      </c>
      <c r="AS54" s="24">
        <v>4.75</v>
      </c>
      <c r="AT54" s="24" t="e">
        <v>#N/A</v>
      </c>
      <c r="AU54" s="24" t="e">
        <v>#N/A</v>
      </c>
      <c r="AV54" s="24" t="e">
        <v>#N/A</v>
      </c>
      <c r="AW54" s="24"/>
      <c r="AX54" s="24"/>
      <c r="AY54" s="24" t="s">
        <v>609</v>
      </c>
      <c r="AZ54" s="24"/>
      <c r="BA54" s="24"/>
      <c r="BB54" s="24"/>
      <c r="BC54" s="24"/>
      <c r="BD54" s="24">
        <v>0</v>
      </c>
      <c r="BE54" s="24">
        <v>0</v>
      </c>
      <c r="BF54" s="23" t="s">
        <v>610</v>
      </c>
      <c r="BG54" s="23" t="s">
        <v>611</v>
      </c>
      <c r="BH54" s="23">
        <v>43187</v>
      </c>
      <c r="BI54" s="26" t="s">
        <v>127</v>
      </c>
      <c r="BJ54" s="26" t="s">
        <v>337</v>
      </c>
      <c r="BK54" s="29">
        <v>238333</v>
      </c>
      <c r="BL54" s="24" t="s">
        <v>129</v>
      </c>
      <c r="BM54" s="22" t="str">
        <f ca="1">+IF(Tabla1[[#This Row],[FECHA INGRESO]]&gt;=44986,IF((TODAY()-Tabla1[[#This Row],[FECHA INGRESO]])&gt;=50,"ALERTA","TODAVÍA FALTA"),"N/A")</f>
        <v>N/A</v>
      </c>
      <c r="BN54" s="7">
        <f>IFERROR((_xlfn.DAYS(Tabla1[[#This Row],[FECHA INGRESO]],Tabla1[[#This Row],[FECHA RETIRO]]))/30,"")</f>
        <v>-60.133333333333333</v>
      </c>
    </row>
    <row r="55" spans="1:66" ht="15" customHeight="1" x14ac:dyDescent="0.35">
      <c r="A55" s="32">
        <v>53132061</v>
      </c>
      <c r="B55" s="22" t="s">
        <v>612</v>
      </c>
      <c r="C55" s="23">
        <v>41730</v>
      </c>
      <c r="D55" s="23" t="s">
        <v>188</v>
      </c>
      <c r="E55" s="23" t="s">
        <v>110</v>
      </c>
      <c r="F55" s="23" t="s">
        <v>70</v>
      </c>
      <c r="G55" s="24"/>
      <c r="H55" s="24">
        <v>24036936748</v>
      </c>
      <c r="I55" s="24" t="s">
        <v>95</v>
      </c>
      <c r="J55" s="24">
        <f>DATEDIF(Tabla1[[#This Row],[FECHA DE NACIMIENTO]],Tabla1[[#This Row],[FECHA ACTUAL]],"Y")</f>
        <v>38</v>
      </c>
      <c r="K55" s="24" t="s">
        <v>73</v>
      </c>
      <c r="L55" s="24" t="s">
        <v>112</v>
      </c>
      <c r="M55" s="24">
        <v>1</v>
      </c>
      <c r="N55" s="24">
        <v>1</v>
      </c>
      <c r="O55" s="24">
        <v>2</v>
      </c>
      <c r="P55" s="24" t="s">
        <v>101</v>
      </c>
      <c r="Q55" s="23">
        <v>30997</v>
      </c>
      <c r="R55" s="24" t="s">
        <v>76</v>
      </c>
      <c r="S55" s="25">
        <v>45119</v>
      </c>
      <c r="T55" s="24">
        <v>7960124</v>
      </c>
      <c r="U55" s="24">
        <v>3204412546</v>
      </c>
      <c r="V55" s="24" t="s">
        <v>613</v>
      </c>
      <c r="W55" s="24" t="s">
        <v>614</v>
      </c>
      <c r="X55" s="24" t="s">
        <v>615</v>
      </c>
      <c r="Y55" s="24" t="s">
        <v>616</v>
      </c>
      <c r="Z55" s="24" t="s">
        <v>285</v>
      </c>
      <c r="AA55" s="24">
        <v>3103259251</v>
      </c>
      <c r="AB55" s="24" t="s">
        <v>77</v>
      </c>
      <c r="AC55" s="24" t="s">
        <v>77</v>
      </c>
      <c r="AD55" s="24" t="s">
        <v>77</v>
      </c>
      <c r="AE55" s="26" t="s">
        <v>183</v>
      </c>
      <c r="AF55" s="26" t="s">
        <v>103</v>
      </c>
      <c r="AG55" s="26"/>
      <c r="AH55" s="27" t="s">
        <v>617</v>
      </c>
      <c r="AI55" s="27" t="s">
        <v>186</v>
      </c>
      <c r="AJ55" s="27" t="s">
        <v>186</v>
      </c>
      <c r="AK55" s="24" t="s">
        <v>121</v>
      </c>
      <c r="AL55" s="24" t="s">
        <v>90</v>
      </c>
      <c r="AM55" s="23">
        <v>41386</v>
      </c>
      <c r="AN55" s="28">
        <v>1645650</v>
      </c>
      <c r="AO55" s="28">
        <f t="shared" si="0"/>
        <v>140606</v>
      </c>
      <c r="AP55" s="24" t="s">
        <v>618</v>
      </c>
      <c r="AQ55" s="24" t="s">
        <v>619</v>
      </c>
      <c r="AR55" s="24" t="s">
        <v>350</v>
      </c>
      <c r="AS55" s="24">
        <v>4.2</v>
      </c>
      <c r="AT55" s="24">
        <v>72</v>
      </c>
      <c r="AU55" s="24" t="e">
        <v>#N/A</v>
      </c>
      <c r="AV55" s="24" t="e">
        <v>#N/A</v>
      </c>
      <c r="AW55" s="24"/>
      <c r="AX55" s="24" t="s">
        <v>620</v>
      </c>
      <c r="AY55" s="24"/>
      <c r="AZ55" s="24"/>
      <c r="BA55" s="24"/>
      <c r="BB55" s="24"/>
      <c r="BC55" s="24"/>
      <c r="BD55" s="24">
        <v>0</v>
      </c>
      <c r="BE55" s="24">
        <v>0</v>
      </c>
      <c r="BF55" s="23" t="s">
        <v>621</v>
      </c>
      <c r="BG55" s="23" t="s">
        <v>622</v>
      </c>
      <c r="BH55" s="23">
        <v>43803</v>
      </c>
      <c r="BI55" s="26" t="s">
        <v>127</v>
      </c>
      <c r="BJ55" s="26" t="s">
        <v>623</v>
      </c>
      <c r="BK55" s="29">
        <v>1335620</v>
      </c>
      <c r="BL55" s="24" t="s">
        <v>129</v>
      </c>
      <c r="BM55" s="22" t="str">
        <f ca="1">+IF(Tabla1[[#This Row],[FECHA INGRESO]]&gt;=44986,IF((TODAY()-Tabla1[[#This Row],[FECHA INGRESO]])&gt;=50,"ALERTA","TODAVÍA FALTA"),"N/A")</f>
        <v>N/A</v>
      </c>
      <c r="BN55" s="7">
        <f>IFERROR((_xlfn.DAYS(Tabla1[[#This Row],[FECHA INGRESO]],Tabla1[[#This Row],[FECHA RETIRO]]))/30,"")</f>
        <v>-80.566666666666663</v>
      </c>
    </row>
    <row r="56" spans="1:66" ht="15" customHeight="1" x14ac:dyDescent="0.35">
      <c r="A56" s="31">
        <v>52515457</v>
      </c>
      <c r="B56" s="22" t="s">
        <v>624</v>
      </c>
      <c r="C56" s="23">
        <v>41402</v>
      </c>
      <c r="D56" s="23" t="s">
        <v>266</v>
      </c>
      <c r="E56" s="24" t="s">
        <v>94</v>
      </c>
      <c r="F56" s="23" t="s">
        <v>70</v>
      </c>
      <c r="G56" s="24"/>
      <c r="H56" s="24">
        <v>24037281573</v>
      </c>
      <c r="I56" s="24" t="s">
        <v>95</v>
      </c>
      <c r="J56" s="24">
        <f>DATEDIF(Tabla1[[#This Row],[FECHA DE NACIMIENTO]],Tabla1[[#This Row],[FECHA ACTUAL]],"Y")</f>
        <v>43</v>
      </c>
      <c r="K56" s="24" t="s">
        <v>96</v>
      </c>
      <c r="L56" s="24" t="s">
        <v>112</v>
      </c>
      <c r="M56" s="24">
        <v>3</v>
      </c>
      <c r="N56" s="24">
        <v>3</v>
      </c>
      <c r="O56" s="24">
        <v>4</v>
      </c>
      <c r="P56" s="24" t="s">
        <v>101</v>
      </c>
      <c r="Q56" s="23">
        <v>29272</v>
      </c>
      <c r="R56" s="24" t="s">
        <v>76</v>
      </c>
      <c r="S56" s="25">
        <v>45119</v>
      </c>
      <c r="T56" s="24">
        <v>6619710</v>
      </c>
      <c r="U56" s="24">
        <v>3152989866</v>
      </c>
      <c r="V56" s="24" t="e">
        <v>#N/A</v>
      </c>
      <c r="W56" s="24" t="s">
        <v>625</v>
      </c>
      <c r="X56" s="24" t="s">
        <v>626</v>
      </c>
      <c r="Y56" s="24" t="s">
        <v>627</v>
      </c>
      <c r="Z56" s="24" t="s">
        <v>117</v>
      </c>
      <c r="AA56" s="24" t="s">
        <v>628</v>
      </c>
      <c r="AB56" s="24" t="s">
        <v>77</v>
      </c>
      <c r="AC56" s="24" t="s">
        <v>77</v>
      </c>
      <c r="AD56" s="24" t="s">
        <v>77</v>
      </c>
      <c r="AE56" s="26" t="s">
        <v>102</v>
      </c>
      <c r="AF56" s="26"/>
      <c r="AG56" s="26" t="s">
        <v>629</v>
      </c>
      <c r="AH56" s="27" t="s">
        <v>119</v>
      </c>
      <c r="AI56" s="27" t="s">
        <v>164</v>
      </c>
      <c r="AJ56" s="27" t="s">
        <v>164</v>
      </c>
      <c r="AK56" s="24" t="s">
        <v>121</v>
      </c>
      <c r="AL56" s="24"/>
      <c r="AM56" s="23">
        <v>41402</v>
      </c>
      <c r="AN56" s="28">
        <v>1552500</v>
      </c>
      <c r="AO56" s="28">
        <f t="shared" si="0"/>
        <v>140606</v>
      </c>
      <c r="AP56" s="24"/>
      <c r="AQ56" s="24"/>
      <c r="AR56" s="24"/>
      <c r="AS56" s="24"/>
      <c r="AT56" s="24" t="e">
        <v>#N/A</v>
      </c>
      <c r="AU56" s="24" t="e">
        <v>#N/A</v>
      </c>
      <c r="AV56" s="24" t="e">
        <v>#N/A</v>
      </c>
      <c r="AW56" s="24"/>
      <c r="AX56" s="24"/>
      <c r="AY56" s="24"/>
      <c r="AZ56" s="24">
        <v>41778</v>
      </c>
      <c r="BA56" s="24"/>
      <c r="BB56" s="24"/>
      <c r="BC56" s="24"/>
      <c r="BD56" s="24">
        <v>0</v>
      </c>
      <c r="BE56" s="24">
        <v>0</v>
      </c>
      <c r="BF56" s="23">
        <v>42164</v>
      </c>
      <c r="BG56" s="23">
        <v>42182</v>
      </c>
      <c r="BH56" s="23">
        <v>42247</v>
      </c>
      <c r="BI56" s="26"/>
      <c r="BJ56" s="26"/>
      <c r="BK56" s="29">
        <v>0</v>
      </c>
      <c r="BL56" s="24" t="s">
        <v>129</v>
      </c>
      <c r="BM56" s="22" t="str">
        <f ca="1">+IF(Tabla1[[#This Row],[FECHA INGRESO]]&gt;=44986,IF((TODAY()-Tabla1[[#This Row],[FECHA INGRESO]])&gt;=50,"ALERTA","TODAVÍA FALTA"),"N/A")</f>
        <v>N/A</v>
      </c>
      <c r="BN56" s="7">
        <f>IFERROR((_xlfn.DAYS(Tabla1[[#This Row],[FECHA INGRESO]],Tabla1[[#This Row],[FECHA RETIRO]]))/30,"")</f>
        <v>-28.166666666666668</v>
      </c>
    </row>
    <row r="57" spans="1:66" ht="15" customHeight="1" x14ac:dyDescent="0.35">
      <c r="A57" s="31">
        <v>1017187147</v>
      </c>
      <c r="B57" s="22" t="s">
        <v>630</v>
      </c>
      <c r="C57" s="23">
        <v>41519</v>
      </c>
      <c r="D57" s="23" t="s">
        <v>131</v>
      </c>
      <c r="E57" s="23" t="s">
        <v>111</v>
      </c>
      <c r="F57" s="23" t="s">
        <v>70</v>
      </c>
      <c r="G57" s="24"/>
      <c r="H57" s="24">
        <v>24037751647</v>
      </c>
      <c r="I57" s="24" t="s">
        <v>95</v>
      </c>
      <c r="J57" s="24">
        <f>DATEDIF(Tabla1[[#This Row],[FECHA DE NACIMIENTO]],Tabla1[[#This Row],[FECHA ACTUAL]],"Y")</f>
        <v>32</v>
      </c>
      <c r="K57" s="24" t="s">
        <v>96</v>
      </c>
      <c r="L57" s="24" t="s">
        <v>112</v>
      </c>
      <c r="M57" s="24" t="s">
        <v>77</v>
      </c>
      <c r="N57" s="24" t="s">
        <v>77</v>
      </c>
      <c r="O57" s="24">
        <v>2</v>
      </c>
      <c r="P57" s="24" t="s">
        <v>75</v>
      </c>
      <c r="Q57" s="23">
        <v>33223</v>
      </c>
      <c r="R57" s="24" t="s">
        <v>76</v>
      </c>
      <c r="S57" s="25">
        <v>45119</v>
      </c>
      <c r="T57" s="24" t="s">
        <v>77</v>
      </c>
      <c r="U57" s="24">
        <v>3142339787</v>
      </c>
      <c r="V57" s="24" t="s">
        <v>631</v>
      </c>
      <c r="W57" s="24" t="s">
        <v>632</v>
      </c>
      <c r="X57" s="24" t="s">
        <v>633</v>
      </c>
      <c r="Y57" s="24" t="s">
        <v>634</v>
      </c>
      <c r="Z57" s="24" t="s">
        <v>162</v>
      </c>
      <c r="AA57" s="24">
        <v>3122969161</v>
      </c>
      <c r="AB57" s="24" t="s">
        <v>77</v>
      </c>
      <c r="AC57" s="24" t="s">
        <v>77</v>
      </c>
      <c r="AD57" s="24" t="s">
        <v>77</v>
      </c>
      <c r="AE57" s="26" t="s">
        <v>183</v>
      </c>
      <c r="AF57" s="26" t="s">
        <v>318</v>
      </c>
      <c r="AG57" s="26"/>
      <c r="AH57" s="27" t="s">
        <v>299</v>
      </c>
      <c r="AI57" s="27" t="s">
        <v>197</v>
      </c>
      <c r="AJ57" s="27" t="s">
        <v>197</v>
      </c>
      <c r="AK57" s="24" t="s">
        <v>121</v>
      </c>
      <c r="AL57" s="24"/>
      <c r="AM57" s="23">
        <v>41429</v>
      </c>
      <c r="AN57" s="28">
        <v>1086750</v>
      </c>
      <c r="AO57" s="28">
        <f t="shared" si="0"/>
        <v>140606</v>
      </c>
      <c r="AP57" s="24"/>
      <c r="AQ57" s="24"/>
      <c r="AR57" s="24" t="s">
        <v>305</v>
      </c>
      <c r="AS57" s="24"/>
      <c r="AT57" s="24" t="e">
        <v>#N/A</v>
      </c>
      <c r="AU57" s="24" t="e">
        <v>#N/A</v>
      </c>
      <c r="AV57" s="24" t="e">
        <v>#N/A</v>
      </c>
      <c r="AW57" s="24"/>
      <c r="AX57" s="24"/>
      <c r="AY57" s="24" t="s">
        <v>635</v>
      </c>
      <c r="AZ57" s="24"/>
      <c r="BA57" s="24"/>
      <c r="BB57" s="24"/>
      <c r="BC57" s="24"/>
      <c r="BD57" s="24">
        <v>0</v>
      </c>
      <c r="BE57" s="24">
        <v>0</v>
      </c>
      <c r="BF57" s="23">
        <v>42250</v>
      </c>
      <c r="BG57" s="23">
        <v>42268</v>
      </c>
      <c r="BH57" s="23">
        <v>42550</v>
      </c>
      <c r="BI57" s="26"/>
      <c r="BJ57" s="26"/>
      <c r="BK57" s="29">
        <v>0</v>
      </c>
      <c r="BL57" s="24" t="s">
        <v>129</v>
      </c>
      <c r="BM57" s="22" t="str">
        <f ca="1">+IF(Tabla1[[#This Row],[FECHA INGRESO]]&gt;=44986,IF((TODAY()-Tabla1[[#This Row],[FECHA INGRESO]])&gt;=50,"ALERTA","TODAVÍA FALTA"),"N/A")</f>
        <v>N/A</v>
      </c>
      <c r="BN57" s="7">
        <f>IFERROR((_xlfn.DAYS(Tabla1[[#This Row],[FECHA INGRESO]],Tabla1[[#This Row],[FECHA RETIRO]]))/30,"")</f>
        <v>-37.366666666666667</v>
      </c>
    </row>
    <row r="58" spans="1:66" ht="15" customHeight="1" x14ac:dyDescent="0.35">
      <c r="A58" s="31">
        <v>52693698</v>
      </c>
      <c r="B58" s="22" t="s">
        <v>636</v>
      </c>
      <c r="C58" s="23">
        <v>41438</v>
      </c>
      <c r="D58" s="23" t="s">
        <v>188</v>
      </c>
      <c r="E58" s="23" t="s">
        <v>158</v>
      </c>
      <c r="F58" s="23" t="s">
        <v>70</v>
      </c>
      <c r="G58" s="24"/>
      <c r="H58" s="24">
        <v>24037901790</v>
      </c>
      <c r="I58" s="24" t="s">
        <v>95</v>
      </c>
      <c r="J58" s="24">
        <f>DATEDIF(Tabla1[[#This Row],[FECHA DE NACIMIENTO]],Tabla1[[#This Row],[FECHA ACTUAL]],"Y")</f>
        <v>43</v>
      </c>
      <c r="K58" s="24" t="s">
        <v>73</v>
      </c>
      <c r="L58" s="24" t="s">
        <v>206</v>
      </c>
      <c r="M58" s="24">
        <v>3</v>
      </c>
      <c r="N58" s="24">
        <v>3</v>
      </c>
      <c r="O58" s="24">
        <v>3</v>
      </c>
      <c r="P58" s="24" t="s">
        <v>101</v>
      </c>
      <c r="Q58" s="23">
        <v>29119</v>
      </c>
      <c r="R58" s="24" t="s">
        <v>76</v>
      </c>
      <c r="S58" s="25">
        <v>45119</v>
      </c>
      <c r="T58" s="24">
        <v>6054138</v>
      </c>
      <c r="U58" s="24">
        <v>3105507911</v>
      </c>
      <c r="V58" s="24" t="s">
        <v>637</v>
      </c>
      <c r="W58" s="24" t="s">
        <v>638</v>
      </c>
      <c r="X58" s="24" t="s">
        <v>639</v>
      </c>
      <c r="Y58" s="24" t="s">
        <v>640</v>
      </c>
      <c r="Z58" s="24" t="s">
        <v>117</v>
      </c>
      <c r="AA58" s="24">
        <v>6708313</v>
      </c>
      <c r="AB58" s="24" t="s">
        <v>77</v>
      </c>
      <c r="AC58" s="24" t="s">
        <v>77</v>
      </c>
      <c r="AD58" s="24" t="s">
        <v>77</v>
      </c>
      <c r="AE58" s="26" t="s">
        <v>183</v>
      </c>
      <c r="AF58" s="26" t="s">
        <v>223</v>
      </c>
      <c r="AG58" s="26"/>
      <c r="AH58" s="27" t="s">
        <v>184</v>
      </c>
      <c r="AI58" s="27" t="s">
        <v>185</v>
      </c>
      <c r="AJ58" s="27" t="s">
        <v>185</v>
      </c>
      <c r="AK58" s="24" t="s">
        <v>121</v>
      </c>
      <c r="AL58" s="24"/>
      <c r="AM58" s="23">
        <v>41438</v>
      </c>
      <c r="AN58" s="28">
        <v>879750</v>
      </c>
      <c r="AO58" s="28">
        <f t="shared" si="0"/>
        <v>140606</v>
      </c>
      <c r="AP58" s="24"/>
      <c r="AQ58" s="24"/>
      <c r="AR58" s="24"/>
      <c r="AS58" s="24"/>
      <c r="AT58" s="24" t="e">
        <v>#N/A</v>
      </c>
      <c r="AU58" s="24" t="e">
        <v>#N/A</v>
      </c>
      <c r="AV58" s="24" t="e">
        <v>#N/A</v>
      </c>
      <c r="AW58" s="24"/>
      <c r="AX58" s="24"/>
      <c r="AY58" s="24"/>
      <c r="AZ58" s="24"/>
      <c r="BA58" s="24"/>
      <c r="BB58" s="24"/>
      <c r="BC58" s="24"/>
      <c r="BD58" s="24">
        <v>0</v>
      </c>
      <c r="BE58" s="24">
        <v>0</v>
      </c>
      <c r="BF58" s="23">
        <v>42186</v>
      </c>
      <c r="BG58" s="23">
        <v>42203</v>
      </c>
      <c r="BH58" s="23">
        <v>42474</v>
      </c>
      <c r="BI58" s="26"/>
      <c r="BJ58" s="26"/>
      <c r="BK58" s="29">
        <v>0</v>
      </c>
      <c r="BL58" s="24" t="s">
        <v>129</v>
      </c>
      <c r="BM58" s="22" t="str">
        <f ca="1">+IF(Tabla1[[#This Row],[FECHA INGRESO]]&gt;=44986,IF((TODAY()-Tabla1[[#This Row],[FECHA INGRESO]])&gt;=50,"ALERTA","TODAVÍA FALTA"),"N/A")</f>
        <v>N/A</v>
      </c>
      <c r="BN58" s="7">
        <f>IFERROR((_xlfn.DAYS(Tabla1[[#This Row],[FECHA INGRESO]],Tabla1[[#This Row],[FECHA RETIRO]]))/30,"")</f>
        <v>-34.533333333333331</v>
      </c>
    </row>
    <row r="59" spans="1:66" ht="15" customHeight="1" x14ac:dyDescent="0.35">
      <c r="A59" s="31">
        <v>1030578969</v>
      </c>
      <c r="B59" s="22" t="s">
        <v>641</v>
      </c>
      <c r="C59" s="23">
        <v>41583</v>
      </c>
      <c r="D59" s="23" t="s">
        <v>93</v>
      </c>
      <c r="E59" s="23" t="s">
        <v>111</v>
      </c>
      <c r="F59" s="23" t="s">
        <v>70</v>
      </c>
      <c r="G59" s="24"/>
      <c r="H59" s="24">
        <v>24037979731</v>
      </c>
      <c r="I59" s="24" t="s">
        <v>72</v>
      </c>
      <c r="J59" s="24">
        <f>DATEDIF(Tabla1[[#This Row],[FECHA DE NACIMIENTO]],Tabla1[[#This Row],[FECHA ACTUAL]],"Y")</f>
        <v>32</v>
      </c>
      <c r="K59" s="24" t="s">
        <v>73</v>
      </c>
      <c r="L59" s="24" t="s">
        <v>112</v>
      </c>
      <c r="M59" s="24" t="s">
        <v>77</v>
      </c>
      <c r="N59" s="24" t="s">
        <v>77</v>
      </c>
      <c r="O59" s="24">
        <v>3</v>
      </c>
      <c r="P59" s="24" t="s">
        <v>101</v>
      </c>
      <c r="Q59" s="23">
        <v>33089</v>
      </c>
      <c r="R59" s="24" t="s">
        <v>76</v>
      </c>
      <c r="S59" s="25">
        <v>45119</v>
      </c>
      <c r="T59" s="24" t="s">
        <v>77</v>
      </c>
      <c r="U59" s="24">
        <v>3142841981</v>
      </c>
      <c r="V59" s="24" t="s">
        <v>642</v>
      </c>
      <c r="W59" s="24" t="s">
        <v>643</v>
      </c>
      <c r="X59" s="24"/>
      <c r="Y59" s="24" t="s">
        <v>644</v>
      </c>
      <c r="Z59" s="24" t="s">
        <v>162</v>
      </c>
      <c r="AA59" s="24">
        <v>3166733378</v>
      </c>
      <c r="AB59" s="24" t="s">
        <v>77</v>
      </c>
      <c r="AC59" s="24" t="s">
        <v>77</v>
      </c>
      <c r="AD59" s="24" t="s">
        <v>77</v>
      </c>
      <c r="AE59" s="26" t="s">
        <v>102</v>
      </c>
      <c r="AF59" s="26"/>
      <c r="AG59" s="26" t="s">
        <v>645</v>
      </c>
      <c r="AH59" s="27" t="s">
        <v>163</v>
      </c>
      <c r="AI59" s="27" t="s">
        <v>164</v>
      </c>
      <c r="AJ59" s="27" t="s">
        <v>164</v>
      </c>
      <c r="AK59" s="24" t="s">
        <v>121</v>
      </c>
      <c r="AL59" s="24" t="s">
        <v>90</v>
      </c>
      <c r="AM59" s="23">
        <v>41444</v>
      </c>
      <c r="AN59" s="28">
        <v>1242000</v>
      </c>
      <c r="AO59" s="28">
        <f t="shared" si="0"/>
        <v>140606</v>
      </c>
      <c r="AP59" s="24" t="s">
        <v>646</v>
      </c>
      <c r="AQ59" s="24" t="s">
        <v>647</v>
      </c>
      <c r="AR59" s="24" t="s">
        <v>440</v>
      </c>
      <c r="AS59" s="24"/>
      <c r="AT59" s="24" t="e">
        <v>#N/A</v>
      </c>
      <c r="AU59" s="24" t="e">
        <v>#N/A</v>
      </c>
      <c r="AV59" s="24" t="e">
        <v>#N/A</v>
      </c>
      <c r="AW59" s="24"/>
      <c r="AX59" s="24" t="s">
        <v>648</v>
      </c>
      <c r="AY59" s="24"/>
      <c r="AZ59" s="24"/>
      <c r="BA59" s="24"/>
      <c r="BB59" s="24"/>
      <c r="BC59" s="24"/>
      <c r="BD59" s="24">
        <v>0</v>
      </c>
      <c r="BE59" s="24">
        <v>0</v>
      </c>
      <c r="BF59" s="23">
        <v>42913</v>
      </c>
      <c r="BG59" s="23">
        <v>42931</v>
      </c>
      <c r="BH59" s="23">
        <v>42978</v>
      </c>
      <c r="BI59" s="26" t="s">
        <v>127</v>
      </c>
      <c r="BJ59" s="26" t="s">
        <v>337</v>
      </c>
      <c r="BK59" s="29">
        <v>0</v>
      </c>
      <c r="BL59" s="24" t="s">
        <v>129</v>
      </c>
      <c r="BM59" s="22" t="str">
        <f ca="1">+IF(Tabla1[[#This Row],[FECHA INGRESO]]&gt;=44986,IF((TODAY()-Tabla1[[#This Row],[FECHA INGRESO]])&gt;=50,"ALERTA","TODAVÍA FALTA"),"N/A")</f>
        <v>N/A</v>
      </c>
      <c r="BN59" s="7">
        <f>IFERROR((_xlfn.DAYS(Tabla1[[#This Row],[FECHA INGRESO]],Tabla1[[#This Row],[FECHA RETIRO]]))/30,"")</f>
        <v>-51.133333333333333</v>
      </c>
    </row>
    <row r="60" spans="1:66" ht="15" customHeight="1" x14ac:dyDescent="0.35">
      <c r="A60" s="31">
        <v>1012356024</v>
      </c>
      <c r="B60" s="22" t="s">
        <v>649</v>
      </c>
      <c r="C60" s="23">
        <v>41477</v>
      </c>
      <c r="D60" s="23" t="s">
        <v>93</v>
      </c>
      <c r="E60" s="24" t="s">
        <v>94</v>
      </c>
      <c r="F60" s="23" t="s">
        <v>70</v>
      </c>
      <c r="G60" s="24"/>
      <c r="H60" s="24">
        <v>24038609035</v>
      </c>
      <c r="I60" s="24" t="s">
        <v>95</v>
      </c>
      <c r="J60" s="24">
        <f>DATEDIF(Tabla1[[#This Row],[FECHA DE NACIMIENTO]],Tabla1[[#This Row],[FECHA ACTUAL]],"Y")</f>
        <v>33</v>
      </c>
      <c r="K60" s="24" t="s">
        <v>73</v>
      </c>
      <c r="L60" s="24" t="s">
        <v>112</v>
      </c>
      <c r="M60" s="24">
        <v>2</v>
      </c>
      <c r="N60" s="24">
        <v>2</v>
      </c>
      <c r="O60" s="24">
        <v>2</v>
      </c>
      <c r="P60" s="24" t="s">
        <v>101</v>
      </c>
      <c r="Q60" s="23">
        <v>32750</v>
      </c>
      <c r="R60" s="24" t="s">
        <v>76</v>
      </c>
      <c r="S60" s="25">
        <v>45119</v>
      </c>
      <c r="T60" s="24" t="s">
        <v>77</v>
      </c>
      <c r="U60" s="24">
        <v>3017416982</v>
      </c>
      <c r="V60" s="24" t="s">
        <v>650</v>
      </c>
      <c r="W60" s="24" t="s">
        <v>651</v>
      </c>
      <c r="X60" s="24" t="s">
        <v>652</v>
      </c>
      <c r="Y60" s="24" t="s">
        <v>653</v>
      </c>
      <c r="Z60" s="24" t="s">
        <v>117</v>
      </c>
      <c r="AA60" s="24">
        <v>3005350989</v>
      </c>
      <c r="AB60" s="24" t="s">
        <v>77</v>
      </c>
      <c r="AC60" s="24" t="s">
        <v>77</v>
      </c>
      <c r="AD60" s="24" t="s">
        <v>77</v>
      </c>
      <c r="AE60" s="26" t="s">
        <v>183</v>
      </c>
      <c r="AF60" s="26" t="s">
        <v>654</v>
      </c>
      <c r="AG60" s="26"/>
      <c r="AH60" s="27" t="s">
        <v>163</v>
      </c>
      <c r="AI60" s="27" t="s">
        <v>279</v>
      </c>
      <c r="AJ60" s="27" t="s">
        <v>279</v>
      </c>
      <c r="AK60" s="24" t="s">
        <v>121</v>
      </c>
      <c r="AL60" s="24" t="s">
        <v>90</v>
      </c>
      <c r="AM60" s="23">
        <v>41477</v>
      </c>
      <c r="AN60" s="28">
        <v>1242000</v>
      </c>
      <c r="AO60" s="28">
        <f t="shared" si="0"/>
        <v>140606</v>
      </c>
      <c r="AP60" s="23">
        <v>42401</v>
      </c>
      <c r="AQ60" s="24" t="s">
        <v>655</v>
      </c>
      <c r="AR60" s="24" t="s">
        <v>226</v>
      </c>
      <c r="AS60" s="24"/>
      <c r="AT60" s="24" t="e">
        <v>#N/A</v>
      </c>
      <c r="AU60" s="24" t="e">
        <v>#N/A</v>
      </c>
      <c r="AV60" s="24" t="e">
        <v>#N/A</v>
      </c>
      <c r="AW60" s="24"/>
      <c r="AX60" s="24">
        <v>42461</v>
      </c>
      <c r="AY60" s="24"/>
      <c r="AZ60" s="24"/>
      <c r="BA60" s="24"/>
      <c r="BB60" s="24"/>
      <c r="BC60" s="24"/>
      <c r="BD60" s="24">
        <v>0</v>
      </c>
      <c r="BE60" s="24">
        <v>0</v>
      </c>
      <c r="BF60" s="23">
        <v>42826</v>
      </c>
      <c r="BG60" s="23">
        <v>42846</v>
      </c>
      <c r="BH60" s="23">
        <v>42978</v>
      </c>
      <c r="BI60" s="26" t="s">
        <v>127</v>
      </c>
      <c r="BJ60" s="26" t="s">
        <v>337</v>
      </c>
      <c r="BK60" s="29">
        <v>0</v>
      </c>
      <c r="BL60" s="24" t="s">
        <v>129</v>
      </c>
      <c r="BM60" s="22" t="str">
        <f ca="1">+IF(Tabla1[[#This Row],[FECHA INGRESO]]&gt;=44986,IF((TODAY()-Tabla1[[#This Row],[FECHA INGRESO]])&gt;=50,"ALERTA","TODAVÍA FALTA"),"N/A")</f>
        <v>N/A</v>
      </c>
      <c r="BN60" s="7">
        <f>IFERROR((_xlfn.DAYS(Tabla1[[#This Row],[FECHA INGRESO]],Tabla1[[#This Row],[FECHA RETIRO]]))/30,"")</f>
        <v>-50.033333333333331</v>
      </c>
    </row>
    <row r="61" spans="1:66" ht="15" customHeight="1" x14ac:dyDescent="0.35">
      <c r="A61" s="31">
        <v>1018450334</v>
      </c>
      <c r="B61" s="22" t="s">
        <v>656</v>
      </c>
      <c r="C61" s="23">
        <v>41701</v>
      </c>
      <c r="D61" s="23" t="s">
        <v>93</v>
      </c>
      <c r="E61" s="24" t="s">
        <v>94</v>
      </c>
      <c r="F61" s="23" t="s">
        <v>70</v>
      </c>
      <c r="G61" s="24" t="s">
        <v>657</v>
      </c>
      <c r="H61" s="24">
        <v>24038612149</v>
      </c>
      <c r="I61" s="24" t="s">
        <v>95</v>
      </c>
      <c r="J61" s="24">
        <f>DATEDIF(Tabla1[[#This Row],[FECHA DE NACIMIENTO]],Tabla1[[#This Row],[FECHA ACTUAL]],"Y")</f>
        <v>31</v>
      </c>
      <c r="K61" s="24" t="s">
        <v>96</v>
      </c>
      <c r="L61" s="24" t="s">
        <v>234</v>
      </c>
      <c r="M61" s="24">
        <v>1</v>
      </c>
      <c r="N61" s="24">
        <v>1</v>
      </c>
      <c r="O61" s="24" t="s">
        <v>658</v>
      </c>
      <c r="P61" s="24" t="s">
        <v>101</v>
      </c>
      <c r="Q61" s="23">
        <v>33626</v>
      </c>
      <c r="R61" s="24" t="s">
        <v>76</v>
      </c>
      <c r="S61" s="25">
        <v>45119</v>
      </c>
      <c r="T61" s="24" t="s">
        <v>77</v>
      </c>
      <c r="U61" s="24">
        <v>3213823727</v>
      </c>
      <c r="V61" s="24" t="s">
        <v>659</v>
      </c>
      <c r="W61" s="24" t="s">
        <v>660</v>
      </c>
      <c r="X61" s="24" t="s">
        <v>661</v>
      </c>
      <c r="Y61" s="24" t="s">
        <v>662</v>
      </c>
      <c r="Z61" s="24" t="s">
        <v>82</v>
      </c>
      <c r="AA61" s="24">
        <v>3015920501</v>
      </c>
      <c r="AB61" s="24" t="s">
        <v>77</v>
      </c>
      <c r="AC61" s="24" t="s">
        <v>77</v>
      </c>
      <c r="AD61" s="24" t="s">
        <v>77</v>
      </c>
      <c r="AE61" s="26" t="s">
        <v>183</v>
      </c>
      <c r="AF61" s="26" t="s">
        <v>118</v>
      </c>
      <c r="AG61" s="26"/>
      <c r="AH61" s="27" t="s">
        <v>347</v>
      </c>
      <c r="AI61" s="27" t="s">
        <v>363</v>
      </c>
      <c r="AJ61" s="27" t="s">
        <v>398</v>
      </c>
      <c r="AK61" s="24" t="s">
        <v>89</v>
      </c>
      <c r="AL61" s="24" t="s">
        <v>90</v>
      </c>
      <c r="AM61" s="23">
        <v>41477</v>
      </c>
      <c r="AN61" s="28">
        <v>1316520</v>
      </c>
      <c r="AO61" s="28">
        <f t="shared" si="0"/>
        <v>140606</v>
      </c>
      <c r="AP61" s="24" t="s">
        <v>312</v>
      </c>
      <c r="AQ61" s="24" t="s">
        <v>663</v>
      </c>
      <c r="AR61" s="24" t="s">
        <v>664</v>
      </c>
      <c r="AS61" s="24"/>
      <c r="AT61" s="24">
        <v>98</v>
      </c>
      <c r="AU61" s="24" t="e">
        <v>#N/A</v>
      </c>
      <c r="AV61" s="24" t="e">
        <v>#N/A</v>
      </c>
      <c r="AW61" s="24"/>
      <c r="AX61" s="24"/>
      <c r="AY61" s="24" t="s">
        <v>665</v>
      </c>
      <c r="AZ61" s="24"/>
      <c r="BA61" s="24"/>
      <c r="BB61" s="24"/>
      <c r="BC61" s="24"/>
      <c r="BD61" s="24">
        <v>0</v>
      </c>
      <c r="BE61" s="24">
        <v>0</v>
      </c>
      <c r="BF61" s="23">
        <v>42835</v>
      </c>
      <c r="BG61" s="23">
        <v>42859</v>
      </c>
      <c r="BH61" s="23">
        <v>43503</v>
      </c>
      <c r="BI61" s="26" t="s">
        <v>127</v>
      </c>
      <c r="BJ61" s="26" t="s">
        <v>337</v>
      </c>
      <c r="BK61" s="29">
        <v>590067</v>
      </c>
      <c r="BL61" s="24" t="s">
        <v>129</v>
      </c>
      <c r="BM61" s="22" t="str">
        <f ca="1">+IF(Tabla1[[#This Row],[FECHA INGRESO]]&gt;=44986,IF((TODAY()-Tabla1[[#This Row],[FECHA INGRESO]])&gt;=50,"ALERTA","TODAVÍA FALTA"),"N/A")</f>
        <v>N/A</v>
      </c>
      <c r="BN61" s="7">
        <f>IFERROR((_xlfn.DAYS(Tabla1[[#This Row],[FECHA INGRESO]],Tabla1[[#This Row],[FECHA RETIRO]]))/30,"")</f>
        <v>-67.533333333333331</v>
      </c>
    </row>
    <row r="62" spans="1:66" ht="15" customHeight="1" x14ac:dyDescent="0.35">
      <c r="A62" s="32">
        <v>1016033750</v>
      </c>
      <c r="B62" s="22" t="s">
        <v>666</v>
      </c>
      <c r="C62" s="23">
        <v>41947</v>
      </c>
      <c r="D62" s="23" t="s">
        <v>131</v>
      </c>
      <c r="E62" s="23" t="s">
        <v>111</v>
      </c>
      <c r="F62" s="23" t="s">
        <v>70</v>
      </c>
      <c r="G62" s="24"/>
      <c r="H62" s="24">
        <v>24038776966</v>
      </c>
      <c r="I62" s="24" t="s">
        <v>72</v>
      </c>
      <c r="J62" s="24">
        <f>DATEDIF(Tabla1[[#This Row],[FECHA DE NACIMIENTO]],Tabla1[[#This Row],[FECHA ACTUAL]],"Y")</f>
        <v>32</v>
      </c>
      <c r="K62" s="24" t="s">
        <v>73</v>
      </c>
      <c r="L62" s="24" t="s">
        <v>112</v>
      </c>
      <c r="M62" s="24" t="s">
        <v>77</v>
      </c>
      <c r="N62" s="24" t="s">
        <v>77</v>
      </c>
      <c r="O62" s="24">
        <v>1</v>
      </c>
      <c r="P62" s="24" t="s">
        <v>75</v>
      </c>
      <c r="Q62" s="23">
        <v>33227</v>
      </c>
      <c r="R62" s="24" t="s">
        <v>76</v>
      </c>
      <c r="S62" s="25">
        <v>45119</v>
      </c>
      <c r="T62" s="24" t="s">
        <v>77</v>
      </c>
      <c r="U62" s="24">
        <v>3138488646</v>
      </c>
      <c r="V62" s="24" t="s">
        <v>667</v>
      </c>
      <c r="W62" s="24" t="s">
        <v>668</v>
      </c>
      <c r="X62" s="24" t="s">
        <v>669</v>
      </c>
      <c r="Y62" s="24" t="s">
        <v>670</v>
      </c>
      <c r="Z62" s="24" t="s">
        <v>117</v>
      </c>
      <c r="AA62" s="24">
        <v>3214269200</v>
      </c>
      <c r="AB62" s="24" t="s">
        <v>77</v>
      </c>
      <c r="AC62" s="24" t="s">
        <v>77</v>
      </c>
      <c r="AD62" s="24" t="s">
        <v>77</v>
      </c>
      <c r="AE62" s="26" t="s">
        <v>183</v>
      </c>
      <c r="AF62" s="26" t="s">
        <v>671</v>
      </c>
      <c r="AG62" s="26"/>
      <c r="AH62" s="27" t="s">
        <v>672</v>
      </c>
      <c r="AI62" s="27" t="s">
        <v>673</v>
      </c>
      <c r="AJ62" s="27" t="s">
        <v>673</v>
      </c>
      <c r="AK62" s="24" t="s">
        <v>89</v>
      </c>
      <c r="AL62" s="24" t="s">
        <v>90</v>
      </c>
      <c r="AM62" s="23">
        <v>41487</v>
      </c>
      <c r="AN62" s="28">
        <v>0</v>
      </c>
      <c r="AO62" s="28">
        <f t="shared" si="0"/>
        <v>140606</v>
      </c>
      <c r="AP62" s="24"/>
      <c r="AQ62" s="24" t="s">
        <v>674</v>
      </c>
      <c r="AR62" s="24"/>
      <c r="AS62" s="24"/>
      <c r="AT62" s="24" t="e">
        <v>#N/A</v>
      </c>
      <c r="AU62" s="24" t="e">
        <v>#N/A</v>
      </c>
      <c r="AV62" s="24" t="e">
        <v>#N/A</v>
      </c>
      <c r="AW62" s="24"/>
      <c r="AX62" s="24"/>
      <c r="AY62" s="24"/>
      <c r="AZ62" s="24"/>
      <c r="BA62" s="24"/>
      <c r="BB62" s="24"/>
      <c r="BC62" s="24"/>
      <c r="BD62" s="24">
        <v>0</v>
      </c>
      <c r="BE62" s="24">
        <v>0</v>
      </c>
      <c r="BF62" s="23">
        <v>42317</v>
      </c>
      <c r="BG62" s="23">
        <v>42335</v>
      </c>
      <c r="BH62" s="23">
        <v>42713</v>
      </c>
      <c r="BI62" s="26" t="s">
        <v>127</v>
      </c>
      <c r="BJ62" s="26" t="s">
        <v>337</v>
      </c>
      <c r="BK62" s="29">
        <v>0</v>
      </c>
      <c r="BL62" s="24" t="s">
        <v>129</v>
      </c>
      <c r="BM62" s="22" t="str">
        <f ca="1">+IF(Tabla1[[#This Row],[FECHA INGRESO]]&gt;=44986,IF((TODAY()-Tabla1[[#This Row],[FECHA INGRESO]])&gt;=50,"ALERTA","TODAVÍA FALTA"),"N/A")</f>
        <v>N/A</v>
      </c>
      <c r="BN62" s="7">
        <f>IFERROR((_xlfn.DAYS(Tabla1[[#This Row],[FECHA INGRESO]],Tabla1[[#This Row],[FECHA RETIRO]]))/30,"")</f>
        <v>-40.866666666666667</v>
      </c>
    </row>
    <row r="63" spans="1:66" ht="15" customHeight="1" x14ac:dyDescent="0.35">
      <c r="A63" s="31">
        <v>1085097526</v>
      </c>
      <c r="B63" s="22" t="s">
        <v>675</v>
      </c>
      <c r="C63" s="23">
        <v>41673</v>
      </c>
      <c r="D63" s="23" t="s">
        <v>188</v>
      </c>
      <c r="E63" s="24" t="s">
        <v>94</v>
      </c>
      <c r="F63" s="23" t="s">
        <v>70</v>
      </c>
      <c r="G63" s="24"/>
      <c r="H63" s="24">
        <v>24039159146</v>
      </c>
      <c r="I63" s="24" t="s">
        <v>95</v>
      </c>
      <c r="J63" s="24">
        <f>DATEDIF(Tabla1[[#This Row],[FECHA DE NACIMIENTO]],Tabla1[[#This Row],[FECHA ACTUAL]],"Y")</f>
        <v>32</v>
      </c>
      <c r="K63" s="24" t="s">
        <v>73</v>
      </c>
      <c r="L63" s="24" t="s">
        <v>234</v>
      </c>
      <c r="M63" s="24">
        <v>1</v>
      </c>
      <c r="N63" s="24">
        <v>2</v>
      </c>
      <c r="O63" s="24">
        <v>2</v>
      </c>
      <c r="P63" s="24" t="s">
        <v>75</v>
      </c>
      <c r="Q63" s="23">
        <v>33386</v>
      </c>
      <c r="R63" s="24" t="s">
        <v>76</v>
      </c>
      <c r="S63" s="25">
        <v>45119</v>
      </c>
      <c r="T63" s="24" t="s">
        <v>77</v>
      </c>
      <c r="U63" s="24">
        <v>3177013833</v>
      </c>
      <c r="V63" s="24" t="s">
        <v>676</v>
      </c>
      <c r="W63" s="24" t="s">
        <v>677</v>
      </c>
      <c r="X63" s="24" t="s">
        <v>678</v>
      </c>
      <c r="Y63" s="24" t="s">
        <v>679</v>
      </c>
      <c r="Z63" s="24" t="s">
        <v>117</v>
      </c>
      <c r="AA63" s="24">
        <v>3138014482</v>
      </c>
      <c r="AB63" s="24" t="s">
        <v>77</v>
      </c>
      <c r="AC63" s="24" t="s">
        <v>77</v>
      </c>
      <c r="AD63" s="24" t="s">
        <v>77</v>
      </c>
      <c r="AE63" s="26" t="s">
        <v>183</v>
      </c>
      <c r="AF63" s="26" t="s">
        <v>680</v>
      </c>
      <c r="AG63" s="26"/>
      <c r="AH63" s="27" t="s">
        <v>299</v>
      </c>
      <c r="AI63" s="27" t="s">
        <v>304</v>
      </c>
      <c r="AJ63" s="27" t="s">
        <v>304</v>
      </c>
      <c r="AK63" s="24" t="s">
        <v>121</v>
      </c>
      <c r="AL63" s="24"/>
      <c r="AM63" s="23">
        <v>41499</v>
      </c>
      <c r="AN63" s="28">
        <v>879750</v>
      </c>
      <c r="AO63" s="28">
        <f t="shared" si="0"/>
        <v>140606</v>
      </c>
      <c r="AP63" s="24"/>
      <c r="AQ63" s="24"/>
      <c r="AR63" s="24"/>
      <c r="AS63" s="24"/>
      <c r="AT63" s="24" t="e">
        <v>#N/A</v>
      </c>
      <c r="AU63" s="24" t="e">
        <v>#N/A</v>
      </c>
      <c r="AV63" s="24" t="e">
        <v>#N/A</v>
      </c>
      <c r="AW63" s="24"/>
      <c r="AX63" s="24"/>
      <c r="AY63" s="24"/>
      <c r="AZ63" s="24"/>
      <c r="BA63" s="24"/>
      <c r="BB63" s="24"/>
      <c r="BC63" s="24"/>
      <c r="BD63" s="24">
        <v>0</v>
      </c>
      <c r="BE63" s="24">
        <v>0</v>
      </c>
      <c r="BF63" s="23">
        <v>42084</v>
      </c>
      <c r="BG63" s="23"/>
      <c r="BH63" s="23">
        <v>42353</v>
      </c>
      <c r="BI63" s="26"/>
      <c r="BJ63" s="26"/>
      <c r="BK63" s="29">
        <v>0</v>
      </c>
      <c r="BL63" s="24" t="s">
        <v>129</v>
      </c>
      <c r="BM63" s="22" t="str">
        <f ca="1">+IF(Tabla1[[#This Row],[FECHA INGRESO]]&gt;=44986,IF((TODAY()-Tabla1[[#This Row],[FECHA INGRESO]])&gt;=50,"ALERTA","TODAVÍA FALTA"),"N/A")</f>
        <v>N/A</v>
      </c>
      <c r="BN63" s="7">
        <f>IFERROR((_xlfn.DAYS(Tabla1[[#This Row],[FECHA INGRESO]],Tabla1[[#This Row],[FECHA RETIRO]]))/30,"")</f>
        <v>-28.466666666666665</v>
      </c>
    </row>
    <row r="64" spans="1:66" x14ac:dyDescent="0.35">
      <c r="A64" s="21">
        <v>1010178143</v>
      </c>
      <c r="B64" s="22" t="s">
        <v>681</v>
      </c>
      <c r="C64" s="23">
        <v>41641</v>
      </c>
      <c r="D64" s="23" t="s">
        <v>93</v>
      </c>
      <c r="E64" s="24" t="s">
        <v>94</v>
      </c>
      <c r="F64" s="23" t="s">
        <v>70</v>
      </c>
      <c r="G64" s="24"/>
      <c r="H64" s="24">
        <v>24039220839</v>
      </c>
      <c r="I64" s="24" t="s">
        <v>72</v>
      </c>
      <c r="J64" s="24">
        <f>DATEDIF(Tabla1[[#This Row],[FECHA DE NACIMIENTO]],Tabla1[[#This Row],[FECHA ACTUAL]],"Y")</f>
        <v>34</v>
      </c>
      <c r="K64" s="24" t="s">
        <v>73</v>
      </c>
      <c r="L64" s="24" t="s">
        <v>112</v>
      </c>
      <c r="M64" s="24">
        <v>0</v>
      </c>
      <c r="N64" s="24" t="s">
        <v>77</v>
      </c>
      <c r="O64" s="24">
        <v>3</v>
      </c>
      <c r="P64" s="24" t="s">
        <v>75</v>
      </c>
      <c r="Q64" s="23">
        <v>32366</v>
      </c>
      <c r="R64" s="24" t="s">
        <v>76</v>
      </c>
      <c r="S64" s="25">
        <v>45119</v>
      </c>
      <c r="T64" s="24">
        <v>3417650</v>
      </c>
      <c r="U64" s="24">
        <v>3212056228</v>
      </c>
      <c r="V64" s="24" t="s">
        <v>682</v>
      </c>
      <c r="W64" s="24" t="s">
        <v>683</v>
      </c>
      <c r="X64" s="24" t="s">
        <v>684</v>
      </c>
      <c r="Y64" s="24" t="s">
        <v>685</v>
      </c>
      <c r="Z64" s="24" t="s">
        <v>117</v>
      </c>
      <c r="AA64" s="24">
        <v>3143442870</v>
      </c>
      <c r="AB64" s="24" t="s">
        <v>83</v>
      </c>
      <c r="AC64" s="24" t="s">
        <v>101</v>
      </c>
      <c r="AD64" s="24" t="e">
        <v>#REF!</v>
      </c>
      <c r="AE64" s="26" t="s">
        <v>194</v>
      </c>
      <c r="AF64" s="26"/>
      <c r="AG64" s="26">
        <v>0</v>
      </c>
      <c r="AH64" s="27" t="s">
        <v>686</v>
      </c>
      <c r="AI64" s="27" t="s">
        <v>687</v>
      </c>
      <c r="AJ64" s="27" t="s">
        <v>687</v>
      </c>
      <c r="AK64" s="24" t="s">
        <v>89</v>
      </c>
      <c r="AL64" s="24" t="s">
        <v>90</v>
      </c>
      <c r="AM64" s="23">
        <v>41502</v>
      </c>
      <c r="AN64" s="28">
        <v>3506100</v>
      </c>
      <c r="AO64" s="28">
        <f t="shared" si="0"/>
        <v>0</v>
      </c>
      <c r="AP64" s="24">
        <v>0</v>
      </c>
      <c r="AQ64" s="24" t="s">
        <v>688</v>
      </c>
      <c r="AR64" s="24" t="s">
        <v>689</v>
      </c>
      <c r="AS64" s="24">
        <v>4.5999999999999996</v>
      </c>
      <c r="AT64" s="24">
        <v>97</v>
      </c>
      <c r="AU64" s="24">
        <v>0</v>
      </c>
      <c r="AV64" s="24">
        <v>81</v>
      </c>
      <c r="AW64" s="24">
        <v>90</v>
      </c>
      <c r="AX64" s="24" t="s">
        <v>690</v>
      </c>
      <c r="AY64" s="24" t="s">
        <v>691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3" t="s">
        <v>692</v>
      </c>
      <c r="BG64" s="23" t="s">
        <v>693</v>
      </c>
      <c r="BH64" s="23" t="s">
        <v>75</v>
      </c>
      <c r="BI64" s="26">
        <v>0</v>
      </c>
      <c r="BJ64" s="26">
        <v>0</v>
      </c>
      <c r="BK64" s="29">
        <v>0</v>
      </c>
      <c r="BL64" s="24" t="s">
        <v>91</v>
      </c>
      <c r="BM64" s="22" t="str">
        <f ca="1">+IF(Tabla1[[#This Row],[FECHA INGRESO]]&gt;=44986,IF((TODAY()-Tabla1[[#This Row],[FECHA INGRESO]])&gt;=50,"ALERTA","TODAVÍA FALTA"),"N/A")</f>
        <v>N/A</v>
      </c>
      <c r="BN64" s="7" t="str">
        <f>IFERROR((_xlfn.DAYS(Tabla1[[#This Row],[FECHA INGRESO]],Tabla1[[#This Row],[FECHA RETIRO]]))/30,"")</f>
        <v/>
      </c>
    </row>
    <row r="65" spans="1:66" ht="15" customHeight="1" x14ac:dyDescent="0.35">
      <c r="A65" s="32">
        <v>1007876205</v>
      </c>
      <c r="B65" s="22" t="s">
        <v>694</v>
      </c>
      <c r="C65" s="23">
        <v>41673</v>
      </c>
      <c r="D65" s="23" t="s">
        <v>131</v>
      </c>
      <c r="E65" s="24" t="s">
        <v>94</v>
      </c>
      <c r="F65" s="23" t="s">
        <v>70</v>
      </c>
      <c r="G65" s="24"/>
      <c r="H65" s="24">
        <v>24039694137</v>
      </c>
      <c r="I65" s="24" t="s">
        <v>95</v>
      </c>
      <c r="J65" s="24">
        <f>DATEDIF(Tabla1[[#This Row],[FECHA DE NACIMIENTO]],Tabla1[[#This Row],[FECHA ACTUAL]],"Y")</f>
        <v>30</v>
      </c>
      <c r="K65" s="24" t="s">
        <v>96</v>
      </c>
      <c r="L65" s="24" t="s">
        <v>112</v>
      </c>
      <c r="M65" s="24" t="s">
        <v>77</v>
      </c>
      <c r="N65" s="24" t="s">
        <v>77</v>
      </c>
      <c r="O65" s="24">
        <v>2</v>
      </c>
      <c r="P65" s="24" t="s">
        <v>101</v>
      </c>
      <c r="Q65" s="23">
        <v>33849</v>
      </c>
      <c r="R65" s="24" t="s">
        <v>695</v>
      </c>
      <c r="S65" s="25">
        <v>45119</v>
      </c>
      <c r="T65" s="24" t="s">
        <v>77</v>
      </c>
      <c r="U65" s="24">
        <v>3195133642</v>
      </c>
      <c r="V65" s="24" t="s">
        <v>696</v>
      </c>
      <c r="W65" s="24" t="s">
        <v>697</v>
      </c>
      <c r="X65" s="24" t="s">
        <v>698</v>
      </c>
      <c r="Y65" s="24" t="s">
        <v>699</v>
      </c>
      <c r="Z65" s="24" t="s">
        <v>162</v>
      </c>
      <c r="AA65" s="24">
        <v>3138810211</v>
      </c>
      <c r="AB65" s="24" t="s">
        <v>77</v>
      </c>
      <c r="AC65" s="24" t="s">
        <v>77</v>
      </c>
      <c r="AD65" s="24" t="s">
        <v>77</v>
      </c>
      <c r="AE65" s="26" t="s">
        <v>151</v>
      </c>
      <c r="AF65" s="26"/>
      <c r="AG65" s="26"/>
      <c r="AH65" s="27" t="s">
        <v>184</v>
      </c>
      <c r="AI65" s="27" t="s">
        <v>279</v>
      </c>
      <c r="AJ65" s="27" t="s">
        <v>279</v>
      </c>
      <c r="AK65" s="24" t="s">
        <v>121</v>
      </c>
      <c r="AL65" s="24" t="s">
        <v>90</v>
      </c>
      <c r="AM65" s="23">
        <v>41535</v>
      </c>
      <c r="AN65" s="28">
        <v>776250</v>
      </c>
      <c r="AO65" s="28">
        <f t="shared" si="0"/>
        <v>140606</v>
      </c>
      <c r="AP65" s="24"/>
      <c r="AQ65" s="24" t="s">
        <v>700</v>
      </c>
      <c r="AR65" s="24" t="s">
        <v>701</v>
      </c>
      <c r="AS65" s="24"/>
      <c r="AT65" s="24" t="e">
        <v>#N/A</v>
      </c>
      <c r="AU65" s="24" t="e">
        <v>#N/A</v>
      </c>
      <c r="AV65" s="24" t="e">
        <v>#N/A</v>
      </c>
      <c r="AW65" s="24"/>
      <c r="AX65" s="24"/>
      <c r="AY65" s="24"/>
      <c r="AZ65" s="24"/>
      <c r="BA65" s="24"/>
      <c r="BB65" s="24"/>
      <c r="BC65" s="24"/>
      <c r="BD65" s="24">
        <v>0</v>
      </c>
      <c r="BE65" s="24">
        <v>0</v>
      </c>
      <c r="BF65" s="23">
        <v>42781</v>
      </c>
      <c r="BG65" s="23">
        <v>42798</v>
      </c>
      <c r="BH65" s="23">
        <v>42854</v>
      </c>
      <c r="BI65" s="26" t="s">
        <v>127</v>
      </c>
      <c r="BJ65" s="26" t="s">
        <v>273</v>
      </c>
      <c r="BK65" s="29">
        <v>0</v>
      </c>
      <c r="BL65" s="24" t="s">
        <v>129</v>
      </c>
      <c r="BM65" s="22" t="str">
        <f ca="1">+IF(Tabla1[[#This Row],[FECHA INGRESO]]&gt;=44986,IF((TODAY()-Tabla1[[#This Row],[FECHA INGRESO]])&gt;=50,"ALERTA","TODAVÍA FALTA"),"N/A")</f>
        <v>N/A</v>
      </c>
      <c r="BN65" s="7">
        <f>IFERROR((_xlfn.DAYS(Tabla1[[#This Row],[FECHA INGRESO]],Tabla1[[#This Row],[FECHA RETIRO]]))/30,"")</f>
        <v>-43.966666666666669</v>
      </c>
    </row>
    <row r="66" spans="1:66" ht="15" customHeight="1" x14ac:dyDescent="0.35">
      <c r="A66" s="31">
        <v>1018453531</v>
      </c>
      <c r="B66" s="22" t="s">
        <v>702</v>
      </c>
      <c r="C66" s="23">
        <v>41713</v>
      </c>
      <c r="D66" s="23" t="s">
        <v>188</v>
      </c>
      <c r="E66" s="23" t="s">
        <v>111</v>
      </c>
      <c r="F66" s="23" t="s">
        <v>70</v>
      </c>
      <c r="G66" s="24"/>
      <c r="H66" s="24">
        <v>24039820828</v>
      </c>
      <c r="I66" s="24" t="s">
        <v>95</v>
      </c>
      <c r="J66" s="24">
        <f>DATEDIF(Tabla1[[#This Row],[FECHA DE NACIMIENTO]],Tabla1[[#This Row],[FECHA ACTUAL]],"Y")</f>
        <v>30</v>
      </c>
      <c r="K66" s="24" t="s">
        <v>96</v>
      </c>
      <c r="L66" s="24" t="s">
        <v>112</v>
      </c>
      <c r="M66" s="24">
        <v>1</v>
      </c>
      <c r="N66" s="24">
        <v>1</v>
      </c>
      <c r="O66" s="24">
        <v>2</v>
      </c>
      <c r="P66" s="24" t="s">
        <v>101</v>
      </c>
      <c r="Q66" s="23">
        <v>33828</v>
      </c>
      <c r="R66" s="24" t="s">
        <v>76</v>
      </c>
      <c r="S66" s="25">
        <v>45119</v>
      </c>
      <c r="T66" s="24">
        <v>7796934</v>
      </c>
      <c r="U66" s="24">
        <v>3212396161</v>
      </c>
      <c r="V66" s="24" t="e">
        <v>#N/A</v>
      </c>
      <c r="W66" s="24" t="s">
        <v>703</v>
      </c>
      <c r="X66" s="24" t="s">
        <v>704</v>
      </c>
      <c r="Y66" s="24" t="s">
        <v>705</v>
      </c>
      <c r="Z66" s="24" t="s">
        <v>162</v>
      </c>
      <c r="AA66" s="24">
        <v>3115002970</v>
      </c>
      <c r="AB66" s="24" t="s">
        <v>77</v>
      </c>
      <c r="AC66" s="24" t="s">
        <v>77</v>
      </c>
      <c r="AD66" s="24" t="s">
        <v>77</v>
      </c>
      <c r="AE66" s="26" t="s">
        <v>183</v>
      </c>
      <c r="AF66" s="26" t="s">
        <v>553</v>
      </c>
      <c r="AG66" s="26"/>
      <c r="AH66" s="27" t="s">
        <v>184</v>
      </c>
      <c r="AI66" s="27" t="s">
        <v>185</v>
      </c>
      <c r="AJ66" s="27" t="s">
        <v>185</v>
      </c>
      <c r="AK66" s="24" t="s">
        <v>121</v>
      </c>
      <c r="AL66" s="24"/>
      <c r="AM66" s="23">
        <v>41535</v>
      </c>
      <c r="AN66" s="28">
        <v>776250</v>
      </c>
      <c r="AO66" s="28">
        <f t="shared" si="0"/>
        <v>140606</v>
      </c>
      <c r="AP66" s="24"/>
      <c r="AQ66" s="24"/>
      <c r="AR66" s="24"/>
      <c r="AS66" s="24"/>
      <c r="AT66" s="24" t="e">
        <v>#N/A</v>
      </c>
      <c r="AU66" s="24" t="e">
        <v>#N/A</v>
      </c>
      <c r="AV66" s="24" t="e">
        <v>#N/A</v>
      </c>
      <c r="AW66" s="24"/>
      <c r="AX66" s="24"/>
      <c r="AY66" s="24"/>
      <c r="AZ66" s="24"/>
      <c r="BA66" s="24"/>
      <c r="BB66" s="24"/>
      <c r="BC66" s="24"/>
      <c r="BD66" s="24">
        <v>0</v>
      </c>
      <c r="BE66" s="24">
        <v>0</v>
      </c>
      <c r="BF66" s="23">
        <v>42135</v>
      </c>
      <c r="BG66" s="23"/>
      <c r="BH66" s="23">
        <v>42276</v>
      </c>
      <c r="BI66" s="26"/>
      <c r="BJ66" s="26"/>
      <c r="BK66" s="29">
        <v>0</v>
      </c>
      <c r="BL66" s="24" t="s">
        <v>129</v>
      </c>
      <c r="BM66" s="22" t="str">
        <f ca="1">+IF(Tabla1[[#This Row],[FECHA INGRESO]]&gt;=44986,IF((TODAY()-Tabla1[[#This Row],[FECHA INGRESO]])&gt;=50,"ALERTA","TODAVÍA FALTA"),"N/A")</f>
        <v>N/A</v>
      </c>
      <c r="BN66" s="7">
        <f>IFERROR((_xlfn.DAYS(Tabla1[[#This Row],[FECHA INGRESO]],Tabla1[[#This Row],[FECHA RETIRO]]))/30,"")</f>
        <v>-24.7</v>
      </c>
    </row>
    <row r="67" spans="1:66" ht="15" customHeight="1" x14ac:dyDescent="0.35">
      <c r="A67" s="31">
        <v>1015409983</v>
      </c>
      <c r="B67" s="22" t="s">
        <v>706</v>
      </c>
      <c r="C67" s="23">
        <v>41555</v>
      </c>
      <c r="D67" s="23" t="s">
        <v>131</v>
      </c>
      <c r="E67" s="23" t="s">
        <v>707</v>
      </c>
      <c r="F67" s="23" t="s">
        <v>70</v>
      </c>
      <c r="G67" s="24"/>
      <c r="H67" s="24">
        <v>24040188113</v>
      </c>
      <c r="I67" s="24" t="s">
        <v>95</v>
      </c>
      <c r="J67" s="24">
        <f>DATEDIF(Tabla1[[#This Row],[FECHA DE NACIMIENTO]],Tabla1[[#This Row],[FECHA ACTUAL]],"Y")</f>
        <v>34</v>
      </c>
      <c r="K67" s="24" t="s">
        <v>96</v>
      </c>
      <c r="L67" s="24" t="s">
        <v>112</v>
      </c>
      <c r="M67" s="24" t="s">
        <v>77</v>
      </c>
      <c r="N67" s="24" t="s">
        <v>77</v>
      </c>
      <c r="O67" s="24">
        <v>3</v>
      </c>
      <c r="P67" s="24" t="s">
        <v>101</v>
      </c>
      <c r="Q67" s="23">
        <v>32529</v>
      </c>
      <c r="R67" s="24" t="s">
        <v>76</v>
      </c>
      <c r="S67" s="25">
        <v>45119</v>
      </c>
      <c r="T67" s="24" t="s">
        <v>77</v>
      </c>
      <c r="U67" s="24">
        <v>3115255036</v>
      </c>
      <c r="V67" s="24" t="s">
        <v>708</v>
      </c>
      <c r="W67" s="24" t="s">
        <v>709</v>
      </c>
      <c r="X67" s="24" t="s">
        <v>710</v>
      </c>
      <c r="Y67" s="24" t="s">
        <v>711</v>
      </c>
      <c r="Z67" s="24" t="s">
        <v>117</v>
      </c>
      <c r="AA67" s="24">
        <v>3143654105</v>
      </c>
      <c r="AB67" s="24" t="s">
        <v>77</v>
      </c>
      <c r="AC67" s="24" t="s">
        <v>77</v>
      </c>
      <c r="AD67" s="24" t="s">
        <v>77</v>
      </c>
      <c r="AE67" s="26" t="s">
        <v>84</v>
      </c>
      <c r="AF67" s="26" t="s">
        <v>712</v>
      </c>
      <c r="AG67" s="26"/>
      <c r="AH67" s="27" t="s">
        <v>163</v>
      </c>
      <c r="AI67" s="27" t="s">
        <v>185</v>
      </c>
      <c r="AJ67" s="27" t="s">
        <v>185</v>
      </c>
      <c r="AK67" s="24" t="s">
        <v>121</v>
      </c>
      <c r="AL67" s="24"/>
      <c r="AM67" s="23">
        <v>41555</v>
      </c>
      <c r="AN67" s="28">
        <v>1086750</v>
      </c>
      <c r="AO67" s="28">
        <f t="shared" ref="AO67:AO130" si="1">IF(AN67&lt;=2*1160000,140606,0)</f>
        <v>140606</v>
      </c>
      <c r="AP67" s="23">
        <v>42186</v>
      </c>
      <c r="AQ67" s="24"/>
      <c r="AR67" s="24"/>
      <c r="AS67" s="24"/>
      <c r="AT67" s="24" t="e">
        <v>#N/A</v>
      </c>
      <c r="AU67" s="24" t="e">
        <v>#N/A</v>
      </c>
      <c r="AV67" s="24" t="e">
        <v>#N/A</v>
      </c>
      <c r="AW67" s="24"/>
      <c r="AX67" s="24">
        <v>42248</v>
      </c>
      <c r="AY67" s="24"/>
      <c r="AZ67" s="24"/>
      <c r="BA67" s="24"/>
      <c r="BB67" s="24"/>
      <c r="BC67" s="24"/>
      <c r="BD67" s="24">
        <v>0</v>
      </c>
      <c r="BE67" s="24">
        <v>2</v>
      </c>
      <c r="BF67" s="23"/>
      <c r="BG67" s="23"/>
      <c r="BH67" s="23">
        <v>42503</v>
      </c>
      <c r="BI67" s="26"/>
      <c r="BJ67" s="26"/>
      <c r="BK67" s="29">
        <v>0</v>
      </c>
      <c r="BL67" s="24" t="s">
        <v>129</v>
      </c>
      <c r="BM67" s="22" t="str">
        <f ca="1">+IF(Tabla1[[#This Row],[FECHA INGRESO]]&gt;=44986,IF((TODAY()-Tabla1[[#This Row],[FECHA INGRESO]])&gt;=50,"ALERTA","TODAVÍA FALTA"),"N/A")</f>
        <v>N/A</v>
      </c>
      <c r="BN67" s="7">
        <f>IFERROR((_xlfn.DAYS(Tabla1[[#This Row],[FECHA INGRESO]],Tabla1[[#This Row],[FECHA RETIRO]]))/30,"")</f>
        <v>-31.6</v>
      </c>
    </row>
    <row r="68" spans="1:66" ht="15" customHeight="1" x14ac:dyDescent="0.35">
      <c r="A68" s="31">
        <v>1010204650</v>
      </c>
      <c r="B68" s="22" t="s">
        <v>713</v>
      </c>
      <c r="C68" s="23">
        <v>41701</v>
      </c>
      <c r="D68" s="23" t="s">
        <v>93</v>
      </c>
      <c r="E68" s="23" t="s">
        <v>111</v>
      </c>
      <c r="F68" s="23" t="s">
        <v>70</v>
      </c>
      <c r="G68" s="24"/>
      <c r="H68" s="24">
        <v>24040505679</v>
      </c>
      <c r="I68" s="24" t="s">
        <v>95</v>
      </c>
      <c r="J68" s="24">
        <f>DATEDIF(Tabla1[[#This Row],[FECHA DE NACIMIENTO]],Tabla1[[#This Row],[FECHA ACTUAL]],"Y")</f>
        <v>30</v>
      </c>
      <c r="K68" s="24" t="s">
        <v>714</v>
      </c>
      <c r="L68" s="24" t="s">
        <v>234</v>
      </c>
      <c r="M68" s="24">
        <v>1</v>
      </c>
      <c r="N68" s="24">
        <v>1</v>
      </c>
      <c r="O68" s="24">
        <v>2</v>
      </c>
      <c r="P68" s="24" t="s">
        <v>75</v>
      </c>
      <c r="Q68" s="23">
        <v>33872</v>
      </c>
      <c r="R68" s="24" t="s">
        <v>76</v>
      </c>
      <c r="S68" s="25">
        <v>45119</v>
      </c>
      <c r="T68" s="24"/>
      <c r="U68" s="24">
        <v>3214583396</v>
      </c>
      <c r="V68" s="24" t="e">
        <v>#N/A</v>
      </c>
      <c r="W68" s="24" t="s">
        <v>715</v>
      </c>
      <c r="X68" s="24" t="s">
        <v>716</v>
      </c>
      <c r="Y68" s="24" t="s">
        <v>717</v>
      </c>
      <c r="Z68" s="24" t="s">
        <v>162</v>
      </c>
      <c r="AA68" s="24">
        <v>3112669077</v>
      </c>
      <c r="AB68" s="24" t="s">
        <v>77</v>
      </c>
      <c r="AC68" s="24" t="s">
        <v>77</v>
      </c>
      <c r="AD68" s="24" t="s">
        <v>77</v>
      </c>
      <c r="AE68" s="26" t="s">
        <v>183</v>
      </c>
      <c r="AF68" s="26" t="s">
        <v>718</v>
      </c>
      <c r="AG68" s="26"/>
      <c r="AH68" s="27" t="s">
        <v>299</v>
      </c>
      <c r="AI68" s="27" t="s">
        <v>304</v>
      </c>
      <c r="AJ68" s="27" t="s">
        <v>304</v>
      </c>
      <c r="AK68" s="24" t="s">
        <v>121</v>
      </c>
      <c r="AL68" s="24" t="s">
        <v>90</v>
      </c>
      <c r="AM68" s="23">
        <v>41575</v>
      </c>
      <c r="AN68" s="28">
        <v>1003950</v>
      </c>
      <c r="AO68" s="28">
        <f t="shared" si="1"/>
        <v>140606</v>
      </c>
      <c r="AP68" s="24"/>
      <c r="AQ68" s="24" t="s">
        <v>719</v>
      </c>
      <c r="AR68" s="24" t="s">
        <v>107</v>
      </c>
      <c r="AS68" s="24">
        <v>4.45</v>
      </c>
      <c r="AT68" s="24">
        <v>96</v>
      </c>
      <c r="AU68" s="24" t="e">
        <v>#N/A</v>
      </c>
      <c r="AV68" s="24" t="e">
        <v>#N/A</v>
      </c>
      <c r="AW68" s="24"/>
      <c r="AX68" s="24"/>
      <c r="AY68" s="24"/>
      <c r="AZ68" s="24"/>
      <c r="BA68" s="24"/>
      <c r="BB68" s="24"/>
      <c r="BC68" s="24"/>
      <c r="BD68" s="24">
        <v>0</v>
      </c>
      <c r="BE68" s="24">
        <v>0</v>
      </c>
      <c r="BF68" s="23" t="s">
        <v>720</v>
      </c>
      <c r="BG68" s="23" t="s">
        <v>721</v>
      </c>
      <c r="BH68" s="23">
        <v>43269</v>
      </c>
      <c r="BI68" s="26" t="s">
        <v>127</v>
      </c>
      <c r="BJ68" s="26" t="s">
        <v>337</v>
      </c>
      <c r="BK68" s="29">
        <v>141458</v>
      </c>
      <c r="BL68" s="24" t="s">
        <v>129</v>
      </c>
      <c r="BM68" s="22" t="str">
        <f ca="1">+IF(Tabla1[[#This Row],[FECHA INGRESO]]&gt;=44986,IF((TODAY()-Tabla1[[#This Row],[FECHA INGRESO]])&gt;=50,"ALERTA","TODAVÍA FALTA"),"N/A")</f>
        <v>N/A</v>
      </c>
      <c r="BN68" s="7">
        <f>IFERROR((_xlfn.DAYS(Tabla1[[#This Row],[FECHA INGRESO]],Tabla1[[#This Row],[FECHA RETIRO]]))/30,"")</f>
        <v>-56.466666666666669</v>
      </c>
    </row>
    <row r="69" spans="1:66" ht="15" customHeight="1" x14ac:dyDescent="0.35">
      <c r="A69" s="31">
        <v>1022946584</v>
      </c>
      <c r="B69" s="22" t="s">
        <v>722</v>
      </c>
      <c r="C69" s="23">
        <v>41619</v>
      </c>
      <c r="D69" s="23" t="s">
        <v>188</v>
      </c>
      <c r="E69" s="23" t="s">
        <v>111</v>
      </c>
      <c r="F69" s="23" t="s">
        <v>70</v>
      </c>
      <c r="G69" s="24"/>
      <c r="H69" s="24">
        <v>24041100697</v>
      </c>
      <c r="I69" s="24" t="s">
        <v>95</v>
      </c>
      <c r="J69" s="24">
        <f>DATEDIF(Tabla1[[#This Row],[FECHA DE NACIMIENTO]],Tabla1[[#This Row],[FECHA ACTUAL]],"Y")</f>
        <v>34</v>
      </c>
      <c r="K69" s="24" t="s">
        <v>96</v>
      </c>
      <c r="L69" s="24" t="s">
        <v>234</v>
      </c>
      <c r="M69" s="24">
        <v>1</v>
      </c>
      <c r="N69" s="24">
        <v>1</v>
      </c>
      <c r="O69" s="24">
        <v>1</v>
      </c>
      <c r="P69" s="24" t="s">
        <v>101</v>
      </c>
      <c r="Q69" s="23">
        <v>32465</v>
      </c>
      <c r="R69" s="24" t="s">
        <v>76</v>
      </c>
      <c r="S69" s="25">
        <v>45119</v>
      </c>
      <c r="T69" s="24" t="s">
        <v>77</v>
      </c>
      <c r="U69" s="24">
        <v>3108054020</v>
      </c>
      <c r="V69" s="24" t="e">
        <v>#N/A</v>
      </c>
      <c r="W69" s="24" t="s">
        <v>723</v>
      </c>
      <c r="X69" s="24" t="s">
        <v>724</v>
      </c>
      <c r="Y69" s="24" t="s">
        <v>725</v>
      </c>
      <c r="Z69" s="24" t="s">
        <v>82</v>
      </c>
      <c r="AA69" s="24">
        <v>3144742983</v>
      </c>
      <c r="AB69" s="24" t="s">
        <v>77</v>
      </c>
      <c r="AC69" s="24" t="s">
        <v>77</v>
      </c>
      <c r="AD69" s="24" t="s">
        <v>77</v>
      </c>
      <c r="AE69" s="26" t="s">
        <v>183</v>
      </c>
      <c r="AF69" s="26" t="s">
        <v>726</v>
      </c>
      <c r="AG69" s="26"/>
      <c r="AH69" s="27" t="s">
        <v>184</v>
      </c>
      <c r="AI69" s="27" t="s">
        <v>185</v>
      </c>
      <c r="AJ69" s="27" t="s">
        <v>185</v>
      </c>
      <c r="AK69" s="24" t="s">
        <v>121</v>
      </c>
      <c r="AL69" s="24"/>
      <c r="AM69" s="23">
        <v>41604</v>
      </c>
      <c r="AN69" s="28">
        <v>828000</v>
      </c>
      <c r="AO69" s="28">
        <f t="shared" si="1"/>
        <v>140606</v>
      </c>
      <c r="AP69" s="24"/>
      <c r="AQ69" s="24"/>
      <c r="AR69" s="24"/>
      <c r="AS69" s="24"/>
      <c r="AT69" s="24" t="e">
        <v>#N/A</v>
      </c>
      <c r="AU69" s="24" t="e">
        <v>#N/A</v>
      </c>
      <c r="AV69" s="24" t="e">
        <v>#N/A</v>
      </c>
      <c r="AW69" s="24"/>
      <c r="AX69" s="24"/>
      <c r="AY69" s="24" t="s">
        <v>727</v>
      </c>
      <c r="AZ69" s="24"/>
      <c r="BA69" s="24"/>
      <c r="BB69" s="24"/>
      <c r="BC69" s="24"/>
      <c r="BD69" s="24">
        <v>0</v>
      </c>
      <c r="BE69" s="24">
        <v>0</v>
      </c>
      <c r="BF69" s="23">
        <v>42224</v>
      </c>
      <c r="BG69" s="23">
        <v>42243</v>
      </c>
      <c r="BH69" s="23">
        <v>42292</v>
      </c>
      <c r="BI69" s="26"/>
      <c r="BJ69" s="26"/>
      <c r="BK69" s="29">
        <v>0</v>
      </c>
      <c r="BL69" s="24" t="s">
        <v>129</v>
      </c>
      <c r="BM69" s="22" t="str">
        <f ca="1">+IF(Tabla1[[#This Row],[FECHA INGRESO]]&gt;=44986,IF((TODAY()-Tabla1[[#This Row],[FECHA INGRESO]])&gt;=50,"ALERTA","TODAVÍA FALTA"),"N/A")</f>
        <v>N/A</v>
      </c>
      <c r="BN69" s="7">
        <f>IFERROR((_xlfn.DAYS(Tabla1[[#This Row],[FECHA INGRESO]],Tabla1[[#This Row],[FECHA RETIRO]]))/30,"")</f>
        <v>-22.933333333333334</v>
      </c>
    </row>
    <row r="70" spans="1:66" ht="15" customHeight="1" x14ac:dyDescent="0.35">
      <c r="A70" s="31">
        <v>1030555749</v>
      </c>
      <c r="B70" s="22" t="s">
        <v>728</v>
      </c>
      <c r="C70" s="23">
        <v>41612</v>
      </c>
      <c r="D70" s="23" t="s">
        <v>188</v>
      </c>
      <c r="E70" s="23" t="s">
        <v>111</v>
      </c>
      <c r="F70" s="23" t="s">
        <v>70</v>
      </c>
      <c r="G70" s="24"/>
      <c r="H70" s="24">
        <v>24041235269</v>
      </c>
      <c r="I70" s="24" t="s">
        <v>95</v>
      </c>
      <c r="J70" s="24">
        <f>DATEDIF(Tabla1[[#This Row],[FECHA DE NACIMIENTO]],Tabla1[[#This Row],[FECHA ACTUAL]],"Y")</f>
        <v>34</v>
      </c>
      <c r="K70" s="24" t="s">
        <v>73</v>
      </c>
      <c r="L70" s="24" t="s">
        <v>234</v>
      </c>
      <c r="M70" s="24">
        <v>1</v>
      </c>
      <c r="N70" s="24">
        <v>1</v>
      </c>
      <c r="O70" s="24">
        <v>3</v>
      </c>
      <c r="P70" s="24" t="s">
        <v>101</v>
      </c>
      <c r="Q70" s="23">
        <v>32621</v>
      </c>
      <c r="R70" s="24" t="s">
        <v>76</v>
      </c>
      <c r="S70" s="25">
        <v>45119</v>
      </c>
      <c r="T70" s="24" t="s">
        <v>77</v>
      </c>
      <c r="U70" s="24">
        <v>3125791725</v>
      </c>
      <c r="V70" s="24" t="e">
        <v>#N/A</v>
      </c>
      <c r="W70" s="24" t="s">
        <v>729</v>
      </c>
      <c r="X70" s="24" t="s">
        <v>730</v>
      </c>
      <c r="Y70" s="24" t="s">
        <v>731</v>
      </c>
      <c r="Z70" s="24" t="s">
        <v>285</v>
      </c>
      <c r="AA70" s="24">
        <v>3166925918</v>
      </c>
      <c r="AB70" s="24" t="s">
        <v>77</v>
      </c>
      <c r="AC70" s="24" t="s">
        <v>77</v>
      </c>
      <c r="AD70" s="24" t="s">
        <v>77</v>
      </c>
      <c r="AE70" s="26" t="s">
        <v>183</v>
      </c>
      <c r="AF70" s="26" t="s">
        <v>732</v>
      </c>
      <c r="AG70" s="26"/>
      <c r="AH70" s="27" t="s">
        <v>184</v>
      </c>
      <c r="AI70" s="27" t="s">
        <v>185</v>
      </c>
      <c r="AJ70" s="27" t="s">
        <v>185</v>
      </c>
      <c r="AK70" s="24" t="s">
        <v>121</v>
      </c>
      <c r="AL70" s="24"/>
      <c r="AM70" s="23">
        <v>41612</v>
      </c>
      <c r="AN70" s="28">
        <v>828000</v>
      </c>
      <c r="AO70" s="28">
        <f t="shared" si="1"/>
        <v>140606</v>
      </c>
      <c r="AP70" s="24"/>
      <c r="AQ70" s="24"/>
      <c r="AR70" s="24"/>
      <c r="AS70" s="24"/>
      <c r="AT70" s="24" t="e">
        <v>#N/A</v>
      </c>
      <c r="AU70" s="24" t="e">
        <v>#N/A</v>
      </c>
      <c r="AV70" s="24" t="e">
        <v>#N/A</v>
      </c>
      <c r="AW70" s="24"/>
      <c r="AX70" s="24"/>
      <c r="AY70" s="24" t="s">
        <v>733</v>
      </c>
      <c r="AZ70" s="24"/>
      <c r="BA70" s="24"/>
      <c r="BB70" s="24"/>
      <c r="BC70" s="24"/>
      <c r="BD70" s="24">
        <v>0</v>
      </c>
      <c r="BE70" s="24">
        <v>0</v>
      </c>
      <c r="BF70" s="23">
        <v>42114</v>
      </c>
      <c r="BG70" s="23"/>
      <c r="BH70" s="23">
        <v>42207</v>
      </c>
      <c r="BI70" s="26"/>
      <c r="BJ70" s="26"/>
      <c r="BK70" s="29">
        <v>0</v>
      </c>
      <c r="BL70" s="24" t="s">
        <v>129</v>
      </c>
      <c r="BM70" s="22" t="str">
        <f ca="1">+IF(Tabla1[[#This Row],[FECHA INGRESO]]&gt;=44986,IF((TODAY()-Tabla1[[#This Row],[FECHA INGRESO]])&gt;=50,"ALERTA","TODAVÍA FALTA"),"N/A")</f>
        <v>N/A</v>
      </c>
      <c r="BN70" s="7">
        <f>IFERROR((_xlfn.DAYS(Tabla1[[#This Row],[FECHA INGRESO]],Tabla1[[#This Row],[FECHA RETIRO]]))/30,"")</f>
        <v>-19.833333333333332</v>
      </c>
    </row>
    <row r="71" spans="1:66" ht="15" customHeight="1" x14ac:dyDescent="0.35">
      <c r="A71" s="31">
        <v>1024475502</v>
      </c>
      <c r="B71" s="22" t="s">
        <v>734</v>
      </c>
      <c r="C71" s="23" t="s">
        <v>77</v>
      </c>
      <c r="D71" s="23" t="s">
        <v>188</v>
      </c>
      <c r="E71" s="24" t="s">
        <v>94</v>
      </c>
      <c r="F71" s="23" t="s">
        <v>70</v>
      </c>
      <c r="G71" s="24"/>
      <c r="H71" s="24" t="e">
        <v>#N/A</v>
      </c>
      <c r="I71" s="24" t="s">
        <v>95</v>
      </c>
      <c r="J71" s="24">
        <f>DATEDIF(Tabla1[[#This Row],[FECHA DE NACIMIENTO]],Tabla1[[#This Row],[FECHA ACTUAL]],"Y")</f>
        <v>35</v>
      </c>
      <c r="K71" s="24" t="s">
        <v>73</v>
      </c>
      <c r="L71" s="24" t="s">
        <v>112</v>
      </c>
      <c r="M71" s="24"/>
      <c r="N71" s="24"/>
      <c r="O71" s="24"/>
      <c r="P71" s="24"/>
      <c r="Q71" s="23">
        <v>32015</v>
      </c>
      <c r="R71" s="24" t="s">
        <v>76</v>
      </c>
      <c r="S71" s="25">
        <v>45119</v>
      </c>
      <c r="T71" s="24">
        <v>7219131</v>
      </c>
      <c r="U71" s="24">
        <v>3172820118</v>
      </c>
      <c r="V71" s="24" t="e">
        <v>#N/A</v>
      </c>
      <c r="W71" s="24" t="s">
        <v>735</v>
      </c>
      <c r="X71" s="24" t="s">
        <v>736</v>
      </c>
      <c r="Y71" s="24" t="s">
        <v>737</v>
      </c>
      <c r="Z71" s="24" t="s">
        <v>117</v>
      </c>
      <c r="AA71" s="24">
        <v>3204398307</v>
      </c>
      <c r="AB71" s="24" t="s">
        <v>77</v>
      </c>
      <c r="AC71" s="24" t="s">
        <v>77</v>
      </c>
      <c r="AD71" s="24" t="s">
        <v>77</v>
      </c>
      <c r="AE71" s="26" t="s">
        <v>151</v>
      </c>
      <c r="AF71" s="26"/>
      <c r="AG71" s="26"/>
      <c r="AH71" s="27" t="s">
        <v>184</v>
      </c>
      <c r="AI71" s="27" t="s">
        <v>120</v>
      </c>
      <c r="AJ71" s="27" t="s">
        <v>120</v>
      </c>
      <c r="AK71" s="24" t="s">
        <v>121</v>
      </c>
      <c r="AL71" s="24" t="s">
        <v>90</v>
      </c>
      <c r="AM71" s="23">
        <v>41617</v>
      </c>
      <c r="AN71" s="28">
        <v>763537.09499999997</v>
      </c>
      <c r="AO71" s="28">
        <f t="shared" si="1"/>
        <v>140606</v>
      </c>
      <c r="AP71" s="24"/>
      <c r="AQ71" s="24"/>
      <c r="AR71" s="24"/>
      <c r="AS71" s="24"/>
      <c r="AT71" s="24" t="e">
        <v>#N/A</v>
      </c>
      <c r="AU71" s="24" t="e">
        <v>#N/A</v>
      </c>
      <c r="AV71" s="24" t="e">
        <v>#N/A</v>
      </c>
      <c r="AW71" s="24"/>
      <c r="AX71" s="24"/>
      <c r="AY71" s="24"/>
      <c r="AZ71" s="24"/>
      <c r="BA71" s="24"/>
      <c r="BB71" s="24"/>
      <c r="BC71" s="24"/>
      <c r="BD71" s="24">
        <v>0</v>
      </c>
      <c r="BE71" s="24">
        <v>0</v>
      </c>
      <c r="BF71" s="23"/>
      <c r="BG71" s="23"/>
      <c r="BH71" s="23">
        <v>42972</v>
      </c>
      <c r="BI71" s="26" t="s">
        <v>143</v>
      </c>
      <c r="BJ71" s="26" t="s">
        <v>738</v>
      </c>
      <c r="BK71" s="29">
        <v>0</v>
      </c>
      <c r="BL71" s="24" t="s">
        <v>129</v>
      </c>
      <c r="BM71" s="22" t="str">
        <f ca="1">+IF(Tabla1[[#This Row],[FECHA INGRESO]]&gt;=44986,IF((TODAY()-Tabla1[[#This Row],[FECHA INGRESO]])&gt;=50,"ALERTA","TODAVÍA FALTA"),"N/A")</f>
        <v>N/A</v>
      </c>
      <c r="BN71" s="7">
        <f>IFERROR((_xlfn.DAYS(Tabla1[[#This Row],[FECHA INGRESO]],Tabla1[[#This Row],[FECHA RETIRO]]))/30,"")</f>
        <v>-45.166666666666664</v>
      </c>
    </row>
    <row r="72" spans="1:66" ht="15" customHeight="1" x14ac:dyDescent="0.35">
      <c r="A72" s="31">
        <v>1014212877</v>
      </c>
      <c r="B72" s="22" t="s">
        <v>739</v>
      </c>
      <c r="C72" s="23">
        <v>41625</v>
      </c>
      <c r="D72" s="23" t="s">
        <v>188</v>
      </c>
      <c r="E72" s="24" t="s">
        <v>94</v>
      </c>
      <c r="F72" s="23" t="s">
        <v>70</v>
      </c>
      <c r="G72" s="24"/>
      <c r="H72" s="24">
        <v>24041604151</v>
      </c>
      <c r="I72" s="24" t="s">
        <v>72</v>
      </c>
      <c r="J72" s="24">
        <f>DATEDIF(Tabla1[[#This Row],[FECHA DE NACIMIENTO]],Tabla1[[#This Row],[FECHA ACTUAL]],"Y")</f>
        <v>32</v>
      </c>
      <c r="K72" s="24" t="s">
        <v>385</v>
      </c>
      <c r="L72" s="24" t="s">
        <v>112</v>
      </c>
      <c r="M72" s="24" t="s">
        <v>77</v>
      </c>
      <c r="N72" s="24" t="s">
        <v>77</v>
      </c>
      <c r="O72" s="24">
        <v>3</v>
      </c>
      <c r="P72" s="24" t="s">
        <v>101</v>
      </c>
      <c r="Q72" s="23">
        <v>33083</v>
      </c>
      <c r="R72" s="24" t="s">
        <v>76</v>
      </c>
      <c r="S72" s="25">
        <v>45119</v>
      </c>
      <c r="T72" s="24">
        <v>3049883</v>
      </c>
      <c r="U72" s="24">
        <v>3222195290</v>
      </c>
      <c r="V72" s="24" t="e">
        <v>#N/A</v>
      </c>
      <c r="W72" s="24" t="s">
        <v>740</v>
      </c>
      <c r="X72" s="24" t="s">
        <v>741</v>
      </c>
      <c r="Y72" s="24" t="s">
        <v>742</v>
      </c>
      <c r="Z72" s="24" t="s">
        <v>285</v>
      </c>
      <c r="AA72" s="24">
        <v>3114452003</v>
      </c>
      <c r="AB72" s="24" t="s">
        <v>77</v>
      </c>
      <c r="AC72" s="24" t="s">
        <v>77</v>
      </c>
      <c r="AD72" s="24" t="s">
        <v>77</v>
      </c>
      <c r="AE72" s="26" t="s">
        <v>183</v>
      </c>
      <c r="AF72" s="26"/>
      <c r="AG72" s="26" t="s">
        <v>743</v>
      </c>
      <c r="AH72" s="27" t="s">
        <v>184</v>
      </c>
      <c r="AI72" s="27" t="s">
        <v>185</v>
      </c>
      <c r="AJ72" s="27" t="s">
        <v>185</v>
      </c>
      <c r="AK72" s="24" t="s">
        <v>121</v>
      </c>
      <c r="AL72" s="24"/>
      <c r="AM72" s="23">
        <v>41625</v>
      </c>
      <c r="AN72" s="28">
        <v>828000</v>
      </c>
      <c r="AO72" s="28">
        <f t="shared" si="1"/>
        <v>140606</v>
      </c>
      <c r="AP72" s="24"/>
      <c r="AQ72" s="24"/>
      <c r="AR72" s="24"/>
      <c r="AS72" s="24"/>
      <c r="AT72" s="24" t="e">
        <v>#N/A</v>
      </c>
      <c r="AU72" s="24" t="e">
        <v>#N/A</v>
      </c>
      <c r="AV72" s="24" t="e">
        <v>#N/A</v>
      </c>
      <c r="AW72" s="24"/>
      <c r="AX72" s="24"/>
      <c r="AY72" s="24"/>
      <c r="AZ72" s="24"/>
      <c r="BA72" s="24"/>
      <c r="BB72" s="24"/>
      <c r="BC72" s="24"/>
      <c r="BD72" s="24">
        <v>0</v>
      </c>
      <c r="BE72" s="24">
        <v>0</v>
      </c>
      <c r="BF72" s="23"/>
      <c r="BG72" s="23"/>
      <c r="BH72" s="23">
        <v>42231</v>
      </c>
      <c r="BI72" s="26"/>
      <c r="BJ72" s="26"/>
      <c r="BK72" s="29">
        <v>0</v>
      </c>
      <c r="BL72" s="24" t="s">
        <v>129</v>
      </c>
      <c r="BM72" s="22" t="str">
        <f ca="1">+IF(Tabla1[[#This Row],[FECHA INGRESO]]&gt;=44986,IF((TODAY()-Tabla1[[#This Row],[FECHA INGRESO]])&gt;=50,"ALERTA","TODAVÍA FALTA"),"N/A")</f>
        <v>N/A</v>
      </c>
      <c r="BN72" s="7">
        <f>IFERROR((_xlfn.DAYS(Tabla1[[#This Row],[FECHA INGRESO]],Tabla1[[#This Row],[FECHA RETIRO]]))/30,"")</f>
        <v>-20.2</v>
      </c>
    </row>
    <row r="73" spans="1:66" ht="15" customHeight="1" x14ac:dyDescent="0.35">
      <c r="A73" s="31">
        <v>1010201249</v>
      </c>
      <c r="B73" s="22" t="s">
        <v>744</v>
      </c>
      <c r="C73" s="23">
        <v>41730</v>
      </c>
      <c r="D73" s="23" t="s">
        <v>266</v>
      </c>
      <c r="E73" s="23" t="s">
        <v>111</v>
      </c>
      <c r="F73" s="23" t="s">
        <v>70</v>
      </c>
      <c r="G73" s="24"/>
      <c r="H73" s="24">
        <v>24041620285</v>
      </c>
      <c r="I73" s="24" t="s">
        <v>72</v>
      </c>
      <c r="J73" s="24">
        <f>DATEDIF(Tabla1[[#This Row],[FECHA DE NACIMIENTO]],Tabla1[[#This Row],[FECHA ACTUAL]],"Y")</f>
        <v>31</v>
      </c>
      <c r="K73" s="24" t="s">
        <v>96</v>
      </c>
      <c r="L73" s="24" t="s">
        <v>112</v>
      </c>
      <c r="M73" s="24">
        <v>1</v>
      </c>
      <c r="N73" s="24">
        <v>1</v>
      </c>
      <c r="O73" s="24">
        <v>2</v>
      </c>
      <c r="P73" s="24" t="s">
        <v>101</v>
      </c>
      <c r="Q73" s="23">
        <v>33636</v>
      </c>
      <c r="R73" s="24" t="s">
        <v>76</v>
      </c>
      <c r="S73" s="25">
        <v>45119</v>
      </c>
      <c r="T73" s="24">
        <v>2892474</v>
      </c>
      <c r="U73" s="24">
        <v>3115797962</v>
      </c>
      <c r="V73" s="24" t="s">
        <v>745</v>
      </c>
      <c r="W73" s="24" t="s">
        <v>746</v>
      </c>
      <c r="X73" s="24" t="s">
        <v>747</v>
      </c>
      <c r="Y73" s="24" t="s">
        <v>748</v>
      </c>
      <c r="Z73" s="24" t="s">
        <v>117</v>
      </c>
      <c r="AA73" s="24">
        <v>3132464306</v>
      </c>
      <c r="AB73" s="24" t="s">
        <v>77</v>
      </c>
      <c r="AC73" s="24" t="s">
        <v>77</v>
      </c>
      <c r="AD73" s="24" t="s">
        <v>77</v>
      </c>
      <c r="AE73" s="26" t="s">
        <v>151</v>
      </c>
      <c r="AF73" s="26"/>
      <c r="AG73" s="26" t="s">
        <v>749</v>
      </c>
      <c r="AH73" s="27" t="s">
        <v>163</v>
      </c>
      <c r="AI73" s="27" t="s">
        <v>185</v>
      </c>
      <c r="AJ73" s="27" t="s">
        <v>185</v>
      </c>
      <c r="AK73" s="24" t="s">
        <v>121</v>
      </c>
      <c r="AL73" s="24" t="s">
        <v>90</v>
      </c>
      <c r="AM73" s="23">
        <v>41641</v>
      </c>
      <c r="AN73" s="28">
        <v>1242000</v>
      </c>
      <c r="AO73" s="28">
        <f t="shared" si="1"/>
        <v>140606</v>
      </c>
      <c r="AP73" s="24" t="s">
        <v>750</v>
      </c>
      <c r="AQ73" s="24" t="s">
        <v>412</v>
      </c>
      <c r="AR73" s="24" t="s">
        <v>751</v>
      </c>
      <c r="AS73" s="24">
        <v>4.37</v>
      </c>
      <c r="AT73" s="24" t="e">
        <v>#N/A</v>
      </c>
      <c r="AU73" s="24" t="e">
        <v>#N/A</v>
      </c>
      <c r="AV73" s="24" t="e">
        <v>#N/A</v>
      </c>
      <c r="AW73" s="24"/>
      <c r="AX73" s="24"/>
      <c r="AY73" s="24" t="s">
        <v>752</v>
      </c>
      <c r="AZ73" s="24" t="s">
        <v>753</v>
      </c>
      <c r="BA73" s="24" t="s">
        <v>754</v>
      </c>
      <c r="BB73" s="24"/>
      <c r="BC73" s="24"/>
      <c r="BD73" s="24">
        <v>0</v>
      </c>
      <c r="BE73" s="24">
        <v>0</v>
      </c>
      <c r="BF73" s="23" t="s">
        <v>755</v>
      </c>
      <c r="BG73" s="23" t="s">
        <v>756</v>
      </c>
      <c r="BH73" s="23">
        <v>43220</v>
      </c>
      <c r="BI73" s="26" t="s">
        <v>127</v>
      </c>
      <c r="BJ73" s="26" t="s">
        <v>757</v>
      </c>
      <c r="BK73" s="29">
        <v>48333</v>
      </c>
      <c r="BL73" s="24" t="s">
        <v>129</v>
      </c>
      <c r="BM73" s="22" t="str">
        <f ca="1">+IF(Tabla1[[#This Row],[FECHA INGRESO]]&gt;=44986,IF((TODAY()-Tabla1[[#This Row],[FECHA INGRESO]])&gt;=50,"ALERTA","TODAVÍA FALTA"),"N/A")</f>
        <v>N/A</v>
      </c>
      <c r="BN73" s="7">
        <f>IFERROR((_xlfn.DAYS(Tabla1[[#This Row],[FECHA INGRESO]],Tabla1[[#This Row],[FECHA RETIRO]]))/30,"")</f>
        <v>-52.633333333333333</v>
      </c>
    </row>
    <row r="74" spans="1:66" ht="15" customHeight="1" x14ac:dyDescent="0.35">
      <c r="A74" s="31">
        <v>79050932</v>
      </c>
      <c r="B74" s="22" t="s">
        <v>758</v>
      </c>
      <c r="C74" s="23">
        <v>41673</v>
      </c>
      <c r="D74" s="23" t="s">
        <v>109</v>
      </c>
      <c r="E74" s="23" t="s">
        <v>110</v>
      </c>
      <c r="F74" s="23" t="s">
        <v>70</v>
      </c>
      <c r="G74" s="24"/>
      <c r="H74" s="24">
        <v>24042365505</v>
      </c>
      <c r="I74" s="24" t="s">
        <v>72</v>
      </c>
      <c r="J74" s="24">
        <f>DATEDIF(Tabla1[[#This Row],[FECHA DE NACIMIENTO]],Tabla1[[#This Row],[FECHA ACTUAL]],"Y")</f>
        <v>56</v>
      </c>
      <c r="K74" s="24" t="s">
        <v>73</v>
      </c>
      <c r="L74" s="24" t="s">
        <v>74</v>
      </c>
      <c r="M74" s="24">
        <v>3</v>
      </c>
      <c r="N74" s="24">
        <v>2</v>
      </c>
      <c r="O74" s="24">
        <v>3</v>
      </c>
      <c r="P74" s="24" t="s">
        <v>101</v>
      </c>
      <c r="Q74" s="23">
        <v>24657</v>
      </c>
      <c r="R74" s="24" t="s">
        <v>76</v>
      </c>
      <c r="S74" s="25">
        <v>45119</v>
      </c>
      <c r="T74" s="24" t="s">
        <v>77</v>
      </c>
      <c r="U74" s="24">
        <v>3155050954</v>
      </c>
      <c r="V74" s="24" t="s">
        <v>759</v>
      </c>
      <c r="W74" s="24" t="s">
        <v>760</v>
      </c>
      <c r="X74" s="24" t="s">
        <v>761</v>
      </c>
      <c r="Y74" s="24" t="s">
        <v>762</v>
      </c>
      <c r="Z74" s="24" t="s">
        <v>82</v>
      </c>
      <c r="AA74" s="24">
        <v>2158269</v>
      </c>
      <c r="AB74" s="24" t="s">
        <v>77</v>
      </c>
      <c r="AC74" s="24" t="s">
        <v>77</v>
      </c>
      <c r="AD74" s="24" t="s">
        <v>77</v>
      </c>
      <c r="AE74" s="26" t="s">
        <v>151</v>
      </c>
      <c r="AF74" s="26"/>
      <c r="AG74" s="26"/>
      <c r="AH74" s="27" t="s">
        <v>184</v>
      </c>
      <c r="AI74" s="27" t="s">
        <v>763</v>
      </c>
      <c r="AJ74" s="27" t="s">
        <v>487</v>
      </c>
      <c r="AK74" s="24" t="s">
        <v>121</v>
      </c>
      <c r="AL74" s="24" t="s">
        <v>90</v>
      </c>
      <c r="AM74" s="23">
        <v>41673</v>
      </c>
      <c r="AN74" s="28">
        <v>808585.47</v>
      </c>
      <c r="AO74" s="28">
        <f t="shared" si="1"/>
        <v>140606</v>
      </c>
      <c r="AP74" s="24"/>
      <c r="AQ74" s="24" t="s">
        <v>412</v>
      </c>
      <c r="AR74" s="24" t="s">
        <v>350</v>
      </c>
      <c r="AS74" s="24">
        <v>4.47</v>
      </c>
      <c r="AT74" s="24" t="e">
        <v>#N/A</v>
      </c>
      <c r="AU74" s="24" t="e">
        <v>#N/A</v>
      </c>
      <c r="AV74" s="24" t="e">
        <v>#N/A</v>
      </c>
      <c r="AW74" s="24"/>
      <c r="AX74" s="24"/>
      <c r="AY74" s="24"/>
      <c r="AZ74" s="24"/>
      <c r="BA74" s="24"/>
      <c r="BB74" s="24"/>
      <c r="BC74" s="24"/>
      <c r="BD74" s="24">
        <v>0</v>
      </c>
      <c r="BE74" s="24">
        <v>0</v>
      </c>
      <c r="BF74" s="23">
        <v>42770</v>
      </c>
      <c r="BG74" s="23" t="s">
        <v>305</v>
      </c>
      <c r="BH74" s="23">
        <v>43252</v>
      </c>
      <c r="BI74" s="26" t="s">
        <v>127</v>
      </c>
      <c r="BJ74" s="26" t="s">
        <v>764</v>
      </c>
      <c r="BK74" s="29">
        <v>128037</v>
      </c>
      <c r="BL74" s="24" t="s">
        <v>129</v>
      </c>
      <c r="BM74" s="22" t="str">
        <f ca="1">+IF(Tabla1[[#This Row],[FECHA INGRESO]]&gt;=44986,IF((TODAY()-Tabla1[[#This Row],[FECHA INGRESO]])&gt;=50,"ALERTA","TODAVÍA FALTA"),"N/A")</f>
        <v>N/A</v>
      </c>
      <c r="BN74" s="7">
        <f>IFERROR((_xlfn.DAYS(Tabla1[[#This Row],[FECHA INGRESO]],Tabla1[[#This Row],[FECHA RETIRO]]))/30,"")</f>
        <v>-52.633333333333333</v>
      </c>
    </row>
    <row r="75" spans="1:66" ht="15" customHeight="1" x14ac:dyDescent="0.35">
      <c r="A75" s="31">
        <v>1019069056</v>
      </c>
      <c r="B75" s="22" t="s">
        <v>765</v>
      </c>
      <c r="C75" s="23">
        <v>41701</v>
      </c>
      <c r="D75" s="23" t="s">
        <v>93</v>
      </c>
      <c r="E75" s="23" t="s">
        <v>111</v>
      </c>
      <c r="F75" s="23" t="s">
        <v>70</v>
      </c>
      <c r="G75" s="24"/>
      <c r="H75" s="24">
        <v>24042423881</v>
      </c>
      <c r="I75" s="24" t="s">
        <v>95</v>
      </c>
      <c r="J75" s="24">
        <f>DATEDIF(Tabla1[[#This Row],[FECHA DE NACIMIENTO]],Tabla1[[#This Row],[FECHA ACTUAL]],"Y")</f>
        <v>31</v>
      </c>
      <c r="K75" s="24" t="s">
        <v>73</v>
      </c>
      <c r="L75" s="24" t="s">
        <v>74</v>
      </c>
      <c r="M75" s="24">
        <v>1</v>
      </c>
      <c r="N75" s="24">
        <v>1</v>
      </c>
      <c r="O75" s="24">
        <v>3</v>
      </c>
      <c r="P75" s="24"/>
      <c r="Q75" s="23">
        <v>33684</v>
      </c>
      <c r="R75" s="24" t="s">
        <v>76</v>
      </c>
      <c r="S75" s="25">
        <v>45119</v>
      </c>
      <c r="T75" s="24" t="s">
        <v>77</v>
      </c>
      <c r="U75" s="24">
        <v>3144519393</v>
      </c>
      <c r="V75" s="24" t="s">
        <v>766</v>
      </c>
      <c r="W75" s="24" t="s">
        <v>767</v>
      </c>
      <c r="X75" s="24"/>
      <c r="Y75" s="24" t="s">
        <v>768</v>
      </c>
      <c r="Z75" s="24" t="s">
        <v>82</v>
      </c>
      <c r="AA75" s="24">
        <v>3153639880</v>
      </c>
      <c r="AB75" s="24" t="s">
        <v>77</v>
      </c>
      <c r="AC75" s="24" t="s">
        <v>77</v>
      </c>
      <c r="AD75" s="24" t="s">
        <v>77</v>
      </c>
      <c r="AE75" s="26" t="s">
        <v>183</v>
      </c>
      <c r="AF75" s="26" t="s">
        <v>298</v>
      </c>
      <c r="AG75" s="26"/>
      <c r="AH75" s="27" t="s">
        <v>299</v>
      </c>
      <c r="AI75" s="27" t="s">
        <v>197</v>
      </c>
      <c r="AJ75" s="27" t="s">
        <v>197</v>
      </c>
      <c r="AK75" s="24" t="s">
        <v>121</v>
      </c>
      <c r="AL75" s="24"/>
      <c r="AM75" s="23">
        <v>41675</v>
      </c>
      <c r="AN75" s="28">
        <v>941850</v>
      </c>
      <c r="AO75" s="28">
        <f t="shared" si="1"/>
        <v>140606</v>
      </c>
      <c r="AP75" s="24"/>
      <c r="AQ75" s="24"/>
      <c r="AR75" s="24"/>
      <c r="AS75" s="24"/>
      <c r="AT75" s="24" t="e">
        <v>#N/A</v>
      </c>
      <c r="AU75" s="24" t="e">
        <v>#N/A</v>
      </c>
      <c r="AV75" s="24" t="e">
        <v>#N/A</v>
      </c>
      <c r="AW75" s="24"/>
      <c r="AX75" s="24"/>
      <c r="AY75" s="24"/>
      <c r="AZ75" s="24"/>
      <c r="BA75" s="24"/>
      <c r="BB75" s="24"/>
      <c r="BC75" s="24"/>
      <c r="BD75" s="24">
        <v>0</v>
      </c>
      <c r="BE75" s="24">
        <v>1</v>
      </c>
      <c r="BF75" s="23">
        <v>42345</v>
      </c>
      <c r="BG75" s="23">
        <v>42364</v>
      </c>
      <c r="BH75" s="23">
        <v>42707</v>
      </c>
      <c r="BI75" s="26" t="s">
        <v>127</v>
      </c>
      <c r="BJ75" s="26" t="s">
        <v>273</v>
      </c>
      <c r="BK75" s="29">
        <v>0</v>
      </c>
      <c r="BL75" s="24" t="s">
        <v>129</v>
      </c>
      <c r="BM75" s="22" t="str">
        <f ca="1">+IF(Tabla1[[#This Row],[FECHA INGRESO]]&gt;=44986,IF((TODAY()-Tabla1[[#This Row],[FECHA INGRESO]])&gt;=50,"ALERTA","TODAVÍA FALTA"),"N/A")</f>
        <v>N/A</v>
      </c>
      <c r="BN75" s="7">
        <f>IFERROR((_xlfn.DAYS(Tabla1[[#This Row],[FECHA INGRESO]],Tabla1[[#This Row],[FECHA RETIRO]]))/30,"")</f>
        <v>-34.4</v>
      </c>
    </row>
    <row r="76" spans="1:66" ht="15" customHeight="1" x14ac:dyDescent="0.35">
      <c r="A76" s="31">
        <v>1030601515</v>
      </c>
      <c r="B76" s="22" t="s">
        <v>769</v>
      </c>
      <c r="C76" s="23">
        <v>41744</v>
      </c>
      <c r="D76" s="23" t="s">
        <v>188</v>
      </c>
      <c r="E76" s="24" t="s">
        <v>94</v>
      </c>
      <c r="F76" s="23" t="s">
        <v>70</v>
      </c>
      <c r="G76" s="24"/>
      <c r="H76" s="24">
        <v>24042530842</v>
      </c>
      <c r="I76" s="24" t="s">
        <v>72</v>
      </c>
      <c r="J76" s="24">
        <f>DATEDIF(Tabla1[[#This Row],[FECHA DE NACIMIENTO]],Tabla1[[#This Row],[FECHA ACTUAL]],"Y")</f>
        <v>31</v>
      </c>
      <c r="K76" s="24" t="s">
        <v>73</v>
      </c>
      <c r="L76" s="24" t="s">
        <v>112</v>
      </c>
      <c r="M76" s="24" t="s">
        <v>77</v>
      </c>
      <c r="N76" s="24" t="s">
        <v>77</v>
      </c>
      <c r="O76" s="24">
        <v>2</v>
      </c>
      <c r="P76" s="24" t="s">
        <v>101</v>
      </c>
      <c r="Q76" s="23">
        <v>33559</v>
      </c>
      <c r="R76" s="24" t="s">
        <v>76</v>
      </c>
      <c r="S76" s="25">
        <v>45119</v>
      </c>
      <c r="T76" s="24">
        <v>4936284</v>
      </c>
      <c r="U76" s="24">
        <v>3134515687</v>
      </c>
      <c r="V76" s="24" t="s">
        <v>770</v>
      </c>
      <c r="W76" s="24" t="s">
        <v>771</v>
      </c>
      <c r="X76" s="24" t="s">
        <v>586</v>
      </c>
      <c r="Y76" s="24" t="s">
        <v>772</v>
      </c>
      <c r="Z76" s="24" t="s">
        <v>117</v>
      </c>
      <c r="AA76" s="24">
        <v>3105552206</v>
      </c>
      <c r="AB76" s="24" t="s">
        <v>77</v>
      </c>
      <c r="AC76" s="24" t="s">
        <v>77</v>
      </c>
      <c r="AD76" s="24" t="s">
        <v>77</v>
      </c>
      <c r="AE76" s="26" t="s">
        <v>183</v>
      </c>
      <c r="AF76" s="26"/>
      <c r="AG76" s="26" t="s">
        <v>773</v>
      </c>
      <c r="AH76" s="27" t="s">
        <v>119</v>
      </c>
      <c r="AI76" s="27" t="s">
        <v>673</v>
      </c>
      <c r="AJ76" s="27" t="s">
        <v>673</v>
      </c>
      <c r="AK76" s="24" t="s">
        <v>89</v>
      </c>
      <c r="AL76" s="24" t="s">
        <v>90</v>
      </c>
      <c r="AM76" s="23">
        <v>41676</v>
      </c>
      <c r="AN76" s="28">
        <v>2194200</v>
      </c>
      <c r="AO76" s="28">
        <f t="shared" si="1"/>
        <v>140606</v>
      </c>
      <c r="AP76" s="24" t="s">
        <v>774</v>
      </c>
      <c r="AQ76" s="24" t="s">
        <v>775</v>
      </c>
      <c r="AR76" s="24" t="s">
        <v>462</v>
      </c>
      <c r="AS76" s="24">
        <v>4.0199999999999996</v>
      </c>
      <c r="AT76" s="24">
        <v>62</v>
      </c>
      <c r="AU76" s="24" t="e">
        <v>#N/A</v>
      </c>
      <c r="AV76" s="24" t="e">
        <v>#N/A</v>
      </c>
      <c r="AW76" s="24"/>
      <c r="AX76" s="24" t="s">
        <v>776</v>
      </c>
      <c r="AY76" s="24" t="s">
        <v>777</v>
      </c>
      <c r="AZ76" s="24" t="s">
        <v>778</v>
      </c>
      <c r="BA76" s="24" t="s">
        <v>779</v>
      </c>
      <c r="BB76" s="24"/>
      <c r="BC76" s="24"/>
      <c r="BD76" s="24">
        <v>0</v>
      </c>
      <c r="BE76" s="24">
        <v>0</v>
      </c>
      <c r="BF76" s="23" t="s">
        <v>780</v>
      </c>
      <c r="BG76" s="23" t="s">
        <v>781</v>
      </c>
      <c r="BH76" s="23">
        <v>43732</v>
      </c>
      <c r="BI76" s="26" t="s">
        <v>143</v>
      </c>
      <c r="BJ76" s="26" t="s">
        <v>782</v>
      </c>
      <c r="BK76" s="29">
        <v>0</v>
      </c>
      <c r="BL76" s="24" t="s">
        <v>129</v>
      </c>
      <c r="BM76" s="22" t="str">
        <f ca="1">+IF(Tabla1[[#This Row],[FECHA INGRESO]]&gt;=44986,IF((TODAY()-Tabla1[[#This Row],[FECHA INGRESO]])&gt;=50,"ALERTA","TODAVÍA FALTA"),"N/A")</f>
        <v>N/A</v>
      </c>
      <c r="BN76" s="7">
        <f>IFERROR((_xlfn.DAYS(Tabla1[[#This Row],[FECHA INGRESO]],Tabla1[[#This Row],[FECHA RETIRO]]))/30,"")</f>
        <v>-68.533333333333331</v>
      </c>
    </row>
    <row r="77" spans="1:66" ht="15" customHeight="1" x14ac:dyDescent="0.35">
      <c r="A77" s="31">
        <v>42150085</v>
      </c>
      <c r="B77" s="22" t="s">
        <v>783</v>
      </c>
      <c r="C77" s="23">
        <v>41680</v>
      </c>
      <c r="D77" s="23" t="s">
        <v>784</v>
      </c>
      <c r="E77" s="24" t="s">
        <v>94</v>
      </c>
      <c r="F77" s="23" t="s">
        <v>70</v>
      </c>
      <c r="G77" s="24"/>
      <c r="H77" s="24" t="e">
        <v>#N/A</v>
      </c>
      <c r="I77" s="24" t="s">
        <v>95</v>
      </c>
      <c r="J77" s="24">
        <f>DATEDIF(Tabla1[[#This Row],[FECHA DE NACIMIENTO]],Tabla1[[#This Row],[FECHA ACTUAL]],"Y")</f>
        <v>40</v>
      </c>
      <c r="K77" s="24" t="s">
        <v>320</v>
      </c>
      <c r="L77" s="24" t="s">
        <v>74</v>
      </c>
      <c r="M77" s="24" t="s">
        <v>77</v>
      </c>
      <c r="N77" s="24" t="s">
        <v>77</v>
      </c>
      <c r="O77" s="24">
        <v>3</v>
      </c>
      <c r="P77" s="24" t="s">
        <v>75</v>
      </c>
      <c r="Q77" s="23">
        <v>30230</v>
      </c>
      <c r="R77" s="24" t="s">
        <v>785</v>
      </c>
      <c r="S77" s="25">
        <v>45119</v>
      </c>
      <c r="T77" s="24">
        <v>3345637</v>
      </c>
      <c r="U77" s="24">
        <v>3218312617</v>
      </c>
      <c r="V77" s="24" t="e">
        <v>#N/A</v>
      </c>
      <c r="W77" s="24" t="s">
        <v>786</v>
      </c>
      <c r="X77" s="24" t="s">
        <v>787</v>
      </c>
      <c r="Y77" s="24"/>
      <c r="Z77" s="24"/>
      <c r="AA77" s="24"/>
      <c r="AB77" s="24" t="s">
        <v>77</v>
      </c>
      <c r="AC77" s="24" t="s">
        <v>77</v>
      </c>
      <c r="AD77" s="24" t="s">
        <v>77</v>
      </c>
      <c r="AE77" s="26" t="s">
        <v>102</v>
      </c>
      <c r="AF77" s="26"/>
      <c r="AG77" s="26"/>
      <c r="AH77" s="27" t="s">
        <v>184</v>
      </c>
      <c r="AI77" s="27" t="s">
        <v>788</v>
      </c>
      <c r="AJ77" s="27" t="s">
        <v>788</v>
      </c>
      <c r="AK77" s="24" t="s">
        <v>121</v>
      </c>
      <c r="AL77" s="24" t="s">
        <v>90</v>
      </c>
      <c r="AM77" s="23">
        <v>41680</v>
      </c>
      <c r="AN77" s="28">
        <v>941850</v>
      </c>
      <c r="AO77" s="28">
        <f t="shared" si="1"/>
        <v>140606</v>
      </c>
      <c r="AP77" s="24"/>
      <c r="AQ77" s="24" t="s">
        <v>789</v>
      </c>
      <c r="AR77" s="24" t="s">
        <v>139</v>
      </c>
      <c r="AS77" s="24"/>
      <c r="AT77" s="24" t="e">
        <v>#N/A</v>
      </c>
      <c r="AU77" s="24" t="e">
        <v>#N/A</v>
      </c>
      <c r="AV77" s="24" t="e">
        <v>#N/A</v>
      </c>
      <c r="AW77" s="24"/>
      <c r="AX77" s="24"/>
      <c r="AY77" s="24"/>
      <c r="AZ77" s="24"/>
      <c r="BA77" s="24"/>
      <c r="BB77" s="24"/>
      <c r="BC77" s="24"/>
      <c r="BD77" s="24">
        <v>0</v>
      </c>
      <c r="BE77" s="24">
        <v>0</v>
      </c>
      <c r="BF77" s="23">
        <v>42528</v>
      </c>
      <c r="BG77" s="23">
        <v>42572</v>
      </c>
      <c r="BH77" s="23">
        <v>43040</v>
      </c>
      <c r="BI77" s="26" t="s">
        <v>143</v>
      </c>
      <c r="BJ77" s="26" t="s">
        <v>199</v>
      </c>
      <c r="BK77" s="29">
        <v>857963</v>
      </c>
      <c r="BL77" s="24" t="s">
        <v>129</v>
      </c>
      <c r="BM77" s="22" t="str">
        <f ca="1">+IF(Tabla1[[#This Row],[FECHA INGRESO]]&gt;=44986,IF((TODAY()-Tabla1[[#This Row],[FECHA INGRESO]])&gt;=50,"ALERTA","TODAVÍA FALTA"),"N/A")</f>
        <v>N/A</v>
      </c>
      <c r="BN77" s="7">
        <f>IFERROR((_xlfn.DAYS(Tabla1[[#This Row],[FECHA INGRESO]],Tabla1[[#This Row],[FECHA RETIRO]]))/30,"")</f>
        <v>-45.333333333333336</v>
      </c>
    </row>
    <row r="78" spans="1:66" ht="15" customHeight="1" x14ac:dyDescent="0.35">
      <c r="A78" s="31">
        <v>1070965596</v>
      </c>
      <c r="B78" s="22" t="s">
        <v>790</v>
      </c>
      <c r="C78" s="23">
        <v>41764</v>
      </c>
      <c r="D78" s="23" t="s">
        <v>188</v>
      </c>
      <c r="E78" s="23" t="s">
        <v>111</v>
      </c>
      <c r="F78" s="23" t="s">
        <v>70</v>
      </c>
      <c r="G78" s="24"/>
      <c r="H78" s="24">
        <v>24042914185</v>
      </c>
      <c r="I78" s="24" t="s">
        <v>95</v>
      </c>
      <c r="J78" s="24">
        <f>DATEDIF(Tabla1[[#This Row],[FECHA DE NACIMIENTO]],Tabla1[[#This Row],[FECHA ACTUAL]],"Y")</f>
        <v>30</v>
      </c>
      <c r="K78" s="24" t="s">
        <v>73</v>
      </c>
      <c r="L78" s="24" t="s">
        <v>112</v>
      </c>
      <c r="M78" s="24" t="s">
        <v>77</v>
      </c>
      <c r="N78" s="24" t="s">
        <v>77</v>
      </c>
      <c r="O78" s="24">
        <v>3</v>
      </c>
      <c r="P78" s="24" t="s">
        <v>101</v>
      </c>
      <c r="Q78" s="23">
        <v>33875</v>
      </c>
      <c r="R78" s="24" t="s">
        <v>791</v>
      </c>
      <c r="S78" s="25">
        <v>45119</v>
      </c>
      <c r="T78" s="24" t="s">
        <v>77</v>
      </c>
      <c r="U78" s="24">
        <v>3202622958</v>
      </c>
      <c r="V78" s="24" t="s">
        <v>792</v>
      </c>
      <c r="W78" s="24" t="s">
        <v>793</v>
      </c>
      <c r="X78" s="24"/>
      <c r="Y78" s="24" t="s">
        <v>794</v>
      </c>
      <c r="Z78" s="24" t="s">
        <v>117</v>
      </c>
      <c r="AA78" s="24">
        <v>3132281825</v>
      </c>
      <c r="AB78" s="24" t="s">
        <v>77</v>
      </c>
      <c r="AC78" s="24" t="s">
        <v>77</v>
      </c>
      <c r="AD78" s="24" t="s">
        <v>77</v>
      </c>
      <c r="AE78" s="26" t="s">
        <v>151</v>
      </c>
      <c r="AF78" s="26"/>
      <c r="AG78" s="26"/>
      <c r="AH78" s="27" t="s">
        <v>184</v>
      </c>
      <c r="AI78" s="27" t="s">
        <v>795</v>
      </c>
      <c r="AJ78" s="27" t="s">
        <v>487</v>
      </c>
      <c r="AK78" s="24" t="s">
        <v>121</v>
      </c>
      <c r="AL78" s="24" t="s">
        <v>90</v>
      </c>
      <c r="AM78" s="23">
        <v>41695</v>
      </c>
      <c r="AN78" s="28">
        <v>763537.09499999997</v>
      </c>
      <c r="AO78" s="28">
        <f t="shared" si="1"/>
        <v>140606</v>
      </c>
      <c r="AP78" s="24"/>
      <c r="AQ78" s="24" t="s">
        <v>796</v>
      </c>
      <c r="AR78" s="24"/>
      <c r="AS78" s="24"/>
      <c r="AT78" s="24" t="e">
        <v>#N/A</v>
      </c>
      <c r="AU78" s="24" t="e">
        <v>#N/A</v>
      </c>
      <c r="AV78" s="24" t="e">
        <v>#N/A</v>
      </c>
      <c r="AW78" s="24"/>
      <c r="AX78" s="24"/>
      <c r="AY78" s="24"/>
      <c r="AZ78" s="24"/>
      <c r="BA78" s="24"/>
      <c r="BB78" s="24"/>
      <c r="BC78" s="24"/>
      <c r="BD78" s="24">
        <v>0</v>
      </c>
      <c r="BE78" s="24">
        <v>1</v>
      </c>
      <c r="BF78" s="23">
        <v>42328</v>
      </c>
      <c r="BG78" s="23">
        <v>42347</v>
      </c>
      <c r="BH78" s="23">
        <v>43008</v>
      </c>
      <c r="BI78" s="26" t="s">
        <v>127</v>
      </c>
      <c r="BJ78" s="26" t="s">
        <v>232</v>
      </c>
      <c r="BK78" s="29">
        <v>0</v>
      </c>
      <c r="BL78" s="24" t="s">
        <v>129</v>
      </c>
      <c r="BM78" s="22" t="str">
        <f ca="1">+IF(Tabla1[[#This Row],[FECHA INGRESO]]&gt;=44986,IF((TODAY()-Tabla1[[#This Row],[FECHA INGRESO]])&gt;=50,"ALERTA","TODAVÍA FALTA"),"N/A")</f>
        <v>N/A</v>
      </c>
      <c r="BN78" s="7">
        <f>IFERROR((_xlfn.DAYS(Tabla1[[#This Row],[FECHA INGRESO]],Tabla1[[#This Row],[FECHA RETIRO]]))/30,"")</f>
        <v>-43.766666666666666</v>
      </c>
    </row>
    <row r="79" spans="1:66" ht="15" customHeight="1" x14ac:dyDescent="0.35">
      <c r="A79" s="31">
        <v>1045503342</v>
      </c>
      <c r="B79" s="22" t="s">
        <v>797</v>
      </c>
      <c r="C79" s="23">
        <v>41701</v>
      </c>
      <c r="D79" s="23" t="s">
        <v>168</v>
      </c>
      <c r="E79" s="23" t="s">
        <v>707</v>
      </c>
      <c r="F79" s="23" t="s">
        <v>70</v>
      </c>
      <c r="G79" s="24"/>
      <c r="H79" s="24">
        <v>24042901754</v>
      </c>
      <c r="I79" s="24" t="s">
        <v>72</v>
      </c>
      <c r="J79" s="24">
        <f>DATEDIF(Tabla1[[#This Row],[FECHA DE NACIMIENTO]],Tabla1[[#This Row],[FECHA ACTUAL]],"Y")</f>
        <v>33</v>
      </c>
      <c r="K79" s="24" t="s">
        <v>73</v>
      </c>
      <c r="L79" s="24" t="s">
        <v>112</v>
      </c>
      <c r="M79" s="24" t="s">
        <v>77</v>
      </c>
      <c r="N79" s="24" t="s">
        <v>77</v>
      </c>
      <c r="O79" s="24">
        <v>3</v>
      </c>
      <c r="P79" s="24" t="s">
        <v>101</v>
      </c>
      <c r="Q79" s="23">
        <v>32724</v>
      </c>
      <c r="R79" s="24" t="s">
        <v>76</v>
      </c>
      <c r="S79" s="25">
        <v>45119</v>
      </c>
      <c r="T79" s="24" t="s">
        <v>77</v>
      </c>
      <c r="U79" s="24">
        <v>3219441121</v>
      </c>
      <c r="V79" s="24" t="e">
        <v>#N/A</v>
      </c>
      <c r="W79" s="24" t="s">
        <v>798</v>
      </c>
      <c r="X79" s="24" t="s">
        <v>799</v>
      </c>
      <c r="Y79" s="24" t="s">
        <v>800</v>
      </c>
      <c r="Z79" s="24" t="s">
        <v>255</v>
      </c>
      <c r="AA79" s="24">
        <v>6269036</v>
      </c>
      <c r="AB79" s="24" t="s">
        <v>77</v>
      </c>
      <c r="AC79" s="24" t="s">
        <v>77</v>
      </c>
      <c r="AD79" s="24" t="s">
        <v>77</v>
      </c>
      <c r="AE79" s="26" t="s">
        <v>151</v>
      </c>
      <c r="AF79" s="26"/>
      <c r="AG79" s="26"/>
      <c r="AH79" s="27" t="s">
        <v>184</v>
      </c>
      <c r="AI79" s="27" t="s">
        <v>185</v>
      </c>
      <c r="AJ79" s="27" t="s">
        <v>185</v>
      </c>
      <c r="AK79" s="24" t="s">
        <v>121</v>
      </c>
      <c r="AL79" s="24"/>
      <c r="AM79" s="23">
        <v>41701</v>
      </c>
      <c r="AN79" s="28">
        <v>776250</v>
      </c>
      <c r="AO79" s="28">
        <f t="shared" si="1"/>
        <v>140606</v>
      </c>
      <c r="AP79" s="24"/>
      <c r="AQ79" s="24"/>
      <c r="AR79" s="24"/>
      <c r="AS79" s="24"/>
      <c r="AT79" s="24" t="e">
        <v>#N/A</v>
      </c>
      <c r="AU79" s="24" t="e">
        <v>#N/A</v>
      </c>
      <c r="AV79" s="24" t="e">
        <v>#N/A</v>
      </c>
      <c r="AW79" s="24"/>
      <c r="AX79" s="24"/>
      <c r="AY79" s="24"/>
      <c r="AZ79" s="24"/>
      <c r="BA79" s="24"/>
      <c r="BB79" s="24"/>
      <c r="BC79" s="24"/>
      <c r="BD79" s="24">
        <v>0</v>
      </c>
      <c r="BE79" s="24">
        <v>0</v>
      </c>
      <c r="BF79" s="23"/>
      <c r="BG79" s="23"/>
      <c r="BH79" s="23">
        <v>42280</v>
      </c>
      <c r="BI79" s="26"/>
      <c r="BJ79" s="26"/>
      <c r="BK79" s="29">
        <v>0</v>
      </c>
      <c r="BL79" s="24" t="s">
        <v>129</v>
      </c>
      <c r="BM79" s="22" t="str">
        <f ca="1">+IF(Tabla1[[#This Row],[FECHA INGRESO]]&gt;=44986,IF((TODAY()-Tabla1[[#This Row],[FECHA INGRESO]])&gt;=50,"ALERTA","TODAVÍA FALTA"),"N/A")</f>
        <v>N/A</v>
      </c>
      <c r="BN79" s="7">
        <f>IFERROR((_xlfn.DAYS(Tabla1[[#This Row],[FECHA INGRESO]],Tabla1[[#This Row],[FECHA RETIRO]]))/30,"")</f>
        <v>-19.3</v>
      </c>
    </row>
    <row r="80" spans="1:66" ht="15" customHeight="1" x14ac:dyDescent="0.35">
      <c r="A80" s="31">
        <v>1031156939</v>
      </c>
      <c r="B80" s="22" t="s">
        <v>801</v>
      </c>
      <c r="C80" s="23">
        <v>42129</v>
      </c>
      <c r="D80" s="23" t="s">
        <v>802</v>
      </c>
      <c r="E80" s="23" t="s">
        <v>110</v>
      </c>
      <c r="F80" s="23" t="s">
        <v>70</v>
      </c>
      <c r="G80" s="24"/>
      <c r="H80" s="24">
        <v>24043185409</v>
      </c>
      <c r="I80" s="24" t="s">
        <v>95</v>
      </c>
      <c r="J80" s="24">
        <f>DATEDIF(Tabla1[[#This Row],[FECHA DE NACIMIENTO]],Tabla1[[#This Row],[FECHA ACTUAL]],"Y")</f>
        <v>28</v>
      </c>
      <c r="K80" s="24" t="s">
        <v>96</v>
      </c>
      <c r="L80" s="24" t="s">
        <v>234</v>
      </c>
      <c r="M80" s="24">
        <v>1</v>
      </c>
      <c r="N80" s="24">
        <v>1</v>
      </c>
      <c r="O80" s="24">
        <v>2</v>
      </c>
      <c r="P80" s="24" t="s">
        <v>101</v>
      </c>
      <c r="Q80" s="23">
        <v>34648</v>
      </c>
      <c r="R80" s="24" t="s">
        <v>76</v>
      </c>
      <c r="S80" s="25">
        <v>45119</v>
      </c>
      <c r="T80" s="24" t="s">
        <v>77</v>
      </c>
      <c r="U80" s="24">
        <v>3208188168</v>
      </c>
      <c r="V80" s="24" t="s">
        <v>803</v>
      </c>
      <c r="W80" s="24" t="s">
        <v>804</v>
      </c>
      <c r="X80" s="24" t="s">
        <v>805</v>
      </c>
      <c r="Y80" s="24" t="s">
        <v>806</v>
      </c>
      <c r="Z80" s="24" t="s">
        <v>82</v>
      </c>
      <c r="AA80" s="24"/>
      <c r="AB80" s="24" t="s">
        <v>77</v>
      </c>
      <c r="AC80" s="24" t="s">
        <v>77</v>
      </c>
      <c r="AD80" s="24" t="s">
        <v>77</v>
      </c>
      <c r="AE80" s="26" t="s">
        <v>151</v>
      </c>
      <c r="AF80" s="26"/>
      <c r="AG80" s="26"/>
      <c r="AH80" s="27" t="s">
        <v>184</v>
      </c>
      <c r="AI80" s="27" t="s">
        <v>120</v>
      </c>
      <c r="AJ80" s="27" t="s">
        <v>120</v>
      </c>
      <c r="AK80" s="24" t="s">
        <v>121</v>
      </c>
      <c r="AL80" s="24"/>
      <c r="AM80" s="23">
        <v>41704</v>
      </c>
      <c r="AN80" s="28">
        <v>776250</v>
      </c>
      <c r="AO80" s="28">
        <f t="shared" si="1"/>
        <v>140606</v>
      </c>
      <c r="AP80" s="24"/>
      <c r="AQ80" s="24"/>
      <c r="AR80" s="24"/>
      <c r="AS80" s="24"/>
      <c r="AT80" s="24" t="e">
        <v>#N/A</v>
      </c>
      <c r="AU80" s="24" t="e">
        <v>#N/A</v>
      </c>
      <c r="AV80" s="24" t="e">
        <v>#N/A</v>
      </c>
      <c r="AW80" s="24"/>
      <c r="AX80" s="24"/>
      <c r="AY80" s="24" t="s">
        <v>807</v>
      </c>
      <c r="AZ80" s="24" t="s">
        <v>808</v>
      </c>
      <c r="BA80" s="24"/>
      <c r="BB80" s="24"/>
      <c r="BC80" s="24"/>
      <c r="BD80" s="24">
        <v>0</v>
      </c>
      <c r="BE80" s="24">
        <v>0</v>
      </c>
      <c r="BF80" s="23">
        <v>42186</v>
      </c>
      <c r="BG80" s="23">
        <v>42203</v>
      </c>
      <c r="BH80" s="23">
        <v>42443</v>
      </c>
      <c r="BI80" s="26"/>
      <c r="BJ80" s="26"/>
      <c r="BK80" s="29">
        <v>0</v>
      </c>
      <c r="BL80" s="24" t="s">
        <v>129</v>
      </c>
      <c r="BM80" s="22" t="str">
        <f ca="1">+IF(Tabla1[[#This Row],[FECHA INGRESO]]&gt;=44986,IF((TODAY()-Tabla1[[#This Row],[FECHA INGRESO]])&gt;=50,"ALERTA","TODAVÍA FALTA"),"N/A")</f>
        <v>N/A</v>
      </c>
      <c r="BN80" s="7">
        <f>IFERROR((_xlfn.DAYS(Tabla1[[#This Row],[FECHA INGRESO]],Tabla1[[#This Row],[FECHA RETIRO]]))/30,"")</f>
        <v>-24.633333333333333</v>
      </c>
    </row>
    <row r="81" spans="1:66" ht="15" customHeight="1" x14ac:dyDescent="0.35">
      <c r="A81" s="31">
        <v>1030628042</v>
      </c>
      <c r="B81" s="22" t="s">
        <v>809</v>
      </c>
      <c r="C81" s="23">
        <v>41708</v>
      </c>
      <c r="D81" s="23" t="s">
        <v>68</v>
      </c>
      <c r="E81" s="23" t="s">
        <v>111</v>
      </c>
      <c r="F81" s="23" t="s">
        <v>70</v>
      </c>
      <c r="G81" s="24"/>
      <c r="H81" s="24">
        <v>24043327258</v>
      </c>
      <c r="I81" s="24" t="s">
        <v>95</v>
      </c>
      <c r="J81" s="24">
        <f>DATEDIF(Tabla1[[#This Row],[FECHA DE NACIMIENTO]],Tabla1[[#This Row],[FECHA ACTUAL]],"Y")</f>
        <v>29</v>
      </c>
      <c r="K81" s="24" t="s">
        <v>96</v>
      </c>
      <c r="L81" s="24" t="s">
        <v>112</v>
      </c>
      <c r="M81" s="24" t="s">
        <v>77</v>
      </c>
      <c r="N81" s="24" t="s">
        <v>77</v>
      </c>
      <c r="O81" s="24">
        <v>1</v>
      </c>
      <c r="P81" s="24"/>
      <c r="Q81" s="23">
        <v>34175</v>
      </c>
      <c r="R81" s="24" t="s">
        <v>76</v>
      </c>
      <c r="S81" s="25">
        <v>45119</v>
      </c>
      <c r="T81" s="24">
        <v>5751043</v>
      </c>
      <c r="U81" s="24">
        <v>3115810543</v>
      </c>
      <c r="V81" s="24" t="s">
        <v>810</v>
      </c>
      <c r="W81" s="24" t="s">
        <v>811</v>
      </c>
      <c r="X81" s="24" t="s">
        <v>812</v>
      </c>
      <c r="Y81" s="24" t="s">
        <v>813</v>
      </c>
      <c r="Z81" s="24" t="s">
        <v>285</v>
      </c>
      <c r="AA81" s="24">
        <v>3114881781</v>
      </c>
      <c r="AB81" s="24" t="s">
        <v>77</v>
      </c>
      <c r="AC81" s="24" t="s">
        <v>77</v>
      </c>
      <c r="AD81" s="24" t="s">
        <v>77</v>
      </c>
      <c r="AE81" s="26" t="s">
        <v>102</v>
      </c>
      <c r="AF81" s="26"/>
      <c r="AG81" s="26" t="s">
        <v>814</v>
      </c>
      <c r="AH81" s="27" t="s">
        <v>451</v>
      </c>
      <c r="AI81" s="27" t="s">
        <v>815</v>
      </c>
      <c r="AJ81" s="27" t="s">
        <v>815</v>
      </c>
      <c r="AK81" s="24" t="s">
        <v>121</v>
      </c>
      <c r="AL81" s="24" t="s">
        <v>90</v>
      </c>
      <c r="AM81" s="23">
        <v>41708</v>
      </c>
      <c r="AN81" s="28">
        <v>1314450</v>
      </c>
      <c r="AO81" s="28">
        <f t="shared" si="1"/>
        <v>140606</v>
      </c>
      <c r="AP81" s="24">
        <v>42401</v>
      </c>
      <c r="AQ81" s="24" t="s">
        <v>441</v>
      </c>
      <c r="AR81" s="24"/>
      <c r="AS81" s="24"/>
      <c r="AT81" s="24" t="e">
        <v>#N/A</v>
      </c>
      <c r="AU81" s="24" t="e">
        <v>#N/A</v>
      </c>
      <c r="AV81" s="24" t="e">
        <v>#N/A</v>
      </c>
      <c r="AW81" s="24"/>
      <c r="AX81" s="24">
        <v>42461</v>
      </c>
      <c r="AY81" s="24"/>
      <c r="AZ81" s="24" t="s">
        <v>816</v>
      </c>
      <c r="BA81" s="24"/>
      <c r="BB81" s="24"/>
      <c r="BC81" s="24"/>
      <c r="BD81" s="24">
        <v>0</v>
      </c>
      <c r="BE81" s="24">
        <v>2</v>
      </c>
      <c r="BF81" s="23">
        <v>42724</v>
      </c>
      <c r="BG81" s="23">
        <v>42746</v>
      </c>
      <c r="BH81" s="23">
        <v>43038</v>
      </c>
      <c r="BI81" s="26" t="s">
        <v>143</v>
      </c>
      <c r="BJ81" s="26" t="s">
        <v>199</v>
      </c>
      <c r="BK81" s="29">
        <v>1117761</v>
      </c>
      <c r="BL81" s="24" t="s">
        <v>129</v>
      </c>
      <c r="BM81" s="22" t="str">
        <f ca="1">+IF(Tabla1[[#This Row],[FECHA INGRESO]]&gt;=44986,IF((TODAY()-Tabla1[[#This Row],[FECHA INGRESO]])&gt;=50,"ALERTA","TODAVÍA FALTA"),"N/A")</f>
        <v>N/A</v>
      </c>
      <c r="BN81" s="7">
        <f>IFERROR((_xlfn.DAYS(Tabla1[[#This Row],[FECHA INGRESO]],Tabla1[[#This Row],[FECHA RETIRO]]))/30,"")</f>
        <v>-44.333333333333336</v>
      </c>
    </row>
    <row r="82" spans="1:66" ht="15" customHeight="1" x14ac:dyDescent="0.35">
      <c r="A82" s="31">
        <v>1010219125</v>
      </c>
      <c r="B82" s="22" t="s">
        <v>817</v>
      </c>
      <c r="C82" s="23">
        <v>41764</v>
      </c>
      <c r="D82" s="23" t="s">
        <v>188</v>
      </c>
      <c r="E82" s="24" t="s">
        <v>94</v>
      </c>
      <c r="F82" s="23" t="s">
        <v>70</v>
      </c>
      <c r="G82" s="24"/>
      <c r="H82" s="24">
        <v>24043315673</v>
      </c>
      <c r="I82" s="24" t="s">
        <v>95</v>
      </c>
      <c r="J82" s="24">
        <f>DATEDIF(Tabla1[[#This Row],[FECHA DE NACIMIENTO]],Tabla1[[#This Row],[FECHA ACTUAL]],"Y")</f>
        <v>28</v>
      </c>
      <c r="K82" s="24" t="s">
        <v>73</v>
      </c>
      <c r="L82" s="24" t="s">
        <v>112</v>
      </c>
      <c r="M82" s="24">
        <v>1</v>
      </c>
      <c r="N82" s="24">
        <v>1</v>
      </c>
      <c r="O82" s="24">
        <v>2</v>
      </c>
      <c r="P82" s="24" t="s">
        <v>101</v>
      </c>
      <c r="Q82" s="23">
        <v>34552</v>
      </c>
      <c r="R82" s="24" t="s">
        <v>76</v>
      </c>
      <c r="S82" s="25">
        <v>45119</v>
      </c>
      <c r="T82" s="24" t="s">
        <v>77</v>
      </c>
      <c r="U82" s="24">
        <v>3132181736</v>
      </c>
      <c r="V82" s="24" t="s">
        <v>818</v>
      </c>
      <c r="W82" s="24" t="s">
        <v>819</v>
      </c>
      <c r="X82" s="24" t="s">
        <v>820</v>
      </c>
      <c r="Y82" s="24" t="s">
        <v>821</v>
      </c>
      <c r="Z82" s="24" t="s">
        <v>117</v>
      </c>
      <c r="AA82" s="24">
        <v>3125510235</v>
      </c>
      <c r="AB82" s="24" t="s">
        <v>77</v>
      </c>
      <c r="AC82" s="24" t="s">
        <v>77</v>
      </c>
      <c r="AD82" s="24" t="s">
        <v>77</v>
      </c>
      <c r="AE82" s="26" t="s">
        <v>151</v>
      </c>
      <c r="AF82" s="26"/>
      <c r="AG82" s="26"/>
      <c r="AH82" s="27" t="s">
        <v>184</v>
      </c>
      <c r="AI82" s="27" t="s">
        <v>120</v>
      </c>
      <c r="AJ82" s="27" t="s">
        <v>120</v>
      </c>
      <c r="AK82" s="24" t="s">
        <v>121</v>
      </c>
      <c r="AL82" s="24" t="s">
        <v>90</v>
      </c>
      <c r="AM82" s="23">
        <v>41710</v>
      </c>
      <c r="AN82" s="28">
        <v>857100.06</v>
      </c>
      <c r="AO82" s="28">
        <f t="shared" si="1"/>
        <v>140606</v>
      </c>
      <c r="AP82" s="24" t="s">
        <v>822</v>
      </c>
      <c r="AQ82" s="24" t="s">
        <v>823</v>
      </c>
      <c r="AR82" s="24" t="s">
        <v>824</v>
      </c>
      <c r="AS82" s="24">
        <v>4.2</v>
      </c>
      <c r="AT82" s="24">
        <v>89</v>
      </c>
      <c r="AU82" s="24" t="e">
        <v>#N/A</v>
      </c>
      <c r="AV82" s="24" t="e">
        <v>#N/A</v>
      </c>
      <c r="AW82" s="24"/>
      <c r="AX82" s="24"/>
      <c r="AY82" s="24" t="s">
        <v>825</v>
      </c>
      <c r="AZ82" s="24"/>
      <c r="BA82" s="24"/>
      <c r="BB82" s="24"/>
      <c r="BC82" s="24"/>
      <c r="BD82" s="24">
        <v>0</v>
      </c>
      <c r="BE82" s="24">
        <v>0</v>
      </c>
      <c r="BF82" s="23" t="s">
        <v>826</v>
      </c>
      <c r="BG82" s="23" t="s">
        <v>827</v>
      </c>
      <c r="BH82" s="23">
        <v>43661</v>
      </c>
      <c r="BI82" s="26" t="s">
        <v>127</v>
      </c>
      <c r="BJ82" s="26" t="s">
        <v>232</v>
      </c>
      <c r="BK82" s="29">
        <v>80511</v>
      </c>
      <c r="BL82" s="24" t="s">
        <v>129</v>
      </c>
      <c r="BM82" s="22" t="str">
        <f ca="1">+IF(Tabla1[[#This Row],[FECHA INGRESO]]&gt;=44986,IF((TODAY()-Tabla1[[#This Row],[FECHA INGRESO]])&gt;=50,"ALERTA","TODAVÍA FALTA"),"N/A")</f>
        <v>N/A</v>
      </c>
      <c r="BN82" s="7">
        <f>IFERROR((_xlfn.DAYS(Tabla1[[#This Row],[FECHA INGRESO]],Tabla1[[#This Row],[FECHA RETIRO]]))/30,"")</f>
        <v>-65.033333333333331</v>
      </c>
    </row>
    <row r="83" spans="1:66" ht="15" customHeight="1" x14ac:dyDescent="0.35">
      <c r="A83" s="31">
        <v>1128478945</v>
      </c>
      <c r="B83" s="22" t="s">
        <v>828</v>
      </c>
      <c r="C83" s="23">
        <v>41764</v>
      </c>
      <c r="D83" s="23" t="s">
        <v>582</v>
      </c>
      <c r="E83" s="23" t="s">
        <v>111</v>
      </c>
      <c r="F83" s="23" t="s">
        <v>70</v>
      </c>
      <c r="G83" s="24"/>
      <c r="H83" s="24">
        <v>24043353194</v>
      </c>
      <c r="I83" s="24" t="s">
        <v>95</v>
      </c>
      <c r="J83" s="24">
        <f>DATEDIF(Tabla1[[#This Row],[FECHA DE NACIMIENTO]],Tabla1[[#This Row],[FECHA ACTUAL]],"Y")</f>
        <v>31</v>
      </c>
      <c r="K83" s="24" t="s">
        <v>500</v>
      </c>
      <c r="L83" s="24" t="s">
        <v>112</v>
      </c>
      <c r="M83" s="24">
        <v>1</v>
      </c>
      <c r="N83" s="24" t="s">
        <v>829</v>
      </c>
      <c r="O83" s="24">
        <v>2</v>
      </c>
      <c r="P83" s="24" t="s">
        <v>75</v>
      </c>
      <c r="Q83" s="23">
        <v>33528</v>
      </c>
      <c r="R83" s="24" t="s">
        <v>830</v>
      </c>
      <c r="S83" s="25">
        <v>45119</v>
      </c>
      <c r="T83" s="24">
        <v>2644911</v>
      </c>
      <c r="U83" s="24">
        <v>3015968564</v>
      </c>
      <c r="V83" s="24" t="s">
        <v>831</v>
      </c>
      <c r="W83" s="24" t="s">
        <v>832</v>
      </c>
      <c r="X83" s="24" t="s">
        <v>833</v>
      </c>
      <c r="Y83" s="24" t="s">
        <v>834</v>
      </c>
      <c r="Z83" s="24" t="s">
        <v>162</v>
      </c>
      <c r="AA83" s="24">
        <v>3146760616</v>
      </c>
      <c r="AB83" s="24" t="s">
        <v>77</v>
      </c>
      <c r="AC83" s="24" t="s">
        <v>77</v>
      </c>
      <c r="AD83" s="24" t="s">
        <v>77</v>
      </c>
      <c r="AE83" s="26" t="s">
        <v>183</v>
      </c>
      <c r="AF83" s="26" t="s">
        <v>835</v>
      </c>
      <c r="AG83" s="26"/>
      <c r="AH83" s="27" t="s">
        <v>184</v>
      </c>
      <c r="AI83" s="27" t="s">
        <v>515</v>
      </c>
      <c r="AJ83" s="27" t="s">
        <v>515</v>
      </c>
      <c r="AK83" s="24" t="s">
        <v>121</v>
      </c>
      <c r="AL83" s="24"/>
      <c r="AM83" s="23">
        <v>41711</v>
      </c>
      <c r="AN83" s="28">
        <v>724500</v>
      </c>
      <c r="AO83" s="28">
        <f t="shared" si="1"/>
        <v>140606</v>
      </c>
      <c r="AP83" s="24"/>
      <c r="AQ83" s="24"/>
      <c r="AR83" s="24"/>
      <c r="AS83" s="24"/>
      <c r="AT83" s="24" t="e">
        <v>#N/A</v>
      </c>
      <c r="AU83" s="24" t="e">
        <v>#N/A</v>
      </c>
      <c r="AV83" s="24" t="e">
        <v>#N/A</v>
      </c>
      <c r="AW83" s="24"/>
      <c r="AX83" s="24"/>
      <c r="AY83" s="24"/>
      <c r="AZ83" s="24" t="s">
        <v>836</v>
      </c>
      <c r="BA83" s="24"/>
      <c r="BB83" s="24"/>
      <c r="BC83" s="24"/>
      <c r="BD83" s="24">
        <v>0</v>
      </c>
      <c r="BE83" s="24">
        <v>0</v>
      </c>
      <c r="BF83" s="23">
        <v>42534</v>
      </c>
      <c r="BG83" s="23">
        <v>42551</v>
      </c>
      <c r="BH83" s="23">
        <v>42595</v>
      </c>
      <c r="BI83" s="26"/>
      <c r="BJ83" s="26"/>
      <c r="BK83" s="29">
        <v>0</v>
      </c>
      <c r="BL83" s="24" t="s">
        <v>129</v>
      </c>
      <c r="BM83" s="22" t="str">
        <f ca="1">+IF(Tabla1[[#This Row],[FECHA INGRESO]]&gt;=44986,IF((TODAY()-Tabla1[[#This Row],[FECHA INGRESO]])&gt;=50,"ALERTA","TODAVÍA FALTA"),"N/A")</f>
        <v>N/A</v>
      </c>
      <c r="BN83" s="7">
        <f>IFERROR((_xlfn.DAYS(Tabla1[[#This Row],[FECHA INGRESO]],Tabla1[[#This Row],[FECHA RETIRO]]))/30,"")</f>
        <v>-29.466666666666665</v>
      </c>
    </row>
    <row r="84" spans="1:66" x14ac:dyDescent="0.35">
      <c r="A84" s="34">
        <v>1020779592</v>
      </c>
      <c r="B84" s="22" t="s">
        <v>837</v>
      </c>
      <c r="C84" s="23">
        <v>41821</v>
      </c>
      <c r="D84" s="23" t="s">
        <v>93</v>
      </c>
      <c r="E84" s="24" t="s">
        <v>94</v>
      </c>
      <c r="F84" s="23" t="s">
        <v>110</v>
      </c>
      <c r="G84" s="24"/>
      <c r="H84" s="24">
        <v>24034853171</v>
      </c>
      <c r="I84" s="24" t="s">
        <v>95</v>
      </c>
      <c r="J84" s="24">
        <f>DATEDIF(Tabla1[[#This Row],[FECHA DE NACIMIENTO]],Tabla1[[#This Row],[FECHA ACTUAL]],"Y")</f>
        <v>30</v>
      </c>
      <c r="K84" s="24" t="s">
        <v>73</v>
      </c>
      <c r="L84" s="24" t="s">
        <v>112</v>
      </c>
      <c r="M84" s="24" t="s">
        <v>77</v>
      </c>
      <c r="N84" s="24" t="s">
        <v>77</v>
      </c>
      <c r="O84" s="24">
        <v>3</v>
      </c>
      <c r="P84" s="24"/>
      <c r="Q84" s="23">
        <v>33998</v>
      </c>
      <c r="R84" s="24" t="s">
        <v>76</v>
      </c>
      <c r="S84" s="25">
        <v>45119</v>
      </c>
      <c r="T84" s="24">
        <v>7590436</v>
      </c>
      <c r="U84" s="24">
        <v>3046386487</v>
      </c>
      <c r="V84" s="24" t="s">
        <v>838</v>
      </c>
      <c r="W84" s="24" t="s">
        <v>839</v>
      </c>
      <c r="X84" s="24"/>
      <c r="Y84" s="24" t="s">
        <v>840</v>
      </c>
      <c r="Z84" s="24" t="s">
        <v>117</v>
      </c>
      <c r="AA84" s="24">
        <v>3103205183</v>
      </c>
      <c r="AB84" s="24" t="s">
        <v>77</v>
      </c>
      <c r="AC84" s="24" t="s">
        <v>77</v>
      </c>
      <c r="AD84" s="24" t="s">
        <v>77</v>
      </c>
      <c r="AE84" s="26" t="s">
        <v>183</v>
      </c>
      <c r="AF84" s="26" t="s">
        <v>841</v>
      </c>
      <c r="AG84" s="26"/>
      <c r="AH84" s="27" t="s">
        <v>299</v>
      </c>
      <c r="AI84" s="27" t="s">
        <v>842</v>
      </c>
      <c r="AJ84" s="27" t="s">
        <v>304</v>
      </c>
      <c r="AK84" s="24" t="s">
        <v>89</v>
      </c>
      <c r="AL84" s="24" t="s">
        <v>90</v>
      </c>
      <c r="AM84" s="23">
        <v>41715</v>
      </c>
      <c r="AN84" s="28">
        <v>1128038.22</v>
      </c>
      <c r="AO84" s="28">
        <f t="shared" si="1"/>
        <v>140606</v>
      </c>
      <c r="AP84" s="24"/>
      <c r="AQ84" s="24" t="s">
        <v>843</v>
      </c>
      <c r="AR84" s="24" t="s">
        <v>844</v>
      </c>
      <c r="AS84" s="24">
        <v>4.88</v>
      </c>
      <c r="AT84" s="24">
        <v>96</v>
      </c>
      <c r="AU84" s="24" t="e">
        <v>#N/A</v>
      </c>
      <c r="AV84" s="24" t="e">
        <v>#N/A</v>
      </c>
      <c r="AW84" s="24"/>
      <c r="AX84" s="24"/>
      <c r="AY84" s="24"/>
      <c r="AZ84" s="24"/>
      <c r="BA84" s="24"/>
      <c r="BB84" s="24"/>
      <c r="BC84" s="24"/>
      <c r="BD84" s="24">
        <v>0</v>
      </c>
      <c r="BE84" s="24">
        <v>0</v>
      </c>
      <c r="BF84" s="23">
        <v>42920</v>
      </c>
      <c r="BG84" s="23">
        <v>42942</v>
      </c>
      <c r="BH84" s="23">
        <v>43945</v>
      </c>
      <c r="BI84" s="26" t="s">
        <v>143</v>
      </c>
      <c r="BJ84" s="26" t="s">
        <v>845</v>
      </c>
      <c r="BK84" s="29">
        <v>0</v>
      </c>
      <c r="BL84" s="24" t="s">
        <v>129</v>
      </c>
      <c r="BM84" s="22" t="str">
        <f ca="1">+IF(Tabla1[[#This Row],[FECHA INGRESO]]&gt;=44986,IF((TODAY()-Tabla1[[#This Row],[FECHA INGRESO]])&gt;=50,"ALERTA","TODAVÍA FALTA"),"N/A")</f>
        <v>N/A</v>
      </c>
      <c r="BN84" s="7">
        <f>IFERROR((_xlfn.DAYS(Tabla1[[#This Row],[FECHA INGRESO]],Tabla1[[#This Row],[FECHA RETIRO]]))/30,"")</f>
        <v>-74.333333333333329</v>
      </c>
    </row>
    <row r="85" spans="1:66" ht="15" customHeight="1" x14ac:dyDescent="0.35">
      <c r="A85" s="31">
        <v>1047404163</v>
      </c>
      <c r="B85" s="22" t="s">
        <v>846</v>
      </c>
      <c r="C85" s="23">
        <v>41764</v>
      </c>
      <c r="D85" s="23" t="s">
        <v>582</v>
      </c>
      <c r="E85" s="23" t="s">
        <v>111</v>
      </c>
      <c r="F85" s="23" t="s">
        <v>70</v>
      </c>
      <c r="G85" s="24"/>
      <c r="H85" s="24">
        <v>24042570097</v>
      </c>
      <c r="I85" s="24" t="s">
        <v>95</v>
      </c>
      <c r="J85" s="24">
        <f>DATEDIF(Tabla1[[#This Row],[FECHA DE NACIMIENTO]],Tabla1[[#This Row],[FECHA ACTUAL]],"Y")</f>
        <v>32</v>
      </c>
      <c r="K85" s="24" t="s">
        <v>96</v>
      </c>
      <c r="L85" s="24" t="s">
        <v>112</v>
      </c>
      <c r="M85" s="24" t="s">
        <v>77</v>
      </c>
      <c r="N85" s="24" t="s">
        <v>77</v>
      </c>
      <c r="O85" s="24">
        <v>3</v>
      </c>
      <c r="P85" s="24" t="s">
        <v>101</v>
      </c>
      <c r="Q85" s="23">
        <v>33181</v>
      </c>
      <c r="R85" s="24" t="s">
        <v>847</v>
      </c>
      <c r="S85" s="25">
        <v>45119</v>
      </c>
      <c r="T85" s="24" t="s">
        <v>77</v>
      </c>
      <c r="U85" s="24">
        <v>3138447834</v>
      </c>
      <c r="V85" s="24" t="s">
        <v>848</v>
      </c>
      <c r="W85" s="24" t="s">
        <v>849</v>
      </c>
      <c r="X85" s="24" t="s">
        <v>850</v>
      </c>
      <c r="Y85" s="24" t="s">
        <v>851</v>
      </c>
      <c r="Z85" s="24" t="s">
        <v>852</v>
      </c>
      <c r="AA85" s="24">
        <v>3125820158</v>
      </c>
      <c r="AB85" s="24" t="s">
        <v>77</v>
      </c>
      <c r="AC85" s="24" t="s">
        <v>77</v>
      </c>
      <c r="AD85" s="24" t="s">
        <v>77</v>
      </c>
      <c r="AE85" s="26" t="s">
        <v>102</v>
      </c>
      <c r="AF85" s="26"/>
      <c r="AG85" s="26" t="s">
        <v>853</v>
      </c>
      <c r="AH85" s="27" t="s">
        <v>184</v>
      </c>
      <c r="AI85" s="27" t="s">
        <v>164</v>
      </c>
      <c r="AJ85" s="27" t="s">
        <v>164</v>
      </c>
      <c r="AK85" s="24" t="s">
        <v>121</v>
      </c>
      <c r="AL85" s="24" t="s">
        <v>90</v>
      </c>
      <c r="AM85" s="23">
        <v>41724</v>
      </c>
      <c r="AN85" s="28">
        <v>776250</v>
      </c>
      <c r="AO85" s="28">
        <f t="shared" si="1"/>
        <v>140606</v>
      </c>
      <c r="AP85" s="24" t="s">
        <v>854</v>
      </c>
      <c r="AQ85" s="24" t="s">
        <v>855</v>
      </c>
      <c r="AR85" s="24"/>
      <c r="AS85" s="24"/>
      <c r="AT85" s="24" t="e">
        <v>#N/A</v>
      </c>
      <c r="AU85" s="24" t="e">
        <v>#N/A</v>
      </c>
      <c r="AV85" s="24" t="e">
        <v>#N/A</v>
      </c>
      <c r="AW85" s="24"/>
      <c r="AX85" s="24">
        <v>42344</v>
      </c>
      <c r="AY85" s="24"/>
      <c r="AZ85" s="24" t="s">
        <v>856</v>
      </c>
      <c r="BA85" s="24"/>
      <c r="BB85" s="24"/>
      <c r="BC85" s="24"/>
      <c r="BD85" s="24">
        <v>0</v>
      </c>
      <c r="BE85" s="24">
        <v>0</v>
      </c>
      <c r="BF85" s="23">
        <v>42598</v>
      </c>
      <c r="BG85" s="23">
        <v>42615</v>
      </c>
      <c r="BH85" s="23">
        <v>42770</v>
      </c>
      <c r="BI85" s="26" t="s">
        <v>127</v>
      </c>
      <c r="BJ85" s="26" t="s">
        <v>523</v>
      </c>
      <c r="BK85" s="29">
        <v>0</v>
      </c>
      <c r="BL85" s="24" t="s">
        <v>129</v>
      </c>
      <c r="BM85" s="22" t="str">
        <f ca="1">+IF(Tabla1[[#This Row],[FECHA INGRESO]]&gt;=44986,IF((TODAY()-Tabla1[[#This Row],[FECHA INGRESO]])&gt;=50,"ALERTA","TODAVÍA FALTA"),"N/A")</f>
        <v>N/A</v>
      </c>
      <c r="BN85" s="7">
        <f>IFERROR((_xlfn.DAYS(Tabla1[[#This Row],[FECHA INGRESO]],Tabla1[[#This Row],[FECHA RETIRO]]))/30,"")</f>
        <v>-34.866666666666667</v>
      </c>
    </row>
    <row r="86" spans="1:66" ht="15" customHeight="1" x14ac:dyDescent="0.35">
      <c r="A86" s="31">
        <v>1000621161</v>
      </c>
      <c r="B86" s="22" t="s">
        <v>857</v>
      </c>
      <c r="C86" s="23">
        <v>41730</v>
      </c>
      <c r="D86" s="23" t="s">
        <v>188</v>
      </c>
      <c r="E86" s="23" t="s">
        <v>77</v>
      </c>
      <c r="F86" s="23" t="s">
        <v>70</v>
      </c>
      <c r="G86" s="24"/>
      <c r="H86" s="24">
        <v>24043840009</v>
      </c>
      <c r="I86" s="24" t="s">
        <v>95</v>
      </c>
      <c r="J86" s="24">
        <f>DATEDIF(Tabla1[[#This Row],[FECHA DE NACIMIENTO]],Tabla1[[#This Row],[FECHA ACTUAL]],"Y")</f>
        <v>29</v>
      </c>
      <c r="K86" s="24" t="s">
        <v>73</v>
      </c>
      <c r="L86" s="24" t="s">
        <v>112</v>
      </c>
      <c r="M86" s="24" t="s">
        <v>77</v>
      </c>
      <c r="N86" s="24" t="s">
        <v>77</v>
      </c>
      <c r="O86" s="24">
        <v>3</v>
      </c>
      <c r="P86" s="24" t="s">
        <v>101</v>
      </c>
      <c r="Q86" s="23">
        <v>34319</v>
      </c>
      <c r="R86" s="24"/>
      <c r="S86" s="25">
        <v>45119</v>
      </c>
      <c r="T86" s="24" t="s">
        <v>77</v>
      </c>
      <c r="U86" s="24">
        <v>3123771021</v>
      </c>
      <c r="V86" s="24" t="e">
        <v>#N/A</v>
      </c>
      <c r="W86" s="24" t="s">
        <v>858</v>
      </c>
      <c r="X86" s="24" t="s">
        <v>859</v>
      </c>
      <c r="Y86" s="24" t="s">
        <v>860</v>
      </c>
      <c r="Z86" s="24" t="s">
        <v>162</v>
      </c>
      <c r="AA86" s="24">
        <v>3123498062</v>
      </c>
      <c r="AB86" s="24" t="s">
        <v>77</v>
      </c>
      <c r="AC86" s="24" t="s">
        <v>77</v>
      </c>
      <c r="AD86" s="24" t="s">
        <v>77</v>
      </c>
      <c r="AE86" s="26" t="s">
        <v>183</v>
      </c>
      <c r="AF86" s="26"/>
      <c r="AG86" s="26" t="s">
        <v>861</v>
      </c>
      <c r="AH86" s="27" t="s">
        <v>184</v>
      </c>
      <c r="AI86" s="27" t="s">
        <v>120</v>
      </c>
      <c r="AJ86" s="27" t="s">
        <v>120</v>
      </c>
      <c r="AK86" s="24" t="s">
        <v>121</v>
      </c>
      <c r="AL86" s="24"/>
      <c r="AM86" s="23">
        <v>41730</v>
      </c>
      <c r="AN86" s="28">
        <v>666902.25</v>
      </c>
      <c r="AO86" s="28">
        <f t="shared" si="1"/>
        <v>140606</v>
      </c>
      <c r="AP86" s="24"/>
      <c r="AQ86" s="24"/>
      <c r="AR86" s="24"/>
      <c r="AS86" s="24"/>
      <c r="AT86" s="24" t="e">
        <v>#N/A</v>
      </c>
      <c r="AU86" s="24" t="e">
        <v>#N/A</v>
      </c>
      <c r="AV86" s="24" t="e">
        <v>#N/A</v>
      </c>
      <c r="AW86" s="24"/>
      <c r="AX86" s="24"/>
      <c r="AY86" s="24"/>
      <c r="AZ86" s="24"/>
      <c r="BA86" s="24"/>
      <c r="BB86" s="24"/>
      <c r="BC86" s="24"/>
      <c r="BD86" s="24">
        <v>0</v>
      </c>
      <c r="BE86" s="24">
        <v>0</v>
      </c>
      <c r="BF86" s="23"/>
      <c r="BG86" s="23"/>
      <c r="BH86" s="23">
        <v>42272</v>
      </c>
      <c r="BI86" s="26"/>
      <c r="BJ86" s="26"/>
      <c r="BK86" s="29">
        <v>0</v>
      </c>
      <c r="BL86" s="24" t="s">
        <v>129</v>
      </c>
      <c r="BM86" s="22" t="str">
        <f ca="1">+IF(Tabla1[[#This Row],[FECHA INGRESO]]&gt;=44986,IF((TODAY()-Tabla1[[#This Row],[FECHA INGRESO]])&gt;=50,"ALERTA","TODAVÍA FALTA"),"N/A")</f>
        <v>N/A</v>
      </c>
      <c r="BN86" s="7">
        <f>IFERROR((_xlfn.DAYS(Tabla1[[#This Row],[FECHA INGRESO]],Tabla1[[#This Row],[FECHA RETIRO]]))/30,"")</f>
        <v>-18.066666666666666</v>
      </c>
    </row>
    <row r="87" spans="1:66" ht="15" customHeight="1" x14ac:dyDescent="0.35">
      <c r="A87" s="31">
        <v>1106896079</v>
      </c>
      <c r="B87" s="22" t="s">
        <v>862</v>
      </c>
      <c r="C87" s="23">
        <v>41730</v>
      </c>
      <c r="D87" s="23" t="s">
        <v>93</v>
      </c>
      <c r="E87" s="23" t="s">
        <v>77</v>
      </c>
      <c r="F87" s="23" t="s">
        <v>70</v>
      </c>
      <c r="G87" s="24"/>
      <c r="H87" s="24">
        <v>24043787038</v>
      </c>
      <c r="I87" s="24" t="s">
        <v>95</v>
      </c>
      <c r="J87" s="24">
        <f>DATEDIF(Tabla1[[#This Row],[FECHA DE NACIMIENTO]],Tabla1[[#This Row],[FECHA ACTUAL]],"Y")</f>
        <v>28</v>
      </c>
      <c r="K87" s="24" t="s">
        <v>73</v>
      </c>
      <c r="L87" s="24" t="s">
        <v>112</v>
      </c>
      <c r="M87" s="24" t="s">
        <v>77</v>
      </c>
      <c r="N87" s="24">
        <v>1</v>
      </c>
      <c r="O87" s="24">
        <v>2</v>
      </c>
      <c r="P87" s="24" t="s">
        <v>101</v>
      </c>
      <c r="Q87" s="23">
        <v>34541</v>
      </c>
      <c r="R87" s="24" t="s">
        <v>863</v>
      </c>
      <c r="S87" s="25">
        <v>45119</v>
      </c>
      <c r="T87" s="24" t="s">
        <v>77</v>
      </c>
      <c r="U87" s="24">
        <v>3125554888</v>
      </c>
      <c r="V87" s="24" t="e">
        <v>#N/A</v>
      </c>
      <c r="W87" s="24" t="s">
        <v>864</v>
      </c>
      <c r="X87" s="24" t="s">
        <v>865</v>
      </c>
      <c r="Y87" s="24" t="s">
        <v>866</v>
      </c>
      <c r="Z87" s="24" t="s">
        <v>255</v>
      </c>
      <c r="AA87" s="24">
        <v>3214788424</v>
      </c>
      <c r="AB87" s="24" t="s">
        <v>77</v>
      </c>
      <c r="AC87" s="24" t="s">
        <v>77</v>
      </c>
      <c r="AD87" s="24" t="s">
        <v>77</v>
      </c>
      <c r="AE87" s="26" t="s">
        <v>183</v>
      </c>
      <c r="AF87" s="26"/>
      <c r="AG87" s="26" t="s">
        <v>861</v>
      </c>
      <c r="AH87" s="27" t="s">
        <v>867</v>
      </c>
      <c r="AI87" s="27" t="s">
        <v>138</v>
      </c>
      <c r="AJ87" s="27" t="s">
        <v>138</v>
      </c>
      <c r="AK87" s="24" t="s">
        <v>89</v>
      </c>
      <c r="AL87" s="24" t="s">
        <v>868</v>
      </c>
      <c r="AM87" s="23">
        <v>41730</v>
      </c>
      <c r="AN87" s="28">
        <v>666902.25</v>
      </c>
      <c r="AO87" s="28">
        <f t="shared" si="1"/>
        <v>140606</v>
      </c>
      <c r="AP87" s="24"/>
      <c r="AQ87" s="24"/>
      <c r="AR87" s="24"/>
      <c r="AS87" s="24"/>
      <c r="AT87" s="24" t="e">
        <v>#N/A</v>
      </c>
      <c r="AU87" s="24" t="e">
        <v>#N/A</v>
      </c>
      <c r="AV87" s="24" t="e">
        <v>#N/A</v>
      </c>
      <c r="AW87" s="24"/>
      <c r="AX87" s="24"/>
      <c r="AY87" s="24"/>
      <c r="AZ87" s="24"/>
      <c r="BA87" s="24"/>
      <c r="BB87" s="24"/>
      <c r="BC87" s="24"/>
      <c r="BD87" s="24" t="e">
        <v>#N/A</v>
      </c>
      <c r="BE87" s="24" t="e">
        <v>#N/A</v>
      </c>
      <c r="BF87" s="23"/>
      <c r="BG87" s="23"/>
      <c r="BH87" s="23">
        <v>42272</v>
      </c>
      <c r="BI87" s="26"/>
      <c r="BJ87" s="26"/>
      <c r="BK87" s="29">
        <v>0</v>
      </c>
      <c r="BL87" s="24" t="s">
        <v>129</v>
      </c>
      <c r="BM87" s="22" t="str">
        <f ca="1">+IF(Tabla1[[#This Row],[FECHA INGRESO]]&gt;=44986,IF((TODAY()-Tabla1[[#This Row],[FECHA INGRESO]])&gt;=50,"ALERTA","TODAVÍA FALTA"),"N/A")</f>
        <v>N/A</v>
      </c>
      <c r="BN87" s="7">
        <f>IFERROR((_xlfn.DAYS(Tabla1[[#This Row],[FECHA INGRESO]],Tabla1[[#This Row],[FECHA RETIRO]]))/30,"")</f>
        <v>-18.066666666666666</v>
      </c>
    </row>
    <row r="88" spans="1:66" ht="15" customHeight="1" x14ac:dyDescent="0.35">
      <c r="A88" s="31">
        <v>1143133080</v>
      </c>
      <c r="B88" s="22" t="s">
        <v>869</v>
      </c>
      <c r="C88" s="23">
        <v>41764</v>
      </c>
      <c r="D88" s="23" t="s">
        <v>870</v>
      </c>
      <c r="E88" s="23" t="s">
        <v>111</v>
      </c>
      <c r="F88" s="23" t="s">
        <v>70</v>
      </c>
      <c r="G88" s="24" t="s">
        <v>871</v>
      </c>
      <c r="H88" s="24">
        <v>24043934290</v>
      </c>
      <c r="I88" s="24" t="s">
        <v>95</v>
      </c>
      <c r="J88" s="24">
        <f>DATEDIF(Tabla1[[#This Row],[FECHA DE NACIMIENTO]],Tabla1[[#This Row],[FECHA ACTUAL]],"Y")</f>
        <v>31</v>
      </c>
      <c r="K88" s="24" t="s">
        <v>73</v>
      </c>
      <c r="L88" s="24" t="s">
        <v>112</v>
      </c>
      <c r="M88" s="24" t="s">
        <v>77</v>
      </c>
      <c r="N88" s="24">
        <v>1</v>
      </c>
      <c r="O88" s="24">
        <v>3</v>
      </c>
      <c r="P88" s="24" t="s">
        <v>101</v>
      </c>
      <c r="Q88" s="23">
        <v>33591</v>
      </c>
      <c r="R88" s="24" t="s">
        <v>872</v>
      </c>
      <c r="S88" s="25">
        <v>45119</v>
      </c>
      <c r="T88" s="24" t="s">
        <v>77</v>
      </c>
      <c r="U88" s="24">
        <v>3113483505</v>
      </c>
      <c r="V88" s="24" t="s">
        <v>873</v>
      </c>
      <c r="W88" s="24" t="s">
        <v>874</v>
      </c>
      <c r="X88" s="24" t="s">
        <v>875</v>
      </c>
      <c r="Y88" s="24" t="s">
        <v>876</v>
      </c>
      <c r="Z88" s="24" t="s">
        <v>117</v>
      </c>
      <c r="AA88" s="24">
        <v>3205161551</v>
      </c>
      <c r="AB88" s="24" t="s">
        <v>77</v>
      </c>
      <c r="AC88" s="24" t="s">
        <v>77</v>
      </c>
      <c r="AD88" s="24" t="s">
        <v>77</v>
      </c>
      <c r="AE88" s="26" t="s">
        <v>151</v>
      </c>
      <c r="AF88" s="26"/>
      <c r="AG88" s="26"/>
      <c r="AH88" s="27" t="s">
        <v>184</v>
      </c>
      <c r="AI88" s="27" t="s">
        <v>877</v>
      </c>
      <c r="AJ88" s="27" t="s">
        <v>877</v>
      </c>
      <c r="AK88" s="24" t="s">
        <v>121</v>
      </c>
      <c r="AL88" s="24" t="s">
        <v>90</v>
      </c>
      <c r="AM88" s="23">
        <v>41738</v>
      </c>
      <c r="AN88" s="28">
        <v>776250</v>
      </c>
      <c r="AO88" s="28">
        <f t="shared" si="1"/>
        <v>140606</v>
      </c>
      <c r="AP88" s="24"/>
      <c r="AQ88" s="24" t="s">
        <v>844</v>
      </c>
      <c r="AR88" s="24" t="s">
        <v>454</v>
      </c>
      <c r="AS88" s="24"/>
      <c r="AT88" s="24" t="e">
        <v>#N/A</v>
      </c>
      <c r="AU88" s="24" t="e">
        <v>#N/A</v>
      </c>
      <c r="AV88" s="24" t="e">
        <v>#N/A</v>
      </c>
      <c r="AW88" s="24"/>
      <c r="AX88" s="24"/>
      <c r="AY88" s="24" t="s">
        <v>878</v>
      </c>
      <c r="AZ88" s="24"/>
      <c r="BA88" s="24"/>
      <c r="BB88" s="24"/>
      <c r="BC88" s="24"/>
      <c r="BD88" s="24">
        <v>0</v>
      </c>
      <c r="BE88" s="24">
        <v>0</v>
      </c>
      <c r="BF88" s="23">
        <v>42965</v>
      </c>
      <c r="BG88" s="23">
        <v>42984</v>
      </c>
      <c r="BH88" s="23">
        <v>43069</v>
      </c>
      <c r="BI88" s="26" t="s">
        <v>127</v>
      </c>
      <c r="BJ88" s="26" t="s">
        <v>232</v>
      </c>
      <c r="BK88" s="29">
        <v>232954</v>
      </c>
      <c r="BL88" s="24" t="s">
        <v>129</v>
      </c>
      <c r="BM88" s="22" t="str">
        <f ca="1">+IF(Tabla1[[#This Row],[FECHA INGRESO]]&gt;=44986,IF((TODAY()-Tabla1[[#This Row],[FECHA INGRESO]])&gt;=50,"ALERTA","TODAVÍA FALTA"),"N/A")</f>
        <v>N/A</v>
      </c>
      <c r="BN88" s="7">
        <f>IFERROR((_xlfn.DAYS(Tabla1[[#This Row],[FECHA INGRESO]],Tabla1[[#This Row],[FECHA RETIRO]]))/30,"")</f>
        <v>-44.366666666666667</v>
      </c>
    </row>
    <row r="89" spans="1:66" ht="15" customHeight="1" x14ac:dyDescent="0.35">
      <c r="A89" s="32">
        <v>1023892986</v>
      </c>
      <c r="B89" s="22" t="s">
        <v>879</v>
      </c>
      <c r="C89" s="23">
        <v>41764</v>
      </c>
      <c r="D89" s="23" t="s">
        <v>131</v>
      </c>
      <c r="E89" s="23" t="s">
        <v>111</v>
      </c>
      <c r="F89" s="23" t="s">
        <v>70</v>
      </c>
      <c r="G89" s="24"/>
      <c r="H89" s="24" t="s">
        <v>305</v>
      </c>
      <c r="I89" s="24" t="s">
        <v>95</v>
      </c>
      <c r="J89" s="24">
        <f>DATEDIF(Tabla1[[#This Row],[FECHA DE NACIMIENTO]],Tabla1[[#This Row],[FECHA ACTUAL]],"Y")</f>
        <v>33</v>
      </c>
      <c r="K89" s="24" t="s">
        <v>73</v>
      </c>
      <c r="L89" s="24" t="s">
        <v>112</v>
      </c>
      <c r="M89" s="24">
        <v>1</v>
      </c>
      <c r="N89" s="24">
        <v>1</v>
      </c>
      <c r="O89" s="24">
        <v>2</v>
      </c>
      <c r="P89" s="24" t="s">
        <v>101</v>
      </c>
      <c r="Q89" s="23">
        <v>32869</v>
      </c>
      <c r="R89" s="24" t="s">
        <v>76</v>
      </c>
      <c r="S89" s="25">
        <v>45119</v>
      </c>
      <c r="T89" s="24">
        <v>3628228</v>
      </c>
      <c r="U89" s="24">
        <v>3125142626</v>
      </c>
      <c r="V89" s="24" t="s">
        <v>880</v>
      </c>
      <c r="W89" s="24" t="s">
        <v>881</v>
      </c>
      <c r="X89" s="24" t="s">
        <v>882</v>
      </c>
      <c r="Y89" s="24" t="s">
        <v>883</v>
      </c>
      <c r="Z89" s="24" t="s">
        <v>117</v>
      </c>
      <c r="AA89" s="24">
        <v>3677099</v>
      </c>
      <c r="AB89" s="24" t="s">
        <v>77</v>
      </c>
      <c r="AC89" s="24" t="s">
        <v>77</v>
      </c>
      <c r="AD89" s="24" t="s">
        <v>77</v>
      </c>
      <c r="AE89" s="26" t="s">
        <v>151</v>
      </c>
      <c r="AF89" s="26"/>
      <c r="AG89" s="26"/>
      <c r="AH89" s="27" t="s">
        <v>184</v>
      </c>
      <c r="AI89" s="27" t="s">
        <v>884</v>
      </c>
      <c r="AJ89" s="27" t="s">
        <v>884</v>
      </c>
      <c r="AK89" s="24" t="s">
        <v>121</v>
      </c>
      <c r="AL89" s="24" t="s">
        <v>90</v>
      </c>
      <c r="AM89" s="23">
        <v>41743</v>
      </c>
      <c r="AN89" s="28">
        <v>776250</v>
      </c>
      <c r="AO89" s="28">
        <f t="shared" si="1"/>
        <v>140606</v>
      </c>
      <c r="AP89" s="24"/>
      <c r="AQ89" s="24" t="s">
        <v>412</v>
      </c>
      <c r="AR89" s="24" t="s">
        <v>885</v>
      </c>
      <c r="AS89" s="24"/>
      <c r="AT89" s="24" t="e">
        <v>#N/A</v>
      </c>
      <c r="AU89" s="24" t="e">
        <v>#N/A</v>
      </c>
      <c r="AV89" s="24" t="e">
        <v>#N/A</v>
      </c>
      <c r="AW89" s="24"/>
      <c r="AX89" s="24"/>
      <c r="AY89" s="24" t="s">
        <v>886</v>
      </c>
      <c r="AZ89" s="24"/>
      <c r="BA89" s="24"/>
      <c r="BB89" s="24"/>
      <c r="BC89" s="24"/>
      <c r="BD89" s="24">
        <v>0</v>
      </c>
      <c r="BE89" s="24">
        <v>0</v>
      </c>
      <c r="BF89" s="23">
        <v>42902</v>
      </c>
      <c r="BG89" s="23">
        <v>42923</v>
      </c>
      <c r="BH89" s="23">
        <v>42952</v>
      </c>
      <c r="BI89" s="26" t="s">
        <v>127</v>
      </c>
      <c r="BJ89" s="26" t="s">
        <v>232</v>
      </c>
      <c r="BK89" s="29">
        <v>0</v>
      </c>
      <c r="BL89" s="24" t="s">
        <v>129</v>
      </c>
      <c r="BM89" s="22" t="str">
        <f ca="1">+IF(Tabla1[[#This Row],[FECHA INGRESO]]&gt;=44986,IF((TODAY()-Tabla1[[#This Row],[FECHA INGRESO]])&gt;=50,"ALERTA","TODAVÍA FALTA"),"N/A")</f>
        <v>N/A</v>
      </c>
      <c r="BN89" s="7">
        <f>IFERROR((_xlfn.DAYS(Tabla1[[#This Row],[FECHA INGRESO]],Tabla1[[#This Row],[FECHA RETIRO]]))/30,"")</f>
        <v>-40.299999999999997</v>
      </c>
    </row>
    <row r="90" spans="1:66" ht="15" customHeight="1" x14ac:dyDescent="0.35">
      <c r="A90" s="31">
        <v>1031154126</v>
      </c>
      <c r="B90" s="22" t="s">
        <v>887</v>
      </c>
      <c r="C90" s="23">
        <v>41764</v>
      </c>
      <c r="D90" s="23" t="s">
        <v>131</v>
      </c>
      <c r="E90" s="23" t="s">
        <v>111</v>
      </c>
      <c r="F90" s="23" t="s">
        <v>70</v>
      </c>
      <c r="G90" s="24"/>
      <c r="H90" s="24">
        <v>24044119885</v>
      </c>
      <c r="I90" s="24" t="s">
        <v>72</v>
      </c>
      <c r="J90" s="24">
        <f>DATEDIF(Tabla1[[#This Row],[FECHA DE NACIMIENTO]],Tabla1[[#This Row],[FECHA ACTUAL]],"Y")</f>
        <v>29</v>
      </c>
      <c r="K90" s="24" t="s">
        <v>73</v>
      </c>
      <c r="L90" s="24" t="s">
        <v>112</v>
      </c>
      <c r="M90" s="24" t="s">
        <v>77</v>
      </c>
      <c r="N90" s="24">
        <v>2</v>
      </c>
      <c r="O90" s="24">
        <v>2</v>
      </c>
      <c r="P90" s="24" t="s">
        <v>101</v>
      </c>
      <c r="Q90" s="23">
        <v>34509</v>
      </c>
      <c r="R90" s="24" t="s">
        <v>76</v>
      </c>
      <c r="S90" s="25">
        <v>45119</v>
      </c>
      <c r="T90" s="24">
        <v>2073357</v>
      </c>
      <c r="U90" s="24">
        <v>3102060006</v>
      </c>
      <c r="V90" s="24" t="s">
        <v>888</v>
      </c>
      <c r="W90" s="24" t="s">
        <v>889</v>
      </c>
      <c r="X90" s="24" t="s">
        <v>890</v>
      </c>
      <c r="Y90" s="24" t="s">
        <v>891</v>
      </c>
      <c r="Z90" s="24" t="s">
        <v>117</v>
      </c>
      <c r="AA90" s="24">
        <v>3216600123</v>
      </c>
      <c r="AB90" s="24" t="s">
        <v>77</v>
      </c>
      <c r="AC90" s="24" t="s">
        <v>77</v>
      </c>
      <c r="AD90" s="24" t="s">
        <v>77</v>
      </c>
      <c r="AE90" s="26" t="s">
        <v>183</v>
      </c>
      <c r="AF90" s="26" t="s">
        <v>103</v>
      </c>
      <c r="AG90" s="26"/>
      <c r="AH90" s="27" t="s">
        <v>163</v>
      </c>
      <c r="AI90" s="27" t="s">
        <v>530</v>
      </c>
      <c r="AJ90" s="27" t="s">
        <v>530</v>
      </c>
      <c r="AK90" s="24" t="s">
        <v>121</v>
      </c>
      <c r="AL90" s="24"/>
      <c r="AM90" s="23">
        <v>41750</v>
      </c>
      <c r="AN90" s="28">
        <v>724500</v>
      </c>
      <c r="AO90" s="28">
        <f t="shared" si="1"/>
        <v>140606</v>
      </c>
      <c r="AP90" s="24">
        <v>42461</v>
      </c>
      <c r="AQ90" s="24"/>
      <c r="AR90" s="24"/>
      <c r="AS90" s="24"/>
      <c r="AT90" s="24" t="e">
        <v>#N/A</v>
      </c>
      <c r="AU90" s="24" t="e">
        <v>#N/A</v>
      </c>
      <c r="AV90" s="24" t="e">
        <v>#N/A</v>
      </c>
      <c r="AW90" s="24"/>
      <c r="AX90" s="24" t="s">
        <v>892</v>
      </c>
      <c r="AY90" s="24" t="s">
        <v>893</v>
      </c>
      <c r="AZ90" s="24"/>
      <c r="BA90" s="24"/>
      <c r="BB90" s="24"/>
      <c r="BC90" s="24"/>
      <c r="BD90" s="24">
        <v>0</v>
      </c>
      <c r="BE90" s="24">
        <v>0</v>
      </c>
      <c r="BF90" s="23">
        <v>42156</v>
      </c>
      <c r="BG90" s="23">
        <v>42175</v>
      </c>
      <c r="BH90" s="23">
        <v>42563</v>
      </c>
      <c r="BI90" s="26"/>
      <c r="BJ90" s="26"/>
      <c r="BK90" s="29">
        <v>0</v>
      </c>
      <c r="BL90" s="24" t="s">
        <v>129</v>
      </c>
      <c r="BM90" s="22" t="str">
        <f ca="1">+IF(Tabla1[[#This Row],[FECHA INGRESO]]&gt;=44986,IF((TODAY()-Tabla1[[#This Row],[FECHA INGRESO]])&gt;=50,"ALERTA","TODAVÍA FALTA"),"N/A")</f>
        <v>N/A</v>
      </c>
      <c r="BN90" s="7">
        <f>IFERROR((_xlfn.DAYS(Tabla1[[#This Row],[FECHA INGRESO]],Tabla1[[#This Row],[FECHA RETIRO]]))/30,"")</f>
        <v>-27.1</v>
      </c>
    </row>
    <row r="91" spans="1:66" ht="15" customHeight="1" x14ac:dyDescent="0.35">
      <c r="A91" s="31">
        <v>1030658979</v>
      </c>
      <c r="B91" s="22" t="s">
        <v>894</v>
      </c>
      <c r="C91" s="23">
        <v>41764</v>
      </c>
      <c r="D91" s="23" t="s">
        <v>266</v>
      </c>
      <c r="E91" s="23" t="s">
        <v>111</v>
      </c>
      <c r="F91" s="23" t="s">
        <v>70</v>
      </c>
      <c r="G91" s="24"/>
      <c r="H91" s="24">
        <v>24044124128</v>
      </c>
      <c r="I91" s="24" t="s">
        <v>95</v>
      </c>
      <c r="J91" s="24">
        <f>DATEDIF(Tabla1[[#This Row],[FECHA DE NACIMIENTO]],Tabla1[[#This Row],[FECHA ACTUAL]],"Y")</f>
        <v>27</v>
      </c>
      <c r="K91" s="24" t="s">
        <v>73</v>
      </c>
      <c r="L91" s="24" t="s">
        <v>112</v>
      </c>
      <c r="M91" s="24" t="s">
        <v>77</v>
      </c>
      <c r="N91" s="24" t="s">
        <v>77</v>
      </c>
      <c r="O91" s="24">
        <v>2</v>
      </c>
      <c r="P91" s="24" t="s">
        <v>101</v>
      </c>
      <c r="Q91" s="23">
        <v>34976</v>
      </c>
      <c r="R91" s="24" t="s">
        <v>76</v>
      </c>
      <c r="S91" s="25">
        <v>45119</v>
      </c>
      <c r="T91" s="24">
        <v>4853921</v>
      </c>
      <c r="U91" s="24">
        <v>3192993290</v>
      </c>
      <c r="V91" s="24" t="s">
        <v>895</v>
      </c>
      <c r="W91" s="24" t="s">
        <v>896</v>
      </c>
      <c r="X91" s="24" t="s">
        <v>897</v>
      </c>
      <c r="Y91" s="24" t="s">
        <v>898</v>
      </c>
      <c r="Z91" s="24" t="s">
        <v>117</v>
      </c>
      <c r="AA91" s="24">
        <v>3107856410</v>
      </c>
      <c r="AB91" s="24" t="s">
        <v>77</v>
      </c>
      <c r="AC91" s="24" t="s">
        <v>77</v>
      </c>
      <c r="AD91" s="24" t="s">
        <v>77</v>
      </c>
      <c r="AE91" s="26" t="s">
        <v>183</v>
      </c>
      <c r="AF91" s="26" t="s">
        <v>899</v>
      </c>
      <c r="AG91" s="26"/>
      <c r="AH91" s="27" t="s">
        <v>311</v>
      </c>
      <c r="AI91" s="27" t="s">
        <v>312</v>
      </c>
      <c r="AJ91" s="27" t="s">
        <v>312</v>
      </c>
      <c r="AK91" s="24" t="s">
        <v>89</v>
      </c>
      <c r="AL91" s="24" t="s">
        <v>90</v>
      </c>
      <c r="AM91" s="23">
        <v>41750</v>
      </c>
      <c r="AN91" s="28">
        <v>848700</v>
      </c>
      <c r="AO91" s="28">
        <f t="shared" si="1"/>
        <v>140606</v>
      </c>
      <c r="AP91" s="24" t="s">
        <v>900</v>
      </c>
      <c r="AQ91" s="24" t="s">
        <v>901</v>
      </c>
      <c r="AR91" s="24" t="s">
        <v>902</v>
      </c>
      <c r="AS91" s="24"/>
      <c r="AT91" s="24">
        <v>91</v>
      </c>
      <c r="AU91" s="24" t="e">
        <v>#N/A</v>
      </c>
      <c r="AV91" s="24" t="e">
        <v>#N/A</v>
      </c>
      <c r="AW91" s="24"/>
      <c r="AX91" s="24" t="s">
        <v>900</v>
      </c>
      <c r="AY91" s="24" t="s">
        <v>413</v>
      </c>
      <c r="AZ91" s="24"/>
      <c r="BA91" s="24"/>
      <c r="BB91" s="24"/>
      <c r="BC91" s="24"/>
      <c r="BD91" s="24">
        <v>0</v>
      </c>
      <c r="BE91" s="24">
        <v>0</v>
      </c>
      <c r="BF91" s="23">
        <v>42880</v>
      </c>
      <c r="BG91" s="23">
        <v>42899</v>
      </c>
      <c r="BH91" s="23">
        <v>43257</v>
      </c>
      <c r="BI91" s="26" t="s">
        <v>127</v>
      </c>
      <c r="BJ91" s="26" t="s">
        <v>337</v>
      </c>
      <c r="BK91" s="29">
        <v>445306</v>
      </c>
      <c r="BL91" s="24" t="s">
        <v>129</v>
      </c>
      <c r="BM91" s="22" t="str">
        <f ca="1">+IF(Tabla1[[#This Row],[FECHA INGRESO]]&gt;=44986,IF((TODAY()-Tabla1[[#This Row],[FECHA INGRESO]])&gt;=50,"ALERTA","TODAVÍA FALTA"),"N/A")</f>
        <v>N/A</v>
      </c>
      <c r="BN91" s="7">
        <f>IFERROR((_xlfn.DAYS(Tabla1[[#This Row],[FECHA INGRESO]],Tabla1[[#This Row],[FECHA RETIRO]]))/30,"")</f>
        <v>-50.233333333333334</v>
      </c>
    </row>
    <row r="92" spans="1:66" ht="15" customHeight="1" x14ac:dyDescent="0.35">
      <c r="A92" s="31">
        <v>1015446357</v>
      </c>
      <c r="B92" s="22" t="s">
        <v>903</v>
      </c>
      <c r="C92" s="23">
        <v>41764</v>
      </c>
      <c r="D92" s="23" t="s">
        <v>168</v>
      </c>
      <c r="E92" s="24" t="s">
        <v>94</v>
      </c>
      <c r="F92" s="23" t="s">
        <v>70</v>
      </c>
      <c r="G92" s="24"/>
      <c r="H92" s="24">
        <v>24044382203</v>
      </c>
      <c r="I92" s="24" t="s">
        <v>95</v>
      </c>
      <c r="J92" s="24">
        <f>DATEDIF(Tabla1[[#This Row],[FECHA DE NACIMIENTO]],Tabla1[[#This Row],[FECHA ACTUAL]],"Y")</f>
        <v>29</v>
      </c>
      <c r="K92" s="24" t="s">
        <v>73</v>
      </c>
      <c r="L92" s="24" t="s">
        <v>234</v>
      </c>
      <c r="M92" s="24">
        <v>1</v>
      </c>
      <c r="N92" s="24">
        <v>1</v>
      </c>
      <c r="O92" s="24">
        <v>3</v>
      </c>
      <c r="P92" s="24" t="s">
        <v>101</v>
      </c>
      <c r="Q92" s="23">
        <v>34487</v>
      </c>
      <c r="R92" s="24" t="s">
        <v>76</v>
      </c>
      <c r="S92" s="25">
        <v>45119</v>
      </c>
      <c r="T92" s="24">
        <v>4858932</v>
      </c>
      <c r="U92" s="24">
        <v>3183927896</v>
      </c>
      <c r="V92" s="24" t="e">
        <v>#N/A</v>
      </c>
      <c r="W92" s="24" t="s">
        <v>904</v>
      </c>
      <c r="X92" s="24" t="s">
        <v>905</v>
      </c>
      <c r="Y92" s="24" t="s">
        <v>906</v>
      </c>
      <c r="Z92" s="24"/>
      <c r="AA92" s="24">
        <v>3114597187</v>
      </c>
      <c r="AB92" s="24" t="s">
        <v>77</v>
      </c>
      <c r="AC92" s="24" t="s">
        <v>77</v>
      </c>
      <c r="AD92" s="24" t="s">
        <v>77</v>
      </c>
      <c r="AE92" s="26" t="s">
        <v>183</v>
      </c>
      <c r="AF92" s="26" t="s">
        <v>907</v>
      </c>
      <c r="AG92" s="26"/>
      <c r="AH92" s="27" t="s">
        <v>184</v>
      </c>
      <c r="AI92" s="27" t="s">
        <v>279</v>
      </c>
      <c r="AJ92" s="27" t="s">
        <v>279</v>
      </c>
      <c r="AK92" s="24" t="s">
        <v>121</v>
      </c>
      <c r="AL92" s="24"/>
      <c r="AM92" s="23">
        <v>41764</v>
      </c>
      <c r="AN92" s="28">
        <v>672750</v>
      </c>
      <c r="AO92" s="28">
        <f t="shared" si="1"/>
        <v>140606</v>
      </c>
      <c r="AP92" s="24"/>
      <c r="AQ92" s="24"/>
      <c r="AR92" s="24"/>
      <c r="AS92" s="24"/>
      <c r="AT92" s="24">
        <v>88</v>
      </c>
      <c r="AU92" s="24" t="e">
        <v>#N/A</v>
      </c>
      <c r="AV92" s="24" t="e">
        <v>#N/A</v>
      </c>
      <c r="AW92" s="24"/>
      <c r="AX92" s="24"/>
      <c r="AY92" s="24"/>
      <c r="AZ92" s="24"/>
      <c r="BA92" s="24"/>
      <c r="BB92" s="24"/>
      <c r="BC92" s="24"/>
      <c r="BD92" s="24">
        <v>0</v>
      </c>
      <c r="BE92" s="24">
        <v>0</v>
      </c>
      <c r="BF92" s="23" t="s">
        <v>908</v>
      </c>
      <c r="BG92" s="23">
        <v>42222</v>
      </c>
      <c r="BH92" s="23">
        <v>42322</v>
      </c>
      <c r="BI92" s="26"/>
      <c r="BJ92" s="26"/>
      <c r="BK92" s="29">
        <v>0</v>
      </c>
      <c r="BL92" s="24" t="s">
        <v>129</v>
      </c>
      <c r="BM92" s="22" t="str">
        <f ca="1">+IF(Tabla1[[#This Row],[FECHA INGRESO]]&gt;=44986,IF((TODAY()-Tabla1[[#This Row],[FECHA INGRESO]])&gt;=50,"ALERTA","TODAVÍA FALTA"),"N/A")</f>
        <v>N/A</v>
      </c>
      <c r="BN92" s="7">
        <f>IFERROR((_xlfn.DAYS(Tabla1[[#This Row],[FECHA INGRESO]],Tabla1[[#This Row],[FECHA RETIRO]]))/30,"")</f>
        <v>-18.600000000000001</v>
      </c>
    </row>
    <row r="93" spans="1:66" ht="15" customHeight="1" x14ac:dyDescent="0.35">
      <c r="A93" s="31">
        <v>1026271812</v>
      </c>
      <c r="B93" s="22" t="s">
        <v>909</v>
      </c>
      <c r="C93" s="23">
        <v>41765</v>
      </c>
      <c r="D93" s="23" t="s">
        <v>131</v>
      </c>
      <c r="E93" s="24" t="s">
        <v>94</v>
      </c>
      <c r="F93" s="23" t="s">
        <v>70</v>
      </c>
      <c r="G93" s="24"/>
      <c r="H93" s="24">
        <v>24044589143</v>
      </c>
      <c r="I93" s="24" t="s">
        <v>95</v>
      </c>
      <c r="J93" s="24">
        <f>DATEDIF(Tabla1[[#This Row],[FECHA DE NACIMIENTO]],Tabla1[[#This Row],[FECHA ACTUAL]],"Y")</f>
        <v>32</v>
      </c>
      <c r="K93" s="24" t="s">
        <v>73</v>
      </c>
      <c r="L93" s="24" t="s">
        <v>234</v>
      </c>
      <c r="M93" s="24">
        <v>1</v>
      </c>
      <c r="N93" s="24">
        <v>1</v>
      </c>
      <c r="O93" s="24">
        <v>2</v>
      </c>
      <c r="P93" s="24" t="s">
        <v>101</v>
      </c>
      <c r="Q93" s="23">
        <v>33190</v>
      </c>
      <c r="R93" s="24" t="s">
        <v>76</v>
      </c>
      <c r="S93" s="25">
        <v>45119</v>
      </c>
      <c r="T93" s="24">
        <v>4062162</v>
      </c>
      <c r="U93" s="24">
        <v>3132754865</v>
      </c>
      <c r="V93" s="24" t="s">
        <v>910</v>
      </c>
      <c r="W93" s="24" t="s">
        <v>911</v>
      </c>
      <c r="X93" s="24" t="s">
        <v>912</v>
      </c>
      <c r="Y93" s="24" t="s">
        <v>913</v>
      </c>
      <c r="Z93" s="24" t="s">
        <v>117</v>
      </c>
      <c r="AA93" s="24">
        <v>3132413235</v>
      </c>
      <c r="AB93" s="24" t="s">
        <v>77</v>
      </c>
      <c r="AC93" s="24" t="s">
        <v>77</v>
      </c>
      <c r="AD93" s="24" t="s">
        <v>77</v>
      </c>
      <c r="AE93" s="26" t="s">
        <v>183</v>
      </c>
      <c r="AF93" s="26" t="s">
        <v>718</v>
      </c>
      <c r="AG93" s="26"/>
      <c r="AH93" s="27" t="s">
        <v>184</v>
      </c>
      <c r="AI93" s="27" t="s">
        <v>120</v>
      </c>
      <c r="AJ93" s="27" t="s">
        <v>120</v>
      </c>
      <c r="AK93" s="24" t="s">
        <v>121</v>
      </c>
      <c r="AL93" s="24" t="s">
        <v>90</v>
      </c>
      <c r="AM93" s="23">
        <v>41765</v>
      </c>
      <c r="AN93" s="28">
        <v>776250</v>
      </c>
      <c r="AO93" s="28">
        <f t="shared" si="1"/>
        <v>140606</v>
      </c>
      <c r="AP93" s="24"/>
      <c r="AQ93" s="24" t="s">
        <v>400</v>
      </c>
      <c r="AR93" s="24" t="s">
        <v>226</v>
      </c>
      <c r="AS93" s="24"/>
      <c r="AT93" s="24" t="e">
        <v>#N/A</v>
      </c>
      <c r="AU93" s="24" t="e">
        <v>#N/A</v>
      </c>
      <c r="AV93" s="24" t="e">
        <v>#N/A</v>
      </c>
      <c r="AW93" s="24"/>
      <c r="AX93" s="24"/>
      <c r="AY93" s="24"/>
      <c r="AZ93" s="24"/>
      <c r="BA93" s="24"/>
      <c r="BB93" s="24"/>
      <c r="BC93" s="24"/>
      <c r="BD93" s="24">
        <v>0</v>
      </c>
      <c r="BE93" s="24">
        <v>0</v>
      </c>
      <c r="BF93" s="23">
        <v>42664</v>
      </c>
      <c r="BG93" s="23">
        <v>42683</v>
      </c>
      <c r="BH93" s="23">
        <v>42870</v>
      </c>
      <c r="BI93" s="26" t="s">
        <v>127</v>
      </c>
      <c r="BJ93" s="26" t="s">
        <v>178</v>
      </c>
      <c r="BK93" s="29">
        <v>0</v>
      </c>
      <c r="BL93" s="24" t="s">
        <v>129</v>
      </c>
      <c r="BM93" s="22" t="str">
        <f ca="1">+IF(Tabla1[[#This Row],[FECHA INGRESO]]&gt;=44986,IF((TODAY()-Tabla1[[#This Row],[FECHA INGRESO]])&gt;=50,"ALERTA","TODAVÍA FALTA"),"N/A")</f>
        <v>N/A</v>
      </c>
      <c r="BN93" s="7">
        <f>IFERROR((_xlfn.DAYS(Tabla1[[#This Row],[FECHA INGRESO]],Tabla1[[#This Row],[FECHA RETIRO]]))/30,"")</f>
        <v>-36.833333333333336</v>
      </c>
    </row>
    <row r="94" spans="1:66" ht="15" customHeight="1" x14ac:dyDescent="0.35">
      <c r="A94" s="31">
        <v>1000621161</v>
      </c>
      <c r="B94" s="22" t="s">
        <v>857</v>
      </c>
      <c r="C94" s="23">
        <v>41767</v>
      </c>
      <c r="D94" s="23" t="s">
        <v>870</v>
      </c>
      <c r="E94" s="23" t="s">
        <v>111</v>
      </c>
      <c r="F94" s="23" t="s">
        <v>70</v>
      </c>
      <c r="G94" s="24"/>
      <c r="H94" s="24">
        <v>24044628961</v>
      </c>
      <c r="I94" s="24" t="s">
        <v>95</v>
      </c>
      <c r="J94" s="24">
        <f>DATEDIF(Tabla1[[#This Row],[FECHA DE NACIMIENTO]],Tabla1[[#This Row],[FECHA ACTUAL]],"Y")</f>
        <v>29</v>
      </c>
      <c r="K94" s="24" t="s">
        <v>73</v>
      </c>
      <c r="L94" s="24" t="s">
        <v>112</v>
      </c>
      <c r="M94" s="24" t="s">
        <v>77</v>
      </c>
      <c r="N94" s="24">
        <v>1</v>
      </c>
      <c r="O94" s="24">
        <v>2</v>
      </c>
      <c r="P94" s="24" t="s">
        <v>101</v>
      </c>
      <c r="Q94" s="23">
        <v>34256</v>
      </c>
      <c r="R94" s="24" t="s">
        <v>76</v>
      </c>
      <c r="S94" s="25">
        <v>45119</v>
      </c>
      <c r="T94" s="24" t="s">
        <v>77</v>
      </c>
      <c r="U94" s="24">
        <v>3214469677</v>
      </c>
      <c r="V94" s="24" t="s">
        <v>914</v>
      </c>
      <c r="W94" s="24" t="s">
        <v>915</v>
      </c>
      <c r="X94" s="24" t="s">
        <v>916</v>
      </c>
      <c r="Y94" s="24" t="s">
        <v>917</v>
      </c>
      <c r="Z94" s="24" t="s">
        <v>117</v>
      </c>
      <c r="AA94" s="24">
        <v>3138941842</v>
      </c>
      <c r="AB94" s="24" t="s">
        <v>77</v>
      </c>
      <c r="AC94" s="24" t="s">
        <v>77</v>
      </c>
      <c r="AD94" s="24" t="s">
        <v>77</v>
      </c>
      <c r="AE94" s="26" t="s">
        <v>151</v>
      </c>
      <c r="AF94" s="26"/>
      <c r="AG94" s="26"/>
      <c r="AH94" s="27" t="s">
        <v>184</v>
      </c>
      <c r="AI94" s="27" t="s">
        <v>120</v>
      </c>
      <c r="AJ94" s="27" t="s">
        <v>120</v>
      </c>
      <c r="AK94" s="24" t="s">
        <v>121</v>
      </c>
      <c r="AL94" s="24" t="s">
        <v>90</v>
      </c>
      <c r="AM94" s="23">
        <v>41767</v>
      </c>
      <c r="AN94" s="28">
        <v>808585.47</v>
      </c>
      <c r="AO94" s="28">
        <f t="shared" si="1"/>
        <v>140606</v>
      </c>
      <c r="AP94" s="24"/>
      <c r="AQ94" s="24" t="s">
        <v>918</v>
      </c>
      <c r="AR94" s="24" t="s">
        <v>489</v>
      </c>
      <c r="AS94" s="24">
        <v>4.1399999999999997</v>
      </c>
      <c r="AT94" s="24" t="e">
        <v>#N/A</v>
      </c>
      <c r="AU94" s="24" t="e">
        <v>#N/A</v>
      </c>
      <c r="AV94" s="24" t="e">
        <v>#N/A</v>
      </c>
      <c r="AW94" s="24"/>
      <c r="AX94" s="24"/>
      <c r="AY94" s="24" t="s">
        <v>919</v>
      </c>
      <c r="AZ94" s="24"/>
      <c r="BA94" s="24"/>
      <c r="BB94" s="24"/>
      <c r="BC94" s="24"/>
      <c r="BD94" s="24">
        <v>0</v>
      </c>
      <c r="BE94" s="24">
        <v>0</v>
      </c>
      <c r="BF94" s="23">
        <v>42880</v>
      </c>
      <c r="BG94" s="23">
        <v>42899</v>
      </c>
      <c r="BH94" s="23">
        <v>43152</v>
      </c>
      <c r="BI94" s="26" t="s">
        <v>127</v>
      </c>
      <c r="BJ94" s="26" t="s">
        <v>178</v>
      </c>
      <c r="BK94" s="29">
        <v>307072</v>
      </c>
      <c r="BL94" s="24" t="s">
        <v>129</v>
      </c>
      <c r="BM94" s="22" t="str">
        <f ca="1">+IF(Tabla1[[#This Row],[FECHA INGRESO]]&gt;=44986,IF((TODAY()-Tabla1[[#This Row],[FECHA INGRESO]])&gt;=50,"ALERTA","TODAVÍA FALTA"),"N/A")</f>
        <v>N/A</v>
      </c>
      <c r="BN94" s="7">
        <f>IFERROR((_xlfn.DAYS(Tabla1[[#This Row],[FECHA INGRESO]],Tabla1[[#This Row],[FECHA RETIRO]]))/30,"")</f>
        <v>-46.166666666666664</v>
      </c>
    </row>
    <row r="95" spans="1:66" x14ac:dyDescent="0.35">
      <c r="A95" s="31">
        <v>1152691211</v>
      </c>
      <c r="B95" s="22" t="s">
        <v>920</v>
      </c>
      <c r="C95" s="23">
        <v>41771</v>
      </c>
      <c r="D95" s="23" t="s">
        <v>131</v>
      </c>
      <c r="E95" s="23" t="s">
        <v>111</v>
      </c>
      <c r="F95" s="23" t="s">
        <v>70</v>
      </c>
      <c r="G95" s="24"/>
      <c r="H95" s="24">
        <v>24044624224</v>
      </c>
      <c r="I95" s="24" t="s">
        <v>95</v>
      </c>
      <c r="J95" s="24">
        <f>DATEDIF(Tabla1[[#This Row],[FECHA DE NACIMIENTO]],Tabla1[[#This Row],[FECHA ACTUAL]],"Y")</f>
        <v>30</v>
      </c>
      <c r="K95" s="24" t="s">
        <v>73</v>
      </c>
      <c r="L95" s="24" t="s">
        <v>112</v>
      </c>
      <c r="M95" s="24">
        <v>1</v>
      </c>
      <c r="N95" s="24">
        <v>1</v>
      </c>
      <c r="O95" s="24">
        <v>2</v>
      </c>
      <c r="P95" s="24" t="s">
        <v>101</v>
      </c>
      <c r="Q95" s="23">
        <v>34072</v>
      </c>
      <c r="R95" s="24" t="s">
        <v>830</v>
      </c>
      <c r="S95" s="25">
        <v>45119</v>
      </c>
      <c r="T95" s="24">
        <v>5825874</v>
      </c>
      <c r="U95" s="24">
        <v>3218847549</v>
      </c>
      <c r="V95" s="24" t="s">
        <v>921</v>
      </c>
      <c r="W95" s="24" t="s">
        <v>922</v>
      </c>
      <c r="X95" s="24" t="s">
        <v>923</v>
      </c>
      <c r="Y95" s="24" t="s">
        <v>924</v>
      </c>
      <c r="Z95" s="24" t="s">
        <v>117</v>
      </c>
      <c r="AA95" s="24">
        <v>3124616940</v>
      </c>
      <c r="AB95" s="24" t="s">
        <v>77</v>
      </c>
      <c r="AC95" s="24" t="s">
        <v>77</v>
      </c>
      <c r="AD95" s="24" t="s">
        <v>77</v>
      </c>
      <c r="AE95" s="26" t="s">
        <v>183</v>
      </c>
      <c r="AF95" s="26" t="s">
        <v>103</v>
      </c>
      <c r="AG95" s="26"/>
      <c r="AH95" s="27" t="s">
        <v>184</v>
      </c>
      <c r="AI95" s="27" t="s">
        <v>925</v>
      </c>
      <c r="AJ95" s="27" t="s">
        <v>487</v>
      </c>
      <c r="AK95" s="24" t="s">
        <v>121</v>
      </c>
      <c r="AL95" s="24"/>
      <c r="AM95" s="23">
        <v>41771</v>
      </c>
      <c r="AN95" s="28">
        <v>724500</v>
      </c>
      <c r="AO95" s="28">
        <f t="shared" si="1"/>
        <v>140606</v>
      </c>
      <c r="AP95" s="24"/>
      <c r="AQ95" s="24"/>
      <c r="AR95" s="24"/>
      <c r="AS95" s="24"/>
      <c r="AT95" s="24" t="e">
        <v>#N/A</v>
      </c>
      <c r="AU95" s="24" t="e">
        <v>#N/A</v>
      </c>
      <c r="AV95" s="24">
        <v>74</v>
      </c>
      <c r="AW95" s="24"/>
      <c r="AX95" s="24"/>
      <c r="AY95" s="24"/>
      <c r="AZ95" s="24" t="s">
        <v>926</v>
      </c>
      <c r="BA95" s="24"/>
      <c r="BB95" s="24"/>
      <c r="BC95" s="24"/>
      <c r="BD95" s="24">
        <v>0</v>
      </c>
      <c r="BE95" s="24">
        <v>0</v>
      </c>
      <c r="BF95" s="23">
        <v>42534</v>
      </c>
      <c r="BG95" s="23">
        <v>42551</v>
      </c>
      <c r="BH95" s="23">
        <v>42581</v>
      </c>
      <c r="BI95" s="26"/>
      <c r="BJ95" s="26"/>
      <c r="BK95" s="29">
        <v>0</v>
      </c>
      <c r="BL95" s="24" t="s">
        <v>129</v>
      </c>
      <c r="BM95" s="22" t="str">
        <f ca="1">+IF(Tabla1[[#This Row],[FECHA INGRESO]]&gt;=44986,IF((TODAY()-Tabla1[[#This Row],[FECHA INGRESO]])&gt;=50,"ALERTA","TODAVÍA FALTA"),"N/A")</f>
        <v>N/A</v>
      </c>
      <c r="BN95" s="7">
        <f>IFERROR((_xlfn.DAYS(Tabla1[[#This Row],[FECHA INGRESO]],Tabla1[[#This Row],[FECHA RETIRO]]))/30,"")</f>
        <v>-27</v>
      </c>
    </row>
    <row r="96" spans="1:66" ht="15" customHeight="1" x14ac:dyDescent="0.35">
      <c r="A96" s="31">
        <v>1010194987</v>
      </c>
      <c r="B96" s="22" t="s">
        <v>927</v>
      </c>
      <c r="C96" s="23">
        <v>42065</v>
      </c>
      <c r="D96" s="23" t="s">
        <v>93</v>
      </c>
      <c r="E96" s="24" t="s">
        <v>94</v>
      </c>
      <c r="F96" s="23" t="s">
        <v>70</v>
      </c>
      <c r="G96" s="24"/>
      <c r="H96" s="24">
        <v>24044656137</v>
      </c>
      <c r="I96" s="24" t="s">
        <v>72</v>
      </c>
      <c r="J96" s="24">
        <f>DATEDIF(Tabla1[[#This Row],[FECHA DE NACIMIENTO]],Tabla1[[#This Row],[FECHA ACTUAL]],"Y")</f>
        <v>32</v>
      </c>
      <c r="K96" s="24" t="s">
        <v>73</v>
      </c>
      <c r="L96" s="24" t="s">
        <v>112</v>
      </c>
      <c r="M96" s="24" t="s">
        <v>77</v>
      </c>
      <c r="N96" s="24" t="s">
        <v>77</v>
      </c>
      <c r="O96" s="24">
        <v>2</v>
      </c>
      <c r="P96" s="24" t="s">
        <v>101</v>
      </c>
      <c r="Q96" s="23">
        <v>33212</v>
      </c>
      <c r="R96" s="24"/>
      <c r="S96" s="25">
        <v>45119</v>
      </c>
      <c r="T96" s="24">
        <v>2891438</v>
      </c>
      <c r="U96" s="24">
        <v>3118759265</v>
      </c>
      <c r="V96" s="24" t="e">
        <v>#N/A</v>
      </c>
      <c r="W96" s="24" t="s">
        <v>928</v>
      </c>
      <c r="X96" s="24"/>
      <c r="Y96" s="24" t="s">
        <v>929</v>
      </c>
      <c r="Z96" s="24" t="s">
        <v>285</v>
      </c>
      <c r="AA96" s="24">
        <v>3112858222</v>
      </c>
      <c r="AB96" s="24" t="s">
        <v>77</v>
      </c>
      <c r="AC96" s="24" t="s">
        <v>77</v>
      </c>
      <c r="AD96" s="24" t="s">
        <v>77</v>
      </c>
      <c r="AE96" s="26" t="s">
        <v>102</v>
      </c>
      <c r="AF96" s="26" t="s">
        <v>930</v>
      </c>
      <c r="AG96" s="26"/>
      <c r="AH96" s="27" t="s">
        <v>184</v>
      </c>
      <c r="AI96" s="27" t="s">
        <v>185</v>
      </c>
      <c r="AJ96" s="27" t="s">
        <v>185</v>
      </c>
      <c r="AK96" s="24" t="s">
        <v>121</v>
      </c>
      <c r="AL96" s="24"/>
      <c r="AM96" s="23">
        <v>41771</v>
      </c>
      <c r="AN96" s="28">
        <v>776250</v>
      </c>
      <c r="AO96" s="28">
        <f t="shared" si="1"/>
        <v>140606</v>
      </c>
      <c r="AP96" s="24"/>
      <c r="AQ96" s="24"/>
      <c r="AR96" s="24"/>
      <c r="AS96" s="24"/>
      <c r="AT96" s="24" t="e">
        <v>#N/A</v>
      </c>
      <c r="AU96" s="24" t="e">
        <v>#N/A</v>
      </c>
      <c r="AV96" s="24" t="e">
        <v>#N/A</v>
      </c>
      <c r="AW96" s="24"/>
      <c r="AX96" s="24"/>
      <c r="AY96" s="24" t="s">
        <v>931</v>
      </c>
      <c r="AZ96" s="24" t="s">
        <v>932</v>
      </c>
      <c r="BA96" s="24"/>
      <c r="BB96" s="24"/>
      <c r="BC96" s="24"/>
      <c r="BD96" s="24">
        <v>0</v>
      </c>
      <c r="BE96" s="24">
        <v>0</v>
      </c>
      <c r="BF96" s="23">
        <v>42195</v>
      </c>
      <c r="BG96" s="23">
        <v>42213</v>
      </c>
      <c r="BH96" s="23">
        <v>42258</v>
      </c>
      <c r="BI96" s="26"/>
      <c r="BJ96" s="26"/>
      <c r="BK96" s="29">
        <v>0</v>
      </c>
      <c r="BL96" s="24" t="s">
        <v>129</v>
      </c>
      <c r="BM96" s="22" t="str">
        <f ca="1">+IF(Tabla1[[#This Row],[FECHA INGRESO]]&gt;=44986,IF((TODAY()-Tabla1[[#This Row],[FECHA INGRESO]])&gt;=50,"ALERTA","TODAVÍA FALTA"),"N/A")</f>
        <v>N/A</v>
      </c>
      <c r="BN96" s="7">
        <f>IFERROR((_xlfn.DAYS(Tabla1[[#This Row],[FECHA INGRESO]],Tabla1[[#This Row],[FECHA RETIRO]]))/30,"")</f>
        <v>-16.233333333333334</v>
      </c>
    </row>
    <row r="97" spans="1:66" ht="15" customHeight="1" x14ac:dyDescent="0.35">
      <c r="A97" s="21">
        <v>52727672</v>
      </c>
      <c r="B97" s="22" t="s">
        <v>933</v>
      </c>
      <c r="C97" s="23">
        <v>41771</v>
      </c>
      <c r="D97" s="23" t="s">
        <v>266</v>
      </c>
      <c r="E97" s="23" t="s">
        <v>111</v>
      </c>
      <c r="F97" s="23" t="s">
        <v>70</v>
      </c>
      <c r="G97" s="35">
        <v>43525</v>
      </c>
      <c r="H97" s="24">
        <v>24044561897</v>
      </c>
      <c r="I97" s="24" t="s">
        <v>95</v>
      </c>
      <c r="J97" s="24">
        <f>DATEDIF(Tabla1[[#This Row],[FECHA DE NACIMIENTO]],Tabla1[[#This Row],[FECHA ACTUAL]],"Y")</f>
        <v>41</v>
      </c>
      <c r="K97" s="24" t="s">
        <v>73</v>
      </c>
      <c r="L97" s="24" t="s">
        <v>112</v>
      </c>
      <c r="M97" s="24">
        <v>2</v>
      </c>
      <c r="N97" s="24">
        <v>2</v>
      </c>
      <c r="O97" s="24">
        <v>2</v>
      </c>
      <c r="P97" s="24" t="s">
        <v>101</v>
      </c>
      <c r="Q97" s="23">
        <v>29798</v>
      </c>
      <c r="R97" s="24" t="s">
        <v>76</v>
      </c>
      <c r="S97" s="25">
        <v>45119</v>
      </c>
      <c r="T97" s="24" t="s">
        <v>77</v>
      </c>
      <c r="U97" s="24">
        <v>3176206304</v>
      </c>
      <c r="V97" s="33" t="s">
        <v>934</v>
      </c>
      <c r="W97" s="24" t="s">
        <v>935</v>
      </c>
      <c r="X97" s="24" t="s">
        <v>936</v>
      </c>
      <c r="Y97" s="24" t="s">
        <v>937</v>
      </c>
      <c r="Z97" s="24" t="s">
        <v>162</v>
      </c>
      <c r="AA97" s="24">
        <v>3188604141</v>
      </c>
      <c r="AB97" s="24" t="s">
        <v>83</v>
      </c>
      <c r="AC97" s="24" t="s">
        <v>83</v>
      </c>
      <c r="AD97" s="24" t="e">
        <v>#REF!</v>
      </c>
      <c r="AE97" s="26" t="s">
        <v>151</v>
      </c>
      <c r="AF97" s="26"/>
      <c r="AG97" s="26"/>
      <c r="AH97" s="27" t="s">
        <v>184</v>
      </c>
      <c r="AI97" s="27" t="s">
        <v>120</v>
      </c>
      <c r="AJ97" s="27" t="s">
        <v>120</v>
      </c>
      <c r="AK97" s="24" t="s">
        <v>121</v>
      </c>
      <c r="AL97" s="24" t="s">
        <v>90</v>
      </c>
      <c r="AM97" s="23">
        <v>41771</v>
      </c>
      <c r="AN97" s="28">
        <v>908526</v>
      </c>
      <c r="AO97" s="28">
        <f t="shared" si="1"/>
        <v>140606</v>
      </c>
      <c r="AP97" s="24" t="s">
        <v>938</v>
      </c>
      <c r="AQ97" s="24" t="s">
        <v>412</v>
      </c>
      <c r="AR97" s="24" t="s">
        <v>901</v>
      </c>
      <c r="AS97" s="24">
        <v>4.57</v>
      </c>
      <c r="AT97" s="24">
        <v>80</v>
      </c>
      <c r="AU97" s="24">
        <v>66</v>
      </c>
      <c r="AV97" s="24">
        <v>58</v>
      </c>
      <c r="AW97" s="24">
        <v>96</v>
      </c>
      <c r="AX97" s="24"/>
      <c r="AY97" s="24"/>
      <c r="AZ97" s="24"/>
      <c r="BA97" s="24"/>
      <c r="BB97" s="24"/>
      <c r="BC97" s="24"/>
      <c r="BD97" s="24">
        <v>0</v>
      </c>
      <c r="BE97" s="24">
        <v>0</v>
      </c>
      <c r="BF97" s="23" t="s">
        <v>939</v>
      </c>
      <c r="BG97" s="23" t="s">
        <v>940</v>
      </c>
      <c r="BH97" s="23">
        <v>44532</v>
      </c>
      <c r="BI97" s="26" t="s">
        <v>466</v>
      </c>
      <c r="BJ97" s="26" t="s">
        <v>941</v>
      </c>
      <c r="BK97" s="29">
        <v>0</v>
      </c>
      <c r="BL97" s="24" t="s">
        <v>129</v>
      </c>
      <c r="BM97" s="22" t="str">
        <f ca="1">+IF(Tabla1[[#This Row],[FECHA INGRESO]]&gt;=44986,IF((TODAY()-Tabla1[[#This Row],[FECHA INGRESO]])&gt;=50,"ALERTA","TODAVÍA FALTA"),"N/A")</f>
        <v>N/A</v>
      </c>
      <c r="BN97" s="7">
        <f>IFERROR((_xlfn.DAYS(Tabla1[[#This Row],[FECHA INGRESO]],Tabla1[[#This Row],[FECHA RETIRO]]))/30,"")</f>
        <v>-92.033333333333331</v>
      </c>
    </row>
    <row r="98" spans="1:66" ht="15" customHeight="1" x14ac:dyDescent="0.35">
      <c r="A98" s="31">
        <v>1022376468</v>
      </c>
      <c r="B98" s="22" t="s">
        <v>942</v>
      </c>
      <c r="C98" s="23">
        <v>41774</v>
      </c>
      <c r="D98" s="23" t="s">
        <v>168</v>
      </c>
      <c r="E98" s="23" t="s">
        <v>110</v>
      </c>
      <c r="F98" s="23" t="s">
        <v>70</v>
      </c>
      <c r="G98" s="24"/>
      <c r="H98" s="24">
        <v>24044674197</v>
      </c>
      <c r="I98" s="24" t="s">
        <v>72</v>
      </c>
      <c r="J98" s="24">
        <f>DATEDIF(Tabla1[[#This Row],[FECHA DE NACIMIENTO]],Tabla1[[#This Row],[FECHA ACTUAL]],"Y")</f>
        <v>30</v>
      </c>
      <c r="K98" s="24" t="s">
        <v>73</v>
      </c>
      <c r="L98" s="24" t="s">
        <v>112</v>
      </c>
      <c r="M98" s="24" t="s">
        <v>77</v>
      </c>
      <c r="N98" s="24" t="s">
        <v>77</v>
      </c>
      <c r="O98" s="24">
        <v>3</v>
      </c>
      <c r="P98" s="24" t="s">
        <v>101</v>
      </c>
      <c r="Q98" s="23">
        <v>33798</v>
      </c>
      <c r="R98" s="24"/>
      <c r="S98" s="25">
        <v>45119</v>
      </c>
      <c r="T98" s="24">
        <v>6014120</v>
      </c>
      <c r="U98" s="24">
        <v>3107537427</v>
      </c>
      <c r="V98" s="24" t="s">
        <v>943</v>
      </c>
      <c r="W98" s="24" t="s">
        <v>944</v>
      </c>
      <c r="X98" s="24" t="s">
        <v>945</v>
      </c>
      <c r="Y98" s="24" t="s">
        <v>946</v>
      </c>
      <c r="Z98" s="24" t="s">
        <v>117</v>
      </c>
      <c r="AA98" s="24">
        <v>3132190362</v>
      </c>
      <c r="AB98" s="24" t="s">
        <v>77</v>
      </c>
      <c r="AC98" s="24" t="s">
        <v>77</v>
      </c>
      <c r="AD98" s="24" t="s">
        <v>77</v>
      </c>
      <c r="AE98" s="26" t="s">
        <v>183</v>
      </c>
      <c r="AF98" s="26" t="s">
        <v>947</v>
      </c>
      <c r="AG98" s="26"/>
      <c r="AH98" s="27" t="s">
        <v>184</v>
      </c>
      <c r="AI98" s="27" t="s">
        <v>185</v>
      </c>
      <c r="AJ98" s="27" t="s">
        <v>185</v>
      </c>
      <c r="AK98" s="24" t="s">
        <v>121</v>
      </c>
      <c r="AL98" s="24"/>
      <c r="AM98" s="23">
        <v>41774</v>
      </c>
      <c r="AN98" s="28">
        <v>776250</v>
      </c>
      <c r="AO98" s="28">
        <f t="shared" si="1"/>
        <v>140606</v>
      </c>
      <c r="AP98" s="24"/>
      <c r="AQ98" s="24"/>
      <c r="AR98" s="24"/>
      <c r="AS98" s="24"/>
      <c r="AT98" s="24" t="e">
        <v>#N/A</v>
      </c>
      <c r="AU98" s="24" t="e">
        <v>#N/A</v>
      </c>
      <c r="AV98" s="24" t="e">
        <v>#N/A</v>
      </c>
      <c r="AW98" s="24"/>
      <c r="AX98" s="24"/>
      <c r="AY98" s="24" t="s">
        <v>727</v>
      </c>
      <c r="AZ98" s="24" t="s">
        <v>948</v>
      </c>
      <c r="BA98" s="24"/>
      <c r="BB98" s="24"/>
      <c r="BC98" s="24"/>
      <c r="BD98" s="24">
        <v>0</v>
      </c>
      <c r="BE98" s="24">
        <v>0</v>
      </c>
      <c r="BF98" s="23"/>
      <c r="BG98" s="23"/>
      <c r="BH98" s="23">
        <v>42391</v>
      </c>
      <c r="BI98" s="26"/>
      <c r="BJ98" s="26"/>
      <c r="BK98" s="29">
        <v>0</v>
      </c>
      <c r="BL98" s="24" t="s">
        <v>129</v>
      </c>
      <c r="BM98" s="22" t="str">
        <f ca="1">+IF(Tabla1[[#This Row],[FECHA INGRESO]]&gt;=44986,IF((TODAY()-Tabla1[[#This Row],[FECHA INGRESO]])&gt;=50,"ALERTA","TODAVÍA FALTA"),"N/A")</f>
        <v>N/A</v>
      </c>
      <c r="BN98" s="7">
        <f>IFERROR((_xlfn.DAYS(Tabla1[[#This Row],[FECHA INGRESO]],Tabla1[[#This Row],[FECHA RETIRO]]))/30,"")</f>
        <v>-20.566666666666666</v>
      </c>
    </row>
    <row r="99" spans="1:66" x14ac:dyDescent="0.35">
      <c r="A99" s="21">
        <v>1077438392</v>
      </c>
      <c r="B99" s="22" t="s">
        <v>949</v>
      </c>
      <c r="C99" s="23">
        <v>41786</v>
      </c>
      <c r="D99" s="23" t="s">
        <v>188</v>
      </c>
      <c r="E99" s="23" t="s">
        <v>110</v>
      </c>
      <c r="F99" s="23" t="s">
        <v>70</v>
      </c>
      <c r="G99" s="24" t="s">
        <v>950</v>
      </c>
      <c r="H99" s="24">
        <v>24044993355</v>
      </c>
      <c r="I99" s="24" t="s">
        <v>95</v>
      </c>
      <c r="J99" s="24">
        <f>DATEDIF(Tabla1[[#This Row],[FECHA DE NACIMIENTO]],Tabla1[[#This Row],[FECHA ACTUAL]],"Y")</f>
        <v>34</v>
      </c>
      <c r="K99" s="24" t="s">
        <v>73</v>
      </c>
      <c r="L99" s="24" t="s">
        <v>234</v>
      </c>
      <c r="M99" s="24">
        <v>1</v>
      </c>
      <c r="N99" s="24">
        <v>1</v>
      </c>
      <c r="O99" s="24">
        <v>2</v>
      </c>
      <c r="P99" s="24" t="s">
        <v>101</v>
      </c>
      <c r="Q99" s="23">
        <v>32441</v>
      </c>
      <c r="R99" s="24" t="s">
        <v>76</v>
      </c>
      <c r="S99" s="25">
        <v>45119</v>
      </c>
      <c r="T99" s="24">
        <v>2331535</v>
      </c>
      <c r="U99" s="24">
        <v>3212824440</v>
      </c>
      <c r="V99" s="24" t="s">
        <v>951</v>
      </c>
      <c r="W99" s="24" t="s">
        <v>952</v>
      </c>
      <c r="X99" s="24" t="s">
        <v>953</v>
      </c>
      <c r="Y99" s="24" t="s">
        <v>954</v>
      </c>
      <c r="Z99" s="24" t="s">
        <v>82</v>
      </c>
      <c r="AA99" s="24">
        <v>3202736809</v>
      </c>
      <c r="AB99" s="24" t="s">
        <v>83</v>
      </c>
      <c r="AC99" s="24" t="s">
        <v>83</v>
      </c>
      <c r="AD99" s="24" t="e">
        <v>#REF!</v>
      </c>
      <c r="AE99" s="26" t="s">
        <v>151</v>
      </c>
      <c r="AF99" s="26"/>
      <c r="AG99" s="26">
        <v>0</v>
      </c>
      <c r="AH99" s="27" t="s">
        <v>955</v>
      </c>
      <c r="AI99" s="27" t="s">
        <v>120</v>
      </c>
      <c r="AJ99" s="27" t="s">
        <v>120</v>
      </c>
      <c r="AK99" s="24" t="s">
        <v>121</v>
      </c>
      <c r="AL99" s="24" t="s">
        <v>90</v>
      </c>
      <c r="AM99" s="23">
        <v>41786</v>
      </c>
      <c r="AN99" s="28">
        <v>1160000</v>
      </c>
      <c r="AO99" s="28">
        <f t="shared" si="1"/>
        <v>140606</v>
      </c>
      <c r="AP99" s="24">
        <v>0</v>
      </c>
      <c r="AQ99" s="24" t="s">
        <v>663</v>
      </c>
      <c r="AR99" s="24" t="s">
        <v>441</v>
      </c>
      <c r="AS99" s="24">
        <v>4</v>
      </c>
      <c r="AT99" s="24">
        <v>83</v>
      </c>
      <c r="AU99" s="24">
        <v>81</v>
      </c>
      <c r="AV99" s="24">
        <v>84</v>
      </c>
      <c r="AW99" s="24">
        <v>81</v>
      </c>
      <c r="AX99" s="24">
        <v>0</v>
      </c>
      <c r="AY99" s="24" t="s">
        <v>956</v>
      </c>
      <c r="AZ99" s="24" t="s">
        <v>808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3" t="s">
        <v>957</v>
      </c>
      <c r="BG99" s="23" t="s">
        <v>958</v>
      </c>
      <c r="BH99" s="23" t="s">
        <v>75</v>
      </c>
      <c r="BI99" s="26">
        <v>0</v>
      </c>
      <c r="BJ99" s="26">
        <v>0</v>
      </c>
      <c r="BK99" s="29">
        <v>0</v>
      </c>
      <c r="BL99" s="24" t="s">
        <v>91</v>
      </c>
      <c r="BM99" s="22" t="str">
        <f ca="1">+IF(Tabla1[[#This Row],[FECHA INGRESO]]&gt;=44986,IF((TODAY()-Tabla1[[#This Row],[FECHA INGRESO]])&gt;=50,"ALERTA","TODAVÍA FALTA"),"N/A")</f>
        <v>N/A</v>
      </c>
      <c r="BN99" s="7" t="str">
        <f>IFERROR((_xlfn.DAYS(Tabla1[[#This Row],[FECHA INGRESO]],Tabla1[[#This Row],[FECHA RETIRO]]))/30,"")</f>
        <v/>
      </c>
    </row>
    <row r="100" spans="1:66" ht="15" customHeight="1" x14ac:dyDescent="0.35">
      <c r="A100" s="31">
        <v>1013646280</v>
      </c>
      <c r="B100" s="22" t="s">
        <v>959</v>
      </c>
      <c r="C100" s="23">
        <v>41787</v>
      </c>
      <c r="D100" s="23" t="s">
        <v>188</v>
      </c>
      <c r="E100" s="24" t="s">
        <v>94</v>
      </c>
      <c r="F100" s="23" t="s">
        <v>70</v>
      </c>
      <c r="G100" s="24"/>
      <c r="H100" s="24">
        <v>24044959324</v>
      </c>
      <c r="I100" s="24" t="s">
        <v>95</v>
      </c>
      <c r="J100" s="24">
        <f>DATEDIF(Tabla1[[#This Row],[FECHA DE NACIMIENTO]],Tabla1[[#This Row],[FECHA ACTUAL]],"Y")</f>
        <v>29</v>
      </c>
      <c r="K100" s="24" t="s">
        <v>96</v>
      </c>
      <c r="L100" s="24" t="s">
        <v>112</v>
      </c>
      <c r="M100" s="24">
        <v>2</v>
      </c>
      <c r="N100" s="24">
        <v>2</v>
      </c>
      <c r="O100" s="24">
        <v>3</v>
      </c>
      <c r="P100" s="24" t="s">
        <v>101</v>
      </c>
      <c r="Q100" s="23">
        <v>34344</v>
      </c>
      <c r="R100" s="24" t="s">
        <v>76</v>
      </c>
      <c r="S100" s="25">
        <v>45119</v>
      </c>
      <c r="T100" s="24" t="s">
        <v>77</v>
      </c>
      <c r="U100" s="24">
        <v>3195182599</v>
      </c>
      <c r="V100" s="24" t="s">
        <v>960</v>
      </c>
      <c r="W100" s="24" t="s">
        <v>961</v>
      </c>
      <c r="X100" s="24" t="s">
        <v>962</v>
      </c>
      <c r="Y100" s="24" t="s">
        <v>963</v>
      </c>
      <c r="Z100" s="24" t="s">
        <v>117</v>
      </c>
      <c r="AA100" s="24">
        <v>3125880694</v>
      </c>
      <c r="AB100" s="24" t="s">
        <v>77</v>
      </c>
      <c r="AC100" s="24" t="s">
        <v>77</v>
      </c>
      <c r="AD100" s="24" t="s">
        <v>77</v>
      </c>
      <c r="AE100" s="26" t="s">
        <v>183</v>
      </c>
      <c r="AF100" s="26" t="s">
        <v>964</v>
      </c>
      <c r="AG100" s="26"/>
      <c r="AH100" s="27" t="s">
        <v>184</v>
      </c>
      <c r="AI100" s="27" t="s">
        <v>120</v>
      </c>
      <c r="AJ100" s="27" t="s">
        <v>120</v>
      </c>
      <c r="AK100" s="24" t="s">
        <v>121</v>
      </c>
      <c r="AL100" s="24"/>
      <c r="AM100" s="23">
        <v>41787</v>
      </c>
      <c r="AN100" s="28">
        <v>724500</v>
      </c>
      <c r="AO100" s="28">
        <f t="shared" si="1"/>
        <v>140606</v>
      </c>
      <c r="AP100" s="24"/>
      <c r="AQ100" s="24"/>
      <c r="AR100" s="24"/>
      <c r="AS100" s="24"/>
      <c r="AT100" s="24" t="e">
        <v>#N/A</v>
      </c>
      <c r="AU100" s="24" t="e">
        <v>#N/A</v>
      </c>
      <c r="AV100" s="24" t="e">
        <v>#N/A</v>
      </c>
      <c r="AW100" s="24"/>
      <c r="AX100" s="24"/>
      <c r="AY100" s="24"/>
      <c r="AZ100" s="24"/>
      <c r="BA100" s="24"/>
      <c r="BB100" s="24"/>
      <c r="BC100" s="24"/>
      <c r="BD100" s="24">
        <v>0</v>
      </c>
      <c r="BE100" s="24">
        <v>0</v>
      </c>
      <c r="BF100" s="23">
        <v>42551</v>
      </c>
      <c r="BG100" s="23">
        <v>42570</v>
      </c>
      <c r="BH100" s="23">
        <v>42588</v>
      </c>
      <c r="BI100" s="26"/>
      <c r="BJ100" s="26"/>
      <c r="BK100" s="29">
        <v>0</v>
      </c>
      <c r="BL100" s="24" t="s">
        <v>129</v>
      </c>
      <c r="BM100" s="22" t="str">
        <f ca="1">+IF(Tabla1[[#This Row],[FECHA INGRESO]]&gt;=44986,IF((TODAY()-Tabla1[[#This Row],[FECHA INGRESO]])&gt;=50,"ALERTA","TODAVÍA FALTA"),"N/A")</f>
        <v>N/A</v>
      </c>
      <c r="BN100" s="7">
        <f>IFERROR((_xlfn.DAYS(Tabla1[[#This Row],[FECHA INGRESO]],Tabla1[[#This Row],[FECHA RETIRO]]))/30,"")</f>
        <v>-26.7</v>
      </c>
    </row>
    <row r="101" spans="1:66" x14ac:dyDescent="0.35">
      <c r="A101" s="34">
        <v>11225674</v>
      </c>
      <c r="B101" s="22" t="s">
        <v>965</v>
      </c>
      <c r="C101" s="23">
        <v>41794</v>
      </c>
      <c r="D101" s="23" t="s">
        <v>266</v>
      </c>
      <c r="E101" s="24" t="s">
        <v>94</v>
      </c>
      <c r="F101" s="23" t="s">
        <v>70</v>
      </c>
      <c r="G101" s="24" t="s">
        <v>966</v>
      </c>
      <c r="H101" s="24">
        <v>24045128255</v>
      </c>
      <c r="I101" s="24" t="s">
        <v>72</v>
      </c>
      <c r="J101" s="24">
        <f>DATEDIF(Tabla1[[#This Row],[FECHA DE NACIMIENTO]],Tabla1[[#This Row],[FECHA ACTUAL]],"Y")</f>
        <v>42</v>
      </c>
      <c r="K101" s="24" t="s">
        <v>96</v>
      </c>
      <c r="L101" s="24" t="s">
        <v>112</v>
      </c>
      <c r="M101" s="24" t="s">
        <v>77</v>
      </c>
      <c r="N101" s="24" t="s">
        <v>77</v>
      </c>
      <c r="O101" s="24">
        <v>3</v>
      </c>
      <c r="P101" s="24" t="s">
        <v>101</v>
      </c>
      <c r="Q101" s="23">
        <v>29568</v>
      </c>
      <c r="R101" s="24" t="s">
        <v>967</v>
      </c>
      <c r="S101" s="25">
        <v>45119</v>
      </c>
      <c r="T101" s="24" t="s">
        <v>77</v>
      </c>
      <c r="U101" s="24">
        <v>3103240504</v>
      </c>
      <c r="V101" s="33" t="s">
        <v>968</v>
      </c>
      <c r="W101" s="24" t="s">
        <v>969</v>
      </c>
      <c r="X101" s="24" t="s">
        <v>970</v>
      </c>
      <c r="Y101" s="24" t="s">
        <v>971</v>
      </c>
      <c r="Z101" s="24" t="s">
        <v>117</v>
      </c>
      <c r="AA101" s="24">
        <v>8353207</v>
      </c>
      <c r="AB101" s="24" t="s">
        <v>77</v>
      </c>
      <c r="AC101" s="24" t="s">
        <v>77</v>
      </c>
      <c r="AD101" s="24" t="s">
        <v>77</v>
      </c>
      <c r="AE101" s="26" t="s">
        <v>102</v>
      </c>
      <c r="AF101" s="26"/>
      <c r="AG101" s="26" t="s">
        <v>972</v>
      </c>
      <c r="AH101" s="27" t="s">
        <v>973</v>
      </c>
      <c r="AI101" s="27" t="s">
        <v>260</v>
      </c>
      <c r="AJ101" s="27" t="s">
        <v>260</v>
      </c>
      <c r="AK101" s="24" t="s">
        <v>89</v>
      </c>
      <c r="AL101" s="24" t="s">
        <v>90</v>
      </c>
      <c r="AM101" s="23">
        <v>41794</v>
      </c>
      <c r="AN101" s="28">
        <v>1228038.22</v>
      </c>
      <c r="AO101" s="28">
        <f t="shared" si="1"/>
        <v>140606</v>
      </c>
      <c r="AP101" s="24"/>
      <c r="AQ101" s="24"/>
      <c r="AR101" s="24" t="s">
        <v>974</v>
      </c>
      <c r="AS101" s="24">
        <v>4.88</v>
      </c>
      <c r="AT101" s="24">
        <v>89</v>
      </c>
      <c r="AU101" s="24">
        <v>74</v>
      </c>
      <c r="AV101" s="24">
        <v>85</v>
      </c>
      <c r="AW101" s="24">
        <v>75</v>
      </c>
      <c r="AX101" s="24" t="s">
        <v>975</v>
      </c>
      <c r="AY101" s="24"/>
      <c r="AZ101" s="24"/>
      <c r="BA101" s="24"/>
      <c r="BB101" s="24"/>
      <c r="BC101" s="24"/>
      <c r="BD101" s="24">
        <v>0</v>
      </c>
      <c r="BE101" s="24">
        <v>0</v>
      </c>
      <c r="BF101" s="23" t="s">
        <v>976</v>
      </c>
      <c r="BG101" s="23" t="s">
        <v>977</v>
      </c>
      <c r="BH101" s="23">
        <v>44484</v>
      </c>
      <c r="BI101" s="26" t="s">
        <v>127</v>
      </c>
      <c r="BJ101" s="26" t="s">
        <v>978</v>
      </c>
      <c r="BK101" s="29">
        <v>0</v>
      </c>
      <c r="BL101" s="24" t="s">
        <v>129</v>
      </c>
      <c r="BM101" s="22" t="str">
        <f ca="1">+IF(Tabla1[[#This Row],[FECHA INGRESO]]&gt;=44986,IF((TODAY()-Tabla1[[#This Row],[FECHA INGRESO]])&gt;=50,"ALERTA","TODAVÍA FALTA"),"N/A")</f>
        <v>N/A</v>
      </c>
      <c r="BN101" s="7">
        <f>IFERROR((_xlfn.DAYS(Tabla1[[#This Row],[FECHA INGRESO]],Tabla1[[#This Row],[FECHA RETIRO]]))/30,"")</f>
        <v>-89.666666666666671</v>
      </c>
    </row>
    <row r="102" spans="1:66" ht="15" customHeight="1" x14ac:dyDescent="0.35">
      <c r="A102" s="31">
        <v>1073690328</v>
      </c>
      <c r="B102" s="22" t="s">
        <v>979</v>
      </c>
      <c r="C102" s="23">
        <v>41801</v>
      </c>
      <c r="D102" s="23" t="s">
        <v>188</v>
      </c>
      <c r="E102" s="23" t="s">
        <v>111</v>
      </c>
      <c r="F102" s="23" t="s">
        <v>70</v>
      </c>
      <c r="G102" s="24"/>
      <c r="H102" s="24">
        <v>24036789865</v>
      </c>
      <c r="I102" s="24" t="s">
        <v>72</v>
      </c>
      <c r="J102" s="24">
        <f>DATEDIF(Tabla1[[#This Row],[FECHA DE NACIMIENTO]],Tabla1[[#This Row],[FECHA ACTUAL]],"Y")</f>
        <v>32</v>
      </c>
      <c r="K102" s="24" t="s">
        <v>96</v>
      </c>
      <c r="L102" s="24" t="s">
        <v>112</v>
      </c>
      <c r="M102" s="24" t="s">
        <v>77</v>
      </c>
      <c r="N102" s="24" t="s">
        <v>77</v>
      </c>
      <c r="O102" s="24">
        <v>2</v>
      </c>
      <c r="P102" s="24" t="s">
        <v>101</v>
      </c>
      <c r="Q102" s="23">
        <v>33323</v>
      </c>
      <c r="R102" s="24" t="s">
        <v>736</v>
      </c>
      <c r="S102" s="25">
        <v>45119</v>
      </c>
      <c r="T102" s="24" t="s">
        <v>77</v>
      </c>
      <c r="U102" s="24">
        <v>3134590483</v>
      </c>
      <c r="V102" s="24" t="s">
        <v>980</v>
      </c>
      <c r="W102" s="24" t="s">
        <v>981</v>
      </c>
      <c r="X102" s="24" t="s">
        <v>982</v>
      </c>
      <c r="Y102" s="24" t="s">
        <v>983</v>
      </c>
      <c r="Z102" s="24" t="s">
        <v>285</v>
      </c>
      <c r="AA102" s="24">
        <v>3114715131</v>
      </c>
      <c r="AB102" s="24" t="s">
        <v>77</v>
      </c>
      <c r="AC102" s="24" t="s">
        <v>77</v>
      </c>
      <c r="AD102" s="24" t="s">
        <v>77</v>
      </c>
      <c r="AE102" s="26" t="s">
        <v>183</v>
      </c>
      <c r="AF102" s="26" t="s">
        <v>984</v>
      </c>
      <c r="AG102" s="26"/>
      <c r="AH102" s="27" t="s">
        <v>163</v>
      </c>
      <c r="AI102" s="27" t="s">
        <v>985</v>
      </c>
      <c r="AJ102" s="27" t="s">
        <v>487</v>
      </c>
      <c r="AK102" s="24" t="s">
        <v>121</v>
      </c>
      <c r="AL102" s="24" t="s">
        <v>90</v>
      </c>
      <c r="AM102" s="23">
        <v>41801</v>
      </c>
      <c r="AN102" s="28">
        <v>1086750</v>
      </c>
      <c r="AO102" s="28">
        <f t="shared" si="1"/>
        <v>140606</v>
      </c>
      <c r="AP102" s="24" t="s">
        <v>986</v>
      </c>
      <c r="AQ102" s="24"/>
      <c r="AR102" s="24" t="s">
        <v>700</v>
      </c>
      <c r="AS102" s="24"/>
      <c r="AT102" s="24" t="e">
        <v>#N/A</v>
      </c>
      <c r="AU102" s="24" t="e">
        <v>#N/A</v>
      </c>
      <c r="AV102" s="24" t="e">
        <v>#N/A</v>
      </c>
      <c r="AW102" s="24"/>
      <c r="AX102" s="24">
        <v>42309</v>
      </c>
      <c r="AY102" s="24" t="s">
        <v>987</v>
      </c>
      <c r="AZ102" s="24" t="s">
        <v>988</v>
      </c>
      <c r="BA102" s="24"/>
      <c r="BB102" s="24"/>
      <c r="BC102" s="24"/>
      <c r="BD102" s="24">
        <v>0</v>
      </c>
      <c r="BE102" s="24">
        <v>0</v>
      </c>
      <c r="BF102" s="23">
        <v>42920</v>
      </c>
      <c r="BG102" s="23">
        <v>42938</v>
      </c>
      <c r="BH102" s="23">
        <v>43038</v>
      </c>
      <c r="BI102" s="26" t="s">
        <v>127</v>
      </c>
      <c r="BJ102" s="26" t="s">
        <v>989</v>
      </c>
      <c r="BK102" s="29">
        <v>214292</v>
      </c>
      <c r="BL102" s="24" t="s">
        <v>129</v>
      </c>
      <c r="BM102" s="22" t="str">
        <f ca="1">+IF(Tabla1[[#This Row],[FECHA INGRESO]]&gt;=44986,IF((TODAY()-Tabla1[[#This Row],[FECHA INGRESO]])&gt;=50,"ALERTA","TODAVÍA FALTA"),"N/A")</f>
        <v>N/A</v>
      </c>
      <c r="BN102" s="7">
        <f>IFERROR((_xlfn.DAYS(Tabla1[[#This Row],[FECHA INGRESO]],Tabla1[[#This Row],[FECHA RETIRO]]))/30,"")</f>
        <v>-41.233333333333334</v>
      </c>
    </row>
    <row r="103" spans="1:66" ht="15" customHeight="1" x14ac:dyDescent="0.35">
      <c r="A103" s="31">
        <v>1026294351</v>
      </c>
      <c r="B103" s="22" t="s">
        <v>990</v>
      </c>
      <c r="C103" s="23">
        <v>41827</v>
      </c>
      <c r="D103" s="23" t="s">
        <v>131</v>
      </c>
      <c r="E103" s="23" t="s">
        <v>111</v>
      </c>
      <c r="F103" s="23" t="s">
        <v>70</v>
      </c>
      <c r="G103" s="24"/>
      <c r="H103" s="24">
        <v>24045817663</v>
      </c>
      <c r="I103" s="24" t="s">
        <v>95</v>
      </c>
      <c r="J103" s="24">
        <f>DATEDIF(Tabla1[[#This Row],[FECHA DE NACIMIENTO]],Tabla1[[#This Row],[FECHA ACTUAL]],"Y")</f>
        <v>27</v>
      </c>
      <c r="K103" s="24" t="s">
        <v>96</v>
      </c>
      <c r="L103" s="24" t="s">
        <v>112</v>
      </c>
      <c r="M103" s="24" t="s">
        <v>77</v>
      </c>
      <c r="N103" s="24" t="s">
        <v>77</v>
      </c>
      <c r="O103" s="24">
        <v>2</v>
      </c>
      <c r="P103" s="24" t="s">
        <v>101</v>
      </c>
      <c r="Q103" s="23">
        <v>35128</v>
      </c>
      <c r="R103" s="24" t="s">
        <v>76</v>
      </c>
      <c r="S103" s="25">
        <v>45119</v>
      </c>
      <c r="T103" s="24" t="s">
        <v>77</v>
      </c>
      <c r="U103" s="24">
        <v>3192801803</v>
      </c>
      <c r="V103" s="24" t="s">
        <v>991</v>
      </c>
      <c r="W103" s="24" t="s">
        <v>992</v>
      </c>
      <c r="X103" s="24" t="s">
        <v>626</v>
      </c>
      <c r="Y103" s="24" t="s">
        <v>993</v>
      </c>
      <c r="Z103" s="24" t="s">
        <v>117</v>
      </c>
      <c r="AA103" s="24">
        <v>3125174451</v>
      </c>
      <c r="AB103" s="24" t="s">
        <v>77</v>
      </c>
      <c r="AC103" s="24" t="s">
        <v>77</v>
      </c>
      <c r="AD103" s="24" t="s">
        <v>77</v>
      </c>
      <c r="AE103" s="26" t="s">
        <v>151</v>
      </c>
      <c r="AF103" s="26"/>
      <c r="AG103" s="26" t="s">
        <v>994</v>
      </c>
      <c r="AH103" s="27" t="s">
        <v>460</v>
      </c>
      <c r="AI103" s="27" t="s">
        <v>185</v>
      </c>
      <c r="AJ103" s="27" t="s">
        <v>185</v>
      </c>
      <c r="AK103" s="24" t="s">
        <v>121</v>
      </c>
      <c r="AL103" s="24" t="s">
        <v>90</v>
      </c>
      <c r="AM103" s="23">
        <v>41827</v>
      </c>
      <c r="AN103" s="28">
        <v>931500</v>
      </c>
      <c r="AO103" s="28">
        <f t="shared" si="1"/>
        <v>140606</v>
      </c>
      <c r="AP103" s="24" t="s">
        <v>995</v>
      </c>
      <c r="AQ103" s="24" t="s">
        <v>608</v>
      </c>
      <c r="AR103" s="24" t="s">
        <v>996</v>
      </c>
      <c r="AS103" s="24"/>
      <c r="AT103" s="24">
        <v>83</v>
      </c>
      <c r="AU103" s="24" t="e">
        <v>#N/A</v>
      </c>
      <c r="AV103" s="24" t="e">
        <v>#N/A</v>
      </c>
      <c r="AW103" s="24"/>
      <c r="AX103" s="24"/>
      <c r="AY103" s="24" t="s">
        <v>997</v>
      </c>
      <c r="AZ103" s="24"/>
      <c r="BA103" s="24"/>
      <c r="BB103" s="24"/>
      <c r="BC103" s="24"/>
      <c r="BD103" s="24">
        <v>0</v>
      </c>
      <c r="BE103" s="24">
        <v>0</v>
      </c>
      <c r="BF103" s="23">
        <v>42826</v>
      </c>
      <c r="BG103" s="23">
        <v>42846</v>
      </c>
      <c r="BH103" s="23">
        <v>43318</v>
      </c>
      <c r="BI103" s="26" t="s">
        <v>143</v>
      </c>
      <c r="BJ103" s="26" t="s">
        <v>738</v>
      </c>
      <c r="BK103" s="29">
        <v>936250</v>
      </c>
      <c r="BL103" s="24" t="s">
        <v>129</v>
      </c>
      <c r="BM103" s="22" t="str">
        <f ca="1">+IF(Tabla1[[#This Row],[FECHA INGRESO]]&gt;=44986,IF((TODAY()-Tabla1[[#This Row],[FECHA INGRESO]])&gt;=50,"ALERTA","TODAVÍA FALTA"),"N/A")</f>
        <v>N/A</v>
      </c>
      <c r="BN103" s="7">
        <f>IFERROR((_xlfn.DAYS(Tabla1[[#This Row],[FECHA INGRESO]],Tabla1[[#This Row],[FECHA RETIRO]]))/30,"")</f>
        <v>-49.7</v>
      </c>
    </row>
    <row r="104" spans="1:66" ht="15" customHeight="1" x14ac:dyDescent="0.35">
      <c r="A104" s="31">
        <v>1026282490</v>
      </c>
      <c r="B104" s="22" t="s">
        <v>998</v>
      </c>
      <c r="C104" s="23">
        <v>41830</v>
      </c>
      <c r="D104" s="23" t="s">
        <v>168</v>
      </c>
      <c r="E104" s="23" t="s">
        <v>111</v>
      </c>
      <c r="F104" s="23" t="s">
        <v>70</v>
      </c>
      <c r="G104" s="24"/>
      <c r="H104" s="24">
        <v>24045949065</v>
      </c>
      <c r="I104" s="24" t="s">
        <v>95</v>
      </c>
      <c r="J104" s="24">
        <f>DATEDIF(Tabla1[[#This Row],[FECHA DE NACIMIENTO]],Tabla1[[#This Row],[FECHA ACTUAL]],"Y")</f>
        <v>30</v>
      </c>
      <c r="K104" s="24" t="s">
        <v>73</v>
      </c>
      <c r="L104" s="24" t="s">
        <v>112</v>
      </c>
      <c r="M104" s="24" t="s">
        <v>77</v>
      </c>
      <c r="N104" s="24" t="s">
        <v>77</v>
      </c>
      <c r="O104" s="24">
        <v>2</v>
      </c>
      <c r="P104" s="24" t="s">
        <v>101</v>
      </c>
      <c r="Q104" s="23">
        <v>33969</v>
      </c>
      <c r="R104" s="24" t="s">
        <v>76</v>
      </c>
      <c r="S104" s="25">
        <v>45119</v>
      </c>
      <c r="T104" s="24" t="s">
        <v>77</v>
      </c>
      <c r="U104" s="24">
        <v>3114425220</v>
      </c>
      <c r="V104" s="24" t="s">
        <v>999</v>
      </c>
      <c r="W104" s="24" t="s">
        <v>1000</v>
      </c>
      <c r="X104" s="24" t="s">
        <v>1001</v>
      </c>
      <c r="Y104" s="24" t="s">
        <v>1002</v>
      </c>
      <c r="Z104" s="24" t="s">
        <v>285</v>
      </c>
      <c r="AA104" s="24">
        <v>3138256299</v>
      </c>
      <c r="AB104" s="24" t="s">
        <v>77</v>
      </c>
      <c r="AC104" s="24" t="s">
        <v>77</v>
      </c>
      <c r="AD104" s="24" t="s">
        <v>77</v>
      </c>
      <c r="AE104" s="26" t="s">
        <v>183</v>
      </c>
      <c r="AF104" s="26" t="s">
        <v>1003</v>
      </c>
      <c r="AG104" s="26"/>
      <c r="AH104" s="27" t="s">
        <v>184</v>
      </c>
      <c r="AI104" s="27" t="s">
        <v>877</v>
      </c>
      <c r="AJ104" s="27" t="s">
        <v>877</v>
      </c>
      <c r="AK104" s="24" t="s">
        <v>121</v>
      </c>
      <c r="AL104" s="24" t="s">
        <v>90</v>
      </c>
      <c r="AM104" s="23">
        <v>41830</v>
      </c>
      <c r="AN104" s="28">
        <v>776250</v>
      </c>
      <c r="AO104" s="28">
        <f t="shared" si="1"/>
        <v>140606</v>
      </c>
      <c r="AP104" s="24" t="s">
        <v>1004</v>
      </c>
      <c r="AQ104" s="24" t="s">
        <v>1005</v>
      </c>
      <c r="AR104" s="24" t="s">
        <v>440</v>
      </c>
      <c r="AS104" s="24"/>
      <c r="AT104" s="24" t="e">
        <v>#N/A</v>
      </c>
      <c r="AU104" s="24" t="e">
        <v>#N/A</v>
      </c>
      <c r="AV104" s="24" t="e">
        <v>#N/A</v>
      </c>
      <c r="AW104" s="24"/>
      <c r="AX104" s="24"/>
      <c r="AY104" s="24"/>
      <c r="AZ104" s="24" t="s">
        <v>1006</v>
      </c>
      <c r="BA104" s="24"/>
      <c r="BB104" s="24"/>
      <c r="BC104" s="24"/>
      <c r="BD104" s="24">
        <v>0</v>
      </c>
      <c r="BE104" s="24">
        <v>0</v>
      </c>
      <c r="BF104" s="23" t="s">
        <v>1007</v>
      </c>
      <c r="BG104" s="23" t="s">
        <v>1008</v>
      </c>
      <c r="BH104" s="23">
        <v>43075</v>
      </c>
      <c r="BI104" s="26" t="s">
        <v>127</v>
      </c>
      <c r="BJ104" s="26" t="s">
        <v>273</v>
      </c>
      <c r="BK104" s="29">
        <v>152083</v>
      </c>
      <c r="BL104" s="24" t="s">
        <v>129</v>
      </c>
      <c r="BM104" s="22" t="str">
        <f ca="1">+IF(Tabla1[[#This Row],[FECHA INGRESO]]&gt;=44986,IF((TODAY()-Tabla1[[#This Row],[FECHA INGRESO]])&gt;=50,"ALERTA","TODAVÍA FALTA"),"N/A")</f>
        <v>N/A</v>
      </c>
      <c r="BN104" s="7">
        <f>IFERROR((_xlfn.DAYS(Tabla1[[#This Row],[FECHA INGRESO]],Tabla1[[#This Row],[FECHA RETIRO]]))/30,"")</f>
        <v>-41.5</v>
      </c>
    </row>
    <row r="105" spans="1:66" ht="15" customHeight="1" x14ac:dyDescent="0.35">
      <c r="A105" s="31">
        <v>80257067</v>
      </c>
      <c r="B105" s="22" t="s">
        <v>1009</v>
      </c>
      <c r="C105" s="23">
        <v>41837</v>
      </c>
      <c r="D105" s="23" t="s">
        <v>188</v>
      </c>
      <c r="E105" s="24" t="s">
        <v>94</v>
      </c>
      <c r="F105" s="23" t="s">
        <v>70</v>
      </c>
      <c r="G105" s="24"/>
      <c r="H105" s="24">
        <v>24046186704</v>
      </c>
      <c r="I105" s="24" t="s">
        <v>72</v>
      </c>
      <c r="J105" s="24">
        <f>DATEDIF(Tabla1[[#This Row],[FECHA DE NACIMIENTO]],Tabla1[[#This Row],[FECHA ACTUAL]],"Y")</f>
        <v>40</v>
      </c>
      <c r="K105" s="24" t="s">
        <v>73</v>
      </c>
      <c r="L105" s="24" t="s">
        <v>234</v>
      </c>
      <c r="M105" s="24">
        <v>1</v>
      </c>
      <c r="N105" s="24">
        <v>2</v>
      </c>
      <c r="O105" s="24">
        <v>2</v>
      </c>
      <c r="P105" s="24" t="s">
        <v>75</v>
      </c>
      <c r="Q105" s="23">
        <v>30468</v>
      </c>
      <c r="R105" s="24"/>
      <c r="S105" s="25">
        <v>45119</v>
      </c>
      <c r="T105" s="24">
        <v>4855024</v>
      </c>
      <c r="U105" s="24">
        <v>3138258004</v>
      </c>
      <c r="V105" s="24" t="e">
        <v>#N/A</v>
      </c>
      <c r="W105" s="24" t="s">
        <v>1010</v>
      </c>
      <c r="X105" s="24"/>
      <c r="Y105" s="24" t="s">
        <v>1011</v>
      </c>
      <c r="Z105" s="24" t="s">
        <v>117</v>
      </c>
      <c r="AA105" s="24">
        <v>3003658126</v>
      </c>
      <c r="AB105" s="24" t="s">
        <v>77</v>
      </c>
      <c r="AC105" s="24" t="s">
        <v>77</v>
      </c>
      <c r="AD105" s="24" t="s">
        <v>77</v>
      </c>
      <c r="AE105" s="26" t="s">
        <v>151</v>
      </c>
      <c r="AF105" s="26"/>
      <c r="AG105" s="26"/>
      <c r="AH105" s="27" t="s">
        <v>184</v>
      </c>
      <c r="AI105" s="27" t="s">
        <v>185</v>
      </c>
      <c r="AJ105" s="27" t="s">
        <v>185</v>
      </c>
      <c r="AK105" s="24" t="s">
        <v>121</v>
      </c>
      <c r="AL105" s="24"/>
      <c r="AM105" s="23">
        <v>41837</v>
      </c>
      <c r="AN105" s="28">
        <v>666902.25</v>
      </c>
      <c r="AO105" s="28">
        <f t="shared" si="1"/>
        <v>140606</v>
      </c>
      <c r="AP105" s="24"/>
      <c r="AQ105" s="24"/>
      <c r="AR105" s="24"/>
      <c r="AS105" s="24"/>
      <c r="AT105" s="24" t="e">
        <v>#N/A</v>
      </c>
      <c r="AU105" s="24" t="e">
        <v>#N/A</v>
      </c>
      <c r="AV105" s="24" t="e">
        <v>#N/A</v>
      </c>
      <c r="AW105" s="24"/>
      <c r="AX105" s="24"/>
      <c r="AY105" s="24"/>
      <c r="AZ105" s="24"/>
      <c r="BA105" s="24"/>
      <c r="BB105" s="24"/>
      <c r="BC105" s="24"/>
      <c r="BD105" s="24">
        <v>0</v>
      </c>
      <c r="BE105" s="24">
        <v>0</v>
      </c>
      <c r="BF105" s="23"/>
      <c r="BG105" s="23"/>
      <c r="BH105" s="23">
        <v>42220</v>
      </c>
      <c r="BI105" s="26"/>
      <c r="BJ105" s="26"/>
      <c r="BK105" s="29">
        <v>0</v>
      </c>
      <c r="BL105" s="24" t="s">
        <v>129</v>
      </c>
      <c r="BM105" s="22" t="str">
        <f ca="1">+IF(Tabla1[[#This Row],[FECHA INGRESO]]&gt;=44986,IF((TODAY()-Tabla1[[#This Row],[FECHA INGRESO]])&gt;=50,"ALERTA","TODAVÍA FALTA"),"N/A")</f>
        <v>N/A</v>
      </c>
      <c r="BN105" s="7">
        <f>IFERROR((_xlfn.DAYS(Tabla1[[#This Row],[FECHA INGRESO]],Tabla1[[#This Row],[FECHA RETIRO]]))/30,"")</f>
        <v>-12.766666666666667</v>
      </c>
    </row>
    <row r="106" spans="1:66" ht="15" customHeight="1" x14ac:dyDescent="0.35">
      <c r="A106" s="31">
        <v>1013629125</v>
      </c>
      <c r="B106" s="22" t="s">
        <v>1012</v>
      </c>
      <c r="C106" s="23">
        <v>41841</v>
      </c>
      <c r="D106" s="23" t="s">
        <v>188</v>
      </c>
      <c r="E106" s="24" t="s">
        <v>94</v>
      </c>
      <c r="F106" s="23" t="s">
        <v>70</v>
      </c>
      <c r="G106" s="24"/>
      <c r="H106" s="24">
        <v>24046212331</v>
      </c>
      <c r="I106" s="24" t="s">
        <v>72</v>
      </c>
      <c r="J106" s="24">
        <f>DATEDIF(Tabla1[[#This Row],[FECHA DE NACIMIENTO]],Tabla1[[#This Row],[FECHA ACTUAL]],"Y")</f>
        <v>31</v>
      </c>
      <c r="K106" s="24" t="s">
        <v>73</v>
      </c>
      <c r="L106" s="24" t="s">
        <v>112</v>
      </c>
      <c r="M106" s="24">
        <v>1</v>
      </c>
      <c r="N106" s="24">
        <v>1</v>
      </c>
      <c r="O106" s="24">
        <v>2</v>
      </c>
      <c r="P106" s="24" t="s">
        <v>101</v>
      </c>
      <c r="Q106" s="23">
        <v>33618</v>
      </c>
      <c r="R106" s="24"/>
      <c r="S106" s="25">
        <v>45119</v>
      </c>
      <c r="T106" s="24">
        <v>3654053</v>
      </c>
      <c r="U106" s="24">
        <v>3195567969</v>
      </c>
      <c r="V106" s="24" t="s">
        <v>1013</v>
      </c>
      <c r="W106" s="24" t="s">
        <v>1014</v>
      </c>
      <c r="X106" s="24" t="s">
        <v>1015</v>
      </c>
      <c r="Y106" s="24" t="s">
        <v>1016</v>
      </c>
      <c r="Z106" s="24" t="s">
        <v>162</v>
      </c>
      <c r="AA106" s="24"/>
      <c r="AB106" s="24" t="s">
        <v>77</v>
      </c>
      <c r="AC106" s="24" t="s">
        <v>77</v>
      </c>
      <c r="AD106" s="24" t="s">
        <v>77</v>
      </c>
      <c r="AE106" s="26" t="s">
        <v>151</v>
      </c>
      <c r="AF106" s="26" t="s">
        <v>1017</v>
      </c>
      <c r="AG106" s="26"/>
      <c r="AH106" s="27" t="s">
        <v>184</v>
      </c>
      <c r="AI106" s="27" t="s">
        <v>185</v>
      </c>
      <c r="AJ106" s="27" t="s">
        <v>185</v>
      </c>
      <c r="AK106" s="24" t="s">
        <v>121</v>
      </c>
      <c r="AL106" s="24"/>
      <c r="AM106" s="23">
        <v>41841</v>
      </c>
      <c r="AN106" s="28">
        <v>776250</v>
      </c>
      <c r="AO106" s="28">
        <f t="shared" si="1"/>
        <v>140606</v>
      </c>
      <c r="AP106" s="24"/>
      <c r="AQ106" s="24"/>
      <c r="AR106" s="24"/>
      <c r="AS106" s="24"/>
      <c r="AT106" s="24" t="e">
        <v>#N/A</v>
      </c>
      <c r="AU106" s="24" t="e">
        <v>#N/A</v>
      </c>
      <c r="AV106" s="24" t="e">
        <v>#N/A</v>
      </c>
      <c r="AW106" s="24"/>
      <c r="AX106" s="24"/>
      <c r="AY106" s="24" t="s">
        <v>609</v>
      </c>
      <c r="AZ106" s="24" t="s">
        <v>1018</v>
      </c>
      <c r="BA106" s="24"/>
      <c r="BB106" s="24"/>
      <c r="BC106" s="24"/>
      <c r="BD106" s="24">
        <v>0</v>
      </c>
      <c r="BE106" s="24">
        <v>0</v>
      </c>
      <c r="BF106" s="23"/>
      <c r="BG106" s="23"/>
      <c r="BH106" s="23">
        <v>42398</v>
      </c>
      <c r="BI106" s="26"/>
      <c r="BJ106" s="26"/>
      <c r="BK106" s="29">
        <v>0</v>
      </c>
      <c r="BL106" s="24" t="s">
        <v>129</v>
      </c>
      <c r="BM106" s="22" t="str">
        <f ca="1">+IF(Tabla1[[#This Row],[FECHA INGRESO]]&gt;=44986,IF((TODAY()-Tabla1[[#This Row],[FECHA INGRESO]])&gt;=50,"ALERTA","TODAVÍA FALTA"),"N/A")</f>
        <v>N/A</v>
      </c>
      <c r="BN106" s="7">
        <f>IFERROR((_xlfn.DAYS(Tabla1[[#This Row],[FECHA INGRESO]],Tabla1[[#This Row],[FECHA RETIRO]]))/30,"")</f>
        <v>-18.566666666666666</v>
      </c>
    </row>
    <row r="107" spans="1:66" ht="15" customHeight="1" x14ac:dyDescent="0.35">
      <c r="A107" s="31">
        <v>1024531983</v>
      </c>
      <c r="B107" s="22" t="s">
        <v>1019</v>
      </c>
      <c r="C107" s="23">
        <v>41856</v>
      </c>
      <c r="D107" s="23" t="s">
        <v>109</v>
      </c>
      <c r="E107" s="23" t="s">
        <v>111</v>
      </c>
      <c r="F107" s="23" t="s">
        <v>70</v>
      </c>
      <c r="G107" s="24"/>
      <c r="H107" s="24">
        <v>24046667809</v>
      </c>
      <c r="I107" s="24" t="s">
        <v>95</v>
      </c>
      <c r="J107" s="24">
        <f>DATEDIF(Tabla1[[#This Row],[FECHA DE NACIMIENTO]],Tabla1[[#This Row],[FECHA ACTUAL]],"Y")</f>
        <v>30</v>
      </c>
      <c r="K107" s="24" t="s">
        <v>1020</v>
      </c>
      <c r="L107" s="24" t="s">
        <v>112</v>
      </c>
      <c r="M107" s="24">
        <v>1</v>
      </c>
      <c r="N107" s="24">
        <v>1</v>
      </c>
      <c r="O107" s="24">
        <v>3</v>
      </c>
      <c r="P107" s="24" t="s">
        <v>101</v>
      </c>
      <c r="Q107" s="23">
        <v>33828</v>
      </c>
      <c r="R107" s="24" t="s">
        <v>76</v>
      </c>
      <c r="S107" s="25">
        <v>45119</v>
      </c>
      <c r="T107" s="24" t="s">
        <v>77</v>
      </c>
      <c r="U107" s="24">
        <v>3203556512</v>
      </c>
      <c r="V107" s="24" t="s">
        <v>1021</v>
      </c>
      <c r="W107" s="24" t="s">
        <v>1022</v>
      </c>
      <c r="X107" s="24" t="s">
        <v>1023</v>
      </c>
      <c r="Y107" s="24" t="s">
        <v>1024</v>
      </c>
      <c r="Z107" s="24" t="s">
        <v>285</v>
      </c>
      <c r="AA107" s="24">
        <v>3143290532</v>
      </c>
      <c r="AB107" s="24" t="s">
        <v>77</v>
      </c>
      <c r="AC107" s="24" t="s">
        <v>77</v>
      </c>
      <c r="AD107" s="24" t="s">
        <v>77</v>
      </c>
      <c r="AE107" s="26" t="s">
        <v>183</v>
      </c>
      <c r="AF107" s="26" t="s">
        <v>1025</v>
      </c>
      <c r="AG107" s="26"/>
      <c r="AH107" s="27" t="s">
        <v>184</v>
      </c>
      <c r="AI107" s="27" t="s">
        <v>1026</v>
      </c>
      <c r="AJ107" s="27" t="s">
        <v>1027</v>
      </c>
      <c r="AK107" s="24" t="s">
        <v>121</v>
      </c>
      <c r="AL107" s="24"/>
      <c r="AM107" s="23">
        <v>41856</v>
      </c>
      <c r="AN107" s="28">
        <v>724500</v>
      </c>
      <c r="AO107" s="28">
        <f t="shared" si="1"/>
        <v>140606</v>
      </c>
      <c r="AP107" s="24"/>
      <c r="AQ107" s="24" t="s">
        <v>1028</v>
      </c>
      <c r="AR107" s="24"/>
      <c r="AS107" s="24"/>
      <c r="AT107" s="24" t="e">
        <v>#N/A</v>
      </c>
      <c r="AU107" s="24" t="e">
        <v>#N/A</v>
      </c>
      <c r="AV107" s="24" t="e">
        <v>#N/A</v>
      </c>
      <c r="AW107" s="24"/>
      <c r="AX107" s="24"/>
      <c r="AY107" s="24"/>
      <c r="AZ107" s="24"/>
      <c r="BA107" s="24"/>
      <c r="BB107" s="24"/>
      <c r="BC107" s="24"/>
      <c r="BD107" s="24">
        <v>0</v>
      </c>
      <c r="BE107" s="24">
        <v>0</v>
      </c>
      <c r="BF107" s="23">
        <v>42618</v>
      </c>
      <c r="BG107" s="23">
        <v>42635</v>
      </c>
      <c r="BH107" s="23">
        <v>42730</v>
      </c>
      <c r="BI107" s="26" t="s">
        <v>127</v>
      </c>
      <c r="BJ107" s="26" t="s">
        <v>273</v>
      </c>
      <c r="BK107" s="29">
        <v>0</v>
      </c>
      <c r="BL107" s="24" t="s">
        <v>129</v>
      </c>
      <c r="BM107" s="22" t="str">
        <f ca="1">+IF(Tabla1[[#This Row],[FECHA INGRESO]]&gt;=44986,IF((TODAY()-Tabla1[[#This Row],[FECHA INGRESO]])&gt;=50,"ALERTA","TODAVÍA FALTA"),"N/A")</f>
        <v>N/A</v>
      </c>
      <c r="BN107" s="7">
        <f>IFERROR((_xlfn.DAYS(Tabla1[[#This Row],[FECHA INGRESO]],Tabla1[[#This Row],[FECHA RETIRO]]))/30,"")</f>
        <v>-29.133333333333333</v>
      </c>
    </row>
    <row r="108" spans="1:66" ht="15" customHeight="1" x14ac:dyDescent="0.35">
      <c r="A108" s="31">
        <v>1152699159</v>
      </c>
      <c r="B108" s="22" t="s">
        <v>1029</v>
      </c>
      <c r="C108" s="23">
        <v>41857</v>
      </c>
      <c r="D108" s="23" t="s">
        <v>582</v>
      </c>
      <c r="E108" s="23" t="s">
        <v>111</v>
      </c>
      <c r="F108" s="23" t="s">
        <v>70</v>
      </c>
      <c r="G108" s="24"/>
      <c r="H108" s="24">
        <v>24046684772</v>
      </c>
      <c r="I108" s="24" t="s">
        <v>95</v>
      </c>
      <c r="J108" s="24">
        <f>DATEDIF(Tabla1[[#This Row],[FECHA DE NACIMIENTO]],Tabla1[[#This Row],[FECHA ACTUAL]],"Y")</f>
        <v>28</v>
      </c>
      <c r="K108" s="24" t="s">
        <v>96</v>
      </c>
      <c r="L108" s="24" t="s">
        <v>234</v>
      </c>
      <c r="M108" s="24" t="s">
        <v>77</v>
      </c>
      <c r="N108" s="24" t="s">
        <v>77</v>
      </c>
      <c r="O108" s="24">
        <v>2</v>
      </c>
      <c r="P108" s="24" t="s">
        <v>101</v>
      </c>
      <c r="Q108" s="23">
        <v>34822</v>
      </c>
      <c r="R108" s="24" t="s">
        <v>830</v>
      </c>
      <c r="S108" s="25">
        <v>45119</v>
      </c>
      <c r="T108" s="24">
        <v>5844673</v>
      </c>
      <c r="U108" s="24">
        <v>3044362281</v>
      </c>
      <c r="V108" s="24" t="s">
        <v>1030</v>
      </c>
      <c r="W108" s="24" t="s">
        <v>1031</v>
      </c>
      <c r="X108" s="24" t="s">
        <v>833</v>
      </c>
      <c r="Y108" s="24" t="s">
        <v>1032</v>
      </c>
      <c r="Z108" s="24" t="s">
        <v>162</v>
      </c>
      <c r="AA108" s="24">
        <v>3148417197</v>
      </c>
      <c r="AB108" s="24" t="s">
        <v>77</v>
      </c>
      <c r="AC108" s="24" t="s">
        <v>77</v>
      </c>
      <c r="AD108" s="24" t="s">
        <v>77</v>
      </c>
      <c r="AE108" s="26" t="s">
        <v>102</v>
      </c>
      <c r="AF108" s="26" t="s">
        <v>1033</v>
      </c>
      <c r="AG108" s="26"/>
      <c r="AH108" s="27" t="s">
        <v>184</v>
      </c>
      <c r="AI108" s="27" t="s">
        <v>1026</v>
      </c>
      <c r="AJ108" s="27" t="s">
        <v>1027</v>
      </c>
      <c r="AK108" s="24" t="s">
        <v>121</v>
      </c>
      <c r="AL108" s="24" t="s">
        <v>90</v>
      </c>
      <c r="AM108" s="23">
        <v>41857</v>
      </c>
      <c r="AN108" s="28">
        <v>776250</v>
      </c>
      <c r="AO108" s="28">
        <f t="shared" si="1"/>
        <v>140606</v>
      </c>
      <c r="AP108" s="24"/>
      <c r="AQ108" s="24" t="s">
        <v>288</v>
      </c>
      <c r="AR108" s="24" t="s">
        <v>288</v>
      </c>
      <c r="AS108" s="24"/>
      <c r="AT108" s="24" t="e">
        <v>#N/A</v>
      </c>
      <c r="AU108" s="24" t="e">
        <v>#N/A</v>
      </c>
      <c r="AV108" s="24" t="e">
        <v>#N/A</v>
      </c>
      <c r="AW108" s="24"/>
      <c r="AX108" s="24"/>
      <c r="AY108" s="24"/>
      <c r="AZ108" s="24"/>
      <c r="BA108" s="24"/>
      <c r="BB108" s="24"/>
      <c r="BC108" s="24"/>
      <c r="BD108" s="24">
        <v>0</v>
      </c>
      <c r="BE108" s="24">
        <v>0</v>
      </c>
      <c r="BF108" s="23">
        <v>42745</v>
      </c>
      <c r="BG108" s="23">
        <v>42762</v>
      </c>
      <c r="BH108" s="23">
        <v>42858</v>
      </c>
      <c r="BI108" s="26" t="s">
        <v>127</v>
      </c>
      <c r="BJ108" s="26" t="s">
        <v>178</v>
      </c>
      <c r="BK108" s="29">
        <v>0</v>
      </c>
      <c r="BL108" s="24" t="s">
        <v>129</v>
      </c>
      <c r="BM108" s="22" t="str">
        <f ca="1">+IF(Tabla1[[#This Row],[FECHA INGRESO]]&gt;=44986,IF((TODAY()-Tabla1[[#This Row],[FECHA INGRESO]])&gt;=50,"ALERTA","TODAVÍA FALTA"),"N/A")</f>
        <v>N/A</v>
      </c>
      <c r="BN108" s="7">
        <f>IFERROR((_xlfn.DAYS(Tabla1[[#This Row],[FECHA INGRESO]],Tabla1[[#This Row],[FECHA RETIRO]]))/30,"")</f>
        <v>-33.366666666666667</v>
      </c>
    </row>
    <row r="109" spans="1:66" ht="15" customHeight="1" x14ac:dyDescent="0.35">
      <c r="A109" s="31">
        <v>1012417858</v>
      </c>
      <c r="B109" s="22" t="s">
        <v>1034</v>
      </c>
      <c r="C109" s="23">
        <v>41858</v>
      </c>
      <c r="D109" s="23" t="s">
        <v>384</v>
      </c>
      <c r="E109" s="23" t="s">
        <v>111</v>
      </c>
      <c r="F109" s="23" t="s">
        <v>70</v>
      </c>
      <c r="G109" s="24"/>
      <c r="H109" s="24">
        <v>24046799706</v>
      </c>
      <c r="I109" s="24" t="s">
        <v>72</v>
      </c>
      <c r="J109" s="24">
        <f>DATEDIF(Tabla1[[#This Row],[FECHA DE NACIMIENTO]],Tabla1[[#This Row],[FECHA ACTUAL]],"Y")</f>
        <v>28</v>
      </c>
      <c r="K109" s="24" t="s">
        <v>96</v>
      </c>
      <c r="L109" s="24" t="s">
        <v>112</v>
      </c>
      <c r="M109" s="24" t="s">
        <v>77</v>
      </c>
      <c r="N109" s="24" t="s">
        <v>77</v>
      </c>
      <c r="O109" s="24">
        <v>2</v>
      </c>
      <c r="P109" s="24" t="s">
        <v>101</v>
      </c>
      <c r="Q109" s="23">
        <v>34560</v>
      </c>
      <c r="R109" s="24" t="s">
        <v>76</v>
      </c>
      <c r="S109" s="25">
        <v>45119</v>
      </c>
      <c r="T109" s="24">
        <v>6976029</v>
      </c>
      <c r="U109" s="24">
        <v>3118301816</v>
      </c>
      <c r="V109" s="24" t="s">
        <v>1035</v>
      </c>
      <c r="W109" s="24" t="s">
        <v>1036</v>
      </c>
      <c r="X109" s="24" t="s">
        <v>1037</v>
      </c>
      <c r="Y109" s="24" t="s">
        <v>1038</v>
      </c>
      <c r="Z109" s="24" t="s">
        <v>285</v>
      </c>
      <c r="AA109" s="24">
        <v>3105518736</v>
      </c>
      <c r="AB109" s="24" t="s">
        <v>77</v>
      </c>
      <c r="AC109" s="24" t="s">
        <v>77</v>
      </c>
      <c r="AD109" s="24" t="s">
        <v>77</v>
      </c>
      <c r="AE109" s="26" t="s">
        <v>151</v>
      </c>
      <c r="AF109" s="26"/>
      <c r="AG109" s="26"/>
      <c r="AH109" s="27" t="s">
        <v>184</v>
      </c>
      <c r="AI109" s="27" t="s">
        <v>530</v>
      </c>
      <c r="AJ109" s="27" t="s">
        <v>530</v>
      </c>
      <c r="AK109" s="24" t="s">
        <v>121</v>
      </c>
      <c r="AL109" s="24" t="s">
        <v>90</v>
      </c>
      <c r="AM109" s="23">
        <v>41858</v>
      </c>
      <c r="AN109" s="28">
        <v>776250</v>
      </c>
      <c r="AO109" s="28">
        <f t="shared" si="1"/>
        <v>140606</v>
      </c>
      <c r="AP109" s="24"/>
      <c r="AQ109" s="24"/>
      <c r="AR109" s="24" t="s">
        <v>1039</v>
      </c>
      <c r="AS109" s="24"/>
      <c r="AT109" s="24" t="e">
        <v>#N/A</v>
      </c>
      <c r="AU109" s="24" t="e">
        <v>#N/A</v>
      </c>
      <c r="AV109" s="24" t="e">
        <v>#N/A</v>
      </c>
      <c r="AW109" s="24"/>
      <c r="AX109" s="24"/>
      <c r="AY109" s="24" t="s">
        <v>1040</v>
      </c>
      <c r="AZ109" s="24" t="s">
        <v>1041</v>
      </c>
      <c r="BA109" s="24" t="s">
        <v>1042</v>
      </c>
      <c r="BB109" s="24"/>
      <c r="BC109" s="24"/>
      <c r="BD109" s="24">
        <v>0</v>
      </c>
      <c r="BE109" s="24">
        <v>0</v>
      </c>
      <c r="BF109" s="23">
        <v>42752</v>
      </c>
      <c r="BG109" s="23">
        <v>42769</v>
      </c>
      <c r="BH109" s="23">
        <v>42885</v>
      </c>
      <c r="BI109" s="26" t="s">
        <v>127</v>
      </c>
      <c r="BJ109" s="26" t="s">
        <v>523</v>
      </c>
      <c r="BK109" s="29">
        <v>0</v>
      </c>
      <c r="BL109" s="24" t="s">
        <v>129</v>
      </c>
      <c r="BM109" s="22" t="str">
        <f ca="1">+IF(Tabla1[[#This Row],[FECHA INGRESO]]&gt;=44986,IF((TODAY()-Tabla1[[#This Row],[FECHA INGRESO]])&gt;=50,"ALERTA","TODAVÍA FALTA"),"N/A")</f>
        <v>N/A</v>
      </c>
      <c r="BN109" s="7">
        <f>IFERROR((_xlfn.DAYS(Tabla1[[#This Row],[FECHA INGRESO]],Tabla1[[#This Row],[FECHA RETIRO]]))/30,"")</f>
        <v>-34.233333333333334</v>
      </c>
    </row>
    <row r="110" spans="1:66" ht="15" customHeight="1" x14ac:dyDescent="0.35">
      <c r="A110" s="31">
        <v>1012401249</v>
      </c>
      <c r="B110" s="22" t="s">
        <v>1043</v>
      </c>
      <c r="C110" s="23">
        <v>41858</v>
      </c>
      <c r="D110" s="23" t="s">
        <v>109</v>
      </c>
      <c r="E110" s="23" t="s">
        <v>111</v>
      </c>
      <c r="F110" s="23" t="s">
        <v>70</v>
      </c>
      <c r="G110" s="24"/>
      <c r="H110" s="24">
        <v>24046802929</v>
      </c>
      <c r="I110" s="24" t="s">
        <v>95</v>
      </c>
      <c r="J110" s="24">
        <f>DATEDIF(Tabla1[[#This Row],[FECHA DE NACIMIENTO]],Tabla1[[#This Row],[FECHA ACTUAL]],"Y")</f>
        <v>30</v>
      </c>
      <c r="K110" s="24" t="s">
        <v>96</v>
      </c>
      <c r="L110" s="24" t="s">
        <v>112</v>
      </c>
      <c r="M110" s="24">
        <v>1</v>
      </c>
      <c r="N110" s="24">
        <v>1</v>
      </c>
      <c r="O110" s="24">
        <v>1</v>
      </c>
      <c r="P110" s="24" t="s">
        <v>101</v>
      </c>
      <c r="Q110" s="23">
        <v>34108</v>
      </c>
      <c r="R110" s="24" t="s">
        <v>76</v>
      </c>
      <c r="S110" s="25">
        <v>45119</v>
      </c>
      <c r="T110" s="24">
        <v>7238630</v>
      </c>
      <c r="U110" s="24">
        <v>3223841178</v>
      </c>
      <c r="V110" s="24" t="s">
        <v>1044</v>
      </c>
      <c r="W110" s="24" t="s">
        <v>1045</v>
      </c>
      <c r="X110" s="24" t="s">
        <v>1046</v>
      </c>
      <c r="Y110" s="24" t="s">
        <v>1047</v>
      </c>
      <c r="Z110" s="24" t="s">
        <v>117</v>
      </c>
      <c r="AA110" s="24">
        <v>3203181026</v>
      </c>
      <c r="AB110" s="24" t="s">
        <v>77</v>
      </c>
      <c r="AC110" s="24" t="s">
        <v>77</v>
      </c>
      <c r="AD110" s="24" t="s">
        <v>77</v>
      </c>
      <c r="AE110" s="26" t="s">
        <v>151</v>
      </c>
      <c r="AF110" s="26"/>
      <c r="AG110" s="26"/>
      <c r="AH110" s="27" t="s">
        <v>184</v>
      </c>
      <c r="AI110" s="27" t="s">
        <v>487</v>
      </c>
      <c r="AJ110" s="27" t="s">
        <v>487</v>
      </c>
      <c r="AK110" s="24" t="s">
        <v>121</v>
      </c>
      <c r="AL110" s="24"/>
      <c r="AM110" s="23">
        <v>41858</v>
      </c>
      <c r="AN110" s="28">
        <v>724500</v>
      </c>
      <c r="AO110" s="28">
        <f t="shared" si="1"/>
        <v>140606</v>
      </c>
      <c r="AP110" s="24"/>
      <c r="AQ110" s="24"/>
      <c r="AR110" s="24" t="s">
        <v>855</v>
      </c>
      <c r="AS110" s="24"/>
      <c r="AT110" s="24" t="e">
        <v>#N/A</v>
      </c>
      <c r="AU110" s="24" t="e">
        <v>#N/A</v>
      </c>
      <c r="AV110" s="24" t="e">
        <v>#N/A</v>
      </c>
      <c r="AW110" s="24"/>
      <c r="AX110" s="24"/>
      <c r="AY110" s="24" t="s">
        <v>1048</v>
      </c>
      <c r="AZ110" s="24" t="s">
        <v>1049</v>
      </c>
      <c r="BA110" s="24" t="s">
        <v>1050</v>
      </c>
      <c r="BB110" s="24"/>
      <c r="BC110" s="24"/>
      <c r="BD110" s="24">
        <v>0</v>
      </c>
      <c r="BE110" s="24">
        <v>0</v>
      </c>
      <c r="BF110" s="23">
        <v>42650</v>
      </c>
      <c r="BG110" s="23">
        <v>42669</v>
      </c>
      <c r="BH110" s="23">
        <v>42719</v>
      </c>
      <c r="BI110" s="26" t="s">
        <v>127</v>
      </c>
      <c r="BJ110" s="26" t="s">
        <v>232</v>
      </c>
      <c r="BK110" s="29">
        <v>0</v>
      </c>
      <c r="BL110" s="24" t="s">
        <v>129</v>
      </c>
      <c r="BM110" s="22" t="str">
        <f ca="1">+IF(Tabla1[[#This Row],[FECHA INGRESO]]&gt;=44986,IF((TODAY()-Tabla1[[#This Row],[FECHA INGRESO]])&gt;=50,"ALERTA","TODAVÍA FALTA"),"N/A")</f>
        <v>N/A</v>
      </c>
      <c r="BN110" s="7">
        <f>IFERROR((_xlfn.DAYS(Tabla1[[#This Row],[FECHA INGRESO]],Tabla1[[#This Row],[FECHA RETIRO]]))/30,"")</f>
        <v>-28.7</v>
      </c>
    </row>
    <row r="111" spans="1:66" ht="15" customHeight="1" x14ac:dyDescent="0.35">
      <c r="A111" s="31">
        <v>1010193471</v>
      </c>
      <c r="B111" s="22" t="s">
        <v>1051</v>
      </c>
      <c r="C111" s="23">
        <v>41859</v>
      </c>
      <c r="D111" s="23" t="s">
        <v>131</v>
      </c>
      <c r="E111" s="24" t="s">
        <v>69</v>
      </c>
      <c r="F111" s="23" t="s">
        <v>70</v>
      </c>
      <c r="G111" s="24"/>
      <c r="H111" s="24">
        <v>24046840712</v>
      </c>
      <c r="I111" s="24" t="s">
        <v>95</v>
      </c>
      <c r="J111" s="24">
        <f>DATEDIF(Tabla1[[#This Row],[FECHA DE NACIMIENTO]],Tabla1[[#This Row],[FECHA ACTUAL]],"Y")</f>
        <v>32</v>
      </c>
      <c r="K111" s="24" t="s">
        <v>73</v>
      </c>
      <c r="L111" s="24" t="s">
        <v>112</v>
      </c>
      <c r="M111" s="24">
        <v>2</v>
      </c>
      <c r="N111" s="24">
        <v>2</v>
      </c>
      <c r="O111" s="24">
        <v>2</v>
      </c>
      <c r="P111" s="24" t="s">
        <v>101</v>
      </c>
      <c r="Q111" s="23">
        <v>33106</v>
      </c>
      <c r="R111" s="24" t="s">
        <v>76</v>
      </c>
      <c r="S111" s="25">
        <v>45119</v>
      </c>
      <c r="T111" s="24">
        <v>3373392</v>
      </c>
      <c r="U111" s="24">
        <v>3183895409</v>
      </c>
      <c r="V111" s="24" t="s">
        <v>1052</v>
      </c>
      <c r="W111" s="24" t="s">
        <v>1053</v>
      </c>
      <c r="X111" s="24" t="s">
        <v>1054</v>
      </c>
      <c r="Y111" s="24" t="s">
        <v>1055</v>
      </c>
      <c r="Z111" s="24" t="s">
        <v>117</v>
      </c>
      <c r="AA111" s="24">
        <v>3166424431</v>
      </c>
      <c r="AB111" s="24" t="s">
        <v>77</v>
      </c>
      <c r="AC111" s="24" t="s">
        <v>77</v>
      </c>
      <c r="AD111" s="24" t="s">
        <v>77</v>
      </c>
      <c r="AE111" s="26" t="s">
        <v>183</v>
      </c>
      <c r="AF111" s="26" t="s">
        <v>298</v>
      </c>
      <c r="AG111" s="26"/>
      <c r="AH111" s="27" t="s">
        <v>184</v>
      </c>
      <c r="AI111" s="27" t="s">
        <v>279</v>
      </c>
      <c r="AJ111" s="27" t="s">
        <v>279</v>
      </c>
      <c r="AK111" s="24" t="s">
        <v>121</v>
      </c>
      <c r="AL111" s="24" t="s">
        <v>90</v>
      </c>
      <c r="AM111" s="23">
        <v>41859</v>
      </c>
      <c r="AN111" s="28">
        <v>776250</v>
      </c>
      <c r="AO111" s="28">
        <f t="shared" si="1"/>
        <v>140606</v>
      </c>
      <c r="AP111" s="24" t="s">
        <v>1056</v>
      </c>
      <c r="AQ111" s="24" t="s">
        <v>1057</v>
      </c>
      <c r="AR111" s="24" t="s">
        <v>400</v>
      </c>
      <c r="AS111" s="24"/>
      <c r="AT111" s="24" t="e">
        <v>#N/A</v>
      </c>
      <c r="AU111" s="24" t="e">
        <v>#N/A</v>
      </c>
      <c r="AV111" s="24" t="e">
        <v>#N/A</v>
      </c>
      <c r="AW111" s="24"/>
      <c r="AX111" s="24"/>
      <c r="AY111" s="24" t="s">
        <v>1058</v>
      </c>
      <c r="AZ111" s="24"/>
      <c r="BA111" s="24"/>
      <c r="BB111" s="24"/>
      <c r="BC111" s="24"/>
      <c r="BD111" s="24">
        <v>0</v>
      </c>
      <c r="BE111" s="24">
        <v>0</v>
      </c>
      <c r="BF111" s="23">
        <v>42646</v>
      </c>
      <c r="BG111" s="23">
        <v>42664</v>
      </c>
      <c r="BH111" s="23">
        <v>42795</v>
      </c>
      <c r="BI111" s="26" t="s">
        <v>127</v>
      </c>
      <c r="BJ111" s="26" t="s">
        <v>1059</v>
      </c>
      <c r="BK111" s="29">
        <v>0</v>
      </c>
      <c r="BL111" s="24" t="s">
        <v>129</v>
      </c>
      <c r="BM111" s="22" t="str">
        <f ca="1">+IF(Tabla1[[#This Row],[FECHA INGRESO]]&gt;=44986,IF((TODAY()-Tabla1[[#This Row],[FECHA INGRESO]])&gt;=50,"ALERTA","TODAVÍA FALTA"),"N/A")</f>
        <v>N/A</v>
      </c>
      <c r="BN111" s="7">
        <f>IFERROR((_xlfn.DAYS(Tabla1[[#This Row],[FECHA INGRESO]],Tabla1[[#This Row],[FECHA RETIRO]]))/30,"")</f>
        <v>-31.2</v>
      </c>
    </row>
    <row r="112" spans="1:66" ht="15" customHeight="1" x14ac:dyDescent="0.35">
      <c r="A112" s="31">
        <v>1024561034</v>
      </c>
      <c r="B112" s="22" t="s">
        <v>1060</v>
      </c>
      <c r="C112" s="23">
        <v>41862</v>
      </c>
      <c r="D112" s="23" t="s">
        <v>157</v>
      </c>
      <c r="E112" s="23" t="s">
        <v>111</v>
      </c>
      <c r="F112" s="23" t="s">
        <v>70</v>
      </c>
      <c r="G112" s="24"/>
      <c r="H112" s="24">
        <v>24046730303</v>
      </c>
      <c r="I112" s="24" t="s">
        <v>95</v>
      </c>
      <c r="J112" s="24">
        <f>DATEDIF(Tabla1[[#This Row],[FECHA DE NACIMIENTO]],Tabla1[[#This Row],[FECHA ACTUAL]],"Y")</f>
        <v>28</v>
      </c>
      <c r="K112" s="24" t="s">
        <v>96</v>
      </c>
      <c r="L112" s="24" t="s">
        <v>234</v>
      </c>
      <c r="M112" s="24">
        <v>1</v>
      </c>
      <c r="N112" s="24" t="s">
        <v>77</v>
      </c>
      <c r="O112" s="24">
        <v>2</v>
      </c>
      <c r="P112" s="24" t="s">
        <v>101</v>
      </c>
      <c r="Q112" s="23">
        <v>34751</v>
      </c>
      <c r="R112" s="24" t="s">
        <v>76</v>
      </c>
      <c r="S112" s="25">
        <v>45119</v>
      </c>
      <c r="T112" s="24">
        <v>7854899</v>
      </c>
      <c r="U112" s="24">
        <v>3212618161</v>
      </c>
      <c r="V112" s="24" t="e">
        <v>#N/A</v>
      </c>
      <c r="W112" s="24" t="s">
        <v>1061</v>
      </c>
      <c r="X112" s="24" t="s">
        <v>1062</v>
      </c>
      <c r="Y112" s="24" t="s">
        <v>1063</v>
      </c>
      <c r="Z112" s="24" t="s">
        <v>117</v>
      </c>
      <c r="AA112" s="24">
        <v>3114491804</v>
      </c>
      <c r="AB112" s="24" t="s">
        <v>77</v>
      </c>
      <c r="AC112" s="24" t="s">
        <v>77</v>
      </c>
      <c r="AD112" s="24" t="s">
        <v>77</v>
      </c>
      <c r="AE112" s="26" t="s">
        <v>151</v>
      </c>
      <c r="AF112" s="26"/>
      <c r="AG112" s="26"/>
      <c r="AH112" s="27" t="s">
        <v>184</v>
      </c>
      <c r="AI112" s="27" t="s">
        <v>120</v>
      </c>
      <c r="AJ112" s="27" t="s">
        <v>120</v>
      </c>
      <c r="AK112" s="24" t="s">
        <v>121</v>
      </c>
      <c r="AL112" s="24"/>
      <c r="AM112" s="23">
        <v>41862</v>
      </c>
      <c r="AN112" s="28">
        <v>724500</v>
      </c>
      <c r="AO112" s="28">
        <f t="shared" si="1"/>
        <v>140606</v>
      </c>
      <c r="AP112" s="24"/>
      <c r="AQ112" s="24"/>
      <c r="AR112" s="24"/>
      <c r="AS112" s="24"/>
      <c r="AT112" s="24" t="e">
        <v>#N/A</v>
      </c>
      <c r="AU112" s="24" t="e">
        <v>#N/A</v>
      </c>
      <c r="AV112" s="24" t="e">
        <v>#N/A</v>
      </c>
      <c r="AW112" s="24"/>
      <c r="AX112" s="24"/>
      <c r="AY112" s="24"/>
      <c r="AZ112" s="24"/>
      <c r="BA112" s="24"/>
      <c r="BB112" s="24"/>
      <c r="BC112" s="24"/>
      <c r="BD112" s="24">
        <v>0</v>
      </c>
      <c r="BE112" s="24">
        <v>1</v>
      </c>
      <c r="BF112" s="23">
        <v>42603</v>
      </c>
      <c r="BG112" s="23">
        <v>42621</v>
      </c>
      <c r="BH112" s="23">
        <v>42657</v>
      </c>
      <c r="BI112" s="26" t="s">
        <v>127</v>
      </c>
      <c r="BJ112" s="26" t="s">
        <v>1064</v>
      </c>
      <c r="BK112" s="29">
        <v>0</v>
      </c>
      <c r="BL112" s="24" t="s">
        <v>129</v>
      </c>
      <c r="BM112" s="22" t="str">
        <f ca="1">+IF(Tabla1[[#This Row],[FECHA INGRESO]]&gt;=44986,IF((TODAY()-Tabla1[[#This Row],[FECHA INGRESO]])&gt;=50,"ALERTA","TODAVÍA FALTA"),"N/A")</f>
        <v>N/A</v>
      </c>
      <c r="BN112" s="7">
        <f>IFERROR((_xlfn.DAYS(Tabla1[[#This Row],[FECHA INGRESO]],Tabla1[[#This Row],[FECHA RETIRO]]))/30,"")</f>
        <v>-26.5</v>
      </c>
    </row>
    <row r="113" spans="1:66" ht="15" customHeight="1" x14ac:dyDescent="0.35">
      <c r="A113" s="31">
        <v>1020436592</v>
      </c>
      <c r="B113" s="22" t="s">
        <v>1065</v>
      </c>
      <c r="C113" s="23">
        <v>41862</v>
      </c>
      <c r="D113" s="23" t="s">
        <v>582</v>
      </c>
      <c r="E113" s="23" t="s">
        <v>111</v>
      </c>
      <c r="F113" s="23" t="s">
        <v>70</v>
      </c>
      <c r="G113" s="24"/>
      <c r="H113" s="24">
        <v>24047093401</v>
      </c>
      <c r="I113" s="24" t="s">
        <v>95</v>
      </c>
      <c r="J113" s="24">
        <f>DATEDIF(Tabla1[[#This Row],[FECHA DE NACIMIENTO]],Tabla1[[#This Row],[FECHA ACTUAL]],"Y")</f>
        <v>32</v>
      </c>
      <c r="K113" s="24" t="s">
        <v>73</v>
      </c>
      <c r="L113" s="24" t="s">
        <v>112</v>
      </c>
      <c r="M113" s="24">
        <v>1</v>
      </c>
      <c r="N113" s="24">
        <v>1</v>
      </c>
      <c r="O113" s="24">
        <v>3</v>
      </c>
      <c r="P113" s="24" t="s">
        <v>75</v>
      </c>
      <c r="Q113" s="23">
        <v>33146</v>
      </c>
      <c r="R113" s="24" t="s">
        <v>1066</v>
      </c>
      <c r="S113" s="25">
        <v>45119</v>
      </c>
      <c r="T113" s="24">
        <v>5872772</v>
      </c>
      <c r="U113" s="24">
        <v>3113854694</v>
      </c>
      <c r="V113" s="24" t="s">
        <v>1067</v>
      </c>
      <c r="W113" s="24" t="s">
        <v>1068</v>
      </c>
      <c r="X113" s="24" t="s">
        <v>1069</v>
      </c>
      <c r="Y113" s="24" t="s">
        <v>1070</v>
      </c>
      <c r="Z113" s="24" t="s">
        <v>117</v>
      </c>
      <c r="AA113" s="24">
        <v>3218612818</v>
      </c>
      <c r="AB113" s="24" t="s">
        <v>77</v>
      </c>
      <c r="AC113" s="24" t="s">
        <v>77</v>
      </c>
      <c r="AD113" s="24" t="s">
        <v>77</v>
      </c>
      <c r="AE113" s="26" t="s">
        <v>151</v>
      </c>
      <c r="AF113" s="26"/>
      <c r="AG113" s="26"/>
      <c r="AH113" s="27" t="s">
        <v>184</v>
      </c>
      <c r="AI113" s="27" t="s">
        <v>515</v>
      </c>
      <c r="AJ113" s="27" t="s">
        <v>515</v>
      </c>
      <c r="AK113" s="24" t="s">
        <v>121</v>
      </c>
      <c r="AL113" s="24"/>
      <c r="AM113" s="23">
        <v>41862</v>
      </c>
      <c r="AN113" s="28">
        <v>724500</v>
      </c>
      <c r="AO113" s="28">
        <f t="shared" si="1"/>
        <v>140606</v>
      </c>
      <c r="AP113" s="24"/>
      <c r="AQ113" s="24"/>
      <c r="AR113" s="24"/>
      <c r="AS113" s="24"/>
      <c r="AT113" s="24">
        <v>83</v>
      </c>
      <c r="AU113" s="24" t="e">
        <v>#N/A</v>
      </c>
      <c r="AV113" s="24" t="e">
        <v>#N/A</v>
      </c>
      <c r="AW113" s="24"/>
      <c r="AX113" s="24"/>
      <c r="AY113" s="24"/>
      <c r="AZ113" s="24"/>
      <c r="BA113" s="24"/>
      <c r="BB113" s="24"/>
      <c r="BC113" s="24"/>
      <c r="BD113" s="24">
        <v>0</v>
      </c>
      <c r="BE113" s="24">
        <v>1</v>
      </c>
      <c r="BF113" s="23"/>
      <c r="BG113" s="23"/>
      <c r="BH113" s="23">
        <v>42643</v>
      </c>
      <c r="BI113" s="26" t="s">
        <v>127</v>
      </c>
      <c r="BJ113" s="26" t="s">
        <v>273</v>
      </c>
      <c r="BK113" s="29">
        <v>0</v>
      </c>
      <c r="BL113" s="24" t="s">
        <v>129</v>
      </c>
      <c r="BM113" s="22" t="str">
        <f ca="1">+IF(Tabla1[[#This Row],[FECHA INGRESO]]&gt;=44986,IF((TODAY()-Tabla1[[#This Row],[FECHA INGRESO]])&gt;=50,"ALERTA","TODAVÍA FALTA"),"N/A")</f>
        <v>N/A</v>
      </c>
      <c r="BN113" s="7">
        <f>IFERROR((_xlfn.DAYS(Tabla1[[#This Row],[FECHA INGRESO]],Tabla1[[#This Row],[FECHA RETIRO]]))/30,"")</f>
        <v>-26.033333333333335</v>
      </c>
    </row>
    <row r="114" spans="1:66" ht="15" customHeight="1" x14ac:dyDescent="0.35">
      <c r="A114" s="31">
        <v>1127211574</v>
      </c>
      <c r="B114" s="22" t="s">
        <v>1071</v>
      </c>
      <c r="C114" s="23">
        <v>41864</v>
      </c>
      <c r="D114" s="23" t="s">
        <v>93</v>
      </c>
      <c r="E114" s="23" t="s">
        <v>111</v>
      </c>
      <c r="F114" s="23" t="s">
        <v>70</v>
      </c>
      <c r="G114" s="24"/>
      <c r="H114" s="24">
        <v>24046777667</v>
      </c>
      <c r="I114" s="24" t="s">
        <v>95</v>
      </c>
      <c r="J114" s="24">
        <f>DATEDIF(Tabla1[[#This Row],[FECHA DE NACIMIENTO]],Tabla1[[#This Row],[FECHA ACTUAL]],"Y")</f>
        <v>28</v>
      </c>
      <c r="K114" s="24" t="s">
        <v>73</v>
      </c>
      <c r="L114" s="24" t="s">
        <v>112</v>
      </c>
      <c r="M114" s="24" t="s">
        <v>77</v>
      </c>
      <c r="N114" s="24" t="s">
        <v>77</v>
      </c>
      <c r="O114" s="24">
        <v>2</v>
      </c>
      <c r="P114" s="24" t="s">
        <v>101</v>
      </c>
      <c r="Q114" s="23">
        <v>34697</v>
      </c>
      <c r="R114" s="24" t="s">
        <v>1072</v>
      </c>
      <c r="S114" s="25">
        <v>45119</v>
      </c>
      <c r="T114" s="24">
        <v>3629924</v>
      </c>
      <c r="U114" s="24">
        <v>3115897370</v>
      </c>
      <c r="V114" s="24" t="e">
        <v>#N/A</v>
      </c>
      <c r="W114" s="24" t="s">
        <v>1073</v>
      </c>
      <c r="X114" s="24"/>
      <c r="Y114" s="24" t="s">
        <v>1074</v>
      </c>
      <c r="Z114" s="24"/>
      <c r="AA114" s="24">
        <v>3108056105</v>
      </c>
      <c r="AB114" s="24" t="s">
        <v>77</v>
      </c>
      <c r="AC114" s="24" t="s">
        <v>77</v>
      </c>
      <c r="AD114" s="24" t="s">
        <v>77</v>
      </c>
      <c r="AE114" s="26" t="s">
        <v>183</v>
      </c>
      <c r="AF114" s="26" t="s">
        <v>1075</v>
      </c>
      <c r="AG114" s="26"/>
      <c r="AH114" s="27" t="s">
        <v>184</v>
      </c>
      <c r="AI114" s="27" t="s">
        <v>487</v>
      </c>
      <c r="AJ114" s="27" t="s">
        <v>487</v>
      </c>
      <c r="AK114" s="24" t="s">
        <v>121</v>
      </c>
      <c r="AL114" s="24"/>
      <c r="AM114" s="23">
        <v>41864</v>
      </c>
      <c r="AN114" s="28">
        <v>672750</v>
      </c>
      <c r="AO114" s="28">
        <f t="shared" si="1"/>
        <v>140606</v>
      </c>
      <c r="AP114" s="24"/>
      <c r="AQ114" s="24"/>
      <c r="AR114" s="24"/>
      <c r="AS114" s="24"/>
      <c r="AT114" s="24" t="e">
        <v>#N/A</v>
      </c>
      <c r="AU114" s="24" t="e">
        <v>#N/A</v>
      </c>
      <c r="AV114" s="24" t="e">
        <v>#N/A</v>
      </c>
      <c r="AW114" s="24"/>
      <c r="AX114" s="24"/>
      <c r="AY114" s="24" t="s">
        <v>1076</v>
      </c>
      <c r="AZ114" s="24" t="s">
        <v>1077</v>
      </c>
      <c r="BA114" s="24"/>
      <c r="BB114" s="24"/>
      <c r="BC114" s="24"/>
      <c r="BD114" s="24">
        <v>0</v>
      </c>
      <c r="BE114" s="24">
        <v>0</v>
      </c>
      <c r="BF114" s="23">
        <v>42309</v>
      </c>
      <c r="BG114" s="23"/>
      <c r="BH114" s="23">
        <v>42368</v>
      </c>
      <c r="BI114" s="26"/>
      <c r="BJ114" s="26"/>
      <c r="BK114" s="29">
        <v>0</v>
      </c>
      <c r="BL114" s="24" t="s">
        <v>129</v>
      </c>
      <c r="BM114" s="22" t="str">
        <f ca="1">+IF(Tabla1[[#This Row],[FECHA INGRESO]]&gt;=44986,IF((TODAY()-Tabla1[[#This Row],[FECHA INGRESO]])&gt;=50,"ALERTA","TODAVÍA FALTA"),"N/A")</f>
        <v>N/A</v>
      </c>
      <c r="BN114" s="7">
        <f>IFERROR((_xlfn.DAYS(Tabla1[[#This Row],[FECHA INGRESO]],Tabla1[[#This Row],[FECHA RETIRO]]))/30,"")</f>
        <v>-16.8</v>
      </c>
    </row>
    <row r="115" spans="1:66" ht="15" customHeight="1" x14ac:dyDescent="0.35">
      <c r="A115" s="31">
        <v>1073508302</v>
      </c>
      <c r="B115" s="22" t="s">
        <v>1078</v>
      </c>
      <c r="C115" s="23">
        <v>41876</v>
      </c>
      <c r="D115" s="23" t="s">
        <v>188</v>
      </c>
      <c r="E115" s="23" t="s">
        <v>111</v>
      </c>
      <c r="F115" s="23" t="s">
        <v>70</v>
      </c>
      <c r="G115" s="24"/>
      <c r="H115" s="24">
        <v>24047032235</v>
      </c>
      <c r="I115" s="24" t="s">
        <v>72</v>
      </c>
      <c r="J115" s="24">
        <f>DATEDIF(Tabla1[[#This Row],[FECHA DE NACIMIENTO]],Tabla1[[#This Row],[FECHA ACTUAL]],"Y")</f>
        <v>33</v>
      </c>
      <c r="K115" s="24" t="s">
        <v>73</v>
      </c>
      <c r="L115" s="24" t="s">
        <v>112</v>
      </c>
      <c r="M115" s="24" t="s">
        <v>77</v>
      </c>
      <c r="N115" s="24" t="s">
        <v>77</v>
      </c>
      <c r="O115" s="24">
        <v>3</v>
      </c>
      <c r="P115" s="24" t="s">
        <v>101</v>
      </c>
      <c r="Q115" s="23">
        <v>33032</v>
      </c>
      <c r="R115" s="24" t="s">
        <v>1079</v>
      </c>
      <c r="S115" s="25">
        <v>45119</v>
      </c>
      <c r="T115" s="24">
        <v>8933667</v>
      </c>
      <c r="U115" s="24">
        <v>3153258936</v>
      </c>
      <c r="V115" s="24" t="s">
        <v>1080</v>
      </c>
      <c r="W115" s="24" t="s">
        <v>1081</v>
      </c>
      <c r="X115" s="24" t="s">
        <v>1082</v>
      </c>
      <c r="Y115" s="24" t="s">
        <v>1083</v>
      </c>
      <c r="Z115" s="24" t="s">
        <v>117</v>
      </c>
      <c r="AA115" s="24" t="s">
        <v>1084</v>
      </c>
      <c r="AB115" s="24" t="s">
        <v>77</v>
      </c>
      <c r="AC115" s="24" t="s">
        <v>77</v>
      </c>
      <c r="AD115" s="24" t="s">
        <v>77</v>
      </c>
      <c r="AE115" s="26" t="s">
        <v>183</v>
      </c>
      <c r="AF115" s="26" t="s">
        <v>298</v>
      </c>
      <c r="AG115" s="26"/>
      <c r="AH115" s="27" t="s">
        <v>1085</v>
      </c>
      <c r="AI115" s="27" t="s">
        <v>304</v>
      </c>
      <c r="AJ115" s="27" t="s">
        <v>304</v>
      </c>
      <c r="AK115" s="24" t="s">
        <v>121</v>
      </c>
      <c r="AL115" s="24" t="s">
        <v>90</v>
      </c>
      <c r="AM115" s="23">
        <v>41876</v>
      </c>
      <c r="AN115" s="28">
        <v>941850</v>
      </c>
      <c r="AO115" s="28">
        <f t="shared" si="1"/>
        <v>140606</v>
      </c>
      <c r="AP115" s="24"/>
      <c r="AQ115" s="24" t="s">
        <v>1086</v>
      </c>
      <c r="AR115" s="24" t="s">
        <v>1087</v>
      </c>
      <c r="AS115" s="24"/>
      <c r="AT115" s="24" t="e">
        <v>#N/A</v>
      </c>
      <c r="AU115" s="24" t="e">
        <v>#N/A</v>
      </c>
      <c r="AV115" s="24" t="e">
        <v>#N/A</v>
      </c>
      <c r="AW115" s="24"/>
      <c r="AX115" s="24"/>
      <c r="AY115" s="24"/>
      <c r="AZ115" s="24" t="s">
        <v>1088</v>
      </c>
      <c r="BA115" s="24"/>
      <c r="BB115" s="24"/>
      <c r="BC115" s="24"/>
      <c r="BD115" s="24">
        <v>0</v>
      </c>
      <c r="BE115" s="24">
        <v>0</v>
      </c>
      <c r="BF115" s="23">
        <v>42248</v>
      </c>
      <c r="BG115" s="23">
        <v>42234</v>
      </c>
      <c r="BH115" s="23">
        <v>42758</v>
      </c>
      <c r="BI115" s="26" t="s">
        <v>127</v>
      </c>
      <c r="BJ115" s="26" t="s">
        <v>337</v>
      </c>
      <c r="BK115" s="29">
        <v>0</v>
      </c>
      <c r="BL115" s="24" t="s">
        <v>129</v>
      </c>
      <c r="BM115" s="22" t="str">
        <f ca="1">+IF(Tabla1[[#This Row],[FECHA INGRESO]]&gt;=44986,IF((TODAY()-Tabla1[[#This Row],[FECHA INGRESO]])&gt;=50,"ALERTA","TODAVÍA FALTA"),"N/A")</f>
        <v>N/A</v>
      </c>
      <c r="BN115" s="7">
        <f>IFERROR((_xlfn.DAYS(Tabla1[[#This Row],[FECHA INGRESO]],Tabla1[[#This Row],[FECHA RETIRO]]))/30,"")</f>
        <v>-29.4</v>
      </c>
    </row>
    <row r="116" spans="1:66" ht="15" customHeight="1" x14ac:dyDescent="0.35">
      <c r="A116" s="31">
        <v>1026275351</v>
      </c>
      <c r="B116" s="22" t="s">
        <v>1089</v>
      </c>
      <c r="C116" s="23">
        <v>42065</v>
      </c>
      <c r="D116" s="23" t="s">
        <v>131</v>
      </c>
      <c r="E116" s="24" t="s">
        <v>94</v>
      </c>
      <c r="F116" s="23" t="s">
        <v>70</v>
      </c>
      <c r="G116" s="24"/>
      <c r="H116" s="24">
        <v>24047191127</v>
      </c>
      <c r="I116" s="24" t="s">
        <v>95</v>
      </c>
      <c r="J116" s="24">
        <f>DATEDIF(Tabla1[[#This Row],[FECHA DE NACIMIENTO]],Tabla1[[#This Row],[FECHA ACTUAL]],"Y")</f>
        <v>31</v>
      </c>
      <c r="K116" s="24" t="s">
        <v>73</v>
      </c>
      <c r="L116" s="24" t="s">
        <v>234</v>
      </c>
      <c r="M116" s="24">
        <v>1</v>
      </c>
      <c r="N116" s="24">
        <v>1</v>
      </c>
      <c r="O116" s="24">
        <v>2</v>
      </c>
      <c r="P116" s="24" t="s">
        <v>101</v>
      </c>
      <c r="Q116" s="23">
        <v>33482</v>
      </c>
      <c r="R116" s="24"/>
      <c r="S116" s="25">
        <v>45119</v>
      </c>
      <c r="T116" s="24">
        <v>2899157</v>
      </c>
      <c r="U116" s="24">
        <v>0</v>
      </c>
      <c r="V116" s="24" t="e">
        <v>#N/A</v>
      </c>
      <c r="W116" s="24" t="s">
        <v>1090</v>
      </c>
      <c r="X116" s="24" t="s">
        <v>1091</v>
      </c>
      <c r="Y116" s="24" t="s">
        <v>1092</v>
      </c>
      <c r="Z116" s="24" t="s">
        <v>82</v>
      </c>
      <c r="AA116" s="24">
        <v>3125309012</v>
      </c>
      <c r="AB116" s="24" t="s">
        <v>77</v>
      </c>
      <c r="AC116" s="24" t="s">
        <v>77</v>
      </c>
      <c r="AD116" s="24" t="s">
        <v>77</v>
      </c>
      <c r="AE116" s="26" t="s">
        <v>183</v>
      </c>
      <c r="AF116" s="26" t="s">
        <v>1093</v>
      </c>
      <c r="AG116" s="26"/>
      <c r="AH116" s="27" t="s">
        <v>184</v>
      </c>
      <c r="AI116" s="27" t="s">
        <v>185</v>
      </c>
      <c r="AJ116" s="27" t="s">
        <v>185</v>
      </c>
      <c r="AK116" s="24" t="s">
        <v>121</v>
      </c>
      <c r="AL116" s="24"/>
      <c r="AM116" s="23">
        <v>41876</v>
      </c>
      <c r="AN116" s="28">
        <v>776250</v>
      </c>
      <c r="AO116" s="28">
        <f t="shared" si="1"/>
        <v>140606</v>
      </c>
      <c r="AP116" s="24"/>
      <c r="AQ116" s="24"/>
      <c r="AR116" s="24"/>
      <c r="AS116" s="24"/>
      <c r="AT116" s="24" t="e">
        <v>#N/A</v>
      </c>
      <c r="AU116" s="24" t="e">
        <v>#N/A</v>
      </c>
      <c r="AV116" s="24" t="e">
        <v>#N/A</v>
      </c>
      <c r="AW116" s="24"/>
      <c r="AX116" s="24"/>
      <c r="AY116" s="24"/>
      <c r="AZ116" s="24"/>
      <c r="BA116" s="24"/>
      <c r="BB116" s="24"/>
      <c r="BC116" s="24"/>
      <c r="BD116" s="24">
        <v>0</v>
      </c>
      <c r="BE116" s="24">
        <v>0</v>
      </c>
      <c r="BF116" s="23"/>
      <c r="BG116" s="23"/>
      <c r="BH116" s="23">
        <v>42217</v>
      </c>
      <c r="BI116" s="26"/>
      <c r="BJ116" s="26"/>
      <c r="BK116" s="29">
        <v>0</v>
      </c>
      <c r="BL116" s="24" t="s">
        <v>129</v>
      </c>
      <c r="BM116" s="22" t="str">
        <f ca="1">+IF(Tabla1[[#This Row],[FECHA INGRESO]]&gt;=44986,IF((TODAY()-Tabla1[[#This Row],[FECHA INGRESO]])&gt;=50,"ALERTA","TODAVÍA FALTA"),"N/A")</f>
        <v>N/A</v>
      </c>
      <c r="BN116" s="7">
        <f>IFERROR((_xlfn.DAYS(Tabla1[[#This Row],[FECHA INGRESO]],Tabla1[[#This Row],[FECHA RETIRO]]))/30,"")</f>
        <v>-11.366666666666667</v>
      </c>
    </row>
    <row r="117" spans="1:66" ht="15" customHeight="1" x14ac:dyDescent="0.35">
      <c r="A117" s="31">
        <v>1015410093</v>
      </c>
      <c r="B117" s="22" t="s">
        <v>1094</v>
      </c>
      <c r="C117" s="23">
        <v>41878</v>
      </c>
      <c r="D117" s="23" t="s">
        <v>188</v>
      </c>
      <c r="E117" s="23" t="s">
        <v>110</v>
      </c>
      <c r="F117" s="23" t="s">
        <v>70</v>
      </c>
      <c r="G117" s="24"/>
      <c r="H117" s="24">
        <v>24047107704</v>
      </c>
      <c r="I117" s="24" t="s">
        <v>95</v>
      </c>
      <c r="J117" s="24">
        <f>DATEDIF(Tabla1[[#This Row],[FECHA DE NACIMIENTO]],Tabla1[[#This Row],[FECHA ACTUAL]],"Y")</f>
        <v>34</v>
      </c>
      <c r="K117" s="24" t="s">
        <v>500</v>
      </c>
      <c r="L117" s="24" t="s">
        <v>112</v>
      </c>
      <c r="M117" s="24" t="s">
        <v>77</v>
      </c>
      <c r="N117" s="24" t="s">
        <v>77</v>
      </c>
      <c r="O117" s="24">
        <v>2</v>
      </c>
      <c r="P117" s="24" t="s">
        <v>101</v>
      </c>
      <c r="Q117" s="23">
        <v>32535</v>
      </c>
      <c r="R117" s="24" t="s">
        <v>76</v>
      </c>
      <c r="S117" s="25">
        <v>45119</v>
      </c>
      <c r="T117" s="24">
        <v>7789192</v>
      </c>
      <c r="U117" s="24">
        <v>3108618897</v>
      </c>
      <c r="V117" s="24" t="s">
        <v>1095</v>
      </c>
      <c r="W117" s="24" t="s">
        <v>1096</v>
      </c>
      <c r="X117" s="24" t="s">
        <v>1097</v>
      </c>
      <c r="Y117" s="24" t="s">
        <v>1098</v>
      </c>
      <c r="Z117" s="24" t="s">
        <v>117</v>
      </c>
      <c r="AA117" s="24">
        <v>3124026740</v>
      </c>
      <c r="AB117" s="24" t="s">
        <v>77</v>
      </c>
      <c r="AC117" s="24" t="s">
        <v>77</v>
      </c>
      <c r="AD117" s="24" t="s">
        <v>77</v>
      </c>
      <c r="AE117" s="26" t="s">
        <v>183</v>
      </c>
      <c r="AF117" s="26"/>
      <c r="AG117" s="26" t="s">
        <v>1099</v>
      </c>
      <c r="AH117" s="27" t="s">
        <v>184</v>
      </c>
      <c r="AI117" s="27" t="s">
        <v>185</v>
      </c>
      <c r="AJ117" s="27" t="s">
        <v>185</v>
      </c>
      <c r="AK117" s="24" t="s">
        <v>121</v>
      </c>
      <c r="AL117" s="24" t="s">
        <v>90</v>
      </c>
      <c r="AM117" s="23">
        <v>41878</v>
      </c>
      <c r="AN117" s="28">
        <v>776250</v>
      </c>
      <c r="AO117" s="28">
        <f t="shared" si="1"/>
        <v>140606</v>
      </c>
      <c r="AP117" s="24"/>
      <c r="AQ117" s="24"/>
      <c r="AR117" s="24" t="s">
        <v>1100</v>
      </c>
      <c r="AS117" s="24"/>
      <c r="AT117" s="24" t="e">
        <v>#N/A</v>
      </c>
      <c r="AU117" s="24" t="e">
        <v>#N/A</v>
      </c>
      <c r="AV117" s="24" t="e">
        <v>#N/A</v>
      </c>
      <c r="AW117" s="24"/>
      <c r="AX117" s="24"/>
      <c r="AY117" s="24"/>
      <c r="AZ117" s="24"/>
      <c r="BA117" s="24"/>
      <c r="BB117" s="24"/>
      <c r="BC117" s="24"/>
      <c r="BD117" s="24">
        <v>0</v>
      </c>
      <c r="BE117" s="24">
        <v>0</v>
      </c>
      <c r="BF117" s="23">
        <v>42767</v>
      </c>
      <c r="BG117" s="23">
        <v>42784</v>
      </c>
      <c r="BH117" s="23">
        <v>42837</v>
      </c>
      <c r="BI117" s="26" t="s">
        <v>127</v>
      </c>
      <c r="BJ117" s="26" t="s">
        <v>273</v>
      </c>
      <c r="BK117" s="29">
        <v>0</v>
      </c>
      <c r="BL117" s="24" t="s">
        <v>129</v>
      </c>
      <c r="BM117" s="22" t="str">
        <f ca="1">+IF(Tabla1[[#This Row],[FECHA INGRESO]]&gt;=44986,IF((TODAY()-Tabla1[[#This Row],[FECHA INGRESO]])&gt;=50,"ALERTA","TODAVÍA FALTA"),"N/A")</f>
        <v>N/A</v>
      </c>
      <c r="BN117" s="7">
        <f>IFERROR((_xlfn.DAYS(Tabla1[[#This Row],[FECHA INGRESO]],Tabla1[[#This Row],[FECHA RETIRO]]))/30,"")</f>
        <v>-31.966666666666665</v>
      </c>
    </row>
    <row r="118" spans="1:66" ht="15" customHeight="1" x14ac:dyDescent="0.35">
      <c r="A118" s="31">
        <v>1024534195</v>
      </c>
      <c r="B118" s="22" t="s">
        <v>1101</v>
      </c>
      <c r="C118" s="23">
        <v>41898</v>
      </c>
      <c r="D118" s="23" t="s">
        <v>188</v>
      </c>
      <c r="E118" s="24" t="s">
        <v>94</v>
      </c>
      <c r="F118" s="23" t="s">
        <v>70</v>
      </c>
      <c r="G118" s="24"/>
      <c r="H118" s="24">
        <v>24047602191</v>
      </c>
      <c r="I118" s="24" t="s">
        <v>95</v>
      </c>
      <c r="J118" s="24">
        <f>DATEDIF(Tabla1[[#This Row],[FECHA DE NACIMIENTO]],Tabla1[[#This Row],[FECHA ACTUAL]],"Y")</f>
        <v>30</v>
      </c>
      <c r="K118" s="24" t="s">
        <v>73</v>
      </c>
      <c r="L118" s="24" t="s">
        <v>112</v>
      </c>
      <c r="M118" s="24" t="s">
        <v>77</v>
      </c>
      <c r="N118" s="24" t="s">
        <v>77</v>
      </c>
      <c r="O118" s="24">
        <v>2</v>
      </c>
      <c r="P118" s="24" t="s">
        <v>75</v>
      </c>
      <c r="Q118" s="23">
        <v>33838</v>
      </c>
      <c r="R118" s="24" t="s">
        <v>76</v>
      </c>
      <c r="S118" s="25">
        <v>45119</v>
      </c>
      <c r="T118" s="24">
        <v>4624506</v>
      </c>
      <c r="U118" s="24">
        <v>3108096978</v>
      </c>
      <c r="V118" s="24" t="s">
        <v>1102</v>
      </c>
      <c r="W118" s="24" t="s">
        <v>1103</v>
      </c>
      <c r="X118" s="24" t="s">
        <v>1104</v>
      </c>
      <c r="Y118" s="24" t="s">
        <v>1105</v>
      </c>
      <c r="Z118" s="24" t="s">
        <v>285</v>
      </c>
      <c r="AA118" s="24">
        <v>3143134628</v>
      </c>
      <c r="AB118" s="24" t="s">
        <v>77</v>
      </c>
      <c r="AC118" s="24" t="s">
        <v>77</v>
      </c>
      <c r="AD118" s="24" t="s">
        <v>77</v>
      </c>
      <c r="AE118" s="26" t="s">
        <v>102</v>
      </c>
      <c r="AF118" s="26"/>
      <c r="AG118" s="26" t="s">
        <v>814</v>
      </c>
      <c r="AH118" s="27" t="s">
        <v>1106</v>
      </c>
      <c r="AI118" s="27" t="s">
        <v>815</v>
      </c>
      <c r="AJ118" s="27" t="s">
        <v>815</v>
      </c>
      <c r="AK118" s="24" t="s">
        <v>121</v>
      </c>
      <c r="AL118" s="24" t="s">
        <v>90</v>
      </c>
      <c r="AM118" s="23">
        <v>41898</v>
      </c>
      <c r="AN118" s="28">
        <v>1314450</v>
      </c>
      <c r="AO118" s="28">
        <f t="shared" si="1"/>
        <v>140606</v>
      </c>
      <c r="AP118" s="24">
        <v>42441</v>
      </c>
      <c r="AQ118" s="24" t="s">
        <v>1005</v>
      </c>
      <c r="AR118" s="24" t="s">
        <v>1107</v>
      </c>
      <c r="AS118" s="24"/>
      <c r="AT118" s="24" t="e">
        <v>#N/A</v>
      </c>
      <c r="AU118" s="24" t="e">
        <v>#N/A</v>
      </c>
      <c r="AV118" s="24" t="e">
        <v>#N/A</v>
      </c>
      <c r="AW118" s="24"/>
      <c r="AX118" s="24">
        <v>42552</v>
      </c>
      <c r="AY118" s="24"/>
      <c r="AZ118" s="24"/>
      <c r="BA118" s="24"/>
      <c r="BB118" s="24"/>
      <c r="BC118" s="24"/>
      <c r="BD118" s="24">
        <v>0</v>
      </c>
      <c r="BE118" s="24">
        <v>0</v>
      </c>
      <c r="BF118" s="23">
        <v>42996</v>
      </c>
      <c r="BG118" s="23">
        <v>43014</v>
      </c>
      <c r="BH118" s="23">
        <v>43038</v>
      </c>
      <c r="BI118" s="26" t="s">
        <v>143</v>
      </c>
      <c r="BJ118" s="26" t="s">
        <v>199</v>
      </c>
      <c r="BK118" s="29">
        <v>85230</v>
      </c>
      <c r="BL118" s="24" t="s">
        <v>129</v>
      </c>
      <c r="BM118" s="22" t="str">
        <f ca="1">+IF(Tabla1[[#This Row],[FECHA INGRESO]]&gt;=44986,IF((TODAY()-Tabla1[[#This Row],[FECHA INGRESO]])&gt;=50,"ALERTA","TODAVÍA FALTA"),"N/A")</f>
        <v>N/A</v>
      </c>
      <c r="BN118" s="7">
        <f>IFERROR((_xlfn.DAYS(Tabla1[[#This Row],[FECHA INGRESO]],Tabla1[[#This Row],[FECHA RETIRO]]))/30,"")</f>
        <v>-38</v>
      </c>
    </row>
    <row r="119" spans="1:66" ht="15" customHeight="1" x14ac:dyDescent="0.35">
      <c r="A119" s="31">
        <v>6772747</v>
      </c>
      <c r="B119" s="22" t="s">
        <v>1108</v>
      </c>
      <c r="C119" s="23">
        <v>42009</v>
      </c>
      <c r="D119" s="23" t="s">
        <v>93</v>
      </c>
      <c r="E119" s="24" t="s">
        <v>69</v>
      </c>
      <c r="F119" s="23" t="s">
        <v>70</v>
      </c>
      <c r="G119" s="24"/>
      <c r="H119" s="24">
        <v>24029460700</v>
      </c>
      <c r="I119" s="24" t="s">
        <v>72</v>
      </c>
      <c r="J119" s="24">
        <f>DATEDIF(Tabla1[[#This Row],[FECHA DE NACIMIENTO]],Tabla1[[#This Row],[FECHA ACTUAL]],"Y")</f>
        <v>58</v>
      </c>
      <c r="K119" s="24" t="s">
        <v>96</v>
      </c>
      <c r="L119" s="24" t="s">
        <v>74</v>
      </c>
      <c r="M119" s="24">
        <v>4</v>
      </c>
      <c r="N119" s="24">
        <v>2</v>
      </c>
      <c r="O119" s="24">
        <v>2</v>
      </c>
      <c r="P119" s="24" t="s">
        <v>101</v>
      </c>
      <c r="Q119" s="23">
        <v>23701</v>
      </c>
      <c r="R119" s="24" t="s">
        <v>1109</v>
      </c>
      <c r="S119" s="25">
        <v>45119</v>
      </c>
      <c r="T119" s="24">
        <v>7148399</v>
      </c>
      <c r="U119" s="24">
        <v>3124180652</v>
      </c>
      <c r="V119" s="24" t="e">
        <v>#N/A</v>
      </c>
      <c r="W119" s="24" t="s">
        <v>1110</v>
      </c>
      <c r="X119" s="24" t="s">
        <v>1111</v>
      </c>
      <c r="Y119" s="24" t="s">
        <v>1112</v>
      </c>
      <c r="Z119" s="24" t="s">
        <v>82</v>
      </c>
      <c r="AA119" s="24">
        <v>3134633357</v>
      </c>
      <c r="AB119" s="24" t="s">
        <v>77</v>
      </c>
      <c r="AC119" s="24" t="s">
        <v>77</v>
      </c>
      <c r="AD119" s="24" t="s">
        <v>77</v>
      </c>
      <c r="AE119" s="26" t="s">
        <v>102</v>
      </c>
      <c r="AF119" s="26"/>
      <c r="AG119" s="26" t="s">
        <v>1113</v>
      </c>
      <c r="AH119" s="27" t="s">
        <v>184</v>
      </c>
      <c r="AI119" s="27" t="s">
        <v>487</v>
      </c>
      <c r="AJ119" s="27" t="s">
        <v>487</v>
      </c>
      <c r="AK119" s="24" t="s">
        <v>121</v>
      </c>
      <c r="AL119" s="24"/>
      <c r="AM119" s="23">
        <v>41904</v>
      </c>
      <c r="AN119" s="28">
        <v>724500</v>
      </c>
      <c r="AO119" s="28">
        <f t="shared" si="1"/>
        <v>140606</v>
      </c>
      <c r="AP119" s="24"/>
      <c r="AQ119" s="24"/>
      <c r="AR119" s="24"/>
      <c r="AS119" s="24"/>
      <c r="AT119" s="24" t="e">
        <v>#N/A</v>
      </c>
      <c r="AU119" s="24" t="e">
        <v>#N/A</v>
      </c>
      <c r="AV119" s="24" t="e">
        <v>#N/A</v>
      </c>
      <c r="AW119" s="24"/>
      <c r="AX119" s="24"/>
      <c r="AY119" s="24"/>
      <c r="AZ119" s="24" t="s">
        <v>1114</v>
      </c>
      <c r="BA119" s="24" t="s">
        <v>1115</v>
      </c>
      <c r="BB119" s="24"/>
      <c r="BC119" s="24"/>
      <c r="BD119" s="24">
        <v>0</v>
      </c>
      <c r="BE119" s="24">
        <v>0</v>
      </c>
      <c r="BF119" s="23">
        <v>42394</v>
      </c>
      <c r="BG119" s="23">
        <v>42411</v>
      </c>
      <c r="BH119" s="23">
        <v>42663</v>
      </c>
      <c r="BI119" s="26" t="s">
        <v>127</v>
      </c>
      <c r="BJ119" s="26" t="s">
        <v>1059</v>
      </c>
      <c r="BK119" s="29">
        <v>0</v>
      </c>
      <c r="BL119" s="24" t="s">
        <v>129</v>
      </c>
      <c r="BM119" s="22" t="str">
        <f ca="1">+IF(Tabla1[[#This Row],[FECHA INGRESO]]&gt;=44986,IF((TODAY()-Tabla1[[#This Row],[FECHA INGRESO]])&gt;=50,"ALERTA","TODAVÍA FALTA"),"N/A")</f>
        <v>N/A</v>
      </c>
      <c r="BN119" s="7">
        <f>IFERROR((_xlfn.DAYS(Tabla1[[#This Row],[FECHA INGRESO]],Tabla1[[#This Row],[FECHA RETIRO]]))/30,"")</f>
        <v>-25.3</v>
      </c>
    </row>
    <row r="120" spans="1:66" ht="15" customHeight="1" x14ac:dyDescent="0.35">
      <c r="A120" s="31">
        <v>1019093804</v>
      </c>
      <c r="B120" s="22" t="s">
        <v>1116</v>
      </c>
      <c r="C120" s="23">
        <v>41949</v>
      </c>
      <c r="D120" s="23" t="s">
        <v>93</v>
      </c>
      <c r="E120" s="23" t="s">
        <v>111</v>
      </c>
      <c r="F120" s="23" t="s">
        <v>70</v>
      </c>
      <c r="G120" s="24"/>
      <c r="H120" s="24">
        <v>24036566411</v>
      </c>
      <c r="I120" s="24" t="s">
        <v>95</v>
      </c>
      <c r="J120" s="24">
        <f>DATEDIF(Tabla1[[#This Row],[FECHA DE NACIMIENTO]],Tabla1[[#This Row],[FECHA ACTUAL]],"Y")</f>
        <v>29</v>
      </c>
      <c r="K120" s="24" t="s">
        <v>96</v>
      </c>
      <c r="L120" s="24" t="s">
        <v>112</v>
      </c>
      <c r="M120" s="24">
        <v>1</v>
      </c>
      <c r="N120" s="24">
        <v>1</v>
      </c>
      <c r="O120" s="24">
        <v>2</v>
      </c>
      <c r="P120" s="24" t="s">
        <v>75</v>
      </c>
      <c r="Q120" s="23">
        <v>34432</v>
      </c>
      <c r="R120" s="24" t="s">
        <v>76</v>
      </c>
      <c r="S120" s="25">
        <v>45119</v>
      </c>
      <c r="T120" s="24">
        <v>6929669</v>
      </c>
      <c r="U120" s="24">
        <v>3142897454</v>
      </c>
      <c r="V120" s="24" t="s">
        <v>1117</v>
      </c>
      <c r="W120" s="24" t="s">
        <v>1118</v>
      </c>
      <c r="X120" s="24" t="s">
        <v>1119</v>
      </c>
      <c r="Y120" s="24" t="s">
        <v>1120</v>
      </c>
      <c r="Z120" s="24" t="s">
        <v>117</v>
      </c>
      <c r="AA120" s="24">
        <v>3138381270</v>
      </c>
      <c r="AB120" s="24" t="s">
        <v>77</v>
      </c>
      <c r="AC120" s="24" t="s">
        <v>77</v>
      </c>
      <c r="AD120" s="24" t="s">
        <v>77</v>
      </c>
      <c r="AE120" s="26" t="s">
        <v>183</v>
      </c>
      <c r="AF120" s="26" t="s">
        <v>553</v>
      </c>
      <c r="AG120" s="26"/>
      <c r="AH120" s="27" t="s">
        <v>553</v>
      </c>
      <c r="AI120" s="27" t="s">
        <v>138</v>
      </c>
      <c r="AJ120" s="27" t="s">
        <v>138</v>
      </c>
      <c r="AK120" s="24" t="s">
        <v>89</v>
      </c>
      <c r="AL120" s="24"/>
      <c r="AM120" s="23">
        <v>41906</v>
      </c>
      <c r="AN120" s="28">
        <v>776250</v>
      </c>
      <c r="AO120" s="28">
        <f t="shared" si="1"/>
        <v>140606</v>
      </c>
      <c r="AP120" s="24"/>
      <c r="AQ120" s="24"/>
      <c r="AR120" s="24"/>
      <c r="AS120" s="24"/>
      <c r="AT120" s="24" t="e">
        <v>#N/A</v>
      </c>
      <c r="AU120" s="24" t="e">
        <v>#N/A</v>
      </c>
      <c r="AV120" s="24" t="e">
        <v>#N/A</v>
      </c>
      <c r="AW120" s="24"/>
      <c r="AX120" s="24"/>
      <c r="AY120" s="24"/>
      <c r="AZ120" s="24"/>
      <c r="BA120" s="24"/>
      <c r="BB120" s="24"/>
      <c r="BC120" s="24"/>
      <c r="BD120" s="24">
        <v>0</v>
      </c>
      <c r="BE120" s="24">
        <v>0</v>
      </c>
      <c r="BF120" s="23">
        <v>42451</v>
      </c>
      <c r="BG120" s="23">
        <v>42474</v>
      </c>
      <c r="BH120" s="23">
        <v>42674</v>
      </c>
      <c r="BI120" s="26" t="s">
        <v>143</v>
      </c>
      <c r="BJ120" s="26" t="s">
        <v>199</v>
      </c>
      <c r="BK120" s="29">
        <v>0</v>
      </c>
      <c r="BL120" s="24" t="s">
        <v>129</v>
      </c>
      <c r="BM120" s="22" t="str">
        <f ca="1">+IF(Tabla1[[#This Row],[FECHA INGRESO]]&gt;=44986,IF((TODAY()-Tabla1[[#This Row],[FECHA INGRESO]])&gt;=50,"ALERTA","TODAVÍA FALTA"),"N/A")</f>
        <v>N/A</v>
      </c>
      <c r="BN120" s="7">
        <f>IFERROR((_xlfn.DAYS(Tabla1[[#This Row],[FECHA INGRESO]],Tabla1[[#This Row],[FECHA RETIRO]]))/30,"")</f>
        <v>-25.6</v>
      </c>
    </row>
    <row r="121" spans="1:66" ht="15" customHeight="1" x14ac:dyDescent="0.35">
      <c r="A121" s="31">
        <v>1079034568</v>
      </c>
      <c r="B121" s="22" t="s">
        <v>1121</v>
      </c>
      <c r="C121" s="23">
        <v>42009</v>
      </c>
      <c r="D121" s="23" t="s">
        <v>93</v>
      </c>
      <c r="E121" s="23" t="s">
        <v>111</v>
      </c>
      <c r="F121" s="23" t="s">
        <v>70</v>
      </c>
      <c r="G121" s="24"/>
      <c r="H121" s="24">
        <v>24047803507</v>
      </c>
      <c r="I121" s="24" t="s">
        <v>72</v>
      </c>
      <c r="J121" s="24">
        <f>DATEDIF(Tabla1[[#This Row],[FECHA DE NACIMIENTO]],Tabla1[[#This Row],[FECHA ACTUAL]],"Y")</f>
        <v>27</v>
      </c>
      <c r="K121" s="24" t="s">
        <v>73</v>
      </c>
      <c r="L121" s="24" t="s">
        <v>112</v>
      </c>
      <c r="M121" s="24" t="s">
        <v>77</v>
      </c>
      <c r="N121" s="24" t="s">
        <v>77</v>
      </c>
      <c r="O121" s="24">
        <v>2</v>
      </c>
      <c r="P121" s="24" t="s">
        <v>101</v>
      </c>
      <c r="Q121" s="23">
        <v>35014</v>
      </c>
      <c r="R121" s="24" t="s">
        <v>1122</v>
      </c>
      <c r="S121" s="25">
        <v>45119</v>
      </c>
      <c r="T121" s="24" t="s">
        <v>77</v>
      </c>
      <c r="U121" s="24">
        <v>3104802437</v>
      </c>
      <c r="V121" s="24" t="s">
        <v>1123</v>
      </c>
      <c r="W121" s="24" t="s">
        <v>1124</v>
      </c>
      <c r="X121" s="24" t="s">
        <v>1125</v>
      </c>
      <c r="Y121" s="24" t="s">
        <v>1126</v>
      </c>
      <c r="Z121" s="24" t="s">
        <v>117</v>
      </c>
      <c r="AA121" s="24">
        <v>3143351220</v>
      </c>
      <c r="AB121" s="24" t="s">
        <v>77</v>
      </c>
      <c r="AC121" s="24" t="s">
        <v>77</v>
      </c>
      <c r="AD121" s="24" t="s">
        <v>77</v>
      </c>
      <c r="AE121" s="26" t="s">
        <v>151</v>
      </c>
      <c r="AF121" s="26"/>
      <c r="AG121" s="26"/>
      <c r="AH121" s="27" t="s">
        <v>184</v>
      </c>
      <c r="AI121" s="27" t="s">
        <v>120</v>
      </c>
      <c r="AJ121" s="27" t="s">
        <v>120</v>
      </c>
      <c r="AK121" s="24" t="s">
        <v>121</v>
      </c>
      <c r="AL121" s="24" t="s">
        <v>90</v>
      </c>
      <c r="AM121" s="23">
        <v>41907</v>
      </c>
      <c r="AN121" s="28">
        <v>724500</v>
      </c>
      <c r="AO121" s="28">
        <f t="shared" si="1"/>
        <v>140606</v>
      </c>
      <c r="AP121" s="24"/>
      <c r="AQ121" s="24" t="s">
        <v>1028</v>
      </c>
      <c r="AR121" s="24" t="s">
        <v>885</v>
      </c>
      <c r="AS121" s="24"/>
      <c r="AT121" s="24" t="e">
        <v>#N/A</v>
      </c>
      <c r="AU121" s="24" t="e">
        <v>#N/A</v>
      </c>
      <c r="AV121" s="24" t="e">
        <v>#N/A</v>
      </c>
      <c r="AW121" s="24"/>
      <c r="AX121" s="24"/>
      <c r="AY121" s="24"/>
      <c r="AZ121" s="24"/>
      <c r="BA121" s="24"/>
      <c r="BB121" s="24"/>
      <c r="BC121" s="24"/>
      <c r="BD121" s="24">
        <v>0</v>
      </c>
      <c r="BE121" s="24">
        <v>0</v>
      </c>
      <c r="BF121" s="23">
        <v>42718</v>
      </c>
      <c r="BG121" s="23">
        <v>42735</v>
      </c>
      <c r="BH121" s="23">
        <v>42739</v>
      </c>
      <c r="BI121" s="26" t="s">
        <v>127</v>
      </c>
      <c r="BJ121" s="26" t="s">
        <v>273</v>
      </c>
      <c r="BK121" s="29">
        <v>0</v>
      </c>
      <c r="BL121" s="24" t="s">
        <v>129</v>
      </c>
      <c r="BM121" s="22" t="str">
        <f ca="1">+IF(Tabla1[[#This Row],[FECHA INGRESO]]&gt;=44986,IF((TODAY()-Tabla1[[#This Row],[FECHA INGRESO]])&gt;=50,"ALERTA","TODAVÍA FALTA"),"N/A")</f>
        <v>N/A</v>
      </c>
      <c r="BN121" s="7">
        <f>IFERROR((_xlfn.DAYS(Tabla1[[#This Row],[FECHA INGRESO]],Tabla1[[#This Row],[FECHA RETIRO]]))/30,"")</f>
        <v>-27.733333333333334</v>
      </c>
    </row>
    <row r="122" spans="1:66" ht="15" customHeight="1" x14ac:dyDescent="0.35">
      <c r="A122" s="31">
        <v>1031138239</v>
      </c>
      <c r="B122" s="22" t="s">
        <v>1127</v>
      </c>
      <c r="C122" s="23">
        <v>41964</v>
      </c>
      <c r="D122" s="23" t="s">
        <v>93</v>
      </c>
      <c r="E122" s="24" t="s">
        <v>94</v>
      </c>
      <c r="F122" s="23" t="s">
        <v>70</v>
      </c>
      <c r="G122" s="24"/>
      <c r="H122" s="24">
        <v>24048260127</v>
      </c>
      <c r="I122" s="24" t="s">
        <v>95</v>
      </c>
      <c r="J122" s="24">
        <f>DATEDIF(Tabla1[[#This Row],[FECHA DE NACIMIENTO]],Tabla1[[#This Row],[FECHA ACTUAL]],"Y")</f>
        <v>31</v>
      </c>
      <c r="K122" s="24" t="s">
        <v>96</v>
      </c>
      <c r="L122" s="24" t="s">
        <v>112</v>
      </c>
      <c r="M122" s="24" t="s">
        <v>77</v>
      </c>
      <c r="N122" s="24" t="s">
        <v>77</v>
      </c>
      <c r="O122" s="24">
        <v>2</v>
      </c>
      <c r="P122" s="24" t="s">
        <v>101</v>
      </c>
      <c r="Q122" s="23">
        <v>33716</v>
      </c>
      <c r="R122" s="24"/>
      <c r="S122" s="25">
        <v>45119</v>
      </c>
      <c r="T122" s="24">
        <v>2050887</v>
      </c>
      <c r="U122" s="24">
        <v>3204578519</v>
      </c>
      <c r="V122" s="24" t="s">
        <v>1128</v>
      </c>
      <c r="W122" s="24" t="s">
        <v>1129</v>
      </c>
      <c r="X122" s="24" t="s">
        <v>1130</v>
      </c>
      <c r="Y122" s="24" t="s">
        <v>1131</v>
      </c>
      <c r="Z122" s="24" t="s">
        <v>255</v>
      </c>
      <c r="AA122" s="24">
        <v>3124009701</v>
      </c>
      <c r="AB122" s="24" t="s">
        <v>77</v>
      </c>
      <c r="AC122" s="24" t="s">
        <v>77</v>
      </c>
      <c r="AD122" s="24" t="s">
        <v>77</v>
      </c>
      <c r="AE122" s="26" t="s">
        <v>151</v>
      </c>
      <c r="AF122" s="26"/>
      <c r="AG122" s="26"/>
      <c r="AH122" s="27" t="s">
        <v>184</v>
      </c>
      <c r="AI122" s="27" t="s">
        <v>185</v>
      </c>
      <c r="AJ122" s="27" t="s">
        <v>185</v>
      </c>
      <c r="AK122" s="24" t="s">
        <v>121</v>
      </c>
      <c r="AL122" s="24"/>
      <c r="AM122" s="23">
        <v>41928</v>
      </c>
      <c r="AN122" s="28">
        <v>672750</v>
      </c>
      <c r="AO122" s="28">
        <f t="shared" si="1"/>
        <v>140606</v>
      </c>
      <c r="AP122" s="24"/>
      <c r="AQ122" s="24"/>
      <c r="AR122" s="24"/>
      <c r="AS122" s="24"/>
      <c r="AT122" s="24" t="e">
        <v>#N/A</v>
      </c>
      <c r="AU122" s="24" t="e">
        <v>#N/A</v>
      </c>
      <c r="AV122" s="24" t="e">
        <v>#N/A</v>
      </c>
      <c r="AW122" s="24"/>
      <c r="AX122" s="24"/>
      <c r="AY122" s="24"/>
      <c r="AZ122" s="24"/>
      <c r="BA122" s="24"/>
      <c r="BB122" s="24"/>
      <c r="BC122" s="24"/>
      <c r="BD122" s="24">
        <v>0</v>
      </c>
      <c r="BE122" s="24">
        <v>0</v>
      </c>
      <c r="BF122" s="23">
        <v>42329</v>
      </c>
      <c r="BG122" s="23"/>
      <c r="BH122" s="23">
        <v>42370</v>
      </c>
      <c r="BI122" s="26"/>
      <c r="BJ122" s="26"/>
      <c r="BK122" s="29">
        <v>0</v>
      </c>
      <c r="BL122" s="24" t="s">
        <v>129</v>
      </c>
      <c r="BM122" s="22" t="str">
        <f ca="1">+IF(Tabla1[[#This Row],[FECHA INGRESO]]&gt;=44986,IF((TODAY()-Tabla1[[#This Row],[FECHA INGRESO]])&gt;=50,"ALERTA","TODAVÍA FALTA"),"N/A")</f>
        <v>N/A</v>
      </c>
      <c r="BN122" s="7">
        <f>IFERROR((_xlfn.DAYS(Tabla1[[#This Row],[FECHA INGRESO]],Tabla1[[#This Row],[FECHA RETIRO]]))/30,"")</f>
        <v>-14.733333333333333</v>
      </c>
    </row>
    <row r="123" spans="1:66" ht="15" customHeight="1" x14ac:dyDescent="0.35">
      <c r="A123" s="31">
        <v>1014258379</v>
      </c>
      <c r="B123" s="22" t="s">
        <v>1132</v>
      </c>
      <c r="C123" s="23">
        <v>41948</v>
      </c>
      <c r="D123" s="23" t="s">
        <v>168</v>
      </c>
      <c r="E123" s="23" t="s">
        <v>77</v>
      </c>
      <c r="F123" s="23" t="s">
        <v>70</v>
      </c>
      <c r="G123" s="24"/>
      <c r="H123" s="24" t="e">
        <v>#N/A</v>
      </c>
      <c r="I123" s="24" t="s">
        <v>72</v>
      </c>
      <c r="J123" s="24">
        <f>DATEDIF(Tabla1[[#This Row],[FECHA DE NACIMIENTO]],Tabla1[[#This Row],[FECHA ACTUAL]],"Y")</f>
        <v>28</v>
      </c>
      <c r="K123" s="24" t="s">
        <v>73</v>
      </c>
      <c r="L123" s="24" t="s">
        <v>112</v>
      </c>
      <c r="M123" s="24" t="s">
        <v>77</v>
      </c>
      <c r="N123" s="24" t="s">
        <v>77</v>
      </c>
      <c r="O123" s="24">
        <v>2</v>
      </c>
      <c r="P123" s="24" t="s">
        <v>101</v>
      </c>
      <c r="Q123" s="23">
        <v>34578</v>
      </c>
      <c r="R123" s="24" t="s">
        <v>76</v>
      </c>
      <c r="S123" s="25">
        <v>45119</v>
      </c>
      <c r="T123" s="24">
        <v>5404988</v>
      </c>
      <c r="U123" s="24" t="s">
        <v>1133</v>
      </c>
      <c r="V123" s="24" t="s">
        <v>1134</v>
      </c>
      <c r="W123" s="24" t="s">
        <v>1135</v>
      </c>
      <c r="X123" s="24" t="s">
        <v>1136</v>
      </c>
      <c r="Y123" s="24" t="s">
        <v>1137</v>
      </c>
      <c r="Z123" s="24" t="s">
        <v>255</v>
      </c>
      <c r="AA123" s="24">
        <v>3156015452</v>
      </c>
      <c r="AB123" s="24" t="s">
        <v>77</v>
      </c>
      <c r="AC123" s="24" t="s">
        <v>77</v>
      </c>
      <c r="AD123" s="24" t="s">
        <v>77</v>
      </c>
      <c r="AE123" s="26" t="s">
        <v>183</v>
      </c>
      <c r="AF123" s="26"/>
      <c r="AG123" s="26" t="s">
        <v>1138</v>
      </c>
      <c r="AH123" s="27" t="s">
        <v>867</v>
      </c>
      <c r="AI123" s="27" t="s">
        <v>138</v>
      </c>
      <c r="AJ123" s="27" t="s">
        <v>138</v>
      </c>
      <c r="AK123" s="24" t="s">
        <v>89</v>
      </c>
      <c r="AL123" s="24" t="s">
        <v>868</v>
      </c>
      <c r="AM123" s="23">
        <v>41948</v>
      </c>
      <c r="AN123" s="28">
        <v>713585.92500000005</v>
      </c>
      <c r="AO123" s="28">
        <f t="shared" si="1"/>
        <v>140606</v>
      </c>
      <c r="AP123" s="24"/>
      <c r="AQ123" s="24"/>
      <c r="AR123" s="24"/>
      <c r="AS123" s="24"/>
      <c r="AT123" s="24" t="e">
        <v>#N/A</v>
      </c>
      <c r="AU123" s="24" t="e">
        <v>#N/A</v>
      </c>
      <c r="AV123" s="24" t="e">
        <v>#N/A</v>
      </c>
      <c r="AW123" s="24"/>
      <c r="AX123" s="24"/>
      <c r="AY123" s="24"/>
      <c r="AZ123" s="24"/>
      <c r="BA123" s="24"/>
      <c r="BB123" s="24"/>
      <c r="BC123" s="24"/>
      <c r="BD123" s="24" t="e">
        <v>#N/A</v>
      </c>
      <c r="BE123" s="24" t="e">
        <v>#N/A</v>
      </c>
      <c r="BF123" s="23"/>
      <c r="BG123" s="23"/>
      <c r="BH123" s="23">
        <v>42558</v>
      </c>
      <c r="BI123" s="26"/>
      <c r="BJ123" s="26"/>
      <c r="BK123" s="29">
        <v>0</v>
      </c>
      <c r="BL123" s="24" t="s">
        <v>129</v>
      </c>
      <c r="BM123" s="22" t="str">
        <f ca="1">+IF(Tabla1[[#This Row],[FECHA INGRESO]]&gt;=44986,IF((TODAY()-Tabla1[[#This Row],[FECHA INGRESO]])&gt;=50,"ALERTA","TODAVÍA FALTA"),"N/A")</f>
        <v>N/A</v>
      </c>
      <c r="BN123" s="7">
        <f>IFERROR((_xlfn.DAYS(Tabla1[[#This Row],[FECHA INGRESO]],Tabla1[[#This Row],[FECHA RETIRO]]))/30,"")</f>
        <v>-20.333333333333332</v>
      </c>
    </row>
    <row r="124" spans="1:66" ht="15" customHeight="1" x14ac:dyDescent="0.35">
      <c r="A124" s="31">
        <v>1012408000</v>
      </c>
      <c r="B124" s="22" t="s">
        <v>1139</v>
      </c>
      <c r="C124" s="23">
        <v>42065</v>
      </c>
      <c r="D124" s="23" t="s">
        <v>266</v>
      </c>
      <c r="E124" s="23" t="s">
        <v>111</v>
      </c>
      <c r="F124" s="23" t="s">
        <v>70</v>
      </c>
      <c r="G124" s="24"/>
      <c r="H124" s="24">
        <v>24048145475</v>
      </c>
      <c r="I124" s="24" t="s">
        <v>95</v>
      </c>
      <c r="J124" s="24">
        <f>DATEDIF(Tabla1[[#This Row],[FECHA DE NACIMIENTO]],Tabla1[[#This Row],[FECHA ACTUAL]],"Y")</f>
        <v>29</v>
      </c>
      <c r="K124" s="24" t="s">
        <v>73</v>
      </c>
      <c r="L124" s="24" t="s">
        <v>112</v>
      </c>
      <c r="M124" s="24" t="s">
        <v>77</v>
      </c>
      <c r="N124" s="24" t="s">
        <v>77</v>
      </c>
      <c r="O124" s="24">
        <v>2</v>
      </c>
      <c r="P124" s="24" t="s">
        <v>101</v>
      </c>
      <c r="Q124" s="23">
        <v>34377</v>
      </c>
      <c r="R124" s="24"/>
      <c r="S124" s="25">
        <v>45119</v>
      </c>
      <c r="T124" s="24" t="s">
        <v>77</v>
      </c>
      <c r="U124" s="24">
        <v>3123481573</v>
      </c>
      <c r="V124" s="24" t="e">
        <v>#N/A</v>
      </c>
      <c r="W124" s="24" t="s">
        <v>1140</v>
      </c>
      <c r="X124" s="24" t="s">
        <v>1141</v>
      </c>
      <c r="Y124" s="24" t="s">
        <v>1142</v>
      </c>
      <c r="Z124" s="24" t="s">
        <v>117</v>
      </c>
      <c r="AA124" s="24">
        <v>3132421038</v>
      </c>
      <c r="AB124" s="24" t="s">
        <v>77</v>
      </c>
      <c r="AC124" s="24" t="s">
        <v>77</v>
      </c>
      <c r="AD124" s="24" t="s">
        <v>77</v>
      </c>
      <c r="AE124" s="26" t="s">
        <v>183</v>
      </c>
      <c r="AF124" s="26"/>
      <c r="AG124" s="26" t="s">
        <v>1143</v>
      </c>
      <c r="AH124" s="27" t="s">
        <v>184</v>
      </c>
      <c r="AI124" s="27" t="s">
        <v>185</v>
      </c>
      <c r="AJ124" s="27" t="s">
        <v>185</v>
      </c>
      <c r="AK124" s="24" t="s">
        <v>121</v>
      </c>
      <c r="AL124" s="24"/>
      <c r="AM124" s="23">
        <v>41949</v>
      </c>
      <c r="AN124" s="28">
        <v>776250</v>
      </c>
      <c r="AO124" s="28">
        <f t="shared" si="1"/>
        <v>140606</v>
      </c>
      <c r="AP124" s="24"/>
      <c r="AQ124" s="24"/>
      <c r="AR124" s="24"/>
      <c r="AS124" s="24"/>
      <c r="AT124" s="24" t="e">
        <v>#N/A</v>
      </c>
      <c r="AU124" s="24" t="e">
        <v>#N/A</v>
      </c>
      <c r="AV124" s="24" t="e">
        <v>#N/A</v>
      </c>
      <c r="AW124" s="24"/>
      <c r="AX124" s="24"/>
      <c r="AY124" s="24"/>
      <c r="AZ124" s="24" t="s">
        <v>1144</v>
      </c>
      <c r="BA124" s="24"/>
      <c r="BB124" s="24"/>
      <c r="BC124" s="24"/>
      <c r="BD124" s="24">
        <v>0</v>
      </c>
      <c r="BE124" s="24">
        <v>0</v>
      </c>
      <c r="BF124" s="23"/>
      <c r="BG124" s="23"/>
      <c r="BH124" s="23">
        <v>42230</v>
      </c>
      <c r="BI124" s="26"/>
      <c r="BJ124" s="26"/>
      <c r="BK124" s="29">
        <v>0</v>
      </c>
      <c r="BL124" s="24" t="s">
        <v>129</v>
      </c>
      <c r="BM124" s="22" t="str">
        <f ca="1">+IF(Tabla1[[#This Row],[FECHA INGRESO]]&gt;=44986,IF((TODAY()-Tabla1[[#This Row],[FECHA INGRESO]])&gt;=50,"ALERTA","TODAVÍA FALTA"),"N/A")</f>
        <v>N/A</v>
      </c>
      <c r="BN124" s="7">
        <f>IFERROR((_xlfn.DAYS(Tabla1[[#This Row],[FECHA INGRESO]],Tabla1[[#This Row],[FECHA RETIRO]]))/30,"")</f>
        <v>-9.3666666666666671</v>
      </c>
    </row>
    <row r="125" spans="1:66" ht="15" customHeight="1" x14ac:dyDescent="0.35">
      <c r="A125" s="31">
        <v>1020459728</v>
      </c>
      <c r="B125" s="22" t="s">
        <v>1145</v>
      </c>
      <c r="C125" s="23">
        <v>41964</v>
      </c>
      <c r="D125" s="23" t="s">
        <v>582</v>
      </c>
      <c r="E125" s="23" t="s">
        <v>111</v>
      </c>
      <c r="F125" s="23" t="s">
        <v>70</v>
      </c>
      <c r="G125" s="24"/>
      <c r="H125" s="24">
        <v>24046121682</v>
      </c>
      <c r="I125" s="24" t="s">
        <v>95</v>
      </c>
      <c r="J125" s="24">
        <f>DATEDIF(Tabla1[[#This Row],[FECHA DE NACIMIENTO]],Tabla1[[#This Row],[FECHA ACTUAL]],"Y")</f>
        <v>29</v>
      </c>
      <c r="K125" s="24" t="s">
        <v>73</v>
      </c>
      <c r="L125" s="24" t="s">
        <v>74</v>
      </c>
      <c r="M125" s="24">
        <v>1</v>
      </c>
      <c r="N125" s="24">
        <v>1</v>
      </c>
      <c r="O125" s="24">
        <v>2</v>
      </c>
      <c r="P125" s="24" t="s">
        <v>101</v>
      </c>
      <c r="Q125" s="23">
        <v>34455</v>
      </c>
      <c r="R125" s="24"/>
      <c r="S125" s="25">
        <v>45119</v>
      </c>
      <c r="T125" s="24" t="s">
        <v>77</v>
      </c>
      <c r="U125" s="24">
        <v>3194125595</v>
      </c>
      <c r="V125" s="24" t="s">
        <v>1146</v>
      </c>
      <c r="W125" s="24" t="s">
        <v>1147</v>
      </c>
      <c r="X125" s="24" t="s">
        <v>833</v>
      </c>
      <c r="Y125" s="24" t="s">
        <v>1148</v>
      </c>
      <c r="Z125" s="24" t="s">
        <v>255</v>
      </c>
      <c r="AA125" s="24">
        <v>4412237</v>
      </c>
      <c r="AB125" s="24" t="s">
        <v>77</v>
      </c>
      <c r="AC125" s="24" t="s">
        <v>77</v>
      </c>
      <c r="AD125" s="24" t="s">
        <v>77</v>
      </c>
      <c r="AE125" s="26" t="s">
        <v>151</v>
      </c>
      <c r="AF125" s="26"/>
      <c r="AG125" s="26"/>
      <c r="AH125" s="27" t="s">
        <v>184</v>
      </c>
      <c r="AI125" s="27" t="s">
        <v>1026</v>
      </c>
      <c r="AJ125" s="27" t="s">
        <v>1027</v>
      </c>
      <c r="AK125" s="24" t="s">
        <v>121</v>
      </c>
      <c r="AL125" s="24"/>
      <c r="AM125" s="23">
        <v>41964</v>
      </c>
      <c r="AN125" s="28">
        <v>724500</v>
      </c>
      <c r="AO125" s="28">
        <f t="shared" si="1"/>
        <v>140606</v>
      </c>
      <c r="AP125" s="24"/>
      <c r="AQ125" s="24"/>
      <c r="AR125" s="24"/>
      <c r="AS125" s="24"/>
      <c r="AT125" s="24" t="e">
        <v>#N/A</v>
      </c>
      <c r="AU125" s="24" t="e">
        <v>#N/A</v>
      </c>
      <c r="AV125" s="24" t="e">
        <v>#N/A</v>
      </c>
      <c r="AW125" s="24"/>
      <c r="AX125" s="24"/>
      <c r="AY125" s="24"/>
      <c r="AZ125" s="24"/>
      <c r="BA125" s="24"/>
      <c r="BB125" s="24"/>
      <c r="BC125" s="24"/>
      <c r="BD125" s="24">
        <v>0</v>
      </c>
      <c r="BE125" s="24">
        <v>0</v>
      </c>
      <c r="BF125" s="23">
        <v>42401</v>
      </c>
      <c r="BG125" s="23">
        <v>42418</v>
      </c>
      <c r="BH125" s="23">
        <v>42475</v>
      </c>
      <c r="BI125" s="26"/>
      <c r="BJ125" s="26"/>
      <c r="BK125" s="29">
        <v>0</v>
      </c>
      <c r="BL125" s="24" t="s">
        <v>129</v>
      </c>
      <c r="BM125" s="22" t="str">
        <f ca="1">+IF(Tabla1[[#This Row],[FECHA INGRESO]]&gt;=44986,IF((TODAY()-Tabla1[[#This Row],[FECHA INGRESO]])&gt;=50,"ALERTA","TODAVÍA FALTA"),"N/A")</f>
        <v>N/A</v>
      </c>
      <c r="BN125" s="7">
        <f>IFERROR((_xlfn.DAYS(Tabla1[[#This Row],[FECHA INGRESO]],Tabla1[[#This Row],[FECHA RETIRO]]))/30,"")</f>
        <v>-17.033333333333335</v>
      </c>
    </row>
    <row r="126" spans="1:66" ht="15" customHeight="1" x14ac:dyDescent="0.35">
      <c r="A126" s="31">
        <v>1152698155</v>
      </c>
      <c r="B126" s="22" t="s">
        <v>1149</v>
      </c>
      <c r="C126" s="23">
        <v>41974</v>
      </c>
      <c r="D126" s="23" t="s">
        <v>582</v>
      </c>
      <c r="E126" s="23" t="s">
        <v>111</v>
      </c>
      <c r="F126" s="23" t="s">
        <v>70</v>
      </c>
      <c r="G126" s="24"/>
      <c r="H126" s="24">
        <v>24041407381</v>
      </c>
      <c r="I126" s="24" t="s">
        <v>95</v>
      </c>
      <c r="J126" s="24">
        <f>DATEDIF(Tabla1[[#This Row],[FECHA DE NACIMIENTO]],Tabla1[[#This Row],[FECHA ACTUAL]],"Y")</f>
        <v>28</v>
      </c>
      <c r="K126" s="24" t="s">
        <v>73</v>
      </c>
      <c r="L126" s="24" t="s">
        <v>112</v>
      </c>
      <c r="M126" s="24" t="s">
        <v>77</v>
      </c>
      <c r="N126" s="24" t="s">
        <v>77</v>
      </c>
      <c r="O126" s="24">
        <v>1</v>
      </c>
      <c r="P126" s="24" t="s">
        <v>75</v>
      </c>
      <c r="Q126" s="23">
        <v>34758</v>
      </c>
      <c r="R126" s="24"/>
      <c r="S126" s="25">
        <v>45119</v>
      </c>
      <c r="T126" s="24">
        <v>4383294</v>
      </c>
      <c r="U126" s="24">
        <v>3135469303</v>
      </c>
      <c r="V126" s="24" t="s">
        <v>1150</v>
      </c>
      <c r="W126" s="24" t="s">
        <v>1151</v>
      </c>
      <c r="X126" s="24" t="s">
        <v>1152</v>
      </c>
      <c r="Y126" s="24" t="s">
        <v>1153</v>
      </c>
      <c r="Z126" s="24" t="s">
        <v>117</v>
      </c>
      <c r="AA126" s="24">
        <v>3148823627</v>
      </c>
      <c r="AB126" s="24" t="s">
        <v>77</v>
      </c>
      <c r="AC126" s="24" t="s">
        <v>77</v>
      </c>
      <c r="AD126" s="24" t="s">
        <v>77</v>
      </c>
      <c r="AE126" s="26" t="s">
        <v>183</v>
      </c>
      <c r="AF126" s="26" t="s">
        <v>1154</v>
      </c>
      <c r="AG126" s="26"/>
      <c r="AH126" s="27" t="s">
        <v>184</v>
      </c>
      <c r="AI126" s="27" t="s">
        <v>925</v>
      </c>
      <c r="AJ126" s="27" t="s">
        <v>487</v>
      </c>
      <c r="AK126" s="24" t="s">
        <v>121</v>
      </c>
      <c r="AL126" s="24"/>
      <c r="AM126" s="23">
        <v>41974</v>
      </c>
      <c r="AN126" s="28">
        <v>724500</v>
      </c>
      <c r="AO126" s="28">
        <f t="shared" si="1"/>
        <v>140606</v>
      </c>
      <c r="AP126" s="24"/>
      <c r="AQ126" s="24"/>
      <c r="AR126" s="24"/>
      <c r="AS126" s="24"/>
      <c r="AT126" s="24" t="e">
        <v>#N/A</v>
      </c>
      <c r="AU126" s="24" t="e">
        <v>#N/A</v>
      </c>
      <c r="AV126" s="24" t="e">
        <v>#N/A</v>
      </c>
      <c r="AW126" s="24"/>
      <c r="AX126" s="24"/>
      <c r="AY126" s="24"/>
      <c r="AZ126" s="24"/>
      <c r="BA126" s="24"/>
      <c r="BB126" s="24"/>
      <c r="BC126" s="24"/>
      <c r="BD126" s="24">
        <v>0</v>
      </c>
      <c r="BE126" s="24">
        <v>0</v>
      </c>
      <c r="BF126" s="23">
        <v>42443</v>
      </c>
      <c r="BG126" s="23">
        <v>42464</v>
      </c>
      <c r="BH126" s="23">
        <v>42581</v>
      </c>
      <c r="BI126" s="26"/>
      <c r="BJ126" s="26"/>
      <c r="BK126" s="29">
        <v>0</v>
      </c>
      <c r="BL126" s="24" t="s">
        <v>129</v>
      </c>
      <c r="BM126" s="22" t="str">
        <f ca="1">+IF(Tabla1[[#This Row],[FECHA INGRESO]]&gt;=44986,IF((TODAY()-Tabla1[[#This Row],[FECHA INGRESO]])&gt;=50,"ALERTA","TODAVÍA FALTA"),"N/A")</f>
        <v>N/A</v>
      </c>
      <c r="BN126" s="7">
        <f>IFERROR((_xlfn.DAYS(Tabla1[[#This Row],[FECHA INGRESO]],Tabla1[[#This Row],[FECHA RETIRO]]))/30,"")</f>
        <v>-20.233333333333334</v>
      </c>
    </row>
    <row r="127" spans="1:66" ht="15" customHeight="1" x14ac:dyDescent="0.35">
      <c r="A127" s="31">
        <v>80775035</v>
      </c>
      <c r="B127" s="22" t="s">
        <v>1155</v>
      </c>
      <c r="C127" s="23">
        <v>41974</v>
      </c>
      <c r="D127" s="23" t="s">
        <v>266</v>
      </c>
      <c r="E127" s="23" t="s">
        <v>111</v>
      </c>
      <c r="F127" s="23" t="s">
        <v>70</v>
      </c>
      <c r="G127" s="24"/>
      <c r="H127" s="24">
        <v>24037328078</v>
      </c>
      <c r="I127" s="24" t="s">
        <v>72</v>
      </c>
      <c r="J127" s="24">
        <f>DATEDIF(Tabla1[[#This Row],[FECHA DE NACIMIENTO]],Tabla1[[#This Row],[FECHA ACTUAL]],"Y")</f>
        <v>37</v>
      </c>
      <c r="K127" s="24" t="s">
        <v>320</v>
      </c>
      <c r="L127" s="24" t="s">
        <v>74</v>
      </c>
      <c r="M127" s="24">
        <v>1</v>
      </c>
      <c r="N127" s="24">
        <v>1</v>
      </c>
      <c r="O127" s="24">
        <v>2</v>
      </c>
      <c r="P127" s="24" t="s">
        <v>101</v>
      </c>
      <c r="Q127" s="23">
        <v>31360</v>
      </c>
      <c r="R127" s="24" t="s">
        <v>76</v>
      </c>
      <c r="S127" s="25">
        <v>45119</v>
      </c>
      <c r="T127" s="24">
        <v>4583868</v>
      </c>
      <c r="U127" s="24">
        <v>3138547108</v>
      </c>
      <c r="V127" s="24" t="e">
        <v>#N/A</v>
      </c>
      <c r="W127" s="24" t="s">
        <v>1156</v>
      </c>
      <c r="X127" s="24" t="s">
        <v>343</v>
      </c>
      <c r="Y127" s="24" t="s">
        <v>1157</v>
      </c>
      <c r="Z127" s="24" t="s">
        <v>82</v>
      </c>
      <c r="AA127" s="24">
        <v>3203239189</v>
      </c>
      <c r="AB127" s="24" t="s">
        <v>77</v>
      </c>
      <c r="AC127" s="24" t="s">
        <v>77</v>
      </c>
      <c r="AD127" s="24" t="s">
        <v>77</v>
      </c>
      <c r="AE127" s="26" t="s">
        <v>102</v>
      </c>
      <c r="AF127" s="26"/>
      <c r="AG127" s="26" t="s">
        <v>1158</v>
      </c>
      <c r="AH127" s="27" t="s">
        <v>119</v>
      </c>
      <c r="AI127" s="27" t="s">
        <v>279</v>
      </c>
      <c r="AJ127" s="27" t="s">
        <v>279</v>
      </c>
      <c r="AK127" s="24" t="s">
        <v>121</v>
      </c>
      <c r="AL127" s="24"/>
      <c r="AM127" s="23">
        <v>41974</v>
      </c>
      <c r="AN127" s="28">
        <v>1552500</v>
      </c>
      <c r="AO127" s="28">
        <f t="shared" si="1"/>
        <v>140606</v>
      </c>
      <c r="AP127" s="24"/>
      <c r="AQ127" s="24"/>
      <c r="AR127" s="24"/>
      <c r="AS127" s="24"/>
      <c r="AT127" s="24" t="e">
        <v>#N/A</v>
      </c>
      <c r="AU127" s="24" t="e">
        <v>#N/A</v>
      </c>
      <c r="AV127" s="24" t="e">
        <v>#N/A</v>
      </c>
      <c r="AW127" s="24"/>
      <c r="AX127" s="24"/>
      <c r="AY127" s="24" t="s">
        <v>1159</v>
      </c>
      <c r="AZ127" s="24"/>
      <c r="BA127" s="24"/>
      <c r="BB127" s="24"/>
      <c r="BC127" s="24"/>
      <c r="BD127" s="24">
        <v>0</v>
      </c>
      <c r="BE127" s="24">
        <v>0</v>
      </c>
      <c r="BF127" s="23">
        <v>42357</v>
      </c>
      <c r="BG127" s="23"/>
      <c r="BH127" s="23">
        <v>42368</v>
      </c>
      <c r="BI127" s="26"/>
      <c r="BJ127" s="26"/>
      <c r="BK127" s="29">
        <v>0</v>
      </c>
      <c r="BL127" s="24" t="s">
        <v>129</v>
      </c>
      <c r="BM127" s="22" t="str">
        <f ca="1">+IF(Tabla1[[#This Row],[FECHA INGRESO]]&gt;=44986,IF((TODAY()-Tabla1[[#This Row],[FECHA INGRESO]])&gt;=50,"ALERTA","TODAVÍA FALTA"),"N/A")</f>
        <v>N/A</v>
      </c>
      <c r="BN127" s="7">
        <f>IFERROR((_xlfn.DAYS(Tabla1[[#This Row],[FECHA INGRESO]],Tabla1[[#This Row],[FECHA RETIRO]]))/30,"")</f>
        <v>-13.133333333333333</v>
      </c>
    </row>
    <row r="128" spans="1:66" ht="15" customHeight="1" x14ac:dyDescent="0.35">
      <c r="A128" s="31">
        <v>71215912</v>
      </c>
      <c r="B128" s="22" t="s">
        <v>1160</v>
      </c>
      <c r="C128" s="23">
        <v>42009</v>
      </c>
      <c r="D128" s="23" t="s">
        <v>131</v>
      </c>
      <c r="E128" s="24" t="s">
        <v>94</v>
      </c>
      <c r="F128" s="23" t="s">
        <v>70</v>
      </c>
      <c r="G128" s="24"/>
      <c r="H128" s="24">
        <v>24049889660</v>
      </c>
      <c r="I128" s="24" t="s">
        <v>72</v>
      </c>
      <c r="J128" s="24">
        <f>DATEDIF(Tabla1[[#This Row],[FECHA DE NACIMIENTO]],Tabla1[[#This Row],[FECHA ACTUAL]],"Y")</f>
        <v>44</v>
      </c>
      <c r="K128" s="24" t="s">
        <v>73</v>
      </c>
      <c r="L128" s="24" t="s">
        <v>74</v>
      </c>
      <c r="M128" s="24">
        <v>1</v>
      </c>
      <c r="N128" s="24">
        <v>2</v>
      </c>
      <c r="O128" s="24">
        <v>2</v>
      </c>
      <c r="P128" s="24" t="s">
        <v>101</v>
      </c>
      <c r="Q128" s="23">
        <v>28902</v>
      </c>
      <c r="R128" s="24" t="s">
        <v>1066</v>
      </c>
      <c r="S128" s="25">
        <v>45119</v>
      </c>
      <c r="T128" s="24">
        <v>2721175</v>
      </c>
      <c r="U128" s="24">
        <v>3216678863</v>
      </c>
      <c r="V128" s="24" t="s">
        <v>1161</v>
      </c>
      <c r="W128" s="24" t="s">
        <v>1162</v>
      </c>
      <c r="X128" s="24" t="s">
        <v>1163</v>
      </c>
      <c r="Y128" s="24" t="s">
        <v>1164</v>
      </c>
      <c r="Z128" s="24" t="s">
        <v>82</v>
      </c>
      <c r="AA128" s="24">
        <v>3122273993</v>
      </c>
      <c r="AB128" s="24" t="s">
        <v>77</v>
      </c>
      <c r="AC128" s="24" t="s">
        <v>77</v>
      </c>
      <c r="AD128" s="24" t="s">
        <v>77</v>
      </c>
      <c r="AE128" s="26" t="s">
        <v>183</v>
      </c>
      <c r="AF128" s="26"/>
      <c r="AG128" s="26"/>
      <c r="AH128" s="27" t="s">
        <v>324</v>
      </c>
      <c r="AI128" s="27" t="s">
        <v>830</v>
      </c>
      <c r="AJ128" s="27" t="s">
        <v>830</v>
      </c>
      <c r="AK128" s="24" t="s">
        <v>121</v>
      </c>
      <c r="AL128" s="24" t="s">
        <v>90</v>
      </c>
      <c r="AM128" s="23">
        <v>41999</v>
      </c>
      <c r="AN128" s="28">
        <v>776250</v>
      </c>
      <c r="AO128" s="28">
        <f t="shared" si="1"/>
        <v>140606</v>
      </c>
      <c r="AP128" s="24"/>
      <c r="AQ128" s="24" t="s">
        <v>655</v>
      </c>
      <c r="AR128" s="24"/>
      <c r="AS128" s="24"/>
      <c r="AT128" s="24" t="e">
        <v>#N/A</v>
      </c>
      <c r="AU128" s="24" t="e">
        <v>#N/A</v>
      </c>
      <c r="AV128" s="24" t="e">
        <v>#N/A</v>
      </c>
      <c r="AW128" s="24"/>
      <c r="AX128" s="24"/>
      <c r="AY128" s="24"/>
      <c r="AZ128" s="24"/>
      <c r="BA128" s="24"/>
      <c r="BB128" s="24"/>
      <c r="BC128" s="24"/>
      <c r="BD128" s="24">
        <v>0</v>
      </c>
      <c r="BE128" s="24">
        <v>0</v>
      </c>
      <c r="BF128" s="23">
        <v>42795</v>
      </c>
      <c r="BG128" s="23">
        <v>42812</v>
      </c>
      <c r="BH128" s="23">
        <v>42931</v>
      </c>
      <c r="BI128" s="26" t="s">
        <v>127</v>
      </c>
      <c r="BJ128" s="26" t="s">
        <v>1165</v>
      </c>
      <c r="BK128" s="29">
        <v>0</v>
      </c>
      <c r="BL128" s="24" t="s">
        <v>129</v>
      </c>
      <c r="BM128" s="22" t="str">
        <f ca="1">+IF(Tabla1[[#This Row],[FECHA INGRESO]]&gt;=44986,IF((TODAY()-Tabla1[[#This Row],[FECHA INGRESO]])&gt;=50,"ALERTA","TODAVÍA FALTA"),"N/A")</f>
        <v>N/A</v>
      </c>
      <c r="BN128" s="7">
        <f>IFERROR((_xlfn.DAYS(Tabla1[[#This Row],[FECHA INGRESO]],Tabla1[[#This Row],[FECHA RETIRO]]))/30,"")</f>
        <v>-31.066666666666666</v>
      </c>
    </row>
    <row r="129" spans="1:66" ht="15" customHeight="1" x14ac:dyDescent="0.35">
      <c r="A129" s="31">
        <v>43160769</v>
      </c>
      <c r="B129" s="22" t="s">
        <v>1166</v>
      </c>
      <c r="C129" s="23">
        <v>42009</v>
      </c>
      <c r="D129" s="23" t="s">
        <v>582</v>
      </c>
      <c r="E129" s="24" t="s">
        <v>94</v>
      </c>
      <c r="F129" s="23" t="s">
        <v>70</v>
      </c>
      <c r="G129" s="24" t="s">
        <v>1167</v>
      </c>
      <c r="H129" s="24">
        <v>24049896055</v>
      </c>
      <c r="I129" s="24" t="s">
        <v>95</v>
      </c>
      <c r="J129" s="24">
        <f>DATEDIF(Tabla1[[#This Row],[FECHA DE NACIMIENTO]],Tabla1[[#This Row],[FECHA ACTUAL]],"Y")</f>
        <v>44</v>
      </c>
      <c r="K129" s="24" t="s">
        <v>73</v>
      </c>
      <c r="L129" s="24" t="s">
        <v>234</v>
      </c>
      <c r="M129" s="24">
        <v>1</v>
      </c>
      <c r="N129" s="24">
        <v>1</v>
      </c>
      <c r="O129" s="24">
        <v>4</v>
      </c>
      <c r="P129" s="24" t="s">
        <v>101</v>
      </c>
      <c r="Q129" s="23">
        <v>28994</v>
      </c>
      <c r="R129" s="24" t="s">
        <v>830</v>
      </c>
      <c r="S129" s="25">
        <v>45119</v>
      </c>
      <c r="T129" s="24">
        <v>2559742</v>
      </c>
      <c r="U129" s="24">
        <v>3108226170</v>
      </c>
      <c r="V129" s="24" t="s">
        <v>1168</v>
      </c>
      <c r="W129" s="24" t="s">
        <v>1169</v>
      </c>
      <c r="X129" s="24" t="s">
        <v>1170</v>
      </c>
      <c r="Y129" s="24" t="s">
        <v>1171</v>
      </c>
      <c r="Z129" s="24" t="s">
        <v>117</v>
      </c>
      <c r="AA129" s="24">
        <v>4125328</v>
      </c>
      <c r="AB129" s="24" t="s">
        <v>77</v>
      </c>
      <c r="AC129" s="24" t="s">
        <v>77</v>
      </c>
      <c r="AD129" s="24" t="s">
        <v>77</v>
      </c>
      <c r="AE129" s="26" t="s">
        <v>102</v>
      </c>
      <c r="AF129" s="26" t="s">
        <v>994</v>
      </c>
      <c r="AG129" s="26"/>
      <c r="AH129" s="27" t="s">
        <v>163</v>
      </c>
      <c r="AI129" s="27" t="s">
        <v>1026</v>
      </c>
      <c r="AJ129" s="27" t="s">
        <v>1027</v>
      </c>
      <c r="AK129" s="24" t="s">
        <v>121</v>
      </c>
      <c r="AL129" s="24" t="s">
        <v>90</v>
      </c>
      <c r="AM129" s="23">
        <v>41999</v>
      </c>
      <c r="AN129" s="28">
        <v>1242000</v>
      </c>
      <c r="AO129" s="28">
        <f t="shared" si="1"/>
        <v>140606</v>
      </c>
      <c r="AP129" s="24" t="s">
        <v>1172</v>
      </c>
      <c r="AQ129" s="24" t="s">
        <v>1005</v>
      </c>
      <c r="AR129" s="24" t="s">
        <v>1173</v>
      </c>
      <c r="AS129" s="24">
        <v>3.93</v>
      </c>
      <c r="AT129" s="24" t="e">
        <v>#N/A</v>
      </c>
      <c r="AU129" s="24" t="e">
        <v>#N/A</v>
      </c>
      <c r="AV129" s="24" t="e">
        <v>#N/A</v>
      </c>
      <c r="AW129" s="24"/>
      <c r="AX129" s="24">
        <v>42248</v>
      </c>
      <c r="AY129" s="24"/>
      <c r="AZ129" s="24"/>
      <c r="BA129" s="24"/>
      <c r="BB129" s="24"/>
      <c r="BC129" s="24"/>
      <c r="BD129" s="24">
        <v>0</v>
      </c>
      <c r="BE129" s="24">
        <v>0</v>
      </c>
      <c r="BF129" s="23" t="s">
        <v>1174</v>
      </c>
      <c r="BG129" s="23" t="s">
        <v>1175</v>
      </c>
      <c r="BH129" s="23">
        <v>43245</v>
      </c>
      <c r="BI129" s="26" t="s">
        <v>127</v>
      </c>
      <c r="BJ129" s="26" t="s">
        <v>273</v>
      </c>
      <c r="BK129" s="29">
        <v>233333</v>
      </c>
      <c r="BL129" s="24" t="s">
        <v>129</v>
      </c>
      <c r="BM129" s="22" t="str">
        <f ca="1">+IF(Tabla1[[#This Row],[FECHA INGRESO]]&gt;=44986,IF((TODAY()-Tabla1[[#This Row],[FECHA INGRESO]])&gt;=50,"ALERTA","TODAVÍA FALTA"),"N/A")</f>
        <v>N/A</v>
      </c>
      <c r="BN129" s="7">
        <f>IFERROR((_xlfn.DAYS(Tabla1[[#This Row],[FECHA INGRESO]],Tabla1[[#This Row],[FECHA RETIRO]]))/30,"")</f>
        <v>-41.533333333333331</v>
      </c>
    </row>
    <row r="130" spans="1:66" ht="15" customHeight="1" x14ac:dyDescent="0.35">
      <c r="A130" s="31">
        <v>98636297</v>
      </c>
      <c r="B130" s="22" t="s">
        <v>1176</v>
      </c>
      <c r="C130" s="23">
        <v>41999</v>
      </c>
      <c r="D130" s="23" t="s">
        <v>582</v>
      </c>
      <c r="E130" s="24" t="s">
        <v>69</v>
      </c>
      <c r="F130" s="23" t="s">
        <v>70</v>
      </c>
      <c r="G130" s="24"/>
      <c r="H130" s="24">
        <v>24049901748</v>
      </c>
      <c r="I130" s="24" t="s">
        <v>72</v>
      </c>
      <c r="J130" s="24">
        <f>DATEDIF(Tabla1[[#This Row],[FECHA DE NACIMIENTO]],Tabla1[[#This Row],[FECHA ACTUAL]],"Y")</f>
        <v>43</v>
      </c>
      <c r="K130" s="24" t="s">
        <v>73</v>
      </c>
      <c r="L130" s="24" t="s">
        <v>74</v>
      </c>
      <c r="M130" s="24" t="s">
        <v>77</v>
      </c>
      <c r="N130" s="24">
        <v>1</v>
      </c>
      <c r="O130" s="24">
        <v>3</v>
      </c>
      <c r="P130" s="24" t="s">
        <v>101</v>
      </c>
      <c r="Q130" s="23">
        <v>29067</v>
      </c>
      <c r="R130" s="24" t="s">
        <v>1177</v>
      </c>
      <c r="S130" s="25">
        <v>45119</v>
      </c>
      <c r="T130" s="24">
        <v>3763273</v>
      </c>
      <c r="U130" s="24">
        <v>3148011338</v>
      </c>
      <c r="V130" s="24" t="s">
        <v>1178</v>
      </c>
      <c r="W130" s="24" t="s">
        <v>1179</v>
      </c>
      <c r="X130" s="24" t="s">
        <v>1180</v>
      </c>
      <c r="Y130" s="24" t="s">
        <v>1181</v>
      </c>
      <c r="Z130" s="24" t="s">
        <v>255</v>
      </c>
      <c r="AA130" s="24">
        <v>2923530</v>
      </c>
      <c r="AB130" s="24" t="s">
        <v>77</v>
      </c>
      <c r="AC130" s="24" t="s">
        <v>77</v>
      </c>
      <c r="AD130" s="24" t="s">
        <v>77</v>
      </c>
      <c r="AE130" s="26" t="s">
        <v>183</v>
      </c>
      <c r="AF130" s="26" t="s">
        <v>671</v>
      </c>
      <c r="AG130" s="26"/>
      <c r="AH130" s="27" t="s">
        <v>184</v>
      </c>
      <c r="AI130" s="27" t="s">
        <v>515</v>
      </c>
      <c r="AJ130" s="27" t="s">
        <v>515</v>
      </c>
      <c r="AK130" s="24" t="s">
        <v>121</v>
      </c>
      <c r="AL130" s="24" t="s">
        <v>90</v>
      </c>
      <c r="AM130" s="23">
        <v>41999</v>
      </c>
      <c r="AN130" s="28">
        <v>808585.47</v>
      </c>
      <c r="AO130" s="28">
        <f t="shared" si="1"/>
        <v>140606</v>
      </c>
      <c r="AP130" s="24" t="s">
        <v>1182</v>
      </c>
      <c r="AQ130" s="24" t="s">
        <v>288</v>
      </c>
      <c r="AR130" s="24"/>
      <c r="AS130" s="24"/>
      <c r="AT130" s="24">
        <v>83</v>
      </c>
      <c r="AU130" s="24" t="e">
        <v>#N/A</v>
      </c>
      <c r="AV130" s="24" t="e">
        <v>#N/A</v>
      </c>
      <c r="AW130" s="24"/>
      <c r="AX130" s="24"/>
      <c r="AY130" s="24"/>
      <c r="AZ130" s="24"/>
      <c r="BA130" s="24"/>
      <c r="BB130" s="24"/>
      <c r="BC130" s="24"/>
      <c r="BD130" s="24">
        <v>0</v>
      </c>
      <c r="BE130" s="24">
        <v>1</v>
      </c>
      <c r="BF130" s="23" t="s">
        <v>1183</v>
      </c>
      <c r="BG130" s="23" t="s">
        <v>1184</v>
      </c>
      <c r="BH130" s="23">
        <v>43339</v>
      </c>
      <c r="BI130" s="26" t="s">
        <v>143</v>
      </c>
      <c r="BJ130" s="26" t="s">
        <v>199</v>
      </c>
      <c r="BK130" s="29">
        <v>652120</v>
      </c>
      <c r="BL130" s="24" t="s">
        <v>129</v>
      </c>
      <c r="BM130" s="22" t="str">
        <f ca="1">+IF(Tabla1[[#This Row],[FECHA INGRESO]]&gt;=44986,IF((TODAY()-Tabla1[[#This Row],[FECHA INGRESO]])&gt;=50,"ALERTA","TODAVÍA FALTA"),"N/A")</f>
        <v>N/A</v>
      </c>
      <c r="BN130" s="7">
        <f>IFERROR((_xlfn.DAYS(Tabla1[[#This Row],[FECHA INGRESO]],Tabla1[[#This Row],[FECHA RETIRO]]))/30,"")</f>
        <v>-44.666666666666664</v>
      </c>
    </row>
    <row r="131" spans="1:66" ht="15" customHeight="1" x14ac:dyDescent="0.35">
      <c r="A131" s="31">
        <v>1037640470</v>
      </c>
      <c r="B131" s="22" t="s">
        <v>1185</v>
      </c>
      <c r="C131" s="23">
        <v>42009</v>
      </c>
      <c r="D131" s="23" t="s">
        <v>157</v>
      </c>
      <c r="E131" s="24" t="s">
        <v>94</v>
      </c>
      <c r="F131" s="23" t="s">
        <v>70</v>
      </c>
      <c r="G131" s="24"/>
      <c r="H131" s="24">
        <v>24049917046</v>
      </c>
      <c r="I131" s="24" t="s">
        <v>95</v>
      </c>
      <c r="J131" s="24">
        <f>DATEDIF(Tabla1[[#This Row],[FECHA DE NACIMIENTO]],Tabla1[[#This Row],[FECHA ACTUAL]],"Y")</f>
        <v>28</v>
      </c>
      <c r="K131" s="24" t="s">
        <v>73</v>
      </c>
      <c r="L131" s="24" t="s">
        <v>112</v>
      </c>
      <c r="M131" s="24" t="s">
        <v>77</v>
      </c>
      <c r="N131" s="24" t="s">
        <v>77</v>
      </c>
      <c r="O131" s="24">
        <v>3</v>
      </c>
      <c r="P131" s="24" t="s">
        <v>75</v>
      </c>
      <c r="Q131" s="23">
        <v>34677</v>
      </c>
      <c r="R131" s="24"/>
      <c r="S131" s="25">
        <v>45119</v>
      </c>
      <c r="T131" s="24">
        <v>2760338</v>
      </c>
      <c r="U131" s="24">
        <v>3113149934</v>
      </c>
      <c r="V131" s="24" t="s">
        <v>1186</v>
      </c>
      <c r="W131" s="24" t="s">
        <v>1187</v>
      </c>
      <c r="X131" s="24" t="s">
        <v>1188</v>
      </c>
      <c r="Y131" s="24" t="s">
        <v>1189</v>
      </c>
      <c r="Z131" s="24" t="s">
        <v>117</v>
      </c>
      <c r="AA131" s="24">
        <v>2764688</v>
      </c>
      <c r="AB131" s="24" t="s">
        <v>77</v>
      </c>
      <c r="AC131" s="24" t="s">
        <v>77</v>
      </c>
      <c r="AD131" s="24" t="s">
        <v>77</v>
      </c>
      <c r="AE131" s="26" t="s">
        <v>183</v>
      </c>
      <c r="AF131" s="26" t="s">
        <v>1190</v>
      </c>
      <c r="AG131" s="26"/>
      <c r="AH131" s="27" t="s">
        <v>184</v>
      </c>
      <c r="AI131" s="27" t="s">
        <v>830</v>
      </c>
      <c r="AJ131" s="27" t="s">
        <v>830</v>
      </c>
      <c r="AK131" s="24" t="s">
        <v>121</v>
      </c>
      <c r="AL131" s="24"/>
      <c r="AM131" s="23">
        <v>42009</v>
      </c>
      <c r="AN131" s="28">
        <v>672750</v>
      </c>
      <c r="AO131" s="28">
        <f t="shared" ref="AO131:AO194" si="2">IF(AN131&lt;=2*1160000,140606,0)</f>
        <v>140606</v>
      </c>
      <c r="AP131" s="24"/>
      <c r="AQ131" s="24"/>
      <c r="AR131" s="24"/>
      <c r="AS131" s="24"/>
      <c r="AT131" s="24" t="e">
        <v>#N/A</v>
      </c>
      <c r="AU131" s="24" t="e">
        <v>#N/A</v>
      </c>
      <c r="AV131" s="24" t="e">
        <v>#N/A</v>
      </c>
      <c r="AW131" s="24"/>
      <c r="AX131" s="24"/>
      <c r="AY131" s="24"/>
      <c r="AZ131" s="24"/>
      <c r="BA131" s="24"/>
      <c r="BB131" s="24"/>
      <c r="BC131" s="24"/>
      <c r="BD131" s="24">
        <v>0</v>
      </c>
      <c r="BE131" s="24">
        <v>0</v>
      </c>
      <c r="BF131" s="23"/>
      <c r="BG131" s="23"/>
      <c r="BH131" s="23">
        <v>42398</v>
      </c>
      <c r="BI131" s="26"/>
      <c r="BJ131" s="26"/>
      <c r="BK131" s="29">
        <v>0</v>
      </c>
      <c r="BL131" s="24" t="s">
        <v>129</v>
      </c>
      <c r="BM131" s="22" t="str">
        <f ca="1">+IF(Tabla1[[#This Row],[FECHA INGRESO]]&gt;=44986,IF((TODAY()-Tabla1[[#This Row],[FECHA INGRESO]])&gt;=50,"ALERTA","TODAVÍA FALTA"),"N/A")</f>
        <v>N/A</v>
      </c>
      <c r="BN131" s="7">
        <f>IFERROR((_xlfn.DAYS(Tabla1[[#This Row],[FECHA INGRESO]],Tabla1[[#This Row],[FECHA RETIRO]]))/30,"")</f>
        <v>-12.966666666666667</v>
      </c>
    </row>
    <row r="132" spans="1:66" ht="15" customHeight="1" x14ac:dyDescent="0.35">
      <c r="A132" s="31">
        <v>79741947</v>
      </c>
      <c r="B132" s="22" t="s">
        <v>1191</v>
      </c>
      <c r="C132" s="23">
        <v>42009</v>
      </c>
      <c r="D132" s="23" t="s">
        <v>68</v>
      </c>
      <c r="E132" s="23" t="s">
        <v>111</v>
      </c>
      <c r="F132" s="23" t="s">
        <v>70</v>
      </c>
      <c r="G132" s="24" t="s">
        <v>1192</v>
      </c>
      <c r="H132" s="24">
        <v>24050062504</v>
      </c>
      <c r="I132" s="24" t="s">
        <v>72</v>
      </c>
      <c r="J132" s="24">
        <f>DATEDIF(Tabla1[[#This Row],[FECHA DE NACIMIENTO]],Tabla1[[#This Row],[FECHA ACTUAL]],"Y")</f>
        <v>46</v>
      </c>
      <c r="K132" s="24" t="s">
        <v>73</v>
      </c>
      <c r="L132" s="24" t="s">
        <v>206</v>
      </c>
      <c r="M132" s="24">
        <v>1</v>
      </c>
      <c r="N132" s="24">
        <v>1</v>
      </c>
      <c r="O132" s="24"/>
      <c r="P132" s="24" t="s">
        <v>75</v>
      </c>
      <c r="Q132" s="23">
        <v>28016</v>
      </c>
      <c r="R132" s="24" t="s">
        <v>76</v>
      </c>
      <c r="S132" s="25">
        <v>45119</v>
      </c>
      <c r="T132" s="24"/>
      <c r="U132" s="24" t="s">
        <v>1193</v>
      </c>
      <c r="V132" s="24" t="s">
        <v>1194</v>
      </c>
      <c r="W132" s="24">
        <v>0</v>
      </c>
      <c r="X132" s="24"/>
      <c r="Y132" s="24"/>
      <c r="Z132" s="24"/>
      <c r="AA132" s="24"/>
      <c r="AB132" s="24" t="s">
        <v>77</v>
      </c>
      <c r="AC132" s="24" t="s">
        <v>77</v>
      </c>
      <c r="AD132" s="24" t="s">
        <v>77</v>
      </c>
      <c r="AE132" s="26" t="s">
        <v>84</v>
      </c>
      <c r="AF132" s="26" t="s">
        <v>103</v>
      </c>
      <c r="AG132" s="26"/>
      <c r="AH132" s="27" t="s">
        <v>1195</v>
      </c>
      <c r="AI132" s="27" t="s">
        <v>214</v>
      </c>
      <c r="AJ132" s="27" t="s">
        <v>214</v>
      </c>
      <c r="AK132" s="24" t="s">
        <v>89</v>
      </c>
      <c r="AL132" s="24" t="s">
        <v>90</v>
      </c>
      <c r="AM132" s="23">
        <v>42009</v>
      </c>
      <c r="AN132" s="28">
        <v>17595000</v>
      </c>
      <c r="AO132" s="28">
        <f t="shared" si="2"/>
        <v>0</v>
      </c>
      <c r="AP132" s="24"/>
      <c r="AQ132" s="24"/>
      <c r="AR132" s="24"/>
      <c r="AS132" s="24"/>
      <c r="AT132" s="24" t="e">
        <v>#N/A</v>
      </c>
      <c r="AU132" s="24" t="e">
        <v>#N/A</v>
      </c>
      <c r="AV132" s="24" t="e">
        <v>#N/A</v>
      </c>
      <c r="AW132" s="24"/>
      <c r="AX132" s="24"/>
      <c r="AY132" s="24"/>
      <c r="AZ132" s="24"/>
      <c r="BA132" s="24"/>
      <c r="BB132" s="24"/>
      <c r="BC132" s="24"/>
      <c r="BD132" s="24">
        <v>0</v>
      </c>
      <c r="BE132" s="24">
        <v>0</v>
      </c>
      <c r="BF132" s="23">
        <v>42374</v>
      </c>
      <c r="BG132" s="23"/>
      <c r="BH132" s="23">
        <v>42832</v>
      </c>
      <c r="BI132" s="26" t="s">
        <v>127</v>
      </c>
      <c r="BJ132" s="26" t="s">
        <v>337</v>
      </c>
      <c r="BK132" s="29">
        <v>0</v>
      </c>
      <c r="BL132" s="24" t="s">
        <v>129</v>
      </c>
      <c r="BM132" s="22" t="str">
        <f ca="1">+IF(Tabla1[[#This Row],[FECHA INGRESO]]&gt;=44986,IF((TODAY()-Tabla1[[#This Row],[FECHA INGRESO]])&gt;=50,"ALERTA","TODAVÍA FALTA"),"N/A")</f>
        <v>N/A</v>
      </c>
      <c r="BN132" s="7">
        <f>IFERROR((_xlfn.DAYS(Tabla1[[#This Row],[FECHA INGRESO]],Tabla1[[#This Row],[FECHA RETIRO]]))/30,"")</f>
        <v>-27.433333333333334</v>
      </c>
    </row>
    <row r="133" spans="1:66" ht="15" customHeight="1" x14ac:dyDescent="0.35">
      <c r="A133" s="31">
        <v>1018436967</v>
      </c>
      <c r="B133" s="22" t="s">
        <v>1196</v>
      </c>
      <c r="C133" s="23">
        <v>42009</v>
      </c>
      <c r="D133" s="23" t="s">
        <v>188</v>
      </c>
      <c r="E133" s="23" t="s">
        <v>111</v>
      </c>
      <c r="F133" s="23" t="s">
        <v>70</v>
      </c>
      <c r="G133" s="24"/>
      <c r="H133" s="24">
        <v>24048946940</v>
      </c>
      <c r="I133" s="24" t="s">
        <v>95</v>
      </c>
      <c r="J133" s="24">
        <f>DATEDIF(Tabla1[[#This Row],[FECHA DE NACIMIENTO]],Tabla1[[#This Row],[FECHA ACTUAL]],"Y")</f>
        <v>32</v>
      </c>
      <c r="K133" s="24" t="s">
        <v>714</v>
      </c>
      <c r="L133" s="24" t="s">
        <v>112</v>
      </c>
      <c r="M133" s="24" t="s">
        <v>77</v>
      </c>
      <c r="N133" s="24" t="s">
        <v>77</v>
      </c>
      <c r="O133" s="24">
        <v>3</v>
      </c>
      <c r="P133" s="24" t="s">
        <v>101</v>
      </c>
      <c r="Q133" s="23">
        <v>33098</v>
      </c>
      <c r="R133" s="24"/>
      <c r="S133" s="25">
        <v>45119</v>
      </c>
      <c r="T133" s="24">
        <v>5471031</v>
      </c>
      <c r="U133" s="24">
        <v>3212650286</v>
      </c>
      <c r="V133" s="24" t="s">
        <v>1197</v>
      </c>
      <c r="W133" s="24" t="s">
        <v>1198</v>
      </c>
      <c r="X133" s="24" t="s">
        <v>1199</v>
      </c>
      <c r="Y133" s="24" t="s">
        <v>1200</v>
      </c>
      <c r="Z133" s="24" t="s">
        <v>117</v>
      </c>
      <c r="AA133" s="24">
        <v>3142989872</v>
      </c>
      <c r="AB133" s="24" t="s">
        <v>77</v>
      </c>
      <c r="AC133" s="24" t="s">
        <v>77</v>
      </c>
      <c r="AD133" s="24" t="s">
        <v>77</v>
      </c>
      <c r="AE133" s="26" t="s">
        <v>183</v>
      </c>
      <c r="AF133" s="26" t="s">
        <v>298</v>
      </c>
      <c r="AG133" s="26"/>
      <c r="AH133" s="27" t="s">
        <v>299</v>
      </c>
      <c r="AI133" s="27" t="s">
        <v>1201</v>
      </c>
      <c r="AJ133" s="27" t="s">
        <v>1201</v>
      </c>
      <c r="AK133" s="24" t="s">
        <v>121</v>
      </c>
      <c r="AL133" s="24"/>
      <c r="AM133" s="23">
        <v>42009</v>
      </c>
      <c r="AN133" s="28">
        <v>879750</v>
      </c>
      <c r="AO133" s="28">
        <f t="shared" si="2"/>
        <v>140606</v>
      </c>
      <c r="AP133" s="24"/>
      <c r="AQ133" s="24"/>
      <c r="AR133" s="24"/>
      <c r="AS133" s="24"/>
      <c r="AT133" s="24" t="e">
        <v>#N/A</v>
      </c>
      <c r="AU133" s="24" t="e">
        <v>#N/A</v>
      </c>
      <c r="AV133" s="24" t="e">
        <v>#N/A</v>
      </c>
      <c r="AW133" s="24"/>
      <c r="AX133" s="24"/>
      <c r="AY133" s="24"/>
      <c r="AZ133" s="24"/>
      <c r="BA133" s="24"/>
      <c r="BB133" s="24"/>
      <c r="BC133" s="24"/>
      <c r="BD133" s="24">
        <v>0</v>
      </c>
      <c r="BE133" s="24">
        <v>0</v>
      </c>
      <c r="BF133" s="23"/>
      <c r="BG133" s="23"/>
      <c r="BH133" s="23">
        <v>42353</v>
      </c>
      <c r="BI133" s="26"/>
      <c r="BJ133" s="26"/>
      <c r="BK133" s="29">
        <v>0</v>
      </c>
      <c r="BL133" s="24" t="s">
        <v>129</v>
      </c>
      <c r="BM133" s="22" t="str">
        <f ca="1">+IF(Tabla1[[#This Row],[FECHA INGRESO]]&gt;=44986,IF((TODAY()-Tabla1[[#This Row],[FECHA INGRESO]])&gt;=50,"ALERTA","TODAVÍA FALTA"),"N/A")</f>
        <v>N/A</v>
      </c>
      <c r="BN133" s="7">
        <f>IFERROR((_xlfn.DAYS(Tabla1[[#This Row],[FECHA INGRESO]],Tabla1[[#This Row],[FECHA RETIRO]]))/30,"")</f>
        <v>-11.466666666666667</v>
      </c>
    </row>
    <row r="134" spans="1:66" x14ac:dyDescent="0.35">
      <c r="A134" s="31">
        <v>53047870</v>
      </c>
      <c r="B134" s="22" t="s">
        <v>1202</v>
      </c>
      <c r="C134" s="23">
        <v>42065</v>
      </c>
      <c r="D134" s="23" t="s">
        <v>384</v>
      </c>
      <c r="E134" s="24" t="s">
        <v>94</v>
      </c>
      <c r="F134" s="23" t="s">
        <v>70</v>
      </c>
      <c r="G134" s="24"/>
      <c r="H134" s="24">
        <v>24049197765</v>
      </c>
      <c r="I134" s="24" t="s">
        <v>95</v>
      </c>
      <c r="J134" s="24">
        <f>DATEDIF(Tabla1[[#This Row],[FECHA DE NACIMIENTO]],Tabla1[[#This Row],[FECHA ACTUAL]],"Y")</f>
        <v>38</v>
      </c>
      <c r="K134" s="24" t="s">
        <v>73</v>
      </c>
      <c r="L134" s="24" t="s">
        <v>112</v>
      </c>
      <c r="M134" s="24" t="s">
        <v>77</v>
      </c>
      <c r="N134" s="24" t="s">
        <v>77</v>
      </c>
      <c r="O134" s="24" t="s">
        <v>77</v>
      </c>
      <c r="P134" s="24" t="s">
        <v>101</v>
      </c>
      <c r="Q134" s="23">
        <v>31022</v>
      </c>
      <c r="R134" s="24" t="s">
        <v>76</v>
      </c>
      <c r="S134" s="25">
        <v>45119</v>
      </c>
      <c r="T134" s="24">
        <v>3655816</v>
      </c>
      <c r="U134" s="24">
        <v>3178868210</v>
      </c>
      <c r="V134" s="24" t="s">
        <v>1203</v>
      </c>
      <c r="W134" s="24" t="s">
        <v>1204</v>
      </c>
      <c r="X134" s="24" t="s">
        <v>1205</v>
      </c>
      <c r="Y134" s="24" t="s">
        <v>1206</v>
      </c>
      <c r="Z134" s="24" t="s">
        <v>117</v>
      </c>
      <c r="AA134" s="24">
        <v>3102235889</v>
      </c>
      <c r="AB134" s="24" t="s">
        <v>77</v>
      </c>
      <c r="AC134" s="24" t="s">
        <v>77</v>
      </c>
      <c r="AD134" s="24" t="s">
        <v>77</v>
      </c>
      <c r="AE134" s="26" t="s">
        <v>151</v>
      </c>
      <c r="AF134" s="26"/>
      <c r="AG134" s="26"/>
      <c r="AH134" s="27" t="s">
        <v>184</v>
      </c>
      <c r="AI134" s="27" t="s">
        <v>185</v>
      </c>
      <c r="AJ134" s="27" t="s">
        <v>185</v>
      </c>
      <c r="AK134" s="24" t="s">
        <v>121</v>
      </c>
      <c r="AL134" s="24" t="s">
        <v>90</v>
      </c>
      <c r="AM134" s="23">
        <v>42009</v>
      </c>
      <c r="AN134" s="28">
        <v>776250</v>
      </c>
      <c r="AO134" s="28">
        <f t="shared" si="2"/>
        <v>140606</v>
      </c>
      <c r="AP134" s="24"/>
      <c r="AQ134" s="24" t="s">
        <v>1207</v>
      </c>
      <c r="AR134" s="24" t="s">
        <v>198</v>
      </c>
      <c r="AS134" s="24"/>
      <c r="AT134" s="24" t="e">
        <v>#N/A</v>
      </c>
      <c r="AU134" s="24" t="e">
        <v>#N/A</v>
      </c>
      <c r="AV134" s="24">
        <v>93</v>
      </c>
      <c r="AW134" s="24"/>
      <c r="AX134" s="24"/>
      <c r="AY134" s="24"/>
      <c r="AZ134" s="24"/>
      <c r="BA134" s="24"/>
      <c r="BB134" s="24"/>
      <c r="BC134" s="24"/>
      <c r="BD134" s="24">
        <v>0</v>
      </c>
      <c r="BE134" s="24">
        <v>0</v>
      </c>
      <c r="BF134" s="23">
        <v>42898</v>
      </c>
      <c r="BG134" s="23">
        <v>42917</v>
      </c>
      <c r="BH134" s="23">
        <v>43015</v>
      </c>
      <c r="BI134" s="26" t="s">
        <v>127</v>
      </c>
      <c r="BJ134" s="26" t="s">
        <v>1059</v>
      </c>
      <c r="BK134" s="29">
        <v>342642</v>
      </c>
      <c r="BL134" s="24" t="s">
        <v>129</v>
      </c>
      <c r="BM134" s="22" t="str">
        <f ca="1">+IF(Tabla1[[#This Row],[FECHA INGRESO]]&gt;=44986,IF((TODAY()-Tabla1[[#This Row],[FECHA INGRESO]])&gt;=50,"ALERTA","TODAVÍA FALTA"),"N/A")</f>
        <v>N/A</v>
      </c>
      <c r="BN134" s="7">
        <f>IFERROR((_xlfn.DAYS(Tabla1[[#This Row],[FECHA INGRESO]],Tabla1[[#This Row],[FECHA RETIRO]]))/30,"")</f>
        <v>-33.533333333333331</v>
      </c>
    </row>
    <row r="135" spans="1:66" ht="15" customHeight="1" x14ac:dyDescent="0.35">
      <c r="A135" s="31">
        <v>1019073536</v>
      </c>
      <c r="B135" s="22" t="s">
        <v>306</v>
      </c>
      <c r="C135" s="23">
        <v>42009</v>
      </c>
      <c r="D135" s="23" t="s">
        <v>131</v>
      </c>
      <c r="E135" s="23" t="s">
        <v>111</v>
      </c>
      <c r="F135" s="23" t="s">
        <v>70</v>
      </c>
      <c r="G135" s="24"/>
      <c r="H135" s="24">
        <v>24047245839</v>
      </c>
      <c r="I135" s="24" t="s">
        <v>95</v>
      </c>
      <c r="J135" s="24">
        <f>DATEDIF(Tabla1[[#This Row],[FECHA DE NACIMIENTO]],Tabla1[[#This Row],[FECHA ACTUAL]],"Y")</f>
        <v>30</v>
      </c>
      <c r="K135" s="24" t="s">
        <v>96</v>
      </c>
      <c r="L135" s="24" t="s">
        <v>74</v>
      </c>
      <c r="M135" s="24">
        <v>1</v>
      </c>
      <c r="N135" s="24">
        <v>1</v>
      </c>
      <c r="O135" s="24">
        <v>2</v>
      </c>
      <c r="P135" s="24" t="s">
        <v>101</v>
      </c>
      <c r="Q135" s="23">
        <v>33820</v>
      </c>
      <c r="R135" s="24" t="s">
        <v>76</v>
      </c>
      <c r="S135" s="25">
        <v>45119</v>
      </c>
      <c r="T135" s="24">
        <v>4021470</v>
      </c>
      <c r="U135" s="24" t="s">
        <v>77</v>
      </c>
      <c r="V135" s="24" t="e">
        <v>#N/A</v>
      </c>
      <c r="W135" s="24" t="s">
        <v>307</v>
      </c>
      <c r="X135" s="24" t="s">
        <v>308</v>
      </c>
      <c r="Y135" s="24" t="s">
        <v>309</v>
      </c>
      <c r="Z135" s="24" t="s">
        <v>117</v>
      </c>
      <c r="AA135" s="24">
        <v>3147704088</v>
      </c>
      <c r="AB135" s="24" t="s">
        <v>77</v>
      </c>
      <c r="AC135" s="24" t="s">
        <v>77</v>
      </c>
      <c r="AD135" s="24" t="s">
        <v>77</v>
      </c>
      <c r="AE135" s="26" t="s">
        <v>151</v>
      </c>
      <c r="AF135" s="26"/>
      <c r="AG135" s="26" t="s">
        <v>310</v>
      </c>
      <c r="AH135" s="27" t="s">
        <v>311</v>
      </c>
      <c r="AI135" s="27" t="s">
        <v>1208</v>
      </c>
      <c r="AJ135" s="27" t="s">
        <v>1209</v>
      </c>
      <c r="AK135" s="24" t="s">
        <v>89</v>
      </c>
      <c r="AL135" s="24" t="s">
        <v>90</v>
      </c>
      <c r="AM135" s="23">
        <v>42009</v>
      </c>
      <c r="AN135" s="28">
        <v>848700</v>
      </c>
      <c r="AO135" s="28">
        <f t="shared" si="2"/>
        <v>140606</v>
      </c>
      <c r="AP135" s="24"/>
      <c r="AQ135" s="24" t="s">
        <v>462</v>
      </c>
      <c r="AR135" s="24" t="s">
        <v>1087</v>
      </c>
      <c r="AS135" s="24"/>
      <c r="AT135" s="24" t="e">
        <v>#N/A</v>
      </c>
      <c r="AU135" s="24" t="e">
        <v>#N/A</v>
      </c>
      <c r="AV135" s="24" t="e">
        <v>#N/A</v>
      </c>
      <c r="AW135" s="24"/>
      <c r="AX135" s="24"/>
      <c r="AY135" s="24" t="s">
        <v>1210</v>
      </c>
      <c r="AZ135" s="24"/>
      <c r="BA135" s="24"/>
      <c r="BB135" s="24"/>
      <c r="BC135" s="24"/>
      <c r="BD135" s="24">
        <v>0</v>
      </c>
      <c r="BE135" s="24">
        <v>0</v>
      </c>
      <c r="BF135" s="23">
        <v>42892</v>
      </c>
      <c r="BG135" s="23">
        <v>42911</v>
      </c>
      <c r="BH135" s="23">
        <v>43206</v>
      </c>
      <c r="BI135" s="26" t="s">
        <v>127</v>
      </c>
      <c r="BJ135" s="26" t="s">
        <v>354</v>
      </c>
      <c r="BK135" s="29">
        <v>0</v>
      </c>
      <c r="BL135" s="24" t="s">
        <v>129</v>
      </c>
      <c r="BM135" s="22" t="str">
        <f ca="1">+IF(Tabla1[[#This Row],[FECHA INGRESO]]&gt;=44986,IF((TODAY()-Tabla1[[#This Row],[FECHA INGRESO]])&gt;=50,"ALERTA","TODAVÍA FALTA"),"N/A")</f>
        <v>N/A</v>
      </c>
      <c r="BN135" s="7">
        <f>IFERROR((_xlfn.DAYS(Tabla1[[#This Row],[FECHA INGRESO]],Tabla1[[#This Row],[FECHA RETIRO]]))/30,"")</f>
        <v>-39.9</v>
      </c>
    </row>
    <row r="136" spans="1:66" ht="15" customHeight="1" x14ac:dyDescent="0.35">
      <c r="A136" s="21">
        <v>1018453770</v>
      </c>
      <c r="B136" s="22" t="s">
        <v>1211</v>
      </c>
      <c r="C136" s="23">
        <v>42040</v>
      </c>
      <c r="D136" s="23" t="s">
        <v>266</v>
      </c>
      <c r="E136" s="23" t="s">
        <v>110</v>
      </c>
      <c r="F136" s="23" t="s">
        <v>70</v>
      </c>
      <c r="G136" s="24" t="s">
        <v>1212</v>
      </c>
      <c r="H136" s="24">
        <v>24050057300</v>
      </c>
      <c r="I136" s="24" t="s">
        <v>95</v>
      </c>
      <c r="J136" s="24">
        <f>DATEDIF(Tabla1[[#This Row],[FECHA DE NACIMIENTO]],Tabla1[[#This Row],[FECHA ACTUAL]],"Y")</f>
        <v>30</v>
      </c>
      <c r="K136" s="24" t="s">
        <v>96</v>
      </c>
      <c r="L136" s="24" t="s">
        <v>234</v>
      </c>
      <c r="M136" s="24">
        <v>0</v>
      </c>
      <c r="N136" s="24">
        <v>0</v>
      </c>
      <c r="O136" s="24">
        <v>3</v>
      </c>
      <c r="P136" s="24" t="s">
        <v>101</v>
      </c>
      <c r="Q136" s="23">
        <v>33832</v>
      </c>
      <c r="R136" s="24" t="s">
        <v>76</v>
      </c>
      <c r="S136" s="25">
        <v>45119</v>
      </c>
      <c r="T136" s="24">
        <v>3010817</v>
      </c>
      <c r="U136" s="24">
        <v>3114575978</v>
      </c>
      <c r="V136" s="24" t="s">
        <v>1213</v>
      </c>
      <c r="W136" s="24" t="s">
        <v>1214</v>
      </c>
      <c r="X136" s="24" t="s">
        <v>1215</v>
      </c>
      <c r="Y136" s="24" t="s">
        <v>1216</v>
      </c>
      <c r="Z136" s="24" t="s">
        <v>82</v>
      </c>
      <c r="AA136" s="24">
        <v>3133277573</v>
      </c>
      <c r="AB136" s="24" t="s">
        <v>83</v>
      </c>
      <c r="AC136" s="24" t="s">
        <v>101</v>
      </c>
      <c r="AD136" s="24" t="e">
        <v>#REF!</v>
      </c>
      <c r="AE136" s="26" t="s">
        <v>84</v>
      </c>
      <c r="AF136" s="26" t="s">
        <v>1217</v>
      </c>
      <c r="AG136" s="26">
        <v>0</v>
      </c>
      <c r="AH136" s="27" t="s">
        <v>1218</v>
      </c>
      <c r="AI136" s="27" t="s">
        <v>260</v>
      </c>
      <c r="AJ136" s="27" t="s">
        <v>260</v>
      </c>
      <c r="AK136" s="24" t="s">
        <v>89</v>
      </c>
      <c r="AL136" s="24" t="s">
        <v>90</v>
      </c>
      <c r="AM136" s="23">
        <v>42040</v>
      </c>
      <c r="AN136" s="28">
        <v>2628036.84</v>
      </c>
      <c r="AO136" s="28">
        <f t="shared" si="2"/>
        <v>0</v>
      </c>
      <c r="AP136" s="24">
        <v>0</v>
      </c>
      <c r="AQ136" s="24" t="s">
        <v>663</v>
      </c>
      <c r="AR136" s="24" t="s">
        <v>1219</v>
      </c>
      <c r="AS136" s="24">
        <v>5</v>
      </c>
      <c r="AT136" s="24">
        <v>96</v>
      </c>
      <c r="AU136" s="24">
        <v>0</v>
      </c>
      <c r="AV136" s="24">
        <v>93</v>
      </c>
      <c r="AW136" s="24">
        <v>96</v>
      </c>
      <c r="AX136" s="24" t="s">
        <v>1220</v>
      </c>
      <c r="AY136" s="24">
        <v>0</v>
      </c>
      <c r="AZ136" s="24">
        <v>0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3">
        <v>42940</v>
      </c>
      <c r="BG136" s="23">
        <v>42962</v>
      </c>
      <c r="BH136" s="23">
        <v>45063</v>
      </c>
      <c r="BI136" s="26" t="s">
        <v>127</v>
      </c>
      <c r="BJ136" s="26" t="s">
        <v>1221</v>
      </c>
      <c r="BK136" s="29">
        <v>0</v>
      </c>
      <c r="BL136" s="24" t="s">
        <v>129</v>
      </c>
      <c r="BM136" s="22" t="str">
        <f ca="1">+IF(Tabla1[[#This Row],[FECHA INGRESO]]&gt;=44986,IF((TODAY()-Tabla1[[#This Row],[FECHA INGRESO]])&gt;=50,"ALERTA","TODAVÍA FALTA"),"N/A")</f>
        <v>N/A</v>
      </c>
      <c r="BN136" s="7">
        <f>IFERROR((_xlfn.DAYS(Tabla1[[#This Row],[FECHA INGRESO]],Tabla1[[#This Row],[FECHA RETIRO]]))/30,"")</f>
        <v>-100.76666666666667</v>
      </c>
    </row>
    <row r="137" spans="1:66" ht="15" customHeight="1" x14ac:dyDescent="0.35">
      <c r="A137" s="31">
        <v>1019053859</v>
      </c>
      <c r="B137" s="22" t="s">
        <v>1222</v>
      </c>
      <c r="C137" s="23">
        <v>42065</v>
      </c>
      <c r="D137" s="23" t="s">
        <v>131</v>
      </c>
      <c r="E137" s="23" t="s">
        <v>111</v>
      </c>
      <c r="F137" s="23" t="s">
        <v>110</v>
      </c>
      <c r="G137" s="24"/>
      <c r="H137" s="24">
        <v>24046635972</v>
      </c>
      <c r="I137" s="24" t="s">
        <v>95</v>
      </c>
      <c r="J137" s="24">
        <f>DATEDIF(Tabla1[[#This Row],[FECHA DE NACIMIENTO]],Tabla1[[#This Row],[FECHA ACTUAL]],"Y")</f>
        <v>32</v>
      </c>
      <c r="K137" s="24" t="s">
        <v>73</v>
      </c>
      <c r="L137" s="24" t="s">
        <v>112</v>
      </c>
      <c r="M137" s="24">
        <v>1</v>
      </c>
      <c r="N137" s="24">
        <v>1</v>
      </c>
      <c r="O137" s="24">
        <v>3</v>
      </c>
      <c r="P137" s="24" t="s">
        <v>101</v>
      </c>
      <c r="Q137" s="23">
        <v>33086</v>
      </c>
      <c r="R137" s="24" t="s">
        <v>76</v>
      </c>
      <c r="S137" s="25">
        <v>45119</v>
      </c>
      <c r="T137" s="24" t="s">
        <v>77</v>
      </c>
      <c r="U137" s="24">
        <v>3108085544</v>
      </c>
      <c r="V137" s="24" t="s">
        <v>1223</v>
      </c>
      <c r="W137" s="24" t="s">
        <v>1224</v>
      </c>
      <c r="X137" s="24" t="s">
        <v>1225</v>
      </c>
      <c r="Y137" s="24" t="s">
        <v>1226</v>
      </c>
      <c r="Z137" s="24" t="s">
        <v>162</v>
      </c>
      <c r="AA137" s="24">
        <v>3112058386</v>
      </c>
      <c r="AB137" s="24" t="s">
        <v>77</v>
      </c>
      <c r="AC137" s="24" t="s">
        <v>77</v>
      </c>
      <c r="AD137" s="24" t="s">
        <v>77</v>
      </c>
      <c r="AE137" s="26" t="s">
        <v>151</v>
      </c>
      <c r="AF137" s="26"/>
      <c r="AG137" s="26"/>
      <c r="AH137" s="27" t="s">
        <v>184</v>
      </c>
      <c r="AI137" s="27" t="s">
        <v>1227</v>
      </c>
      <c r="AJ137" s="27" t="s">
        <v>487</v>
      </c>
      <c r="AK137" s="24" t="s">
        <v>121</v>
      </c>
      <c r="AL137" s="24" t="s">
        <v>90</v>
      </c>
      <c r="AM137" s="23">
        <v>42011</v>
      </c>
      <c r="AN137" s="28">
        <v>857100.06</v>
      </c>
      <c r="AO137" s="28">
        <f t="shared" si="2"/>
        <v>140606</v>
      </c>
      <c r="AP137" s="24"/>
      <c r="AQ137" s="24" t="s">
        <v>1228</v>
      </c>
      <c r="AR137" s="24" t="s">
        <v>1228</v>
      </c>
      <c r="AS137" s="24">
        <v>4.2300000000000004</v>
      </c>
      <c r="AT137" s="24">
        <v>85</v>
      </c>
      <c r="AU137" s="24" t="e">
        <v>#N/A</v>
      </c>
      <c r="AV137" s="24" t="e">
        <v>#N/A</v>
      </c>
      <c r="AW137" s="24"/>
      <c r="AX137" s="24"/>
      <c r="AY137" s="24"/>
      <c r="AZ137" s="24"/>
      <c r="BA137" s="24"/>
      <c r="BB137" s="24"/>
      <c r="BC137" s="24"/>
      <c r="BD137" s="24">
        <v>0</v>
      </c>
      <c r="BE137" s="24">
        <v>0</v>
      </c>
      <c r="BF137" s="23" t="s">
        <v>1229</v>
      </c>
      <c r="BG137" s="23" t="s">
        <v>1230</v>
      </c>
      <c r="BH137" s="23">
        <v>43648</v>
      </c>
      <c r="BI137" s="26" t="s">
        <v>127</v>
      </c>
      <c r="BJ137" s="26" t="s">
        <v>1059</v>
      </c>
      <c r="BK137" s="29">
        <v>138019</v>
      </c>
      <c r="BL137" s="24" t="s">
        <v>129</v>
      </c>
      <c r="BM137" s="22" t="str">
        <f ca="1">+IF(Tabla1[[#This Row],[FECHA INGRESO]]&gt;=44986,IF((TODAY()-Tabla1[[#This Row],[FECHA INGRESO]])&gt;=50,"ALERTA","TODAVÍA FALTA"),"N/A")</f>
        <v>N/A</v>
      </c>
      <c r="BN137" s="7">
        <f>IFERROR((_xlfn.DAYS(Tabla1[[#This Row],[FECHA INGRESO]],Tabla1[[#This Row],[FECHA RETIRO]]))/30,"")</f>
        <v>-54.56666666666667</v>
      </c>
    </row>
    <row r="138" spans="1:66" ht="15" customHeight="1" x14ac:dyDescent="0.35">
      <c r="A138" s="31">
        <v>1031166218</v>
      </c>
      <c r="B138" s="22" t="s">
        <v>1231</v>
      </c>
      <c r="C138" s="23">
        <v>42065</v>
      </c>
      <c r="D138" s="23" t="s">
        <v>384</v>
      </c>
      <c r="E138" s="23" t="s">
        <v>111</v>
      </c>
      <c r="F138" s="23" t="s">
        <v>70</v>
      </c>
      <c r="G138" s="24"/>
      <c r="H138" s="24">
        <v>24050069093</v>
      </c>
      <c r="I138" s="24" t="s">
        <v>95</v>
      </c>
      <c r="J138" s="24">
        <f>DATEDIF(Tabla1[[#This Row],[FECHA DE NACIMIENTO]],Tabla1[[#This Row],[FECHA ACTUAL]],"Y")</f>
        <v>26</v>
      </c>
      <c r="K138" s="24" t="s">
        <v>73</v>
      </c>
      <c r="L138" s="24" t="s">
        <v>112</v>
      </c>
      <c r="M138" s="24" t="s">
        <v>77</v>
      </c>
      <c r="N138" s="24" t="s">
        <v>77</v>
      </c>
      <c r="O138" s="24">
        <v>2</v>
      </c>
      <c r="P138" s="24" t="s">
        <v>101</v>
      </c>
      <c r="Q138" s="23">
        <v>35277</v>
      </c>
      <c r="R138" s="24" t="s">
        <v>76</v>
      </c>
      <c r="S138" s="25">
        <v>45119</v>
      </c>
      <c r="T138" s="24">
        <v>5684376</v>
      </c>
      <c r="U138" s="24">
        <v>3203328157</v>
      </c>
      <c r="V138" s="24" t="e">
        <v>#N/A</v>
      </c>
      <c r="W138" s="24" t="s">
        <v>1232</v>
      </c>
      <c r="X138" s="24" t="s">
        <v>1233</v>
      </c>
      <c r="Y138" s="24" t="s">
        <v>1234</v>
      </c>
      <c r="Z138" s="24" t="s">
        <v>117</v>
      </c>
      <c r="AA138" s="24">
        <v>3114993095</v>
      </c>
      <c r="AB138" s="24" t="s">
        <v>77</v>
      </c>
      <c r="AC138" s="24" t="s">
        <v>77</v>
      </c>
      <c r="AD138" s="24" t="s">
        <v>77</v>
      </c>
      <c r="AE138" s="26" t="s">
        <v>151</v>
      </c>
      <c r="AF138" s="26"/>
      <c r="AG138" s="26"/>
      <c r="AH138" s="27" t="s">
        <v>184</v>
      </c>
      <c r="AI138" s="27" t="s">
        <v>164</v>
      </c>
      <c r="AJ138" s="27" t="s">
        <v>164</v>
      </c>
      <c r="AK138" s="24" t="s">
        <v>121</v>
      </c>
      <c r="AL138" s="24"/>
      <c r="AM138" s="23">
        <v>42011</v>
      </c>
      <c r="AN138" s="28">
        <v>672750</v>
      </c>
      <c r="AO138" s="28">
        <f t="shared" si="2"/>
        <v>140606</v>
      </c>
      <c r="AP138" s="24"/>
      <c r="AQ138" s="24"/>
      <c r="AR138" s="24"/>
      <c r="AS138" s="24"/>
      <c r="AT138" s="24" t="e">
        <v>#N/A</v>
      </c>
      <c r="AU138" s="24" t="e">
        <v>#N/A</v>
      </c>
      <c r="AV138" s="24" t="e">
        <v>#N/A</v>
      </c>
      <c r="AW138" s="24"/>
      <c r="AX138" s="24"/>
      <c r="AY138" s="24" t="s">
        <v>1235</v>
      </c>
      <c r="AZ138" s="24"/>
      <c r="BA138" s="24"/>
      <c r="BB138" s="24"/>
      <c r="BC138" s="24"/>
      <c r="BD138" s="24">
        <v>0</v>
      </c>
      <c r="BE138" s="24">
        <v>0</v>
      </c>
      <c r="BF138" s="23"/>
      <c r="BG138" s="23"/>
      <c r="BH138" s="23">
        <v>42311</v>
      </c>
      <c r="BI138" s="26"/>
      <c r="BJ138" s="26"/>
      <c r="BK138" s="29">
        <v>0</v>
      </c>
      <c r="BL138" s="24" t="s">
        <v>129</v>
      </c>
      <c r="BM138" s="22" t="str">
        <f ca="1">+IF(Tabla1[[#This Row],[FECHA INGRESO]]&gt;=44986,IF((TODAY()-Tabla1[[#This Row],[FECHA INGRESO]])&gt;=50,"ALERTA","TODAVÍA FALTA"),"N/A")</f>
        <v>N/A</v>
      </c>
      <c r="BN138" s="7">
        <f>IFERROR((_xlfn.DAYS(Tabla1[[#This Row],[FECHA INGRESO]],Tabla1[[#This Row],[FECHA RETIRO]]))/30,"")</f>
        <v>-10</v>
      </c>
    </row>
    <row r="139" spans="1:66" ht="15" customHeight="1" x14ac:dyDescent="0.35">
      <c r="A139" s="32">
        <v>1010225659</v>
      </c>
      <c r="B139" s="22" t="s">
        <v>1236</v>
      </c>
      <c r="C139" s="23">
        <v>42065</v>
      </c>
      <c r="D139" s="23" t="s">
        <v>188</v>
      </c>
      <c r="E139" s="23" t="s">
        <v>111</v>
      </c>
      <c r="F139" s="23" t="s">
        <v>70</v>
      </c>
      <c r="G139" s="24"/>
      <c r="H139" s="24">
        <v>24042124300</v>
      </c>
      <c r="I139" s="24" t="s">
        <v>95</v>
      </c>
      <c r="J139" s="24">
        <f>DATEDIF(Tabla1[[#This Row],[FECHA DE NACIMIENTO]],Tabla1[[#This Row],[FECHA ACTUAL]],"Y")</f>
        <v>27</v>
      </c>
      <c r="K139" s="24" t="s">
        <v>96</v>
      </c>
      <c r="L139" s="24" t="s">
        <v>234</v>
      </c>
      <c r="M139" s="24">
        <v>1</v>
      </c>
      <c r="N139" s="24">
        <v>1</v>
      </c>
      <c r="O139" s="24">
        <v>3</v>
      </c>
      <c r="P139" s="24" t="s">
        <v>101</v>
      </c>
      <c r="Q139" s="23">
        <v>34979</v>
      </c>
      <c r="R139" s="24" t="s">
        <v>76</v>
      </c>
      <c r="S139" s="25">
        <v>45119</v>
      </c>
      <c r="T139" s="24" t="s">
        <v>77</v>
      </c>
      <c r="U139" s="24">
        <v>3118136487</v>
      </c>
      <c r="V139" s="24" t="s">
        <v>1237</v>
      </c>
      <c r="W139" s="24" t="s">
        <v>1238</v>
      </c>
      <c r="X139" s="24" t="s">
        <v>1239</v>
      </c>
      <c r="Y139" s="24" t="s">
        <v>1240</v>
      </c>
      <c r="Z139" s="24" t="s">
        <v>117</v>
      </c>
      <c r="AA139" s="24">
        <v>3124113644</v>
      </c>
      <c r="AB139" s="24" t="s">
        <v>77</v>
      </c>
      <c r="AC139" s="24" t="s">
        <v>77</v>
      </c>
      <c r="AD139" s="24" t="s">
        <v>77</v>
      </c>
      <c r="AE139" s="26" t="s">
        <v>151</v>
      </c>
      <c r="AF139" s="26"/>
      <c r="AG139" s="26"/>
      <c r="AH139" s="27" t="s">
        <v>184</v>
      </c>
      <c r="AI139" s="27" t="s">
        <v>164</v>
      </c>
      <c r="AJ139" s="27" t="s">
        <v>164</v>
      </c>
      <c r="AK139" s="24" t="s">
        <v>121</v>
      </c>
      <c r="AL139" s="24"/>
      <c r="AM139" s="23">
        <v>42012</v>
      </c>
      <c r="AN139" s="28">
        <v>724500</v>
      </c>
      <c r="AO139" s="28">
        <f t="shared" si="2"/>
        <v>140606</v>
      </c>
      <c r="AP139" s="24"/>
      <c r="AQ139" s="24"/>
      <c r="AR139" s="24"/>
      <c r="AS139" s="24"/>
      <c r="AT139" s="24" t="e">
        <v>#N/A</v>
      </c>
      <c r="AU139" s="24" t="e">
        <v>#N/A</v>
      </c>
      <c r="AV139" s="24" t="e">
        <v>#N/A</v>
      </c>
      <c r="AW139" s="24"/>
      <c r="AX139" s="24"/>
      <c r="AY139" s="24"/>
      <c r="AZ139" s="24"/>
      <c r="BA139" s="24"/>
      <c r="BB139" s="24"/>
      <c r="BC139" s="24"/>
      <c r="BD139" s="24">
        <v>0</v>
      </c>
      <c r="BE139" s="24">
        <v>0</v>
      </c>
      <c r="BF139" s="23">
        <v>42432</v>
      </c>
      <c r="BG139" s="23">
        <v>42451</v>
      </c>
      <c r="BH139" s="23">
        <v>42490</v>
      </c>
      <c r="BI139" s="26"/>
      <c r="BJ139" s="26"/>
      <c r="BK139" s="29">
        <v>0</v>
      </c>
      <c r="BL139" s="24" t="s">
        <v>129</v>
      </c>
      <c r="BM139" s="22" t="str">
        <f ca="1">+IF(Tabla1[[#This Row],[FECHA INGRESO]]&gt;=44986,IF((TODAY()-Tabla1[[#This Row],[FECHA INGRESO]])&gt;=50,"ALERTA","TODAVÍA FALTA"),"N/A")</f>
        <v>N/A</v>
      </c>
      <c r="BN139" s="7">
        <f>IFERROR((_xlfn.DAYS(Tabla1[[#This Row],[FECHA INGRESO]],Tabla1[[#This Row],[FECHA RETIRO]]))/30,"")</f>
        <v>-15.933333333333334</v>
      </c>
    </row>
    <row r="140" spans="1:66" ht="15" customHeight="1" x14ac:dyDescent="0.35">
      <c r="A140" s="31">
        <v>1010194538</v>
      </c>
      <c r="B140" s="22" t="s">
        <v>1241</v>
      </c>
      <c r="C140" s="23">
        <v>42065</v>
      </c>
      <c r="D140" s="23" t="s">
        <v>266</v>
      </c>
      <c r="E140" s="24" t="s">
        <v>94</v>
      </c>
      <c r="F140" s="23" t="s">
        <v>70</v>
      </c>
      <c r="G140" s="24"/>
      <c r="H140" s="24">
        <v>24050107560</v>
      </c>
      <c r="I140" s="24" t="s">
        <v>95</v>
      </c>
      <c r="J140" s="24">
        <f>DATEDIF(Tabla1[[#This Row],[FECHA DE NACIMIENTO]],Tabla1[[#This Row],[FECHA ACTUAL]],"Y")</f>
        <v>32</v>
      </c>
      <c r="K140" s="24" t="s">
        <v>73</v>
      </c>
      <c r="L140" s="24" t="s">
        <v>234</v>
      </c>
      <c r="M140" s="24">
        <v>1</v>
      </c>
      <c r="N140" s="24">
        <v>1</v>
      </c>
      <c r="O140" s="24">
        <v>2</v>
      </c>
      <c r="P140" s="24" t="s">
        <v>101</v>
      </c>
      <c r="Q140" s="23">
        <v>33090</v>
      </c>
      <c r="R140" s="24" t="s">
        <v>76</v>
      </c>
      <c r="S140" s="25">
        <v>45119</v>
      </c>
      <c r="T140" s="24">
        <v>4791675</v>
      </c>
      <c r="U140" s="24" t="s">
        <v>77</v>
      </c>
      <c r="V140" s="24" t="s">
        <v>1242</v>
      </c>
      <c r="W140" s="24" t="s">
        <v>1243</v>
      </c>
      <c r="X140" s="24" t="s">
        <v>1244</v>
      </c>
      <c r="Y140" s="24" t="s">
        <v>1245</v>
      </c>
      <c r="Z140" s="24" t="s">
        <v>82</v>
      </c>
      <c r="AA140" s="24">
        <v>3208365015</v>
      </c>
      <c r="AB140" s="24" t="s">
        <v>77</v>
      </c>
      <c r="AC140" s="24" t="s">
        <v>77</v>
      </c>
      <c r="AD140" s="24" t="s">
        <v>77</v>
      </c>
      <c r="AE140" s="26" t="s">
        <v>151</v>
      </c>
      <c r="AF140" s="26"/>
      <c r="AG140" s="26"/>
      <c r="AH140" s="27" t="s">
        <v>184</v>
      </c>
      <c r="AI140" s="27" t="s">
        <v>185</v>
      </c>
      <c r="AJ140" s="27" t="s">
        <v>185</v>
      </c>
      <c r="AK140" s="24" t="s">
        <v>121</v>
      </c>
      <c r="AL140" s="24" t="s">
        <v>90</v>
      </c>
      <c r="AM140" s="23">
        <v>42020</v>
      </c>
      <c r="AN140" s="28">
        <v>776250</v>
      </c>
      <c r="AO140" s="28">
        <f t="shared" si="2"/>
        <v>140606</v>
      </c>
      <c r="AP140" s="24">
        <v>42353</v>
      </c>
      <c r="AQ140" s="24" t="s">
        <v>1028</v>
      </c>
      <c r="AR140" s="24" t="s">
        <v>364</v>
      </c>
      <c r="AS140" s="24"/>
      <c r="AT140" s="24" t="e">
        <v>#N/A</v>
      </c>
      <c r="AU140" s="24" t="e">
        <v>#N/A</v>
      </c>
      <c r="AV140" s="24" t="e">
        <v>#N/A</v>
      </c>
      <c r="AW140" s="24"/>
      <c r="AX140" s="24">
        <v>42415</v>
      </c>
      <c r="AY140" s="24"/>
      <c r="AZ140" s="24"/>
      <c r="BA140" s="24"/>
      <c r="BB140" s="24"/>
      <c r="BC140" s="24"/>
      <c r="BD140" s="24">
        <v>0</v>
      </c>
      <c r="BE140" s="24">
        <v>0</v>
      </c>
      <c r="BF140" s="23">
        <v>42796</v>
      </c>
      <c r="BG140" s="23">
        <v>42815</v>
      </c>
      <c r="BH140" s="23">
        <v>42858</v>
      </c>
      <c r="BI140" s="26" t="s">
        <v>127</v>
      </c>
      <c r="BJ140" s="26" t="s">
        <v>1246</v>
      </c>
      <c r="BK140" s="29">
        <v>0</v>
      </c>
      <c r="BL140" s="24" t="s">
        <v>129</v>
      </c>
      <c r="BM140" s="22" t="str">
        <f ca="1">+IF(Tabla1[[#This Row],[FECHA INGRESO]]&gt;=44986,IF((TODAY()-Tabla1[[#This Row],[FECHA INGRESO]])&gt;=50,"ALERTA","TODAVÍA FALTA"),"N/A")</f>
        <v>N/A</v>
      </c>
      <c r="BN140" s="7">
        <f>IFERROR((_xlfn.DAYS(Tabla1[[#This Row],[FECHA INGRESO]],Tabla1[[#This Row],[FECHA RETIRO]]))/30,"")</f>
        <v>-27.933333333333334</v>
      </c>
    </row>
    <row r="141" spans="1:66" ht="15" customHeight="1" x14ac:dyDescent="0.35">
      <c r="A141" s="31">
        <v>1015446870</v>
      </c>
      <c r="B141" s="22" t="s">
        <v>1247</v>
      </c>
      <c r="C141" s="23">
        <v>42065</v>
      </c>
      <c r="D141" s="23" t="s">
        <v>93</v>
      </c>
      <c r="E141" s="23" t="s">
        <v>111</v>
      </c>
      <c r="F141" s="23" t="s">
        <v>70</v>
      </c>
      <c r="G141" s="24"/>
      <c r="H141" s="24">
        <v>24050466409</v>
      </c>
      <c r="I141" s="24" t="s">
        <v>95</v>
      </c>
      <c r="J141" s="24">
        <f>DATEDIF(Tabla1[[#This Row],[FECHA DE NACIMIENTO]],Tabla1[[#This Row],[FECHA ACTUAL]],"Y")</f>
        <v>29</v>
      </c>
      <c r="K141" s="24" t="s">
        <v>73</v>
      </c>
      <c r="L141" s="24" t="s">
        <v>112</v>
      </c>
      <c r="M141" s="24" t="s">
        <v>77</v>
      </c>
      <c r="N141" s="24" t="s">
        <v>77</v>
      </c>
      <c r="O141" s="24">
        <v>3</v>
      </c>
      <c r="P141" s="24" t="s">
        <v>101</v>
      </c>
      <c r="Q141" s="23">
        <v>34509</v>
      </c>
      <c r="R141" s="24" t="s">
        <v>76</v>
      </c>
      <c r="S141" s="25">
        <v>45119</v>
      </c>
      <c r="T141" s="24" t="s">
        <v>77</v>
      </c>
      <c r="U141" s="24">
        <v>3007582989</v>
      </c>
      <c r="V141" s="24" t="s">
        <v>1248</v>
      </c>
      <c r="W141" s="24" t="s">
        <v>1249</v>
      </c>
      <c r="X141" s="24" t="s">
        <v>1250</v>
      </c>
      <c r="Y141" s="24" t="s">
        <v>1251</v>
      </c>
      <c r="Z141" s="24" t="s">
        <v>567</v>
      </c>
      <c r="AA141" s="24">
        <v>3128563950</v>
      </c>
      <c r="AB141" s="24" t="s">
        <v>77</v>
      </c>
      <c r="AC141" s="24" t="s">
        <v>77</v>
      </c>
      <c r="AD141" s="24" t="s">
        <v>77</v>
      </c>
      <c r="AE141" s="26" t="s">
        <v>151</v>
      </c>
      <c r="AF141" s="26"/>
      <c r="AG141" s="26" t="s">
        <v>1252</v>
      </c>
      <c r="AH141" s="27" t="s">
        <v>184</v>
      </c>
      <c r="AI141" s="27" t="s">
        <v>530</v>
      </c>
      <c r="AJ141" s="27" t="s">
        <v>530</v>
      </c>
      <c r="AK141" s="24" t="s">
        <v>121</v>
      </c>
      <c r="AL141" s="24" t="s">
        <v>90</v>
      </c>
      <c r="AM141" s="23">
        <v>42021</v>
      </c>
      <c r="AN141" s="28">
        <v>931500</v>
      </c>
      <c r="AO141" s="28">
        <f t="shared" si="2"/>
        <v>140606</v>
      </c>
      <c r="AP141" s="24" t="s">
        <v>1253</v>
      </c>
      <c r="AQ141" s="24" t="s">
        <v>1057</v>
      </c>
      <c r="AR141" s="24" t="s">
        <v>1254</v>
      </c>
      <c r="AS141" s="24">
        <v>4.7</v>
      </c>
      <c r="AT141" s="24">
        <v>85</v>
      </c>
      <c r="AU141" s="24" t="e">
        <v>#N/A</v>
      </c>
      <c r="AV141" s="24" t="e">
        <v>#N/A</v>
      </c>
      <c r="AW141" s="24"/>
      <c r="AX141" s="24"/>
      <c r="AY141" s="24"/>
      <c r="AZ141" s="24"/>
      <c r="BA141" s="24"/>
      <c r="BB141" s="24"/>
      <c r="BC141" s="24"/>
      <c r="BD141" s="24">
        <v>0</v>
      </c>
      <c r="BE141" s="24">
        <v>0</v>
      </c>
      <c r="BF141" s="23" t="s">
        <v>1255</v>
      </c>
      <c r="BG141" s="23" t="s">
        <v>1256</v>
      </c>
      <c r="BH141" s="23">
        <v>43343</v>
      </c>
      <c r="BI141" s="26" t="s">
        <v>127</v>
      </c>
      <c r="BJ141" s="26" t="s">
        <v>232</v>
      </c>
      <c r="BK141" s="29">
        <v>222500</v>
      </c>
      <c r="BL141" s="24" t="s">
        <v>129</v>
      </c>
      <c r="BM141" s="22" t="str">
        <f ca="1">+IF(Tabla1[[#This Row],[FECHA INGRESO]]&gt;=44986,IF((TODAY()-Tabla1[[#This Row],[FECHA INGRESO]])&gt;=50,"ALERTA","TODAVÍA FALTA"),"N/A")</f>
        <v>N/A</v>
      </c>
      <c r="BN141" s="7">
        <f>IFERROR((_xlfn.DAYS(Tabla1[[#This Row],[FECHA INGRESO]],Tabla1[[#This Row],[FECHA RETIRO]]))/30,"")</f>
        <v>-44.06666666666667</v>
      </c>
    </row>
    <row r="142" spans="1:66" ht="15" customHeight="1" x14ac:dyDescent="0.35">
      <c r="A142" s="31">
        <v>1113530839</v>
      </c>
      <c r="B142" s="22" t="s">
        <v>1257</v>
      </c>
      <c r="C142" s="23">
        <v>42065</v>
      </c>
      <c r="D142" s="23" t="s">
        <v>188</v>
      </c>
      <c r="E142" s="23" t="s">
        <v>111</v>
      </c>
      <c r="F142" s="23" t="s">
        <v>70</v>
      </c>
      <c r="G142" s="24"/>
      <c r="H142" s="24">
        <v>24044817507</v>
      </c>
      <c r="I142" s="24" t="s">
        <v>95</v>
      </c>
      <c r="J142" s="24">
        <f>DATEDIF(Tabla1[[#This Row],[FECHA DE NACIMIENTO]],Tabla1[[#This Row],[FECHA ACTUAL]],"Y")</f>
        <v>29</v>
      </c>
      <c r="K142" s="24" t="s">
        <v>96</v>
      </c>
      <c r="L142" s="24" t="s">
        <v>112</v>
      </c>
      <c r="M142" s="24" t="s">
        <v>77</v>
      </c>
      <c r="N142" s="24" t="s">
        <v>77</v>
      </c>
      <c r="O142" s="24">
        <v>2</v>
      </c>
      <c r="P142" s="24" t="s">
        <v>101</v>
      </c>
      <c r="Q142" s="23">
        <v>34422</v>
      </c>
      <c r="R142" s="24" t="s">
        <v>1258</v>
      </c>
      <c r="S142" s="25">
        <v>45119</v>
      </c>
      <c r="T142" s="24" t="s">
        <v>77</v>
      </c>
      <c r="U142" s="24">
        <v>3164979242</v>
      </c>
      <c r="V142" s="24" t="e">
        <v>#N/A</v>
      </c>
      <c r="W142" s="24" t="s">
        <v>1259</v>
      </c>
      <c r="X142" s="24" t="s">
        <v>1260</v>
      </c>
      <c r="Y142" s="24" t="s">
        <v>1261</v>
      </c>
      <c r="Z142" s="24" t="s">
        <v>117</v>
      </c>
      <c r="AA142" s="24">
        <v>3153732974</v>
      </c>
      <c r="AB142" s="24" t="s">
        <v>77</v>
      </c>
      <c r="AC142" s="24" t="s">
        <v>77</v>
      </c>
      <c r="AD142" s="24" t="s">
        <v>77</v>
      </c>
      <c r="AE142" s="26" t="s">
        <v>183</v>
      </c>
      <c r="AF142" s="26" t="s">
        <v>1262</v>
      </c>
      <c r="AG142" s="26"/>
      <c r="AH142" s="27" t="s">
        <v>184</v>
      </c>
      <c r="AI142" s="27" t="s">
        <v>164</v>
      </c>
      <c r="AJ142" s="27" t="s">
        <v>164</v>
      </c>
      <c r="AK142" s="24" t="s">
        <v>121</v>
      </c>
      <c r="AL142" s="24"/>
      <c r="AM142" s="23">
        <v>42023</v>
      </c>
      <c r="AN142" s="28">
        <v>672750</v>
      </c>
      <c r="AO142" s="28">
        <f t="shared" si="2"/>
        <v>140606</v>
      </c>
      <c r="AP142" s="24"/>
      <c r="AQ142" s="24"/>
      <c r="AR142" s="24"/>
      <c r="AS142" s="24"/>
      <c r="AT142" s="24" t="e">
        <v>#N/A</v>
      </c>
      <c r="AU142" s="24" t="e">
        <v>#N/A</v>
      </c>
      <c r="AV142" s="24" t="e">
        <v>#N/A</v>
      </c>
      <c r="AW142" s="24"/>
      <c r="AX142" s="24"/>
      <c r="AY142" s="24" t="s">
        <v>1263</v>
      </c>
      <c r="AZ142" s="24"/>
      <c r="BA142" s="24"/>
      <c r="BB142" s="24"/>
      <c r="BC142" s="24"/>
      <c r="BD142" s="24">
        <v>0</v>
      </c>
      <c r="BE142" s="24">
        <v>0</v>
      </c>
      <c r="BF142" s="23"/>
      <c r="BG142" s="23"/>
      <c r="BH142" s="23">
        <v>42273</v>
      </c>
      <c r="BI142" s="26"/>
      <c r="BJ142" s="26"/>
      <c r="BK142" s="29">
        <v>0</v>
      </c>
      <c r="BL142" s="24" t="s">
        <v>129</v>
      </c>
      <c r="BM142" s="22" t="str">
        <f ca="1">+IF(Tabla1[[#This Row],[FECHA INGRESO]]&gt;=44986,IF((TODAY()-Tabla1[[#This Row],[FECHA INGRESO]])&gt;=50,"ALERTA","TODAVÍA FALTA"),"N/A")</f>
        <v>N/A</v>
      </c>
      <c r="BN142" s="7">
        <f>IFERROR((_xlfn.DAYS(Tabla1[[#This Row],[FECHA INGRESO]],Tabla1[[#This Row],[FECHA RETIRO]]))/30,"")</f>
        <v>-8.3333333333333339</v>
      </c>
    </row>
    <row r="143" spans="1:66" ht="15" customHeight="1" x14ac:dyDescent="0.35">
      <c r="A143" s="32">
        <v>1012384852</v>
      </c>
      <c r="B143" s="22" t="s">
        <v>1264</v>
      </c>
      <c r="C143" s="23">
        <v>42065</v>
      </c>
      <c r="D143" s="23" t="s">
        <v>131</v>
      </c>
      <c r="E143" s="24" t="s">
        <v>69</v>
      </c>
      <c r="F143" s="23" t="s">
        <v>70</v>
      </c>
      <c r="G143" s="24"/>
      <c r="H143" s="24">
        <v>24050450327</v>
      </c>
      <c r="I143" s="24" t="s">
        <v>95</v>
      </c>
      <c r="J143" s="24">
        <f>DATEDIF(Tabla1[[#This Row],[FECHA DE NACIMIENTO]],Tabla1[[#This Row],[FECHA ACTUAL]],"Y")</f>
        <v>31</v>
      </c>
      <c r="K143" s="24" t="s">
        <v>73</v>
      </c>
      <c r="L143" s="24" t="s">
        <v>234</v>
      </c>
      <c r="M143" s="24">
        <v>3</v>
      </c>
      <c r="N143" s="24">
        <v>3</v>
      </c>
      <c r="O143" s="24">
        <v>2</v>
      </c>
      <c r="P143" s="24" t="s">
        <v>101</v>
      </c>
      <c r="Q143" s="23">
        <v>33621</v>
      </c>
      <c r="R143" s="24" t="s">
        <v>76</v>
      </c>
      <c r="S143" s="25">
        <v>45119</v>
      </c>
      <c r="T143" s="24" t="s">
        <v>77</v>
      </c>
      <c r="U143" s="24">
        <v>3195752937</v>
      </c>
      <c r="V143" s="24" t="s">
        <v>1265</v>
      </c>
      <c r="W143" s="24" t="s">
        <v>1266</v>
      </c>
      <c r="X143" s="24" t="s">
        <v>1267</v>
      </c>
      <c r="Y143" s="24" t="s">
        <v>1268</v>
      </c>
      <c r="Z143" s="24" t="s">
        <v>117</v>
      </c>
      <c r="AA143" s="24">
        <v>3107946523</v>
      </c>
      <c r="AB143" s="24" t="s">
        <v>77</v>
      </c>
      <c r="AC143" s="24" t="s">
        <v>77</v>
      </c>
      <c r="AD143" s="24" t="s">
        <v>77</v>
      </c>
      <c r="AE143" s="26" t="s">
        <v>151</v>
      </c>
      <c r="AF143" s="26"/>
      <c r="AG143" s="26"/>
      <c r="AH143" s="27" t="s">
        <v>184</v>
      </c>
      <c r="AI143" s="27" t="s">
        <v>120</v>
      </c>
      <c r="AJ143" s="27" t="s">
        <v>120</v>
      </c>
      <c r="AK143" s="24" t="s">
        <v>121</v>
      </c>
      <c r="AL143" s="24" t="s">
        <v>90</v>
      </c>
      <c r="AM143" s="23">
        <v>42026</v>
      </c>
      <c r="AN143" s="28">
        <v>857100.06</v>
      </c>
      <c r="AO143" s="28">
        <f t="shared" si="2"/>
        <v>140606</v>
      </c>
      <c r="AP143" s="24" t="s">
        <v>1269</v>
      </c>
      <c r="AQ143" s="24" t="s">
        <v>701</v>
      </c>
      <c r="AR143" s="24" t="s">
        <v>885</v>
      </c>
      <c r="AS143" s="24">
        <v>4.47</v>
      </c>
      <c r="AT143" s="24">
        <v>91</v>
      </c>
      <c r="AU143" s="24" t="e">
        <v>#N/A</v>
      </c>
      <c r="AV143" s="24" t="e">
        <v>#N/A</v>
      </c>
      <c r="AW143" s="24"/>
      <c r="AX143" s="24"/>
      <c r="AY143" s="24" t="s">
        <v>808</v>
      </c>
      <c r="AZ143" s="24" t="s">
        <v>1270</v>
      </c>
      <c r="BA143" s="24"/>
      <c r="BB143" s="24"/>
      <c r="BC143" s="24"/>
      <c r="BD143" s="24">
        <v>0</v>
      </c>
      <c r="BE143" s="24">
        <v>0</v>
      </c>
      <c r="BF143" s="23" t="s">
        <v>1271</v>
      </c>
      <c r="BG143" s="23" t="s">
        <v>1272</v>
      </c>
      <c r="BH143" s="23">
        <v>43760</v>
      </c>
      <c r="BI143" s="26" t="s">
        <v>127</v>
      </c>
      <c r="BJ143" s="26" t="s">
        <v>273</v>
      </c>
      <c r="BK143" s="29">
        <v>264537</v>
      </c>
      <c r="BL143" s="24" t="s">
        <v>129</v>
      </c>
      <c r="BM143" s="22" t="str">
        <f ca="1">+IF(Tabla1[[#This Row],[FECHA INGRESO]]&gt;=44986,IF((TODAY()-Tabla1[[#This Row],[FECHA INGRESO]])&gt;=50,"ALERTA","TODAVÍA FALTA"),"N/A")</f>
        <v>N/A</v>
      </c>
      <c r="BN143" s="7">
        <f>IFERROR((_xlfn.DAYS(Tabla1[[#This Row],[FECHA INGRESO]],Tabla1[[#This Row],[FECHA RETIRO]]))/30,"")</f>
        <v>-57.8</v>
      </c>
    </row>
    <row r="144" spans="1:66" ht="15" customHeight="1" x14ac:dyDescent="0.35">
      <c r="A144" s="32">
        <v>1010225907</v>
      </c>
      <c r="B144" s="22" t="s">
        <v>1273</v>
      </c>
      <c r="C144" s="23">
        <v>42065</v>
      </c>
      <c r="D144" s="23" t="s">
        <v>266</v>
      </c>
      <c r="E144" s="23" t="s">
        <v>1274</v>
      </c>
      <c r="F144" s="23" t="s">
        <v>70</v>
      </c>
      <c r="G144" s="24"/>
      <c r="H144" s="24">
        <v>24050215478</v>
      </c>
      <c r="I144" s="24" t="s">
        <v>72</v>
      </c>
      <c r="J144" s="24">
        <f>DATEDIF(Tabla1[[#This Row],[FECHA DE NACIMIENTO]],Tabla1[[#This Row],[FECHA ACTUAL]],"Y")</f>
        <v>27</v>
      </c>
      <c r="K144" s="24" t="s">
        <v>73</v>
      </c>
      <c r="L144" s="24" t="s">
        <v>112</v>
      </c>
      <c r="M144" s="24" t="s">
        <v>77</v>
      </c>
      <c r="N144" s="24" t="s">
        <v>77</v>
      </c>
      <c r="O144" s="24">
        <v>2</v>
      </c>
      <c r="P144" s="24" t="s">
        <v>101</v>
      </c>
      <c r="Q144" s="23">
        <v>35075</v>
      </c>
      <c r="R144" s="24" t="s">
        <v>76</v>
      </c>
      <c r="S144" s="25">
        <v>45119</v>
      </c>
      <c r="T144" s="24">
        <v>6614543</v>
      </c>
      <c r="U144" s="24">
        <v>3138715739</v>
      </c>
      <c r="V144" s="24" t="s">
        <v>1275</v>
      </c>
      <c r="W144" s="24" t="s">
        <v>1276</v>
      </c>
      <c r="X144" s="24" t="s">
        <v>1277</v>
      </c>
      <c r="Y144" s="24" t="s">
        <v>1278</v>
      </c>
      <c r="Z144" s="24" t="s">
        <v>117</v>
      </c>
      <c r="AA144" s="24">
        <v>3125749989</v>
      </c>
      <c r="AB144" s="24" t="s">
        <v>77</v>
      </c>
      <c r="AC144" s="24" t="s">
        <v>77</v>
      </c>
      <c r="AD144" s="24" t="s">
        <v>77</v>
      </c>
      <c r="AE144" s="26" t="s">
        <v>102</v>
      </c>
      <c r="AF144" s="26"/>
      <c r="AG144" s="26" t="s">
        <v>1279</v>
      </c>
      <c r="AH144" s="27" t="s">
        <v>184</v>
      </c>
      <c r="AI144" s="27" t="s">
        <v>185</v>
      </c>
      <c r="AJ144" s="27" t="s">
        <v>185</v>
      </c>
      <c r="AK144" s="24" t="s">
        <v>121</v>
      </c>
      <c r="AL144" s="24"/>
      <c r="AM144" s="23">
        <v>42026</v>
      </c>
      <c r="AN144" s="28">
        <v>941850</v>
      </c>
      <c r="AO144" s="28">
        <f t="shared" si="2"/>
        <v>140606</v>
      </c>
      <c r="AP144" s="24">
        <v>42401</v>
      </c>
      <c r="AQ144" s="24"/>
      <c r="AR144" s="24"/>
      <c r="AS144" s="24"/>
      <c r="AT144" s="24" t="e">
        <v>#N/A</v>
      </c>
      <c r="AU144" s="24" t="e">
        <v>#N/A</v>
      </c>
      <c r="AV144" s="24" t="e">
        <v>#N/A</v>
      </c>
      <c r="AW144" s="24"/>
      <c r="AX144" s="24">
        <v>42461</v>
      </c>
      <c r="AY144" s="24"/>
      <c r="AZ144" s="24"/>
      <c r="BA144" s="24"/>
      <c r="BB144" s="24"/>
      <c r="BC144" s="24"/>
      <c r="BD144" s="24">
        <v>0</v>
      </c>
      <c r="BE144" s="24">
        <v>1</v>
      </c>
      <c r="BF144" s="23">
        <v>42723</v>
      </c>
      <c r="BG144" s="23">
        <v>42379</v>
      </c>
      <c r="BH144" s="23">
        <v>42697</v>
      </c>
      <c r="BI144" s="26" t="s">
        <v>127</v>
      </c>
      <c r="BJ144" s="26" t="s">
        <v>1280</v>
      </c>
      <c r="BK144" s="29">
        <v>0</v>
      </c>
      <c r="BL144" s="24" t="s">
        <v>129</v>
      </c>
      <c r="BM144" s="22" t="str">
        <f ca="1">+IF(Tabla1[[#This Row],[FECHA INGRESO]]&gt;=44986,IF((TODAY()-Tabla1[[#This Row],[FECHA INGRESO]])&gt;=50,"ALERTA","TODAVÍA FALTA"),"N/A")</f>
        <v>N/A</v>
      </c>
      <c r="BN144" s="7">
        <f>IFERROR((_xlfn.DAYS(Tabla1[[#This Row],[FECHA INGRESO]],Tabla1[[#This Row],[FECHA RETIRO]]))/30,"")</f>
        <v>-22.366666666666667</v>
      </c>
    </row>
    <row r="145" spans="1:66" ht="15" customHeight="1" x14ac:dyDescent="0.35">
      <c r="A145" s="31">
        <v>1079034244</v>
      </c>
      <c r="B145" s="22" t="s">
        <v>1281</v>
      </c>
      <c r="C145" s="23">
        <v>42065</v>
      </c>
      <c r="D145" s="23" t="s">
        <v>188</v>
      </c>
      <c r="E145" s="24" t="s">
        <v>94</v>
      </c>
      <c r="F145" s="23" t="s">
        <v>70</v>
      </c>
      <c r="G145" s="24"/>
      <c r="H145" s="24">
        <v>24050458028</v>
      </c>
      <c r="I145" s="24" t="s">
        <v>95</v>
      </c>
      <c r="J145" s="24">
        <f>DATEDIF(Tabla1[[#This Row],[FECHA DE NACIMIENTO]],Tabla1[[#This Row],[FECHA ACTUAL]],"Y")</f>
        <v>29</v>
      </c>
      <c r="K145" s="24" t="s">
        <v>96</v>
      </c>
      <c r="L145" s="24" t="s">
        <v>112</v>
      </c>
      <c r="M145" s="24" t="s">
        <v>77</v>
      </c>
      <c r="N145" s="24" t="s">
        <v>77</v>
      </c>
      <c r="O145" s="24">
        <v>2</v>
      </c>
      <c r="P145" s="24" t="s">
        <v>101</v>
      </c>
      <c r="Q145" s="23">
        <v>34397</v>
      </c>
      <c r="R145" s="24" t="s">
        <v>1122</v>
      </c>
      <c r="S145" s="25">
        <v>45119</v>
      </c>
      <c r="T145" s="24" t="s">
        <v>77</v>
      </c>
      <c r="U145" s="24">
        <v>3209965660</v>
      </c>
      <c r="V145" s="24" t="s">
        <v>1282</v>
      </c>
      <c r="W145" s="24" t="s">
        <v>1283</v>
      </c>
      <c r="X145" s="24" t="s">
        <v>1284</v>
      </c>
      <c r="Y145" s="24" t="s">
        <v>1285</v>
      </c>
      <c r="Z145" s="24" t="s">
        <v>162</v>
      </c>
      <c r="AA145" s="24">
        <v>3125784490</v>
      </c>
      <c r="AB145" s="24" t="s">
        <v>77</v>
      </c>
      <c r="AC145" s="24" t="s">
        <v>77</v>
      </c>
      <c r="AD145" s="24" t="s">
        <v>77</v>
      </c>
      <c r="AE145" s="26" t="s">
        <v>183</v>
      </c>
      <c r="AF145" s="26" t="s">
        <v>1286</v>
      </c>
      <c r="AG145" s="26"/>
      <c r="AH145" s="27" t="s">
        <v>184</v>
      </c>
      <c r="AI145" s="27" t="s">
        <v>120</v>
      </c>
      <c r="AJ145" s="27" t="s">
        <v>120</v>
      </c>
      <c r="AK145" s="24" t="s">
        <v>121</v>
      </c>
      <c r="AL145" s="24"/>
      <c r="AM145" s="23">
        <v>42026</v>
      </c>
      <c r="AN145" s="28">
        <v>672750</v>
      </c>
      <c r="AO145" s="28">
        <f t="shared" si="2"/>
        <v>140606</v>
      </c>
      <c r="AP145" s="24"/>
      <c r="AQ145" s="24"/>
      <c r="AR145" s="24"/>
      <c r="AS145" s="24"/>
      <c r="AT145" s="24" t="e">
        <v>#N/A</v>
      </c>
      <c r="AU145" s="24" t="e">
        <v>#N/A</v>
      </c>
      <c r="AV145" s="24" t="e">
        <v>#N/A</v>
      </c>
      <c r="AW145" s="24"/>
      <c r="AX145" s="24"/>
      <c r="AY145" s="24"/>
      <c r="AZ145" s="24"/>
      <c r="BA145" s="24"/>
      <c r="BB145" s="24"/>
      <c r="BC145" s="24"/>
      <c r="BD145" s="24">
        <v>0</v>
      </c>
      <c r="BE145" s="24">
        <v>0</v>
      </c>
      <c r="BF145" s="23"/>
      <c r="BG145" s="23"/>
      <c r="BH145" s="23">
        <v>42387</v>
      </c>
      <c r="BI145" s="26"/>
      <c r="BJ145" s="26"/>
      <c r="BK145" s="29">
        <v>0</v>
      </c>
      <c r="BL145" s="24" t="s">
        <v>129</v>
      </c>
      <c r="BM145" s="22" t="str">
        <f ca="1">+IF(Tabla1[[#This Row],[FECHA INGRESO]]&gt;=44986,IF((TODAY()-Tabla1[[#This Row],[FECHA INGRESO]])&gt;=50,"ALERTA","TODAVÍA FALTA"),"N/A")</f>
        <v>N/A</v>
      </c>
      <c r="BN145" s="7">
        <f>IFERROR((_xlfn.DAYS(Tabla1[[#This Row],[FECHA INGRESO]],Tabla1[[#This Row],[FECHA RETIRO]]))/30,"")</f>
        <v>-12.033333333333333</v>
      </c>
    </row>
    <row r="146" spans="1:66" ht="15" customHeight="1" x14ac:dyDescent="0.35">
      <c r="A146" s="31">
        <v>1014187937</v>
      </c>
      <c r="B146" s="22" t="s">
        <v>1287</v>
      </c>
      <c r="C146" s="23">
        <v>42065</v>
      </c>
      <c r="D146" s="23" t="s">
        <v>188</v>
      </c>
      <c r="E146" s="23" t="s">
        <v>111</v>
      </c>
      <c r="F146" s="23" t="s">
        <v>70</v>
      </c>
      <c r="G146" s="24"/>
      <c r="H146" s="24">
        <v>24050253913</v>
      </c>
      <c r="I146" s="24" t="s">
        <v>72</v>
      </c>
      <c r="J146" s="24">
        <f>DATEDIF(Tabla1[[#This Row],[FECHA DE NACIMIENTO]],Tabla1[[#This Row],[FECHA ACTUAL]],"Y")</f>
        <v>35</v>
      </c>
      <c r="K146" s="24" t="s">
        <v>73</v>
      </c>
      <c r="L146" s="24" t="s">
        <v>206</v>
      </c>
      <c r="M146" s="24">
        <v>1</v>
      </c>
      <c r="N146" s="24">
        <v>1</v>
      </c>
      <c r="O146" s="24">
        <v>2</v>
      </c>
      <c r="P146" s="24" t="s">
        <v>101</v>
      </c>
      <c r="Q146" s="23">
        <v>32051</v>
      </c>
      <c r="R146" s="24" t="s">
        <v>76</v>
      </c>
      <c r="S146" s="25">
        <v>45119</v>
      </c>
      <c r="T146" s="24" t="s">
        <v>77</v>
      </c>
      <c r="U146" s="24">
        <v>3207063426</v>
      </c>
      <c r="V146" s="24" t="e">
        <v>#N/A</v>
      </c>
      <c r="W146" s="24" t="s">
        <v>1288</v>
      </c>
      <c r="X146" s="24"/>
      <c r="Y146" s="24" t="s">
        <v>1289</v>
      </c>
      <c r="Z146" s="24" t="s">
        <v>117</v>
      </c>
      <c r="AA146" s="24">
        <v>3218935245</v>
      </c>
      <c r="AB146" s="24" t="s">
        <v>77</v>
      </c>
      <c r="AC146" s="24" t="s">
        <v>77</v>
      </c>
      <c r="AD146" s="24" t="s">
        <v>77</v>
      </c>
      <c r="AE146" s="26" t="s">
        <v>151</v>
      </c>
      <c r="AF146" s="26"/>
      <c r="AG146" s="26"/>
      <c r="AH146" s="27" t="s">
        <v>184</v>
      </c>
      <c r="AI146" s="27" t="s">
        <v>487</v>
      </c>
      <c r="AJ146" s="27" t="s">
        <v>487</v>
      </c>
      <c r="AK146" s="24" t="s">
        <v>121</v>
      </c>
      <c r="AL146" s="24"/>
      <c r="AM146" s="23">
        <v>42026</v>
      </c>
      <c r="AN146" s="28">
        <v>672750</v>
      </c>
      <c r="AO146" s="28">
        <f t="shared" si="2"/>
        <v>140606</v>
      </c>
      <c r="AP146" s="24"/>
      <c r="AQ146" s="24"/>
      <c r="AR146" s="24"/>
      <c r="AS146" s="24"/>
      <c r="AT146" s="24" t="e">
        <v>#N/A</v>
      </c>
      <c r="AU146" s="24" t="e">
        <v>#N/A</v>
      </c>
      <c r="AV146" s="24" t="e">
        <v>#N/A</v>
      </c>
      <c r="AW146" s="24"/>
      <c r="AX146" s="24"/>
      <c r="AY146" s="24"/>
      <c r="AZ146" s="24" t="s">
        <v>1290</v>
      </c>
      <c r="BA146" s="24" t="s">
        <v>1291</v>
      </c>
      <c r="BB146" s="24"/>
      <c r="BC146" s="24"/>
      <c r="BD146" s="24">
        <v>0</v>
      </c>
      <c r="BE146" s="24">
        <v>0</v>
      </c>
      <c r="BF146" s="23"/>
      <c r="BG146" s="23"/>
      <c r="BH146" s="23">
        <v>42321</v>
      </c>
      <c r="BI146" s="26"/>
      <c r="BJ146" s="26"/>
      <c r="BK146" s="29">
        <v>0</v>
      </c>
      <c r="BL146" s="24" t="s">
        <v>129</v>
      </c>
      <c r="BM146" s="22" t="str">
        <f ca="1">+IF(Tabla1[[#This Row],[FECHA INGRESO]]&gt;=44986,IF((TODAY()-Tabla1[[#This Row],[FECHA INGRESO]])&gt;=50,"ALERTA","TODAVÍA FALTA"),"N/A")</f>
        <v>N/A</v>
      </c>
      <c r="BN146" s="7">
        <f>IFERROR((_xlfn.DAYS(Tabla1[[#This Row],[FECHA INGRESO]],Tabla1[[#This Row],[FECHA RETIRO]]))/30,"")</f>
        <v>-9.8333333333333339</v>
      </c>
    </row>
    <row r="147" spans="1:66" ht="15" customHeight="1" x14ac:dyDescent="0.35">
      <c r="A147" s="31">
        <v>1120750445</v>
      </c>
      <c r="B147" s="22" t="s">
        <v>1292</v>
      </c>
      <c r="C147" s="23">
        <v>42065</v>
      </c>
      <c r="D147" s="23" t="s">
        <v>188</v>
      </c>
      <c r="E147" s="23" t="s">
        <v>111</v>
      </c>
      <c r="F147" s="23" t="s">
        <v>70</v>
      </c>
      <c r="G147" s="24"/>
      <c r="H147" s="24">
        <v>24044720007</v>
      </c>
      <c r="I147" s="24" t="s">
        <v>95</v>
      </c>
      <c r="J147" s="24">
        <f>DATEDIF(Tabla1[[#This Row],[FECHA DE NACIMIENTO]],Tabla1[[#This Row],[FECHA ACTUAL]],"Y")</f>
        <v>28</v>
      </c>
      <c r="K147" s="24" t="s">
        <v>73</v>
      </c>
      <c r="L147" s="24" t="s">
        <v>112</v>
      </c>
      <c r="M147" s="24" t="s">
        <v>77</v>
      </c>
      <c r="N147" s="24">
        <v>2</v>
      </c>
      <c r="O147" s="24">
        <v>2</v>
      </c>
      <c r="P147" s="24" t="s">
        <v>101</v>
      </c>
      <c r="Q147" s="23">
        <v>34884</v>
      </c>
      <c r="R147" s="24" t="s">
        <v>1293</v>
      </c>
      <c r="S147" s="25">
        <v>45119</v>
      </c>
      <c r="T147" s="24">
        <v>7143514</v>
      </c>
      <c r="U147" s="24">
        <v>3186054180</v>
      </c>
      <c r="V147" s="24" t="e">
        <v>#N/A</v>
      </c>
      <c r="W147" s="24" t="s">
        <v>1294</v>
      </c>
      <c r="X147" s="24" t="s">
        <v>276</v>
      </c>
      <c r="Y147" s="24" t="s">
        <v>1295</v>
      </c>
      <c r="Z147" s="24" t="s">
        <v>285</v>
      </c>
      <c r="AA147" s="24">
        <v>3126337052</v>
      </c>
      <c r="AB147" s="24" t="s">
        <v>77</v>
      </c>
      <c r="AC147" s="24" t="s">
        <v>77</v>
      </c>
      <c r="AD147" s="24" t="s">
        <v>77</v>
      </c>
      <c r="AE147" s="26" t="s">
        <v>151</v>
      </c>
      <c r="AF147" s="26"/>
      <c r="AG147" s="26"/>
      <c r="AH147" s="27" t="s">
        <v>184</v>
      </c>
      <c r="AI147" s="27" t="s">
        <v>164</v>
      </c>
      <c r="AJ147" s="27" t="s">
        <v>164</v>
      </c>
      <c r="AK147" s="24" t="s">
        <v>121</v>
      </c>
      <c r="AL147" s="24"/>
      <c r="AM147" s="23">
        <v>42026</v>
      </c>
      <c r="AN147" s="28">
        <v>672750</v>
      </c>
      <c r="AO147" s="28">
        <f t="shared" si="2"/>
        <v>140606</v>
      </c>
      <c r="AP147" s="24"/>
      <c r="AQ147" s="24"/>
      <c r="AR147" s="24"/>
      <c r="AS147" s="24"/>
      <c r="AT147" s="24" t="e">
        <v>#N/A</v>
      </c>
      <c r="AU147" s="24" t="e">
        <v>#N/A</v>
      </c>
      <c r="AV147" s="24" t="e">
        <v>#N/A</v>
      </c>
      <c r="AW147" s="24"/>
      <c r="AX147" s="24"/>
      <c r="AY147" s="24" t="s">
        <v>1296</v>
      </c>
      <c r="AZ147" s="24" t="s">
        <v>1297</v>
      </c>
      <c r="BA147" s="24"/>
      <c r="BB147" s="24"/>
      <c r="BC147" s="24"/>
      <c r="BD147" s="24">
        <v>0</v>
      </c>
      <c r="BE147" s="24">
        <v>0</v>
      </c>
      <c r="BF147" s="23"/>
      <c r="BG147" s="23"/>
      <c r="BH147" s="23">
        <v>42307</v>
      </c>
      <c r="BI147" s="26"/>
      <c r="BJ147" s="26"/>
      <c r="BK147" s="29">
        <v>0</v>
      </c>
      <c r="BL147" s="24" t="s">
        <v>129</v>
      </c>
      <c r="BM147" s="22" t="str">
        <f ca="1">+IF(Tabla1[[#This Row],[FECHA INGRESO]]&gt;=44986,IF((TODAY()-Tabla1[[#This Row],[FECHA INGRESO]])&gt;=50,"ALERTA","TODAVÍA FALTA"),"N/A")</f>
        <v>N/A</v>
      </c>
      <c r="BN147" s="7">
        <f>IFERROR((_xlfn.DAYS(Tabla1[[#This Row],[FECHA INGRESO]],Tabla1[[#This Row],[FECHA RETIRO]]))/30,"")</f>
        <v>-9.3666666666666671</v>
      </c>
    </row>
    <row r="148" spans="1:66" ht="15" customHeight="1" x14ac:dyDescent="0.35">
      <c r="A148" s="31">
        <v>20824449</v>
      </c>
      <c r="B148" s="22" t="s">
        <v>1298</v>
      </c>
      <c r="C148" s="23">
        <v>42065</v>
      </c>
      <c r="D148" s="23" t="s">
        <v>188</v>
      </c>
      <c r="E148" s="24" t="s">
        <v>69</v>
      </c>
      <c r="F148" s="23" t="s">
        <v>70</v>
      </c>
      <c r="G148" s="24" t="s">
        <v>1299</v>
      </c>
      <c r="H148" s="24">
        <v>24050475636</v>
      </c>
      <c r="I148" s="24" t="s">
        <v>95</v>
      </c>
      <c r="J148" s="24">
        <f>DATEDIF(Tabla1[[#This Row],[FECHA DE NACIMIENTO]],Tabla1[[#This Row],[FECHA ACTUAL]],"Y")</f>
        <v>47</v>
      </c>
      <c r="K148" s="24" t="s">
        <v>500</v>
      </c>
      <c r="L148" s="24" t="s">
        <v>112</v>
      </c>
      <c r="M148" s="24">
        <v>1</v>
      </c>
      <c r="N148" s="24">
        <v>1</v>
      </c>
      <c r="O148" s="24">
        <v>3</v>
      </c>
      <c r="P148" s="24" t="s">
        <v>101</v>
      </c>
      <c r="Q148" s="23">
        <v>27685</v>
      </c>
      <c r="R148" s="24" t="s">
        <v>1300</v>
      </c>
      <c r="S148" s="25">
        <v>45119</v>
      </c>
      <c r="T148" s="24">
        <v>2805598</v>
      </c>
      <c r="U148" s="24">
        <v>3014668611</v>
      </c>
      <c r="V148" s="24" t="s">
        <v>1301</v>
      </c>
      <c r="W148" s="24" t="s">
        <v>1302</v>
      </c>
      <c r="X148" s="24" t="s">
        <v>1303</v>
      </c>
      <c r="Y148" s="24" t="s">
        <v>1304</v>
      </c>
      <c r="Z148" s="24" t="s">
        <v>285</v>
      </c>
      <c r="AA148" s="24">
        <v>3017021828</v>
      </c>
      <c r="AB148" s="24" t="s">
        <v>77</v>
      </c>
      <c r="AC148" s="24" t="s">
        <v>77</v>
      </c>
      <c r="AD148" s="24" t="s">
        <v>77</v>
      </c>
      <c r="AE148" s="26" t="s">
        <v>84</v>
      </c>
      <c r="AF148" s="26" t="s">
        <v>1305</v>
      </c>
      <c r="AG148" s="26"/>
      <c r="AH148" s="27" t="s">
        <v>184</v>
      </c>
      <c r="AI148" s="27" t="s">
        <v>120</v>
      </c>
      <c r="AJ148" s="27" t="s">
        <v>120</v>
      </c>
      <c r="AK148" s="24" t="s">
        <v>121</v>
      </c>
      <c r="AL148" s="24" t="s">
        <v>90</v>
      </c>
      <c r="AM148" s="23">
        <v>42026</v>
      </c>
      <c r="AN148" s="28">
        <v>808585.47</v>
      </c>
      <c r="AO148" s="28">
        <f t="shared" si="2"/>
        <v>140606</v>
      </c>
      <c r="AP148" s="24"/>
      <c r="AQ148" s="24" t="s">
        <v>1107</v>
      </c>
      <c r="AR148" s="24" t="s">
        <v>1306</v>
      </c>
      <c r="AS148" s="24">
        <v>4.12</v>
      </c>
      <c r="AT148" s="24" t="e">
        <v>#N/A</v>
      </c>
      <c r="AU148" s="24" t="e">
        <v>#N/A</v>
      </c>
      <c r="AV148" s="24" t="e">
        <v>#N/A</v>
      </c>
      <c r="AW148" s="24"/>
      <c r="AX148" s="24"/>
      <c r="AY148" s="24" t="s">
        <v>956</v>
      </c>
      <c r="AZ148" s="24" t="s">
        <v>1307</v>
      </c>
      <c r="BA148" s="24"/>
      <c r="BB148" s="24"/>
      <c r="BC148" s="24"/>
      <c r="BD148" s="24">
        <v>0</v>
      </c>
      <c r="BE148" s="24">
        <v>0</v>
      </c>
      <c r="BF148" s="23" t="s">
        <v>1308</v>
      </c>
      <c r="BG148" s="23" t="s">
        <v>1309</v>
      </c>
      <c r="BH148" s="23">
        <v>43181</v>
      </c>
      <c r="BI148" s="26" t="s">
        <v>127</v>
      </c>
      <c r="BJ148" s="26" t="s">
        <v>232</v>
      </c>
      <c r="BK148" s="29">
        <v>20616</v>
      </c>
      <c r="BL148" s="24" t="s">
        <v>129</v>
      </c>
      <c r="BM148" s="22" t="str">
        <f ca="1">+IF(Tabla1[[#This Row],[FECHA INGRESO]]&gt;=44986,IF((TODAY()-Tabla1[[#This Row],[FECHA INGRESO]])&gt;=50,"ALERTA","TODAVÍA FALTA"),"N/A")</f>
        <v>N/A</v>
      </c>
      <c r="BN148" s="7">
        <f>IFERROR((_xlfn.DAYS(Tabla1[[#This Row],[FECHA INGRESO]],Tabla1[[#This Row],[FECHA RETIRO]]))/30,"")</f>
        <v>-38.5</v>
      </c>
    </row>
    <row r="149" spans="1:66" ht="15" customHeight="1" x14ac:dyDescent="0.35">
      <c r="A149" s="32">
        <v>1022981925</v>
      </c>
      <c r="B149" s="22" t="s">
        <v>1310</v>
      </c>
      <c r="C149" s="23">
        <v>42065</v>
      </c>
      <c r="D149" s="23" t="s">
        <v>1311</v>
      </c>
      <c r="E149" s="23" t="s">
        <v>110</v>
      </c>
      <c r="F149" s="23" t="s">
        <v>70</v>
      </c>
      <c r="G149" s="24" t="s">
        <v>583</v>
      </c>
      <c r="H149" s="24">
        <v>24047333224</v>
      </c>
      <c r="I149" s="24" t="s">
        <v>95</v>
      </c>
      <c r="J149" s="24">
        <f>DATEDIF(Tabla1[[#This Row],[FECHA DE NACIMIENTO]],Tabla1[[#This Row],[FECHA ACTUAL]],"Y")</f>
        <v>30</v>
      </c>
      <c r="K149" s="24" t="s">
        <v>73</v>
      </c>
      <c r="L149" s="24" t="s">
        <v>234</v>
      </c>
      <c r="M149" s="24">
        <v>1</v>
      </c>
      <c r="N149" s="24">
        <v>1</v>
      </c>
      <c r="O149" s="24">
        <v>1</v>
      </c>
      <c r="P149" s="24" t="s">
        <v>101</v>
      </c>
      <c r="Q149" s="23">
        <v>33943</v>
      </c>
      <c r="R149" s="24" t="s">
        <v>76</v>
      </c>
      <c r="S149" s="25">
        <v>45119</v>
      </c>
      <c r="T149" s="24">
        <v>2009582</v>
      </c>
      <c r="U149" s="24">
        <v>3142338195</v>
      </c>
      <c r="V149" s="24" t="s">
        <v>1312</v>
      </c>
      <c r="W149" s="24" t="s">
        <v>1313</v>
      </c>
      <c r="X149" s="24" t="s">
        <v>1314</v>
      </c>
      <c r="Y149" s="24" t="s">
        <v>1315</v>
      </c>
      <c r="Z149" s="24" t="s">
        <v>162</v>
      </c>
      <c r="AA149" s="24">
        <v>2008667</v>
      </c>
      <c r="AB149" s="24" t="s">
        <v>77</v>
      </c>
      <c r="AC149" s="24" t="s">
        <v>77</v>
      </c>
      <c r="AD149" s="24" t="s">
        <v>77</v>
      </c>
      <c r="AE149" s="26" t="s">
        <v>151</v>
      </c>
      <c r="AF149" s="26"/>
      <c r="AG149" s="26"/>
      <c r="AH149" s="27" t="s">
        <v>184</v>
      </c>
      <c r="AI149" s="27" t="s">
        <v>120</v>
      </c>
      <c r="AJ149" s="27" t="s">
        <v>120</v>
      </c>
      <c r="AK149" s="24" t="s">
        <v>121</v>
      </c>
      <c r="AL149" s="24" t="s">
        <v>90</v>
      </c>
      <c r="AM149" s="23">
        <v>42028</v>
      </c>
      <c r="AN149" s="28">
        <v>857100.06</v>
      </c>
      <c r="AO149" s="28">
        <f t="shared" si="2"/>
        <v>140606</v>
      </c>
      <c r="AP149" s="24"/>
      <c r="AQ149" s="24" t="s">
        <v>1219</v>
      </c>
      <c r="AR149" s="24" t="s">
        <v>701</v>
      </c>
      <c r="AS149" s="24"/>
      <c r="AT149" s="24">
        <v>96</v>
      </c>
      <c r="AU149" s="24" t="e">
        <v>#N/A</v>
      </c>
      <c r="AV149" s="24" t="e">
        <v>#N/A</v>
      </c>
      <c r="AW149" s="24"/>
      <c r="AX149" s="24"/>
      <c r="AY149" s="24" t="s">
        <v>1316</v>
      </c>
      <c r="AZ149" s="24"/>
      <c r="BA149" s="24"/>
      <c r="BB149" s="24"/>
      <c r="BC149" s="24"/>
      <c r="BD149" s="24">
        <v>0</v>
      </c>
      <c r="BE149" s="24">
        <v>0</v>
      </c>
      <c r="BF149" s="23" t="s">
        <v>1317</v>
      </c>
      <c r="BG149" s="23" t="s">
        <v>1318</v>
      </c>
      <c r="BH149" s="23">
        <v>43724</v>
      </c>
      <c r="BI149" s="26" t="s">
        <v>127</v>
      </c>
      <c r="BJ149" s="26" t="s">
        <v>232</v>
      </c>
      <c r="BK149" s="29">
        <v>223131</v>
      </c>
      <c r="BL149" s="24" t="s">
        <v>129</v>
      </c>
      <c r="BM149" s="22" t="str">
        <f ca="1">+IF(Tabla1[[#This Row],[FECHA INGRESO]]&gt;=44986,IF((TODAY()-Tabla1[[#This Row],[FECHA INGRESO]])&gt;=50,"ALERTA","TODAVÍA FALTA"),"N/A")</f>
        <v>N/A</v>
      </c>
      <c r="BN149" s="7">
        <f>IFERROR((_xlfn.DAYS(Tabla1[[#This Row],[FECHA INGRESO]],Tabla1[[#This Row],[FECHA RETIRO]]))/30,"")</f>
        <v>-56.533333333333331</v>
      </c>
    </row>
    <row r="150" spans="1:66" ht="15" customHeight="1" x14ac:dyDescent="0.35">
      <c r="A150" s="31">
        <v>1010230670</v>
      </c>
      <c r="B150" s="22" t="s">
        <v>1319</v>
      </c>
      <c r="C150" s="23">
        <v>42065</v>
      </c>
      <c r="D150" s="23" t="s">
        <v>109</v>
      </c>
      <c r="E150" s="23" t="s">
        <v>111</v>
      </c>
      <c r="F150" s="23" t="s">
        <v>70</v>
      </c>
      <c r="G150" s="24"/>
      <c r="H150" s="24">
        <v>24050459951</v>
      </c>
      <c r="I150" s="24" t="s">
        <v>95</v>
      </c>
      <c r="J150" s="24">
        <f>DATEDIF(Tabla1[[#This Row],[FECHA DE NACIMIENTO]],Tabla1[[#This Row],[FECHA ACTUAL]],"Y")</f>
        <v>26</v>
      </c>
      <c r="K150" s="24" t="s">
        <v>73</v>
      </c>
      <c r="L150" s="24" t="s">
        <v>112</v>
      </c>
      <c r="M150" s="24" t="s">
        <v>77</v>
      </c>
      <c r="N150" s="24" t="s">
        <v>77</v>
      </c>
      <c r="O150" s="24">
        <v>2</v>
      </c>
      <c r="P150" s="24" t="s">
        <v>101</v>
      </c>
      <c r="Q150" s="23">
        <v>35357</v>
      </c>
      <c r="R150" s="24" t="s">
        <v>76</v>
      </c>
      <c r="S150" s="25">
        <v>45119</v>
      </c>
      <c r="T150" s="24">
        <v>3911216</v>
      </c>
      <c r="U150" s="24">
        <v>3134087464</v>
      </c>
      <c r="V150" s="24" t="s">
        <v>1320</v>
      </c>
      <c r="W150" s="24" t="s">
        <v>1321</v>
      </c>
      <c r="X150" s="24" t="s">
        <v>1244</v>
      </c>
      <c r="Y150" s="24" t="s">
        <v>1322</v>
      </c>
      <c r="Z150" s="24" t="s">
        <v>117</v>
      </c>
      <c r="AA150" s="24">
        <v>3173570251</v>
      </c>
      <c r="AB150" s="24" t="s">
        <v>77</v>
      </c>
      <c r="AC150" s="24" t="s">
        <v>77</v>
      </c>
      <c r="AD150" s="24" t="s">
        <v>77</v>
      </c>
      <c r="AE150" s="26" t="s">
        <v>183</v>
      </c>
      <c r="AF150" s="26"/>
      <c r="AG150" s="26" t="s">
        <v>1323</v>
      </c>
      <c r="AH150" s="27" t="s">
        <v>184</v>
      </c>
      <c r="AI150" s="27" t="s">
        <v>120</v>
      </c>
      <c r="AJ150" s="27" t="s">
        <v>120</v>
      </c>
      <c r="AK150" s="24" t="s">
        <v>121</v>
      </c>
      <c r="AL150" s="24"/>
      <c r="AM150" s="23">
        <v>42028</v>
      </c>
      <c r="AN150" s="28">
        <v>724500</v>
      </c>
      <c r="AO150" s="28">
        <f t="shared" si="2"/>
        <v>140606</v>
      </c>
      <c r="AP150" s="24"/>
      <c r="AQ150" s="24"/>
      <c r="AR150" s="24"/>
      <c r="AS150" s="24"/>
      <c r="AT150" s="24" t="e">
        <v>#N/A</v>
      </c>
      <c r="AU150" s="24" t="e">
        <v>#N/A</v>
      </c>
      <c r="AV150" s="24" t="e">
        <v>#N/A</v>
      </c>
      <c r="AW150" s="24"/>
      <c r="AX150" s="24"/>
      <c r="AY150" s="24" t="s">
        <v>1324</v>
      </c>
      <c r="AZ150" s="24"/>
      <c r="BA150" s="24"/>
      <c r="BB150" s="24"/>
      <c r="BC150" s="24"/>
      <c r="BD150" s="24">
        <v>0</v>
      </c>
      <c r="BE150" s="24">
        <v>0</v>
      </c>
      <c r="BF150" s="23">
        <v>42468</v>
      </c>
      <c r="BG150" s="23">
        <v>42486</v>
      </c>
      <c r="BH150" s="23">
        <v>42584</v>
      </c>
      <c r="BI150" s="26"/>
      <c r="BJ150" s="26"/>
      <c r="BK150" s="29">
        <v>0</v>
      </c>
      <c r="BL150" s="24" t="s">
        <v>129</v>
      </c>
      <c r="BM150" s="22" t="str">
        <f ca="1">+IF(Tabla1[[#This Row],[FECHA INGRESO]]&gt;=44986,IF((TODAY()-Tabla1[[#This Row],[FECHA INGRESO]])&gt;=50,"ALERTA","TODAVÍA FALTA"),"N/A")</f>
        <v>N/A</v>
      </c>
      <c r="BN150" s="7">
        <f>IFERROR((_xlfn.DAYS(Tabla1[[#This Row],[FECHA INGRESO]],Tabla1[[#This Row],[FECHA RETIRO]]))/30,"")</f>
        <v>-18.533333333333335</v>
      </c>
    </row>
    <row r="151" spans="1:66" ht="15" customHeight="1" x14ac:dyDescent="0.35">
      <c r="A151" s="32">
        <v>1016089669</v>
      </c>
      <c r="B151" s="22" t="s">
        <v>1325</v>
      </c>
      <c r="C151" s="23">
        <v>42065</v>
      </c>
      <c r="D151" s="23" t="s">
        <v>266</v>
      </c>
      <c r="E151" s="23" t="s">
        <v>111</v>
      </c>
      <c r="F151" s="23" t="s">
        <v>70</v>
      </c>
      <c r="G151" s="24"/>
      <c r="H151" s="24">
        <v>24050471355</v>
      </c>
      <c r="I151" s="24" t="s">
        <v>72</v>
      </c>
      <c r="J151" s="24">
        <f>DATEDIF(Tabla1[[#This Row],[FECHA DE NACIMIENTO]],Tabla1[[#This Row],[FECHA ACTUAL]],"Y")</f>
        <v>26</v>
      </c>
      <c r="K151" s="24" t="s">
        <v>96</v>
      </c>
      <c r="L151" s="24" t="s">
        <v>112</v>
      </c>
      <c r="M151" s="24" t="s">
        <v>77</v>
      </c>
      <c r="N151" s="24" t="s">
        <v>77</v>
      </c>
      <c r="O151" s="24">
        <v>3</v>
      </c>
      <c r="P151" s="24" t="s">
        <v>101</v>
      </c>
      <c r="Q151" s="23">
        <v>35367</v>
      </c>
      <c r="R151" s="24" t="s">
        <v>76</v>
      </c>
      <c r="S151" s="25">
        <v>45119</v>
      </c>
      <c r="T151" s="24">
        <v>4733682</v>
      </c>
      <c r="U151" s="24">
        <v>3105864622</v>
      </c>
      <c r="V151" s="24" t="s">
        <v>1326</v>
      </c>
      <c r="W151" s="24" t="s">
        <v>1327</v>
      </c>
      <c r="X151" s="24" t="s">
        <v>1328</v>
      </c>
      <c r="Y151" s="24" t="s">
        <v>1329</v>
      </c>
      <c r="Z151" s="24" t="s">
        <v>162</v>
      </c>
      <c r="AA151" s="24">
        <v>3103129080</v>
      </c>
      <c r="AB151" s="24" t="s">
        <v>77</v>
      </c>
      <c r="AC151" s="24" t="s">
        <v>77</v>
      </c>
      <c r="AD151" s="24" t="s">
        <v>77</v>
      </c>
      <c r="AE151" s="26" t="s">
        <v>102</v>
      </c>
      <c r="AF151" s="26"/>
      <c r="AG151" s="26" t="s">
        <v>1330</v>
      </c>
      <c r="AH151" s="27" t="s">
        <v>184</v>
      </c>
      <c r="AI151" s="27" t="s">
        <v>120</v>
      </c>
      <c r="AJ151" s="27" t="s">
        <v>120</v>
      </c>
      <c r="AK151" s="24" t="s">
        <v>121</v>
      </c>
      <c r="AL151" s="24" t="s">
        <v>90</v>
      </c>
      <c r="AM151" s="23">
        <v>42033</v>
      </c>
      <c r="AN151" s="28">
        <v>776250</v>
      </c>
      <c r="AO151" s="28">
        <f t="shared" si="2"/>
        <v>140606</v>
      </c>
      <c r="AP151" s="24"/>
      <c r="AQ151" s="24" t="s">
        <v>1100</v>
      </c>
      <c r="AR151" s="24" t="s">
        <v>824</v>
      </c>
      <c r="AS151" s="24"/>
      <c r="AT151" s="24" t="e">
        <v>#N/A</v>
      </c>
      <c r="AU151" s="24" t="e">
        <v>#N/A</v>
      </c>
      <c r="AV151" s="24" t="e">
        <v>#N/A</v>
      </c>
      <c r="AW151" s="24"/>
      <c r="AX151" s="24"/>
      <c r="AY151" s="24"/>
      <c r="AZ151" s="24" t="s">
        <v>1331</v>
      </c>
      <c r="BA151" s="24"/>
      <c r="BB151" s="24"/>
      <c r="BC151" s="24"/>
      <c r="BD151" s="24">
        <v>0</v>
      </c>
      <c r="BE151" s="24">
        <v>0</v>
      </c>
      <c r="BF151" s="23">
        <v>42548</v>
      </c>
      <c r="BG151" s="23">
        <v>42566</v>
      </c>
      <c r="BH151" s="23">
        <v>42843</v>
      </c>
      <c r="BI151" s="26" t="s">
        <v>127</v>
      </c>
      <c r="BJ151" s="26" t="s">
        <v>273</v>
      </c>
      <c r="BK151" s="29">
        <v>0</v>
      </c>
      <c r="BL151" s="24" t="s">
        <v>129</v>
      </c>
      <c r="BM151" s="22" t="str">
        <f ca="1">+IF(Tabla1[[#This Row],[FECHA INGRESO]]&gt;=44986,IF((TODAY()-Tabla1[[#This Row],[FECHA INGRESO]])&gt;=50,"ALERTA","TODAVÍA FALTA"),"N/A")</f>
        <v>N/A</v>
      </c>
      <c r="BN151" s="7">
        <f>IFERROR((_xlfn.DAYS(Tabla1[[#This Row],[FECHA INGRESO]],Tabla1[[#This Row],[FECHA RETIRO]]))/30,"")</f>
        <v>-27</v>
      </c>
    </row>
    <row r="152" spans="1:66" ht="15" customHeight="1" x14ac:dyDescent="0.35">
      <c r="A152" s="32">
        <v>1019127160</v>
      </c>
      <c r="B152" s="22" t="s">
        <v>1332</v>
      </c>
      <c r="C152" s="23">
        <v>42065</v>
      </c>
      <c r="D152" s="23" t="s">
        <v>93</v>
      </c>
      <c r="E152" s="23" t="s">
        <v>111</v>
      </c>
      <c r="F152" s="23" t="s">
        <v>70</v>
      </c>
      <c r="G152" s="24"/>
      <c r="H152" s="24">
        <v>24050429703</v>
      </c>
      <c r="I152" s="24" t="s">
        <v>95</v>
      </c>
      <c r="J152" s="24">
        <f>DATEDIF(Tabla1[[#This Row],[FECHA DE NACIMIENTO]],Tabla1[[#This Row],[FECHA ACTUAL]],"Y")</f>
        <v>26</v>
      </c>
      <c r="K152" s="24" t="s">
        <v>96</v>
      </c>
      <c r="L152" s="24" t="s">
        <v>112</v>
      </c>
      <c r="M152" s="24" t="s">
        <v>77</v>
      </c>
      <c r="N152" s="24" t="s">
        <v>77</v>
      </c>
      <c r="O152" s="24">
        <v>2</v>
      </c>
      <c r="P152" s="24" t="s">
        <v>101</v>
      </c>
      <c r="Q152" s="23">
        <v>35394</v>
      </c>
      <c r="R152" s="24" t="s">
        <v>76</v>
      </c>
      <c r="S152" s="25">
        <v>45119</v>
      </c>
      <c r="T152" s="24">
        <v>3095571</v>
      </c>
      <c r="U152" s="24">
        <v>3144411277</v>
      </c>
      <c r="V152" s="24" t="s">
        <v>1333</v>
      </c>
      <c r="W152" s="24" t="s">
        <v>1334</v>
      </c>
      <c r="X152" s="24" t="s">
        <v>1335</v>
      </c>
      <c r="Y152" s="24" t="s">
        <v>1336</v>
      </c>
      <c r="Z152" s="24" t="s">
        <v>117</v>
      </c>
      <c r="AA152" s="24">
        <v>3214798219</v>
      </c>
      <c r="AB152" s="24" t="s">
        <v>77</v>
      </c>
      <c r="AC152" s="24" t="s">
        <v>77</v>
      </c>
      <c r="AD152" s="24" t="s">
        <v>77</v>
      </c>
      <c r="AE152" s="26" t="s">
        <v>183</v>
      </c>
      <c r="AF152" s="26" t="s">
        <v>1337</v>
      </c>
      <c r="AG152" s="26"/>
      <c r="AH152" s="27" t="s">
        <v>184</v>
      </c>
      <c r="AI152" s="27" t="s">
        <v>763</v>
      </c>
      <c r="AJ152" s="27" t="s">
        <v>487</v>
      </c>
      <c r="AK152" s="24" t="s">
        <v>121</v>
      </c>
      <c r="AL152" s="24" t="s">
        <v>90</v>
      </c>
      <c r="AM152" s="23">
        <v>42037</v>
      </c>
      <c r="AN152" s="28">
        <v>776250</v>
      </c>
      <c r="AO152" s="28">
        <f t="shared" si="2"/>
        <v>140606</v>
      </c>
      <c r="AP152" s="24" t="s">
        <v>1338</v>
      </c>
      <c r="AQ152" s="24" t="s">
        <v>901</v>
      </c>
      <c r="AR152" s="24" t="s">
        <v>901</v>
      </c>
      <c r="AS152" s="24">
        <v>4.51</v>
      </c>
      <c r="AT152" s="24" t="e">
        <v>#N/A</v>
      </c>
      <c r="AU152" s="24" t="e">
        <v>#N/A</v>
      </c>
      <c r="AV152" s="24" t="e">
        <v>#N/A</v>
      </c>
      <c r="AW152" s="24"/>
      <c r="AX152" s="24"/>
      <c r="AY152" s="24" t="s">
        <v>1339</v>
      </c>
      <c r="AZ152" s="24" t="s">
        <v>1340</v>
      </c>
      <c r="BA152" s="24"/>
      <c r="BB152" s="24"/>
      <c r="BC152" s="24"/>
      <c r="BD152" s="24">
        <v>0</v>
      </c>
      <c r="BE152" s="24">
        <v>0</v>
      </c>
      <c r="BF152" s="23">
        <v>42797</v>
      </c>
      <c r="BG152" s="23">
        <v>42816</v>
      </c>
      <c r="BH152" s="23">
        <v>43103</v>
      </c>
      <c r="BI152" s="26" t="s">
        <v>127</v>
      </c>
      <c r="BJ152" s="26" t="s">
        <v>273</v>
      </c>
      <c r="BK152" s="29">
        <v>358653</v>
      </c>
      <c r="BL152" s="24" t="s">
        <v>129</v>
      </c>
      <c r="BM152" s="22" t="str">
        <f ca="1">+IF(Tabla1[[#This Row],[FECHA INGRESO]]&gt;=44986,IF((TODAY()-Tabla1[[#This Row],[FECHA INGRESO]])&gt;=50,"ALERTA","TODAVÍA FALTA"),"N/A")</f>
        <v>N/A</v>
      </c>
      <c r="BN152" s="7">
        <f>IFERROR((_xlfn.DAYS(Tabla1[[#This Row],[FECHA INGRESO]],Tabla1[[#This Row],[FECHA RETIRO]]))/30,"")</f>
        <v>-35.533333333333331</v>
      </c>
    </row>
    <row r="153" spans="1:66" ht="15" customHeight="1" x14ac:dyDescent="0.35">
      <c r="A153" s="31">
        <v>1020735287</v>
      </c>
      <c r="B153" s="22" t="s">
        <v>1341</v>
      </c>
      <c r="C153" s="23">
        <v>42065</v>
      </c>
      <c r="D153" s="23" t="s">
        <v>93</v>
      </c>
      <c r="E153" s="24" t="s">
        <v>94</v>
      </c>
      <c r="F153" s="23" t="s">
        <v>70</v>
      </c>
      <c r="G153" s="24"/>
      <c r="H153" s="24">
        <v>24050437728</v>
      </c>
      <c r="I153" s="24" t="s">
        <v>95</v>
      </c>
      <c r="J153" s="24">
        <f>DATEDIF(Tabla1[[#This Row],[FECHA DE NACIMIENTO]],Tabla1[[#This Row],[FECHA ACTUAL]],"Y")</f>
        <v>34</v>
      </c>
      <c r="K153" s="24" t="s">
        <v>96</v>
      </c>
      <c r="L153" s="24" t="s">
        <v>112</v>
      </c>
      <c r="M153" s="24" t="s">
        <v>77</v>
      </c>
      <c r="N153" s="24" t="s">
        <v>77</v>
      </c>
      <c r="O153" s="24">
        <v>2</v>
      </c>
      <c r="P153" s="24" t="s">
        <v>101</v>
      </c>
      <c r="Q153" s="23">
        <v>32387</v>
      </c>
      <c r="R153" s="24" t="s">
        <v>76</v>
      </c>
      <c r="S153" s="25">
        <v>45119</v>
      </c>
      <c r="T153" s="24" t="s">
        <v>77</v>
      </c>
      <c r="U153" s="24">
        <v>3187710356</v>
      </c>
      <c r="V153" s="24" t="s">
        <v>1342</v>
      </c>
      <c r="W153" s="24" t="s">
        <v>1343</v>
      </c>
      <c r="X153" s="24" t="s">
        <v>1344</v>
      </c>
      <c r="Y153" s="24" t="s">
        <v>1345</v>
      </c>
      <c r="Z153" s="24" t="s">
        <v>117</v>
      </c>
      <c r="AA153" s="24">
        <v>3168352149</v>
      </c>
      <c r="AB153" s="24" t="s">
        <v>77</v>
      </c>
      <c r="AC153" s="24" t="s">
        <v>77</v>
      </c>
      <c r="AD153" s="24" t="s">
        <v>77</v>
      </c>
      <c r="AE153" s="26" t="s">
        <v>183</v>
      </c>
      <c r="AF153" s="26" t="s">
        <v>1346</v>
      </c>
      <c r="AG153" s="26"/>
      <c r="AH153" s="27" t="s">
        <v>299</v>
      </c>
      <c r="AI153" s="27" t="s">
        <v>304</v>
      </c>
      <c r="AJ153" s="27" t="s">
        <v>304</v>
      </c>
      <c r="AK153" s="24" t="s">
        <v>121</v>
      </c>
      <c r="AL153" s="24" t="s">
        <v>90</v>
      </c>
      <c r="AM153" s="23">
        <v>42037</v>
      </c>
      <c r="AN153" s="28">
        <v>1064187</v>
      </c>
      <c r="AO153" s="28">
        <f t="shared" si="2"/>
        <v>140606</v>
      </c>
      <c r="AP153" s="24" t="s">
        <v>1347</v>
      </c>
      <c r="AQ153" s="24"/>
      <c r="AR153" s="24" t="s">
        <v>1348</v>
      </c>
      <c r="AS153" s="24">
        <v>4.93</v>
      </c>
      <c r="AT153" s="24">
        <v>83</v>
      </c>
      <c r="AU153" s="24" t="e">
        <v>#N/A</v>
      </c>
      <c r="AV153" s="24" t="e">
        <v>#N/A</v>
      </c>
      <c r="AW153" s="24"/>
      <c r="AX153" s="24" t="s">
        <v>1349</v>
      </c>
      <c r="AY153" s="24"/>
      <c r="AZ153" s="24"/>
      <c r="BA153" s="24"/>
      <c r="BB153" s="24"/>
      <c r="BC153" s="24"/>
      <c r="BD153" s="24">
        <v>0</v>
      </c>
      <c r="BE153" s="24">
        <v>0</v>
      </c>
      <c r="BF153" s="23" t="s">
        <v>1350</v>
      </c>
      <c r="BG153" s="23" t="s">
        <v>1351</v>
      </c>
      <c r="BH153" s="23">
        <v>43628</v>
      </c>
      <c r="BI153" s="26" t="s">
        <v>127</v>
      </c>
      <c r="BJ153" s="26" t="s">
        <v>1352</v>
      </c>
      <c r="BK153" s="29">
        <v>658334</v>
      </c>
      <c r="BL153" s="24" t="s">
        <v>129</v>
      </c>
      <c r="BM153" s="22" t="str">
        <f ca="1">+IF(Tabla1[[#This Row],[FECHA INGRESO]]&gt;=44986,IF((TODAY()-Tabla1[[#This Row],[FECHA INGRESO]])&gt;=50,"ALERTA","TODAVÍA FALTA"),"N/A")</f>
        <v>N/A</v>
      </c>
      <c r="BN153" s="7">
        <f>IFERROR((_xlfn.DAYS(Tabla1[[#This Row],[FECHA INGRESO]],Tabla1[[#This Row],[FECHA RETIRO]]))/30,"")</f>
        <v>-53.033333333333331</v>
      </c>
    </row>
    <row r="154" spans="1:66" ht="15" customHeight="1" x14ac:dyDescent="0.35">
      <c r="A154" s="31">
        <v>1024523821</v>
      </c>
      <c r="B154" s="22" t="s">
        <v>1353</v>
      </c>
      <c r="C154" s="23">
        <v>42065</v>
      </c>
      <c r="D154" s="23" t="s">
        <v>157</v>
      </c>
      <c r="E154" s="23" t="s">
        <v>111</v>
      </c>
      <c r="F154" s="23" t="s">
        <v>70</v>
      </c>
      <c r="G154" s="24"/>
      <c r="H154" s="24">
        <v>24050429710</v>
      </c>
      <c r="I154" s="24" t="s">
        <v>72</v>
      </c>
      <c r="J154" s="24">
        <f>DATEDIF(Tabla1[[#This Row],[FECHA DE NACIMIENTO]],Tabla1[[#This Row],[FECHA ACTUAL]],"Y")</f>
        <v>31</v>
      </c>
      <c r="K154" s="24" t="s">
        <v>96</v>
      </c>
      <c r="L154" s="24" t="s">
        <v>112</v>
      </c>
      <c r="M154" s="24" t="s">
        <v>77</v>
      </c>
      <c r="N154" s="24" t="s">
        <v>77</v>
      </c>
      <c r="O154" s="24">
        <v>2</v>
      </c>
      <c r="P154" s="24" t="s">
        <v>101</v>
      </c>
      <c r="Q154" s="23">
        <v>33546</v>
      </c>
      <c r="R154" s="24" t="s">
        <v>76</v>
      </c>
      <c r="S154" s="25">
        <v>45119</v>
      </c>
      <c r="T154" s="24">
        <v>7252892</v>
      </c>
      <c r="U154" s="24">
        <v>3013066707</v>
      </c>
      <c r="V154" s="24" t="s">
        <v>1354</v>
      </c>
      <c r="W154" s="24" t="s">
        <v>1355</v>
      </c>
      <c r="X154" s="24" t="s">
        <v>1356</v>
      </c>
      <c r="Y154" s="24" t="s">
        <v>1357</v>
      </c>
      <c r="Z154" s="24" t="s">
        <v>117</v>
      </c>
      <c r="AA154" s="24">
        <v>3112662717</v>
      </c>
      <c r="AB154" s="24" t="s">
        <v>77</v>
      </c>
      <c r="AC154" s="24" t="s">
        <v>77</v>
      </c>
      <c r="AD154" s="24" t="s">
        <v>77</v>
      </c>
      <c r="AE154" s="26" t="s">
        <v>151</v>
      </c>
      <c r="AF154" s="26"/>
      <c r="AG154" s="26"/>
      <c r="AH154" s="27" t="s">
        <v>184</v>
      </c>
      <c r="AI154" s="27" t="s">
        <v>164</v>
      </c>
      <c r="AJ154" s="27" t="s">
        <v>164</v>
      </c>
      <c r="AK154" s="24" t="s">
        <v>121</v>
      </c>
      <c r="AL154" s="24"/>
      <c r="AM154" s="23">
        <v>42037</v>
      </c>
      <c r="AN154" s="28">
        <v>724500</v>
      </c>
      <c r="AO154" s="28">
        <f t="shared" si="2"/>
        <v>140606</v>
      </c>
      <c r="AP154" s="24"/>
      <c r="AQ154" s="24"/>
      <c r="AR154" s="24"/>
      <c r="AS154" s="24"/>
      <c r="AT154" s="24" t="e">
        <v>#N/A</v>
      </c>
      <c r="AU154" s="24" t="e">
        <v>#N/A</v>
      </c>
      <c r="AV154" s="24" t="e">
        <v>#N/A</v>
      </c>
      <c r="AW154" s="24"/>
      <c r="AX154" s="24"/>
      <c r="AY154" s="24" t="s">
        <v>1358</v>
      </c>
      <c r="AZ154" s="24" t="s">
        <v>1359</v>
      </c>
      <c r="BA154" s="24" t="s">
        <v>1360</v>
      </c>
      <c r="BB154" s="24"/>
      <c r="BC154" s="24"/>
      <c r="BD154" s="24">
        <v>0</v>
      </c>
      <c r="BE154" s="24">
        <v>0</v>
      </c>
      <c r="BF154" s="23">
        <v>42464</v>
      </c>
      <c r="BG154" s="23">
        <v>42481</v>
      </c>
      <c r="BH154" s="23">
        <v>42522</v>
      </c>
      <c r="BI154" s="26"/>
      <c r="BJ154" s="26"/>
      <c r="BK154" s="29">
        <v>0</v>
      </c>
      <c r="BL154" s="24" t="s">
        <v>129</v>
      </c>
      <c r="BM154" s="22" t="str">
        <f ca="1">+IF(Tabla1[[#This Row],[FECHA INGRESO]]&gt;=44986,IF((TODAY()-Tabla1[[#This Row],[FECHA INGRESO]])&gt;=50,"ALERTA","TODAVÍA FALTA"),"N/A")</f>
        <v>N/A</v>
      </c>
      <c r="BN154" s="7">
        <f>IFERROR((_xlfn.DAYS(Tabla1[[#This Row],[FECHA INGRESO]],Tabla1[[#This Row],[FECHA RETIRO]]))/30,"")</f>
        <v>-16.166666666666668</v>
      </c>
    </row>
    <row r="155" spans="1:66" ht="15" customHeight="1" x14ac:dyDescent="0.35">
      <c r="A155" s="31">
        <v>53099350</v>
      </c>
      <c r="B155" s="22" t="s">
        <v>1361</v>
      </c>
      <c r="C155" s="23">
        <v>42065</v>
      </c>
      <c r="D155" s="23" t="s">
        <v>93</v>
      </c>
      <c r="E155" s="23" t="s">
        <v>110</v>
      </c>
      <c r="F155" s="23" t="s">
        <v>70</v>
      </c>
      <c r="G155" s="24"/>
      <c r="H155" s="24">
        <v>24050511246</v>
      </c>
      <c r="I155" s="24" t="s">
        <v>95</v>
      </c>
      <c r="J155" s="24">
        <f>DATEDIF(Tabla1[[#This Row],[FECHA DE NACIMIENTO]],Tabla1[[#This Row],[FECHA ACTUAL]],"Y")</f>
        <v>39</v>
      </c>
      <c r="K155" s="24" t="s">
        <v>73</v>
      </c>
      <c r="L155" s="24" t="s">
        <v>112</v>
      </c>
      <c r="M155" s="24" t="s">
        <v>77</v>
      </c>
      <c r="N155" s="24">
        <v>2</v>
      </c>
      <c r="O155" s="24">
        <v>2</v>
      </c>
      <c r="P155" s="24" t="s">
        <v>101</v>
      </c>
      <c r="Q155" s="23">
        <v>30715</v>
      </c>
      <c r="R155" s="24" t="s">
        <v>76</v>
      </c>
      <c r="S155" s="25">
        <v>45119</v>
      </c>
      <c r="T155" s="24">
        <v>6053925</v>
      </c>
      <c r="U155" s="24">
        <v>3142811746</v>
      </c>
      <c r="V155" s="24" t="e">
        <v>#N/A</v>
      </c>
      <c r="W155" s="24" t="s">
        <v>1362</v>
      </c>
      <c r="X155" s="24" t="s">
        <v>527</v>
      </c>
      <c r="Y155" s="24" t="s">
        <v>1363</v>
      </c>
      <c r="Z155" s="24" t="s">
        <v>117</v>
      </c>
      <c r="AA155" s="24">
        <v>3203283193</v>
      </c>
      <c r="AB155" s="24" t="s">
        <v>77</v>
      </c>
      <c r="AC155" s="24" t="s">
        <v>77</v>
      </c>
      <c r="AD155" s="24" t="s">
        <v>77</v>
      </c>
      <c r="AE155" s="26" t="s">
        <v>151</v>
      </c>
      <c r="AF155" s="26"/>
      <c r="AG155" s="26"/>
      <c r="AH155" s="27" t="s">
        <v>184</v>
      </c>
      <c r="AI155" s="27" t="s">
        <v>279</v>
      </c>
      <c r="AJ155" s="27" t="s">
        <v>279</v>
      </c>
      <c r="AK155" s="24" t="s">
        <v>121</v>
      </c>
      <c r="AL155" s="24"/>
      <c r="AM155" s="23">
        <v>42037</v>
      </c>
      <c r="AN155" s="28">
        <v>672750</v>
      </c>
      <c r="AO155" s="28">
        <f t="shared" si="2"/>
        <v>140606</v>
      </c>
      <c r="AP155" s="24"/>
      <c r="AQ155" s="24"/>
      <c r="AR155" s="24"/>
      <c r="AS155" s="24"/>
      <c r="AT155" s="24" t="e">
        <v>#N/A</v>
      </c>
      <c r="AU155" s="24" t="e">
        <v>#N/A</v>
      </c>
      <c r="AV155" s="24" t="e">
        <v>#N/A</v>
      </c>
      <c r="AW155" s="24"/>
      <c r="AX155" s="24"/>
      <c r="AY155" s="24"/>
      <c r="AZ155" s="24"/>
      <c r="BA155" s="24"/>
      <c r="BB155" s="24"/>
      <c r="BC155" s="24"/>
      <c r="BD155" s="24">
        <v>0</v>
      </c>
      <c r="BE155" s="24">
        <v>0</v>
      </c>
      <c r="BF155" s="23"/>
      <c r="BG155" s="23"/>
      <c r="BH155" s="23">
        <v>42299</v>
      </c>
      <c r="BI155" s="26"/>
      <c r="BJ155" s="26"/>
      <c r="BK155" s="29">
        <v>0</v>
      </c>
      <c r="BL155" s="24" t="s">
        <v>129</v>
      </c>
      <c r="BM155" s="22" t="str">
        <f ca="1">+IF(Tabla1[[#This Row],[FECHA INGRESO]]&gt;=44986,IF((TODAY()-Tabla1[[#This Row],[FECHA INGRESO]])&gt;=50,"ALERTA","TODAVÍA FALTA"),"N/A")</f>
        <v>N/A</v>
      </c>
      <c r="BN155" s="7">
        <f>IFERROR((_xlfn.DAYS(Tabla1[[#This Row],[FECHA INGRESO]],Tabla1[[#This Row],[FECHA RETIRO]]))/30,"")</f>
        <v>-8.7333333333333325</v>
      </c>
    </row>
    <row r="156" spans="1:66" ht="15" customHeight="1" x14ac:dyDescent="0.35">
      <c r="A156" s="31">
        <v>1054682265</v>
      </c>
      <c r="B156" s="22" t="s">
        <v>1364</v>
      </c>
      <c r="C156" s="23">
        <v>42065</v>
      </c>
      <c r="D156" s="23" t="s">
        <v>109</v>
      </c>
      <c r="E156" s="23" t="s">
        <v>111</v>
      </c>
      <c r="F156" s="23" t="s">
        <v>70</v>
      </c>
      <c r="G156" s="24"/>
      <c r="H156" s="24">
        <v>24050501629</v>
      </c>
      <c r="I156" s="24" t="s">
        <v>72</v>
      </c>
      <c r="J156" s="24">
        <f>DATEDIF(Tabla1[[#This Row],[FECHA DE NACIMIENTO]],Tabla1[[#This Row],[FECHA ACTUAL]],"Y")</f>
        <v>27</v>
      </c>
      <c r="K156" s="24" t="s">
        <v>73</v>
      </c>
      <c r="L156" s="24" t="s">
        <v>112</v>
      </c>
      <c r="M156" s="24" t="s">
        <v>77</v>
      </c>
      <c r="N156" s="24" t="s">
        <v>77</v>
      </c>
      <c r="O156" s="24">
        <v>3</v>
      </c>
      <c r="P156" s="24" t="s">
        <v>101</v>
      </c>
      <c r="Q156" s="23">
        <v>35140</v>
      </c>
      <c r="R156" s="24" t="s">
        <v>1365</v>
      </c>
      <c r="S156" s="25">
        <v>45119</v>
      </c>
      <c r="T156" s="24">
        <v>5642153</v>
      </c>
      <c r="U156" s="24">
        <v>3043365817</v>
      </c>
      <c r="V156" s="24" t="s">
        <v>1366</v>
      </c>
      <c r="W156" s="24" t="s">
        <v>1367</v>
      </c>
      <c r="X156" s="24" t="s">
        <v>1368</v>
      </c>
      <c r="Y156" s="24" t="s">
        <v>1369</v>
      </c>
      <c r="Z156" s="24" t="s">
        <v>285</v>
      </c>
      <c r="AA156" s="24">
        <v>3193072504</v>
      </c>
      <c r="AB156" s="24" t="s">
        <v>77</v>
      </c>
      <c r="AC156" s="24" t="s">
        <v>77</v>
      </c>
      <c r="AD156" s="24" t="s">
        <v>77</v>
      </c>
      <c r="AE156" s="26" t="s">
        <v>102</v>
      </c>
      <c r="AF156" s="26"/>
      <c r="AG156" s="26" t="s">
        <v>1370</v>
      </c>
      <c r="AH156" s="27" t="s">
        <v>163</v>
      </c>
      <c r="AI156" s="27" t="s">
        <v>185</v>
      </c>
      <c r="AJ156" s="27" t="s">
        <v>185</v>
      </c>
      <c r="AK156" s="24" t="s">
        <v>121</v>
      </c>
      <c r="AL156" s="24"/>
      <c r="AM156" s="23">
        <v>42037</v>
      </c>
      <c r="AN156" s="28">
        <v>1086750</v>
      </c>
      <c r="AO156" s="28">
        <f t="shared" si="2"/>
        <v>140606</v>
      </c>
      <c r="AP156" s="24" t="s">
        <v>1371</v>
      </c>
      <c r="AQ156" s="24" t="s">
        <v>1372</v>
      </c>
      <c r="AR156" s="24" t="s">
        <v>139</v>
      </c>
      <c r="AS156" s="24"/>
      <c r="AT156" s="24" t="e">
        <v>#N/A</v>
      </c>
      <c r="AU156" s="24" t="e">
        <v>#N/A</v>
      </c>
      <c r="AV156" s="24" t="e">
        <v>#N/A</v>
      </c>
      <c r="AW156" s="24"/>
      <c r="AX156" s="24" t="s">
        <v>1373</v>
      </c>
      <c r="AY156" s="24"/>
      <c r="AZ156" s="24"/>
      <c r="BA156" s="24"/>
      <c r="BB156" s="24"/>
      <c r="BC156" s="24"/>
      <c r="BD156" s="24">
        <v>0</v>
      </c>
      <c r="BE156" s="24">
        <v>1</v>
      </c>
      <c r="BF156" s="23"/>
      <c r="BG156" s="23"/>
      <c r="BH156" s="23">
        <v>42719</v>
      </c>
      <c r="BI156" s="26" t="s">
        <v>143</v>
      </c>
      <c r="BJ156" s="26" t="s">
        <v>199</v>
      </c>
      <c r="BK156" s="29">
        <v>0</v>
      </c>
      <c r="BL156" s="24" t="s">
        <v>129</v>
      </c>
      <c r="BM156" s="22" t="str">
        <f ca="1">+IF(Tabla1[[#This Row],[FECHA INGRESO]]&gt;=44986,IF((TODAY()-Tabla1[[#This Row],[FECHA INGRESO]])&gt;=50,"ALERTA","TODAVÍA FALTA"),"N/A")</f>
        <v>N/A</v>
      </c>
      <c r="BN156" s="7">
        <f>IFERROR((_xlfn.DAYS(Tabla1[[#This Row],[FECHA INGRESO]],Tabla1[[#This Row],[FECHA RETIRO]]))/30,"")</f>
        <v>-22.733333333333334</v>
      </c>
    </row>
    <row r="157" spans="1:66" ht="15" customHeight="1" x14ac:dyDescent="0.35">
      <c r="A157" s="31">
        <v>1026585289</v>
      </c>
      <c r="B157" s="22" t="s">
        <v>1374</v>
      </c>
      <c r="C157" s="23">
        <v>42065</v>
      </c>
      <c r="D157" s="23" t="s">
        <v>266</v>
      </c>
      <c r="E157" s="23" t="s">
        <v>111</v>
      </c>
      <c r="F157" s="23" t="s">
        <v>70</v>
      </c>
      <c r="G157" s="24"/>
      <c r="H157" s="24">
        <v>24050513172</v>
      </c>
      <c r="I157" s="24" t="s">
        <v>72</v>
      </c>
      <c r="J157" s="24">
        <f>DATEDIF(Tabla1[[#This Row],[FECHA DE NACIMIENTO]],Tabla1[[#This Row],[FECHA ACTUAL]],"Y")</f>
        <v>27</v>
      </c>
      <c r="K157" s="24" t="s">
        <v>73</v>
      </c>
      <c r="L157" s="24" t="s">
        <v>112</v>
      </c>
      <c r="M157" s="24" t="s">
        <v>77</v>
      </c>
      <c r="N157" s="24" t="s">
        <v>77</v>
      </c>
      <c r="O157" s="24">
        <v>2</v>
      </c>
      <c r="P157" s="24" t="s">
        <v>101</v>
      </c>
      <c r="Q157" s="23">
        <v>35046</v>
      </c>
      <c r="R157" s="24" t="s">
        <v>76</v>
      </c>
      <c r="S157" s="25">
        <v>45119</v>
      </c>
      <c r="T157" s="24">
        <v>6053644</v>
      </c>
      <c r="U157" s="24">
        <v>3204980643</v>
      </c>
      <c r="V157" s="24" t="e">
        <v>#N/A</v>
      </c>
      <c r="W157" s="24" t="s">
        <v>1375</v>
      </c>
      <c r="X157" s="24" t="s">
        <v>1376</v>
      </c>
      <c r="Y157" s="24" t="s">
        <v>1377</v>
      </c>
      <c r="Z157" s="24" t="s">
        <v>117</v>
      </c>
      <c r="AA157" s="24">
        <v>3174995754</v>
      </c>
      <c r="AB157" s="24" t="s">
        <v>77</v>
      </c>
      <c r="AC157" s="24" t="s">
        <v>77</v>
      </c>
      <c r="AD157" s="24" t="s">
        <v>77</v>
      </c>
      <c r="AE157" s="26" t="s">
        <v>183</v>
      </c>
      <c r="AF157" s="26"/>
      <c r="AG157" s="26" t="s">
        <v>1378</v>
      </c>
      <c r="AH157" s="27" t="s">
        <v>184</v>
      </c>
      <c r="AI157" s="27" t="s">
        <v>164</v>
      </c>
      <c r="AJ157" s="27" t="s">
        <v>164</v>
      </c>
      <c r="AK157" s="24" t="s">
        <v>121</v>
      </c>
      <c r="AL157" s="24"/>
      <c r="AM157" s="23">
        <v>42037</v>
      </c>
      <c r="AN157" s="28">
        <v>672750</v>
      </c>
      <c r="AO157" s="28">
        <f t="shared" si="2"/>
        <v>140606</v>
      </c>
      <c r="AP157" s="24"/>
      <c r="AQ157" s="24"/>
      <c r="AR157" s="24"/>
      <c r="AS157" s="24"/>
      <c r="AT157" s="24" t="e">
        <v>#N/A</v>
      </c>
      <c r="AU157" s="24" t="e">
        <v>#N/A</v>
      </c>
      <c r="AV157" s="24" t="e">
        <v>#N/A</v>
      </c>
      <c r="AW157" s="24"/>
      <c r="AX157" s="24"/>
      <c r="AY157" s="24"/>
      <c r="AZ157" s="24" t="s">
        <v>1379</v>
      </c>
      <c r="BA157" s="24"/>
      <c r="BB157" s="24"/>
      <c r="BC157" s="24"/>
      <c r="BD157" s="24">
        <v>0</v>
      </c>
      <c r="BE157" s="24">
        <v>0</v>
      </c>
      <c r="BF157" s="23"/>
      <c r="BG157" s="23"/>
      <c r="BH157" s="23">
        <v>42230</v>
      </c>
      <c r="BI157" s="26"/>
      <c r="BJ157" s="26"/>
      <c r="BK157" s="29">
        <v>0</v>
      </c>
      <c r="BL157" s="24" t="s">
        <v>129</v>
      </c>
      <c r="BM157" s="22" t="str">
        <f ca="1">+IF(Tabla1[[#This Row],[FECHA INGRESO]]&gt;=44986,IF((TODAY()-Tabla1[[#This Row],[FECHA INGRESO]])&gt;=50,"ALERTA","TODAVÍA FALTA"),"N/A")</f>
        <v>N/A</v>
      </c>
      <c r="BN157" s="7">
        <f>IFERROR((_xlfn.DAYS(Tabla1[[#This Row],[FECHA INGRESO]],Tabla1[[#This Row],[FECHA RETIRO]]))/30,"")</f>
        <v>-6.4333333333333336</v>
      </c>
    </row>
    <row r="158" spans="1:66" ht="15" customHeight="1" x14ac:dyDescent="0.35">
      <c r="A158" s="31">
        <v>1016083664</v>
      </c>
      <c r="B158" s="22" t="s">
        <v>1380</v>
      </c>
      <c r="C158" s="23">
        <v>42065</v>
      </c>
      <c r="D158" s="23" t="s">
        <v>93</v>
      </c>
      <c r="E158" s="23" t="s">
        <v>111</v>
      </c>
      <c r="F158" s="23" t="s">
        <v>70</v>
      </c>
      <c r="G158" s="24"/>
      <c r="H158" s="24">
        <v>24050438125</v>
      </c>
      <c r="I158" s="24" t="s">
        <v>95</v>
      </c>
      <c r="J158" s="24">
        <f>DATEDIF(Tabla1[[#This Row],[FECHA DE NACIMIENTO]],Tabla1[[#This Row],[FECHA ACTUAL]],"Y")</f>
        <v>27</v>
      </c>
      <c r="K158" s="24" t="s">
        <v>73</v>
      </c>
      <c r="L158" s="24" t="s">
        <v>112</v>
      </c>
      <c r="M158" s="24" t="s">
        <v>77</v>
      </c>
      <c r="N158" s="24" t="s">
        <v>77</v>
      </c>
      <c r="O158" s="24">
        <v>1</v>
      </c>
      <c r="P158" s="24" t="s">
        <v>101</v>
      </c>
      <c r="Q158" s="23">
        <v>35098</v>
      </c>
      <c r="R158" s="24" t="s">
        <v>76</v>
      </c>
      <c r="S158" s="25">
        <v>45119</v>
      </c>
      <c r="T158" s="24" t="s">
        <v>305</v>
      </c>
      <c r="U158" s="24">
        <v>3105542928</v>
      </c>
      <c r="V158" s="24" t="s">
        <v>1381</v>
      </c>
      <c r="W158" s="24" t="s">
        <v>1382</v>
      </c>
      <c r="X158" s="24" t="s">
        <v>1383</v>
      </c>
      <c r="Y158" s="24" t="s">
        <v>1384</v>
      </c>
      <c r="Z158" s="24" t="s">
        <v>117</v>
      </c>
      <c r="AA158" s="24">
        <v>5794627</v>
      </c>
      <c r="AB158" s="24" t="s">
        <v>77</v>
      </c>
      <c r="AC158" s="24" t="s">
        <v>77</v>
      </c>
      <c r="AD158" s="24" t="s">
        <v>77</v>
      </c>
      <c r="AE158" s="26" t="s">
        <v>183</v>
      </c>
      <c r="AF158" s="26" t="s">
        <v>1385</v>
      </c>
      <c r="AG158" s="26"/>
      <c r="AH158" s="27" t="s">
        <v>184</v>
      </c>
      <c r="AI158" s="27" t="s">
        <v>279</v>
      </c>
      <c r="AJ158" s="27" t="s">
        <v>279</v>
      </c>
      <c r="AK158" s="24" t="s">
        <v>121</v>
      </c>
      <c r="AL158" s="24" t="s">
        <v>90</v>
      </c>
      <c r="AM158" s="23">
        <v>42037</v>
      </c>
      <c r="AN158" s="28">
        <v>808585.47</v>
      </c>
      <c r="AO158" s="28">
        <f t="shared" si="2"/>
        <v>140606</v>
      </c>
      <c r="AP158" s="24"/>
      <c r="AQ158" s="24" t="s">
        <v>1386</v>
      </c>
      <c r="AR158" s="24" t="s">
        <v>496</v>
      </c>
      <c r="AS158" s="24">
        <v>4.3</v>
      </c>
      <c r="AT158" s="24" t="e">
        <v>#N/A</v>
      </c>
      <c r="AU158" s="24" t="e">
        <v>#N/A</v>
      </c>
      <c r="AV158" s="24" t="e">
        <v>#N/A</v>
      </c>
      <c r="AW158" s="24"/>
      <c r="AX158" s="24"/>
      <c r="AY158" s="24" t="s">
        <v>1387</v>
      </c>
      <c r="AZ158" s="24" t="s">
        <v>1388</v>
      </c>
      <c r="BA158" s="24"/>
      <c r="BB158" s="24"/>
      <c r="BC158" s="24"/>
      <c r="BD158" s="24">
        <v>0</v>
      </c>
      <c r="BE158" s="24">
        <v>0</v>
      </c>
      <c r="BF158" s="23" t="s">
        <v>1389</v>
      </c>
      <c r="BG158" s="23" t="s">
        <v>1390</v>
      </c>
      <c r="BH158" s="23">
        <v>43185</v>
      </c>
      <c r="BI158" s="26" t="s">
        <v>127</v>
      </c>
      <c r="BJ158" s="26" t="s">
        <v>536</v>
      </c>
      <c r="BK158" s="29">
        <v>26041</v>
      </c>
      <c r="BL158" s="24" t="s">
        <v>129</v>
      </c>
      <c r="BM158" s="22" t="str">
        <f ca="1">+IF(Tabla1[[#This Row],[FECHA INGRESO]]&gt;=44986,IF((TODAY()-Tabla1[[#This Row],[FECHA INGRESO]])&gt;=50,"ALERTA","TODAVÍA FALTA"),"N/A")</f>
        <v>N/A</v>
      </c>
      <c r="BN158" s="7">
        <f>IFERROR((_xlfn.DAYS(Tabla1[[#This Row],[FECHA INGRESO]],Tabla1[[#This Row],[FECHA RETIRO]]))/30,"")</f>
        <v>-38.266666666666666</v>
      </c>
    </row>
    <row r="159" spans="1:66" ht="15" customHeight="1" x14ac:dyDescent="0.35">
      <c r="A159" s="31">
        <v>1010218450</v>
      </c>
      <c r="B159" s="22" t="s">
        <v>1391</v>
      </c>
      <c r="C159" s="23">
        <v>42065</v>
      </c>
      <c r="D159" s="23" t="s">
        <v>1311</v>
      </c>
      <c r="E159" s="24" t="s">
        <v>94</v>
      </c>
      <c r="F159" s="23" t="s">
        <v>70</v>
      </c>
      <c r="G159" s="24"/>
      <c r="H159" s="24">
        <v>24050868872</v>
      </c>
      <c r="I159" s="24" t="s">
        <v>72</v>
      </c>
      <c r="J159" s="24">
        <f>DATEDIF(Tabla1[[#This Row],[FECHA DE NACIMIENTO]],Tabla1[[#This Row],[FECHA ACTUAL]],"Y")</f>
        <v>28</v>
      </c>
      <c r="K159" s="24" t="s">
        <v>73</v>
      </c>
      <c r="L159" s="24" t="s">
        <v>112</v>
      </c>
      <c r="M159" s="24" t="s">
        <v>77</v>
      </c>
      <c r="N159" s="24" t="s">
        <v>77</v>
      </c>
      <c r="O159" s="24">
        <v>2</v>
      </c>
      <c r="P159" s="24" t="s">
        <v>101</v>
      </c>
      <c r="Q159" s="23">
        <v>34641</v>
      </c>
      <c r="R159" s="24" t="s">
        <v>76</v>
      </c>
      <c r="S159" s="25">
        <v>45119</v>
      </c>
      <c r="T159" s="24" t="s">
        <v>77</v>
      </c>
      <c r="U159" s="24">
        <v>3124410371</v>
      </c>
      <c r="V159" s="24" t="s">
        <v>1392</v>
      </c>
      <c r="W159" s="24" t="s">
        <v>1393</v>
      </c>
      <c r="X159" s="24" t="s">
        <v>1394</v>
      </c>
      <c r="Y159" s="24" t="s">
        <v>1395</v>
      </c>
      <c r="Z159" s="24" t="s">
        <v>117</v>
      </c>
      <c r="AA159" s="24">
        <v>3215682297</v>
      </c>
      <c r="AB159" s="24" t="s">
        <v>77</v>
      </c>
      <c r="AC159" s="24" t="s">
        <v>77</v>
      </c>
      <c r="AD159" s="24" t="s">
        <v>77</v>
      </c>
      <c r="AE159" s="26" t="s">
        <v>102</v>
      </c>
      <c r="AF159" s="26"/>
      <c r="AG159" s="26" t="s">
        <v>1396</v>
      </c>
      <c r="AH159" s="27" t="s">
        <v>184</v>
      </c>
      <c r="AI159" s="27" t="s">
        <v>120</v>
      </c>
      <c r="AJ159" s="27" t="s">
        <v>120</v>
      </c>
      <c r="AK159" s="24" t="s">
        <v>121</v>
      </c>
      <c r="AL159" s="24" t="s">
        <v>90</v>
      </c>
      <c r="AM159" s="23">
        <v>42038</v>
      </c>
      <c r="AN159" s="28">
        <v>808585.47</v>
      </c>
      <c r="AO159" s="28">
        <f t="shared" si="2"/>
        <v>140606</v>
      </c>
      <c r="AP159" s="24">
        <v>42961</v>
      </c>
      <c r="AQ159" s="24" t="s">
        <v>1397</v>
      </c>
      <c r="AR159" s="24" t="s">
        <v>824</v>
      </c>
      <c r="AS159" s="24">
        <v>4.47</v>
      </c>
      <c r="AT159" s="24" t="e">
        <v>#N/A</v>
      </c>
      <c r="AU159" s="24" t="e">
        <v>#N/A</v>
      </c>
      <c r="AV159" s="24" t="e">
        <v>#N/A</v>
      </c>
      <c r="AW159" s="24"/>
      <c r="AX159" s="24"/>
      <c r="AY159" s="24" t="s">
        <v>1398</v>
      </c>
      <c r="AZ159" s="24" t="s">
        <v>1399</v>
      </c>
      <c r="BA159" s="24" t="s">
        <v>1400</v>
      </c>
      <c r="BB159" s="24"/>
      <c r="BC159" s="24"/>
      <c r="BD159" s="24">
        <v>0</v>
      </c>
      <c r="BE159" s="24">
        <v>0</v>
      </c>
      <c r="BF159" s="23">
        <v>42821</v>
      </c>
      <c r="BG159" s="23">
        <v>42840</v>
      </c>
      <c r="BH159" s="23">
        <v>43118</v>
      </c>
      <c r="BI159" s="26" t="s">
        <v>127</v>
      </c>
      <c r="BJ159" s="26" t="s">
        <v>178</v>
      </c>
      <c r="BK159" s="29">
        <v>376832</v>
      </c>
      <c r="BL159" s="24" t="s">
        <v>129</v>
      </c>
      <c r="BM159" s="22" t="str">
        <f ca="1">+IF(Tabla1[[#This Row],[FECHA INGRESO]]&gt;=44986,IF((TODAY()-Tabla1[[#This Row],[FECHA INGRESO]])&gt;=50,"ALERTA","TODAVÍA FALTA"),"N/A")</f>
        <v>N/A</v>
      </c>
      <c r="BN159" s="7">
        <f>IFERROR((_xlfn.DAYS(Tabla1[[#This Row],[FECHA INGRESO]],Tabla1[[#This Row],[FECHA RETIRO]]))/30,"")</f>
        <v>-36</v>
      </c>
    </row>
    <row r="160" spans="1:66" ht="15" customHeight="1" x14ac:dyDescent="0.35">
      <c r="A160" s="31">
        <v>1010214529</v>
      </c>
      <c r="B160" s="22" t="s">
        <v>1401</v>
      </c>
      <c r="C160" s="23">
        <v>42065</v>
      </c>
      <c r="D160" s="23" t="s">
        <v>93</v>
      </c>
      <c r="E160" s="23" t="s">
        <v>111</v>
      </c>
      <c r="F160" s="23" t="s">
        <v>70</v>
      </c>
      <c r="G160" s="24"/>
      <c r="H160" s="24">
        <v>24050657027</v>
      </c>
      <c r="I160" s="24" t="s">
        <v>95</v>
      </c>
      <c r="J160" s="24">
        <f>DATEDIF(Tabla1[[#This Row],[FECHA DE NACIMIENTO]],Tabla1[[#This Row],[FECHA ACTUAL]],"Y")</f>
        <v>29</v>
      </c>
      <c r="K160" s="24" t="s">
        <v>73</v>
      </c>
      <c r="L160" s="24" t="s">
        <v>112</v>
      </c>
      <c r="M160" s="24" t="s">
        <v>77</v>
      </c>
      <c r="N160" s="24">
        <v>2</v>
      </c>
      <c r="O160" s="24">
        <v>1</v>
      </c>
      <c r="P160" s="24" t="s">
        <v>101</v>
      </c>
      <c r="Q160" s="23">
        <v>34444</v>
      </c>
      <c r="R160" s="24" t="s">
        <v>76</v>
      </c>
      <c r="S160" s="25">
        <v>45119</v>
      </c>
      <c r="T160" s="24">
        <v>4453337</v>
      </c>
      <c r="U160" s="24">
        <v>3123075201</v>
      </c>
      <c r="V160" s="24" t="s">
        <v>1402</v>
      </c>
      <c r="W160" s="24" t="s">
        <v>1403</v>
      </c>
      <c r="X160" s="24" t="s">
        <v>1404</v>
      </c>
      <c r="Y160" s="24" t="s">
        <v>1405</v>
      </c>
      <c r="Z160" s="24" t="s">
        <v>162</v>
      </c>
      <c r="AA160" s="24">
        <v>3144772233</v>
      </c>
      <c r="AB160" s="24" t="s">
        <v>77</v>
      </c>
      <c r="AC160" s="24" t="s">
        <v>77</v>
      </c>
      <c r="AD160" s="24" t="s">
        <v>77</v>
      </c>
      <c r="AE160" s="26" t="s">
        <v>151</v>
      </c>
      <c r="AF160" s="26"/>
      <c r="AG160" s="26"/>
      <c r="AH160" s="27" t="s">
        <v>184</v>
      </c>
      <c r="AI160" s="27" t="s">
        <v>120</v>
      </c>
      <c r="AJ160" s="27" t="s">
        <v>120</v>
      </c>
      <c r="AK160" s="24" t="s">
        <v>121</v>
      </c>
      <c r="AL160" s="24" t="s">
        <v>90</v>
      </c>
      <c r="AM160" s="23">
        <v>42040</v>
      </c>
      <c r="AN160" s="28">
        <v>776250</v>
      </c>
      <c r="AO160" s="28">
        <f t="shared" si="2"/>
        <v>140606</v>
      </c>
      <c r="AP160" s="24">
        <v>42157</v>
      </c>
      <c r="AQ160" s="24" t="s">
        <v>1028</v>
      </c>
      <c r="AR160" s="24" t="s">
        <v>364</v>
      </c>
      <c r="AS160" s="24"/>
      <c r="AT160" s="24" t="e">
        <v>#N/A</v>
      </c>
      <c r="AU160" s="24" t="e">
        <v>#N/A</v>
      </c>
      <c r="AV160" s="24" t="e">
        <v>#N/A</v>
      </c>
      <c r="AW160" s="24"/>
      <c r="AX160" s="24">
        <v>42157</v>
      </c>
      <c r="AY160" s="24" t="s">
        <v>1406</v>
      </c>
      <c r="AZ160" s="24"/>
      <c r="BA160" s="24"/>
      <c r="BB160" s="24"/>
      <c r="BC160" s="24"/>
      <c r="BD160" s="24">
        <v>0</v>
      </c>
      <c r="BE160" s="24">
        <v>0</v>
      </c>
      <c r="BF160" s="23">
        <v>42821</v>
      </c>
      <c r="BG160" s="23">
        <v>42840</v>
      </c>
      <c r="BH160" s="23">
        <v>43099</v>
      </c>
      <c r="BI160" s="26" t="s">
        <v>127</v>
      </c>
      <c r="BJ160" s="26" t="s">
        <v>232</v>
      </c>
      <c r="BK160" s="29">
        <v>330423</v>
      </c>
      <c r="BL160" s="24" t="s">
        <v>129</v>
      </c>
      <c r="BM160" s="22" t="str">
        <f ca="1">+IF(Tabla1[[#This Row],[FECHA INGRESO]]&gt;=44986,IF((TODAY()-Tabla1[[#This Row],[FECHA INGRESO]])&gt;=50,"ALERTA","TODAVÍA FALTA"),"N/A")</f>
        <v>N/A</v>
      </c>
      <c r="BN160" s="7">
        <f>IFERROR((_xlfn.DAYS(Tabla1[[#This Row],[FECHA INGRESO]],Tabla1[[#This Row],[FECHA RETIRO]]))/30,"")</f>
        <v>-35.299999999999997</v>
      </c>
    </row>
    <row r="161" spans="1:66" ht="15" customHeight="1" x14ac:dyDescent="0.35">
      <c r="A161" s="31">
        <v>52758523</v>
      </c>
      <c r="B161" s="22" t="s">
        <v>1407</v>
      </c>
      <c r="C161" s="23">
        <v>42065</v>
      </c>
      <c r="D161" s="23" t="s">
        <v>188</v>
      </c>
      <c r="E161" s="23" t="s">
        <v>111</v>
      </c>
      <c r="F161" s="23" t="s">
        <v>70</v>
      </c>
      <c r="G161" s="24"/>
      <c r="H161" s="24">
        <v>24050745739</v>
      </c>
      <c r="I161" s="24" t="s">
        <v>95</v>
      </c>
      <c r="J161" s="24">
        <f>DATEDIF(Tabla1[[#This Row],[FECHA DE NACIMIENTO]],Tabla1[[#This Row],[FECHA ACTUAL]],"Y")</f>
        <v>40</v>
      </c>
      <c r="K161" s="24" t="s">
        <v>96</v>
      </c>
      <c r="L161" s="24" t="s">
        <v>112</v>
      </c>
      <c r="M161" s="24">
        <v>1</v>
      </c>
      <c r="N161" s="24">
        <v>1</v>
      </c>
      <c r="O161" s="24">
        <v>2</v>
      </c>
      <c r="P161" s="24" t="s">
        <v>101</v>
      </c>
      <c r="Q161" s="23">
        <v>30428</v>
      </c>
      <c r="R161" s="24" t="s">
        <v>76</v>
      </c>
      <c r="S161" s="25">
        <v>45119</v>
      </c>
      <c r="T161" s="24" t="s">
        <v>77</v>
      </c>
      <c r="U161" s="24">
        <v>3223175980</v>
      </c>
      <c r="V161" s="24" t="s">
        <v>1408</v>
      </c>
      <c r="W161" s="24" t="s">
        <v>1409</v>
      </c>
      <c r="X161" s="24" t="s">
        <v>1410</v>
      </c>
      <c r="Y161" s="24" t="s">
        <v>1411</v>
      </c>
      <c r="Z161" s="24" t="s">
        <v>162</v>
      </c>
      <c r="AA161" s="24">
        <v>3115832871</v>
      </c>
      <c r="AB161" s="24" t="s">
        <v>77</v>
      </c>
      <c r="AC161" s="24" t="s">
        <v>77</v>
      </c>
      <c r="AD161" s="24" t="s">
        <v>77</v>
      </c>
      <c r="AE161" s="26" t="s">
        <v>151</v>
      </c>
      <c r="AF161" s="26"/>
      <c r="AG161" s="26"/>
      <c r="AH161" s="27" t="s">
        <v>184</v>
      </c>
      <c r="AI161" s="27" t="s">
        <v>279</v>
      </c>
      <c r="AJ161" s="27" t="s">
        <v>279</v>
      </c>
      <c r="AK161" s="24" t="s">
        <v>121</v>
      </c>
      <c r="AL161" s="24" t="s">
        <v>90</v>
      </c>
      <c r="AM161" s="23">
        <v>42045</v>
      </c>
      <c r="AN161" s="28">
        <v>776250</v>
      </c>
      <c r="AO161" s="28">
        <f t="shared" si="2"/>
        <v>140606</v>
      </c>
      <c r="AP161" s="24"/>
      <c r="AQ161" s="24" t="s">
        <v>506</v>
      </c>
      <c r="AR161" s="24" t="s">
        <v>226</v>
      </c>
      <c r="AS161" s="24"/>
      <c r="AT161" s="24" t="e">
        <v>#N/A</v>
      </c>
      <c r="AU161" s="24" t="e">
        <v>#N/A</v>
      </c>
      <c r="AV161" s="24" t="e">
        <v>#N/A</v>
      </c>
      <c r="AW161" s="24"/>
      <c r="AX161" s="24"/>
      <c r="AY161" s="24" t="s">
        <v>1412</v>
      </c>
      <c r="AZ161" s="24"/>
      <c r="BA161" s="24"/>
      <c r="BB161" s="24"/>
      <c r="BC161" s="24"/>
      <c r="BD161" s="24">
        <v>0</v>
      </c>
      <c r="BE161" s="24">
        <v>0</v>
      </c>
      <c r="BF161" s="23">
        <v>42842</v>
      </c>
      <c r="BG161" s="23">
        <v>42860</v>
      </c>
      <c r="BH161" s="23">
        <v>42859</v>
      </c>
      <c r="BI161" s="26" t="s">
        <v>127</v>
      </c>
      <c r="BJ161" s="26" t="s">
        <v>232</v>
      </c>
      <c r="BK161" s="29">
        <v>0</v>
      </c>
      <c r="BL161" s="24" t="s">
        <v>129</v>
      </c>
      <c r="BM161" s="22" t="str">
        <f ca="1">+IF(Tabla1[[#This Row],[FECHA INGRESO]]&gt;=44986,IF((TODAY()-Tabla1[[#This Row],[FECHA INGRESO]])&gt;=50,"ALERTA","TODAVÍA FALTA"),"N/A")</f>
        <v>N/A</v>
      </c>
      <c r="BN161" s="7">
        <f>IFERROR((_xlfn.DAYS(Tabla1[[#This Row],[FECHA INGRESO]],Tabla1[[#This Row],[FECHA RETIRO]]))/30,"")</f>
        <v>-27.133333333333333</v>
      </c>
    </row>
    <row r="162" spans="1:66" ht="15" customHeight="1" x14ac:dyDescent="0.35">
      <c r="A162" s="31">
        <v>1030582351</v>
      </c>
      <c r="B162" s="22" t="s">
        <v>1413</v>
      </c>
      <c r="C162" s="23">
        <v>42065</v>
      </c>
      <c r="D162" s="23" t="s">
        <v>131</v>
      </c>
      <c r="E162" s="23" t="s">
        <v>111</v>
      </c>
      <c r="F162" s="23" t="s">
        <v>70</v>
      </c>
      <c r="G162" s="24"/>
      <c r="H162" s="24">
        <v>24050734342</v>
      </c>
      <c r="I162" s="24" t="s">
        <v>72</v>
      </c>
      <c r="J162" s="24">
        <f>DATEDIF(Tabla1[[#This Row],[FECHA DE NACIMIENTO]],Tabla1[[#This Row],[FECHA ACTUAL]],"Y")</f>
        <v>32</v>
      </c>
      <c r="K162" s="24" t="s">
        <v>320</v>
      </c>
      <c r="L162" s="24" t="s">
        <v>112</v>
      </c>
      <c r="M162" s="24" t="s">
        <v>77</v>
      </c>
      <c r="N162" s="24" t="s">
        <v>77</v>
      </c>
      <c r="O162" s="24">
        <v>3</v>
      </c>
      <c r="P162" s="24" t="s">
        <v>101</v>
      </c>
      <c r="Q162" s="23">
        <v>33128</v>
      </c>
      <c r="R162" s="24" t="s">
        <v>76</v>
      </c>
      <c r="S162" s="25">
        <v>45119</v>
      </c>
      <c r="T162" s="24">
        <v>2708482</v>
      </c>
      <c r="U162" s="24">
        <v>3107550408</v>
      </c>
      <c r="V162" s="24" t="s">
        <v>1414</v>
      </c>
      <c r="W162" s="24" t="s">
        <v>1415</v>
      </c>
      <c r="X162" s="24" t="s">
        <v>1416</v>
      </c>
      <c r="Y162" s="24" t="s">
        <v>1417</v>
      </c>
      <c r="Z162" s="24" t="s">
        <v>117</v>
      </c>
      <c r="AA162" s="24">
        <v>2708482</v>
      </c>
      <c r="AB162" s="24" t="s">
        <v>77</v>
      </c>
      <c r="AC162" s="24" t="s">
        <v>77</v>
      </c>
      <c r="AD162" s="24" t="s">
        <v>77</v>
      </c>
      <c r="AE162" s="26" t="s">
        <v>151</v>
      </c>
      <c r="AF162" s="26"/>
      <c r="AG162" s="26"/>
      <c r="AH162" s="27" t="s">
        <v>184</v>
      </c>
      <c r="AI162" s="27" t="s">
        <v>279</v>
      </c>
      <c r="AJ162" s="27" t="s">
        <v>279</v>
      </c>
      <c r="AK162" s="24" t="s">
        <v>121</v>
      </c>
      <c r="AL162" s="24" t="s">
        <v>90</v>
      </c>
      <c r="AM162" s="23">
        <v>42045</v>
      </c>
      <c r="AN162" s="28">
        <v>724500</v>
      </c>
      <c r="AO162" s="28">
        <f t="shared" si="2"/>
        <v>140606</v>
      </c>
      <c r="AP162" s="24"/>
      <c r="AQ162" s="24" t="s">
        <v>1418</v>
      </c>
      <c r="AR162" s="24" t="s">
        <v>243</v>
      </c>
      <c r="AS162" s="24"/>
      <c r="AT162" s="24" t="e">
        <v>#N/A</v>
      </c>
      <c r="AU162" s="24" t="e">
        <v>#N/A</v>
      </c>
      <c r="AV162" s="24" t="e">
        <v>#N/A</v>
      </c>
      <c r="AW162" s="24"/>
      <c r="AX162" s="24"/>
      <c r="AY162" s="24"/>
      <c r="AZ162" s="24" t="s">
        <v>1419</v>
      </c>
      <c r="BA162" s="24" t="s">
        <v>1420</v>
      </c>
      <c r="BB162" s="24"/>
      <c r="BC162" s="24"/>
      <c r="BD162" s="24">
        <v>0</v>
      </c>
      <c r="BE162" s="24">
        <v>0</v>
      </c>
      <c r="BF162" s="23">
        <v>42577</v>
      </c>
      <c r="BG162" s="23">
        <v>42586</v>
      </c>
      <c r="BH162" s="23">
        <v>42751</v>
      </c>
      <c r="BI162" s="26" t="s">
        <v>127</v>
      </c>
      <c r="BJ162" s="26" t="s">
        <v>232</v>
      </c>
      <c r="BK162" s="29">
        <v>0</v>
      </c>
      <c r="BL162" s="24" t="s">
        <v>129</v>
      </c>
      <c r="BM162" s="22" t="str">
        <f ca="1">+IF(Tabla1[[#This Row],[FECHA INGRESO]]&gt;=44986,IF((TODAY()-Tabla1[[#This Row],[FECHA INGRESO]])&gt;=50,"ALERTA","TODAVÍA FALTA"),"N/A")</f>
        <v>N/A</v>
      </c>
      <c r="BN162" s="7">
        <f>IFERROR((_xlfn.DAYS(Tabla1[[#This Row],[FECHA INGRESO]],Tabla1[[#This Row],[FECHA RETIRO]]))/30,"")</f>
        <v>-23.533333333333335</v>
      </c>
    </row>
    <row r="163" spans="1:66" ht="15" customHeight="1" x14ac:dyDescent="0.35">
      <c r="A163" s="31">
        <v>1019119660</v>
      </c>
      <c r="B163" s="22" t="s">
        <v>1421</v>
      </c>
      <c r="C163" s="23">
        <v>42065</v>
      </c>
      <c r="D163" s="23" t="s">
        <v>157</v>
      </c>
      <c r="E163" s="23" t="s">
        <v>77</v>
      </c>
      <c r="F163" s="23" t="s">
        <v>70</v>
      </c>
      <c r="G163" s="24"/>
      <c r="H163" s="24">
        <v>24050783678</v>
      </c>
      <c r="I163" s="24" t="s">
        <v>72</v>
      </c>
      <c r="J163" s="24">
        <f>DATEDIF(Tabla1[[#This Row],[FECHA DE NACIMIENTO]],Tabla1[[#This Row],[FECHA ACTUAL]],"Y")</f>
        <v>27</v>
      </c>
      <c r="K163" s="24" t="s">
        <v>73</v>
      </c>
      <c r="L163" s="24" t="s">
        <v>112</v>
      </c>
      <c r="M163" s="24" t="s">
        <v>77</v>
      </c>
      <c r="N163" s="24" t="s">
        <v>77</v>
      </c>
      <c r="O163" s="24">
        <v>2</v>
      </c>
      <c r="P163" s="24" t="s">
        <v>101</v>
      </c>
      <c r="Q163" s="23">
        <v>35215</v>
      </c>
      <c r="R163" s="24"/>
      <c r="S163" s="25">
        <v>45119</v>
      </c>
      <c r="T163" s="24">
        <v>5381001</v>
      </c>
      <c r="U163" s="24">
        <v>3125258571</v>
      </c>
      <c r="V163" s="24" t="e">
        <v>#N/A</v>
      </c>
      <c r="W163" s="24" t="s">
        <v>1422</v>
      </c>
      <c r="X163" s="24" t="s">
        <v>1423</v>
      </c>
      <c r="Y163" s="24" t="s">
        <v>1424</v>
      </c>
      <c r="Z163" s="24" t="s">
        <v>117</v>
      </c>
      <c r="AA163" s="24">
        <v>3114410083</v>
      </c>
      <c r="AB163" s="24" t="s">
        <v>77</v>
      </c>
      <c r="AC163" s="24" t="s">
        <v>77</v>
      </c>
      <c r="AD163" s="24" t="s">
        <v>77</v>
      </c>
      <c r="AE163" s="26" t="s">
        <v>183</v>
      </c>
      <c r="AF163" s="26" t="s">
        <v>1425</v>
      </c>
      <c r="AG163" s="26"/>
      <c r="AH163" s="27" t="s">
        <v>867</v>
      </c>
      <c r="AI163" s="27" t="s">
        <v>673</v>
      </c>
      <c r="AJ163" s="27" t="s">
        <v>673</v>
      </c>
      <c r="AK163" s="24" t="s">
        <v>89</v>
      </c>
      <c r="AL163" s="24" t="s">
        <v>868</v>
      </c>
      <c r="AM163" s="23">
        <v>42045</v>
      </c>
      <c r="AN163" s="28">
        <v>666902.25</v>
      </c>
      <c r="AO163" s="28">
        <f t="shared" si="2"/>
        <v>140606</v>
      </c>
      <c r="AP163" s="24"/>
      <c r="AQ163" s="24"/>
      <c r="AR163" s="24"/>
      <c r="AS163" s="24"/>
      <c r="AT163" s="24">
        <v>98</v>
      </c>
      <c r="AU163" s="24" t="e">
        <v>#N/A</v>
      </c>
      <c r="AV163" s="24" t="e">
        <v>#N/A</v>
      </c>
      <c r="AW163" s="24"/>
      <c r="AX163" s="24"/>
      <c r="AY163" s="24"/>
      <c r="AZ163" s="24"/>
      <c r="BA163" s="24"/>
      <c r="BB163" s="24"/>
      <c r="BC163" s="24"/>
      <c r="BD163" s="24" t="e">
        <v>#N/A</v>
      </c>
      <c r="BE163" s="24" t="e">
        <v>#N/A</v>
      </c>
      <c r="BF163" s="23"/>
      <c r="BG163" s="23"/>
      <c r="BH163" s="23">
        <v>42226</v>
      </c>
      <c r="BI163" s="26"/>
      <c r="BJ163" s="26"/>
      <c r="BK163" s="29">
        <v>0</v>
      </c>
      <c r="BL163" s="24" t="s">
        <v>129</v>
      </c>
      <c r="BM163" s="22" t="str">
        <f ca="1">+IF(Tabla1[[#This Row],[FECHA INGRESO]]&gt;=44986,IF((TODAY()-Tabla1[[#This Row],[FECHA INGRESO]])&gt;=50,"ALERTA","TODAVÍA FALTA"),"N/A")</f>
        <v>N/A</v>
      </c>
      <c r="BN163" s="7">
        <f>IFERROR((_xlfn.DAYS(Tabla1[[#This Row],[FECHA INGRESO]],Tabla1[[#This Row],[FECHA RETIRO]]))/30,"")</f>
        <v>-6.0333333333333332</v>
      </c>
    </row>
    <row r="164" spans="1:66" x14ac:dyDescent="0.35">
      <c r="A164" s="21">
        <v>1032487905</v>
      </c>
      <c r="B164" s="22" t="s">
        <v>1426</v>
      </c>
      <c r="C164" s="23">
        <v>42065</v>
      </c>
      <c r="D164" s="23" t="s">
        <v>93</v>
      </c>
      <c r="E164" s="23" t="s">
        <v>1274</v>
      </c>
      <c r="F164" s="23" t="s">
        <v>70</v>
      </c>
      <c r="G164" s="24"/>
      <c r="H164" s="24">
        <v>24050904761</v>
      </c>
      <c r="I164" s="24" t="s">
        <v>95</v>
      </c>
      <c r="J164" s="24">
        <f>DATEDIF(Tabla1[[#This Row],[FECHA DE NACIMIENTO]],Tabla1[[#This Row],[FECHA ACTUAL]],"Y")</f>
        <v>26</v>
      </c>
      <c r="K164" s="24" t="s">
        <v>500</v>
      </c>
      <c r="L164" s="24" t="s">
        <v>112</v>
      </c>
      <c r="M164" s="24" t="s">
        <v>77</v>
      </c>
      <c r="N164" s="24" t="s">
        <v>77</v>
      </c>
      <c r="O164" s="24">
        <v>3</v>
      </c>
      <c r="P164" s="24" t="s">
        <v>101</v>
      </c>
      <c r="Q164" s="23">
        <v>35422</v>
      </c>
      <c r="R164" s="24" t="s">
        <v>76</v>
      </c>
      <c r="S164" s="25">
        <v>45119</v>
      </c>
      <c r="T164" s="24" t="s">
        <v>77</v>
      </c>
      <c r="U164" s="24">
        <v>3006485882</v>
      </c>
      <c r="V164" s="24" t="s">
        <v>1427</v>
      </c>
      <c r="W164" s="24" t="s">
        <v>1428</v>
      </c>
      <c r="X164" s="24" t="s">
        <v>912</v>
      </c>
      <c r="Y164" s="24" t="s">
        <v>1429</v>
      </c>
      <c r="Z164" s="24" t="s">
        <v>117</v>
      </c>
      <c r="AA164" s="24">
        <v>3115668760</v>
      </c>
      <c r="AB164" s="24" t="s">
        <v>77</v>
      </c>
      <c r="AC164" s="24" t="s">
        <v>77</v>
      </c>
      <c r="AD164" s="24" t="s">
        <v>77</v>
      </c>
      <c r="AE164" s="26" t="s">
        <v>102</v>
      </c>
      <c r="AF164" s="26"/>
      <c r="AG164" s="26" t="s">
        <v>1430</v>
      </c>
      <c r="AH164" s="27" t="s">
        <v>311</v>
      </c>
      <c r="AI164" s="27" t="s">
        <v>1431</v>
      </c>
      <c r="AJ164" s="27" t="s">
        <v>1432</v>
      </c>
      <c r="AK164" s="24" t="s">
        <v>89</v>
      </c>
      <c r="AL164" s="24" t="s">
        <v>90</v>
      </c>
      <c r="AM164" s="23">
        <v>42051</v>
      </c>
      <c r="AN164" s="28">
        <v>953599.32</v>
      </c>
      <c r="AO164" s="28">
        <f t="shared" si="2"/>
        <v>140606</v>
      </c>
      <c r="AP164" s="24"/>
      <c r="AQ164" s="24" t="s">
        <v>996</v>
      </c>
      <c r="AR164" s="24" t="s">
        <v>1087</v>
      </c>
      <c r="AS164" s="24">
        <v>4.7</v>
      </c>
      <c r="AT164" s="24">
        <v>83</v>
      </c>
      <c r="AU164" s="24" t="e">
        <v>#N/A</v>
      </c>
      <c r="AV164" s="24" t="e">
        <v>#N/A</v>
      </c>
      <c r="AW164" s="24"/>
      <c r="AX164" s="24"/>
      <c r="AY164" s="24" t="s">
        <v>1433</v>
      </c>
      <c r="AZ164" s="24"/>
      <c r="BA164" s="24"/>
      <c r="BB164" s="24"/>
      <c r="BC164" s="24"/>
      <c r="BD164" s="24">
        <v>0</v>
      </c>
      <c r="BE164" s="24">
        <v>0</v>
      </c>
      <c r="BF164" s="23">
        <v>42935</v>
      </c>
      <c r="BG164" s="23">
        <v>42956</v>
      </c>
      <c r="BH164" s="23">
        <v>44138</v>
      </c>
      <c r="BI164" s="26" t="s">
        <v>127</v>
      </c>
      <c r="BJ164" s="26" t="s">
        <v>1434</v>
      </c>
      <c r="BK164" s="29">
        <v>0</v>
      </c>
      <c r="BL164" s="24" t="s">
        <v>129</v>
      </c>
      <c r="BM164" s="22" t="str">
        <f ca="1">+IF(Tabla1[[#This Row],[FECHA INGRESO]]&gt;=44986,IF((TODAY()-Tabla1[[#This Row],[FECHA INGRESO]])&gt;=50,"ALERTA","TODAVÍA FALTA"),"N/A")</f>
        <v>N/A</v>
      </c>
      <c r="BN164" s="7">
        <f>IFERROR((_xlfn.DAYS(Tabla1[[#This Row],[FECHA INGRESO]],Tabla1[[#This Row],[FECHA RETIRO]]))/30,"")</f>
        <v>-69.566666666666663</v>
      </c>
    </row>
    <row r="165" spans="1:66" ht="15" customHeight="1" x14ac:dyDescent="0.35">
      <c r="A165" s="31">
        <v>1010211200</v>
      </c>
      <c r="B165" s="22" t="s">
        <v>1435</v>
      </c>
      <c r="C165" s="23">
        <v>42065</v>
      </c>
      <c r="D165" s="23" t="s">
        <v>157</v>
      </c>
      <c r="E165" s="23" t="s">
        <v>1274</v>
      </c>
      <c r="F165" s="23" t="s">
        <v>70</v>
      </c>
      <c r="G165" s="24"/>
      <c r="H165" s="24">
        <v>24050879771</v>
      </c>
      <c r="I165" s="24" t="s">
        <v>72</v>
      </c>
      <c r="J165" s="24">
        <f>DATEDIF(Tabla1[[#This Row],[FECHA DE NACIMIENTO]],Tabla1[[#This Row],[FECHA ACTUAL]],"Y")</f>
        <v>29</v>
      </c>
      <c r="K165" s="24" t="s">
        <v>320</v>
      </c>
      <c r="L165" s="24" t="s">
        <v>112</v>
      </c>
      <c r="M165" s="24" t="s">
        <v>77</v>
      </c>
      <c r="N165" s="24" t="s">
        <v>77</v>
      </c>
      <c r="O165" s="24">
        <v>2</v>
      </c>
      <c r="P165" s="24" t="s">
        <v>101</v>
      </c>
      <c r="Q165" s="23">
        <v>34266</v>
      </c>
      <c r="R165" s="24" t="s">
        <v>76</v>
      </c>
      <c r="S165" s="25">
        <v>45119</v>
      </c>
      <c r="T165" s="24">
        <v>6592458</v>
      </c>
      <c r="U165" s="24">
        <v>3003116882</v>
      </c>
      <c r="V165" s="24" t="s">
        <v>1436</v>
      </c>
      <c r="W165" s="24" t="s">
        <v>1437</v>
      </c>
      <c r="X165" s="24" t="s">
        <v>1438</v>
      </c>
      <c r="Y165" s="24" t="s">
        <v>1439</v>
      </c>
      <c r="Z165" s="24" t="s">
        <v>117</v>
      </c>
      <c r="AA165" s="24">
        <v>6592458</v>
      </c>
      <c r="AB165" s="24" t="s">
        <v>77</v>
      </c>
      <c r="AC165" s="24" t="s">
        <v>77</v>
      </c>
      <c r="AD165" s="24" t="s">
        <v>77</v>
      </c>
      <c r="AE165" s="26" t="s">
        <v>183</v>
      </c>
      <c r="AF165" s="26"/>
      <c r="AG165" s="26" t="s">
        <v>1440</v>
      </c>
      <c r="AH165" s="27" t="s">
        <v>184</v>
      </c>
      <c r="AI165" s="27" t="s">
        <v>279</v>
      </c>
      <c r="AJ165" s="27" t="s">
        <v>279</v>
      </c>
      <c r="AK165" s="24" t="s">
        <v>121</v>
      </c>
      <c r="AL165" s="24" t="s">
        <v>90</v>
      </c>
      <c r="AM165" s="23">
        <v>42051</v>
      </c>
      <c r="AN165" s="28">
        <v>776250</v>
      </c>
      <c r="AO165" s="28">
        <f t="shared" si="2"/>
        <v>140606</v>
      </c>
      <c r="AP165" s="24"/>
      <c r="AQ165" s="24" t="s">
        <v>1207</v>
      </c>
      <c r="AR165" s="24" t="s">
        <v>1441</v>
      </c>
      <c r="AS165" s="24"/>
      <c r="AT165" s="24" t="e">
        <v>#N/A</v>
      </c>
      <c r="AU165" s="24" t="e">
        <v>#N/A</v>
      </c>
      <c r="AV165" s="24">
        <v>95</v>
      </c>
      <c r="AW165" s="24"/>
      <c r="AX165" s="24"/>
      <c r="AY165" s="24"/>
      <c r="AZ165" s="24"/>
      <c r="BA165" s="24"/>
      <c r="BB165" s="24"/>
      <c r="BC165" s="24"/>
      <c r="BD165" s="24">
        <v>0</v>
      </c>
      <c r="BE165" s="24">
        <v>0</v>
      </c>
      <c r="BF165" s="23">
        <v>42803</v>
      </c>
      <c r="BG165" s="23">
        <v>42822</v>
      </c>
      <c r="BH165" s="23">
        <v>42846</v>
      </c>
      <c r="BI165" s="26" t="s">
        <v>127</v>
      </c>
      <c r="BJ165" s="26" t="s">
        <v>232</v>
      </c>
      <c r="BK165" s="29">
        <v>0</v>
      </c>
      <c r="BL165" s="24" t="s">
        <v>129</v>
      </c>
      <c r="BM165" s="22" t="str">
        <f ca="1">+IF(Tabla1[[#This Row],[FECHA INGRESO]]&gt;=44986,IF((TODAY()-Tabla1[[#This Row],[FECHA INGRESO]])&gt;=50,"ALERTA","TODAVÍA FALTA"),"N/A")</f>
        <v>N/A</v>
      </c>
      <c r="BN165" s="7">
        <f>IFERROR((_xlfn.DAYS(Tabla1[[#This Row],[FECHA INGRESO]],Tabla1[[#This Row],[FECHA RETIRO]]))/30,"")</f>
        <v>-26.5</v>
      </c>
    </row>
    <row r="166" spans="1:66" ht="15" customHeight="1" x14ac:dyDescent="0.35">
      <c r="A166" s="31">
        <v>1125549812</v>
      </c>
      <c r="B166" s="22" t="s">
        <v>1442</v>
      </c>
      <c r="C166" s="23">
        <v>42065</v>
      </c>
      <c r="D166" s="23" t="s">
        <v>188</v>
      </c>
      <c r="E166" s="23" t="s">
        <v>111</v>
      </c>
      <c r="F166" s="23" t="s">
        <v>70</v>
      </c>
      <c r="G166" s="24"/>
      <c r="H166" s="24">
        <v>24050838167</v>
      </c>
      <c r="I166" s="24" t="s">
        <v>95</v>
      </c>
      <c r="J166" s="24">
        <f>DATEDIF(Tabla1[[#This Row],[FECHA DE NACIMIENTO]],Tabla1[[#This Row],[FECHA ACTUAL]],"Y")</f>
        <v>33</v>
      </c>
      <c r="K166" s="24" t="s">
        <v>96</v>
      </c>
      <c r="L166" s="24" t="s">
        <v>112</v>
      </c>
      <c r="M166" s="24">
        <v>1</v>
      </c>
      <c r="N166" s="24" t="s">
        <v>77</v>
      </c>
      <c r="O166" s="24">
        <v>4</v>
      </c>
      <c r="P166" s="24" t="s">
        <v>101</v>
      </c>
      <c r="Q166" s="23">
        <v>32775</v>
      </c>
      <c r="R166" s="24" t="s">
        <v>1443</v>
      </c>
      <c r="S166" s="25">
        <v>45119</v>
      </c>
      <c r="T166" s="24">
        <v>3421428</v>
      </c>
      <c r="U166" s="24">
        <v>3138209691</v>
      </c>
      <c r="V166" s="24" t="e">
        <v>#N/A</v>
      </c>
      <c r="W166" s="24" t="s">
        <v>1444</v>
      </c>
      <c r="X166" s="24" t="s">
        <v>1445</v>
      </c>
      <c r="Y166" s="24" t="s">
        <v>1446</v>
      </c>
      <c r="Z166" s="24" t="s">
        <v>852</v>
      </c>
      <c r="AA166" s="24">
        <v>3144611469</v>
      </c>
      <c r="AB166" s="24" t="s">
        <v>77</v>
      </c>
      <c r="AC166" s="24" t="s">
        <v>77</v>
      </c>
      <c r="AD166" s="24" t="s">
        <v>77</v>
      </c>
      <c r="AE166" s="26" t="s">
        <v>102</v>
      </c>
      <c r="AF166" s="26"/>
      <c r="AG166" s="26" t="s">
        <v>1447</v>
      </c>
      <c r="AH166" s="27" t="s">
        <v>184</v>
      </c>
      <c r="AI166" s="27" t="s">
        <v>164</v>
      </c>
      <c r="AJ166" s="27" t="s">
        <v>164</v>
      </c>
      <c r="AK166" s="24" t="s">
        <v>121</v>
      </c>
      <c r="AL166" s="24"/>
      <c r="AM166" s="23">
        <v>42051</v>
      </c>
      <c r="AN166" s="28">
        <v>672750</v>
      </c>
      <c r="AO166" s="28">
        <f t="shared" si="2"/>
        <v>140606</v>
      </c>
      <c r="AP166" s="24"/>
      <c r="AQ166" s="24"/>
      <c r="AR166" s="24"/>
      <c r="AS166" s="24"/>
      <c r="AT166" s="24" t="e">
        <v>#N/A</v>
      </c>
      <c r="AU166" s="24" t="e">
        <v>#N/A</v>
      </c>
      <c r="AV166" s="24" t="e">
        <v>#N/A</v>
      </c>
      <c r="AW166" s="24"/>
      <c r="AX166" s="24"/>
      <c r="AY166" s="24"/>
      <c r="AZ166" s="24" t="s">
        <v>1448</v>
      </c>
      <c r="BA166" s="24"/>
      <c r="BB166" s="24"/>
      <c r="BC166" s="24"/>
      <c r="BD166" s="24">
        <v>0</v>
      </c>
      <c r="BE166" s="24">
        <v>0</v>
      </c>
      <c r="BF166" s="23"/>
      <c r="BG166" s="23"/>
      <c r="BH166" s="23">
        <v>42287</v>
      </c>
      <c r="BI166" s="26"/>
      <c r="BJ166" s="26"/>
      <c r="BK166" s="29">
        <v>0</v>
      </c>
      <c r="BL166" s="24" t="s">
        <v>129</v>
      </c>
      <c r="BM166" s="22" t="str">
        <f ca="1">+IF(Tabla1[[#This Row],[FECHA INGRESO]]&gt;=44986,IF((TODAY()-Tabla1[[#This Row],[FECHA INGRESO]])&gt;=50,"ALERTA","TODAVÍA FALTA"),"N/A")</f>
        <v>N/A</v>
      </c>
      <c r="BN166" s="7">
        <f>IFERROR((_xlfn.DAYS(Tabla1[[#This Row],[FECHA INGRESO]],Tabla1[[#This Row],[FECHA RETIRO]]))/30,"")</f>
        <v>-7.8666666666666663</v>
      </c>
    </row>
    <row r="167" spans="1:66" ht="15" customHeight="1" x14ac:dyDescent="0.35">
      <c r="A167" s="31">
        <v>1010227699</v>
      </c>
      <c r="B167" s="22" t="s">
        <v>1449</v>
      </c>
      <c r="C167" s="23">
        <v>42065</v>
      </c>
      <c r="D167" s="23" t="s">
        <v>157</v>
      </c>
      <c r="E167" s="23" t="s">
        <v>1274</v>
      </c>
      <c r="F167" s="23" t="s">
        <v>70</v>
      </c>
      <c r="G167" s="24"/>
      <c r="H167" s="24">
        <v>24050879656</v>
      </c>
      <c r="I167" s="24" t="s">
        <v>72</v>
      </c>
      <c r="J167" s="24">
        <f>DATEDIF(Tabla1[[#This Row],[FECHA DE NACIMIENTO]],Tabla1[[#This Row],[FECHA ACTUAL]],"Y")</f>
        <v>27</v>
      </c>
      <c r="K167" s="24" t="s">
        <v>320</v>
      </c>
      <c r="L167" s="24" t="s">
        <v>112</v>
      </c>
      <c r="M167" s="24" t="s">
        <v>77</v>
      </c>
      <c r="N167" s="24" t="s">
        <v>77</v>
      </c>
      <c r="O167" s="24">
        <v>2</v>
      </c>
      <c r="P167" s="24" t="s">
        <v>101</v>
      </c>
      <c r="Q167" s="23">
        <v>35190</v>
      </c>
      <c r="R167" s="24" t="s">
        <v>76</v>
      </c>
      <c r="S167" s="25">
        <v>45119</v>
      </c>
      <c r="T167" s="24">
        <v>5692458</v>
      </c>
      <c r="U167" s="24">
        <v>3002720322</v>
      </c>
      <c r="V167" s="24" t="s">
        <v>1450</v>
      </c>
      <c r="W167" s="24" t="s">
        <v>1451</v>
      </c>
      <c r="X167" s="24" t="s">
        <v>1452</v>
      </c>
      <c r="Y167" s="24" t="s">
        <v>1453</v>
      </c>
      <c r="Z167" s="24" t="s">
        <v>117</v>
      </c>
      <c r="AA167" s="24">
        <v>5692458</v>
      </c>
      <c r="AB167" s="24" t="s">
        <v>77</v>
      </c>
      <c r="AC167" s="24" t="s">
        <v>77</v>
      </c>
      <c r="AD167" s="24" t="s">
        <v>77</v>
      </c>
      <c r="AE167" s="26" t="s">
        <v>151</v>
      </c>
      <c r="AF167" s="26"/>
      <c r="AG167" s="26"/>
      <c r="AH167" s="27" t="s">
        <v>460</v>
      </c>
      <c r="AI167" s="27" t="s">
        <v>164</v>
      </c>
      <c r="AJ167" s="27" t="s">
        <v>164</v>
      </c>
      <c r="AK167" s="24" t="s">
        <v>121</v>
      </c>
      <c r="AL167" s="24" t="s">
        <v>90</v>
      </c>
      <c r="AM167" s="23">
        <v>42051</v>
      </c>
      <c r="AN167" s="28">
        <v>879750</v>
      </c>
      <c r="AO167" s="28">
        <f t="shared" si="2"/>
        <v>140606</v>
      </c>
      <c r="AP167" s="24" t="s">
        <v>1454</v>
      </c>
      <c r="AQ167" s="24" t="s">
        <v>1455</v>
      </c>
      <c r="AR167" s="24" t="s">
        <v>441</v>
      </c>
      <c r="AS167" s="24"/>
      <c r="AT167" s="24" t="e">
        <v>#N/A</v>
      </c>
      <c r="AU167" s="24" t="e">
        <v>#N/A</v>
      </c>
      <c r="AV167" s="24" t="e">
        <v>#N/A</v>
      </c>
      <c r="AW167" s="24"/>
      <c r="AX167" s="24" t="s">
        <v>1456</v>
      </c>
      <c r="AY167" s="24" t="s">
        <v>1457</v>
      </c>
      <c r="AZ167" s="24" t="s">
        <v>1458</v>
      </c>
      <c r="BA167" s="24"/>
      <c r="BB167" s="24"/>
      <c r="BC167" s="24"/>
      <c r="BD167" s="24">
        <v>0</v>
      </c>
      <c r="BE167" s="24">
        <v>1</v>
      </c>
      <c r="BF167" s="23"/>
      <c r="BG167" s="23"/>
      <c r="BH167" s="23">
        <v>42961</v>
      </c>
      <c r="BI167" s="26" t="s">
        <v>127</v>
      </c>
      <c r="BJ167" s="26" t="s">
        <v>1459</v>
      </c>
      <c r="BK167" s="29">
        <v>0</v>
      </c>
      <c r="BL167" s="24" t="s">
        <v>129</v>
      </c>
      <c r="BM167" s="22" t="str">
        <f ca="1">+IF(Tabla1[[#This Row],[FECHA INGRESO]]&gt;=44986,IF((TODAY()-Tabla1[[#This Row],[FECHA INGRESO]])&gt;=50,"ALERTA","TODAVÍA FALTA"),"N/A")</f>
        <v>N/A</v>
      </c>
      <c r="BN167" s="7">
        <f>IFERROR((_xlfn.DAYS(Tabla1[[#This Row],[FECHA INGRESO]],Tabla1[[#This Row],[FECHA RETIRO]]))/30,"")</f>
        <v>-30.333333333333332</v>
      </c>
    </row>
    <row r="168" spans="1:66" ht="15" customHeight="1" x14ac:dyDescent="0.35">
      <c r="A168" s="31">
        <v>1023957598</v>
      </c>
      <c r="B168" s="22" t="s">
        <v>1460</v>
      </c>
      <c r="C168" s="23">
        <v>42065</v>
      </c>
      <c r="D168" s="23" t="s">
        <v>93</v>
      </c>
      <c r="E168" s="23" t="s">
        <v>111</v>
      </c>
      <c r="F168" s="23" t="s">
        <v>70</v>
      </c>
      <c r="G168" s="24"/>
      <c r="H168" s="24">
        <v>24050981047</v>
      </c>
      <c r="I168" s="24" t="s">
        <v>95</v>
      </c>
      <c r="J168" s="24">
        <f>DATEDIF(Tabla1[[#This Row],[FECHA DE NACIMIENTO]],Tabla1[[#This Row],[FECHA ACTUAL]],"Y")</f>
        <v>26</v>
      </c>
      <c r="K168" s="24" t="s">
        <v>73</v>
      </c>
      <c r="L168" s="24" t="s">
        <v>112</v>
      </c>
      <c r="M168" s="24" t="s">
        <v>77</v>
      </c>
      <c r="N168" s="24" t="s">
        <v>77</v>
      </c>
      <c r="O168" s="24">
        <v>2</v>
      </c>
      <c r="P168" s="24" t="s">
        <v>101</v>
      </c>
      <c r="Q168" s="23">
        <v>35459</v>
      </c>
      <c r="R168" s="24" t="s">
        <v>76</v>
      </c>
      <c r="S168" s="25">
        <v>45119</v>
      </c>
      <c r="T168" s="24">
        <v>6615101</v>
      </c>
      <c r="U168" s="24">
        <v>3114666236</v>
      </c>
      <c r="V168" s="24" t="s">
        <v>1461</v>
      </c>
      <c r="W168" s="24" t="s">
        <v>1462</v>
      </c>
      <c r="X168" s="24" t="s">
        <v>1438</v>
      </c>
      <c r="Y168" s="24" t="s">
        <v>1463</v>
      </c>
      <c r="Z168" s="24" t="s">
        <v>117</v>
      </c>
      <c r="AA168" s="24">
        <v>3213614052</v>
      </c>
      <c r="AB168" s="24" t="s">
        <v>77</v>
      </c>
      <c r="AC168" s="24" t="s">
        <v>77</v>
      </c>
      <c r="AD168" s="24" t="s">
        <v>77</v>
      </c>
      <c r="AE168" s="26" t="s">
        <v>183</v>
      </c>
      <c r="AF168" s="26" t="s">
        <v>103</v>
      </c>
      <c r="AG168" s="26"/>
      <c r="AH168" s="27" t="s">
        <v>184</v>
      </c>
      <c r="AI168" s="27" t="s">
        <v>164</v>
      </c>
      <c r="AJ168" s="27" t="s">
        <v>164</v>
      </c>
      <c r="AK168" s="24" t="s">
        <v>121</v>
      </c>
      <c r="AL168" s="24"/>
      <c r="AM168" s="23">
        <v>42058</v>
      </c>
      <c r="AN168" s="28">
        <v>724500</v>
      </c>
      <c r="AO168" s="28">
        <f t="shared" si="2"/>
        <v>140606</v>
      </c>
      <c r="AP168" s="24">
        <v>42354</v>
      </c>
      <c r="AQ168" s="24"/>
      <c r="AR168" s="24"/>
      <c r="AS168" s="24"/>
      <c r="AT168" s="24" t="e">
        <v>#N/A</v>
      </c>
      <c r="AU168" s="24" t="e">
        <v>#N/A</v>
      </c>
      <c r="AV168" s="24" t="e">
        <v>#N/A</v>
      </c>
      <c r="AW168" s="24"/>
      <c r="AX168" s="24"/>
      <c r="AY168" s="24"/>
      <c r="AZ168" s="24"/>
      <c r="BA168" s="24"/>
      <c r="BB168" s="24"/>
      <c r="BC168" s="24"/>
      <c r="BD168" s="24">
        <v>0</v>
      </c>
      <c r="BE168" s="24">
        <v>1</v>
      </c>
      <c r="BF168" s="23"/>
      <c r="BG168" s="23"/>
      <c r="BH168" s="23">
        <v>42534</v>
      </c>
      <c r="BI168" s="26"/>
      <c r="BJ168" s="26"/>
      <c r="BK168" s="29">
        <v>0</v>
      </c>
      <c r="BL168" s="24" t="s">
        <v>129</v>
      </c>
      <c r="BM168" s="22" t="str">
        <f ca="1">+IF(Tabla1[[#This Row],[FECHA INGRESO]]&gt;=44986,IF((TODAY()-Tabla1[[#This Row],[FECHA INGRESO]])&gt;=50,"ALERTA","TODAVÍA FALTA"),"N/A")</f>
        <v>N/A</v>
      </c>
      <c r="BN168" s="7">
        <f>IFERROR((_xlfn.DAYS(Tabla1[[#This Row],[FECHA INGRESO]],Tabla1[[#This Row],[FECHA RETIRO]]))/30,"")</f>
        <v>-15.866666666666667</v>
      </c>
    </row>
    <row r="169" spans="1:66" x14ac:dyDescent="0.35">
      <c r="A169" s="34">
        <v>1010216950</v>
      </c>
      <c r="B169" s="22" t="s">
        <v>1464</v>
      </c>
      <c r="C169" s="23">
        <v>42065</v>
      </c>
      <c r="D169" s="23" t="s">
        <v>68</v>
      </c>
      <c r="E169" s="23" t="s">
        <v>111</v>
      </c>
      <c r="F169" s="23" t="s">
        <v>70</v>
      </c>
      <c r="G169" s="24" t="s">
        <v>1465</v>
      </c>
      <c r="H169" s="24">
        <v>24051124513</v>
      </c>
      <c r="I169" s="24" t="s">
        <v>95</v>
      </c>
      <c r="J169" s="24">
        <f>DATEDIF(Tabla1[[#This Row],[FECHA DE NACIMIENTO]],Tabla1[[#This Row],[FECHA ACTUAL]],"Y")</f>
        <v>28</v>
      </c>
      <c r="K169" s="24" t="s">
        <v>73</v>
      </c>
      <c r="L169" s="24" t="s">
        <v>112</v>
      </c>
      <c r="M169" s="24" t="s">
        <v>77</v>
      </c>
      <c r="N169" s="24" t="s">
        <v>77</v>
      </c>
      <c r="O169" s="24">
        <v>2</v>
      </c>
      <c r="P169" s="24" t="s">
        <v>101</v>
      </c>
      <c r="Q169" s="23">
        <v>34577</v>
      </c>
      <c r="R169" s="24" t="s">
        <v>76</v>
      </c>
      <c r="S169" s="25">
        <v>45119</v>
      </c>
      <c r="T169" s="24">
        <v>2803027</v>
      </c>
      <c r="U169" s="24">
        <v>3103336272</v>
      </c>
      <c r="V169" s="24" t="s">
        <v>1466</v>
      </c>
      <c r="W169" s="24" t="s">
        <v>1467</v>
      </c>
      <c r="X169" s="24" t="s">
        <v>1468</v>
      </c>
      <c r="Y169" s="24" t="s">
        <v>1469</v>
      </c>
      <c r="Z169" s="24" t="s">
        <v>117</v>
      </c>
      <c r="AA169" s="24">
        <v>3202702590</v>
      </c>
      <c r="AB169" s="24" t="s">
        <v>77</v>
      </c>
      <c r="AC169" s="24" t="s">
        <v>77</v>
      </c>
      <c r="AD169" s="24" t="s">
        <v>77</v>
      </c>
      <c r="AE169" s="26" t="s">
        <v>183</v>
      </c>
      <c r="AF169" s="26" t="s">
        <v>1470</v>
      </c>
      <c r="AG169" s="26"/>
      <c r="AH169" s="27" t="s">
        <v>184</v>
      </c>
      <c r="AI169" s="27" t="s">
        <v>120</v>
      </c>
      <c r="AJ169" s="27" t="s">
        <v>120</v>
      </c>
      <c r="AK169" s="24" t="s">
        <v>121</v>
      </c>
      <c r="AL169" s="24" t="s">
        <v>90</v>
      </c>
      <c r="AM169" s="23">
        <v>42065</v>
      </c>
      <c r="AN169" s="28">
        <v>908526</v>
      </c>
      <c r="AO169" s="28">
        <f t="shared" si="2"/>
        <v>140606</v>
      </c>
      <c r="AP169" s="24" t="s">
        <v>1471</v>
      </c>
      <c r="AQ169" s="24" t="s">
        <v>242</v>
      </c>
      <c r="AR169" s="24" t="s">
        <v>123</v>
      </c>
      <c r="AS169" s="24"/>
      <c r="AT169" s="24">
        <v>75</v>
      </c>
      <c r="AU169" s="24">
        <v>76</v>
      </c>
      <c r="AV169" s="24">
        <v>84</v>
      </c>
      <c r="AW169" s="24">
        <v>90</v>
      </c>
      <c r="AX169" s="24"/>
      <c r="AY169" s="24"/>
      <c r="AZ169" s="24"/>
      <c r="BA169" s="24"/>
      <c r="BB169" s="24"/>
      <c r="BC169" s="24"/>
      <c r="BD169" s="24">
        <v>0</v>
      </c>
      <c r="BE169" s="24">
        <v>0</v>
      </c>
      <c r="BF169" s="23" t="s">
        <v>1472</v>
      </c>
      <c r="BG169" s="23" t="s">
        <v>1473</v>
      </c>
      <c r="BH169" s="23">
        <v>44363</v>
      </c>
      <c r="BI169" s="26" t="s">
        <v>127</v>
      </c>
      <c r="BJ169" s="26" t="s">
        <v>1474</v>
      </c>
      <c r="BK169" s="29">
        <v>0</v>
      </c>
      <c r="BL169" s="24" t="s">
        <v>129</v>
      </c>
      <c r="BM169" s="22" t="str">
        <f ca="1">+IF(Tabla1[[#This Row],[FECHA INGRESO]]&gt;=44986,IF((TODAY()-Tabla1[[#This Row],[FECHA INGRESO]])&gt;=50,"ALERTA","TODAVÍA FALTA"),"N/A")</f>
        <v>N/A</v>
      </c>
      <c r="BN169" s="7">
        <f>IFERROR((_xlfn.DAYS(Tabla1[[#This Row],[FECHA INGRESO]],Tabla1[[#This Row],[FECHA RETIRO]]))/30,"")</f>
        <v>-76.599999999999994</v>
      </c>
    </row>
    <row r="170" spans="1:66" ht="15" customHeight="1" x14ac:dyDescent="0.35">
      <c r="A170" s="31">
        <v>1030636090</v>
      </c>
      <c r="B170" s="22" t="s">
        <v>1475</v>
      </c>
      <c r="C170" s="23">
        <v>42065</v>
      </c>
      <c r="D170" s="23" t="s">
        <v>157</v>
      </c>
      <c r="E170" s="23" t="s">
        <v>111</v>
      </c>
      <c r="F170" s="23" t="s">
        <v>70</v>
      </c>
      <c r="G170" s="24" t="s">
        <v>1476</v>
      </c>
      <c r="H170" s="24">
        <v>24051173368</v>
      </c>
      <c r="I170" s="24" t="s">
        <v>95</v>
      </c>
      <c r="J170" s="24">
        <f>DATEDIF(Tabla1[[#This Row],[FECHA DE NACIMIENTO]],Tabla1[[#This Row],[FECHA ACTUAL]],"Y")</f>
        <v>29</v>
      </c>
      <c r="K170" s="24" t="s">
        <v>96</v>
      </c>
      <c r="L170" s="24" t="s">
        <v>112</v>
      </c>
      <c r="M170" s="24" t="s">
        <v>77</v>
      </c>
      <c r="N170" s="24" t="s">
        <v>77</v>
      </c>
      <c r="O170" s="24">
        <v>3</v>
      </c>
      <c r="P170" s="24" t="s">
        <v>101</v>
      </c>
      <c r="Q170" s="23">
        <v>34297</v>
      </c>
      <c r="R170" s="24" t="s">
        <v>76</v>
      </c>
      <c r="S170" s="25">
        <v>45119</v>
      </c>
      <c r="T170" s="24" t="s">
        <v>77</v>
      </c>
      <c r="U170" s="24">
        <v>3224017862</v>
      </c>
      <c r="V170" s="24" t="s">
        <v>1477</v>
      </c>
      <c r="W170" s="24" t="s">
        <v>1478</v>
      </c>
      <c r="X170" s="24" t="s">
        <v>1479</v>
      </c>
      <c r="Y170" s="24" t="s">
        <v>1480</v>
      </c>
      <c r="Z170" s="24" t="s">
        <v>117</v>
      </c>
      <c r="AA170" s="24">
        <v>3114820493</v>
      </c>
      <c r="AB170" s="24" t="s">
        <v>77</v>
      </c>
      <c r="AC170" s="24" t="s">
        <v>77</v>
      </c>
      <c r="AD170" s="24" t="s">
        <v>77</v>
      </c>
      <c r="AE170" s="26" t="s">
        <v>183</v>
      </c>
      <c r="AF170" s="26" t="s">
        <v>1481</v>
      </c>
      <c r="AG170" s="26" t="s">
        <v>1482</v>
      </c>
      <c r="AH170" s="27" t="s">
        <v>184</v>
      </c>
      <c r="AI170" s="27" t="s">
        <v>185</v>
      </c>
      <c r="AJ170" s="27" t="s">
        <v>185</v>
      </c>
      <c r="AK170" s="24" t="s">
        <v>121</v>
      </c>
      <c r="AL170" s="24" t="s">
        <v>90</v>
      </c>
      <c r="AM170" s="23">
        <v>42065</v>
      </c>
      <c r="AN170" s="28">
        <v>776250</v>
      </c>
      <c r="AO170" s="28">
        <f t="shared" si="2"/>
        <v>140606</v>
      </c>
      <c r="AP170" s="24"/>
      <c r="AQ170" s="24" t="s">
        <v>1228</v>
      </c>
      <c r="AR170" s="24" t="s">
        <v>1483</v>
      </c>
      <c r="AS170" s="24"/>
      <c r="AT170" s="24" t="e">
        <v>#N/A</v>
      </c>
      <c r="AU170" s="24" t="e">
        <v>#N/A</v>
      </c>
      <c r="AV170" s="24">
        <v>84</v>
      </c>
      <c r="AW170" s="24"/>
      <c r="AX170" s="24"/>
      <c r="AY170" s="24"/>
      <c r="AZ170" s="24"/>
      <c r="BA170" s="24"/>
      <c r="BB170" s="24"/>
      <c r="BC170" s="24"/>
      <c r="BD170" s="24">
        <v>0</v>
      </c>
      <c r="BE170" s="24">
        <v>0</v>
      </c>
      <c r="BF170" s="23"/>
      <c r="BG170" s="23"/>
      <c r="BH170" s="23">
        <v>42948</v>
      </c>
      <c r="BI170" s="26" t="s">
        <v>127</v>
      </c>
      <c r="BJ170" s="26" t="s">
        <v>232</v>
      </c>
      <c r="BK170" s="29">
        <v>0</v>
      </c>
      <c r="BL170" s="24" t="s">
        <v>129</v>
      </c>
      <c r="BM170" s="22" t="str">
        <f ca="1">+IF(Tabla1[[#This Row],[FECHA INGRESO]]&gt;=44986,IF((TODAY()-Tabla1[[#This Row],[FECHA INGRESO]])&gt;=50,"ALERTA","TODAVÍA FALTA"),"N/A")</f>
        <v>N/A</v>
      </c>
      <c r="BN170" s="7">
        <f>IFERROR((_xlfn.DAYS(Tabla1[[#This Row],[FECHA INGRESO]],Tabla1[[#This Row],[FECHA RETIRO]]))/30,"")</f>
        <v>-29.433333333333334</v>
      </c>
    </row>
    <row r="171" spans="1:66" ht="15" customHeight="1" x14ac:dyDescent="0.35">
      <c r="A171" s="31">
        <v>1023898208</v>
      </c>
      <c r="B171" s="22" t="s">
        <v>1484</v>
      </c>
      <c r="C171" s="23">
        <v>42065</v>
      </c>
      <c r="D171" s="23" t="s">
        <v>266</v>
      </c>
      <c r="E171" s="23" t="s">
        <v>111</v>
      </c>
      <c r="F171" s="23" t="s">
        <v>70</v>
      </c>
      <c r="G171" s="24"/>
      <c r="H171" s="24">
        <v>24051121862</v>
      </c>
      <c r="I171" s="24" t="s">
        <v>72</v>
      </c>
      <c r="J171" s="24">
        <f>DATEDIF(Tabla1[[#This Row],[FECHA DE NACIMIENTO]],Tabla1[[#This Row],[FECHA ACTUAL]],"Y")</f>
        <v>32</v>
      </c>
      <c r="K171" s="24" t="s">
        <v>73</v>
      </c>
      <c r="L171" s="24" t="s">
        <v>112</v>
      </c>
      <c r="M171" s="24">
        <v>1</v>
      </c>
      <c r="N171" s="24">
        <v>1</v>
      </c>
      <c r="O171" s="24">
        <v>2</v>
      </c>
      <c r="P171" s="24" t="s">
        <v>101</v>
      </c>
      <c r="Q171" s="23">
        <v>33068</v>
      </c>
      <c r="R171" s="24"/>
      <c r="S171" s="25">
        <v>45119</v>
      </c>
      <c r="T171" s="24" t="s">
        <v>77</v>
      </c>
      <c r="U171" s="24">
        <v>3118848606</v>
      </c>
      <c r="V171" s="24" t="e">
        <v>#N/A</v>
      </c>
      <c r="W171" s="24" t="s">
        <v>1485</v>
      </c>
      <c r="X171" s="24" t="s">
        <v>1486</v>
      </c>
      <c r="Y171" s="24" t="s">
        <v>1487</v>
      </c>
      <c r="Z171" s="24" t="s">
        <v>162</v>
      </c>
      <c r="AA171" s="24">
        <v>3204581833</v>
      </c>
      <c r="AB171" s="24" t="s">
        <v>77</v>
      </c>
      <c r="AC171" s="24" t="s">
        <v>77</v>
      </c>
      <c r="AD171" s="24" t="s">
        <v>77</v>
      </c>
      <c r="AE171" s="26" t="s">
        <v>183</v>
      </c>
      <c r="AF171" s="26" t="s">
        <v>103</v>
      </c>
      <c r="AG171" s="26" t="s">
        <v>1482</v>
      </c>
      <c r="AH171" s="27" t="s">
        <v>184</v>
      </c>
      <c r="AI171" s="27" t="s">
        <v>185</v>
      </c>
      <c r="AJ171" s="27" t="s">
        <v>185</v>
      </c>
      <c r="AK171" s="24" t="s">
        <v>121</v>
      </c>
      <c r="AL171" s="24"/>
      <c r="AM171" s="23">
        <v>42065</v>
      </c>
      <c r="AN171" s="28">
        <v>672750</v>
      </c>
      <c r="AO171" s="28">
        <f t="shared" si="2"/>
        <v>140606</v>
      </c>
      <c r="AP171" s="24" t="s">
        <v>1488</v>
      </c>
      <c r="AQ171" s="24"/>
      <c r="AR171" s="24"/>
      <c r="AS171" s="24"/>
      <c r="AT171" s="24" t="e">
        <v>#N/A</v>
      </c>
      <c r="AU171" s="24" t="e">
        <v>#N/A</v>
      </c>
      <c r="AV171" s="24" t="e">
        <v>#N/A</v>
      </c>
      <c r="AW171" s="24"/>
      <c r="AX171" s="24">
        <v>42249</v>
      </c>
      <c r="AY171" s="24" t="s">
        <v>956</v>
      </c>
      <c r="AZ171" s="24" t="s">
        <v>1489</v>
      </c>
      <c r="BA171" s="24" t="s">
        <v>1490</v>
      </c>
      <c r="BB171" s="24"/>
      <c r="BC171" s="24"/>
      <c r="BD171" s="24">
        <v>0</v>
      </c>
      <c r="BE171" s="24">
        <v>0</v>
      </c>
      <c r="BF171" s="23"/>
      <c r="BG171" s="23"/>
      <c r="BH171" s="23">
        <v>42303</v>
      </c>
      <c r="BI171" s="26"/>
      <c r="BJ171" s="26"/>
      <c r="BK171" s="29">
        <v>0</v>
      </c>
      <c r="BL171" s="24" t="s">
        <v>129</v>
      </c>
      <c r="BM171" s="22" t="str">
        <f ca="1">+IF(Tabla1[[#This Row],[FECHA INGRESO]]&gt;=44986,IF((TODAY()-Tabla1[[#This Row],[FECHA INGRESO]])&gt;=50,"ALERTA","TODAVÍA FALTA"),"N/A")</f>
        <v>N/A</v>
      </c>
      <c r="BN171" s="7">
        <f>IFERROR((_xlfn.DAYS(Tabla1[[#This Row],[FECHA INGRESO]],Tabla1[[#This Row],[FECHA RETIRO]]))/30,"")</f>
        <v>-7.9333333333333336</v>
      </c>
    </row>
    <row r="172" spans="1:66" ht="15" customHeight="1" x14ac:dyDescent="0.35">
      <c r="A172" s="31">
        <v>1018484880</v>
      </c>
      <c r="B172" s="22" t="s">
        <v>1491</v>
      </c>
      <c r="C172" s="23">
        <v>42065</v>
      </c>
      <c r="D172" s="23" t="s">
        <v>582</v>
      </c>
      <c r="E172" s="23" t="s">
        <v>77</v>
      </c>
      <c r="F172" s="23" t="s">
        <v>70</v>
      </c>
      <c r="G172" s="24"/>
      <c r="H172" s="24">
        <v>24050774566</v>
      </c>
      <c r="I172" s="24" t="s">
        <v>95</v>
      </c>
      <c r="J172" s="24">
        <f>DATEDIF(Tabla1[[#This Row],[FECHA DE NACIMIENTO]],Tabla1[[#This Row],[FECHA ACTUAL]],"Y")</f>
        <v>27</v>
      </c>
      <c r="K172" s="24" t="s">
        <v>73</v>
      </c>
      <c r="L172" s="24" t="s">
        <v>112</v>
      </c>
      <c r="M172" s="24" t="s">
        <v>77</v>
      </c>
      <c r="N172" s="24" t="s">
        <v>77</v>
      </c>
      <c r="O172" s="24">
        <v>2</v>
      </c>
      <c r="P172" s="24" t="s">
        <v>101</v>
      </c>
      <c r="Q172" s="23">
        <v>35172</v>
      </c>
      <c r="R172" s="24" t="s">
        <v>76</v>
      </c>
      <c r="S172" s="25">
        <v>45119</v>
      </c>
      <c r="T172" s="24">
        <v>4587869</v>
      </c>
      <c r="U172" s="24" t="s">
        <v>1492</v>
      </c>
      <c r="V172" s="24" t="e">
        <v>#N/A</v>
      </c>
      <c r="W172" s="24" t="s">
        <v>1493</v>
      </c>
      <c r="X172" s="24" t="s">
        <v>1494</v>
      </c>
      <c r="Y172" s="24" t="s">
        <v>1495</v>
      </c>
      <c r="Z172" s="24" t="s">
        <v>117</v>
      </c>
      <c r="AA172" s="24">
        <v>3052626156</v>
      </c>
      <c r="AB172" s="24" t="s">
        <v>77</v>
      </c>
      <c r="AC172" s="24" t="s">
        <v>77</v>
      </c>
      <c r="AD172" s="24" t="s">
        <v>77</v>
      </c>
      <c r="AE172" s="26" t="s">
        <v>183</v>
      </c>
      <c r="AF172" s="26" t="s">
        <v>1496</v>
      </c>
      <c r="AG172" s="26" t="s">
        <v>1497</v>
      </c>
      <c r="AH172" s="27" t="s">
        <v>867</v>
      </c>
      <c r="AI172" s="27" t="s">
        <v>164</v>
      </c>
      <c r="AJ172" s="27" t="s">
        <v>164</v>
      </c>
      <c r="AK172" s="24" t="s">
        <v>121</v>
      </c>
      <c r="AL172" s="24" t="s">
        <v>868</v>
      </c>
      <c r="AM172" s="23">
        <v>42065</v>
      </c>
      <c r="AN172" s="28">
        <v>666902.25</v>
      </c>
      <c r="AO172" s="28">
        <f t="shared" si="2"/>
        <v>140606</v>
      </c>
      <c r="AP172" s="24"/>
      <c r="AQ172" s="24"/>
      <c r="AR172" s="24"/>
      <c r="AS172" s="24"/>
      <c r="AT172" s="24" t="e">
        <v>#N/A</v>
      </c>
      <c r="AU172" s="24" t="e">
        <v>#N/A</v>
      </c>
      <c r="AV172" s="24" t="e">
        <v>#N/A</v>
      </c>
      <c r="AW172" s="24"/>
      <c r="AX172" s="24"/>
      <c r="AY172" s="24"/>
      <c r="AZ172" s="24"/>
      <c r="BA172" s="24"/>
      <c r="BB172" s="24"/>
      <c r="BC172" s="24"/>
      <c r="BD172" s="24" t="e">
        <v>#N/A</v>
      </c>
      <c r="BE172" s="24" t="e">
        <v>#N/A</v>
      </c>
      <c r="BF172" s="23"/>
      <c r="BG172" s="23"/>
      <c r="BH172" s="23">
        <v>42359</v>
      </c>
      <c r="BI172" s="26"/>
      <c r="BJ172" s="26"/>
      <c r="BK172" s="29">
        <v>0</v>
      </c>
      <c r="BL172" s="24" t="s">
        <v>129</v>
      </c>
      <c r="BM172" s="22" t="str">
        <f ca="1">+IF(Tabla1[[#This Row],[FECHA INGRESO]]&gt;=44986,IF((TODAY()-Tabla1[[#This Row],[FECHA INGRESO]])&gt;=50,"ALERTA","TODAVÍA FALTA"),"N/A")</f>
        <v>N/A</v>
      </c>
      <c r="BN172" s="7">
        <f>IFERROR((_xlfn.DAYS(Tabla1[[#This Row],[FECHA INGRESO]],Tabla1[[#This Row],[FECHA RETIRO]]))/30,"")</f>
        <v>-9.8000000000000007</v>
      </c>
    </row>
    <row r="173" spans="1:66" ht="15" customHeight="1" x14ac:dyDescent="0.35">
      <c r="A173" s="31">
        <v>52869554</v>
      </c>
      <c r="B173" s="22" t="s">
        <v>1498</v>
      </c>
      <c r="C173" s="23">
        <v>42065</v>
      </c>
      <c r="D173" s="23" t="s">
        <v>266</v>
      </c>
      <c r="E173" s="23" t="s">
        <v>111</v>
      </c>
      <c r="F173" s="23" t="s">
        <v>70</v>
      </c>
      <c r="G173" s="24"/>
      <c r="H173" s="24">
        <v>24051244284</v>
      </c>
      <c r="I173" s="24" t="s">
        <v>95</v>
      </c>
      <c r="J173" s="24">
        <f>DATEDIF(Tabla1[[#This Row],[FECHA DE NACIMIENTO]],Tabla1[[#This Row],[FECHA ACTUAL]],"Y")</f>
        <v>40</v>
      </c>
      <c r="K173" s="24" t="s">
        <v>96</v>
      </c>
      <c r="L173" s="24" t="s">
        <v>74</v>
      </c>
      <c r="M173" s="24">
        <v>1</v>
      </c>
      <c r="N173" s="24">
        <v>1</v>
      </c>
      <c r="O173" s="24">
        <v>4</v>
      </c>
      <c r="P173" s="24" t="s">
        <v>101</v>
      </c>
      <c r="Q173" s="23">
        <v>30300</v>
      </c>
      <c r="R173" s="24" t="s">
        <v>76</v>
      </c>
      <c r="S173" s="25">
        <v>45119</v>
      </c>
      <c r="T173" s="24">
        <v>5261083</v>
      </c>
      <c r="U173" s="24">
        <v>3105806911</v>
      </c>
      <c r="V173" s="24" t="e">
        <v>#N/A</v>
      </c>
      <c r="W173" s="24" t="s">
        <v>1499</v>
      </c>
      <c r="X173" s="24" t="s">
        <v>1500</v>
      </c>
      <c r="Y173" s="24" t="s">
        <v>1501</v>
      </c>
      <c r="Z173" s="24" t="s">
        <v>82</v>
      </c>
      <c r="AA173" s="24">
        <v>3122475755</v>
      </c>
      <c r="AB173" s="24" t="s">
        <v>77</v>
      </c>
      <c r="AC173" s="24" t="s">
        <v>77</v>
      </c>
      <c r="AD173" s="24" t="s">
        <v>77</v>
      </c>
      <c r="AE173" s="26" t="s">
        <v>84</v>
      </c>
      <c r="AF173" s="26" t="s">
        <v>103</v>
      </c>
      <c r="AG173" s="26" t="s">
        <v>1502</v>
      </c>
      <c r="AH173" s="27" t="s">
        <v>119</v>
      </c>
      <c r="AI173" s="27" t="s">
        <v>1503</v>
      </c>
      <c r="AJ173" s="27" t="s">
        <v>120</v>
      </c>
      <c r="AK173" s="24" t="s">
        <v>121</v>
      </c>
      <c r="AL173" s="24" t="s">
        <v>90</v>
      </c>
      <c r="AM173" s="23">
        <v>42065</v>
      </c>
      <c r="AN173" s="28">
        <v>1811250</v>
      </c>
      <c r="AO173" s="28">
        <f t="shared" si="2"/>
        <v>140606</v>
      </c>
      <c r="AP173" s="24"/>
      <c r="AQ173" s="24"/>
      <c r="AR173" s="24"/>
      <c r="AS173" s="24"/>
      <c r="AT173" s="24" t="e">
        <v>#N/A</v>
      </c>
      <c r="AU173" s="24" t="e">
        <v>#N/A</v>
      </c>
      <c r="AV173" s="24" t="e">
        <v>#N/A</v>
      </c>
      <c r="AW173" s="24"/>
      <c r="AX173" s="24"/>
      <c r="AY173" s="24" t="s">
        <v>609</v>
      </c>
      <c r="AZ173" s="24"/>
      <c r="BA173" s="24"/>
      <c r="BB173" s="24"/>
      <c r="BC173" s="24"/>
      <c r="BD173" s="24">
        <v>0</v>
      </c>
      <c r="BE173" s="24">
        <v>0</v>
      </c>
      <c r="BF173" s="23" t="s">
        <v>1504</v>
      </c>
      <c r="BG173" s="23">
        <v>42745</v>
      </c>
      <c r="BH173" s="23">
        <v>42767</v>
      </c>
      <c r="BI173" s="26" t="s">
        <v>127</v>
      </c>
      <c r="BJ173" s="26" t="s">
        <v>337</v>
      </c>
      <c r="BK173" s="29">
        <v>0</v>
      </c>
      <c r="BL173" s="24" t="s">
        <v>129</v>
      </c>
      <c r="BM173" s="22" t="str">
        <f ca="1">+IF(Tabla1[[#This Row],[FECHA INGRESO]]&gt;=44986,IF((TODAY()-Tabla1[[#This Row],[FECHA INGRESO]])&gt;=50,"ALERTA","TODAVÍA FALTA"),"N/A")</f>
        <v>N/A</v>
      </c>
      <c r="BN173" s="7">
        <f>IFERROR((_xlfn.DAYS(Tabla1[[#This Row],[FECHA INGRESO]],Tabla1[[#This Row],[FECHA RETIRO]]))/30,"")</f>
        <v>-23.4</v>
      </c>
    </row>
    <row r="174" spans="1:66" ht="15" customHeight="1" x14ac:dyDescent="0.35">
      <c r="A174" s="31">
        <v>1019030896</v>
      </c>
      <c r="B174" s="22" t="s">
        <v>1505</v>
      </c>
      <c r="C174" s="23">
        <v>42065</v>
      </c>
      <c r="D174" s="23" t="s">
        <v>188</v>
      </c>
      <c r="E174" s="23" t="s">
        <v>1274</v>
      </c>
      <c r="F174" s="23" t="s">
        <v>70</v>
      </c>
      <c r="G174" s="24"/>
      <c r="H174" s="24">
        <v>24051248635</v>
      </c>
      <c r="I174" s="24" t="s">
        <v>72</v>
      </c>
      <c r="J174" s="24">
        <f>DATEDIF(Tabla1[[#This Row],[FECHA DE NACIMIENTO]],Tabla1[[#This Row],[FECHA ACTUAL]],"Y")</f>
        <v>34</v>
      </c>
      <c r="K174" s="24" t="s">
        <v>73</v>
      </c>
      <c r="L174" s="24" t="s">
        <v>112</v>
      </c>
      <c r="M174" s="24">
        <v>0</v>
      </c>
      <c r="N174" s="24">
        <v>0</v>
      </c>
      <c r="O174" s="24">
        <v>3</v>
      </c>
      <c r="P174" s="24" t="s">
        <v>101</v>
      </c>
      <c r="Q174" s="23">
        <v>32563</v>
      </c>
      <c r="R174" s="24" t="s">
        <v>76</v>
      </c>
      <c r="S174" s="25">
        <v>45119</v>
      </c>
      <c r="T174" s="24" t="s">
        <v>77</v>
      </c>
      <c r="U174" s="24">
        <v>3204039898</v>
      </c>
      <c r="V174" s="24" t="e">
        <v>#N/A</v>
      </c>
      <c r="W174" s="24" t="s">
        <v>1506</v>
      </c>
      <c r="X174" s="24" t="s">
        <v>1507</v>
      </c>
      <c r="Y174" s="24" t="s">
        <v>1508</v>
      </c>
      <c r="Z174" s="24" t="s">
        <v>162</v>
      </c>
      <c r="AA174" s="24">
        <v>3202262200</v>
      </c>
      <c r="AB174" s="24" t="s">
        <v>77</v>
      </c>
      <c r="AC174" s="24" t="s">
        <v>77</v>
      </c>
      <c r="AD174" s="24" t="s">
        <v>77</v>
      </c>
      <c r="AE174" s="26" t="s">
        <v>151</v>
      </c>
      <c r="AF174" s="26"/>
      <c r="AG174" s="26" t="s">
        <v>1509</v>
      </c>
      <c r="AH174" s="27" t="s">
        <v>324</v>
      </c>
      <c r="AI174" s="27" t="s">
        <v>487</v>
      </c>
      <c r="AJ174" s="27" t="s">
        <v>487</v>
      </c>
      <c r="AK174" s="24" t="s">
        <v>121</v>
      </c>
      <c r="AL174" s="24"/>
      <c r="AM174" s="23">
        <v>42065</v>
      </c>
      <c r="AN174" s="28">
        <v>672750</v>
      </c>
      <c r="AO174" s="28">
        <f t="shared" si="2"/>
        <v>140606</v>
      </c>
      <c r="AP174" s="24"/>
      <c r="AQ174" s="24"/>
      <c r="AR174" s="24"/>
      <c r="AS174" s="24"/>
      <c r="AT174" s="24" t="e">
        <v>#N/A</v>
      </c>
      <c r="AU174" s="24" t="e">
        <v>#N/A</v>
      </c>
      <c r="AV174" s="24" t="e">
        <v>#N/A</v>
      </c>
      <c r="AW174" s="24"/>
      <c r="AX174" s="24"/>
      <c r="AY174" s="24"/>
      <c r="AZ174" s="24" t="s">
        <v>1510</v>
      </c>
      <c r="BA174" s="24"/>
      <c r="BB174" s="24"/>
      <c r="BC174" s="24"/>
      <c r="BD174" s="24">
        <v>0</v>
      </c>
      <c r="BE174" s="24">
        <v>0</v>
      </c>
      <c r="BF174" s="23"/>
      <c r="BG174" s="23"/>
      <c r="BH174" s="23">
        <v>42339</v>
      </c>
      <c r="BI174" s="26"/>
      <c r="BJ174" s="26"/>
      <c r="BK174" s="29">
        <v>0</v>
      </c>
      <c r="BL174" s="24" t="s">
        <v>129</v>
      </c>
      <c r="BM174" s="22" t="str">
        <f ca="1">+IF(Tabla1[[#This Row],[FECHA INGRESO]]&gt;=44986,IF((TODAY()-Tabla1[[#This Row],[FECHA INGRESO]])&gt;=50,"ALERTA","TODAVÍA FALTA"),"N/A")</f>
        <v>N/A</v>
      </c>
      <c r="BN174" s="7">
        <f>IFERROR((_xlfn.DAYS(Tabla1[[#This Row],[FECHA INGRESO]],Tabla1[[#This Row],[FECHA RETIRO]]))/30,"")</f>
        <v>-9.1333333333333329</v>
      </c>
    </row>
    <row r="175" spans="1:66" ht="15" customHeight="1" x14ac:dyDescent="0.35">
      <c r="A175" s="31">
        <v>1030547998</v>
      </c>
      <c r="B175" s="22" t="s">
        <v>1511</v>
      </c>
      <c r="C175" s="23">
        <v>42065</v>
      </c>
      <c r="D175" s="23" t="s">
        <v>188</v>
      </c>
      <c r="E175" s="24" t="s">
        <v>94</v>
      </c>
      <c r="F175" s="23" t="s">
        <v>70</v>
      </c>
      <c r="G175" s="24"/>
      <c r="H175" s="24">
        <v>24051199687</v>
      </c>
      <c r="I175" s="24" t="s">
        <v>95</v>
      </c>
      <c r="J175" s="24">
        <f>DATEDIF(Tabla1[[#This Row],[FECHA DE NACIMIENTO]],Tabla1[[#This Row],[FECHA ACTUAL]],"Y")</f>
        <v>34</v>
      </c>
      <c r="K175" s="24" t="s">
        <v>73</v>
      </c>
      <c r="L175" s="24" t="s">
        <v>112</v>
      </c>
      <c r="M175" s="24">
        <v>2</v>
      </c>
      <c r="N175" s="24">
        <v>2</v>
      </c>
      <c r="O175" s="24">
        <v>2</v>
      </c>
      <c r="P175" s="24" t="s">
        <v>101</v>
      </c>
      <c r="Q175" s="23">
        <v>32365</v>
      </c>
      <c r="R175" s="24" t="s">
        <v>76</v>
      </c>
      <c r="S175" s="25">
        <v>45119</v>
      </c>
      <c r="T175" s="24">
        <v>7834911</v>
      </c>
      <c r="U175" s="24">
        <v>3118803430</v>
      </c>
      <c r="V175" s="24" t="s">
        <v>1512</v>
      </c>
      <c r="W175" s="24" t="s">
        <v>1513</v>
      </c>
      <c r="X175" s="24" t="s">
        <v>1514</v>
      </c>
      <c r="Y175" s="24" t="s">
        <v>1515</v>
      </c>
      <c r="Z175" s="24" t="s">
        <v>117</v>
      </c>
      <c r="AA175" s="24">
        <v>3103321502</v>
      </c>
      <c r="AB175" s="24" t="s">
        <v>77</v>
      </c>
      <c r="AC175" s="24" t="s">
        <v>77</v>
      </c>
      <c r="AD175" s="24" t="s">
        <v>77</v>
      </c>
      <c r="AE175" s="26" t="s">
        <v>183</v>
      </c>
      <c r="AF175" s="26" t="s">
        <v>1516</v>
      </c>
      <c r="AG175" s="26" t="s">
        <v>1517</v>
      </c>
      <c r="AH175" s="27" t="s">
        <v>184</v>
      </c>
      <c r="AI175" s="27" t="s">
        <v>795</v>
      </c>
      <c r="AJ175" s="27" t="s">
        <v>487</v>
      </c>
      <c r="AK175" s="24" t="s">
        <v>121</v>
      </c>
      <c r="AL175" s="24" t="s">
        <v>90</v>
      </c>
      <c r="AM175" s="23">
        <v>42065</v>
      </c>
      <c r="AN175" s="28">
        <v>808585.47</v>
      </c>
      <c r="AO175" s="28">
        <f t="shared" si="2"/>
        <v>140606</v>
      </c>
      <c r="AP175" s="24"/>
      <c r="AQ175" s="24" t="s">
        <v>1518</v>
      </c>
      <c r="AR175" s="24" t="s">
        <v>1518</v>
      </c>
      <c r="AS175" s="24">
        <v>4.53</v>
      </c>
      <c r="AT175" s="24">
        <v>68</v>
      </c>
      <c r="AU175" s="24" t="e">
        <v>#N/A</v>
      </c>
      <c r="AV175" s="24" t="e">
        <v>#N/A</v>
      </c>
      <c r="AW175" s="24"/>
      <c r="AX175" s="24"/>
      <c r="AY175" s="24"/>
      <c r="AZ175" s="24"/>
      <c r="BA175" s="24"/>
      <c r="BB175" s="24"/>
      <c r="BC175" s="24"/>
      <c r="BD175" s="24">
        <v>0</v>
      </c>
      <c r="BE175" s="24">
        <v>0</v>
      </c>
      <c r="BF175" s="23" t="s">
        <v>1519</v>
      </c>
      <c r="BG175" s="23" t="s">
        <v>1520</v>
      </c>
      <c r="BH175" s="23">
        <v>43273</v>
      </c>
      <c r="BI175" s="26" t="s">
        <v>127</v>
      </c>
      <c r="BJ175" s="26" t="s">
        <v>128</v>
      </c>
      <c r="BK175" s="29">
        <v>119356</v>
      </c>
      <c r="BL175" s="24" t="s">
        <v>129</v>
      </c>
      <c r="BM175" s="22" t="str">
        <f ca="1">+IF(Tabla1[[#This Row],[FECHA INGRESO]]&gt;=44986,IF((TODAY()-Tabla1[[#This Row],[FECHA INGRESO]])&gt;=50,"ALERTA","TODAVÍA FALTA"),"N/A")</f>
        <v>N/A</v>
      </c>
      <c r="BN175" s="7">
        <f>IFERROR((_xlfn.DAYS(Tabla1[[#This Row],[FECHA INGRESO]],Tabla1[[#This Row],[FECHA RETIRO]]))/30,"")</f>
        <v>-40.266666666666666</v>
      </c>
    </row>
    <row r="176" spans="1:66" ht="15" customHeight="1" x14ac:dyDescent="0.35">
      <c r="A176" s="31">
        <v>1152697951</v>
      </c>
      <c r="B176" s="22" t="s">
        <v>1521</v>
      </c>
      <c r="C176" s="23">
        <v>42065</v>
      </c>
      <c r="D176" s="23" t="s">
        <v>582</v>
      </c>
      <c r="E176" s="23" t="s">
        <v>111</v>
      </c>
      <c r="F176" s="23" t="s">
        <v>70</v>
      </c>
      <c r="G176" s="24"/>
      <c r="H176" s="24">
        <v>24050457746</v>
      </c>
      <c r="I176" s="24" t="s">
        <v>95</v>
      </c>
      <c r="J176" s="24">
        <f>DATEDIF(Tabla1[[#This Row],[FECHA DE NACIMIENTO]],Tabla1[[#This Row],[FECHA ACTUAL]],"Y")</f>
        <v>28</v>
      </c>
      <c r="K176" s="24" t="s">
        <v>73</v>
      </c>
      <c r="L176" s="24" t="s">
        <v>112</v>
      </c>
      <c r="M176" s="24" t="s">
        <v>77</v>
      </c>
      <c r="N176" s="24" t="s">
        <v>77</v>
      </c>
      <c r="O176" s="24">
        <v>2</v>
      </c>
      <c r="P176" s="24" t="s">
        <v>75</v>
      </c>
      <c r="Q176" s="23">
        <v>34746</v>
      </c>
      <c r="R176" s="24" t="s">
        <v>830</v>
      </c>
      <c r="S176" s="25">
        <v>45119</v>
      </c>
      <c r="T176" s="24">
        <v>4210614</v>
      </c>
      <c r="U176" s="24">
        <v>3004688868</v>
      </c>
      <c r="V176" s="24" t="s">
        <v>1522</v>
      </c>
      <c r="W176" s="24" t="s">
        <v>1523</v>
      </c>
      <c r="X176" s="24" t="s">
        <v>833</v>
      </c>
      <c r="Y176" s="24" t="s">
        <v>1524</v>
      </c>
      <c r="Z176" s="24" t="s">
        <v>567</v>
      </c>
      <c r="AA176" s="24">
        <v>6065559</v>
      </c>
      <c r="AB176" s="24" t="s">
        <v>77</v>
      </c>
      <c r="AC176" s="24" t="s">
        <v>77</v>
      </c>
      <c r="AD176" s="24" t="s">
        <v>77</v>
      </c>
      <c r="AE176" s="26" t="s">
        <v>151</v>
      </c>
      <c r="AF176" s="26"/>
      <c r="AG176" s="26" t="s">
        <v>223</v>
      </c>
      <c r="AH176" s="27" t="s">
        <v>163</v>
      </c>
      <c r="AI176" s="27" t="s">
        <v>1026</v>
      </c>
      <c r="AJ176" s="27" t="s">
        <v>1027</v>
      </c>
      <c r="AK176" s="24" t="s">
        <v>121</v>
      </c>
      <c r="AL176" s="24" t="s">
        <v>90</v>
      </c>
      <c r="AM176" s="23">
        <v>42065</v>
      </c>
      <c r="AN176" s="28">
        <v>1242000</v>
      </c>
      <c r="AO176" s="28">
        <f t="shared" si="2"/>
        <v>140606</v>
      </c>
      <c r="AP176" s="24"/>
      <c r="AQ176" s="24" t="s">
        <v>139</v>
      </c>
      <c r="AR176" s="24" t="s">
        <v>139</v>
      </c>
      <c r="AS176" s="24">
        <v>4.03</v>
      </c>
      <c r="AT176" s="24" t="e">
        <v>#N/A</v>
      </c>
      <c r="AU176" s="24" t="e">
        <v>#N/A</v>
      </c>
      <c r="AV176" s="24" t="e">
        <v>#N/A</v>
      </c>
      <c r="AW176" s="24"/>
      <c r="AX176" s="24"/>
      <c r="AY176" s="24"/>
      <c r="AZ176" s="24"/>
      <c r="BA176" s="24"/>
      <c r="BB176" s="24"/>
      <c r="BC176" s="24"/>
      <c r="BD176" s="24">
        <v>0</v>
      </c>
      <c r="BE176" s="24">
        <v>0</v>
      </c>
      <c r="BF176" s="23">
        <v>42772</v>
      </c>
      <c r="BG176" s="23">
        <v>42789</v>
      </c>
      <c r="BH176" s="23">
        <v>43333</v>
      </c>
      <c r="BI176" s="26" t="s">
        <v>127</v>
      </c>
      <c r="BJ176" s="26" t="s">
        <v>337</v>
      </c>
      <c r="BK176" s="29">
        <v>281667</v>
      </c>
      <c r="BL176" s="24" t="s">
        <v>129</v>
      </c>
      <c r="BM176" s="22" t="str">
        <f ca="1">+IF(Tabla1[[#This Row],[FECHA INGRESO]]&gt;=44986,IF((TODAY()-Tabla1[[#This Row],[FECHA INGRESO]])&gt;=50,"ALERTA","TODAVÍA FALTA"),"N/A")</f>
        <v>N/A</v>
      </c>
      <c r="BN176" s="7">
        <f>IFERROR((_xlfn.DAYS(Tabla1[[#This Row],[FECHA INGRESO]],Tabla1[[#This Row],[FECHA RETIRO]]))/30,"")</f>
        <v>-42.266666666666666</v>
      </c>
    </row>
    <row r="177" spans="1:66" ht="15" customHeight="1" x14ac:dyDescent="0.35">
      <c r="A177" s="31">
        <v>1037599140</v>
      </c>
      <c r="B177" s="22" t="s">
        <v>1525</v>
      </c>
      <c r="C177" s="23">
        <v>42066</v>
      </c>
      <c r="D177" s="23" t="s">
        <v>582</v>
      </c>
      <c r="E177" s="24" t="s">
        <v>94</v>
      </c>
      <c r="F177" s="23" t="s">
        <v>70</v>
      </c>
      <c r="G177" s="24"/>
      <c r="H177" s="24">
        <v>24050860188</v>
      </c>
      <c r="I177" s="24" t="s">
        <v>95</v>
      </c>
      <c r="J177" s="24">
        <f>DATEDIF(Tabla1[[#This Row],[FECHA DE NACIMIENTO]],Tabla1[[#This Row],[FECHA ACTUAL]],"Y")</f>
        <v>33</v>
      </c>
      <c r="K177" s="24" t="s">
        <v>73</v>
      </c>
      <c r="L177" s="24" t="s">
        <v>234</v>
      </c>
      <c r="M177" s="24">
        <v>2</v>
      </c>
      <c r="N177" s="24">
        <v>2</v>
      </c>
      <c r="O177" s="24">
        <v>2</v>
      </c>
      <c r="P177" s="24" t="s">
        <v>75</v>
      </c>
      <c r="Q177" s="23">
        <v>32789</v>
      </c>
      <c r="R177" s="24" t="s">
        <v>1526</v>
      </c>
      <c r="S177" s="25">
        <v>45119</v>
      </c>
      <c r="T177" s="24">
        <v>3024147</v>
      </c>
      <c r="U177" s="24">
        <v>3013273990</v>
      </c>
      <c r="V177" s="24" t="s">
        <v>1527</v>
      </c>
      <c r="W177" s="24" t="s">
        <v>1528</v>
      </c>
      <c r="X177" s="24" t="s">
        <v>1529</v>
      </c>
      <c r="Y177" s="24" t="s">
        <v>1530</v>
      </c>
      <c r="Z177" s="24" t="s">
        <v>117</v>
      </c>
      <c r="AA177" s="24">
        <v>2762116</v>
      </c>
      <c r="AB177" s="24" t="s">
        <v>77</v>
      </c>
      <c r="AC177" s="24" t="s">
        <v>77</v>
      </c>
      <c r="AD177" s="24" t="s">
        <v>77</v>
      </c>
      <c r="AE177" s="26" t="s">
        <v>183</v>
      </c>
      <c r="AF177" s="26"/>
      <c r="AG177" s="26" t="s">
        <v>1482</v>
      </c>
      <c r="AH177" s="27" t="s">
        <v>184</v>
      </c>
      <c r="AI177" s="27" t="s">
        <v>925</v>
      </c>
      <c r="AJ177" s="27" t="s">
        <v>487</v>
      </c>
      <c r="AK177" s="24" t="s">
        <v>121</v>
      </c>
      <c r="AL177" s="24" t="s">
        <v>90</v>
      </c>
      <c r="AM177" s="23">
        <v>42066</v>
      </c>
      <c r="AN177" s="28">
        <v>776250</v>
      </c>
      <c r="AO177" s="28">
        <f t="shared" si="2"/>
        <v>140606</v>
      </c>
      <c r="AP177" s="24" t="s">
        <v>1182</v>
      </c>
      <c r="AQ177" s="24" t="s">
        <v>412</v>
      </c>
      <c r="AR177" s="24" t="s">
        <v>517</v>
      </c>
      <c r="AS177" s="24"/>
      <c r="AT177" s="24" t="e">
        <v>#N/A</v>
      </c>
      <c r="AU177" s="24" t="e">
        <v>#N/A</v>
      </c>
      <c r="AV177" s="24" t="e">
        <v>#N/A</v>
      </c>
      <c r="AW177" s="24"/>
      <c r="AX177" s="24"/>
      <c r="AY177" s="24"/>
      <c r="AZ177" s="24"/>
      <c r="BA177" s="24"/>
      <c r="BB177" s="24"/>
      <c r="BC177" s="24"/>
      <c r="BD177" s="24">
        <v>0</v>
      </c>
      <c r="BE177" s="24">
        <v>0</v>
      </c>
      <c r="BF177" s="23"/>
      <c r="BG177" s="23"/>
      <c r="BH177" s="23">
        <v>42870</v>
      </c>
      <c r="BI177" s="26" t="s">
        <v>127</v>
      </c>
      <c r="BJ177" s="26" t="s">
        <v>232</v>
      </c>
      <c r="BK177" s="29">
        <v>0</v>
      </c>
      <c r="BL177" s="24" t="s">
        <v>129</v>
      </c>
      <c r="BM177" s="22" t="str">
        <f ca="1">+IF(Tabla1[[#This Row],[FECHA INGRESO]]&gt;=44986,IF((TODAY()-Tabla1[[#This Row],[FECHA INGRESO]])&gt;=50,"ALERTA","TODAVÍA FALTA"),"N/A")</f>
        <v>N/A</v>
      </c>
      <c r="BN177" s="7">
        <f>IFERROR((_xlfn.DAYS(Tabla1[[#This Row],[FECHA INGRESO]],Tabla1[[#This Row],[FECHA RETIRO]]))/30,"")</f>
        <v>-26.8</v>
      </c>
    </row>
    <row r="178" spans="1:66" ht="15" customHeight="1" x14ac:dyDescent="0.35">
      <c r="A178" s="31">
        <v>1039467178</v>
      </c>
      <c r="B178" s="22" t="s">
        <v>1531</v>
      </c>
      <c r="C178" s="23">
        <v>42066</v>
      </c>
      <c r="D178" s="23" t="s">
        <v>384</v>
      </c>
      <c r="E178" s="23" t="s">
        <v>111</v>
      </c>
      <c r="F178" s="23" t="s">
        <v>70</v>
      </c>
      <c r="G178" s="24"/>
      <c r="H178" s="24">
        <v>24050463284</v>
      </c>
      <c r="I178" s="24" t="s">
        <v>95</v>
      </c>
      <c r="J178" s="24">
        <f>DATEDIF(Tabla1[[#This Row],[FECHA DE NACIMIENTO]],Tabla1[[#This Row],[FECHA ACTUAL]],"Y")</f>
        <v>27</v>
      </c>
      <c r="K178" s="24" t="s">
        <v>73</v>
      </c>
      <c r="L178" s="24" t="s">
        <v>112</v>
      </c>
      <c r="M178" s="24" t="s">
        <v>77</v>
      </c>
      <c r="N178" s="24" t="s">
        <v>77</v>
      </c>
      <c r="O178" s="24">
        <v>2</v>
      </c>
      <c r="P178" s="24" t="s">
        <v>75</v>
      </c>
      <c r="Q178" s="23">
        <v>35228</v>
      </c>
      <c r="R178" s="24" t="s">
        <v>1532</v>
      </c>
      <c r="S178" s="25">
        <v>45119</v>
      </c>
      <c r="T178" s="24">
        <v>2133815</v>
      </c>
      <c r="U178" s="24">
        <v>3015343408</v>
      </c>
      <c r="V178" s="24" t="s">
        <v>1533</v>
      </c>
      <c r="W178" s="24" t="s">
        <v>1534</v>
      </c>
      <c r="X178" s="24" t="s">
        <v>1535</v>
      </c>
      <c r="Y178" s="24" t="s">
        <v>1536</v>
      </c>
      <c r="Z178" s="24" t="s">
        <v>117</v>
      </c>
      <c r="AA178" s="24">
        <v>3217705037</v>
      </c>
      <c r="AB178" s="24" t="s">
        <v>77</v>
      </c>
      <c r="AC178" s="24" t="s">
        <v>77</v>
      </c>
      <c r="AD178" s="24" t="s">
        <v>77</v>
      </c>
      <c r="AE178" s="26" t="s">
        <v>102</v>
      </c>
      <c r="AF178" s="26" t="s">
        <v>1537</v>
      </c>
      <c r="AG178" s="26" t="s">
        <v>1538</v>
      </c>
      <c r="AH178" s="27" t="s">
        <v>184</v>
      </c>
      <c r="AI178" s="27" t="s">
        <v>515</v>
      </c>
      <c r="AJ178" s="27" t="s">
        <v>515</v>
      </c>
      <c r="AK178" s="24" t="s">
        <v>121</v>
      </c>
      <c r="AL178" s="24" t="s">
        <v>90</v>
      </c>
      <c r="AM178" s="23">
        <v>42066</v>
      </c>
      <c r="AN178" s="28">
        <v>724500</v>
      </c>
      <c r="AO178" s="28">
        <f t="shared" si="2"/>
        <v>140606</v>
      </c>
      <c r="AP178" s="24"/>
      <c r="AQ178" s="24" t="s">
        <v>288</v>
      </c>
      <c r="AR178" s="24" t="s">
        <v>823</v>
      </c>
      <c r="AS178" s="24"/>
      <c r="AT178" s="24" t="e">
        <v>#N/A</v>
      </c>
      <c r="AU178" s="24" t="e">
        <v>#N/A</v>
      </c>
      <c r="AV178" s="24" t="e">
        <v>#N/A</v>
      </c>
      <c r="AW178" s="24"/>
      <c r="AX178" s="24"/>
      <c r="AY178" s="24"/>
      <c r="AZ178" s="24"/>
      <c r="BA178" s="24"/>
      <c r="BB178" s="24"/>
      <c r="BC178" s="24"/>
      <c r="BD178" s="24">
        <v>0</v>
      </c>
      <c r="BE178" s="24">
        <v>0</v>
      </c>
      <c r="BF178" s="23">
        <v>42557</v>
      </c>
      <c r="BG178" s="23">
        <v>42576</v>
      </c>
      <c r="BH178" s="23">
        <v>42766</v>
      </c>
      <c r="BI178" s="26" t="s">
        <v>127</v>
      </c>
      <c r="BJ178" s="26" t="s">
        <v>232</v>
      </c>
      <c r="BK178" s="29">
        <v>0</v>
      </c>
      <c r="BL178" s="24" t="s">
        <v>129</v>
      </c>
      <c r="BM178" s="22" t="str">
        <f ca="1">+IF(Tabla1[[#This Row],[FECHA INGRESO]]&gt;=44986,IF((TODAY()-Tabla1[[#This Row],[FECHA INGRESO]])&gt;=50,"ALERTA","TODAVÍA FALTA"),"N/A")</f>
        <v>N/A</v>
      </c>
      <c r="BN178" s="7">
        <f>IFERROR((_xlfn.DAYS(Tabla1[[#This Row],[FECHA INGRESO]],Tabla1[[#This Row],[FECHA RETIRO]]))/30,"")</f>
        <v>-23.333333333333332</v>
      </c>
    </row>
    <row r="179" spans="1:66" ht="15" customHeight="1" x14ac:dyDescent="0.35">
      <c r="A179" s="31">
        <v>1022961603</v>
      </c>
      <c r="B179" s="22" t="s">
        <v>1539</v>
      </c>
      <c r="C179" s="23">
        <v>42066</v>
      </c>
      <c r="D179" s="23" t="s">
        <v>131</v>
      </c>
      <c r="E179" s="23" t="s">
        <v>111</v>
      </c>
      <c r="F179" s="23" t="s">
        <v>70</v>
      </c>
      <c r="G179" s="24"/>
      <c r="H179" s="24">
        <v>24050962370</v>
      </c>
      <c r="I179" s="24" t="s">
        <v>95</v>
      </c>
      <c r="J179" s="24">
        <f>DATEDIF(Tabla1[[#This Row],[FECHA DE NACIMIENTO]],Tabla1[[#This Row],[FECHA ACTUAL]],"Y")</f>
        <v>32</v>
      </c>
      <c r="K179" s="24" t="s">
        <v>73</v>
      </c>
      <c r="L179" s="24" t="s">
        <v>234</v>
      </c>
      <c r="M179" s="24">
        <v>1</v>
      </c>
      <c r="N179" s="24">
        <v>1</v>
      </c>
      <c r="O179" s="24">
        <v>4</v>
      </c>
      <c r="P179" s="24" t="s">
        <v>75</v>
      </c>
      <c r="Q179" s="23">
        <v>33075</v>
      </c>
      <c r="R179" s="24"/>
      <c r="S179" s="25">
        <v>45119</v>
      </c>
      <c r="T179" s="24">
        <v>5046030</v>
      </c>
      <c r="U179" s="24">
        <v>3125635189</v>
      </c>
      <c r="V179" s="24" t="e">
        <v>#N/A</v>
      </c>
      <c r="W179" s="24" t="s">
        <v>1540</v>
      </c>
      <c r="X179" s="24" t="s">
        <v>1170</v>
      </c>
      <c r="Y179" s="24" t="s">
        <v>1541</v>
      </c>
      <c r="Z179" s="24" t="s">
        <v>82</v>
      </c>
      <c r="AA179" s="24">
        <v>3142608379</v>
      </c>
      <c r="AB179" s="24" t="s">
        <v>77</v>
      </c>
      <c r="AC179" s="24" t="s">
        <v>77</v>
      </c>
      <c r="AD179" s="24" t="s">
        <v>77</v>
      </c>
      <c r="AE179" s="26" t="s">
        <v>151</v>
      </c>
      <c r="AF179" s="26"/>
      <c r="AG179" s="26" t="s">
        <v>1542</v>
      </c>
      <c r="AH179" s="27" t="s">
        <v>184</v>
      </c>
      <c r="AI179" s="27" t="s">
        <v>830</v>
      </c>
      <c r="AJ179" s="27" t="s">
        <v>830</v>
      </c>
      <c r="AK179" s="24" t="s">
        <v>121</v>
      </c>
      <c r="AL179" s="24"/>
      <c r="AM179" s="23">
        <v>42066</v>
      </c>
      <c r="AN179" s="28">
        <v>672750</v>
      </c>
      <c r="AO179" s="28">
        <f t="shared" si="2"/>
        <v>140606</v>
      </c>
      <c r="AP179" s="24"/>
      <c r="AQ179" s="24"/>
      <c r="AR179" s="24"/>
      <c r="AS179" s="24"/>
      <c r="AT179" s="24" t="e">
        <v>#N/A</v>
      </c>
      <c r="AU179" s="24" t="e">
        <v>#N/A</v>
      </c>
      <c r="AV179" s="24" t="e">
        <v>#N/A</v>
      </c>
      <c r="AW179" s="24"/>
      <c r="AX179" s="24"/>
      <c r="AY179" s="24"/>
      <c r="AZ179" s="24"/>
      <c r="BA179" s="24"/>
      <c r="BB179" s="24"/>
      <c r="BC179" s="24"/>
      <c r="BD179" s="24">
        <v>0</v>
      </c>
      <c r="BE179" s="24">
        <v>0</v>
      </c>
      <c r="BF179" s="23"/>
      <c r="BG179" s="23"/>
      <c r="BH179" s="23">
        <v>42235</v>
      </c>
      <c r="BI179" s="26"/>
      <c r="BJ179" s="26"/>
      <c r="BK179" s="29">
        <v>0</v>
      </c>
      <c r="BL179" s="24" t="s">
        <v>129</v>
      </c>
      <c r="BM179" s="22" t="str">
        <f ca="1">+IF(Tabla1[[#This Row],[FECHA INGRESO]]&gt;=44986,IF((TODAY()-Tabla1[[#This Row],[FECHA INGRESO]])&gt;=50,"ALERTA","TODAVÍA FALTA"),"N/A")</f>
        <v>N/A</v>
      </c>
      <c r="BN179" s="7">
        <f>IFERROR((_xlfn.DAYS(Tabla1[[#This Row],[FECHA INGRESO]],Tabla1[[#This Row],[FECHA RETIRO]]))/30,"")</f>
        <v>-5.6333333333333337</v>
      </c>
    </row>
    <row r="180" spans="1:66" ht="15" customHeight="1" x14ac:dyDescent="0.35">
      <c r="A180" s="31">
        <v>1072192075</v>
      </c>
      <c r="B180" s="22" t="s">
        <v>1543</v>
      </c>
      <c r="C180" s="23">
        <v>42072</v>
      </c>
      <c r="D180" s="23" t="s">
        <v>188</v>
      </c>
      <c r="E180" s="23" t="s">
        <v>110</v>
      </c>
      <c r="F180" s="23" t="s">
        <v>70</v>
      </c>
      <c r="G180" s="24"/>
      <c r="H180" s="24">
        <v>24051406880</v>
      </c>
      <c r="I180" s="24" t="s">
        <v>95</v>
      </c>
      <c r="J180" s="24">
        <f>DATEDIF(Tabla1[[#This Row],[FECHA DE NACIMIENTO]],Tabla1[[#This Row],[FECHA ACTUAL]],"Y")</f>
        <v>31</v>
      </c>
      <c r="K180" s="24" t="s">
        <v>73</v>
      </c>
      <c r="L180" s="24" t="s">
        <v>112</v>
      </c>
      <c r="M180" s="24" t="s">
        <v>77</v>
      </c>
      <c r="N180" s="24" t="s">
        <v>77</v>
      </c>
      <c r="O180" s="24">
        <v>2</v>
      </c>
      <c r="P180" s="24" t="s">
        <v>101</v>
      </c>
      <c r="Q180" s="23">
        <v>33446</v>
      </c>
      <c r="R180" s="24" t="s">
        <v>1544</v>
      </c>
      <c r="S180" s="25">
        <v>45119</v>
      </c>
      <c r="T180" s="24">
        <v>5295140</v>
      </c>
      <c r="U180" s="24">
        <v>3057050125</v>
      </c>
      <c r="V180" s="24" t="s">
        <v>1545</v>
      </c>
      <c r="W180" s="24" t="s">
        <v>1546</v>
      </c>
      <c r="X180" s="24" t="s">
        <v>1547</v>
      </c>
      <c r="Y180" s="24" t="s">
        <v>1548</v>
      </c>
      <c r="Z180" s="24" t="s">
        <v>162</v>
      </c>
      <c r="AA180" s="24">
        <v>3138752300</v>
      </c>
      <c r="AB180" s="24" t="s">
        <v>77</v>
      </c>
      <c r="AC180" s="24" t="s">
        <v>77</v>
      </c>
      <c r="AD180" s="24" t="s">
        <v>77</v>
      </c>
      <c r="AE180" s="26" t="s">
        <v>183</v>
      </c>
      <c r="AF180" s="26" t="s">
        <v>1549</v>
      </c>
      <c r="AG180" s="26" t="s">
        <v>899</v>
      </c>
      <c r="AH180" s="27" t="s">
        <v>184</v>
      </c>
      <c r="AI180" s="27" t="s">
        <v>487</v>
      </c>
      <c r="AJ180" s="27" t="s">
        <v>487</v>
      </c>
      <c r="AK180" s="24" t="s">
        <v>121</v>
      </c>
      <c r="AL180" s="24"/>
      <c r="AM180" s="23">
        <v>42072</v>
      </c>
      <c r="AN180" s="28">
        <v>724500</v>
      </c>
      <c r="AO180" s="28">
        <f t="shared" si="2"/>
        <v>140606</v>
      </c>
      <c r="AP180" s="24"/>
      <c r="AQ180" s="24"/>
      <c r="AR180" s="24"/>
      <c r="AS180" s="24"/>
      <c r="AT180" s="24" t="e">
        <v>#N/A</v>
      </c>
      <c r="AU180" s="24" t="e">
        <v>#N/A</v>
      </c>
      <c r="AV180" s="24" t="e">
        <v>#N/A</v>
      </c>
      <c r="AW180" s="24"/>
      <c r="AX180" s="24"/>
      <c r="AY180" s="24"/>
      <c r="AZ180" s="24"/>
      <c r="BA180" s="24"/>
      <c r="BB180" s="24"/>
      <c r="BC180" s="24"/>
      <c r="BD180" s="24">
        <v>0</v>
      </c>
      <c r="BE180" s="24">
        <v>1</v>
      </c>
      <c r="BF180" s="23">
        <v>42556</v>
      </c>
      <c r="BG180" s="23">
        <v>42574</v>
      </c>
      <c r="BH180" s="23">
        <v>42682</v>
      </c>
      <c r="BI180" s="26" t="s">
        <v>127</v>
      </c>
      <c r="BJ180" s="26" t="s">
        <v>1550</v>
      </c>
      <c r="BK180" s="29">
        <v>0</v>
      </c>
      <c r="BL180" s="24" t="s">
        <v>129</v>
      </c>
      <c r="BM180" s="22" t="str">
        <f ca="1">+IF(Tabla1[[#This Row],[FECHA INGRESO]]&gt;=44986,IF((TODAY()-Tabla1[[#This Row],[FECHA INGRESO]])&gt;=50,"ALERTA","TODAVÍA FALTA"),"N/A")</f>
        <v>N/A</v>
      </c>
      <c r="BN180" s="7">
        <f>IFERROR((_xlfn.DAYS(Tabla1[[#This Row],[FECHA INGRESO]],Tabla1[[#This Row],[FECHA RETIRO]]))/30,"")</f>
        <v>-20.333333333333332</v>
      </c>
    </row>
    <row r="181" spans="1:66" ht="15" customHeight="1" x14ac:dyDescent="0.35">
      <c r="A181" s="31">
        <v>1022935308</v>
      </c>
      <c r="B181" s="22" t="s">
        <v>1551</v>
      </c>
      <c r="C181" s="23">
        <v>42072</v>
      </c>
      <c r="D181" s="23" t="s">
        <v>93</v>
      </c>
      <c r="E181" s="23" t="s">
        <v>111</v>
      </c>
      <c r="F181" s="23" t="s">
        <v>70</v>
      </c>
      <c r="G181" s="24"/>
      <c r="H181" s="24">
        <v>24051388331</v>
      </c>
      <c r="I181" s="24" t="s">
        <v>95</v>
      </c>
      <c r="J181" s="24">
        <f>DATEDIF(Tabla1[[#This Row],[FECHA DE NACIMIENTO]],Tabla1[[#This Row],[FECHA ACTUAL]],"Y")</f>
        <v>35</v>
      </c>
      <c r="K181" s="24" t="s">
        <v>73</v>
      </c>
      <c r="L181" s="24" t="s">
        <v>234</v>
      </c>
      <c r="M181" s="24" t="s">
        <v>77</v>
      </c>
      <c r="N181" s="24" t="s">
        <v>77</v>
      </c>
      <c r="O181" s="24">
        <v>2</v>
      </c>
      <c r="P181" s="24" t="s">
        <v>101</v>
      </c>
      <c r="Q181" s="23">
        <v>31977</v>
      </c>
      <c r="R181" s="24" t="s">
        <v>76</v>
      </c>
      <c r="S181" s="25">
        <v>45119</v>
      </c>
      <c r="T181" s="24" t="s">
        <v>77</v>
      </c>
      <c r="U181" s="24">
        <v>3102326652</v>
      </c>
      <c r="V181" s="24" t="s">
        <v>1552</v>
      </c>
      <c r="W181" s="24" t="s">
        <v>1553</v>
      </c>
      <c r="X181" s="24" t="s">
        <v>1554</v>
      </c>
      <c r="Y181" s="24" t="s">
        <v>1555</v>
      </c>
      <c r="Z181" s="24" t="s">
        <v>82</v>
      </c>
      <c r="AA181" s="24">
        <v>3146405003</v>
      </c>
      <c r="AB181" s="24" t="s">
        <v>77</v>
      </c>
      <c r="AC181" s="24" t="s">
        <v>77</v>
      </c>
      <c r="AD181" s="24" t="s">
        <v>77</v>
      </c>
      <c r="AE181" s="26" t="s">
        <v>151</v>
      </c>
      <c r="AF181" s="26"/>
      <c r="AG181" s="26" t="s">
        <v>1509</v>
      </c>
      <c r="AH181" s="27" t="s">
        <v>184</v>
      </c>
      <c r="AI181" s="27" t="s">
        <v>120</v>
      </c>
      <c r="AJ181" s="27" t="s">
        <v>120</v>
      </c>
      <c r="AK181" s="24" t="s">
        <v>121</v>
      </c>
      <c r="AL181" s="24"/>
      <c r="AM181" s="23">
        <v>42072</v>
      </c>
      <c r="AN181" s="28">
        <v>724500</v>
      </c>
      <c r="AO181" s="28">
        <f t="shared" si="2"/>
        <v>140606</v>
      </c>
      <c r="AP181" s="24"/>
      <c r="AQ181" s="24"/>
      <c r="AR181" s="24"/>
      <c r="AS181" s="24"/>
      <c r="AT181" s="24" t="e">
        <v>#N/A</v>
      </c>
      <c r="AU181" s="24" t="e">
        <v>#N/A</v>
      </c>
      <c r="AV181" s="24" t="e">
        <v>#N/A</v>
      </c>
      <c r="AW181" s="24"/>
      <c r="AX181" s="24"/>
      <c r="AY181" s="24"/>
      <c r="AZ181" s="24"/>
      <c r="BA181" s="24"/>
      <c r="BB181" s="24"/>
      <c r="BC181" s="24"/>
      <c r="BD181" s="24">
        <v>0</v>
      </c>
      <c r="BE181" s="24">
        <v>0</v>
      </c>
      <c r="BF181" s="23"/>
      <c r="BG181" s="23"/>
      <c r="BH181" s="23">
        <v>42483</v>
      </c>
      <c r="BI181" s="26"/>
      <c r="BJ181" s="26"/>
      <c r="BK181" s="29">
        <v>0</v>
      </c>
      <c r="BL181" s="24" t="s">
        <v>129</v>
      </c>
      <c r="BM181" s="22" t="str">
        <f ca="1">+IF(Tabla1[[#This Row],[FECHA INGRESO]]&gt;=44986,IF((TODAY()-Tabla1[[#This Row],[FECHA INGRESO]])&gt;=50,"ALERTA","TODAVÍA FALTA"),"N/A")</f>
        <v>N/A</v>
      </c>
      <c r="BN181" s="7">
        <f>IFERROR((_xlfn.DAYS(Tabla1[[#This Row],[FECHA INGRESO]],Tabla1[[#This Row],[FECHA RETIRO]]))/30,"")</f>
        <v>-13.7</v>
      </c>
    </row>
    <row r="182" spans="1:66" ht="15" customHeight="1" x14ac:dyDescent="0.35">
      <c r="A182" s="31">
        <v>1022980091</v>
      </c>
      <c r="B182" s="22" t="s">
        <v>1556</v>
      </c>
      <c r="C182" s="23">
        <v>42072</v>
      </c>
      <c r="D182" s="23" t="s">
        <v>109</v>
      </c>
      <c r="E182" s="23" t="s">
        <v>111</v>
      </c>
      <c r="F182" s="23" t="s">
        <v>70</v>
      </c>
      <c r="G182" s="24"/>
      <c r="H182" s="24">
        <v>24051403324</v>
      </c>
      <c r="I182" s="24" t="s">
        <v>72</v>
      </c>
      <c r="J182" s="24">
        <f>DATEDIF(Tabla1[[#This Row],[FECHA DE NACIMIENTO]],Tabla1[[#This Row],[FECHA ACTUAL]],"Y")</f>
        <v>30</v>
      </c>
      <c r="K182" s="24" t="s">
        <v>73</v>
      </c>
      <c r="L182" s="24" t="s">
        <v>112</v>
      </c>
      <c r="M182" s="24" t="s">
        <v>77</v>
      </c>
      <c r="N182" s="24" t="s">
        <v>77</v>
      </c>
      <c r="O182" s="24">
        <v>1</v>
      </c>
      <c r="P182" s="24" t="s">
        <v>101</v>
      </c>
      <c r="Q182" s="23">
        <v>33868</v>
      </c>
      <c r="R182" s="24" t="s">
        <v>76</v>
      </c>
      <c r="S182" s="25">
        <v>45119</v>
      </c>
      <c r="T182" s="24">
        <v>7685493</v>
      </c>
      <c r="U182" s="24">
        <v>3194116920</v>
      </c>
      <c r="V182" s="24" t="s">
        <v>1557</v>
      </c>
      <c r="W182" s="24" t="s">
        <v>1558</v>
      </c>
      <c r="X182" s="24" t="s">
        <v>1559</v>
      </c>
      <c r="Y182" s="24" t="s">
        <v>1560</v>
      </c>
      <c r="Z182" s="24" t="s">
        <v>567</v>
      </c>
      <c r="AA182" s="24">
        <v>2003227</v>
      </c>
      <c r="AB182" s="24" t="s">
        <v>77</v>
      </c>
      <c r="AC182" s="24" t="s">
        <v>77</v>
      </c>
      <c r="AD182" s="24" t="s">
        <v>77</v>
      </c>
      <c r="AE182" s="26" t="s">
        <v>183</v>
      </c>
      <c r="AF182" s="26"/>
      <c r="AG182" s="26" t="s">
        <v>1561</v>
      </c>
      <c r="AH182" s="27" t="s">
        <v>184</v>
      </c>
      <c r="AI182" s="27" t="s">
        <v>120</v>
      </c>
      <c r="AJ182" s="27" t="s">
        <v>120</v>
      </c>
      <c r="AK182" s="24" t="s">
        <v>121</v>
      </c>
      <c r="AL182" s="24"/>
      <c r="AM182" s="23">
        <v>42072</v>
      </c>
      <c r="AN182" s="28">
        <v>672750</v>
      </c>
      <c r="AO182" s="28">
        <f t="shared" si="2"/>
        <v>140606</v>
      </c>
      <c r="AP182" s="24" t="s">
        <v>1562</v>
      </c>
      <c r="AQ182" s="24"/>
      <c r="AR182" s="24"/>
      <c r="AS182" s="24"/>
      <c r="AT182" s="24" t="e">
        <v>#N/A</v>
      </c>
      <c r="AU182" s="24" t="e">
        <v>#N/A</v>
      </c>
      <c r="AV182" s="24" t="e">
        <v>#N/A</v>
      </c>
      <c r="AW182" s="24"/>
      <c r="AX182" s="24" t="s">
        <v>1562</v>
      </c>
      <c r="AY182" s="24" t="s">
        <v>1563</v>
      </c>
      <c r="AZ182" s="24" t="s">
        <v>1564</v>
      </c>
      <c r="BA182" s="24" t="s">
        <v>1565</v>
      </c>
      <c r="BB182" s="24"/>
      <c r="BC182" s="24"/>
      <c r="BD182" s="24">
        <v>0</v>
      </c>
      <c r="BE182" s="24">
        <v>0</v>
      </c>
      <c r="BF182" s="23"/>
      <c r="BG182" s="23"/>
      <c r="BH182" s="23">
        <v>42342</v>
      </c>
      <c r="BI182" s="26"/>
      <c r="BJ182" s="26"/>
      <c r="BK182" s="29">
        <v>0</v>
      </c>
      <c r="BL182" s="24" t="s">
        <v>129</v>
      </c>
      <c r="BM182" s="22" t="str">
        <f ca="1">+IF(Tabla1[[#This Row],[FECHA INGRESO]]&gt;=44986,IF((TODAY()-Tabla1[[#This Row],[FECHA INGRESO]])&gt;=50,"ALERTA","TODAVÍA FALTA"),"N/A")</f>
        <v>N/A</v>
      </c>
      <c r="BN182" s="7">
        <f>IFERROR((_xlfn.DAYS(Tabla1[[#This Row],[FECHA INGRESO]],Tabla1[[#This Row],[FECHA RETIRO]]))/30,"")</f>
        <v>-9</v>
      </c>
    </row>
    <row r="183" spans="1:66" ht="15" customHeight="1" x14ac:dyDescent="0.35">
      <c r="A183" s="31">
        <v>1128058344</v>
      </c>
      <c r="B183" s="22" t="s">
        <v>1566</v>
      </c>
      <c r="C183" s="23">
        <v>42072</v>
      </c>
      <c r="D183" s="23" t="s">
        <v>131</v>
      </c>
      <c r="E183" s="24" t="s">
        <v>94</v>
      </c>
      <c r="F183" s="23" t="s">
        <v>70</v>
      </c>
      <c r="G183" s="24"/>
      <c r="H183" s="24">
        <v>24051407612</v>
      </c>
      <c r="I183" s="24" t="s">
        <v>72</v>
      </c>
      <c r="J183" s="24">
        <f>DATEDIF(Tabla1[[#This Row],[FECHA DE NACIMIENTO]],Tabla1[[#This Row],[FECHA ACTUAL]],"Y")</f>
        <v>35</v>
      </c>
      <c r="K183" s="24" t="s">
        <v>73</v>
      </c>
      <c r="L183" s="24" t="s">
        <v>112</v>
      </c>
      <c r="M183" s="24" t="s">
        <v>77</v>
      </c>
      <c r="N183" s="24" t="s">
        <v>77</v>
      </c>
      <c r="O183" s="24">
        <v>3</v>
      </c>
      <c r="P183" s="24" t="s">
        <v>101</v>
      </c>
      <c r="Q183" s="23">
        <v>32125</v>
      </c>
      <c r="R183" s="24"/>
      <c r="S183" s="25">
        <v>45119</v>
      </c>
      <c r="T183" s="24"/>
      <c r="U183" s="24">
        <v>3148925594</v>
      </c>
      <c r="V183" s="24" t="e">
        <v>#N/A</v>
      </c>
      <c r="W183" s="24" t="s">
        <v>1567</v>
      </c>
      <c r="X183" s="24" t="s">
        <v>1568</v>
      </c>
      <c r="Y183" s="24" t="s">
        <v>1569</v>
      </c>
      <c r="Z183" s="24" t="s">
        <v>1570</v>
      </c>
      <c r="AA183" s="24" t="s">
        <v>305</v>
      </c>
      <c r="AB183" s="24" t="s">
        <v>77</v>
      </c>
      <c r="AC183" s="24" t="s">
        <v>77</v>
      </c>
      <c r="AD183" s="24" t="s">
        <v>77</v>
      </c>
      <c r="AE183" s="26" t="s">
        <v>183</v>
      </c>
      <c r="AF183" s="26" t="s">
        <v>1571</v>
      </c>
      <c r="AG183" s="26"/>
      <c r="AH183" s="27" t="s">
        <v>184</v>
      </c>
      <c r="AI183" s="27" t="s">
        <v>185</v>
      </c>
      <c r="AJ183" s="27" t="s">
        <v>185</v>
      </c>
      <c r="AK183" s="24" t="s">
        <v>121</v>
      </c>
      <c r="AL183" s="24"/>
      <c r="AM183" s="23">
        <v>42072</v>
      </c>
      <c r="AN183" s="28">
        <v>672750</v>
      </c>
      <c r="AO183" s="28">
        <f t="shared" si="2"/>
        <v>140606</v>
      </c>
      <c r="AP183" s="24" t="s">
        <v>1572</v>
      </c>
      <c r="AQ183" s="24"/>
      <c r="AR183" s="24"/>
      <c r="AS183" s="24"/>
      <c r="AT183" s="24" t="e">
        <v>#N/A</v>
      </c>
      <c r="AU183" s="24" t="e">
        <v>#N/A</v>
      </c>
      <c r="AV183" s="24" t="e">
        <v>#N/A</v>
      </c>
      <c r="AW183" s="24"/>
      <c r="AX183" s="24">
        <v>42343</v>
      </c>
      <c r="AY183" s="24"/>
      <c r="AZ183" s="24"/>
      <c r="BA183" s="24"/>
      <c r="BB183" s="24"/>
      <c r="BC183" s="24"/>
      <c r="BD183" s="24">
        <v>0</v>
      </c>
      <c r="BE183" s="24">
        <v>0</v>
      </c>
      <c r="BF183" s="23"/>
      <c r="BG183" s="23"/>
      <c r="BH183" s="23">
        <v>42307</v>
      </c>
      <c r="BI183" s="26"/>
      <c r="BJ183" s="26"/>
      <c r="BK183" s="29">
        <v>0</v>
      </c>
      <c r="BL183" s="24" t="s">
        <v>129</v>
      </c>
      <c r="BM183" s="22" t="str">
        <f ca="1">+IF(Tabla1[[#This Row],[FECHA INGRESO]]&gt;=44986,IF((TODAY()-Tabla1[[#This Row],[FECHA INGRESO]])&gt;=50,"ALERTA","TODAVÍA FALTA"),"N/A")</f>
        <v>N/A</v>
      </c>
      <c r="BN183" s="7">
        <f>IFERROR((_xlfn.DAYS(Tabla1[[#This Row],[FECHA INGRESO]],Tabla1[[#This Row],[FECHA RETIRO]]))/30,"")</f>
        <v>-7.833333333333333</v>
      </c>
    </row>
    <row r="184" spans="1:66" ht="15" customHeight="1" x14ac:dyDescent="0.35">
      <c r="A184" s="31">
        <v>1026272159</v>
      </c>
      <c r="B184" s="22" t="s">
        <v>1573</v>
      </c>
      <c r="C184" s="23">
        <v>42073</v>
      </c>
      <c r="D184" s="23" t="s">
        <v>131</v>
      </c>
      <c r="E184" s="23" t="s">
        <v>111</v>
      </c>
      <c r="F184" s="23" t="s">
        <v>70</v>
      </c>
      <c r="G184" s="24"/>
      <c r="H184" s="24">
        <v>24051478645</v>
      </c>
      <c r="I184" s="24" t="s">
        <v>95</v>
      </c>
      <c r="J184" s="24">
        <f>DATEDIF(Tabla1[[#This Row],[FECHA DE NACIMIENTO]],Tabla1[[#This Row],[FECHA ACTUAL]],"Y")</f>
        <v>32</v>
      </c>
      <c r="K184" s="24" t="s">
        <v>96</v>
      </c>
      <c r="L184" s="24" t="s">
        <v>112</v>
      </c>
      <c r="M184" s="24" t="s">
        <v>77</v>
      </c>
      <c r="N184" s="24" t="s">
        <v>77</v>
      </c>
      <c r="O184" s="24">
        <v>2</v>
      </c>
      <c r="P184" s="24" t="s">
        <v>101</v>
      </c>
      <c r="Q184" s="23">
        <v>33242</v>
      </c>
      <c r="R184" s="24" t="s">
        <v>76</v>
      </c>
      <c r="S184" s="25">
        <v>45119</v>
      </c>
      <c r="T184" s="24">
        <v>2860353</v>
      </c>
      <c r="U184" s="24">
        <v>3118457001</v>
      </c>
      <c r="V184" s="24" t="s">
        <v>1574</v>
      </c>
      <c r="W184" s="24" t="s">
        <v>1575</v>
      </c>
      <c r="X184" s="24" t="s">
        <v>1576</v>
      </c>
      <c r="Y184" s="24" t="s">
        <v>1577</v>
      </c>
      <c r="Z184" s="24" t="s">
        <v>117</v>
      </c>
      <c r="AA184" s="24">
        <v>3177716062</v>
      </c>
      <c r="AB184" s="24" t="s">
        <v>77</v>
      </c>
      <c r="AC184" s="24" t="s">
        <v>77</v>
      </c>
      <c r="AD184" s="24" t="s">
        <v>77</v>
      </c>
      <c r="AE184" s="26" t="s">
        <v>183</v>
      </c>
      <c r="AF184" s="26" t="s">
        <v>103</v>
      </c>
      <c r="AG184" s="26"/>
      <c r="AH184" s="27" t="s">
        <v>184</v>
      </c>
      <c r="AI184" s="27" t="s">
        <v>985</v>
      </c>
      <c r="AJ184" s="27" t="s">
        <v>487</v>
      </c>
      <c r="AK184" s="24" t="s">
        <v>121</v>
      </c>
      <c r="AL184" s="24" t="s">
        <v>90</v>
      </c>
      <c r="AM184" s="23">
        <v>42073</v>
      </c>
      <c r="AN184" s="28">
        <v>808585.47</v>
      </c>
      <c r="AO184" s="28">
        <f t="shared" si="2"/>
        <v>140606</v>
      </c>
      <c r="AP184" s="24"/>
      <c r="AQ184" s="24" t="s">
        <v>1578</v>
      </c>
      <c r="AR184" s="24" t="s">
        <v>1579</v>
      </c>
      <c r="AS184" s="24">
        <v>4.53</v>
      </c>
      <c r="AT184" s="24">
        <v>85</v>
      </c>
      <c r="AU184" s="24" t="e">
        <v>#N/A</v>
      </c>
      <c r="AV184" s="24" t="e">
        <v>#N/A</v>
      </c>
      <c r="AW184" s="24"/>
      <c r="AX184" s="24"/>
      <c r="AY184" s="24"/>
      <c r="AZ184" s="24"/>
      <c r="BA184" s="24"/>
      <c r="BB184" s="24"/>
      <c r="BC184" s="24"/>
      <c r="BD184" s="24">
        <v>0</v>
      </c>
      <c r="BE184" s="24">
        <v>0</v>
      </c>
      <c r="BF184" s="23">
        <v>42920</v>
      </c>
      <c r="BG184" s="23">
        <v>42938</v>
      </c>
      <c r="BH184" s="23">
        <v>43343</v>
      </c>
      <c r="BI184" s="26" t="s">
        <v>127</v>
      </c>
      <c r="BJ184" s="26" t="s">
        <v>273</v>
      </c>
      <c r="BK184" s="29">
        <v>583761</v>
      </c>
      <c r="BL184" s="24" t="s">
        <v>129</v>
      </c>
      <c r="BM184" s="22" t="str">
        <f ca="1">+IF(Tabla1[[#This Row],[FECHA INGRESO]]&gt;=44986,IF((TODAY()-Tabla1[[#This Row],[FECHA INGRESO]])&gt;=50,"ALERTA","TODAVÍA FALTA"),"N/A")</f>
        <v>N/A</v>
      </c>
      <c r="BN184" s="7">
        <f>IFERROR((_xlfn.DAYS(Tabla1[[#This Row],[FECHA INGRESO]],Tabla1[[#This Row],[FECHA RETIRO]]))/30,"")</f>
        <v>-42.333333333333336</v>
      </c>
    </row>
    <row r="185" spans="1:66" ht="15" customHeight="1" x14ac:dyDescent="0.35">
      <c r="A185" s="31">
        <v>1069724334</v>
      </c>
      <c r="B185" s="22" t="s">
        <v>1580</v>
      </c>
      <c r="C185" s="23">
        <v>42075</v>
      </c>
      <c r="D185" s="23" t="s">
        <v>384</v>
      </c>
      <c r="E185" s="23" t="s">
        <v>111</v>
      </c>
      <c r="F185" s="23" t="s">
        <v>70</v>
      </c>
      <c r="G185" s="24"/>
      <c r="H185" s="24">
        <v>24051526359</v>
      </c>
      <c r="I185" s="24" t="s">
        <v>95</v>
      </c>
      <c r="J185" s="24">
        <f>DATEDIF(Tabla1[[#This Row],[FECHA DE NACIMIENTO]],Tabla1[[#This Row],[FECHA ACTUAL]],"Y")</f>
        <v>34</v>
      </c>
      <c r="K185" s="24" t="s">
        <v>73</v>
      </c>
      <c r="L185" s="24" t="s">
        <v>234</v>
      </c>
      <c r="M185" s="24">
        <v>2</v>
      </c>
      <c r="N185" s="24">
        <v>2</v>
      </c>
      <c r="O185" s="24">
        <v>2</v>
      </c>
      <c r="P185" s="24" t="s">
        <v>101</v>
      </c>
      <c r="Q185" s="23">
        <v>32357</v>
      </c>
      <c r="R185" s="24" t="s">
        <v>339</v>
      </c>
      <c r="S185" s="25">
        <v>45119</v>
      </c>
      <c r="T185" s="24">
        <v>6969294</v>
      </c>
      <c r="U185" s="24">
        <v>3204394150</v>
      </c>
      <c r="V185" s="24" t="s">
        <v>1581</v>
      </c>
      <c r="W185" s="24" t="s">
        <v>1582</v>
      </c>
      <c r="X185" s="24" t="s">
        <v>1583</v>
      </c>
      <c r="Y185" s="24" t="s">
        <v>1584</v>
      </c>
      <c r="Z185" s="24" t="s">
        <v>82</v>
      </c>
      <c r="AA185" s="24">
        <v>3102819214</v>
      </c>
      <c r="AB185" s="24" t="s">
        <v>77</v>
      </c>
      <c r="AC185" s="24" t="s">
        <v>77</v>
      </c>
      <c r="AD185" s="24" t="s">
        <v>77</v>
      </c>
      <c r="AE185" s="26" t="s">
        <v>183</v>
      </c>
      <c r="AF185" s="26" t="s">
        <v>1585</v>
      </c>
      <c r="AG185" s="26"/>
      <c r="AH185" s="27" t="s">
        <v>184</v>
      </c>
      <c r="AI185" s="27" t="s">
        <v>1586</v>
      </c>
      <c r="AJ185" s="27" t="s">
        <v>1586</v>
      </c>
      <c r="AK185" s="24" t="s">
        <v>121</v>
      </c>
      <c r="AL185" s="24"/>
      <c r="AM185" s="23">
        <v>42075</v>
      </c>
      <c r="AN185" s="28">
        <v>776250</v>
      </c>
      <c r="AO185" s="28">
        <f t="shared" si="2"/>
        <v>140606</v>
      </c>
      <c r="AP185" s="24">
        <v>42378</v>
      </c>
      <c r="AQ185" s="24"/>
      <c r="AR185" s="24"/>
      <c r="AS185" s="24"/>
      <c r="AT185" s="24" t="e">
        <v>#N/A</v>
      </c>
      <c r="AU185" s="24" t="e">
        <v>#N/A</v>
      </c>
      <c r="AV185" s="24" t="e">
        <v>#N/A</v>
      </c>
      <c r="AW185" s="24"/>
      <c r="AX185" s="24"/>
      <c r="AY185" s="24"/>
      <c r="AZ185" s="24"/>
      <c r="BA185" s="24"/>
      <c r="BB185" s="24"/>
      <c r="BC185" s="24"/>
      <c r="BD185" s="24">
        <v>0</v>
      </c>
      <c r="BE185" s="24">
        <v>0</v>
      </c>
      <c r="BF185" s="23">
        <v>42508</v>
      </c>
      <c r="BG185" s="23">
        <v>42528</v>
      </c>
      <c r="BH185" s="23">
        <v>42656</v>
      </c>
      <c r="BI185" s="26" t="s">
        <v>127</v>
      </c>
      <c r="BJ185" s="26" t="s">
        <v>1059</v>
      </c>
      <c r="BK185" s="29">
        <v>0</v>
      </c>
      <c r="BL185" s="24" t="s">
        <v>129</v>
      </c>
      <c r="BM185" s="22" t="str">
        <f ca="1">+IF(Tabla1[[#This Row],[FECHA INGRESO]]&gt;=44986,IF((TODAY()-Tabla1[[#This Row],[FECHA INGRESO]])&gt;=50,"ALERTA","TODAVÍA FALTA"),"N/A")</f>
        <v>N/A</v>
      </c>
      <c r="BN185" s="7">
        <f>IFERROR((_xlfn.DAYS(Tabla1[[#This Row],[FECHA INGRESO]],Tabla1[[#This Row],[FECHA RETIRO]]))/30,"")</f>
        <v>-19.366666666666667</v>
      </c>
    </row>
    <row r="186" spans="1:66" ht="15" customHeight="1" x14ac:dyDescent="0.35">
      <c r="A186" s="31">
        <v>1030627414</v>
      </c>
      <c r="B186" s="22" t="s">
        <v>1587</v>
      </c>
      <c r="C186" s="23">
        <v>42075</v>
      </c>
      <c r="D186" s="23" t="s">
        <v>157</v>
      </c>
      <c r="E186" s="23" t="s">
        <v>110</v>
      </c>
      <c r="F186" s="23" t="s">
        <v>70</v>
      </c>
      <c r="G186" s="24"/>
      <c r="H186" s="24">
        <v>24051527446</v>
      </c>
      <c r="I186" s="24" t="s">
        <v>95</v>
      </c>
      <c r="J186" s="24">
        <f>DATEDIF(Tabla1[[#This Row],[FECHA DE NACIMIENTO]],Tabla1[[#This Row],[FECHA ACTUAL]],"Y")</f>
        <v>30</v>
      </c>
      <c r="K186" s="24" t="s">
        <v>96</v>
      </c>
      <c r="L186" s="24" t="s">
        <v>234</v>
      </c>
      <c r="M186" s="24">
        <v>1</v>
      </c>
      <c r="N186" s="24">
        <v>1</v>
      </c>
      <c r="O186" s="24">
        <v>2</v>
      </c>
      <c r="P186" s="24" t="s">
        <v>101</v>
      </c>
      <c r="Q186" s="23">
        <v>34162</v>
      </c>
      <c r="R186" s="24" t="s">
        <v>76</v>
      </c>
      <c r="S186" s="25">
        <v>45119</v>
      </c>
      <c r="T186" s="24">
        <v>7858695</v>
      </c>
      <c r="U186" s="24">
        <v>3219157045</v>
      </c>
      <c r="V186" s="24" t="s">
        <v>1588</v>
      </c>
      <c r="W186" s="24" t="s">
        <v>1589</v>
      </c>
      <c r="X186" s="24" t="s">
        <v>1590</v>
      </c>
      <c r="Y186" s="24" t="s">
        <v>1591</v>
      </c>
      <c r="Z186" s="24" t="s">
        <v>82</v>
      </c>
      <c r="AA186" s="24">
        <v>3124308405</v>
      </c>
      <c r="AB186" s="24" t="s">
        <v>77</v>
      </c>
      <c r="AC186" s="24" t="s">
        <v>77</v>
      </c>
      <c r="AD186" s="24" t="s">
        <v>77</v>
      </c>
      <c r="AE186" s="26" t="s">
        <v>151</v>
      </c>
      <c r="AF186" s="26"/>
      <c r="AG186" s="26"/>
      <c r="AH186" s="27" t="s">
        <v>184</v>
      </c>
      <c r="AI186" s="27" t="s">
        <v>487</v>
      </c>
      <c r="AJ186" s="27" t="s">
        <v>487</v>
      </c>
      <c r="AK186" s="24" t="s">
        <v>121</v>
      </c>
      <c r="AL186" s="24"/>
      <c r="AM186" s="23">
        <v>42075</v>
      </c>
      <c r="AN186" s="28">
        <v>724500</v>
      </c>
      <c r="AO186" s="28">
        <f t="shared" si="2"/>
        <v>140606</v>
      </c>
      <c r="AP186" s="24"/>
      <c r="AQ186" s="24"/>
      <c r="AR186" s="24"/>
      <c r="AS186" s="24"/>
      <c r="AT186" s="24" t="e">
        <v>#N/A</v>
      </c>
      <c r="AU186" s="24" t="e">
        <v>#N/A</v>
      </c>
      <c r="AV186" s="24" t="e">
        <v>#N/A</v>
      </c>
      <c r="AW186" s="24"/>
      <c r="AX186" s="24"/>
      <c r="AY186" s="24"/>
      <c r="AZ186" s="24"/>
      <c r="BA186" s="24"/>
      <c r="BB186" s="24"/>
      <c r="BC186" s="24"/>
      <c r="BD186" s="24">
        <v>0</v>
      </c>
      <c r="BE186" s="24">
        <v>1</v>
      </c>
      <c r="BF186" s="23"/>
      <c r="BG186" s="23"/>
      <c r="BH186" s="23">
        <v>42536</v>
      </c>
      <c r="BI186" s="26"/>
      <c r="BJ186" s="26"/>
      <c r="BK186" s="29">
        <v>0</v>
      </c>
      <c r="BL186" s="24" t="s">
        <v>129</v>
      </c>
      <c r="BM186" s="22" t="str">
        <f ca="1">+IF(Tabla1[[#This Row],[FECHA INGRESO]]&gt;=44986,IF((TODAY()-Tabla1[[#This Row],[FECHA INGRESO]])&gt;=50,"ALERTA","TODAVÍA FALTA"),"N/A")</f>
        <v>N/A</v>
      </c>
      <c r="BN186" s="7">
        <f>IFERROR((_xlfn.DAYS(Tabla1[[#This Row],[FECHA INGRESO]],Tabla1[[#This Row],[FECHA RETIRO]]))/30,"")</f>
        <v>-15.366666666666667</v>
      </c>
    </row>
    <row r="187" spans="1:66" ht="15" customHeight="1" x14ac:dyDescent="0.35">
      <c r="A187" s="31">
        <v>1023909630</v>
      </c>
      <c r="B187" s="22" t="s">
        <v>1592</v>
      </c>
      <c r="C187" s="23">
        <v>42075</v>
      </c>
      <c r="D187" s="23" t="s">
        <v>93</v>
      </c>
      <c r="E187" s="23" t="s">
        <v>111</v>
      </c>
      <c r="F187" s="23" t="s">
        <v>70</v>
      </c>
      <c r="G187" s="24"/>
      <c r="H187" s="24">
        <v>24051552930</v>
      </c>
      <c r="I187" s="24" t="s">
        <v>72</v>
      </c>
      <c r="J187" s="24">
        <f>DATEDIF(Tabla1[[#This Row],[FECHA DE NACIMIENTO]],Tabla1[[#This Row],[FECHA ACTUAL]],"Y")</f>
        <v>31</v>
      </c>
      <c r="K187" s="24" t="s">
        <v>96</v>
      </c>
      <c r="L187" s="24" t="s">
        <v>112</v>
      </c>
      <c r="M187" s="24">
        <v>1</v>
      </c>
      <c r="N187" s="24">
        <v>1</v>
      </c>
      <c r="O187" s="24">
        <v>3</v>
      </c>
      <c r="P187" s="24" t="s">
        <v>101</v>
      </c>
      <c r="Q187" s="23">
        <v>33448</v>
      </c>
      <c r="R187" s="24" t="s">
        <v>76</v>
      </c>
      <c r="S187" s="25">
        <v>45119</v>
      </c>
      <c r="T187" s="24">
        <v>3032436</v>
      </c>
      <c r="U187" s="24">
        <v>3108027964</v>
      </c>
      <c r="V187" s="24" t="s">
        <v>1593</v>
      </c>
      <c r="W187" s="24" t="s">
        <v>1594</v>
      </c>
      <c r="X187" s="24" t="s">
        <v>1595</v>
      </c>
      <c r="Y187" s="24" t="s">
        <v>1596</v>
      </c>
      <c r="Z187" s="24" t="s">
        <v>1597</v>
      </c>
      <c r="AA187" s="24">
        <v>3002522219</v>
      </c>
      <c r="AB187" s="24" t="s">
        <v>77</v>
      </c>
      <c r="AC187" s="24" t="s">
        <v>77</v>
      </c>
      <c r="AD187" s="24" t="s">
        <v>77</v>
      </c>
      <c r="AE187" s="26" t="s">
        <v>183</v>
      </c>
      <c r="AF187" s="26"/>
      <c r="AG187" s="26" t="s">
        <v>1598</v>
      </c>
      <c r="AH187" s="27" t="s">
        <v>1599</v>
      </c>
      <c r="AI187" s="27" t="s">
        <v>185</v>
      </c>
      <c r="AJ187" s="27" t="s">
        <v>185</v>
      </c>
      <c r="AK187" s="24" t="s">
        <v>121</v>
      </c>
      <c r="AL187" s="24" t="s">
        <v>90</v>
      </c>
      <c r="AM187" s="23">
        <v>42075</v>
      </c>
      <c r="AN187" s="28">
        <v>1190250</v>
      </c>
      <c r="AO187" s="28">
        <f t="shared" si="2"/>
        <v>140606</v>
      </c>
      <c r="AP187" s="24" t="s">
        <v>1600</v>
      </c>
      <c r="AQ187" s="24" t="s">
        <v>412</v>
      </c>
      <c r="AR187" s="24" t="s">
        <v>1601</v>
      </c>
      <c r="AS187" s="24"/>
      <c r="AT187" s="24" t="e">
        <v>#N/A</v>
      </c>
      <c r="AU187" s="24" t="e">
        <v>#N/A</v>
      </c>
      <c r="AV187" s="24" t="e">
        <v>#N/A</v>
      </c>
      <c r="AW187" s="24"/>
      <c r="AX187" s="24"/>
      <c r="AY187" s="24" t="s">
        <v>1602</v>
      </c>
      <c r="AZ187" s="24"/>
      <c r="BA187" s="24"/>
      <c r="BB187" s="24"/>
      <c r="BC187" s="24"/>
      <c r="BD187" s="24">
        <v>0</v>
      </c>
      <c r="BE187" s="24">
        <v>0</v>
      </c>
      <c r="BF187" s="23">
        <v>42978</v>
      </c>
      <c r="BG187" s="23">
        <v>42994</v>
      </c>
      <c r="BH187" s="23">
        <v>43238</v>
      </c>
      <c r="BI187" s="26" t="s">
        <v>127</v>
      </c>
      <c r="BJ187" s="26" t="s">
        <v>337</v>
      </c>
      <c r="BK187" s="29">
        <v>680417</v>
      </c>
      <c r="BL187" s="24" t="s">
        <v>129</v>
      </c>
      <c r="BM187" s="22" t="str">
        <f ca="1">+IF(Tabla1[[#This Row],[FECHA INGRESO]]&gt;=44986,IF((TODAY()-Tabla1[[#This Row],[FECHA INGRESO]])&gt;=50,"ALERTA","TODAVÍA FALTA"),"N/A")</f>
        <v>N/A</v>
      </c>
      <c r="BN187" s="7">
        <f>IFERROR((_xlfn.DAYS(Tabla1[[#This Row],[FECHA INGRESO]],Tabla1[[#This Row],[FECHA RETIRO]]))/30,"")</f>
        <v>-38.766666666666666</v>
      </c>
    </row>
    <row r="188" spans="1:66" ht="15" customHeight="1" x14ac:dyDescent="0.35">
      <c r="A188" s="31">
        <v>1143144044</v>
      </c>
      <c r="B188" s="22" t="s">
        <v>1603</v>
      </c>
      <c r="C188" s="23">
        <v>42079</v>
      </c>
      <c r="D188" s="23" t="s">
        <v>157</v>
      </c>
      <c r="E188" s="23" t="s">
        <v>111</v>
      </c>
      <c r="F188" s="23" t="s">
        <v>70</v>
      </c>
      <c r="G188" s="24"/>
      <c r="H188" s="24" t="e">
        <v>#N/A</v>
      </c>
      <c r="I188" s="24" t="s">
        <v>72</v>
      </c>
      <c r="J188" s="24">
        <f>DATEDIF(Tabla1[[#This Row],[FECHA DE NACIMIENTO]],Tabla1[[#This Row],[FECHA ACTUAL]],"Y")</f>
        <v>34</v>
      </c>
      <c r="K188" s="24" t="s">
        <v>73</v>
      </c>
      <c r="L188" s="24" t="s">
        <v>112</v>
      </c>
      <c r="M188" s="24" t="s">
        <v>77</v>
      </c>
      <c r="N188" s="24" t="s">
        <v>77</v>
      </c>
      <c r="O188" s="24"/>
      <c r="P188" s="24" t="s">
        <v>101</v>
      </c>
      <c r="Q188" s="23">
        <v>32348</v>
      </c>
      <c r="R188" s="24" t="s">
        <v>872</v>
      </c>
      <c r="S188" s="25">
        <v>45119</v>
      </c>
      <c r="T188" s="24">
        <v>4760586</v>
      </c>
      <c r="U188" s="24">
        <v>3185725987</v>
      </c>
      <c r="V188" s="24" t="e">
        <v>#N/A</v>
      </c>
      <c r="W188" s="24" t="s">
        <v>1604</v>
      </c>
      <c r="X188" s="24"/>
      <c r="Y188" s="24" t="s">
        <v>1605</v>
      </c>
      <c r="Z188" s="24" t="s">
        <v>1597</v>
      </c>
      <c r="AA188" s="24">
        <v>3008409834</v>
      </c>
      <c r="AB188" s="24" t="s">
        <v>77</v>
      </c>
      <c r="AC188" s="24" t="s">
        <v>77</v>
      </c>
      <c r="AD188" s="24" t="s">
        <v>77</v>
      </c>
      <c r="AE188" s="26" t="s">
        <v>151</v>
      </c>
      <c r="AF188" s="26"/>
      <c r="AG188" s="26"/>
      <c r="AH188" s="27" t="s">
        <v>184</v>
      </c>
      <c r="AI188" s="27" t="s">
        <v>164</v>
      </c>
      <c r="AJ188" s="27" t="s">
        <v>164</v>
      </c>
      <c r="AK188" s="24" t="s">
        <v>121</v>
      </c>
      <c r="AL188" s="24"/>
      <c r="AM188" s="23">
        <v>42079</v>
      </c>
      <c r="AN188" s="28">
        <v>672750</v>
      </c>
      <c r="AO188" s="28">
        <f t="shared" si="2"/>
        <v>140606</v>
      </c>
      <c r="AP188" s="24"/>
      <c r="AQ188" s="24"/>
      <c r="AR188" s="24"/>
      <c r="AS188" s="24"/>
      <c r="AT188" s="24" t="e">
        <v>#N/A</v>
      </c>
      <c r="AU188" s="24" t="e">
        <v>#N/A</v>
      </c>
      <c r="AV188" s="24" t="e">
        <v>#N/A</v>
      </c>
      <c r="AW188" s="24"/>
      <c r="AX188" s="24"/>
      <c r="AY188" s="24"/>
      <c r="AZ188" s="24"/>
      <c r="BA188" s="24"/>
      <c r="BB188" s="24"/>
      <c r="BC188" s="24"/>
      <c r="BD188" s="24">
        <v>0</v>
      </c>
      <c r="BE188" s="24">
        <v>0</v>
      </c>
      <c r="BF188" s="23"/>
      <c r="BG188" s="23"/>
      <c r="BH188" s="23">
        <v>42200</v>
      </c>
      <c r="BI188" s="26"/>
      <c r="BJ188" s="26"/>
      <c r="BK188" s="29">
        <v>0</v>
      </c>
      <c r="BL188" s="24" t="s">
        <v>129</v>
      </c>
      <c r="BM188" s="22" t="str">
        <f ca="1">+IF(Tabla1[[#This Row],[FECHA INGRESO]]&gt;=44986,IF((TODAY()-Tabla1[[#This Row],[FECHA INGRESO]])&gt;=50,"ALERTA","TODAVÍA FALTA"),"N/A")</f>
        <v>N/A</v>
      </c>
      <c r="BN188" s="7">
        <f>IFERROR((_xlfn.DAYS(Tabla1[[#This Row],[FECHA INGRESO]],Tabla1[[#This Row],[FECHA RETIRO]]))/30,"")</f>
        <v>-4.0333333333333332</v>
      </c>
    </row>
    <row r="189" spans="1:66" ht="15" customHeight="1" x14ac:dyDescent="0.35">
      <c r="A189" s="31">
        <v>1110062354</v>
      </c>
      <c r="B189" s="22" t="s">
        <v>1606</v>
      </c>
      <c r="C189" s="23">
        <v>42082</v>
      </c>
      <c r="D189" s="23" t="s">
        <v>131</v>
      </c>
      <c r="E189" s="23" t="s">
        <v>111</v>
      </c>
      <c r="F189" s="23" t="s">
        <v>70</v>
      </c>
      <c r="G189" s="24"/>
      <c r="H189" s="24">
        <v>24051696265</v>
      </c>
      <c r="I189" s="24" t="s">
        <v>95</v>
      </c>
      <c r="J189" s="24">
        <f>DATEDIF(Tabla1[[#This Row],[FECHA DE NACIMIENTO]],Tabla1[[#This Row],[FECHA ACTUAL]],"Y")</f>
        <v>27</v>
      </c>
      <c r="K189" s="24" t="s">
        <v>96</v>
      </c>
      <c r="L189" s="24" t="s">
        <v>112</v>
      </c>
      <c r="M189" s="24" t="s">
        <v>77</v>
      </c>
      <c r="N189" s="24" t="s">
        <v>77</v>
      </c>
      <c r="O189" s="24">
        <v>2</v>
      </c>
      <c r="P189" s="24" t="s">
        <v>101</v>
      </c>
      <c r="Q189" s="23">
        <v>35162</v>
      </c>
      <c r="R189" s="24" t="s">
        <v>1607</v>
      </c>
      <c r="S189" s="25">
        <v>45119</v>
      </c>
      <c r="T189" s="24" t="s">
        <v>77</v>
      </c>
      <c r="U189" s="24">
        <v>3224701036</v>
      </c>
      <c r="V189" s="24" t="s">
        <v>1608</v>
      </c>
      <c r="W189" s="24" t="s">
        <v>1609</v>
      </c>
      <c r="X189" s="24" t="s">
        <v>1610</v>
      </c>
      <c r="Y189" s="24" t="s">
        <v>1611</v>
      </c>
      <c r="Z189" s="24" t="s">
        <v>162</v>
      </c>
      <c r="AA189" s="24">
        <v>3208118177</v>
      </c>
      <c r="AB189" s="24" t="s">
        <v>77</v>
      </c>
      <c r="AC189" s="24" t="s">
        <v>77</v>
      </c>
      <c r="AD189" s="24" t="s">
        <v>77</v>
      </c>
      <c r="AE189" s="26" t="s">
        <v>183</v>
      </c>
      <c r="AF189" s="26"/>
      <c r="AG189" s="26"/>
      <c r="AH189" s="27" t="s">
        <v>184</v>
      </c>
      <c r="AI189" s="27" t="s">
        <v>1612</v>
      </c>
      <c r="AJ189" s="27" t="s">
        <v>487</v>
      </c>
      <c r="AK189" s="24" t="s">
        <v>121</v>
      </c>
      <c r="AL189" s="24" t="s">
        <v>90</v>
      </c>
      <c r="AM189" s="23">
        <v>42082</v>
      </c>
      <c r="AN189" s="28">
        <v>857100.06</v>
      </c>
      <c r="AO189" s="28">
        <f t="shared" si="2"/>
        <v>140606</v>
      </c>
      <c r="AP189" s="24"/>
      <c r="AQ189" s="24" t="s">
        <v>155</v>
      </c>
      <c r="AR189" s="24" t="s">
        <v>441</v>
      </c>
      <c r="AS189" s="24">
        <v>4.6399999999999997</v>
      </c>
      <c r="AT189" s="24">
        <v>83</v>
      </c>
      <c r="AU189" s="24" t="e">
        <v>#N/A</v>
      </c>
      <c r="AV189" s="24" t="e">
        <v>#N/A</v>
      </c>
      <c r="AW189" s="24"/>
      <c r="AX189" s="24"/>
      <c r="AY189" s="24"/>
      <c r="AZ189" s="24"/>
      <c r="BA189" s="24"/>
      <c r="BB189" s="24"/>
      <c r="BC189" s="24"/>
      <c r="BD189" s="24">
        <v>0</v>
      </c>
      <c r="BE189" s="24">
        <v>0</v>
      </c>
      <c r="BF189" s="23" t="s">
        <v>1613</v>
      </c>
      <c r="BG189" s="23" t="s">
        <v>1614</v>
      </c>
      <c r="BH189" s="23">
        <v>43683</v>
      </c>
      <c r="BI189" s="26" t="s">
        <v>127</v>
      </c>
      <c r="BJ189" s="26" t="s">
        <v>232</v>
      </c>
      <c r="BK189" s="29">
        <v>571632</v>
      </c>
      <c r="BL189" s="24" t="s">
        <v>129</v>
      </c>
      <c r="BM189" s="22" t="str">
        <f ca="1">+IF(Tabla1[[#This Row],[FECHA INGRESO]]&gt;=44986,IF((TODAY()-Tabla1[[#This Row],[FECHA INGRESO]])&gt;=50,"ALERTA","TODAVÍA FALTA"),"N/A")</f>
        <v>N/A</v>
      </c>
      <c r="BN189" s="7">
        <f>IFERROR((_xlfn.DAYS(Tabla1[[#This Row],[FECHA INGRESO]],Tabla1[[#This Row],[FECHA RETIRO]]))/30,"")</f>
        <v>-53.366666666666667</v>
      </c>
    </row>
    <row r="190" spans="1:66" ht="15" customHeight="1" x14ac:dyDescent="0.35">
      <c r="A190" s="31">
        <v>1020786055</v>
      </c>
      <c r="B190" s="22" t="s">
        <v>1615</v>
      </c>
      <c r="C190" s="23">
        <v>42082</v>
      </c>
      <c r="D190" s="23" t="s">
        <v>384</v>
      </c>
      <c r="E190" s="23" t="s">
        <v>111</v>
      </c>
      <c r="F190" s="23" t="s">
        <v>70</v>
      </c>
      <c r="G190" s="24"/>
      <c r="H190" s="24">
        <v>24051700467</v>
      </c>
      <c r="I190" s="24" t="s">
        <v>95</v>
      </c>
      <c r="J190" s="24">
        <f>DATEDIF(Tabla1[[#This Row],[FECHA DE NACIMIENTO]],Tabla1[[#This Row],[FECHA ACTUAL]],"Y")</f>
        <v>29</v>
      </c>
      <c r="K190" s="24" t="s">
        <v>73</v>
      </c>
      <c r="L190" s="24" t="s">
        <v>112</v>
      </c>
      <c r="M190" s="24" t="s">
        <v>77</v>
      </c>
      <c r="N190" s="24" t="s">
        <v>77</v>
      </c>
      <c r="O190" s="24">
        <v>3</v>
      </c>
      <c r="P190" s="24" t="s">
        <v>101</v>
      </c>
      <c r="Q190" s="23">
        <v>34208</v>
      </c>
      <c r="R190" s="24" t="s">
        <v>76</v>
      </c>
      <c r="S190" s="25">
        <v>45119</v>
      </c>
      <c r="T190" s="24" t="s">
        <v>77</v>
      </c>
      <c r="U190" s="24">
        <v>3216315527</v>
      </c>
      <c r="V190" s="24" t="s">
        <v>1616</v>
      </c>
      <c r="W190" s="24" t="s">
        <v>1617</v>
      </c>
      <c r="X190" s="24" t="s">
        <v>1618</v>
      </c>
      <c r="Y190" s="24" t="s">
        <v>1619</v>
      </c>
      <c r="Z190" s="24" t="s">
        <v>117</v>
      </c>
      <c r="AA190" s="24">
        <v>3104220688</v>
      </c>
      <c r="AB190" s="24" t="s">
        <v>77</v>
      </c>
      <c r="AC190" s="24" t="s">
        <v>77</v>
      </c>
      <c r="AD190" s="24" t="s">
        <v>77</v>
      </c>
      <c r="AE190" s="26" t="s">
        <v>183</v>
      </c>
      <c r="AF190" s="26" t="s">
        <v>1620</v>
      </c>
      <c r="AG190" s="26"/>
      <c r="AH190" s="27" t="s">
        <v>184</v>
      </c>
      <c r="AI190" s="27" t="s">
        <v>795</v>
      </c>
      <c r="AJ190" s="27" t="s">
        <v>487</v>
      </c>
      <c r="AK190" s="24" t="s">
        <v>121</v>
      </c>
      <c r="AL190" s="24" t="s">
        <v>90</v>
      </c>
      <c r="AM190" s="23">
        <v>42082</v>
      </c>
      <c r="AN190" s="28">
        <v>776250</v>
      </c>
      <c r="AO190" s="28">
        <f t="shared" si="2"/>
        <v>140606</v>
      </c>
      <c r="AP190" s="24"/>
      <c r="AQ190" s="24" t="s">
        <v>823</v>
      </c>
      <c r="AR190" s="24" t="s">
        <v>242</v>
      </c>
      <c r="AS190" s="24"/>
      <c r="AT190" s="24" t="e">
        <v>#N/A</v>
      </c>
      <c r="AU190" s="24" t="e">
        <v>#N/A</v>
      </c>
      <c r="AV190" s="24">
        <v>93</v>
      </c>
      <c r="AW190" s="24"/>
      <c r="AX190" s="24"/>
      <c r="AY190" s="24"/>
      <c r="AZ190" s="24"/>
      <c r="BA190" s="24"/>
      <c r="BB190" s="24"/>
      <c r="BC190" s="24"/>
      <c r="BD190" s="24">
        <v>0</v>
      </c>
      <c r="BE190" s="24">
        <v>0</v>
      </c>
      <c r="BF190" s="23">
        <v>42842</v>
      </c>
      <c r="BG190" s="23">
        <v>42860</v>
      </c>
      <c r="BH190" s="23">
        <v>43041</v>
      </c>
      <c r="BI190" s="26" t="s">
        <v>127</v>
      </c>
      <c r="BJ190" s="26" t="s">
        <v>354</v>
      </c>
      <c r="BK190" s="29">
        <v>249223</v>
      </c>
      <c r="BL190" s="24" t="s">
        <v>129</v>
      </c>
      <c r="BM190" s="22" t="str">
        <f ca="1">+IF(Tabla1[[#This Row],[FECHA INGRESO]]&gt;=44986,IF((TODAY()-Tabla1[[#This Row],[FECHA INGRESO]])&gt;=50,"ALERTA","TODAVÍA FALTA"),"N/A")</f>
        <v>N/A</v>
      </c>
      <c r="BN190" s="7">
        <f>IFERROR((_xlfn.DAYS(Tabla1[[#This Row],[FECHA INGRESO]],Tabla1[[#This Row],[FECHA RETIRO]]))/30,"")</f>
        <v>-31.966666666666665</v>
      </c>
    </row>
    <row r="191" spans="1:66" ht="15" customHeight="1" x14ac:dyDescent="0.35">
      <c r="A191" s="31">
        <v>1023884234</v>
      </c>
      <c r="B191" s="22" t="s">
        <v>1621</v>
      </c>
      <c r="C191" s="23">
        <v>42082</v>
      </c>
      <c r="D191" s="23" t="s">
        <v>157</v>
      </c>
      <c r="E191" s="23" t="s">
        <v>111</v>
      </c>
      <c r="F191" s="23" t="s">
        <v>70</v>
      </c>
      <c r="G191" s="24"/>
      <c r="H191" s="24">
        <v>24051698665</v>
      </c>
      <c r="I191" s="24" t="s">
        <v>95</v>
      </c>
      <c r="J191" s="24">
        <f>DATEDIF(Tabla1[[#This Row],[FECHA DE NACIMIENTO]],Tabla1[[#This Row],[FECHA ACTUAL]],"Y")</f>
        <v>34</v>
      </c>
      <c r="K191" s="24" t="s">
        <v>73</v>
      </c>
      <c r="L191" s="24" t="s">
        <v>112</v>
      </c>
      <c r="M191" s="24" t="s">
        <v>77</v>
      </c>
      <c r="N191" s="24" t="s">
        <v>77</v>
      </c>
      <c r="O191" s="24">
        <v>3</v>
      </c>
      <c r="P191" s="24" t="s">
        <v>101</v>
      </c>
      <c r="Q191" s="23">
        <v>32613</v>
      </c>
      <c r="R191" s="24" t="s">
        <v>76</v>
      </c>
      <c r="S191" s="25">
        <v>45119</v>
      </c>
      <c r="T191" s="24">
        <v>4079013</v>
      </c>
      <c r="U191" s="24">
        <v>3123524580</v>
      </c>
      <c r="V191" s="24" t="s">
        <v>1622</v>
      </c>
      <c r="W191" s="24" t="s">
        <v>1623</v>
      </c>
      <c r="X191" s="24" t="s">
        <v>1624</v>
      </c>
      <c r="Y191" s="24" t="s">
        <v>1625</v>
      </c>
      <c r="Z191" s="24" t="s">
        <v>117</v>
      </c>
      <c r="AA191" s="24">
        <v>3202423096</v>
      </c>
      <c r="AB191" s="24" t="s">
        <v>77</v>
      </c>
      <c r="AC191" s="24" t="s">
        <v>77</v>
      </c>
      <c r="AD191" s="24" t="s">
        <v>77</v>
      </c>
      <c r="AE191" s="26" t="s">
        <v>183</v>
      </c>
      <c r="AF191" s="26" t="s">
        <v>103</v>
      </c>
      <c r="AG191" s="26"/>
      <c r="AH191" s="27" t="s">
        <v>184</v>
      </c>
      <c r="AI191" s="27" t="s">
        <v>795</v>
      </c>
      <c r="AJ191" s="27" t="s">
        <v>487</v>
      </c>
      <c r="AK191" s="24" t="s">
        <v>121</v>
      </c>
      <c r="AL191" s="24" t="s">
        <v>90</v>
      </c>
      <c r="AM191" s="23">
        <v>42082</v>
      </c>
      <c r="AN191" s="28">
        <v>776250</v>
      </c>
      <c r="AO191" s="28">
        <f t="shared" si="2"/>
        <v>140606</v>
      </c>
      <c r="AP191" s="24"/>
      <c r="AQ191" s="24" t="s">
        <v>1348</v>
      </c>
      <c r="AR191" s="24" t="s">
        <v>489</v>
      </c>
      <c r="AS191" s="24"/>
      <c r="AT191" s="24" t="e">
        <v>#N/A</v>
      </c>
      <c r="AU191" s="24" t="e">
        <v>#N/A</v>
      </c>
      <c r="AV191" s="24" t="e">
        <v>#N/A</v>
      </c>
      <c r="AW191" s="24"/>
      <c r="AX191" s="24"/>
      <c r="AY191" s="24"/>
      <c r="AZ191" s="24"/>
      <c r="BA191" s="24"/>
      <c r="BB191" s="24"/>
      <c r="BC191" s="24"/>
      <c r="BD191" s="24">
        <v>0</v>
      </c>
      <c r="BE191" s="24">
        <v>0</v>
      </c>
      <c r="BF191" s="23">
        <v>42880</v>
      </c>
      <c r="BG191" s="23">
        <v>42899</v>
      </c>
      <c r="BH191" s="23">
        <v>42931</v>
      </c>
      <c r="BI191" s="26" t="s">
        <v>127</v>
      </c>
      <c r="BJ191" s="26" t="s">
        <v>1246</v>
      </c>
      <c r="BK191" s="29">
        <v>0</v>
      </c>
      <c r="BL191" s="24" t="s">
        <v>129</v>
      </c>
      <c r="BM191" s="22" t="str">
        <f ca="1">+IF(Tabla1[[#This Row],[FECHA INGRESO]]&gt;=44986,IF((TODAY()-Tabla1[[#This Row],[FECHA INGRESO]])&gt;=50,"ALERTA","TODAVÍA FALTA"),"N/A")</f>
        <v>N/A</v>
      </c>
      <c r="BN191" s="7">
        <f>IFERROR((_xlfn.DAYS(Tabla1[[#This Row],[FECHA INGRESO]],Tabla1[[#This Row],[FECHA RETIRO]]))/30,"")</f>
        <v>-28.3</v>
      </c>
    </row>
    <row r="192" spans="1:66" ht="15" customHeight="1" x14ac:dyDescent="0.35">
      <c r="A192" s="31">
        <v>1010221350</v>
      </c>
      <c r="B192" s="22" t="s">
        <v>1626</v>
      </c>
      <c r="C192" s="23">
        <v>42082</v>
      </c>
      <c r="D192" s="23" t="s">
        <v>131</v>
      </c>
      <c r="E192" s="23" t="s">
        <v>111</v>
      </c>
      <c r="F192" s="23" t="s">
        <v>70</v>
      </c>
      <c r="G192" s="24"/>
      <c r="H192" s="24">
        <v>24051696227</v>
      </c>
      <c r="I192" s="24" t="s">
        <v>95</v>
      </c>
      <c r="J192" s="24">
        <f>DATEDIF(Tabla1[[#This Row],[FECHA DE NACIMIENTO]],Tabla1[[#This Row],[FECHA ACTUAL]],"Y")</f>
        <v>28</v>
      </c>
      <c r="K192" s="24" t="s">
        <v>320</v>
      </c>
      <c r="L192" s="24" t="s">
        <v>234</v>
      </c>
      <c r="M192" s="24" t="s">
        <v>77</v>
      </c>
      <c r="N192" s="24" t="s">
        <v>77</v>
      </c>
      <c r="O192" s="24">
        <v>2</v>
      </c>
      <c r="P192" s="24" t="s">
        <v>101</v>
      </c>
      <c r="Q192" s="23">
        <v>34806</v>
      </c>
      <c r="R192" s="24" t="s">
        <v>76</v>
      </c>
      <c r="S192" s="25">
        <v>45119</v>
      </c>
      <c r="T192" s="24">
        <v>6612705</v>
      </c>
      <c r="U192" s="24">
        <v>3042171621</v>
      </c>
      <c r="V192" s="24" t="s">
        <v>1627</v>
      </c>
      <c r="W192" s="24" t="s">
        <v>1628</v>
      </c>
      <c r="X192" s="24" t="s">
        <v>1244</v>
      </c>
      <c r="Y192" s="24" t="s">
        <v>1629</v>
      </c>
      <c r="Z192" s="24" t="s">
        <v>117</v>
      </c>
      <c r="AA192" s="24">
        <v>3165508868</v>
      </c>
      <c r="AB192" s="24" t="s">
        <v>77</v>
      </c>
      <c r="AC192" s="24" t="s">
        <v>77</v>
      </c>
      <c r="AD192" s="24" t="s">
        <v>77</v>
      </c>
      <c r="AE192" s="26" t="s">
        <v>151</v>
      </c>
      <c r="AF192" s="26"/>
      <c r="AG192" s="26"/>
      <c r="AH192" s="27" t="s">
        <v>184</v>
      </c>
      <c r="AI192" s="27" t="s">
        <v>487</v>
      </c>
      <c r="AJ192" s="27" t="s">
        <v>487</v>
      </c>
      <c r="AK192" s="24" t="s">
        <v>121</v>
      </c>
      <c r="AL192" s="24" t="s">
        <v>90</v>
      </c>
      <c r="AM192" s="23">
        <v>42082</v>
      </c>
      <c r="AN192" s="28">
        <v>724500</v>
      </c>
      <c r="AO192" s="28">
        <f t="shared" si="2"/>
        <v>140606</v>
      </c>
      <c r="AP192" s="24"/>
      <c r="AQ192" s="24"/>
      <c r="AR192" s="24" t="s">
        <v>1005</v>
      </c>
      <c r="AS192" s="24"/>
      <c r="AT192" s="24" t="e">
        <v>#N/A</v>
      </c>
      <c r="AU192" s="24" t="e">
        <v>#N/A</v>
      </c>
      <c r="AV192" s="24" t="e">
        <v>#N/A</v>
      </c>
      <c r="AW192" s="24"/>
      <c r="AX192" s="24"/>
      <c r="AY192" s="24"/>
      <c r="AZ192" s="24"/>
      <c r="BA192" s="24"/>
      <c r="BB192" s="24"/>
      <c r="BC192" s="24"/>
      <c r="BD192" s="24">
        <v>0</v>
      </c>
      <c r="BE192" s="24">
        <v>0</v>
      </c>
      <c r="BF192" s="23">
        <v>42487</v>
      </c>
      <c r="BG192" s="23">
        <v>42506</v>
      </c>
      <c r="BH192" s="23">
        <v>42750</v>
      </c>
      <c r="BI192" s="26" t="s">
        <v>127</v>
      </c>
      <c r="BJ192" s="26" t="s">
        <v>273</v>
      </c>
      <c r="BK192" s="29">
        <v>0</v>
      </c>
      <c r="BL192" s="24" t="s">
        <v>129</v>
      </c>
      <c r="BM192" s="22" t="str">
        <f ca="1">+IF(Tabla1[[#This Row],[FECHA INGRESO]]&gt;=44986,IF((TODAY()-Tabla1[[#This Row],[FECHA INGRESO]])&gt;=50,"ALERTA","TODAVÍA FALTA"),"N/A")</f>
        <v>N/A</v>
      </c>
      <c r="BN192" s="7">
        <f>IFERROR((_xlfn.DAYS(Tabla1[[#This Row],[FECHA INGRESO]],Tabla1[[#This Row],[FECHA RETIRO]]))/30,"")</f>
        <v>-22.266666666666666</v>
      </c>
    </row>
    <row r="193" spans="1:66" x14ac:dyDescent="0.35">
      <c r="A193" s="31">
        <v>1016077437</v>
      </c>
      <c r="B193" s="22" t="s">
        <v>1630</v>
      </c>
      <c r="C193" s="23">
        <v>42087</v>
      </c>
      <c r="D193" s="23" t="s">
        <v>266</v>
      </c>
      <c r="E193" s="23" t="s">
        <v>111</v>
      </c>
      <c r="F193" s="23" t="s">
        <v>70</v>
      </c>
      <c r="G193" s="24" t="s">
        <v>1631</v>
      </c>
      <c r="H193" s="24">
        <v>24051744094</v>
      </c>
      <c r="I193" s="24" t="s">
        <v>95</v>
      </c>
      <c r="J193" s="24">
        <f>DATEDIF(Tabla1[[#This Row],[FECHA DE NACIMIENTO]],Tabla1[[#This Row],[FECHA ACTUAL]],"Y")</f>
        <v>28</v>
      </c>
      <c r="K193" s="24" t="s">
        <v>96</v>
      </c>
      <c r="L193" s="24" t="s">
        <v>234</v>
      </c>
      <c r="M193" s="24">
        <v>0</v>
      </c>
      <c r="N193" s="24" t="s">
        <v>77</v>
      </c>
      <c r="O193" s="24">
        <v>2</v>
      </c>
      <c r="P193" s="24" t="s">
        <v>101</v>
      </c>
      <c r="Q193" s="23">
        <v>34850</v>
      </c>
      <c r="R193" s="24" t="s">
        <v>76</v>
      </c>
      <c r="S193" s="25">
        <v>45119</v>
      </c>
      <c r="T193" s="24" t="s">
        <v>77</v>
      </c>
      <c r="U193" s="24">
        <v>3209306843</v>
      </c>
      <c r="V193" s="24" t="s">
        <v>1632</v>
      </c>
      <c r="W193" s="24" t="s">
        <v>1633</v>
      </c>
      <c r="X193" s="24" t="s">
        <v>1634</v>
      </c>
      <c r="Y193" s="24" t="s">
        <v>1635</v>
      </c>
      <c r="Z193" s="24" t="s">
        <v>117</v>
      </c>
      <c r="AA193" s="24">
        <v>3176187238</v>
      </c>
      <c r="AB193" s="24" t="s">
        <v>101</v>
      </c>
      <c r="AC193" s="24" t="s">
        <v>83</v>
      </c>
      <c r="AD193" s="24" t="e">
        <v>#REF!</v>
      </c>
      <c r="AE193" s="26" t="s">
        <v>151</v>
      </c>
      <c r="AF193" s="26"/>
      <c r="AG193" s="26" t="s">
        <v>75</v>
      </c>
      <c r="AH193" s="27" t="s">
        <v>1599</v>
      </c>
      <c r="AI193" s="27" t="s">
        <v>487</v>
      </c>
      <c r="AJ193" s="27" t="s">
        <v>487</v>
      </c>
      <c r="AK193" s="24" t="s">
        <v>121</v>
      </c>
      <c r="AL193" s="24" t="s">
        <v>90</v>
      </c>
      <c r="AM193" s="23">
        <v>42087</v>
      </c>
      <c r="AN193" s="28">
        <v>1472308</v>
      </c>
      <c r="AO193" s="28">
        <f t="shared" si="2"/>
        <v>140606</v>
      </c>
      <c r="AP193" s="24" t="s">
        <v>1636</v>
      </c>
      <c r="AQ193" s="24" t="s">
        <v>902</v>
      </c>
      <c r="AR193" s="24" t="s">
        <v>902</v>
      </c>
      <c r="AS193" s="24">
        <v>0</v>
      </c>
      <c r="AT193" s="24">
        <v>82</v>
      </c>
      <c r="AU193" s="24">
        <v>79</v>
      </c>
      <c r="AV193" s="24">
        <v>79</v>
      </c>
      <c r="AW193" s="24">
        <v>90</v>
      </c>
      <c r="AX193" s="24" t="s">
        <v>1637</v>
      </c>
      <c r="AY193" s="24">
        <v>0</v>
      </c>
      <c r="AZ193" s="24" t="s">
        <v>1510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3" t="s">
        <v>1638</v>
      </c>
      <c r="BG193" s="23" t="s">
        <v>1639</v>
      </c>
      <c r="BH193" s="23">
        <v>44643</v>
      </c>
      <c r="BI193" s="26" t="s">
        <v>127</v>
      </c>
      <c r="BJ193" s="26" t="s">
        <v>382</v>
      </c>
      <c r="BK193" s="29">
        <v>0</v>
      </c>
      <c r="BL193" s="24" t="s">
        <v>129</v>
      </c>
      <c r="BM193" s="22" t="str">
        <f ca="1">+IF(Tabla1[[#This Row],[FECHA INGRESO]]&gt;=44986,IF((TODAY()-Tabla1[[#This Row],[FECHA INGRESO]])&gt;=50,"ALERTA","TODAVÍA FALTA"),"N/A")</f>
        <v>N/A</v>
      </c>
      <c r="BN193" s="7">
        <f>IFERROR((_xlfn.DAYS(Tabla1[[#This Row],[FECHA INGRESO]],Tabla1[[#This Row],[FECHA RETIRO]]))/30,"")</f>
        <v>-85.2</v>
      </c>
    </row>
    <row r="194" spans="1:66" ht="15" customHeight="1" x14ac:dyDescent="0.35">
      <c r="A194" s="31">
        <v>1024576091</v>
      </c>
      <c r="B194" s="22" t="s">
        <v>1640</v>
      </c>
      <c r="C194" s="23">
        <v>42087</v>
      </c>
      <c r="D194" s="23" t="s">
        <v>384</v>
      </c>
      <c r="E194" s="23" t="s">
        <v>111</v>
      </c>
      <c r="F194" s="23" t="s">
        <v>70</v>
      </c>
      <c r="G194" s="24"/>
      <c r="H194" s="24">
        <v>24051742827</v>
      </c>
      <c r="I194" s="24" t="s">
        <v>95</v>
      </c>
      <c r="J194" s="24">
        <f>DATEDIF(Tabla1[[#This Row],[FECHA DE NACIMIENTO]],Tabla1[[#This Row],[FECHA ACTUAL]],"Y")</f>
        <v>26</v>
      </c>
      <c r="K194" s="24" t="s">
        <v>73</v>
      </c>
      <c r="L194" s="24" t="s">
        <v>112</v>
      </c>
      <c r="M194" s="24" t="s">
        <v>77</v>
      </c>
      <c r="N194" s="24" t="s">
        <v>77</v>
      </c>
      <c r="O194" s="24">
        <v>1</v>
      </c>
      <c r="P194" s="24" t="s">
        <v>101</v>
      </c>
      <c r="Q194" s="23">
        <v>35360</v>
      </c>
      <c r="R194" s="24" t="s">
        <v>76</v>
      </c>
      <c r="S194" s="25">
        <v>45119</v>
      </c>
      <c r="T194" s="24" t="s">
        <v>77</v>
      </c>
      <c r="U194" s="24">
        <v>3209247420</v>
      </c>
      <c r="V194" s="24" t="s">
        <v>1641</v>
      </c>
      <c r="W194" s="24" t="s">
        <v>1642</v>
      </c>
      <c r="X194" s="24" t="s">
        <v>1643</v>
      </c>
      <c r="Y194" s="24" t="s">
        <v>1644</v>
      </c>
      <c r="Z194" s="24" t="s">
        <v>285</v>
      </c>
      <c r="AA194" s="24">
        <v>3145687809</v>
      </c>
      <c r="AB194" s="24" t="s">
        <v>77</v>
      </c>
      <c r="AC194" s="24" t="s">
        <v>77</v>
      </c>
      <c r="AD194" s="24" t="s">
        <v>77</v>
      </c>
      <c r="AE194" s="26" t="s">
        <v>183</v>
      </c>
      <c r="AF194" s="26" t="s">
        <v>103</v>
      </c>
      <c r="AG194" s="26"/>
      <c r="AH194" s="27" t="s">
        <v>184</v>
      </c>
      <c r="AI194" s="27" t="s">
        <v>795</v>
      </c>
      <c r="AJ194" s="27" t="s">
        <v>487</v>
      </c>
      <c r="AK194" s="24" t="s">
        <v>121</v>
      </c>
      <c r="AL194" s="24" t="s">
        <v>90</v>
      </c>
      <c r="AM194" s="23">
        <v>42087</v>
      </c>
      <c r="AN194" s="28">
        <v>776250</v>
      </c>
      <c r="AO194" s="28">
        <f t="shared" si="2"/>
        <v>140606</v>
      </c>
      <c r="AP194" s="24"/>
      <c r="AQ194" s="24" t="s">
        <v>918</v>
      </c>
      <c r="AR194" s="24" t="s">
        <v>647</v>
      </c>
      <c r="AS194" s="24"/>
      <c r="AT194" s="24" t="e">
        <v>#N/A</v>
      </c>
      <c r="AU194" s="24" t="e">
        <v>#N/A</v>
      </c>
      <c r="AV194" s="24">
        <v>79</v>
      </c>
      <c r="AW194" s="24"/>
      <c r="AX194" s="24"/>
      <c r="AY194" s="24"/>
      <c r="AZ194" s="24"/>
      <c r="BA194" s="24"/>
      <c r="BB194" s="24"/>
      <c r="BC194" s="24"/>
      <c r="BD194" s="24">
        <v>0</v>
      </c>
      <c r="BE194" s="24">
        <v>0</v>
      </c>
      <c r="BF194" s="23">
        <v>42541</v>
      </c>
      <c r="BG194" s="23">
        <v>42559</v>
      </c>
      <c r="BH194" s="23">
        <v>42931</v>
      </c>
      <c r="BI194" s="26" t="s">
        <v>127</v>
      </c>
      <c r="BJ194" s="26" t="s">
        <v>1246</v>
      </c>
      <c r="BK194" s="29">
        <v>0</v>
      </c>
      <c r="BL194" s="24" t="s">
        <v>129</v>
      </c>
      <c r="BM194" s="22" t="str">
        <f ca="1">+IF(Tabla1[[#This Row],[FECHA INGRESO]]&gt;=44986,IF((TODAY()-Tabla1[[#This Row],[FECHA INGRESO]])&gt;=50,"ALERTA","TODAVÍA FALTA"),"N/A")</f>
        <v>N/A</v>
      </c>
      <c r="BN194" s="7">
        <f>IFERROR((_xlfn.DAYS(Tabla1[[#This Row],[FECHA INGRESO]],Tabla1[[#This Row],[FECHA RETIRO]]))/30,"")</f>
        <v>-28.133333333333333</v>
      </c>
    </row>
    <row r="195" spans="1:66" ht="15" customHeight="1" x14ac:dyDescent="0.35">
      <c r="A195" s="31">
        <v>1022365043</v>
      </c>
      <c r="B195" s="22" t="s">
        <v>1645</v>
      </c>
      <c r="C195" s="23">
        <v>42087</v>
      </c>
      <c r="D195" s="23" t="s">
        <v>93</v>
      </c>
      <c r="E195" s="24" t="s">
        <v>94</v>
      </c>
      <c r="F195" s="23" t="s">
        <v>70</v>
      </c>
      <c r="G195" s="24"/>
      <c r="H195" s="24">
        <v>24044239626</v>
      </c>
      <c r="I195" s="24" t="s">
        <v>95</v>
      </c>
      <c r="J195" s="24">
        <f>DATEDIF(Tabla1[[#This Row],[FECHA DE NACIMIENTO]],Tabla1[[#This Row],[FECHA ACTUAL]],"Y")</f>
        <v>32</v>
      </c>
      <c r="K195" s="24" t="s">
        <v>96</v>
      </c>
      <c r="L195" s="24" t="s">
        <v>112</v>
      </c>
      <c r="M195" s="24" t="s">
        <v>77</v>
      </c>
      <c r="N195" s="24" t="s">
        <v>77</v>
      </c>
      <c r="O195" s="24">
        <v>3</v>
      </c>
      <c r="P195" s="24" t="s">
        <v>101</v>
      </c>
      <c r="Q195" s="23">
        <v>33161</v>
      </c>
      <c r="R195" s="24"/>
      <c r="S195" s="25">
        <v>45119</v>
      </c>
      <c r="T195" s="24" t="s">
        <v>77</v>
      </c>
      <c r="U195" s="24">
        <v>3125560192</v>
      </c>
      <c r="V195" s="24" t="e">
        <v>#N/A</v>
      </c>
      <c r="W195" s="24" t="s">
        <v>1646</v>
      </c>
      <c r="X195" s="24" t="s">
        <v>359</v>
      </c>
      <c r="Y195" s="24" t="s">
        <v>1647</v>
      </c>
      <c r="Z195" s="24" t="s">
        <v>117</v>
      </c>
      <c r="AA195" s="24">
        <v>3115796467</v>
      </c>
      <c r="AB195" s="24" t="s">
        <v>77</v>
      </c>
      <c r="AC195" s="24" t="s">
        <v>77</v>
      </c>
      <c r="AD195" s="24" t="s">
        <v>77</v>
      </c>
      <c r="AE195" s="26" t="s">
        <v>84</v>
      </c>
      <c r="AF195" s="26" t="s">
        <v>118</v>
      </c>
      <c r="AG195" s="26"/>
      <c r="AH195" s="27" t="s">
        <v>184</v>
      </c>
      <c r="AI195" s="27" t="s">
        <v>185</v>
      </c>
      <c r="AJ195" s="27" t="s">
        <v>185</v>
      </c>
      <c r="AK195" s="24" t="s">
        <v>121</v>
      </c>
      <c r="AL195" s="24"/>
      <c r="AM195" s="23">
        <v>42087</v>
      </c>
      <c r="AN195" s="28">
        <v>776250</v>
      </c>
      <c r="AO195" s="28">
        <f t="shared" ref="AO195:AO258" si="3">IF(AN195&lt;=2*1160000,140606,0)</f>
        <v>140606</v>
      </c>
      <c r="AP195" s="24"/>
      <c r="AQ195" s="24"/>
      <c r="AR195" s="24"/>
      <c r="AS195" s="24"/>
      <c r="AT195" s="24" t="e">
        <v>#N/A</v>
      </c>
      <c r="AU195" s="24" t="e">
        <v>#N/A</v>
      </c>
      <c r="AV195" s="24" t="e">
        <v>#N/A</v>
      </c>
      <c r="AW195" s="24"/>
      <c r="AX195" s="24"/>
      <c r="AY195" s="24"/>
      <c r="AZ195" s="24"/>
      <c r="BA195" s="24"/>
      <c r="BB195" s="24"/>
      <c r="BC195" s="24"/>
      <c r="BD195" s="24">
        <v>0</v>
      </c>
      <c r="BE195" s="24">
        <v>0</v>
      </c>
      <c r="BF195" s="23"/>
      <c r="BG195" s="23"/>
      <c r="BH195" s="23">
        <v>42317</v>
      </c>
      <c r="BI195" s="26"/>
      <c r="BJ195" s="26"/>
      <c r="BK195" s="29">
        <v>0</v>
      </c>
      <c r="BL195" s="24" t="s">
        <v>129</v>
      </c>
      <c r="BM195" s="22" t="str">
        <f ca="1">+IF(Tabla1[[#This Row],[FECHA INGRESO]]&gt;=44986,IF((TODAY()-Tabla1[[#This Row],[FECHA INGRESO]])&gt;=50,"ALERTA","TODAVÍA FALTA"),"N/A")</f>
        <v>N/A</v>
      </c>
      <c r="BN195" s="7">
        <f>IFERROR((_xlfn.DAYS(Tabla1[[#This Row],[FECHA INGRESO]],Tabla1[[#This Row],[FECHA RETIRO]]))/30,"")</f>
        <v>-7.666666666666667</v>
      </c>
    </row>
    <row r="196" spans="1:66" ht="15" customHeight="1" x14ac:dyDescent="0.35">
      <c r="A196" s="31">
        <v>1031150644</v>
      </c>
      <c r="B196" s="22" t="s">
        <v>1648</v>
      </c>
      <c r="C196" s="23">
        <v>42100</v>
      </c>
      <c r="D196" s="23" t="s">
        <v>93</v>
      </c>
      <c r="E196" s="23" t="s">
        <v>111</v>
      </c>
      <c r="F196" s="23" t="s">
        <v>70</v>
      </c>
      <c r="G196" s="24"/>
      <c r="H196" s="24">
        <v>24051791449</v>
      </c>
      <c r="I196" s="24" t="s">
        <v>95</v>
      </c>
      <c r="J196" s="24">
        <f>DATEDIF(Tabla1[[#This Row],[FECHA DE NACIMIENTO]],Tabla1[[#This Row],[FECHA ACTUAL]],"Y")</f>
        <v>29</v>
      </c>
      <c r="K196" s="24" t="s">
        <v>73</v>
      </c>
      <c r="L196" s="24" t="s">
        <v>112</v>
      </c>
      <c r="M196" s="24" t="s">
        <v>77</v>
      </c>
      <c r="N196" s="24" t="s">
        <v>77</v>
      </c>
      <c r="O196" s="24">
        <v>2</v>
      </c>
      <c r="P196" s="24" t="s">
        <v>101</v>
      </c>
      <c r="Q196" s="23">
        <v>34320</v>
      </c>
      <c r="R196" s="24" t="s">
        <v>76</v>
      </c>
      <c r="S196" s="25">
        <v>45119</v>
      </c>
      <c r="T196" s="24">
        <v>7143514</v>
      </c>
      <c r="U196" s="24">
        <v>3222054211</v>
      </c>
      <c r="V196" s="24" t="e">
        <v>#N/A</v>
      </c>
      <c r="W196" s="24" t="s">
        <v>1294</v>
      </c>
      <c r="X196" s="24" t="s">
        <v>276</v>
      </c>
      <c r="Y196" s="24" t="s">
        <v>1649</v>
      </c>
      <c r="Z196" s="24" t="s">
        <v>117</v>
      </c>
      <c r="AA196" s="24">
        <v>3138451089</v>
      </c>
      <c r="AB196" s="24" t="s">
        <v>77</v>
      </c>
      <c r="AC196" s="24" t="s">
        <v>77</v>
      </c>
      <c r="AD196" s="24" t="s">
        <v>77</v>
      </c>
      <c r="AE196" s="26" t="s">
        <v>183</v>
      </c>
      <c r="AF196" s="26" t="s">
        <v>568</v>
      </c>
      <c r="AG196" s="26"/>
      <c r="AH196" s="27" t="s">
        <v>184</v>
      </c>
      <c r="AI196" s="27" t="s">
        <v>164</v>
      </c>
      <c r="AJ196" s="27" t="s">
        <v>164</v>
      </c>
      <c r="AK196" s="24" t="s">
        <v>121</v>
      </c>
      <c r="AL196" s="24"/>
      <c r="AM196" s="23">
        <v>42100</v>
      </c>
      <c r="AN196" s="28">
        <v>672750</v>
      </c>
      <c r="AO196" s="28">
        <f t="shared" si="3"/>
        <v>140606</v>
      </c>
      <c r="AP196" s="24"/>
      <c r="AQ196" s="24"/>
      <c r="AR196" s="24"/>
      <c r="AS196" s="24"/>
      <c r="AT196" s="24" t="e">
        <v>#N/A</v>
      </c>
      <c r="AU196" s="24" t="e">
        <v>#N/A</v>
      </c>
      <c r="AV196" s="24" t="e">
        <v>#N/A</v>
      </c>
      <c r="AW196" s="24"/>
      <c r="AX196" s="24"/>
      <c r="AY196" s="24"/>
      <c r="AZ196" s="24"/>
      <c r="BA196" s="24"/>
      <c r="BB196" s="24"/>
      <c r="BC196" s="24"/>
      <c r="BD196" s="24">
        <v>0</v>
      </c>
      <c r="BE196" s="24">
        <v>0</v>
      </c>
      <c r="BF196" s="23"/>
      <c r="BG196" s="23"/>
      <c r="BH196" s="23">
        <v>42234</v>
      </c>
      <c r="BI196" s="26"/>
      <c r="BJ196" s="26"/>
      <c r="BK196" s="29">
        <v>0</v>
      </c>
      <c r="BL196" s="24" t="s">
        <v>129</v>
      </c>
      <c r="BM196" s="22" t="str">
        <f ca="1">+IF(Tabla1[[#This Row],[FECHA INGRESO]]&gt;=44986,IF((TODAY()-Tabla1[[#This Row],[FECHA INGRESO]])&gt;=50,"ALERTA","TODAVÍA FALTA"),"N/A")</f>
        <v>N/A</v>
      </c>
      <c r="BN196" s="7">
        <f>IFERROR((_xlfn.DAYS(Tabla1[[#This Row],[FECHA INGRESO]],Tabla1[[#This Row],[FECHA RETIRO]]))/30,"")</f>
        <v>-4.4666666666666668</v>
      </c>
    </row>
    <row r="197" spans="1:66" ht="15" customHeight="1" x14ac:dyDescent="0.35">
      <c r="A197" s="31">
        <v>80215334</v>
      </c>
      <c r="B197" s="22" t="s">
        <v>1650</v>
      </c>
      <c r="C197" s="23">
        <v>42100</v>
      </c>
      <c r="D197" s="23" t="s">
        <v>109</v>
      </c>
      <c r="E197" s="24" t="s">
        <v>94</v>
      </c>
      <c r="F197" s="23" t="s">
        <v>70</v>
      </c>
      <c r="G197" s="24"/>
      <c r="H197" s="24">
        <v>24051790895</v>
      </c>
      <c r="I197" s="24" t="s">
        <v>72</v>
      </c>
      <c r="J197" s="24">
        <f>DATEDIF(Tabla1[[#This Row],[FECHA DE NACIMIENTO]],Tabla1[[#This Row],[FECHA ACTUAL]],"Y")</f>
        <v>38</v>
      </c>
      <c r="K197" s="24" t="s">
        <v>320</v>
      </c>
      <c r="L197" s="24" t="s">
        <v>74</v>
      </c>
      <c r="M197" s="24">
        <v>1</v>
      </c>
      <c r="N197" s="24">
        <v>2</v>
      </c>
      <c r="O197" s="24">
        <v>3</v>
      </c>
      <c r="P197" s="24" t="s">
        <v>101</v>
      </c>
      <c r="Q197" s="23">
        <v>31002</v>
      </c>
      <c r="R197" s="24" t="s">
        <v>76</v>
      </c>
      <c r="S197" s="25">
        <v>45119</v>
      </c>
      <c r="T197" s="24">
        <v>6594148</v>
      </c>
      <c r="U197" s="24">
        <v>3144834017</v>
      </c>
      <c r="V197" s="24" t="e">
        <v>#N/A</v>
      </c>
      <c r="W197" s="24" t="s">
        <v>1651</v>
      </c>
      <c r="X197" s="24" t="s">
        <v>1595</v>
      </c>
      <c r="Y197" s="24" t="s">
        <v>1652</v>
      </c>
      <c r="Z197" s="24" t="s">
        <v>82</v>
      </c>
      <c r="AA197" s="24">
        <v>3193878891</v>
      </c>
      <c r="AB197" s="24" t="s">
        <v>77</v>
      </c>
      <c r="AC197" s="24" t="s">
        <v>77</v>
      </c>
      <c r="AD197" s="24" t="s">
        <v>77</v>
      </c>
      <c r="AE197" s="26" t="s">
        <v>183</v>
      </c>
      <c r="AF197" s="26" t="s">
        <v>1653</v>
      </c>
      <c r="AG197" s="26"/>
      <c r="AH197" s="27" t="s">
        <v>163</v>
      </c>
      <c r="AI197" s="27" t="s">
        <v>487</v>
      </c>
      <c r="AJ197" s="27" t="s">
        <v>487</v>
      </c>
      <c r="AK197" s="24" t="s">
        <v>121</v>
      </c>
      <c r="AL197" s="24"/>
      <c r="AM197" s="23">
        <v>42100</v>
      </c>
      <c r="AN197" s="28">
        <v>958410</v>
      </c>
      <c r="AO197" s="28">
        <f t="shared" si="3"/>
        <v>140606</v>
      </c>
      <c r="AP197" s="24"/>
      <c r="AQ197" s="24"/>
      <c r="AR197" s="24"/>
      <c r="AS197" s="24"/>
      <c r="AT197" s="24" t="e">
        <v>#N/A</v>
      </c>
      <c r="AU197" s="24" t="e">
        <v>#N/A</v>
      </c>
      <c r="AV197" s="24" t="e">
        <v>#N/A</v>
      </c>
      <c r="AW197" s="24"/>
      <c r="AX197" s="24"/>
      <c r="AY197" s="24" t="s">
        <v>609</v>
      </c>
      <c r="AZ197" s="24"/>
      <c r="BA197" s="24"/>
      <c r="BB197" s="24"/>
      <c r="BC197" s="24"/>
      <c r="BD197" s="24">
        <v>0</v>
      </c>
      <c r="BE197" s="24">
        <v>0</v>
      </c>
      <c r="BF197" s="23"/>
      <c r="BG197" s="23"/>
      <c r="BH197" s="23">
        <v>42331</v>
      </c>
      <c r="BI197" s="26"/>
      <c r="BJ197" s="26"/>
      <c r="BK197" s="29">
        <v>0</v>
      </c>
      <c r="BL197" s="24" t="s">
        <v>129</v>
      </c>
      <c r="BM197" s="22" t="str">
        <f ca="1">+IF(Tabla1[[#This Row],[FECHA INGRESO]]&gt;=44986,IF((TODAY()-Tabla1[[#This Row],[FECHA INGRESO]])&gt;=50,"ALERTA","TODAVÍA FALTA"),"N/A")</f>
        <v>N/A</v>
      </c>
      <c r="BN197" s="7">
        <f>IFERROR((_xlfn.DAYS(Tabla1[[#This Row],[FECHA INGRESO]],Tabla1[[#This Row],[FECHA RETIRO]]))/30,"")</f>
        <v>-7.7</v>
      </c>
    </row>
    <row r="198" spans="1:66" x14ac:dyDescent="0.35">
      <c r="A198" s="31">
        <v>1018466198</v>
      </c>
      <c r="B198" s="22" t="s">
        <v>1654</v>
      </c>
      <c r="C198" s="23">
        <v>42103</v>
      </c>
      <c r="D198" s="23" t="s">
        <v>131</v>
      </c>
      <c r="E198" s="24" t="s">
        <v>94</v>
      </c>
      <c r="F198" s="23" t="s">
        <v>70</v>
      </c>
      <c r="G198" s="24"/>
      <c r="H198" s="24">
        <v>24049375697</v>
      </c>
      <c r="I198" s="24" t="s">
        <v>95</v>
      </c>
      <c r="J198" s="24">
        <f>DATEDIF(Tabla1[[#This Row],[FECHA DE NACIMIENTO]],Tabla1[[#This Row],[FECHA ACTUAL]],"Y")</f>
        <v>29</v>
      </c>
      <c r="K198" s="24" t="s">
        <v>73</v>
      </c>
      <c r="L198" s="24" t="s">
        <v>112</v>
      </c>
      <c r="M198" s="24" t="s">
        <v>77</v>
      </c>
      <c r="N198" s="24" t="s">
        <v>77</v>
      </c>
      <c r="O198" s="24">
        <v>3</v>
      </c>
      <c r="P198" s="24" t="s">
        <v>101</v>
      </c>
      <c r="Q198" s="23">
        <v>34443</v>
      </c>
      <c r="R198" s="24" t="s">
        <v>76</v>
      </c>
      <c r="S198" s="25">
        <v>45119</v>
      </c>
      <c r="T198" s="24">
        <v>7129059</v>
      </c>
      <c r="U198" s="24">
        <v>3214875042</v>
      </c>
      <c r="V198" s="24" t="s">
        <v>1655</v>
      </c>
      <c r="W198" s="24" t="s">
        <v>1656</v>
      </c>
      <c r="X198" s="24" t="s">
        <v>1657</v>
      </c>
      <c r="Y198" s="24" t="s">
        <v>1658</v>
      </c>
      <c r="Z198" s="24" t="s">
        <v>162</v>
      </c>
      <c r="AA198" s="24">
        <v>3142960156</v>
      </c>
      <c r="AB198" s="24" t="s">
        <v>77</v>
      </c>
      <c r="AC198" s="24" t="s">
        <v>77</v>
      </c>
      <c r="AD198" s="24" t="s">
        <v>77</v>
      </c>
      <c r="AE198" s="26" t="s">
        <v>102</v>
      </c>
      <c r="AF198" s="26"/>
      <c r="AG198" s="26" t="s">
        <v>1659</v>
      </c>
      <c r="AH198" s="27" t="s">
        <v>184</v>
      </c>
      <c r="AI198" s="27" t="s">
        <v>279</v>
      </c>
      <c r="AJ198" s="27" t="s">
        <v>279</v>
      </c>
      <c r="AK198" s="24" t="s">
        <v>121</v>
      </c>
      <c r="AL198" s="24"/>
      <c r="AM198" s="23">
        <v>42103</v>
      </c>
      <c r="AN198" s="28">
        <v>672750</v>
      </c>
      <c r="AO198" s="28">
        <f t="shared" si="3"/>
        <v>140606</v>
      </c>
      <c r="AP198" s="24" t="s">
        <v>1660</v>
      </c>
      <c r="AQ198" s="24"/>
      <c r="AR198" s="24"/>
      <c r="AS198" s="24"/>
      <c r="AT198" s="24" t="e">
        <v>#N/A</v>
      </c>
      <c r="AU198" s="24" t="e">
        <v>#N/A</v>
      </c>
      <c r="AV198" s="24" t="e">
        <v>#N/A</v>
      </c>
      <c r="AW198" s="24"/>
      <c r="AX198" s="24"/>
      <c r="AY198" s="24" t="s">
        <v>1661</v>
      </c>
      <c r="AZ198" s="24"/>
      <c r="BA198" s="24"/>
      <c r="BB198" s="24"/>
      <c r="BC198" s="24"/>
      <c r="BD198" s="24">
        <v>0</v>
      </c>
      <c r="BE198" s="24">
        <v>0</v>
      </c>
      <c r="BF198" s="23"/>
      <c r="BG198" s="23"/>
      <c r="BH198" s="23">
        <v>42385</v>
      </c>
      <c r="BI198" s="26"/>
      <c r="BJ198" s="26"/>
      <c r="BK198" s="29">
        <v>0</v>
      </c>
      <c r="BL198" s="24" t="s">
        <v>129</v>
      </c>
      <c r="BM198" s="22" t="str">
        <f ca="1">+IF(Tabla1[[#This Row],[FECHA INGRESO]]&gt;=44986,IF((TODAY()-Tabla1[[#This Row],[FECHA INGRESO]])&gt;=50,"ALERTA","TODAVÍA FALTA"),"N/A")</f>
        <v>N/A</v>
      </c>
      <c r="BN198" s="7">
        <f>IFERROR((_xlfn.DAYS(Tabla1[[#This Row],[FECHA INGRESO]],Tabla1[[#This Row],[FECHA RETIRO]]))/30,"")</f>
        <v>-9.4</v>
      </c>
    </row>
    <row r="199" spans="1:66" ht="15" customHeight="1" x14ac:dyDescent="0.35">
      <c r="A199" s="31">
        <v>1022950777</v>
      </c>
      <c r="B199" s="22" t="s">
        <v>1662</v>
      </c>
      <c r="C199" s="23">
        <v>42103</v>
      </c>
      <c r="D199" s="23" t="s">
        <v>582</v>
      </c>
      <c r="E199" s="24" t="s">
        <v>94</v>
      </c>
      <c r="F199" s="23" t="s">
        <v>70</v>
      </c>
      <c r="G199" s="24"/>
      <c r="H199" s="24">
        <v>24052113895</v>
      </c>
      <c r="I199" s="24" t="s">
        <v>72</v>
      </c>
      <c r="J199" s="24">
        <f>DATEDIF(Tabla1[[#This Row],[FECHA DE NACIMIENTO]],Tabla1[[#This Row],[FECHA ACTUAL]],"Y")</f>
        <v>33</v>
      </c>
      <c r="K199" s="24" t="s">
        <v>96</v>
      </c>
      <c r="L199" s="24" t="s">
        <v>74</v>
      </c>
      <c r="M199" s="24">
        <v>2</v>
      </c>
      <c r="N199" s="24">
        <v>2</v>
      </c>
      <c r="O199" s="24">
        <v>2</v>
      </c>
      <c r="P199" s="24" t="s">
        <v>101</v>
      </c>
      <c r="Q199" s="23">
        <v>32974</v>
      </c>
      <c r="R199" s="24" t="s">
        <v>76</v>
      </c>
      <c r="S199" s="25">
        <v>45119</v>
      </c>
      <c r="T199" s="24">
        <v>7632530</v>
      </c>
      <c r="U199" s="24">
        <v>3213551506</v>
      </c>
      <c r="V199" s="24" t="s">
        <v>1663</v>
      </c>
      <c r="W199" s="24" t="s">
        <v>1664</v>
      </c>
      <c r="X199" s="24" t="s">
        <v>1665</v>
      </c>
      <c r="Y199" s="24" t="s">
        <v>1666</v>
      </c>
      <c r="Z199" s="24" t="s">
        <v>82</v>
      </c>
      <c r="AA199" s="24">
        <v>3202499340</v>
      </c>
      <c r="AB199" s="24" t="s">
        <v>77</v>
      </c>
      <c r="AC199" s="24" t="s">
        <v>77</v>
      </c>
      <c r="AD199" s="24" t="s">
        <v>77</v>
      </c>
      <c r="AE199" s="26" t="s">
        <v>183</v>
      </c>
      <c r="AF199" s="26"/>
      <c r="AG199" s="26" t="s">
        <v>1667</v>
      </c>
      <c r="AH199" s="27" t="s">
        <v>163</v>
      </c>
      <c r="AI199" s="27" t="s">
        <v>164</v>
      </c>
      <c r="AJ199" s="27" t="s">
        <v>164</v>
      </c>
      <c r="AK199" s="24" t="s">
        <v>121</v>
      </c>
      <c r="AL199" s="24"/>
      <c r="AM199" s="23">
        <v>42103</v>
      </c>
      <c r="AN199" s="28">
        <v>958410</v>
      </c>
      <c r="AO199" s="28">
        <f t="shared" si="3"/>
        <v>140606</v>
      </c>
      <c r="AP199" s="24"/>
      <c r="AQ199" s="24"/>
      <c r="AR199" s="24"/>
      <c r="AS199" s="24"/>
      <c r="AT199" s="24" t="e">
        <v>#N/A</v>
      </c>
      <c r="AU199" s="24" t="e">
        <v>#N/A</v>
      </c>
      <c r="AV199" s="24" t="e">
        <v>#N/A</v>
      </c>
      <c r="AW199" s="24"/>
      <c r="AX199" s="24"/>
      <c r="AY199" s="24"/>
      <c r="AZ199" s="24" t="s">
        <v>1668</v>
      </c>
      <c r="BA199" s="24" t="s">
        <v>1669</v>
      </c>
      <c r="BB199" s="24"/>
      <c r="BC199" s="24"/>
      <c r="BD199" s="24">
        <v>0</v>
      </c>
      <c r="BE199" s="24">
        <v>0</v>
      </c>
      <c r="BF199" s="23"/>
      <c r="BG199" s="23"/>
      <c r="BH199" s="23">
        <v>42368</v>
      </c>
      <c r="BI199" s="26"/>
      <c r="BJ199" s="26"/>
      <c r="BK199" s="29">
        <v>0</v>
      </c>
      <c r="BL199" s="24" t="s">
        <v>129</v>
      </c>
      <c r="BM199" s="22" t="str">
        <f ca="1">+IF(Tabla1[[#This Row],[FECHA INGRESO]]&gt;=44986,IF((TODAY()-Tabla1[[#This Row],[FECHA INGRESO]])&gt;=50,"ALERTA","TODAVÍA FALTA"),"N/A")</f>
        <v>N/A</v>
      </c>
      <c r="BN199" s="7">
        <f>IFERROR((_xlfn.DAYS(Tabla1[[#This Row],[FECHA INGRESO]],Tabla1[[#This Row],[FECHA RETIRO]]))/30,"")</f>
        <v>-8.8333333333333339</v>
      </c>
    </row>
    <row r="200" spans="1:66" ht="15" customHeight="1" x14ac:dyDescent="0.35">
      <c r="A200" s="21">
        <v>1002723076</v>
      </c>
      <c r="B200" s="22" t="s">
        <v>1670</v>
      </c>
      <c r="C200" s="23">
        <v>42103</v>
      </c>
      <c r="D200" s="23" t="s">
        <v>93</v>
      </c>
      <c r="E200" s="23" t="s">
        <v>111</v>
      </c>
      <c r="F200" s="23" t="s">
        <v>70</v>
      </c>
      <c r="G200" s="24"/>
      <c r="H200" s="24">
        <v>24052111488</v>
      </c>
      <c r="I200" s="24" t="s">
        <v>95</v>
      </c>
      <c r="J200" s="24">
        <f>DATEDIF(Tabla1[[#This Row],[FECHA DE NACIMIENTO]],Tabla1[[#This Row],[FECHA ACTUAL]],"Y")</f>
        <v>27</v>
      </c>
      <c r="K200" s="24" t="s">
        <v>320</v>
      </c>
      <c r="L200" s="24" t="s">
        <v>112</v>
      </c>
      <c r="M200" s="24">
        <v>0</v>
      </c>
      <c r="N200" s="24" t="s">
        <v>77</v>
      </c>
      <c r="O200" s="24">
        <v>1</v>
      </c>
      <c r="P200" s="24" t="s">
        <v>101</v>
      </c>
      <c r="Q200" s="23">
        <v>35184</v>
      </c>
      <c r="R200" s="24" t="s">
        <v>76</v>
      </c>
      <c r="S200" s="25">
        <v>45119</v>
      </c>
      <c r="T200" s="24">
        <v>7661520</v>
      </c>
      <c r="U200" s="24">
        <v>3118348049</v>
      </c>
      <c r="V200" s="24" t="s">
        <v>1671</v>
      </c>
      <c r="W200" s="24" t="s">
        <v>1672</v>
      </c>
      <c r="X200" s="24" t="s">
        <v>1673</v>
      </c>
      <c r="Y200" s="24" t="s">
        <v>1674</v>
      </c>
      <c r="Z200" s="24"/>
      <c r="AA200" s="24">
        <v>3212868783</v>
      </c>
      <c r="AB200" s="24" t="s">
        <v>83</v>
      </c>
      <c r="AC200" s="24" t="s">
        <v>83</v>
      </c>
      <c r="AD200" s="24" t="e">
        <v>#REF!</v>
      </c>
      <c r="AE200" s="26" t="s">
        <v>151</v>
      </c>
      <c r="AF200" s="26"/>
      <c r="AG200" s="26">
        <v>0</v>
      </c>
      <c r="AH200" s="27" t="s">
        <v>184</v>
      </c>
      <c r="AI200" s="27" t="s">
        <v>120</v>
      </c>
      <c r="AJ200" s="27" t="s">
        <v>120</v>
      </c>
      <c r="AK200" s="24" t="s">
        <v>121</v>
      </c>
      <c r="AL200" s="24" t="s">
        <v>90</v>
      </c>
      <c r="AM200" s="23">
        <v>42103</v>
      </c>
      <c r="AN200" s="28">
        <v>1000000</v>
      </c>
      <c r="AO200" s="28">
        <f t="shared" si="3"/>
        <v>140606</v>
      </c>
      <c r="AP200" s="24" t="s">
        <v>1675</v>
      </c>
      <c r="AQ200" s="24" t="s">
        <v>1676</v>
      </c>
      <c r="AR200" s="24" t="s">
        <v>1677</v>
      </c>
      <c r="AS200" s="24">
        <v>4.18</v>
      </c>
      <c r="AT200" s="24">
        <v>94</v>
      </c>
      <c r="AU200" s="24">
        <v>85</v>
      </c>
      <c r="AV200" s="24">
        <v>94</v>
      </c>
      <c r="AW200" s="24">
        <v>91</v>
      </c>
      <c r="AX200" s="24">
        <v>0</v>
      </c>
      <c r="AY200" s="24">
        <v>0</v>
      </c>
      <c r="AZ200" s="24">
        <v>0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3" t="s">
        <v>1678</v>
      </c>
      <c r="BG200" s="23" t="s">
        <v>1679</v>
      </c>
      <c r="BH200" s="23">
        <v>44701</v>
      </c>
      <c r="BI200" s="26" t="s">
        <v>127</v>
      </c>
      <c r="BJ200" s="26" t="s">
        <v>1680</v>
      </c>
      <c r="BK200" s="29">
        <v>0</v>
      </c>
      <c r="BL200" s="24" t="s">
        <v>129</v>
      </c>
      <c r="BM200" s="22" t="str">
        <f ca="1">+IF(Tabla1[[#This Row],[FECHA INGRESO]]&gt;=44986,IF((TODAY()-Tabla1[[#This Row],[FECHA INGRESO]])&gt;=50,"ALERTA","TODAVÍA FALTA"),"N/A")</f>
        <v>N/A</v>
      </c>
      <c r="BN200" s="7">
        <f>IFERROR((_xlfn.DAYS(Tabla1[[#This Row],[FECHA INGRESO]],Tabla1[[#This Row],[FECHA RETIRO]]))/30,"")</f>
        <v>-86.6</v>
      </c>
    </row>
    <row r="201" spans="1:66" ht="15" customHeight="1" x14ac:dyDescent="0.35">
      <c r="A201" s="31">
        <v>1023897984</v>
      </c>
      <c r="B201" s="22" t="s">
        <v>1681</v>
      </c>
      <c r="C201" s="23">
        <v>42110</v>
      </c>
      <c r="D201" s="23" t="s">
        <v>93</v>
      </c>
      <c r="E201" s="23" t="s">
        <v>111</v>
      </c>
      <c r="F201" s="23" t="s">
        <v>70</v>
      </c>
      <c r="G201" s="24"/>
      <c r="H201" s="24">
        <v>24052709342</v>
      </c>
      <c r="I201" s="24" t="s">
        <v>72</v>
      </c>
      <c r="J201" s="24">
        <f>DATEDIF(Tabla1[[#This Row],[FECHA DE NACIMIENTO]],Tabla1[[#This Row],[FECHA ACTUAL]],"Y")</f>
        <v>32</v>
      </c>
      <c r="K201" s="24" t="s">
        <v>96</v>
      </c>
      <c r="L201" s="24" t="s">
        <v>112</v>
      </c>
      <c r="M201" s="24" t="s">
        <v>77</v>
      </c>
      <c r="N201" s="24">
        <v>1</v>
      </c>
      <c r="O201" s="24">
        <v>2</v>
      </c>
      <c r="P201" s="24" t="s">
        <v>101</v>
      </c>
      <c r="Q201" s="23">
        <v>33069</v>
      </c>
      <c r="R201" s="24" t="s">
        <v>76</v>
      </c>
      <c r="S201" s="25">
        <v>45119</v>
      </c>
      <c r="T201" s="24">
        <v>7177070</v>
      </c>
      <c r="U201" s="24">
        <v>3103086073</v>
      </c>
      <c r="V201" s="24" t="s">
        <v>1682</v>
      </c>
      <c r="W201" s="24" t="s">
        <v>1683</v>
      </c>
      <c r="X201" s="24" t="s">
        <v>1684</v>
      </c>
      <c r="Y201" s="24" t="s">
        <v>1685</v>
      </c>
      <c r="Z201" s="24" t="s">
        <v>117</v>
      </c>
      <c r="AA201" s="24">
        <v>3124720716</v>
      </c>
      <c r="AB201" s="24" t="s">
        <v>77</v>
      </c>
      <c r="AC201" s="24" t="s">
        <v>77</v>
      </c>
      <c r="AD201" s="24" t="s">
        <v>77</v>
      </c>
      <c r="AE201" s="26" t="s">
        <v>151</v>
      </c>
      <c r="AF201" s="26"/>
      <c r="AG201" s="26"/>
      <c r="AH201" s="27" t="s">
        <v>163</v>
      </c>
      <c r="AI201" s="27" t="s">
        <v>120</v>
      </c>
      <c r="AJ201" s="27" t="s">
        <v>120</v>
      </c>
      <c r="AK201" s="24" t="s">
        <v>121</v>
      </c>
      <c r="AL201" s="24" t="s">
        <v>90</v>
      </c>
      <c r="AM201" s="23">
        <v>42110</v>
      </c>
      <c r="AN201" s="28">
        <v>1242000</v>
      </c>
      <c r="AO201" s="28">
        <f t="shared" si="3"/>
        <v>140606</v>
      </c>
      <c r="AP201" s="24" t="s">
        <v>1686</v>
      </c>
      <c r="AQ201" s="24" t="s">
        <v>1687</v>
      </c>
      <c r="AR201" s="24"/>
      <c r="AS201" s="24"/>
      <c r="AT201" s="24" t="e">
        <v>#N/A</v>
      </c>
      <c r="AU201" s="24" t="e">
        <v>#N/A</v>
      </c>
      <c r="AV201" s="24" t="e">
        <v>#N/A</v>
      </c>
      <c r="AW201" s="24"/>
      <c r="AX201" s="24"/>
      <c r="AY201" s="24"/>
      <c r="AZ201" s="24"/>
      <c r="BA201" s="24"/>
      <c r="BB201" s="24"/>
      <c r="BC201" s="24"/>
      <c r="BD201" s="24">
        <v>0</v>
      </c>
      <c r="BE201" s="24">
        <v>0</v>
      </c>
      <c r="BF201" s="23"/>
      <c r="BG201" s="23"/>
      <c r="BH201" s="23">
        <v>42931</v>
      </c>
      <c r="BI201" s="26" t="s">
        <v>127</v>
      </c>
      <c r="BJ201" s="26" t="s">
        <v>273</v>
      </c>
      <c r="BK201" s="29">
        <v>0</v>
      </c>
      <c r="BL201" s="24" t="s">
        <v>129</v>
      </c>
      <c r="BM201" s="22" t="str">
        <f ca="1">+IF(Tabla1[[#This Row],[FECHA INGRESO]]&gt;=44986,IF((TODAY()-Tabla1[[#This Row],[FECHA INGRESO]])&gt;=50,"ALERTA","TODAVÍA FALTA"),"N/A")</f>
        <v>N/A</v>
      </c>
      <c r="BN201" s="7">
        <f>IFERROR((_xlfn.DAYS(Tabla1[[#This Row],[FECHA INGRESO]],Tabla1[[#This Row],[FECHA RETIRO]]))/30,"")</f>
        <v>-27.366666666666667</v>
      </c>
    </row>
    <row r="202" spans="1:66" ht="15" customHeight="1" x14ac:dyDescent="0.35">
      <c r="A202" s="31">
        <v>1019023359</v>
      </c>
      <c r="B202" s="22" t="s">
        <v>1688</v>
      </c>
      <c r="C202" s="23">
        <v>42110</v>
      </c>
      <c r="D202" s="23" t="s">
        <v>188</v>
      </c>
      <c r="E202" s="24" t="s">
        <v>94</v>
      </c>
      <c r="F202" s="23" t="s">
        <v>70</v>
      </c>
      <c r="G202" s="24"/>
      <c r="H202" s="24">
        <v>24052171923</v>
      </c>
      <c r="I202" s="24" t="s">
        <v>72</v>
      </c>
      <c r="J202" s="24">
        <f>DATEDIF(Tabla1[[#This Row],[FECHA DE NACIMIENTO]],Tabla1[[#This Row],[FECHA ACTUAL]],"Y")</f>
        <v>35</v>
      </c>
      <c r="K202" s="24" t="s">
        <v>73</v>
      </c>
      <c r="L202" s="24" t="s">
        <v>234</v>
      </c>
      <c r="M202" s="24">
        <v>1</v>
      </c>
      <c r="N202" s="24">
        <v>1</v>
      </c>
      <c r="O202" s="24">
        <v>3</v>
      </c>
      <c r="P202" s="24" t="s">
        <v>101</v>
      </c>
      <c r="Q202" s="23">
        <v>32114</v>
      </c>
      <c r="R202" s="24" t="s">
        <v>76</v>
      </c>
      <c r="S202" s="25">
        <v>45119</v>
      </c>
      <c r="T202" s="24">
        <v>3924686</v>
      </c>
      <c r="U202" s="24">
        <v>3142662233</v>
      </c>
      <c r="V202" s="24" t="s">
        <v>1689</v>
      </c>
      <c r="W202" s="24" t="s">
        <v>1690</v>
      </c>
      <c r="X202" s="24" t="s">
        <v>1691</v>
      </c>
      <c r="Y202" s="24" t="s">
        <v>1692</v>
      </c>
      <c r="Z202" s="24" t="s">
        <v>82</v>
      </c>
      <c r="AA202" s="24">
        <v>3115559873</v>
      </c>
      <c r="AB202" s="24" t="s">
        <v>77</v>
      </c>
      <c r="AC202" s="24" t="s">
        <v>77</v>
      </c>
      <c r="AD202" s="24" t="s">
        <v>77</v>
      </c>
      <c r="AE202" s="26" t="s">
        <v>151</v>
      </c>
      <c r="AF202" s="26"/>
      <c r="AG202" s="26"/>
      <c r="AH202" s="27" t="s">
        <v>1693</v>
      </c>
      <c r="AI202" s="27" t="s">
        <v>1694</v>
      </c>
      <c r="AJ202" s="27" t="s">
        <v>1694</v>
      </c>
      <c r="AK202" s="24" t="s">
        <v>89</v>
      </c>
      <c r="AL202" s="24" t="s">
        <v>90</v>
      </c>
      <c r="AM202" s="23">
        <v>42110</v>
      </c>
      <c r="AN202" s="28">
        <v>1242000</v>
      </c>
      <c r="AO202" s="28">
        <f t="shared" si="3"/>
        <v>140606</v>
      </c>
      <c r="AP202" s="24" t="s">
        <v>1695</v>
      </c>
      <c r="AQ202" s="24"/>
      <c r="AR202" s="24" t="s">
        <v>139</v>
      </c>
      <c r="AS202" s="24"/>
      <c r="AT202" s="24" t="e">
        <v>#N/A</v>
      </c>
      <c r="AU202" s="24" t="e">
        <v>#N/A</v>
      </c>
      <c r="AV202" s="24" t="e">
        <v>#N/A</v>
      </c>
      <c r="AW202" s="24"/>
      <c r="AX202" s="24">
        <v>42248</v>
      </c>
      <c r="AY202" s="24" t="s">
        <v>1696</v>
      </c>
      <c r="AZ202" s="24"/>
      <c r="BA202" s="24"/>
      <c r="BB202" s="24"/>
      <c r="BC202" s="24"/>
      <c r="BD202" s="24">
        <v>0</v>
      </c>
      <c r="BE202" s="24">
        <v>1</v>
      </c>
      <c r="BF202" s="23">
        <v>42817</v>
      </c>
      <c r="BG202" s="23">
        <v>42838</v>
      </c>
      <c r="BH202" s="23">
        <v>42871</v>
      </c>
      <c r="BI202" s="26" t="s">
        <v>127</v>
      </c>
      <c r="BJ202" s="26" t="s">
        <v>178</v>
      </c>
      <c r="BK202" s="29">
        <v>0</v>
      </c>
      <c r="BL202" s="24" t="s">
        <v>129</v>
      </c>
      <c r="BM202" s="22" t="str">
        <f ca="1">+IF(Tabla1[[#This Row],[FECHA INGRESO]]&gt;=44986,IF((TODAY()-Tabla1[[#This Row],[FECHA INGRESO]])&gt;=50,"ALERTA","TODAVÍA FALTA"),"N/A")</f>
        <v>N/A</v>
      </c>
      <c r="BN202" s="7">
        <f>IFERROR((_xlfn.DAYS(Tabla1[[#This Row],[FECHA INGRESO]],Tabla1[[#This Row],[FECHA RETIRO]]))/30,"")</f>
        <v>-25.366666666666667</v>
      </c>
    </row>
    <row r="203" spans="1:66" ht="15" customHeight="1" x14ac:dyDescent="0.35">
      <c r="A203" s="31">
        <v>1019046260</v>
      </c>
      <c r="B203" s="22" t="s">
        <v>1697</v>
      </c>
      <c r="C203" s="23">
        <v>42114</v>
      </c>
      <c r="D203" s="23" t="s">
        <v>93</v>
      </c>
      <c r="E203" s="23" t="s">
        <v>111</v>
      </c>
      <c r="F203" s="23" t="s">
        <v>70</v>
      </c>
      <c r="G203" s="24"/>
      <c r="H203" s="24">
        <v>24052360824</v>
      </c>
      <c r="I203" s="24" t="s">
        <v>95</v>
      </c>
      <c r="J203" s="24">
        <f>DATEDIF(Tabla1[[#This Row],[FECHA DE NACIMIENTO]],Tabla1[[#This Row],[FECHA ACTUAL]],"Y")</f>
        <v>33</v>
      </c>
      <c r="K203" s="24" t="s">
        <v>73</v>
      </c>
      <c r="L203" s="24" t="s">
        <v>112</v>
      </c>
      <c r="M203" s="24" t="s">
        <v>77</v>
      </c>
      <c r="N203" s="24" t="s">
        <v>77</v>
      </c>
      <c r="O203" s="24">
        <v>2</v>
      </c>
      <c r="P203" s="24" t="s">
        <v>101</v>
      </c>
      <c r="Q203" s="23">
        <v>33020</v>
      </c>
      <c r="R203" s="24" t="s">
        <v>76</v>
      </c>
      <c r="S203" s="25">
        <v>45119</v>
      </c>
      <c r="T203" s="24">
        <v>6872690</v>
      </c>
      <c r="U203" s="24">
        <v>3186336631</v>
      </c>
      <c r="V203" s="24" t="s">
        <v>1698</v>
      </c>
      <c r="W203" s="24" t="s">
        <v>1699</v>
      </c>
      <c r="X203" s="24" t="s">
        <v>1700</v>
      </c>
      <c r="Y203" s="24" t="s">
        <v>1701</v>
      </c>
      <c r="Z203" s="24" t="s">
        <v>117</v>
      </c>
      <c r="AA203" s="24">
        <v>3144904681</v>
      </c>
      <c r="AB203" s="24" t="s">
        <v>77</v>
      </c>
      <c r="AC203" s="24" t="s">
        <v>77</v>
      </c>
      <c r="AD203" s="24" t="s">
        <v>77</v>
      </c>
      <c r="AE203" s="26" t="s">
        <v>183</v>
      </c>
      <c r="AF203" s="26" t="s">
        <v>1702</v>
      </c>
      <c r="AG203" s="26"/>
      <c r="AH203" s="27" t="s">
        <v>184</v>
      </c>
      <c r="AI203" s="27" t="s">
        <v>487</v>
      </c>
      <c r="AJ203" s="27" t="s">
        <v>487</v>
      </c>
      <c r="AK203" s="24" t="s">
        <v>121</v>
      </c>
      <c r="AL203" s="24"/>
      <c r="AM203" s="23">
        <v>42114</v>
      </c>
      <c r="AN203" s="28">
        <v>724500</v>
      </c>
      <c r="AO203" s="28">
        <f t="shared" si="3"/>
        <v>140606</v>
      </c>
      <c r="AP203" s="24"/>
      <c r="AQ203" s="24"/>
      <c r="AR203" s="24"/>
      <c r="AS203" s="24"/>
      <c r="AT203" s="24" t="e">
        <v>#N/A</v>
      </c>
      <c r="AU203" s="24" t="e">
        <v>#N/A</v>
      </c>
      <c r="AV203" s="24" t="e">
        <v>#N/A</v>
      </c>
      <c r="AW203" s="24"/>
      <c r="AX203" s="24"/>
      <c r="AY203" s="24"/>
      <c r="AZ203" s="24"/>
      <c r="BA203" s="24"/>
      <c r="BB203" s="24"/>
      <c r="BC203" s="24"/>
      <c r="BD203" s="24">
        <v>0</v>
      </c>
      <c r="BE203" s="24">
        <v>0</v>
      </c>
      <c r="BF203" s="23"/>
      <c r="BG203" s="23"/>
      <c r="BH203" s="23">
        <v>42462</v>
      </c>
      <c r="BI203" s="26"/>
      <c r="BJ203" s="26"/>
      <c r="BK203" s="29">
        <v>0</v>
      </c>
      <c r="BL203" s="24" t="s">
        <v>129</v>
      </c>
      <c r="BM203" s="22" t="str">
        <f ca="1">+IF(Tabla1[[#This Row],[FECHA INGRESO]]&gt;=44986,IF((TODAY()-Tabla1[[#This Row],[FECHA INGRESO]])&gt;=50,"ALERTA","TODAVÍA FALTA"),"N/A")</f>
        <v>N/A</v>
      </c>
      <c r="BN203" s="7">
        <f>IFERROR((_xlfn.DAYS(Tabla1[[#This Row],[FECHA INGRESO]],Tabla1[[#This Row],[FECHA RETIRO]]))/30,"")</f>
        <v>-11.6</v>
      </c>
    </row>
    <row r="204" spans="1:66" ht="15" customHeight="1" x14ac:dyDescent="0.35">
      <c r="A204" s="31">
        <v>1073243316</v>
      </c>
      <c r="B204" s="22" t="s">
        <v>1703</v>
      </c>
      <c r="C204" s="23">
        <v>41764</v>
      </c>
      <c r="D204" s="23" t="s">
        <v>93</v>
      </c>
      <c r="E204" s="23" t="s">
        <v>111</v>
      </c>
      <c r="F204" s="23" t="s">
        <v>70</v>
      </c>
      <c r="G204" s="24"/>
      <c r="H204" s="24">
        <v>24044362829</v>
      </c>
      <c r="I204" s="24" t="s">
        <v>95</v>
      </c>
      <c r="J204" s="24">
        <f>DATEDIF(Tabla1[[#This Row],[FECHA DE NACIMIENTO]],Tabla1[[#This Row],[FECHA ACTUAL]],"Y")</f>
        <v>28</v>
      </c>
      <c r="K204" s="24" t="s">
        <v>73</v>
      </c>
      <c r="L204" s="24" t="s">
        <v>112</v>
      </c>
      <c r="M204" s="24" t="s">
        <v>77</v>
      </c>
      <c r="N204" s="24" t="s">
        <v>77</v>
      </c>
      <c r="O204" s="24">
        <v>2</v>
      </c>
      <c r="P204" s="24" t="s">
        <v>101</v>
      </c>
      <c r="Q204" s="23">
        <v>34718</v>
      </c>
      <c r="R204" s="24" t="s">
        <v>669</v>
      </c>
      <c r="S204" s="25">
        <v>45119</v>
      </c>
      <c r="T204" s="24" t="s">
        <v>77</v>
      </c>
      <c r="U204" s="24">
        <v>3114461682</v>
      </c>
      <c r="V204" s="24" t="s">
        <v>1704</v>
      </c>
      <c r="W204" s="24" t="s">
        <v>1705</v>
      </c>
      <c r="X204" s="24" t="s">
        <v>1706</v>
      </c>
      <c r="Y204" s="24" t="s">
        <v>1707</v>
      </c>
      <c r="Z204" s="24" t="s">
        <v>255</v>
      </c>
      <c r="AA204" s="24">
        <v>3202309200</v>
      </c>
      <c r="AB204" s="24" t="s">
        <v>77</v>
      </c>
      <c r="AC204" s="24" t="s">
        <v>77</v>
      </c>
      <c r="AD204" s="24" t="s">
        <v>77</v>
      </c>
      <c r="AE204" s="26" t="s">
        <v>183</v>
      </c>
      <c r="AF204" s="26" t="s">
        <v>1708</v>
      </c>
      <c r="AG204" s="26"/>
      <c r="AH204" s="27" t="s">
        <v>184</v>
      </c>
      <c r="AI204" s="27" t="s">
        <v>164</v>
      </c>
      <c r="AJ204" s="27" t="s">
        <v>164</v>
      </c>
      <c r="AK204" s="24" t="s">
        <v>121</v>
      </c>
      <c r="AL204" s="24"/>
      <c r="AM204" s="23">
        <v>42118</v>
      </c>
      <c r="AN204" s="28">
        <v>724500</v>
      </c>
      <c r="AO204" s="28">
        <f t="shared" si="3"/>
        <v>140606</v>
      </c>
      <c r="AP204" s="24">
        <v>42382</v>
      </c>
      <c r="AQ204" s="24"/>
      <c r="AR204" s="24"/>
      <c r="AS204" s="24"/>
      <c r="AT204" s="24" t="e">
        <v>#N/A</v>
      </c>
      <c r="AU204" s="24" t="e">
        <v>#N/A</v>
      </c>
      <c r="AV204" s="24" t="e">
        <v>#N/A</v>
      </c>
      <c r="AW204" s="24"/>
      <c r="AX204" s="24"/>
      <c r="AY204" s="24" t="s">
        <v>1709</v>
      </c>
      <c r="AZ204" s="24" t="s">
        <v>1710</v>
      </c>
      <c r="BA204" s="24" t="s">
        <v>1711</v>
      </c>
      <c r="BB204" s="24"/>
      <c r="BC204" s="24"/>
      <c r="BD204" s="24">
        <v>0</v>
      </c>
      <c r="BE204" s="24">
        <v>0</v>
      </c>
      <c r="BF204" s="23">
        <v>42130</v>
      </c>
      <c r="BG204" s="23">
        <v>42149</v>
      </c>
      <c r="BH204" s="23">
        <v>42460</v>
      </c>
      <c r="BI204" s="26"/>
      <c r="BJ204" s="26"/>
      <c r="BK204" s="29">
        <v>0</v>
      </c>
      <c r="BL204" s="24" t="s">
        <v>129</v>
      </c>
      <c r="BM204" s="22" t="str">
        <f ca="1">+IF(Tabla1[[#This Row],[FECHA INGRESO]]&gt;=44986,IF((TODAY()-Tabla1[[#This Row],[FECHA INGRESO]])&gt;=50,"ALERTA","TODAVÍA FALTA"),"N/A")</f>
        <v>N/A</v>
      </c>
      <c r="BN204" s="7">
        <f>IFERROR((_xlfn.DAYS(Tabla1[[#This Row],[FECHA INGRESO]],Tabla1[[#This Row],[FECHA RETIRO]]))/30,"")</f>
        <v>-11.4</v>
      </c>
    </row>
    <row r="205" spans="1:66" ht="15" customHeight="1" x14ac:dyDescent="0.35">
      <c r="A205" s="31">
        <v>1026268479</v>
      </c>
      <c r="B205" s="22" t="s">
        <v>1712</v>
      </c>
      <c r="C205" s="23">
        <v>42128</v>
      </c>
      <c r="D205" s="23" t="s">
        <v>157</v>
      </c>
      <c r="E205" s="23" t="s">
        <v>111</v>
      </c>
      <c r="F205" s="23" t="s">
        <v>70</v>
      </c>
      <c r="G205" s="24"/>
      <c r="H205" s="24">
        <v>24052743133</v>
      </c>
      <c r="I205" s="24" t="s">
        <v>95</v>
      </c>
      <c r="J205" s="24">
        <f>DATEDIF(Tabla1[[#This Row],[FECHA DE NACIMIENTO]],Tabla1[[#This Row],[FECHA ACTUAL]],"Y")</f>
        <v>33</v>
      </c>
      <c r="K205" s="24" t="s">
        <v>96</v>
      </c>
      <c r="L205" s="24" t="s">
        <v>112</v>
      </c>
      <c r="M205" s="24" t="s">
        <v>77</v>
      </c>
      <c r="N205" s="24">
        <v>2</v>
      </c>
      <c r="O205" s="24">
        <v>2</v>
      </c>
      <c r="P205" s="24" t="s">
        <v>101</v>
      </c>
      <c r="Q205" s="23">
        <v>32952</v>
      </c>
      <c r="R205" s="24" t="s">
        <v>76</v>
      </c>
      <c r="S205" s="25">
        <v>45119</v>
      </c>
      <c r="T205" s="24">
        <v>5442192</v>
      </c>
      <c r="U205" s="24">
        <v>3143716347</v>
      </c>
      <c r="V205" s="24" t="s">
        <v>1713</v>
      </c>
      <c r="W205" s="24" t="s">
        <v>1714</v>
      </c>
      <c r="X205" s="24" t="s">
        <v>115</v>
      </c>
      <c r="Y205" s="24" t="s">
        <v>1715</v>
      </c>
      <c r="Z205" s="24" t="s">
        <v>117</v>
      </c>
      <c r="AA205" s="24">
        <v>3202314685</v>
      </c>
      <c r="AB205" s="24" t="s">
        <v>77</v>
      </c>
      <c r="AC205" s="24" t="s">
        <v>77</v>
      </c>
      <c r="AD205" s="24" t="s">
        <v>77</v>
      </c>
      <c r="AE205" s="26" t="s">
        <v>84</v>
      </c>
      <c r="AF205" s="26" t="s">
        <v>85</v>
      </c>
      <c r="AG205" s="26" t="s">
        <v>1716</v>
      </c>
      <c r="AH205" s="27" t="s">
        <v>1717</v>
      </c>
      <c r="AI205" s="27" t="s">
        <v>452</v>
      </c>
      <c r="AJ205" s="27" t="s">
        <v>452</v>
      </c>
      <c r="AK205" s="24" t="s">
        <v>121</v>
      </c>
      <c r="AL205" s="24" t="s">
        <v>90</v>
      </c>
      <c r="AM205" s="23">
        <v>42128</v>
      </c>
      <c r="AN205" s="28">
        <v>2523330</v>
      </c>
      <c r="AO205" s="28">
        <f t="shared" si="3"/>
        <v>0</v>
      </c>
      <c r="AP205" s="24"/>
      <c r="AQ205" s="24"/>
      <c r="AR205" s="24" t="s">
        <v>1718</v>
      </c>
      <c r="AS205" s="24"/>
      <c r="AT205" s="24">
        <v>86</v>
      </c>
      <c r="AU205" s="24" t="e">
        <v>#N/A</v>
      </c>
      <c r="AV205" s="24" t="e">
        <v>#N/A</v>
      </c>
      <c r="AW205" s="24"/>
      <c r="AX205" s="24"/>
      <c r="AY205" s="24" t="s">
        <v>1719</v>
      </c>
      <c r="AZ205" s="24" t="s">
        <v>1720</v>
      </c>
      <c r="BA205" s="24"/>
      <c r="BB205" s="24"/>
      <c r="BC205" s="24"/>
      <c r="BD205" s="24">
        <v>0</v>
      </c>
      <c r="BE205" s="24">
        <v>1</v>
      </c>
      <c r="BF205" s="23" t="s">
        <v>1721</v>
      </c>
      <c r="BG205" s="23" t="s">
        <v>1722</v>
      </c>
      <c r="BH205" s="23">
        <v>43662</v>
      </c>
      <c r="BI205" s="26" t="s">
        <v>127</v>
      </c>
      <c r="BJ205" s="26" t="s">
        <v>1352</v>
      </c>
      <c r="BK205" s="29">
        <v>247186</v>
      </c>
      <c r="BL205" s="24" t="s">
        <v>129</v>
      </c>
      <c r="BM205" s="22" t="str">
        <f ca="1">+IF(Tabla1[[#This Row],[FECHA INGRESO]]&gt;=44986,IF((TODAY()-Tabla1[[#This Row],[FECHA INGRESO]])&gt;=50,"ALERTA","TODAVÍA FALTA"),"N/A")</f>
        <v>N/A</v>
      </c>
      <c r="BN205" s="7">
        <f>IFERROR((_xlfn.DAYS(Tabla1[[#This Row],[FECHA INGRESO]],Tabla1[[#This Row],[FECHA RETIRO]]))/30,"")</f>
        <v>-51.133333333333333</v>
      </c>
    </row>
    <row r="206" spans="1:66" ht="15" customHeight="1" x14ac:dyDescent="0.35">
      <c r="A206" s="31">
        <v>80808050</v>
      </c>
      <c r="B206" s="22" t="s">
        <v>1723</v>
      </c>
      <c r="C206" s="23">
        <v>42135</v>
      </c>
      <c r="D206" s="23" t="s">
        <v>131</v>
      </c>
      <c r="E206" s="23" t="s">
        <v>111</v>
      </c>
      <c r="F206" s="23" t="s">
        <v>70</v>
      </c>
      <c r="G206" s="24"/>
      <c r="H206" s="24"/>
      <c r="I206" s="24" t="s">
        <v>72</v>
      </c>
      <c r="J206" s="24">
        <f>DATEDIF(Tabla1[[#This Row],[FECHA DE NACIMIENTO]],Tabla1[[#This Row],[FECHA ACTUAL]],"Y")</f>
        <v>39</v>
      </c>
      <c r="K206" s="24" t="s">
        <v>73</v>
      </c>
      <c r="L206" s="24" t="s">
        <v>234</v>
      </c>
      <c r="M206" s="24" t="s">
        <v>77</v>
      </c>
      <c r="N206" s="24" t="s">
        <v>77</v>
      </c>
      <c r="O206" s="24">
        <v>3</v>
      </c>
      <c r="P206" s="24" t="s">
        <v>75</v>
      </c>
      <c r="Q206" s="23">
        <v>30840</v>
      </c>
      <c r="R206" s="24" t="s">
        <v>76</v>
      </c>
      <c r="S206" s="25">
        <v>45119</v>
      </c>
      <c r="T206" s="24" t="s">
        <v>77</v>
      </c>
      <c r="U206" s="24">
        <v>3148917979</v>
      </c>
      <c r="V206" s="24" t="s">
        <v>1724</v>
      </c>
      <c r="W206" s="24" t="s">
        <v>1725</v>
      </c>
      <c r="X206" s="24" t="s">
        <v>1726</v>
      </c>
      <c r="Y206" s="24" t="s">
        <v>1727</v>
      </c>
      <c r="Z206" s="24" t="s">
        <v>162</v>
      </c>
      <c r="AA206" s="24" t="s">
        <v>1728</v>
      </c>
      <c r="AB206" s="24" t="s">
        <v>77</v>
      </c>
      <c r="AC206" s="24" t="s">
        <v>77</v>
      </c>
      <c r="AD206" s="24" t="s">
        <v>77</v>
      </c>
      <c r="AE206" s="26" t="s">
        <v>102</v>
      </c>
      <c r="AF206" s="26" t="s">
        <v>85</v>
      </c>
      <c r="AG206" s="26"/>
      <c r="AH206" s="27" t="s">
        <v>163</v>
      </c>
      <c r="AI206" s="27" t="s">
        <v>925</v>
      </c>
      <c r="AJ206" s="27" t="s">
        <v>487</v>
      </c>
      <c r="AK206" s="24" t="s">
        <v>121</v>
      </c>
      <c r="AL206" s="24" t="s">
        <v>90</v>
      </c>
      <c r="AM206" s="23">
        <v>42135</v>
      </c>
      <c r="AN206" s="28">
        <v>1242000</v>
      </c>
      <c r="AO206" s="28">
        <f t="shared" si="3"/>
        <v>140606</v>
      </c>
      <c r="AP206" s="24"/>
      <c r="AQ206" s="24" t="s">
        <v>855</v>
      </c>
      <c r="AR206" s="24" t="s">
        <v>1729</v>
      </c>
      <c r="AS206" s="24"/>
      <c r="AT206" s="24" t="e">
        <v>#N/A</v>
      </c>
      <c r="AU206" s="24" t="e">
        <v>#N/A</v>
      </c>
      <c r="AV206" s="24" t="e">
        <v>#N/A</v>
      </c>
      <c r="AW206" s="24"/>
      <c r="AX206" s="24"/>
      <c r="AY206" s="24"/>
      <c r="AZ206" s="24" t="s">
        <v>1730</v>
      </c>
      <c r="BA206" s="24"/>
      <c r="BB206" s="24"/>
      <c r="BC206" s="24"/>
      <c r="BD206" s="24">
        <v>0</v>
      </c>
      <c r="BE206" s="24">
        <v>0</v>
      </c>
      <c r="BF206" s="23">
        <v>42564</v>
      </c>
      <c r="BG206" s="23">
        <v>42583</v>
      </c>
      <c r="BH206" s="23">
        <v>42776</v>
      </c>
      <c r="BI206" s="26" t="s">
        <v>127</v>
      </c>
      <c r="BJ206" s="26" t="s">
        <v>337</v>
      </c>
      <c r="BK206" s="29">
        <v>0</v>
      </c>
      <c r="BL206" s="24" t="s">
        <v>129</v>
      </c>
      <c r="BM206" s="22" t="str">
        <f ca="1">+IF(Tabla1[[#This Row],[FECHA INGRESO]]&gt;=44986,IF((TODAY()-Tabla1[[#This Row],[FECHA INGRESO]])&gt;=50,"ALERTA","TODAVÍA FALTA"),"N/A")</f>
        <v>N/A</v>
      </c>
      <c r="BN206" s="7">
        <f>IFERROR((_xlfn.DAYS(Tabla1[[#This Row],[FECHA INGRESO]],Tabla1[[#This Row],[FECHA RETIRO]]))/30,"")</f>
        <v>-21.366666666666667</v>
      </c>
    </row>
    <row r="207" spans="1:66" ht="15" customHeight="1" x14ac:dyDescent="0.35">
      <c r="A207" s="31">
        <v>79990202</v>
      </c>
      <c r="B207" s="22" t="s">
        <v>1731</v>
      </c>
      <c r="C207" s="23">
        <v>42138</v>
      </c>
      <c r="D207" s="23" t="s">
        <v>93</v>
      </c>
      <c r="E207" s="24" t="s">
        <v>94</v>
      </c>
      <c r="F207" s="23" t="s">
        <v>70</v>
      </c>
      <c r="G207" s="24"/>
      <c r="H207" s="24">
        <v>24053027632</v>
      </c>
      <c r="I207" s="24" t="s">
        <v>72</v>
      </c>
      <c r="J207" s="24">
        <f>DATEDIF(Tabla1[[#This Row],[FECHA DE NACIMIENTO]],Tabla1[[#This Row],[FECHA ACTUAL]],"Y")</f>
        <v>40</v>
      </c>
      <c r="K207" s="24" t="s">
        <v>73</v>
      </c>
      <c r="L207" s="24" t="s">
        <v>74</v>
      </c>
      <c r="M207" s="24">
        <v>2</v>
      </c>
      <c r="N207" s="24">
        <v>3</v>
      </c>
      <c r="O207" s="24">
        <v>3</v>
      </c>
      <c r="P207" s="24" t="s">
        <v>101</v>
      </c>
      <c r="Q207" s="23">
        <v>30290</v>
      </c>
      <c r="R207" s="24" t="s">
        <v>76</v>
      </c>
      <c r="S207" s="25">
        <v>45119</v>
      </c>
      <c r="T207" s="24" t="s">
        <v>77</v>
      </c>
      <c r="U207" s="24">
        <v>3212443443</v>
      </c>
      <c r="V207" s="24" t="s">
        <v>1732</v>
      </c>
      <c r="W207" s="24" t="s">
        <v>1733</v>
      </c>
      <c r="X207" s="24" t="s">
        <v>1734</v>
      </c>
      <c r="Y207" s="24" t="s">
        <v>1735</v>
      </c>
      <c r="Z207" s="24" t="s">
        <v>82</v>
      </c>
      <c r="AA207" s="24">
        <v>3203246211</v>
      </c>
      <c r="AB207" s="24" t="s">
        <v>77</v>
      </c>
      <c r="AC207" s="24" t="s">
        <v>77</v>
      </c>
      <c r="AD207" s="24" t="s">
        <v>77</v>
      </c>
      <c r="AE207" s="26" t="s">
        <v>151</v>
      </c>
      <c r="AF207" s="26"/>
      <c r="AG207" s="26"/>
      <c r="AH207" s="27" t="s">
        <v>324</v>
      </c>
      <c r="AI207" s="27" t="s">
        <v>138</v>
      </c>
      <c r="AJ207" s="27" t="s">
        <v>138</v>
      </c>
      <c r="AK207" s="24" t="s">
        <v>89</v>
      </c>
      <c r="AL207" s="24" t="s">
        <v>90</v>
      </c>
      <c r="AM207" s="23">
        <v>42138</v>
      </c>
      <c r="AN207" s="28">
        <v>776250</v>
      </c>
      <c r="AO207" s="28">
        <f t="shared" si="3"/>
        <v>140606</v>
      </c>
      <c r="AP207" s="24"/>
      <c r="AQ207" s="24"/>
      <c r="AR207" s="24" t="s">
        <v>139</v>
      </c>
      <c r="AS207" s="24"/>
      <c r="AT207" s="24" t="e">
        <v>#N/A</v>
      </c>
      <c r="AU207" s="24" t="e">
        <v>#N/A</v>
      </c>
      <c r="AV207" s="24" t="e">
        <v>#N/A</v>
      </c>
      <c r="AW207" s="24"/>
      <c r="AX207" s="24"/>
      <c r="AY207" s="24" t="s">
        <v>1736</v>
      </c>
      <c r="AZ207" s="24"/>
      <c r="BA207" s="24"/>
      <c r="BB207" s="24"/>
      <c r="BC207" s="24"/>
      <c r="BD207" s="24">
        <v>0</v>
      </c>
      <c r="BE207" s="24">
        <v>0</v>
      </c>
      <c r="BF207" s="23">
        <v>42521</v>
      </c>
      <c r="BG207" s="23">
        <v>42543</v>
      </c>
      <c r="BH207" s="23">
        <v>42789</v>
      </c>
      <c r="BI207" s="26" t="s">
        <v>127</v>
      </c>
      <c r="BJ207" s="26" t="s">
        <v>337</v>
      </c>
      <c r="BK207" s="29">
        <v>0</v>
      </c>
      <c r="BL207" s="24" t="s">
        <v>129</v>
      </c>
      <c r="BM207" s="22" t="str">
        <f ca="1">+IF(Tabla1[[#This Row],[FECHA INGRESO]]&gt;=44986,IF((TODAY()-Tabla1[[#This Row],[FECHA INGRESO]])&gt;=50,"ALERTA","TODAVÍA FALTA"),"N/A")</f>
        <v>N/A</v>
      </c>
      <c r="BN207" s="7">
        <f>IFERROR((_xlfn.DAYS(Tabla1[[#This Row],[FECHA INGRESO]],Tabla1[[#This Row],[FECHA RETIRO]]))/30,"")</f>
        <v>-21.7</v>
      </c>
    </row>
    <row r="208" spans="1:66" ht="15" customHeight="1" x14ac:dyDescent="0.35">
      <c r="A208" s="31">
        <v>37444572</v>
      </c>
      <c r="B208" s="22" t="s">
        <v>1737</v>
      </c>
      <c r="C208" s="23">
        <v>42145</v>
      </c>
      <c r="D208" s="23" t="s">
        <v>157</v>
      </c>
      <c r="E208" s="23" t="s">
        <v>111</v>
      </c>
      <c r="F208" s="23" t="s">
        <v>70</v>
      </c>
      <c r="G208" s="24"/>
      <c r="H208" s="24">
        <v>24053119889</v>
      </c>
      <c r="I208" s="24" t="s">
        <v>95</v>
      </c>
      <c r="J208" s="24">
        <f>DATEDIF(Tabla1[[#This Row],[FECHA DE NACIMIENTO]],Tabla1[[#This Row],[FECHA ACTUAL]],"Y")</f>
        <v>39</v>
      </c>
      <c r="K208" s="24" t="s">
        <v>73</v>
      </c>
      <c r="L208" s="24" t="s">
        <v>112</v>
      </c>
      <c r="M208" s="24">
        <v>1</v>
      </c>
      <c r="N208" s="24">
        <v>1</v>
      </c>
      <c r="O208" s="24">
        <v>4</v>
      </c>
      <c r="P208" s="24" t="s">
        <v>101</v>
      </c>
      <c r="Q208" s="23">
        <v>30761</v>
      </c>
      <c r="R208" s="24"/>
      <c r="S208" s="25">
        <v>45119</v>
      </c>
      <c r="T208" s="24"/>
      <c r="U208" s="24">
        <v>3138731612</v>
      </c>
      <c r="V208" s="24" t="e">
        <v>#N/A</v>
      </c>
      <c r="W208" s="24" t="s">
        <v>1738</v>
      </c>
      <c r="X208" s="24" t="s">
        <v>1739</v>
      </c>
      <c r="Y208" s="24" t="s">
        <v>1740</v>
      </c>
      <c r="Z208" s="24" t="s">
        <v>255</v>
      </c>
      <c r="AA208" s="24">
        <v>3208268225</v>
      </c>
      <c r="AB208" s="24" t="s">
        <v>77</v>
      </c>
      <c r="AC208" s="24" t="s">
        <v>77</v>
      </c>
      <c r="AD208" s="24" t="s">
        <v>77</v>
      </c>
      <c r="AE208" s="26" t="s">
        <v>183</v>
      </c>
      <c r="AF208" s="26" t="s">
        <v>553</v>
      </c>
      <c r="AG208" s="26"/>
      <c r="AH208" s="27" t="s">
        <v>184</v>
      </c>
      <c r="AI208" s="27" t="s">
        <v>185</v>
      </c>
      <c r="AJ208" s="27" t="s">
        <v>185</v>
      </c>
      <c r="AK208" s="24" t="s">
        <v>121</v>
      </c>
      <c r="AL208" s="24"/>
      <c r="AM208" s="23">
        <v>42145</v>
      </c>
      <c r="AN208" s="28">
        <v>776250</v>
      </c>
      <c r="AO208" s="28">
        <f t="shared" si="3"/>
        <v>140606</v>
      </c>
      <c r="AP208" s="24"/>
      <c r="AQ208" s="24"/>
      <c r="AR208" s="24"/>
      <c r="AS208" s="24"/>
      <c r="AT208" s="24" t="e">
        <v>#N/A</v>
      </c>
      <c r="AU208" s="24" t="e">
        <v>#N/A</v>
      </c>
      <c r="AV208" s="24" t="e">
        <v>#N/A</v>
      </c>
      <c r="AW208" s="24"/>
      <c r="AX208" s="24"/>
      <c r="AY208" s="24"/>
      <c r="AZ208" s="24"/>
      <c r="BA208" s="24"/>
      <c r="BB208" s="24"/>
      <c r="BC208" s="24"/>
      <c r="BD208" s="24">
        <v>0</v>
      </c>
      <c r="BE208" s="24">
        <v>0</v>
      </c>
      <c r="BF208" s="23"/>
      <c r="BG208" s="23"/>
      <c r="BH208" s="23">
        <v>42265</v>
      </c>
      <c r="BI208" s="26"/>
      <c r="BJ208" s="26"/>
      <c r="BK208" s="29">
        <v>0</v>
      </c>
      <c r="BL208" s="24" t="s">
        <v>129</v>
      </c>
      <c r="BM208" s="22" t="str">
        <f ca="1">+IF(Tabla1[[#This Row],[FECHA INGRESO]]&gt;=44986,IF((TODAY()-Tabla1[[#This Row],[FECHA INGRESO]])&gt;=50,"ALERTA","TODAVÍA FALTA"),"N/A")</f>
        <v>N/A</v>
      </c>
      <c r="BN208" s="7">
        <f>IFERROR((_xlfn.DAYS(Tabla1[[#This Row],[FECHA INGRESO]],Tabla1[[#This Row],[FECHA RETIRO]]))/30,"")</f>
        <v>-4</v>
      </c>
    </row>
    <row r="209" spans="1:66" ht="15" customHeight="1" x14ac:dyDescent="0.35">
      <c r="A209" s="31">
        <v>52105305</v>
      </c>
      <c r="B209" s="22" t="s">
        <v>1741</v>
      </c>
      <c r="C209" s="23">
        <v>42157</v>
      </c>
      <c r="D209" s="23" t="s">
        <v>266</v>
      </c>
      <c r="E209" s="24" t="s">
        <v>69</v>
      </c>
      <c r="F209" s="23" t="s">
        <v>70</v>
      </c>
      <c r="G209" s="24"/>
      <c r="H209" s="24">
        <v>24053455369</v>
      </c>
      <c r="I209" s="24" t="s">
        <v>95</v>
      </c>
      <c r="J209" s="24">
        <f>DATEDIF(Tabla1[[#This Row],[FECHA DE NACIMIENTO]],Tabla1[[#This Row],[FECHA ACTUAL]],"Y")</f>
        <v>50</v>
      </c>
      <c r="K209" s="24" t="s">
        <v>96</v>
      </c>
      <c r="L209" s="24" t="s">
        <v>74</v>
      </c>
      <c r="M209" s="24">
        <v>2</v>
      </c>
      <c r="N209" s="24">
        <v>2</v>
      </c>
      <c r="O209" s="24">
        <v>3</v>
      </c>
      <c r="P209" s="24" t="s">
        <v>101</v>
      </c>
      <c r="Q209" s="23">
        <v>26656</v>
      </c>
      <c r="R209" s="24" t="s">
        <v>76</v>
      </c>
      <c r="S209" s="25">
        <v>45119</v>
      </c>
      <c r="T209" s="24">
        <v>4701784</v>
      </c>
      <c r="U209" s="24">
        <v>3118844737</v>
      </c>
      <c r="V209" s="24" t="s">
        <v>1742</v>
      </c>
      <c r="W209" s="24" t="s">
        <v>1743</v>
      </c>
      <c r="X209" s="24" t="s">
        <v>1744</v>
      </c>
      <c r="Y209" s="24" t="s">
        <v>1745</v>
      </c>
      <c r="Z209" s="24" t="s">
        <v>285</v>
      </c>
      <c r="AA209" s="24">
        <v>3105619316</v>
      </c>
      <c r="AB209" s="24" t="s">
        <v>77</v>
      </c>
      <c r="AC209" s="24" t="s">
        <v>77</v>
      </c>
      <c r="AD209" s="24" t="s">
        <v>77</v>
      </c>
      <c r="AE209" s="26" t="s">
        <v>256</v>
      </c>
      <c r="AF209" s="26" t="s">
        <v>1746</v>
      </c>
      <c r="AG209" s="26"/>
      <c r="AH209" s="27" t="s">
        <v>1747</v>
      </c>
      <c r="AI209" s="27" t="s">
        <v>214</v>
      </c>
      <c r="AJ209" s="27" t="s">
        <v>214</v>
      </c>
      <c r="AK209" s="24" t="s">
        <v>89</v>
      </c>
      <c r="AL209" s="24" t="s">
        <v>90</v>
      </c>
      <c r="AM209" s="23">
        <v>42157</v>
      </c>
      <c r="AN209" s="28">
        <v>3105000</v>
      </c>
      <c r="AO209" s="28">
        <f t="shared" si="3"/>
        <v>0</v>
      </c>
      <c r="AP209" s="24"/>
      <c r="AQ209" s="24"/>
      <c r="AR209" s="24" t="s">
        <v>1748</v>
      </c>
      <c r="AS209" s="24"/>
      <c r="AT209" s="24" t="e">
        <v>#N/A</v>
      </c>
      <c r="AU209" s="24" t="e">
        <v>#N/A</v>
      </c>
      <c r="AV209" s="24" t="e">
        <v>#N/A</v>
      </c>
      <c r="AW209" s="24"/>
      <c r="AX209" s="24"/>
      <c r="AY209" s="24" t="s">
        <v>1749</v>
      </c>
      <c r="AZ209" s="24"/>
      <c r="BA209" s="24"/>
      <c r="BB209" s="24"/>
      <c r="BC209" s="24"/>
      <c r="BD209" s="24">
        <v>0</v>
      </c>
      <c r="BE209" s="24">
        <v>1</v>
      </c>
      <c r="BF209" s="23"/>
      <c r="BG209" s="23"/>
      <c r="BH209" s="23">
        <v>42766</v>
      </c>
      <c r="BI209" s="26" t="s">
        <v>143</v>
      </c>
      <c r="BJ209" s="26" t="s">
        <v>199</v>
      </c>
      <c r="BK209" s="29">
        <v>0</v>
      </c>
      <c r="BL209" s="24" t="s">
        <v>129</v>
      </c>
      <c r="BM209" s="22" t="str">
        <f ca="1">+IF(Tabla1[[#This Row],[FECHA INGRESO]]&gt;=44986,IF((TODAY()-Tabla1[[#This Row],[FECHA INGRESO]])&gt;=50,"ALERTA","TODAVÍA FALTA"),"N/A")</f>
        <v>N/A</v>
      </c>
      <c r="BN209" s="7">
        <f>IFERROR((_xlfn.DAYS(Tabla1[[#This Row],[FECHA INGRESO]],Tabla1[[#This Row],[FECHA RETIRO]]))/30,"")</f>
        <v>-20.3</v>
      </c>
    </row>
    <row r="210" spans="1:66" ht="15" customHeight="1" x14ac:dyDescent="0.35">
      <c r="A210" s="31">
        <v>1022944702</v>
      </c>
      <c r="B210" s="22" t="s">
        <v>1750</v>
      </c>
      <c r="C210" s="23">
        <v>42157</v>
      </c>
      <c r="D210" s="23" t="s">
        <v>384</v>
      </c>
      <c r="E210" s="23" t="s">
        <v>111</v>
      </c>
      <c r="F210" s="23" t="s">
        <v>70</v>
      </c>
      <c r="G210" s="24"/>
      <c r="H210" s="24" t="e">
        <v>#N/A</v>
      </c>
      <c r="I210" s="24" t="s">
        <v>72</v>
      </c>
      <c r="J210" s="24">
        <f>DATEDIF(Tabla1[[#This Row],[FECHA DE NACIMIENTO]],Tabla1[[#This Row],[FECHA ACTUAL]],"Y")</f>
        <v>34</v>
      </c>
      <c r="K210" s="24" t="s">
        <v>73</v>
      </c>
      <c r="L210" s="24" t="s">
        <v>234</v>
      </c>
      <c r="M210" s="24">
        <v>1</v>
      </c>
      <c r="N210" s="24">
        <v>1</v>
      </c>
      <c r="O210" s="24">
        <v>2</v>
      </c>
      <c r="P210" s="24" t="s">
        <v>101</v>
      </c>
      <c r="Q210" s="23">
        <v>32348</v>
      </c>
      <c r="R210" s="24" t="s">
        <v>76</v>
      </c>
      <c r="S210" s="25">
        <v>45119</v>
      </c>
      <c r="T210" s="24">
        <v>9018936</v>
      </c>
      <c r="U210" s="24">
        <v>3004317794</v>
      </c>
      <c r="V210" s="24" t="e">
        <v>#N/A</v>
      </c>
      <c r="W210" s="24" t="s">
        <v>1751</v>
      </c>
      <c r="X210" s="24" t="s">
        <v>736</v>
      </c>
      <c r="Y210" s="24" t="s">
        <v>1752</v>
      </c>
      <c r="Z210" s="24" t="s">
        <v>285</v>
      </c>
      <c r="AA210" s="24">
        <v>3124083300</v>
      </c>
      <c r="AB210" s="24" t="s">
        <v>77</v>
      </c>
      <c r="AC210" s="24" t="s">
        <v>77</v>
      </c>
      <c r="AD210" s="24" t="s">
        <v>77</v>
      </c>
      <c r="AE210" s="26" t="s">
        <v>151</v>
      </c>
      <c r="AF210" s="26"/>
      <c r="AG210" s="26"/>
      <c r="AH210" s="27" t="s">
        <v>324</v>
      </c>
      <c r="AI210" s="27" t="s">
        <v>279</v>
      </c>
      <c r="AJ210" s="27" t="s">
        <v>279</v>
      </c>
      <c r="AK210" s="24" t="s">
        <v>121</v>
      </c>
      <c r="AL210" s="24"/>
      <c r="AM210" s="23">
        <v>42157</v>
      </c>
      <c r="AN210" s="28">
        <v>672750</v>
      </c>
      <c r="AO210" s="28">
        <f t="shared" si="3"/>
        <v>140606</v>
      </c>
      <c r="AP210" s="24"/>
      <c r="AQ210" s="24"/>
      <c r="AR210" s="24"/>
      <c r="AS210" s="24"/>
      <c r="AT210" s="24" t="e">
        <v>#N/A</v>
      </c>
      <c r="AU210" s="24" t="e">
        <v>#N/A</v>
      </c>
      <c r="AV210" s="24">
        <v>93</v>
      </c>
      <c r="AW210" s="24"/>
      <c r="AX210" s="24"/>
      <c r="AY210" s="24"/>
      <c r="AZ210" s="24"/>
      <c r="BA210" s="24"/>
      <c r="BB210" s="24"/>
      <c r="BC210" s="24"/>
      <c r="BD210" s="24">
        <v>0</v>
      </c>
      <c r="BE210" s="24">
        <v>0</v>
      </c>
      <c r="BF210" s="23"/>
      <c r="BG210" s="23"/>
      <c r="BH210" s="23">
        <v>42195</v>
      </c>
      <c r="BI210" s="26"/>
      <c r="BJ210" s="26"/>
      <c r="BK210" s="29">
        <v>0</v>
      </c>
      <c r="BL210" s="24" t="s">
        <v>129</v>
      </c>
      <c r="BM210" s="22" t="str">
        <f ca="1">+IF(Tabla1[[#This Row],[FECHA INGRESO]]&gt;=44986,IF((TODAY()-Tabla1[[#This Row],[FECHA INGRESO]])&gt;=50,"ALERTA","TODAVÍA FALTA"),"N/A")</f>
        <v>N/A</v>
      </c>
      <c r="BN210" s="7">
        <f>IFERROR((_xlfn.DAYS(Tabla1[[#This Row],[FECHA INGRESO]],Tabla1[[#This Row],[FECHA RETIRO]]))/30,"")</f>
        <v>-1.2666666666666666</v>
      </c>
    </row>
    <row r="211" spans="1:66" ht="15" customHeight="1" x14ac:dyDescent="0.35">
      <c r="A211" s="31">
        <v>1128283848</v>
      </c>
      <c r="B211" s="22" t="s">
        <v>1753</v>
      </c>
      <c r="C211" s="23">
        <v>42164</v>
      </c>
      <c r="D211" s="23" t="s">
        <v>131</v>
      </c>
      <c r="E211" s="24" t="s">
        <v>94</v>
      </c>
      <c r="F211" s="23" t="s">
        <v>70</v>
      </c>
      <c r="G211" s="24"/>
      <c r="H211" s="24">
        <v>24053710136</v>
      </c>
      <c r="I211" s="24" t="s">
        <v>72</v>
      </c>
      <c r="J211" s="24">
        <f>DATEDIF(Tabla1[[#This Row],[FECHA DE NACIMIENTO]],Tabla1[[#This Row],[FECHA ACTUAL]],"Y")</f>
        <v>33</v>
      </c>
      <c r="K211" s="24" t="s">
        <v>96</v>
      </c>
      <c r="L211" s="24" t="s">
        <v>112</v>
      </c>
      <c r="M211" s="24">
        <v>1</v>
      </c>
      <c r="N211" s="24">
        <v>1</v>
      </c>
      <c r="O211" s="24">
        <v>4</v>
      </c>
      <c r="P211" s="24" t="s">
        <v>101</v>
      </c>
      <c r="Q211" s="23">
        <v>32993</v>
      </c>
      <c r="R211" s="24"/>
      <c r="S211" s="25">
        <v>45119</v>
      </c>
      <c r="T211" s="24">
        <v>2563675</v>
      </c>
      <c r="U211" s="24">
        <v>3014788741</v>
      </c>
      <c r="V211" s="24" t="s">
        <v>1754</v>
      </c>
      <c r="W211" s="24" t="s">
        <v>1755</v>
      </c>
      <c r="X211" s="24" t="s">
        <v>1756</v>
      </c>
      <c r="Y211" s="24" t="s">
        <v>1757</v>
      </c>
      <c r="Z211" s="24" t="s">
        <v>117</v>
      </c>
      <c r="AA211" s="24">
        <v>3213037504</v>
      </c>
      <c r="AB211" s="24" t="s">
        <v>77</v>
      </c>
      <c r="AC211" s="24" t="s">
        <v>77</v>
      </c>
      <c r="AD211" s="24" t="s">
        <v>77</v>
      </c>
      <c r="AE211" s="26" t="s">
        <v>183</v>
      </c>
      <c r="AF211" s="26" t="s">
        <v>1758</v>
      </c>
      <c r="AG211" s="26"/>
      <c r="AH211" s="27" t="s">
        <v>184</v>
      </c>
      <c r="AI211" s="27" t="s">
        <v>830</v>
      </c>
      <c r="AJ211" s="27" t="s">
        <v>830</v>
      </c>
      <c r="AK211" s="24" t="s">
        <v>121</v>
      </c>
      <c r="AL211" s="24"/>
      <c r="AM211" s="23">
        <v>42164</v>
      </c>
      <c r="AN211" s="28">
        <v>672750</v>
      </c>
      <c r="AO211" s="28">
        <f t="shared" si="3"/>
        <v>140606</v>
      </c>
      <c r="AP211" s="24"/>
      <c r="AQ211" s="24"/>
      <c r="AR211" s="24"/>
      <c r="AS211" s="24"/>
      <c r="AT211" s="24" t="e">
        <v>#N/A</v>
      </c>
      <c r="AU211" s="24" t="e">
        <v>#N/A</v>
      </c>
      <c r="AV211" s="24" t="e">
        <v>#N/A</v>
      </c>
      <c r="AW211" s="24"/>
      <c r="AX211" s="24"/>
      <c r="AY211" s="24"/>
      <c r="AZ211" s="24"/>
      <c r="BA211" s="24"/>
      <c r="BB211" s="24"/>
      <c r="BC211" s="24"/>
      <c r="BD211" s="24">
        <v>0</v>
      </c>
      <c r="BE211" s="24">
        <v>0</v>
      </c>
      <c r="BF211" s="23"/>
      <c r="BG211" s="23"/>
      <c r="BH211" s="23">
        <v>42338</v>
      </c>
      <c r="BI211" s="26"/>
      <c r="BJ211" s="26"/>
      <c r="BK211" s="29">
        <v>0</v>
      </c>
      <c r="BL211" s="24" t="s">
        <v>129</v>
      </c>
      <c r="BM211" s="22" t="str">
        <f ca="1">+IF(Tabla1[[#This Row],[FECHA INGRESO]]&gt;=44986,IF((TODAY()-Tabla1[[#This Row],[FECHA INGRESO]])&gt;=50,"ALERTA","TODAVÍA FALTA"),"N/A")</f>
        <v>N/A</v>
      </c>
      <c r="BN211" s="7">
        <f>IFERROR((_xlfn.DAYS(Tabla1[[#This Row],[FECHA INGRESO]],Tabla1[[#This Row],[FECHA RETIRO]]))/30,"")</f>
        <v>-5.8</v>
      </c>
    </row>
    <row r="212" spans="1:66" ht="15" customHeight="1" x14ac:dyDescent="0.35">
      <c r="A212" s="31">
        <v>1128458597</v>
      </c>
      <c r="B212" s="22" t="s">
        <v>1759</v>
      </c>
      <c r="C212" s="23">
        <v>42165</v>
      </c>
      <c r="D212" s="23" t="s">
        <v>384</v>
      </c>
      <c r="E212" s="24" t="s">
        <v>94</v>
      </c>
      <c r="F212" s="23" t="s">
        <v>70</v>
      </c>
      <c r="G212" s="24"/>
      <c r="H212" s="24">
        <v>24053710042</v>
      </c>
      <c r="I212" s="24" t="s">
        <v>95</v>
      </c>
      <c r="J212" s="24">
        <f>DATEDIF(Tabla1[[#This Row],[FECHA DE NACIMIENTO]],Tabla1[[#This Row],[FECHA ACTUAL]],"Y")</f>
        <v>29</v>
      </c>
      <c r="K212" s="24" t="s">
        <v>1020</v>
      </c>
      <c r="L212" s="24" t="s">
        <v>112</v>
      </c>
      <c r="M212" s="24" t="s">
        <v>77</v>
      </c>
      <c r="N212" s="24" t="s">
        <v>77</v>
      </c>
      <c r="O212" s="24">
        <v>3</v>
      </c>
      <c r="P212" s="24" t="s">
        <v>101</v>
      </c>
      <c r="Q212" s="23">
        <v>34334</v>
      </c>
      <c r="R212" s="24"/>
      <c r="S212" s="25">
        <v>45119</v>
      </c>
      <c r="T212" s="24" t="s">
        <v>77</v>
      </c>
      <c r="U212" s="24">
        <v>3003929657</v>
      </c>
      <c r="V212" s="24" t="s">
        <v>1760</v>
      </c>
      <c r="W212" s="24" t="s">
        <v>1761</v>
      </c>
      <c r="X212" s="24" t="s">
        <v>1762</v>
      </c>
      <c r="Y212" s="24" t="s">
        <v>1763</v>
      </c>
      <c r="Z212" s="24" t="s">
        <v>255</v>
      </c>
      <c r="AA212" s="24">
        <v>3092080</v>
      </c>
      <c r="AB212" s="24" t="s">
        <v>77</v>
      </c>
      <c r="AC212" s="24" t="s">
        <v>77</v>
      </c>
      <c r="AD212" s="24" t="s">
        <v>77</v>
      </c>
      <c r="AE212" s="26" t="s">
        <v>183</v>
      </c>
      <c r="AF212" s="26" t="s">
        <v>1764</v>
      </c>
      <c r="AG212" s="26"/>
      <c r="AH212" s="27" t="s">
        <v>184</v>
      </c>
      <c r="AI212" s="27" t="s">
        <v>830</v>
      </c>
      <c r="AJ212" s="27" t="s">
        <v>830</v>
      </c>
      <c r="AK212" s="24" t="s">
        <v>121</v>
      </c>
      <c r="AL212" s="24"/>
      <c r="AM212" s="23">
        <v>42165</v>
      </c>
      <c r="AN212" s="28">
        <v>672750</v>
      </c>
      <c r="AO212" s="28">
        <f t="shared" si="3"/>
        <v>140606</v>
      </c>
      <c r="AP212" s="24"/>
      <c r="AQ212" s="24"/>
      <c r="AR212" s="24"/>
      <c r="AS212" s="24"/>
      <c r="AT212" s="24" t="e">
        <v>#N/A</v>
      </c>
      <c r="AU212" s="24" t="e">
        <v>#N/A</v>
      </c>
      <c r="AV212" s="24" t="e">
        <v>#N/A</v>
      </c>
      <c r="AW212" s="24"/>
      <c r="AX212" s="24"/>
      <c r="AY212" s="24" t="s">
        <v>1765</v>
      </c>
      <c r="AZ212" s="24"/>
      <c r="BA212" s="24"/>
      <c r="BB212" s="24"/>
      <c r="BC212" s="24"/>
      <c r="BD212" s="24">
        <v>0</v>
      </c>
      <c r="BE212" s="24">
        <v>0</v>
      </c>
      <c r="BF212" s="23"/>
      <c r="BG212" s="23"/>
      <c r="BH212" s="23">
        <v>42415</v>
      </c>
      <c r="BI212" s="26"/>
      <c r="BJ212" s="26"/>
      <c r="BK212" s="29">
        <v>0</v>
      </c>
      <c r="BL212" s="24" t="s">
        <v>129</v>
      </c>
      <c r="BM212" s="22" t="str">
        <f ca="1">+IF(Tabla1[[#This Row],[FECHA INGRESO]]&gt;=44986,IF((TODAY()-Tabla1[[#This Row],[FECHA INGRESO]])&gt;=50,"ALERTA","TODAVÍA FALTA"),"N/A")</f>
        <v>N/A</v>
      </c>
      <c r="BN212" s="7">
        <f>IFERROR((_xlfn.DAYS(Tabla1[[#This Row],[FECHA INGRESO]],Tabla1[[#This Row],[FECHA RETIRO]]))/30,"")</f>
        <v>-8.3333333333333339</v>
      </c>
    </row>
    <row r="213" spans="1:66" ht="15" customHeight="1" x14ac:dyDescent="0.35">
      <c r="A213" s="31">
        <v>52129408</v>
      </c>
      <c r="B213" s="22" t="s">
        <v>1766</v>
      </c>
      <c r="C213" s="23">
        <v>42171</v>
      </c>
      <c r="D213" s="23" t="s">
        <v>157</v>
      </c>
      <c r="E213" s="24" t="s">
        <v>69</v>
      </c>
      <c r="F213" s="23" t="s">
        <v>70</v>
      </c>
      <c r="G213" s="24"/>
      <c r="H213" s="24">
        <v>24053744247</v>
      </c>
      <c r="I213" s="24" t="s">
        <v>95</v>
      </c>
      <c r="J213" s="24">
        <f>DATEDIF(Tabla1[[#This Row],[FECHA DE NACIMIENTO]],Tabla1[[#This Row],[FECHA ACTUAL]],"Y")</f>
        <v>49</v>
      </c>
      <c r="K213" s="24" t="s">
        <v>73</v>
      </c>
      <c r="L213" s="24" t="s">
        <v>74</v>
      </c>
      <c r="M213" s="24">
        <v>2</v>
      </c>
      <c r="N213" s="24">
        <v>4</v>
      </c>
      <c r="O213" s="24">
        <v>2</v>
      </c>
      <c r="P213" s="24" t="s">
        <v>101</v>
      </c>
      <c r="Q213" s="23">
        <v>26962</v>
      </c>
      <c r="R213" s="24"/>
      <c r="S213" s="25">
        <v>45119</v>
      </c>
      <c r="T213" s="24">
        <v>7849934</v>
      </c>
      <c r="U213" s="24">
        <v>3143928573</v>
      </c>
      <c r="V213" s="24" t="e">
        <v>#N/A</v>
      </c>
      <c r="W213" s="24" t="s">
        <v>1767</v>
      </c>
      <c r="X213" s="24" t="s">
        <v>1768</v>
      </c>
      <c r="Y213" s="24" t="s">
        <v>1769</v>
      </c>
      <c r="Z213" s="24" t="s">
        <v>82</v>
      </c>
      <c r="AA213" s="24">
        <v>3115529515</v>
      </c>
      <c r="AB213" s="24" t="s">
        <v>77</v>
      </c>
      <c r="AC213" s="24" t="s">
        <v>77</v>
      </c>
      <c r="AD213" s="24" t="s">
        <v>77</v>
      </c>
      <c r="AE213" s="26" t="s">
        <v>183</v>
      </c>
      <c r="AF213" s="26" t="s">
        <v>671</v>
      </c>
      <c r="AG213" s="26"/>
      <c r="AH213" s="27" t="s">
        <v>184</v>
      </c>
      <c r="AI213" s="27" t="s">
        <v>185</v>
      </c>
      <c r="AJ213" s="27" t="s">
        <v>185</v>
      </c>
      <c r="AK213" s="24" t="s">
        <v>121</v>
      </c>
      <c r="AL213" s="24"/>
      <c r="AM213" s="23">
        <v>42171</v>
      </c>
      <c r="AN213" s="28">
        <v>879750</v>
      </c>
      <c r="AO213" s="28">
        <f t="shared" si="3"/>
        <v>140606</v>
      </c>
      <c r="AP213" s="24"/>
      <c r="AQ213" s="24"/>
      <c r="AR213" s="24"/>
      <c r="AS213" s="24"/>
      <c r="AT213" s="24" t="e">
        <v>#N/A</v>
      </c>
      <c r="AU213" s="24" t="e">
        <v>#N/A</v>
      </c>
      <c r="AV213" s="24" t="e">
        <v>#N/A</v>
      </c>
      <c r="AW213" s="24"/>
      <c r="AX213" s="24"/>
      <c r="AY213" s="24"/>
      <c r="AZ213" s="24"/>
      <c r="BA213" s="24"/>
      <c r="BB213" s="24"/>
      <c r="BC213" s="24"/>
      <c r="BD213" s="24">
        <v>0</v>
      </c>
      <c r="BE213" s="24">
        <v>0</v>
      </c>
      <c r="BF213" s="23"/>
      <c r="BG213" s="23"/>
      <c r="BH213" s="23">
        <v>42255</v>
      </c>
      <c r="BI213" s="26"/>
      <c r="BJ213" s="26"/>
      <c r="BK213" s="29">
        <v>0</v>
      </c>
      <c r="BL213" s="24" t="s">
        <v>129</v>
      </c>
      <c r="BM213" s="22" t="str">
        <f ca="1">+IF(Tabla1[[#This Row],[FECHA INGRESO]]&gt;=44986,IF((TODAY()-Tabla1[[#This Row],[FECHA INGRESO]])&gt;=50,"ALERTA","TODAVÍA FALTA"),"N/A")</f>
        <v>N/A</v>
      </c>
      <c r="BN213" s="7">
        <f>IFERROR((_xlfn.DAYS(Tabla1[[#This Row],[FECHA INGRESO]],Tabla1[[#This Row],[FECHA RETIRO]]))/30,"")</f>
        <v>-2.8</v>
      </c>
    </row>
    <row r="214" spans="1:66" ht="15" customHeight="1" x14ac:dyDescent="0.35">
      <c r="A214" s="31">
        <v>43618991</v>
      </c>
      <c r="B214" s="22" t="s">
        <v>1770</v>
      </c>
      <c r="C214" s="23">
        <v>42171</v>
      </c>
      <c r="D214" s="23" t="s">
        <v>582</v>
      </c>
      <c r="E214" s="23" t="s">
        <v>110</v>
      </c>
      <c r="F214" s="23" t="s">
        <v>70</v>
      </c>
      <c r="G214" s="24"/>
      <c r="H214" s="24">
        <v>24054009846</v>
      </c>
      <c r="I214" s="24" t="s">
        <v>95</v>
      </c>
      <c r="J214" s="24">
        <f>DATEDIF(Tabla1[[#This Row],[FECHA DE NACIMIENTO]],Tabla1[[#This Row],[FECHA ACTUAL]],"Y")</f>
        <v>46</v>
      </c>
      <c r="K214" s="24" t="s">
        <v>1771</v>
      </c>
      <c r="L214" s="24" t="s">
        <v>74</v>
      </c>
      <c r="M214" s="24">
        <v>1</v>
      </c>
      <c r="N214" s="24">
        <v>1</v>
      </c>
      <c r="O214" s="24">
        <v>3</v>
      </c>
      <c r="P214" s="24" t="s">
        <v>101</v>
      </c>
      <c r="Q214" s="23">
        <v>28297</v>
      </c>
      <c r="R214" s="24"/>
      <c r="S214" s="25">
        <v>45119</v>
      </c>
      <c r="T214" s="24">
        <v>4179415</v>
      </c>
      <c r="U214" s="24">
        <v>3014527077</v>
      </c>
      <c r="V214" s="24" t="s">
        <v>1772</v>
      </c>
      <c r="W214" s="24" t="s">
        <v>1773</v>
      </c>
      <c r="X214" s="24" t="s">
        <v>1774</v>
      </c>
      <c r="Y214" s="24" t="s">
        <v>1775</v>
      </c>
      <c r="Z214" s="24" t="s">
        <v>117</v>
      </c>
      <c r="AA214" s="24">
        <v>2520203</v>
      </c>
      <c r="AB214" s="24" t="s">
        <v>77</v>
      </c>
      <c r="AC214" s="24" t="s">
        <v>77</v>
      </c>
      <c r="AD214" s="24" t="s">
        <v>77</v>
      </c>
      <c r="AE214" s="26" t="s">
        <v>102</v>
      </c>
      <c r="AF214" s="26" t="s">
        <v>85</v>
      </c>
      <c r="AG214" s="26"/>
      <c r="AH214" s="27" t="s">
        <v>163</v>
      </c>
      <c r="AI214" s="27" t="s">
        <v>515</v>
      </c>
      <c r="AJ214" s="27" t="s">
        <v>515</v>
      </c>
      <c r="AK214" s="24" t="s">
        <v>121</v>
      </c>
      <c r="AL214" s="24"/>
      <c r="AM214" s="23">
        <v>42171</v>
      </c>
      <c r="AN214" s="28">
        <v>1086750</v>
      </c>
      <c r="AO214" s="28">
        <f t="shared" si="3"/>
        <v>140606</v>
      </c>
      <c r="AP214" s="24"/>
      <c r="AQ214" s="24"/>
      <c r="AR214" s="24"/>
      <c r="AS214" s="24"/>
      <c r="AT214" s="24" t="e">
        <v>#N/A</v>
      </c>
      <c r="AU214" s="24" t="e">
        <v>#N/A</v>
      </c>
      <c r="AV214" s="24" t="e">
        <v>#N/A</v>
      </c>
      <c r="AW214" s="24"/>
      <c r="AX214" s="24"/>
      <c r="AY214" s="24"/>
      <c r="AZ214" s="24"/>
      <c r="BA214" s="24"/>
      <c r="BB214" s="24"/>
      <c r="BC214" s="24"/>
      <c r="BD214" s="24">
        <v>0</v>
      </c>
      <c r="BE214" s="24">
        <v>0</v>
      </c>
      <c r="BF214" s="23"/>
      <c r="BG214" s="23"/>
      <c r="BH214" s="23">
        <v>42566</v>
      </c>
      <c r="BI214" s="26"/>
      <c r="BJ214" s="26"/>
      <c r="BK214" s="29">
        <v>0</v>
      </c>
      <c r="BL214" s="24" t="s">
        <v>129</v>
      </c>
      <c r="BM214" s="22" t="str">
        <f ca="1">+IF(Tabla1[[#This Row],[FECHA INGRESO]]&gt;=44986,IF((TODAY()-Tabla1[[#This Row],[FECHA INGRESO]])&gt;=50,"ALERTA","TODAVÍA FALTA"),"N/A")</f>
        <v>N/A</v>
      </c>
      <c r="BN214" s="7">
        <f>IFERROR((_xlfn.DAYS(Tabla1[[#This Row],[FECHA INGRESO]],Tabla1[[#This Row],[FECHA RETIRO]]))/30,"")</f>
        <v>-13.166666666666666</v>
      </c>
    </row>
    <row r="215" spans="1:66" ht="15" customHeight="1" x14ac:dyDescent="0.35">
      <c r="A215" s="31">
        <v>17659509</v>
      </c>
      <c r="B215" s="22" t="s">
        <v>1776</v>
      </c>
      <c r="C215" s="23">
        <v>42171</v>
      </c>
      <c r="D215" s="23" t="s">
        <v>188</v>
      </c>
      <c r="E215" s="23" t="s">
        <v>111</v>
      </c>
      <c r="F215" s="23" t="s">
        <v>70</v>
      </c>
      <c r="G215" s="24"/>
      <c r="H215" s="24">
        <v>24022178389</v>
      </c>
      <c r="I215" s="24" t="s">
        <v>72</v>
      </c>
      <c r="J215" s="24">
        <f>DATEDIF(Tabla1[[#This Row],[FECHA DE NACIMIENTO]],Tabla1[[#This Row],[FECHA ACTUAL]],"Y")</f>
        <v>44</v>
      </c>
      <c r="K215" s="24" t="s">
        <v>73</v>
      </c>
      <c r="L215" s="24" t="s">
        <v>112</v>
      </c>
      <c r="M215" s="24">
        <v>3</v>
      </c>
      <c r="N215" s="24">
        <v>3</v>
      </c>
      <c r="O215" s="24">
        <v>3</v>
      </c>
      <c r="P215" s="24" t="s">
        <v>101</v>
      </c>
      <c r="Q215" s="23">
        <v>28882</v>
      </c>
      <c r="R215" s="24"/>
      <c r="S215" s="25">
        <v>45119</v>
      </c>
      <c r="T215" s="24" t="s">
        <v>77</v>
      </c>
      <c r="U215" s="24">
        <v>3192154938</v>
      </c>
      <c r="V215" s="24" t="s">
        <v>1777</v>
      </c>
      <c r="W215" s="24" t="s">
        <v>1778</v>
      </c>
      <c r="X215" s="24" t="s">
        <v>1779</v>
      </c>
      <c r="Y215" s="24" t="s">
        <v>1780</v>
      </c>
      <c r="Z215" s="24" t="s">
        <v>117</v>
      </c>
      <c r="AA215" s="24">
        <v>3124982355</v>
      </c>
      <c r="AB215" s="24" t="s">
        <v>77</v>
      </c>
      <c r="AC215" s="24" t="s">
        <v>77</v>
      </c>
      <c r="AD215" s="24" t="s">
        <v>77</v>
      </c>
      <c r="AE215" s="26" t="s">
        <v>183</v>
      </c>
      <c r="AF215" s="26" t="s">
        <v>1781</v>
      </c>
      <c r="AG215" s="26"/>
      <c r="AH215" s="27" t="s">
        <v>1599</v>
      </c>
      <c r="AI215" s="27" t="s">
        <v>1782</v>
      </c>
      <c r="AJ215" s="27" t="s">
        <v>1782</v>
      </c>
      <c r="AK215" s="24" t="s">
        <v>89</v>
      </c>
      <c r="AL215" s="24"/>
      <c r="AM215" s="23">
        <v>42171</v>
      </c>
      <c r="AN215" s="28">
        <v>1086750</v>
      </c>
      <c r="AO215" s="28">
        <f t="shared" si="3"/>
        <v>140606</v>
      </c>
      <c r="AP215" s="24"/>
      <c r="AQ215" s="24"/>
      <c r="AR215" s="24"/>
      <c r="AS215" s="24"/>
      <c r="AT215" s="24" t="e">
        <v>#N/A</v>
      </c>
      <c r="AU215" s="24" t="e">
        <v>#N/A</v>
      </c>
      <c r="AV215" s="24" t="e">
        <v>#N/A</v>
      </c>
      <c r="AW215" s="24"/>
      <c r="AX215" s="24"/>
      <c r="AY215" s="24"/>
      <c r="AZ215" s="24"/>
      <c r="BA215" s="24"/>
      <c r="BB215" s="24"/>
      <c r="BC215" s="24"/>
      <c r="BD215" s="24">
        <v>0</v>
      </c>
      <c r="BE215" s="24">
        <v>0</v>
      </c>
      <c r="BF215" s="23"/>
      <c r="BG215" s="23"/>
      <c r="BH215" s="23">
        <v>42429</v>
      </c>
      <c r="BI215" s="26"/>
      <c r="BJ215" s="26"/>
      <c r="BK215" s="29">
        <v>0</v>
      </c>
      <c r="BL215" s="24" t="s">
        <v>129</v>
      </c>
      <c r="BM215" s="22" t="str">
        <f ca="1">+IF(Tabla1[[#This Row],[FECHA INGRESO]]&gt;=44986,IF((TODAY()-Tabla1[[#This Row],[FECHA INGRESO]])&gt;=50,"ALERTA","TODAVÍA FALTA"),"N/A")</f>
        <v>N/A</v>
      </c>
      <c r="BN215" s="7">
        <f>IFERROR((_xlfn.DAYS(Tabla1[[#This Row],[FECHA INGRESO]],Tabla1[[#This Row],[FECHA RETIRO]]))/30,"")</f>
        <v>-8.6</v>
      </c>
    </row>
    <row r="216" spans="1:66" ht="15" customHeight="1" x14ac:dyDescent="0.35">
      <c r="A216" s="31">
        <v>1023885771</v>
      </c>
      <c r="B216" s="22" t="s">
        <v>1783</v>
      </c>
      <c r="C216" s="23">
        <v>42171</v>
      </c>
      <c r="D216" s="23" t="s">
        <v>188</v>
      </c>
      <c r="E216" s="24" t="s">
        <v>69</v>
      </c>
      <c r="F216" s="23" t="s">
        <v>70</v>
      </c>
      <c r="G216" s="24"/>
      <c r="H216" s="24">
        <v>24053778752</v>
      </c>
      <c r="I216" s="24" t="s">
        <v>95</v>
      </c>
      <c r="J216" s="24">
        <f>DATEDIF(Tabla1[[#This Row],[FECHA DE NACIMIENTO]],Tabla1[[#This Row],[FECHA ACTUAL]],"Y")</f>
        <v>34</v>
      </c>
      <c r="K216" s="24" t="s">
        <v>73</v>
      </c>
      <c r="L216" s="24" t="s">
        <v>112</v>
      </c>
      <c r="M216" s="24">
        <v>1</v>
      </c>
      <c r="N216" s="24">
        <v>1</v>
      </c>
      <c r="O216" s="24">
        <v>2</v>
      </c>
      <c r="P216" s="24" t="s">
        <v>101</v>
      </c>
      <c r="Q216" s="23">
        <v>32653</v>
      </c>
      <c r="R216" s="24" t="s">
        <v>76</v>
      </c>
      <c r="S216" s="25">
        <v>45119</v>
      </c>
      <c r="T216" s="24" t="s">
        <v>77</v>
      </c>
      <c r="U216" s="24">
        <v>3217835165</v>
      </c>
      <c r="V216" s="24" t="e">
        <v>#N/A</v>
      </c>
      <c r="W216" s="24" t="s">
        <v>1784</v>
      </c>
      <c r="X216" s="24" t="s">
        <v>1785</v>
      </c>
      <c r="Y216" s="24" t="s">
        <v>1786</v>
      </c>
      <c r="Z216" s="24" t="s">
        <v>285</v>
      </c>
      <c r="AA216" s="24">
        <v>3123030212</v>
      </c>
      <c r="AB216" s="24" t="s">
        <v>77</v>
      </c>
      <c r="AC216" s="24" t="s">
        <v>77</v>
      </c>
      <c r="AD216" s="24" t="s">
        <v>77</v>
      </c>
      <c r="AE216" s="26" t="s">
        <v>84</v>
      </c>
      <c r="AF216" s="26" t="s">
        <v>103</v>
      </c>
      <c r="AG216" s="26"/>
      <c r="AH216" s="27" t="s">
        <v>184</v>
      </c>
      <c r="AI216" s="27" t="s">
        <v>120</v>
      </c>
      <c r="AJ216" s="27" t="s">
        <v>120</v>
      </c>
      <c r="AK216" s="24" t="s">
        <v>121</v>
      </c>
      <c r="AL216" s="24" t="s">
        <v>90</v>
      </c>
      <c r="AM216" s="23">
        <v>42171</v>
      </c>
      <c r="AN216" s="28">
        <v>808585.47</v>
      </c>
      <c r="AO216" s="28">
        <f t="shared" si="3"/>
        <v>140606</v>
      </c>
      <c r="AP216" s="24"/>
      <c r="AQ216" s="24" t="s">
        <v>844</v>
      </c>
      <c r="AR216" s="24" t="s">
        <v>261</v>
      </c>
      <c r="AS216" s="24">
        <v>4.18</v>
      </c>
      <c r="AT216" s="24" t="e">
        <v>#N/A</v>
      </c>
      <c r="AU216" s="24" t="e">
        <v>#N/A</v>
      </c>
      <c r="AV216" s="24" t="e">
        <v>#N/A</v>
      </c>
      <c r="AW216" s="24"/>
      <c r="AX216" s="24"/>
      <c r="AY216" s="24" t="s">
        <v>1787</v>
      </c>
      <c r="AZ216" s="24" t="s">
        <v>1788</v>
      </c>
      <c r="BA216" s="24" t="s">
        <v>1789</v>
      </c>
      <c r="BB216" s="24"/>
      <c r="BC216" s="24"/>
      <c r="BD216" s="24">
        <v>0</v>
      </c>
      <c r="BE216" s="24">
        <v>0</v>
      </c>
      <c r="BF216" s="23">
        <v>42917</v>
      </c>
      <c r="BG216" s="23">
        <v>42936</v>
      </c>
      <c r="BH216" s="23">
        <v>43131</v>
      </c>
      <c r="BI216" s="26" t="s">
        <v>127</v>
      </c>
      <c r="BJ216" s="26" t="s">
        <v>1790</v>
      </c>
      <c r="BK216" s="29">
        <v>261017</v>
      </c>
      <c r="BL216" s="24" t="s">
        <v>129</v>
      </c>
      <c r="BM216" s="22" t="str">
        <f ca="1">+IF(Tabla1[[#This Row],[FECHA INGRESO]]&gt;=44986,IF((TODAY()-Tabla1[[#This Row],[FECHA INGRESO]])&gt;=50,"ALERTA","TODAVÍA FALTA"),"N/A")</f>
        <v>N/A</v>
      </c>
      <c r="BN216" s="7">
        <f>IFERROR((_xlfn.DAYS(Tabla1[[#This Row],[FECHA INGRESO]],Tabla1[[#This Row],[FECHA RETIRO]]))/30,"")</f>
        <v>-32</v>
      </c>
    </row>
    <row r="217" spans="1:66" ht="15" customHeight="1" x14ac:dyDescent="0.35">
      <c r="A217" s="31">
        <v>1036782521</v>
      </c>
      <c r="B217" s="22" t="s">
        <v>1791</v>
      </c>
      <c r="C217" s="23">
        <v>42173</v>
      </c>
      <c r="D217" s="23" t="s">
        <v>582</v>
      </c>
      <c r="E217" s="24" t="s">
        <v>94</v>
      </c>
      <c r="F217" s="23" t="s">
        <v>70</v>
      </c>
      <c r="G217" s="24"/>
      <c r="H217" s="24">
        <v>24053914851</v>
      </c>
      <c r="I217" s="24" t="s">
        <v>95</v>
      </c>
      <c r="J217" s="24">
        <f>DATEDIF(Tabla1[[#This Row],[FECHA DE NACIMIENTO]],Tabla1[[#This Row],[FECHA ACTUAL]],"Y")</f>
        <v>29</v>
      </c>
      <c r="K217" s="24" t="s">
        <v>73</v>
      </c>
      <c r="L217" s="24" t="s">
        <v>112</v>
      </c>
      <c r="M217" s="24">
        <v>1</v>
      </c>
      <c r="N217" s="24">
        <v>1</v>
      </c>
      <c r="O217" s="24">
        <v>3</v>
      </c>
      <c r="P217" s="24" t="s">
        <v>101</v>
      </c>
      <c r="Q217" s="23">
        <v>34357</v>
      </c>
      <c r="R217" s="24"/>
      <c r="S217" s="25">
        <v>45119</v>
      </c>
      <c r="T217" s="24" t="s">
        <v>77</v>
      </c>
      <c r="U217" s="24">
        <v>3225640138</v>
      </c>
      <c r="V217" s="24" t="e">
        <v>#N/A</v>
      </c>
      <c r="W217" s="24" t="s">
        <v>1792</v>
      </c>
      <c r="X217" s="24" t="s">
        <v>1793</v>
      </c>
      <c r="Y217" s="24" t="s">
        <v>1794</v>
      </c>
      <c r="Z217" s="24" t="s">
        <v>255</v>
      </c>
      <c r="AA217" s="24">
        <v>2724585</v>
      </c>
      <c r="AB217" s="24" t="s">
        <v>77</v>
      </c>
      <c r="AC217" s="24" t="s">
        <v>77</v>
      </c>
      <c r="AD217" s="24" t="s">
        <v>77</v>
      </c>
      <c r="AE217" s="26" t="s">
        <v>151</v>
      </c>
      <c r="AF217" s="26"/>
      <c r="AG217" s="26"/>
      <c r="AH217" s="27" t="s">
        <v>184</v>
      </c>
      <c r="AI217" s="27" t="s">
        <v>830</v>
      </c>
      <c r="AJ217" s="27" t="s">
        <v>830</v>
      </c>
      <c r="AK217" s="24" t="s">
        <v>121</v>
      </c>
      <c r="AL217" s="24"/>
      <c r="AM217" s="23">
        <v>42173</v>
      </c>
      <c r="AN217" s="28">
        <v>672750</v>
      </c>
      <c r="AO217" s="28">
        <f t="shared" si="3"/>
        <v>140606</v>
      </c>
      <c r="AP217" s="24"/>
      <c r="AQ217" s="24"/>
      <c r="AR217" s="24"/>
      <c r="AS217" s="24"/>
      <c r="AT217" s="24" t="e">
        <v>#N/A</v>
      </c>
      <c r="AU217" s="24" t="e">
        <v>#N/A</v>
      </c>
      <c r="AV217" s="24" t="e">
        <v>#N/A</v>
      </c>
      <c r="AW217" s="24"/>
      <c r="AX217" s="24"/>
      <c r="AY217" s="24"/>
      <c r="AZ217" s="24"/>
      <c r="BA217" s="24"/>
      <c r="BB217" s="24"/>
      <c r="BC217" s="24"/>
      <c r="BD217" s="24">
        <v>0</v>
      </c>
      <c r="BE217" s="24">
        <v>0</v>
      </c>
      <c r="BF217" s="23"/>
      <c r="BG217" s="23"/>
      <c r="BH217" s="23">
        <v>42296</v>
      </c>
      <c r="BI217" s="26"/>
      <c r="BJ217" s="26"/>
      <c r="BK217" s="29">
        <v>0</v>
      </c>
      <c r="BL217" s="24" t="s">
        <v>129</v>
      </c>
      <c r="BM217" s="22" t="str">
        <f ca="1">+IF(Tabla1[[#This Row],[FECHA INGRESO]]&gt;=44986,IF((TODAY()-Tabla1[[#This Row],[FECHA INGRESO]])&gt;=50,"ALERTA","TODAVÍA FALTA"),"N/A")</f>
        <v>N/A</v>
      </c>
      <c r="BN217" s="7">
        <f>IFERROR((_xlfn.DAYS(Tabla1[[#This Row],[FECHA INGRESO]],Tabla1[[#This Row],[FECHA RETIRO]]))/30,"")</f>
        <v>-4.0999999999999996</v>
      </c>
    </row>
    <row r="218" spans="1:66" x14ac:dyDescent="0.35">
      <c r="A218" s="34">
        <v>1026581144</v>
      </c>
      <c r="B218" s="22" t="s">
        <v>1795</v>
      </c>
      <c r="C218" s="23">
        <v>42177</v>
      </c>
      <c r="D218" s="23" t="s">
        <v>93</v>
      </c>
      <c r="E218" s="23" t="s">
        <v>111</v>
      </c>
      <c r="F218" s="23" t="s">
        <v>110</v>
      </c>
      <c r="G218" s="24"/>
      <c r="H218" s="24">
        <v>24053930923</v>
      </c>
      <c r="I218" s="24" t="s">
        <v>72</v>
      </c>
      <c r="J218" s="24">
        <f>DATEDIF(Tabla1[[#This Row],[FECHA DE NACIMIENTO]],Tabla1[[#This Row],[FECHA ACTUAL]],"Y")</f>
        <v>28</v>
      </c>
      <c r="K218" s="24" t="s">
        <v>73</v>
      </c>
      <c r="L218" s="24" t="s">
        <v>112</v>
      </c>
      <c r="M218" s="24" t="s">
        <v>77</v>
      </c>
      <c r="N218" s="24" t="s">
        <v>77</v>
      </c>
      <c r="O218" s="24">
        <v>2</v>
      </c>
      <c r="P218" s="24" t="s">
        <v>101</v>
      </c>
      <c r="Q218" s="23">
        <v>34681</v>
      </c>
      <c r="R218" s="24" t="s">
        <v>76</v>
      </c>
      <c r="S218" s="25">
        <v>45119</v>
      </c>
      <c r="T218" s="24">
        <v>4484339</v>
      </c>
      <c r="U218" s="24">
        <v>3144433247</v>
      </c>
      <c r="V218" s="24" t="s">
        <v>1796</v>
      </c>
      <c r="W218" s="24" t="s">
        <v>1797</v>
      </c>
      <c r="X218" s="24" t="s">
        <v>1798</v>
      </c>
      <c r="Y218" s="24" t="s">
        <v>1799</v>
      </c>
      <c r="Z218" s="24" t="s">
        <v>117</v>
      </c>
      <c r="AA218" s="24">
        <v>3173407823</v>
      </c>
      <c r="AB218" s="24" t="s">
        <v>77</v>
      </c>
      <c r="AC218" s="24" t="s">
        <v>77</v>
      </c>
      <c r="AD218" s="24" t="s">
        <v>77</v>
      </c>
      <c r="AE218" s="26" t="s">
        <v>183</v>
      </c>
      <c r="AF218" s="26" t="s">
        <v>1800</v>
      </c>
      <c r="AG218" s="26"/>
      <c r="AH218" s="27" t="s">
        <v>1801</v>
      </c>
      <c r="AI218" s="27" t="s">
        <v>687</v>
      </c>
      <c r="AJ218" s="27" t="s">
        <v>687</v>
      </c>
      <c r="AK218" s="24" t="s">
        <v>89</v>
      </c>
      <c r="AL218" s="24" t="s">
        <v>90</v>
      </c>
      <c r="AM218" s="23">
        <v>42177</v>
      </c>
      <c r="AN218" s="28">
        <v>1960517.7</v>
      </c>
      <c r="AO218" s="28">
        <f t="shared" si="3"/>
        <v>140606</v>
      </c>
      <c r="AP218" s="24"/>
      <c r="AQ218" s="24"/>
      <c r="AR218" s="24"/>
      <c r="AS218" s="24"/>
      <c r="AT218" s="24">
        <v>98</v>
      </c>
      <c r="AU218" s="24" t="e">
        <v>#N/A</v>
      </c>
      <c r="AV218" s="24" t="e">
        <v>#N/A</v>
      </c>
      <c r="AW218" s="24"/>
      <c r="AX218" s="24" t="s">
        <v>690</v>
      </c>
      <c r="AY218" s="24" t="s">
        <v>1802</v>
      </c>
      <c r="AZ218" s="24"/>
      <c r="BA218" s="24"/>
      <c r="BB218" s="24"/>
      <c r="BC218" s="24"/>
      <c r="BD218" s="24">
        <v>0</v>
      </c>
      <c r="BE218" s="24">
        <v>0</v>
      </c>
      <c r="BF218" s="23" t="s">
        <v>1803</v>
      </c>
      <c r="BG218" s="23" t="s">
        <v>1804</v>
      </c>
      <c r="BH218" s="23">
        <v>44111</v>
      </c>
      <c r="BI218" s="26" t="s">
        <v>127</v>
      </c>
      <c r="BJ218" s="26" t="s">
        <v>1805</v>
      </c>
      <c r="BK218" s="29">
        <v>0</v>
      </c>
      <c r="BL218" s="24" t="s">
        <v>129</v>
      </c>
      <c r="BM218" s="22" t="str">
        <f ca="1">+IF(Tabla1[[#This Row],[FECHA INGRESO]]&gt;=44986,IF((TODAY()-Tabla1[[#This Row],[FECHA INGRESO]])&gt;=50,"ALERTA","TODAVÍA FALTA"),"N/A")</f>
        <v>N/A</v>
      </c>
      <c r="BN218" s="7">
        <f>IFERROR((_xlfn.DAYS(Tabla1[[#This Row],[FECHA INGRESO]],Tabla1[[#This Row],[FECHA RETIRO]]))/30,"")</f>
        <v>-64.466666666666669</v>
      </c>
    </row>
    <row r="219" spans="1:66" ht="15" customHeight="1" x14ac:dyDescent="0.35">
      <c r="A219" s="31">
        <v>1020437785</v>
      </c>
      <c r="B219" s="22" t="s">
        <v>1806</v>
      </c>
      <c r="C219" s="23">
        <v>42177</v>
      </c>
      <c r="D219" s="23" t="s">
        <v>582</v>
      </c>
      <c r="E219" s="24" t="s">
        <v>94</v>
      </c>
      <c r="F219" s="23" t="s">
        <v>70</v>
      </c>
      <c r="G219" s="24"/>
      <c r="H219" s="24">
        <v>24053922667</v>
      </c>
      <c r="I219" s="24" t="s">
        <v>72</v>
      </c>
      <c r="J219" s="24">
        <f>DATEDIF(Tabla1[[#This Row],[FECHA DE NACIMIENTO]],Tabla1[[#This Row],[FECHA ACTUAL]],"Y")</f>
        <v>32</v>
      </c>
      <c r="K219" s="24" t="s">
        <v>73</v>
      </c>
      <c r="L219" s="24" t="s">
        <v>112</v>
      </c>
      <c r="M219" s="24" t="s">
        <v>77</v>
      </c>
      <c r="N219" s="24" t="s">
        <v>77</v>
      </c>
      <c r="O219" s="24">
        <v>3</v>
      </c>
      <c r="P219" s="24" t="s">
        <v>101</v>
      </c>
      <c r="Q219" s="23">
        <v>33172</v>
      </c>
      <c r="R219" s="24" t="s">
        <v>1066</v>
      </c>
      <c r="S219" s="25">
        <v>45119</v>
      </c>
      <c r="T219" s="24">
        <v>5788321</v>
      </c>
      <c r="U219" s="24">
        <v>3218208412</v>
      </c>
      <c r="V219" s="24" t="s">
        <v>1807</v>
      </c>
      <c r="W219" s="24" t="s">
        <v>1808</v>
      </c>
      <c r="X219" s="24" t="s">
        <v>1809</v>
      </c>
      <c r="Y219" s="24" t="s">
        <v>1763</v>
      </c>
      <c r="Z219" s="24" t="s">
        <v>117</v>
      </c>
      <c r="AA219" s="24">
        <v>3147233777</v>
      </c>
      <c r="AB219" s="24" t="s">
        <v>77</v>
      </c>
      <c r="AC219" s="24" t="s">
        <v>77</v>
      </c>
      <c r="AD219" s="24" t="s">
        <v>77</v>
      </c>
      <c r="AE219" s="26" t="s">
        <v>183</v>
      </c>
      <c r="AF219" s="26" t="s">
        <v>1810</v>
      </c>
      <c r="AG219" s="26"/>
      <c r="AH219" s="27" t="s">
        <v>184</v>
      </c>
      <c r="AI219" s="27" t="s">
        <v>515</v>
      </c>
      <c r="AJ219" s="27" t="s">
        <v>515</v>
      </c>
      <c r="AK219" s="24" t="s">
        <v>121</v>
      </c>
      <c r="AL219" s="24"/>
      <c r="AM219" s="23">
        <v>42177</v>
      </c>
      <c r="AN219" s="28">
        <v>724500</v>
      </c>
      <c r="AO219" s="28">
        <f t="shared" si="3"/>
        <v>140606</v>
      </c>
      <c r="AP219" s="24"/>
      <c r="AQ219" s="24"/>
      <c r="AR219" s="24"/>
      <c r="AS219" s="24"/>
      <c r="AT219" s="24" t="e">
        <v>#N/A</v>
      </c>
      <c r="AU219" s="24" t="e">
        <v>#N/A</v>
      </c>
      <c r="AV219" s="24">
        <v>81</v>
      </c>
      <c r="AW219" s="24"/>
      <c r="AX219" s="24"/>
      <c r="AY219" s="24"/>
      <c r="AZ219" s="24"/>
      <c r="BA219" s="24"/>
      <c r="BB219" s="24"/>
      <c r="BC219" s="24"/>
      <c r="BD219" s="24">
        <v>0</v>
      </c>
      <c r="BE219" s="24">
        <v>0</v>
      </c>
      <c r="BF219" s="23">
        <v>42548</v>
      </c>
      <c r="BG219" s="23">
        <v>42566</v>
      </c>
      <c r="BH219" s="23">
        <v>42602</v>
      </c>
      <c r="BI219" s="26"/>
      <c r="BJ219" s="26"/>
      <c r="BK219" s="29">
        <v>0</v>
      </c>
      <c r="BL219" s="24" t="s">
        <v>129</v>
      </c>
      <c r="BM219" s="22" t="str">
        <f ca="1">+IF(Tabla1[[#This Row],[FECHA INGRESO]]&gt;=44986,IF((TODAY()-Tabla1[[#This Row],[FECHA INGRESO]])&gt;=50,"ALERTA","TODAVÍA FALTA"),"N/A")</f>
        <v>N/A</v>
      </c>
      <c r="BN219" s="7">
        <f>IFERROR((_xlfn.DAYS(Tabla1[[#This Row],[FECHA INGRESO]],Tabla1[[#This Row],[FECHA RETIRO]]))/30,"")</f>
        <v>-14.166666666666666</v>
      </c>
    </row>
    <row r="220" spans="1:66" ht="15" customHeight="1" x14ac:dyDescent="0.35">
      <c r="A220" s="31">
        <v>1036634368</v>
      </c>
      <c r="B220" s="22" t="s">
        <v>1811</v>
      </c>
      <c r="C220" s="23">
        <v>42178</v>
      </c>
      <c r="D220" s="23" t="s">
        <v>157</v>
      </c>
      <c r="E220" s="23" t="s">
        <v>110</v>
      </c>
      <c r="F220" s="23" t="s">
        <v>70</v>
      </c>
      <c r="G220" s="24"/>
      <c r="H220" s="24">
        <v>24053997058</v>
      </c>
      <c r="I220" s="24" t="s">
        <v>95</v>
      </c>
      <c r="J220" s="24">
        <f>DATEDIF(Tabla1[[#This Row],[FECHA DE NACIMIENTO]],Tabla1[[#This Row],[FECHA ACTUAL]],"Y")</f>
        <v>32</v>
      </c>
      <c r="K220" s="24" t="s">
        <v>500</v>
      </c>
      <c r="L220" s="24" t="s">
        <v>112</v>
      </c>
      <c r="M220" s="24" t="s">
        <v>77</v>
      </c>
      <c r="N220" s="24">
        <v>1</v>
      </c>
      <c r="O220" s="24">
        <v>2</v>
      </c>
      <c r="P220" s="24" t="s">
        <v>101</v>
      </c>
      <c r="Q220" s="23">
        <v>33207</v>
      </c>
      <c r="R220" s="24" t="s">
        <v>1177</v>
      </c>
      <c r="S220" s="25">
        <v>45119</v>
      </c>
      <c r="T220" s="24">
        <v>3775989</v>
      </c>
      <c r="U220" s="24">
        <v>3172560930</v>
      </c>
      <c r="V220" s="24" t="s">
        <v>1812</v>
      </c>
      <c r="W220" s="24" t="s">
        <v>1813</v>
      </c>
      <c r="X220" s="24" t="s">
        <v>1814</v>
      </c>
      <c r="Y220" s="24" t="s">
        <v>1815</v>
      </c>
      <c r="Z220" s="24" t="s">
        <v>162</v>
      </c>
      <c r="AA220" s="24">
        <v>3136972974</v>
      </c>
      <c r="AB220" s="24" t="s">
        <v>77</v>
      </c>
      <c r="AC220" s="24" t="s">
        <v>77</v>
      </c>
      <c r="AD220" s="24" t="s">
        <v>77</v>
      </c>
      <c r="AE220" s="26" t="s">
        <v>102</v>
      </c>
      <c r="AF220" s="26" t="s">
        <v>1816</v>
      </c>
      <c r="AG220" s="26"/>
      <c r="AH220" s="27" t="s">
        <v>184</v>
      </c>
      <c r="AI220" s="27" t="s">
        <v>925</v>
      </c>
      <c r="AJ220" s="27" t="s">
        <v>487</v>
      </c>
      <c r="AK220" s="24" t="s">
        <v>121</v>
      </c>
      <c r="AL220" s="24" t="s">
        <v>90</v>
      </c>
      <c r="AM220" s="23">
        <v>42178</v>
      </c>
      <c r="AN220" s="28">
        <v>776250</v>
      </c>
      <c r="AO220" s="28">
        <f t="shared" si="3"/>
        <v>140606</v>
      </c>
      <c r="AP220" s="24"/>
      <c r="AQ220" s="24" t="s">
        <v>1207</v>
      </c>
      <c r="AR220" s="24" t="s">
        <v>587</v>
      </c>
      <c r="AS220" s="24"/>
      <c r="AT220" s="24" t="e">
        <v>#N/A</v>
      </c>
      <c r="AU220" s="24" t="e">
        <v>#N/A</v>
      </c>
      <c r="AV220" s="24" t="e">
        <v>#N/A</v>
      </c>
      <c r="AW220" s="24"/>
      <c r="AX220" s="24"/>
      <c r="AY220" s="24"/>
      <c r="AZ220" s="24"/>
      <c r="BA220" s="24"/>
      <c r="BB220" s="24"/>
      <c r="BC220" s="24"/>
      <c r="BD220" s="24">
        <v>0</v>
      </c>
      <c r="BE220" s="24">
        <v>0</v>
      </c>
      <c r="BF220" s="23">
        <v>42920</v>
      </c>
      <c r="BG220" s="23">
        <v>42938</v>
      </c>
      <c r="BH220" s="23">
        <v>43104</v>
      </c>
      <c r="BI220" s="26" t="s">
        <v>127</v>
      </c>
      <c r="BJ220" s="26" t="s">
        <v>523</v>
      </c>
      <c r="BK220" s="29">
        <v>207246</v>
      </c>
      <c r="BL220" s="24" t="s">
        <v>129</v>
      </c>
      <c r="BM220" s="22" t="str">
        <f ca="1">+IF(Tabla1[[#This Row],[FECHA INGRESO]]&gt;=44986,IF((TODAY()-Tabla1[[#This Row],[FECHA INGRESO]])&gt;=50,"ALERTA","TODAVÍA FALTA"),"N/A")</f>
        <v>N/A</v>
      </c>
      <c r="BN220" s="7">
        <f>IFERROR((_xlfn.DAYS(Tabla1[[#This Row],[FECHA INGRESO]],Tabla1[[#This Row],[FECHA RETIRO]]))/30,"")</f>
        <v>-30.866666666666667</v>
      </c>
    </row>
    <row r="221" spans="1:66" ht="15" customHeight="1" x14ac:dyDescent="0.35">
      <c r="A221" s="31">
        <v>24338128</v>
      </c>
      <c r="B221" s="22" t="s">
        <v>1817</v>
      </c>
      <c r="C221" s="23">
        <v>42178</v>
      </c>
      <c r="D221" s="23" t="s">
        <v>266</v>
      </c>
      <c r="E221" s="23" t="s">
        <v>111</v>
      </c>
      <c r="F221" s="23" t="s">
        <v>70</v>
      </c>
      <c r="G221" s="24"/>
      <c r="H221" s="24">
        <v>24054012354</v>
      </c>
      <c r="I221" s="24" t="s">
        <v>95</v>
      </c>
      <c r="J221" s="24">
        <f>DATEDIF(Tabla1[[#This Row],[FECHA DE NACIMIENTO]],Tabla1[[#This Row],[FECHA ACTUAL]],"Y")</f>
        <v>38</v>
      </c>
      <c r="K221" s="24" t="s">
        <v>73</v>
      </c>
      <c r="L221" s="24" t="s">
        <v>112</v>
      </c>
      <c r="M221" s="24">
        <v>3</v>
      </c>
      <c r="N221" s="24">
        <v>3</v>
      </c>
      <c r="O221" s="24">
        <v>2</v>
      </c>
      <c r="P221" s="24" t="s">
        <v>101</v>
      </c>
      <c r="Q221" s="23">
        <v>31067</v>
      </c>
      <c r="R221" s="24"/>
      <c r="S221" s="25">
        <v>45119</v>
      </c>
      <c r="T221" s="24" t="s">
        <v>77</v>
      </c>
      <c r="U221" s="24">
        <v>3134461314</v>
      </c>
      <c r="V221" s="24" t="e">
        <v>#N/A</v>
      </c>
      <c r="W221" s="24" t="s">
        <v>1818</v>
      </c>
      <c r="X221" s="24" t="s">
        <v>982</v>
      </c>
      <c r="Y221" s="24" t="s">
        <v>1819</v>
      </c>
      <c r="Z221" s="24" t="s">
        <v>117</v>
      </c>
      <c r="AA221" s="24">
        <v>3138088372</v>
      </c>
      <c r="AB221" s="24" t="s">
        <v>77</v>
      </c>
      <c r="AC221" s="24" t="s">
        <v>77</v>
      </c>
      <c r="AD221" s="24" t="s">
        <v>77</v>
      </c>
      <c r="AE221" s="26" t="s">
        <v>151</v>
      </c>
      <c r="AF221" s="26"/>
      <c r="AG221" s="26"/>
      <c r="AH221" s="27" t="s">
        <v>184</v>
      </c>
      <c r="AI221" s="27" t="s">
        <v>185</v>
      </c>
      <c r="AJ221" s="27" t="s">
        <v>185</v>
      </c>
      <c r="AK221" s="24" t="s">
        <v>121</v>
      </c>
      <c r="AL221" s="24"/>
      <c r="AM221" s="23">
        <v>42178</v>
      </c>
      <c r="AN221" s="28">
        <v>776250</v>
      </c>
      <c r="AO221" s="28">
        <f t="shared" si="3"/>
        <v>140606</v>
      </c>
      <c r="AP221" s="24"/>
      <c r="AQ221" s="24"/>
      <c r="AR221" s="24"/>
      <c r="AS221" s="24"/>
      <c r="AT221" s="24" t="e">
        <v>#N/A</v>
      </c>
      <c r="AU221" s="24" t="e">
        <v>#N/A</v>
      </c>
      <c r="AV221" s="24" t="e">
        <v>#N/A</v>
      </c>
      <c r="AW221" s="24"/>
      <c r="AX221" s="24"/>
      <c r="AY221" s="24" t="s">
        <v>1820</v>
      </c>
      <c r="AZ221" s="24"/>
      <c r="BA221" s="24"/>
      <c r="BB221" s="24"/>
      <c r="BC221" s="24"/>
      <c r="BD221" s="24">
        <v>0</v>
      </c>
      <c r="BE221" s="24">
        <v>0</v>
      </c>
      <c r="BF221" s="23"/>
      <c r="BG221" s="23"/>
      <c r="BH221" s="23">
        <v>42318</v>
      </c>
      <c r="BI221" s="26"/>
      <c r="BJ221" s="26"/>
      <c r="BK221" s="29">
        <v>0</v>
      </c>
      <c r="BL221" s="24" t="s">
        <v>129</v>
      </c>
      <c r="BM221" s="22" t="str">
        <f ca="1">+IF(Tabla1[[#This Row],[FECHA INGRESO]]&gt;=44986,IF((TODAY()-Tabla1[[#This Row],[FECHA INGRESO]])&gt;=50,"ALERTA","TODAVÍA FALTA"),"N/A")</f>
        <v>N/A</v>
      </c>
      <c r="BN221" s="7">
        <f>IFERROR((_xlfn.DAYS(Tabla1[[#This Row],[FECHA INGRESO]],Tabla1[[#This Row],[FECHA RETIRO]]))/30,"")</f>
        <v>-4.666666666666667</v>
      </c>
    </row>
    <row r="222" spans="1:66" ht="15" customHeight="1" x14ac:dyDescent="0.35">
      <c r="A222" s="31">
        <v>1128448647</v>
      </c>
      <c r="B222" s="22" t="s">
        <v>1821</v>
      </c>
      <c r="C222" s="23">
        <v>42178</v>
      </c>
      <c r="D222" s="23" t="s">
        <v>384</v>
      </c>
      <c r="E222" s="23" t="s">
        <v>111</v>
      </c>
      <c r="F222" s="23" t="s">
        <v>70</v>
      </c>
      <c r="G222" s="24"/>
      <c r="H222" s="24">
        <v>24054011180</v>
      </c>
      <c r="I222" s="24" t="s">
        <v>95</v>
      </c>
      <c r="J222" s="24">
        <f>DATEDIF(Tabla1[[#This Row],[FECHA DE NACIMIENTO]],Tabla1[[#This Row],[FECHA ACTUAL]],"Y")</f>
        <v>34</v>
      </c>
      <c r="K222" s="24" t="s">
        <v>73</v>
      </c>
      <c r="L222" s="24" t="s">
        <v>112</v>
      </c>
      <c r="M222" s="24" t="s">
        <v>77</v>
      </c>
      <c r="N222" s="24" t="s">
        <v>77</v>
      </c>
      <c r="O222" s="24">
        <v>2</v>
      </c>
      <c r="P222" s="24" t="s">
        <v>101</v>
      </c>
      <c r="Q222" s="23">
        <v>32403</v>
      </c>
      <c r="R222" s="24"/>
      <c r="S222" s="25">
        <v>45119</v>
      </c>
      <c r="T222" s="24">
        <v>4517356</v>
      </c>
      <c r="U222" s="24">
        <v>3113592490</v>
      </c>
      <c r="V222" s="24" t="e">
        <v>#N/A</v>
      </c>
      <c r="W222" s="24" t="s">
        <v>1822</v>
      </c>
      <c r="X222" s="24" t="s">
        <v>1823</v>
      </c>
      <c r="Y222" s="24" t="s">
        <v>1824</v>
      </c>
      <c r="Z222" s="24" t="s">
        <v>117</v>
      </c>
      <c r="AA222" s="24">
        <v>8373197</v>
      </c>
      <c r="AB222" s="24" t="s">
        <v>77</v>
      </c>
      <c r="AC222" s="24" t="s">
        <v>77</v>
      </c>
      <c r="AD222" s="24" t="s">
        <v>77</v>
      </c>
      <c r="AE222" s="26" t="s">
        <v>84</v>
      </c>
      <c r="AF222" s="26" t="s">
        <v>85</v>
      </c>
      <c r="AG222" s="26"/>
      <c r="AH222" s="27" t="s">
        <v>184</v>
      </c>
      <c r="AI222" s="27" t="s">
        <v>925</v>
      </c>
      <c r="AJ222" s="27" t="s">
        <v>487</v>
      </c>
      <c r="AK222" s="24" t="s">
        <v>121</v>
      </c>
      <c r="AL222" s="24"/>
      <c r="AM222" s="23">
        <v>42178</v>
      </c>
      <c r="AN222" s="28">
        <v>672750</v>
      </c>
      <c r="AO222" s="28">
        <f t="shared" si="3"/>
        <v>140606</v>
      </c>
      <c r="AP222" s="24"/>
      <c r="AQ222" s="24"/>
      <c r="AR222" s="24"/>
      <c r="AS222" s="24"/>
      <c r="AT222" s="24" t="e">
        <v>#N/A</v>
      </c>
      <c r="AU222" s="24" t="e">
        <v>#N/A</v>
      </c>
      <c r="AV222" s="24" t="e">
        <v>#N/A</v>
      </c>
      <c r="AW222" s="24"/>
      <c r="AX222" s="24"/>
      <c r="AY222" s="24"/>
      <c r="AZ222" s="24"/>
      <c r="BA222" s="24"/>
      <c r="BB222" s="24"/>
      <c r="BC222" s="24"/>
      <c r="BD222" s="24">
        <v>0</v>
      </c>
      <c r="BE222" s="24">
        <v>0</v>
      </c>
      <c r="BF222" s="23"/>
      <c r="BG222" s="23"/>
      <c r="BH222" s="23">
        <v>42222</v>
      </c>
      <c r="BI222" s="26"/>
      <c r="BJ222" s="26"/>
      <c r="BK222" s="29">
        <v>0</v>
      </c>
      <c r="BL222" s="24" t="s">
        <v>129</v>
      </c>
      <c r="BM222" s="22" t="str">
        <f ca="1">+IF(Tabla1[[#This Row],[FECHA INGRESO]]&gt;=44986,IF((TODAY()-Tabla1[[#This Row],[FECHA INGRESO]])&gt;=50,"ALERTA","TODAVÍA FALTA"),"N/A")</f>
        <v>N/A</v>
      </c>
      <c r="BN222" s="7">
        <f>IFERROR((_xlfn.DAYS(Tabla1[[#This Row],[FECHA INGRESO]],Tabla1[[#This Row],[FECHA RETIRO]]))/30,"")</f>
        <v>-1.4666666666666666</v>
      </c>
    </row>
    <row r="223" spans="1:66" ht="15" customHeight="1" x14ac:dyDescent="0.35">
      <c r="A223" s="31">
        <v>1012365475</v>
      </c>
      <c r="B223" s="22" t="s">
        <v>1825</v>
      </c>
      <c r="C223" s="23">
        <v>42187</v>
      </c>
      <c r="D223" s="23" t="s">
        <v>93</v>
      </c>
      <c r="E223" s="23" t="s">
        <v>111</v>
      </c>
      <c r="F223" s="23" t="s">
        <v>70</v>
      </c>
      <c r="G223" s="24"/>
      <c r="H223" s="24">
        <v>24054287987</v>
      </c>
      <c r="I223" s="24" t="s">
        <v>72</v>
      </c>
      <c r="J223" s="24">
        <f>DATEDIF(Tabla1[[#This Row],[FECHA DE NACIMIENTO]],Tabla1[[#This Row],[FECHA ACTUAL]],"Y")</f>
        <v>33</v>
      </c>
      <c r="K223" s="24" t="s">
        <v>73</v>
      </c>
      <c r="L223" s="24" t="s">
        <v>112</v>
      </c>
      <c r="M223" s="24" t="s">
        <v>77</v>
      </c>
      <c r="N223" s="24">
        <v>1</v>
      </c>
      <c r="O223" s="24">
        <v>2</v>
      </c>
      <c r="P223" s="24" t="s">
        <v>101</v>
      </c>
      <c r="Q223" s="23">
        <v>33019</v>
      </c>
      <c r="R223" s="24" t="s">
        <v>76</v>
      </c>
      <c r="S223" s="25">
        <v>45119</v>
      </c>
      <c r="T223" s="24">
        <v>4881789</v>
      </c>
      <c r="U223" s="24">
        <v>3115984428</v>
      </c>
      <c r="V223" s="24" t="s">
        <v>1826</v>
      </c>
      <c r="W223" s="24" t="s">
        <v>1827</v>
      </c>
      <c r="X223" s="24" t="s">
        <v>1828</v>
      </c>
      <c r="Y223" s="24" t="s">
        <v>1829</v>
      </c>
      <c r="Z223" s="24" t="s">
        <v>117</v>
      </c>
      <c r="AA223" s="24">
        <v>3144377493</v>
      </c>
      <c r="AB223" s="24" t="s">
        <v>77</v>
      </c>
      <c r="AC223" s="24" t="s">
        <v>77</v>
      </c>
      <c r="AD223" s="24" t="s">
        <v>77</v>
      </c>
      <c r="AE223" s="26" t="s">
        <v>151</v>
      </c>
      <c r="AF223" s="26"/>
      <c r="AG223" s="26"/>
      <c r="AH223" s="27" t="s">
        <v>184</v>
      </c>
      <c r="AI223" s="27" t="s">
        <v>185</v>
      </c>
      <c r="AJ223" s="27" t="s">
        <v>185</v>
      </c>
      <c r="AK223" s="24" t="s">
        <v>121</v>
      </c>
      <c r="AL223" s="24" t="s">
        <v>90</v>
      </c>
      <c r="AM223" s="23">
        <v>42187</v>
      </c>
      <c r="AN223" s="28">
        <v>724500</v>
      </c>
      <c r="AO223" s="28">
        <f t="shared" si="3"/>
        <v>140606</v>
      </c>
      <c r="AP223" s="24" t="s">
        <v>1830</v>
      </c>
      <c r="AQ223" s="24" t="s">
        <v>1418</v>
      </c>
      <c r="AR223" s="24" t="s">
        <v>350</v>
      </c>
      <c r="AS223" s="24"/>
      <c r="AT223" s="24" t="e">
        <v>#N/A</v>
      </c>
      <c r="AU223" s="24" t="e">
        <v>#N/A</v>
      </c>
      <c r="AV223" s="24" t="e">
        <v>#N/A</v>
      </c>
      <c r="AW223" s="24"/>
      <c r="AX223" s="24">
        <v>42491</v>
      </c>
      <c r="AY223" s="24" t="s">
        <v>1831</v>
      </c>
      <c r="AZ223" s="24"/>
      <c r="BA223" s="24"/>
      <c r="BB223" s="24"/>
      <c r="BC223" s="24"/>
      <c r="BD223" s="24">
        <v>0</v>
      </c>
      <c r="BE223" s="24">
        <v>0</v>
      </c>
      <c r="BF223" s="23">
        <v>42737</v>
      </c>
      <c r="BG223" s="23">
        <v>42755</v>
      </c>
      <c r="BH223" s="23">
        <v>42755</v>
      </c>
      <c r="BI223" s="26" t="s">
        <v>127</v>
      </c>
      <c r="BJ223" s="26" t="s">
        <v>1832</v>
      </c>
      <c r="BK223" s="29">
        <v>0</v>
      </c>
      <c r="BL223" s="24" t="s">
        <v>129</v>
      </c>
      <c r="BM223" s="22" t="str">
        <f ca="1">+IF(Tabla1[[#This Row],[FECHA INGRESO]]&gt;=44986,IF((TODAY()-Tabla1[[#This Row],[FECHA INGRESO]])&gt;=50,"ALERTA","TODAVÍA FALTA"),"N/A")</f>
        <v>N/A</v>
      </c>
      <c r="BN223" s="7">
        <f>IFERROR((_xlfn.DAYS(Tabla1[[#This Row],[FECHA INGRESO]],Tabla1[[#This Row],[FECHA RETIRO]]))/30,"")</f>
        <v>-18.933333333333334</v>
      </c>
    </row>
    <row r="224" spans="1:66" ht="15" customHeight="1" x14ac:dyDescent="0.35">
      <c r="A224" s="31">
        <v>1030616370</v>
      </c>
      <c r="B224" s="22" t="s">
        <v>1833</v>
      </c>
      <c r="C224" s="23">
        <v>42187</v>
      </c>
      <c r="D224" s="23" t="s">
        <v>188</v>
      </c>
      <c r="E224" s="24" t="s">
        <v>94</v>
      </c>
      <c r="F224" s="23" t="s">
        <v>70</v>
      </c>
      <c r="G224" s="24"/>
      <c r="H224" s="24">
        <v>24054220629</v>
      </c>
      <c r="I224" s="24" t="s">
        <v>95</v>
      </c>
      <c r="J224" s="24">
        <f>DATEDIF(Tabla1[[#This Row],[FECHA DE NACIMIENTO]],Tabla1[[#This Row],[FECHA ACTUAL]],"Y")</f>
        <v>30</v>
      </c>
      <c r="K224" s="24" t="s">
        <v>73</v>
      </c>
      <c r="L224" s="24" t="s">
        <v>112</v>
      </c>
      <c r="M224" s="24" t="s">
        <v>77</v>
      </c>
      <c r="N224" s="24" t="s">
        <v>77</v>
      </c>
      <c r="O224" s="24">
        <v>3</v>
      </c>
      <c r="P224" s="24" t="s">
        <v>101</v>
      </c>
      <c r="Q224" s="23">
        <v>33892</v>
      </c>
      <c r="R224" s="24" t="s">
        <v>76</v>
      </c>
      <c r="S224" s="25">
        <v>45119</v>
      </c>
      <c r="T224" s="24">
        <v>4692305</v>
      </c>
      <c r="U224" s="24">
        <v>3123794618</v>
      </c>
      <c r="V224" s="24" t="e">
        <v>#N/A</v>
      </c>
      <c r="W224" s="24" t="s">
        <v>1834</v>
      </c>
      <c r="X224" s="24" t="s">
        <v>1835</v>
      </c>
      <c r="Y224" s="24" t="s">
        <v>1836</v>
      </c>
      <c r="Z224" s="24" t="s">
        <v>117</v>
      </c>
      <c r="AA224" s="24">
        <v>3115130645</v>
      </c>
      <c r="AB224" s="24" t="s">
        <v>77</v>
      </c>
      <c r="AC224" s="24" t="s">
        <v>77</v>
      </c>
      <c r="AD224" s="24" t="s">
        <v>77</v>
      </c>
      <c r="AE224" s="26" t="s">
        <v>102</v>
      </c>
      <c r="AF224" s="26"/>
      <c r="AG224" s="26" t="s">
        <v>645</v>
      </c>
      <c r="AH224" s="27" t="s">
        <v>184</v>
      </c>
      <c r="AI224" s="27" t="s">
        <v>279</v>
      </c>
      <c r="AJ224" s="27" t="s">
        <v>279</v>
      </c>
      <c r="AK224" s="24" t="s">
        <v>121</v>
      </c>
      <c r="AL224" s="24"/>
      <c r="AM224" s="23">
        <v>42187</v>
      </c>
      <c r="AN224" s="28">
        <v>672750</v>
      </c>
      <c r="AO224" s="28">
        <f t="shared" si="3"/>
        <v>140606</v>
      </c>
      <c r="AP224" s="24"/>
      <c r="AQ224" s="24"/>
      <c r="AR224" s="24"/>
      <c r="AS224" s="24"/>
      <c r="AT224" s="24" t="e">
        <v>#N/A</v>
      </c>
      <c r="AU224" s="24" t="e">
        <v>#N/A</v>
      </c>
      <c r="AV224" s="24" t="e">
        <v>#N/A</v>
      </c>
      <c r="AW224" s="24"/>
      <c r="AX224" s="24"/>
      <c r="AY224" s="24"/>
      <c r="AZ224" s="24"/>
      <c r="BA224" s="24"/>
      <c r="BB224" s="24"/>
      <c r="BC224" s="24"/>
      <c r="BD224" s="24">
        <v>0</v>
      </c>
      <c r="BE224" s="24">
        <v>0</v>
      </c>
      <c r="BF224" s="23"/>
      <c r="BG224" s="23"/>
      <c r="BH224" s="23">
        <v>42326</v>
      </c>
      <c r="BI224" s="26"/>
      <c r="BJ224" s="26"/>
      <c r="BK224" s="29">
        <v>0</v>
      </c>
      <c r="BL224" s="24" t="s">
        <v>129</v>
      </c>
      <c r="BM224" s="22" t="str">
        <f ca="1">+IF(Tabla1[[#This Row],[FECHA INGRESO]]&gt;=44986,IF((TODAY()-Tabla1[[#This Row],[FECHA INGRESO]])&gt;=50,"ALERTA","TODAVÍA FALTA"),"N/A")</f>
        <v>N/A</v>
      </c>
      <c r="BN224" s="7">
        <f>IFERROR((_xlfn.DAYS(Tabla1[[#This Row],[FECHA INGRESO]],Tabla1[[#This Row],[FECHA RETIRO]]))/30,"")</f>
        <v>-4.6333333333333337</v>
      </c>
    </row>
    <row r="225" spans="1:66" ht="15" customHeight="1" x14ac:dyDescent="0.35">
      <c r="A225" s="31">
        <v>52493220</v>
      </c>
      <c r="B225" s="22" t="s">
        <v>1837</v>
      </c>
      <c r="C225" s="23">
        <v>42191</v>
      </c>
      <c r="D225" s="23" t="s">
        <v>266</v>
      </c>
      <c r="E225" s="23" t="s">
        <v>110</v>
      </c>
      <c r="F225" s="23" t="s">
        <v>70</v>
      </c>
      <c r="G225" s="24"/>
      <c r="H225" s="24">
        <v>24049691856</v>
      </c>
      <c r="I225" s="24" t="s">
        <v>95</v>
      </c>
      <c r="J225" s="24">
        <f>DATEDIF(Tabla1[[#This Row],[FECHA DE NACIMIENTO]],Tabla1[[#This Row],[FECHA ACTUAL]],"Y")</f>
        <v>44</v>
      </c>
      <c r="K225" s="24" t="s">
        <v>73</v>
      </c>
      <c r="L225" s="24" t="s">
        <v>74</v>
      </c>
      <c r="M225" s="24">
        <v>2</v>
      </c>
      <c r="N225" s="24">
        <v>2</v>
      </c>
      <c r="O225" s="24">
        <v>3</v>
      </c>
      <c r="P225" s="24" t="s">
        <v>101</v>
      </c>
      <c r="Q225" s="23">
        <v>28701</v>
      </c>
      <c r="R225" s="24" t="s">
        <v>76</v>
      </c>
      <c r="S225" s="25">
        <v>45119</v>
      </c>
      <c r="T225" s="24">
        <v>2761632</v>
      </c>
      <c r="U225" s="24">
        <v>3123547441</v>
      </c>
      <c r="V225" s="24" t="e">
        <v>#N/A</v>
      </c>
      <c r="W225" s="24" t="s">
        <v>1838</v>
      </c>
      <c r="X225" s="24" t="s">
        <v>1839</v>
      </c>
      <c r="Y225" s="24" t="s">
        <v>1840</v>
      </c>
      <c r="Z225" s="24" t="s">
        <v>117</v>
      </c>
      <c r="AA225" s="24">
        <v>3132507097</v>
      </c>
      <c r="AB225" s="24" t="s">
        <v>77</v>
      </c>
      <c r="AC225" s="24" t="s">
        <v>77</v>
      </c>
      <c r="AD225" s="24" t="s">
        <v>77</v>
      </c>
      <c r="AE225" s="26" t="s">
        <v>102</v>
      </c>
      <c r="AF225" s="26"/>
      <c r="AG225" s="26" t="s">
        <v>1841</v>
      </c>
      <c r="AH225" s="27" t="s">
        <v>184</v>
      </c>
      <c r="AI225" s="27" t="s">
        <v>279</v>
      </c>
      <c r="AJ225" s="27" t="s">
        <v>279</v>
      </c>
      <c r="AK225" s="24" t="s">
        <v>121</v>
      </c>
      <c r="AL225" s="24"/>
      <c r="AM225" s="23">
        <v>42191</v>
      </c>
      <c r="AN225" s="28">
        <v>879750</v>
      </c>
      <c r="AO225" s="28">
        <f t="shared" si="3"/>
        <v>140606</v>
      </c>
      <c r="AP225" s="24" t="s">
        <v>1842</v>
      </c>
      <c r="AQ225" s="24"/>
      <c r="AR225" s="24"/>
      <c r="AS225" s="24"/>
      <c r="AT225" s="24" t="e">
        <v>#N/A</v>
      </c>
      <c r="AU225" s="24" t="e">
        <v>#N/A</v>
      </c>
      <c r="AV225" s="24" t="e">
        <v>#N/A</v>
      </c>
      <c r="AW225" s="24"/>
      <c r="AX225" s="24">
        <v>42253</v>
      </c>
      <c r="AY225" s="24"/>
      <c r="AZ225" s="24"/>
      <c r="BA225" s="24"/>
      <c r="BB225" s="24"/>
      <c r="BC225" s="24"/>
      <c r="BD225" s="24">
        <v>0</v>
      </c>
      <c r="BE225" s="24">
        <v>0</v>
      </c>
      <c r="BF225" s="23"/>
      <c r="BG225" s="23"/>
      <c r="BH225" s="23">
        <v>42289</v>
      </c>
      <c r="BI225" s="26"/>
      <c r="BJ225" s="26"/>
      <c r="BK225" s="29">
        <v>0</v>
      </c>
      <c r="BL225" s="24" t="s">
        <v>129</v>
      </c>
      <c r="BM225" s="22" t="str">
        <f ca="1">+IF(Tabla1[[#This Row],[FECHA INGRESO]]&gt;=44986,IF((TODAY()-Tabla1[[#This Row],[FECHA INGRESO]])&gt;=50,"ALERTA","TODAVÍA FALTA"),"N/A")</f>
        <v>N/A</v>
      </c>
      <c r="BN225" s="7">
        <f>IFERROR((_xlfn.DAYS(Tabla1[[#This Row],[FECHA INGRESO]],Tabla1[[#This Row],[FECHA RETIRO]]))/30,"")</f>
        <v>-3.2666666666666666</v>
      </c>
    </row>
    <row r="226" spans="1:66" x14ac:dyDescent="0.35">
      <c r="A226" s="34">
        <v>53002239</v>
      </c>
      <c r="B226" s="22" t="s">
        <v>1843</v>
      </c>
      <c r="C226" s="23">
        <v>42193</v>
      </c>
      <c r="D226" s="23" t="s">
        <v>93</v>
      </c>
      <c r="E226" s="23" t="s">
        <v>111</v>
      </c>
      <c r="F226" s="23" t="s">
        <v>70</v>
      </c>
      <c r="G226" s="24" t="s">
        <v>1844</v>
      </c>
      <c r="H226" s="24">
        <v>24054428813</v>
      </c>
      <c r="I226" s="24" t="s">
        <v>95</v>
      </c>
      <c r="J226" s="24">
        <f>DATEDIF(Tabla1[[#This Row],[FECHA DE NACIMIENTO]],Tabla1[[#This Row],[FECHA ACTUAL]],"Y")</f>
        <v>40</v>
      </c>
      <c r="K226" s="24" t="s">
        <v>73</v>
      </c>
      <c r="L226" s="24" t="s">
        <v>112</v>
      </c>
      <c r="M226" s="24">
        <v>1</v>
      </c>
      <c r="N226" s="24">
        <v>1</v>
      </c>
      <c r="O226" s="24">
        <v>2</v>
      </c>
      <c r="P226" s="24" t="s">
        <v>101</v>
      </c>
      <c r="Q226" s="23">
        <v>30418</v>
      </c>
      <c r="R226" s="24" t="s">
        <v>76</v>
      </c>
      <c r="S226" s="25">
        <v>45119</v>
      </c>
      <c r="T226" s="24">
        <v>3349697</v>
      </c>
      <c r="U226" s="24">
        <v>3147235263</v>
      </c>
      <c r="V226" s="33" t="s">
        <v>1845</v>
      </c>
      <c r="W226" s="24" t="s">
        <v>1846</v>
      </c>
      <c r="X226" s="24" t="s">
        <v>1847</v>
      </c>
      <c r="Y226" s="24" t="s">
        <v>1848</v>
      </c>
      <c r="Z226" s="24" t="s">
        <v>117</v>
      </c>
      <c r="AA226" s="24">
        <v>3118497549</v>
      </c>
      <c r="AB226" s="24" t="s">
        <v>77</v>
      </c>
      <c r="AC226" s="24" t="s">
        <v>77</v>
      </c>
      <c r="AD226" s="24" t="s">
        <v>77</v>
      </c>
      <c r="AE226" s="26" t="s">
        <v>183</v>
      </c>
      <c r="AF226" s="26" t="s">
        <v>1849</v>
      </c>
      <c r="AG226" s="26"/>
      <c r="AH226" s="27" t="s">
        <v>184</v>
      </c>
      <c r="AI226" s="27" t="s">
        <v>1612</v>
      </c>
      <c r="AJ226" s="27" t="s">
        <v>487</v>
      </c>
      <c r="AK226" s="24" t="s">
        <v>121</v>
      </c>
      <c r="AL226" s="24" t="s">
        <v>90</v>
      </c>
      <c r="AM226" s="23">
        <v>42193</v>
      </c>
      <c r="AN226" s="28">
        <v>908526</v>
      </c>
      <c r="AO226" s="28">
        <f t="shared" si="3"/>
        <v>140606</v>
      </c>
      <c r="AP226" s="24" t="s">
        <v>1850</v>
      </c>
      <c r="AQ226" s="24" t="s">
        <v>122</v>
      </c>
      <c r="AR226" s="24" t="s">
        <v>1851</v>
      </c>
      <c r="AS226" s="24">
        <v>4.8600000000000003</v>
      </c>
      <c r="AT226" s="24">
        <v>76</v>
      </c>
      <c r="AU226" s="24">
        <v>93</v>
      </c>
      <c r="AV226" s="24" t="e">
        <v>#N/A</v>
      </c>
      <c r="AW226" s="24">
        <v>83</v>
      </c>
      <c r="AX226" s="24"/>
      <c r="AY226" s="24"/>
      <c r="AZ226" s="24"/>
      <c r="BA226" s="24"/>
      <c r="BB226" s="24"/>
      <c r="BC226" s="24"/>
      <c r="BD226" s="24">
        <v>0</v>
      </c>
      <c r="BE226" s="24">
        <v>0</v>
      </c>
      <c r="BF226" s="23">
        <v>42966</v>
      </c>
      <c r="BG226" s="23">
        <v>42985</v>
      </c>
      <c r="BH226" s="23">
        <v>44322</v>
      </c>
      <c r="BI226" s="26" t="s">
        <v>127</v>
      </c>
      <c r="BJ226" s="26" t="s">
        <v>273</v>
      </c>
      <c r="BK226" s="29">
        <v>0</v>
      </c>
      <c r="BL226" s="24" t="s">
        <v>129</v>
      </c>
      <c r="BM226" s="22" t="str">
        <f ca="1">+IF(Tabla1[[#This Row],[FECHA INGRESO]]&gt;=44986,IF((TODAY()-Tabla1[[#This Row],[FECHA INGRESO]])&gt;=50,"ALERTA","TODAVÍA FALTA"),"N/A")</f>
        <v>N/A</v>
      </c>
      <c r="BN226" s="7">
        <f>IFERROR((_xlfn.DAYS(Tabla1[[#This Row],[FECHA INGRESO]],Tabla1[[#This Row],[FECHA RETIRO]]))/30,"")</f>
        <v>-70.966666666666669</v>
      </c>
    </row>
    <row r="227" spans="1:66" ht="15" customHeight="1" x14ac:dyDescent="0.35">
      <c r="A227" s="31">
        <v>1010174207</v>
      </c>
      <c r="B227" s="22" t="s">
        <v>1852</v>
      </c>
      <c r="C227" s="23">
        <v>42193</v>
      </c>
      <c r="D227" s="23" t="s">
        <v>109</v>
      </c>
      <c r="E227" s="23" t="s">
        <v>110</v>
      </c>
      <c r="F227" s="23" t="s">
        <v>70</v>
      </c>
      <c r="G227" s="24"/>
      <c r="H227" s="24">
        <v>24054434985</v>
      </c>
      <c r="I227" s="24" t="s">
        <v>95</v>
      </c>
      <c r="J227" s="24">
        <f>DATEDIF(Tabla1[[#This Row],[FECHA DE NACIMIENTO]],Tabla1[[#This Row],[FECHA ACTUAL]],"Y")</f>
        <v>35</v>
      </c>
      <c r="K227" s="24" t="s">
        <v>73</v>
      </c>
      <c r="L227" s="24" t="s">
        <v>74</v>
      </c>
      <c r="M227" s="24">
        <v>1</v>
      </c>
      <c r="N227" s="24">
        <v>1</v>
      </c>
      <c r="O227" s="24">
        <v>2</v>
      </c>
      <c r="P227" s="24" t="s">
        <v>101</v>
      </c>
      <c r="Q227" s="23">
        <v>32081</v>
      </c>
      <c r="R227" s="24" t="s">
        <v>76</v>
      </c>
      <c r="S227" s="25">
        <v>45119</v>
      </c>
      <c r="T227" s="24">
        <v>2339638</v>
      </c>
      <c r="U227" s="24">
        <v>3186726194</v>
      </c>
      <c r="V227" s="24" t="s">
        <v>1853</v>
      </c>
      <c r="W227" s="24" t="s">
        <v>1854</v>
      </c>
      <c r="X227" s="24" t="s">
        <v>1855</v>
      </c>
      <c r="Y227" s="24" t="s">
        <v>1856</v>
      </c>
      <c r="Z227" s="24" t="s">
        <v>82</v>
      </c>
      <c r="AA227" s="24">
        <v>3184936909</v>
      </c>
      <c r="AB227" s="24" t="s">
        <v>77</v>
      </c>
      <c r="AC227" s="24" t="s">
        <v>77</v>
      </c>
      <c r="AD227" s="24" t="s">
        <v>77</v>
      </c>
      <c r="AE227" s="26" t="s">
        <v>102</v>
      </c>
      <c r="AF227" s="26" t="s">
        <v>103</v>
      </c>
      <c r="AG227" s="26"/>
      <c r="AH227" s="27" t="s">
        <v>184</v>
      </c>
      <c r="AI227" s="27" t="s">
        <v>1857</v>
      </c>
      <c r="AJ227" s="27" t="s">
        <v>1857</v>
      </c>
      <c r="AK227" s="24" t="s">
        <v>121</v>
      </c>
      <c r="AL227" s="24" t="s">
        <v>90</v>
      </c>
      <c r="AM227" s="23">
        <v>42193</v>
      </c>
      <c r="AN227" s="28">
        <v>776250</v>
      </c>
      <c r="AO227" s="28">
        <f t="shared" si="3"/>
        <v>140606</v>
      </c>
      <c r="AP227" s="24"/>
      <c r="AQ227" s="24" t="s">
        <v>655</v>
      </c>
      <c r="AR227" s="24" t="s">
        <v>1858</v>
      </c>
      <c r="AS227" s="24"/>
      <c r="AT227" s="24" t="e">
        <v>#N/A</v>
      </c>
      <c r="AU227" s="24" t="e">
        <v>#N/A</v>
      </c>
      <c r="AV227" s="24">
        <v>93</v>
      </c>
      <c r="AW227" s="24"/>
      <c r="AX227" s="24"/>
      <c r="AY227" s="24"/>
      <c r="AZ227" s="24"/>
      <c r="BA227" s="24"/>
      <c r="BB227" s="24"/>
      <c r="BC227" s="24"/>
      <c r="BD227" s="24">
        <v>0</v>
      </c>
      <c r="BE227" s="24">
        <v>0</v>
      </c>
      <c r="BF227" s="23">
        <v>42671</v>
      </c>
      <c r="BG227" s="23">
        <v>42691</v>
      </c>
      <c r="BH227" s="23">
        <v>42913</v>
      </c>
      <c r="BI227" s="26" t="s">
        <v>127</v>
      </c>
      <c r="BJ227" s="26" t="s">
        <v>273</v>
      </c>
      <c r="BK227" s="29">
        <v>0</v>
      </c>
      <c r="BL227" s="24" t="s">
        <v>129</v>
      </c>
      <c r="BM227" s="22" t="str">
        <f ca="1">+IF(Tabla1[[#This Row],[FECHA INGRESO]]&gt;=44986,IF((TODAY()-Tabla1[[#This Row],[FECHA INGRESO]])&gt;=50,"ALERTA","TODAVÍA FALTA"),"N/A")</f>
        <v>N/A</v>
      </c>
      <c r="BN227" s="7">
        <f>IFERROR((_xlfn.DAYS(Tabla1[[#This Row],[FECHA INGRESO]],Tabla1[[#This Row],[FECHA RETIRO]]))/30,"")</f>
        <v>-24</v>
      </c>
    </row>
    <row r="228" spans="1:66" ht="15" customHeight="1" x14ac:dyDescent="0.35">
      <c r="A228" s="31">
        <v>1012420873</v>
      </c>
      <c r="B228" s="22" t="s">
        <v>1859</v>
      </c>
      <c r="C228" s="23">
        <v>42193</v>
      </c>
      <c r="D228" s="23" t="s">
        <v>188</v>
      </c>
      <c r="E228" s="23" t="s">
        <v>111</v>
      </c>
      <c r="F228" s="23" t="s">
        <v>70</v>
      </c>
      <c r="G228" s="24"/>
      <c r="H228" s="24">
        <v>24054435870</v>
      </c>
      <c r="I228" s="24" t="s">
        <v>95</v>
      </c>
      <c r="J228" s="24">
        <f>DATEDIF(Tabla1[[#This Row],[FECHA DE NACIMIENTO]],Tabla1[[#This Row],[FECHA ACTUAL]],"Y")</f>
        <v>28</v>
      </c>
      <c r="K228" s="24" t="s">
        <v>96</v>
      </c>
      <c r="L228" s="24" t="s">
        <v>112</v>
      </c>
      <c r="M228" s="24" t="s">
        <v>77</v>
      </c>
      <c r="N228" s="24" t="s">
        <v>77</v>
      </c>
      <c r="O228" s="24">
        <v>2</v>
      </c>
      <c r="P228" s="24" t="s">
        <v>101</v>
      </c>
      <c r="Q228" s="23">
        <v>34770</v>
      </c>
      <c r="R228" s="24" t="s">
        <v>76</v>
      </c>
      <c r="S228" s="25">
        <v>45119</v>
      </c>
      <c r="T228" s="24">
        <v>7837419</v>
      </c>
      <c r="U228" s="24">
        <v>3222895516</v>
      </c>
      <c r="V228" s="24" t="s">
        <v>1860</v>
      </c>
      <c r="W228" s="24" t="s">
        <v>1861</v>
      </c>
      <c r="X228" s="24" t="s">
        <v>1862</v>
      </c>
      <c r="Y228" s="24" t="s">
        <v>1863</v>
      </c>
      <c r="Z228" s="24" t="s">
        <v>117</v>
      </c>
      <c r="AA228" s="24">
        <v>3118019799</v>
      </c>
      <c r="AB228" s="24" t="s">
        <v>77</v>
      </c>
      <c r="AC228" s="24" t="s">
        <v>77</v>
      </c>
      <c r="AD228" s="24" t="s">
        <v>77</v>
      </c>
      <c r="AE228" s="26" t="s">
        <v>183</v>
      </c>
      <c r="AF228" s="26" t="s">
        <v>1864</v>
      </c>
      <c r="AG228" s="26"/>
      <c r="AH228" s="27" t="s">
        <v>184</v>
      </c>
      <c r="AI228" s="27" t="s">
        <v>120</v>
      </c>
      <c r="AJ228" s="27" t="s">
        <v>120</v>
      </c>
      <c r="AK228" s="24" t="s">
        <v>121</v>
      </c>
      <c r="AL228" s="24" t="s">
        <v>90</v>
      </c>
      <c r="AM228" s="23">
        <v>42193</v>
      </c>
      <c r="AN228" s="28">
        <v>776250</v>
      </c>
      <c r="AO228" s="28">
        <f t="shared" si="3"/>
        <v>140606</v>
      </c>
      <c r="AP228" s="24"/>
      <c r="AQ228" s="24" t="s">
        <v>441</v>
      </c>
      <c r="AR228" s="24" t="s">
        <v>532</v>
      </c>
      <c r="AS228" s="24"/>
      <c r="AT228" s="24" t="e">
        <v>#N/A</v>
      </c>
      <c r="AU228" s="24" t="e">
        <v>#N/A</v>
      </c>
      <c r="AV228" s="24" t="e">
        <v>#N/A</v>
      </c>
      <c r="AW228" s="24"/>
      <c r="AX228" s="24"/>
      <c r="AY228" s="24" t="s">
        <v>1865</v>
      </c>
      <c r="AZ228" s="24"/>
      <c r="BA228" s="24"/>
      <c r="BB228" s="24"/>
      <c r="BC228" s="24"/>
      <c r="BD228" s="24">
        <v>0</v>
      </c>
      <c r="BE228" s="24">
        <v>0</v>
      </c>
      <c r="BF228" s="23">
        <v>42576</v>
      </c>
      <c r="BG228" s="23">
        <v>42593</v>
      </c>
      <c r="BH228" s="23">
        <v>42880</v>
      </c>
      <c r="BI228" s="26" t="s">
        <v>127</v>
      </c>
      <c r="BJ228" s="26" t="s">
        <v>1165</v>
      </c>
      <c r="BK228" s="29">
        <v>0</v>
      </c>
      <c r="BL228" s="24" t="s">
        <v>129</v>
      </c>
      <c r="BM228" s="22" t="str">
        <f ca="1">+IF(Tabla1[[#This Row],[FECHA INGRESO]]&gt;=44986,IF((TODAY()-Tabla1[[#This Row],[FECHA INGRESO]])&gt;=50,"ALERTA","TODAVÍA FALTA"),"N/A")</f>
        <v>N/A</v>
      </c>
      <c r="BN228" s="7">
        <f>IFERROR((_xlfn.DAYS(Tabla1[[#This Row],[FECHA INGRESO]],Tabla1[[#This Row],[FECHA RETIRO]]))/30,"")</f>
        <v>-22.9</v>
      </c>
    </row>
    <row r="229" spans="1:66" ht="15" customHeight="1" x14ac:dyDescent="0.35">
      <c r="A229" s="32">
        <v>1073326220</v>
      </c>
      <c r="B229" s="22" t="s">
        <v>1866</v>
      </c>
      <c r="C229" s="23">
        <v>42193</v>
      </c>
      <c r="D229" s="23" t="s">
        <v>109</v>
      </c>
      <c r="E229" s="23" t="s">
        <v>111</v>
      </c>
      <c r="F229" s="23" t="s">
        <v>70</v>
      </c>
      <c r="G229" s="24"/>
      <c r="H229" s="24">
        <v>24054430589</v>
      </c>
      <c r="I229" s="24" t="s">
        <v>95</v>
      </c>
      <c r="J229" s="24">
        <f>DATEDIF(Tabla1[[#This Row],[FECHA DE NACIMIENTO]],Tabla1[[#This Row],[FECHA ACTUAL]],"Y")</f>
        <v>28</v>
      </c>
      <c r="K229" s="24" t="s">
        <v>73</v>
      </c>
      <c r="L229" s="24" t="s">
        <v>112</v>
      </c>
      <c r="M229" s="24" t="s">
        <v>77</v>
      </c>
      <c r="N229" s="24" t="s">
        <v>77</v>
      </c>
      <c r="O229" s="24">
        <v>2</v>
      </c>
      <c r="P229" s="24" t="s">
        <v>101</v>
      </c>
      <c r="Q229" s="23">
        <v>34741</v>
      </c>
      <c r="R229" s="24" t="s">
        <v>1867</v>
      </c>
      <c r="S229" s="25">
        <v>45119</v>
      </c>
      <c r="T229" s="24" t="s">
        <v>77</v>
      </c>
      <c r="U229" s="24">
        <v>3105869818</v>
      </c>
      <c r="V229" s="24" t="s">
        <v>1868</v>
      </c>
      <c r="W229" s="24" t="s">
        <v>1869</v>
      </c>
      <c r="X229" s="24" t="s">
        <v>1870</v>
      </c>
      <c r="Y229" s="24" t="s">
        <v>1871</v>
      </c>
      <c r="Z229" s="24" t="s">
        <v>255</v>
      </c>
      <c r="AA229" s="24">
        <v>3103300200</v>
      </c>
      <c r="AB229" s="24" t="s">
        <v>77</v>
      </c>
      <c r="AC229" s="24" t="s">
        <v>77</v>
      </c>
      <c r="AD229" s="24" t="s">
        <v>77</v>
      </c>
      <c r="AE229" s="26" t="s">
        <v>151</v>
      </c>
      <c r="AF229" s="26"/>
      <c r="AG229" s="26"/>
      <c r="AH229" s="27" t="s">
        <v>184</v>
      </c>
      <c r="AI229" s="27" t="s">
        <v>120</v>
      </c>
      <c r="AJ229" s="27" t="s">
        <v>120</v>
      </c>
      <c r="AK229" s="24" t="s">
        <v>121</v>
      </c>
      <c r="AL229" s="24"/>
      <c r="AM229" s="23">
        <v>42193</v>
      </c>
      <c r="AN229" s="28">
        <v>724500</v>
      </c>
      <c r="AO229" s="28">
        <f t="shared" si="3"/>
        <v>140606</v>
      </c>
      <c r="AP229" s="24"/>
      <c r="AQ229" s="24"/>
      <c r="AR229" s="24"/>
      <c r="AS229" s="24"/>
      <c r="AT229" s="24" t="e">
        <v>#N/A</v>
      </c>
      <c r="AU229" s="24" t="e">
        <v>#N/A</v>
      </c>
      <c r="AV229" s="24" t="e">
        <v>#N/A</v>
      </c>
      <c r="AW229" s="24"/>
      <c r="AX229" s="24"/>
      <c r="AY229" s="24" t="s">
        <v>1872</v>
      </c>
      <c r="AZ229" s="24" t="s">
        <v>1873</v>
      </c>
      <c r="BA229" s="24" t="s">
        <v>1874</v>
      </c>
      <c r="BB229" s="24"/>
      <c r="BC229" s="24"/>
      <c r="BD229" s="24">
        <v>0</v>
      </c>
      <c r="BE229" s="24">
        <v>1</v>
      </c>
      <c r="BF229" s="23"/>
      <c r="BG229" s="23"/>
      <c r="BH229" s="23">
        <v>42569</v>
      </c>
      <c r="BI229" s="26"/>
      <c r="BJ229" s="26"/>
      <c r="BK229" s="29">
        <v>0</v>
      </c>
      <c r="BL229" s="24" t="s">
        <v>129</v>
      </c>
      <c r="BM229" s="22" t="str">
        <f ca="1">+IF(Tabla1[[#This Row],[FECHA INGRESO]]&gt;=44986,IF((TODAY()-Tabla1[[#This Row],[FECHA INGRESO]])&gt;=50,"ALERTA","TODAVÍA FALTA"),"N/A")</f>
        <v>N/A</v>
      </c>
      <c r="BN229" s="7">
        <f>IFERROR((_xlfn.DAYS(Tabla1[[#This Row],[FECHA INGRESO]],Tabla1[[#This Row],[FECHA RETIRO]]))/30,"")</f>
        <v>-12.533333333333333</v>
      </c>
    </row>
    <row r="230" spans="1:66" ht="15" customHeight="1" x14ac:dyDescent="0.35">
      <c r="A230" s="31">
        <v>1016059163</v>
      </c>
      <c r="B230" s="22" t="s">
        <v>1875</v>
      </c>
      <c r="C230" s="23">
        <v>42193</v>
      </c>
      <c r="D230" s="23" t="s">
        <v>266</v>
      </c>
      <c r="E230" s="23" t="s">
        <v>111</v>
      </c>
      <c r="F230" s="23" t="s">
        <v>70</v>
      </c>
      <c r="G230" s="24"/>
      <c r="H230" s="24">
        <v>24054432453</v>
      </c>
      <c r="I230" s="24" t="s">
        <v>72</v>
      </c>
      <c r="J230" s="24">
        <f>DATEDIF(Tabla1[[#This Row],[FECHA DE NACIMIENTO]],Tabla1[[#This Row],[FECHA ACTUAL]],"Y")</f>
        <v>29</v>
      </c>
      <c r="K230" s="24" t="s">
        <v>96</v>
      </c>
      <c r="L230" s="24" t="s">
        <v>112</v>
      </c>
      <c r="M230" s="24" t="s">
        <v>77</v>
      </c>
      <c r="N230" s="24" t="s">
        <v>77</v>
      </c>
      <c r="O230" s="24">
        <v>3</v>
      </c>
      <c r="P230" s="24" t="s">
        <v>101</v>
      </c>
      <c r="Q230" s="23">
        <v>34218</v>
      </c>
      <c r="R230" s="24" t="s">
        <v>76</v>
      </c>
      <c r="S230" s="25">
        <v>45119</v>
      </c>
      <c r="T230" s="24">
        <v>5405931</v>
      </c>
      <c r="U230" s="24">
        <v>3132017968</v>
      </c>
      <c r="V230" s="24" t="s">
        <v>1876</v>
      </c>
      <c r="W230" s="24" t="s">
        <v>1877</v>
      </c>
      <c r="X230" s="24" t="s">
        <v>181</v>
      </c>
      <c r="Y230" s="24" t="s">
        <v>1878</v>
      </c>
      <c r="Z230" s="24" t="s">
        <v>285</v>
      </c>
      <c r="AA230" s="24">
        <v>3006797408</v>
      </c>
      <c r="AB230" s="24" t="s">
        <v>77</v>
      </c>
      <c r="AC230" s="24" t="s">
        <v>77</v>
      </c>
      <c r="AD230" s="24" t="s">
        <v>77</v>
      </c>
      <c r="AE230" s="26" t="s">
        <v>102</v>
      </c>
      <c r="AF230" s="26"/>
      <c r="AG230" s="26" t="s">
        <v>1879</v>
      </c>
      <c r="AH230" s="27" t="s">
        <v>184</v>
      </c>
      <c r="AI230" s="27" t="s">
        <v>279</v>
      </c>
      <c r="AJ230" s="27" t="s">
        <v>279</v>
      </c>
      <c r="AK230" s="24" t="s">
        <v>121</v>
      </c>
      <c r="AL230" s="24"/>
      <c r="AM230" s="23">
        <v>42193</v>
      </c>
      <c r="AN230" s="28">
        <v>672750</v>
      </c>
      <c r="AO230" s="28">
        <f t="shared" si="3"/>
        <v>140606</v>
      </c>
      <c r="AP230" s="24"/>
      <c r="AQ230" s="24"/>
      <c r="AR230" s="24"/>
      <c r="AS230" s="24"/>
      <c r="AT230" s="24" t="e">
        <v>#N/A</v>
      </c>
      <c r="AU230" s="24" t="e">
        <v>#N/A</v>
      </c>
      <c r="AV230" s="24" t="e">
        <v>#N/A</v>
      </c>
      <c r="AW230" s="24"/>
      <c r="AX230" s="24"/>
      <c r="AY230" s="24" t="s">
        <v>1880</v>
      </c>
      <c r="AZ230" s="24"/>
      <c r="BA230" s="24"/>
      <c r="BB230" s="24"/>
      <c r="BC230" s="24"/>
      <c r="BD230" s="24">
        <v>0</v>
      </c>
      <c r="BE230" s="24">
        <v>0</v>
      </c>
      <c r="BF230" s="23"/>
      <c r="BG230" s="23"/>
      <c r="BH230" s="23">
        <v>42366</v>
      </c>
      <c r="BI230" s="26"/>
      <c r="BJ230" s="26"/>
      <c r="BK230" s="29">
        <v>0</v>
      </c>
      <c r="BL230" s="24" t="s">
        <v>129</v>
      </c>
      <c r="BM230" s="22" t="str">
        <f ca="1">+IF(Tabla1[[#This Row],[FECHA INGRESO]]&gt;=44986,IF((TODAY()-Tabla1[[#This Row],[FECHA INGRESO]])&gt;=50,"ALERTA","TODAVÍA FALTA"),"N/A")</f>
        <v>N/A</v>
      </c>
      <c r="BN230" s="7">
        <f>IFERROR((_xlfn.DAYS(Tabla1[[#This Row],[FECHA INGRESO]],Tabla1[[#This Row],[FECHA RETIRO]]))/30,"")</f>
        <v>-5.7666666666666666</v>
      </c>
    </row>
    <row r="231" spans="1:66" ht="15" customHeight="1" x14ac:dyDescent="0.35">
      <c r="A231" s="31">
        <v>1012426703</v>
      </c>
      <c r="B231" s="22" t="s">
        <v>1881</v>
      </c>
      <c r="C231" s="23">
        <v>42193</v>
      </c>
      <c r="D231" s="23" t="s">
        <v>93</v>
      </c>
      <c r="E231" s="23" t="s">
        <v>111</v>
      </c>
      <c r="F231" s="23" t="s">
        <v>70</v>
      </c>
      <c r="G231" s="24"/>
      <c r="H231" s="24">
        <v>24054433300</v>
      </c>
      <c r="I231" s="24" t="s">
        <v>95</v>
      </c>
      <c r="J231" s="24">
        <f>DATEDIF(Tabla1[[#This Row],[FECHA DE NACIMIENTO]],Tabla1[[#This Row],[FECHA ACTUAL]],"Y")</f>
        <v>27</v>
      </c>
      <c r="K231" s="24" t="s">
        <v>96</v>
      </c>
      <c r="L231" s="24" t="s">
        <v>112</v>
      </c>
      <c r="M231" s="24" t="s">
        <v>77</v>
      </c>
      <c r="N231" s="24" t="s">
        <v>77</v>
      </c>
      <c r="O231" s="24">
        <v>2</v>
      </c>
      <c r="P231" s="24" t="s">
        <v>101</v>
      </c>
      <c r="Q231" s="23">
        <v>35001</v>
      </c>
      <c r="R231" s="24" t="s">
        <v>76</v>
      </c>
      <c r="S231" s="25">
        <v>45119</v>
      </c>
      <c r="T231" s="24">
        <v>7858060</v>
      </c>
      <c r="U231" s="24">
        <v>3057364150</v>
      </c>
      <c r="V231" s="24" t="e">
        <v>#N/A</v>
      </c>
      <c r="W231" s="24" t="s">
        <v>1882</v>
      </c>
      <c r="X231" s="24" t="s">
        <v>820</v>
      </c>
      <c r="Y231" s="24" t="s">
        <v>1883</v>
      </c>
      <c r="Z231" s="24" t="s">
        <v>567</v>
      </c>
      <c r="AA231" s="24">
        <v>7858060</v>
      </c>
      <c r="AB231" s="24" t="s">
        <v>77</v>
      </c>
      <c r="AC231" s="24" t="s">
        <v>77</v>
      </c>
      <c r="AD231" s="24" t="s">
        <v>77</v>
      </c>
      <c r="AE231" s="26" t="s">
        <v>102</v>
      </c>
      <c r="AF231" s="26" t="s">
        <v>118</v>
      </c>
      <c r="AG231" s="26"/>
      <c r="AH231" s="27" t="s">
        <v>184</v>
      </c>
      <c r="AI231" s="27" t="s">
        <v>279</v>
      </c>
      <c r="AJ231" s="27" t="s">
        <v>279</v>
      </c>
      <c r="AK231" s="24" t="s">
        <v>121</v>
      </c>
      <c r="AL231" s="24"/>
      <c r="AM231" s="23">
        <v>42193</v>
      </c>
      <c r="AN231" s="28">
        <v>672750</v>
      </c>
      <c r="AO231" s="28">
        <f t="shared" si="3"/>
        <v>140606</v>
      </c>
      <c r="AP231" s="24"/>
      <c r="AQ231" s="24"/>
      <c r="AR231" s="24"/>
      <c r="AS231" s="24"/>
      <c r="AT231" s="24" t="e">
        <v>#N/A</v>
      </c>
      <c r="AU231" s="24" t="e">
        <v>#N/A</v>
      </c>
      <c r="AV231" s="24" t="e">
        <v>#N/A</v>
      </c>
      <c r="AW231" s="24"/>
      <c r="AX231" s="24"/>
      <c r="AY231" s="24" t="s">
        <v>1880</v>
      </c>
      <c r="AZ231" s="24"/>
      <c r="BA231" s="24"/>
      <c r="BB231" s="24"/>
      <c r="BC231" s="24"/>
      <c r="BD231" s="24">
        <v>0</v>
      </c>
      <c r="BE231" s="24">
        <v>0</v>
      </c>
      <c r="BF231" s="23"/>
      <c r="BG231" s="23"/>
      <c r="BH231" s="23">
        <v>42245</v>
      </c>
      <c r="BI231" s="26"/>
      <c r="BJ231" s="26"/>
      <c r="BK231" s="29">
        <v>0</v>
      </c>
      <c r="BL231" s="24" t="s">
        <v>129</v>
      </c>
      <c r="BM231" s="22" t="str">
        <f ca="1">+IF(Tabla1[[#This Row],[FECHA INGRESO]]&gt;=44986,IF((TODAY()-Tabla1[[#This Row],[FECHA INGRESO]])&gt;=50,"ALERTA","TODAVÍA FALTA"),"N/A")</f>
        <v>N/A</v>
      </c>
      <c r="BN231" s="7">
        <f>IFERROR((_xlfn.DAYS(Tabla1[[#This Row],[FECHA INGRESO]],Tabla1[[#This Row],[FECHA RETIRO]]))/30,"")</f>
        <v>-1.7333333333333334</v>
      </c>
    </row>
    <row r="232" spans="1:66" ht="15" customHeight="1" x14ac:dyDescent="0.35">
      <c r="A232" s="31">
        <v>53083601</v>
      </c>
      <c r="B232" s="22" t="s">
        <v>1884</v>
      </c>
      <c r="C232" s="23">
        <v>42193</v>
      </c>
      <c r="D232" s="23" t="s">
        <v>582</v>
      </c>
      <c r="E232" s="24" t="s">
        <v>94</v>
      </c>
      <c r="F232" s="23" t="s">
        <v>70</v>
      </c>
      <c r="G232" s="24"/>
      <c r="H232" s="24">
        <v>24054202892</v>
      </c>
      <c r="I232" s="24" t="s">
        <v>95</v>
      </c>
      <c r="J232" s="24">
        <f>DATEDIF(Tabla1[[#This Row],[FECHA DE NACIMIENTO]],Tabla1[[#This Row],[FECHA ACTUAL]],"Y")</f>
        <v>38</v>
      </c>
      <c r="K232" s="24" t="s">
        <v>73</v>
      </c>
      <c r="L232" s="24" t="s">
        <v>112</v>
      </c>
      <c r="M232" s="24">
        <v>1</v>
      </c>
      <c r="N232" s="24">
        <v>1</v>
      </c>
      <c r="O232" s="24">
        <v>2</v>
      </c>
      <c r="P232" s="24" t="s">
        <v>101</v>
      </c>
      <c r="Q232" s="23">
        <v>31113</v>
      </c>
      <c r="R232" s="24" t="s">
        <v>76</v>
      </c>
      <c r="S232" s="25">
        <v>45119</v>
      </c>
      <c r="T232" s="24">
        <v>2281275</v>
      </c>
      <c r="U232" s="24">
        <v>3174445972</v>
      </c>
      <c r="V232" s="24" t="e">
        <v>#N/A</v>
      </c>
      <c r="W232" s="24" t="s">
        <v>1885</v>
      </c>
      <c r="X232" s="24" t="s">
        <v>1886</v>
      </c>
      <c r="Y232" s="24" t="s">
        <v>1887</v>
      </c>
      <c r="Z232" s="24" t="s">
        <v>117</v>
      </c>
      <c r="AA232" s="24">
        <v>3174750910</v>
      </c>
      <c r="AB232" s="24" t="s">
        <v>77</v>
      </c>
      <c r="AC232" s="24" t="s">
        <v>77</v>
      </c>
      <c r="AD232" s="24" t="s">
        <v>77</v>
      </c>
      <c r="AE232" s="26" t="s">
        <v>256</v>
      </c>
      <c r="AF232" s="26" t="s">
        <v>1888</v>
      </c>
      <c r="AG232" s="26"/>
      <c r="AH232" s="27" t="s">
        <v>1106</v>
      </c>
      <c r="AI232" s="27" t="s">
        <v>70</v>
      </c>
      <c r="AJ232" s="27" t="s">
        <v>70</v>
      </c>
      <c r="AK232" s="24" t="s">
        <v>121</v>
      </c>
      <c r="AL232" s="24"/>
      <c r="AM232" s="23">
        <v>42193</v>
      </c>
      <c r="AN232" s="28">
        <v>2070000</v>
      </c>
      <c r="AO232" s="28">
        <f t="shared" si="3"/>
        <v>140606</v>
      </c>
      <c r="AP232" s="24"/>
      <c r="AQ232" s="24"/>
      <c r="AR232" s="24"/>
      <c r="AS232" s="24"/>
      <c r="AT232" s="24" t="e">
        <v>#N/A</v>
      </c>
      <c r="AU232" s="24" t="e">
        <v>#N/A</v>
      </c>
      <c r="AV232" s="24" t="e">
        <v>#N/A</v>
      </c>
      <c r="AW232" s="24"/>
      <c r="AX232" s="24"/>
      <c r="AY232" s="24" t="s">
        <v>126</v>
      </c>
      <c r="AZ232" s="24" t="s">
        <v>1889</v>
      </c>
      <c r="BA232" s="24"/>
      <c r="BB232" s="24"/>
      <c r="BC232" s="24"/>
      <c r="BD232" s="24">
        <v>0</v>
      </c>
      <c r="BE232" s="24">
        <v>0</v>
      </c>
      <c r="BF232" s="23"/>
      <c r="BG232" s="23"/>
      <c r="BH232" s="23">
        <v>42334</v>
      </c>
      <c r="BI232" s="26"/>
      <c r="BJ232" s="26"/>
      <c r="BK232" s="29">
        <v>0</v>
      </c>
      <c r="BL232" s="24" t="s">
        <v>129</v>
      </c>
      <c r="BM232" s="22" t="str">
        <f ca="1">+IF(Tabla1[[#This Row],[FECHA INGRESO]]&gt;=44986,IF((TODAY()-Tabla1[[#This Row],[FECHA INGRESO]])&gt;=50,"ALERTA","TODAVÍA FALTA"),"N/A")</f>
        <v>N/A</v>
      </c>
      <c r="BN232" s="7">
        <f>IFERROR((_xlfn.DAYS(Tabla1[[#This Row],[FECHA INGRESO]],Tabla1[[#This Row],[FECHA RETIRO]]))/30,"")</f>
        <v>-4.7</v>
      </c>
    </row>
    <row r="233" spans="1:66" ht="15" customHeight="1" x14ac:dyDescent="0.35">
      <c r="A233" s="31">
        <v>1033711165</v>
      </c>
      <c r="B233" s="22" t="s">
        <v>1890</v>
      </c>
      <c r="C233" s="23">
        <v>42194</v>
      </c>
      <c r="D233" s="23" t="s">
        <v>266</v>
      </c>
      <c r="E233" s="23" t="s">
        <v>110</v>
      </c>
      <c r="F233" s="23" t="s">
        <v>70</v>
      </c>
      <c r="G233" s="24"/>
      <c r="H233" s="24">
        <v>24054467598</v>
      </c>
      <c r="I233" s="24" t="s">
        <v>95</v>
      </c>
      <c r="J233" s="24">
        <f>DATEDIF(Tabla1[[#This Row],[FECHA DE NACIMIENTO]],Tabla1[[#This Row],[FECHA ACTUAL]],"Y")</f>
        <v>34</v>
      </c>
      <c r="K233" s="24" t="s">
        <v>73</v>
      </c>
      <c r="L233" s="24" t="s">
        <v>112</v>
      </c>
      <c r="M233" s="24">
        <v>1</v>
      </c>
      <c r="N233" s="24">
        <v>1</v>
      </c>
      <c r="O233" s="24">
        <v>3</v>
      </c>
      <c r="P233" s="24" t="s">
        <v>101</v>
      </c>
      <c r="Q233" s="23">
        <v>32570</v>
      </c>
      <c r="R233" s="24"/>
      <c r="S233" s="25">
        <v>45119</v>
      </c>
      <c r="T233" s="24" t="s">
        <v>77</v>
      </c>
      <c r="U233" s="24">
        <v>3173741264</v>
      </c>
      <c r="V233" s="24" t="e">
        <v>#N/A</v>
      </c>
      <c r="W233" s="24" t="s">
        <v>1891</v>
      </c>
      <c r="X233" s="24" t="s">
        <v>343</v>
      </c>
      <c r="Y233" s="24" t="s">
        <v>1892</v>
      </c>
      <c r="Z233" s="24" t="s">
        <v>1570</v>
      </c>
      <c r="AA233" s="24">
        <v>3134800827</v>
      </c>
      <c r="AB233" s="24" t="s">
        <v>77</v>
      </c>
      <c r="AC233" s="24" t="s">
        <v>77</v>
      </c>
      <c r="AD233" s="24" t="s">
        <v>77</v>
      </c>
      <c r="AE233" s="26" t="s">
        <v>151</v>
      </c>
      <c r="AF233" s="26"/>
      <c r="AG233" s="26"/>
      <c r="AH233" s="27" t="s">
        <v>184</v>
      </c>
      <c r="AI233" s="27" t="s">
        <v>185</v>
      </c>
      <c r="AJ233" s="27" t="s">
        <v>185</v>
      </c>
      <c r="AK233" s="24" t="s">
        <v>121</v>
      </c>
      <c r="AL233" s="24"/>
      <c r="AM233" s="23">
        <v>42194</v>
      </c>
      <c r="AN233" s="28">
        <v>776250</v>
      </c>
      <c r="AO233" s="28">
        <f t="shared" si="3"/>
        <v>140606</v>
      </c>
      <c r="AP233" s="24"/>
      <c r="AQ233" s="24"/>
      <c r="AR233" s="24"/>
      <c r="AS233" s="24"/>
      <c r="AT233" s="24" t="e">
        <v>#N/A</v>
      </c>
      <c r="AU233" s="24" t="e">
        <v>#N/A</v>
      </c>
      <c r="AV233" s="24" t="e">
        <v>#N/A</v>
      </c>
      <c r="AW233" s="24"/>
      <c r="AX233" s="24"/>
      <c r="AY233" s="24" t="s">
        <v>807</v>
      </c>
      <c r="AZ233" s="24"/>
      <c r="BA233" s="24"/>
      <c r="BB233" s="24"/>
      <c r="BC233" s="24"/>
      <c r="BD233" s="24">
        <v>0</v>
      </c>
      <c r="BE233" s="24">
        <v>0</v>
      </c>
      <c r="BF233" s="23"/>
      <c r="BG233" s="23"/>
      <c r="BH233" s="23">
        <v>42336</v>
      </c>
      <c r="BI233" s="26"/>
      <c r="BJ233" s="26"/>
      <c r="BK233" s="29">
        <v>0</v>
      </c>
      <c r="BL233" s="24" t="s">
        <v>129</v>
      </c>
      <c r="BM233" s="22" t="str">
        <f ca="1">+IF(Tabla1[[#This Row],[FECHA INGRESO]]&gt;=44986,IF((TODAY()-Tabla1[[#This Row],[FECHA INGRESO]])&gt;=50,"ALERTA","TODAVÍA FALTA"),"N/A")</f>
        <v>N/A</v>
      </c>
      <c r="BN233" s="7">
        <f>IFERROR((_xlfn.DAYS(Tabla1[[#This Row],[FECHA INGRESO]],Tabla1[[#This Row],[FECHA RETIRO]]))/30,"")</f>
        <v>-4.7333333333333334</v>
      </c>
    </row>
    <row r="234" spans="1:66" ht="15" customHeight="1" x14ac:dyDescent="0.35">
      <c r="A234" s="31">
        <v>1032397556</v>
      </c>
      <c r="B234" s="22" t="s">
        <v>1893</v>
      </c>
      <c r="C234" s="23">
        <v>42194</v>
      </c>
      <c r="D234" s="23" t="s">
        <v>266</v>
      </c>
      <c r="E234" s="23" t="s">
        <v>111</v>
      </c>
      <c r="F234" s="23" t="s">
        <v>70</v>
      </c>
      <c r="G234" s="24"/>
      <c r="H234" s="24">
        <v>24054462492</v>
      </c>
      <c r="I234" s="24" t="s">
        <v>72</v>
      </c>
      <c r="J234" s="24">
        <f>DATEDIF(Tabla1[[#This Row],[FECHA DE NACIMIENTO]],Tabla1[[#This Row],[FECHA ACTUAL]],"Y")</f>
        <v>36</v>
      </c>
      <c r="K234" s="24" t="s">
        <v>73</v>
      </c>
      <c r="L234" s="24" t="s">
        <v>74</v>
      </c>
      <c r="M234" s="24" t="s">
        <v>77</v>
      </c>
      <c r="N234" s="24" t="s">
        <v>77</v>
      </c>
      <c r="O234" s="24">
        <v>3</v>
      </c>
      <c r="P234" s="24" t="s">
        <v>101</v>
      </c>
      <c r="Q234" s="23">
        <v>31841</v>
      </c>
      <c r="R234" s="24" t="s">
        <v>76</v>
      </c>
      <c r="S234" s="25">
        <v>45119</v>
      </c>
      <c r="T234" s="24" t="s">
        <v>77</v>
      </c>
      <c r="U234" s="24">
        <v>3123453109</v>
      </c>
      <c r="V234" s="24" t="s">
        <v>1894</v>
      </c>
      <c r="W234" s="24" t="s">
        <v>1895</v>
      </c>
      <c r="X234" s="24" t="s">
        <v>359</v>
      </c>
      <c r="Y234" s="24" t="s">
        <v>1896</v>
      </c>
      <c r="Z234" s="24" t="s">
        <v>82</v>
      </c>
      <c r="AA234" s="24">
        <v>3132102986</v>
      </c>
      <c r="AB234" s="24" t="s">
        <v>77</v>
      </c>
      <c r="AC234" s="24" t="s">
        <v>77</v>
      </c>
      <c r="AD234" s="24" t="s">
        <v>77</v>
      </c>
      <c r="AE234" s="26" t="s">
        <v>183</v>
      </c>
      <c r="AF234" s="26" t="s">
        <v>1897</v>
      </c>
      <c r="AG234" s="26"/>
      <c r="AH234" s="27" t="s">
        <v>163</v>
      </c>
      <c r="AI234" s="27" t="s">
        <v>279</v>
      </c>
      <c r="AJ234" s="27" t="s">
        <v>279</v>
      </c>
      <c r="AK234" s="24" t="s">
        <v>121</v>
      </c>
      <c r="AL234" s="24" t="s">
        <v>90</v>
      </c>
      <c r="AM234" s="23">
        <v>42194</v>
      </c>
      <c r="AN234" s="28">
        <v>1242000</v>
      </c>
      <c r="AO234" s="28">
        <f t="shared" si="3"/>
        <v>140606</v>
      </c>
      <c r="AP234" s="24">
        <v>42461</v>
      </c>
      <c r="AQ234" s="24" t="s">
        <v>378</v>
      </c>
      <c r="AR234" s="24" t="s">
        <v>996</v>
      </c>
      <c r="AS234" s="24"/>
      <c r="AT234" s="24" t="e">
        <v>#N/A</v>
      </c>
      <c r="AU234" s="24" t="e">
        <v>#N/A</v>
      </c>
      <c r="AV234" s="24" t="e">
        <v>#N/A</v>
      </c>
      <c r="AW234" s="24"/>
      <c r="AX234" s="24">
        <v>42522</v>
      </c>
      <c r="AY234" s="24"/>
      <c r="AZ234" s="24"/>
      <c r="BA234" s="24"/>
      <c r="BB234" s="24"/>
      <c r="BC234" s="24"/>
      <c r="BD234" s="24">
        <v>0</v>
      </c>
      <c r="BE234" s="24">
        <v>1</v>
      </c>
      <c r="BF234" s="23"/>
      <c r="BG234" s="23"/>
      <c r="BH234" s="23">
        <v>42794</v>
      </c>
      <c r="BI234" s="26" t="s">
        <v>127</v>
      </c>
      <c r="BJ234" s="26" t="s">
        <v>337</v>
      </c>
      <c r="BK234" s="29">
        <v>0</v>
      </c>
      <c r="BL234" s="24" t="s">
        <v>129</v>
      </c>
      <c r="BM234" s="22" t="str">
        <f ca="1">+IF(Tabla1[[#This Row],[FECHA INGRESO]]&gt;=44986,IF((TODAY()-Tabla1[[#This Row],[FECHA INGRESO]])&gt;=50,"ALERTA","TODAVÍA FALTA"),"N/A")</f>
        <v>N/A</v>
      </c>
      <c r="BN234" s="7">
        <f>IFERROR((_xlfn.DAYS(Tabla1[[#This Row],[FECHA INGRESO]],Tabla1[[#This Row],[FECHA RETIRO]]))/30,"")</f>
        <v>-20</v>
      </c>
    </row>
    <row r="235" spans="1:66" ht="15" customHeight="1" x14ac:dyDescent="0.35">
      <c r="A235" s="31">
        <v>1074417997</v>
      </c>
      <c r="B235" s="22" t="s">
        <v>1898</v>
      </c>
      <c r="C235" s="23">
        <v>42195</v>
      </c>
      <c r="D235" s="23" t="s">
        <v>188</v>
      </c>
      <c r="E235" s="23" t="s">
        <v>111</v>
      </c>
      <c r="F235" s="23" t="s">
        <v>70</v>
      </c>
      <c r="G235" s="24"/>
      <c r="H235" s="24">
        <v>24054500820</v>
      </c>
      <c r="I235" s="24" t="s">
        <v>95</v>
      </c>
      <c r="J235" s="24">
        <f>DATEDIF(Tabla1[[#This Row],[FECHA DE NACIMIENTO]],Tabla1[[#This Row],[FECHA ACTUAL]],"Y")</f>
        <v>28</v>
      </c>
      <c r="K235" s="24" t="s">
        <v>320</v>
      </c>
      <c r="L235" s="24" t="s">
        <v>234</v>
      </c>
      <c r="M235" s="24">
        <v>1</v>
      </c>
      <c r="N235" s="24">
        <v>1</v>
      </c>
      <c r="O235" s="24">
        <v>2</v>
      </c>
      <c r="P235" s="24" t="s">
        <v>101</v>
      </c>
      <c r="Q235" s="23">
        <v>34744</v>
      </c>
      <c r="R235" s="24" t="s">
        <v>1899</v>
      </c>
      <c r="S235" s="25">
        <v>45119</v>
      </c>
      <c r="T235" s="24" t="s">
        <v>77</v>
      </c>
      <c r="U235" s="24">
        <v>3163026740</v>
      </c>
      <c r="V235" s="24" t="s">
        <v>1900</v>
      </c>
      <c r="W235" s="24" t="s">
        <v>1901</v>
      </c>
      <c r="X235" s="24" t="s">
        <v>1438</v>
      </c>
      <c r="Y235" s="24" t="s">
        <v>1902</v>
      </c>
      <c r="Z235" s="24" t="s">
        <v>117</v>
      </c>
      <c r="AA235" s="24">
        <v>3125679526</v>
      </c>
      <c r="AB235" s="24" t="s">
        <v>77</v>
      </c>
      <c r="AC235" s="24" t="s">
        <v>77</v>
      </c>
      <c r="AD235" s="24" t="s">
        <v>77</v>
      </c>
      <c r="AE235" s="26" t="s">
        <v>151</v>
      </c>
      <c r="AF235" s="26"/>
      <c r="AG235" s="26"/>
      <c r="AH235" s="27" t="s">
        <v>184</v>
      </c>
      <c r="AI235" s="27" t="s">
        <v>763</v>
      </c>
      <c r="AJ235" s="27" t="s">
        <v>487</v>
      </c>
      <c r="AK235" s="24" t="s">
        <v>121</v>
      </c>
      <c r="AL235" s="24" t="s">
        <v>90</v>
      </c>
      <c r="AM235" s="23">
        <v>42195</v>
      </c>
      <c r="AN235" s="28">
        <v>776250</v>
      </c>
      <c r="AO235" s="28">
        <f t="shared" si="3"/>
        <v>140606</v>
      </c>
      <c r="AP235" s="24"/>
      <c r="AQ235" s="24" t="s">
        <v>1107</v>
      </c>
      <c r="AR235" s="24" t="s">
        <v>1903</v>
      </c>
      <c r="AS235" s="24"/>
      <c r="AT235" s="24" t="e">
        <v>#N/A</v>
      </c>
      <c r="AU235" s="24" t="e">
        <v>#N/A</v>
      </c>
      <c r="AV235" s="24" t="e">
        <v>#N/A</v>
      </c>
      <c r="AW235" s="24"/>
      <c r="AX235" s="24"/>
      <c r="AY235" s="24"/>
      <c r="AZ235" s="24"/>
      <c r="BA235" s="24"/>
      <c r="BB235" s="24"/>
      <c r="BC235" s="24"/>
      <c r="BD235" s="24">
        <v>0</v>
      </c>
      <c r="BE235" s="24">
        <v>0</v>
      </c>
      <c r="BF235" s="23">
        <v>42650</v>
      </c>
      <c r="BG235" s="23">
        <v>42669</v>
      </c>
      <c r="BH235" s="23">
        <v>42877</v>
      </c>
      <c r="BI235" s="26" t="s">
        <v>127</v>
      </c>
      <c r="BJ235" s="26" t="s">
        <v>273</v>
      </c>
      <c r="BK235" s="29">
        <v>0</v>
      </c>
      <c r="BL235" s="24" t="s">
        <v>129</v>
      </c>
      <c r="BM235" s="22" t="str">
        <f ca="1">+IF(Tabla1[[#This Row],[FECHA INGRESO]]&gt;=44986,IF((TODAY()-Tabla1[[#This Row],[FECHA INGRESO]])&gt;=50,"ALERTA","TODAVÍA FALTA"),"N/A")</f>
        <v>N/A</v>
      </c>
      <c r="BN235" s="7">
        <f>IFERROR((_xlfn.DAYS(Tabla1[[#This Row],[FECHA INGRESO]],Tabla1[[#This Row],[FECHA RETIRO]]))/30,"")</f>
        <v>-22.733333333333334</v>
      </c>
    </row>
    <row r="236" spans="1:66" ht="15" customHeight="1" x14ac:dyDescent="0.35">
      <c r="A236" s="31">
        <v>1010169090</v>
      </c>
      <c r="B236" s="22" t="s">
        <v>1904</v>
      </c>
      <c r="C236" s="23">
        <v>42195</v>
      </c>
      <c r="D236" s="23" t="s">
        <v>188</v>
      </c>
      <c r="E236" s="23" t="s">
        <v>110</v>
      </c>
      <c r="F236" s="23" t="s">
        <v>70</v>
      </c>
      <c r="G236" s="24"/>
      <c r="H236" s="24">
        <v>24054466401</v>
      </c>
      <c r="I236" s="24" t="s">
        <v>72</v>
      </c>
      <c r="J236" s="24">
        <f>DATEDIF(Tabla1[[#This Row],[FECHA DE NACIMIENTO]],Tabla1[[#This Row],[FECHA ACTUAL]],"Y")</f>
        <v>36</v>
      </c>
      <c r="K236" s="24" t="s">
        <v>73</v>
      </c>
      <c r="L236" s="24" t="s">
        <v>112</v>
      </c>
      <c r="M236" s="24" t="s">
        <v>77</v>
      </c>
      <c r="N236" s="24" t="s">
        <v>77</v>
      </c>
      <c r="O236" s="24">
        <v>2</v>
      </c>
      <c r="P236" s="24" t="s">
        <v>101</v>
      </c>
      <c r="Q236" s="23">
        <v>31783</v>
      </c>
      <c r="R236" s="24"/>
      <c r="S236" s="25">
        <v>45119</v>
      </c>
      <c r="T236" s="24">
        <v>2844588</v>
      </c>
      <c r="U236" s="24">
        <v>3209750018</v>
      </c>
      <c r="V236" s="24" t="e">
        <v>#N/A</v>
      </c>
      <c r="W236" s="24" t="s">
        <v>1905</v>
      </c>
      <c r="X236" s="24" t="s">
        <v>1576</v>
      </c>
      <c r="Y236" s="24" t="s">
        <v>1906</v>
      </c>
      <c r="Z236" s="24" t="s">
        <v>117</v>
      </c>
      <c r="AA236" s="24">
        <v>2844588</v>
      </c>
      <c r="AB236" s="24" t="s">
        <v>77</v>
      </c>
      <c r="AC236" s="24" t="s">
        <v>77</v>
      </c>
      <c r="AD236" s="24" t="s">
        <v>77</v>
      </c>
      <c r="AE236" s="26" t="s">
        <v>151</v>
      </c>
      <c r="AF236" s="26"/>
      <c r="AG236" s="26"/>
      <c r="AH236" s="27" t="s">
        <v>184</v>
      </c>
      <c r="AI236" s="27" t="s">
        <v>185</v>
      </c>
      <c r="AJ236" s="27" t="s">
        <v>185</v>
      </c>
      <c r="AK236" s="24" t="s">
        <v>121</v>
      </c>
      <c r="AL236" s="24"/>
      <c r="AM236" s="23">
        <v>42195</v>
      </c>
      <c r="AN236" s="28">
        <v>776250</v>
      </c>
      <c r="AO236" s="28">
        <f t="shared" si="3"/>
        <v>140606</v>
      </c>
      <c r="AP236" s="24"/>
      <c r="AQ236" s="24"/>
      <c r="AR236" s="24"/>
      <c r="AS236" s="24"/>
      <c r="AT236" s="24" t="e">
        <v>#N/A</v>
      </c>
      <c r="AU236" s="24" t="e">
        <v>#N/A</v>
      </c>
      <c r="AV236" s="24" t="e">
        <v>#N/A</v>
      </c>
      <c r="AW236" s="24"/>
      <c r="AX236" s="24"/>
      <c r="AY236" s="24"/>
      <c r="AZ236" s="24"/>
      <c r="BA236" s="24"/>
      <c r="BB236" s="24"/>
      <c r="BC236" s="24"/>
      <c r="BD236" s="24">
        <v>0</v>
      </c>
      <c r="BE236" s="24">
        <v>0</v>
      </c>
      <c r="BF236" s="23"/>
      <c r="BG236" s="23"/>
      <c r="BH236" s="23">
        <v>42224</v>
      </c>
      <c r="BI236" s="26"/>
      <c r="BJ236" s="26"/>
      <c r="BK236" s="29">
        <v>0</v>
      </c>
      <c r="BL236" s="24" t="s">
        <v>129</v>
      </c>
      <c r="BM236" s="22" t="str">
        <f ca="1">+IF(Tabla1[[#This Row],[FECHA INGRESO]]&gt;=44986,IF((TODAY()-Tabla1[[#This Row],[FECHA INGRESO]])&gt;=50,"ALERTA","TODAVÍA FALTA"),"N/A")</f>
        <v>N/A</v>
      </c>
      <c r="BN236" s="7">
        <f>IFERROR((_xlfn.DAYS(Tabla1[[#This Row],[FECHA INGRESO]],Tabla1[[#This Row],[FECHA RETIRO]]))/30,"")</f>
        <v>-0.96666666666666667</v>
      </c>
    </row>
    <row r="237" spans="1:66" x14ac:dyDescent="0.35">
      <c r="A237" s="34">
        <v>1026264770</v>
      </c>
      <c r="B237" s="22" t="s">
        <v>1907</v>
      </c>
      <c r="C237" s="23">
        <v>42198</v>
      </c>
      <c r="D237" s="23" t="s">
        <v>131</v>
      </c>
      <c r="E237" s="23" t="s">
        <v>110</v>
      </c>
      <c r="F237" s="23" t="s">
        <v>70</v>
      </c>
      <c r="G237" s="24" t="s">
        <v>583</v>
      </c>
      <c r="H237" s="24">
        <v>24054552016</v>
      </c>
      <c r="I237" s="24" t="s">
        <v>95</v>
      </c>
      <c r="J237" s="24">
        <f>DATEDIF(Tabla1[[#This Row],[FECHA DE NACIMIENTO]],Tabla1[[#This Row],[FECHA ACTUAL]],"Y")</f>
        <v>34</v>
      </c>
      <c r="K237" s="24" t="s">
        <v>73</v>
      </c>
      <c r="L237" s="24" t="s">
        <v>112</v>
      </c>
      <c r="M237" s="24">
        <v>1</v>
      </c>
      <c r="N237" s="24">
        <v>1</v>
      </c>
      <c r="O237" s="24">
        <v>2</v>
      </c>
      <c r="P237" s="24" t="s">
        <v>101</v>
      </c>
      <c r="Q237" s="23">
        <v>32463</v>
      </c>
      <c r="R237" s="24" t="s">
        <v>76</v>
      </c>
      <c r="S237" s="25">
        <v>45119</v>
      </c>
      <c r="T237" s="24">
        <v>5513772</v>
      </c>
      <c r="U237" s="24">
        <v>3143634852</v>
      </c>
      <c r="V237" s="24" t="s">
        <v>1908</v>
      </c>
      <c r="W237" s="24" t="s">
        <v>1909</v>
      </c>
      <c r="X237" s="24" t="s">
        <v>967</v>
      </c>
      <c r="Y237" s="24" t="s">
        <v>1910</v>
      </c>
      <c r="Z237" s="24" t="s">
        <v>255</v>
      </c>
      <c r="AA237" s="24">
        <v>2330992</v>
      </c>
      <c r="AB237" s="24" t="s">
        <v>77</v>
      </c>
      <c r="AC237" s="24" t="s">
        <v>77</v>
      </c>
      <c r="AD237" s="24" t="s">
        <v>77</v>
      </c>
      <c r="AE237" s="26" t="s">
        <v>151</v>
      </c>
      <c r="AF237" s="26"/>
      <c r="AG237" s="26"/>
      <c r="AH237" s="27" t="s">
        <v>184</v>
      </c>
      <c r="AI237" s="27" t="s">
        <v>120</v>
      </c>
      <c r="AJ237" s="27" t="s">
        <v>120</v>
      </c>
      <c r="AK237" s="24" t="s">
        <v>121</v>
      </c>
      <c r="AL237" s="24" t="s">
        <v>90</v>
      </c>
      <c r="AM237" s="23">
        <v>42198</v>
      </c>
      <c r="AN237" s="28">
        <v>908526</v>
      </c>
      <c r="AO237" s="28">
        <f t="shared" si="3"/>
        <v>140606</v>
      </c>
      <c r="AP237" s="24"/>
      <c r="AQ237" s="24" t="s">
        <v>1911</v>
      </c>
      <c r="AR237" s="24" t="s">
        <v>261</v>
      </c>
      <c r="AS237" s="24">
        <v>4.16</v>
      </c>
      <c r="AT237" s="24">
        <v>85</v>
      </c>
      <c r="AU237" s="24">
        <v>83</v>
      </c>
      <c r="AV237" s="24">
        <v>97</v>
      </c>
      <c r="AW237" s="24">
        <v>86</v>
      </c>
      <c r="AX237" s="24"/>
      <c r="AY237" s="24"/>
      <c r="AZ237" s="24"/>
      <c r="BA237" s="24"/>
      <c r="BB237" s="24"/>
      <c r="BC237" s="24"/>
      <c r="BD237" s="24">
        <v>0</v>
      </c>
      <c r="BE237" s="24">
        <v>0</v>
      </c>
      <c r="BF237" s="23">
        <v>42937</v>
      </c>
      <c r="BG237" s="23">
        <v>42956</v>
      </c>
      <c r="BH237" s="23">
        <v>44446</v>
      </c>
      <c r="BI237" s="26" t="s">
        <v>127</v>
      </c>
      <c r="BJ237" s="26" t="s">
        <v>273</v>
      </c>
      <c r="BK237" s="29">
        <v>0</v>
      </c>
      <c r="BL237" s="24" t="s">
        <v>129</v>
      </c>
      <c r="BM237" s="22" t="str">
        <f ca="1">+IF(Tabla1[[#This Row],[FECHA INGRESO]]&gt;=44986,IF((TODAY()-Tabla1[[#This Row],[FECHA INGRESO]])&gt;=50,"ALERTA","TODAVÍA FALTA"),"N/A")</f>
        <v>N/A</v>
      </c>
      <c r="BN237" s="7">
        <f>IFERROR((_xlfn.DAYS(Tabla1[[#This Row],[FECHA INGRESO]],Tabla1[[#This Row],[FECHA RETIRO]]))/30,"")</f>
        <v>-74.933333333333337</v>
      </c>
    </row>
    <row r="238" spans="1:66" ht="15" customHeight="1" x14ac:dyDescent="0.35">
      <c r="A238" s="31">
        <v>1030568868</v>
      </c>
      <c r="B238" s="22" t="s">
        <v>1912</v>
      </c>
      <c r="C238" s="23">
        <v>42198</v>
      </c>
      <c r="D238" s="23" t="s">
        <v>131</v>
      </c>
      <c r="E238" s="24" t="s">
        <v>94</v>
      </c>
      <c r="F238" s="23" t="s">
        <v>70</v>
      </c>
      <c r="G238" s="24"/>
      <c r="H238" s="24">
        <v>24054546819</v>
      </c>
      <c r="I238" s="24" t="s">
        <v>95</v>
      </c>
      <c r="J238" s="24">
        <f>DATEDIF(Tabla1[[#This Row],[FECHA DE NACIMIENTO]],Tabla1[[#This Row],[FECHA ACTUAL]],"Y")</f>
        <v>33</v>
      </c>
      <c r="K238" s="24" t="s">
        <v>96</v>
      </c>
      <c r="L238" s="24" t="s">
        <v>112</v>
      </c>
      <c r="M238" s="24">
        <v>2</v>
      </c>
      <c r="N238" s="24">
        <v>2</v>
      </c>
      <c r="O238" s="24">
        <v>2</v>
      </c>
      <c r="P238" s="24" t="s">
        <v>101</v>
      </c>
      <c r="Q238" s="23">
        <v>32917</v>
      </c>
      <c r="R238" s="24" t="s">
        <v>76</v>
      </c>
      <c r="S238" s="25">
        <v>45119</v>
      </c>
      <c r="T238" s="24">
        <v>2932027</v>
      </c>
      <c r="U238" s="24">
        <v>3223679528</v>
      </c>
      <c r="V238" s="24" t="s">
        <v>1913</v>
      </c>
      <c r="W238" s="24" t="s">
        <v>1914</v>
      </c>
      <c r="X238" s="24" t="s">
        <v>586</v>
      </c>
      <c r="Y238" s="24" t="s">
        <v>1915</v>
      </c>
      <c r="Z238" s="24" t="s">
        <v>117</v>
      </c>
      <c r="AA238" s="24">
        <v>3134813809</v>
      </c>
      <c r="AB238" s="24" t="s">
        <v>77</v>
      </c>
      <c r="AC238" s="24" t="s">
        <v>77</v>
      </c>
      <c r="AD238" s="24" t="s">
        <v>77</v>
      </c>
      <c r="AE238" s="26" t="s">
        <v>183</v>
      </c>
      <c r="AF238" s="26" t="s">
        <v>899</v>
      </c>
      <c r="AG238" s="26"/>
      <c r="AH238" s="27" t="s">
        <v>184</v>
      </c>
      <c r="AI238" s="27" t="s">
        <v>120</v>
      </c>
      <c r="AJ238" s="27" t="s">
        <v>120</v>
      </c>
      <c r="AK238" s="24" t="s">
        <v>121</v>
      </c>
      <c r="AL238" s="24"/>
      <c r="AM238" s="23">
        <v>42198</v>
      </c>
      <c r="AN238" s="28">
        <v>724500</v>
      </c>
      <c r="AO238" s="28">
        <f t="shared" si="3"/>
        <v>140606</v>
      </c>
      <c r="AP238" s="24"/>
      <c r="AQ238" s="24" t="s">
        <v>1306</v>
      </c>
      <c r="AR238" s="24"/>
      <c r="AS238" s="24"/>
      <c r="AT238" s="24" t="e">
        <v>#N/A</v>
      </c>
      <c r="AU238" s="24" t="e">
        <v>#N/A</v>
      </c>
      <c r="AV238" s="24">
        <v>97</v>
      </c>
      <c r="AW238" s="24"/>
      <c r="AX238" s="24"/>
      <c r="AY238" s="24" t="s">
        <v>1787</v>
      </c>
      <c r="AZ238" s="24"/>
      <c r="BA238" s="24"/>
      <c r="BB238" s="24"/>
      <c r="BC238" s="24"/>
      <c r="BD238" s="24">
        <v>0</v>
      </c>
      <c r="BE238" s="24">
        <v>0</v>
      </c>
      <c r="BF238" s="23">
        <v>42658</v>
      </c>
      <c r="BG238" s="23">
        <v>42677</v>
      </c>
      <c r="BH238" s="23">
        <v>42704</v>
      </c>
      <c r="BI238" s="26" t="s">
        <v>127</v>
      </c>
      <c r="BJ238" s="26" t="s">
        <v>1916</v>
      </c>
      <c r="BK238" s="29">
        <v>0</v>
      </c>
      <c r="BL238" s="24" t="s">
        <v>129</v>
      </c>
      <c r="BM238" s="22" t="str">
        <f ca="1">+IF(Tabla1[[#This Row],[FECHA INGRESO]]&gt;=44986,IF((TODAY()-Tabla1[[#This Row],[FECHA INGRESO]])&gt;=50,"ALERTA","TODAVÍA FALTA"),"N/A")</f>
        <v>N/A</v>
      </c>
      <c r="BN238" s="7">
        <f>IFERROR((_xlfn.DAYS(Tabla1[[#This Row],[FECHA INGRESO]],Tabla1[[#This Row],[FECHA RETIRO]]))/30,"")</f>
        <v>-16.866666666666667</v>
      </c>
    </row>
    <row r="239" spans="1:66" ht="15" customHeight="1" x14ac:dyDescent="0.35">
      <c r="A239" s="31">
        <v>1095829992</v>
      </c>
      <c r="B239" s="22" t="s">
        <v>1917</v>
      </c>
      <c r="C239" s="23">
        <v>42198</v>
      </c>
      <c r="D239" s="23" t="s">
        <v>384</v>
      </c>
      <c r="E239" s="23" t="s">
        <v>111</v>
      </c>
      <c r="F239" s="23" t="s">
        <v>70</v>
      </c>
      <c r="G239" s="24"/>
      <c r="H239" s="24">
        <v>24054548271</v>
      </c>
      <c r="I239" s="24" t="s">
        <v>95</v>
      </c>
      <c r="J239" s="24">
        <f>DATEDIF(Tabla1[[#This Row],[FECHA DE NACIMIENTO]],Tabla1[[#This Row],[FECHA ACTUAL]],"Y")</f>
        <v>26</v>
      </c>
      <c r="K239" s="24" t="s">
        <v>73</v>
      </c>
      <c r="L239" s="24" t="s">
        <v>112</v>
      </c>
      <c r="M239" s="24">
        <v>1</v>
      </c>
      <c r="N239" s="24">
        <v>1</v>
      </c>
      <c r="O239" s="24">
        <v>3</v>
      </c>
      <c r="P239" s="24" t="s">
        <v>101</v>
      </c>
      <c r="Q239" s="23">
        <v>35264</v>
      </c>
      <c r="R239" s="24" t="s">
        <v>1918</v>
      </c>
      <c r="S239" s="25">
        <v>45119</v>
      </c>
      <c r="T239" s="24">
        <v>6633424</v>
      </c>
      <c r="U239" s="24" t="s">
        <v>77</v>
      </c>
      <c r="V239" s="24" t="s">
        <v>1919</v>
      </c>
      <c r="W239" s="24" t="s">
        <v>1920</v>
      </c>
      <c r="X239" s="24" t="s">
        <v>1921</v>
      </c>
      <c r="Y239" s="24" t="s">
        <v>1922</v>
      </c>
      <c r="Z239" s="24" t="s">
        <v>285</v>
      </c>
      <c r="AA239" s="24">
        <v>3183575535</v>
      </c>
      <c r="AB239" s="24" t="s">
        <v>77</v>
      </c>
      <c r="AC239" s="24" t="s">
        <v>77</v>
      </c>
      <c r="AD239" s="24" t="s">
        <v>77</v>
      </c>
      <c r="AE239" s="26" t="s">
        <v>151</v>
      </c>
      <c r="AF239" s="26"/>
      <c r="AG239" s="26"/>
      <c r="AH239" s="27" t="s">
        <v>184</v>
      </c>
      <c r="AI239" s="27" t="s">
        <v>120</v>
      </c>
      <c r="AJ239" s="27" t="s">
        <v>120</v>
      </c>
      <c r="AK239" s="24" t="s">
        <v>121</v>
      </c>
      <c r="AL239" s="24"/>
      <c r="AM239" s="23">
        <v>42198</v>
      </c>
      <c r="AN239" s="28">
        <v>724500</v>
      </c>
      <c r="AO239" s="28">
        <f t="shared" si="3"/>
        <v>140606</v>
      </c>
      <c r="AP239" s="24"/>
      <c r="AQ239" s="24"/>
      <c r="AR239" s="24"/>
      <c r="AS239" s="24"/>
      <c r="AT239" s="24" t="e">
        <v>#N/A</v>
      </c>
      <c r="AU239" s="24" t="e">
        <v>#N/A</v>
      </c>
      <c r="AV239" s="24" t="e">
        <v>#N/A</v>
      </c>
      <c r="AW239" s="24"/>
      <c r="AX239" s="24"/>
      <c r="AY239" s="24"/>
      <c r="AZ239" s="24"/>
      <c r="BA239" s="24"/>
      <c r="BB239" s="24"/>
      <c r="BC239" s="24"/>
      <c r="BD239" s="24">
        <v>0</v>
      </c>
      <c r="BE239" s="24">
        <v>0</v>
      </c>
      <c r="BF239" s="23">
        <v>42619</v>
      </c>
      <c r="BG239" s="23">
        <v>42636</v>
      </c>
      <c r="BH239" s="23">
        <v>42697</v>
      </c>
      <c r="BI239" s="26" t="s">
        <v>127</v>
      </c>
      <c r="BJ239" s="26" t="s">
        <v>273</v>
      </c>
      <c r="BK239" s="29">
        <v>0</v>
      </c>
      <c r="BL239" s="24" t="s">
        <v>129</v>
      </c>
      <c r="BM239" s="22" t="str">
        <f ca="1">+IF(Tabla1[[#This Row],[FECHA INGRESO]]&gt;=44986,IF((TODAY()-Tabla1[[#This Row],[FECHA INGRESO]])&gt;=50,"ALERTA","TODAVÍA FALTA"),"N/A")</f>
        <v>N/A</v>
      </c>
      <c r="BN239" s="7">
        <f>IFERROR((_xlfn.DAYS(Tabla1[[#This Row],[FECHA INGRESO]],Tabla1[[#This Row],[FECHA RETIRO]]))/30,"")</f>
        <v>-16.633333333333333</v>
      </c>
    </row>
    <row r="240" spans="1:66" ht="15" customHeight="1" x14ac:dyDescent="0.35">
      <c r="A240" s="31">
        <v>1122128831</v>
      </c>
      <c r="B240" s="22" t="s">
        <v>1923</v>
      </c>
      <c r="C240" s="23">
        <v>42198</v>
      </c>
      <c r="D240" s="23" t="s">
        <v>188</v>
      </c>
      <c r="E240" s="24" t="s">
        <v>94</v>
      </c>
      <c r="F240" s="23" t="s">
        <v>70</v>
      </c>
      <c r="G240" s="24"/>
      <c r="H240" s="24">
        <v>24054552713</v>
      </c>
      <c r="I240" s="24" t="s">
        <v>95</v>
      </c>
      <c r="J240" s="24">
        <f>DATEDIF(Tabla1[[#This Row],[FECHA DE NACIMIENTO]],Tabla1[[#This Row],[FECHA ACTUAL]],"Y")</f>
        <v>32</v>
      </c>
      <c r="K240" s="24" t="s">
        <v>73</v>
      </c>
      <c r="L240" s="24" t="s">
        <v>112</v>
      </c>
      <c r="M240" s="24">
        <v>1</v>
      </c>
      <c r="N240" s="24">
        <v>1</v>
      </c>
      <c r="O240" s="24">
        <v>2</v>
      </c>
      <c r="P240" s="24" t="s">
        <v>101</v>
      </c>
      <c r="Q240" s="23">
        <v>33426</v>
      </c>
      <c r="R240" s="24" t="s">
        <v>1924</v>
      </c>
      <c r="S240" s="25">
        <v>45119</v>
      </c>
      <c r="T240" s="24">
        <v>2905038</v>
      </c>
      <c r="U240" s="24">
        <v>3225853104</v>
      </c>
      <c r="V240" s="24" t="s">
        <v>1925</v>
      </c>
      <c r="W240" s="24" t="s">
        <v>1926</v>
      </c>
      <c r="X240" s="24" t="s">
        <v>1927</v>
      </c>
      <c r="Y240" s="24" t="s">
        <v>1928</v>
      </c>
      <c r="Z240" s="24" t="s">
        <v>852</v>
      </c>
      <c r="AA240" s="24">
        <v>3145676828</v>
      </c>
      <c r="AB240" s="24" t="s">
        <v>77</v>
      </c>
      <c r="AC240" s="24" t="s">
        <v>77</v>
      </c>
      <c r="AD240" s="24" t="s">
        <v>77</v>
      </c>
      <c r="AE240" s="26" t="s">
        <v>151</v>
      </c>
      <c r="AF240" s="26"/>
      <c r="AG240" s="26"/>
      <c r="AH240" s="27" t="s">
        <v>184</v>
      </c>
      <c r="AI240" s="27" t="s">
        <v>120</v>
      </c>
      <c r="AJ240" s="27" t="s">
        <v>120</v>
      </c>
      <c r="AK240" s="24" t="s">
        <v>121</v>
      </c>
      <c r="AL240" s="24"/>
      <c r="AM240" s="23">
        <v>42198</v>
      </c>
      <c r="AN240" s="28">
        <v>672750</v>
      </c>
      <c r="AO240" s="28">
        <f t="shared" si="3"/>
        <v>140606</v>
      </c>
      <c r="AP240" s="24"/>
      <c r="AQ240" s="24"/>
      <c r="AR240" s="24"/>
      <c r="AS240" s="24"/>
      <c r="AT240" s="24" t="e">
        <v>#N/A</v>
      </c>
      <c r="AU240" s="24" t="e">
        <v>#N/A</v>
      </c>
      <c r="AV240" s="24" t="e">
        <v>#N/A</v>
      </c>
      <c r="AW240" s="24"/>
      <c r="AX240" s="24"/>
      <c r="AY240" s="24"/>
      <c r="AZ240" s="24"/>
      <c r="BA240" s="24"/>
      <c r="BB240" s="24"/>
      <c r="BC240" s="24"/>
      <c r="BD240" s="24">
        <v>0</v>
      </c>
      <c r="BE240" s="24">
        <v>0</v>
      </c>
      <c r="BF240" s="23"/>
      <c r="BG240" s="23"/>
      <c r="BH240" s="23">
        <v>42399</v>
      </c>
      <c r="BI240" s="26"/>
      <c r="BJ240" s="26"/>
      <c r="BK240" s="29">
        <v>0</v>
      </c>
      <c r="BL240" s="24" t="s">
        <v>129</v>
      </c>
      <c r="BM240" s="22" t="str">
        <f ca="1">+IF(Tabla1[[#This Row],[FECHA INGRESO]]&gt;=44986,IF((TODAY()-Tabla1[[#This Row],[FECHA INGRESO]])&gt;=50,"ALERTA","TODAVÍA FALTA"),"N/A")</f>
        <v>N/A</v>
      </c>
      <c r="BN240" s="7">
        <f>IFERROR((_xlfn.DAYS(Tabla1[[#This Row],[FECHA INGRESO]],Tabla1[[#This Row],[FECHA RETIRO]]))/30,"")</f>
        <v>-6.7</v>
      </c>
    </row>
    <row r="241" spans="1:66" ht="15" customHeight="1" x14ac:dyDescent="0.35">
      <c r="A241" s="31">
        <v>1016059952</v>
      </c>
      <c r="B241" s="22" t="s">
        <v>1929</v>
      </c>
      <c r="C241" s="23">
        <v>42198</v>
      </c>
      <c r="D241" s="23" t="s">
        <v>93</v>
      </c>
      <c r="E241" s="23" t="s">
        <v>111</v>
      </c>
      <c r="F241" s="23" t="s">
        <v>70</v>
      </c>
      <c r="G241" s="24"/>
      <c r="H241" s="24">
        <v>24054506501</v>
      </c>
      <c r="I241" s="24" t="s">
        <v>95</v>
      </c>
      <c r="J241" s="24">
        <f>DATEDIF(Tabla1[[#This Row],[FECHA DE NACIMIENTO]],Tabla1[[#This Row],[FECHA ACTUAL]],"Y")</f>
        <v>29</v>
      </c>
      <c r="K241" s="24" t="s">
        <v>96</v>
      </c>
      <c r="L241" s="24" t="s">
        <v>112</v>
      </c>
      <c r="M241" s="24" t="s">
        <v>77</v>
      </c>
      <c r="N241" s="24" t="s">
        <v>77</v>
      </c>
      <c r="O241" s="24">
        <v>3</v>
      </c>
      <c r="P241" s="24" t="s">
        <v>101</v>
      </c>
      <c r="Q241" s="23">
        <v>34233</v>
      </c>
      <c r="R241" s="24" t="s">
        <v>76</v>
      </c>
      <c r="S241" s="25">
        <v>45119</v>
      </c>
      <c r="T241" s="24">
        <v>4043615</v>
      </c>
      <c r="U241" s="24">
        <v>3204178822</v>
      </c>
      <c r="V241" s="24" t="s">
        <v>1930</v>
      </c>
      <c r="W241" s="24" t="s">
        <v>1931</v>
      </c>
      <c r="X241" s="24" t="s">
        <v>1932</v>
      </c>
      <c r="Y241" s="24" t="s">
        <v>1933</v>
      </c>
      <c r="Z241" s="24" t="s">
        <v>117</v>
      </c>
      <c r="AA241" s="24">
        <v>3155690791</v>
      </c>
      <c r="AB241" s="24" t="s">
        <v>77</v>
      </c>
      <c r="AC241" s="24" t="s">
        <v>77</v>
      </c>
      <c r="AD241" s="24" t="s">
        <v>77</v>
      </c>
      <c r="AE241" s="26" t="s">
        <v>183</v>
      </c>
      <c r="AF241" s="26" t="s">
        <v>1934</v>
      </c>
      <c r="AG241" s="26"/>
      <c r="AH241" s="27" t="s">
        <v>184</v>
      </c>
      <c r="AI241" s="27" t="s">
        <v>120</v>
      </c>
      <c r="AJ241" s="27" t="s">
        <v>120</v>
      </c>
      <c r="AK241" s="24" t="s">
        <v>121</v>
      </c>
      <c r="AL241" s="24"/>
      <c r="AM241" s="23">
        <v>42198</v>
      </c>
      <c r="AN241" s="28">
        <v>672750</v>
      </c>
      <c r="AO241" s="28">
        <f t="shared" si="3"/>
        <v>140606</v>
      </c>
      <c r="AP241" s="24"/>
      <c r="AQ241" s="24"/>
      <c r="AR241" s="24"/>
      <c r="AS241" s="24"/>
      <c r="AT241" s="24" t="e">
        <v>#N/A</v>
      </c>
      <c r="AU241" s="24" t="e">
        <v>#N/A</v>
      </c>
      <c r="AV241" s="24" t="e">
        <v>#N/A</v>
      </c>
      <c r="AW241" s="24"/>
      <c r="AX241" s="24"/>
      <c r="AY241" s="24" t="s">
        <v>1935</v>
      </c>
      <c r="AZ241" s="24" t="s">
        <v>1936</v>
      </c>
      <c r="BA241" s="24" t="s">
        <v>1937</v>
      </c>
      <c r="BB241" s="24"/>
      <c r="BC241" s="24"/>
      <c r="BD241" s="24">
        <v>0</v>
      </c>
      <c r="BE241" s="24">
        <v>0</v>
      </c>
      <c r="BF241" s="23"/>
      <c r="BG241" s="23"/>
      <c r="BH241" s="23">
        <v>42373</v>
      </c>
      <c r="BI241" s="26"/>
      <c r="BJ241" s="26"/>
      <c r="BK241" s="29">
        <v>0</v>
      </c>
      <c r="BL241" s="24" t="s">
        <v>129</v>
      </c>
      <c r="BM241" s="22" t="str">
        <f ca="1">+IF(Tabla1[[#This Row],[FECHA INGRESO]]&gt;=44986,IF((TODAY()-Tabla1[[#This Row],[FECHA INGRESO]])&gt;=50,"ALERTA","TODAVÍA FALTA"),"N/A")</f>
        <v>N/A</v>
      </c>
      <c r="BN241" s="7">
        <f>IFERROR((_xlfn.DAYS(Tabla1[[#This Row],[FECHA INGRESO]],Tabla1[[#This Row],[FECHA RETIRO]]))/30,"")</f>
        <v>-5.833333333333333</v>
      </c>
    </row>
    <row r="242" spans="1:66" ht="15" customHeight="1" x14ac:dyDescent="0.35">
      <c r="A242" s="31">
        <v>1019035400</v>
      </c>
      <c r="B242" s="22" t="s">
        <v>1938</v>
      </c>
      <c r="C242" s="23">
        <v>42198</v>
      </c>
      <c r="D242" s="23" t="s">
        <v>188</v>
      </c>
      <c r="E242" s="23" t="s">
        <v>110</v>
      </c>
      <c r="F242" s="23" t="s">
        <v>70</v>
      </c>
      <c r="G242" s="24"/>
      <c r="H242" s="24">
        <v>24054497188</v>
      </c>
      <c r="I242" s="24" t="s">
        <v>72</v>
      </c>
      <c r="J242" s="24">
        <f>DATEDIF(Tabla1[[#This Row],[FECHA DE NACIMIENTO]],Tabla1[[#This Row],[FECHA ACTUAL]],"Y")</f>
        <v>33</v>
      </c>
      <c r="K242" s="24" t="s">
        <v>73</v>
      </c>
      <c r="L242" s="24" t="s">
        <v>74</v>
      </c>
      <c r="M242" s="24">
        <v>1</v>
      </c>
      <c r="N242" s="24">
        <v>2</v>
      </c>
      <c r="O242" s="24">
        <v>3</v>
      </c>
      <c r="P242" s="24" t="s">
        <v>101</v>
      </c>
      <c r="Q242" s="23">
        <v>32717</v>
      </c>
      <c r="R242" s="24"/>
      <c r="S242" s="25">
        <v>45119</v>
      </c>
      <c r="T242" s="24">
        <v>6974047</v>
      </c>
      <c r="U242" s="24">
        <v>3204205579</v>
      </c>
      <c r="V242" s="24" t="e">
        <v>#N/A</v>
      </c>
      <c r="W242" s="24" t="s">
        <v>1939</v>
      </c>
      <c r="X242" s="24" t="s">
        <v>1940</v>
      </c>
      <c r="Y242" s="24" t="s">
        <v>1941</v>
      </c>
      <c r="Z242" s="24" t="s">
        <v>82</v>
      </c>
      <c r="AA242" s="24">
        <v>3143079819</v>
      </c>
      <c r="AB242" s="24" t="s">
        <v>77</v>
      </c>
      <c r="AC242" s="24" t="s">
        <v>77</v>
      </c>
      <c r="AD242" s="24" t="s">
        <v>77</v>
      </c>
      <c r="AE242" s="26" t="s">
        <v>151</v>
      </c>
      <c r="AF242" s="26"/>
      <c r="AG242" s="26"/>
      <c r="AH242" s="27" t="s">
        <v>324</v>
      </c>
      <c r="AI242" s="27" t="s">
        <v>70</v>
      </c>
      <c r="AJ242" s="27" t="s">
        <v>70</v>
      </c>
      <c r="AK242" s="24" t="s">
        <v>121</v>
      </c>
      <c r="AL242" s="24"/>
      <c r="AM242" s="23">
        <v>42198</v>
      </c>
      <c r="AN242" s="28">
        <v>672750</v>
      </c>
      <c r="AO242" s="28">
        <f t="shared" si="3"/>
        <v>140606</v>
      </c>
      <c r="AP242" s="24"/>
      <c r="AQ242" s="24"/>
      <c r="AR242" s="24"/>
      <c r="AS242" s="24"/>
      <c r="AT242" s="24" t="e">
        <v>#N/A</v>
      </c>
      <c r="AU242" s="24" t="e">
        <v>#N/A</v>
      </c>
      <c r="AV242" s="24" t="e">
        <v>#N/A</v>
      </c>
      <c r="AW242" s="24"/>
      <c r="AX242" s="24"/>
      <c r="AY242" s="24"/>
      <c r="AZ242" s="24"/>
      <c r="BA242" s="24"/>
      <c r="BB242" s="24"/>
      <c r="BC242" s="24"/>
      <c r="BD242" s="24">
        <v>0</v>
      </c>
      <c r="BE242" s="24">
        <v>0</v>
      </c>
      <c r="BF242" s="23"/>
      <c r="BG242" s="23"/>
      <c r="BH242" s="23">
        <v>42264</v>
      </c>
      <c r="BI242" s="26"/>
      <c r="BJ242" s="26"/>
      <c r="BK242" s="29">
        <v>0</v>
      </c>
      <c r="BL242" s="24" t="s">
        <v>129</v>
      </c>
      <c r="BM242" s="22" t="str">
        <f ca="1">+IF(Tabla1[[#This Row],[FECHA INGRESO]]&gt;=44986,IF((TODAY()-Tabla1[[#This Row],[FECHA INGRESO]])&gt;=50,"ALERTA","TODAVÍA FALTA"),"N/A")</f>
        <v>N/A</v>
      </c>
      <c r="BN242" s="7">
        <f>IFERROR((_xlfn.DAYS(Tabla1[[#This Row],[FECHA INGRESO]],Tabla1[[#This Row],[FECHA RETIRO]]))/30,"")</f>
        <v>-2.2000000000000002</v>
      </c>
    </row>
    <row r="243" spans="1:66" ht="15" customHeight="1" x14ac:dyDescent="0.35">
      <c r="A243" s="31">
        <v>53014033</v>
      </c>
      <c r="B243" s="22" t="s">
        <v>1942</v>
      </c>
      <c r="C243" s="23">
        <v>42198</v>
      </c>
      <c r="D243" s="23" t="s">
        <v>188</v>
      </c>
      <c r="E243" s="24" t="s">
        <v>94</v>
      </c>
      <c r="F243" s="23" t="s">
        <v>70</v>
      </c>
      <c r="G243" s="24"/>
      <c r="H243" s="24">
        <v>24054545506</v>
      </c>
      <c r="I243" s="24" t="s">
        <v>95</v>
      </c>
      <c r="J243" s="24">
        <f>DATEDIF(Tabla1[[#This Row],[FECHA DE NACIMIENTO]],Tabla1[[#This Row],[FECHA ACTUAL]],"Y")</f>
        <v>38</v>
      </c>
      <c r="K243" s="24" t="s">
        <v>320</v>
      </c>
      <c r="L243" s="24" t="s">
        <v>74</v>
      </c>
      <c r="M243" s="24" t="s">
        <v>77</v>
      </c>
      <c r="N243" s="24" t="s">
        <v>77</v>
      </c>
      <c r="O243" s="24">
        <v>3</v>
      </c>
      <c r="P243" s="24" t="s">
        <v>101</v>
      </c>
      <c r="Q243" s="23">
        <v>30877</v>
      </c>
      <c r="R243" s="24"/>
      <c r="S243" s="25">
        <v>45119</v>
      </c>
      <c r="T243" s="24" t="s">
        <v>77</v>
      </c>
      <c r="U243" s="24">
        <v>3106250166</v>
      </c>
      <c r="V243" s="24" t="e">
        <v>#N/A</v>
      </c>
      <c r="W243" s="24" t="s">
        <v>1943</v>
      </c>
      <c r="X243" s="24" t="s">
        <v>1944</v>
      </c>
      <c r="Y243" s="24" t="s">
        <v>1945</v>
      </c>
      <c r="Z243" s="24" t="s">
        <v>117</v>
      </c>
      <c r="AA243" s="24">
        <v>3144269103</v>
      </c>
      <c r="AB243" s="24" t="s">
        <v>77</v>
      </c>
      <c r="AC243" s="24" t="s">
        <v>77</v>
      </c>
      <c r="AD243" s="24" t="s">
        <v>77</v>
      </c>
      <c r="AE243" s="26" t="s">
        <v>102</v>
      </c>
      <c r="AF243" s="26"/>
      <c r="AG243" s="26" t="s">
        <v>1946</v>
      </c>
      <c r="AH243" s="27" t="s">
        <v>1947</v>
      </c>
      <c r="AI243" s="27" t="s">
        <v>70</v>
      </c>
      <c r="AJ243" s="27" t="s">
        <v>70</v>
      </c>
      <c r="AK243" s="24" t="s">
        <v>121</v>
      </c>
      <c r="AL243" s="24"/>
      <c r="AM243" s="23">
        <v>42198</v>
      </c>
      <c r="AN243" s="28">
        <v>879750</v>
      </c>
      <c r="AO243" s="28">
        <f t="shared" si="3"/>
        <v>140606</v>
      </c>
      <c r="AP243" s="24"/>
      <c r="AQ243" s="24"/>
      <c r="AR243" s="24"/>
      <c r="AS243" s="24"/>
      <c r="AT243" s="24" t="e">
        <v>#N/A</v>
      </c>
      <c r="AU243" s="24" t="e">
        <v>#N/A</v>
      </c>
      <c r="AV243" s="24" t="e">
        <v>#N/A</v>
      </c>
      <c r="AW243" s="24"/>
      <c r="AX243" s="24"/>
      <c r="AY243" s="24"/>
      <c r="AZ243" s="24"/>
      <c r="BA243" s="24"/>
      <c r="BB243" s="24"/>
      <c r="BC243" s="24"/>
      <c r="BD243" s="24">
        <v>0</v>
      </c>
      <c r="BE243" s="24">
        <v>0</v>
      </c>
      <c r="BF243" s="23"/>
      <c r="BG243" s="23"/>
      <c r="BH243" s="23">
        <v>42258</v>
      </c>
      <c r="BI243" s="26"/>
      <c r="BJ243" s="26"/>
      <c r="BK243" s="29">
        <v>0</v>
      </c>
      <c r="BL243" s="24" t="s">
        <v>129</v>
      </c>
      <c r="BM243" s="22" t="str">
        <f ca="1">+IF(Tabla1[[#This Row],[FECHA INGRESO]]&gt;=44986,IF((TODAY()-Tabla1[[#This Row],[FECHA INGRESO]])&gt;=50,"ALERTA","TODAVÍA FALTA"),"N/A")</f>
        <v>N/A</v>
      </c>
      <c r="BN243" s="7">
        <f>IFERROR((_xlfn.DAYS(Tabla1[[#This Row],[FECHA INGRESO]],Tabla1[[#This Row],[FECHA RETIRO]]))/30,"")</f>
        <v>-2</v>
      </c>
    </row>
    <row r="244" spans="1:66" ht="15" customHeight="1" x14ac:dyDescent="0.35">
      <c r="A244" s="31">
        <v>1010223318</v>
      </c>
      <c r="B244" s="22" t="s">
        <v>1948</v>
      </c>
      <c r="C244" s="23">
        <v>42199</v>
      </c>
      <c r="D244" s="23" t="s">
        <v>157</v>
      </c>
      <c r="E244" s="24" t="s">
        <v>94</v>
      </c>
      <c r="F244" s="23" t="s">
        <v>70</v>
      </c>
      <c r="G244" s="24"/>
      <c r="H244" s="24">
        <v>24054553684</v>
      </c>
      <c r="I244" s="24" t="s">
        <v>72</v>
      </c>
      <c r="J244" s="24">
        <f>DATEDIF(Tabla1[[#This Row],[FECHA DE NACIMIENTO]],Tabla1[[#This Row],[FECHA ACTUAL]],"Y")</f>
        <v>27</v>
      </c>
      <c r="K244" s="24" t="s">
        <v>96</v>
      </c>
      <c r="L244" s="24" t="s">
        <v>234</v>
      </c>
      <c r="M244" s="24">
        <v>2</v>
      </c>
      <c r="N244" s="24">
        <v>2</v>
      </c>
      <c r="O244" s="24">
        <v>2</v>
      </c>
      <c r="P244" s="24" t="s">
        <v>101</v>
      </c>
      <c r="Q244" s="23">
        <v>34930</v>
      </c>
      <c r="R244" s="24" t="s">
        <v>76</v>
      </c>
      <c r="S244" s="25">
        <v>45119</v>
      </c>
      <c r="T244" s="24" t="s">
        <v>77</v>
      </c>
      <c r="U244" s="24">
        <v>3193601802</v>
      </c>
      <c r="V244" s="24" t="s">
        <v>1949</v>
      </c>
      <c r="W244" s="24" t="s">
        <v>1950</v>
      </c>
      <c r="X244" s="24" t="s">
        <v>1951</v>
      </c>
      <c r="Y244" s="24" t="s">
        <v>305</v>
      </c>
      <c r="Z244" s="24" t="s">
        <v>117</v>
      </c>
      <c r="AA244" s="24">
        <v>3202276759</v>
      </c>
      <c r="AB244" s="24" t="s">
        <v>77</v>
      </c>
      <c r="AC244" s="24" t="s">
        <v>77</v>
      </c>
      <c r="AD244" s="24" t="s">
        <v>77</v>
      </c>
      <c r="AE244" s="26" t="s">
        <v>183</v>
      </c>
      <c r="AF244" s="26" t="s">
        <v>1952</v>
      </c>
      <c r="AG244" s="26"/>
      <c r="AH244" s="27" t="s">
        <v>184</v>
      </c>
      <c r="AI244" s="27" t="s">
        <v>120</v>
      </c>
      <c r="AJ244" s="27" t="s">
        <v>120</v>
      </c>
      <c r="AK244" s="24" t="s">
        <v>121</v>
      </c>
      <c r="AL244" s="24"/>
      <c r="AM244" s="23">
        <v>42199</v>
      </c>
      <c r="AN244" s="28">
        <v>724500</v>
      </c>
      <c r="AO244" s="28">
        <f t="shared" si="3"/>
        <v>140606</v>
      </c>
      <c r="AP244" s="24"/>
      <c r="AQ244" s="24"/>
      <c r="AR244" s="24"/>
      <c r="AS244" s="24"/>
      <c r="AT244" s="24" t="e">
        <v>#N/A</v>
      </c>
      <c r="AU244" s="24" t="e">
        <v>#N/A</v>
      </c>
      <c r="AV244" s="24" t="e">
        <v>#N/A</v>
      </c>
      <c r="AW244" s="24"/>
      <c r="AX244" s="24"/>
      <c r="AY244" s="24"/>
      <c r="AZ244" s="24"/>
      <c r="BA244" s="24"/>
      <c r="BB244" s="24"/>
      <c r="BC244" s="24"/>
      <c r="BD244" s="24">
        <v>0</v>
      </c>
      <c r="BE244" s="24">
        <v>1</v>
      </c>
      <c r="BF244" s="23"/>
      <c r="BG244" s="23"/>
      <c r="BH244" s="23">
        <v>42566</v>
      </c>
      <c r="BI244" s="26" t="s">
        <v>127</v>
      </c>
      <c r="BJ244" s="26" t="s">
        <v>1953</v>
      </c>
      <c r="BK244" s="29">
        <v>0</v>
      </c>
      <c r="BL244" s="24" t="s">
        <v>129</v>
      </c>
      <c r="BM244" s="22" t="str">
        <f ca="1">+IF(Tabla1[[#This Row],[FECHA INGRESO]]&gt;=44986,IF((TODAY()-Tabla1[[#This Row],[FECHA INGRESO]])&gt;=50,"ALERTA","TODAVÍA FALTA"),"N/A")</f>
        <v>N/A</v>
      </c>
      <c r="BN244" s="7">
        <f>IFERROR((_xlfn.DAYS(Tabla1[[#This Row],[FECHA INGRESO]],Tabla1[[#This Row],[FECHA RETIRO]]))/30,"")</f>
        <v>-12.233333333333333</v>
      </c>
    </row>
    <row r="245" spans="1:66" ht="15" customHeight="1" x14ac:dyDescent="0.35">
      <c r="A245" s="31">
        <v>1098726432</v>
      </c>
      <c r="B245" s="22" t="s">
        <v>1954</v>
      </c>
      <c r="C245" s="23">
        <v>42199</v>
      </c>
      <c r="D245" s="23" t="s">
        <v>266</v>
      </c>
      <c r="E245" s="23" t="s">
        <v>111</v>
      </c>
      <c r="F245" s="23" t="s">
        <v>70</v>
      </c>
      <c r="G245" s="24"/>
      <c r="H245" s="24">
        <v>24051273732</v>
      </c>
      <c r="I245" s="24" t="s">
        <v>95</v>
      </c>
      <c r="J245" s="24">
        <f>DATEDIF(Tabla1[[#This Row],[FECHA DE NACIMIENTO]],Tabla1[[#This Row],[FECHA ACTUAL]],"Y")</f>
        <v>30</v>
      </c>
      <c r="K245" s="24" t="s">
        <v>96</v>
      </c>
      <c r="L245" s="24" t="s">
        <v>234</v>
      </c>
      <c r="M245" s="24" t="s">
        <v>77</v>
      </c>
      <c r="N245" s="24" t="s">
        <v>77</v>
      </c>
      <c r="O245" s="24">
        <v>3</v>
      </c>
      <c r="P245" s="24" t="s">
        <v>101</v>
      </c>
      <c r="Q245" s="23">
        <v>33831</v>
      </c>
      <c r="R245" s="24"/>
      <c r="S245" s="25">
        <v>45119</v>
      </c>
      <c r="T245" s="24" t="s">
        <v>77</v>
      </c>
      <c r="U245" s="24">
        <v>3172285168</v>
      </c>
      <c r="V245" s="24" t="e">
        <v>#N/A</v>
      </c>
      <c r="W245" s="24" t="s">
        <v>1955</v>
      </c>
      <c r="X245" s="24" t="s">
        <v>730</v>
      </c>
      <c r="Y245" s="24" t="s">
        <v>1956</v>
      </c>
      <c r="Z245" s="24" t="s">
        <v>1597</v>
      </c>
      <c r="AA245" s="24">
        <v>3016558139</v>
      </c>
      <c r="AB245" s="24" t="s">
        <v>77</v>
      </c>
      <c r="AC245" s="24" t="s">
        <v>77</v>
      </c>
      <c r="AD245" s="24" t="s">
        <v>77</v>
      </c>
      <c r="AE245" s="26" t="s">
        <v>183</v>
      </c>
      <c r="AF245" s="26"/>
      <c r="AG245" s="26"/>
      <c r="AH245" s="27" t="s">
        <v>184</v>
      </c>
      <c r="AI245" s="27" t="s">
        <v>185</v>
      </c>
      <c r="AJ245" s="27" t="s">
        <v>185</v>
      </c>
      <c r="AK245" s="24" t="s">
        <v>121</v>
      </c>
      <c r="AL245" s="24"/>
      <c r="AM245" s="23">
        <v>42199</v>
      </c>
      <c r="AN245" s="28">
        <v>776250</v>
      </c>
      <c r="AO245" s="28">
        <f t="shared" si="3"/>
        <v>140606</v>
      </c>
      <c r="AP245" s="24"/>
      <c r="AQ245" s="24"/>
      <c r="AR245" s="24"/>
      <c r="AS245" s="24"/>
      <c r="AT245" s="24" t="e">
        <v>#N/A</v>
      </c>
      <c r="AU245" s="24" t="e">
        <v>#N/A</v>
      </c>
      <c r="AV245" s="24" t="e">
        <v>#N/A</v>
      </c>
      <c r="AW245" s="24"/>
      <c r="AX245" s="24"/>
      <c r="AY245" s="24"/>
      <c r="AZ245" s="24"/>
      <c r="BA245" s="24"/>
      <c r="BB245" s="24"/>
      <c r="BC245" s="24"/>
      <c r="BD245" s="24">
        <v>0</v>
      </c>
      <c r="BE245" s="24">
        <v>0</v>
      </c>
      <c r="BF245" s="23"/>
      <c r="BG245" s="23"/>
      <c r="BH245" s="23">
        <v>42222</v>
      </c>
      <c r="BI245" s="26"/>
      <c r="BJ245" s="26"/>
      <c r="BK245" s="29">
        <v>0</v>
      </c>
      <c r="BL245" s="24" t="s">
        <v>129</v>
      </c>
      <c r="BM245" s="22" t="str">
        <f ca="1">+IF(Tabla1[[#This Row],[FECHA INGRESO]]&gt;=44986,IF((TODAY()-Tabla1[[#This Row],[FECHA INGRESO]])&gt;=50,"ALERTA","TODAVÍA FALTA"),"N/A")</f>
        <v>N/A</v>
      </c>
      <c r="BN245" s="7">
        <f>IFERROR((_xlfn.DAYS(Tabla1[[#This Row],[FECHA INGRESO]],Tabla1[[#This Row],[FECHA RETIRO]]))/30,"")</f>
        <v>-0.76666666666666672</v>
      </c>
    </row>
    <row r="246" spans="1:66" ht="15" customHeight="1" x14ac:dyDescent="0.35">
      <c r="A246" s="31">
        <v>1022384553</v>
      </c>
      <c r="B246" s="22" t="s">
        <v>1957</v>
      </c>
      <c r="C246" s="23">
        <v>42201</v>
      </c>
      <c r="D246" s="23" t="s">
        <v>93</v>
      </c>
      <c r="E246" s="24" t="s">
        <v>94</v>
      </c>
      <c r="F246" s="23" t="s">
        <v>70</v>
      </c>
      <c r="G246" s="24"/>
      <c r="H246" s="24">
        <v>24054628766</v>
      </c>
      <c r="I246" s="24" t="s">
        <v>95</v>
      </c>
      <c r="J246" s="24">
        <f>DATEDIF(Tabla1[[#This Row],[FECHA DE NACIMIENTO]],Tabla1[[#This Row],[FECHA ACTUAL]],"Y")</f>
        <v>30</v>
      </c>
      <c r="K246" s="24" t="s">
        <v>73</v>
      </c>
      <c r="L246" s="24" t="s">
        <v>234</v>
      </c>
      <c r="M246" s="24">
        <v>1</v>
      </c>
      <c r="N246" s="24">
        <v>1</v>
      </c>
      <c r="O246" s="24">
        <v>2</v>
      </c>
      <c r="P246" s="24" t="s">
        <v>101</v>
      </c>
      <c r="Q246" s="23">
        <v>34142</v>
      </c>
      <c r="R246" s="24" t="s">
        <v>76</v>
      </c>
      <c r="S246" s="25">
        <v>45119</v>
      </c>
      <c r="T246" s="24" t="s">
        <v>77</v>
      </c>
      <c r="U246" s="24">
        <v>3222869183</v>
      </c>
      <c r="V246" s="24" t="s">
        <v>1958</v>
      </c>
      <c r="W246" s="24" t="s">
        <v>1959</v>
      </c>
      <c r="X246" s="24" t="s">
        <v>1960</v>
      </c>
      <c r="Y246" s="24" t="s">
        <v>1961</v>
      </c>
      <c r="Z246" s="24" t="s">
        <v>162</v>
      </c>
      <c r="AA246" s="24">
        <v>3134856361</v>
      </c>
      <c r="AB246" s="24" t="s">
        <v>77</v>
      </c>
      <c r="AC246" s="24" t="s">
        <v>77</v>
      </c>
      <c r="AD246" s="24" t="s">
        <v>77</v>
      </c>
      <c r="AE246" s="26" t="s">
        <v>151</v>
      </c>
      <c r="AF246" s="26"/>
      <c r="AG246" s="26"/>
      <c r="AH246" s="27" t="s">
        <v>184</v>
      </c>
      <c r="AI246" s="27" t="s">
        <v>120</v>
      </c>
      <c r="AJ246" s="27" t="s">
        <v>120</v>
      </c>
      <c r="AK246" s="24" t="s">
        <v>121</v>
      </c>
      <c r="AL246" s="24" t="s">
        <v>90</v>
      </c>
      <c r="AM246" s="23">
        <v>42201</v>
      </c>
      <c r="AN246" s="28">
        <v>808585.47</v>
      </c>
      <c r="AO246" s="28">
        <f t="shared" si="3"/>
        <v>140606</v>
      </c>
      <c r="AP246" s="24"/>
      <c r="AQ246" s="24" t="s">
        <v>507</v>
      </c>
      <c r="AR246" s="24" t="s">
        <v>243</v>
      </c>
      <c r="AS246" s="24"/>
      <c r="AT246" s="24">
        <v>97</v>
      </c>
      <c r="AU246" s="24" t="e">
        <v>#N/A</v>
      </c>
      <c r="AV246" s="24" t="e">
        <v>#N/A</v>
      </c>
      <c r="AW246" s="24"/>
      <c r="AX246" s="24"/>
      <c r="AY246" s="24" t="s">
        <v>1962</v>
      </c>
      <c r="AZ246" s="24"/>
      <c r="BA246" s="24"/>
      <c r="BB246" s="24"/>
      <c r="BC246" s="24"/>
      <c r="BD246" s="24">
        <v>0</v>
      </c>
      <c r="BE246" s="24">
        <v>0</v>
      </c>
      <c r="BF246" s="23">
        <v>42958</v>
      </c>
      <c r="BG246" s="23">
        <v>42977</v>
      </c>
      <c r="BH246" s="23">
        <v>43403</v>
      </c>
      <c r="BI246" s="26" t="s">
        <v>127</v>
      </c>
      <c r="BJ246" s="26" t="s">
        <v>232</v>
      </c>
      <c r="BK246" s="29">
        <v>112846</v>
      </c>
      <c r="BL246" s="24" t="s">
        <v>129</v>
      </c>
      <c r="BM246" s="22" t="str">
        <f ca="1">+IF(Tabla1[[#This Row],[FECHA INGRESO]]&gt;=44986,IF((TODAY()-Tabla1[[#This Row],[FECHA INGRESO]])&gt;=50,"ALERTA","TODAVÍA FALTA"),"N/A")</f>
        <v>N/A</v>
      </c>
      <c r="BN246" s="7">
        <f>IFERROR((_xlfn.DAYS(Tabla1[[#This Row],[FECHA INGRESO]],Tabla1[[#This Row],[FECHA RETIRO]]))/30,"")</f>
        <v>-40.06666666666667</v>
      </c>
    </row>
    <row r="247" spans="1:66" ht="15" customHeight="1" x14ac:dyDescent="0.35">
      <c r="A247" s="31">
        <v>1026279840</v>
      </c>
      <c r="B247" s="22" t="s">
        <v>1963</v>
      </c>
      <c r="C247" s="23">
        <v>42201</v>
      </c>
      <c r="D247" s="23" t="s">
        <v>188</v>
      </c>
      <c r="E247" s="23" t="s">
        <v>111</v>
      </c>
      <c r="F247" s="23" t="s">
        <v>70</v>
      </c>
      <c r="G247" s="24"/>
      <c r="H247" s="24">
        <v>24054586329</v>
      </c>
      <c r="I247" s="24" t="s">
        <v>95</v>
      </c>
      <c r="J247" s="24">
        <f>DATEDIF(Tabla1[[#This Row],[FECHA DE NACIMIENTO]],Tabla1[[#This Row],[FECHA ACTUAL]],"Y")</f>
        <v>31</v>
      </c>
      <c r="K247" s="24" t="s">
        <v>96</v>
      </c>
      <c r="L247" s="24" t="s">
        <v>234</v>
      </c>
      <c r="M247" s="24" t="s">
        <v>77</v>
      </c>
      <c r="N247" s="24" t="s">
        <v>77</v>
      </c>
      <c r="O247" s="24">
        <v>2</v>
      </c>
      <c r="P247" s="24" t="s">
        <v>101</v>
      </c>
      <c r="Q247" s="23">
        <v>33758</v>
      </c>
      <c r="R247" s="24" t="s">
        <v>76</v>
      </c>
      <c r="S247" s="25">
        <v>45119</v>
      </c>
      <c r="T247" s="24" t="s">
        <v>77</v>
      </c>
      <c r="U247" s="24">
        <v>3212182453</v>
      </c>
      <c r="V247" s="24" t="s">
        <v>1964</v>
      </c>
      <c r="W247" s="24" t="s">
        <v>1965</v>
      </c>
      <c r="X247" s="24" t="s">
        <v>1244</v>
      </c>
      <c r="Y247" s="24" t="s">
        <v>1966</v>
      </c>
      <c r="Z247" s="24" t="s">
        <v>1967</v>
      </c>
      <c r="AA247" s="24">
        <v>3162874245</v>
      </c>
      <c r="AB247" s="24" t="s">
        <v>77</v>
      </c>
      <c r="AC247" s="24" t="s">
        <v>77</v>
      </c>
      <c r="AD247" s="24" t="s">
        <v>77</v>
      </c>
      <c r="AE247" s="26" t="s">
        <v>183</v>
      </c>
      <c r="AF247" s="26"/>
      <c r="AG247" s="26" t="s">
        <v>1968</v>
      </c>
      <c r="AH247" s="27" t="s">
        <v>184</v>
      </c>
      <c r="AI247" s="27" t="s">
        <v>120</v>
      </c>
      <c r="AJ247" s="27" t="s">
        <v>120</v>
      </c>
      <c r="AK247" s="24" t="s">
        <v>121</v>
      </c>
      <c r="AL247" s="24" t="s">
        <v>90</v>
      </c>
      <c r="AM247" s="23">
        <v>42201</v>
      </c>
      <c r="AN247" s="28">
        <v>776250</v>
      </c>
      <c r="AO247" s="28">
        <f t="shared" si="3"/>
        <v>140606</v>
      </c>
      <c r="AP247" s="24"/>
      <c r="AQ247" s="24"/>
      <c r="AR247" s="24" t="s">
        <v>1903</v>
      </c>
      <c r="AS247" s="24"/>
      <c r="AT247" s="24" t="e">
        <v>#N/A</v>
      </c>
      <c r="AU247" s="24" t="e">
        <v>#N/A</v>
      </c>
      <c r="AV247" s="24" t="e">
        <v>#N/A</v>
      </c>
      <c r="AW247" s="24"/>
      <c r="AX247" s="24"/>
      <c r="AY247" s="24" t="s">
        <v>1324</v>
      </c>
      <c r="AZ247" s="24"/>
      <c r="BA247" s="24"/>
      <c r="BB247" s="24"/>
      <c r="BC247" s="24"/>
      <c r="BD247" s="24">
        <v>0</v>
      </c>
      <c r="BE247" s="24">
        <v>1</v>
      </c>
      <c r="BF247" s="23"/>
      <c r="BG247" s="23"/>
      <c r="BH247" s="23">
        <v>42824</v>
      </c>
      <c r="BI247" s="26" t="s">
        <v>127</v>
      </c>
      <c r="BJ247" s="26" t="s">
        <v>1969</v>
      </c>
      <c r="BK247" s="29">
        <v>0</v>
      </c>
      <c r="BL247" s="24" t="s">
        <v>129</v>
      </c>
      <c r="BM247" s="22" t="str">
        <f ca="1">+IF(Tabla1[[#This Row],[FECHA INGRESO]]&gt;=44986,IF((TODAY()-Tabla1[[#This Row],[FECHA INGRESO]])&gt;=50,"ALERTA","TODAVÍA FALTA"),"N/A")</f>
        <v>N/A</v>
      </c>
      <c r="BN247" s="7">
        <f>IFERROR((_xlfn.DAYS(Tabla1[[#This Row],[FECHA INGRESO]],Tabla1[[#This Row],[FECHA RETIRO]]))/30,"")</f>
        <v>-20.766666666666666</v>
      </c>
    </row>
    <row r="248" spans="1:66" ht="15" customHeight="1" x14ac:dyDescent="0.35">
      <c r="A248" s="31">
        <v>1030641444</v>
      </c>
      <c r="B248" s="22" t="s">
        <v>1970</v>
      </c>
      <c r="C248" s="23">
        <v>42201</v>
      </c>
      <c r="D248" s="23" t="s">
        <v>582</v>
      </c>
      <c r="E248" s="24" t="s">
        <v>94</v>
      </c>
      <c r="F248" s="23" t="s">
        <v>70</v>
      </c>
      <c r="G248" s="24"/>
      <c r="H248" s="24">
        <v>24054621239</v>
      </c>
      <c r="I248" s="24" t="s">
        <v>95</v>
      </c>
      <c r="J248" s="24">
        <f>DATEDIF(Tabla1[[#This Row],[FECHA DE NACIMIENTO]],Tabla1[[#This Row],[FECHA ACTUAL]],"Y")</f>
        <v>29</v>
      </c>
      <c r="K248" s="24" t="s">
        <v>96</v>
      </c>
      <c r="L248" s="24" t="s">
        <v>112</v>
      </c>
      <c r="M248" s="24" t="s">
        <v>77</v>
      </c>
      <c r="N248" s="24">
        <v>2</v>
      </c>
      <c r="O248" s="24">
        <v>2</v>
      </c>
      <c r="P248" s="24" t="s">
        <v>101</v>
      </c>
      <c r="Q248" s="23">
        <v>34502</v>
      </c>
      <c r="R248" s="24" t="s">
        <v>76</v>
      </c>
      <c r="S248" s="25">
        <v>45119</v>
      </c>
      <c r="T248" s="24" t="s">
        <v>77</v>
      </c>
      <c r="U248" s="24">
        <v>3226318775</v>
      </c>
      <c r="V248" s="24" t="s">
        <v>1971</v>
      </c>
      <c r="W248" s="24" t="s">
        <v>1972</v>
      </c>
      <c r="X248" s="24" t="s">
        <v>1973</v>
      </c>
      <c r="Y248" s="24" t="s">
        <v>1974</v>
      </c>
      <c r="Z248" s="24" t="s">
        <v>285</v>
      </c>
      <c r="AA248" s="24">
        <v>3208342143</v>
      </c>
      <c r="AB248" s="24" t="s">
        <v>77</v>
      </c>
      <c r="AC248" s="24" t="s">
        <v>77</v>
      </c>
      <c r="AD248" s="24" t="s">
        <v>77</v>
      </c>
      <c r="AE248" s="26" t="s">
        <v>183</v>
      </c>
      <c r="AF248" s="26" t="s">
        <v>1975</v>
      </c>
      <c r="AG248" s="26"/>
      <c r="AH248" s="27" t="s">
        <v>184</v>
      </c>
      <c r="AI248" s="27" t="s">
        <v>120</v>
      </c>
      <c r="AJ248" s="27" t="s">
        <v>120</v>
      </c>
      <c r="AK248" s="24" t="s">
        <v>121</v>
      </c>
      <c r="AL248" s="24"/>
      <c r="AM248" s="23">
        <v>42201</v>
      </c>
      <c r="AN248" s="28">
        <v>724500</v>
      </c>
      <c r="AO248" s="28">
        <f t="shared" si="3"/>
        <v>140606</v>
      </c>
      <c r="AP248" s="24"/>
      <c r="AQ248" s="24" t="s">
        <v>1397</v>
      </c>
      <c r="AR248" s="24" t="s">
        <v>123</v>
      </c>
      <c r="AS248" s="24"/>
      <c r="AT248" s="24" t="e">
        <v>#N/A</v>
      </c>
      <c r="AU248" s="24" t="e">
        <v>#N/A</v>
      </c>
      <c r="AV248" s="24" t="e">
        <v>#N/A</v>
      </c>
      <c r="AW248" s="24"/>
      <c r="AX248" s="24"/>
      <c r="AY248" s="24"/>
      <c r="AZ248" s="24"/>
      <c r="BA248" s="24"/>
      <c r="BB248" s="24"/>
      <c r="BC248" s="24"/>
      <c r="BD248" s="24">
        <v>0</v>
      </c>
      <c r="BE248" s="24">
        <v>0</v>
      </c>
      <c r="BF248" s="23">
        <v>42639</v>
      </c>
      <c r="BG248" s="23">
        <v>42656</v>
      </c>
      <c r="BH248" s="23">
        <v>42719</v>
      </c>
      <c r="BI248" s="26" t="s">
        <v>127</v>
      </c>
      <c r="BJ248" s="26" t="s">
        <v>523</v>
      </c>
      <c r="BK248" s="29">
        <v>0</v>
      </c>
      <c r="BL248" s="24" t="s">
        <v>129</v>
      </c>
      <c r="BM248" s="22" t="str">
        <f ca="1">+IF(Tabla1[[#This Row],[FECHA INGRESO]]&gt;=44986,IF((TODAY()-Tabla1[[#This Row],[FECHA INGRESO]])&gt;=50,"ALERTA","TODAVÍA FALTA"),"N/A")</f>
        <v>N/A</v>
      </c>
      <c r="BN248" s="7">
        <f>IFERROR((_xlfn.DAYS(Tabla1[[#This Row],[FECHA INGRESO]],Tabla1[[#This Row],[FECHA RETIRO]]))/30,"")</f>
        <v>-17.266666666666666</v>
      </c>
    </row>
    <row r="249" spans="1:66" ht="15" customHeight="1" x14ac:dyDescent="0.35">
      <c r="A249" s="31">
        <v>1026575012</v>
      </c>
      <c r="B249" s="22" t="s">
        <v>1976</v>
      </c>
      <c r="C249" s="23">
        <v>42201</v>
      </c>
      <c r="D249" s="23" t="s">
        <v>188</v>
      </c>
      <c r="E249" s="23" t="s">
        <v>111</v>
      </c>
      <c r="F249" s="23" t="s">
        <v>70</v>
      </c>
      <c r="G249" s="24"/>
      <c r="H249" s="24">
        <v>24054651494</v>
      </c>
      <c r="I249" s="24" t="s">
        <v>95</v>
      </c>
      <c r="J249" s="24">
        <f>DATEDIF(Tabla1[[#This Row],[FECHA DE NACIMIENTO]],Tabla1[[#This Row],[FECHA ACTUAL]],"Y")</f>
        <v>30</v>
      </c>
      <c r="K249" s="24" t="s">
        <v>96</v>
      </c>
      <c r="L249" s="24" t="s">
        <v>112</v>
      </c>
      <c r="M249" s="24">
        <v>1</v>
      </c>
      <c r="N249" s="24">
        <v>1</v>
      </c>
      <c r="O249" s="24">
        <v>2</v>
      </c>
      <c r="P249" s="24" t="s">
        <v>101</v>
      </c>
      <c r="Q249" s="23">
        <v>33952</v>
      </c>
      <c r="R249" s="24" t="s">
        <v>76</v>
      </c>
      <c r="S249" s="25">
        <v>45119</v>
      </c>
      <c r="T249" s="24" t="s">
        <v>77</v>
      </c>
      <c r="U249" s="24">
        <v>3103313075</v>
      </c>
      <c r="V249" s="24" t="e">
        <v>#N/A</v>
      </c>
      <c r="W249" s="24" t="s">
        <v>1977</v>
      </c>
      <c r="X249" s="24" t="s">
        <v>1978</v>
      </c>
      <c r="Y249" s="24" t="s">
        <v>1979</v>
      </c>
      <c r="Z249" s="24" t="s">
        <v>82</v>
      </c>
      <c r="AA249" s="24">
        <v>3124807301</v>
      </c>
      <c r="AB249" s="24" t="s">
        <v>77</v>
      </c>
      <c r="AC249" s="24" t="s">
        <v>77</v>
      </c>
      <c r="AD249" s="24" t="s">
        <v>77</v>
      </c>
      <c r="AE249" s="26" t="s">
        <v>151</v>
      </c>
      <c r="AF249" s="26"/>
      <c r="AG249" s="26"/>
      <c r="AH249" s="27" t="s">
        <v>184</v>
      </c>
      <c r="AI249" s="27" t="s">
        <v>279</v>
      </c>
      <c r="AJ249" s="27" t="s">
        <v>279</v>
      </c>
      <c r="AK249" s="24" t="s">
        <v>121</v>
      </c>
      <c r="AL249" s="24"/>
      <c r="AM249" s="23">
        <v>42201</v>
      </c>
      <c r="AN249" s="28">
        <v>672750</v>
      </c>
      <c r="AO249" s="28">
        <f t="shared" si="3"/>
        <v>140606</v>
      </c>
      <c r="AP249" s="24"/>
      <c r="AQ249" s="24"/>
      <c r="AR249" s="24"/>
      <c r="AS249" s="24"/>
      <c r="AT249" s="24" t="e">
        <v>#N/A</v>
      </c>
      <c r="AU249" s="24" t="e">
        <v>#N/A</v>
      </c>
      <c r="AV249" s="24" t="e">
        <v>#N/A</v>
      </c>
      <c r="AW249" s="24"/>
      <c r="AX249" s="24"/>
      <c r="AY249" s="24" t="s">
        <v>1980</v>
      </c>
      <c r="AZ249" s="24" t="s">
        <v>1981</v>
      </c>
      <c r="BA249" s="24"/>
      <c r="BB249" s="24"/>
      <c r="BC249" s="24"/>
      <c r="BD249" s="24">
        <v>0</v>
      </c>
      <c r="BE249" s="24">
        <v>0</v>
      </c>
      <c r="BF249" s="23"/>
      <c r="BG249" s="23"/>
      <c r="BH249" s="23">
        <v>42336</v>
      </c>
      <c r="BI249" s="26"/>
      <c r="BJ249" s="26"/>
      <c r="BK249" s="29">
        <v>0</v>
      </c>
      <c r="BL249" s="24" t="s">
        <v>129</v>
      </c>
      <c r="BM249" s="22" t="str">
        <f ca="1">+IF(Tabla1[[#This Row],[FECHA INGRESO]]&gt;=44986,IF((TODAY()-Tabla1[[#This Row],[FECHA INGRESO]])&gt;=50,"ALERTA","TODAVÍA FALTA"),"N/A")</f>
        <v>N/A</v>
      </c>
      <c r="BN249" s="7">
        <f>IFERROR((_xlfn.DAYS(Tabla1[[#This Row],[FECHA INGRESO]],Tabla1[[#This Row],[FECHA RETIRO]]))/30,"")</f>
        <v>-4.5</v>
      </c>
    </row>
    <row r="250" spans="1:66" ht="15" customHeight="1" x14ac:dyDescent="0.35">
      <c r="A250" s="31">
        <v>40942410</v>
      </c>
      <c r="B250" s="22" t="s">
        <v>1982</v>
      </c>
      <c r="C250" s="23">
        <v>42201</v>
      </c>
      <c r="D250" s="23" t="s">
        <v>266</v>
      </c>
      <c r="E250" s="23" t="s">
        <v>111</v>
      </c>
      <c r="F250" s="23" t="s">
        <v>70</v>
      </c>
      <c r="G250" s="24"/>
      <c r="H250" s="24">
        <v>24054498011</v>
      </c>
      <c r="I250" s="24" t="s">
        <v>95</v>
      </c>
      <c r="J250" s="24">
        <f>DATEDIF(Tabla1[[#This Row],[FECHA DE NACIMIENTO]],Tabla1[[#This Row],[FECHA ACTUAL]],"Y")</f>
        <v>39</v>
      </c>
      <c r="K250" s="24" t="s">
        <v>73</v>
      </c>
      <c r="L250" s="24" t="s">
        <v>112</v>
      </c>
      <c r="M250" s="24" t="s">
        <v>77</v>
      </c>
      <c r="N250" s="24" t="s">
        <v>77</v>
      </c>
      <c r="O250" s="24">
        <v>3</v>
      </c>
      <c r="P250" s="24" t="s">
        <v>101</v>
      </c>
      <c r="Q250" s="23">
        <v>30832</v>
      </c>
      <c r="R250" s="24" t="s">
        <v>1983</v>
      </c>
      <c r="S250" s="25">
        <v>45119</v>
      </c>
      <c r="T250" s="24" t="s">
        <v>77</v>
      </c>
      <c r="U250" s="24">
        <v>3104412717</v>
      </c>
      <c r="V250" s="24" t="s">
        <v>1984</v>
      </c>
      <c r="W250" s="24" t="s">
        <v>1985</v>
      </c>
      <c r="X250" s="24" t="s">
        <v>1986</v>
      </c>
      <c r="Y250" s="24" t="s">
        <v>1987</v>
      </c>
      <c r="Z250" s="24" t="s">
        <v>1597</v>
      </c>
      <c r="AA250" s="24">
        <v>3057067096</v>
      </c>
      <c r="AB250" s="24" t="s">
        <v>77</v>
      </c>
      <c r="AC250" s="24" t="s">
        <v>77</v>
      </c>
      <c r="AD250" s="24" t="s">
        <v>77</v>
      </c>
      <c r="AE250" s="26" t="s">
        <v>256</v>
      </c>
      <c r="AF250" s="26"/>
      <c r="AG250" s="26" t="s">
        <v>1988</v>
      </c>
      <c r="AH250" s="27" t="s">
        <v>1106</v>
      </c>
      <c r="AI250" s="27" t="s">
        <v>70</v>
      </c>
      <c r="AJ250" s="27" t="s">
        <v>70</v>
      </c>
      <c r="AK250" s="24" t="s">
        <v>121</v>
      </c>
      <c r="AL250" s="24"/>
      <c r="AM250" s="23">
        <v>42201</v>
      </c>
      <c r="AN250" s="28">
        <v>2070000</v>
      </c>
      <c r="AO250" s="28">
        <f t="shared" si="3"/>
        <v>140606</v>
      </c>
      <c r="AP250" s="24"/>
      <c r="AQ250" s="24"/>
      <c r="AR250" s="24"/>
      <c r="AS250" s="24"/>
      <c r="AT250" s="24" t="e">
        <v>#N/A</v>
      </c>
      <c r="AU250" s="24" t="e">
        <v>#N/A</v>
      </c>
      <c r="AV250" s="24" t="e">
        <v>#N/A</v>
      </c>
      <c r="AW250" s="24"/>
      <c r="AX250" s="24"/>
      <c r="AY250" s="24"/>
      <c r="AZ250" s="24"/>
      <c r="BA250" s="24"/>
      <c r="BB250" s="24"/>
      <c r="BC250" s="24"/>
      <c r="BD250" s="24">
        <v>0</v>
      </c>
      <c r="BE250" s="24">
        <v>1</v>
      </c>
      <c r="BF250" s="23"/>
      <c r="BG250" s="23"/>
      <c r="BH250" s="23">
        <v>42559</v>
      </c>
      <c r="BI250" s="26"/>
      <c r="BJ250" s="26"/>
      <c r="BK250" s="29">
        <v>0</v>
      </c>
      <c r="BL250" s="24" t="s">
        <v>129</v>
      </c>
      <c r="BM250" s="22" t="str">
        <f ca="1">+IF(Tabla1[[#This Row],[FECHA INGRESO]]&gt;=44986,IF((TODAY()-Tabla1[[#This Row],[FECHA INGRESO]])&gt;=50,"ALERTA","TODAVÍA FALTA"),"N/A")</f>
        <v>N/A</v>
      </c>
      <c r="BN250" s="7">
        <f>IFERROR((_xlfn.DAYS(Tabla1[[#This Row],[FECHA INGRESO]],Tabla1[[#This Row],[FECHA RETIRO]]))/30,"")</f>
        <v>-11.933333333333334</v>
      </c>
    </row>
    <row r="251" spans="1:66" ht="15" customHeight="1" x14ac:dyDescent="0.35">
      <c r="A251" s="31">
        <v>1018477028</v>
      </c>
      <c r="B251" s="22" t="s">
        <v>1989</v>
      </c>
      <c r="C251" s="23">
        <v>42201</v>
      </c>
      <c r="D251" s="23" t="s">
        <v>266</v>
      </c>
      <c r="E251" s="24" t="s">
        <v>94</v>
      </c>
      <c r="F251" s="23" t="s">
        <v>70</v>
      </c>
      <c r="G251" s="24" t="s">
        <v>1990</v>
      </c>
      <c r="H251" s="24">
        <v>24054635810</v>
      </c>
      <c r="I251" s="24" t="s">
        <v>95</v>
      </c>
      <c r="J251" s="24">
        <f>DATEDIF(Tabla1[[#This Row],[FECHA DE NACIMIENTO]],Tabla1[[#This Row],[FECHA ACTUAL]],"Y")</f>
        <v>28</v>
      </c>
      <c r="K251" s="24" t="s">
        <v>73</v>
      </c>
      <c r="L251" s="24" t="s">
        <v>234</v>
      </c>
      <c r="M251" s="24">
        <v>1</v>
      </c>
      <c r="N251" s="24">
        <v>1</v>
      </c>
      <c r="O251" s="24">
        <v>2</v>
      </c>
      <c r="P251" s="24" t="s">
        <v>101</v>
      </c>
      <c r="Q251" s="23">
        <v>34855</v>
      </c>
      <c r="R251" s="24" t="s">
        <v>76</v>
      </c>
      <c r="S251" s="25">
        <v>45119</v>
      </c>
      <c r="T251" s="24" t="s">
        <v>77</v>
      </c>
      <c r="U251" s="24">
        <v>3115848189</v>
      </c>
      <c r="V251" s="24" t="s">
        <v>1991</v>
      </c>
      <c r="W251" s="24" t="s">
        <v>1992</v>
      </c>
      <c r="X251" s="24" t="s">
        <v>586</v>
      </c>
      <c r="Y251" s="24" t="s">
        <v>1993</v>
      </c>
      <c r="Z251" s="24" t="s">
        <v>117</v>
      </c>
      <c r="AA251" s="24">
        <v>3142262954</v>
      </c>
      <c r="AB251" s="24" t="s">
        <v>77</v>
      </c>
      <c r="AC251" s="24" t="s">
        <v>77</v>
      </c>
      <c r="AD251" s="24" t="s">
        <v>77</v>
      </c>
      <c r="AE251" s="26" t="s">
        <v>183</v>
      </c>
      <c r="AF251" s="26" t="s">
        <v>1994</v>
      </c>
      <c r="AG251" s="26"/>
      <c r="AH251" s="27" t="s">
        <v>460</v>
      </c>
      <c r="AI251" s="27" t="s">
        <v>165</v>
      </c>
      <c r="AJ251" s="27" t="s">
        <v>165</v>
      </c>
      <c r="AK251" s="24" t="s">
        <v>121</v>
      </c>
      <c r="AL251" s="24" t="s">
        <v>90</v>
      </c>
      <c r="AM251" s="23">
        <v>42201</v>
      </c>
      <c r="AN251" s="28">
        <v>879750</v>
      </c>
      <c r="AO251" s="28">
        <f t="shared" si="3"/>
        <v>140606</v>
      </c>
      <c r="AP251" s="24">
        <v>42460</v>
      </c>
      <c r="AQ251" s="24" t="s">
        <v>1028</v>
      </c>
      <c r="AR251" s="24" t="s">
        <v>1903</v>
      </c>
      <c r="AS251" s="24">
        <v>3.99</v>
      </c>
      <c r="AT251" s="24">
        <v>77</v>
      </c>
      <c r="AU251" s="24" t="e">
        <v>#N/A</v>
      </c>
      <c r="AV251" s="24" t="e">
        <v>#N/A</v>
      </c>
      <c r="AW251" s="24"/>
      <c r="AX251" s="24"/>
      <c r="AY251" s="24"/>
      <c r="AZ251" s="24"/>
      <c r="BA251" s="24"/>
      <c r="BB251" s="24"/>
      <c r="BC251" s="24"/>
      <c r="BD251" s="24">
        <v>0</v>
      </c>
      <c r="BE251" s="24">
        <v>0</v>
      </c>
      <c r="BF251" s="23" t="s">
        <v>1995</v>
      </c>
      <c r="BG251" s="23" t="s">
        <v>1996</v>
      </c>
      <c r="BH251" s="23">
        <v>43264</v>
      </c>
      <c r="BI251" s="26" t="s">
        <v>127</v>
      </c>
      <c r="BJ251" s="26" t="s">
        <v>1165</v>
      </c>
      <c r="BK251" s="29">
        <v>386042</v>
      </c>
      <c r="BL251" s="24" t="s">
        <v>129</v>
      </c>
      <c r="BM251" s="22" t="str">
        <f ca="1">+IF(Tabla1[[#This Row],[FECHA INGRESO]]&gt;=44986,IF((TODAY()-Tabla1[[#This Row],[FECHA INGRESO]])&gt;=50,"ALERTA","TODAVÍA FALTA"),"N/A")</f>
        <v>N/A</v>
      </c>
      <c r="BN251" s="7">
        <f>IFERROR((_xlfn.DAYS(Tabla1[[#This Row],[FECHA INGRESO]],Tabla1[[#This Row],[FECHA RETIRO]]))/30,"")</f>
        <v>-35.43333333333333</v>
      </c>
    </row>
    <row r="252" spans="1:66" ht="15" customHeight="1" x14ac:dyDescent="0.35">
      <c r="A252" s="31">
        <v>1014213480</v>
      </c>
      <c r="B252" s="22" t="s">
        <v>1997</v>
      </c>
      <c r="C252" s="23">
        <v>42206</v>
      </c>
      <c r="D252" s="23" t="s">
        <v>157</v>
      </c>
      <c r="E252" s="23" t="s">
        <v>111</v>
      </c>
      <c r="F252" s="23" t="s">
        <v>70</v>
      </c>
      <c r="G252" s="24"/>
      <c r="H252" s="24">
        <v>24054692402</v>
      </c>
      <c r="I252" s="24" t="s">
        <v>95</v>
      </c>
      <c r="J252" s="24">
        <f>DATEDIF(Tabla1[[#This Row],[FECHA DE NACIMIENTO]],Tabla1[[#This Row],[FECHA ACTUAL]],"Y")</f>
        <v>32</v>
      </c>
      <c r="K252" s="24" t="s">
        <v>320</v>
      </c>
      <c r="L252" s="24" t="s">
        <v>74</v>
      </c>
      <c r="M252" s="24">
        <v>1</v>
      </c>
      <c r="N252" s="24">
        <v>1</v>
      </c>
      <c r="O252" s="24">
        <v>2</v>
      </c>
      <c r="P252" s="24" t="s">
        <v>101</v>
      </c>
      <c r="Q252" s="23">
        <v>33092</v>
      </c>
      <c r="R252" s="24"/>
      <c r="S252" s="25">
        <v>45119</v>
      </c>
      <c r="T252" s="24">
        <v>4358598</v>
      </c>
      <c r="U252" s="24">
        <v>3112695905</v>
      </c>
      <c r="V252" s="24" t="s">
        <v>1998</v>
      </c>
      <c r="W252" s="24" t="s">
        <v>1999</v>
      </c>
      <c r="X252" s="24" t="s">
        <v>115</v>
      </c>
      <c r="Y252" s="24" t="s">
        <v>2000</v>
      </c>
      <c r="Z252" s="24" t="s">
        <v>82</v>
      </c>
      <c r="AA252" s="24">
        <v>3114424261</v>
      </c>
      <c r="AB252" s="24" t="s">
        <v>77</v>
      </c>
      <c r="AC252" s="24" t="s">
        <v>77</v>
      </c>
      <c r="AD252" s="24" t="s">
        <v>77</v>
      </c>
      <c r="AE252" s="26" t="s">
        <v>183</v>
      </c>
      <c r="AF252" s="26" t="s">
        <v>2001</v>
      </c>
      <c r="AG252" s="26"/>
      <c r="AH252" s="27" t="s">
        <v>184</v>
      </c>
      <c r="AI252" s="27" t="s">
        <v>185</v>
      </c>
      <c r="AJ252" s="27" t="s">
        <v>185</v>
      </c>
      <c r="AK252" s="24" t="s">
        <v>121</v>
      </c>
      <c r="AL252" s="24"/>
      <c r="AM252" s="23">
        <v>42206</v>
      </c>
      <c r="AN252" s="28">
        <v>776250</v>
      </c>
      <c r="AO252" s="28">
        <f t="shared" si="3"/>
        <v>140606</v>
      </c>
      <c r="AP252" s="24"/>
      <c r="AQ252" s="24"/>
      <c r="AR252" s="24"/>
      <c r="AS252" s="24"/>
      <c r="AT252" s="24" t="e">
        <v>#N/A</v>
      </c>
      <c r="AU252" s="24" t="e">
        <v>#N/A</v>
      </c>
      <c r="AV252" s="24" t="e">
        <v>#N/A</v>
      </c>
      <c r="AW252" s="24"/>
      <c r="AX252" s="24"/>
      <c r="AY252" s="24" t="s">
        <v>2002</v>
      </c>
      <c r="AZ252" s="24" t="s">
        <v>2003</v>
      </c>
      <c r="BA252" s="24"/>
      <c r="BB252" s="24"/>
      <c r="BC252" s="24"/>
      <c r="BD252" s="24">
        <v>0</v>
      </c>
      <c r="BE252" s="24">
        <v>0</v>
      </c>
      <c r="BF252" s="23"/>
      <c r="BG252" s="23"/>
      <c r="BH252" s="23">
        <v>42457</v>
      </c>
      <c r="BI252" s="26"/>
      <c r="BJ252" s="26"/>
      <c r="BK252" s="29">
        <v>0</v>
      </c>
      <c r="BL252" s="24" t="s">
        <v>129</v>
      </c>
      <c r="BM252" s="22" t="str">
        <f ca="1">+IF(Tabla1[[#This Row],[FECHA INGRESO]]&gt;=44986,IF((TODAY()-Tabla1[[#This Row],[FECHA INGRESO]])&gt;=50,"ALERTA","TODAVÍA FALTA"),"N/A")</f>
        <v>N/A</v>
      </c>
      <c r="BN252" s="7">
        <f>IFERROR((_xlfn.DAYS(Tabla1[[#This Row],[FECHA INGRESO]],Tabla1[[#This Row],[FECHA RETIRO]]))/30,"")</f>
        <v>-8.3666666666666671</v>
      </c>
    </row>
    <row r="253" spans="1:66" ht="15" customHeight="1" x14ac:dyDescent="0.35">
      <c r="A253" s="31">
        <v>1024510439</v>
      </c>
      <c r="B253" s="22" t="s">
        <v>2004</v>
      </c>
      <c r="C253" s="23">
        <v>42206</v>
      </c>
      <c r="D253" s="23" t="s">
        <v>188</v>
      </c>
      <c r="E253" s="23" t="s">
        <v>111</v>
      </c>
      <c r="F253" s="23" t="s">
        <v>70</v>
      </c>
      <c r="G253" s="24"/>
      <c r="H253" s="24">
        <v>24054726172</v>
      </c>
      <c r="I253" s="24" t="s">
        <v>95</v>
      </c>
      <c r="J253" s="24">
        <f>DATEDIF(Tabla1[[#This Row],[FECHA DE NACIMIENTO]],Tabla1[[#This Row],[FECHA ACTUAL]],"Y")</f>
        <v>32</v>
      </c>
      <c r="K253" s="24" t="s">
        <v>320</v>
      </c>
      <c r="L253" s="24" t="s">
        <v>112</v>
      </c>
      <c r="M253" s="24">
        <v>1</v>
      </c>
      <c r="N253" s="24">
        <v>1</v>
      </c>
      <c r="O253" s="24">
        <v>2</v>
      </c>
      <c r="P253" s="24" t="s">
        <v>101</v>
      </c>
      <c r="Q253" s="23">
        <v>33163</v>
      </c>
      <c r="R253" s="24" t="s">
        <v>76</v>
      </c>
      <c r="S253" s="25">
        <v>45119</v>
      </c>
      <c r="T253" s="24">
        <v>4620837</v>
      </c>
      <c r="U253" s="24" t="s">
        <v>2005</v>
      </c>
      <c r="V253" s="24" t="e">
        <v>#N/A</v>
      </c>
      <c r="W253" s="24" t="s">
        <v>2006</v>
      </c>
      <c r="X253" s="24" t="s">
        <v>2007</v>
      </c>
      <c r="Y253" s="24" t="s">
        <v>2008</v>
      </c>
      <c r="Z253" s="24" t="s">
        <v>117</v>
      </c>
      <c r="AA253" s="24">
        <v>3183137890</v>
      </c>
      <c r="AB253" s="24" t="s">
        <v>77</v>
      </c>
      <c r="AC253" s="24" t="s">
        <v>77</v>
      </c>
      <c r="AD253" s="24" t="s">
        <v>77</v>
      </c>
      <c r="AE253" s="26" t="s">
        <v>151</v>
      </c>
      <c r="AF253" s="26"/>
      <c r="AG253" s="26"/>
      <c r="AH253" s="27" t="s">
        <v>184</v>
      </c>
      <c r="AI253" s="27" t="s">
        <v>164</v>
      </c>
      <c r="AJ253" s="27" t="s">
        <v>164</v>
      </c>
      <c r="AK253" s="24" t="s">
        <v>121</v>
      </c>
      <c r="AL253" s="24"/>
      <c r="AM253" s="23">
        <v>42206</v>
      </c>
      <c r="AN253" s="28">
        <v>672750</v>
      </c>
      <c r="AO253" s="28">
        <f t="shared" si="3"/>
        <v>140606</v>
      </c>
      <c r="AP253" s="24"/>
      <c r="AQ253" s="24"/>
      <c r="AR253" s="24"/>
      <c r="AS253" s="24"/>
      <c r="AT253" s="24" t="e">
        <v>#N/A</v>
      </c>
      <c r="AU253" s="24" t="e">
        <v>#N/A</v>
      </c>
      <c r="AV253" s="24" t="e">
        <v>#N/A</v>
      </c>
      <c r="AW253" s="24"/>
      <c r="AX253" s="24"/>
      <c r="AY253" s="24" t="s">
        <v>2009</v>
      </c>
      <c r="AZ253" s="24"/>
      <c r="BA253" s="24"/>
      <c r="BB253" s="24"/>
      <c r="BC253" s="24"/>
      <c r="BD253" s="24">
        <v>0</v>
      </c>
      <c r="BE253" s="24">
        <v>0</v>
      </c>
      <c r="BF253" s="23"/>
      <c r="BG253" s="23"/>
      <c r="BH253" s="23">
        <v>42255</v>
      </c>
      <c r="BI253" s="26"/>
      <c r="BJ253" s="26"/>
      <c r="BK253" s="29">
        <v>0</v>
      </c>
      <c r="BL253" s="24" t="s">
        <v>129</v>
      </c>
      <c r="BM253" s="22" t="str">
        <f ca="1">+IF(Tabla1[[#This Row],[FECHA INGRESO]]&gt;=44986,IF((TODAY()-Tabla1[[#This Row],[FECHA INGRESO]])&gt;=50,"ALERTA","TODAVÍA FALTA"),"N/A")</f>
        <v>N/A</v>
      </c>
      <c r="BN253" s="7">
        <f>IFERROR((_xlfn.DAYS(Tabla1[[#This Row],[FECHA INGRESO]],Tabla1[[#This Row],[FECHA RETIRO]]))/30,"")</f>
        <v>-1.6333333333333333</v>
      </c>
    </row>
    <row r="254" spans="1:66" ht="15" customHeight="1" x14ac:dyDescent="0.35">
      <c r="A254" s="31">
        <v>52098908</v>
      </c>
      <c r="B254" s="22" t="s">
        <v>2010</v>
      </c>
      <c r="C254" s="23">
        <v>42208</v>
      </c>
      <c r="D254" s="23" t="s">
        <v>188</v>
      </c>
      <c r="E254" s="23" t="s">
        <v>111</v>
      </c>
      <c r="F254" s="23" t="s">
        <v>70</v>
      </c>
      <c r="G254" s="24"/>
      <c r="H254" s="24">
        <v>24054760158</v>
      </c>
      <c r="I254" s="24" t="s">
        <v>95</v>
      </c>
      <c r="J254" s="24">
        <f>DATEDIF(Tabla1[[#This Row],[FECHA DE NACIMIENTO]],Tabla1[[#This Row],[FECHA ACTUAL]],"Y")</f>
        <v>51</v>
      </c>
      <c r="K254" s="24" t="s">
        <v>320</v>
      </c>
      <c r="L254" s="24" t="s">
        <v>74</v>
      </c>
      <c r="M254" s="24">
        <v>2</v>
      </c>
      <c r="N254" s="24">
        <v>2</v>
      </c>
      <c r="O254" s="24">
        <v>3</v>
      </c>
      <c r="P254" s="24" t="s">
        <v>101</v>
      </c>
      <c r="Q254" s="23">
        <v>26152</v>
      </c>
      <c r="R254" s="24" t="s">
        <v>76</v>
      </c>
      <c r="S254" s="25">
        <v>45119</v>
      </c>
      <c r="T254" s="24">
        <v>4790244</v>
      </c>
      <c r="U254" s="24" t="s">
        <v>2011</v>
      </c>
      <c r="V254" s="24" t="s">
        <v>2012</v>
      </c>
      <c r="W254" s="24" t="s">
        <v>2013</v>
      </c>
      <c r="X254" s="24" t="s">
        <v>2014</v>
      </c>
      <c r="Y254" s="24" t="s">
        <v>2015</v>
      </c>
      <c r="Z254" s="24" t="s">
        <v>150</v>
      </c>
      <c r="AA254" s="24">
        <v>3208024163</v>
      </c>
      <c r="AB254" s="24" t="s">
        <v>77</v>
      </c>
      <c r="AC254" s="24" t="s">
        <v>77</v>
      </c>
      <c r="AD254" s="24" t="s">
        <v>77</v>
      </c>
      <c r="AE254" s="26" t="s">
        <v>183</v>
      </c>
      <c r="AF254" s="26" t="s">
        <v>671</v>
      </c>
      <c r="AG254" s="26"/>
      <c r="AH254" s="27" t="s">
        <v>184</v>
      </c>
      <c r="AI254" s="27" t="s">
        <v>185</v>
      </c>
      <c r="AJ254" s="27" t="s">
        <v>185</v>
      </c>
      <c r="AK254" s="24" t="s">
        <v>121</v>
      </c>
      <c r="AL254" s="24" t="s">
        <v>90</v>
      </c>
      <c r="AM254" s="23">
        <v>42208</v>
      </c>
      <c r="AN254" s="28">
        <v>776250</v>
      </c>
      <c r="AO254" s="28">
        <f t="shared" si="3"/>
        <v>140606</v>
      </c>
      <c r="AP254" s="24"/>
      <c r="AQ254" s="24" t="s">
        <v>412</v>
      </c>
      <c r="AR254" s="24" t="s">
        <v>1578</v>
      </c>
      <c r="AS254" s="24"/>
      <c r="AT254" s="24" t="e">
        <v>#N/A</v>
      </c>
      <c r="AU254" s="24" t="e">
        <v>#N/A</v>
      </c>
      <c r="AV254" s="24" t="e">
        <v>#N/A</v>
      </c>
      <c r="AW254" s="24"/>
      <c r="AX254" s="24"/>
      <c r="AY254" s="24" t="s">
        <v>2016</v>
      </c>
      <c r="AZ254" s="24"/>
      <c r="BA254" s="24"/>
      <c r="BB254" s="24"/>
      <c r="BC254" s="24"/>
      <c r="BD254" s="24">
        <v>0</v>
      </c>
      <c r="BE254" s="24">
        <v>1</v>
      </c>
      <c r="BF254" s="23"/>
      <c r="BG254" s="23"/>
      <c r="BH254" s="23">
        <v>42742</v>
      </c>
      <c r="BI254" s="26" t="s">
        <v>127</v>
      </c>
      <c r="BJ254" s="26" t="s">
        <v>354</v>
      </c>
      <c r="BK254" s="29">
        <v>0</v>
      </c>
      <c r="BL254" s="24" t="s">
        <v>129</v>
      </c>
      <c r="BM254" s="22" t="str">
        <f ca="1">+IF(Tabla1[[#This Row],[FECHA INGRESO]]&gt;=44986,IF((TODAY()-Tabla1[[#This Row],[FECHA INGRESO]])&gt;=50,"ALERTA","TODAVÍA FALTA"),"N/A")</f>
        <v>N/A</v>
      </c>
      <c r="BN254" s="7">
        <f>IFERROR((_xlfn.DAYS(Tabla1[[#This Row],[FECHA INGRESO]],Tabla1[[#This Row],[FECHA RETIRO]]))/30,"")</f>
        <v>-17.8</v>
      </c>
    </row>
    <row r="255" spans="1:66" ht="15" customHeight="1" x14ac:dyDescent="0.35">
      <c r="A255" s="31">
        <v>53093921</v>
      </c>
      <c r="B255" s="22" t="s">
        <v>2017</v>
      </c>
      <c r="C255" s="23">
        <v>42219</v>
      </c>
      <c r="D255" s="23" t="s">
        <v>93</v>
      </c>
      <c r="E255" s="23" t="s">
        <v>111</v>
      </c>
      <c r="F255" s="23" t="s">
        <v>70</v>
      </c>
      <c r="G255" s="24"/>
      <c r="H255" s="24">
        <v>24054959787</v>
      </c>
      <c r="I255" s="24" t="s">
        <v>95</v>
      </c>
      <c r="J255" s="24">
        <f>DATEDIF(Tabla1[[#This Row],[FECHA DE NACIMIENTO]],Tabla1[[#This Row],[FECHA ACTUAL]],"Y")</f>
        <v>38</v>
      </c>
      <c r="K255" s="24" t="s">
        <v>1020</v>
      </c>
      <c r="L255" s="24" t="s">
        <v>234</v>
      </c>
      <c r="M255" s="24">
        <v>1</v>
      </c>
      <c r="N255" s="24">
        <v>1</v>
      </c>
      <c r="O255" s="24">
        <v>2</v>
      </c>
      <c r="P255" s="24" t="s">
        <v>101</v>
      </c>
      <c r="Q255" s="23">
        <v>31076</v>
      </c>
      <c r="R255" s="24" t="s">
        <v>76</v>
      </c>
      <c r="S255" s="25">
        <v>45119</v>
      </c>
      <c r="T255" s="24" t="s">
        <v>77</v>
      </c>
      <c r="U255" s="24" t="s">
        <v>2018</v>
      </c>
      <c r="V255" s="24" t="s">
        <v>2019</v>
      </c>
      <c r="W255" s="24" t="s">
        <v>2020</v>
      </c>
      <c r="X255" s="24" t="s">
        <v>2021</v>
      </c>
      <c r="Y255" s="24" t="s">
        <v>2022</v>
      </c>
      <c r="Z255" s="24" t="s">
        <v>285</v>
      </c>
      <c r="AA255" s="24" t="s">
        <v>2023</v>
      </c>
      <c r="AB255" s="24" t="s">
        <v>77</v>
      </c>
      <c r="AC255" s="24" t="s">
        <v>77</v>
      </c>
      <c r="AD255" s="24" t="s">
        <v>77</v>
      </c>
      <c r="AE255" s="26" t="s">
        <v>84</v>
      </c>
      <c r="AF255" s="26"/>
      <c r="AG255" s="26" t="s">
        <v>2024</v>
      </c>
      <c r="AH255" s="27" t="s">
        <v>2025</v>
      </c>
      <c r="AI255" s="27" t="s">
        <v>312</v>
      </c>
      <c r="AJ255" s="27" t="s">
        <v>312</v>
      </c>
      <c r="AK255" s="24" t="s">
        <v>89</v>
      </c>
      <c r="AL255" s="24"/>
      <c r="AM255" s="23">
        <v>42219</v>
      </c>
      <c r="AN255" s="28">
        <v>1811250</v>
      </c>
      <c r="AO255" s="28">
        <f t="shared" si="3"/>
        <v>140606</v>
      </c>
      <c r="AP255" s="24"/>
      <c r="AQ255" s="24"/>
      <c r="AR255" s="24" t="s">
        <v>2026</v>
      </c>
      <c r="AS255" s="24"/>
      <c r="AT255" s="24" t="e">
        <v>#N/A</v>
      </c>
      <c r="AU255" s="24" t="e">
        <v>#N/A</v>
      </c>
      <c r="AV255" s="24" t="e">
        <v>#N/A</v>
      </c>
      <c r="AW255" s="24"/>
      <c r="AX255" s="24"/>
      <c r="AY255" s="24"/>
      <c r="AZ255" s="24"/>
      <c r="BA255" s="24"/>
      <c r="BB255" s="24"/>
      <c r="BC255" s="24"/>
      <c r="BD255" s="24">
        <v>0</v>
      </c>
      <c r="BE255" s="24">
        <v>1</v>
      </c>
      <c r="BF255" s="23"/>
      <c r="BG255" s="23"/>
      <c r="BH255" s="23">
        <v>42732</v>
      </c>
      <c r="BI255" s="26" t="s">
        <v>127</v>
      </c>
      <c r="BJ255" s="26" t="s">
        <v>273</v>
      </c>
      <c r="BK255" s="29">
        <v>0</v>
      </c>
      <c r="BL255" s="24" t="s">
        <v>129</v>
      </c>
      <c r="BM255" s="22" t="str">
        <f ca="1">+IF(Tabla1[[#This Row],[FECHA INGRESO]]&gt;=44986,IF((TODAY()-Tabla1[[#This Row],[FECHA INGRESO]])&gt;=50,"ALERTA","TODAVÍA FALTA"),"N/A")</f>
        <v>N/A</v>
      </c>
      <c r="BN255" s="7">
        <f>IFERROR((_xlfn.DAYS(Tabla1[[#This Row],[FECHA INGRESO]],Tabla1[[#This Row],[FECHA RETIRO]]))/30,"")</f>
        <v>-17.100000000000001</v>
      </c>
    </row>
    <row r="256" spans="1:66" ht="15" customHeight="1" x14ac:dyDescent="0.35">
      <c r="A256" s="31">
        <v>79884710</v>
      </c>
      <c r="B256" s="22" t="s">
        <v>2027</v>
      </c>
      <c r="C256" s="23">
        <v>42235</v>
      </c>
      <c r="D256" s="23" t="s">
        <v>93</v>
      </c>
      <c r="E256" s="24" t="s">
        <v>94</v>
      </c>
      <c r="F256" s="23" t="s">
        <v>70</v>
      </c>
      <c r="G256" s="24"/>
      <c r="H256" s="24">
        <v>24055402424</v>
      </c>
      <c r="I256" s="24" t="s">
        <v>72</v>
      </c>
      <c r="J256" s="24">
        <f>DATEDIF(Tabla1[[#This Row],[FECHA DE NACIMIENTO]],Tabla1[[#This Row],[FECHA ACTUAL]],"Y")</f>
        <v>45</v>
      </c>
      <c r="K256" s="24" t="s">
        <v>73</v>
      </c>
      <c r="L256" s="24" t="s">
        <v>206</v>
      </c>
      <c r="M256" s="24">
        <v>1</v>
      </c>
      <c r="N256" s="24">
        <v>2</v>
      </c>
      <c r="O256" s="24">
        <v>3</v>
      </c>
      <c r="P256" s="24" t="s">
        <v>101</v>
      </c>
      <c r="Q256" s="23">
        <v>28392</v>
      </c>
      <c r="R256" s="24" t="s">
        <v>76</v>
      </c>
      <c r="S256" s="25">
        <v>45119</v>
      </c>
      <c r="T256" s="24">
        <v>2659039</v>
      </c>
      <c r="U256" s="24" t="s">
        <v>2028</v>
      </c>
      <c r="V256" s="24" t="s">
        <v>2029</v>
      </c>
      <c r="W256" s="24" t="s">
        <v>2030</v>
      </c>
      <c r="X256" s="24" t="s">
        <v>2031</v>
      </c>
      <c r="Y256" s="24" t="s">
        <v>2032</v>
      </c>
      <c r="Z256" s="24" t="s">
        <v>117</v>
      </c>
      <c r="AA256" s="24" t="s">
        <v>2033</v>
      </c>
      <c r="AB256" s="24" t="s">
        <v>77</v>
      </c>
      <c r="AC256" s="24" t="s">
        <v>77</v>
      </c>
      <c r="AD256" s="24" t="s">
        <v>77</v>
      </c>
      <c r="AE256" s="26" t="s">
        <v>183</v>
      </c>
      <c r="AF256" s="26" t="s">
        <v>2034</v>
      </c>
      <c r="AG256" s="26"/>
      <c r="AH256" s="27" t="s">
        <v>324</v>
      </c>
      <c r="AI256" s="27" t="s">
        <v>304</v>
      </c>
      <c r="AJ256" s="27" t="s">
        <v>304</v>
      </c>
      <c r="AK256" s="24" t="s">
        <v>121</v>
      </c>
      <c r="AL256" s="24"/>
      <c r="AM256" s="23">
        <v>42235</v>
      </c>
      <c r="AN256" s="28">
        <v>724500</v>
      </c>
      <c r="AO256" s="28">
        <f t="shared" si="3"/>
        <v>140606</v>
      </c>
      <c r="AP256" s="24"/>
      <c r="AQ256" s="24"/>
      <c r="AR256" s="24"/>
      <c r="AS256" s="24"/>
      <c r="AT256" s="24" t="e">
        <v>#N/A</v>
      </c>
      <c r="AU256" s="24" t="e">
        <v>#N/A</v>
      </c>
      <c r="AV256" s="24" t="e">
        <v>#N/A</v>
      </c>
      <c r="AW256" s="24"/>
      <c r="AX256" s="24"/>
      <c r="AY256" s="24"/>
      <c r="AZ256" s="24"/>
      <c r="BA256" s="24"/>
      <c r="BB256" s="24"/>
      <c r="BC256" s="24"/>
      <c r="BD256" s="24">
        <v>0</v>
      </c>
      <c r="BE256" s="24">
        <v>1</v>
      </c>
      <c r="BF256" s="23"/>
      <c r="BG256" s="23"/>
      <c r="BH256" s="23">
        <v>42682</v>
      </c>
      <c r="BI256" s="26" t="s">
        <v>127</v>
      </c>
      <c r="BJ256" s="26" t="s">
        <v>128</v>
      </c>
      <c r="BK256" s="29">
        <v>0</v>
      </c>
      <c r="BL256" s="24" t="s">
        <v>129</v>
      </c>
      <c r="BM256" s="22" t="str">
        <f ca="1">+IF(Tabla1[[#This Row],[FECHA INGRESO]]&gt;=44986,IF((TODAY()-Tabla1[[#This Row],[FECHA INGRESO]])&gt;=50,"ALERTA","TODAVÍA FALTA"),"N/A")</f>
        <v>N/A</v>
      </c>
      <c r="BN256" s="7">
        <f>IFERROR((_xlfn.DAYS(Tabla1[[#This Row],[FECHA INGRESO]],Tabla1[[#This Row],[FECHA RETIRO]]))/30,"")</f>
        <v>-14.9</v>
      </c>
    </row>
    <row r="257" spans="1:66" ht="15" customHeight="1" x14ac:dyDescent="0.35">
      <c r="A257" s="31">
        <v>1026297945</v>
      </c>
      <c r="B257" s="22" t="s">
        <v>2035</v>
      </c>
      <c r="C257" s="23">
        <v>42248</v>
      </c>
      <c r="D257" s="23" t="s">
        <v>188</v>
      </c>
      <c r="E257" s="23" t="s">
        <v>111</v>
      </c>
      <c r="F257" s="23" t="s">
        <v>70</v>
      </c>
      <c r="G257" s="24"/>
      <c r="H257" s="24">
        <v>24050958364</v>
      </c>
      <c r="I257" s="24" t="s">
        <v>72</v>
      </c>
      <c r="J257" s="24">
        <f>DATEDIF(Tabla1[[#This Row],[FECHA DE NACIMIENTO]],Tabla1[[#This Row],[FECHA ACTUAL]],"Y")</f>
        <v>26</v>
      </c>
      <c r="K257" s="24" t="s">
        <v>73</v>
      </c>
      <c r="L257" s="24" t="s">
        <v>112</v>
      </c>
      <c r="M257" s="24" t="s">
        <v>77</v>
      </c>
      <c r="N257" s="24" t="s">
        <v>77</v>
      </c>
      <c r="O257" s="24">
        <v>2</v>
      </c>
      <c r="P257" s="24" t="s">
        <v>101</v>
      </c>
      <c r="Q257" s="23">
        <v>35476</v>
      </c>
      <c r="R257" s="24" t="s">
        <v>76</v>
      </c>
      <c r="S257" s="25">
        <v>45119</v>
      </c>
      <c r="T257" s="24">
        <v>3653259</v>
      </c>
      <c r="U257" s="24">
        <v>3209296223</v>
      </c>
      <c r="V257" s="24" t="s">
        <v>2036</v>
      </c>
      <c r="W257" s="24" t="s">
        <v>2037</v>
      </c>
      <c r="X257" s="24" t="s">
        <v>2038</v>
      </c>
      <c r="Y257" s="24" t="s">
        <v>2039</v>
      </c>
      <c r="Z257" s="24" t="s">
        <v>117</v>
      </c>
      <c r="AA257" s="24">
        <v>3115608722</v>
      </c>
      <c r="AB257" s="24" t="s">
        <v>77</v>
      </c>
      <c r="AC257" s="24" t="s">
        <v>77</v>
      </c>
      <c r="AD257" s="24" t="s">
        <v>77</v>
      </c>
      <c r="AE257" s="26" t="s">
        <v>183</v>
      </c>
      <c r="AF257" s="26" t="s">
        <v>1425</v>
      </c>
      <c r="AG257" s="26"/>
      <c r="AH257" s="27" t="s">
        <v>672</v>
      </c>
      <c r="AI257" s="27" t="s">
        <v>673</v>
      </c>
      <c r="AJ257" s="27" t="s">
        <v>673</v>
      </c>
      <c r="AK257" s="24" t="s">
        <v>89</v>
      </c>
      <c r="AL257" s="24" t="s">
        <v>90</v>
      </c>
      <c r="AM257" s="23">
        <v>42235</v>
      </c>
      <c r="AN257" s="28">
        <v>828000</v>
      </c>
      <c r="AO257" s="28">
        <f t="shared" si="3"/>
        <v>140606</v>
      </c>
      <c r="AP257" s="24" t="s">
        <v>2040</v>
      </c>
      <c r="AQ257" s="24" t="s">
        <v>2041</v>
      </c>
      <c r="AR257" s="24" t="s">
        <v>139</v>
      </c>
      <c r="AS257" s="24"/>
      <c r="AT257" s="24" t="e">
        <v>#N/A</v>
      </c>
      <c r="AU257" s="24" t="e">
        <v>#N/A</v>
      </c>
      <c r="AV257" s="24" t="e">
        <v>#N/A</v>
      </c>
      <c r="AW257" s="24"/>
      <c r="AX257" s="24">
        <v>42248</v>
      </c>
      <c r="AY257" s="24" t="s">
        <v>2042</v>
      </c>
      <c r="AZ257" s="24" t="s">
        <v>2043</v>
      </c>
      <c r="BA257" s="24" t="s">
        <v>2044</v>
      </c>
      <c r="BB257" s="24"/>
      <c r="BC257" s="24"/>
      <c r="BD257" s="24">
        <v>0</v>
      </c>
      <c r="BE257" s="24">
        <v>1</v>
      </c>
      <c r="BF257" s="23"/>
      <c r="BG257" s="23"/>
      <c r="BH257" s="23">
        <v>42832</v>
      </c>
      <c r="BI257" s="26" t="s">
        <v>127</v>
      </c>
      <c r="BJ257" s="26" t="s">
        <v>337</v>
      </c>
      <c r="BK257" s="29">
        <v>0</v>
      </c>
      <c r="BL257" s="24" t="s">
        <v>129</v>
      </c>
      <c r="BM257" s="22" t="str">
        <f ca="1">+IF(Tabla1[[#This Row],[FECHA INGRESO]]&gt;=44986,IF((TODAY()-Tabla1[[#This Row],[FECHA INGRESO]])&gt;=50,"ALERTA","TODAVÍA FALTA"),"N/A")</f>
        <v>N/A</v>
      </c>
      <c r="BN257" s="7">
        <f>IFERROR((_xlfn.DAYS(Tabla1[[#This Row],[FECHA INGRESO]],Tabla1[[#This Row],[FECHA RETIRO]]))/30,"")</f>
        <v>-19.899999999999999</v>
      </c>
    </row>
    <row r="258" spans="1:66" ht="15" customHeight="1" x14ac:dyDescent="0.35">
      <c r="A258" s="31">
        <v>1014222527</v>
      </c>
      <c r="B258" s="22" t="s">
        <v>2045</v>
      </c>
      <c r="C258" s="23">
        <v>42236</v>
      </c>
      <c r="D258" s="23" t="s">
        <v>131</v>
      </c>
      <c r="E258" s="23" t="s">
        <v>1274</v>
      </c>
      <c r="F258" s="23" t="s">
        <v>70</v>
      </c>
      <c r="G258" s="24"/>
      <c r="H258" s="24">
        <v>24055443780</v>
      </c>
      <c r="I258" s="24" t="s">
        <v>95</v>
      </c>
      <c r="J258" s="24">
        <f>DATEDIF(Tabla1[[#This Row],[FECHA DE NACIMIENTO]],Tabla1[[#This Row],[FECHA ACTUAL]],"Y")</f>
        <v>32</v>
      </c>
      <c r="K258" s="24" t="s">
        <v>73</v>
      </c>
      <c r="L258" s="24" t="s">
        <v>234</v>
      </c>
      <c r="M258" s="24" t="s">
        <v>77</v>
      </c>
      <c r="N258" s="24" t="s">
        <v>77</v>
      </c>
      <c r="O258" s="24">
        <v>3</v>
      </c>
      <c r="P258" s="24" t="s">
        <v>101</v>
      </c>
      <c r="Q258" s="23">
        <v>33354</v>
      </c>
      <c r="R258" s="24"/>
      <c r="S258" s="25">
        <v>45119</v>
      </c>
      <c r="T258" s="24">
        <v>4804214</v>
      </c>
      <c r="U258" s="24" t="s">
        <v>2046</v>
      </c>
      <c r="V258" s="24" t="e">
        <v>#N/A</v>
      </c>
      <c r="W258" s="24" t="s">
        <v>2047</v>
      </c>
      <c r="X258" s="24" t="s">
        <v>2048</v>
      </c>
      <c r="Y258" s="24" t="s">
        <v>2049</v>
      </c>
      <c r="Z258" s="24" t="s">
        <v>82</v>
      </c>
      <c r="AA258" s="24">
        <v>3208748856</v>
      </c>
      <c r="AB258" s="24" t="s">
        <v>77</v>
      </c>
      <c r="AC258" s="24" t="s">
        <v>77</v>
      </c>
      <c r="AD258" s="24" t="s">
        <v>77</v>
      </c>
      <c r="AE258" s="26" t="s">
        <v>151</v>
      </c>
      <c r="AF258" s="26"/>
      <c r="AG258" s="26"/>
      <c r="AH258" s="27" t="s">
        <v>2050</v>
      </c>
      <c r="AI258" s="27" t="s">
        <v>70</v>
      </c>
      <c r="AJ258" s="27" t="s">
        <v>70</v>
      </c>
      <c r="AK258" s="24" t="s">
        <v>121</v>
      </c>
      <c r="AL258" s="24"/>
      <c r="AM258" s="23">
        <v>42236</v>
      </c>
      <c r="AN258" s="28">
        <v>724500</v>
      </c>
      <c r="AO258" s="28">
        <f t="shared" si="3"/>
        <v>140606</v>
      </c>
      <c r="AP258" s="24"/>
      <c r="AQ258" s="24"/>
      <c r="AR258" s="24"/>
      <c r="AS258" s="24"/>
      <c r="AT258" s="24" t="e">
        <v>#N/A</v>
      </c>
      <c r="AU258" s="24" t="e">
        <v>#N/A</v>
      </c>
      <c r="AV258" s="24" t="e">
        <v>#N/A</v>
      </c>
      <c r="AW258" s="24"/>
      <c r="AX258" s="24"/>
      <c r="AY258" s="24" t="s">
        <v>2051</v>
      </c>
      <c r="AZ258" s="24" t="s">
        <v>2052</v>
      </c>
      <c r="BA258" s="24"/>
      <c r="BB258" s="24"/>
      <c r="BC258" s="24"/>
      <c r="BD258" s="24">
        <v>0</v>
      </c>
      <c r="BE258" s="24">
        <v>0</v>
      </c>
      <c r="BF258" s="23"/>
      <c r="BG258" s="23"/>
      <c r="BH258" s="23">
        <v>42292</v>
      </c>
      <c r="BI258" s="26"/>
      <c r="BJ258" s="26"/>
      <c r="BK258" s="29">
        <v>0</v>
      </c>
      <c r="BL258" s="24" t="s">
        <v>129</v>
      </c>
      <c r="BM258" s="22" t="str">
        <f ca="1">+IF(Tabla1[[#This Row],[FECHA INGRESO]]&gt;=44986,IF((TODAY()-Tabla1[[#This Row],[FECHA INGRESO]])&gt;=50,"ALERTA","TODAVÍA FALTA"),"N/A")</f>
        <v>N/A</v>
      </c>
      <c r="BN258" s="7">
        <f>IFERROR((_xlfn.DAYS(Tabla1[[#This Row],[FECHA INGRESO]],Tabla1[[#This Row],[FECHA RETIRO]]))/30,"")</f>
        <v>-1.8666666666666667</v>
      </c>
    </row>
    <row r="259" spans="1:66" ht="15" customHeight="1" x14ac:dyDescent="0.35">
      <c r="A259" s="31">
        <v>1018490982</v>
      </c>
      <c r="B259" s="22" t="s">
        <v>2053</v>
      </c>
      <c r="C259" s="23">
        <v>42237</v>
      </c>
      <c r="D259" s="23" t="s">
        <v>109</v>
      </c>
      <c r="E259" s="23" t="s">
        <v>77</v>
      </c>
      <c r="F259" s="23" t="s">
        <v>70</v>
      </c>
      <c r="G259" s="24"/>
      <c r="H259" s="24">
        <v>24055479099</v>
      </c>
      <c r="I259" s="24" t="s">
        <v>72</v>
      </c>
      <c r="J259" s="24">
        <f>DATEDIF(Tabla1[[#This Row],[FECHA DE NACIMIENTO]],Tabla1[[#This Row],[FECHA ACTUAL]],"Y")</f>
        <v>26</v>
      </c>
      <c r="K259" s="24" t="s">
        <v>96</v>
      </c>
      <c r="L259" s="24" t="s">
        <v>112</v>
      </c>
      <c r="M259" s="24" t="s">
        <v>77</v>
      </c>
      <c r="N259" s="24" t="s">
        <v>77</v>
      </c>
      <c r="O259" s="24">
        <v>3</v>
      </c>
      <c r="P259" s="24" t="s">
        <v>101</v>
      </c>
      <c r="Q259" s="23">
        <v>35376</v>
      </c>
      <c r="R259" s="24"/>
      <c r="S259" s="25">
        <v>45119</v>
      </c>
      <c r="T259" s="24">
        <v>3783017</v>
      </c>
      <c r="U259" s="24" t="s">
        <v>2054</v>
      </c>
      <c r="V259" s="24" t="s">
        <v>2055</v>
      </c>
      <c r="W259" s="24" t="s">
        <v>2056</v>
      </c>
      <c r="X259" s="24" t="s">
        <v>730</v>
      </c>
      <c r="Y259" s="24" t="s">
        <v>2057</v>
      </c>
      <c r="Z259" s="24" t="s">
        <v>117</v>
      </c>
      <c r="AA259" s="24">
        <v>3203063943</v>
      </c>
      <c r="AB259" s="24" t="s">
        <v>77</v>
      </c>
      <c r="AC259" s="24" t="s">
        <v>77</v>
      </c>
      <c r="AD259" s="24" t="s">
        <v>77</v>
      </c>
      <c r="AE259" s="26" t="s">
        <v>183</v>
      </c>
      <c r="AF259" s="26" t="s">
        <v>1425</v>
      </c>
      <c r="AG259" s="26"/>
      <c r="AH259" s="27" t="s">
        <v>867</v>
      </c>
      <c r="AI259" s="27" t="s">
        <v>673</v>
      </c>
      <c r="AJ259" s="27" t="s">
        <v>673</v>
      </c>
      <c r="AK259" s="24" t="s">
        <v>89</v>
      </c>
      <c r="AL259" s="24" t="s">
        <v>868</v>
      </c>
      <c r="AM259" s="23">
        <v>42237</v>
      </c>
      <c r="AN259" s="28">
        <v>713585.92500000005</v>
      </c>
      <c r="AO259" s="28">
        <f t="shared" ref="AO259:AO322" si="4">IF(AN259&lt;=2*1160000,140606,0)</f>
        <v>140606</v>
      </c>
      <c r="AP259" s="24" t="s">
        <v>2058</v>
      </c>
      <c r="AQ259" s="24"/>
      <c r="AR259" s="24"/>
      <c r="AS259" s="24"/>
      <c r="AT259" s="24" t="e">
        <v>#N/A</v>
      </c>
      <c r="AU259" s="24" t="e">
        <v>#N/A</v>
      </c>
      <c r="AV259" s="24" t="e">
        <v>#N/A</v>
      </c>
      <c r="AW259" s="24"/>
      <c r="AX259" s="24"/>
      <c r="AY259" s="24"/>
      <c r="AZ259" s="24"/>
      <c r="BA259" s="24"/>
      <c r="BB259" s="24"/>
      <c r="BC259" s="24"/>
      <c r="BD259" s="24" t="e">
        <v>#N/A</v>
      </c>
      <c r="BE259" s="24" t="e">
        <v>#N/A</v>
      </c>
      <c r="BF259" s="23"/>
      <c r="BG259" s="23"/>
      <c r="BH259" s="23">
        <v>42721</v>
      </c>
      <c r="BI259" s="26" t="s">
        <v>127</v>
      </c>
      <c r="BJ259" s="26" t="s">
        <v>232</v>
      </c>
      <c r="BK259" s="29">
        <v>0</v>
      </c>
      <c r="BL259" s="24" t="s">
        <v>129</v>
      </c>
      <c r="BM259" s="22" t="str">
        <f ca="1">+IF(Tabla1[[#This Row],[FECHA INGRESO]]&gt;=44986,IF((TODAY()-Tabla1[[#This Row],[FECHA INGRESO]])&gt;=50,"ALERTA","TODAVÍA FALTA"),"N/A")</f>
        <v>N/A</v>
      </c>
      <c r="BN259" s="7">
        <f>IFERROR((_xlfn.DAYS(Tabla1[[#This Row],[FECHA INGRESO]],Tabla1[[#This Row],[FECHA RETIRO]]))/30,"")</f>
        <v>-16.133333333333333</v>
      </c>
    </row>
    <row r="260" spans="1:66" ht="15" customHeight="1" x14ac:dyDescent="0.35">
      <c r="A260" s="31">
        <v>1106896369</v>
      </c>
      <c r="B260" s="22" t="s">
        <v>2059</v>
      </c>
      <c r="C260" s="23">
        <v>42241</v>
      </c>
      <c r="D260" s="23" t="s">
        <v>188</v>
      </c>
      <c r="E260" s="23" t="s">
        <v>77</v>
      </c>
      <c r="F260" s="23" t="s">
        <v>70</v>
      </c>
      <c r="G260" s="24"/>
      <c r="H260" s="24">
        <v>24055581790</v>
      </c>
      <c r="I260" s="24" t="s">
        <v>95</v>
      </c>
      <c r="J260" s="24">
        <f>DATEDIF(Tabla1[[#This Row],[FECHA DE NACIMIENTO]],Tabla1[[#This Row],[FECHA ACTUAL]],"Y")</f>
        <v>28</v>
      </c>
      <c r="K260" s="24" t="s">
        <v>96</v>
      </c>
      <c r="L260" s="24" t="s">
        <v>112</v>
      </c>
      <c r="M260" s="24">
        <v>1</v>
      </c>
      <c r="N260" s="24">
        <v>1</v>
      </c>
      <c r="O260" s="24">
        <v>2</v>
      </c>
      <c r="P260" s="24" t="s">
        <v>101</v>
      </c>
      <c r="Q260" s="23">
        <v>34653</v>
      </c>
      <c r="R260" s="24"/>
      <c r="S260" s="25">
        <v>45119</v>
      </c>
      <c r="T260" s="24">
        <v>3203744266</v>
      </c>
      <c r="U260" s="24" t="s">
        <v>2060</v>
      </c>
      <c r="V260" s="24" t="s">
        <v>2061</v>
      </c>
      <c r="W260" s="24" t="s">
        <v>2062</v>
      </c>
      <c r="X260" s="24" t="s">
        <v>724</v>
      </c>
      <c r="Y260" s="24" t="s">
        <v>2063</v>
      </c>
      <c r="Z260" s="24" t="s">
        <v>162</v>
      </c>
      <c r="AA260" s="24">
        <v>3222321277</v>
      </c>
      <c r="AB260" s="24" t="s">
        <v>77</v>
      </c>
      <c r="AC260" s="24" t="s">
        <v>77</v>
      </c>
      <c r="AD260" s="24" t="s">
        <v>77</v>
      </c>
      <c r="AE260" s="26" t="s">
        <v>183</v>
      </c>
      <c r="AF260" s="26" t="s">
        <v>1425</v>
      </c>
      <c r="AG260" s="26"/>
      <c r="AH260" s="27" t="s">
        <v>867</v>
      </c>
      <c r="AI260" s="27" t="s">
        <v>673</v>
      </c>
      <c r="AJ260" s="27" t="s">
        <v>673</v>
      </c>
      <c r="AK260" s="24" t="s">
        <v>89</v>
      </c>
      <c r="AL260" s="24" t="s">
        <v>868</v>
      </c>
      <c r="AM260" s="23">
        <v>42241</v>
      </c>
      <c r="AN260" s="28">
        <v>666902.25</v>
      </c>
      <c r="AO260" s="28">
        <f t="shared" si="4"/>
        <v>140606</v>
      </c>
      <c r="AP260" s="24"/>
      <c r="AQ260" s="24"/>
      <c r="AR260" s="24"/>
      <c r="AS260" s="24"/>
      <c r="AT260" s="24" t="e">
        <v>#N/A</v>
      </c>
      <c r="AU260" s="24" t="e">
        <v>#N/A</v>
      </c>
      <c r="AV260" s="24" t="e">
        <v>#N/A</v>
      </c>
      <c r="AW260" s="24"/>
      <c r="AX260" s="24"/>
      <c r="AY260" s="24"/>
      <c r="AZ260" s="24"/>
      <c r="BA260" s="24"/>
      <c r="BB260" s="24"/>
      <c r="BC260" s="24"/>
      <c r="BD260" s="24" t="e">
        <v>#N/A</v>
      </c>
      <c r="BE260" s="24" t="e">
        <v>#N/A</v>
      </c>
      <c r="BF260" s="23"/>
      <c r="BG260" s="23"/>
      <c r="BH260" s="23">
        <v>42425</v>
      </c>
      <c r="BI260" s="26"/>
      <c r="BJ260" s="26"/>
      <c r="BK260" s="29">
        <v>0</v>
      </c>
      <c r="BL260" s="24" t="s">
        <v>129</v>
      </c>
      <c r="BM260" s="22" t="str">
        <f ca="1">+IF(Tabla1[[#This Row],[FECHA INGRESO]]&gt;=44986,IF((TODAY()-Tabla1[[#This Row],[FECHA INGRESO]])&gt;=50,"ALERTA","TODAVÍA FALTA"),"N/A")</f>
        <v>N/A</v>
      </c>
      <c r="BN260" s="7">
        <f>IFERROR((_xlfn.DAYS(Tabla1[[#This Row],[FECHA INGRESO]],Tabla1[[#This Row],[FECHA RETIRO]]))/30,"")</f>
        <v>-6.1333333333333337</v>
      </c>
    </row>
    <row r="261" spans="1:66" ht="15" customHeight="1" x14ac:dyDescent="0.35">
      <c r="A261" s="31">
        <v>1037584395</v>
      </c>
      <c r="B261" s="22" t="s">
        <v>2064</v>
      </c>
      <c r="C261" s="23">
        <v>42248</v>
      </c>
      <c r="D261" s="23" t="s">
        <v>870</v>
      </c>
      <c r="E261" s="24" t="s">
        <v>94</v>
      </c>
      <c r="F261" s="23" t="s">
        <v>70</v>
      </c>
      <c r="G261" s="24"/>
      <c r="H261" s="24">
        <v>24055814306</v>
      </c>
      <c r="I261" s="24" t="s">
        <v>95</v>
      </c>
      <c r="J261" s="24">
        <f>DATEDIF(Tabla1[[#This Row],[FECHA DE NACIMIENTO]],Tabla1[[#This Row],[FECHA ACTUAL]],"Y")</f>
        <v>35</v>
      </c>
      <c r="K261" s="24" t="s">
        <v>73</v>
      </c>
      <c r="L261" s="24" t="s">
        <v>112</v>
      </c>
      <c r="M261" s="24">
        <v>1</v>
      </c>
      <c r="N261" s="24">
        <v>1</v>
      </c>
      <c r="O261" s="24">
        <v>2</v>
      </c>
      <c r="P261" s="24" t="s">
        <v>101</v>
      </c>
      <c r="Q261" s="23">
        <v>32046</v>
      </c>
      <c r="R261" s="24" t="s">
        <v>1526</v>
      </c>
      <c r="S261" s="25">
        <v>45119</v>
      </c>
      <c r="T261" s="24">
        <v>3310763</v>
      </c>
      <c r="U261" s="24" t="s">
        <v>2065</v>
      </c>
      <c r="V261" s="24" t="s">
        <v>2066</v>
      </c>
      <c r="W261" s="24" t="s">
        <v>2067</v>
      </c>
      <c r="X261" s="24" t="s">
        <v>2068</v>
      </c>
      <c r="Y261" s="24" t="s">
        <v>2069</v>
      </c>
      <c r="Z261" s="24" t="s">
        <v>117</v>
      </c>
      <c r="AA261" s="24">
        <v>3127870382</v>
      </c>
      <c r="AB261" s="24" t="s">
        <v>77</v>
      </c>
      <c r="AC261" s="24" t="s">
        <v>77</v>
      </c>
      <c r="AD261" s="24" t="s">
        <v>77</v>
      </c>
      <c r="AE261" s="26" t="s">
        <v>183</v>
      </c>
      <c r="AF261" s="26" t="s">
        <v>103</v>
      </c>
      <c r="AG261" s="26"/>
      <c r="AH261" s="27" t="s">
        <v>184</v>
      </c>
      <c r="AI261" s="27" t="s">
        <v>515</v>
      </c>
      <c r="AJ261" s="27" t="s">
        <v>515</v>
      </c>
      <c r="AK261" s="24" t="s">
        <v>121</v>
      </c>
      <c r="AL261" s="24" t="s">
        <v>90</v>
      </c>
      <c r="AM261" s="23">
        <v>42248</v>
      </c>
      <c r="AN261" s="28">
        <v>776250</v>
      </c>
      <c r="AO261" s="28">
        <f t="shared" si="4"/>
        <v>140606</v>
      </c>
      <c r="AP261" s="24"/>
      <c r="AQ261" s="24"/>
      <c r="AR261" s="24"/>
      <c r="AS261" s="24"/>
      <c r="AT261" s="24" t="e">
        <v>#N/A</v>
      </c>
      <c r="AU261" s="24" t="e">
        <v>#N/A</v>
      </c>
      <c r="AV261" s="24" t="e">
        <v>#N/A</v>
      </c>
      <c r="AW261" s="24"/>
      <c r="AX261" s="24"/>
      <c r="AY261" s="24"/>
      <c r="AZ261" s="24"/>
      <c r="BA261" s="24"/>
      <c r="BB261" s="24"/>
      <c r="BC261" s="24"/>
      <c r="BD261" s="24">
        <v>0</v>
      </c>
      <c r="BE261" s="24">
        <v>0</v>
      </c>
      <c r="BF261" s="23">
        <v>42644</v>
      </c>
      <c r="BG261" s="23">
        <v>42663</v>
      </c>
      <c r="BH261" s="23">
        <v>42825</v>
      </c>
      <c r="BI261" s="26" t="s">
        <v>127</v>
      </c>
      <c r="BJ261" s="26" t="s">
        <v>273</v>
      </c>
      <c r="BK261" s="29">
        <v>0</v>
      </c>
      <c r="BL261" s="24" t="s">
        <v>129</v>
      </c>
      <c r="BM261" s="22" t="str">
        <f ca="1">+IF(Tabla1[[#This Row],[FECHA INGRESO]]&gt;=44986,IF((TODAY()-Tabla1[[#This Row],[FECHA INGRESO]])&gt;=50,"ALERTA","TODAVÍA FALTA"),"N/A")</f>
        <v>N/A</v>
      </c>
      <c r="BN261" s="7">
        <f>IFERROR((_xlfn.DAYS(Tabla1[[#This Row],[FECHA INGRESO]],Tabla1[[#This Row],[FECHA RETIRO]]))/30,"")</f>
        <v>-19.233333333333334</v>
      </c>
    </row>
    <row r="262" spans="1:66" ht="15" customHeight="1" x14ac:dyDescent="0.35">
      <c r="A262" s="31">
        <v>1020767125</v>
      </c>
      <c r="B262" s="22" t="s">
        <v>2070</v>
      </c>
      <c r="C262" s="23">
        <v>42248</v>
      </c>
      <c r="D262" s="23" t="s">
        <v>188</v>
      </c>
      <c r="E262" s="23" t="s">
        <v>111</v>
      </c>
      <c r="F262" s="23" t="s">
        <v>70</v>
      </c>
      <c r="G262" s="24"/>
      <c r="H262" s="24">
        <v>24055755438</v>
      </c>
      <c r="I262" s="24" t="s">
        <v>95</v>
      </c>
      <c r="J262" s="24">
        <f>DATEDIF(Tabla1[[#This Row],[FECHA DE NACIMIENTO]],Tabla1[[#This Row],[FECHA ACTUAL]],"Y")</f>
        <v>31</v>
      </c>
      <c r="K262" s="24" t="s">
        <v>320</v>
      </c>
      <c r="L262" s="24" t="s">
        <v>234</v>
      </c>
      <c r="M262" s="24">
        <v>1</v>
      </c>
      <c r="N262" s="24">
        <v>1</v>
      </c>
      <c r="O262" s="24">
        <v>2</v>
      </c>
      <c r="P262" s="24" t="s">
        <v>101</v>
      </c>
      <c r="Q262" s="23">
        <v>33568</v>
      </c>
      <c r="R262" s="24" t="s">
        <v>76</v>
      </c>
      <c r="S262" s="25">
        <v>45119</v>
      </c>
      <c r="T262" s="24" t="s">
        <v>77</v>
      </c>
      <c r="U262" s="24" t="s">
        <v>2071</v>
      </c>
      <c r="V262" s="24" t="s">
        <v>2072</v>
      </c>
      <c r="W262" s="24" t="s">
        <v>2073</v>
      </c>
      <c r="X262" s="24" t="s">
        <v>2074</v>
      </c>
      <c r="Y262" s="24" t="s">
        <v>2075</v>
      </c>
      <c r="Z262" s="24" t="s">
        <v>117</v>
      </c>
      <c r="AA262" s="24">
        <v>3107624011</v>
      </c>
      <c r="AB262" s="24" t="s">
        <v>77</v>
      </c>
      <c r="AC262" s="24" t="s">
        <v>77</v>
      </c>
      <c r="AD262" s="24" t="s">
        <v>77</v>
      </c>
      <c r="AE262" s="26" t="s">
        <v>183</v>
      </c>
      <c r="AF262" s="26"/>
      <c r="AG262" s="26"/>
      <c r="AH262" s="27" t="s">
        <v>184</v>
      </c>
      <c r="AI262" s="27" t="s">
        <v>120</v>
      </c>
      <c r="AJ262" s="27" t="s">
        <v>120</v>
      </c>
      <c r="AK262" s="24" t="s">
        <v>121</v>
      </c>
      <c r="AL262" s="24"/>
      <c r="AM262" s="23">
        <v>42248</v>
      </c>
      <c r="AN262" s="28">
        <v>724500</v>
      </c>
      <c r="AO262" s="28">
        <f t="shared" si="4"/>
        <v>140606</v>
      </c>
      <c r="AP262" s="24"/>
      <c r="AQ262" s="24" t="s">
        <v>243</v>
      </c>
      <c r="AR262" s="24"/>
      <c r="AS262" s="24"/>
      <c r="AT262" s="24" t="e">
        <v>#N/A</v>
      </c>
      <c r="AU262" s="24" t="e">
        <v>#N/A</v>
      </c>
      <c r="AV262" s="24" t="e">
        <v>#N/A</v>
      </c>
      <c r="AW262" s="24"/>
      <c r="AX262" s="24"/>
      <c r="AY262" s="24"/>
      <c r="AZ262" s="24"/>
      <c r="BA262" s="24"/>
      <c r="BB262" s="24"/>
      <c r="BC262" s="24"/>
      <c r="BD262" s="24">
        <v>0</v>
      </c>
      <c r="BE262" s="24">
        <v>1</v>
      </c>
      <c r="BF262" s="23"/>
      <c r="BG262" s="23"/>
      <c r="BH262" s="23">
        <v>42704</v>
      </c>
      <c r="BI262" s="26" t="s">
        <v>127</v>
      </c>
      <c r="BJ262" s="26" t="s">
        <v>273</v>
      </c>
      <c r="BK262" s="29">
        <v>0</v>
      </c>
      <c r="BL262" s="24" t="s">
        <v>129</v>
      </c>
      <c r="BM262" s="22" t="str">
        <f ca="1">+IF(Tabla1[[#This Row],[FECHA INGRESO]]&gt;=44986,IF((TODAY()-Tabla1[[#This Row],[FECHA INGRESO]])&gt;=50,"ALERTA","TODAVÍA FALTA"),"N/A")</f>
        <v>N/A</v>
      </c>
      <c r="BN262" s="7">
        <f>IFERROR((_xlfn.DAYS(Tabla1[[#This Row],[FECHA INGRESO]],Tabla1[[#This Row],[FECHA RETIRO]]))/30,"")</f>
        <v>-15.2</v>
      </c>
    </row>
    <row r="263" spans="1:66" ht="15" customHeight="1" x14ac:dyDescent="0.35">
      <c r="A263" s="31">
        <v>52304347</v>
      </c>
      <c r="B263" s="22" t="s">
        <v>2076</v>
      </c>
      <c r="C263" s="23">
        <v>42248</v>
      </c>
      <c r="D263" s="23" t="s">
        <v>188</v>
      </c>
      <c r="E263" s="24" t="s">
        <v>94</v>
      </c>
      <c r="F263" s="23" t="s">
        <v>70</v>
      </c>
      <c r="G263" s="24"/>
      <c r="H263" s="24">
        <v>24055776396</v>
      </c>
      <c r="I263" s="24" t="s">
        <v>95</v>
      </c>
      <c r="J263" s="24">
        <f>DATEDIF(Tabla1[[#This Row],[FECHA DE NACIMIENTO]],Tabla1[[#This Row],[FECHA ACTUAL]],"Y")</f>
        <v>46</v>
      </c>
      <c r="K263" s="24" t="s">
        <v>73</v>
      </c>
      <c r="L263" s="24" t="s">
        <v>112</v>
      </c>
      <c r="M263" s="24" t="s">
        <v>77</v>
      </c>
      <c r="N263" s="24" t="s">
        <v>77</v>
      </c>
      <c r="O263" s="24">
        <v>2</v>
      </c>
      <c r="P263" s="24" t="s">
        <v>101</v>
      </c>
      <c r="Q263" s="23">
        <v>28266</v>
      </c>
      <c r="R263" s="24" t="s">
        <v>76</v>
      </c>
      <c r="S263" s="25">
        <v>45119</v>
      </c>
      <c r="T263" s="24">
        <v>7764807</v>
      </c>
      <c r="U263" s="24" t="s">
        <v>2077</v>
      </c>
      <c r="V263" s="24" t="s">
        <v>2078</v>
      </c>
      <c r="W263" s="24" t="s">
        <v>2079</v>
      </c>
      <c r="X263" s="24" t="s">
        <v>2080</v>
      </c>
      <c r="Y263" s="24" t="s">
        <v>2081</v>
      </c>
      <c r="Z263" s="24" t="s">
        <v>117</v>
      </c>
      <c r="AA263" s="24">
        <v>7764807</v>
      </c>
      <c r="AB263" s="24" t="s">
        <v>77</v>
      </c>
      <c r="AC263" s="24" t="s">
        <v>77</v>
      </c>
      <c r="AD263" s="24" t="s">
        <v>77</v>
      </c>
      <c r="AE263" s="26" t="s">
        <v>102</v>
      </c>
      <c r="AF263" s="26"/>
      <c r="AG263" s="26" t="s">
        <v>2082</v>
      </c>
      <c r="AH263" s="27" t="s">
        <v>184</v>
      </c>
      <c r="AI263" s="27" t="s">
        <v>185</v>
      </c>
      <c r="AJ263" s="27" t="s">
        <v>185</v>
      </c>
      <c r="AK263" s="24" t="s">
        <v>121</v>
      </c>
      <c r="AL263" s="24"/>
      <c r="AM263" s="23">
        <v>42248</v>
      </c>
      <c r="AN263" s="28">
        <v>724500</v>
      </c>
      <c r="AO263" s="28">
        <f t="shared" si="4"/>
        <v>140606</v>
      </c>
      <c r="AP263" s="24"/>
      <c r="AQ263" s="24"/>
      <c r="AR263" s="24"/>
      <c r="AS263" s="24"/>
      <c r="AT263" s="24" t="e">
        <v>#N/A</v>
      </c>
      <c r="AU263" s="24" t="e">
        <v>#N/A</v>
      </c>
      <c r="AV263" s="24" t="e">
        <v>#N/A</v>
      </c>
      <c r="AW263" s="24"/>
      <c r="AX263" s="24"/>
      <c r="AY263" s="24" t="s">
        <v>2083</v>
      </c>
      <c r="AZ263" s="24"/>
      <c r="BA263" s="24"/>
      <c r="BB263" s="24"/>
      <c r="BC263" s="24"/>
      <c r="BD263" s="24">
        <v>0</v>
      </c>
      <c r="BE263" s="24">
        <v>0</v>
      </c>
      <c r="BF263" s="23">
        <v>42627</v>
      </c>
      <c r="BG263" s="23">
        <v>42644</v>
      </c>
      <c r="BH263" s="23">
        <v>42657</v>
      </c>
      <c r="BI263" s="26" t="s">
        <v>127</v>
      </c>
      <c r="BJ263" s="26" t="s">
        <v>273</v>
      </c>
      <c r="BK263" s="29">
        <v>0</v>
      </c>
      <c r="BL263" s="24" t="s">
        <v>129</v>
      </c>
      <c r="BM263" s="22" t="str">
        <f ca="1">+IF(Tabla1[[#This Row],[FECHA INGRESO]]&gt;=44986,IF((TODAY()-Tabla1[[#This Row],[FECHA INGRESO]])&gt;=50,"ALERTA","TODAVÍA FALTA"),"N/A")</f>
        <v>N/A</v>
      </c>
      <c r="BN263" s="7">
        <f>IFERROR((_xlfn.DAYS(Tabla1[[#This Row],[FECHA INGRESO]],Tabla1[[#This Row],[FECHA RETIRO]]))/30,"")</f>
        <v>-13.633333333333333</v>
      </c>
    </row>
    <row r="264" spans="1:66" ht="15" customHeight="1" x14ac:dyDescent="0.35">
      <c r="A264" s="31">
        <v>80765446</v>
      </c>
      <c r="B264" s="22" t="s">
        <v>2084</v>
      </c>
      <c r="C264" s="23">
        <v>42248</v>
      </c>
      <c r="D264" s="23" t="s">
        <v>109</v>
      </c>
      <c r="E264" s="23" t="s">
        <v>111</v>
      </c>
      <c r="F264" s="23" t="s">
        <v>70</v>
      </c>
      <c r="G264" s="24"/>
      <c r="H264" s="24">
        <v>24055758019</v>
      </c>
      <c r="I264" s="24" t="s">
        <v>72</v>
      </c>
      <c r="J264" s="24">
        <f>DATEDIF(Tabla1[[#This Row],[FECHA DE NACIMIENTO]],Tabla1[[#This Row],[FECHA ACTUAL]],"Y")</f>
        <v>39</v>
      </c>
      <c r="K264" s="24" t="s">
        <v>73</v>
      </c>
      <c r="L264" s="24" t="s">
        <v>112</v>
      </c>
      <c r="M264" s="24">
        <v>1</v>
      </c>
      <c r="N264" s="24">
        <v>1</v>
      </c>
      <c r="O264" s="24">
        <v>2</v>
      </c>
      <c r="P264" s="24" t="s">
        <v>101</v>
      </c>
      <c r="Q264" s="23">
        <v>30730</v>
      </c>
      <c r="R264" s="24" t="s">
        <v>76</v>
      </c>
      <c r="S264" s="25">
        <v>45119</v>
      </c>
      <c r="T264" s="24">
        <v>2433381</v>
      </c>
      <c r="U264" s="24" t="s">
        <v>2085</v>
      </c>
      <c r="V264" s="24" t="s">
        <v>2086</v>
      </c>
      <c r="W264" s="24" t="s">
        <v>2087</v>
      </c>
      <c r="X264" s="24" t="s">
        <v>2088</v>
      </c>
      <c r="Y264" s="24" t="s">
        <v>2089</v>
      </c>
      <c r="Z264" s="24" t="s">
        <v>117</v>
      </c>
      <c r="AA264" s="24" t="s">
        <v>2090</v>
      </c>
      <c r="AB264" s="24" t="s">
        <v>77</v>
      </c>
      <c r="AC264" s="24" t="s">
        <v>77</v>
      </c>
      <c r="AD264" s="24" t="s">
        <v>77</v>
      </c>
      <c r="AE264" s="26" t="s">
        <v>183</v>
      </c>
      <c r="AF264" s="26" t="s">
        <v>2091</v>
      </c>
      <c r="AG264" s="26"/>
      <c r="AH264" s="27" t="s">
        <v>184</v>
      </c>
      <c r="AI264" s="27" t="s">
        <v>185</v>
      </c>
      <c r="AJ264" s="27" t="s">
        <v>185</v>
      </c>
      <c r="AK264" s="24" t="s">
        <v>121</v>
      </c>
      <c r="AL264" s="24"/>
      <c r="AM264" s="23">
        <v>42248</v>
      </c>
      <c r="AN264" s="28">
        <v>776250</v>
      </c>
      <c r="AO264" s="28">
        <f t="shared" si="4"/>
        <v>140606</v>
      </c>
      <c r="AP264" s="24"/>
      <c r="AQ264" s="24"/>
      <c r="AR264" s="24"/>
      <c r="AS264" s="24"/>
      <c r="AT264" s="24" t="e">
        <v>#N/A</v>
      </c>
      <c r="AU264" s="24" t="e">
        <v>#N/A</v>
      </c>
      <c r="AV264" s="24" t="e">
        <v>#N/A</v>
      </c>
      <c r="AW264" s="24"/>
      <c r="AX264" s="24"/>
      <c r="AY264" s="24"/>
      <c r="AZ264" s="24"/>
      <c r="BA264" s="24"/>
      <c r="BB264" s="24"/>
      <c r="BC264" s="24"/>
      <c r="BD264" s="24">
        <v>0</v>
      </c>
      <c r="BE264" s="24">
        <v>1</v>
      </c>
      <c r="BF264" s="23"/>
      <c r="BG264" s="23"/>
      <c r="BH264" s="23">
        <v>42614</v>
      </c>
      <c r="BI264" s="26" t="s">
        <v>143</v>
      </c>
      <c r="BJ264" s="26" t="s">
        <v>738</v>
      </c>
      <c r="BK264" s="29">
        <v>0</v>
      </c>
      <c r="BL264" s="24" t="s">
        <v>129</v>
      </c>
      <c r="BM264" s="22" t="str">
        <f ca="1">+IF(Tabla1[[#This Row],[FECHA INGRESO]]&gt;=44986,IF((TODAY()-Tabla1[[#This Row],[FECHA INGRESO]])&gt;=50,"ALERTA","TODAVÍA FALTA"),"N/A")</f>
        <v>N/A</v>
      </c>
      <c r="BN264" s="7">
        <f>IFERROR((_xlfn.DAYS(Tabla1[[#This Row],[FECHA INGRESO]],Tabla1[[#This Row],[FECHA RETIRO]]))/30,"")</f>
        <v>-12.2</v>
      </c>
    </row>
    <row r="265" spans="1:66" ht="15" customHeight="1" x14ac:dyDescent="0.35">
      <c r="A265" s="31">
        <v>52779239</v>
      </c>
      <c r="B265" s="22" t="s">
        <v>2092</v>
      </c>
      <c r="C265" s="23">
        <v>42248</v>
      </c>
      <c r="D265" s="23" t="s">
        <v>188</v>
      </c>
      <c r="E265" s="23" t="s">
        <v>111</v>
      </c>
      <c r="F265" s="23" t="s">
        <v>70</v>
      </c>
      <c r="G265" s="24"/>
      <c r="H265" s="24">
        <v>24055784715</v>
      </c>
      <c r="I265" s="24" t="s">
        <v>95</v>
      </c>
      <c r="J265" s="24">
        <f>DATEDIF(Tabla1[[#This Row],[FECHA DE NACIMIENTO]],Tabla1[[#This Row],[FECHA ACTUAL]],"Y")</f>
        <v>39</v>
      </c>
      <c r="K265" s="24" t="s">
        <v>73</v>
      </c>
      <c r="L265" s="24" t="s">
        <v>112</v>
      </c>
      <c r="M265" s="24">
        <v>2</v>
      </c>
      <c r="N265" s="24">
        <v>2</v>
      </c>
      <c r="O265" s="24">
        <v>2</v>
      </c>
      <c r="P265" s="24" t="s">
        <v>101</v>
      </c>
      <c r="Q265" s="23">
        <v>30659</v>
      </c>
      <c r="R265" s="24"/>
      <c r="S265" s="25">
        <v>45119</v>
      </c>
      <c r="T265" s="24">
        <v>3625931</v>
      </c>
      <c r="U265" s="24" t="s">
        <v>2093</v>
      </c>
      <c r="V265" s="24" t="s">
        <v>2094</v>
      </c>
      <c r="W265" s="24" t="s">
        <v>2095</v>
      </c>
      <c r="X265" s="24" t="s">
        <v>2096</v>
      </c>
      <c r="Y265" s="24" t="s">
        <v>2097</v>
      </c>
      <c r="Z265" s="24" t="s">
        <v>117</v>
      </c>
      <c r="AA265" s="24">
        <v>3625931</v>
      </c>
      <c r="AB265" s="24" t="s">
        <v>77</v>
      </c>
      <c r="AC265" s="24" t="s">
        <v>77</v>
      </c>
      <c r="AD265" s="24" t="s">
        <v>77</v>
      </c>
      <c r="AE265" s="26" t="s">
        <v>151</v>
      </c>
      <c r="AF265" s="26"/>
      <c r="AG265" s="26"/>
      <c r="AH265" s="27" t="s">
        <v>184</v>
      </c>
      <c r="AI265" s="27" t="s">
        <v>185</v>
      </c>
      <c r="AJ265" s="27" t="s">
        <v>185</v>
      </c>
      <c r="AK265" s="24" t="s">
        <v>121</v>
      </c>
      <c r="AL265" s="24"/>
      <c r="AM265" s="23">
        <v>42248</v>
      </c>
      <c r="AN265" s="28">
        <v>776250</v>
      </c>
      <c r="AO265" s="28">
        <f t="shared" si="4"/>
        <v>140606</v>
      </c>
      <c r="AP265" s="24"/>
      <c r="AQ265" s="24"/>
      <c r="AR265" s="24"/>
      <c r="AS265" s="24"/>
      <c r="AT265" s="24" t="e">
        <v>#N/A</v>
      </c>
      <c r="AU265" s="24" t="e">
        <v>#N/A</v>
      </c>
      <c r="AV265" s="24" t="e">
        <v>#N/A</v>
      </c>
      <c r="AW265" s="24"/>
      <c r="AX265" s="24"/>
      <c r="AY265" s="24"/>
      <c r="AZ265" s="24"/>
      <c r="BA265" s="24"/>
      <c r="BB265" s="24"/>
      <c r="BC265" s="24"/>
      <c r="BD265" s="24">
        <v>0</v>
      </c>
      <c r="BE265" s="24">
        <v>0</v>
      </c>
      <c r="BF265" s="23"/>
      <c r="BG265" s="23"/>
      <c r="BH265" s="23">
        <v>42399</v>
      </c>
      <c r="BI265" s="26"/>
      <c r="BJ265" s="26"/>
      <c r="BK265" s="29">
        <v>0</v>
      </c>
      <c r="BL265" s="24" t="s">
        <v>129</v>
      </c>
      <c r="BM265" s="22" t="str">
        <f ca="1">+IF(Tabla1[[#This Row],[FECHA INGRESO]]&gt;=44986,IF((TODAY()-Tabla1[[#This Row],[FECHA INGRESO]])&gt;=50,"ALERTA","TODAVÍA FALTA"),"N/A")</f>
        <v>N/A</v>
      </c>
      <c r="BN265" s="7">
        <f>IFERROR((_xlfn.DAYS(Tabla1[[#This Row],[FECHA INGRESO]],Tabla1[[#This Row],[FECHA RETIRO]]))/30,"")</f>
        <v>-5.0333333333333332</v>
      </c>
    </row>
    <row r="266" spans="1:66" ht="15" customHeight="1" x14ac:dyDescent="0.35">
      <c r="A266" s="31">
        <v>79918498</v>
      </c>
      <c r="B266" s="22" t="s">
        <v>2098</v>
      </c>
      <c r="C266" s="23">
        <v>42248</v>
      </c>
      <c r="D266" s="23" t="s">
        <v>582</v>
      </c>
      <c r="E266" s="23" t="s">
        <v>111</v>
      </c>
      <c r="F266" s="23" t="s">
        <v>70</v>
      </c>
      <c r="G266" s="24"/>
      <c r="H266" s="24">
        <v>24055590028</v>
      </c>
      <c r="I266" s="24" t="s">
        <v>72</v>
      </c>
      <c r="J266" s="24">
        <f>DATEDIF(Tabla1[[#This Row],[FECHA DE NACIMIENTO]],Tabla1[[#This Row],[FECHA ACTUAL]],"Y")</f>
        <v>42</v>
      </c>
      <c r="K266" s="24" t="s">
        <v>385</v>
      </c>
      <c r="L266" s="24" t="s">
        <v>112</v>
      </c>
      <c r="M266" s="24" t="s">
        <v>77</v>
      </c>
      <c r="N266" s="24" t="s">
        <v>77</v>
      </c>
      <c r="O266" s="24">
        <v>3</v>
      </c>
      <c r="P266" s="24" t="s">
        <v>101</v>
      </c>
      <c r="Q266" s="23">
        <v>29457</v>
      </c>
      <c r="R266" s="24" t="s">
        <v>76</v>
      </c>
      <c r="S266" s="25">
        <v>45119</v>
      </c>
      <c r="T266" s="24">
        <v>3884539</v>
      </c>
      <c r="U266" s="24" t="s">
        <v>2099</v>
      </c>
      <c r="V266" s="24" t="s">
        <v>2100</v>
      </c>
      <c r="W266" s="24" t="s">
        <v>2101</v>
      </c>
      <c r="X266" s="24" t="s">
        <v>1691</v>
      </c>
      <c r="Y266" s="24" t="s">
        <v>2102</v>
      </c>
      <c r="Z266" s="24" t="s">
        <v>117</v>
      </c>
      <c r="AA266" s="24">
        <v>3887539</v>
      </c>
      <c r="AB266" s="24" t="s">
        <v>77</v>
      </c>
      <c r="AC266" s="24" t="s">
        <v>77</v>
      </c>
      <c r="AD266" s="24" t="s">
        <v>77</v>
      </c>
      <c r="AE266" s="26" t="s">
        <v>151</v>
      </c>
      <c r="AF266" s="26"/>
      <c r="AG266" s="26"/>
      <c r="AH266" s="27" t="s">
        <v>324</v>
      </c>
      <c r="AI266" s="27" t="s">
        <v>279</v>
      </c>
      <c r="AJ266" s="27" t="s">
        <v>279</v>
      </c>
      <c r="AK266" s="24" t="s">
        <v>121</v>
      </c>
      <c r="AL266" s="24" t="s">
        <v>90</v>
      </c>
      <c r="AM266" s="23">
        <v>42248</v>
      </c>
      <c r="AN266" s="28">
        <v>776250</v>
      </c>
      <c r="AO266" s="28">
        <f t="shared" si="4"/>
        <v>140606</v>
      </c>
      <c r="AP266" s="24"/>
      <c r="AQ266" s="24" t="s">
        <v>1903</v>
      </c>
      <c r="AR266" s="24" t="s">
        <v>1219</v>
      </c>
      <c r="AS266" s="24"/>
      <c r="AT266" s="24" t="e">
        <v>#N/A</v>
      </c>
      <c r="AU266" s="24" t="e">
        <v>#N/A</v>
      </c>
      <c r="AV266" s="24" t="e">
        <v>#N/A</v>
      </c>
      <c r="AW266" s="24"/>
      <c r="AX266" s="24"/>
      <c r="AY266" s="24"/>
      <c r="AZ266" s="24"/>
      <c r="BA266" s="24"/>
      <c r="BB266" s="24"/>
      <c r="BC266" s="24"/>
      <c r="BD266" s="24">
        <v>0</v>
      </c>
      <c r="BE266" s="24">
        <v>0</v>
      </c>
      <c r="BF266" s="23" t="s">
        <v>2103</v>
      </c>
      <c r="BG266" s="23" t="s">
        <v>2104</v>
      </c>
      <c r="BH266" s="23">
        <v>43087</v>
      </c>
      <c r="BI266" s="26" t="s">
        <v>127</v>
      </c>
      <c r="BJ266" s="26" t="s">
        <v>2105</v>
      </c>
      <c r="BK266" s="29">
        <v>111458</v>
      </c>
      <c r="BL266" s="24" t="s">
        <v>129</v>
      </c>
      <c r="BM266" s="22" t="str">
        <f ca="1">+IF(Tabla1[[#This Row],[FECHA INGRESO]]&gt;=44986,IF((TODAY()-Tabla1[[#This Row],[FECHA INGRESO]])&gt;=50,"ALERTA","TODAVÍA FALTA"),"N/A")</f>
        <v>N/A</v>
      </c>
      <c r="BN266" s="7">
        <f>IFERROR((_xlfn.DAYS(Tabla1[[#This Row],[FECHA INGRESO]],Tabla1[[#This Row],[FECHA RETIRO]]))/30,"")</f>
        <v>-27.966666666666665</v>
      </c>
    </row>
    <row r="267" spans="1:66" ht="15" customHeight="1" x14ac:dyDescent="0.35">
      <c r="A267" s="31">
        <v>1031166224</v>
      </c>
      <c r="B267" s="22" t="s">
        <v>2106</v>
      </c>
      <c r="C267" s="23">
        <v>42248</v>
      </c>
      <c r="D267" s="23" t="s">
        <v>109</v>
      </c>
      <c r="E267" s="24" t="s">
        <v>94</v>
      </c>
      <c r="F267" s="23" t="s">
        <v>70</v>
      </c>
      <c r="G267" s="24"/>
      <c r="H267" s="24">
        <v>24055780629</v>
      </c>
      <c r="I267" s="24" t="s">
        <v>95</v>
      </c>
      <c r="J267" s="24">
        <f>DATEDIF(Tabla1[[#This Row],[FECHA DE NACIMIENTO]],Tabla1[[#This Row],[FECHA ACTUAL]],"Y")</f>
        <v>26</v>
      </c>
      <c r="K267" s="24" t="s">
        <v>73</v>
      </c>
      <c r="L267" s="24" t="s">
        <v>112</v>
      </c>
      <c r="M267" s="24" t="s">
        <v>77</v>
      </c>
      <c r="N267" s="24" t="s">
        <v>77</v>
      </c>
      <c r="O267" s="24">
        <v>2</v>
      </c>
      <c r="P267" s="24" t="s">
        <v>101</v>
      </c>
      <c r="Q267" s="23">
        <v>35280</v>
      </c>
      <c r="R267" s="24" t="s">
        <v>76</v>
      </c>
      <c r="S267" s="25">
        <v>45119</v>
      </c>
      <c r="T267" s="24">
        <v>3720212</v>
      </c>
      <c r="U267" s="24" t="s">
        <v>2107</v>
      </c>
      <c r="V267" s="24" t="s">
        <v>2108</v>
      </c>
      <c r="W267" s="24" t="s">
        <v>2109</v>
      </c>
      <c r="X267" s="24" t="s">
        <v>2110</v>
      </c>
      <c r="Y267" s="24" t="s">
        <v>2111</v>
      </c>
      <c r="Z267" s="24" t="s">
        <v>117</v>
      </c>
      <c r="AA267" s="24">
        <v>3720212</v>
      </c>
      <c r="AB267" s="24" t="s">
        <v>77</v>
      </c>
      <c r="AC267" s="24" t="s">
        <v>77</v>
      </c>
      <c r="AD267" s="24" t="s">
        <v>77</v>
      </c>
      <c r="AE267" s="26" t="s">
        <v>102</v>
      </c>
      <c r="AF267" s="26"/>
      <c r="AG267" s="26"/>
      <c r="AH267" s="27" t="s">
        <v>184</v>
      </c>
      <c r="AI267" s="27" t="s">
        <v>279</v>
      </c>
      <c r="AJ267" s="27" t="s">
        <v>279</v>
      </c>
      <c r="AK267" s="24" t="s">
        <v>121</v>
      </c>
      <c r="AL267" s="24"/>
      <c r="AM267" s="23">
        <v>42248</v>
      </c>
      <c r="AN267" s="28">
        <v>672750</v>
      </c>
      <c r="AO267" s="28">
        <f t="shared" si="4"/>
        <v>140606</v>
      </c>
      <c r="AP267" s="24"/>
      <c r="AQ267" s="24"/>
      <c r="AR267" s="24"/>
      <c r="AS267" s="24"/>
      <c r="AT267" s="24" t="e">
        <v>#N/A</v>
      </c>
      <c r="AU267" s="24" t="e">
        <v>#N/A</v>
      </c>
      <c r="AV267" s="24" t="e">
        <v>#N/A</v>
      </c>
      <c r="AW267" s="24"/>
      <c r="AX267" s="24"/>
      <c r="AY267" s="24" t="s">
        <v>2112</v>
      </c>
      <c r="AZ267" s="24"/>
      <c r="BA267" s="24"/>
      <c r="BB267" s="24"/>
      <c r="BC267" s="24"/>
      <c r="BD267" s="24">
        <v>0</v>
      </c>
      <c r="BE267" s="24">
        <v>0</v>
      </c>
      <c r="BF267" s="23"/>
      <c r="BG267" s="23"/>
      <c r="BH267" s="23">
        <v>42353</v>
      </c>
      <c r="BI267" s="26"/>
      <c r="BJ267" s="26"/>
      <c r="BK267" s="29">
        <v>0</v>
      </c>
      <c r="BL267" s="24" t="s">
        <v>129</v>
      </c>
      <c r="BM267" s="22" t="str">
        <f ca="1">+IF(Tabla1[[#This Row],[FECHA INGRESO]]&gt;=44986,IF((TODAY()-Tabla1[[#This Row],[FECHA INGRESO]])&gt;=50,"ALERTA","TODAVÍA FALTA"),"N/A")</f>
        <v>N/A</v>
      </c>
      <c r="BN267" s="7">
        <f>IFERROR((_xlfn.DAYS(Tabla1[[#This Row],[FECHA INGRESO]],Tabla1[[#This Row],[FECHA RETIRO]]))/30,"")</f>
        <v>-3.5</v>
      </c>
    </row>
    <row r="268" spans="1:66" ht="15" customHeight="1" x14ac:dyDescent="0.35">
      <c r="A268" s="31">
        <v>1016064507</v>
      </c>
      <c r="B268" s="22" t="s">
        <v>2113</v>
      </c>
      <c r="C268" s="23">
        <v>42248</v>
      </c>
      <c r="D268" s="23" t="s">
        <v>188</v>
      </c>
      <c r="E268" s="24" t="s">
        <v>94</v>
      </c>
      <c r="F268" s="23" t="s">
        <v>70</v>
      </c>
      <c r="G268" s="24"/>
      <c r="H268" s="24">
        <v>24055762304</v>
      </c>
      <c r="I268" s="24" t="s">
        <v>72</v>
      </c>
      <c r="J268" s="24">
        <f>DATEDIF(Tabla1[[#This Row],[FECHA DE NACIMIENTO]],Tabla1[[#This Row],[FECHA ACTUAL]],"Y")</f>
        <v>29</v>
      </c>
      <c r="K268" s="24" t="s">
        <v>73</v>
      </c>
      <c r="L268" s="24" t="s">
        <v>112</v>
      </c>
      <c r="M268" s="24" t="s">
        <v>77</v>
      </c>
      <c r="N268" s="24" t="s">
        <v>77</v>
      </c>
      <c r="O268" s="24">
        <v>2</v>
      </c>
      <c r="P268" s="24" t="s">
        <v>101</v>
      </c>
      <c r="Q268" s="23">
        <v>34389</v>
      </c>
      <c r="R268" s="24"/>
      <c r="S268" s="25">
        <v>45119</v>
      </c>
      <c r="T268" s="24">
        <v>7213339</v>
      </c>
      <c r="U268" s="24" t="s">
        <v>2114</v>
      </c>
      <c r="V268" s="24" t="e">
        <v>#N/A</v>
      </c>
      <c r="W268" s="24" t="s">
        <v>2115</v>
      </c>
      <c r="X268" s="24" t="s">
        <v>2116</v>
      </c>
      <c r="Y268" s="24" t="s">
        <v>2117</v>
      </c>
      <c r="Z268" s="24" t="s">
        <v>117</v>
      </c>
      <c r="AA268" s="24">
        <v>3203517204</v>
      </c>
      <c r="AB268" s="24" t="s">
        <v>77</v>
      </c>
      <c r="AC268" s="24" t="s">
        <v>77</v>
      </c>
      <c r="AD268" s="24" t="s">
        <v>77</v>
      </c>
      <c r="AE268" s="26" t="s">
        <v>183</v>
      </c>
      <c r="AF268" s="26"/>
      <c r="AG268" s="26"/>
      <c r="AH268" s="27" t="s">
        <v>184</v>
      </c>
      <c r="AI268" s="27" t="s">
        <v>185</v>
      </c>
      <c r="AJ268" s="27" t="s">
        <v>185</v>
      </c>
      <c r="AK268" s="24" t="s">
        <v>121</v>
      </c>
      <c r="AL268" s="24"/>
      <c r="AM268" s="23">
        <v>42248</v>
      </c>
      <c r="AN268" s="28">
        <v>776250</v>
      </c>
      <c r="AO268" s="28">
        <f t="shared" si="4"/>
        <v>140606</v>
      </c>
      <c r="AP268" s="24"/>
      <c r="AQ268" s="24"/>
      <c r="AR268" s="24"/>
      <c r="AS268" s="24"/>
      <c r="AT268" s="24" t="e">
        <v>#N/A</v>
      </c>
      <c r="AU268" s="24" t="e">
        <v>#N/A</v>
      </c>
      <c r="AV268" s="24" t="e">
        <v>#N/A</v>
      </c>
      <c r="AW268" s="24"/>
      <c r="AX268" s="24"/>
      <c r="AY268" s="24"/>
      <c r="AZ268" s="24"/>
      <c r="BA268" s="24"/>
      <c r="BB268" s="24"/>
      <c r="BC268" s="24"/>
      <c r="BD268" s="24">
        <v>0</v>
      </c>
      <c r="BE268" s="24">
        <v>0</v>
      </c>
      <c r="BF268" s="23"/>
      <c r="BG268" s="23"/>
      <c r="BH268" s="23">
        <v>42315</v>
      </c>
      <c r="BI268" s="26"/>
      <c r="BJ268" s="26"/>
      <c r="BK268" s="29">
        <v>0</v>
      </c>
      <c r="BL268" s="24" t="s">
        <v>129</v>
      </c>
      <c r="BM268" s="22" t="str">
        <f ca="1">+IF(Tabla1[[#This Row],[FECHA INGRESO]]&gt;=44986,IF((TODAY()-Tabla1[[#This Row],[FECHA INGRESO]])&gt;=50,"ALERTA","TODAVÍA FALTA"),"N/A")</f>
        <v>N/A</v>
      </c>
      <c r="BN268" s="7">
        <f>IFERROR((_xlfn.DAYS(Tabla1[[#This Row],[FECHA INGRESO]],Tabla1[[#This Row],[FECHA RETIRO]]))/30,"")</f>
        <v>-2.2333333333333334</v>
      </c>
    </row>
    <row r="269" spans="1:66" ht="15" customHeight="1" x14ac:dyDescent="0.35">
      <c r="A269" s="31">
        <v>1024521100</v>
      </c>
      <c r="B269" s="22" t="s">
        <v>2118</v>
      </c>
      <c r="C269" s="23">
        <v>42248</v>
      </c>
      <c r="D269" s="23" t="s">
        <v>188</v>
      </c>
      <c r="E269" s="24" t="s">
        <v>69</v>
      </c>
      <c r="F269" s="23" t="s">
        <v>70</v>
      </c>
      <c r="G269" s="24"/>
      <c r="H269" s="24">
        <v>24055749394</v>
      </c>
      <c r="I269" s="24" t="s">
        <v>72</v>
      </c>
      <c r="J269" s="24">
        <f>DATEDIF(Tabla1[[#This Row],[FECHA DE NACIMIENTO]],Tabla1[[#This Row],[FECHA ACTUAL]],"Y")</f>
        <v>31</v>
      </c>
      <c r="K269" s="24" t="s">
        <v>73</v>
      </c>
      <c r="L269" s="24" t="s">
        <v>112</v>
      </c>
      <c r="M269" s="24" t="s">
        <v>77</v>
      </c>
      <c r="N269" s="24" t="s">
        <v>77</v>
      </c>
      <c r="O269" s="24">
        <v>2</v>
      </c>
      <c r="P269" s="24" t="s">
        <v>101</v>
      </c>
      <c r="Q269" s="23">
        <v>33482</v>
      </c>
      <c r="R269" s="24"/>
      <c r="S269" s="25">
        <v>45119</v>
      </c>
      <c r="T269" s="24" t="s">
        <v>77</v>
      </c>
      <c r="U269" s="24" t="s">
        <v>2119</v>
      </c>
      <c r="V269" s="24" t="e">
        <v>#N/A</v>
      </c>
      <c r="W269" s="24" t="s">
        <v>2120</v>
      </c>
      <c r="X269" s="24" t="s">
        <v>2121</v>
      </c>
      <c r="Y269" s="24" t="s">
        <v>2122</v>
      </c>
      <c r="Z269" s="24" t="s">
        <v>117</v>
      </c>
      <c r="AA269" s="24">
        <v>3115426265</v>
      </c>
      <c r="AB269" s="24" t="s">
        <v>77</v>
      </c>
      <c r="AC269" s="24" t="s">
        <v>77</v>
      </c>
      <c r="AD269" s="24" t="s">
        <v>77</v>
      </c>
      <c r="AE269" s="26" t="s">
        <v>151</v>
      </c>
      <c r="AF269" s="26"/>
      <c r="AG269" s="26"/>
      <c r="AH269" s="27" t="s">
        <v>184</v>
      </c>
      <c r="AI269" s="27" t="s">
        <v>185</v>
      </c>
      <c r="AJ269" s="27" t="s">
        <v>185</v>
      </c>
      <c r="AK269" s="24" t="s">
        <v>121</v>
      </c>
      <c r="AL269" s="24"/>
      <c r="AM269" s="23">
        <v>42248</v>
      </c>
      <c r="AN269" s="28">
        <v>776250</v>
      </c>
      <c r="AO269" s="28">
        <f t="shared" si="4"/>
        <v>140606</v>
      </c>
      <c r="AP269" s="24"/>
      <c r="AQ269" s="24"/>
      <c r="AR269" s="24"/>
      <c r="AS269" s="24"/>
      <c r="AT269" s="24" t="e">
        <v>#N/A</v>
      </c>
      <c r="AU269" s="24" t="e">
        <v>#N/A</v>
      </c>
      <c r="AV269" s="24" t="e">
        <v>#N/A</v>
      </c>
      <c r="AW269" s="24"/>
      <c r="AX269" s="24"/>
      <c r="AY269" s="24"/>
      <c r="AZ269" s="24"/>
      <c r="BA269" s="24"/>
      <c r="BB269" s="24"/>
      <c r="BC269" s="24"/>
      <c r="BD269" s="24">
        <v>0</v>
      </c>
      <c r="BE269" s="24">
        <v>0</v>
      </c>
      <c r="BF269" s="23"/>
      <c r="BG269" s="23"/>
      <c r="BH269" s="23">
        <v>42307</v>
      </c>
      <c r="BI269" s="26"/>
      <c r="BJ269" s="26"/>
      <c r="BK269" s="29">
        <v>0</v>
      </c>
      <c r="BL269" s="24" t="s">
        <v>129</v>
      </c>
      <c r="BM269" s="22" t="str">
        <f ca="1">+IF(Tabla1[[#This Row],[FECHA INGRESO]]&gt;=44986,IF((TODAY()-Tabla1[[#This Row],[FECHA INGRESO]])&gt;=50,"ALERTA","TODAVÍA FALTA"),"N/A")</f>
        <v>N/A</v>
      </c>
      <c r="BN269" s="7">
        <f>IFERROR((_xlfn.DAYS(Tabla1[[#This Row],[FECHA INGRESO]],Tabla1[[#This Row],[FECHA RETIRO]]))/30,"")</f>
        <v>-1.9666666666666666</v>
      </c>
    </row>
    <row r="270" spans="1:66" ht="15" customHeight="1" x14ac:dyDescent="0.35">
      <c r="A270" s="31">
        <v>1035867522</v>
      </c>
      <c r="B270" s="22" t="s">
        <v>2123</v>
      </c>
      <c r="C270" s="23">
        <v>42248</v>
      </c>
      <c r="D270" s="23" t="s">
        <v>582</v>
      </c>
      <c r="E270" s="24" t="s">
        <v>94</v>
      </c>
      <c r="F270" s="23" t="s">
        <v>70</v>
      </c>
      <c r="G270" s="24"/>
      <c r="H270" s="24">
        <v>24055773203</v>
      </c>
      <c r="I270" s="24" t="s">
        <v>72</v>
      </c>
      <c r="J270" s="24">
        <f>DATEDIF(Tabla1[[#This Row],[FECHA DE NACIMIENTO]],Tabla1[[#This Row],[FECHA ACTUAL]],"Y")</f>
        <v>29</v>
      </c>
      <c r="K270" s="24" t="s">
        <v>96</v>
      </c>
      <c r="L270" s="24" t="s">
        <v>112</v>
      </c>
      <c r="M270" s="24" t="s">
        <v>77</v>
      </c>
      <c r="N270" s="24" t="s">
        <v>77</v>
      </c>
      <c r="O270" s="24">
        <v>2</v>
      </c>
      <c r="P270" s="24" t="s">
        <v>101</v>
      </c>
      <c r="Q270" s="23">
        <v>34403</v>
      </c>
      <c r="R270" s="24"/>
      <c r="S270" s="25">
        <v>45119</v>
      </c>
      <c r="T270" s="24">
        <v>2742053</v>
      </c>
      <c r="U270" s="24" t="s">
        <v>2124</v>
      </c>
      <c r="V270" s="24" t="e">
        <v>#N/A</v>
      </c>
      <c r="W270" s="24" t="s">
        <v>2125</v>
      </c>
      <c r="X270" s="24" t="s">
        <v>2126</v>
      </c>
      <c r="Y270" s="24" t="s">
        <v>2127</v>
      </c>
      <c r="Z270" s="24" t="s">
        <v>117</v>
      </c>
      <c r="AA270" s="24">
        <v>3216296583</v>
      </c>
      <c r="AB270" s="24" t="s">
        <v>77</v>
      </c>
      <c r="AC270" s="24" t="s">
        <v>77</v>
      </c>
      <c r="AD270" s="24" t="s">
        <v>77</v>
      </c>
      <c r="AE270" s="26" t="s">
        <v>183</v>
      </c>
      <c r="AF270" s="26"/>
      <c r="AG270" s="26"/>
      <c r="AH270" s="27" t="s">
        <v>184</v>
      </c>
      <c r="AI270" s="27" t="s">
        <v>830</v>
      </c>
      <c r="AJ270" s="27" t="s">
        <v>830</v>
      </c>
      <c r="AK270" s="24" t="s">
        <v>121</v>
      </c>
      <c r="AL270" s="24"/>
      <c r="AM270" s="23">
        <v>42248</v>
      </c>
      <c r="AN270" s="28">
        <v>672750</v>
      </c>
      <c r="AO270" s="28">
        <f t="shared" si="4"/>
        <v>140606</v>
      </c>
      <c r="AP270" s="24"/>
      <c r="AQ270" s="24"/>
      <c r="AR270" s="24"/>
      <c r="AS270" s="24"/>
      <c r="AT270" s="24" t="e">
        <v>#N/A</v>
      </c>
      <c r="AU270" s="24" t="e">
        <v>#N/A</v>
      </c>
      <c r="AV270" s="24" t="e">
        <v>#N/A</v>
      </c>
      <c r="AW270" s="24"/>
      <c r="AX270" s="24"/>
      <c r="AY270" s="24"/>
      <c r="AZ270" s="24"/>
      <c r="BA270" s="24"/>
      <c r="BB270" s="24"/>
      <c r="BC270" s="24"/>
      <c r="BD270" s="24">
        <v>0</v>
      </c>
      <c r="BE270" s="24">
        <v>0</v>
      </c>
      <c r="BF270" s="23"/>
      <c r="BG270" s="23"/>
      <c r="BH270" s="23">
        <v>42254</v>
      </c>
      <c r="BI270" s="26"/>
      <c r="BJ270" s="26"/>
      <c r="BK270" s="29">
        <v>0</v>
      </c>
      <c r="BL270" s="24" t="s">
        <v>129</v>
      </c>
      <c r="BM270" s="22" t="str">
        <f ca="1">+IF(Tabla1[[#This Row],[FECHA INGRESO]]&gt;=44986,IF((TODAY()-Tabla1[[#This Row],[FECHA INGRESO]])&gt;=50,"ALERTA","TODAVÍA FALTA"),"N/A")</f>
        <v>N/A</v>
      </c>
      <c r="BN270" s="7">
        <f>IFERROR((_xlfn.DAYS(Tabla1[[#This Row],[FECHA INGRESO]],Tabla1[[#This Row],[FECHA RETIRO]]))/30,"")</f>
        <v>-0.2</v>
      </c>
    </row>
    <row r="271" spans="1:66" ht="15" customHeight="1" x14ac:dyDescent="0.35">
      <c r="A271" s="31">
        <v>51930012</v>
      </c>
      <c r="B271" s="22" t="s">
        <v>2128</v>
      </c>
      <c r="C271" s="23">
        <v>42250</v>
      </c>
      <c r="D271" s="23" t="s">
        <v>93</v>
      </c>
      <c r="E271" s="23" t="s">
        <v>111</v>
      </c>
      <c r="F271" s="23" t="s">
        <v>70</v>
      </c>
      <c r="G271" s="24"/>
      <c r="H271" s="24">
        <v>24055886907</v>
      </c>
      <c r="I271" s="24" t="s">
        <v>95</v>
      </c>
      <c r="J271" s="24">
        <f>DATEDIF(Tabla1[[#This Row],[FECHA DE NACIMIENTO]],Tabla1[[#This Row],[FECHA ACTUAL]],"Y")</f>
        <v>54</v>
      </c>
      <c r="K271" s="24" t="s">
        <v>73</v>
      </c>
      <c r="L271" s="24" t="s">
        <v>112</v>
      </c>
      <c r="M271" s="24">
        <v>2</v>
      </c>
      <c r="N271" s="24">
        <v>2</v>
      </c>
      <c r="O271" s="24">
        <v>2</v>
      </c>
      <c r="P271" s="24" t="s">
        <v>101</v>
      </c>
      <c r="Q271" s="23">
        <v>25162</v>
      </c>
      <c r="R271" s="24" t="s">
        <v>76</v>
      </c>
      <c r="S271" s="25">
        <v>45119</v>
      </c>
      <c r="T271" s="24" t="s">
        <v>77</v>
      </c>
      <c r="U271" s="24" t="s">
        <v>2129</v>
      </c>
      <c r="V271" s="24" t="s">
        <v>2130</v>
      </c>
      <c r="W271" s="24" t="s">
        <v>2131</v>
      </c>
      <c r="X271" s="24" t="s">
        <v>652</v>
      </c>
      <c r="Y271" s="24" t="s">
        <v>2132</v>
      </c>
      <c r="Z271" s="24" t="s">
        <v>117</v>
      </c>
      <c r="AA271" s="24" t="s">
        <v>2133</v>
      </c>
      <c r="AB271" s="24" t="s">
        <v>77</v>
      </c>
      <c r="AC271" s="24" t="s">
        <v>77</v>
      </c>
      <c r="AD271" s="24" t="s">
        <v>77</v>
      </c>
      <c r="AE271" s="26" t="s">
        <v>183</v>
      </c>
      <c r="AF271" s="26"/>
      <c r="AG271" s="26"/>
      <c r="AH271" s="27" t="s">
        <v>184</v>
      </c>
      <c r="AI271" s="27" t="s">
        <v>164</v>
      </c>
      <c r="AJ271" s="27" t="s">
        <v>164</v>
      </c>
      <c r="AK271" s="24" t="s">
        <v>121</v>
      </c>
      <c r="AL271" s="24"/>
      <c r="AM271" s="23">
        <v>42250</v>
      </c>
      <c r="AN271" s="28">
        <v>724500</v>
      </c>
      <c r="AO271" s="28">
        <f t="shared" si="4"/>
        <v>140606</v>
      </c>
      <c r="AP271" s="24" t="s">
        <v>2134</v>
      </c>
      <c r="AQ271" s="24"/>
      <c r="AR271" s="24"/>
      <c r="AS271" s="24"/>
      <c r="AT271" s="24" t="e">
        <v>#N/A</v>
      </c>
      <c r="AU271" s="24" t="e">
        <v>#N/A</v>
      </c>
      <c r="AV271" s="24" t="e">
        <v>#N/A</v>
      </c>
      <c r="AW271" s="24"/>
      <c r="AX271" s="24"/>
      <c r="AY271" s="24"/>
      <c r="AZ271" s="24"/>
      <c r="BA271" s="24"/>
      <c r="BB271" s="24"/>
      <c r="BC271" s="24"/>
      <c r="BD271" s="24">
        <v>0</v>
      </c>
      <c r="BE271" s="24">
        <v>0</v>
      </c>
      <c r="BF271" s="23">
        <v>42620</v>
      </c>
      <c r="BG271" s="23">
        <v>42636</v>
      </c>
      <c r="BH271" s="23">
        <v>42651</v>
      </c>
      <c r="BI271" s="26" t="s">
        <v>127</v>
      </c>
      <c r="BJ271" s="26" t="s">
        <v>273</v>
      </c>
      <c r="BK271" s="29">
        <v>0</v>
      </c>
      <c r="BL271" s="24" t="s">
        <v>129</v>
      </c>
      <c r="BM271" s="22" t="str">
        <f ca="1">+IF(Tabla1[[#This Row],[FECHA INGRESO]]&gt;=44986,IF((TODAY()-Tabla1[[#This Row],[FECHA INGRESO]])&gt;=50,"ALERTA","TODAVÍA FALTA"),"N/A")</f>
        <v>N/A</v>
      </c>
      <c r="BN271" s="7">
        <f>IFERROR((_xlfn.DAYS(Tabla1[[#This Row],[FECHA INGRESO]],Tabla1[[#This Row],[FECHA RETIRO]]))/30,"")</f>
        <v>-13.366666666666667</v>
      </c>
    </row>
    <row r="272" spans="1:66" ht="15" customHeight="1" x14ac:dyDescent="0.35">
      <c r="A272" s="31">
        <v>1040738378</v>
      </c>
      <c r="B272" s="22" t="s">
        <v>2135</v>
      </c>
      <c r="C272" s="23">
        <v>42250</v>
      </c>
      <c r="D272" s="23" t="s">
        <v>582</v>
      </c>
      <c r="E272" s="24" t="s">
        <v>94</v>
      </c>
      <c r="F272" s="23" t="s">
        <v>70</v>
      </c>
      <c r="G272" s="24"/>
      <c r="H272" s="24">
        <v>24055884785</v>
      </c>
      <c r="I272" s="24" t="s">
        <v>95</v>
      </c>
      <c r="J272" s="24">
        <f>DATEDIF(Tabla1[[#This Row],[FECHA DE NACIMIENTO]],Tabla1[[#This Row],[FECHA ACTUAL]],"Y")</f>
        <v>32</v>
      </c>
      <c r="K272" s="24" t="s">
        <v>73</v>
      </c>
      <c r="L272" s="24" t="s">
        <v>112</v>
      </c>
      <c r="M272" s="24">
        <v>1</v>
      </c>
      <c r="N272" s="24">
        <v>1</v>
      </c>
      <c r="O272" s="24">
        <v>4</v>
      </c>
      <c r="P272" s="24" t="s">
        <v>101</v>
      </c>
      <c r="Q272" s="23">
        <v>33371</v>
      </c>
      <c r="R272" s="24"/>
      <c r="S272" s="25">
        <v>45119</v>
      </c>
      <c r="T272" s="24">
        <v>3792817</v>
      </c>
      <c r="U272" s="24" t="s">
        <v>2136</v>
      </c>
      <c r="V272" s="24" t="e">
        <v>#N/A</v>
      </c>
      <c r="W272" s="24" t="s">
        <v>2137</v>
      </c>
      <c r="X272" s="24" t="s">
        <v>1762</v>
      </c>
      <c r="Y272" s="24" t="s">
        <v>2138</v>
      </c>
      <c r="Z272" s="24" t="s">
        <v>117</v>
      </c>
      <c r="AA272" s="24">
        <v>2799114</v>
      </c>
      <c r="AB272" s="24" t="s">
        <v>77</v>
      </c>
      <c r="AC272" s="24" t="s">
        <v>77</v>
      </c>
      <c r="AD272" s="24" t="s">
        <v>77</v>
      </c>
      <c r="AE272" s="26" t="s">
        <v>183</v>
      </c>
      <c r="AF272" s="26"/>
      <c r="AG272" s="26"/>
      <c r="AH272" s="27" t="s">
        <v>184</v>
      </c>
      <c r="AI272" s="27" t="s">
        <v>830</v>
      </c>
      <c r="AJ272" s="27" t="s">
        <v>830</v>
      </c>
      <c r="AK272" s="24" t="s">
        <v>121</v>
      </c>
      <c r="AL272" s="24"/>
      <c r="AM272" s="23">
        <v>42250</v>
      </c>
      <c r="AN272" s="28">
        <v>672750</v>
      </c>
      <c r="AO272" s="28">
        <f t="shared" si="4"/>
        <v>140606</v>
      </c>
      <c r="AP272" s="24"/>
      <c r="AQ272" s="24"/>
      <c r="AR272" s="24"/>
      <c r="AS272" s="24"/>
      <c r="AT272" s="24" t="e">
        <v>#N/A</v>
      </c>
      <c r="AU272" s="24" t="e">
        <v>#N/A</v>
      </c>
      <c r="AV272" s="24" t="e">
        <v>#N/A</v>
      </c>
      <c r="AW272" s="24"/>
      <c r="AX272" s="24"/>
      <c r="AY272" s="24"/>
      <c r="AZ272" s="24"/>
      <c r="BA272" s="24"/>
      <c r="BB272" s="24"/>
      <c r="BC272" s="24"/>
      <c r="BD272" s="24">
        <v>0</v>
      </c>
      <c r="BE272" s="24">
        <v>0</v>
      </c>
      <c r="BF272" s="23"/>
      <c r="BG272" s="23"/>
      <c r="BH272" s="23">
        <v>42622</v>
      </c>
      <c r="BI272" s="26" t="s">
        <v>127</v>
      </c>
      <c r="BJ272" s="26" t="s">
        <v>273</v>
      </c>
      <c r="BK272" s="29">
        <v>0</v>
      </c>
      <c r="BL272" s="24" t="s">
        <v>129</v>
      </c>
      <c r="BM272" s="22" t="str">
        <f ca="1">+IF(Tabla1[[#This Row],[FECHA INGRESO]]&gt;=44986,IF((TODAY()-Tabla1[[#This Row],[FECHA INGRESO]])&gt;=50,"ALERTA","TODAVÍA FALTA"),"N/A")</f>
        <v>N/A</v>
      </c>
      <c r="BN272" s="7">
        <f>IFERROR((_xlfn.DAYS(Tabla1[[#This Row],[FECHA INGRESO]],Tabla1[[#This Row],[FECHA RETIRO]]))/30,"")</f>
        <v>-12.4</v>
      </c>
    </row>
    <row r="273" spans="1:66" ht="15" customHeight="1" x14ac:dyDescent="0.35">
      <c r="A273" s="31">
        <v>1037588424</v>
      </c>
      <c r="B273" s="22" t="s">
        <v>2139</v>
      </c>
      <c r="C273" s="23">
        <v>42254</v>
      </c>
      <c r="D273" s="23" t="s">
        <v>582</v>
      </c>
      <c r="E273" s="23" t="s">
        <v>111</v>
      </c>
      <c r="F273" s="23" t="s">
        <v>70</v>
      </c>
      <c r="G273" s="24"/>
      <c r="H273" s="24">
        <v>24055894751</v>
      </c>
      <c r="I273" s="24" t="s">
        <v>95</v>
      </c>
      <c r="J273" s="24">
        <f>DATEDIF(Tabla1[[#This Row],[FECHA DE NACIMIENTO]],Tabla1[[#This Row],[FECHA ACTUAL]],"Y")</f>
        <v>36</v>
      </c>
      <c r="K273" s="24" t="s">
        <v>1771</v>
      </c>
      <c r="L273" s="24" t="s">
        <v>112</v>
      </c>
      <c r="M273" s="24">
        <v>1</v>
      </c>
      <c r="N273" s="24">
        <v>1</v>
      </c>
      <c r="O273" s="24">
        <v>2</v>
      </c>
      <c r="P273" s="24" t="s">
        <v>101</v>
      </c>
      <c r="Q273" s="23">
        <v>31633</v>
      </c>
      <c r="R273" s="24"/>
      <c r="S273" s="25">
        <v>45119</v>
      </c>
      <c r="T273" s="24">
        <v>6057545</v>
      </c>
      <c r="U273" s="24" t="s">
        <v>2140</v>
      </c>
      <c r="V273" s="24" t="e">
        <v>#N/A</v>
      </c>
      <c r="W273" s="24" t="s">
        <v>2141</v>
      </c>
      <c r="X273" s="24" t="s">
        <v>2142</v>
      </c>
      <c r="Y273" s="24" t="s">
        <v>2143</v>
      </c>
      <c r="Z273" s="24" t="s">
        <v>852</v>
      </c>
      <c r="AA273" s="24" t="s">
        <v>2144</v>
      </c>
      <c r="AB273" s="24" t="s">
        <v>77</v>
      </c>
      <c r="AC273" s="24" t="s">
        <v>77</v>
      </c>
      <c r="AD273" s="24" t="s">
        <v>77</v>
      </c>
      <c r="AE273" s="26" t="s">
        <v>151</v>
      </c>
      <c r="AF273" s="26"/>
      <c r="AG273" s="26"/>
      <c r="AH273" s="27" t="s">
        <v>184</v>
      </c>
      <c r="AI273" s="27" t="s">
        <v>830</v>
      </c>
      <c r="AJ273" s="27" t="s">
        <v>830</v>
      </c>
      <c r="AK273" s="24" t="s">
        <v>121</v>
      </c>
      <c r="AL273" s="24"/>
      <c r="AM273" s="23">
        <v>42254</v>
      </c>
      <c r="AN273" s="28">
        <v>672750</v>
      </c>
      <c r="AO273" s="28">
        <f t="shared" si="4"/>
        <v>140606</v>
      </c>
      <c r="AP273" s="24"/>
      <c r="AQ273" s="24"/>
      <c r="AR273" s="24"/>
      <c r="AS273" s="24"/>
      <c r="AT273" s="24" t="e">
        <v>#N/A</v>
      </c>
      <c r="AU273" s="24" t="e">
        <v>#N/A</v>
      </c>
      <c r="AV273" s="24" t="e">
        <v>#N/A</v>
      </c>
      <c r="AW273" s="24"/>
      <c r="AX273" s="24"/>
      <c r="AY273" s="24"/>
      <c r="AZ273" s="24"/>
      <c r="BA273" s="24"/>
      <c r="BB273" s="24"/>
      <c r="BC273" s="24"/>
      <c r="BD273" s="24">
        <v>0</v>
      </c>
      <c r="BE273" s="24">
        <v>0</v>
      </c>
      <c r="BF273" s="23"/>
      <c r="BG273" s="23"/>
      <c r="BH273" s="23">
        <v>42268</v>
      </c>
      <c r="BI273" s="26"/>
      <c r="BJ273" s="26"/>
      <c r="BK273" s="29">
        <v>0</v>
      </c>
      <c r="BL273" s="24" t="s">
        <v>129</v>
      </c>
      <c r="BM273" s="22" t="str">
        <f ca="1">+IF(Tabla1[[#This Row],[FECHA INGRESO]]&gt;=44986,IF((TODAY()-Tabla1[[#This Row],[FECHA INGRESO]])&gt;=50,"ALERTA","TODAVÍA FALTA"),"N/A")</f>
        <v>N/A</v>
      </c>
      <c r="BN273" s="7">
        <f>IFERROR((_xlfn.DAYS(Tabla1[[#This Row],[FECHA INGRESO]],Tabla1[[#This Row],[FECHA RETIRO]]))/30,"")</f>
        <v>-0.46666666666666667</v>
      </c>
    </row>
    <row r="274" spans="1:66" ht="15" customHeight="1" x14ac:dyDescent="0.35">
      <c r="A274" s="31">
        <v>1014212613</v>
      </c>
      <c r="B274" s="22" t="s">
        <v>2145</v>
      </c>
      <c r="C274" s="23">
        <v>42255</v>
      </c>
      <c r="D274" s="23" t="s">
        <v>188</v>
      </c>
      <c r="E274" s="23" t="s">
        <v>111</v>
      </c>
      <c r="F274" s="23" t="s">
        <v>70</v>
      </c>
      <c r="G274" s="24"/>
      <c r="H274" s="24">
        <v>24055971146</v>
      </c>
      <c r="I274" s="24" t="s">
        <v>95</v>
      </c>
      <c r="J274" s="24">
        <f>DATEDIF(Tabla1[[#This Row],[FECHA DE NACIMIENTO]],Tabla1[[#This Row],[FECHA ACTUAL]],"Y")</f>
        <v>33</v>
      </c>
      <c r="K274" s="24" t="s">
        <v>385</v>
      </c>
      <c r="L274" s="24" t="s">
        <v>112</v>
      </c>
      <c r="M274" s="24">
        <v>1</v>
      </c>
      <c r="N274" s="24">
        <v>1</v>
      </c>
      <c r="O274" s="24">
        <v>3</v>
      </c>
      <c r="P274" s="24" t="s">
        <v>101</v>
      </c>
      <c r="Q274" s="23">
        <v>33060</v>
      </c>
      <c r="R274" s="24" t="s">
        <v>76</v>
      </c>
      <c r="S274" s="25">
        <v>45119</v>
      </c>
      <c r="T274" s="24" t="s">
        <v>77</v>
      </c>
      <c r="U274" s="24" t="s">
        <v>2146</v>
      </c>
      <c r="V274" s="24" t="s">
        <v>2147</v>
      </c>
      <c r="W274" s="24" t="s">
        <v>2148</v>
      </c>
      <c r="X274" s="24" t="s">
        <v>2149</v>
      </c>
      <c r="Y274" s="24" t="s">
        <v>2150</v>
      </c>
      <c r="Z274" s="24" t="s">
        <v>852</v>
      </c>
      <c r="AA274" s="24">
        <v>3128276432</v>
      </c>
      <c r="AB274" s="24" t="s">
        <v>77</v>
      </c>
      <c r="AC274" s="24" t="s">
        <v>77</v>
      </c>
      <c r="AD274" s="24" t="s">
        <v>77</v>
      </c>
      <c r="AE274" s="26" t="s">
        <v>151</v>
      </c>
      <c r="AF274" s="26"/>
      <c r="AG274" s="26"/>
      <c r="AH274" s="27" t="s">
        <v>184</v>
      </c>
      <c r="AI274" s="27" t="s">
        <v>164</v>
      </c>
      <c r="AJ274" s="27" t="s">
        <v>164</v>
      </c>
      <c r="AK274" s="24" t="s">
        <v>121</v>
      </c>
      <c r="AL274" s="24"/>
      <c r="AM274" s="23">
        <v>42255</v>
      </c>
      <c r="AN274" s="28">
        <v>672750</v>
      </c>
      <c r="AO274" s="28">
        <f t="shared" si="4"/>
        <v>140606</v>
      </c>
      <c r="AP274" s="24"/>
      <c r="AQ274" s="24"/>
      <c r="AR274" s="24"/>
      <c r="AS274" s="24"/>
      <c r="AT274" s="24" t="e">
        <v>#N/A</v>
      </c>
      <c r="AU274" s="24" t="e">
        <v>#N/A</v>
      </c>
      <c r="AV274" s="24" t="e">
        <v>#N/A</v>
      </c>
      <c r="AW274" s="24"/>
      <c r="AX274" s="24"/>
      <c r="AY274" s="24" t="s">
        <v>2151</v>
      </c>
      <c r="AZ274" s="24"/>
      <c r="BA274" s="24"/>
      <c r="BB274" s="24"/>
      <c r="BC274" s="24"/>
      <c r="BD274" s="24">
        <v>0</v>
      </c>
      <c r="BE274" s="24">
        <v>0</v>
      </c>
      <c r="BF274" s="23"/>
      <c r="BG274" s="23"/>
      <c r="BH274" s="23">
        <v>42353</v>
      </c>
      <c r="BI274" s="26"/>
      <c r="BJ274" s="26"/>
      <c r="BK274" s="29">
        <v>0</v>
      </c>
      <c r="BL274" s="24" t="s">
        <v>129</v>
      </c>
      <c r="BM274" s="22" t="str">
        <f ca="1">+IF(Tabla1[[#This Row],[FECHA INGRESO]]&gt;=44986,IF((TODAY()-Tabla1[[#This Row],[FECHA INGRESO]])&gt;=50,"ALERTA","TODAVÍA FALTA"),"N/A")</f>
        <v>N/A</v>
      </c>
      <c r="BN274" s="7">
        <f>IFERROR((_xlfn.DAYS(Tabla1[[#This Row],[FECHA INGRESO]],Tabla1[[#This Row],[FECHA RETIRO]]))/30,"")</f>
        <v>-3.2666666666666666</v>
      </c>
    </row>
    <row r="275" spans="1:66" ht="15" customHeight="1" x14ac:dyDescent="0.35">
      <c r="A275" s="31">
        <v>1031150102</v>
      </c>
      <c r="B275" s="22" t="s">
        <v>2152</v>
      </c>
      <c r="C275" s="23">
        <v>42257</v>
      </c>
      <c r="D275" s="23" t="s">
        <v>157</v>
      </c>
      <c r="E275" s="23" t="s">
        <v>111</v>
      </c>
      <c r="F275" s="23" t="s">
        <v>70</v>
      </c>
      <c r="G275" s="24"/>
      <c r="H275" s="24">
        <v>24056034127</v>
      </c>
      <c r="I275" s="24" t="s">
        <v>95</v>
      </c>
      <c r="J275" s="24">
        <f>DATEDIF(Tabla1[[#This Row],[FECHA DE NACIMIENTO]],Tabla1[[#This Row],[FECHA ACTUAL]],"Y")</f>
        <v>29</v>
      </c>
      <c r="K275" s="24" t="s">
        <v>73</v>
      </c>
      <c r="L275" s="24" t="s">
        <v>112</v>
      </c>
      <c r="M275" s="24" t="s">
        <v>77</v>
      </c>
      <c r="N275" s="24" t="s">
        <v>77</v>
      </c>
      <c r="O275" s="24">
        <v>3</v>
      </c>
      <c r="P275" s="24" t="s">
        <v>101</v>
      </c>
      <c r="Q275" s="23">
        <v>34271</v>
      </c>
      <c r="R275" s="24" t="s">
        <v>76</v>
      </c>
      <c r="S275" s="25">
        <v>45119</v>
      </c>
      <c r="T275" s="24">
        <v>8065471</v>
      </c>
      <c r="U275" s="24" t="s">
        <v>2153</v>
      </c>
      <c r="V275" s="24" t="s">
        <v>2154</v>
      </c>
      <c r="W275" s="24" t="s">
        <v>2155</v>
      </c>
      <c r="X275" s="24" t="s">
        <v>1684</v>
      </c>
      <c r="Y275" s="24" t="s">
        <v>2156</v>
      </c>
      <c r="Z275" s="24" t="s">
        <v>117</v>
      </c>
      <c r="AA275" s="24">
        <v>3143858144</v>
      </c>
      <c r="AB275" s="24" t="s">
        <v>77</v>
      </c>
      <c r="AC275" s="24" t="s">
        <v>77</v>
      </c>
      <c r="AD275" s="24" t="s">
        <v>77</v>
      </c>
      <c r="AE275" s="26" t="s">
        <v>102</v>
      </c>
      <c r="AF275" s="26"/>
      <c r="AG275" s="26"/>
      <c r="AH275" s="27" t="s">
        <v>2157</v>
      </c>
      <c r="AI275" s="27" t="s">
        <v>138</v>
      </c>
      <c r="AJ275" s="27" t="s">
        <v>138</v>
      </c>
      <c r="AK275" s="24" t="s">
        <v>89</v>
      </c>
      <c r="AL275" s="24"/>
      <c r="AM275" s="23">
        <v>42257</v>
      </c>
      <c r="AN275" s="28">
        <v>1164375</v>
      </c>
      <c r="AO275" s="28">
        <f t="shared" si="4"/>
        <v>140606</v>
      </c>
      <c r="AP275" s="24"/>
      <c r="AQ275" s="24"/>
      <c r="AR275" s="24"/>
      <c r="AS275" s="24"/>
      <c r="AT275" s="24" t="e">
        <v>#N/A</v>
      </c>
      <c r="AU275" s="24" t="e">
        <v>#N/A</v>
      </c>
      <c r="AV275" s="24" t="e">
        <v>#N/A</v>
      </c>
      <c r="AW275" s="24"/>
      <c r="AX275" s="24"/>
      <c r="AY275" s="24"/>
      <c r="AZ275" s="24"/>
      <c r="BA275" s="24"/>
      <c r="BB275" s="24"/>
      <c r="BC275" s="24"/>
      <c r="BD275" s="24">
        <v>0</v>
      </c>
      <c r="BE275" s="24">
        <v>0</v>
      </c>
      <c r="BF275" s="23"/>
      <c r="BG275" s="23"/>
      <c r="BH275" s="23">
        <v>42473</v>
      </c>
      <c r="BI275" s="26"/>
      <c r="BJ275" s="26"/>
      <c r="BK275" s="29">
        <v>0</v>
      </c>
      <c r="BL275" s="24" t="s">
        <v>129</v>
      </c>
      <c r="BM275" s="22" t="str">
        <f ca="1">+IF(Tabla1[[#This Row],[FECHA INGRESO]]&gt;=44986,IF((TODAY()-Tabla1[[#This Row],[FECHA INGRESO]])&gt;=50,"ALERTA","TODAVÍA FALTA"),"N/A")</f>
        <v>N/A</v>
      </c>
      <c r="BN275" s="7">
        <f>IFERROR((_xlfn.DAYS(Tabla1[[#This Row],[FECHA INGRESO]],Tabla1[[#This Row],[FECHA RETIRO]]))/30,"")</f>
        <v>-7.2</v>
      </c>
    </row>
    <row r="276" spans="1:66" ht="15" customHeight="1" x14ac:dyDescent="0.35">
      <c r="A276" s="31">
        <v>80249611</v>
      </c>
      <c r="B276" s="22" t="s">
        <v>2158</v>
      </c>
      <c r="C276" s="23">
        <v>42262</v>
      </c>
      <c r="D276" s="23" t="s">
        <v>188</v>
      </c>
      <c r="E276" s="23" t="s">
        <v>111</v>
      </c>
      <c r="F276" s="23" t="s">
        <v>70</v>
      </c>
      <c r="G276" s="24"/>
      <c r="H276" s="24">
        <v>24051089449</v>
      </c>
      <c r="I276" s="24" t="s">
        <v>72</v>
      </c>
      <c r="J276" s="24">
        <f>DATEDIF(Tabla1[[#This Row],[FECHA DE NACIMIENTO]],Tabla1[[#This Row],[FECHA ACTUAL]],"Y")</f>
        <v>39</v>
      </c>
      <c r="K276" s="24" t="s">
        <v>1020</v>
      </c>
      <c r="L276" s="24" t="s">
        <v>112</v>
      </c>
      <c r="M276" s="24">
        <v>1</v>
      </c>
      <c r="N276" s="24">
        <v>1</v>
      </c>
      <c r="O276" s="24">
        <v>3</v>
      </c>
      <c r="P276" s="24" t="s">
        <v>101</v>
      </c>
      <c r="Q276" s="23">
        <v>30822</v>
      </c>
      <c r="R276" s="24" t="s">
        <v>76</v>
      </c>
      <c r="S276" s="25">
        <v>45119</v>
      </c>
      <c r="T276" s="24">
        <v>4627792</v>
      </c>
      <c r="U276" s="24" t="s">
        <v>2159</v>
      </c>
      <c r="V276" s="24" t="e">
        <v>#N/A</v>
      </c>
      <c r="W276" s="24" t="s">
        <v>2160</v>
      </c>
      <c r="X276" s="24" t="s">
        <v>316</v>
      </c>
      <c r="Y276" s="24" t="s">
        <v>2161</v>
      </c>
      <c r="Z276" s="24" t="s">
        <v>117</v>
      </c>
      <c r="AA276" s="24" t="s">
        <v>2162</v>
      </c>
      <c r="AB276" s="24" t="s">
        <v>77</v>
      </c>
      <c r="AC276" s="24" t="s">
        <v>77</v>
      </c>
      <c r="AD276" s="24" t="s">
        <v>77</v>
      </c>
      <c r="AE276" s="26" t="s">
        <v>151</v>
      </c>
      <c r="AF276" s="26"/>
      <c r="AG276" s="26"/>
      <c r="AH276" s="27" t="s">
        <v>184</v>
      </c>
      <c r="AI276" s="27" t="s">
        <v>185</v>
      </c>
      <c r="AJ276" s="27" t="s">
        <v>185</v>
      </c>
      <c r="AK276" s="24" t="s">
        <v>121</v>
      </c>
      <c r="AL276" s="24"/>
      <c r="AM276" s="23">
        <v>42261</v>
      </c>
      <c r="AN276" s="28">
        <v>776250</v>
      </c>
      <c r="AO276" s="28">
        <f t="shared" si="4"/>
        <v>140606</v>
      </c>
      <c r="AP276" s="24"/>
      <c r="AQ276" s="24"/>
      <c r="AR276" s="24"/>
      <c r="AS276" s="24"/>
      <c r="AT276" s="24" t="e">
        <v>#N/A</v>
      </c>
      <c r="AU276" s="24" t="e">
        <v>#N/A</v>
      </c>
      <c r="AV276" s="24" t="e">
        <v>#N/A</v>
      </c>
      <c r="AW276" s="24"/>
      <c r="AX276" s="24"/>
      <c r="AY276" s="24"/>
      <c r="AZ276" s="24"/>
      <c r="BA276" s="24"/>
      <c r="BB276" s="24"/>
      <c r="BC276" s="24"/>
      <c r="BD276" s="24">
        <v>0</v>
      </c>
      <c r="BE276" s="24">
        <v>0</v>
      </c>
      <c r="BF276" s="23"/>
      <c r="BG276" s="23"/>
      <c r="BH276" s="23">
        <v>42307</v>
      </c>
      <c r="BI276" s="26"/>
      <c r="BJ276" s="26"/>
      <c r="BK276" s="29">
        <v>0</v>
      </c>
      <c r="BL276" s="24" t="s">
        <v>129</v>
      </c>
      <c r="BM276" s="22" t="str">
        <f ca="1">+IF(Tabla1[[#This Row],[FECHA INGRESO]]&gt;=44986,IF((TODAY()-Tabla1[[#This Row],[FECHA INGRESO]])&gt;=50,"ALERTA","TODAVÍA FALTA"),"N/A")</f>
        <v>N/A</v>
      </c>
      <c r="BN276" s="7">
        <f>IFERROR((_xlfn.DAYS(Tabla1[[#This Row],[FECHA INGRESO]],Tabla1[[#This Row],[FECHA RETIRO]]))/30,"")</f>
        <v>-1.5333333333333334</v>
      </c>
    </row>
    <row r="277" spans="1:66" ht="15" customHeight="1" x14ac:dyDescent="0.35">
      <c r="A277" s="31">
        <v>1026266764</v>
      </c>
      <c r="B277" s="22" t="s">
        <v>2163</v>
      </c>
      <c r="C277" s="23">
        <v>42262</v>
      </c>
      <c r="D277" s="23" t="s">
        <v>188</v>
      </c>
      <c r="E277" s="23" t="s">
        <v>111</v>
      </c>
      <c r="F277" s="23" t="s">
        <v>70</v>
      </c>
      <c r="G277" s="24"/>
      <c r="H277" s="24">
        <v>24056066201</v>
      </c>
      <c r="I277" s="24" t="s">
        <v>72</v>
      </c>
      <c r="J277" s="24">
        <f>DATEDIF(Tabla1[[#This Row],[FECHA DE NACIMIENTO]],Tabla1[[#This Row],[FECHA ACTUAL]],"Y")</f>
        <v>33</v>
      </c>
      <c r="K277" s="24" t="s">
        <v>320</v>
      </c>
      <c r="L277" s="24" t="s">
        <v>234</v>
      </c>
      <c r="M277" s="24">
        <v>1</v>
      </c>
      <c r="N277" s="24">
        <v>1</v>
      </c>
      <c r="O277" s="24">
        <v>3</v>
      </c>
      <c r="P277" s="24" t="s">
        <v>101</v>
      </c>
      <c r="Q277" s="23">
        <v>32831</v>
      </c>
      <c r="R277" s="24" t="s">
        <v>76</v>
      </c>
      <c r="S277" s="25">
        <v>45119</v>
      </c>
      <c r="T277" s="24">
        <v>6024487</v>
      </c>
      <c r="U277" s="24" t="s">
        <v>2164</v>
      </c>
      <c r="V277" s="24" t="s">
        <v>2165</v>
      </c>
      <c r="W277" s="24" t="s">
        <v>2166</v>
      </c>
      <c r="X277" s="24" t="s">
        <v>2167</v>
      </c>
      <c r="Y277" s="24" t="s">
        <v>2168</v>
      </c>
      <c r="Z277" s="24" t="s">
        <v>117</v>
      </c>
      <c r="AA277" s="24">
        <v>3158042029</v>
      </c>
      <c r="AB277" s="24" t="s">
        <v>77</v>
      </c>
      <c r="AC277" s="24" t="s">
        <v>77</v>
      </c>
      <c r="AD277" s="24" t="s">
        <v>77</v>
      </c>
      <c r="AE277" s="26" t="s">
        <v>151</v>
      </c>
      <c r="AF277" s="26"/>
      <c r="AG277" s="26"/>
      <c r="AH277" s="27" t="s">
        <v>184</v>
      </c>
      <c r="AI277" s="27" t="s">
        <v>185</v>
      </c>
      <c r="AJ277" s="27" t="s">
        <v>185</v>
      </c>
      <c r="AK277" s="24" t="s">
        <v>121</v>
      </c>
      <c r="AL277" s="24"/>
      <c r="AM277" s="23">
        <v>42262</v>
      </c>
      <c r="AN277" s="28">
        <v>776250</v>
      </c>
      <c r="AO277" s="28">
        <f t="shared" si="4"/>
        <v>140606</v>
      </c>
      <c r="AP277" s="24"/>
      <c r="AQ277" s="24"/>
      <c r="AR277" s="24"/>
      <c r="AS277" s="24"/>
      <c r="AT277" s="24" t="e">
        <v>#N/A</v>
      </c>
      <c r="AU277" s="24" t="e">
        <v>#N/A</v>
      </c>
      <c r="AV277" s="24" t="e">
        <v>#N/A</v>
      </c>
      <c r="AW277" s="24"/>
      <c r="AX277" s="24"/>
      <c r="AY277" s="24"/>
      <c r="AZ277" s="24" t="s">
        <v>2169</v>
      </c>
      <c r="BA277" s="24"/>
      <c r="BB277" s="24"/>
      <c r="BC277" s="24"/>
      <c r="BD277" s="24">
        <v>0</v>
      </c>
      <c r="BE277" s="24">
        <v>1</v>
      </c>
      <c r="BF277" s="23"/>
      <c r="BG277" s="23"/>
      <c r="BH277" s="23">
        <v>42530</v>
      </c>
      <c r="BI277" s="26"/>
      <c r="BJ277" s="26"/>
      <c r="BK277" s="29">
        <v>0</v>
      </c>
      <c r="BL277" s="24" t="s">
        <v>129</v>
      </c>
      <c r="BM277" s="22" t="str">
        <f ca="1">+IF(Tabla1[[#This Row],[FECHA INGRESO]]&gt;=44986,IF((TODAY()-Tabla1[[#This Row],[FECHA INGRESO]])&gt;=50,"ALERTA","TODAVÍA FALTA"),"N/A")</f>
        <v>N/A</v>
      </c>
      <c r="BN277" s="7">
        <f>IFERROR((_xlfn.DAYS(Tabla1[[#This Row],[FECHA INGRESO]],Tabla1[[#This Row],[FECHA RETIRO]]))/30,"")</f>
        <v>-8.9333333333333336</v>
      </c>
    </row>
    <row r="278" spans="1:66" ht="15" customHeight="1" x14ac:dyDescent="0.35">
      <c r="A278" s="32">
        <v>1017150407</v>
      </c>
      <c r="B278" s="22" t="s">
        <v>2170</v>
      </c>
      <c r="C278" s="23">
        <v>42268</v>
      </c>
      <c r="D278" s="23" t="s">
        <v>131</v>
      </c>
      <c r="E278" s="23" t="s">
        <v>111</v>
      </c>
      <c r="F278" s="23" t="s">
        <v>70</v>
      </c>
      <c r="G278" s="24"/>
      <c r="H278" s="24">
        <v>24056253531</v>
      </c>
      <c r="I278" s="24" t="s">
        <v>95</v>
      </c>
      <c r="J278" s="24">
        <f>DATEDIF(Tabla1[[#This Row],[FECHA DE NACIMIENTO]],Tabla1[[#This Row],[FECHA ACTUAL]],"Y")</f>
        <v>36</v>
      </c>
      <c r="K278" s="24" t="s">
        <v>73</v>
      </c>
      <c r="L278" s="24" t="s">
        <v>112</v>
      </c>
      <c r="M278" s="24" t="s">
        <v>77</v>
      </c>
      <c r="N278" s="24" t="s">
        <v>77</v>
      </c>
      <c r="O278" s="24">
        <v>3</v>
      </c>
      <c r="P278" s="24" t="s">
        <v>101</v>
      </c>
      <c r="Q278" s="23">
        <v>31934</v>
      </c>
      <c r="R278" s="24" t="s">
        <v>830</v>
      </c>
      <c r="S278" s="25">
        <v>45119</v>
      </c>
      <c r="T278" s="24">
        <v>5275559</v>
      </c>
      <c r="U278" s="24" t="s">
        <v>2171</v>
      </c>
      <c r="V278" s="24" t="s">
        <v>2172</v>
      </c>
      <c r="W278" s="24" t="s">
        <v>2173</v>
      </c>
      <c r="X278" s="24" t="s">
        <v>1535</v>
      </c>
      <c r="Y278" s="24" t="s">
        <v>2174</v>
      </c>
      <c r="Z278" s="24" t="s">
        <v>255</v>
      </c>
      <c r="AA278" s="24">
        <v>5275558</v>
      </c>
      <c r="AB278" s="24" t="s">
        <v>77</v>
      </c>
      <c r="AC278" s="24" t="s">
        <v>77</v>
      </c>
      <c r="AD278" s="24" t="s">
        <v>77</v>
      </c>
      <c r="AE278" s="26" t="s">
        <v>102</v>
      </c>
      <c r="AF278" s="26"/>
      <c r="AG278" s="26"/>
      <c r="AH278" s="27" t="s">
        <v>184</v>
      </c>
      <c r="AI278" s="27" t="s">
        <v>2175</v>
      </c>
      <c r="AJ278" s="27" t="s">
        <v>2175</v>
      </c>
      <c r="AK278" s="24" t="s">
        <v>121</v>
      </c>
      <c r="AL278" s="24" t="s">
        <v>90</v>
      </c>
      <c r="AM278" s="23">
        <v>42268</v>
      </c>
      <c r="AN278" s="28">
        <v>724500</v>
      </c>
      <c r="AO278" s="28">
        <f t="shared" si="4"/>
        <v>140606</v>
      </c>
      <c r="AP278" s="24"/>
      <c r="AQ278" s="24" t="s">
        <v>655</v>
      </c>
      <c r="AR278" s="24"/>
      <c r="AS278" s="24"/>
      <c r="AT278" s="24" t="e">
        <v>#N/A</v>
      </c>
      <c r="AU278" s="24" t="e">
        <v>#N/A</v>
      </c>
      <c r="AV278" s="24" t="e">
        <v>#N/A</v>
      </c>
      <c r="AW278" s="24"/>
      <c r="AX278" s="24"/>
      <c r="AY278" s="24"/>
      <c r="AZ278" s="24"/>
      <c r="BA278" s="24"/>
      <c r="BB278" s="24"/>
      <c r="BC278" s="24"/>
      <c r="BD278" s="24">
        <v>0</v>
      </c>
      <c r="BE278" s="24">
        <v>1</v>
      </c>
      <c r="BF278" s="23"/>
      <c r="BG278" s="23"/>
      <c r="BH278" s="23">
        <v>42762</v>
      </c>
      <c r="BI278" s="26" t="s">
        <v>127</v>
      </c>
      <c r="BJ278" s="26" t="s">
        <v>273</v>
      </c>
      <c r="BK278" s="29">
        <v>0</v>
      </c>
      <c r="BL278" s="24" t="s">
        <v>129</v>
      </c>
      <c r="BM278" s="22" t="str">
        <f ca="1">+IF(Tabla1[[#This Row],[FECHA INGRESO]]&gt;=44986,IF((TODAY()-Tabla1[[#This Row],[FECHA INGRESO]])&gt;=50,"ALERTA","TODAVÍA FALTA"),"N/A")</f>
        <v>N/A</v>
      </c>
      <c r="BN278" s="7">
        <f>IFERROR((_xlfn.DAYS(Tabla1[[#This Row],[FECHA INGRESO]],Tabla1[[#This Row],[FECHA RETIRO]]))/30,"")</f>
        <v>-16.466666666666665</v>
      </c>
    </row>
    <row r="279" spans="1:66" ht="15" customHeight="1" x14ac:dyDescent="0.35">
      <c r="A279" s="31">
        <v>52332154</v>
      </c>
      <c r="B279" s="22" t="s">
        <v>2176</v>
      </c>
      <c r="C279" s="23">
        <v>42268</v>
      </c>
      <c r="D279" s="23" t="s">
        <v>131</v>
      </c>
      <c r="E279" s="23" t="s">
        <v>110</v>
      </c>
      <c r="F279" s="23" t="s">
        <v>70</v>
      </c>
      <c r="G279" s="24"/>
      <c r="H279" s="24">
        <v>24056256903</v>
      </c>
      <c r="I279" s="24" t="s">
        <v>95</v>
      </c>
      <c r="J279" s="24">
        <f>DATEDIF(Tabla1[[#This Row],[FECHA DE NACIMIENTO]],Tabla1[[#This Row],[FECHA ACTUAL]],"Y")</f>
        <v>47</v>
      </c>
      <c r="K279" s="24" t="s">
        <v>73</v>
      </c>
      <c r="L279" s="24" t="s">
        <v>234</v>
      </c>
      <c r="M279" s="24">
        <v>1</v>
      </c>
      <c r="N279" s="24" t="s">
        <v>77</v>
      </c>
      <c r="O279" s="24">
        <v>3</v>
      </c>
      <c r="P279" s="24" t="s">
        <v>101</v>
      </c>
      <c r="Q279" s="23">
        <v>27669</v>
      </c>
      <c r="R279" s="24" t="s">
        <v>76</v>
      </c>
      <c r="S279" s="25">
        <v>45119</v>
      </c>
      <c r="T279" s="24" t="s">
        <v>77</v>
      </c>
      <c r="U279" s="24" t="s">
        <v>2177</v>
      </c>
      <c r="V279" s="24" t="s">
        <v>2178</v>
      </c>
      <c r="W279" s="24" t="s">
        <v>2179</v>
      </c>
      <c r="X279" s="24" t="s">
        <v>2180</v>
      </c>
      <c r="Y279" s="24" t="s">
        <v>2181</v>
      </c>
      <c r="Z279" s="24" t="s">
        <v>82</v>
      </c>
      <c r="AA279" s="24">
        <v>3212483342</v>
      </c>
      <c r="AB279" s="24" t="s">
        <v>77</v>
      </c>
      <c r="AC279" s="24" t="s">
        <v>77</v>
      </c>
      <c r="AD279" s="24" t="s">
        <v>77</v>
      </c>
      <c r="AE279" s="26" t="s">
        <v>102</v>
      </c>
      <c r="AF279" s="26"/>
      <c r="AG279" s="26" t="s">
        <v>2182</v>
      </c>
      <c r="AH279" s="27" t="s">
        <v>184</v>
      </c>
      <c r="AI279" s="27" t="s">
        <v>185</v>
      </c>
      <c r="AJ279" s="27" t="s">
        <v>185</v>
      </c>
      <c r="AK279" s="24" t="s">
        <v>121</v>
      </c>
      <c r="AL279" s="24"/>
      <c r="AM279" s="23">
        <v>42268</v>
      </c>
      <c r="AN279" s="28">
        <v>941850</v>
      </c>
      <c r="AO279" s="28">
        <f t="shared" si="4"/>
        <v>140606</v>
      </c>
      <c r="AP279" s="24"/>
      <c r="AQ279" s="24"/>
      <c r="AR279" s="24"/>
      <c r="AS279" s="24"/>
      <c r="AT279" s="24" t="e">
        <v>#N/A</v>
      </c>
      <c r="AU279" s="24" t="e">
        <v>#N/A</v>
      </c>
      <c r="AV279" s="24" t="e">
        <v>#N/A</v>
      </c>
      <c r="AW279" s="24"/>
      <c r="AX279" s="24"/>
      <c r="AY279" s="24" t="s">
        <v>2183</v>
      </c>
      <c r="AZ279" s="24"/>
      <c r="BA279" s="24"/>
      <c r="BB279" s="24"/>
      <c r="BC279" s="24"/>
      <c r="BD279" s="24">
        <v>0</v>
      </c>
      <c r="BE279" s="24">
        <v>1</v>
      </c>
      <c r="BF279" s="23"/>
      <c r="BG279" s="23"/>
      <c r="BH279" s="23">
        <v>42552</v>
      </c>
      <c r="BI279" s="26"/>
      <c r="BJ279" s="26"/>
      <c r="BK279" s="29">
        <v>0</v>
      </c>
      <c r="BL279" s="24" t="s">
        <v>129</v>
      </c>
      <c r="BM279" s="22" t="str">
        <f ca="1">+IF(Tabla1[[#This Row],[FECHA INGRESO]]&gt;=44986,IF((TODAY()-Tabla1[[#This Row],[FECHA INGRESO]])&gt;=50,"ALERTA","TODAVÍA FALTA"),"N/A")</f>
        <v>N/A</v>
      </c>
      <c r="BN279" s="7">
        <f>IFERROR((_xlfn.DAYS(Tabla1[[#This Row],[FECHA INGRESO]],Tabla1[[#This Row],[FECHA RETIRO]]))/30,"")</f>
        <v>-9.4666666666666668</v>
      </c>
    </row>
    <row r="280" spans="1:66" ht="15" customHeight="1" x14ac:dyDescent="0.35">
      <c r="A280" s="31">
        <v>1022973352</v>
      </c>
      <c r="B280" s="22" t="s">
        <v>2184</v>
      </c>
      <c r="C280" s="23">
        <v>42268</v>
      </c>
      <c r="D280" s="23" t="s">
        <v>188</v>
      </c>
      <c r="E280" s="23" t="s">
        <v>110</v>
      </c>
      <c r="F280" s="23" t="s">
        <v>70</v>
      </c>
      <c r="G280" s="24"/>
      <c r="H280" s="24">
        <v>24056257773</v>
      </c>
      <c r="I280" s="24" t="s">
        <v>72</v>
      </c>
      <c r="J280" s="24">
        <f>DATEDIF(Tabla1[[#This Row],[FECHA DE NACIMIENTO]],Tabla1[[#This Row],[FECHA ACTUAL]],"Y")</f>
        <v>31</v>
      </c>
      <c r="K280" s="24" t="s">
        <v>500</v>
      </c>
      <c r="L280" s="24" t="s">
        <v>234</v>
      </c>
      <c r="M280" s="24">
        <v>1</v>
      </c>
      <c r="N280" s="24">
        <v>1</v>
      </c>
      <c r="O280" s="24">
        <v>2</v>
      </c>
      <c r="P280" s="24" t="s">
        <v>101</v>
      </c>
      <c r="Q280" s="23">
        <v>33595</v>
      </c>
      <c r="R280" s="24" t="s">
        <v>76</v>
      </c>
      <c r="S280" s="25">
        <v>45119</v>
      </c>
      <c r="T280" s="24" t="s">
        <v>77</v>
      </c>
      <c r="U280" s="24" t="s">
        <v>2185</v>
      </c>
      <c r="V280" s="24" t="s">
        <v>2186</v>
      </c>
      <c r="W280" s="24" t="s">
        <v>2187</v>
      </c>
      <c r="X280" s="24" t="s">
        <v>1665</v>
      </c>
      <c r="Y280" s="24" t="s">
        <v>2188</v>
      </c>
      <c r="Z280" s="24" t="s">
        <v>82</v>
      </c>
      <c r="AA280" s="24">
        <v>3057068171</v>
      </c>
      <c r="AB280" s="24" t="s">
        <v>77</v>
      </c>
      <c r="AC280" s="24" t="s">
        <v>77</v>
      </c>
      <c r="AD280" s="24" t="s">
        <v>77</v>
      </c>
      <c r="AE280" s="26" t="s">
        <v>151</v>
      </c>
      <c r="AF280" s="26"/>
      <c r="AG280" s="26"/>
      <c r="AH280" s="27" t="s">
        <v>184</v>
      </c>
      <c r="AI280" s="27" t="s">
        <v>164</v>
      </c>
      <c r="AJ280" s="27" t="s">
        <v>164</v>
      </c>
      <c r="AK280" s="24" t="s">
        <v>121</v>
      </c>
      <c r="AL280" s="24"/>
      <c r="AM280" s="23">
        <v>42268</v>
      </c>
      <c r="AN280" s="28">
        <v>672750</v>
      </c>
      <c r="AO280" s="28">
        <f t="shared" si="4"/>
        <v>140606</v>
      </c>
      <c r="AP280" s="24"/>
      <c r="AQ280" s="24"/>
      <c r="AR280" s="24"/>
      <c r="AS280" s="24"/>
      <c r="AT280" s="24" t="e">
        <v>#N/A</v>
      </c>
      <c r="AU280" s="24" t="e">
        <v>#N/A</v>
      </c>
      <c r="AV280" s="24" t="e">
        <v>#N/A</v>
      </c>
      <c r="AW280" s="24"/>
      <c r="AX280" s="24"/>
      <c r="AY280" s="24"/>
      <c r="AZ280" s="24"/>
      <c r="BA280" s="24"/>
      <c r="BB280" s="24"/>
      <c r="BC280" s="24"/>
      <c r="BD280" s="24">
        <v>0</v>
      </c>
      <c r="BE280" s="24">
        <v>0</v>
      </c>
      <c r="BF280" s="23"/>
      <c r="BG280" s="23"/>
      <c r="BH280" s="23">
        <v>42392</v>
      </c>
      <c r="BI280" s="26"/>
      <c r="BJ280" s="26"/>
      <c r="BK280" s="29">
        <v>0</v>
      </c>
      <c r="BL280" s="24" t="s">
        <v>129</v>
      </c>
      <c r="BM280" s="22" t="str">
        <f ca="1">+IF(Tabla1[[#This Row],[FECHA INGRESO]]&gt;=44986,IF((TODAY()-Tabla1[[#This Row],[FECHA INGRESO]])&gt;=50,"ALERTA","TODAVÍA FALTA"),"N/A")</f>
        <v>N/A</v>
      </c>
      <c r="BN280" s="7">
        <f>IFERROR((_xlfn.DAYS(Tabla1[[#This Row],[FECHA INGRESO]],Tabla1[[#This Row],[FECHA RETIRO]]))/30,"")</f>
        <v>-4.1333333333333337</v>
      </c>
    </row>
    <row r="281" spans="1:66" ht="15" customHeight="1" x14ac:dyDescent="0.35">
      <c r="A281" s="31">
        <v>1152441909</v>
      </c>
      <c r="B281" s="22" t="s">
        <v>2189</v>
      </c>
      <c r="C281" s="23">
        <v>42268</v>
      </c>
      <c r="D281" s="23" t="s">
        <v>384</v>
      </c>
      <c r="E281" s="24" t="s">
        <v>94</v>
      </c>
      <c r="F281" s="23" t="s">
        <v>70</v>
      </c>
      <c r="G281" s="24"/>
      <c r="H281" s="24">
        <v>24056292707</v>
      </c>
      <c r="I281" s="24" t="s">
        <v>95</v>
      </c>
      <c r="J281" s="24">
        <f>DATEDIF(Tabla1[[#This Row],[FECHA DE NACIMIENTO]],Tabla1[[#This Row],[FECHA ACTUAL]],"Y")</f>
        <v>31</v>
      </c>
      <c r="K281" s="24" t="s">
        <v>320</v>
      </c>
      <c r="L281" s="24" t="s">
        <v>112</v>
      </c>
      <c r="M281" s="24" t="s">
        <v>77</v>
      </c>
      <c r="N281" s="24" t="s">
        <v>77</v>
      </c>
      <c r="O281" s="24">
        <v>4</v>
      </c>
      <c r="P281" s="24" t="s">
        <v>101</v>
      </c>
      <c r="Q281" s="23">
        <v>33583</v>
      </c>
      <c r="R281" s="24" t="s">
        <v>830</v>
      </c>
      <c r="S281" s="25">
        <v>45119</v>
      </c>
      <c r="T281" s="24" t="s">
        <v>77</v>
      </c>
      <c r="U281" s="24" t="s">
        <v>2190</v>
      </c>
      <c r="V281" s="24" t="s">
        <v>2191</v>
      </c>
      <c r="W281" s="24" t="s">
        <v>2192</v>
      </c>
      <c r="X281" s="24" t="s">
        <v>2193</v>
      </c>
      <c r="Y281" s="24" t="s">
        <v>2194</v>
      </c>
      <c r="Z281" s="24" t="s">
        <v>82</v>
      </c>
      <c r="AA281" s="24">
        <v>3127859889</v>
      </c>
      <c r="AB281" s="24" t="s">
        <v>77</v>
      </c>
      <c r="AC281" s="24" t="s">
        <v>77</v>
      </c>
      <c r="AD281" s="24" t="s">
        <v>77</v>
      </c>
      <c r="AE281" s="26" t="s">
        <v>183</v>
      </c>
      <c r="AF281" s="26"/>
      <c r="AG281" s="26"/>
      <c r="AH281" s="27" t="s">
        <v>184</v>
      </c>
      <c r="AI281" s="27" t="s">
        <v>830</v>
      </c>
      <c r="AJ281" s="27" t="s">
        <v>830</v>
      </c>
      <c r="AK281" s="24" t="s">
        <v>121</v>
      </c>
      <c r="AL281" s="24"/>
      <c r="AM281" s="23">
        <v>42268</v>
      </c>
      <c r="AN281" s="28">
        <v>672750</v>
      </c>
      <c r="AO281" s="28">
        <f t="shared" si="4"/>
        <v>140606</v>
      </c>
      <c r="AP281" s="24"/>
      <c r="AQ281" s="24"/>
      <c r="AR281" s="24"/>
      <c r="AS281" s="24"/>
      <c r="AT281" s="24" t="e">
        <v>#N/A</v>
      </c>
      <c r="AU281" s="24" t="e">
        <v>#N/A</v>
      </c>
      <c r="AV281" s="24" t="e">
        <v>#N/A</v>
      </c>
      <c r="AW281" s="24"/>
      <c r="AX281" s="24"/>
      <c r="AY281" s="24"/>
      <c r="AZ281" s="24"/>
      <c r="BA281" s="24"/>
      <c r="BB281" s="24"/>
      <c r="BC281" s="24"/>
      <c r="BD281" s="24">
        <v>0</v>
      </c>
      <c r="BE281" s="24">
        <v>0</v>
      </c>
      <c r="BF281" s="23"/>
      <c r="BG281" s="23"/>
      <c r="BH281" s="23">
        <v>42360</v>
      </c>
      <c r="BI281" s="26"/>
      <c r="BJ281" s="26"/>
      <c r="BK281" s="29">
        <v>0</v>
      </c>
      <c r="BL281" s="24" t="s">
        <v>129</v>
      </c>
      <c r="BM281" s="22" t="str">
        <f ca="1">+IF(Tabla1[[#This Row],[FECHA INGRESO]]&gt;=44986,IF((TODAY()-Tabla1[[#This Row],[FECHA INGRESO]])&gt;=50,"ALERTA","TODAVÍA FALTA"),"N/A")</f>
        <v>N/A</v>
      </c>
      <c r="BN281" s="7">
        <f>IFERROR((_xlfn.DAYS(Tabla1[[#This Row],[FECHA INGRESO]],Tabla1[[#This Row],[FECHA RETIRO]]))/30,"")</f>
        <v>-3.0666666666666669</v>
      </c>
    </row>
    <row r="282" spans="1:66" ht="15" customHeight="1" x14ac:dyDescent="0.35">
      <c r="A282" s="31">
        <v>1031127374</v>
      </c>
      <c r="B282" s="22" t="s">
        <v>2195</v>
      </c>
      <c r="C282" s="23">
        <v>42275</v>
      </c>
      <c r="D282" s="23" t="s">
        <v>266</v>
      </c>
      <c r="E282" s="23" t="s">
        <v>111</v>
      </c>
      <c r="F282" s="23" t="s">
        <v>70</v>
      </c>
      <c r="G282" s="24"/>
      <c r="H282" s="24">
        <v>24056446807</v>
      </c>
      <c r="I282" s="24" t="s">
        <v>95</v>
      </c>
      <c r="J282" s="24">
        <f>DATEDIF(Tabla1[[#This Row],[FECHA DE NACIMIENTO]],Tabla1[[#This Row],[FECHA ACTUAL]],"Y")</f>
        <v>36</v>
      </c>
      <c r="K282" s="24" t="s">
        <v>73</v>
      </c>
      <c r="L282" s="24" t="s">
        <v>112</v>
      </c>
      <c r="M282" s="24" t="s">
        <v>77</v>
      </c>
      <c r="N282" s="24">
        <v>1</v>
      </c>
      <c r="O282" s="24">
        <v>2</v>
      </c>
      <c r="P282" s="24" t="s">
        <v>101</v>
      </c>
      <c r="Q282" s="23">
        <v>31843</v>
      </c>
      <c r="R282" s="24" t="s">
        <v>76</v>
      </c>
      <c r="S282" s="25">
        <v>45119</v>
      </c>
      <c r="T282" s="24">
        <v>2725553</v>
      </c>
      <c r="U282" s="24" t="s">
        <v>2196</v>
      </c>
      <c r="V282" s="24" t="s">
        <v>2197</v>
      </c>
      <c r="W282" s="24" t="s">
        <v>2198</v>
      </c>
      <c r="X282" s="24" t="s">
        <v>2199</v>
      </c>
      <c r="Y282" s="24" t="s">
        <v>2200</v>
      </c>
      <c r="Z282" s="24" t="s">
        <v>117</v>
      </c>
      <c r="AA282" s="24" t="s">
        <v>2201</v>
      </c>
      <c r="AB282" s="24" t="s">
        <v>77</v>
      </c>
      <c r="AC282" s="24" t="s">
        <v>77</v>
      </c>
      <c r="AD282" s="24" t="s">
        <v>77</v>
      </c>
      <c r="AE282" s="26" t="s">
        <v>102</v>
      </c>
      <c r="AF282" s="26"/>
      <c r="AG282" s="26"/>
      <c r="AH282" s="27" t="s">
        <v>119</v>
      </c>
      <c r="AI282" s="27" t="s">
        <v>185</v>
      </c>
      <c r="AJ282" s="27" t="s">
        <v>185</v>
      </c>
      <c r="AK282" s="24" t="s">
        <v>121</v>
      </c>
      <c r="AL282" s="24"/>
      <c r="AM282" s="23">
        <v>42275</v>
      </c>
      <c r="AN282" s="28">
        <v>1811250</v>
      </c>
      <c r="AO282" s="28">
        <f t="shared" si="4"/>
        <v>140606</v>
      </c>
      <c r="AP282" s="24"/>
      <c r="AQ282" s="24"/>
      <c r="AR282" s="24"/>
      <c r="AS282" s="24"/>
      <c r="AT282" s="24" t="e">
        <v>#N/A</v>
      </c>
      <c r="AU282" s="24" t="e">
        <v>#N/A</v>
      </c>
      <c r="AV282" s="24" t="e">
        <v>#N/A</v>
      </c>
      <c r="AW282" s="24"/>
      <c r="AX282" s="24"/>
      <c r="AY282" s="24" t="s">
        <v>2202</v>
      </c>
      <c r="AZ282" s="24"/>
      <c r="BA282" s="24"/>
      <c r="BB282" s="24"/>
      <c r="BC282" s="24"/>
      <c r="BD282" s="24">
        <v>0</v>
      </c>
      <c r="BE282" s="24">
        <v>1</v>
      </c>
      <c r="BF282" s="23"/>
      <c r="BG282" s="23"/>
      <c r="BH282" s="23">
        <v>42613</v>
      </c>
      <c r="BI282" s="26"/>
      <c r="BJ282" s="26"/>
      <c r="BK282" s="29">
        <v>0</v>
      </c>
      <c r="BL282" s="24" t="s">
        <v>129</v>
      </c>
      <c r="BM282" s="22" t="str">
        <f ca="1">+IF(Tabla1[[#This Row],[FECHA INGRESO]]&gt;=44986,IF((TODAY()-Tabla1[[#This Row],[FECHA INGRESO]])&gt;=50,"ALERTA","TODAVÍA FALTA"),"N/A")</f>
        <v>N/A</v>
      </c>
      <c r="BN282" s="7">
        <f>IFERROR((_xlfn.DAYS(Tabla1[[#This Row],[FECHA INGRESO]],Tabla1[[#This Row],[FECHA RETIRO]]))/30,"")</f>
        <v>-11.266666666666667</v>
      </c>
    </row>
    <row r="283" spans="1:66" ht="15" customHeight="1" x14ac:dyDescent="0.35">
      <c r="A283" s="31">
        <v>1033763936</v>
      </c>
      <c r="B283" s="22" t="s">
        <v>2203</v>
      </c>
      <c r="C283" s="23">
        <v>42277</v>
      </c>
      <c r="D283" s="23" t="s">
        <v>109</v>
      </c>
      <c r="E283" s="24" t="s">
        <v>94</v>
      </c>
      <c r="F283" s="23" t="s">
        <v>70</v>
      </c>
      <c r="G283" s="24"/>
      <c r="H283" s="24">
        <v>24056490897</v>
      </c>
      <c r="I283" s="24" t="s">
        <v>95</v>
      </c>
      <c r="J283" s="24">
        <f>DATEDIF(Tabla1[[#This Row],[FECHA DE NACIMIENTO]],Tabla1[[#This Row],[FECHA ACTUAL]],"Y")</f>
        <v>29</v>
      </c>
      <c r="K283" s="24" t="s">
        <v>96</v>
      </c>
      <c r="L283" s="24" t="s">
        <v>234</v>
      </c>
      <c r="M283" s="24">
        <v>1</v>
      </c>
      <c r="N283" s="24">
        <v>1</v>
      </c>
      <c r="O283" s="24">
        <v>2</v>
      </c>
      <c r="P283" s="24" t="s">
        <v>101</v>
      </c>
      <c r="Q283" s="23">
        <v>34405</v>
      </c>
      <c r="R283" s="24" t="s">
        <v>76</v>
      </c>
      <c r="S283" s="25">
        <v>45119</v>
      </c>
      <c r="T283" s="24">
        <v>7135379</v>
      </c>
      <c r="U283" s="24" t="s">
        <v>2204</v>
      </c>
      <c r="V283" s="24" t="e">
        <v>#N/A</v>
      </c>
      <c r="W283" s="24" t="s">
        <v>2205</v>
      </c>
      <c r="X283" s="24" t="s">
        <v>2206</v>
      </c>
      <c r="Y283" s="24" t="s">
        <v>2207</v>
      </c>
      <c r="Z283" s="24" t="s">
        <v>117</v>
      </c>
      <c r="AA283" s="24">
        <v>3144355782</v>
      </c>
      <c r="AB283" s="24" t="s">
        <v>77</v>
      </c>
      <c r="AC283" s="24" t="s">
        <v>77</v>
      </c>
      <c r="AD283" s="24" t="s">
        <v>77</v>
      </c>
      <c r="AE283" s="26" t="s">
        <v>151</v>
      </c>
      <c r="AF283" s="26"/>
      <c r="AG283" s="26"/>
      <c r="AH283" s="27" t="s">
        <v>2050</v>
      </c>
      <c r="AI283" s="27" t="s">
        <v>70</v>
      </c>
      <c r="AJ283" s="27" t="s">
        <v>70</v>
      </c>
      <c r="AK283" s="24" t="s">
        <v>121</v>
      </c>
      <c r="AL283" s="24"/>
      <c r="AM283" s="23">
        <v>42277</v>
      </c>
      <c r="AN283" s="28">
        <v>724500</v>
      </c>
      <c r="AO283" s="28">
        <f t="shared" si="4"/>
        <v>140606</v>
      </c>
      <c r="AP283" s="24"/>
      <c r="AQ283" s="24"/>
      <c r="AR283" s="24"/>
      <c r="AS283" s="24"/>
      <c r="AT283" s="24" t="e">
        <v>#N/A</v>
      </c>
      <c r="AU283" s="24" t="e">
        <v>#N/A</v>
      </c>
      <c r="AV283" s="24" t="e">
        <v>#N/A</v>
      </c>
      <c r="AW283" s="24"/>
      <c r="AX283" s="24"/>
      <c r="AY283" s="24"/>
      <c r="AZ283" s="24"/>
      <c r="BA283" s="24"/>
      <c r="BB283" s="24"/>
      <c r="BC283" s="24"/>
      <c r="BD283" s="24">
        <v>0</v>
      </c>
      <c r="BE283" s="24">
        <v>0</v>
      </c>
      <c r="BF283" s="23"/>
      <c r="BG283" s="23"/>
      <c r="BH283" s="23">
        <v>42366</v>
      </c>
      <c r="BI283" s="26"/>
      <c r="BJ283" s="26"/>
      <c r="BK283" s="29">
        <v>0</v>
      </c>
      <c r="BL283" s="24" t="s">
        <v>129</v>
      </c>
      <c r="BM283" s="22" t="str">
        <f ca="1">+IF(Tabla1[[#This Row],[FECHA INGRESO]]&gt;=44986,IF((TODAY()-Tabla1[[#This Row],[FECHA INGRESO]])&gt;=50,"ALERTA","TODAVÍA FALTA"),"N/A")</f>
        <v>N/A</v>
      </c>
      <c r="BN283" s="7">
        <f>IFERROR((_xlfn.DAYS(Tabla1[[#This Row],[FECHA INGRESO]],Tabla1[[#This Row],[FECHA RETIRO]]))/30,"")</f>
        <v>-2.9666666666666668</v>
      </c>
    </row>
    <row r="284" spans="1:66" ht="15" customHeight="1" x14ac:dyDescent="0.35">
      <c r="A284" s="31">
        <v>52886485</v>
      </c>
      <c r="B284" s="22" t="s">
        <v>2208</v>
      </c>
      <c r="C284" s="23">
        <v>42278</v>
      </c>
      <c r="D284" s="23" t="s">
        <v>93</v>
      </c>
      <c r="E284" s="23" t="s">
        <v>110</v>
      </c>
      <c r="F284" s="23" t="s">
        <v>70</v>
      </c>
      <c r="G284" s="24"/>
      <c r="H284" s="24">
        <v>24056615401</v>
      </c>
      <c r="I284" s="24" t="s">
        <v>95</v>
      </c>
      <c r="J284" s="24">
        <f>DATEDIF(Tabla1[[#This Row],[FECHA DE NACIMIENTO]],Tabla1[[#This Row],[FECHA ACTUAL]],"Y")</f>
        <v>41</v>
      </c>
      <c r="K284" s="24" t="s">
        <v>73</v>
      </c>
      <c r="L284" s="24" t="s">
        <v>234</v>
      </c>
      <c r="M284" s="24">
        <v>3</v>
      </c>
      <c r="N284" s="24">
        <v>3</v>
      </c>
      <c r="O284" s="24">
        <v>2</v>
      </c>
      <c r="P284" s="24" t="s">
        <v>101</v>
      </c>
      <c r="Q284" s="23">
        <v>30115</v>
      </c>
      <c r="R284" s="24" t="s">
        <v>76</v>
      </c>
      <c r="S284" s="25">
        <v>45119</v>
      </c>
      <c r="T284" s="24">
        <v>2452808</v>
      </c>
      <c r="U284" s="24" t="s">
        <v>2209</v>
      </c>
      <c r="V284" s="24" t="s">
        <v>2210</v>
      </c>
      <c r="W284" s="24" t="s">
        <v>2211</v>
      </c>
      <c r="X284" s="24" t="s">
        <v>2212</v>
      </c>
      <c r="Y284" s="24" t="s">
        <v>2213</v>
      </c>
      <c r="Z284" s="24" t="s">
        <v>285</v>
      </c>
      <c r="AA284" s="24" t="s">
        <v>2214</v>
      </c>
      <c r="AB284" s="24" t="s">
        <v>77</v>
      </c>
      <c r="AC284" s="24" t="s">
        <v>77</v>
      </c>
      <c r="AD284" s="24" t="s">
        <v>77</v>
      </c>
      <c r="AE284" s="26" t="s">
        <v>151</v>
      </c>
      <c r="AF284" s="26"/>
      <c r="AG284" s="26"/>
      <c r="AH284" s="27" t="s">
        <v>184</v>
      </c>
      <c r="AI284" s="27" t="s">
        <v>487</v>
      </c>
      <c r="AJ284" s="27" t="s">
        <v>487</v>
      </c>
      <c r="AK284" s="24" t="s">
        <v>121</v>
      </c>
      <c r="AL284" s="24" t="s">
        <v>90</v>
      </c>
      <c r="AM284" s="23">
        <v>42278</v>
      </c>
      <c r="AN284" s="28">
        <v>724500</v>
      </c>
      <c r="AO284" s="28">
        <f t="shared" si="4"/>
        <v>140606</v>
      </c>
      <c r="AP284" s="24" t="s">
        <v>2215</v>
      </c>
      <c r="AQ284" s="24" t="s">
        <v>2216</v>
      </c>
      <c r="AR284" s="24" t="s">
        <v>2217</v>
      </c>
      <c r="AS284" s="24"/>
      <c r="AT284" s="24" t="e">
        <v>#N/A</v>
      </c>
      <c r="AU284" s="24" t="e">
        <v>#N/A</v>
      </c>
      <c r="AV284" s="24" t="e">
        <v>#N/A</v>
      </c>
      <c r="AW284" s="24"/>
      <c r="AX284" s="24"/>
      <c r="AY284" s="24"/>
      <c r="AZ284" s="24" t="s">
        <v>2218</v>
      </c>
      <c r="BA284" s="24"/>
      <c r="BB284" s="24"/>
      <c r="BC284" s="24"/>
      <c r="BD284" s="24">
        <v>0</v>
      </c>
      <c r="BE284" s="24">
        <v>0</v>
      </c>
      <c r="BF284" s="23">
        <v>42674</v>
      </c>
      <c r="BG284" s="23">
        <v>42693</v>
      </c>
      <c r="BH284" s="23">
        <v>42739</v>
      </c>
      <c r="BI284" s="26" t="s">
        <v>127</v>
      </c>
      <c r="BJ284" s="26" t="s">
        <v>1969</v>
      </c>
      <c r="BK284" s="29">
        <v>0</v>
      </c>
      <c r="BL284" s="24" t="s">
        <v>129</v>
      </c>
      <c r="BM284" s="22" t="str">
        <f ca="1">+IF(Tabla1[[#This Row],[FECHA INGRESO]]&gt;=44986,IF((TODAY()-Tabla1[[#This Row],[FECHA INGRESO]])&gt;=50,"ALERTA","TODAVÍA FALTA"),"N/A")</f>
        <v>N/A</v>
      </c>
      <c r="BN284" s="7">
        <f>IFERROR((_xlfn.DAYS(Tabla1[[#This Row],[FECHA INGRESO]],Tabla1[[#This Row],[FECHA RETIRO]]))/30,"")</f>
        <v>-15.366666666666667</v>
      </c>
    </row>
    <row r="285" spans="1:66" ht="15" customHeight="1" x14ac:dyDescent="0.35">
      <c r="A285" s="31">
        <v>52795482</v>
      </c>
      <c r="B285" s="22" t="s">
        <v>2219</v>
      </c>
      <c r="C285" s="23">
        <v>42278</v>
      </c>
      <c r="D285" s="23" t="s">
        <v>384</v>
      </c>
      <c r="E285" s="24" t="s">
        <v>94</v>
      </c>
      <c r="F285" s="23" t="s">
        <v>70</v>
      </c>
      <c r="G285" s="24"/>
      <c r="H285" s="24">
        <v>24056574555</v>
      </c>
      <c r="I285" s="24" t="s">
        <v>95</v>
      </c>
      <c r="J285" s="24">
        <f>DATEDIF(Tabla1[[#This Row],[FECHA DE NACIMIENTO]],Tabla1[[#This Row],[FECHA ACTUAL]],"Y")</f>
        <v>41</v>
      </c>
      <c r="K285" s="24" t="s">
        <v>73</v>
      </c>
      <c r="L285" s="24" t="s">
        <v>112</v>
      </c>
      <c r="M285" s="24" t="s">
        <v>77</v>
      </c>
      <c r="N285" s="24" t="s">
        <v>77</v>
      </c>
      <c r="O285" s="24">
        <v>3</v>
      </c>
      <c r="P285" s="24" t="s">
        <v>101</v>
      </c>
      <c r="Q285" s="23">
        <v>29914</v>
      </c>
      <c r="R285" s="24" t="s">
        <v>76</v>
      </c>
      <c r="S285" s="25">
        <v>45119</v>
      </c>
      <c r="T285" s="24">
        <v>5364217</v>
      </c>
      <c r="U285" s="24" t="s">
        <v>2220</v>
      </c>
      <c r="V285" s="24" t="s">
        <v>2221</v>
      </c>
      <c r="W285" s="24" t="s">
        <v>2222</v>
      </c>
      <c r="X285" s="24" t="s">
        <v>2223</v>
      </c>
      <c r="Y285" s="24" t="s">
        <v>2224</v>
      </c>
      <c r="Z285" s="24" t="s">
        <v>117</v>
      </c>
      <c r="AA285" s="24" t="s">
        <v>2225</v>
      </c>
      <c r="AB285" s="24" t="s">
        <v>77</v>
      </c>
      <c r="AC285" s="24" t="s">
        <v>77</v>
      </c>
      <c r="AD285" s="24" t="s">
        <v>77</v>
      </c>
      <c r="AE285" s="26" t="s">
        <v>183</v>
      </c>
      <c r="AF285" s="26"/>
      <c r="AG285" s="26"/>
      <c r="AH285" s="27" t="s">
        <v>1947</v>
      </c>
      <c r="AI285" s="27" t="s">
        <v>70</v>
      </c>
      <c r="AJ285" s="27" t="s">
        <v>70</v>
      </c>
      <c r="AK285" s="24" t="s">
        <v>121</v>
      </c>
      <c r="AL285" s="24"/>
      <c r="AM285" s="23">
        <v>42278</v>
      </c>
      <c r="AN285" s="28">
        <v>724500</v>
      </c>
      <c r="AO285" s="28">
        <f t="shared" si="4"/>
        <v>140606</v>
      </c>
      <c r="AP285" s="24">
        <v>42309</v>
      </c>
      <c r="AQ285" s="24"/>
      <c r="AR285" s="24"/>
      <c r="AS285" s="24"/>
      <c r="AT285" s="24" t="e">
        <v>#N/A</v>
      </c>
      <c r="AU285" s="24" t="e">
        <v>#N/A</v>
      </c>
      <c r="AV285" s="24" t="e">
        <v>#N/A</v>
      </c>
      <c r="AW285" s="24"/>
      <c r="AX285" s="24">
        <v>42309</v>
      </c>
      <c r="AY285" s="24"/>
      <c r="AZ285" s="24"/>
      <c r="BA285" s="24"/>
      <c r="BB285" s="24"/>
      <c r="BC285" s="24"/>
      <c r="BD285" s="24">
        <v>0</v>
      </c>
      <c r="BE285" s="24">
        <v>0</v>
      </c>
      <c r="BF285" s="23"/>
      <c r="BG285" s="23"/>
      <c r="BH285" s="23">
        <v>42403</v>
      </c>
      <c r="BI285" s="26"/>
      <c r="BJ285" s="26"/>
      <c r="BK285" s="29">
        <v>0</v>
      </c>
      <c r="BL285" s="24" t="s">
        <v>129</v>
      </c>
      <c r="BM285" s="22" t="str">
        <f ca="1">+IF(Tabla1[[#This Row],[FECHA INGRESO]]&gt;=44986,IF((TODAY()-Tabla1[[#This Row],[FECHA INGRESO]])&gt;=50,"ALERTA","TODAVÍA FALTA"),"N/A")</f>
        <v>N/A</v>
      </c>
      <c r="BN285" s="7">
        <f>IFERROR((_xlfn.DAYS(Tabla1[[#This Row],[FECHA INGRESO]],Tabla1[[#This Row],[FECHA RETIRO]]))/30,"")</f>
        <v>-4.166666666666667</v>
      </c>
    </row>
    <row r="286" spans="1:66" ht="15" customHeight="1" x14ac:dyDescent="0.35">
      <c r="A286" s="31">
        <v>1106308224</v>
      </c>
      <c r="B286" s="22" t="s">
        <v>2226</v>
      </c>
      <c r="C286" s="23">
        <v>42278</v>
      </c>
      <c r="D286" s="23" t="s">
        <v>266</v>
      </c>
      <c r="E286" s="23" t="s">
        <v>111</v>
      </c>
      <c r="F286" s="23" t="s">
        <v>70</v>
      </c>
      <c r="G286" s="24"/>
      <c r="H286" s="24">
        <v>24056621800</v>
      </c>
      <c r="I286" s="24" t="s">
        <v>72</v>
      </c>
      <c r="J286" s="24">
        <f>DATEDIF(Tabla1[[#This Row],[FECHA DE NACIMIENTO]],Tabla1[[#This Row],[FECHA ACTUAL]],"Y")</f>
        <v>29</v>
      </c>
      <c r="K286" s="24" t="s">
        <v>73</v>
      </c>
      <c r="L286" s="24" t="s">
        <v>112</v>
      </c>
      <c r="M286" s="24" t="s">
        <v>77</v>
      </c>
      <c r="N286" s="24" t="s">
        <v>77</v>
      </c>
      <c r="O286" s="24">
        <v>2</v>
      </c>
      <c r="P286" s="24" t="s">
        <v>101</v>
      </c>
      <c r="Q286" s="23">
        <v>34332</v>
      </c>
      <c r="R286" s="24" t="s">
        <v>2227</v>
      </c>
      <c r="S286" s="25">
        <v>45119</v>
      </c>
      <c r="T286" s="24" t="s">
        <v>77</v>
      </c>
      <c r="U286" s="24" t="s">
        <v>2228</v>
      </c>
      <c r="V286" s="24" t="s">
        <v>2229</v>
      </c>
      <c r="W286" s="24" t="s">
        <v>2230</v>
      </c>
      <c r="X286" s="24" t="s">
        <v>2231</v>
      </c>
      <c r="Y286" s="24" t="s">
        <v>2232</v>
      </c>
      <c r="Z286" s="24" t="s">
        <v>567</v>
      </c>
      <c r="AA286" s="24" t="s">
        <v>2233</v>
      </c>
      <c r="AB286" s="24" t="s">
        <v>77</v>
      </c>
      <c r="AC286" s="24" t="s">
        <v>77</v>
      </c>
      <c r="AD286" s="24" t="s">
        <v>77</v>
      </c>
      <c r="AE286" s="26" t="s">
        <v>183</v>
      </c>
      <c r="AF286" s="26"/>
      <c r="AG286" s="26"/>
      <c r="AH286" s="27" t="s">
        <v>184</v>
      </c>
      <c r="AI286" s="27" t="s">
        <v>763</v>
      </c>
      <c r="AJ286" s="27" t="s">
        <v>487</v>
      </c>
      <c r="AK286" s="24" t="s">
        <v>121</v>
      </c>
      <c r="AL286" s="24" t="s">
        <v>90</v>
      </c>
      <c r="AM286" s="23">
        <v>42278</v>
      </c>
      <c r="AN286" s="28">
        <v>808585.47</v>
      </c>
      <c r="AO286" s="28">
        <f t="shared" si="4"/>
        <v>140606</v>
      </c>
      <c r="AP286" s="24" t="s">
        <v>1675</v>
      </c>
      <c r="AQ286" s="24"/>
      <c r="AR286" s="24" t="s">
        <v>2234</v>
      </c>
      <c r="AS286" s="24">
        <v>4.33</v>
      </c>
      <c r="AT286" s="24">
        <v>74</v>
      </c>
      <c r="AU286" s="24" t="e">
        <v>#N/A</v>
      </c>
      <c r="AV286" s="24" t="e">
        <v>#N/A</v>
      </c>
      <c r="AW286" s="24"/>
      <c r="AX286" s="24"/>
      <c r="AY286" s="24"/>
      <c r="AZ286" s="24"/>
      <c r="BA286" s="24"/>
      <c r="BB286" s="24"/>
      <c r="BC286" s="24"/>
      <c r="BD286" s="24">
        <v>0</v>
      </c>
      <c r="BE286" s="24">
        <v>0</v>
      </c>
      <c r="BF286" s="23" t="s">
        <v>2235</v>
      </c>
      <c r="BG286" s="23" t="s">
        <v>2236</v>
      </c>
      <c r="BH286" s="23">
        <v>43249</v>
      </c>
      <c r="BI286" s="26" t="s">
        <v>127</v>
      </c>
      <c r="BJ286" s="26" t="s">
        <v>232</v>
      </c>
      <c r="BK286" s="29">
        <v>258244</v>
      </c>
      <c r="BL286" s="24" t="s">
        <v>129</v>
      </c>
      <c r="BM286" s="22" t="str">
        <f ca="1">+IF(Tabla1[[#This Row],[FECHA INGRESO]]&gt;=44986,IF((TODAY()-Tabla1[[#This Row],[FECHA INGRESO]])&gt;=50,"ALERTA","TODAVÍA FALTA"),"N/A")</f>
        <v>N/A</v>
      </c>
      <c r="BN286" s="7">
        <f>IFERROR((_xlfn.DAYS(Tabla1[[#This Row],[FECHA INGRESO]],Tabla1[[#This Row],[FECHA RETIRO]]))/30,"")</f>
        <v>-32.366666666666667</v>
      </c>
    </row>
    <row r="287" spans="1:66" ht="15" customHeight="1" x14ac:dyDescent="0.35">
      <c r="A287" s="31">
        <v>1026568498</v>
      </c>
      <c r="B287" s="22" t="s">
        <v>2237</v>
      </c>
      <c r="C287" s="23">
        <v>42283</v>
      </c>
      <c r="D287" s="23" t="s">
        <v>93</v>
      </c>
      <c r="E287" s="23" t="s">
        <v>111</v>
      </c>
      <c r="F287" s="23" t="s">
        <v>70</v>
      </c>
      <c r="G287" s="24"/>
      <c r="H287" s="24">
        <v>24056694411</v>
      </c>
      <c r="I287" s="24" t="s">
        <v>95</v>
      </c>
      <c r="J287" s="24">
        <f>DATEDIF(Tabla1[[#This Row],[FECHA DE NACIMIENTO]],Tabla1[[#This Row],[FECHA ACTUAL]],"Y")</f>
        <v>31</v>
      </c>
      <c r="K287" s="24" t="s">
        <v>73</v>
      </c>
      <c r="L287" s="24" t="s">
        <v>112</v>
      </c>
      <c r="M287" s="24">
        <v>1</v>
      </c>
      <c r="N287" s="24">
        <v>1</v>
      </c>
      <c r="O287" s="24">
        <v>2</v>
      </c>
      <c r="P287" s="24" t="s">
        <v>101</v>
      </c>
      <c r="Q287" s="23">
        <v>33482</v>
      </c>
      <c r="R287" s="24" t="s">
        <v>76</v>
      </c>
      <c r="S287" s="25">
        <v>45119</v>
      </c>
      <c r="T287" s="24">
        <v>2384611</v>
      </c>
      <c r="U287" s="24" t="s">
        <v>2238</v>
      </c>
      <c r="V287" s="24" t="e">
        <v>#N/A</v>
      </c>
      <c r="W287" s="24" t="s">
        <v>2239</v>
      </c>
      <c r="X287" s="24" t="s">
        <v>2240</v>
      </c>
      <c r="Y287" s="24" t="s">
        <v>2241</v>
      </c>
      <c r="Z287" s="24" t="s">
        <v>117</v>
      </c>
      <c r="AA287" s="24">
        <v>3208693100</v>
      </c>
      <c r="AB287" s="24" t="s">
        <v>77</v>
      </c>
      <c r="AC287" s="24" t="s">
        <v>77</v>
      </c>
      <c r="AD287" s="24" t="s">
        <v>77</v>
      </c>
      <c r="AE287" s="26" t="s">
        <v>183</v>
      </c>
      <c r="AF287" s="26"/>
      <c r="AG287" s="26"/>
      <c r="AH287" s="27" t="s">
        <v>184</v>
      </c>
      <c r="AI287" s="27" t="s">
        <v>279</v>
      </c>
      <c r="AJ287" s="27" t="s">
        <v>279</v>
      </c>
      <c r="AK287" s="24" t="s">
        <v>121</v>
      </c>
      <c r="AL287" s="24"/>
      <c r="AM287" s="23">
        <v>42283</v>
      </c>
      <c r="AN287" s="28">
        <v>672750</v>
      </c>
      <c r="AO287" s="28">
        <f t="shared" si="4"/>
        <v>140606</v>
      </c>
      <c r="AP287" s="24"/>
      <c r="AQ287" s="24"/>
      <c r="AR287" s="24"/>
      <c r="AS287" s="24"/>
      <c r="AT287" s="24" t="e">
        <v>#N/A</v>
      </c>
      <c r="AU287" s="24" t="e">
        <v>#N/A</v>
      </c>
      <c r="AV287" s="24" t="e">
        <v>#N/A</v>
      </c>
      <c r="AW287" s="24"/>
      <c r="AX287" s="24"/>
      <c r="AY287" s="24"/>
      <c r="AZ287" s="24"/>
      <c r="BA287" s="24"/>
      <c r="BB287" s="24" t="s">
        <v>305</v>
      </c>
      <c r="BC287" s="24"/>
      <c r="BD287" s="24">
        <v>0</v>
      </c>
      <c r="BE287" s="24">
        <v>0</v>
      </c>
      <c r="BF287" s="23"/>
      <c r="BG287" s="23"/>
      <c r="BH287" s="23">
        <v>42299</v>
      </c>
      <c r="BI287" s="26"/>
      <c r="BJ287" s="26"/>
      <c r="BK287" s="29">
        <v>0</v>
      </c>
      <c r="BL287" s="24" t="s">
        <v>129</v>
      </c>
      <c r="BM287" s="22" t="str">
        <f ca="1">+IF(Tabla1[[#This Row],[FECHA INGRESO]]&gt;=44986,IF((TODAY()-Tabla1[[#This Row],[FECHA INGRESO]])&gt;=50,"ALERTA","TODAVÍA FALTA"),"N/A")</f>
        <v>N/A</v>
      </c>
      <c r="BN287" s="7">
        <f>IFERROR((_xlfn.DAYS(Tabla1[[#This Row],[FECHA INGRESO]],Tabla1[[#This Row],[FECHA RETIRO]]))/30,"")</f>
        <v>-0.53333333333333333</v>
      </c>
    </row>
    <row r="288" spans="1:66" ht="15" customHeight="1" x14ac:dyDescent="0.35">
      <c r="A288" s="31">
        <v>1022376042</v>
      </c>
      <c r="B288" s="22" t="s">
        <v>2242</v>
      </c>
      <c r="C288" s="23">
        <v>42283</v>
      </c>
      <c r="D288" s="23" t="s">
        <v>188</v>
      </c>
      <c r="E288" s="23" t="s">
        <v>111</v>
      </c>
      <c r="F288" s="23" t="s">
        <v>70</v>
      </c>
      <c r="G288" s="24"/>
      <c r="H288" s="24">
        <v>24056708271</v>
      </c>
      <c r="I288" s="24" t="s">
        <v>95</v>
      </c>
      <c r="J288" s="24">
        <f>DATEDIF(Tabla1[[#This Row],[FECHA DE NACIMIENTO]],Tabla1[[#This Row],[FECHA ACTUAL]],"Y")</f>
        <v>31</v>
      </c>
      <c r="K288" s="24" t="s">
        <v>73</v>
      </c>
      <c r="L288" s="24" t="s">
        <v>112</v>
      </c>
      <c r="M288" s="24">
        <v>1</v>
      </c>
      <c r="N288" s="24">
        <v>1</v>
      </c>
      <c r="O288" s="24">
        <v>3</v>
      </c>
      <c r="P288" s="24" t="s">
        <v>101</v>
      </c>
      <c r="Q288" s="23">
        <v>33773</v>
      </c>
      <c r="R288" s="24" t="s">
        <v>76</v>
      </c>
      <c r="S288" s="25">
        <v>45119</v>
      </c>
      <c r="T288" s="24">
        <v>3026932</v>
      </c>
      <c r="U288" s="24" t="s">
        <v>2243</v>
      </c>
      <c r="V288" s="24" t="e">
        <v>#N/A</v>
      </c>
      <c r="W288" s="24" t="s">
        <v>2244</v>
      </c>
      <c r="X288" s="24" t="s">
        <v>2245</v>
      </c>
      <c r="Y288" s="24" t="s">
        <v>2246</v>
      </c>
      <c r="Z288" s="24" t="s">
        <v>117</v>
      </c>
      <c r="AA288" s="24">
        <v>3003463065</v>
      </c>
      <c r="AB288" s="24" t="s">
        <v>77</v>
      </c>
      <c r="AC288" s="24" t="s">
        <v>77</v>
      </c>
      <c r="AD288" s="24" t="s">
        <v>77</v>
      </c>
      <c r="AE288" s="26" t="s">
        <v>183</v>
      </c>
      <c r="AF288" s="26"/>
      <c r="AG288" s="26"/>
      <c r="AH288" s="27" t="s">
        <v>2050</v>
      </c>
      <c r="AI288" s="27" t="s">
        <v>70</v>
      </c>
      <c r="AJ288" s="27" t="s">
        <v>70</v>
      </c>
      <c r="AK288" s="24" t="s">
        <v>121</v>
      </c>
      <c r="AL288" s="24"/>
      <c r="AM288" s="23">
        <v>42283</v>
      </c>
      <c r="AN288" s="28">
        <v>724500</v>
      </c>
      <c r="AO288" s="28">
        <f t="shared" si="4"/>
        <v>140606</v>
      </c>
      <c r="AP288" s="24"/>
      <c r="AQ288" s="24"/>
      <c r="AR288" s="24"/>
      <c r="AS288" s="24"/>
      <c r="AT288" s="24" t="e">
        <v>#N/A</v>
      </c>
      <c r="AU288" s="24" t="e">
        <v>#N/A</v>
      </c>
      <c r="AV288" s="24" t="e">
        <v>#N/A</v>
      </c>
      <c r="AW288" s="24"/>
      <c r="AX288" s="24"/>
      <c r="AY288" s="24"/>
      <c r="AZ288" s="24"/>
      <c r="BA288" s="24"/>
      <c r="BB288" s="24"/>
      <c r="BC288" s="24"/>
      <c r="BD288" s="24">
        <v>0</v>
      </c>
      <c r="BE288" s="24">
        <v>0</v>
      </c>
      <c r="BF288" s="23"/>
      <c r="BG288" s="23"/>
      <c r="BH288" s="23">
        <v>42311</v>
      </c>
      <c r="BI288" s="26"/>
      <c r="BJ288" s="26"/>
      <c r="BK288" s="29">
        <v>0</v>
      </c>
      <c r="BL288" s="24" t="s">
        <v>129</v>
      </c>
      <c r="BM288" s="22" t="str">
        <f ca="1">+IF(Tabla1[[#This Row],[FECHA INGRESO]]&gt;=44986,IF((TODAY()-Tabla1[[#This Row],[FECHA INGRESO]])&gt;=50,"ALERTA","TODAVÍA FALTA"),"N/A")</f>
        <v>N/A</v>
      </c>
      <c r="BN288" s="7">
        <f>IFERROR((_xlfn.DAYS(Tabla1[[#This Row],[FECHA INGRESO]],Tabla1[[#This Row],[FECHA RETIRO]]))/30,"")</f>
        <v>-0.93333333333333335</v>
      </c>
    </row>
    <row r="289" spans="1:66" ht="15" customHeight="1" x14ac:dyDescent="0.35">
      <c r="A289" s="31">
        <v>80049414</v>
      </c>
      <c r="B289" s="22" t="s">
        <v>2247</v>
      </c>
      <c r="C289" s="23">
        <v>42284</v>
      </c>
      <c r="D289" s="23" t="s">
        <v>93</v>
      </c>
      <c r="E289" s="23" t="s">
        <v>111</v>
      </c>
      <c r="F289" s="23" t="s">
        <v>70</v>
      </c>
      <c r="G289" s="24"/>
      <c r="H289" s="24">
        <v>24056718362</v>
      </c>
      <c r="I289" s="24" t="s">
        <v>72</v>
      </c>
      <c r="J289" s="24">
        <f>DATEDIF(Tabla1[[#This Row],[FECHA DE NACIMIENTO]],Tabla1[[#This Row],[FECHA ACTUAL]],"Y")</f>
        <v>43</v>
      </c>
      <c r="K289" s="24" t="s">
        <v>73</v>
      </c>
      <c r="L289" s="24" t="s">
        <v>112</v>
      </c>
      <c r="M289" s="24">
        <v>1</v>
      </c>
      <c r="N289" s="24">
        <v>1</v>
      </c>
      <c r="O289" s="24">
        <v>2</v>
      </c>
      <c r="P289" s="24" t="s">
        <v>101</v>
      </c>
      <c r="Q289" s="23">
        <v>29270</v>
      </c>
      <c r="R289" s="24" t="s">
        <v>76</v>
      </c>
      <c r="S289" s="25">
        <v>45119</v>
      </c>
      <c r="T289" s="24">
        <v>7673493</v>
      </c>
      <c r="U289" s="24" t="s">
        <v>2248</v>
      </c>
      <c r="V289" s="24" t="e">
        <v>#N/A</v>
      </c>
      <c r="W289" s="24" t="s">
        <v>2249</v>
      </c>
      <c r="X289" s="24" t="s">
        <v>805</v>
      </c>
      <c r="Y289" s="24" t="s">
        <v>2250</v>
      </c>
      <c r="Z289" s="24" t="s">
        <v>117</v>
      </c>
      <c r="AA289" s="24" t="s">
        <v>2251</v>
      </c>
      <c r="AB289" s="24" t="s">
        <v>77</v>
      </c>
      <c r="AC289" s="24" t="s">
        <v>77</v>
      </c>
      <c r="AD289" s="24" t="s">
        <v>77</v>
      </c>
      <c r="AE289" s="26" t="s">
        <v>151</v>
      </c>
      <c r="AF289" s="26"/>
      <c r="AG289" s="26"/>
      <c r="AH289" s="27" t="s">
        <v>324</v>
      </c>
      <c r="AI289" s="27" t="s">
        <v>304</v>
      </c>
      <c r="AJ289" s="27" t="s">
        <v>304</v>
      </c>
      <c r="AK289" s="24" t="s">
        <v>121</v>
      </c>
      <c r="AL289" s="24" t="s">
        <v>90</v>
      </c>
      <c r="AM289" s="23">
        <v>42284</v>
      </c>
      <c r="AN289" s="28">
        <v>857100.06</v>
      </c>
      <c r="AO289" s="28">
        <f t="shared" si="4"/>
        <v>140606</v>
      </c>
      <c r="AP289" s="24" t="s">
        <v>2252</v>
      </c>
      <c r="AQ289" s="24" t="s">
        <v>700</v>
      </c>
      <c r="AR289" s="24" t="s">
        <v>2253</v>
      </c>
      <c r="AS289" s="24"/>
      <c r="AT289" s="24">
        <v>76</v>
      </c>
      <c r="AU289" s="24" t="e">
        <v>#N/A</v>
      </c>
      <c r="AV289" s="24" t="e">
        <v>#N/A</v>
      </c>
      <c r="AW289" s="24"/>
      <c r="AX289" s="24"/>
      <c r="AY289" s="24"/>
      <c r="AZ289" s="24"/>
      <c r="BA289" s="24"/>
      <c r="BB289" s="24"/>
      <c r="BC289" s="24"/>
      <c r="BD289" s="24">
        <v>0</v>
      </c>
      <c r="BE289" s="24">
        <v>0</v>
      </c>
      <c r="BF289" s="23">
        <v>43095</v>
      </c>
      <c r="BG289" s="23">
        <v>43114</v>
      </c>
      <c r="BH289" s="23">
        <v>43493</v>
      </c>
      <c r="BI289" s="26" t="s">
        <v>127</v>
      </c>
      <c r="BJ289" s="26" t="s">
        <v>2254</v>
      </c>
      <c r="BK289" s="29">
        <v>127668</v>
      </c>
      <c r="BL289" s="24" t="s">
        <v>129</v>
      </c>
      <c r="BM289" s="22" t="str">
        <f ca="1">+IF(Tabla1[[#This Row],[FECHA INGRESO]]&gt;=44986,IF((TODAY()-Tabla1[[#This Row],[FECHA INGRESO]])&gt;=50,"ALERTA","TODAVÍA FALTA"),"N/A")</f>
        <v>N/A</v>
      </c>
      <c r="BN289" s="7">
        <f>IFERROR((_xlfn.DAYS(Tabla1[[#This Row],[FECHA INGRESO]],Tabla1[[#This Row],[FECHA RETIRO]]))/30,"")</f>
        <v>-40.299999999999997</v>
      </c>
    </row>
    <row r="290" spans="1:66" ht="15" customHeight="1" x14ac:dyDescent="0.35">
      <c r="A290" s="31">
        <v>18402203</v>
      </c>
      <c r="B290" s="22" t="s">
        <v>2255</v>
      </c>
      <c r="C290" s="23">
        <v>42284</v>
      </c>
      <c r="D290" s="23" t="s">
        <v>266</v>
      </c>
      <c r="E290" s="23" t="s">
        <v>267</v>
      </c>
      <c r="F290" s="23" t="s">
        <v>70</v>
      </c>
      <c r="G290" s="24"/>
      <c r="H290" s="24">
        <v>24056738119</v>
      </c>
      <c r="I290" s="24" t="s">
        <v>72</v>
      </c>
      <c r="J290" s="24">
        <f>DATEDIF(Tabla1[[#This Row],[FECHA DE NACIMIENTO]],Tabla1[[#This Row],[FECHA ACTUAL]],"Y")</f>
        <v>39</v>
      </c>
      <c r="K290" s="24" t="s">
        <v>73</v>
      </c>
      <c r="L290" s="24" t="s">
        <v>112</v>
      </c>
      <c r="M290" s="24" t="s">
        <v>77</v>
      </c>
      <c r="N290" s="24" t="s">
        <v>77</v>
      </c>
      <c r="O290" s="24">
        <v>3</v>
      </c>
      <c r="P290" s="24" t="s">
        <v>101</v>
      </c>
      <c r="Q290" s="23">
        <v>30837</v>
      </c>
      <c r="R290" s="24" t="s">
        <v>2256</v>
      </c>
      <c r="S290" s="25">
        <v>45119</v>
      </c>
      <c r="T290" s="24">
        <v>8005178</v>
      </c>
      <c r="U290" s="24" t="s">
        <v>2257</v>
      </c>
      <c r="V290" s="24" t="s">
        <v>2258</v>
      </c>
      <c r="W290" s="24" t="s">
        <v>2259</v>
      </c>
      <c r="X290" s="24" t="s">
        <v>2260</v>
      </c>
      <c r="Y290" s="24" t="s">
        <v>2261</v>
      </c>
      <c r="Z290" s="24" t="s">
        <v>117</v>
      </c>
      <c r="AA290" s="24">
        <v>3203558420</v>
      </c>
      <c r="AB290" s="24" t="s">
        <v>77</v>
      </c>
      <c r="AC290" s="24" t="s">
        <v>77</v>
      </c>
      <c r="AD290" s="24" t="s">
        <v>77</v>
      </c>
      <c r="AE290" s="26" t="s">
        <v>84</v>
      </c>
      <c r="AF290" s="26"/>
      <c r="AG290" s="26"/>
      <c r="AH290" s="27" t="s">
        <v>2262</v>
      </c>
      <c r="AI290" s="27" t="s">
        <v>673</v>
      </c>
      <c r="AJ290" s="27" t="s">
        <v>673</v>
      </c>
      <c r="AK290" s="24" t="s">
        <v>89</v>
      </c>
      <c r="AL290" s="24"/>
      <c r="AM290" s="23">
        <v>42284</v>
      </c>
      <c r="AN290" s="28">
        <v>1811250</v>
      </c>
      <c r="AO290" s="28">
        <f t="shared" si="4"/>
        <v>140606</v>
      </c>
      <c r="AP290" s="24"/>
      <c r="AQ290" s="24"/>
      <c r="AR290" s="24"/>
      <c r="AS290" s="24"/>
      <c r="AT290" s="24" t="e">
        <v>#N/A</v>
      </c>
      <c r="AU290" s="24" t="e">
        <v>#N/A</v>
      </c>
      <c r="AV290" s="24" t="e">
        <v>#N/A</v>
      </c>
      <c r="AW290" s="24"/>
      <c r="AX290" s="24"/>
      <c r="AY290" s="24"/>
      <c r="AZ290" s="24"/>
      <c r="BA290" s="24"/>
      <c r="BB290" s="24"/>
      <c r="BC290" s="24"/>
      <c r="BD290" s="24">
        <v>0</v>
      </c>
      <c r="BE290" s="24">
        <v>1</v>
      </c>
      <c r="BF290" s="23"/>
      <c r="BG290" s="23"/>
      <c r="BH290" s="23">
        <v>42676</v>
      </c>
      <c r="BI290" s="26" t="s">
        <v>127</v>
      </c>
      <c r="BJ290" s="26" t="s">
        <v>337</v>
      </c>
      <c r="BK290" s="29">
        <v>0</v>
      </c>
      <c r="BL290" s="24" t="s">
        <v>129</v>
      </c>
      <c r="BM290" s="22" t="str">
        <f ca="1">+IF(Tabla1[[#This Row],[FECHA INGRESO]]&gt;=44986,IF((TODAY()-Tabla1[[#This Row],[FECHA INGRESO]])&gt;=50,"ALERTA","TODAVÍA FALTA"),"N/A")</f>
        <v>N/A</v>
      </c>
      <c r="BN290" s="7">
        <f>IFERROR((_xlfn.DAYS(Tabla1[[#This Row],[FECHA INGRESO]],Tabla1[[#This Row],[FECHA RETIRO]]))/30,"")</f>
        <v>-13.066666666666666</v>
      </c>
    </row>
    <row r="291" spans="1:66" ht="15" customHeight="1" x14ac:dyDescent="0.35">
      <c r="A291" s="31">
        <v>1022942340</v>
      </c>
      <c r="B291" s="22" t="s">
        <v>2263</v>
      </c>
      <c r="C291" s="23">
        <v>42285</v>
      </c>
      <c r="D291" s="23" t="s">
        <v>188</v>
      </c>
      <c r="E291" s="23" t="s">
        <v>110</v>
      </c>
      <c r="F291" s="23" t="s">
        <v>70</v>
      </c>
      <c r="G291" s="24"/>
      <c r="H291" s="24">
        <v>24056788486</v>
      </c>
      <c r="I291" s="24" t="s">
        <v>95</v>
      </c>
      <c r="J291" s="24">
        <f>DATEDIF(Tabla1[[#This Row],[FECHA DE NACIMIENTO]],Tabla1[[#This Row],[FECHA ACTUAL]],"Y")</f>
        <v>35</v>
      </c>
      <c r="K291" s="24" t="s">
        <v>96</v>
      </c>
      <c r="L291" s="24" t="s">
        <v>112</v>
      </c>
      <c r="M291" s="24">
        <v>2</v>
      </c>
      <c r="N291" s="24">
        <v>2</v>
      </c>
      <c r="O291" s="24">
        <v>2</v>
      </c>
      <c r="P291" s="24" t="s">
        <v>101</v>
      </c>
      <c r="Q291" s="23">
        <v>32253</v>
      </c>
      <c r="R291" s="24" t="s">
        <v>76</v>
      </c>
      <c r="S291" s="25">
        <v>45119</v>
      </c>
      <c r="T291" s="24">
        <v>7626653</v>
      </c>
      <c r="U291" s="24" t="s">
        <v>2264</v>
      </c>
      <c r="V291" s="24" t="s">
        <v>2265</v>
      </c>
      <c r="W291" s="24" t="s">
        <v>2266</v>
      </c>
      <c r="X291" s="24" t="s">
        <v>1665</v>
      </c>
      <c r="Y291" s="24" t="s">
        <v>2267</v>
      </c>
      <c r="Z291" s="24" t="s">
        <v>117</v>
      </c>
      <c r="AA291" s="24" t="s">
        <v>2268</v>
      </c>
      <c r="AB291" s="24" t="s">
        <v>77</v>
      </c>
      <c r="AC291" s="24" t="s">
        <v>77</v>
      </c>
      <c r="AD291" s="24" t="s">
        <v>77</v>
      </c>
      <c r="AE291" s="26" t="s">
        <v>183</v>
      </c>
      <c r="AF291" s="26"/>
      <c r="AG291" s="26"/>
      <c r="AH291" s="27" t="s">
        <v>184</v>
      </c>
      <c r="AI291" s="27" t="s">
        <v>763</v>
      </c>
      <c r="AJ291" s="27" t="s">
        <v>487</v>
      </c>
      <c r="AK291" s="24" t="s">
        <v>121</v>
      </c>
      <c r="AL291" s="24" t="s">
        <v>90</v>
      </c>
      <c r="AM291" s="23">
        <v>42285</v>
      </c>
      <c r="AN291" s="28">
        <v>776250</v>
      </c>
      <c r="AO291" s="28">
        <f t="shared" si="4"/>
        <v>140606</v>
      </c>
      <c r="AP291" s="24"/>
      <c r="AQ291" s="24" t="s">
        <v>587</v>
      </c>
      <c r="AR291" s="24" t="s">
        <v>2269</v>
      </c>
      <c r="AS291" s="24"/>
      <c r="AT291" s="24" t="e">
        <v>#N/A</v>
      </c>
      <c r="AU291" s="24" t="e">
        <v>#N/A</v>
      </c>
      <c r="AV291" s="24" t="e">
        <v>#N/A</v>
      </c>
      <c r="AW291" s="24"/>
      <c r="AX291" s="24"/>
      <c r="AY291" s="24"/>
      <c r="AZ291" s="24"/>
      <c r="BA291" s="24"/>
      <c r="BB291" s="24"/>
      <c r="BC291" s="24"/>
      <c r="BD291" s="24">
        <v>0</v>
      </c>
      <c r="BE291" s="24">
        <v>0</v>
      </c>
      <c r="BF291" s="23">
        <v>42705</v>
      </c>
      <c r="BG291" s="23">
        <v>42724</v>
      </c>
      <c r="BH291" s="23">
        <v>42949</v>
      </c>
      <c r="BI291" s="26" t="s">
        <v>127</v>
      </c>
      <c r="BJ291" s="26" t="s">
        <v>232</v>
      </c>
      <c r="BK291" s="29">
        <v>0</v>
      </c>
      <c r="BL291" s="24" t="s">
        <v>129</v>
      </c>
      <c r="BM291" s="22" t="str">
        <f ca="1">+IF(Tabla1[[#This Row],[FECHA INGRESO]]&gt;=44986,IF((TODAY()-Tabla1[[#This Row],[FECHA INGRESO]])&gt;=50,"ALERTA","TODAVÍA FALTA"),"N/A")</f>
        <v>N/A</v>
      </c>
      <c r="BN291" s="7">
        <f>IFERROR((_xlfn.DAYS(Tabla1[[#This Row],[FECHA INGRESO]],Tabla1[[#This Row],[FECHA RETIRO]]))/30,"")</f>
        <v>-22.133333333333333</v>
      </c>
    </row>
    <row r="292" spans="1:66" ht="15" customHeight="1" x14ac:dyDescent="0.35">
      <c r="A292" s="31">
        <v>1077870362</v>
      </c>
      <c r="B292" s="22" t="s">
        <v>2270</v>
      </c>
      <c r="C292" s="23">
        <v>42291</v>
      </c>
      <c r="D292" s="23" t="s">
        <v>266</v>
      </c>
      <c r="E292" s="23" t="s">
        <v>111</v>
      </c>
      <c r="F292" s="23" t="s">
        <v>70</v>
      </c>
      <c r="G292" s="24"/>
      <c r="H292" s="24">
        <v>24056901498</v>
      </c>
      <c r="I292" s="24" t="s">
        <v>95</v>
      </c>
      <c r="J292" s="24">
        <f>DATEDIF(Tabla1[[#This Row],[FECHA DE NACIMIENTO]],Tabla1[[#This Row],[FECHA ACTUAL]],"Y")</f>
        <v>28</v>
      </c>
      <c r="K292" s="24" t="s">
        <v>73</v>
      </c>
      <c r="L292" s="24" t="s">
        <v>112</v>
      </c>
      <c r="M292" s="24" t="s">
        <v>77</v>
      </c>
      <c r="N292" s="24" t="s">
        <v>77</v>
      </c>
      <c r="O292" s="24">
        <v>3</v>
      </c>
      <c r="P292" s="24" t="s">
        <v>101</v>
      </c>
      <c r="Q292" s="23">
        <v>34834</v>
      </c>
      <c r="R292" s="36" t="s">
        <v>2271</v>
      </c>
      <c r="S292" s="25">
        <v>45119</v>
      </c>
      <c r="T292" s="24" t="s">
        <v>77</v>
      </c>
      <c r="U292" s="24" t="s">
        <v>2272</v>
      </c>
      <c r="V292" s="24" t="s">
        <v>2273</v>
      </c>
      <c r="W292" s="24" t="s">
        <v>2274</v>
      </c>
      <c r="X292" s="24" t="s">
        <v>2275</v>
      </c>
      <c r="Y292" s="24" t="s">
        <v>2276</v>
      </c>
      <c r="Z292" s="24" t="s">
        <v>162</v>
      </c>
      <c r="AA292" s="24">
        <v>3115817460</v>
      </c>
      <c r="AB292" s="24" t="s">
        <v>77</v>
      </c>
      <c r="AC292" s="24" t="s">
        <v>77</v>
      </c>
      <c r="AD292" s="24" t="s">
        <v>77</v>
      </c>
      <c r="AE292" s="26" t="s">
        <v>183</v>
      </c>
      <c r="AF292" s="26"/>
      <c r="AG292" s="26"/>
      <c r="AH292" s="27" t="s">
        <v>184</v>
      </c>
      <c r="AI292" s="27" t="s">
        <v>795</v>
      </c>
      <c r="AJ292" s="27" t="s">
        <v>487</v>
      </c>
      <c r="AK292" s="24" t="s">
        <v>121</v>
      </c>
      <c r="AL292" s="24" t="s">
        <v>90</v>
      </c>
      <c r="AM292" s="23">
        <v>42291</v>
      </c>
      <c r="AN292" s="28">
        <v>776250</v>
      </c>
      <c r="AO292" s="28">
        <f t="shared" si="4"/>
        <v>140606</v>
      </c>
      <c r="AP292" s="24"/>
      <c r="AQ292" s="24" t="s">
        <v>2277</v>
      </c>
      <c r="AR292" s="24" t="s">
        <v>2026</v>
      </c>
      <c r="AS292" s="24"/>
      <c r="AT292" s="24" t="e">
        <v>#N/A</v>
      </c>
      <c r="AU292" s="24" t="e">
        <v>#N/A</v>
      </c>
      <c r="AV292" s="24" t="e">
        <v>#N/A</v>
      </c>
      <c r="AW292" s="24"/>
      <c r="AX292" s="24"/>
      <c r="AY292" s="24"/>
      <c r="AZ292" s="24"/>
      <c r="BA292" s="24"/>
      <c r="BB292" s="24"/>
      <c r="BC292" s="24"/>
      <c r="BD292" s="24">
        <v>0</v>
      </c>
      <c r="BE292" s="24">
        <v>0</v>
      </c>
      <c r="BF292" s="23">
        <v>42734</v>
      </c>
      <c r="BG292" s="23">
        <v>42753</v>
      </c>
      <c r="BH292" s="23">
        <v>42916</v>
      </c>
      <c r="BI292" s="26" t="s">
        <v>127</v>
      </c>
      <c r="BJ292" s="26" t="s">
        <v>1969</v>
      </c>
      <c r="BK292" s="29">
        <v>0</v>
      </c>
      <c r="BL292" s="24" t="s">
        <v>129</v>
      </c>
      <c r="BM292" s="22" t="str">
        <f ca="1">+IF(Tabla1[[#This Row],[FECHA INGRESO]]&gt;=44986,IF((TODAY()-Tabla1[[#This Row],[FECHA INGRESO]])&gt;=50,"ALERTA","TODAVÍA FALTA"),"N/A")</f>
        <v>N/A</v>
      </c>
      <c r="BN292" s="7">
        <f>IFERROR((_xlfn.DAYS(Tabla1[[#This Row],[FECHA INGRESO]],Tabla1[[#This Row],[FECHA RETIRO]]))/30,"")</f>
        <v>-20.833333333333332</v>
      </c>
    </row>
    <row r="293" spans="1:66" ht="15" customHeight="1" x14ac:dyDescent="0.35">
      <c r="A293" s="31">
        <v>1033763845</v>
      </c>
      <c r="B293" s="22" t="s">
        <v>2278</v>
      </c>
      <c r="C293" s="23">
        <v>42291</v>
      </c>
      <c r="D293" s="23" t="s">
        <v>93</v>
      </c>
      <c r="E293" s="24" t="s">
        <v>94</v>
      </c>
      <c r="F293" s="23" t="s">
        <v>70</v>
      </c>
      <c r="G293" s="24"/>
      <c r="H293" s="24">
        <v>24056876268</v>
      </c>
      <c r="I293" s="24" t="s">
        <v>95</v>
      </c>
      <c r="J293" s="24">
        <f>DATEDIF(Tabla1[[#This Row],[FECHA DE NACIMIENTO]],Tabla1[[#This Row],[FECHA ACTUAL]],"Y")</f>
        <v>29</v>
      </c>
      <c r="K293" s="24" t="s">
        <v>73</v>
      </c>
      <c r="L293" s="24" t="s">
        <v>112</v>
      </c>
      <c r="M293" s="24" t="s">
        <v>77</v>
      </c>
      <c r="N293" s="24" t="s">
        <v>77</v>
      </c>
      <c r="O293" s="24">
        <v>2</v>
      </c>
      <c r="P293" s="24" t="s">
        <v>101</v>
      </c>
      <c r="Q293" s="23">
        <v>34446</v>
      </c>
      <c r="R293" s="24" t="s">
        <v>76</v>
      </c>
      <c r="S293" s="25">
        <v>45119</v>
      </c>
      <c r="T293" s="24">
        <v>5698013</v>
      </c>
      <c r="U293" s="24" t="s">
        <v>2279</v>
      </c>
      <c r="V293" s="24" t="s">
        <v>2280</v>
      </c>
      <c r="W293" s="24" t="s">
        <v>2281</v>
      </c>
      <c r="X293" s="24" t="s">
        <v>936</v>
      </c>
      <c r="Y293" s="24" t="s">
        <v>2282</v>
      </c>
      <c r="Z293" s="24" t="s">
        <v>117</v>
      </c>
      <c r="AA293" s="24">
        <v>5698013</v>
      </c>
      <c r="AB293" s="24" t="s">
        <v>77</v>
      </c>
      <c r="AC293" s="24" t="s">
        <v>77</v>
      </c>
      <c r="AD293" s="24" t="s">
        <v>77</v>
      </c>
      <c r="AE293" s="26" t="s">
        <v>151</v>
      </c>
      <c r="AF293" s="26"/>
      <c r="AG293" s="26"/>
      <c r="AH293" s="27" t="s">
        <v>184</v>
      </c>
      <c r="AI293" s="27" t="s">
        <v>279</v>
      </c>
      <c r="AJ293" s="27" t="s">
        <v>279</v>
      </c>
      <c r="AK293" s="24" t="s">
        <v>121</v>
      </c>
      <c r="AL293" s="24" t="s">
        <v>90</v>
      </c>
      <c r="AM293" s="23">
        <v>42291</v>
      </c>
      <c r="AN293" s="28">
        <v>776250</v>
      </c>
      <c r="AO293" s="28">
        <f t="shared" si="4"/>
        <v>140606</v>
      </c>
      <c r="AP293" s="24" t="s">
        <v>2283</v>
      </c>
      <c r="AQ293" s="24" t="s">
        <v>2253</v>
      </c>
      <c r="AR293" s="24" t="s">
        <v>2284</v>
      </c>
      <c r="AS293" s="24"/>
      <c r="AT293" s="24" t="e">
        <v>#N/A</v>
      </c>
      <c r="AU293" s="24" t="e">
        <v>#N/A</v>
      </c>
      <c r="AV293" s="24" t="e">
        <v>#N/A</v>
      </c>
      <c r="AW293" s="24"/>
      <c r="AX293" s="24"/>
      <c r="AY293" s="24" t="s">
        <v>590</v>
      </c>
      <c r="AZ293" s="24">
        <v>0</v>
      </c>
      <c r="BA293" s="24"/>
      <c r="BB293" s="24"/>
      <c r="BC293" s="24"/>
      <c r="BD293" s="24">
        <v>0</v>
      </c>
      <c r="BE293" s="24">
        <v>0</v>
      </c>
      <c r="BF293" s="23">
        <v>42723</v>
      </c>
      <c r="BG293" s="23">
        <v>42740</v>
      </c>
      <c r="BH293" s="23">
        <v>42805</v>
      </c>
      <c r="BI293" s="26" t="s">
        <v>127</v>
      </c>
      <c r="BJ293" s="26" t="s">
        <v>232</v>
      </c>
      <c r="BK293" s="29">
        <v>0</v>
      </c>
      <c r="BL293" s="24" t="s">
        <v>129</v>
      </c>
      <c r="BM293" s="22" t="str">
        <f ca="1">+IF(Tabla1[[#This Row],[FECHA INGRESO]]&gt;=44986,IF((TODAY()-Tabla1[[#This Row],[FECHA INGRESO]])&gt;=50,"ALERTA","TODAVÍA FALTA"),"N/A")</f>
        <v>N/A</v>
      </c>
      <c r="BN293" s="7">
        <f>IFERROR((_xlfn.DAYS(Tabla1[[#This Row],[FECHA INGRESO]],Tabla1[[#This Row],[FECHA RETIRO]]))/30,"")</f>
        <v>-17.133333333333333</v>
      </c>
    </row>
    <row r="294" spans="1:66" ht="15" customHeight="1" x14ac:dyDescent="0.35">
      <c r="A294" s="31">
        <v>1030673807</v>
      </c>
      <c r="B294" s="22" t="s">
        <v>2285</v>
      </c>
      <c r="C294" s="23">
        <v>42291</v>
      </c>
      <c r="D294" s="23" t="s">
        <v>384</v>
      </c>
      <c r="E294" s="24" t="s">
        <v>94</v>
      </c>
      <c r="F294" s="23" t="s">
        <v>70</v>
      </c>
      <c r="G294" s="24"/>
      <c r="H294" s="24">
        <v>24056944015</v>
      </c>
      <c r="I294" s="24" t="s">
        <v>95</v>
      </c>
      <c r="J294" s="24">
        <f>DATEDIF(Tabla1[[#This Row],[FECHA DE NACIMIENTO]],Tabla1[[#This Row],[FECHA ACTUAL]],"Y")</f>
        <v>26</v>
      </c>
      <c r="K294" s="24" t="s">
        <v>73</v>
      </c>
      <c r="L294" s="24" t="s">
        <v>112</v>
      </c>
      <c r="M294" s="24" t="s">
        <v>77</v>
      </c>
      <c r="N294" s="24" t="s">
        <v>77</v>
      </c>
      <c r="O294" s="24">
        <v>3</v>
      </c>
      <c r="P294" s="24" t="s">
        <v>101</v>
      </c>
      <c r="Q294" s="23">
        <v>35377</v>
      </c>
      <c r="R294" s="24" t="s">
        <v>76</v>
      </c>
      <c r="S294" s="25">
        <v>45119</v>
      </c>
      <c r="T294" s="24">
        <v>8660456</v>
      </c>
      <c r="U294" s="24" t="s">
        <v>2286</v>
      </c>
      <c r="V294" s="24" t="s">
        <v>2287</v>
      </c>
      <c r="W294" s="24" t="s">
        <v>2288</v>
      </c>
      <c r="X294" s="24" t="s">
        <v>2289</v>
      </c>
      <c r="Y294" s="24" t="s">
        <v>2290</v>
      </c>
      <c r="Z294" s="24" t="s">
        <v>117</v>
      </c>
      <c r="AA294" s="24">
        <v>3213757494</v>
      </c>
      <c r="AB294" s="24" t="s">
        <v>77</v>
      </c>
      <c r="AC294" s="24" t="s">
        <v>77</v>
      </c>
      <c r="AD294" s="24" t="s">
        <v>77</v>
      </c>
      <c r="AE294" s="26" t="s">
        <v>151</v>
      </c>
      <c r="AF294" s="26"/>
      <c r="AG294" s="26"/>
      <c r="AH294" s="27" t="s">
        <v>184</v>
      </c>
      <c r="AI294" s="27" t="s">
        <v>487</v>
      </c>
      <c r="AJ294" s="27" t="s">
        <v>487</v>
      </c>
      <c r="AK294" s="24" t="s">
        <v>121</v>
      </c>
      <c r="AL294" s="24"/>
      <c r="AM294" s="23">
        <v>42291</v>
      </c>
      <c r="AN294" s="28">
        <v>724500</v>
      </c>
      <c r="AO294" s="28">
        <f t="shared" si="4"/>
        <v>140606</v>
      </c>
      <c r="AP294" s="24"/>
      <c r="AQ294" s="24"/>
      <c r="AR294" s="24"/>
      <c r="AS294" s="24"/>
      <c r="AT294" s="24" t="e">
        <v>#N/A</v>
      </c>
      <c r="AU294" s="24" t="e">
        <v>#N/A</v>
      </c>
      <c r="AV294" s="24" t="e">
        <v>#N/A</v>
      </c>
      <c r="AW294" s="24"/>
      <c r="AX294" s="24"/>
      <c r="AY294" s="24"/>
      <c r="AZ294" s="24"/>
      <c r="BA294" s="24"/>
      <c r="BB294" s="24"/>
      <c r="BC294" s="24"/>
      <c r="BD294" s="24">
        <v>0</v>
      </c>
      <c r="BE294" s="24">
        <v>0</v>
      </c>
      <c r="BF294" s="23"/>
      <c r="BG294" s="23"/>
      <c r="BH294" s="23">
        <v>42494</v>
      </c>
      <c r="BI294" s="26"/>
      <c r="BJ294" s="26"/>
      <c r="BK294" s="29">
        <v>0</v>
      </c>
      <c r="BL294" s="24" t="s">
        <v>129</v>
      </c>
      <c r="BM294" s="22" t="str">
        <f ca="1">+IF(Tabla1[[#This Row],[FECHA INGRESO]]&gt;=44986,IF((TODAY()-Tabla1[[#This Row],[FECHA INGRESO]])&gt;=50,"ALERTA","TODAVÍA FALTA"),"N/A")</f>
        <v>N/A</v>
      </c>
      <c r="BN294" s="7">
        <f>IFERROR((_xlfn.DAYS(Tabla1[[#This Row],[FECHA INGRESO]],Tabla1[[#This Row],[FECHA RETIRO]]))/30,"")</f>
        <v>-6.7666666666666666</v>
      </c>
    </row>
    <row r="295" spans="1:66" ht="15" customHeight="1" x14ac:dyDescent="0.35">
      <c r="A295" s="31">
        <v>52019047</v>
      </c>
      <c r="B295" s="22" t="s">
        <v>2291</v>
      </c>
      <c r="C295" s="23">
        <v>42291</v>
      </c>
      <c r="D295" s="23" t="s">
        <v>93</v>
      </c>
      <c r="E295" s="23" t="s">
        <v>111</v>
      </c>
      <c r="F295" s="23" t="s">
        <v>70</v>
      </c>
      <c r="G295" s="24"/>
      <c r="H295" s="24">
        <v>24056909423</v>
      </c>
      <c r="I295" s="24" t="s">
        <v>95</v>
      </c>
      <c r="J295" s="24">
        <f>DATEDIF(Tabla1[[#This Row],[FECHA DE NACIMIENTO]],Tabla1[[#This Row],[FECHA ACTUAL]],"Y")</f>
        <v>52</v>
      </c>
      <c r="K295" s="24" t="s">
        <v>96</v>
      </c>
      <c r="L295" s="24" t="s">
        <v>112</v>
      </c>
      <c r="M295" s="24">
        <v>1</v>
      </c>
      <c r="N295" s="24">
        <v>1</v>
      </c>
      <c r="O295" s="24">
        <v>3</v>
      </c>
      <c r="P295" s="24" t="s">
        <v>101</v>
      </c>
      <c r="Q295" s="23">
        <v>25988</v>
      </c>
      <c r="R295" s="24" t="s">
        <v>76</v>
      </c>
      <c r="S295" s="25">
        <v>45119</v>
      </c>
      <c r="T295" s="24">
        <v>2252617</v>
      </c>
      <c r="U295" s="24" t="s">
        <v>2292</v>
      </c>
      <c r="V295" s="24" t="s">
        <v>2293</v>
      </c>
      <c r="W295" s="24" t="s">
        <v>2294</v>
      </c>
      <c r="X295" s="24" t="s">
        <v>905</v>
      </c>
      <c r="Y295" s="24" t="s">
        <v>2295</v>
      </c>
      <c r="Z295" s="24" t="s">
        <v>117</v>
      </c>
      <c r="AA295" s="24">
        <v>3123666193</v>
      </c>
      <c r="AB295" s="24" t="s">
        <v>77</v>
      </c>
      <c r="AC295" s="24" t="s">
        <v>77</v>
      </c>
      <c r="AD295" s="24" t="s">
        <v>77</v>
      </c>
      <c r="AE295" s="26" t="s">
        <v>102</v>
      </c>
      <c r="AF295" s="26"/>
      <c r="AG295" s="26"/>
      <c r="AH295" s="27" t="s">
        <v>184</v>
      </c>
      <c r="AI295" s="27" t="s">
        <v>164</v>
      </c>
      <c r="AJ295" s="27" t="s">
        <v>164</v>
      </c>
      <c r="AK295" s="24" t="s">
        <v>121</v>
      </c>
      <c r="AL295" s="24"/>
      <c r="AM295" s="23">
        <v>42291</v>
      </c>
      <c r="AN295" s="28">
        <v>724500</v>
      </c>
      <c r="AO295" s="28">
        <f t="shared" si="4"/>
        <v>140606</v>
      </c>
      <c r="AP295" s="24"/>
      <c r="AQ295" s="24"/>
      <c r="AR295" s="24"/>
      <c r="AS295" s="24"/>
      <c r="AT295" s="24" t="e">
        <v>#N/A</v>
      </c>
      <c r="AU295" s="24" t="e">
        <v>#N/A</v>
      </c>
      <c r="AV295" s="24" t="e">
        <v>#N/A</v>
      </c>
      <c r="AW295" s="24"/>
      <c r="AX295" s="24"/>
      <c r="AY295" s="24"/>
      <c r="AZ295" s="24"/>
      <c r="BA295" s="24"/>
      <c r="BB295" s="24"/>
      <c r="BC295" s="24"/>
      <c r="BD295" s="24">
        <v>0</v>
      </c>
      <c r="BE295" s="24">
        <v>0</v>
      </c>
      <c r="BF295" s="23"/>
      <c r="BG295" s="23"/>
      <c r="BH295" s="23">
        <v>42440</v>
      </c>
      <c r="BI295" s="26"/>
      <c r="BJ295" s="26"/>
      <c r="BK295" s="29">
        <v>0</v>
      </c>
      <c r="BL295" s="24" t="s">
        <v>129</v>
      </c>
      <c r="BM295" s="22" t="str">
        <f ca="1">+IF(Tabla1[[#This Row],[FECHA INGRESO]]&gt;=44986,IF((TODAY()-Tabla1[[#This Row],[FECHA INGRESO]])&gt;=50,"ALERTA","TODAVÍA FALTA"),"N/A")</f>
        <v>N/A</v>
      </c>
      <c r="BN295" s="7">
        <f>IFERROR((_xlfn.DAYS(Tabla1[[#This Row],[FECHA INGRESO]],Tabla1[[#This Row],[FECHA RETIRO]]))/30,"")</f>
        <v>-4.9666666666666668</v>
      </c>
    </row>
    <row r="296" spans="1:66" ht="15" customHeight="1" x14ac:dyDescent="0.35">
      <c r="A296" s="31">
        <v>1033781100</v>
      </c>
      <c r="B296" s="22" t="s">
        <v>2296</v>
      </c>
      <c r="C296" s="23">
        <v>42292</v>
      </c>
      <c r="D296" s="23" t="s">
        <v>109</v>
      </c>
      <c r="E296" s="23" t="s">
        <v>111</v>
      </c>
      <c r="F296" s="23" t="s">
        <v>70</v>
      </c>
      <c r="G296" s="24"/>
      <c r="H296" s="24">
        <v>24056944673</v>
      </c>
      <c r="I296" s="24" t="s">
        <v>95</v>
      </c>
      <c r="J296" s="24">
        <f>DATEDIF(Tabla1[[#This Row],[FECHA DE NACIMIENTO]],Tabla1[[#This Row],[FECHA ACTUAL]],"Y")</f>
        <v>27</v>
      </c>
      <c r="K296" s="24" t="s">
        <v>73</v>
      </c>
      <c r="L296" s="24" t="s">
        <v>112</v>
      </c>
      <c r="M296" s="24" t="s">
        <v>77</v>
      </c>
      <c r="N296" s="24" t="s">
        <v>77</v>
      </c>
      <c r="O296" s="24">
        <v>2</v>
      </c>
      <c r="P296" s="24" t="s">
        <v>101</v>
      </c>
      <c r="Q296" s="23">
        <v>34973</v>
      </c>
      <c r="R296" s="24" t="s">
        <v>76</v>
      </c>
      <c r="S296" s="25">
        <v>45119</v>
      </c>
      <c r="T296" s="24">
        <v>7696254</v>
      </c>
      <c r="U296" s="24" t="s">
        <v>2297</v>
      </c>
      <c r="V296" s="24" t="e">
        <v>#N/A</v>
      </c>
      <c r="W296" s="24" t="s">
        <v>2298</v>
      </c>
      <c r="X296" s="24" t="s">
        <v>1130</v>
      </c>
      <c r="Y296" s="24" t="s">
        <v>2299</v>
      </c>
      <c r="Z296" s="24" t="s">
        <v>117</v>
      </c>
      <c r="AA296" s="24">
        <v>3134996869</v>
      </c>
      <c r="AB296" s="24" t="s">
        <v>77</v>
      </c>
      <c r="AC296" s="24" t="s">
        <v>77</v>
      </c>
      <c r="AD296" s="24" t="s">
        <v>77</v>
      </c>
      <c r="AE296" s="26" t="s">
        <v>183</v>
      </c>
      <c r="AF296" s="26"/>
      <c r="AG296" s="26"/>
      <c r="AH296" s="27" t="s">
        <v>184</v>
      </c>
      <c r="AI296" s="27" t="s">
        <v>487</v>
      </c>
      <c r="AJ296" s="27" t="s">
        <v>487</v>
      </c>
      <c r="AK296" s="24" t="s">
        <v>121</v>
      </c>
      <c r="AL296" s="24"/>
      <c r="AM296" s="23">
        <v>42292</v>
      </c>
      <c r="AN296" s="28">
        <v>724500</v>
      </c>
      <c r="AO296" s="28">
        <f t="shared" si="4"/>
        <v>140606</v>
      </c>
      <c r="AP296" s="24"/>
      <c r="AQ296" s="24"/>
      <c r="AR296" s="24" t="s">
        <v>305</v>
      </c>
      <c r="AS296" s="24"/>
      <c r="AT296" s="24" t="e">
        <v>#N/A</v>
      </c>
      <c r="AU296" s="24" t="e">
        <v>#N/A</v>
      </c>
      <c r="AV296" s="24" t="e">
        <v>#N/A</v>
      </c>
      <c r="AW296" s="24"/>
      <c r="AX296" s="24"/>
      <c r="AY296" s="24"/>
      <c r="AZ296" s="24" t="s">
        <v>2300</v>
      </c>
      <c r="BA296" s="24"/>
      <c r="BB296" s="24"/>
      <c r="BC296" s="24"/>
      <c r="BD296" s="24">
        <v>0</v>
      </c>
      <c r="BE296" s="24">
        <v>1</v>
      </c>
      <c r="BF296" s="23"/>
      <c r="BG296" s="23"/>
      <c r="BH296" s="23">
        <v>42532</v>
      </c>
      <c r="BI296" s="26"/>
      <c r="BJ296" s="26"/>
      <c r="BK296" s="29">
        <v>0</v>
      </c>
      <c r="BL296" s="24" t="s">
        <v>129</v>
      </c>
      <c r="BM296" s="22" t="str">
        <f ca="1">+IF(Tabla1[[#This Row],[FECHA INGRESO]]&gt;=44986,IF((TODAY()-Tabla1[[#This Row],[FECHA INGRESO]])&gt;=50,"ALERTA","TODAVÍA FALTA"),"N/A")</f>
        <v>N/A</v>
      </c>
      <c r="BN296" s="7">
        <f>IFERROR((_xlfn.DAYS(Tabla1[[#This Row],[FECHA INGRESO]],Tabla1[[#This Row],[FECHA RETIRO]]))/30,"")</f>
        <v>-8</v>
      </c>
    </row>
    <row r="297" spans="1:66" ht="15" customHeight="1" x14ac:dyDescent="0.35">
      <c r="A297" s="31">
        <v>1033727774</v>
      </c>
      <c r="B297" s="22" t="s">
        <v>2301</v>
      </c>
      <c r="C297" s="23">
        <v>42292</v>
      </c>
      <c r="D297" s="23" t="s">
        <v>93</v>
      </c>
      <c r="E297" s="24" t="s">
        <v>94</v>
      </c>
      <c r="F297" s="23" t="s">
        <v>70</v>
      </c>
      <c r="G297" s="24"/>
      <c r="H297" s="24">
        <v>24056936076</v>
      </c>
      <c r="I297" s="24" t="s">
        <v>95</v>
      </c>
      <c r="J297" s="24">
        <f>DATEDIF(Tabla1[[#This Row],[FECHA DE NACIMIENTO]],Tabla1[[#This Row],[FECHA ACTUAL]],"Y")</f>
        <v>32</v>
      </c>
      <c r="K297" s="24" t="s">
        <v>96</v>
      </c>
      <c r="L297" s="24" t="s">
        <v>112</v>
      </c>
      <c r="M297" s="24" t="s">
        <v>77</v>
      </c>
      <c r="N297" s="24" t="s">
        <v>77</v>
      </c>
      <c r="O297" s="24">
        <v>1</v>
      </c>
      <c r="P297" s="24" t="s">
        <v>101</v>
      </c>
      <c r="Q297" s="23">
        <v>33171</v>
      </c>
      <c r="R297" s="24" t="s">
        <v>76</v>
      </c>
      <c r="S297" s="25">
        <v>45119</v>
      </c>
      <c r="T297" s="24">
        <v>6758398</v>
      </c>
      <c r="U297" s="24" t="s">
        <v>2302</v>
      </c>
      <c r="V297" s="24" t="s">
        <v>2303</v>
      </c>
      <c r="W297" s="24" t="s">
        <v>2304</v>
      </c>
      <c r="X297" s="24" t="s">
        <v>2305</v>
      </c>
      <c r="Y297" s="24" t="s">
        <v>2306</v>
      </c>
      <c r="Z297" s="24" t="s">
        <v>117</v>
      </c>
      <c r="AA297" s="24">
        <v>3134027241</v>
      </c>
      <c r="AB297" s="24" t="s">
        <v>77</v>
      </c>
      <c r="AC297" s="24" t="s">
        <v>77</v>
      </c>
      <c r="AD297" s="24" t="s">
        <v>77</v>
      </c>
      <c r="AE297" s="26" t="s">
        <v>183</v>
      </c>
      <c r="AF297" s="26"/>
      <c r="AG297" s="26"/>
      <c r="AH297" s="27" t="s">
        <v>184</v>
      </c>
      <c r="AI297" s="27" t="s">
        <v>795</v>
      </c>
      <c r="AJ297" s="27" t="s">
        <v>487</v>
      </c>
      <c r="AK297" s="24" t="s">
        <v>121</v>
      </c>
      <c r="AL297" s="24"/>
      <c r="AM297" s="23">
        <v>42292</v>
      </c>
      <c r="AN297" s="28">
        <v>724500</v>
      </c>
      <c r="AO297" s="28">
        <f t="shared" si="4"/>
        <v>140606</v>
      </c>
      <c r="AP297" s="24"/>
      <c r="AQ297" s="24"/>
      <c r="AR297" s="24"/>
      <c r="AS297" s="24"/>
      <c r="AT297" s="24">
        <v>82</v>
      </c>
      <c r="AU297" s="24" t="e">
        <v>#N/A</v>
      </c>
      <c r="AV297" s="24" t="e">
        <v>#N/A</v>
      </c>
      <c r="AW297" s="24"/>
      <c r="AX297" s="24"/>
      <c r="AY297" s="24"/>
      <c r="AZ297" s="24"/>
      <c r="BA297" s="24"/>
      <c r="BB297" s="24"/>
      <c r="BC297" s="24"/>
      <c r="BD297" s="24">
        <v>0</v>
      </c>
      <c r="BE297" s="24">
        <v>0</v>
      </c>
      <c r="BF297" s="23"/>
      <c r="BG297" s="23"/>
      <c r="BH297" s="23">
        <v>42504</v>
      </c>
      <c r="BI297" s="26"/>
      <c r="BJ297" s="26"/>
      <c r="BK297" s="29">
        <v>239234</v>
      </c>
      <c r="BL297" s="24" t="s">
        <v>129</v>
      </c>
      <c r="BM297" s="22" t="str">
        <f ca="1">+IF(Tabla1[[#This Row],[FECHA INGRESO]]&gt;=44986,IF((TODAY()-Tabla1[[#This Row],[FECHA INGRESO]])&gt;=50,"ALERTA","TODAVÍA FALTA"),"N/A")</f>
        <v>N/A</v>
      </c>
      <c r="BN297" s="7">
        <f>IFERROR((_xlfn.DAYS(Tabla1[[#This Row],[FECHA INGRESO]],Tabla1[[#This Row],[FECHA RETIRO]]))/30,"")</f>
        <v>-7.0666666666666664</v>
      </c>
    </row>
    <row r="298" spans="1:66" ht="15" customHeight="1" x14ac:dyDescent="0.35">
      <c r="A298" s="31">
        <v>1012392948</v>
      </c>
      <c r="B298" s="22" t="s">
        <v>2307</v>
      </c>
      <c r="C298" s="23">
        <v>42292</v>
      </c>
      <c r="D298" s="23" t="s">
        <v>93</v>
      </c>
      <c r="E298" s="23" t="s">
        <v>111</v>
      </c>
      <c r="F298" s="23" t="s">
        <v>70</v>
      </c>
      <c r="G298" s="24"/>
      <c r="H298" s="24">
        <v>24056945195</v>
      </c>
      <c r="I298" s="24" t="s">
        <v>95</v>
      </c>
      <c r="J298" s="24">
        <f>DATEDIF(Tabla1[[#This Row],[FECHA DE NACIMIENTO]],Tabla1[[#This Row],[FECHA ACTUAL]],"Y")</f>
        <v>30</v>
      </c>
      <c r="K298" s="24" t="s">
        <v>73</v>
      </c>
      <c r="L298" s="24" t="s">
        <v>112</v>
      </c>
      <c r="M298" s="24" t="s">
        <v>77</v>
      </c>
      <c r="N298" s="24" t="s">
        <v>77</v>
      </c>
      <c r="O298" s="24">
        <v>2</v>
      </c>
      <c r="P298" s="24" t="s">
        <v>101</v>
      </c>
      <c r="Q298" s="23">
        <v>33870</v>
      </c>
      <c r="R298" s="24" t="s">
        <v>76</v>
      </c>
      <c r="S298" s="25">
        <v>45119</v>
      </c>
      <c r="T298" s="24" t="s">
        <v>77</v>
      </c>
      <c r="U298" s="24" t="s">
        <v>2308</v>
      </c>
      <c r="V298" s="24" t="e">
        <v>#N/A</v>
      </c>
      <c r="W298" s="24" t="s">
        <v>2309</v>
      </c>
      <c r="X298" s="24" t="s">
        <v>2310</v>
      </c>
      <c r="Y298" s="24" t="s">
        <v>2311</v>
      </c>
      <c r="Z298" s="24" t="s">
        <v>117</v>
      </c>
      <c r="AA298" s="24">
        <v>3112567514</v>
      </c>
      <c r="AB298" s="24" t="s">
        <v>77</v>
      </c>
      <c r="AC298" s="24" t="s">
        <v>77</v>
      </c>
      <c r="AD298" s="24" t="s">
        <v>77</v>
      </c>
      <c r="AE298" s="26" t="s">
        <v>183</v>
      </c>
      <c r="AF298" s="26"/>
      <c r="AG298" s="26"/>
      <c r="AH298" s="27" t="s">
        <v>2050</v>
      </c>
      <c r="AI298" s="27" t="s">
        <v>70</v>
      </c>
      <c r="AJ298" s="27" t="s">
        <v>70</v>
      </c>
      <c r="AK298" s="24" t="s">
        <v>121</v>
      </c>
      <c r="AL298" s="24"/>
      <c r="AM298" s="23">
        <v>42292</v>
      </c>
      <c r="AN298" s="28">
        <v>724500</v>
      </c>
      <c r="AO298" s="28">
        <f t="shared" si="4"/>
        <v>140606</v>
      </c>
      <c r="AP298" s="24"/>
      <c r="AQ298" s="24"/>
      <c r="AR298" s="24"/>
      <c r="AS298" s="24"/>
      <c r="AT298" s="24" t="e">
        <v>#N/A</v>
      </c>
      <c r="AU298" s="24" t="e">
        <v>#N/A</v>
      </c>
      <c r="AV298" s="24" t="e">
        <v>#N/A</v>
      </c>
      <c r="AW298" s="24"/>
      <c r="AX298" s="24"/>
      <c r="AY298" s="24"/>
      <c r="AZ298" s="24"/>
      <c r="BA298" s="24"/>
      <c r="BB298" s="24"/>
      <c r="BC298" s="24"/>
      <c r="BD298" s="24">
        <v>0</v>
      </c>
      <c r="BE298" s="24">
        <v>0</v>
      </c>
      <c r="BF298" s="23"/>
      <c r="BG298" s="23"/>
      <c r="BH298" s="23">
        <v>42294</v>
      </c>
      <c r="BI298" s="26"/>
      <c r="BJ298" s="26"/>
      <c r="BK298" s="29">
        <v>0</v>
      </c>
      <c r="BL298" s="24" t="s">
        <v>129</v>
      </c>
      <c r="BM298" s="22" t="str">
        <f ca="1">+IF(Tabla1[[#This Row],[FECHA INGRESO]]&gt;=44986,IF((TODAY()-Tabla1[[#This Row],[FECHA INGRESO]])&gt;=50,"ALERTA","TODAVÍA FALTA"),"N/A")</f>
        <v>N/A</v>
      </c>
      <c r="BN298" s="7">
        <f>IFERROR((_xlfn.DAYS(Tabla1[[#This Row],[FECHA INGRESO]],Tabla1[[#This Row],[FECHA RETIRO]]))/30,"")</f>
        <v>-6.6666666666666666E-2</v>
      </c>
    </row>
    <row r="299" spans="1:66" ht="15" customHeight="1" x14ac:dyDescent="0.35">
      <c r="A299" s="31">
        <v>1013581882</v>
      </c>
      <c r="B299" s="22" t="s">
        <v>2312</v>
      </c>
      <c r="C299" s="23">
        <v>42296</v>
      </c>
      <c r="D299" s="23" t="s">
        <v>188</v>
      </c>
      <c r="E299" s="24" t="s">
        <v>94</v>
      </c>
      <c r="F299" s="23" t="s">
        <v>70</v>
      </c>
      <c r="G299" s="24"/>
      <c r="H299" s="24">
        <v>24056971288</v>
      </c>
      <c r="I299" s="24" t="s">
        <v>95</v>
      </c>
      <c r="J299" s="24">
        <f>DATEDIF(Tabla1[[#This Row],[FECHA DE NACIMIENTO]],Tabla1[[#This Row],[FECHA ACTUAL]],"Y")</f>
        <v>36</v>
      </c>
      <c r="K299" s="24" t="s">
        <v>73</v>
      </c>
      <c r="L299" s="24" t="s">
        <v>234</v>
      </c>
      <c r="M299" s="24">
        <v>1</v>
      </c>
      <c r="N299" s="24">
        <v>1</v>
      </c>
      <c r="O299" s="24">
        <v>2</v>
      </c>
      <c r="P299" s="24" t="s">
        <v>101</v>
      </c>
      <c r="Q299" s="23">
        <v>31656</v>
      </c>
      <c r="R299" s="24" t="s">
        <v>76</v>
      </c>
      <c r="S299" s="25">
        <v>45119</v>
      </c>
      <c r="T299" s="24">
        <v>7678905</v>
      </c>
      <c r="U299" s="24" t="s">
        <v>2313</v>
      </c>
      <c r="V299" s="24" t="s">
        <v>2314</v>
      </c>
      <c r="W299" s="24" t="s">
        <v>2315</v>
      </c>
      <c r="X299" s="24" t="s">
        <v>2316</v>
      </c>
      <c r="Y299" s="24" t="s">
        <v>2317</v>
      </c>
      <c r="Z299" s="24" t="s">
        <v>117</v>
      </c>
      <c r="AA299" s="24">
        <v>3124758064</v>
      </c>
      <c r="AB299" s="24" t="s">
        <v>77</v>
      </c>
      <c r="AC299" s="24" t="s">
        <v>77</v>
      </c>
      <c r="AD299" s="24" t="s">
        <v>77</v>
      </c>
      <c r="AE299" s="26" t="s">
        <v>183</v>
      </c>
      <c r="AF299" s="26"/>
      <c r="AG299" s="26"/>
      <c r="AH299" s="27" t="s">
        <v>184</v>
      </c>
      <c r="AI299" s="27" t="s">
        <v>185</v>
      </c>
      <c r="AJ299" s="27" t="s">
        <v>185</v>
      </c>
      <c r="AK299" s="24" t="s">
        <v>121</v>
      </c>
      <c r="AL299" s="24" t="s">
        <v>90</v>
      </c>
      <c r="AM299" s="23">
        <v>42296</v>
      </c>
      <c r="AN299" s="28">
        <v>776250</v>
      </c>
      <c r="AO299" s="28">
        <f t="shared" si="4"/>
        <v>140606</v>
      </c>
      <c r="AP299" s="24"/>
      <c r="AQ299" s="24" t="s">
        <v>1057</v>
      </c>
      <c r="AR299" s="24" t="s">
        <v>1518</v>
      </c>
      <c r="AS299" s="24"/>
      <c r="AT299" s="24" t="e">
        <v>#N/A</v>
      </c>
      <c r="AU299" s="24" t="e">
        <v>#N/A</v>
      </c>
      <c r="AV299" s="24" t="e">
        <v>#N/A</v>
      </c>
      <c r="AW299" s="24"/>
      <c r="AX299" s="24"/>
      <c r="AY299" s="24"/>
      <c r="AZ299" s="24"/>
      <c r="BA299" s="24"/>
      <c r="BB299" s="24"/>
      <c r="BC299" s="24"/>
      <c r="BD299" s="24">
        <v>0</v>
      </c>
      <c r="BE299" s="24">
        <v>1</v>
      </c>
      <c r="BF299" s="23">
        <v>42822</v>
      </c>
      <c r="BG299" s="23">
        <v>42841</v>
      </c>
      <c r="BH299" s="23">
        <v>42879</v>
      </c>
      <c r="BI299" s="26" t="s">
        <v>127</v>
      </c>
      <c r="BJ299" s="26" t="s">
        <v>1246</v>
      </c>
      <c r="BK299" s="29">
        <v>0</v>
      </c>
      <c r="BL299" s="24" t="s">
        <v>129</v>
      </c>
      <c r="BM299" s="22" t="str">
        <f ca="1">+IF(Tabla1[[#This Row],[FECHA INGRESO]]&gt;=44986,IF((TODAY()-Tabla1[[#This Row],[FECHA INGRESO]])&gt;=50,"ALERTA","TODAVÍA FALTA"),"N/A")</f>
        <v>N/A</v>
      </c>
      <c r="BN299" s="7">
        <f>IFERROR((_xlfn.DAYS(Tabla1[[#This Row],[FECHA INGRESO]],Tabla1[[#This Row],[FECHA RETIRO]]))/30,"")</f>
        <v>-19.433333333333334</v>
      </c>
    </row>
    <row r="300" spans="1:66" ht="15" customHeight="1" x14ac:dyDescent="0.35">
      <c r="A300" s="31">
        <v>1026290879</v>
      </c>
      <c r="B300" s="22" t="s">
        <v>2318</v>
      </c>
      <c r="C300" s="23">
        <v>42296</v>
      </c>
      <c r="D300" s="23" t="s">
        <v>109</v>
      </c>
      <c r="E300" s="23" t="s">
        <v>111</v>
      </c>
      <c r="F300" s="23" t="s">
        <v>70</v>
      </c>
      <c r="G300" s="24"/>
      <c r="H300" s="24">
        <v>24057003739</v>
      </c>
      <c r="I300" s="24" t="s">
        <v>95</v>
      </c>
      <c r="J300" s="24">
        <f>DATEDIF(Tabla1[[#This Row],[FECHA DE NACIMIENTO]],Tabla1[[#This Row],[FECHA ACTUAL]],"Y")</f>
        <v>28</v>
      </c>
      <c r="K300" s="24" t="s">
        <v>73</v>
      </c>
      <c r="L300" s="24" t="s">
        <v>112</v>
      </c>
      <c r="M300" s="24" t="s">
        <v>77</v>
      </c>
      <c r="N300" s="24" t="s">
        <v>77</v>
      </c>
      <c r="O300" s="24">
        <v>3</v>
      </c>
      <c r="P300" s="24" t="s">
        <v>101</v>
      </c>
      <c r="Q300" s="23">
        <v>34831</v>
      </c>
      <c r="R300" s="24" t="s">
        <v>76</v>
      </c>
      <c r="S300" s="25">
        <v>45119</v>
      </c>
      <c r="T300" s="24">
        <v>4013400</v>
      </c>
      <c r="U300" s="24" t="s">
        <v>2319</v>
      </c>
      <c r="V300" s="24" t="s">
        <v>2320</v>
      </c>
      <c r="W300" s="24" t="s">
        <v>2321</v>
      </c>
      <c r="X300" s="24" t="s">
        <v>2245</v>
      </c>
      <c r="Y300" s="24" t="s">
        <v>2322</v>
      </c>
      <c r="Z300" s="24" t="s">
        <v>117</v>
      </c>
      <c r="AA300" s="24">
        <v>3105815174</v>
      </c>
      <c r="AB300" s="24" t="s">
        <v>77</v>
      </c>
      <c r="AC300" s="24" t="s">
        <v>77</v>
      </c>
      <c r="AD300" s="24" t="s">
        <v>77</v>
      </c>
      <c r="AE300" s="26" t="s">
        <v>102</v>
      </c>
      <c r="AF300" s="26"/>
      <c r="AG300" s="26"/>
      <c r="AH300" s="27" t="s">
        <v>184</v>
      </c>
      <c r="AI300" s="27" t="s">
        <v>185</v>
      </c>
      <c r="AJ300" s="27" t="s">
        <v>185</v>
      </c>
      <c r="AK300" s="24" t="s">
        <v>121</v>
      </c>
      <c r="AL300" s="24"/>
      <c r="AM300" s="23">
        <v>42296</v>
      </c>
      <c r="AN300" s="28">
        <v>776250</v>
      </c>
      <c r="AO300" s="28">
        <f t="shared" si="4"/>
        <v>140606</v>
      </c>
      <c r="AP300" s="24"/>
      <c r="AQ300" s="24"/>
      <c r="AR300" s="24"/>
      <c r="AS300" s="24"/>
      <c r="AT300" s="24" t="e">
        <v>#N/A</v>
      </c>
      <c r="AU300" s="24" t="e">
        <v>#N/A</v>
      </c>
      <c r="AV300" s="24" t="e">
        <v>#N/A</v>
      </c>
      <c r="AW300" s="24"/>
      <c r="AX300" s="24"/>
      <c r="AY300" s="24"/>
      <c r="AZ300" s="24"/>
      <c r="BA300" s="24"/>
      <c r="BB300" s="24"/>
      <c r="BC300" s="24"/>
      <c r="BD300" s="24">
        <v>0</v>
      </c>
      <c r="BE300" s="24">
        <v>0</v>
      </c>
      <c r="BF300" s="23"/>
      <c r="BG300" s="23"/>
      <c r="BH300" s="23">
        <v>42423</v>
      </c>
      <c r="BI300" s="26"/>
      <c r="BJ300" s="26"/>
      <c r="BK300" s="29">
        <v>0</v>
      </c>
      <c r="BL300" s="24" t="s">
        <v>129</v>
      </c>
      <c r="BM300" s="22" t="str">
        <f ca="1">+IF(Tabla1[[#This Row],[FECHA INGRESO]]&gt;=44986,IF((TODAY()-Tabla1[[#This Row],[FECHA INGRESO]])&gt;=50,"ALERTA","TODAVÍA FALTA"),"N/A")</f>
        <v>N/A</v>
      </c>
      <c r="BN300" s="7">
        <f>IFERROR((_xlfn.DAYS(Tabla1[[#This Row],[FECHA INGRESO]],Tabla1[[#This Row],[FECHA RETIRO]]))/30,"")</f>
        <v>-4.2333333333333334</v>
      </c>
    </row>
    <row r="301" spans="1:66" ht="15" customHeight="1" x14ac:dyDescent="0.35">
      <c r="A301" s="31">
        <v>1026271289</v>
      </c>
      <c r="B301" s="22" t="s">
        <v>2323</v>
      </c>
      <c r="C301" s="23">
        <v>42296</v>
      </c>
      <c r="D301" s="23" t="s">
        <v>131</v>
      </c>
      <c r="E301" s="23" t="s">
        <v>111</v>
      </c>
      <c r="F301" s="23" t="s">
        <v>70</v>
      </c>
      <c r="G301" s="24"/>
      <c r="H301" s="24">
        <v>24057005711</v>
      </c>
      <c r="I301" s="24" t="s">
        <v>72</v>
      </c>
      <c r="J301" s="24">
        <f>DATEDIF(Tabla1[[#This Row],[FECHA DE NACIMIENTO]],Tabla1[[#This Row],[FECHA ACTUAL]],"Y")</f>
        <v>32</v>
      </c>
      <c r="K301" s="24" t="s">
        <v>96</v>
      </c>
      <c r="L301" s="24" t="s">
        <v>234</v>
      </c>
      <c r="M301" s="24">
        <v>1</v>
      </c>
      <c r="N301" s="24">
        <v>3</v>
      </c>
      <c r="O301" s="24">
        <v>2</v>
      </c>
      <c r="P301" s="24" t="s">
        <v>101</v>
      </c>
      <c r="Q301" s="23">
        <v>33209</v>
      </c>
      <c r="R301" s="24" t="s">
        <v>76</v>
      </c>
      <c r="S301" s="25">
        <v>45119</v>
      </c>
      <c r="T301" s="24" t="s">
        <v>77</v>
      </c>
      <c r="U301" s="24" t="s">
        <v>2324</v>
      </c>
      <c r="V301" s="24" t="s">
        <v>2325</v>
      </c>
      <c r="W301" s="24" t="s">
        <v>2326</v>
      </c>
      <c r="X301" s="24" t="s">
        <v>2327</v>
      </c>
      <c r="Y301" s="24" t="s">
        <v>2328</v>
      </c>
      <c r="Z301" s="24" t="s">
        <v>117</v>
      </c>
      <c r="AA301" s="24">
        <v>3124824810</v>
      </c>
      <c r="AB301" s="24" t="s">
        <v>77</v>
      </c>
      <c r="AC301" s="24" t="s">
        <v>77</v>
      </c>
      <c r="AD301" s="24" t="s">
        <v>77</v>
      </c>
      <c r="AE301" s="26" t="s">
        <v>183</v>
      </c>
      <c r="AF301" s="26"/>
      <c r="AG301" s="26"/>
      <c r="AH301" s="27" t="s">
        <v>2050</v>
      </c>
      <c r="AI301" s="27" t="s">
        <v>70</v>
      </c>
      <c r="AJ301" s="27" t="s">
        <v>70</v>
      </c>
      <c r="AK301" s="24" t="s">
        <v>121</v>
      </c>
      <c r="AL301" s="24"/>
      <c r="AM301" s="23">
        <v>42296</v>
      </c>
      <c r="AN301" s="28">
        <v>724500</v>
      </c>
      <c r="AO301" s="28">
        <f t="shared" si="4"/>
        <v>140606</v>
      </c>
      <c r="AP301" s="24"/>
      <c r="AQ301" s="24"/>
      <c r="AR301" s="24"/>
      <c r="AS301" s="24"/>
      <c r="AT301" s="24" t="e">
        <v>#N/A</v>
      </c>
      <c r="AU301" s="24" t="e">
        <v>#N/A</v>
      </c>
      <c r="AV301" s="24" t="e">
        <v>#N/A</v>
      </c>
      <c r="AW301" s="24"/>
      <c r="AX301" s="24"/>
      <c r="AY301" s="24"/>
      <c r="AZ301" s="24"/>
      <c r="BA301" s="24"/>
      <c r="BB301" s="24"/>
      <c r="BC301" s="24"/>
      <c r="BD301" s="24">
        <v>0</v>
      </c>
      <c r="BE301" s="24">
        <v>0</v>
      </c>
      <c r="BF301" s="23"/>
      <c r="BG301" s="23"/>
      <c r="BH301" s="23">
        <v>42354</v>
      </c>
      <c r="BI301" s="26"/>
      <c r="BJ301" s="26"/>
      <c r="BK301" s="29">
        <v>0</v>
      </c>
      <c r="BL301" s="24" t="s">
        <v>129</v>
      </c>
      <c r="BM301" s="22" t="str">
        <f ca="1">+IF(Tabla1[[#This Row],[FECHA INGRESO]]&gt;=44986,IF((TODAY()-Tabla1[[#This Row],[FECHA INGRESO]])&gt;=50,"ALERTA","TODAVÍA FALTA"),"N/A")</f>
        <v>N/A</v>
      </c>
      <c r="BN301" s="7">
        <f>IFERROR((_xlfn.DAYS(Tabla1[[#This Row],[FECHA INGRESO]],Tabla1[[#This Row],[FECHA RETIRO]]))/30,"")</f>
        <v>-1.9333333333333333</v>
      </c>
    </row>
    <row r="302" spans="1:66" ht="15" customHeight="1" x14ac:dyDescent="0.35">
      <c r="A302" s="31">
        <v>1016076708</v>
      </c>
      <c r="B302" s="22" t="s">
        <v>2329</v>
      </c>
      <c r="C302" s="23">
        <v>42299</v>
      </c>
      <c r="D302" s="23" t="s">
        <v>109</v>
      </c>
      <c r="E302" s="23" t="s">
        <v>111</v>
      </c>
      <c r="F302" s="23" t="s">
        <v>70</v>
      </c>
      <c r="G302" s="24"/>
      <c r="H302" s="24">
        <v>24057042493</v>
      </c>
      <c r="I302" s="24" t="s">
        <v>95</v>
      </c>
      <c r="J302" s="24">
        <f>DATEDIF(Tabla1[[#This Row],[FECHA DE NACIMIENTO]],Tabla1[[#This Row],[FECHA ACTUAL]],"Y")</f>
        <v>28</v>
      </c>
      <c r="K302" s="24" t="s">
        <v>73</v>
      </c>
      <c r="L302" s="24" t="s">
        <v>112</v>
      </c>
      <c r="M302" s="24" t="s">
        <v>77</v>
      </c>
      <c r="N302" s="24" t="s">
        <v>77</v>
      </c>
      <c r="O302" s="24">
        <v>3</v>
      </c>
      <c r="P302" s="24" t="s">
        <v>101</v>
      </c>
      <c r="Q302" s="23">
        <v>34822</v>
      </c>
      <c r="R302" s="24" t="s">
        <v>76</v>
      </c>
      <c r="S302" s="25">
        <v>45119</v>
      </c>
      <c r="T302" s="24" t="s">
        <v>77</v>
      </c>
      <c r="U302" s="24" t="s">
        <v>2330</v>
      </c>
      <c r="V302" s="24" t="s">
        <v>2331</v>
      </c>
      <c r="W302" s="24" t="s">
        <v>2332</v>
      </c>
      <c r="X302" s="24" t="s">
        <v>1079</v>
      </c>
      <c r="Y302" s="24" t="s">
        <v>2333</v>
      </c>
      <c r="Z302" s="24" t="s">
        <v>117</v>
      </c>
      <c r="AA302" s="24">
        <v>3136689681</v>
      </c>
      <c r="AB302" s="24" t="s">
        <v>77</v>
      </c>
      <c r="AC302" s="24" t="s">
        <v>77</v>
      </c>
      <c r="AD302" s="24" t="s">
        <v>77</v>
      </c>
      <c r="AE302" s="26" t="s">
        <v>183</v>
      </c>
      <c r="AF302" s="26"/>
      <c r="AG302" s="26"/>
      <c r="AH302" s="27" t="s">
        <v>184</v>
      </c>
      <c r="AI302" s="27" t="s">
        <v>185</v>
      </c>
      <c r="AJ302" s="27" t="s">
        <v>185</v>
      </c>
      <c r="AK302" s="24" t="s">
        <v>121</v>
      </c>
      <c r="AL302" s="24"/>
      <c r="AM302" s="23">
        <v>42299</v>
      </c>
      <c r="AN302" s="28">
        <v>776250</v>
      </c>
      <c r="AO302" s="28">
        <f t="shared" si="4"/>
        <v>140606</v>
      </c>
      <c r="AP302" s="24" t="s">
        <v>2334</v>
      </c>
      <c r="AQ302" s="24"/>
      <c r="AR302" s="24"/>
      <c r="AS302" s="24"/>
      <c r="AT302" s="24" t="e">
        <v>#N/A</v>
      </c>
      <c r="AU302" s="24" t="e">
        <v>#N/A</v>
      </c>
      <c r="AV302" s="24" t="e">
        <v>#N/A</v>
      </c>
      <c r="AW302" s="24"/>
      <c r="AX302" s="24">
        <v>42415</v>
      </c>
      <c r="AY302" s="24"/>
      <c r="AZ302" s="24"/>
      <c r="BA302" s="24"/>
      <c r="BB302" s="24"/>
      <c r="BC302" s="24"/>
      <c r="BD302" s="24">
        <v>0</v>
      </c>
      <c r="BE302" s="24">
        <v>1</v>
      </c>
      <c r="BF302" s="23"/>
      <c r="BG302" s="23"/>
      <c r="BH302" s="23">
        <v>42567</v>
      </c>
      <c r="BI302" s="26"/>
      <c r="BJ302" s="26"/>
      <c r="BK302" s="29">
        <v>0</v>
      </c>
      <c r="BL302" s="24" t="s">
        <v>129</v>
      </c>
      <c r="BM302" s="22" t="str">
        <f ca="1">+IF(Tabla1[[#This Row],[FECHA INGRESO]]&gt;=44986,IF((TODAY()-Tabla1[[#This Row],[FECHA INGRESO]])&gt;=50,"ALERTA","TODAVÍA FALTA"),"N/A")</f>
        <v>N/A</v>
      </c>
      <c r="BN302" s="7">
        <f>IFERROR((_xlfn.DAYS(Tabla1[[#This Row],[FECHA INGRESO]],Tabla1[[#This Row],[FECHA RETIRO]]))/30,"")</f>
        <v>-8.9333333333333336</v>
      </c>
    </row>
    <row r="303" spans="1:66" ht="15" customHeight="1" x14ac:dyDescent="0.35">
      <c r="A303" s="31">
        <v>1113652929</v>
      </c>
      <c r="B303" s="22" t="s">
        <v>2335</v>
      </c>
      <c r="C303" s="23">
        <v>42299</v>
      </c>
      <c r="D303" s="23" t="s">
        <v>582</v>
      </c>
      <c r="E303" s="23" t="s">
        <v>110</v>
      </c>
      <c r="F303" s="23" t="s">
        <v>70</v>
      </c>
      <c r="G303" s="24"/>
      <c r="H303" s="24">
        <v>24057123626</v>
      </c>
      <c r="I303" s="24" t="s">
        <v>95</v>
      </c>
      <c r="J303" s="24">
        <f>DATEDIF(Tabla1[[#This Row],[FECHA DE NACIMIENTO]],Tabla1[[#This Row],[FECHA ACTUAL]],"Y")</f>
        <v>32</v>
      </c>
      <c r="K303" s="24" t="s">
        <v>96</v>
      </c>
      <c r="L303" s="24" t="s">
        <v>234</v>
      </c>
      <c r="M303" s="24">
        <v>2</v>
      </c>
      <c r="N303" s="24">
        <v>2</v>
      </c>
      <c r="O303" s="24">
        <v>5</v>
      </c>
      <c r="P303" s="24" t="s">
        <v>101</v>
      </c>
      <c r="Q303" s="23">
        <v>33410</v>
      </c>
      <c r="R303" s="24" t="s">
        <v>2336</v>
      </c>
      <c r="S303" s="25">
        <v>45119</v>
      </c>
      <c r="T303" s="24" t="s">
        <v>77</v>
      </c>
      <c r="U303" s="24" t="s">
        <v>2337</v>
      </c>
      <c r="V303" s="24" t="s">
        <v>2338</v>
      </c>
      <c r="W303" s="24" t="s">
        <v>2339</v>
      </c>
      <c r="X303" s="24" t="s">
        <v>2340</v>
      </c>
      <c r="Y303" s="24" t="s">
        <v>2341</v>
      </c>
      <c r="Z303" s="24" t="s">
        <v>117</v>
      </c>
      <c r="AA303" s="24">
        <v>3176632541</v>
      </c>
      <c r="AB303" s="24" t="s">
        <v>77</v>
      </c>
      <c r="AC303" s="24" t="s">
        <v>77</v>
      </c>
      <c r="AD303" s="24" t="s">
        <v>77</v>
      </c>
      <c r="AE303" s="26" t="s">
        <v>151</v>
      </c>
      <c r="AF303" s="26"/>
      <c r="AG303" s="26"/>
      <c r="AH303" s="27" t="s">
        <v>184</v>
      </c>
      <c r="AI303" s="27" t="s">
        <v>830</v>
      </c>
      <c r="AJ303" s="27" t="s">
        <v>830</v>
      </c>
      <c r="AK303" s="24" t="s">
        <v>121</v>
      </c>
      <c r="AL303" s="24"/>
      <c r="AM303" s="23">
        <v>42299</v>
      </c>
      <c r="AN303" s="28">
        <v>672750</v>
      </c>
      <c r="AO303" s="28">
        <f t="shared" si="4"/>
        <v>140606</v>
      </c>
      <c r="AP303" s="24"/>
      <c r="AQ303" s="24"/>
      <c r="AR303" s="24"/>
      <c r="AS303" s="24"/>
      <c r="AT303" s="24" t="e">
        <v>#N/A</v>
      </c>
      <c r="AU303" s="24" t="e">
        <v>#N/A</v>
      </c>
      <c r="AV303" s="24" t="e">
        <v>#N/A</v>
      </c>
      <c r="AW303" s="24"/>
      <c r="AX303" s="24"/>
      <c r="AY303" s="24"/>
      <c r="AZ303" s="24"/>
      <c r="BA303" s="24"/>
      <c r="BB303" s="24"/>
      <c r="BC303" s="24"/>
      <c r="BD303" s="24">
        <v>0</v>
      </c>
      <c r="BE303" s="24">
        <v>0</v>
      </c>
      <c r="BF303" s="23"/>
      <c r="BG303" s="23"/>
      <c r="BH303" s="23">
        <v>42347</v>
      </c>
      <c r="BI303" s="26"/>
      <c r="BJ303" s="26"/>
      <c r="BK303" s="29">
        <v>0</v>
      </c>
      <c r="BL303" s="24" t="s">
        <v>129</v>
      </c>
      <c r="BM303" s="22" t="str">
        <f ca="1">+IF(Tabla1[[#This Row],[FECHA INGRESO]]&gt;=44986,IF((TODAY()-Tabla1[[#This Row],[FECHA INGRESO]])&gt;=50,"ALERTA","TODAVÍA FALTA"),"N/A")</f>
        <v>N/A</v>
      </c>
      <c r="BN303" s="7">
        <f>IFERROR((_xlfn.DAYS(Tabla1[[#This Row],[FECHA INGRESO]],Tabla1[[#This Row],[FECHA RETIRO]]))/30,"")</f>
        <v>-1.6</v>
      </c>
    </row>
    <row r="304" spans="1:66" ht="15" customHeight="1" x14ac:dyDescent="0.35">
      <c r="A304" s="31">
        <v>1024520476</v>
      </c>
      <c r="B304" s="22" t="s">
        <v>2342</v>
      </c>
      <c r="C304" s="23">
        <v>42299</v>
      </c>
      <c r="D304" s="23" t="s">
        <v>93</v>
      </c>
      <c r="E304" s="23" t="s">
        <v>111</v>
      </c>
      <c r="F304" s="23" t="s">
        <v>70</v>
      </c>
      <c r="G304" s="24"/>
      <c r="H304" s="24">
        <v>24057084606</v>
      </c>
      <c r="I304" s="24" t="s">
        <v>95</v>
      </c>
      <c r="J304" s="24">
        <f>DATEDIF(Tabla1[[#This Row],[FECHA DE NACIMIENTO]],Tabla1[[#This Row],[FECHA ACTUAL]],"Y")</f>
        <v>31</v>
      </c>
      <c r="K304" s="24" t="s">
        <v>73</v>
      </c>
      <c r="L304" s="24" t="s">
        <v>234</v>
      </c>
      <c r="M304" s="24">
        <v>2</v>
      </c>
      <c r="N304" s="24">
        <v>2</v>
      </c>
      <c r="O304" s="24">
        <v>2</v>
      </c>
      <c r="P304" s="24" t="s">
        <v>101</v>
      </c>
      <c r="Q304" s="23">
        <v>33453</v>
      </c>
      <c r="R304" s="24" t="s">
        <v>76</v>
      </c>
      <c r="S304" s="25">
        <v>45119</v>
      </c>
      <c r="T304" s="24">
        <v>7505188</v>
      </c>
      <c r="U304" s="24" t="s">
        <v>2343</v>
      </c>
      <c r="V304" s="24" t="e">
        <v>#N/A</v>
      </c>
      <c r="W304" s="24" t="s">
        <v>2344</v>
      </c>
      <c r="X304" s="24" t="s">
        <v>2007</v>
      </c>
      <c r="Y304" s="24" t="s">
        <v>2345</v>
      </c>
      <c r="Z304" s="24" t="s">
        <v>117</v>
      </c>
      <c r="AA304" s="24" t="s">
        <v>2346</v>
      </c>
      <c r="AB304" s="24" t="s">
        <v>77</v>
      </c>
      <c r="AC304" s="24" t="s">
        <v>77</v>
      </c>
      <c r="AD304" s="24" t="s">
        <v>77</v>
      </c>
      <c r="AE304" s="26" t="s">
        <v>151</v>
      </c>
      <c r="AF304" s="26"/>
      <c r="AG304" s="26"/>
      <c r="AH304" s="27" t="s">
        <v>184</v>
      </c>
      <c r="AI304" s="27" t="s">
        <v>185</v>
      </c>
      <c r="AJ304" s="27" t="s">
        <v>185</v>
      </c>
      <c r="AK304" s="24" t="s">
        <v>121</v>
      </c>
      <c r="AL304" s="24"/>
      <c r="AM304" s="23">
        <v>42299</v>
      </c>
      <c r="AN304" s="28">
        <v>776250</v>
      </c>
      <c r="AO304" s="28">
        <f t="shared" si="4"/>
        <v>140606</v>
      </c>
      <c r="AP304" s="24"/>
      <c r="AQ304" s="24"/>
      <c r="AR304" s="24"/>
      <c r="AS304" s="24"/>
      <c r="AT304" s="24" t="e">
        <v>#N/A</v>
      </c>
      <c r="AU304" s="24" t="e">
        <v>#N/A</v>
      </c>
      <c r="AV304" s="24" t="e">
        <v>#N/A</v>
      </c>
      <c r="AW304" s="24"/>
      <c r="AX304" s="24"/>
      <c r="AY304" s="24"/>
      <c r="AZ304" s="24"/>
      <c r="BA304" s="24"/>
      <c r="BB304" s="24"/>
      <c r="BC304" s="24"/>
      <c r="BD304" s="24">
        <v>0</v>
      </c>
      <c r="BE304" s="24">
        <v>0</v>
      </c>
      <c r="BF304" s="23"/>
      <c r="BG304" s="23"/>
      <c r="BH304" s="23">
        <v>42301</v>
      </c>
      <c r="BI304" s="26"/>
      <c r="BJ304" s="26"/>
      <c r="BK304" s="29">
        <v>0</v>
      </c>
      <c r="BL304" s="24" t="s">
        <v>129</v>
      </c>
      <c r="BM304" s="22" t="str">
        <f ca="1">+IF(Tabla1[[#This Row],[FECHA INGRESO]]&gt;=44986,IF((TODAY()-Tabla1[[#This Row],[FECHA INGRESO]])&gt;=50,"ALERTA","TODAVÍA FALTA"),"N/A")</f>
        <v>N/A</v>
      </c>
      <c r="BN304" s="7">
        <f>IFERROR((_xlfn.DAYS(Tabla1[[#This Row],[FECHA INGRESO]],Tabla1[[#This Row],[FECHA RETIRO]]))/30,"")</f>
        <v>-6.6666666666666666E-2</v>
      </c>
    </row>
    <row r="305" spans="1:66" ht="15" customHeight="1" x14ac:dyDescent="0.35">
      <c r="A305" s="31">
        <v>1024577563</v>
      </c>
      <c r="B305" s="22" t="s">
        <v>2347</v>
      </c>
      <c r="C305" s="23">
        <v>42300</v>
      </c>
      <c r="D305" s="23" t="s">
        <v>168</v>
      </c>
      <c r="E305" s="23" t="s">
        <v>77</v>
      </c>
      <c r="F305" s="23" t="s">
        <v>70</v>
      </c>
      <c r="G305" s="24"/>
      <c r="H305" s="24">
        <v>24057119122</v>
      </c>
      <c r="I305" s="24" t="s">
        <v>95</v>
      </c>
      <c r="J305" s="24">
        <f>DATEDIF(Tabla1[[#This Row],[FECHA DE NACIMIENTO]],Tabla1[[#This Row],[FECHA ACTUAL]],"Y")</f>
        <v>26</v>
      </c>
      <c r="K305" s="24" t="s">
        <v>73</v>
      </c>
      <c r="L305" s="24" t="s">
        <v>112</v>
      </c>
      <c r="M305" s="24" t="s">
        <v>77</v>
      </c>
      <c r="N305" s="24" t="s">
        <v>77</v>
      </c>
      <c r="O305" s="24">
        <v>1</v>
      </c>
      <c r="P305" s="24" t="s">
        <v>101</v>
      </c>
      <c r="Q305" s="23">
        <v>35427</v>
      </c>
      <c r="R305" s="24" t="s">
        <v>76</v>
      </c>
      <c r="S305" s="25">
        <v>45119</v>
      </c>
      <c r="T305" s="24">
        <v>7318793</v>
      </c>
      <c r="U305" s="24" t="s">
        <v>2348</v>
      </c>
      <c r="V305" s="24" t="s">
        <v>2349</v>
      </c>
      <c r="W305" s="24" t="s">
        <v>2350</v>
      </c>
      <c r="X305" s="24" t="s">
        <v>2351</v>
      </c>
      <c r="Y305" s="24" t="s">
        <v>2352</v>
      </c>
      <c r="Z305" s="24" t="s">
        <v>117</v>
      </c>
      <c r="AA305" s="24">
        <v>3219826007</v>
      </c>
      <c r="AB305" s="24" t="s">
        <v>77</v>
      </c>
      <c r="AC305" s="24" t="s">
        <v>77</v>
      </c>
      <c r="AD305" s="24" t="s">
        <v>77</v>
      </c>
      <c r="AE305" s="26" t="s">
        <v>183</v>
      </c>
      <c r="AF305" s="26"/>
      <c r="AG305" s="26"/>
      <c r="AH305" s="27" t="s">
        <v>867</v>
      </c>
      <c r="AI305" s="27" t="s">
        <v>138</v>
      </c>
      <c r="AJ305" s="27" t="s">
        <v>138</v>
      </c>
      <c r="AK305" s="24" t="s">
        <v>89</v>
      </c>
      <c r="AL305" s="24" t="s">
        <v>868</v>
      </c>
      <c r="AM305" s="23">
        <v>42300</v>
      </c>
      <c r="AN305" s="28">
        <v>713585.92500000005</v>
      </c>
      <c r="AO305" s="28">
        <f t="shared" si="4"/>
        <v>140606</v>
      </c>
      <c r="AP305" s="24"/>
      <c r="AQ305" s="24"/>
      <c r="AR305" s="24"/>
      <c r="AS305" s="24"/>
      <c r="AT305" s="24" t="e">
        <v>#N/A</v>
      </c>
      <c r="AU305" s="24" t="e">
        <v>#N/A</v>
      </c>
      <c r="AV305" s="24" t="e">
        <v>#N/A</v>
      </c>
      <c r="AW305" s="24"/>
      <c r="AX305" s="24"/>
      <c r="AY305" s="24"/>
      <c r="AZ305" s="24"/>
      <c r="BA305" s="24"/>
      <c r="BB305" s="24"/>
      <c r="BC305" s="24"/>
      <c r="BD305" s="24" t="e">
        <v>#N/A</v>
      </c>
      <c r="BE305" s="24" t="e">
        <v>#N/A</v>
      </c>
      <c r="BF305" s="23"/>
      <c r="BG305" s="23"/>
      <c r="BH305" s="23">
        <v>42536</v>
      </c>
      <c r="BI305" s="26"/>
      <c r="BJ305" s="26"/>
      <c r="BK305" s="29">
        <v>0</v>
      </c>
      <c r="BL305" s="24" t="s">
        <v>129</v>
      </c>
      <c r="BM305" s="22" t="str">
        <f ca="1">+IF(Tabla1[[#This Row],[FECHA INGRESO]]&gt;=44986,IF((TODAY()-Tabla1[[#This Row],[FECHA INGRESO]])&gt;=50,"ALERTA","TODAVÍA FALTA"),"N/A")</f>
        <v>N/A</v>
      </c>
      <c r="BN305" s="7">
        <f>IFERROR((_xlfn.DAYS(Tabla1[[#This Row],[FECHA INGRESO]],Tabla1[[#This Row],[FECHA RETIRO]]))/30,"")</f>
        <v>-7.8666666666666663</v>
      </c>
    </row>
    <row r="306" spans="1:66" ht="15" customHeight="1" x14ac:dyDescent="0.35">
      <c r="A306" s="31">
        <v>1014251435</v>
      </c>
      <c r="B306" s="22" t="s">
        <v>2353</v>
      </c>
      <c r="C306" s="23">
        <v>42303</v>
      </c>
      <c r="D306" s="23" t="s">
        <v>168</v>
      </c>
      <c r="E306" s="24" t="s">
        <v>94</v>
      </c>
      <c r="F306" s="23" t="s">
        <v>70</v>
      </c>
      <c r="G306" s="24"/>
      <c r="H306" s="24">
        <v>24057116844</v>
      </c>
      <c r="I306" s="24" t="s">
        <v>95</v>
      </c>
      <c r="J306" s="24">
        <f>DATEDIF(Tabla1[[#This Row],[FECHA DE NACIMIENTO]],Tabla1[[#This Row],[FECHA ACTUAL]],"Y")</f>
        <v>29</v>
      </c>
      <c r="K306" s="24" t="s">
        <v>73</v>
      </c>
      <c r="L306" s="24" t="s">
        <v>112</v>
      </c>
      <c r="M306" s="24" t="s">
        <v>77</v>
      </c>
      <c r="N306" s="24" t="s">
        <v>77</v>
      </c>
      <c r="O306" s="24">
        <v>3</v>
      </c>
      <c r="P306" s="24" t="s">
        <v>101</v>
      </c>
      <c r="Q306" s="23">
        <v>34353</v>
      </c>
      <c r="R306" s="24" t="s">
        <v>76</v>
      </c>
      <c r="S306" s="25">
        <v>45119</v>
      </c>
      <c r="T306" s="24" t="s">
        <v>77</v>
      </c>
      <c r="U306" s="24" t="s">
        <v>2354</v>
      </c>
      <c r="V306" s="24" t="e">
        <v>#N/A</v>
      </c>
      <c r="W306" s="24" t="s">
        <v>2355</v>
      </c>
      <c r="X306" s="24" t="s">
        <v>2356</v>
      </c>
      <c r="Y306" s="24" t="s">
        <v>2357</v>
      </c>
      <c r="Z306" s="24" t="s">
        <v>117</v>
      </c>
      <c r="AA306" s="24">
        <v>3166147887</v>
      </c>
      <c r="AB306" s="24" t="s">
        <v>77</v>
      </c>
      <c r="AC306" s="24" t="s">
        <v>77</v>
      </c>
      <c r="AD306" s="24" t="s">
        <v>77</v>
      </c>
      <c r="AE306" s="26" t="s">
        <v>102</v>
      </c>
      <c r="AF306" s="26"/>
      <c r="AG306" s="26"/>
      <c r="AH306" s="27" t="s">
        <v>460</v>
      </c>
      <c r="AI306" s="27" t="s">
        <v>185</v>
      </c>
      <c r="AJ306" s="27" t="s">
        <v>185</v>
      </c>
      <c r="AK306" s="24" t="s">
        <v>121</v>
      </c>
      <c r="AL306" s="24"/>
      <c r="AM306" s="23">
        <v>42303</v>
      </c>
      <c r="AN306" s="28">
        <v>672750</v>
      </c>
      <c r="AO306" s="28">
        <f t="shared" si="4"/>
        <v>140606</v>
      </c>
      <c r="AP306" s="24"/>
      <c r="AQ306" s="24"/>
      <c r="AR306" s="24"/>
      <c r="AS306" s="24"/>
      <c r="AT306" s="24" t="e">
        <v>#N/A</v>
      </c>
      <c r="AU306" s="24" t="e">
        <v>#N/A</v>
      </c>
      <c r="AV306" s="24" t="e">
        <v>#N/A</v>
      </c>
      <c r="AW306" s="24"/>
      <c r="AX306" s="24"/>
      <c r="AY306" s="24"/>
      <c r="AZ306" s="24"/>
      <c r="BA306" s="24"/>
      <c r="BB306" s="24"/>
      <c r="BC306" s="24"/>
      <c r="BD306" s="24">
        <v>0</v>
      </c>
      <c r="BE306" s="24">
        <v>0</v>
      </c>
      <c r="BF306" s="23"/>
      <c r="BG306" s="23"/>
      <c r="BH306" s="23">
        <v>42325</v>
      </c>
      <c r="BI306" s="26"/>
      <c r="BJ306" s="26"/>
      <c r="BK306" s="29">
        <v>0</v>
      </c>
      <c r="BL306" s="24" t="s">
        <v>129</v>
      </c>
      <c r="BM306" s="22" t="str">
        <f ca="1">+IF(Tabla1[[#This Row],[FECHA INGRESO]]&gt;=44986,IF((TODAY()-Tabla1[[#This Row],[FECHA INGRESO]])&gt;=50,"ALERTA","TODAVÍA FALTA"),"N/A")</f>
        <v>N/A</v>
      </c>
      <c r="BN306" s="7">
        <f>IFERROR((_xlfn.DAYS(Tabla1[[#This Row],[FECHA INGRESO]],Tabla1[[#This Row],[FECHA RETIRO]]))/30,"")</f>
        <v>-0.73333333333333328</v>
      </c>
    </row>
    <row r="307" spans="1:66" ht="15" customHeight="1" x14ac:dyDescent="0.35">
      <c r="A307" s="31">
        <v>1026294517</v>
      </c>
      <c r="B307" s="22" t="s">
        <v>2358</v>
      </c>
      <c r="C307" s="23">
        <v>42304</v>
      </c>
      <c r="D307" s="23" t="s">
        <v>109</v>
      </c>
      <c r="E307" s="23" t="s">
        <v>110</v>
      </c>
      <c r="F307" s="23" t="s">
        <v>70</v>
      </c>
      <c r="G307" s="24"/>
      <c r="H307" s="24">
        <v>24057192280</v>
      </c>
      <c r="I307" s="24" t="s">
        <v>72</v>
      </c>
      <c r="J307" s="24">
        <f>DATEDIF(Tabla1[[#This Row],[FECHA DE NACIMIENTO]],Tabla1[[#This Row],[FECHA ACTUAL]],"Y")</f>
        <v>27</v>
      </c>
      <c r="K307" s="24" t="s">
        <v>73</v>
      </c>
      <c r="L307" s="24" t="s">
        <v>112</v>
      </c>
      <c r="M307" s="24" t="s">
        <v>77</v>
      </c>
      <c r="N307" s="24" t="s">
        <v>77</v>
      </c>
      <c r="O307" s="24">
        <v>2</v>
      </c>
      <c r="P307" s="24" t="s">
        <v>101</v>
      </c>
      <c r="Q307" s="23">
        <v>35150</v>
      </c>
      <c r="R307" s="24" t="s">
        <v>76</v>
      </c>
      <c r="S307" s="25">
        <v>45119</v>
      </c>
      <c r="T307" s="24">
        <v>5361282</v>
      </c>
      <c r="U307" s="24" t="s">
        <v>2359</v>
      </c>
      <c r="V307" s="24" t="s">
        <v>2360</v>
      </c>
      <c r="W307" s="24" t="s">
        <v>2361</v>
      </c>
      <c r="X307" s="24" t="s">
        <v>2362</v>
      </c>
      <c r="Y307" s="24" t="s">
        <v>2363</v>
      </c>
      <c r="Z307" s="24" t="s">
        <v>117</v>
      </c>
      <c r="AA307" s="24">
        <v>3112313911</v>
      </c>
      <c r="AB307" s="24" t="s">
        <v>77</v>
      </c>
      <c r="AC307" s="24" t="s">
        <v>77</v>
      </c>
      <c r="AD307" s="24" t="s">
        <v>77</v>
      </c>
      <c r="AE307" s="26" t="s">
        <v>151</v>
      </c>
      <c r="AF307" s="26"/>
      <c r="AG307" s="26"/>
      <c r="AH307" s="27" t="s">
        <v>184</v>
      </c>
      <c r="AI307" s="27" t="s">
        <v>164</v>
      </c>
      <c r="AJ307" s="27" t="s">
        <v>164</v>
      </c>
      <c r="AK307" s="24" t="s">
        <v>121</v>
      </c>
      <c r="AL307" s="24" t="s">
        <v>90</v>
      </c>
      <c r="AM307" s="23">
        <v>42304</v>
      </c>
      <c r="AN307" s="28">
        <v>776250</v>
      </c>
      <c r="AO307" s="28">
        <f t="shared" si="4"/>
        <v>140606</v>
      </c>
      <c r="AP307" s="24">
        <v>42354</v>
      </c>
      <c r="AQ307" s="24" t="s">
        <v>1228</v>
      </c>
      <c r="AR307" s="24" t="s">
        <v>2364</v>
      </c>
      <c r="AS307" s="24">
        <v>4.0999999999999996</v>
      </c>
      <c r="AT307" s="24" t="e">
        <v>#N/A</v>
      </c>
      <c r="AU307" s="24" t="e">
        <v>#N/A</v>
      </c>
      <c r="AV307" s="24" t="e">
        <v>#N/A</v>
      </c>
      <c r="AW307" s="24"/>
      <c r="AX307" s="24"/>
      <c r="AY307" s="24" t="s">
        <v>2365</v>
      </c>
      <c r="AZ307" s="24" t="s">
        <v>2366</v>
      </c>
      <c r="BA307" s="24"/>
      <c r="BB307" s="24"/>
      <c r="BC307" s="24"/>
      <c r="BD307" s="24">
        <v>0</v>
      </c>
      <c r="BE307" s="24">
        <v>0</v>
      </c>
      <c r="BF307" s="23">
        <v>42781</v>
      </c>
      <c r="BG307" s="23">
        <v>42798</v>
      </c>
      <c r="BH307" s="23">
        <v>43074</v>
      </c>
      <c r="BI307" s="26" t="s">
        <v>127</v>
      </c>
      <c r="BJ307" s="26" t="s">
        <v>2367</v>
      </c>
      <c r="BK307" s="29">
        <v>504760</v>
      </c>
      <c r="BL307" s="24" t="s">
        <v>129</v>
      </c>
      <c r="BM307" s="22" t="str">
        <f ca="1">+IF(Tabla1[[#This Row],[FECHA INGRESO]]&gt;=44986,IF((TODAY()-Tabla1[[#This Row],[FECHA INGRESO]])&gt;=50,"ALERTA","TODAVÍA FALTA"),"N/A")</f>
        <v>N/A</v>
      </c>
      <c r="BN307" s="7">
        <f>IFERROR((_xlfn.DAYS(Tabla1[[#This Row],[FECHA INGRESO]],Tabla1[[#This Row],[FECHA RETIRO]]))/30,"")</f>
        <v>-25.666666666666668</v>
      </c>
    </row>
    <row r="308" spans="1:66" ht="15" customHeight="1" x14ac:dyDescent="0.35">
      <c r="A308" s="31">
        <v>1015430554</v>
      </c>
      <c r="B308" s="22" t="s">
        <v>2368</v>
      </c>
      <c r="C308" s="23">
        <v>42304</v>
      </c>
      <c r="D308" s="23" t="s">
        <v>384</v>
      </c>
      <c r="E308" s="24" t="s">
        <v>94</v>
      </c>
      <c r="F308" s="23" t="s">
        <v>70</v>
      </c>
      <c r="G308" s="24"/>
      <c r="H308" s="24">
        <v>24057218788</v>
      </c>
      <c r="I308" s="24" t="s">
        <v>95</v>
      </c>
      <c r="J308" s="24">
        <f>DATEDIF(Tabla1[[#This Row],[FECHA DE NACIMIENTO]],Tabla1[[#This Row],[FECHA ACTUAL]],"Y")</f>
        <v>31</v>
      </c>
      <c r="K308" s="24" t="s">
        <v>73</v>
      </c>
      <c r="L308" s="24" t="s">
        <v>234</v>
      </c>
      <c r="M308" s="24">
        <v>1</v>
      </c>
      <c r="N308" s="24">
        <v>1</v>
      </c>
      <c r="O308" s="24">
        <v>2</v>
      </c>
      <c r="P308" s="24" t="s">
        <v>101</v>
      </c>
      <c r="Q308" s="23">
        <v>33680</v>
      </c>
      <c r="R308" s="24" t="s">
        <v>76</v>
      </c>
      <c r="S308" s="25">
        <v>45119</v>
      </c>
      <c r="T308" s="24">
        <v>6306858</v>
      </c>
      <c r="U308" s="24" t="s">
        <v>2369</v>
      </c>
      <c r="V308" s="24" t="s">
        <v>2370</v>
      </c>
      <c r="W308" s="24" t="s">
        <v>2371</v>
      </c>
      <c r="X308" s="24" t="s">
        <v>882</v>
      </c>
      <c r="Y308" s="24" t="s">
        <v>2372</v>
      </c>
      <c r="Z308" s="24" t="s">
        <v>82</v>
      </c>
      <c r="AA308" s="24">
        <v>3204147051</v>
      </c>
      <c r="AB308" s="24" t="s">
        <v>77</v>
      </c>
      <c r="AC308" s="24" t="s">
        <v>77</v>
      </c>
      <c r="AD308" s="24" t="s">
        <v>77</v>
      </c>
      <c r="AE308" s="26" t="s">
        <v>151</v>
      </c>
      <c r="AF308" s="26"/>
      <c r="AG308" s="26"/>
      <c r="AH308" s="27" t="s">
        <v>184</v>
      </c>
      <c r="AI308" s="27" t="s">
        <v>487</v>
      </c>
      <c r="AJ308" s="27" t="s">
        <v>487</v>
      </c>
      <c r="AK308" s="24" t="s">
        <v>121</v>
      </c>
      <c r="AL308" s="24"/>
      <c r="AM308" s="23">
        <v>42304</v>
      </c>
      <c r="AN308" s="28">
        <v>672750</v>
      </c>
      <c r="AO308" s="28">
        <f t="shared" si="4"/>
        <v>140606</v>
      </c>
      <c r="AP308" s="24"/>
      <c r="AQ308" s="24"/>
      <c r="AR308" s="24"/>
      <c r="AS308" s="24"/>
      <c r="AT308" s="24" t="e">
        <v>#N/A</v>
      </c>
      <c r="AU308" s="24" t="e">
        <v>#N/A</v>
      </c>
      <c r="AV308" s="24" t="e">
        <v>#N/A</v>
      </c>
      <c r="AW308" s="24"/>
      <c r="AX308" s="24"/>
      <c r="AY308" s="24"/>
      <c r="AZ308" s="24"/>
      <c r="BA308" s="24"/>
      <c r="BB308" s="24"/>
      <c r="BC308" s="24"/>
      <c r="BD308" s="24">
        <v>0</v>
      </c>
      <c r="BE308" s="24">
        <v>0</v>
      </c>
      <c r="BF308" s="23"/>
      <c r="BG308" s="23"/>
      <c r="BH308" s="23">
        <v>42432</v>
      </c>
      <c r="BI308" s="26"/>
      <c r="BJ308" s="26"/>
      <c r="BK308" s="29">
        <v>0</v>
      </c>
      <c r="BL308" s="24" t="s">
        <v>129</v>
      </c>
      <c r="BM308" s="22" t="str">
        <f ca="1">+IF(Tabla1[[#This Row],[FECHA INGRESO]]&gt;=44986,IF((TODAY()-Tabla1[[#This Row],[FECHA INGRESO]])&gt;=50,"ALERTA","TODAVÍA FALTA"),"N/A")</f>
        <v>N/A</v>
      </c>
      <c r="BN308" s="7">
        <f>IFERROR((_xlfn.DAYS(Tabla1[[#This Row],[FECHA INGRESO]],Tabla1[[#This Row],[FECHA RETIRO]]))/30,"")</f>
        <v>-4.2666666666666666</v>
      </c>
    </row>
    <row r="309" spans="1:66" ht="15" customHeight="1" x14ac:dyDescent="0.35">
      <c r="A309" s="31">
        <v>1016029459</v>
      </c>
      <c r="B309" s="22" t="s">
        <v>2373</v>
      </c>
      <c r="C309" s="23">
        <v>42304</v>
      </c>
      <c r="D309" s="23" t="s">
        <v>188</v>
      </c>
      <c r="E309" s="23" t="s">
        <v>111</v>
      </c>
      <c r="F309" s="23" t="s">
        <v>70</v>
      </c>
      <c r="G309" s="24"/>
      <c r="H309" s="24">
        <v>24057182524</v>
      </c>
      <c r="I309" s="24" t="s">
        <v>95</v>
      </c>
      <c r="J309" s="24">
        <f>DATEDIF(Tabla1[[#This Row],[FECHA DE NACIMIENTO]],Tabla1[[#This Row],[FECHA ACTUAL]],"Y")</f>
        <v>32</v>
      </c>
      <c r="K309" s="24" t="s">
        <v>73</v>
      </c>
      <c r="L309" s="24" t="s">
        <v>234</v>
      </c>
      <c r="M309" s="24">
        <v>1</v>
      </c>
      <c r="N309" s="24">
        <v>1</v>
      </c>
      <c r="O309" s="24">
        <v>2</v>
      </c>
      <c r="P309" s="24" t="s">
        <v>101</v>
      </c>
      <c r="Q309" s="23">
        <v>33145</v>
      </c>
      <c r="R309" s="24" t="s">
        <v>76</v>
      </c>
      <c r="S309" s="25">
        <v>45119</v>
      </c>
      <c r="T309" s="24" t="s">
        <v>77</v>
      </c>
      <c r="U309" s="24" t="s">
        <v>2374</v>
      </c>
      <c r="V309" s="24" t="s">
        <v>2375</v>
      </c>
      <c r="W309" s="24" t="s">
        <v>2376</v>
      </c>
      <c r="X309" s="24" t="s">
        <v>2377</v>
      </c>
      <c r="Y309" s="24" t="s">
        <v>2378</v>
      </c>
      <c r="Z309" s="24" t="s">
        <v>117</v>
      </c>
      <c r="AA309" s="24">
        <v>3133623933</v>
      </c>
      <c r="AB309" s="24" t="s">
        <v>77</v>
      </c>
      <c r="AC309" s="24" t="s">
        <v>77</v>
      </c>
      <c r="AD309" s="24" t="s">
        <v>77</v>
      </c>
      <c r="AE309" s="26" t="s">
        <v>151</v>
      </c>
      <c r="AF309" s="26"/>
      <c r="AG309" s="26"/>
      <c r="AH309" s="27" t="s">
        <v>184</v>
      </c>
      <c r="AI309" s="27" t="s">
        <v>185</v>
      </c>
      <c r="AJ309" s="27" t="s">
        <v>185</v>
      </c>
      <c r="AK309" s="24" t="s">
        <v>121</v>
      </c>
      <c r="AL309" s="24"/>
      <c r="AM309" s="23">
        <v>42304</v>
      </c>
      <c r="AN309" s="28">
        <v>776250</v>
      </c>
      <c r="AO309" s="28">
        <f t="shared" si="4"/>
        <v>140606</v>
      </c>
      <c r="AP309" s="24"/>
      <c r="AQ309" s="24"/>
      <c r="AR309" s="24"/>
      <c r="AS309" s="24"/>
      <c r="AT309" s="24" t="e">
        <v>#N/A</v>
      </c>
      <c r="AU309" s="24" t="e">
        <v>#N/A</v>
      </c>
      <c r="AV309" s="24" t="e">
        <v>#N/A</v>
      </c>
      <c r="AW309" s="24"/>
      <c r="AX309" s="24"/>
      <c r="AY309" s="24"/>
      <c r="AZ309" s="24"/>
      <c r="BA309" s="24"/>
      <c r="BB309" s="24"/>
      <c r="BC309" s="24"/>
      <c r="BD309" s="24">
        <v>0</v>
      </c>
      <c r="BE309" s="24">
        <v>0</v>
      </c>
      <c r="BF309" s="23"/>
      <c r="BG309" s="23"/>
      <c r="BH309" s="23">
        <v>42399</v>
      </c>
      <c r="BI309" s="26"/>
      <c r="BJ309" s="26"/>
      <c r="BK309" s="29">
        <v>0</v>
      </c>
      <c r="BL309" s="24" t="s">
        <v>129</v>
      </c>
      <c r="BM309" s="22" t="str">
        <f ca="1">+IF(Tabla1[[#This Row],[FECHA INGRESO]]&gt;=44986,IF((TODAY()-Tabla1[[#This Row],[FECHA INGRESO]])&gt;=50,"ALERTA","TODAVÍA FALTA"),"N/A")</f>
        <v>N/A</v>
      </c>
      <c r="BN309" s="7">
        <f>IFERROR((_xlfn.DAYS(Tabla1[[#This Row],[FECHA INGRESO]],Tabla1[[#This Row],[FECHA RETIRO]]))/30,"")</f>
        <v>-3.1666666666666665</v>
      </c>
    </row>
    <row r="310" spans="1:66" ht="15" customHeight="1" x14ac:dyDescent="0.35">
      <c r="A310" s="31">
        <v>1015460771</v>
      </c>
      <c r="B310" s="22" t="s">
        <v>2379</v>
      </c>
      <c r="C310" s="23">
        <v>42306</v>
      </c>
      <c r="D310" s="23" t="s">
        <v>266</v>
      </c>
      <c r="E310" s="23" t="s">
        <v>77</v>
      </c>
      <c r="F310" s="23" t="s">
        <v>70</v>
      </c>
      <c r="G310" s="24"/>
      <c r="H310" s="24">
        <v>24057312231</v>
      </c>
      <c r="I310" s="24" t="s">
        <v>95</v>
      </c>
      <c r="J310" s="24">
        <f>DATEDIF(Tabla1[[#This Row],[FECHA DE NACIMIENTO]],Tabla1[[#This Row],[FECHA ACTUAL]],"Y")</f>
        <v>27</v>
      </c>
      <c r="K310" s="24" t="s">
        <v>96</v>
      </c>
      <c r="L310" s="24" t="s">
        <v>112</v>
      </c>
      <c r="M310" s="24" t="s">
        <v>77</v>
      </c>
      <c r="N310" s="24" t="s">
        <v>77</v>
      </c>
      <c r="O310" s="24">
        <v>2</v>
      </c>
      <c r="P310" s="24" t="s">
        <v>101</v>
      </c>
      <c r="Q310" s="23">
        <v>35138</v>
      </c>
      <c r="R310" s="24" t="s">
        <v>76</v>
      </c>
      <c r="S310" s="25">
        <v>45119</v>
      </c>
      <c r="T310" s="24" t="s">
        <v>77</v>
      </c>
      <c r="U310" s="24" t="s">
        <v>2380</v>
      </c>
      <c r="V310" s="24" t="s">
        <v>2381</v>
      </c>
      <c r="W310" s="24" t="s">
        <v>2382</v>
      </c>
      <c r="X310" s="24" t="s">
        <v>2383</v>
      </c>
      <c r="Y310" s="24" t="s">
        <v>2384</v>
      </c>
      <c r="Z310" s="24" t="s">
        <v>117</v>
      </c>
      <c r="AA310" s="24">
        <v>3118823981</v>
      </c>
      <c r="AB310" s="24" t="s">
        <v>77</v>
      </c>
      <c r="AC310" s="24" t="s">
        <v>77</v>
      </c>
      <c r="AD310" s="24" t="s">
        <v>77</v>
      </c>
      <c r="AE310" s="26" t="s">
        <v>183</v>
      </c>
      <c r="AF310" s="26"/>
      <c r="AG310" s="26"/>
      <c r="AH310" s="27" t="s">
        <v>867</v>
      </c>
      <c r="AI310" s="27" t="s">
        <v>138</v>
      </c>
      <c r="AJ310" s="27" t="s">
        <v>138</v>
      </c>
      <c r="AK310" s="24" t="s">
        <v>89</v>
      </c>
      <c r="AL310" s="24" t="s">
        <v>868</v>
      </c>
      <c r="AM310" s="23">
        <v>42306</v>
      </c>
      <c r="AN310" s="28">
        <v>713585.92500000005</v>
      </c>
      <c r="AO310" s="28">
        <f t="shared" si="4"/>
        <v>140606</v>
      </c>
      <c r="AP310" s="24"/>
      <c r="AQ310" s="24"/>
      <c r="AR310" s="24"/>
      <c r="AS310" s="24"/>
      <c r="AT310" s="24" t="e">
        <v>#N/A</v>
      </c>
      <c r="AU310" s="24" t="e">
        <v>#N/A</v>
      </c>
      <c r="AV310" s="24" t="e">
        <v>#N/A</v>
      </c>
      <c r="AW310" s="24"/>
      <c r="AX310" s="24"/>
      <c r="AY310" s="24"/>
      <c r="AZ310" s="24"/>
      <c r="BA310" s="24"/>
      <c r="BB310" s="24"/>
      <c r="BC310" s="24"/>
      <c r="BD310" s="24" t="e">
        <v>#N/A</v>
      </c>
      <c r="BE310" s="24" t="e">
        <v>#N/A</v>
      </c>
      <c r="BF310" s="23"/>
      <c r="BG310" s="23"/>
      <c r="BH310" s="23">
        <v>42536</v>
      </c>
      <c r="BI310" s="26"/>
      <c r="BJ310" s="26"/>
      <c r="BK310" s="29">
        <v>0</v>
      </c>
      <c r="BL310" s="24" t="s">
        <v>129</v>
      </c>
      <c r="BM310" s="22" t="str">
        <f ca="1">+IF(Tabla1[[#This Row],[FECHA INGRESO]]&gt;=44986,IF((TODAY()-Tabla1[[#This Row],[FECHA INGRESO]])&gt;=50,"ALERTA","TODAVÍA FALTA"),"N/A")</f>
        <v>N/A</v>
      </c>
      <c r="BN310" s="7">
        <f>IFERROR((_xlfn.DAYS(Tabla1[[#This Row],[FECHA INGRESO]],Tabla1[[#This Row],[FECHA RETIRO]]))/30,"")</f>
        <v>-7.666666666666667</v>
      </c>
    </row>
    <row r="311" spans="1:66" ht="15" customHeight="1" x14ac:dyDescent="0.35">
      <c r="A311" s="31">
        <v>1032475787</v>
      </c>
      <c r="B311" s="22" t="s">
        <v>2385</v>
      </c>
      <c r="C311" s="23">
        <v>42311</v>
      </c>
      <c r="D311" s="23" t="s">
        <v>168</v>
      </c>
      <c r="E311" s="23" t="s">
        <v>77</v>
      </c>
      <c r="F311" s="23" t="s">
        <v>70</v>
      </c>
      <c r="G311" s="24"/>
      <c r="H311" s="24">
        <v>24057362591</v>
      </c>
      <c r="I311" s="24" t="s">
        <v>95</v>
      </c>
      <c r="J311" s="24">
        <f>DATEDIF(Tabla1[[#This Row],[FECHA DE NACIMIENTO]],Tabla1[[#This Row],[FECHA ACTUAL]],"Y")</f>
        <v>27</v>
      </c>
      <c r="K311" s="24" t="s">
        <v>96</v>
      </c>
      <c r="L311" s="24" t="s">
        <v>112</v>
      </c>
      <c r="M311" s="24" t="s">
        <v>77</v>
      </c>
      <c r="N311" s="24" t="s">
        <v>77</v>
      </c>
      <c r="O311" s="24">
        <v>2</v>
      </c>
      <c r="P311" s="24" t="s">
        <v>101</v>
      </c>
      <c r="Q311" s="23">
        <v>34988</v>
      </c>
      <c r="R311" s="24" t="s">
        <v>76</v>
      </c>
      <c r="S311" s="25">
        <v>45119</v>
      </c>
      <c r="T311" s="24">
        <v>9010933</v>
      </c>
      <c r="U311" s="24" t="s">
        <v>2386</v>
      </c>
      <c r="V311" s="24" t="e">
        <v>#N/A</v>
      </c>
      <c r="W311" s="24" t="s">
        <v>2387</v>
      </c>
      <c r="X311" s="24" t="s">
        <v>2388</v>
      </c>
      <c r="Y311" s="24" t="s">
        <v>2389</v>
      </c>
      <c r="Z311" s="24" t="s">
        <v>117</v>
      </c>
      <c r="AA311" s="24">
        <v>90010933</v>
      </c>
      <c r="AB311" s="24" t="s">
        <v>77</v>
      </c>
      <c r="AC311" s="24" t="s">
        <v>77</v>
      </c>
      <c r="AD311" s="24" t="s">
        <v>77</v>
      </c>
      <c r="AE311" s="26" t="s">
        <v>183</v>
      </c>
      <c r="AF311" s="26"/>
      <c r="AG311" s="26"/>
      <c r="AH311" s="27" t="s">
        <v>867</v>
      </c>
      <c r="AI311" s="27" t="s">
        <v>138</v>
      </c>
      <c r="AJ311" s="27" t="s">
        <v>138</v>
      </c>
      <c r="AK311" s="24" t="s">
        <v>89</v>
      </c>
      <c r="AL311" s="24" t="s">
        <v>868</v>
      </c>
      <c r="AM311" s="23">
        <v>42311</v>
      </c>
      <c r="AN311" s="28">
        <v>713585.92500000005</v>
      </c>
      <c r="AO311" s="28">
        <f t="shared" si="4"/>
        <v>140606</v>
      </c>
      <c r="AP311" s="24"/>
      <c r="AQ311" s="24"/>
      <c r="AR311" s="24"/>
      <c r="AS311" s="24"/>
      <c r="AT311" s="24" t="e">
        <v>#N/A</v>
      </c>
      <c r="AU311" s="24" t="e">
        <v>#N/A</v>
      </c>
      <c r="AV311" s="24" t="e">
        <v>#N/A</v>
      </c>
      <c r="AW311" s="24"/>
      <c r="AX311" s="24"/>
      <c r="AY311" s="24"/>
      <c r="AZ311" s="24"/>
      <c r="BA311" s="24"/>
      <c r="BB311" s="24"/>
      <c r="BC311" s="24"/>
      <c r="BD311" s="24" t="e">
        <v>#N/A</v>
      </c>
      <c r="BE311" s="24" t="e">
        <v>#N/A</v>
      </c>
      <c r="BF311" s="23"/>
      <c r="BG311" s="23"/>
      <c r="BH311" s="23">
        <v>42558</v>
      </c>
      <c r="BI311" s="26"/>
      <c r="BJ311" s="26"/>
      <c r="BK311" s="29">
        <v>0</v>
      </c>
      <c r="BL311" s="24" t="s">
        <v>129</v>
      </c>
      <c r="BM311" s="22" t="str">
        <f ca="1">+IF(Tabla1[[#This Row],[FECHA INGRESO]]&gt;=44986,IF((TODAY()-Tabla1[[#This Row],[FECHA INGRESO]])&gt;=50,"ALERTA","TODAVÍA FALTA"),"N/A")</f>
        <v>N/A</v>
      </c>
      <c r="BN311" s="7">
        <f>IFERROR((_xlfn.DAYS(Tabla1[[#This Row],[FECHA INGRESO]],Tabla1[[#This Row],[FECHA RETIRO]]))/30,"")</f>
        <v>-8.2333333333333325</v>
      </c>
    </row>
    <row r="312" spans="1:66" ht="15" customHeight="1" x14ac:dyDescent="0.35">
      <c r="A312" s="31">
        <v>1030593606</v>
      </c>
      <c r="B312" s="22" t="s">
        <v>2390</v>
      </c>
      <c r="C312" s="23">
        <v>42311</v>
      </c>
      <c r="D312" s="23" t="s">
        <v>582</v>
      </c>
      <c r="E312" s="23" t="s">
        <v>111</v>
      </c>
      <c r="F312" s="23" t="s">
        <v>70</v>
      </c>
      <c r="G312" s="24" t="s">
        <v>966</v>
      </c>
      <c r="H312" s="24">
        <v>24047804098</v>
      </c>
      <c r="I312" s="24" t="s">
        <v>95</v>
      </c>
      <c r="J312" s="24">
        <f>DATEDIF(Tabla1[[#This Row],[FECHA DE NACIMIENTO]],Tabla1[[#This Row],[FECHA ACTUAL]],"Y")</f>
        <v>32</v>
      </c>
      <c r="K312" s="24" t="s">
        <v>73</v>
      </c>
      <c r="L312" s="24" t="s">
        <v>112</v>
      </c>
      <c r="M312" s="24">
        <v>1</v>
      </c>
      <c r="N312" s="24">
        <v>1</v>
      </c>
      <c r="O312" s="24">
        <v>2</v>
      </c>
      <c r="P312" s="24" t="s">
        <v>101</v>
      </c>
      <c r="Q312" s="23">
        <v>33356</v>
      </c>
      <c r="R312" s="24" t="s">
        <v>76</v>
      </c>
      <c r="S312" s="25">
        <v>45119</v>
      </c>
      <c r="T312" s="24">
        <v>4917641</v>
      </c>
      <c r="U312" s="24" t="s">
        <v>2391</v>
      </c>
      <c r="V312" s="24" t="s">
        <v>2392</v>
      </c>
      <c r="W312" s="24" t="s">
        <v>2393</v>
      </c>
      <c r="X312" s="24" t="s">
        <v>875</v>
      </c>
      <c r="Y312" s="24" t="s">
        <v>2394</v>
      </c>
      <c r="Z312" s="24" t="s">
        <v>117</v>
      </c>
      <c r="AA312" s="24">
        <v>3123559725</v>
      </c>
      <c r="AB312" s="24" t="s">
        <v>77</v>
      </c>
      <c r="AC312" s="24" t="s">
        <v>77</v>
      </c>
      <c r="AD312" s="24" t="s">
        <v>77</v>
      </c>
      <c r="AE312" s="26" t="s">
        <v>183</v>
      </c>
      <c r="AF312" s="26"/>
      <c r="AG312" s="26"/>
      <c r="AH312" s="27" t="s">
        <v>2395</v>
      </c>
      <c r="AI312" s="27" t="s">
        <v>138</v>
      </c>
      <c r="AJ312" s="27" t="s">
        <v>138</v>
      </c>
      <c r="AK312" s="24" t="s">
        <v>89</v>
      </c>
      <c r="AL312" s="24" t="s">
        <v>90</v>
      </c>
      <c r="AM312" s="23">
        <v>42311</v>
      </c>
      <c r="AN312" s="28">
        <v>941850</v>
      </c>
      <c r="AO312" s="28">
        <f t="shared" si="4"/>
        <v>140606</v>
      </c>
      <c r="AP312" s="24" t="s">
        <v>2396</v>
      </c>
      <c r="AQ312" s="24" t="s">
        <v>139</v>
      </c>
      <c r="AR312" s="24" t="s">
        <v>139</v>
      </c>
      <c r="AS312" s="24"/>
      <c r="AT312" s="24" t="e">
        <v>#N/A</v>
      </c>
      <c r="AU312" s="24" t="e">
        <v>#N/A</v>
      </c>
      <c r="AV312" s="24" t="e">
        <v>#N/A</v>
      </c>
      <c r="AW312" s="24"/>
      <c r="AX312" s="24"/>
      <c r="AY312" s="24"/>
      <c r="AZ312" s="24" t="s">
        <v>2397</v>
      </c>
      <c r="BA312" s="24"/>
      <c r="BB312" s="24"/>
      <c r="BC312" s="24"/>
      <c r="BD312" s="24">
        <v>0</v>
      </c>
      <c r="BE312" s="24">
        <v>0</v>
      </c>
      <c r="BF312" s="23">
        <v>42730</v>
      </c>
      <c r="BG312" s="23" t="s">
        <v>305</v>
      </c>
      <c r="BH312" s="23">
        <v>43012</v>
      </c>
      <c r="BI312" s="26" t="s">
        <v>127</v>
      </c>
      <c r="BJ312" s="26" t="s">
        <v>273</v>
      </c>
      <c r="BK312" s="29">
        <v>418347</v>
      </c>
      <c r="BL312" s="24" t="s">
        <v>129</v>
      </c>
      <c r="BM312" s="22" t="str">
        <f ca="1">+IF(Tabla1[[#This Row],[FECHA INGRESO]]&gt;=44986,IF((TODAY()-Tabla1[[#This Row],[FECHA INGRESO]])&gt;=50,"ALERTA","TODAVÍA FALTA"),"N/A")</f>
        <v>N/A</v>
      </c>
      <c r="BN312" s="7">
        <f>IFERROR((_xlfn.DAYS(Tabla1[[#This Row],[FECHA INGRESO]],Tabla1[[#This Row],[FECHA RETIRO]]))/30,"")</f>
        <v>-23.366666666666667</v>
      </c>
    </row>
    <row r="313" spans="1:66" ht="15" customHeight="1" x14ac:dyDescent="0.35">
      <c r="A313" s="31">
        <v>1022392152</v>
      </c>
      <c r="B313" s="22" t="s">
        <v>2398</v>
      </c>
      <c r="C313" s="23">
        <v>42311</v>
      </c>
      <c r="D313" s="23" t="s">
        <v>93</v>
      </c>
      <c r="E313" s="23" t="s">
        <v>111</v>
      </c>
      <c r="F313" s="23" t="s">
        <v>70</v>
      </c>
      <c r="G313" s="24"/>
      <c r="H313" s="24">
        <v>24042600626</v>
      </c>
      <c r="I313" s="24" t="s">
        <v>95</v>
      </c>
      <c r="J313" s="24">
        <f>DATEDIF(Tabla1[[#This Row],[FECHA DE NACIMIENTO]],Tabla1[[#This Row],[FECHA ACTUAL]],"Y")</f>
        <v>29</v>
      </c>
      <c r="K313" s="24" t="s">
        <v>73</v>
      </c>
      <c r="L313" s="24" t="s">
        <v>234</v>
      </c>
      <c r="M313" s="24">
        <v>2</v>
      </c>
      <c r="N313" s="24">
        <v>2</v>
      </c>
      <c r="O313" s="24">
        <v>2</v>
      </c>
      <c r="P313" s="24" t="s">
        <v>101</v>
      </c>
      <c r="Q313" s="23">
        <v>34428</v>
      </c>
      <c r="R313" s="24" t="s">
        <v>76</v>
      </c>
      <c r="S313" s="25">
        <v>45119</v>
      </c>
      <c r="T313" s="24">
        <v>4595632</v>
      </c>
      <c r="U313" s="24">
        <v>3223297116</v>
      </c>
      <c r="V313" s="24" t="s">
        <v>2399</v>
      </c>
      <c r="W313" s="24" t="s">
        <v>2400</v>
      </c>
      <c r="X313" s="24" t="s">
        <v>2401</v>
      </c>
      <c r="Y313" s="24" t="s">
        <v>2402</v>
      </c>
      <c r="Z313" s="24" t="s">
        <v>117</v>
      </c>
      <c r="AA313" s="24">
        <v>3125751765</v>
      </c>
      <c r="AB313" s="24" t="s">
        <v>77</v>
      </c>
      <c r="AC313" s="24" t="s">
        <v>77</v>
      </c>
      <c r="AD313" s="24" t="s">
        <v>77</v>
      </c>
      <c r="AE313" s="26" t="s">
        <v>183</v>
      </c>
      <c r="AF313" s="26"/>
      <c r="AG313" s="26"/>
      <c r="AH313" s="27" t="s">
        <v>311</v>
      </c>
      <c r="AI313" s="27" t="s">
        <v>312</v>
      </c>
      <c r="AJ313" s="27" t="s">
        <v>312</v>
      </c>
      <c r="AK313" s="24" t="s">
        <v>89</v>
      </c>
      <c r="AL313" s="24" t="s">
        <v>90</v>
      </c>
      <c r="AM313" s="23">
        <v>42311</v>
      </c>
      <c r="AN313" s="28">
        <v>848700</v>
      </c>
      <c r="AO313" s="28">
        <f t="shared" si="4"/>
        <v>140606</v>
      </c>
      <c r="AP313" s="24">
        <v>42300</v>
      </c>
      <c r="AQ313" s="24" t="s">
        <v>700</v>
      </c>
      <c r="AR313" s="24" t="s">
        <v>496</v>
      </c>
      <c r="AS313" s="24"/>
      <c r="AT313" s="24" t="e">
        <v>#N/A</v>
      </c>
      <c r="AU313" s="24" t="e">
        <v>#N/A</v>
      </c>
      <c r="AV313" s="24" t="e">
        <v>#N/A</v>
      </c>
      <c r="AW313" s="24"/>
      <c r="AX313" s="24">
        <v>42311</v>
      </c>
      <c r="AY313" s="24" t="s">
        <v>2403</v>
      </c>
      <c r="AZ313" s="24" t="s">
        <v>2404</v>
      </c>
      <c r="BA313" s="24" t="s">
        <v>2405</v>
      </c>
      <c r="BB313" s="24"/>
      <c r="BC313" s="24"/>
      <c r="BD313" s="24">
        <v>0</v>
      </c>
      <c r="BE313" s="24">
        <v>0</v>
      </c>
      <c r="BF313" s="23">
        <v>42871</v>
      </c>
      <c r="BG313" s="23">
        <v>42889</v>
      </c>
      <c r="BH313" s="23">
        <v>42901</v>
      </c>
      <c r="BI313" s="26" t="s">
        <v>127</v>
      </c>
      <c r="BJ313" s="26" t="s">
        <v>337</v>
      </c>
      <c r="BK313" s="29">
        <v>0</v>
      </c>
      <c r="BL313" s="24" t="s">
        <v>129</v>
      </c>
      <c r="BM313" s="22" t="str">
        <f ca="1">+IF(Tabla1[[#This Row],[FECHA INGRESO]]&gt;=44986,IF((TODAY()-Tabla1[[#This Row],[FECHA INGRESO]])&gt;=50,"ALERTA","TODAVÍA FALTA"),"N/A")</f>
        <v>N/A</v>
      </c>
      <c r="BN313" s="7">
        <f>IFERROR((_xlfn.DAYS(Tabla1[[#This Row],[FECHA INGRESO]],Tabla1[[#This Row],[FECHA RETIRO]]))/30,"")</f>
        <v>-19.666666666666668</v>
      </c>
    </row>
    <row r="314" spans="1:66" ht="15" customHeight="1" x14ac:dyDescent="0.35">
      <c r="A314" s="31">
        <v>1016053991</v>
      </c>
      <c r="B314" s="22" t="s">
        <v>2406</v>
      </c>
      <c r="C314" s="23">
        <v>42313</v>
      </c>
      <c r="D314" s="23" t="s">
        <v>188</v>
      </c>
      <c r="E314" s="24" t="s">
        <v>94</v>
      </c>
      <c r="F314" s="23" t="s">
        <v>70</v>
      </c>
      <c r="G314" s="24"/>
      <c r="H314" s="24">
        <v>24057468677</v>
      </c>
      <c r="I314" s="24" t="s">
        <v>95</v>
      </c>
      <c r="J314" s="24">
        <f>DATEDIF(Tabla1[[#This Row],[FECHA DE NACIMIENTO]],Tabla1[[#This Row],[FECHA ACTUAL]],"Y")</f>
        <v>30</v>
      </c>
      <c r="K314" s="24" t="s">
        <v>96</v>
      </c>
      <c r="L314" s="24" t="s">
        <v>112</v>
      </c>
      <c r="M314" s="24">
        <v>2</v>
      </c>
      <c r="N314" s="24">
        <v>2</v>
      </c>
      <c r="O314" s="24">
        <v>2</v>
      </c>
      <c r="P314" s="24" t="s">
        <v>101</v>
      </c>
      <c r="Q314" s="23">
        <v>34050</v>
      </c>
      <c r="R314" s="24" t="s">
        <v>76</v>
      </c>
      <c r="S314" s="25">
        <v>45119</v>
      </c>
      <c r="T314" s="24" t="s">
        <v>77</v>
      </c>
      <c r="U314" s="24" t="s">
        <v>2407</v>
      </c>
      <c r="V314" s="24" t="s">
        <v>2408</v>
      </c>
      <c r="W314" s="24" t="s">
        <v>2409</v>
      </c>
      <c r="X314" s="24" t="s">
        <v>1267</v>
      </c>
      <c r="Y314" s="24" t="s">
        <v>2410</v>
      </c>
      <c r="Z314" s="24" t="s">
        <v>567</v>
      </c>
      <c r="AA314" s="24">
        <v>3203774567</v>
      </c>
      <c r="AB314" s="24" t="s">
        <v>77</v>
      </c>
      <c r="AC314" s="24" t="s">
        <v>77</v>
      </c>
      <c r="AD314" s="24" t="s">
        <v>77</v>
      </c>
      <c r="AE314" s="26" t="s">
        <v>151</v>
      </c>
      <c r="AF314" s="26"/>
      <c r="AG314" s="26"/>
      <c r="AH314" s="27" t="s">
        <v>119</v>
      </c>
      <c r="AI314" s="27" t="s">
        <v>2411</v>
      </c>
      <c r="AJ314" s="27" t="s">
        <v>2411</v>
      </c>
      <c r="AK314" s="24" t="s">
        <v>121</v>
      </c>
      <c r="AL314" s="24" t="s">
        <v>90</v>
      </c>
      <c r="AM314" s="23">
        <v>42313</v>
      </c>
      <c r="AN314" s="28">
        <v>2070000</v>
      </c>
      <c r="AO314" s="28">
        <f t="shared" si="4"/>
        <v>140606</v>
      </c>
      <c r="AP314" s="24">
        <v>42370</v>
      </c>
      <c r="AQ314" s="24" t="s">
        <v>1601</v>
      </c>
      <c r="AR314" s="24" t="s">
        <v>2412</v>
      </c>
      <c r="AS314" s="24"/>
      <c r="AT314" s="24" t="e">
        <v>#N/A</v>
      </c>
      <c r="AU314" s="24" t="e">
        <v>#N/A</v>
      </c>
      <c r="AV314" s="24" t="e">
        <v>#N/A</v>
      </c>
      <c r="AW314" s="24"/>
      <c r="AX314" s="24" t="s">
        <v>2413</v>
      </c>
      <c r="AY314" s="24"/>
      <c r="AZ314" s="24" t="s">
        <v>2414</v>
      </c>
      <c r="BA314" s="24"/>
      <c r="BB314" s="24"/>
      <c r="BC314" s="24"/>
      <c r="BD314" s="24">
        <v>0</v>
      </c>
      <c r="BE314" s="24">
        <v>0</v>
      </c>
      <c r="BF314" s="23" t="s">
        <v>2415</v>
      </c>
      <c r="BG314" s="23" t="s">
        <v>2416</v>
      </c>
      <c r="BH314" s="23">
        <v>43284</v>
      </c>
      <c r="BI314" s="26" t="s">
        <v>143</v>
      </c>
      <c r="BJ314" s="26" t="s">
        <v>199</v>
      </c>
      <c r="BK314" s="29">
        <v>800000</v>
      </c>
      <c r="BL314" s="24" t="s">
        <v>129</v>
      </c>
      <c r="BM314" s="22" t="str">
        <f ca="1">+IF(Tabla1[[#This Row],[FECHA INGRESO]]&gt;=44986,IF((TODAY()-Tabla1[[#This Row],[FECHA INGRESO]])&gt;=50,"ALERTA","TODAVÍA FALTA"),"N/A")</f>
        <v>N/A</v>
      </c>
      <c r="BN314" s="7">
        <f>IFERROR((_xlfn.DAYS(Tabla1[[#This Row],[FECHA INGRESO]],Tabla1[[#This Row],[FECHA RETIRO]]))/30,"")</f>
        <v>-32.366666666666667</v>
      </c>
    </row>
    <row r="315" spans="1:66" ht="15" customHeight="1" x14ac:dyDescent="0.35">
      <c r="A315" s="31">
        <v>1033790264</v>
      </c>
      <c r="B315" s="22" t="s">
        <v>2417</v>
      </c>
      <c r="C315" s="23">
        <v>42317</v>
      </c>
      <c r="D315" s="23" t="s">
        <v>131</v>
      </c>
      <c r="E315" s="24" t="s">
        <v>94</v>
      </c>
      <c r="F315" s="23" t="s">
        <v>70</v>
      </c>
      <c r="G315" s="24"/>
      <c r="H315" s="24">
        <v>24057510686</v>
      </c>
      <c r="I315" s="24" t="s">
        <v>95</v>
      </c>
      <c r="J315" s="24">
        <f>DATEDIF(Tabla1[[#This Row],[FECHA DE NACIMIENTO]],Tabla1[[#This Row],[FECHA ACTUAL]],"Y")</f>
        <v>27</v>
      </c>
      <c r="K315" s="24" t="s">
        <v>320</v>
      </c>
      <c r="L315" s="24" t="s">
        <v>112</v>
      </c>
      <c r="M315" s="24" t="s">
        <v>77</v>
      </c>
      <c r="N315" s="24" t="s">
        <v>77</v>
      </c>
      <c r="O315" s="24">
        <v>2</v>
      </c>
      <c r="P315" s="24" t="s">
        <v>101</v>
      </c>
      <c r="Q315" s="23">
        <v>35226</v>
      </c>
      <c r="R315" s="24" t="s">
        <v>76</v>
      </c>
      <c r="S315" s="25">
        <v>45119</v>
      </c>
      <c r="T315" s="24">
        <v>7511161</v>
      </c>
      <c r="U315" s="24" t="s">
        <v>2418</v>
      </c>
      <c r="V315" s="24" t="s">
        <v>2419</v>
      </c>
      <c r="W315" s="24" t="s">
        <v>2420</v>
      </c>
      <c r="X315" s="24" t="s">
        <v>2421</v>
      </c>
      <c r="Y315" s="24" t="s">
        <v>2422</v>
      </c>
      <c r="Z315" s="24" t="s">
        <v>567</v>
      </c>
      <c r="AA315" s="24">
        <v>7846612</v>
      </c>
      <c r="AB315" s="24" t="s">
        <v>77</v>
      </c>
      <c r="AC315" s="24" t="s">
        <v>77</v>
      </c>
      <c r="AD315" s="24" t="s">
        <v>77</v>
      </c>
      <c r="AE315" s="26" t="s">
        <v>183</v>
      </c>
      <c r="AF315" s="26"/>
      <c r="AG315" s="26"/>
      <c r="AH315" s="27" t="s">
        <v>184</v>
      </c>
      <c r="AI315" s="27" t="s">
        <v>185</v>
      </c>
      <c r="AJ315" s="27" t="s">
        <v>185</v>
      </c>
      <c r="AK315" s="24" t="s">
        <v>121</v>
      </c>
      <c r="AL315" s="24" t="s">
        <v>90</v>
      </c>
      <c r="AM315" s="23">
        <v>42317</v>
      </c>
      <c r="AN315" s="28">
        <v>776250</v>
      </c>
      <c r="AO315" s="28">
        <f t="shared" si="4"/>
        <v>140606</v>
      </c>
      <c r="AP315" s="24"/>
      <c r="AQ315" s="24" t="s">
        <v>532</v>
      </c>
      <c r="AR315" s="24" t="s">
        <v>123</v>
      </c>
      <c r="AS315" s="24"/>
      <c r="AT315" s="24" t="e">
        <v>#N/A</v>
      </c>
      <c r="AU315" s="24" t="e">
        <v>#N/A</v>
      </c>
      <c r="AV315" s="24" t="e">
        <v>#N/A</v>
      </c>
      <c r="AW315" s="24"/>
      <c r="AX315" s="24"/>
      <c r="AY315" s="24"/>
      <c r="AZ315" s="24"/>
      <c r="BA315" s="24"/>
      <c r="BB315" s="24"/>
      <c r="BC315" s="24"/>
      <c r="BD315" s="24">
        <v>0</v>
      </c>
      <c r="BE315" s="24">
        <v>0</v>
      </c>
      <c r="BF315" s="23">
        <v>42784</v>
      </c>
      <c r="BG315" s="23">
        <v>42802</v>
      </c>
      <c r="BH315" s="23">
        <v>42922</v>
      </c>
      <c r="BI315" s="26" t="s">
        <v>127</v>
      </c>
      <c r="BJ315" s="26" t="s">
        <v>2423</v>
      </c>
      <c r="BK315" s="29">
        <v>0</v>
      </c>
      <c r="BL315" s="24" t="s">
        <v>129</v>
      </c>
      <c r="BM315" s="22" t="str">
        <f ca="1">+IF(Tabla1[[#This Row],[FECHA INGRESO]]&gt;=44986,IF((TODAY()-Tabla1[[#This Row],[FECHA INGRESO]])&gt;=50,"ALERTA","TODAVÍA FALTA"),"N/A")</f>
        <v>N/A</v>
      </c>
      <c r="BN315" s="7">
        <f>IFERROR((_xlfn.DAYS(Tabla1[[#This Row],[FECHA INGRESO]],Tabla1[[#This Row],[FECHA RETIRO]]))/30,"")</f>
        <v>-20.166666666666668</v>
      </c>
    </row>
    <row r="316" spans="1:66" ht="15" customHeight="1" x14ac:dyDescent="0.35">
      <c r="A316" s="31">
        <v>1040743658</v>
      </c>
      <c r="B316" s="22" t="s">
        <v>2424</v>
      </c>
      <c r="C316" s="23">
        <v>42317</v>
      </c>
      <c r="D316" s="23" t="s">
        <v>157</v>
      </c>
      <c r="E316" s="24" t="s">
        <v>94</v>
      </c>
      <c r="F316" s="23" t="s">
        <v>70</v>
      </c>
      <c r="G316" s="24"/>
      <c r="H316" s="24">
        <v>24057513438</v>
      </c>
      <c r="I316" s="24" t="s">
        <v>95</v>
      </c>
      <c r="J316" s="24">
        <f>DATEDIF(Tabla1[[#This Row],[FECHA DE NACIMIENTO]],Tabla1[[#This Row],[FECHA ACTUAL]],"Y")</f>
        <v>30</v>
      </c>
      <c r="K316" s="24" t="s">
        <v>320</v>
      </c>
      <c r="L316" s="24" t="s">
        <v>112</v>
      </c>
      <c r="M316" s="24" t="s">
        <v>77</v>
      </c>
      <c r="N316" s="24" t="s">
        <v>77</v>
      </c>
      <c r="O316" s="24">
        <v>3</v>
      </c>
      <c r="P316" s="24" t="s">
        <v>101</v>
      </c>
      <c r="Q316" s="23">
        <v>34072</v>
      </c>
      <c r="R316" s="24" t="s">
        <v>1762</v>
      </c>
      <c r="S316" s="25">
        <v>45119</v>
      </c>
      <c r="T316" s="24">
        <v>3071056</v>
      </c>
      <c r="U316" s="24" t="s">
        <v>2425</v>
      </c>
      <c r="V316" s="24" t="e">
        <v>#N/A</v>
      </c>
      <c r="W316" s="24" t="s">
        <v>2426</v>
      </c>
      <c r="X316" s="24" t="s">
        <v>2427</v>
      </c>
      <c r="Y316" s="24" t="s">
        <v>2428</v>
      </c>
      <c r="Z316" s="24" t="s">
        <v>255</v>
      </c>
      <c r="AA316" s="24">
        <v>2792516</v>
      </c>
      <c r="AB316" s="24" t="s">
        <v>77</v>
      </c>
      <c r="AC316" s="24" t="s">
        <v>77</v>
      </c>
      <c r="AD316" s="24" t="s">
        <v>77</v>
      </c>
      <c r="AE316" s="26" t="s">
        <v>183</v>
      </c>
      <c r="AF316" s="26"/>
      <c r="AG316" s="26"/>
      <c r="AH316" s="27" t="s">
        <v>184</v>
      </c>
      <c r="AI316" s="27" t="s">
        <v>925</v>
      </c>
      <c r="AJ316" s="27" t="s">
        <v>487</v>
      </c>
      <c r="AK316" s="24" t="s">
        <v>121</v>
      </c>
      <c r="AL316" s="24" t="s">
        <v>90</v>
      </c>
      <c r="AM316" s="23">
        <v>42317</v>
      </c>
      <c r="AN316" s="28">
        <v>776250</v>
      </c>
      <c r="AO316" s="28">
        <f t="shared" si="4"/>
        <v>140606</v>
      </c>
      <c r="AP316" s="24"/>
      <c r="AQ316" s="24"/>
      <c r="AR316" s="24"/>
      <c r="AS316" s="24"/>
      <c r="AT316" s="24" t="e">
        <v>#N/A</v>
      </c>
      <c r="AU316" s="24" t="e">
        <v>#N/A</v>
      </c>
      <c r="AV316" s="24" t="e">
        <v>#N/A</v>
      </c>
      <c r="AW316" s="24"/>
      <c r="AX316" s="24"/>
      <c r="AY316" s="24"/>
      <c r="AZ316" s="24"/>
      <c r="BA316" s="24"/>
      <c r="BB316" s="24"/>
      <c r="BC316" s="24"/>
      <c r="BD316" s="24">
        <v>0</v>
      </c>
      <c r="BE316" s="24">
        <v>0</v>
      </c>
      <c r="BF316" s="23">
        <v>42751</v>
      </c>
      <c r="BG316" s="23">
        <v>42768</v>
      </c>
      <c r="BH316" s="23">
        <v>42768</v>
      </c>
      <c r="BI316" s="26" t="s">
        <v>143</v>
      </c>
      <c r="BJ316" s="26" t="s">
        <v>199</v>
      </c>
      <c r="BK316" s="29">
        <v>0</v>
      </c>
      <c r="BL316" s="24" t="s">
        <v>129</v>
      </c>
      <c r="BM316" s="22" t="str">
        <f ca="1">+IF(Tabla1[[#This Row],[FECHA INGRESO]]&gt;=44986,IF((TODAY()-Tabla1[[#This Row],[FECHA INGRESO]])&gt;=50,"ALERTA","TODAVÍA FALTA"),"N/A")</f>
        <v>N/A</v>
      </c>
      <c r="BN316" s="7">
        <f>IFERROR((_xlfn.DAYS(Tabla1[[#This Row],[FECHA INGRESO]],Tabla1[[#This Row],[FECHA RETIRO]]))/30,"")</f>
        <v>-15.033333333333333</v>
      </c>
    </row>
    <row r="317" spans="1:66" ht="15" customHeight="1" x14ac:dyDescent="0.35">
      <c r="A317" s="31">
        <v>80090345</v>
      </c>
      <c r="B317" s="22" t="s">
        <v>2429</v>
      </c>
      <c r="C317" s="23">
        <v>42317</v>
      </c>
      <c r="D317" s="23" t="s">
        <v>131</v>
      </c>
      <c r="E317" s="23" t="s">
        <v>110</v>
      </c>
      <c r="F317" s="23" t="s">
        <v>70</v>
      </c>
      <c r="G317" s="24"/>
      <c r="H317" s="24">
        <v>24057519537</v>
      </c>
      <c r="I317" s="24" t="s">
        <v>72</v>
      </c>
      <c r="J317" s="24">
        <f>DATEDIF(Tabla1[[#This Row],[FECHA DE NACIMIENTO]],Tabla1[[#This Row],[FECHA ACTUAL]],"Y")</f>
        <v>41</v>
      </c>
      <c r="K317" s="24" t="s">
        <v>73</v>
      </c>
      <c r="L317" s="24" t="s">
        <v>112</v>
      </c>
      <c r="M317" s="24" t="s">
        <v>77</v>
      </c>
      <c r="N317" s="24" t="s">
        <v>77</v>
      </c>
      <c r="O317" s="24">
        <v>2</v>
      </c>
      <c r="P317" s="24" t="s">
        <v>101</v>
      </c>
      <c r="Q317" s="23">
        <v>29828</v>
      </c>
      <c r="R317" s="24" t="s">
        <v>76</v>
      </c>
      <c r="S317" s="25">
        <v>45119</v>
      </c>
      <c r="T317" s="24">
        <v>6977738</v>
      </c>
      <c r="U317" s="24" t="s">
        <v>2430</v>
      </c>
      <c r="V317" s="24" t="e">
        <v>#N/A</v>
      </c>
      <c r="W317" s="24" t="s">
        <v>2431</v>
      </c>
      <c r="X317" s="24" t="s">
        <v>2432</v>
      </c>
      <c r="Y317" s="24" t="s">
        <v>2433</v>
      </c>
      <c r="Z317" s="24" t="s">
        <v>255</v>
      </c>
      <c r="AA317" s="24">
        <v>3115281382</v>
      </c>
      <c r="AB317" s="24" t="s">
        <v>77</v>
      </c>
      <c r="AC317" s="24" t="s">
        <v>77</v>
      </c>
      <c r="AD317" s="24" t="s">
        <v>77</v>
      </c>
      <c r="AE317" s="26" t="s">
        <v>151</v>
      </c>
      <c r="AF317" s="26"/>
      <c r="AG317" s="26"/>
      <c r="AH317" s="27" t="s">
        <v>184</v>
      </c>
      <c r="AI317" s="27" t="s">
        <v>185</v>
      </c>
      <c r="AJ317" s="27" t="s">
        <v>185</v>
      </c>
      <c r="AK317" s="24" t="s">
        <v>121</v>
      </c>
      <c r="AL317" s="24"/>
      <c r="AM317" s="23">
        <v>42317</v>
      </c>
      <c r="AN317" s="28">
        <v>776250</v>
      </c>
      <c r="AO317" s="28">
        <f t="shared" si="4"/>
        <v>140606</v>
      </c>
      <c r="AP317" s="24"/>
      <c r="AQ317" s="24"/>
      <c r="AR317" s="24"/>
      <c r="AS317" s="24"/>
      <c r="AT317" s="24" t="e">
        <v>#N/A</v>
      </c>
      <c r="AU317" s="24" t="e">
        <v>#N/A</v>
      </c>
      <c r="AV317" s="24" t="e">
        <v>#N/A</v>
      </c>
      <c r="AW317" s="24"/>
      <c r="AX317" s="24"/>
      <c r="AY317" s="24"/>
      <c r="AZ317" s="24"/>
      <c r="BA317" s="24"/>
      <c r="BB317" s="24"/>
      <c r="BC317" s="24"/>
      <c r="BD317" s="24">
        <v>0</v>
      </c>
      <c r="BE317" s="24">
        <v>0</v>
      </c>
      <c r="BF317" s="23"/>
      <c r="BG317" s="23"/>
      <c r="BH317" s="23">
        <v>42366</v>
      </c>
      <c r="BI317" s="26"/>
      <c r="BJ317" s="26"/>
      <c r="BK317" s="29">
        <v>0</v>
      </c>
      <c r="BL317" s="24" t="s">
        <v>129</v>
      </c>
      <c r="BM317" s="22" t="str">
        <f ca="1">+IF(Tabla1[[#This Row],[FECHA INGRESO]]&gt;=44986,IF((TODAY()-Tabla1[[#This Row],[FECHA INGRESO]])&gt;=50,"ALERTA","TODAVÍA FALTA"),"N/A")</f>
        <v>N/A</v>
      </c>
      <c r="BN317" s="7">
        <f>IFERROR((_xlfn.DAYS(Tabla1[[#This Row],[FECHA INGRESO]],Tabla1[[#This Row],[FECHA RETIRO]]))/30,"")</f>
        <v>-1.6333333333333333</v>
      </c>
    </row>
    <row r="318" spans="1:66" ht="15" customHeight="1" x14ac:dyDescent="0.35">
      <c r="A318" s="31">
        <v>1036626990</v>
      </c>
      <c r="B318" s="22" t="s">
        <v>2434</v>
      </c>
      <c r="C318" s="23">
        <v>42317</v>
      </c>
      <c r="D318" s="23" t="s">
        <v>582</v>
      </c>
      <c r="E318" s="23" t="s">
        <v>110</v>
      </c>
      <c r="F318" s="23" t="s">
        <v>70</v>
      </c>
      <c r="G318" s="24"/>
      <c r="H318" s="24">
        <v>24057501497</v>
      </c>
      <c r="I318" s="24" t="s">
        <v>95</v>
      </c>
      <c r="J318" s="24">
        <f>DATEDIF(Tabla1[[#This Row],[FECHA DE NACIMIENTO]],Tabla1[[#This Row],[FECHA ACTUAL]],"Y")</f>
        <v>33</v>
      </c>
      <c r="K318" s="24" t="s">
        <v>73</v>
      </c>
      <c r="L318" s="24" t="s">
        <v>112</v>
      </c>
      <c r="M318" s="24" t="s">
        <v>77</v>
      </c>
      <c r="N318" s="24" t="s">
        <v>77</v>
      </c>
      <c r="O318" s="24">
        <v>3</v>
      </c>
      <c r="P318" s="24" t="s">
        <v>101</v>
      </c>
      <c r="Q318" s="23">
        <v>32844</v>
      </c>
      <c r="R318" s="24" t="s">
        <v>1177</v>
      </c>
      <c r="S318" s="25">
        <v>45119</v>
      </c>
      <c r="T318" s="24">
        <v>3727996</v>
      </c>
      <c r="U318" s="24" t="s">
        <v>2435</v>
      </c>
      <c r="V318" s="24" t="e">
        <v>#N/A</v>
      </c>
      <c r="W318" s="24" t="s">
        <v>2436</v>
      </c>
      <c r="X318" s="24" t="s">
        <v>2437</v>
      </c>
      <c r="Y318" s="24" t="s">
        <v>2438</v>
      </c>
      <c r="Z318" s="24" t="s">
        <v>117</v>
      </c>
      <c r="AA318" s="24">
        <v>3138900234</v>
      </c>
      <c r="AB318" s="24" t="s">
        <v>77</v>
      </c>
      <c r="AC318" s="24" t="s">
        <v>77</v>
      </c>
      <c r="AD318" s="24" t="s">
        <v>77</v>
      </c>
      <c r="AE318" s="26" t="s">
        <v>183</v>
      </c>
      <c r="AF318" s="26"/>
      <c r="AG318" s="26"/>
      <c r="AH318" s="27" t="s">
        <v>184</v>
      </c>
      <c r="AI318" s="27" t="s">
        <v>830</v>
      </c>
      <c r="AJ318" s="27" t="s">
        <v>830</v>
      </c>
      <c r="AK318" s="24" t="s">
        <v>121</v>
      </c>
      <c r="AL318" s="24"/>
      <c r="AM318" s="23">
        <v>42317</v>
      </c>
      <c r="AN318" s="28">
        <v>672750</v>
      </c>
      <c r="AO318" s="28">
        <f t="shared" si="4"/>
        <v>140606</v>
      </c>
      <c r="AP318" s="24"/>
      <c r="AQ318" s="24"/>
      <c r="AR318" s="24"/>
      <c r="AS318" s="24"/>
      <c r="AT318" s="24" t="e">
        <v>#N/A</v>
      </c>
      <c r="AU318" s="24" t="e">
        <v>#N/A</v>
      </c>
      <c r="AV318" s="24" t="e">
        <v>#N/A</v>
      </c>
      <c r="AW318" s="24"/>
      <c r="AX318" s="24"/>
      <c r="AY318" s="24"/>
      <c r="AZ318" s="24"/>
      <c r="BA318" s="24"/>
      <c r="BB318" s="24"/>
      <c r="BC318" s="24"/>
      <c r="BD318" s="24">
        <v>0</v>
      </c>
      <c r="BE318" s="24">
        <v>0</v>
      </c>
      <c r="BF318" s="23"/>
      <c r="BG318" s="23"/>
      <c r="BH318" s="23">
        <v>42354</v>
      </c>
      <c r="BI318" s="26"/>
      <c r="BJ318" s="26"/>
      <c r="BK318" s="29">
        <v>0</v>
      </c>
      <c r="BL318" s="24" t="s">
        <v>129</v>
      </c>
      <c r="BM318" s="22" t="str">
        <f ca="1">+IF(Tabla1[[#This Row],[FECHA INGRESO]]&gt;=44986,IF((TODAY()-Tabla1[[#This Row],[FECHA INGRESO]])&gt;=50,"ALERTA","TODAVÍA FALTA"),"N/A")</f>
        <v>N/A</v>
      </c>
      <c r="BN318" s="7">
        <f>IFERROR((_xlfn.DAYS(Tabla1[[#This Row],[FECHA INGRESO]],Tabla1[[#This Row],[FECHA RETIRO]]))/30,"")</f>
        <v>-1.2333333333333334</v>
      </c>
    </row>
    <row r="319" spans="1:66" ht="15" customHeight="1" x14ac:dyDescent="0.35">
      <c r="A319" s="31">
        <v>52527772</v>
      </c>
      <c r="B319" s="22" t="s">
        <v>2439</v>
      </c>
      <c r="C319" s="23">
        <v>42317</v>
      </c>
      <c r="D319" s="23" t="s">
        <v>168</v>
      </c>
      <c r="E319" s="24" t="s">
        <v>94</v>
      </c>
      <c r="F319" s="23" t="s">
        <v>70</v>
      </c>
      <c r="G319" s="24"/>
      <c r="H319" s="24">
        <v>24057511968</v>
      </c>
      <c r="I319" s="24" t="s">
        <v>95</v>
      </c>
      <c r="J319" s="24">
        <f>DATEDIF(Tabla1[[#This Row],[FECHA DE NACIMIENTO]],Tabla1[[#This Row],[FECHA ACTUAL]],"Y")</f>
        <v>44</v>
      </c>
      <c r="K319" s="24" t="s">
        <v>96</v>
      </c>
      <c r="L319" s="24" t="s">
        <v>234</v>
      </c>
      <c r="M319" s="24">
        <v>2</v>
      </c>
      <c r="N319" s="24">
        <v>2</v>
      </c>
      <c r="O319" s="24">
        <v>3</v>
      </c>
      <c r="P319" s="24" t="s">
        <v>101</v>
      </c>
      <c r="Q319" s="23">
        <v>29046</v>
      </c>
      <c r="R319" s="24" t="s">
        <v>76</v>
      </c>
      <c r="S319" s="25">
        <v>45119</v>
      </c>
      <c r="T319" s="24">
        <v>8941295</v>
      </c>
      <c r="U319" s="24" t="s">
        <v>2440</v>
      </c>
      <c r="V319" s="24" t="e">
        <v>#N/A</v>
      </c>
      <c r="W319" s="24" t="s">
        <v>2441</v>
      </c>
      <c r="X319" s="24" t="s">
        <v>2442</v>
      </c>
      <c r="Y319" s="24" t="s">
        <v>2443</v>
      </c>
      <c r="Z319" s="24" t="s">
        <v>117</v>
      </c>
      <c r="AA319" s="24" t="s">
        <v>2444</v>
      </c>
      <c r="AB319" s="24" t="s">
        <v>77</v>
      </c>
      <c r="AC319" s="24" t="s">
        <v>77</v>
      </c>
      <c r="AD319" s="24" t="s">
        <v>77</v>
      </c>
      <c r="AE319" s="26" t="s">
        <v>183</v>
      </c>
      <c r="AF319" s="26"/>
      <c r="AG319" s="26"/>
      <c r="AH319" s="27" t="s">
        <v>184</v>
      </c>
      <c r="AI319" s="27" t="s">
        <v>185</v>
      </c>
      <c r="AJ319" s="27" t="s">
        <v>185</v>
      </c>
      <c r="AK319" s="24" t="s">
        <v>121</v>
      </c>
      <c r="AL319" s="24"/>
      <c r="AM319" s="23">
        <v>42317</v>
      </c>
      <c r="AN319" s="28">
        <v>776250</v>
      </c>
      <c r="AO319" s="28">
        <f t="shared" si="4"/>
        <v>140606</v>
      </c>
      <c r="AP319" s="24"/>
      <c r="AQ319" s="24"/>
      <c r="AR319" s="24"/>
      <c r="AS319" s="24"/>
      <c r="AT319" s="24" t="e">
        <v>#N/A</v>
      </c>
      <c r="AU319" s="24" t="e">
        <v>#N/A</v>
      </c>
      <c r="AV319" s="24" t="e">
        <v>#N/A</v>
      </c>
      <c r="AW319" s="24"/>
      <c r="AX319" s="24"/>
      <c r="AY319" s="24"/>
      <c r="AZ319" s="24"/>
      <c r="BA319" s="24"/>
      <c r="BB319" s="24"/>
      <c r="BC319" s="24"/>
      <c r="BD319" s="24">
        <v>0</v>
      </c>
      <c r="BE319" s="24">
        <v>0</v>
      </c>
      <c r="BF319" s="23"/>
      <c r="BG319" s="23"/>
      <c r="BH319" s="23">
        <v>42327</v>
      </c>
      <c r="BI319" s="26"/>
      <c r="BJ319" s="26"/>
      <c r="BK319" s="29">
        <v>0</v>
      </c>
      <c r="BL319" s="24" t="s">
        <v>129</v>
      </c>
      <c r="BM319" s="22" t="str">
        <f ca="1">+IF(Tabla1[[#This Row],[FECHA INGRESO]]&gt;=44986,IF((TODAY()-Tabla1[[#This Row],[FECHA INGRESO]])&gt;=50,"ALERTA","TODAVÍA FALTA"),"N/A")</f>
        <v>N/A</v>
      </c>
      <c r="BN319" s="7">
        <f>IFERROR((_xlfn.DAYS(Tabla1[[#This Row],[FECHA INGRESO]],Tabla1[[#This Row],[FECHA RETIRO]]))/30,"")</f>
        <v>-0.33333333333333331</v>
      </c>
    </row>
    <row r="320" spans="1:66" ht="15" customHeight="1" x14ac:dyDescent="0.35">
      <c r="A320" s="31">
        <v>1030642514</v>
      </c>
      <c r="B320" s="22" t="s">
        <v>2445</v>
      </c>
      <c r="C320" s="23">
        <v>42320</v>
      </c>
      <c r="D320" s="23" t="s">
        <v>188</v>
      </c>
      <c r="E320" s="23" t="s">
        <v>77</v>
      </c>
      <c r="F320" s="23" t="s">
        <v>70</v>
      </c>
      <c r="G320" s="24"/>
      <c r="H320" s="24">
        <v>24057687409</v>
      </c>
      <c r="I320" s="24" t="s">
        <v>72</v>
      </c>
      <c r="J320" s="24">
        <f>DATEDIF(Tabla1[[#This Row],[FECHA DE NACIMIENTO]],Tabla1[[#This Row],[FECHA ACTUAL]],"Y")</f>
        <v>29</v>
      </c>
      <c r="K320" s="24" t="s">
        <v>73</v>
      </c>
      <c r="L320" s="24" t="s">
        <v>112</v>
      </c>
      <c r="M320" s="24" t="s">
        <v>77</v>
      </c>
      <c r="N320" s="24" t="s">
        <v>77</v>
      </c>
      <c r="O320" s="24">
        <v>2</v>
      </c>
      <c r="P320" s="24" t="s">
        <v>101</v>
      </c>
      <c r="Q320" s="23">
        <v>34489</v>
      </c>
      <c r="R320" s="24" t="s">
        <v>76</v>
      </c>
      <c r="S320" s="25">
        <v>45119</v>
      </c>
      <c r="T320" s="24">
        <v>4671041</v>
      </c>
      <c r="U320" s="24" t="s">
        <v>2446</v>
      </c>
      <c r="V320" s="24" t="e">
        <v>#N/A</v>
      </c>
      <c r="W320" s="24" t="s">
        <v>2447</v>
      </c>
      <c r="X320" s="24" t="s">
        <v>2448</v>
      </c>
      <c r="Y320" s="24" t="s">
        <v>2449</v>
      </c>
      <c r="Z320" s="24" t="s">
        <v>285</v>
      </c>
      <c r="AA320" s="24">
        <v>3107917886</v>
      </c>
      <c r="AB320" s="24" t="s">
        <v>77</v>
      </c>
      <c r="AC320" s="24" t="s">
        <v>77</v>
      </c>
      <c r="AD320" s="24" t="s">
        <v>77</v>
      </c>
      <c r="AE320" s="26" t="s">
        <v>183</v>
      </c>
      <c r="AF320" s="26"/>
      <c r="AG320" s="26"/>
      <c r="AH320" s="27" t="s">
        <v>867</v>
      </c>
      <c r="AI320" s="27" t="s">
        <v>673</v>
      </c>
      <c r="AJ320" s="27" t="s">
        <v>673</v>
      </c>
      <c r="AK320" s="24" t="s">
        <v>89</v>
      </c>
      <c r="AL320" s="24" t="s">
        <v>868</v>
      </c>
      <c r="AM320" s="23">
        <v>42320</v>
      </c>
      <c r="AN320" s="28">
        <v>713585.92500000005</v>
      </c>
      <c r="AO320" s="28">
        <f t="shared" si="4"/>
        <v>140606</v>
      </c>
      <c r="AP320" s="24"/>
      <c r="AQ320" s="24"/>
      <c r="AR320" s="24"/>
      <c r="AS320" s="24"/>
      <c r="AT320" s="24" t="e">
        <v>#N/A</v>
      </c>
      <c r="AU320" s="24" t="e">
        <v>#N/A</v>
      </c>
      <c r="AV320" s="24" t="e">
        <v>#N/A</v>
      </c>
      <c r="AW320" s="24"/>
      <c r="AX320" s="24"/>
      <c r="AY320" s="24"/>
      <c r="AZ320" s="24"/>
      <c r="BA320" s="24"/>
      <c r="BB320" s="24"/>
      <c r="BC320" s="24"/>
      <c r="BD320" s="24" t="e">
        <v>#N/A</v>
      </c>
      <c r="BE320" s="24" t="e">
        <v>#N/A</v>
      </c>
      <c r="BF320" s="23"/>
      <c r="BG320" s="23"/>
      <c r="BH320" s="23">
        <v>42657</v>
      </c>
      <c r="BI320" s="26" t="s">
        <v>143</v>
      </c>
      <c r="BJ320" s="26" t="s">
        <v>2450</v>
      </c>
      <c r="BK320" s="29">
        <v>0</v>
      </c>
      <c r="BL320" s="24" t="s">
        <v>129</v>
      </c>
      <c r="BM320" s="22" t="str">
        <f ca="1">+IF(Tabla1[[#This Row],[FECHA INGRESO]]&gt;=44986,IF((TODAY()-Tabla1[[#This Row],[FECHA INGRESO]])&gt;=50,"ALERTA","TODAVÍA FALTA"),"N/A")</f>
        <v>N/A</v>
      </c>
      <c r="BN320" s="7">
        <f>IFERROR((_xlfn.DAYS(Tabla1[[#This Row],[FECHA INGRESO]],Tabla1[[#This Row],[FECHA RETIRO]]))/30,"")</f>
        <v>-11.233333333333333</v>
      </c>
    </row>
    <row r="321" spans="1:66" ht="15" customHeight="1" x14ac:dyDescent="0.35">
      <c r="A321" s="31">
        <v>52888628</v>
      </c>
      <c r="B321" s="22" t="s">
        <v>2451</v>
      </c>
      <c r="C321" s="23">
        <v>42326</v>
      </c>
      <c r="D321" s="23" t="s">
        <v>93</v>
      </c>
      <c r="E321" s="24" t="s">
        <v>94</v>
      </c>
      <c r="F321" s="23" t="s">
        <v>70</v>
      </c>
      <c r="G321" s="24"/>
      <c r="H321" s="24">
        <v>24057742793</v>
      </c>
      <c r="I321" s="24" t="s">
        <v>95</v>
      </c>
      <c r="J321" s="24">
        <f>DATEDIF(Tabla1[[#This Row],[FECHA DE NACIMIENTO]],Tabla1[[#This Row],[FECHA ACTUAL]],"Y")</f>
        <v>40</v>
      </c>
      <c r="K321" s="24" t="s">
        <v>96</v>
      </c>
      <c r="L321" s="24" t="s">
        <v>112</v>
      </c>
      <c r="M321" s="24">
        <v>2</v>
      </c>
      <c r="N321" s="24">
        <v>1</v>
      </c>
      <c r="O321" s="24">
        <v>2</v>
      </c>
      <c r="P321" s="24" t="s">
        <v>101</v>
      </c>
      <c r="Q321" s="23">
        <v>30325</v>
      </c>
      <c r="R321" s="24" t="s">
        <v>76</v>
      </c>
      <c r="S321" s="25">
        <v>45119</v>
      </c>
      <c r="T321" s="24">
        <v>4494510</v>
      </c>
      <c r="U321" s="24" t="s">
        <v>2452</v>
      </c>
      <c r="V321" s="24" t="e">
        <v>#N/A</v>
      </c>
      <c r="W321" s="24" t="s">
        <v>2453</v>
      </c>
      <c r="X321" s="24" t="s">
        <v>2454</v>
      </c>
      <c r="Y321" s="24" t="s">
        <v>2455</v>
      </c>
      <c r="Z321" s="24" t="s">
        <v>117</v>
      </c>
      <c r="AA321" s="24" t="s">
        <v>2456</v>
      </c>
      <c r="AB321" s="24" t="s">
        <v>77</v>
      </c>
      <c r="AC321" s="24" t="s">
        <v>77</v>
      </c>
      <c r="AD321" s="24" t="s">
        <v>77</v>
      </c>
      <c r="AE321" s="26" t="s">
        <v>151</v>
      </c>
      <c r="AF321" s="26"/>
      <c r="AG321" s="26"/>
      <c r="AH321" s="27" t="s">
        <v>184</v>
      </c>
      <c r="AI321" s="27" t="s">
        <v>2411</v>
      </c>
      <c r="AJ321" s="27" t="s">
        <v>2411</v>
      </c>
      <c r="AK321" s="24" t="s">
        <v>121</v>
      </c>
      <c r="AL321" s="24" t="s">
        <v>90</v>
      </c>
      <c r="AM321" s="23">
        <v>42326</v>
      </c>
      <c r="AN321" s="28">
        <v>776250</v>
      </c>
      <c r="AO321" s="28">
        <f t="shared" si="4"/>
        <v>140606</v>
      </c>
      <c r="AP321" s="24" t="s">
        <v>2457</v>
      </c>
      <c r="AQ321" s="24" t="s">
        <v>700</v>
      </c>
      <c r="AR321" s="24" t="s">
        <v>823</v>
      </c>
      <c r="AS321" s="24"/>
      <c r="AT321" s="24" t="e">
        <v>#N/A</v>
      </c>
      <c r="AU321" s="24" t="e">
        <v>#N/A</v>
      </c>
      <c r="AV321" s="24" t="e">
        <v>#N/A</v>
      </c>
      <c r="AW321" s="24"/>
      <c r="AX321" s="24"/>
      <c r="AY321" s="24"/>
      <c r="AZ321" s="24"/>
      <c r="BA321" s="24"/>
      <c r="BB321" s="24"/>
      <c r="BC321" s="24"/>
      <c r="BD321" s="24">
        <v>0</v>
      </c>
      <c r="BE321" s="24">
        <v>0</v>
      </c>
      <c r="BF321" s="23">
        <v>42755</v>
      </c>
      <c r="BG321" s="23">
        <v>42773</v>
      </c>
      <c r="BH321" s="23">
        <v>42947</v>
      </c>
      <c r="BI321" s="26" t="s">
        <v>127</v>
      </c>
      <c r="BJ321" s="26" t="s">
        <v>232</v>
      </c>
      <c r="BK321" s="29">
        <v>0</v>
      </c>
      <c r="BL321" s="24" t="s">
        <v>129</v>
      </c>
      <c r="BM321" s="22" t="str">
        <f ca="1">+IF(Tabla1[[#This Row],[FECHA INGRESO]]&gt;=44986,IF((TODAY()-Tabla1[[#This Row],[FECHA INGRESO]])&gt;=50,"ALERTA","TODAVÍA FALTA"),"N/A")</f>
        <v>N/A</v>
      </c>
      <c r="BN321" s="7">
        <f>IFERROR((_xlfn.DAYS(Tabla1[[#This Row],[FECHA INGRESO]],Tabla1[[#This Row],[FECHA RETIRO]]))/30,"")</f>
        <v>-20.7</v>
      </c>
    </row>
    <row r="322" spans="1:66" ht="15" customHeight="1" x14ac:dyDescent="0.35">
      <c r="A322" s="31">
        <v>52382503</v>
      </c>
      <c r="B322" s="22" t="s">
        <v>2458</v>
      </c>
      <c r="C322" s="23">
        <v>42326</v>
      </c>
      <c r="D322" s="23" t="s">
        <v>188</v>
      </c>
      <c r="E322" s="23" t="s">
        <v>111</v>
      </c>
      <c r="F322" s="23" t="s">
        <v>70</v>
      </c>
      <c r="G322" s="24"/>
      <c r="H322" s="24">
        <v>24057744023</v>
      </c>
      <c r="I322" s="24" t="s">
        <v>95</v>
      </c>
      <c r="J322" s="24">
        <f>DATEDIF(Tabla1[[#This Row],[FECHA DE NACIMIENTO]],Tabla1[[#This Row],[FECHA ACTUAL]],"Y")</f>
        <v>45</v>
      </c>
      <c r="K322" s="24" t="s">
        <v>96</v>
      </c>
      <c r="L322" s="24" t="s">
        <v>234</v>
      </c>
      <c r="M322" s="24">
        <v>3</v>
      </c>
      <c r="N322" s="24">
        <v>3</v>
      </c>
      <c r="O322" s="24">
        <v>2</v>
      </c>
      <c r="P322" s="24" t="s">
        <v>101</v>
      </c>
      <c r="Q322" s="23">
        <v>28561</v>
      </c>
      <c r="R322" s="24" t="s">
        <v>76</v>
      </c>
      <c r="S322" s="25">
        <v>45119</v>
      </c>
      <c r="T322" s="24">
        <v>2329807</v>
      </c>
      <c r="U322" s="24" t="s">
        <v>2459</v>
      </c>
      <c r="V322" s="24" t="s">
        <v>2460</v>
      </c>
      <c r="W322" s="24" t="s">
        <v>2461</v>
      </c>
      <c r="X322" s="24" t="s">
        <v>2212</v>
      </c>
      <c r="Y322" s="24" t="s">
        <v>2462</v>
      </c>
      <c r="Z322" s="24" t="s">
        <v>82</v>
      </c>
      <c r="AA322" s="24">
        <v>3172331171</v>
      </c>
      <c r="AB322" s="24" t="s">
        <v>77</v>
      </c>
      <c r="AC322" s="24" t="s">
        <v>77</v>
      </c>
      <c r="AD322" s="24" t="s">
        <v>77</v>
      </c>
      <c r="AE322" s="26" t="s">
        <v>151</v>
      </c>
      <c r="AF322" s="26"/>
      <c r="AG322" s="26"/>
      <c r="AH322" s="27" t="s">
        <v>184</v>
      </c>
      <c r="AI322" s="27" t="s">
        <v>185</v>
      </c>
      <c r="AJ322" s="27" t="s">
        <v>185</v>
      </c>
      <c r="AK322" s="24" t="s">
        <v>121</v>
      </c>
      <c r="AL322" s="24"/>
      <c r="AM322" s="23">
        <v>42326</v>
      </c>
      <c r="AN322" s="28">
        <v>776250</v>
      </c>
      <c r="AO322" s="28">
        <f t="shared" si="4"/>
        <v>140606</v>
      </c>
      <c r="AP322" s="24" t="s">
        <v>2463</v>
      </c>
      <c r="AQ322" s="24"/>
      <c r="AR322" s="24"/>
      <c r="AS322" s="24"/>
      <c r="AT322" s="24" t="e">
        <v>#N/A</v>
      </c>
      <c r="AU322" s="24" t="e">
        <v>#N/A</v>
      </c>
      <c r="AV322" s="24" t="e">
        <v>#N/A</v>
      </c>
      <c r="AW322" s="24"/>
      <c r="AX322" s="24"/>
      <c r="AY322" s="24"/>
      <c r="AZ322" s="24" t="s">
        <v>2464</v>
      </c>
      <c r="BA322" s="24"/>
      <c r="BB322" s="24"/>
      <c r="BC322" s="24"/>
      <c r="BD322" s="24">
        <v>0</v>
      </c>
      <c r="BE322" s="24">
        <v>0</v>
      </c>
      <c r="BF322" s="23"/>
      <c r="BG322" s="23"/>
      <c r="BH322" s="23">
        <v>42441</v>
      </c>
      <c r="BI322" s="26"/>
      <c r="BJ322" s="26"/>
      <c r="BK322" s="29">
        <v>0</v>
      </c>
      <c r="BL322" s="24" t="s">
        <v>129</v>
      </c>
      <c r="BM322" s="22" t="str">
        <f ca="1">+IF(Tabla1[[#This Row],[FECHA INGRESO]]&gt;=44986,IF((TODAY()-Tabla1[[#This Row],[FECHA INGRESO]])&gt;=50,"ALERTA","TODAVÍA FALTA"),"N/A")</f>
        <v>N/A</v>
      </c>
      <c r="BN322" s="7">
        <f>IFERROR((_xlfn.DAYS(Tabla1[[#This Row],[FECHA INGRESO]],Tabla1[[#This Row],[FECHA RETIRO]]))/30,"")</f>
        <v>-3.8333333333333335</v>
      </c>
    </row>
    <row r="323" spans="1:66" ht="15" customHeight="1" x14ac:dyDescent="0.35">
      <c r="A323" s="31">
        <v>1026271609</v>
      </c>
      <c r="B323" s="22" t="s">
        <v>2465</v>
      </c>
      <c r="C323" s="23">
        <v>42326</v>
      </c>
      <c r="D323" s="23" t="s">
        <v>131</v>
      </c>
      <c r="E323" s="23" t="s">
        <v>111</v>
      </c>
      <c r="F323" s="23" t="s">
        <v>70</v>
      </c>
      <c r="G323" s="24"/>
      <c r="H323" s="24">
        <v>24057745110</v>
      </c>
      <c r="I323" s="24" t="s">
        <v>95</v>
      </c>
      <c r="J323" s="24">
        <f>DATEDIF(Tabla1[[#This Row],[FECHA DE NACIMIENTO]],Tabla1[[#This Row],[FECHA ACTUAL]],"Y")</f>
        <v>32</v>
      </c>
      <c r="K323" s="24" t="s">
        <v>73</v>
      </c>
      <c r="L323" s="24" t="s">
        <v>112</v>
      </c>
      <c r="M323" s="24" t="s">
        <v>77</v>
      </c>
      <c r="N323" s="24" t="s">
        <v>77</v>
      </c>
      <c r="O323" s="24">
        <v>2</v>
      </c>
      <c r="P323" s="24" t="s">
        <v>101</v>
      </c>
      <c r="Q323" s="23">
        <v>33241</v>
      </c>
      <c r="R323" s="24" t="s">
        <v>76</v>
      </c>
      <c r="S323" s="25">
        <v>45119</v>
      </c>
      <c r="T323" s="24">
        <v>2880538</v>
      </c>
      <c r="U323" s="24" t="s">
        <v>2466</v>
      </c>
      <c r="V323" s="24" t="e">
        <v>#N/A</v>
      </c>
      <c r="W323" s="24" t="s">
        <v>2467</v>
      </c>
      <c r="X323" s="24" t="s">
        <v>2212</v>
      </c>
      <c r="Y323" s="24" t="s">
        <v>2468</v>
      </c>
      <c r="Z323" s="24" t="s">
        <v>117</v>
      </c>
      <c r="AA323" s="24">
        <v>3203967354</v>
      </c>
      <c r="AB323" s="24" t="s">
        <v>77</v>
      </c>
      <c r="AC323" s="24" t="s">
        <v>77</v>
      </c>
      <c r="AD323" s="24" t="s">
        <v>77</v>
      </c>
      <c r="AE323" s="26" t="s">
        <v>84</v>
      </c>
      <c r="AF323" s="26"/>
      <c r="AG323" s="26"/>
      <c r="AH323" s="27" t="s">
        <v>1106</v>
      </c>
      <c r="AI323" s="27" t="s">
        <v>70</v>
      </c>
      <c r="AJ323" s="27" t="s">
        <v>70</v>
      </c>
      <c r="AK323" s="24" t="s">
        <v>121</v>
      </c>
      <c r="AL323" s="24"/>
      <c r="AM323" s="23">
        <v>42326</v>
      </c>
      <c r="AN323" s="28">
        <v>1552500</v>
      </c>
      <c r="AO323" s="28">
        <f t="shared" ref="AO323:AO386" si="5">IF(AN323&lt;=2*1160000,140606,0)</f>
        <v>140606</v>
      </c>
      <c r="AP323" s="24"/>
      <c r="AQ323" s="24"/>
      <c r="AR323" s="24"/>
      <c r="AS323" s="24"/>
      <c r="AT323" s="24" t="e">
        <v>#N/A</v>
      </c>
      <c r="AU323" s="24" t="e">
        <v>#N/A</v>
      </c>
      <c r="AV323" s="24" t="e">
        <v>#N/A</v>
      </c>
      <c r="AW323" s="24"/>
      <c r="AX323" s="24"/>
      <c r="AY323" s="24"/>
      <c r="AZ323" s="24"/>
      <c r="BA323" s="24"/>
      <c r="BB323" s="24"/>
      <c r="BC323" s="24"/>
      <c r="BD323" s="24">
        <v>0</v>
      </c>
      <c r="BE323" s="24">
        <v>1</v>
      </c>
      <c r="BF323" s="23"/>
      <c r="BG323" s="23"/>
      <c r="BH323" s="23">
        <v>42531</v>
      </c>
      <c r="BI323" s="26"/>
      <c r="BJ323" s="26"/>
      <c r="BK323" s="29">
        <v>0</v>
      </c>
      <c r="BL323" s="24" t="s">
        <v>129</v>
      </c>
      <c r="BM323" s="22" t="str">
        <f ca="1">+IF(Tabla1[[#This Row],[FECHA INGRESO]]&gt;=44986,IF((TODAY()-Tabla1[[#This Row],[FECHA INGRESO]])&gt;=50,"ALERTA","TODAVÍA FALTA"),"N/A")</f>
        <v>N/A</v>
      </c>
      <c r="BN323" s="7">
        <f>IFERROR((_xlfn.DAYS(Tabla1[[#This Row],[FECHA INGRESO]],Tabla1[[#This Row],[FECHA RETIRO]]))/30,"")</f>
        <v>-6.833333333333333</v>
      </c>
    </row>
    <row r="324" spans="1:66" ht="15" customHeight="1" x14ac:dyDescent="0.35">
      <c r="A324" s="32">
        <v>1023940449</v>
      </c>
      <c r="B324" s="22" t="s">
        <v>2469</v>
      </c>
      <c r="C324" s="23">
        <v>42331</v>
      </c>
      <c r="D324" s="23" t="s">
        <v>93</v>
      </c>
      <c r="E324" s="23" t="s">
        <v>111</v>
      </c>
      <c r="F324" s="23" t="s">
        <v>70</v>
      </c>
      <c r="G324" s="24"/>
      <c r="H324" s="24">
        <v>24057881698</v>
      </c>
      <c r="I324" s="24" t="s">
        <v>95</v>
      </c>
      <c r="J324" s="24">
        <f>DATEDIF(Tabla1[[#This Row],[FECHA DE NACIMIENTO]],Tabla1[[#This Row],[FECHA ACTUAL]],"Y")</f>
        <v>28</v>
      </c>
      <c r="K324" s="24" t="s">
        <v>73</v>
      </c>
      <c r="L324" s="24" t="s">
        <v>112</v>
      </c>
      <c r="M324" s="24">
        <v>1</v>
      </c>
      <c r="N324" s="24">
        <v>1</v>
      </c>
      <c r="O324" s="24">
        <v>2</v>
      </c>
      <c r="P324" s="24" t="s">
        <v>101</v>
      </c>
      <c r="Q324" s="23">
        <v>34750</v>
      </c>
      <c r="R324" s="24" t="s">
        <v>76</v>
      </c>
      <c r="S324" s="25">
        <v>45119</v>
      </c>
      <c r="T324" s="24">
        <v>2063100</v>
      </c>
      <c r="U324" s="24" t="s">
        <v>2470</v>
      </c>
      <c r="V324" s="24" t="s">
        <v>2471</v>
      </c>
      <c r="W324" s="24" t="s">
        <v>2472</v>
      </c>
      <c r="X324" s="24" t="s">
        <v>2473</v>
      </c>
      <c r="Y324" s="24" t="s">
        <v>2474</v>
      </c>
      <c r="Z324" s="24" t="s">
        <v>117</v>
      </c>
      <c r="AA324" s="24">
        <v>3132878725</v>
      </c>
      <c r="AB324" s="24" t="s">
        <v>77</v>
      </c>
      <c r="AC324" s="24" t="s">
        <v>77</v>
      </c>
      <c r="AD324" s="24" t="s">
        <v>77</v>
      </c>
      <c r="AE324" s="26" t="s">
        <v>183</v>
      </c>
      <c r="AF324" s="26"/>
      <c r="AG324" s="26"/>
      <c r="AH324" s="27" t="s">
        <v>184</v>
      </c>
      <c r="AI324" s="27" t="s">
        <v>2475</v>
      </c>
      <c r="AJ324" s="27" t="s">
        <v>2476</v>
      </c>
      <c r="AK324" s="24" t="s">
        <v>121</v>
      </c>
      <c r="AL324" s="24" t="s">
        <v>90</v>
      </c>
      <c r="AM324" s="23">
        <v>42331</v>
      </c>
      <c r="AN324" s="28">
        <v>776250</v>
      </c>
      <c r="AO324" s="28">
        <f t="shared" si="5"/>
        <v>140606</v>
      </c>
      <c r="AP324" s="24"/>
      <c r="AQ324" s="24" t="s">
        <v>1005</v>
      </c>
      <c r="AR324" s="24" t="s">
        <v>823</v>
      </c>
      <c r="AS324" s="24"/>
      <c r="AT324" s="24" t="e">
        <v>#N/A</v>
      </c>
      <c r="AU324" s="24" t="e">
        <v>#N/A</v>
      </c>
      <c r="AV324" s="24" t="e">
        <v>#N/A</v>
      </c>
      <c r="AW324" s="24"/>
      <c r="AX324" s="24"/>
      <c r="AY324" s="24"/>
      <c r="AZ324" s="24"/>
      <c r="BA324" s="24"/>
      <c r="BB324" s="24"/>
      <c r="BC324" s="24"/>
      <c r="BD324" s="24">
        <v>0</v>
      </c>
      <c r="BE324" s="24">
        <v>0</v>
      </c>
      <c r="BF324" s="23">
        <v>42730</v>
      </c>
      <c r="BG324" s="23">
        <v>42748</v>
      </c>
      <c r="BH324" s="23">
        <v>42892</v>
      </c>
      <c r="BI324" s="26" t="s">
        <v>127</v>
      </c>
      <c r="BJ324" s="26" t="s">
        <v>232</v>
      </c>
      <c r="BK324" s="29">
        <v>0</v>
      </c>
      <c r="BL324" s="24" t="s">
        <v>129</v>
      </c>
      <c r="BM324" s="22" t="str">
        <f ca="1">+IF(Tabla1[[#This Row],[FECHA INGRESO]]&gt;=44986,IF((TODAY()-Tabla1[[#This Row],[FECHA INGRESO]])&gt;=50,"ALERTA","TODAVÍA FALTA"),"N/A")</f>
        <v>N/A</v>
      </c>
      <c r="BN324" s="7">
        <f>IFERROR((_xlfn.DAYS(Tabla1[[#This Row],[FECHA INGRESO]],Tabla1[[#This Row],[FECHA RETIRO]]))/30,"")</f>
        <v>-18.7</v>
      </c>
    </row>
    <row r="325" spans="1:66" ht="15" customHeight="1" x14ac:dyDescent="0.35">
      <c r="A325" s="31">
        <v>1014185919</v>
      </c>
      <c r="B325" s="22" t="s">
        <v>2477</v>
      </c>
      <c r="C325" s="23">
        <v>42331</v>
      </c>
      <c r="D325" s="23" t="s">
        <v>266</v>
      </c>
      <c r="E325" s="23" t="s">
        <v>111</v>
      </c>
      <c r="F325" s="23" t="s">
        <v>70</v>
      </c>
      <c r="G325" s="24"/>
      <c r="H325" s="24">
        <v>24057842826</v>
      </c>
      <c r="I325" s="24" t="s">
        <v>72</v>
      </c>
      <c r="J325" s="24">
        <f>DATEDIF(Tabla1[[#This Row],[FECHA DE NACIMIENTO]],Tabla1[[#This Row],[FECHA ACTUAL]],"Y")</f>
        <v>36</v>
      </c>
      <c r="K325" s="24" t="s">
        <v>96</v>
      </c>
      <c r="L325" s="24" t="s">
        <v>112</v>
      </c>
      <c r="M325" s="24">
        <v>1</v>
      </c>
      <c r="N325" s="24">
        <v>1</v>
      </c>
      <c r="O325" s="24">
        <v>3</v>
      </c>
      <c r="P325" s="24" t="s">
        <v>101</v>
      </c>
      <c r="Q325" s="23">
        <v>31961</v>
      </c>
      <c r="R325" s="24" t="s">
        <v>76</v>
      </c>
      <c r="S325" s="25">
        <v>45119</v>
      </c>
      <c r="T325" s="24">
        <v>2511859</v>
      </c>
      <c r="U325" s="24" t="s">
        <v>2478</v>
      </c>
      <c r="V325" s="24" t="e">
        <v>#N/A</v>
      </c>
      <c r="W325" s="24" t="s">
        <v>2479</v>
      </c>
      <c r="X325" s="24" t="s">
        <v>2480</v>
      </c>
      <c r="Y325" s="24" t="s">
        <v>2481</v>
      </c>
      <c r="Z325" s="24" t="s">
        <v>285</v>
      </c>
      <c r="AA325" s="24">
        <v>3202232832</v>
      </c>
      <c r="AB325" s="24" t="s">
        <v>77</v>
      </c>
      <c r="AC325" s="24" t="s">
        <v>77</v>
      </c>
      <c r="AD325" s="24" t="s">
        <v>77</v>
      </c>
      <c r="AE325" s="26" t="s">
        <v>151</v>
      </c>
      <c r="AF325" s="26"/>
      <c r="AG325" s="26"/>
      <c r="AH325" s="27" t="s">
        <v>184</v>
      </c>
      <c r="AI325" s="27" t="s">
        <v>487</v>
      </c>
      <c r="AJ325" s="27" t="s">
        <v>487</v>
      </c>
      <c r="AK325" s="24" t="s">
        <v>121</v>
      </c>
      <c r="AL325" s="24"/>
      <c r="AM325" s="23">
        <v>42331</v>
      </c>
      <c r="AN325" s="28">
        <v>776250</v>
      </c>
      <c r="AO325" s="28">
        <f t="shared" si="5"/>
        <v>140606</v>
      </c>
      <c r="AP325" s="24" t="s">
        <v>2482</v>
      </c>
      <c r="AQ325" s="24"/>
      <c r="AR325" s="24"/>
      <c r="AS325" s="24"/>
      <c r="AT325" s="24">
        <v>87</v>
      </c>
      <c r="AU325" s="24" t="e">
        <v>#N/A</v>
      </c>
      <c r="AV325" s="24" t="e">
        <v>#N/A</v>
      </c>
      <c r="AW325" s="24"/>
      <c r="AX325" s="24"/>
      <c r="AY325" s="24" t="s">
        <v>2483</v>
      </c>
      <c r="AZ325" s="24" t="s">
        <v>2484</v>
      </c>
      <c r="BA325" s="24" t="s">
        <v>2485</v>
      </c>
      <c r="BB325" s="24"/>
      <c r="BC325" s="24"/>
      <c r="BD325" s="24">
        <v>0</v>
      </c>
      <c r="BE325" s="24">
        <v>1</v>
      </c>
      <c r="BF325" s="23"/>
      <c r="BG325" s="23"/>
      <c r="BH325" s="23">
        <v>42690</v>
      </c>
      <c r="BI325" s="26" t="s">
        <v>127</v>
      </c>
      <c r="BJ325" s="26" t="s">
        <v>2486</v>
      </c>
      <c r="BK325" s="29">
        <v>0</v>
      </c>
      <c r="BL325" s="24" t="s">
        <v>129</v>
      </c>
      <c r="BM325" s="22" t="str">
        <f ca="1">+IF(Tabla1[[#This Row],[FECHA INGRESO]]&gt;=44986,IF((TODAY()-Tabla1[[#This Row],[FECHA INGRESO]])&gt;=50,"ALERTA","TODAVÍA FALTA"),"N/A")</f>
        <v>N/A</v>
      </c>
      <c r="BN325" s="7">
        <f>IFERROR((_xlfn.DAYS(Tabla1[[#This Row],[FECHA INGRESO]],Tabla1[[#This Row],[FECHA RETIRO]]))/30,"")</f>
        <v>-11.966666666666667</v>
      </c>
    </row>
    <row r="326" spans="1:66" ht="15" customHeight="1" x14ac:dyDescent="0.35">
      <c r="A326" s="31">
        <v>1088007680</v>
      </c>
      <c r="B326" s="22" t="s">
        <v>2487</v>
      </c>
      <c r="C326" s="23">
        <v>42333</v>
      </c>
      <c r="D326" s="23" t="s">
        <v>384</v>
      </c>
      <c r="E326" s="23" t="s">
        <v>111</v>
      </c>
      <c r="F326" s="23" t="s">
        <v>70</v>
      </c>
      <c r="G326" s="24"/>
      <c r="H326" s="24">
        <v>24057970079</v>
      </c>
      <c r="I326" s="24" t="s">
        <v>95</v>
      </c>
      <c r="J326" s="24">
        <f>DATEDIF(Tabla1[[#This Row],[FECHA DE NACIMIENTO]],Tabla1[[#This Row],[FECHA ACTUAL]],"Y")</f>
        <v>32</v>
      </c>
      <c r="K326" s="24" t="s">
        <v>73</v>
      </c>
      <c r="L326" s="24" t="s">
        <v>112</v>
      </c>
      <c r="M326" s="24" t="s">
        <v>77</v>
      </c>
      <c r="N326" s="24" t="s">
        <v>77</v>
      </c>
      <c r="O326" s="24">
        <v>3</v>
      </c>
      <c r="P326" s="24" t="s">
        <v>101</v>
      </c>
      <c r="Q326" s="23">
        <v>33254</v>
      </c>
      <c r="R326" s="24" t="s">
        <v>2488</v>
      </c>
      <c r="S326" s="25">
        <v>45119</v>
      </c>
      <c r="T326" s="24">
        <v>3226717</v>
      </c>
      <c r="U326" s="24" t="s">
        <v>2489</v>
      </c>
      <c r="V326" s="24" t="e">
        <v>#N/A</v>
      </c>
      <c r="W326" s="24" t="s">
        <v>2490</v>
      </c>
      <c r="X326" s="24" t="s">
        <v>2491</v>
      </c>
      <c r="Y326" s="24" t="s">
        <v>2492</v>
      </c>
      <c r="Z326" s="24" t="s">
        <v>117</v>
      </c>
      <c r="AA326" s="24">
        <v>3148879133</v>
      </c>
      <c r="AB326" s="24" t="s">
        <v>77</v>
      </c>
      <c r="AC326" s="24" t="s">
        <v>77</v>
      </c>
      <c r="AD326" s="24" t="s">
        <v>77</v>
      </c>
      <c r="AE326" s="26" t="s">
        <v>84</v>
      </c>
      <c r="AF326" s="26"/>
      <c r="AG326" s="26"/>
      <c r="AH326" s="27" t="s">
        <v>1106</v>
      </c>
      <c r="AI326" s="27" t="s">
        <v>2493</v>
      </c>
      <c r="AJ326" s="27" t="s">
        <v>2493</v>
      </c>
      <c r="AK326" s="24" t="s">
        <v>121</v>
      </c>
      <c r="AL326" s="24"/>
      <c r="AM326" s="23">
        <v>42333</v>
      </c>
      <c r="AN326" s="28">
        <v>1552500</v>
      </c>
      <c r="AO326" s="28">
        <f t="shared" si="5"/>
        <v>140606</v>
      </c>
      <c r="AP326" s="24"/>
      <c r="AQ326" s="24"/>
      <c r="AR326" s="24"/>
      <c r="AS326" s="24"/>
      <c r="AT326" s="24" t="e">
        <v>#N/A</v>
      </c>
      <c r="AU326" s="24" t="e">
        <v>#N/A</v>
      </c>
      <c r="AV326" s="24" t="e">
        <v>#N/A</v>
      </c>
      <c r="AW326" s="24"/>
      <c r="AX326" s="24"/>
      <c r="AY326" s="24"/>
      <c r="AZ326" s="24"/>
      <c r="BA326" s="24"/>
      <c r="BB326" s="24"/>
      <c r="BC326" s="24"/>
      <c r="BD326" s="24">
        <v>0</v>
      </c>
      <c r="BE326" s="24">
        <v>0</v>
      </c>
      <c r="BF326" s="23"/>
      <c r="BG326" s="23"/>
      <c r="BH326" s="23">
        <v>42538</v>
      </c>
      <c r="BI326" s="26"/>
      <c r="BJ326" s="26"/>
      <c r="BK326" s="29">
        <v>0</v>
      </c>
      <c r="BL326" s="24" t="s">
        <v>129</v>
      </c>
      <c r="BM326" s="22" t="str">
        <f ca="1">+IF(Tabla1[[#This Row],[FECHA INGRESO]]&gt;=44986,IF((TODAY()-Tabla1[[#This Row],[FECHA INGRESO]])&gt;=50,"ALERTA","TODAVÍA FALTA"),"N/A")</f>
        <v>N/A</v>
      </c>
      <c r="BN326" s="7">
        <f>IFERROR((_xlfn.DAYS(Tabla1[[#This Row],[FECHA INGRESO]],Tabla1[[#This Row],[FECHA RETIRO]]))/30,"")</f>
        <v>-6.833333333333333</v>
      </c>
    </row>
    <row r="327" spans="1:66" x14ac:dyDescent="0.35">
      <c r="A327" s="31">
        <v>1010221283</v>
      </c>
      <c r="B327" s="22" t="s">
        <v>2494</v>
      </c>
      <c r="C327" s="23">
        <v>42339</v>
      </c>
      <c r="D327" s="23" t="s">
        <v>93</v>
      </c>
      <c r="E327" s="23" t="s">
        <v>111</v>
      </c>
      <c r="F327" s="23" t="s">
        <v>70</v>
      </c>
      <c r="G327" s="24"/>
      <c r="H327" s="24">
        <v>24038671319</v>
      </c>
      <c r="I327" s="24" t="s">
        <v>95</v>
      </c>
      <c r="J327" s="24">
        <f>DATEDIF(Tabla1[[#This Row],[FECHA DE NACIMIENTO]],Tabla1[[#This Row],[FECHA ACTUAL]],"Y")</f>
        <v>28</v>
      </c>
      <c r="K327" s="24" t="s">
        <v>73</v>
      </c>
      <c r="L327" s="24" t="s">
        <v>112</v>
      </c>
      <c r="M327" s="24">
        <v>1</v>
      </c>
      <c r="N327" s="24">
        <v>1</v>
      </c>
      <c r="O327" s="24">
        <v>2</v>
      </c>
      <c r="P327" s="24" t="s">
        <v>101</v>
      </c>
      <c r="Q327" s="23">
        <v>34782</v>
      </c>
      <c r="R327" s="24" t="s">
        <v>76</v>
      </c>
      <c r="S327" s="25">
        <v>45119</v>
      </c>
      <c r="T327" s="24">
        <v>3031555</v>
      </c>
      <c r="U327" s="24" t="s">
        <v>2495</v>
      </c>
      <c r="V327" s="24" t="e">
        <v>#N/A</v>
      </c>
      <c r="W327" s="24" t="s">
        <v>2496</v>
      </c>
      <c r="X327" s="24" t="s">
        <v>2497</v>
      </c>
      <c r="Y327" s="24" t="s">
        <v>2498</v>
      </c>
      <c r="Z327" s="24" t="s">
        <v>2499</v>
      </c>
      <c r="AA327" s="24">
        <v>3007190057</v>
      </c>
      <c r="AB327" s="24" t="s">
        <v>77</v>
      </c>
      <c r="AC327" s="24" t="s">
        <v>77</v>
      </c>
      <c r="AD327" s="24" t="s">
        <v>77</v>
      </c>
      <c r="AE327" s="26" t="s">
        <v>183</v>
      </c>
      <c r="AF327" s="26"/>
      <c r="AG327" s="26"/>
      <c r="AH327" s="27" t="s">
        <v>184</v>
      </c>
      <c r="AI327" s="27" t="s">
        <v>1857</v>
      </c>
      <c r="AJ327" s="27" t="s">
        <v>1857</v>
      </c>
      <c r="AK327" s="24" t="s">
        <v>121</v>
      </c>
      <c r="AL327" s="24" t="s">
        <v>90</v>
      </c>
      <c r="AM327" s="23">
        <v>42339</v>
      </c>
      <c r="AN327" s="28">
        <v>776250</v>
      </c>
      <c r="AO327" s="28">
        <f t="shared" si="5"/>
        <v>140606</v>
      </c>
      <c r="AP327" s="24"/>
      <c r="AQ327" s="24" t="s">
        <v>412</v>
      </c>
      <c r="AR327" s="24" t="s">
        <v>1718</v>
      </c>
      <c r="AS327" s="24"/>
      <c r="AT327" s="24" t="e">
        <v>#N/A</v>
      </c>
      <c r="AU327" s="24" t="e">
        <v>#N/A</v>
      </c>
      <c r="AV327" s="24" t="e">
        <v>#N/A</v>
      </c>
      <c r="AW327" s="24"/>
      <c r="AX327" s="24"/>
      <c r="AY327" s="24" t="s">
        <v>2500</v>
      </c>
      <c r="AZ327" s="24"/>
      <c r="BA327" s="24"/>
      <c r="BB327" s="24"/>
      <c r="BC327" s="24"/>
      <c r="BD327" s="24">
        <v>0</v>
      </c>
      <c r="BE327" s="24">
        <v>0</v>
      </c>
      <c r="BF327" s="23">
        <v>42713</v>
      </c>
      <c r="BG327" s="23">
        <v>42731</v>
      </c>
      <c r="BH327" s="23">
        <v>42917</v>
      </c>
      <c r="BI327" s="26" t="s">
        <v>127</v>
      </c>
      <c r="BJ327" s="26" t="s">
        <v>232</v>
      </c>
      <c r="BK327" s="29">
        <v>0</v>
      </c>
      <c r="BL327" s="24" t="s">
        <v>129</v>
      </c>
      <c r="BM327" s="22" t="str">
        <f ca="1">+IF(Tabla1[[#This Row],[FECHA INGRESO]]&gt;=44986,IF((TODAY()-Tabla1[[#This Row],[FECHA INGRESO]])&gt;=50,"ALERTA","TODAVÍA FALTA"),"N/A")</f>
        <v>N/A</v>
      </c>
      <c r="BN327" s="7">
        <f>IFERROR((_xlfn.DAYS(Tabla1[[#This Row],[FECHA INGRESO]],Tabla1[[#This Row],[FECHA RETIRO]]))/30,"")</f>
        <v>-19.266666666666666</v>
      </c>
    </row>
    <row r="328" spans="1:66" ht="15" customHeight="1" x14ac:dyDescent="0.35">
      <c r="A328" s="31">
        <v>1026563622</v>
      </c>
      <c r="B328" s="22" t="s">
        <v>2501</v>
      </c>
      <c r="C328" s="23">
        <v>42339</v>
      </c>
      <c r="D328" s="23" t="s">
        <v>157</v>
      </c>
      <c r="E328" s="24" t="s">
        <v>94</v>
      </c>
      <c r="F328" s="23" t="s">
        <v>70</v>
      </c>
      <c r="G328" s="24"/>
      <c r="H328" s="24"/>
      <c r="I328" s="24" t="s">
        <v>72</v>
      </c>
      <c r="J328" s="24">
        <f>DATEDIF(Tabla1[[#This Row],[FECHA DE NACIMIENTO]],Tabla1[[#This Row],[FECHA ACTUAL]],"Y")</f>
        <v>33</v>
      </c>
      <c r="K328" s="24" t="s">
        <v>96</v>
      </c>
      <c r="L328" s="24" t="s">
        <v>112</v>
      </c>
      <c r="M328" s="24" t="s">
        <v>77</v>
      </c>
      <c r="N328" s="24" t="s">
        <v>77</v>
      </c>
      <c r="O328" s="24">
        <v>2</v>
      </c>
      <c r="P328" s="24" t="s">
        <v>101</v>
      </c>
      <c r="Q328" s="23">
        <v>32892</v>
      </c>
      <c r="R328" s="24" t="s">
        <v>76</v>
      </c>
      <c r="S328" s="25">
        <v>45119</v>
      </c>
      <c r="T328" s="24">
        <v>3423471</v>
      </c>
      <c r="U328" s="24" t="s">
        <v>2502</v>
      </c>
      <c r="V328" s="24" t="e">
        <v>#N/A</v>
      </c>
      <c r="W328" s="24" t="s">
        <v>2503</v>
      </c>
      <c r="X328" s="24" t="s">
        <v>1023</v>
      </c>
      <c r="Y328" s="24" t="s">
        <v>2504</v>
      </c>
      <c r="Z328" s="24" t="s">
        <v>117</v>
      </c>
      <c r="AA328" s="24">
        <v>3112283798</v>
      </c>
      <c r="AB328" s="24" t="s">
        <v>77</v>
      </c>
      <c r="AC328" s="24" t="s">
        <v>77</v>
      </c>
      <c r="AD328" s="24" t="s">
        <v>77</v>
      </c>
      <c r="AE328" s="26" t="s">
        <v>102</v>
      </c>
      <c r="AF328" s="26"/>
      <c r="AG328" s="26"/>
      <c r="AH328" s="27" t="s">
        <v>184</v>
      </c>
      <c r="AI328" s="27" t="s">
        <v>120</v>
      </c>
      <c r="AJ328" s="27" t="s">
        <v>120</v>
      </c>
      <c r="AK328" s="24" t="s">
        <v>121</v>
      </c>
      <c r="AL328" s="24"/>
      <c r="AM328" s="23">
        <v>42339</v>
      </c>
      <c r="AN328" s="28">
        <v>724500</v>
      </c>
      <c r="AO328" s="28">
        <f t="shared" si="5"/>
        <v>140606</v>
      </c>
      <c r="AP328" s="24">
        <v>42422</v>
      </c>
      <c r="AQ328" s="24"/>
      <c r="AR328" s="24"/>
      <c r="AS328" s="24"/>
      <c r="AT328" s="24" t="e">
        <v>#N/A</v>
      </c>
      <c r="AU328" s="24" t="e">
        <v>#N/A</v>
      </c>
      <c r="AV328" s="24" t="e">
        <v>#N/A</v>
      </c>
      <c r="AW328" s="24"/>
      <c r="AX328" s="24"/>
      <c r="AY328" s="24" t="s">
        <v>2505</v>
      </c>
      <c r="AZ328" s="24"/>
      <c r="BA328" s="24"/>
      <c r="BB328" s="24"/>
      <c r="BC328" s="24"/>
      <c r="BD328" s="24">
        <v>0</v>
      </c>
      <c r="BE328" s="24">
        <v>1</v>
      </c>
      <c r="BF328" s="23"/>
      <c r="BG328" s="23"/>
      <c r="BH328" s="23">
        <v>42644</v>
      </c>
      <c r="BI328" s="26" t="s">
        <v>143</v>
      </c>
      <c r="BJ328" s="26" t="s">
        <v>2506</v>
      </c>
      <c r="BK328" s="29">
        <v>0</v>
      </c>
      <c r="BL328" s="24" t="s">
        <v>129</v>
      </c>
      <c r="BM328" s="22" t="str">
        <f ca="1">+IF(Tabla1[[#This Row],[FECHA INGRESO]]&gt;=44986,IF((TODAY()-Tabla1[[#This Row],[FECHA INGRESO]])&gt;=50,"ALERTA","TODAVÍA FALTA"),"N/A")</f>
        <v>N/A</v>
      </c>
      <c r="BN328" s="7">
        <f>IFERROR((_xlfn.DAYS(Tabla1[[#This Row],[FECHA INGRESO]],Tabla1[[#This Row],[FECHA RETIRO]]))/30,"")</f>
        <v>-10.166666666666666</v>
      </c>
    </row>
    <row r="329" spans="1:66" ht="15" customHeight="1" x14ac:dyDescent="0.35">
      <c r="A329" s="31">
        <v>1012422883</v>
      </c>
      <c r="B329" s="22" t="s">
        <v>2507</v>
      </c>
      <c r="C329" s="23">
        <v>42339</v>
      </c>
      <c r="D329" s="23" t="s">
        <v>188</v>
      </c>
      <c r="E329" s="23" t="s">
        <v>111</v>
      </c>
      <c r="F329" s="23" t="s">
        <v>70</v>
      </c>
      <c r="G329" s="24"/>
      <c r="H329" s="24">
        <v>24058093432</v>
      </c>
      <c r="I329" s="24" t="s">
        <v>95</v>
      </c>
      <c r="J329" s="24">
        <f>DATEDIF(Tabla1[[#This Row],[FECHA DE NACIMIENTO]],Tabla1[[#This Row],[FECHA ACTUAL]],"Y")</f>
        <v>28</v>
      </c>
      <c r="K329" s="24" t="s">
        <v>96</v>
      </c>
      <c r="L329" s="24" t="s">
        <v>112</v>
      </c>
      <c r="M329" s="24">
        <v>2</v>
      </c>
      <c r="N329" s="24">
        <v>2</v>
      </c>
      <c r="O329" s="24">
        <v>2</v>
      </c>
      <c r="P329" s="24" t="s">
        <v>101</v>
      </c>
      <c r="Q329" s="23">
        <v>34863</v>
      </c>
      <c r="R329" s="24" t="s">
        <v>76</v>
      </c>
      <c r="S329" s="25">
        <v>45119</v>
      </c>
      <c r="T329" s="24" t="s">
        <v>77</v>
      </c>
      <c r="U329" s="24" t="s">
        <v>2508</v>
      </c>
      <c r="V329" s="24" t="s">
        <v>2509</v>
      </c>
      <c r="W329" s="24" t="s">
        <v>2510</v>
      </c>
      <c r="X329" s="24" t="s">
        <v>1590</v>
      </c>
      <c r="Y329" s="24" t="s">
        <v>2511</v>
      </c>
      <c r="Z329" s="24" t="s">
        <v>117</v>
      </c>
      <c r="AA329" s="24">
        <v>3043637424</v>
      </c>
      <c r="AB329" s="24" t="s">
        <v>77</v>
      </c>
      <c r="AC329" s="24" t="s">
        <v>77</v>
      </c>
      <c r="AD329" s="24" t="s">
        <v>77</v>
      </c>
      <c r="AE329" s="26" t="s">
        <v>151</v>
      </c>
      <c r="AF329" s="26"/>
      <c r="AG329" s="26"/>
      <c r="AH329" s="27" t="s">
        <v>184</v>
      </c>
      <c r="AI329" s="27" t="s">
        <v>164</v>
      </c>
      <c r="AJ329" s="27" t="s">
        <v>164</v>
      </c>
      <c r="AK329" s="24" t="s">
        <v>121</v>
      </c>
      <c r="AL329" s="24"/>
      <c r="AM329" s="23">
        <v>42339</v>
      </c>
      <c r="AN329" s="28">
        <v>672750</v>
      </c>
      <c r="AO329" s="28">
        <f t="shared" si="5"/>
        <v>140606</v>
      </c>
      <c r="AP329" s="24"/>
      <c r="AQ329" s="24"/>
      <c r="AR329" s="24"/>
      <c r="AS329" s="24"/>
      <c r="AT329" s="24" t="e">
        <v>#N/A</v>
      </c>
      <c r="AU329" s="24" t="e">
        <v>#N/A</v>
      </c>
      <c r="AV329" s="24" t="e">
        <v>#N/A</v>
      </c>
      <c r="AW329" s="24"/>
      <c r="AX329" s="24"/>
      <c r="AY329" s="24"/>
      <c r="AZ329" s="24"/>
      <c r="BA329" s="24"/>
      <c r="BB329" s="24"/>
      <c r="BC329" s="24"/>
      <c r="BD329" s="24">
        <v>0</v>
      </c>
      <c r="BE329" s="24">
        <v>0</v>
      </c>
      <c r="BF329" s="23"/>
      <c r="BG329" s="23"/>
      <c r="BH329" s="23">
        <v>42401</v>
      </c>
      <c r="BI329" s="26"/>
      <c r="BJ329" s="26"/>
      <c r="BK329" s="29">
        <v>0</v>
      </c>
      <c r="BL329" s="24" t="s">
        <v>129</v>
      </c>
      <c r="BM329" s="22" t="str">
        <f ca="1">+IF(Tabla1[[#This Row],[FECHA INGRESO]]&gt;=44986,IF((TODAY()-Tabla1[[#This Row],[FECHA INGRESO]])&gt;=50,"ALERTA","TODAVÍA FALTA"),"N/A")</f>
        <v>N/A</v>
      </c>
      <c r="BN329" s="7">
        <f>IFERROR((_xlfn.DAYS(Tabla1[[#This Row],[FECHA INGRESO]],Tabla1[[#This Row],[FECHA RETIRO]]))/30,"")</f>
        <v>-2.0666666666666669</v>
      </c>
    </row>
    <row r="330" spans="1:66" ht="15" customHeight="1" x14ac:dyDescent="0.35">
      <c r="A330" s="21">
        <v>54259771</v>
      </c>
      <c r="B330" s="22" t="s">
        <v>2512</v>
      </c>
      <c r="C330" s="23">
        <v>42339</v>
      </c>
      <c r="D330" s="23" t="s">
        <v>188</v>
      </c>
      <c r="E330" s="24" t="s">
        <v>94</v>
      </c>
      <c r="F330" s="23" t="s">
        <v>70</v>
      </c>
      <c r="G330" s="24"/>
      <c r="H330" s="24">
        <v>24058085640</v>
      </c>
      <c r="I330" s="24" t="s">
        <v>95</v>
      </c>
      <c r="J330" s="24">
        <f>DATEDIF(Tabla1[[#This Row],[FECHA DE NACIMIENTO]],Tabla1[[#This Row],[FECHA ACTUAL]],"Y")</f>
        <v>50</v>
      </c>
      <c r="K330" s="24" t="s">
        <v>96</v>
      </c>
      <c r="L330" s="24" t="s">
        <v>234</v>
      </c>
      <c r="M330" s="24">
        <v>3</v>
      </c>
      <c r="N330" s="24">
        <v>3</v>
      </c>
      <c r="O330" s="24">
        <v>2</v>
      </c>
      <c r="P330" s="24" t="s">
        <v>101</v>
      </c>
      <c r="Q330" s="23">
        <v>26592</v>
      </c>
      <c r="R330" s="24" t="s">
        <v>76</v>
      </c>
      <c r="S330" s="25">
        <v>45119</v>
      </c>
      <c r="T330" s="24" t="s">
        <v>77</v>
      </c>
      <c r="U330" s="24">
        <v>3134055753</v>
      </c>
      <c r="V330" s="24" t="s">
        <v>2513</v>
      </c>
      <c r="W330" s="24" t="s">
        <v>2514</v>
      </c>
      <c r="X330" s="24" t="s">
        <v>2515</v>
      </c>
      <c r="Y330" s="24" t="s">
        <v>2516</v>
      </c>
      <c r="Z330" s="24" t="s">
        <v>150</v>
      </c>
      <c r="AA330" s="24">
        <v>3134764743</v>
      </c>
      <c r="AB330" s="24" t="s">
        <v>83</v>
      </c>
      <c r="AC330" s="24" t="s">
        <v>83</v>
      </c>
      <c r="AD330" s="24" t="e">
        <v>#REF!</v>
      </c>
      <c r="AE330" s="26" t="s">
        <v>151</v>
      </c>
      <c r="AF330" s="26"/>
      <c r="AG330" s="26">
        <v>0</v>
      </c>
      <c r="AH330" s="27" t="s">
        <v>955</v>
      </c>
      <c r="AI330" s="27" t="s">
        <v>120</v>
      </c>
      <c r="AJ330" s="27" t="s">
        <v>120</v>
      </c>
      <c r="AK330" s="24" t="s">
        <v>121</v>
      </c>
      <c r="AL330" s="24" t="s">
        <v>90</v>
      </c>
      <c r="AM330" s="23">
        <v>42339</v>
      </c>
      <c r="AN330" s="28">
        <v>1160000</v>
      </c>
      <c r="AO330" s="28">
        <f t="shared" si="5"/>
        <v>140606</v>
      </c>
      <c r="AP330" s="24" t="s">
        <v>2517</v>
      </c>
      <c r="AQ330" s="24" t="s">
        <v>823</v>
      </c>
      <c r="AR330" s="24" t="s">
        <v>532</v>
      </c>
      <c r="AS330" s="24">
        <v>4.45</v>
      </c>
      <c r="AT330" s="24">
        <v>77</v>
      </c>
      <c r="AU330" s="24">
        <v>61</v>
      </c>
      <c r="AV330" s="24">
        <v>82</v>
      </c>
      <c r="AW330" s="24">
        <v>84</v>
      </c>
      <c r="AX330" s="24">
        <v>0</v>
      </c>
      <c r="AY330" s="24">
        <v>0</v>
      </c>
      <c r="AZ330" s="24">
        <v>0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3" t="s">
        <v>1803</v>
      </c>
      <c r="BG330" s="23" t="s">
        <v>2518</v>
      </c>
      <c r="BH330" s="23" t="s">
        <v>75</v>
      </c>
      <c r="BI330" s="26">
        <v>0</v>
      </c>
      <c r="BJ330" s="26">
        <v>0</v>
      </c>
      <c r="BK330" s="29">
        <v>0</v>
      </c>
      <c r="BL330" s="24" t="s">
        <v>91</v>
      </c>
      <c r="BM330" s="22" t="str">
        <f ca="1">+IF(Tabla1[[#This Row],[FECHA INGRESO]]&gt;=44986,IF((TODAY()-Tabla1[[#This Row],[FECHA INGRESO]])&gt;=50,"ALERTA","TODAVÍA FALTA"),"N/A")</f>
        <v>N/A</v>
      </c>
      <c r="BN330" s="7" t="str">
        <f>IFERROR((_xlfn.DAYS(Tabla1[[#This Row],[FECHA INGRESO]],Tabla1[[#This Row],[FECHA RETIRO]]))/30,"")</f>
        <v/>
      </c>
    </row>
    <row r="331" spans="1:66" ht="15" customHeight="1" x14ac:dyDescent="0.35">
      <c r="A331" s="31">
        <v>52726527</v>
      </c>
      <c r="B331" s="22" t="s">
        <v>2519</v>
      </c>
      <c r="C331" s="23">
        <v>42341</v>
      </c>
      <c r="D331" s="23" t="s">
        <v>168</v>
      </c>
      <c r="E331" s="23" t="s">
        <v>110</v>
      </c>
      <c r="F331" s="23" t="s">
        <v>70</v>
      </c>
      <c r="G331" s="24"/>
      <c r="H331" s="24">
        <v>24058216800</v>
      </c>
      <c r="I331" s="24" t="s">
        <v>95</v>
      </c>
      <c r="J331" s="24">
        <f>DATEDIF(Tabla1[[#This Row],[FECHA DE NACIMIENTO]],Tabla1[[#This Row],[FECHA ACTUAL]],"Y")</f>
        <v>43</v>
      </c>
      <c r="K331" s="24" t="s">
        <v>96</v>
      </c>
      <c r="L331" s="24" t="s">
        <v>112</v>
      </c>
      <c r="M331" s="24">
        <v>1</v>
      </c>
      <c r="N331" s="24">
        <v>1</v>
      </c>
      <c r="O331" s="24">
        <v>2</v>
      </c>
      <c r="P331" s="24" t="s">
        <v>101</v>
      </c>
      <c r="Q331" s="23">
        <v>29376</v>
      </c>
      <c r="R331" s="24" t="s">
        <v>76</v>
      </c>
      <c r="S331" s="25">
        <v>45119</v>
      </c>
      <c r="T331" s="24" t="s">
        <v>77</v>
      </c>
      <c r="U331" s="24" t="s">
        <v>2520</v>
      </c>
      <c r="V331" s="24" t="s">
        <v>2521</v>
      </c>
      <c r="W331" s="24" t="s">
        <v>2522</v>
      </c>
      <c r="X331" s="24" t="s">
        <v>2523</v>
      </c>
      <c r="Y331" s="24" t="s">
        <v>2524</v>
      </c>
      <c r="Z331" s="24" t="s">
        <v>117</v>
      </c>
      <c r="AA331" s="24">
        <v>3108153820</v>
      </c>
      <c r="AB331" s="24" t="s">
        <v>77</v>
      </c>
      <c r="AC331" s="24" t="s">
        <v>77</v>
      </c>
      <c r="AD331" s="24" t="s">
        <v>77</v>
      </c>
      <c r="AE331" s="26" t="s">
        <v>151</v>
      </c>
      <c r="AF331" s="26"/>
      <c r="AG331" s="26"/>
      <c r="AH331" s="27" t="s">
        <v>184</v>
      </c>
      <c r="AI331" s="27" t="s">
        <v>530</v>
      </c>
      <c r="AJ331" s="27" t="s">
        <v>530</v>
      </c>
      <c r="AK331" s="24" t="s">
        <v>121</v>
      </c>
      <c r="AL331" s="24" t="s">
        <v>90</v>
      </c>
      <c r="AM331" s="23">
        <v>42341</v>
      </c>
      <c r="AN331" s="28">
        <v>776250</v>
      </c>
      <c r="AO331" s="28">
        <f t="shared" si="5"/>
        <v>140606</v>
      </c>
      <c r="AP331" s="24">
        <v>42466</v>
      </c>
      <c r="AQ331" s="24" t="s">
        <v>824</v>
      </c>
      <c r="AR331" s="24" t="s">
        <v>123</v>
      </c>
      <c r="AS331" s="24"/>
      <c r="AT331" s="24" t="e">
        <v>#N/A</v>
      </c>
      <c r="AU331" s="24" t="e">
        <v>#N/A</v>
      </c>
      <c r="AV331" s="24" t="e">
        <v>#N/A</v>
      </c>
      <c r="AW331" s="24"/>
      <c r="AX331" s="24"/>
      <c r="AY331" s="24" t="s">
        <v>2525</v>
      </c>
      <c r="AZ331" s="24" t="s">
        <v>2526</v>
      </c>
      <c r="BA331" s="24"/>
      <c r="BB331" s="24"/>
      <c r="BC331" s="24"/>
      <c r="BD331" s="24">
        <v>0</v>
      </c>
      <c r="BE331" s="24">
        <v>1</v>
      </c>
      <c r="BF331" s="23"/>
      <c r="BG331" s="23"/>
      <c r="BH331" s="23">
        <v>42826</v>
      </c>
      <c r="BI331" s="26" t="s">
        <v>127</v>
      </c>
      <c r="BJ331" s="26" t="s">
        <v>232</v>
      </c>
      <c r="BK331" s="29">
        <v>0</v>
      </c>
      <c r="BL331" s="24" t="s">
        <v>129</v>
      </c>
      <c r="BM331" s="22" t="str">
        <f ca="1">+IF(Tabla1[[#This Row],[FECHA INGRESO]]&gt;=44986,IF((TODAY()-Tabla1[[#This Row],[FECHA INGRESO]])&gt;=50,"ALERTA","TODAVÍA FALTA"),"N/A")</f>
        <v>N/A</v>
      </c>
      <c r="BN331" s="7">
        <f>IFERROR((_xlfn.DAYS(Tabla1[[#This Row],[FECHA INGRESO]],Tabla1[[#This Row],[FECHA RETIRO]]))/30,"")</f>
        <v>-16.166666666666668</v>
      </c>
    </row>
    <row r="332" spans="1:66" ht="15" customHeight="1" x14ac:dyDescent="0.35">
      <c r="A332" s="31">
        <v>1013580023</v>
      </c>
      <c r="B332" s="22" t="s">
        <v>2527</v>
      </c>
      <c r="C332" s="23">
        <v>42341</v>
      </c>
      <c r="D332" s="23" t="s">
        <v>93</v>
      </c>
      <c r="E332" s="24" t="s">
        <v>94</v>
      </c>
      <c r="F332" s="23" t="s">
        <v>70</v>
      </c>
      <c r="G332" s="24"/>
      <c r="H332" s="24">
        <v>24058204434</v>
      </c>
      <c r="I332" s="24" t="s">
        <v>72</v>
      </c>
      <c r="J332" s="24">
        <f>DATEDIF(Tabla1[[#This Row],[FECHA DE NACIMIENTO]],Tabla1[[#This Row],[FECHA ACTUAL]],"Y")</f>
        <v>37</v>
      </c>
      <c r="K332" s="24" t="s">
        <v>73</v>
      </c>
      <c r="L332" s="24" t="s">
        <v>74</v>
      </c>
      <c r="M332" s="24">
        <v>2</v>
      </c>
      <c r="N332" s="24">
        <v>2</v>
      </c>
      <c r="O332" s="24">
        <v>3</v>
      </c>
      <c r="P332" s="24" t="s">
        <v>101</v>
      </c>
      <c r="Q332" s="23">
        <v>31596</v>
      </c>
      <c r="R332" s="24" t="s">
        <v>76</v>
      </c>
      <c r="S332" s="25">
        <v>45119</v>
      </c>
      <c r="T332" s="24" t="s">
        <v>77</v>
      </c>
      <c r="U332" s="24" t="s">
        <v>2528</v>
      </c>
      <c r="V332" s="24" t="e">
        <v>#N/A</v>
      </c>
      <c r="W332" s="24" t="s">
        <v>2529</v>
      </c>
      <c r="X332" s="24" t="s">
        <v>865</v>
      </c>
      <c r="Y332" s="24" t="s">
        <v>2530</v>
      </c>
      <c r="Z332" s="24" t="s">
        <v>82</v>
      </c>
      <c r="AA332" s="24">
        <v>3014022468</v>
      </c>
      <c r="AB332" s="24" t="s">
        <v>77</v>
      </c>
      <c r="AC332" s="24" t="s">
        <v>77</v>
      </c>
      <c r="AD332" s="24" t="s">
        <v>77</v>
      </c>
      <c r="AE332" s="26" t="s">
        <v>102</v>
      </c>
      <c r="AF332" s="26"/>
      <c r="AG332" s="26"/>
      <c r="AH332" s="27" t="s">
        <v>184</v>
      </c>
      <c r="AI332" s="27" t="s">
        <v>185</v>
      </c>
      <c r="AJ332" s="27" t="s">
        <v>185</v>
      </c>
      <c r="AK332" s="24" t="s">
        <v>121</v>
      </c>
      <c r="AL332" s="24"/>
      <c r="AM332" s="23">
        <v>42341</v>
      </c>
      <c r="AN332" s="28">
        <v>776250</v>
      </c>
      <c r="AO332" s="28">
        <f t="shared" si="5"/>
        <v>140606</v>
      </c>
      <c r="AP332" s="24"/>
      <c r="AQ332" s="24"/>
      <c r="AR332" s="24"/>
      <c r="AS332" s="24"/>
      <c r="AT332" s="24" t="e">
        <v>#N/A</v>
      </c>
      <c r="AU332" s="24" t="e">
        <v>#N/A</v>
      </c>
      <c r="AV332" s="24" t="e">
        <v>#N/A</v>
      </c>
      <c r="AW332" s="24"/>
      <c r="AX332" s="24"/>
      <c r="AY332" s="24"/>
      <c r="AZ332" s="24"/>
      <c r="BA332" s="24"/>
      <c r="BB332" s="24"/>
      <c r="BC332" s="24"/>
      <c r="BD332" s="24">
        <v>0</v>
      </c>
      <c r="BE332" s="24">
        <v>0</v>
      </c>
      <c r="BF332" s="23"/>
      <c r="BG332" s="23"/>
      <c r="BH332" s="23">
        <v>42458</v>
      </c>
      <c r="BI332" s="26"/>
      <c r="BJ332" s="26"/>
      <c r="BK332" s="29">
        <v>0</v>
      </c>
      <c r="BL332" s="24" t="s">
        <v>129</v>
      </c>
      <c r="BM332" s="22" t="str">
        <f ca="1">+IF(Tabla1[[#This Row],[FECHA INGRESO]]&gt;=44986,IF((TODAY()-Tabla1[[#This Row],[FECHA INGRESO]])&gt;=50,"ALERTA","TODAVÍA FALTA"),"N/A")</f>
        <v>N/A</v>
      </c>
      <c r="BN332" s="7">
        <f>IFERROR((_xlfn.DAYS(Tabla1[[#This Row],[FECHA INGRESO]],Tabla1[[#This Row],[FECHA RETIRO]]))/30,"")</f>
        <v>-3.9</v>
      </c>
    </row>
    <row r="333" spans="1:66" ht="15" customHeight="1" x14ac:dyDescent="0.35">
      <c r="A333" s="31">
        <v>1118831320</v>
      </c>
      <c r="B333" s="22" t="s">
        <v>2531</v>
      </c>
      <c r="C333" s="23">
        <v>42373</v>
      </c>
      <c r="D333" s="23" t="s">
        <v>157</v>
      </c>
      <c r="E333" s="24" t="s">
        <v>69</v>
      </c>
      <c r="F333" s="23" t="s">
        <v>70</v>
      </c>
      <c r="G333" s="24"/>
      <c r="H333" s="24">
        <v>24058341636</v>
      </c>
      <c r="I333" s="24" t="s">
        <v>95</v>
      </c>
      <c r="J333" s="24">
        <f>DATEDIF(Tabla1[[#This Row],[FECHA DE NACIMIENTO]],Tabla1[[#This Row],[FECHA ACTUAL]],"Y")</f>
        <v>33</v>
      </c>
      <c r="K333" s="24" t="s">
        <v>73</v>
      </c>
      <c r="L333" s="24" t="s">
        <v>112</v>
      </c>
      <c r="M333" s="24" t="s">
        <v>77</v>
      </c>
      <c r="N333" s="24" t="s">
        <v>77</v>
      </c>
      <c r="O333" s="24">
        <v>2</v>
      </c>
      <c r="P333" s="24" t="s">
        <v>2532</v>
      </c>
      <c r="Q333" s="23">
        <v>32957</v>
      </c>
      <c r="R333" s="24" t="s">
        <v>1983</v>
      </c>
      <c r="S333" s="25">
        <v>45119</v>
      </c>
      <c r="T333" s="24">
        <v>3863150</v>
      </c>
      <c r="U333" s="24" t="s">
        <v>2533</v>
      </c>
      <c r="V333" s="24" t="e">
        <v>#N/A</v>
      </c>
      <c r="W333" s="24" t="s">
        <v>2534</v>
      </c>
      <c r="X333" s="24" t="s">
        <v>2535</v>
      </c>
      <c r="Y333" s="24" t="s">
        <v>2536</v>
      </c>
      <c r="Z333" s="24" t="s">
        <v>117</v>
      </c>
      <c r="AA333" s="24">
        <v>3008144288</v>
      </c>
      <c r="AB333" s="24" t="s">
        <v>77</v>
      </c>
      <c r="AC333" s="24" t="s">
        <v>77</v>
      </c>
      <c r="AD333" s="24" t="s">
        <v>77</v>
      </c>
      <c r="AE333" s="26" t="s">
        <v>84</v>
      </c>
      <c r="AF333" s="26"/>
      <c r="AG333" s="26"/>
      <c r="AH333" s="27" t="s">
        <v>1106</v>
      </c>
      <c r="AI333" s="27" t="s">
        <v>452</v>
      </c>
      <c r="AJ333" s="27" t="s">
        <v>452</v>
      </c>
      <c r="AK333" s="24" t="s">
        <v>121</v>
      </c>
      <c r="AL333" s="24" t="s">
        <v>90</v>
      </c>
      <c r="AM333" s="23">
        <v>42345</v>
      </c>
      <c r="AN333" s="28">
        <v>1645650</v>
      </c>
      <c r="AO333" s="28">
        <f t="shared" si="5"/>
        <v>140606</v>
      </c>
      <c r="AP333" s="24" t="s">
        <v>2537</v>
      </c>
      <c r="AQ333" s="24" t="s">
        <v>1418</v>
      </c>
      <c r="AR333" s="24" t="s">
        <v>155</v>
      </c>
      <c r="AS333" s="24"/>
      <c r="AT333" s="24" t="e">
        <v>#N/A</v>
      </c>
      <c r="AU333" s="24" t="e">
        <v>#N/A</v>
      </c>
      <c r="AV333" s="24" t="e">
        <v>#N/A</v>
      </c>
      <c r="AW333" s="24"/>
      <c r="AX333" s="24"/>
      <c r="AY333" s="24"/>
      <c r="AZ333" s="24"/>
      <c r="BA333" s="24"/>
      <c r="BB333" s="24"/>
      <c r="BC333" s="24"/>
      <c r="BD333" s="24">
        <v>0</v>
      </c>
      <c r="BE333" s="24">
        <v>0</v>
      </c>
      <c r="BF333" s="23" t="s">
        <v>2538</v>
      </c>
      <c r="BG333" s="23" t="s">
        <v>2539</v>
      </c>
      <c r="BH333" s="23">
        <v>43125</v>
      </c>
      <c r="BI333" s="26" t="s">
        <v>127</v>
      </c>
      <c r="BJ333" s="26" t="s">
        <v>337</v>
      </c>
      <c r="BK333" s="29">
        <v>46375</v>
      </c>
      <c r="BL333" s="24" t="s">
        <v>129</v>
      </c>
      <c r="BM333" s="22" t="str">
        <f ca="1">+IF(Tabla1[[#This Row],[FECHA INGRESO]]&gt;=44986,IF((TODAY()-Tabla1[[#This Row],[FECHA INGRESO]])&gt;=50,"ALERTA","TODAVÍA FALTA"),"N/A")</f>
        <v>N/A</v>
      </c>
      <c r="BN333" s="7">
        <f>IFERROR((_xlfn.DAYS(Tabla1[[#This Row],[FECHA INGRESO]],Tabla1[[#This Row],[FECHA RETIRO]]))/30,"")</f>
        <v>-26</v>
      </c>
    </row>
    <row r="334" spans="1:66" ht="15" customHeight="1" x14ac:dyDescent="0.35">
      <c r="A334" s="31">
        <v>52488315</v>
      </c>
      <c r="B334" s="22" t="s">
        <v>2540</v>
      </c>
      <c r="C334" s="23">
        <v>42347</v>
      </c>
      <c r="D334" s="23" t="s">
        <v>131</v>
      </c>
      <c r="E334" s="23" t="s">
        <v>111</v>
      </c>
      <c r="F334" s="23" t="s">
        <v>70</v>
      </c>
      <c r="G334" s="24"/>
      <c r="H334" s="24">
        <v>24058272639</v>
      </c>
      <c r="I334" s="24" t="s">
        <v>95</v>
      </c>
      <c r="J334" s="24">
        <f>DATEDIF(Tabla1[[#This Row],[FECHA DE NACIMIENTO]],Tabla1[[#This Row],[FECHA ACTUAL]],"Y")</f>
        <v>46</v>
      </c>
      <c r="K334" s="24" t="s">
        <v>73</v>
      </c>
      <c r="L334" s="24" t="s">
        <v>112</v>
      </c>
      <c r="M334" s="24">
        <v>2</v>
      </c>
      <c r="N334" s="24">
        <v>2</v>
      </c>
      <c r="O334" s="24">
        <v>2</v>
      </c>
      <c r="P334" s="24" t="s">
        <v>101</v>
      </c>
      <c r="Q334" s="23">
        <v>28256</v>
      </c>
      <c r="R334" s="24" t="s">
        <v>76</v>
      </c>
      <c r="S334" s="25">
        <v>45119</v>
      </c>
      <c r="T334" s="24" t="s">
        <v>77</v>
      </c>
      <c r="U334" s="24" t="s">
        <v>2541</v>
      </c>
      <c r="V334" s="24" t="e">
        <v>#N/A</v>
      </c>
      <c r="W334" s="24" t="s">
        <v>2542</v>
      </c>
      <c r="X334" s="24" t="s">
        <v>2543</v>
      </c>
      <c r="Y334" s="24" t="s">
        <v>2544</v>
      </c>
      <c r="Z334" s="24" t="s">
        <v>285</v>
      </c>
      <c r="AA334" s="24">
        <v>3165500317</v>
      </c>
      <c r="AB334" s="24" t="s">
        <v>77</v>
      </c>
      <c r="AC334" s="24" t="s">
        <v>77</v>
      </c>
      <c r="AD334" s="24" t="s">
        <v>77</v>
      </c>
      <c r="AE334" s="26" t="s">
        <v>183</v>
      </c>
      <c r="AF334" s="26"/>
      <c r="AG334" s="26"/>
      <c r="AH334" s="27" t="s">
        <v>184</v>
      </c>
      <c r="AI334" s="27" t="s">
        <v>164</v>
      </c>
      <c r="AJ334" s="27" t="s">
        <v>164</v>
      </c>
      <c r="AK334" s="24" t="s">
        <v>121</v>
      </c>
      <c r="AL334" s="24"/>
      <c r="AM334" s="23">
        <v>42347</v>
      </c>
      <c r="AN334" s="28">
        <v>672750</v>
      </c>
      <c r="AO334" s="28">
        <f t="shared" si="5"/>
        <v>140606</v>
      </c>
      <c r="AP334" s="24"/>
      <c r="AQ334" s="24"/>
      <c r="AR334" s="24"/>
      <c r="AS334" s="24"/>
      <c r="AT334" s="24" t="e">
        <v>#N/A</v>
      </c>
      <c r="AU334" s="24" t="e">
        <v>#N/A</v>
      </c>
      <c r="AV334" s="24" t="e">
        <v>#N/A</v>
      </c>
      <c r="AW334" s="24"/>
      <c r="AX334" s="24"/>
      <c r="AY334" s="24"/>
      <c r="AZ334" s="24"/>
      <c r="BA334" s="24"/>
      <c r="BB334" s="24"/>
      <c r="BC334" s="24"/>
      <c r="BD334" s="24">
        <v>0</v>
      </c>
      <c r="BE334" s="24">
        <v>0</v>
      </c>
      <c r="BF334" s="23"/>
      <c r="BG334" s="23"/>
      <c r="BH334" s="23">
        <v>42397</v>
      </c>
      <c r="BI334" s="26"/>
      <c r="BJ334" s="26"/>
      <c r="BK334" s="29">
        <v>0</v>
      </c>
      <c r="BL334" s="24" t="s">
        <v>129</v>
      </c>
      <c r="BM334" s="22" t="str">
        <f ca="1">+IF(Tabla1[[#This Row],[FECHA INGRESO]]&gt;=44986,IF((TODAY()-Tabla1[[#This Row],[FECHA INGRESO]])&gt;=50,"ALERTA","TODAVÍA FALTA"),"N/A")</f>
        <v>N/A</v>
      </c>
      <c r="BN334" s="7">
        <f>IFERROR((_xlfn.DAYS(Tabla1[[#This Row],[FECHA INGRESO]],Tabla1[[#This Row],[FECHA RETIRO]]))/30,"")</f>
        <v>-1.6666666666666667</v>
      </c>
    </row>
    <row r="335" spans="1:66" ht="15" customHeight="1" x14ac:dyDescent="0.35">
      <c r="A335" s="31">
        <v>1014258074</v>
      </c>
      <c r="B335" s="22" t="s">
        <v>2545</v>
      </c>
      <c r="C335" s="23">
        <v>42347</v>
      </c>
      <c r="D335" s="23" t="s">
        <v>93</v>
      </c>
      <c r="E335" s="24" t="s">
        <v>94</v>
      </c>
      <c r="F335" s="23" t="s">
        <v>70</v>
      </c>
      <c r="G335" s="24"/>
      <c r="H335" s="24">
        <v>24058273012</v>
      </c>
      <c r="I335" s="24" t="s">
        <v>72</v>
      </c>
      <c r="J335" s="24">
        <f>DATEDIF(Tabla1[[#This Row],[FECHA DE NACIMIENTO]],Tabla1[[#This Row],[FECHA ACTUAL]],"Y")</f>
        <v>28</v>
      </c>
      <c r="K335" s="24" t="s">
        <v>73</v>
      </c>
      <c r="L335" s="24" t="s">
        <v>112</v>
      </c>
      <c r="M335" s="24" t="s">
        <v>77</v>
      </c>
      <c r="N335" s="24" t="s">
        <v>77</v>
      </c>
      <c r="O335" s="24">
        <v>3</v>
      </c>
      <c r="P335" s="24" t="s">
        <v>101</v>
      </c>
      <c r="Q335" s="23">
        <v>34586</v>
      </c>
      <c r="R335" s="24" t="s">
        <v>76</v>
      </c>
      <c r="S335" s="25">
        <v>45119</v>
      </c>
      <c r="T335" s="24">
        <v>8035341</v>
      </c>
      <c r="U335" s="24" t="s">
        <v>2546</v>
      </c>
      <c r="V335" s="24" t="e">
        <v>#N/A</v>
      </c>
      <c r="W335" s="24" t="s">
        <v>2547</v>
      </c>
      <c r="X335" s="24" t="s">
        <v>2548</v>
      </c>
      <c r="Y335" s="24" t="s">
        <v>2549</v>
      </c>
      <c r="Z335" s="24" t="s">
        <v>285</v>
      </c>
      <c r="AA335" s="24">
        <v>3106963570</v>
      </c>
      <c r="AB335" s="24" t="s">
        <v>77</v>
      </c>
      <c r="AC335" s="24" t="s">
        <v>77</v>
      </c>
      <c r="AD335" s="24" t="s">
        <v>77</v>
      </c>
      <c r="AE335" s="26" t="s">
        <v>151</v>
      </c>
      <c r="AF335" s="26"/>
      <c r="AG335" s="26"/>
      <c r="AH335" s="27" t="s">
        <v>184</v>
      </c>
      <c r="AI335" s="27" t="s">
        <v>185</v>
      </c>
      <c r="AJ335" s="27" t="s">
        <v>185</v>
      </c>
      <c r="AK335" s="24" t="s">
        <v>121</v>
      </c>
      <c r="AL335" s="24"/>
      <c r="AM335" s="23">
        <v>42347</v>
      </c>
      <c r="AN335" s="28">
        <v>776250</v>
      </c>
      <c r="AO335" s="28">
        <f t="shared" si="5"/>
        <v>140606</v>
      </c>
      <c r="AP335" s="24"/>
      <c r="AQ335" s="24"/>
      <c r="AR335" s="24"/>
      <c r="AS335" s="24"/>
      <c r="AT335" s="24" t="e">
        <v>#N/A</v>
      </c>
      <c r="AU335" s="24" t="e">
        <v>#N/A</v>
      </c>
      <c r="AV335" s="24" t="e">
        <v>#N/A</v>
      </c>
      <c r="AW335" s="24"/>
      <c r="AX335" s="24"/>
      <c r="AY335" s="24"/>
      <c r="AZ335" s="24"/>
      <c r="BA335" s="24"/>
      <c r="BB335" s="24"/>
      <c r="BC335" s="24"/>
      <c r="BD335" s="24">
        <v>0</v>
      </c>
      <c r="BE335" s="24">
        <v>0</v>
      </c>
      <c r="BF335" s="23"/>
      <c r="BG335" s="23"/>
      <c r="BH335" s="23">
        <v>42350</v>
      </c>
      <c r="BI335" s="26"/>
      <c r="BJ335" s="26"/>
      <c r="BK335" s="29">
        <v>0</v>
      </c>
      <c r="BL335" s="24" t="s">
        <v>129</v>
      </c>
      <c r="BM335" s="22" t="str">
        <f ca="1">+IF(Tabla1[[#This Row],[FECHA INGRESO]]&gt;=44986,IF((TODAY()-Tabla1[[#This Row],[FECHA INGRESO]])&gt;=50,"ALERTA","TODAVÍA FALTA"),"N/A")</f>
        <v>N/A</v>
      </c>
      <c r="BN335" s="7">
        <f>IFERROR((_xlfn.DAYS(Tabla1[[#This Row],[FECHA INGRESO]],Tabla1[[#This Row],[FECHA RETIRO]]))/30,"")</f>
        <v>-0.1</v>
      </c>
    </row>
    <row r="336" spans="1:66" ht="15" customHeight="1" x14ac:dyDescent="0.35">
      <c r="A336" s="31">
        <v>1053341143</v>
      </c>
      <c r="B336" s="22" t="s">
        <v>2550</v>
      </c>
      <c r="C336" s="23">
        <v>42348</v>
      </c>
      <c r="D336" s="23" t="s">
        <v>384</v>
      </c>
      <c r="E336" s="23" t="s">
        <v>111</v>
      </c>
      <c r="F336" s="23" t="s">
        <v>70</v>
      </c>
      <c r="G336" s="24"/>
      <c r="H336" s="24">
        <v>24058440146</v>
      </c>
      <c r="I336" s="24" t="s">
        <v>95</v>
      </c>
      <c r="J336" s="24">
        <f>DATEDIF(Tabla1[[#This Row],[FECHA DE NACIMIENTO]],Tabla1[[#This Row],[FECHA ACTUAL]],"Y")</f>
        <v>30</v>
      </c>
      <c r="K336" s="24" t="s">
        <v>73</v>
      </c>
      <c r="L336" s="24" t="s">
        <v>112</v>
      </c>
      <c r="M336" s="24" t="s">
        <v>77</v>
      </c>
      <c r="N336" s="24" t="s">
        <v>77</v>
      </c>
      <c r="O336" s="24">
        <v>4</v>
      </c>
      <c r="P336" s="24" t="s">
        <v>101</v>
      </c>
      <c r="Q336" s="23">
        <v>34083</v>
      </c>
      <c r="R336" s="24" t="s">
        <v>2551</v>
      </c>
      <c r="S336" s="25">
        <v>45119</v>
      </c>
      <c r="T336" s="24">
        <v>3155588</v>
      </c>
      <c r="U336" s="24" t="s">
        <v>2552</v>
      </c>
      <c r="V336" s="24" t="s">
        <v>2553</v>
      </c>
      <c r="W336" s="24" t="s">
        <v>2554</v>
      </c>
      <c r="X336" s="24" t="s">
        <v>2555</v>
      </c>
      <c r="Y336" s="24" t="s">
        <v>2556</v>
      </c>
      <c r="Z336" s="24" t="s">
        <v>1597</v>
      </c>
      <c r="AA336" s="24">
        <v>3045241486</v>
      </c>
      <c r="AB336" s="24" t="s">
        <v>77</v>
      </c>
      <c r="AC336" s="24" t="s">
        <v>77</v>
      </c>
      <c r="AD336" s="24" t="s">
        <v>77</v>
      </c>
      <c r="AE336" s="26" t="s">
        <v>102</v>
      </c>
      <c r="AF336" s="26"/>
      <c r="AG336" s="26"/>
      <c r="AH336" s="27" t="s">
        <v>2557</v>
      </c>
      <c r="AI336" s="27" t="s">
        <v>815</v>
      </c>
      <c r="AJ336" s="27" t="s">
        <v>815</v>
      </c>
      <c r="AK336" s="24" t="s">
        <v>121</v>
      </c>
      <c r="AL336" s="24" t="s">
        <v>90</v>
      </c>
      <c r="AM336" s="23">
        <v>42348</v>
      </c>
      <c r="AN336" s="28">
        <v>1552500</v>
      </c>
      <c r="AO336" s="28">
        <f t="shared" si="5"/>
        <v>140606</v>
      </c>
      <c r="AP336" s="24"/>
      <c r="AQ336" s="24"/>
      <c r="AR336" s="24" t="s">
        <v>400</v>
      </c>
      <c r="AS336" s="24"/>
      <c r="AT336" s="24" t="e">
        <v>#N/A</v>
      </c>
      <c r="AU336" s="24" t="e">
        <v>#N/A</v>
      </c>
      <c r="AV336" s="24" t="e">
        <v>#N/A</v>
      </c>
      <c r="AW336" s="24"/>
      <c r="AX336" s="24"/>
      <c r="AY336" s="24"/>
      <c r="AZ336" s="24"/>
      <c r="BA336" s="24"/>
      <c r="BB336" s="24"/>
      <c r="BC336" s="24"/>
      <c r="BD336" s="24">
        <v>0</v>
      </c>
      <c r="BE336" s="24">
        <v>0</v>
      </c>
      <c r="BF336" s="23">
        <v>42747</v>
      </c>
      <c r="BG336" s="23">
        <v>42768</v>
      </c>
      <c r="BH336" s="23">
        <v>43038</v>
      </c>
      <c r="BI336" s="26" t="s">
        <v>143</v>
      </c>
      <c r="BJ336" s="26" t="s">
        <v>199</v>
      </c>
      <c r="BK336" s="29">
        <v>699934</v>
      </c>
      <c r="BL336" s="24" t="s">
        <v>129</v>
      </c>
      <c r="BM336" s="22" t="str">
        <f ca="1">+IF(Tabla1[[#This Row],[FECHA INGRESO]]&gt;=44986,IF((TODAY()-Tabla1[[#This Row],[FECHA INGRESO]])&gt;=50,"ALERTA","TODAVÍA FALTA"),"N/A")</f>
        <v>N/A</v>
      </c>
      <c r="BN336" s="7">
        <f>IFERROR((_xlfn.DAYS(Tabla1[[#This Row],[FECHA INGRESO]],Tabla1[[#This Row],[FECHA RETIRO]]))/30,"")</f>
        <v>-23</v>
      </c>
    </row>
    <row r="337" spans="1:66" ht="15" customHeight="1" x14ac:dyDescent="0.35">
      <c r="A337" s="31">
        <v>52887152</v>
      </c>
      <c r="B337" s="22" t="s">
        <v>2558</v>
      </c>
      <c r="C337" s="23">
        <v>42348</v>
      </c>
      <c r="D337" s="23" t="s">
        <v>188</v>
      </c>
      <c r="E337" s="24" t="s">
        <v>94</v>
      </c>
      <c r="F337" s="23" t="s">
        <v>70</v>
      </c>
      <c r="G337" s="24"/>
      <c r="H337" s="24">
        <v>24058440191</v>
      </c>
      <c r="I337" s="24" t="s">
        <v>95</v>
      </c>
      <c r="J337" s="24">
        <f>DATEDIF(Tabla1[[#This Row],[FECHA DE NACIMIENTO]],Tabla1[[#This Row],[FECHA ACTUAL]],"Y")</f>
        <v>41</v>
      </c>
      <c r="K337" s="24" t="s">
        <v>96</v>
      </c>
      <c r="L337" s="24" t="s">
        <v>74</v>
      </c>
      <c r="M337" s="24" t="s">
        <v>77</v>
      </c>
      <c r="N337" s="24" t="s">
        <v>77</v>
      </c>
      <c r="O337" s="24">
        <v>2</v>
      </c>
      <c r="P337" s="24" t="s">
        <v>101</v>
      </c>
      <c r="Q337" s="23">
        <v>29953</v>
      </c>
      <c r="R337" s="24" t="s">
        <v>76</v>
      </c>
      <c r="S337" s="25">
        <v>45119</v>
      </c>
      <c r="T337" s="24">
        <v>2077555</v>
      </c>
      <c r="U337" s="24" t="s">
        <v>2559</v>
      </c>
      <c r="V337" s="24" t="e">
        <v>#N/A</v>
      </c>
      <c r="W337" s="24" t="s">
        <v>2560</v>
      </c>
      <c r="X337" s="24" t="s">
        <v>2561</v>
      </c>
      <c r="Y337" s="24" t="s">
        <v>2562</v>
      </c>
      <c r="Z337" s="24" t="s">
        <v>82</v>
      </c>
      <c r="AA337" s="24">
        <v>3016395295</v>
      </c>
      <c r="AB337" s="24" t="s">
        <v>77</v>
      </c>
      <c r="AC337" s="24" t="s">
        <v>77</v>
      </c>
      <c r="AD337" s="24" t="s">
        <v>77</v>
      </c>
      <c r="AE337" s="26" t="s">
        <v>84</v>
      </c>
      <c r="AF337" s="26"/>
      <c r="AG337" s="26"/>
      <c r="AH337" s="27" t="s">
        <v>119</v>
      </c>
      <c r="AI337" s="27" t="s">
        <v>1201</v>
      </c>
      <c r="AJ337" s="27" t="s">
        <v>1201</v>
      </c>
      <c r="AK337" s="24" t="s">
        <v>121</v>
      </c>
      <c r="AL337" s="24"/>
      <c r="AM337" s="23">
        <v>42348</v>
      </c>
      <c r="AN337" s="28">
        <v>2070000</v>
      </c>
      <c r="AO337" s="28">
        <f t="shared" si="5"/>
        <v>140606</v>
      </c>
      <c r="AP337" s="24"/>
      <c r="AQ337" s="24"/>
      <c r="AR337" s="24"/>
      <c r="AS337" s="24"/>
      <c r="AT337" s="24" t="e">
        <v>#N/A</v>
      </c>
      <c r="AU337" s="24" t="e">
        <v>#N/A</v>
      </c>
      <c r="AV337" s="24" t="e">
        <v>#N/A</v>
      </c>
      <c r="AW337" s="24"/>
      <c r="AX337" s="24"/>
      <c r="AY337" s="24"/>
      <c r="AZ337" s="24"/>
      <c r="BA337" s="24"/>
      <c r="BB337" s="24"/>
      <c r="BC337" s="24"/>
      <c r="BD337" s="24">
        <v>0</v>
      </c>
      <c r="BE337" s="24">
        <v>0</v>
      </c>
      <c r="BF337" s="23"/>
      <c r="BG337" s="23"/>
      <c r="BH337" s="23">
        <v>42482</v>
      </c>
      <c r="BI337" s="26"/>
      <c r="BJ337" s="26"/>
      <c r="BK337" s="29">
        <v>0</v>
      </c>
      <c r="BL337" s="24" t="s">
        <v>129</v>
      </c>
      <c r="BM337" s="22" t="str">
        <f ca="1">+IF(Tabla1[[#This Row],[FECHA INGRESO]]&gt;=44986,IF((TODAY()-Tabla1[[#This Row],[FECHA INGRESO]])&gt;=50,"ALERTA","TODAVÍA FALTA"),"N/A")</f>
        <v>N/A</v>
      </c>
      <c r="BN337" s="7">
        <f>IFERROR((_xlfn.DAYS(Tabla1[[#This Row],[FECHA INGRESO]],Tabla1[[#This Row],[FECHA RETIRO]]))/30,"")</f>
        <v>-4.4666666666666668</v>
      </c>
    </row>
    <row r="338" spans="1:66" ht="15" customHeight="1" x14ac:dyDescent="0.35">
      <c r="A338" s="31">
        <v>1018456202</v>
      </c>
      <c r="B338" s="22" t="s">
        <v>2563</v>
      </c>
      <c r="C338" s="23">
        <v>42349</v>
      </c>
      <c r="D338" s="23" t="s">
        <v>266</v>
      </c>
      <c r="E338" s="24" t="s">
        <v>94</v>
      </c>
      <c r="F338" s="23" t="s">
        <v>70</v>
      </c>
      <c r="G338" s="24"/>
      <c r="H338" s="24">
        <v>24058461439</v>
      </c>
      <c r="I338" s="24" t="s">
        <v>95</v>
      </c>
      <c r="J338" s="24">
        <f>DATEDIF(Tabla1[[#This Row],[FECHA DE NACIMIENTO]],Tabla1[[#This Row],[FECHA ACTUAL]],"Y")</f>
        <v>30</v>
      </c>
      <c r="K338" s="24" t="s">
        <v>73</v>
      </c>
      <c r="L338" s="24" t="s">
        <v>112</v>
      </c>
      <c r="M338" s="24" t="s">
        <v>77</v>
      </c>
      <c r="N338" s="24" t="s">
        <v>77</v>
      </c>
      <c r="O338" s="24">
        <v>2</v>
      </c>
      <c r="P338" s="24" t="s">
        <v>101</v>
      </c>
      <c r="Q338" s="23">
        <v>33955</v>
      </c>
      <c r="R338" s="24" t="s">
        <v>76</v>
      </c>
      <c r="S338" s="25">
        <v>45119</v>
      </c>
      <c r="T338" s="24">
        <v>7409587</v>
      </c>
      <c r="U338" s="24" t="s">
        <v>2564</v>
      </c>
      <c r="V338" s="24" t="s">
        <v>2565</v>
      </c>
      <c r="W338" s="24" t="s">
        <v>2566</v>
      </c>
      <c r="X338" s="24" t="s">
        <v>343</v>
      </c>
      <c r="Y338" s="24" t="s">
        <v>2567</v>
      </c>
      <c r="Z338" s="24" t="s">
        <v>117</v>
      </c>
      <c r="AA338" s="24">
        <v>3102087011</v>
      </c>
      <c r="AB338" s="24" t="s">
        <v>77</v>
      </c>
      <c r="AC338" s="24" t="s">
        <v>77</v>
      </c>
      <c r="AD338" s="24" t="s">
        <v>77</v>
      </c>
      <c r="AE338" s="26" t="s">
        <v>102</v>
      </c>
      <c r="AF338" s="26"/>
      <c r="AG338" s="26"/>
      <c r="AH338" s="27" t="s">
        <v>2568</v>
      </c>
      <c r="AI338" s="27" t="s">
        <v>1201</v>
      </c>
      <c r="AJ338" s="27" t="s">
        <v>1201</v>
      </c>
      <c r="AK338" s="24" t="s">
        <v>121</v>
      </c>
      <c r="AL338" s="24"/>
      <c r="AM338" s="23">
        <v>42349</v>
      </c>
      <c r="AN338" s="28">
        <v>1086750</v>
      </c>
      <c r="AO338" s="28">
        <f t="shared" si="5"/>
        <v>140606</v>
      </c>
      <c r="AP338" s="24"/>
      <c r="AQ338" s="24"/>
      <c r="AR338" s="24"/>
      <c r="AS338" s="24"/>
      <c r="AT338" s="24" t="e">
        <v>#N/A</v>
      </c>
      <c r="AU338" s="24" t="e">
        <v>#N/A</v>
      </c>
      <c r="AV338" s="24" t="e">
        <v>#N/A</v>
      </c>
      <c r="AW338" s="24"/>
      <c r="AX338" s="24"/>
      <c r="AY338" s="24"/>
      <c r="AZ338" s="24"/>
      <c r="BA338" s="24"/>
      <c r="BB338" s="24"/>
      <c r="BC338" s="24"/>
      <c r="BD338" s="24">
        <v>0</v>
      </c>
      <c r="BE338" s="24">
        <v>0</v>
      </c>
      <c r="BF338" s="23"/>
      <c r="BG338" s="23"/>
      <c r="BH338" s="23">
        <v>42482</v>
      </c>
      <c r="BI338" s="26"/>
      <c r="BJ338" s="26"/>
      <c r="BK338" s="29">
        <v>0</v>
      </c>
      <c r="BL338" s="24" t="s">
        <v>129</v>
      </c>
      <c r="BM338" s="22" t="str">
        <f ca="1">+IF(Tabla1[[#This Row],[FECHA INGRESO]]&gt;=44986,IF((TODAY()-Tabla1[[#This Row],[FECHA INGRESO]])&gt;=50,"ALERTA","TODAVÍA FALTA"),"N/A")</f>
        <v>N/A</v>
      </c>
      <c r="BN338" s="7">
        <f>IFERROR((_xlfn.DAYS(Tabla1[[#This Row],[FECHA INGRESO]],Tabla1[[#This Row],[FECHA RETIRO]]))/30,"")</f>
        <v>-4.4333333333333336</v>
      </c>
    </row>
    <row r="339" spans="1:66" ht="15" customHeight="1" x14ac:dyDescent="0.35">
      <c r="A339" s="31">
        <v>1101689620</v>
      </c>
      <c r="B339" s="22" t="s">
        <v>2569</v>
      </c>
      <c r="C339" s="23">
        <v>42352</v>
      </c>
      <c r="D339" s="23" t="s">
        <v>157</v>
      </c>
      <c r="E339" s="24" t="s">
        <v>94</v>
      </c>
      <c r="F339" s="23" t="s">
        <v>70</v>
      </c>
      <c r="G339" s="24"/>
      <c r="H339" s="24">
        <v>24058462874</v>
      </c>
      <c r="I339" s="24" t="s">
        <v>72</v>
      </c>
      <c r="J339" s="24">
        <f>DATEDIF(Tabla1[[#This Row],[FECHA DE NACIMIENTO]],Tabla1[[#This Row],[FECHA ACTUAL]],"Y")</f>
        <v>31</v>
      </c>
      <c r="K339" s="24" t="s">
        <v>73</v>
      </c>
      <c r="L339" s="24" t="s">
        <v>112</v>
      </c>
      <c r="M339" s="24" t="s">
        <v>77</v>
      </c>
      <c r="N339" s="24" t="s">
        <v>77</v>
      </c>
      <c r="O339" s="24">
        <v>3</v>
      </c>
      <c r="P339" s="24" t="s">
        <v>2532</v>
      </c>
      <c r="Q339" s="23">
        <v>33436</v>
      </c>
      <c r="R339" s="24" t="s">
        <v>2570</v>
      </c>
      <c r="S339" s="25">
        <v>45119</v>
      </c>
      <c r="T339" s="24" t="s">
        <v>77</v>
      </c>
      <c r="U339" s="24" t="s">
        <v>2571</v>
      </c>
      <c r="V339" s="24" t="s">
        <v>2572</v>
      </c>
      <c r="W339" s="24" t="s">
        <v>2573</v>
      </c>
      <c r="X339" s="24" t="s">
        <v>2574</v>
      </c>
      <c r="Y339" s="24" t="s">
        <v>2575</v>
      </c>
      <c r="Z339" s="24" t="s">
        <v>255</v>
      </c>
      <c r="AA339" s="24">
        <v>3134522264</v>
      </c>
      <c r="AB339" s="24" t="s">
        <v>77</v>
      </c>
      <c r="AC339" s="24" t="s">
        <v>77</v>
      </c>
      <c r="AD339" s="24" t="s">
        <v>77</v>
      </c>
      <c r="AE339" s="26" t="s">
        <v>102</v>
      </c>
      <c r="AF339" s="26"/>
      <c r="AG339" s="26"/>
      <c r="AH339" s="27" t="s">
        <v>1717</v>
      </c>
      <c r="AI339" s="27" t="s">
        <v>815</v>
      </c>
      <c r="AJ339" s="27" t="s">
        <v>815</v>
      </c>
      <c r="AK339" s="24" t="s">
        <v>121</v>
      </c>
      <c r="AL339" s="24"/>
      <c r="AM339" s="23">
        <v>42349</v>
      </c>
      <c r="AN339" s="28">
        <v>2070000</v>
      </c>
      <c r="AO339" s="28">
        <f t="shared" si="5"/>
        <v>140606</v>
      </c>
      <c r="AP339" s="24">
        <v>42461</v>
      </c>
      <c r="AQ339" s="24"/>
      <c r="AR339" s="24"/>
      <c r="AS339" s="24"/>
      <c r="AT339" s="24" t="e">
        <v>#N/A</v>
      </c>
      <c r="AU339" s="24" t="e">
        <v>#N/A</v>
      </c>
      <c r="AV339" s="24" t="e">
        <v>#N/A</v>
      </c>
      <c r="AW339" s="24"/>
      <c r="AX339" s="24">
        <v>42522</v>
      </c>
      <c r="AY339" s="24"/>
      <c r="AZ339" s="24"/>
      <c r="BA339" s="24"/>
      <c r="BB339" s="24"/>
      <c r="BC339" s="24"/>
      <c r="BD339" s="24">
        <v>0</v>
      </c>
      <c r="BE339" s="24">
        <v>0</v>
      </c>
      <c r="BF339" s="23"/>
      <c r="BG339" s="23"/>
      <c r="BH339" s="23">
        <v>42614</v>
      </c>
      <c r="BI339" s="26" t="s">
        <v>127</v>
      </c>
      <c r="BJ339" s="26" t="s">
        <v>337</v>
      </c>
      <c r="BK339" s="29">
        <v>0</v>
      </c>
      <c r="BL339" s="24" t="s">
        <v>129</v>
      </c>
      <c r="BM339" s="22" t="str">
        <f ca="1">+IF(Tabla1[[#This Row],[FECHA INGRESO]]&gt;=44986,IF((TODAY()-Tabla1[[#This Row],[FECHA INGRESO]])&gt;=50,"ALERTA","TODAVÍA FALTA"),"N/A")</f>
        <v>N/A</v>
      </c>
      <c r="BN339" s="7">
        <f>IFERROR((_xlfn.DAYS(Tabla1[[#This Row],[FECHA INGRESO]],Tabla1[[#This Row],[FECHA RETIRO]]))/30,"")</f>
        <v>-8.8333333333333339</v>
      </c>
    </row>
    <row r="340" spans="1:66" ht="15" customHeight="1" x14ac:dyDescent="0.35">
      <c r="A340" s="31">
        <v>1030597466</v>
      </c>
      <c r="B340" s="22" t="s">
        <v>2576</v>
      </c>
      <c r="C340" s="23">
        <v>42352</v>
      </c>
      <c r="D340" s="23" t="s">
        <v>266</v>
      </c>
      <c r="E340" s="24" t="s">
        <v>69</v>
      </c>
      <c r="F340" s="23" t="s">
        <v>70</v>
      </c>
      <c r="G340" s="24"/>
      <c r="H340" s="24">
        <v>24058464197</v>
      </c>
      <c r="I340" s="24" t="s">
        <v>95</v>
      </c>
      <c r="J340" s="24">
        <f>DATEDIF(Tabla1[[#This Row],[FECHA DE NACIMIENTO]],Tabla1[[#This Row],[FECHA ACTUAL]],"Y")</f>
        <v>31</v>
      </c>
      <c r="K340" s="24" t="s">
        <v>73</v>
      </c>
      <c r="L340" s="24" t="s">
        <v>112</v>
      </c>
      <c r="M340" s="24" t="s">
        <v>77</v>
      </c>
      <c r="N340" s="24" t="s">
        <v>77</v>
      </c>
      <c r="O340" s="24">
        <v>2</v>
      </c>
      <c r="P340" s="24" t="s">
        <v>101</v>
      </c>
      <c r="Q340" s="23">
        <v>33461</v>
      </c>
      <c r="R340" s="24" t="s">
        <v>76</v>
      </c>
      <c r="S340" s="25">
        <v>45119</v>
      </c>
      <c r="T340" s="24">
        <v>7852394</v>
      </c>
      <c r="U340" s="24" t="s">
        <v>2577</v>
      </c>
      <c r="V340" s="24" t="s">
        <v>2578</v>
      </c>
      <c r="W340" s="24" t="s">
        <v>2579</v>
      </c>
      <c r="X340" s="24" t="s">
        <v>2580</v>
      </c>
      <c r="Y340" s="24" t="s">
        <v>2581</v>
      </c>
      <c r="Z340" s="24" t="s">
        <v>285</v>
      </c>
      <c r="AA340" s="24">
        <v>3134053231</v>
      </c>
      <c r="AB340" s="24" t="s">
        <v>77</v>
      </c>
      <c r="AC340" s="24" t="s">
        <v>77</v>
      </c>
      <c r="AD340" s="24" t="s">
        <v>77</v>
      </c>
      <c r="AE340" s="26" t="s">
        <v>102</v>
      </c>
      <c r="AF340" s="26"/>
      <c r="AG340" s="26"/>
      <c r="AH340" s="27" t="s">
        <v>2582</v>
      </c>
      <c r="AI340" s="27" t="s">
        <v>815</v>
      </c>
      <c r="AJ340" s="27" t="s">
        <v>815</v>
      </c>
      <c r="AK340" s="24" t="s">
        <v>121</v>
      </c>
      <c r="AL340" s="24" t="s">
        <v>90</v>
      </c>
      <c r="AM340" s="23">
        <v>42352</v>
      </c>
      <c r="AN340" s="28">
        <v>2380500</v>
      </c>
      <c r="AO340" s="28">
        <f t="shared" si="5"/>
        <v>0</v>
      </c>
      <c r="AP340" s="24"/>
      <c r="AQ340" s="24"/>
      <c r="AR340" s="24" t="s">
        <v>902</v>
      </c>
      <c r="AS340" s="24"/>
      <c r="AT340" s="24" t="e">
        <v>#N/A</v>
      </c>
      <c r="AU340" s="24" t="e">
        <v>#N/A</v>
      </c>
      <c r="AV340" s="24" t="e">
        <v>#N/A</v>
      </c>
      <c r="AW340" s="24"/>
      <c r="AX340" s="24"/>
      <c r="AY340" s="24"/>
      <c r="AZ340" s="24"/>
      <c r="BA340" s="24"/>
      <c r="BB340" s="24"/>
      <c r="BC340" s="24"/>
      <c r="BD340" s="24">
        <v>0</v>
      </c>
      <c r="BE340" s="24">
        <v>0</v>
      </c>
      <c r="BF340" s="23" t="s">
        <v>2583</v>
      </c>
      <c r="BG340" s="23">
        <v>42755</v>
      </c>
      <c r="BH340" s="23">
        <v>43046</v>
      </c>
      <c r="BI340" s="26" t="s">
        <v>143</v>
      </c>
      <c r="BJ340" s="26" t="s">
        <v>199</v>
      </c>
      <c r="BK340" s="29">
        <v>1040589</v>
      </c>
      <c r="BL340" s="24" t="s">
        <v>129</v>
      </c>
      <c r="BM340" s="22" t="str">
        <f ca="1">+IF(Tabla1[[#This Row],[FECHA INGRESO]]&gt;=44986,IF((TODAY()-Tabla1[[#This Row],[FECHA INGRESO]])&gt;=50,"ALERTA","TODAVÍA FALTA"),"N/A")</f>
        <v>N/A</v>
      </c>
      <c r="BN340" s="7">
        <f>IFERROR((_xlfn.DAYS(Tabla1[[#This Row],[FECHA INGRESO]],Tabla1[[#This Row],[FECHA RETIRO]]))/30,"")</f>
        <v>-23.133333333333333</v>
      </c>
    </row>
    <row r="341" spans="1:66" ht="15" customHeight="1" x14ac:dyDescent="0.35">
      <c r="A341" s="31">
        <v>80216049</v>
      </c>
      <c r="B341" s="22" t="s">
        <v>2584</v>
      </c>
      <c r="C341" s="23">
        <v>42352</v>
      </c>
      <c r="D341" s="23" t="s">
        <v>131</v>
      </c>
      <c r="E341" s="23" t="s">
        <v>110</v>
      </c>
      <c r="F341" s="23" t="s">
        <v>70</v>
      </c>
      <c r="G341" s="24"/>
      <c r="H341" s="24">
        <v>24058441459</v>
      </c>
      <c r="I341" s="24" t="s">
        <v>72</v>
      </c>
      <c r="J341" s="24">
        <f>DATEDIF(Tabla1[[#This Row],[FECHA DE NACIMIENTO]],Tabla1[[#This Row],[FECHA ACTUAL]],"Y")</f>
        <v>38</v>
      </c>
      <c r="K341" s="24" t="s">
        <v>73</v>
      </c>
      <c r="L341" s="24" t="s">
        <v>112</v>
      </c>
      <c r="M341" s="24" t="s">
        <v>77</v>
      </c>
      <c r="N341" s="24" t="s">
        <v>77</v>
      </c>
      <c r="O341" s="24">
        <v>3</v>
      </c>
      <c r="P341" s="24" t="s">
        <v>101</v>
      </c>
      <c r="Q341" s="23">
        <v>30966</v>
      </c>
      <c r="R341" s="24" t="s">
        <v>76</v>
      </c>
      <c r="S341" s="25">
        <v>45119</v>
      </c>
      <c r="T341" s="24">
        <v>7539513</v>
      </c>
      <c r="U341" s="24" t="s">
        <v>2585</v>
      </c>
      <c r="V341" s="24" t="e">
        <v>#N/A</v>
      </c>
      <c r="W341" s="24" t="s">
        <v>2586</v>
      </c>
      <c r="X341" s="24" t="s">
        <v>2587</v>
      </c>
      <c r="Y341" s="24" t="s">
        <v>2588</v>
      </c>
      <c r="Z341" s="24" t="s">
        <v>285</v>
      </c>
      <c r="AA341" s="24">
        <v>3153898617</v>
      </c>
      <c r="AB341" s="24" t="s">
        <v>77</v>
      </c>
      <c r="AC341" s="24" t="s">
        <v>77</v>
      </c>
      <c r="AD341" s="24" t="s">
        <v>77</v>
      </c>
      <c r="AE341" s="26" t="s">
        <v>84</v>
      </c>
      <c r="AF341" s="26"/>
      <c r="AG341" s="26"/>
      <c r="AH341" s="27" t="s">
        <v>451</v>
      </c>
      <c r="AI341" s="27" t="s">
        <v>815</v>
      </c>
      <c r="AJ341" s="27" t="s">
        <v>815</v>
      </c>
      <c r="AK341" s="24" t="s">
        <v>121</v>
      </c>
      <c r="AL341" s="24" t="s">
        <v>90</v>
      </c>
      <c r="AM341" s="23">
        <v>42352</v>
      </c>
      <c r="AN341" s="28">
        <v>1314450</v>
      </c>
      <c r="AO341" s="28">
        <f t="shared" si="5"/>
        <v>140606</v>
      </c>
      <c r="AP341" s="24"/>
      <c r="AQ341" s="24"/>
      <c r="AR341" s="24" t="s">
        <v>587</v>
      </c>
      <c r="AS341" s="24"/>
      <c r="AT341" s="24" t="e">
        <v>#N/A</v>
      </c>
      <c r="AU341" s="24" t="e">
        <v>#N/A</v>
      </c>
      <c r="AV341" s="24" t="e">
        <v>#N/A</v>
      </c>
      <c r="AW341" s="24"/>
      <c r="AX341" s="24"/>
      <c r="AY341" s="24"/>
      <c r="AZ341" s="24"/>
      <c r="BA341" s="24"/>
      <c r="BB341" s="24"/>
      <c r="BC341" s="24"/>
      <c r="BD341" s="24">
        <v>0</v>
      </c>
      <c r="BE341" s="24">
        <v>0</v>
      </c>
      <c r="BF341" s="23">
        <v>42867</v>
      </c>
      <c r="BG341" s="23">
        <v>42889</v>
      </c>
      <c r="BH341" s="23">
        <v>43038</v>
      </c>
      <c r="BI341" s="26" t="s">
        <v>143</v>
      </c>
      <c r="BJ341" s="26" t="s">
        <v>2589</v>
      </c>
      <c r="BK341" s="29">
        <v>598670</v>
      </c>
      <c r="BL341" s="24" t="s">
        <v>129</v>
      </c>
      <c r="BM341" s="22" t="str">
        <f ca="1">+IF(Tabla1[[#This Row],[FECHA INGRESO]]&gt;=44986,IF((TODAY()-Tabla1[[#This Row],[FECHA INGRESO]])&gt;=50,"ALERTA","TODAVÍA FALTA"),"N/A")</f>
        <v>N/A</v>
      </c>
      <c r="BN341" s="7">
        <f>IFERROR((_xlfn.DAYS(Tabla1[[#This Row],[FECHA INGRESO]],Tabla1[[#This Row],[FECHA RETIRO]]))/30,"")</f>
        <v>-22.866666666666667</v>
      </c>
    </row>
    <row r="342" spans="1:66" ht="15" customHeight="1" x14ac:dyDescent="0.35">
      <c r="A342" s="31">
        <v>1110474694</v>
      </c>
      <c r="B342" s="22" t="s">
        <v>2590</v>
      </c>
      <c r="C342" s="23">
        <v>42352</v>
      </c>
      <c r="D342" s="23" t="s">
        <v>266</v>
      </c>
      <c r="E342" s="24" t="s">
        <v>94</v>
      </c>
      <c r="F342" s="23" t="s">
        <v>70</v>
      </c>
      <c r="G342" s="24"/>
      <c r="H342" s="24">
        <v>24055538183</v>
      </c>
      <c r="I342" s="24" t="s">
        <v>72</v>
      </c>
      <c r="J342" s="24">
        <f>DATEDIF(Tabla1[[#This Row],[FECHA DE NACIMIENTO]],Tabla1[[#This Row],[FECHA ACTUAL]],"Y")</f>
        <v>34</v>
      </c>
      <c r="K342" s="24" t="s">
        <v>96</v>
      </c>
      <c r="L342" s="24" t="s">
        <v>112</v>
      </c>
      <c r="M342" s="24" t="s">
        <v>77</v>
      </c>
      <c r="N342" s="24" t="s">
        <v>77</v>
      </c>
      <c r="O342" s="24">
        <v>3</v>
      </c>
      <c r="P342" s="24" t="s">
        <v>101</v>
      </c>
      <c r="Q342" s="23">
        <v>32357</v>
      </c>
      <c r="R342" s="24" t="s">
        <v>2591</v>
      </c>
      <c r="S342" s="25">
        <v>45119</v>
      </c>
      <c r="T342" s="24">
        <v>2040670</v>
      </c>
      <c r="U342" s="24" t="s">
        <v>2592</v>
      </c>
      <c r="V342" s="24" t="s">
        <v>2593</v>
      </c>
      <c r="W342" s="24" t="s">
        <v>2594</v>
      </c>
      <c r="X342" s="24" t="s">
        <v>2595</v>
      </c>
      <c r="Y342" s="24" t="s">
        <v>2596</v>
      </c>
      <c r="Z342" s="24" t="s">
        <v>117</v>
      </c>
      <c r="AA342" s="24">
        <v>3115897151</v>
      </c>
      <c r="AB342" s="24" t="s">
        <v>77</v>
      </c>
      <c r="AC342" s="24" t="s">
        <v>77</v>
      </c>
      <c r="AD342" s="24" t="s">
        <v>77</v>
      </c>
      <c r="AE342" s="26" t="s">
        <v>183</v>
      </c>
      <c r="AF342" s="26"/>
      <c r="AG342" s="26"/>
      <c r="AH342" s="27" t="s">
        <v>299</v>
      </c>
      <c r="AI342" s="27" t="s">
        <v>304</v>
      </c>
      <c r="AJ342" s="27" t="s">
        <v>304</v>
      </c>
      <c r="AK342" s="24" t="s">
        <v>121</v>
      </c>
      <c r="AL342" s="24"/>
      <c r="AM342" s="23">
        <v>42352</v>
      </c>
      <c r="AN342" s="28">
        <v>879750</v>
      </c>
      <c r="AO342" s="28">
        <f t="shared" si="5"/>
        <v>140606</v>
      </c>
      <c r="AP342" s="24"/>
      <c r="AQ342" s="24"/>
      <c r="AR342" s="24"/>
      <c r="AS342" s="24"/>
      <c r="AT342" s="24" t="e">
        <v>#N/A</v>
      </c>
      <c r="AU342" s="24" t="e">
        <v>#N/A</v>
      </c>
      <c r="AV342" s="24" t="e">
        <v>#N/A</v>
      </c>
      <c r="AW342" s="24"/>
      <c r="AX342" s="24"/>
      <c r="AY342" s="24"/>
      <c r="AZ342" s="24"/>
      <c r="BA342" s="24"/>
      <c r="BB342" s="24"/>
      <c r="BC342" s="24"/>
      <c r="BD342" s="24">
        <v>0</v>
      </c>
      <c r="BE342" s="24">
        <v>0</v>
      </c>
      <c r="BF342" s="23"/>
      <c r="BG342" s="23"/>
      <c r="BH342" s="23">
        <v>42429</v>
      </c>
      <c r="BI342" s="26"/>
      <c r="BJ342" s="26"/>
      <c r="BK342" s="29">
        <v>0</v>
      </c>
      <c r="BL342" s="24" t="s">
        <v>129</v>
      </c>
      <c r="BM342" s="22" t="str">
        <f ca="1">+IF(Tabla1[[#This Row],[FECHA INGRESO]]&gt;=44986,IF((TODAY()-Tabla1[[#This Row],[FECHA INGRESO]])&gt;=50,"ALERTA","TODAVÍA FALTA"),"N/A")</f>
        <v>N/A</v>
      </c>
      <c r="BN342" s="7">
        <f>IFERROR((_xlfn.DAYS(Tabla1[[#This Row],[FECHA INGRESO]],Tabla1[[#This Row],[FECHA RETIRO]]))/30,"")</f>
        <v>-2.5666666666666669</v>
      </c>
    </row>
    <row r="343" spans="1:66" ht="15" customHeight="1" x14ac:dyDescent="0.35">
      <c r="A343" s="31">
        <v>1036643128</v>
      </c>
      <c r="B343" s="22" t="s">
        <v>2597</v>
      </c>
      <c r="C343" s="23">
        <v>42355</v>
      </c>
      <c r="D343" s="23" t="s">
        <v>870</v>
      </c>
      <c r="E343" s="24" t="s">
        <v>94</v>
      </c>
      <c r="F343" s="23" t="s">
        <v>70</v>
      </c>
      <c r="G343" s="24"/>
      <c r="H343" s="24"/>
      <c r="I343" s="24" t="s">
        <v>72</v>
      </c>
      <c r="J343" s="24">
        <f>DATEDIF(Tabla1[[#This Row],[FECHA DE NACIMIENTO]],Tabla1[[#This Row],[FECHA ACTUAL]],"Y")</f>
        <v>30</v>
      </c>
      <c r="K343" s="24" t="s">
        <v>96</v>
      </c>
      <c r="L343" s="24" t="s">
        <v>112</v>
      </c>
      <c r="M343" s="24" t="s">
        <v>77</v>
      </c>
      <c r="N343" s="24" t="s">
        <v>77</v>
      </c>
      <c r="O343" s="24"/>
      <c r="P343" s="24" t="s">
        <v>101</v>
      </c>
      <c r="Q343" s="23">
        <v>33811</v>
      </c>
      <c r="R343" s="24" t="s">
        <v>1177</v>
      </c>
      <c r="S343" s="25">
        <v>45119</v>
      </c>
      <c r="T343" s="24">
        <v>6005172</v>
      </c>
      <c r="U343" s="24">
        <v>3187475729</v>
      </c>
      <c r="V343" s="24" t="e">
        <v>#N/A</v>
      </c>
      <c r="W343" s="24" t="s">
        <v>2598</v>
      </c>
      <c r="X343" s="24" t="s">
        <v>2599</v>
      </c>
      <c r="Y343" s="24"/>
      <c r="Z343" s="24"/>
      <c r="AA343" s="24"/>
      <c r="AB343" s="24" t="s">
        <v>77</v>
      </c>
      <c r="AC343" s="24" t="s">
        <v>77</v>
      </c>
      <c r="AD343" s="24" t="s">
        <v>77</v>
      </c>
      <c r="AE343" s="26" t="s">
        <v>183</v>
      </c>
      <c r="AF343" s="26"/>
      <c r="AG343" s="26"/>
      <c r="AH343" s="27" t="s">
        <v>184</v>
      </c>
      <c r="AI343" s="27" t="s">
        <v>515</v>
      </c>
      <c r="AJ343" s="27" t="s">
        <v>515</v>
      </c>
      <c r="AK343" s="24" t="s">
        <v>121</v>
      </c>
      <c r="AL343" s="24" t="s">
        <v>90</v>
      </c>
      <c r="AM343" s="23">
        <v>42355</v>
      </c>
      <c r="AN343" s="28">
        <v>724500</v>
      </c>
      <c r="AO343" s="28">
        <f t="shared" si="5"/>
        <v>140606</v>
      </c>
      <c r="AP343" s="24"/>
      <c r="AQ343" s="24" t="s">
        <v>412</v>
      </c>
      <c r="AR343" s="24" t="s">
        <v>139</v>
      </c>
      <c r="AS343" s="24"/>
      <c r="AT343" s="24" t="e">
        <v>#N/A</v>
      </c>
      <c r="AU343" s="24" t="e">
        <v>#N/A</v>
      </c>
      <c r="AV343" s="24" t="e">
        <v>#N/A</v>
      </c>
      <c r="AW343" s="24"/>
      <c r="AX343" s="24"/>
      <c r="AY343" s="24"/>
      <c r="AZ343" s="24"/>
      <c r="BA343" s="24"/>
      <c r="BB343" s="24"/>
      <c r="BC343" s="24"/>
      <c r="BD343" s="24">
        <v>0</v>
      </c>
      <c r="BE343" s="24">
        <v>0</v>
      </c>
      <c r="BF343" s="23"/>
      <c r="BG343" s="23"/>
      <c r="BH343" s="23">
        <v>42721</v>
      </c>
      <c r="BI343" s="26" t="s">
        <v>127</v>
      </c>
      <c r="BJ343" s="26" t="s">
        <v>232</v>
      </c>
      <c r="BK343" s="29">
        <v>0</v>
      </c>
      <c r="BL343" s="24" t="s">
        <v>129</v>
      </c>
      <c r="BM343" s="22" t="str">
        <f ca="1">+IF(Tabla1[[#This Row],[FECHA INGRESO]]&gt;=44986,IF((TODAY()-Tabla1[[#This Row],[FECHA INGRESO]])&gt;=50,"ALERTA","TODAVÍA FALTA"),"N/A")</f>
        <v>N/A</v>
      </c>
      <c r="BN343" s="7">
        <f>IFERROR((_xlfn.DAYS(Tabla1[[#This Row],[FECHA INGRESO]],Tabla1[[#This Row],[FECHA RETIRO]]))/30,"")</f>
        <v>-12.2</v>
      </c>
    </row>
    <row r="344" spans="1:66" ht="15" customHeight="1" x14ac:dyDescent="0.35">
      <c r="A344" s="31">
        <v>1020430070</v>
      </c>
      <c r="B344" s="22" t="s">
        <v>2600</v>
      </c>
      <c r="C344" s="23">
        <v>42359</v>
      </c>
      <c r="D344" s="23" t="s">
        <v>582</v>
      </c>
      <c r="E344" s="23" t="s">
        <v>111</v>
      </c>
      <c r="F344" s="23" t="s">
        <v>70</v>
      </c>
      <c r="G344" s="24"/>
      <c r="H344" s="24"/>
      <c r="I344" s="24" t="s">
        <v>95</v>
      </c>
      <c r="J344" s="24">
        <f>DATEDIF(Tabla1[[#This Row],[FECHA DE NACIMIENTO]],Tabla1[[#This Row],[FECHA ACTUAL]],"Y")</f>
        <v>33</v>
      </c>
      <c r="K344" s="24" t="s">
        <v>96</v>
      </c>
      <c r="L344" s="24" t="s">
        <v>112</v>
      </c>
      <c r="M344" s="24">
        <v>1</v>
      </c>
      <c r="N344" s="24" t="s">
        <v>77</v>
      </c>
      <c r="O344" s="24"/>
      <c r="P344" s="24" t="s">
        <v>101</v>
      </c>
      <c r="Q344" s="23">
        <v>32938</v>
      </c>
      <c r="R344" s="24" t="s">
        <v>1066</v>
      </c>
      <c r="S344" s="25">
        <v>45119</v>
      </c>
      <c r="T344" s="24">
        <v>6015162</v>
      </c>
      <c r="U344" s="24">
        <v>3046594416</v>
      </c>
      <c r="V344" s="24" t="e">
        <v>#N/A</v>
      </c>
      <c r="W344" s="24" t="s">
        <v>2601</v>
      </c>
      <c r="X344" s="24" t="s">
        <v>2602</v>
      </c>
      <c r="Y344" s="24"/>
      <c r="Z344" s="24"/>
      <c r="AA344" s="24"/>
      <c r="AB344" s="24" t="s">
        <v>77</v>
      </c>
      <c r="AC344" s="24" t="s">
        <v>77</v>
      </c>
      <c r="AD344" s="24" t="s">
        <v>77</v>
      </c>
      <c r="AE344" s="26" t="s">
        <v>183</v>
      </c>
      <c r="AF344" s="26"/>
      <c r="AG344" s="26"/>
      <c r="AH344" s="27" t="s">
        <v>184</v>
      </c>
      <c r="AI344" s="27" t="s">
        <v>830</v>
      </c>
      <c r="AJ344" s="27" t="s">
        <v>830</v>
      </c>
      <c r="AK344" s="24" t="s">
        <v>121</v>
      </c>
      <c r="AL344" s="24"/>
      <c r="AM344" s="23">
        <v>42359</v>
      </c>
      <c r="AN344" s="28">
        <v>724500</v>
      </c>
      <c r="AO344" s="28">
        <f t="shared" si="5"/>
        <v>140606</v>
      </c>
      <c r="AP344" s="24"/>
      <c r="AQ344" s="24"/>
      <c r="AR344" s="24"/>
      <c r="AS344" s="24"/>
      <c r="AT344" s="24" t="e">
        <v>#N/A</v>
      </c>
      <c r="AU344" s="24" t="e">
        <v>#N/A</v>
      </c>
      <c r="AV344" s="24" t="e">
        <v>#N/A</v>
      </c>
      <c r="AW344" s="24"/>
      <c r="AX344" s="24"/>
      <c r="AY344" s="24"/>
      <c r="AZ344" s="24"/>
      <c r="BA344" s="24"/>
      <c r="BB344" s="24"/>
      <c r="BC344" s="24"/>
      <c r="BD344" s="24">
        <v>0</v>
      </c>
      <c r="BE344" s="24">
        <v>0</v>
      </c>
      <c r="BF344" s="23"/>
      <c r="BG344" s="23"/>
      <c r="BH344" s="23">
        <v>42485</v>
      </c>
      <c r="BI344" s="26"/>
      <c r="BJ344" s="26"/>
      <c r="BK344" s="29">
        <v>0</v>
      </c>
      <c r="BL344" s="24" t="s">
        <v>129</v>
      </c>
      <c r="BM344" s="22" t="str">
        <f ca="1">+IF(Tabla1[[#This Row],[FECHA INGRESO]]&gt;=44986,IF((TODAY()-Tabla1[[#This Row],[FECHA INGRESO]])&gt;=50,"ALERTA","TODAVÍA FALTA"),"N/A")</f>
        <v>N/A</v>
      </c>
      <c r="BN344" s="7">
        <f>IFERROR((_xlfn.DAYS(Tabla1[[#This Row],[FECHA INGRESO]],Tabla1[[#This Row],[FECHA RETIRO]]))/30,"")</f>
        <v>-4.2</v>
      </c>
    </row>
    <row r="345" spans="1:66" ht="15" customHeight="1" x14ac:dyDescent="0.35">
      <c r="A345" s="31">
        <v>43998158</v>
      </c>
      <c r="B345" s="22" t="s">
        <v>2603</v>
      </c>
      <c r="C345" s="23">
        <v>42359</v>
      </c>
      <c r="D345" s="23" t="s">
        <v>582</v>
      </c>
      <c r="E345" s="24" t="s">
        <v>94</v>
      </c>
      <c r="F345" s="23" t="s">
        <v>70</v>
      </c>
      <c r="G345" s="24"/>
      <c r="H345" s="24">
        <v>24058587223</v>
      </c>
      <c r="I345" s="24" t="s">
        <v>95</v>
      </c>
      <c r="J345" s="24">
        <f>DATEDIF(Tabla1[[#This Row],[FECHA DE NACIMIENTO]],Tabla1[[#This Row],[FECHA ACTUAL]],"Y")</f>
        <v>38</v>
      </c>
      <c r="K345" s="24" t="s">
        <v>96</v>
      </c>
      <c r="L345" s="24" t="s">
        <v>112</v>
      </c>
      <c r="M345" s="24"/>
      <c r="N345" s="24"/>
      <c r="O345" s="24"/>
      <c r="P345" s="24"/>
      <c r="Q345" s="23">
        <v>30929</v>
      </c>
      <c r="R345" s="24" t="s">
        <v>830</v>
      </c>
      <c r="S345" s="25">
        <v>45119</v>
      </c>
      <c r="T345" s="24">
        <v>2212316</v>
      </c>
      <c r="U345" s="24">
        <v>3207516169</v>
      </c>
      <c r="V345" s="24" t="e">
        <v>#N/A</v>
      </c>
      <c r="W345" s="24" t="s">
        <v>2604</v>
      </c>
      <c r="X345" s="24"/>
      <c r="Y345" s="24"/>
      <c r="Z345" s="24"/>
      <c r="AA345" s="24"/>
      <c r="AB345" s="24" t="s">
        <v>77</v>
      </c>
      <c r="AC345" s="24" t="s">
        <v>77</v>
      </c>
      <c r="AD345" s="24" t="s">
        <v>77</v>
      </c>
      <c r="AE345" s="26" t="s">
        <v>151</v>
      </c>
      <c r="AF345" s="26"/>
      <c r="AG345" s="26"/>
      <c r="AH345" s="27" t="s">
        <v>184</v>
      </c>
      <c r="AI345" s="27" t="s">
        <v>515</v>
      </c>
      <c r="AJ345" s="27" t="s">
        <v>515</v>
      </c>
      <c r="AK345" s="24" t="s">
        <v>121</v>
      </c>
      <c r="AL345" s="24"/>
      <c r="AM345" s="23">
        <v>42359</v>
      </c>
      <c r="AN345" s="28">
        <v>672750</v>
      </c>
      <c r="AO345" s="28">
        <f t="shared" si="5"/>
        <v>140606</v>
      </c>
      <c r="AP345" s="24"/>
      <c r="AQ345" s="24"/>
      <c r="AR345" s="24"/>
      <c r="AS345" s="24"/>
      <c r="AT345" s="24" t="e">
        <v>#N/A</v>
      </c>
      <c r="AU345" s="24" t="e">
        <v>#N/A</v>
      </c>
      <c r="AV345" s="24" t="e">
        <v>#N/A</v>
      </c>
      <c r="AW345" s="24"/>
      <c r="AX345" s="24"/>
      <c r="AY345" s="24"/>
      <c r="AZ345" s="24"/>
      <c r="BA345" s="24"/>
      <c r="BB345" s="24"/>
      <c r="BC345" s="24"/>
      <c r="BD345" s="24">
        <v>0</v>
      </c>
      <c r="BE345" s="24">
        <v>0</v>
      </c>
      <c r="BF345" s="23"/>
      <c r="BG345" s="23"/>
      <c r="BH345" s="23">
        <v>42399</v>
      </c>
      <c r="BI345" s="26"/>
      <c r="BJ345" s="26"/>
      <c r="BK345" s="29">
        <v>0</v>
      </c>
      <c r="BL345" s="24" t="s">
        <v>129</v>
      </c>
      <c r="BM345" s="22" t="str">
        <f ca="1">+IF(Tabla1[[#This Row],[FECHA INGRESO]]&gt;=44986,IF((TODAY()-Tabla1[[#This Row],[FECHA INGRESO]])&gt;=50,"ALERTA","TODAVÍA FALTA"),"N/A")</f>
        <v>N/A</v>
      </c>
      <c r="BN345" s="7">
        <f>IFERROR((_xlfn.DAYS(Tabla1[[#This Row],[FECHA INGRESO]],Tabla1[[#This Row],[FECHA RETIRO]]))/30,"")</f>
        <v>-1.3333333333333333</v>
      </c>
    </row>
    <row r="346" spans="1:66" ht="15" customHeight="1" x14ac:dyDescent="0.35">
      <c r="A346" s="31">
        <v>1033698947</v>
      </c>
      <c r="B346" s="22" t="s">
        <v>2605</v>
      </c>
      <c r="C346" s="23">
        <v>42359</v>
      </c>
      <c r="D346" s="23" t="s">
        <v>93</v>
      </c>
      <c r="E346" s="23" t="s">
        <v>111</v>
      </c>
      <c r="F346" s="23" t="s">
        <v>70</v>
      </c>
      <c r="G346" s="24"/>
      <c r="H346" s="24"/>
      <c r="I346" s="24" t="s">
        <v>72</v>
      </c>
      <c r="J346" s="24">
        <f>DATEDIF(Tabla1[[#This Row],[FECHA DE NACIMIENTO]],Tabla1[[#This Row],[FECHA ACTUAL]],"Y")</f>
        <v>35</v>
      </c>
      <c r="K346" s="24" t="s">
        <v>73</v>
      </c>
      <c r="L346" s="24" t="s">
        <v>234</v>
      </c>
      <c r="M346" s="24">
        <v>2</v>
      </c>
      <c r="N346" s="24">
        <v>3</v>
      </c>
      <c r="O346" s="24">
        <v>2</v>
      </c>
      <c r="P346" s="24" t="s">
        <v>101</v>
      </c>
      <c r="Q346" s="23">
        <v>32307</v>
      </c>
      <c r="R346" s="24" t="s">
        <v>76</v>
      </c>
      <c r="S346" s="25">
        <v>45119</v>
      </c>
      <c r="T346" s="24">
        <v>2791571</v>
      </c>
      <c r="U346" s="24">
        <v>3133507575</v>
      </c>
      <c r="V346" s="24" t="s">
        <v>2606</v>
      </c>
      <c r="W346" s="24" t="s">
        <v>2607</v>
      </c>
      <c r="X346" s="24" t="s">
        <v>805</v>
      </c>
      <c r="Y346" s="24" t="s">
        <v>2608</v>
      </c>
      <c r="Z346" s="24" t="s">
        <v>82</v>
      </c>
      <c r="AA346" s="24">
        <v>2741571</v>
      </c>
      <c r="AB346" s="24" t="s">
        <v>77</v>
      </c>
      <c r="AC346" s="24" t="s">
        <v>77</v>
      </c>
      <c r="AD346" s="24" t="s">
        <v>77</v>
      </c>
      <c r="AE346" s="26" t="s">
        <v>151</v>
      </c>
      <c r="AF346" s="26"/>
      <c r="AG346" s="26"/>
      <c r="AH346" s="27" t="s">
        <v>324</v>
      </c>
      <c r="AI346" s="27" t="s">
        <v>120</v>
      </c>
      <c r="AJ346" s="27" t="s">
        <v>120</v>
      </c>
      <c r="AK346" s="24" t="s">
        <v>121</v>
      </c>
      <c r="AL346" s="24" t="s">
        <v>90</v>
      </c>
      <c r="AM346" s="23">
        <v>42359</v>
      </c>
      <c r="AN346" s="28">
        <v>776250</v>
      </c>
      <c r="AO346" s="28">
        <f t="shared" si="5"/>
        <v>140606</v>
      </c>
      <c r="AP346" s="24"/>
      <c r="AQ346" s="24" t="s">
        <v>412</v>
      </c>
      <c r="AR346" s="24" t="s">
        <v>974</v>
      </c>
      <c r="AS346" s="24">
        <v>4.3</v>
      </c>
      <c r="AT346" s="24" t="e">
        <v>#N/A</v>
      </c>
      <c r="AU346" s="24" t="e">
        <v>#N/A</v>
      </c>
      <c r="AV346" s="24" t="e">
        <v>#N/A</v>
      </c>
      <c r="AW346" s="24"/>
      <c r="AX346" s="24"/>
      <c r="AY346" s="24" t="s">
        <v>2609</v>
      </c>
      <c r="AZ346" s="24" t="s">
        <v>2610</v>
      </c>
      <c r="BA346" s="24"/>
      <c r="BB346" s="24"/>
      <c r="BC346" s="24"/>
      <c r="BD346" s="24">
        <v>0</v>
      </c>
      <c r="BE346" s="24">
        <v>0</v>
      </c>
      <c r="BF346" s="23">
        <v>42842</v>
      </c>
      <c r="BG346" s="23">
        <v>42860</v>
      </c>
      <c r="BH346" s="23">
        <v>43069</v>
      </c>
      <c r="BI346" s="26" t="s">
        <v>127</v>
      </c>
      <c r="BJ346" s="26" t="s">
        <v>337</v>
      </c>
      <c r="BK346" s="29">
        <v>0</v>
      </c>
      <c r="BL346" s="24" t="s">
        <v>129</v>
      </c>
      <c r="BM346" s="22" t="str">
        <f ca="1">+IF(Tabla1[[#This Row],[FECHA INGRESO]]&gt;=44986,IF((TODAY()-Tabla1[[#This Row],[FECHA INGRESO]])&gt;=50,"ALERTA","TODAVÍA FALTA"),"N/A")</f>
        <v>N/A</v>
      </c>
      <c r="BN346" s="7">
        <f>IFERROR((_xlfn.DAYS(Tabla1[[#This Row],[FECHA INGRESO]],Tabla1[[#This Row],[FECHA RETIRO]]))/30,"")</f>
        <v>-23.666666666666668</v>
      </c>
    </row>
    <row r="347" spans="1:66" ht="15" customHeight="1" x14ac:dyDescent="0.35">
      <c r="A347" s="31">
        <v>1088309787</v>
      </c>
      <c r="B347" s="22" t="s">
        <v>2611</v>
      </c>
      <c r="C347" s="23">
        <v>42367</v>
      </c>
      <c r="D347" s="23" t="s">
        <v>168</v>
      </c>
      <c r="E347" s="23" t="s">
        <v>111</v>
      </c>
      <c r="F347" s="23" t="s">
        <v>70</v>
      </c>
      <c r="G347" s="24"/>
      <c r="H347" s="24">
        <v>24058756106</v>
      </c>
      <c r="I347" s="24" t="s">
        <v>95</v>
      </c>
      <c r="J347" s="24">
        <f>DATEDIF(Tabla1[[#This Row],[FECHA DE NACIMIENTO]],Tabla1[[#This Row],[FECHA ACTUAL]],"Y")</f>
        <v>30</v>
      </c>
      <c r="K347" s="24" t="s">
        <v>96</v>
      </c>
      <c r="L347" s="24" t="s">
        <v>112</v>
      </c>
      <c r="M347" s="24">
        <v>1</v>
      </c>
      <c r="N347" s="24">
        <v>1</v>
      </c>
      <c r="O347" s="24">
        <v>2</v>
      </c>
      <c r="P347" s="24" t="s">
        <v>2532</v>
      </c>
      <c r="Q347" s="23">
        <v>34159</v>
      </c>
      <c r="R347" s="24" t="s">
        <v>2612</v>
      </c>
      <c r="S347" s="25">
        <v>45119</v>
      </c>
      <c r="T347" s="24">
        <v>3277344</v>
      </c>
      <c r="U347" s="24" t="s">
        <v>2613</v>
      </c>
      <c r="V347" s="24" t="e">
        <v>#N/A</v>
      </c>
      <c r="W347" s="24" t="s">
        <v>2614</v>
      </c>
      <c r="X347" s="24" t="s">
        <v>2615</v>
      </c>
      <c r="Y347" s="24" t="s">
        <v>2616</v>
      </c>
      <c r="Z347" s="24" t="s">
        <v>117</v>
      </c>
      <c r="AA347" s="24">
        <v>3113630780</v>
      </c>
      <c r="AB347" s="24" t="s">
        <v>77</v>
      </c>
      <c r="AC347" s="24" t="s">
        <v>77</v>
      </c>
      <c r="AD347" s="24" t="s">
        <v>77</v>
      </c>
      <c r="AE347" s="26" t="s">
        <v>183</v>
      </c>
      <c r="AF347" s="26"/>
      <c r="AG347" s="26"/>
      <c r="AH347" s="27" t="s">
        <v>184</v>
      </c>
      <c r="AI347" s="27" t="s">
        <v>2617</v>
      </c>
      <c r="AJ347" s="27" t="s">
        <v>487</v>
      </c>
      <c r="AK347" s="24" t="s">
        <v>121</v>
      </c>
      <c r="AL347" s="24" t="s">
        <v>90</v>
      </c>
      <c r="AM347" s="23">
        <v>42367</v>
      </c>
      <c r="AN347" s="28">
        <v>776250</v>
      </c>
      <c r="AO347" s="28">
        <f t="shared" si="5"/>
        <v>140606</v>
      </c>
      <c r="AP347" s="24"/>
      <c r="AQ347" s="24" t="s">
        <v>139</v>
      </c>
      <c r="AR347" s="24" t="s">
        <v>139</v>
      </c>
      <c r="AS347" s="24"/>
      <c r="AT347" s="24" t="e">
        <v>#N/A</v>
      </c>
      <c r="AU347" s="24" t="e">
        <v>#N/A</v>
      </c>
      <c r="AV347" s="24" t="e">
        <v>#N/A</v>
      </c>
      <c r="AW347" s="24"/>
      <c r="AX347" s="24"/>
      <c r="AY347" s="24"/>
      <c r="AZ347" s="24"/>
      <c r="BA347" s="24"/>
      <c r="BB347" s="24"/>
      <c r="BC347" s="24"/>
      <c r="BD347" s="24">
        <v>0</v>
      </c>
      <c r="BE347" s="24">
        <v>0</v>
      </c>
      <c r="BF347" s="23">
        <v>42737</v>
      </c>
      <c r="BG347" s="23">
        <v>42755</v>
      </c>
      <c r="BH347" s="23">
        <v>42892</v>
      </c>
      <c r="BI347" s="26" t="s">
        <v>143</v>
      </c>
      <c r="BJ347" s="26" t="s">
        <v>199</v>
      </c>
      <c r="BK347" s="29">
        <v>0</v>
      </c>
      <c r="BL347" s="24" t="s">
        <v>129</v>
      </c>
      <c r="BM347" s="22" t="str">
        <f ca="1">+IF(Tabla1[[#This Row],[FECHA INGRESO]]&gt;=44986,IF((TODAY()-Tabla1[[#This Row],[FECHA INGRESO]])&gt;=50,"ALERTA","TODAVÍA FALTA"),"N/A")</f>
        <v>N/A</v>
      </c>
      <c r="BN347" s="7">
        <f>IFERROR((_xlfn.DAYS(Tabla1[[#This Row],[FECHA INGRESO]],Tabla1[[#This Row],[FECHA RETIRO]]))/30,"")</f>
        <v>-17.5</v>
      </c>
    </row>
    <row r="348" spans="1:66" ht="15" customHeight="1" x14ac:dyDescent="0.35">
      <c r="A348" s="31">
        <v>1088249916</v>
      </c>
      <c r="B348" s="22" t="s">
        <v>2618</v>
      </c>
      <c r="C348" s="23">
        <v>42367</v>
      </c>
      <c r="D348" s="23" t="s">
        <v>168</v>
      </c>
      <c r="E348" s="23" t="s">
        <v>111</v>
      </c>
      <c r="F348" s="23" t="s">
        <v>70</v>
      </c>
      <c r="G348" s="24"/>
      <c r="H348" s="24">
        <v>24058748129</v>
      </c>
      <c r="I348" s="24" t="s">
        <v>95</v>
      </c>
      <c r="J348" s="24">
        <f>DATEDIF(Tabla1[[#This Row],[FECHA DE NACIMIENTO]],Tabla1[[#This Row],[FECHA ACTUAL]],"Y")</f>
        <v>36</v>
      </c>
      <c r="K348" s="24" t="s">
        <v>73</v>
      </c>
      <c r="L348" s="24" t="s">
        <v>74</v>
      </c>
      <c r="M348" s="24">
        <v>1</v>
      </c>
      <c r="N348" s="24">
        <v>1</v>
      </c>
      <c r="O348" s="24">
        <v>3</v>
      </c>
      <c r="P348" s="24" t="s">
        <v>2532</v>
      </c>
      <c r="Q348" s="23">
        <v>31864</v>
      </c>
      <c r="R348" s="24" t="s">
        <v>785</v>
      </c>
      <c r="S348" s="25">
        <v>45119</v>
      </c>
      <c r="T348" s="24">
        <v>3407686</v>
      </c>
      <c r="U348" s="24" t="s">
        <v>2619</v>
      </c>
      <c r="V348" s="24" t="e">
        <v>#N/A</v>
      </c>
      <c r="W348" s="24" t="s">
        <v>2620</v>
      </c>
      <c r="X348" s="24" t="s">
        <v>2621</v>
      </c>
      <c r="Y348" s="24" t="s">
        <v>2622</v>
      </c>
      <c r="Z348" s="24" t="s">
        <v>82</v>
      </c>
      <c r="AA348" s="24">
        <v>3105396506</v>
      </c>
      <c r="AB348" s="24" t="s">
        <v>77</v>
      </c>
      <c r="AC348" s="24" t="s">
        <v>77</v>
      </c>
      <c r="AD348" s="24" t="s">
        <v>77</v>
      </c>
      <c r="AE348" s="26" t="s">
        <v>151</v>
      </c>
      <c r="AF348" s="26"/>
      <c r="AG348" s="26"/>
      <c r="AH348" s="27" t="s">
        <v>184</v>
      </c>
      <c r="AI348" s="27" t="s">
        <v>1503</v>
      </c>
      <c r="AJ348" s="27" t="s">
        <v>120</v>
      </c>
      <c r="AK348" s="24" t="s">
        <v>121</v>
      </c>
      <c r="AL348" s="24" t="s">
        <v>90</v>
      </c>
      <c r="AM348" s="23">
        <v>42367</v>
      </c>
      <c r="AN348" s="28">
        <v>724500</v>
      </c>
      <c r="AO348" s="28">
        <f t="shared" si="5"/>
        <v>140606</v>
      </c>
      <c r="AP348" s="24"/>
      <c r="AQ348" s="24" t="s">
        <v>379</v>
      </c>
      <c r="AR348" s="24" t="s">
        <v>139</v>
      </c>
      <c r="AS348" s="24"/>
      <c r="AT348" s="24" t="e">
        <v>#N/A</v>
      </c>
      <c r="AU348" s="24" t="e">
        <v>#N/A</v>
      </c>
      <c r="AV348" s="24" t="e">
        <v>#N/A</v>
      </c>
      <c r="AW348" s="24"/>
      <c r="AX348" s="24"/>
      <c r="AY348" s="24"/>
      <c r="AZ348" s="24"/>
      <c r="BA348" s="24"/>
      <c r="BB348" s="24"/>
      <c r="BC348" s="24"/>
      <c r="BD348" s="24">
        <v>0</v>
      </c>
      <c r="BE348" s="24">
        <v>0</v>
      </c>
      <c r="BF348" s="23"/>
      <c r="BG348" s="23"/>
      <c r="BH348" s="23">
        <v>42766</v>
      </c>
      <c r="BI348" s="26" t="s">
        <v>143</v>
      </c>
      <c r="BJ348" s="26" t="s">
        <v>199</v>
      </c>
      <c r="BK348" s="29">
        <v>0</v>
      </c>
      <c r="BL348" s="24" t="s">
        <v>129</v>
      </c>
      <c r="BM348" s="22" t="str">
        <f ca="1">+IF(Tabla1[[#This Row],[FECHA INGRESO]]&gt;=44986,IF((TODAY()-Tabla1[[#This Row],[FECHA INGRESO]])&gt;=50,"ALERTA","TODAVÍA FALTA"),"N/A")</f>
        <v>N/A</v>
      </c>
      <c r="BN348" s="7">
        <f>IFERROR((_xlfn.DAYS(Tabla1[[#This Row],[FECHA INGRESO]],Tabla1[[#This Row],[FECHA RETIRO]]))/30,"")</f>
        <v>-13.3</v>
      </c>
    </row>
    <row r="349" spans="1:66" ht="15" customHeight="1" x14ac:dyDescent="0.35">
      <c r="A349" s="31">
        <v>42126031</v>
      </c>
      <c r="B349" s="22" t="s">
        <v>2623</v>
      </c>
      <c r="C349" s="23">
        <v>42367</v>
      </c>
      <c r="D349" s="23" t="s">
        <v>784</v>
      </c>
      <c r="E349" s="23" t="s">
        <v>111</v>
      </c>
      <c r="F349" s="23" t="s">
        <v>70</v>
      </c>
      <c r="G349" s="24"/>
      <c r="H349" s="24">
        <v>24058751714</v>
      </c>
      <c r="I349" s="24" t="s">
        <v>95</v>
      </c>
      <c r="J349" s="24">
        <f>DATEDIF(Tabla1[[#This Row],[FECHA DE NACIMIENTO]],Tabla1[[#This Row],[FECHA ACTUAL]],"Y")</f>
        <v>45</v>
      </c>
      <c r="K349" s="24" t="s">
        <v>96</v>
      </c>
      <c r="L349" s="24" t="s">
        <v>74</v>
      </c>
      <c r="M349" s="24">
        <v>1</v>
      </c>
      <c r="N349" s="24">
        <v>1</v>
      </c>
      <c r="O349" s="24">
        <v>2</v>
      </c>
      <c r="P349" s="24" t="s">
        <v>2532</v>
      </c>
      <c r="Q349" s="23">
        <v>28419</v>
      </c>
      <c r="R349" s="24" t="s">
        <v>785</v>
      </c>
      <c r="S349" s="25">
        <v>45119</v>
      </c>
      <c r="T349" s="24" t="s">
        <v>77</v>
      </c>
      <c r="U349" s="24" t="s">
        <v>2624</v>
      </c>
      <c r="V349" s="24" t="e">
        <v>#N/A</v>
      </c>
      <c r="W349" s="24" t="s">
        <v>2625</v>
      </c>
      <c r="X349" s="24" t="s">
        <v>2626</v>
      </c>
      <c r="Y349" s="24" t="s">
        <v>2627</v>
      </c>
      <c r="Z349" s="24" t="s">
        <v>117</v>
      </c>
      <c r="AA349" s="24">
        <v>3164901014</v>
      </c>
      <c r="AB349" s="24" t="s">
        <v>77</v>
      </c>
      <c r="AC349" s="24" t="s">
        <v>77</v>
      </c>
      <c r="AD349" s="24" t="s">
        <v>77</v>
      </c>
      <c r="AE349" s="26" t="s">
        <v>183</v>
      </c>
      <c r="AF349" s="26"/>
      <c r="AG349" s="26"/>
      <c r="AH349" s="27" t="s">
        <v>184</v>
      </c>
      <c r="AI349" s="27" t="s">
        <v>1503</v>
      </c>
      <c r="AJ349" s="27" t="s">
        <v>120</v>
      </c>
      <c r="AK349" s="24" t="s">
        <v>121</v>
      </c>
      <c r="AL349" s="24"/>
      <c r="AM349" s="23">
        <v>42367</v>
      </c>
      <c r="AN349" s="28">
        <v>672750</v>
      </c>
      <c r="AO349" s="28">
        <f t="shared" si="5"/>
        <v>140606</v>
      </c>
      <c r="AP349" s="24"/>
      <c r="AQ349" s="24"/>
      <c r="AR349" s="24"/>
      <c r="AS349" s="24"/>
      <c r="AT349" s="24" t="e">
        <v>#N/A</v>
      </c>
      <c r="AU349" s="24" t="e">
        <v>#N/A</v>
      </c>
      <c r="AV349" s="24" t="e">
        <v>#N/A</v>
      </c>
      <c r="AW349" s="24"/>
      <c r="AX349" s="24"/>
      <c r="AY349" s="24"/>
      <c r="AZ349" s="24"/>
      <c r="BA349" s="24"/>
      <c r="BB349" s="24"/>
      <c r="BC349" s="24"/>
      <c r="BD349" s="24">
        <v>0</v>
      </c>
      <c r="BE349" s="24">
        <v>0</v>
      </c>
      <c r="BF349" s="23"/>
      <c r="BG349" s="23"/>
      <c r="BH349" s="23">
        <v>42429</v>
      </c>
      <c r="BI349" s="26"/>
      <c r="BJ349" s="26"/>
      <c r="BK349" s="29">
        <v>0</v>
      </c>
      <c r="BL349" s="24" t="s">
        <v>129</v>
      </c>
      <c r="BM349" s="22" t="str">
        <f ca="1">+IF(Tabla1[[#This Row],[FECHA INGRESO]]&gt;=44986,IF((TODAY()-Tabla1[[#This Row],[FECHA INGRESO]])&gt;=50,"ALERTA","TODAVÍA FALTA"),"N/A")</f>
        <v>N/A</v>
      </c>
      <c r="BN349" s="7">
        <f>IFERROR((_xlfn.DAYS(Tabla1[[#This Row],[FECHA INGRESO]],Tabla1[[#This Row],[FECHA RETIRO]]))/30,"")</f>
        <v>-2.0666666666666669</v>
      </c>
    </row>
    <row r="350" spans="1:66" ht="15" customHeight="1" x14ac:dyDescent="0.35">
      <c r="A350" s="31">
        <v>1088311501</v>
      </c>
      <c r="B350" s="22" t="s">
        <v>2628</v>
      </c>
      <c r="C350" s="23">
        <v>42367</v>
      </c>
      <c r="D350" s="23" t="s">
        <v>168</v>
      </c>
      <c r="E350" s="24" t="s">
        <v>69</v>
      </c>
      <c r="F350" s="23" t="s">
        <v>70</v>
      </c>
      <c r="G350" s="24"/>
      <c r="H350" s="24">
        <v>24058748523</v>
      </c>
      <c r="I350" s="24" t="s">
        <v>72</v>
      </c>
      <c r="J350" s="24">
        <f>DATEDIF(Tabla1[[#This Row],[FECHA DE NACIMIENTO]],Tabla1[[#This Row],[FECHA ACTUAL]],"Y")</f>
        <v>29</v>
      </c>
      <c r="K350" s="24" t="s">
        <v>73</v>
      </c>
      <c r="L350" s="24" t="s">
        <v>112</v>
      </c>
      <c r="M350" s="24" t="s">
        <v>77</v>
      </c>
      <c r="N350" s="24" t="s">
        <v>77</v>
      </c>
      <c r="O350" s="24">
        <v>2</v>
      </c>
      <c r="P350" s="24" t="s">
        <v>2532</v>
      </c>
      <c r="Q350" s="23">
        <v>34220</v>
      </c>
      <c r="R350" s="24" t="s">
        <v>785</v>
      </c>
      <c r="S350" s="25">
        <v>45119</v>
      </c>
      <c r="T350" s="24" t="s">
        <v>77</v>
      </c>
      <c r="U350" s="24" t="s">
        <v>2629</v>
      </c>
      <c r="V350" s="24" t="e">
        <v>#N/A</v>
      </c>
      <c r="W350" s="24" t="s">
        <v>2630</v>
      </c>
      <c r="X350" s="24" t="s">
        <v>2631</v>
      </c>
      <c r="Y350" s="24" t="s">
        <v>2632</v>
      </c>
      <c r="Z350" s="24" t="s">
        <v>285</v>
      </c>
      <c r="AA350" s="24">
        <v>3113533756</v>
      </c>
      <c r="AB350" s="24" t="s">
        <v>77</v>
      </c>
      <c r="AC350" s="24" t="s">
        <v>77</v>
      </c>
      <c r="AD350" s="24" t="s">
        <v>77</v>
      </c>
      <c r="AE350" s="26" t="s">
        <v>183</v>
      </c>
      <c r="AF350" s="26"/>
      <c r="AG350" s="26"/>
      <c r="AH350" s="27" t="s">
        <v>184</v>
      </c>
      <c r="AI350" s="27" t="s">
        <v>1503</v>
      </c>
      <c r="AJ350" s="27" t="s">
        <v>120</v>
      </c>
      <c r="AK350" s="24" t="s">
        <v>121</v>
      </c>
      <c r="AL350" s="24"/>
      <c r="AM350" s="23">
        <v>42367</v>
      </c>
      <c r="AN350" s="28">
        <v>672750</v>
      </c>
      <c r="AO350" s="28">
        <f t="shared" si="5"/>
        <v>140606</v>
      </c>
      <c r="AP350" s="24"/>
      <c r="AQ350" s="24"/>
      <c r="AR350" s="24"/>
      <c r="AS350" s="24"/>
      <c r="AT350" s="24" t="e">
        <v>#N/A</v>
      </c>
      <c r="AU350" s="24" t="e">
        <v>#N/A</v>
      </c>
      <c r="AV350" s="24" t="e">
        <v>#N/A</v>
      </c>
      <c r="AW350" s="24"/>
      <c r="AX350" s="24"/>
      <c r="AY350" s="24"/>
      <c r="AZ350" s="24"/>
      <c r="BA350" s="24"/>
      <c r="BB350" s="24"/>
      <c r="BC350" s="24"/>
      <c r="BD350" s="24">
        <v>0</v>
      </c>
      <c r="BE350" s="24">
        <v>0</v>
      </c>
      <c r="BF350" s="23"/>
      <c r="BG350" s="23"/>
      <c r="BH350" s="23">
        <v>42429</v>
      </c>
      <c r="BI350" s="26"/>
      <c r="BJ350" s="26"/>
      <c r="BK350" s="29">
        <v>0</v>
      </c>
      <c r="BL350" s="24" t="s">
        <v>129</v>
      </c>
      <c r="BM350" s="22" t="str">
        <f ca="1">+IF(Tabla1[[#This Row],[FECHA INGRESO]]&gt;=44986,IF((TODAY()-Tabla1[[#This Row],[FECHA INGRESO]])&gt;=50,"ALERTA","TODAVÍA FALTA"),"N/A")</f>
        <v>N/A</v>
      </c>
      <c r="BN350" s="7">
        <f>IFERROR((_xlfn.DAYS(Tabla1[[#This Row],[FECHA INGRESO]],Tabla1[[#This Row],[FECHA RETIRO]]))/30,"")</f>
        <v>-2.0666666666666669</v>
      </c>
    </row>
    <row r="351" spans="1:66" ht="15" customHeight="1" x14ac:dyDescent="0.35">
      <c r="A351" s="31">
        <v>1088248444</v>
      </c>
      <c r="B351" s="22" t="s">
        <v>2633</v>
      </c>
      <c r="C351" s="23">
        <v>42367</v>
      </c>
      <c r="D351" s="23" t="s">
        <v>131</v>
      </c>
      <c r="E351" s="23" t="s">
        <v>111</v>
      </c>
      <c r="F351" s="23" t="s">
        <v>70</v>
      </c>
      <c r="G351" s="24"/>
      <c r="H351" s="24">
        <v>24058757882</v>
      </c>
      <c r="I351" s="24" t="s">
        <v>72</v>
      </c>
      <c r="J351" s="24">
        <f>DATEDIF(Tabla1[[#This Row],[FECHA DE NACIMIENTO]],Tabla1[[#This Row],[FECHA ACTUAL]],"Y")</f>
        <v>36</v>
      </c>
      <c r="K351" s="24" t="s">
        <v>96</v>
      </c>
      <c r="L351" s="24" t="s">
        <v>74</v>
      </c>
      <c r="M351" s="24">
        <v>1</v>
      </c>
      <c r="N351" s="24">
        <v>1</v>
      </c>
      <c r="O351" s="24"/>
      <c r="P351" s="24" t="s">
        <v>2532</v>
      </c>
      <c r="Q351" s="23">
        <v>31859</v>
      </c>
      <c r="R351" s="24" t="s">
        <v>785</v>
      </c>
      <c r="S351" s="25">
        <v>45119</v>
      </c>
      <c r="T351" s="24">
        <v>3373417</v>
      </c>
      <c r="U351" s="24" t="s">
        <v>2634</v>
      </c>
      <c r="V351" s="24" t="e">
        <v>#N/A</v>
      </c>
      <c r="W351" s="24" t="s">
        <v>2635</v>
      </c>
      <c r="X351" s="24" t="s">
        <v>2636</v>
      </c>
      <c r="Y351" s="24"/>
      <c r="Z351" s="24"/>
      <c r="AA351" s="24"/>
      <c r="AB351" s="24" t="s">
        <v>77</v>
      </c>
      <c r="AC351" s="24" t="s">
        <v>77</v>
      </c>
      <c r="AD351" s="24" t="s">
        <v>77</v>
      </c>
      <c r="AE351" s="26" t="s">
        <v>151</v>
      </c>
      <c r="AF351" s="26"/>
      <c r="AG351" s="26"/>
      <c r="AH351" s="27" t="s">
        <v>324</v>
      </c>
      <c r="AI351" s="27" t="s">
        <v>1503</v>
      </c>
      <c r="AJ351" s="27" t="s">
        <v>120</v>
      </c>
      <c r="AK351" s="24" t="s">
        <v>121</v>
      </c>
      <c r="AL351" s="24" t="s">
        <v>90</v>
      </c>
      <c r="AM351" s="23">
        <v>42367</v>
      </c>
      <c r="AN351" s="28">
        <v>724500</v>
      </c>
      <c r="AO351" s="28">
        <f t="shared" si="5"/>
        <v>140606</v>
      </c>
      <c r="AP351" s="24"/>
      <c r="AQ351" s="24">
        <v>4</v>
      </c>
      <c r="AR351" s="24"/>
      <c r="AS351" s="24"/>
      <c r="AT351" s="24" t="e">
        <v>#N/A</v>
      </c>
      <c r="AU351" s="24" t="e">
        <v>#N/A</v>
      </c>
      <c r="AV351" s="24" t="e">
        <v>#N/A</v>
      </c>
      <c r="AW351" s="24"/>
      <c r="AX351" s="24"/>
      <c r="AY351" s="24"/>
      <c r="AZ351" s="24"/>
      <c r="BA351" s="24"/>
      <c r="BB351" s="24"/>
      <c r="BC351" s="24"/>
      <c r="BD351" s="24">
        <v>0</v>
      </c>
      <c r="BE351" s="24">
        <v>0</v>
      </c>
      <c r="BF351" s="23"/>
      <c r="BG351" s="23"/>
      <c r="BH351" s="23">
        <v>42766</v>
      </c>
      <c r="BI351" s="26" t="s">
        <v>143</v>
      </c>
      <c r="BJ351" s="26" t="s">
        <v>199</v>
      </c>
      <c r="BK351" s="29">
        <v>0</v>
      </c>
      <c r="BL351" s="24" t="s">
        <v>129</v>
      </c>
      <c r="BM351" s="22" t="str">
        <f ca="1">+IF(Tabla1[[#This Row],[FECHA INGRESO]]&gt;=44986,IF((TODAY()-Tabla1[[#This Row],[FECHA INGRESO]])&gt;=50,"ALERTA","TODAVÍA FALTA"),"N/A")</f>
        <v>N/A</v>
      </c>
      <c r="BN351" s="7">
        <f>IFERROR((_xlfn.DAYS(Tabla1[[#This Row],[FECHA INGRESO]],Tabla1[[#This Row],[FECHA RETIRO]]))/30,"")</f>
        <v>-13.3</v>
      </c>
    </row>
    <row r="352" spans="1:66" ht="15" customHeight="1" x14ac:dyDescent="0.35">
      <c r="A352" s="31">
        <v>1026289729</v>
      </c>
      <c r="B352" s="22" t="s">
        <v>2637</v>
      </c>
      <c r="C352" s="23">
        <v>42430</v>
      </c>
      <c r="D352" s="23" t="s">
        <v>131</v>
      </c>
      <c r="E352" s="23" t="s">
        <v>110</v>
      </c>
      <c r="F352" s="23" t="s">
        <v>70</v>
      </c>
      <c r="G352" s="24"/>
      <c r="H352" s="24">
        <v>24060489935</v>
      </c>
      <c r="I352" s="24" t="s">
        <v>95</v>
      </c>
      <c r="J352" s="24">
        <f>DATEDIF(Tabla1[[#This Row],[FECHA DE NACIMIENTO]],Tabla1[[#This Row],[FECHA ACTUAL]],"Y")</f>
        <v>28</v>
      </c>
      <c r="K352" s="24" t="s">
        <v>320</v>
      </c>
      <c r="L352" s="24" t="s">
        <v>112</v>
      </c>
      <c r="M352" s="24" t="s">
        <v>77</v>
      </c>
      <c r="N352" s="24" t="s">
        <v>77</v>
      </c>
      <c r="O352" s="24">
        <v>3</v>
      </c>
      <c r="P352" s="24" t="s">
        <v>101</v>
      </c>
      <c r="Q352" s="23">
        <v>34639</v>
      </c>
      <c r="R352" s="24" t="s">
        <v>76</v>
      </c>
      <c r="S352" s="25">
        <v>45119</v>
      </c>
      <c r="T352" s="24">
        <v>3204232</v>
      </c>
      <c r="U352" s="24">
        <v>3185191324</v>
      </c>
      <c r="V352" s="24" t="e">
        <v>#N/A</v>
      </c>
      <c r="W352" s="24" t="s">
        <v>2638</v>
      </c>
      <c r="X352" s="24" t="s">
        <v>2212</v>
      </c>
      <c r="Y352" s="24" t="s">
        <v>2639</v>
      </c>
      <c r="Z352" s="24" t="s">
        <v>255</v>
      </c>
      <c r="AA352" s="24">
        <v>2320887</v>
      </c>
      <c r="AB352" s="24" t="s">
        <v>77</v>
      </c>
      <c r="AC352" s="24" t="s">
        <v>77</v>
      </c>
      <c r="AD352" s="24" t="s">
        <v>77</v>
      </c>
      <c r="AE352" s="26" t="s">
        <v>151</v>
      </c>
      <c r="AF352" s="26"/>
      <c r="AG352" s="26"/>
      <c r="AH352" s="27" t="s">
        <v>184</v>
      </c>
      <c r="AI352" s="27" t="s">
        <v>164</v>
      </c>
      <c r="AJ352" s="27" t="s">
        <v>164</v>
      </c>
      <c r="AK352" s="24" t="s">
        <v>121</v>
      </c>
      <c r="AL352" s="24"/>
      <c r="AM352" s="23">
        <v>42372</v>
      </c>
      <c r="AN352" s="28">
        <v>724500</v>
      </c>
      <c r="AO352" s="28">
        <f t="shared" si="5"/>
        <v>140606</v>
      </c>
      <c r="AP352" s="24"/>
      <c r="AQ352" s="24"/>
      <c r="AR352" s="24"/>
      <c r="AS352" s="24"/>
      <c r="AT352" s="24" t="e">
        <v>#N/A</v>
      </c>
      <c r="AU352" s="24" t="e">
        <v>#N/A</v>
      </c>
      <c r="AV352" s="24" t="e">
        <v>#N/A</v>
      </c>
      <c r="AW352" s="24"/>
      <c r="AX352" s="24"/>
      <c r="AY352" s="24" t="s">
        <v>2640</v>
      </c>
      <c r="AZ352" s="24" t="s">
        <v>2641</v>
      </c>
      <c r="BA352" s="24"/>
      <c r="BB352" s="24"/>
      <c r="BC352" s="24"/>
      <c r="BD352" s="24">
        <v>0</v>
      </c>
      <c r="BE352" s="24">
        <v>0</v>
      </c>
      <c r="BF352" s="23"/>
      <c r="BG352" s="23"/>
      <c r="BH352" s="23">
        <v>42490</v>
      </c>
      <c r="BI352" s="26"/>
      <c r="BJ352" s="26"/>
      <c r="BK352" s="29">
        <v>0</v>
      </c>
      <c r="BL352" s="24" t="s">
        <v>129</v>
      </c>
      <c r="BM352" s="22" t="str">
        <f ca="1">+IF(Tabla1[[#This Row],[FECHA INGRESO]]&gt;=44986,IF((TODAY()-Tabla1[[#This Row],[FECHA INGRESO]])&gt;=50,"ALERTA","TODAVÍA FALTA"),"N/A")</f>
        <v>N/A</v>
      </c>
      <c r="BN352" s="7">
        <f>IFERROR((_xlfn.DAYS(Tabla1[[#This Row],[FECHA INGRESO]],Tabla1[[#This Row],[FECHA RETIRO]]))/30,"")</f>
        <v>-3.9333333333333331</v>
      </c>
    </row>
    <row r="353" spans="1:66" ht="15" customHeight="1" x14ac:dyDescent="0.35">
      <c r="A353" s="31">
        <v>1099205254</v>
      </c>
      <c r="B353" s="22" t="s">
        <v>2642</v>
      </c>
      <c r="C353" s="23">
        <v>42373</v>
      </c>
      <c r="D353" s="23" t="s">
        <v>1311</v>
      </c>
      <c r="E353" s="24" t="s">
        <v>94</v>
      </c>
      <c r="F353" s="23" t="s">
        <v>70</v>
      </c>
      <c r="G353" s="24"/>
      <c r="H353" s="24">
        <v>24059076764</v>
      </c>
      <c r="I353" s="24" t="s">
        <v>72</v>
      </c>
      <c r="J353" s="24">
        <f>DATEDIF(Tabla1[[#This Row],[FECHA DE NACIMIENTO]],Tabla1[[#This Row],[FECHA ACTUAL]],"Y")</f>
        <v>35</v>
      </c>
      <c r="K353" s="24" t="s">
        <v>73</v>
      </c>
      <c r="L353" s="24" t="s">
        <v>112</v>
      </c>
      <c r="M353" s="24" t="s">
        <v>77</v>
      </c>
      <c r="N353" s="24" t="s">
        <v>77</v>
      </c>
      <c r="O353" s="24">
        <v>2</v>
      </c>
      <c r="P353" s="24" t="s">
        <v>2643</v>
      </c>
      <c r="Q353" s="23">
        <v>32202</v>
      </c>
      <c r="R353" s="24" t="s">
        <v>2644</v>
      </c>
      <c r="S353" s="25">
        <v>45119</v>
      </c>
      <c r="T353" s="24">
        <v>4936284</v>
      </c>
      <c r="U353" s="24" t="s">
        <v>2645</v>
      </c>
      <c r="V353" s="24" t="s">
        <v>2646</v>
      </c>
      <c r="W353" s="24" t="s">
        <v>2647</v>
      </c>
      <c r="X353" s="24" t="s">
        <v>586</v>
      </c>
      <c r="Y353" s="24" t="s">
        <v>2648</v>
      </c>
      <c r="Z353" s="24" t="s">
        <v>1570</v>
      </c>
      <c r="AA353" s="24">
        <v>3105552206</v>
      </c>
      <c r="AB353" s="24" t="s">
        <v>77</v>
      </c>
      <c r="AC353" s="24" t="s">
        <v>77</v>
      </c>
      <c r="AD353" s="24" t="s">
        <v>77</v>
      </c>
      <c r="AE353" s="26" t="s">
        <v>84</v>
      </c>
      <c r="AF353" s="26"/>
      <c r="AG353" s="26"/>
      <c r="AH353" s="27" t="s">
        <v>1599</v>
      </c>
      <c r="AI353" s="27" t="s">
        <v>2649</v>
      </c>
      <c r="AJ353" s="27" t="s">
        <v>2649</v>
      </c>
      <c r="AK353" s="24" t="s">
        <v>121</v>
      </c>
      <c r="AL353" s="24" t="s">
        <v>90</v>
      </c>
      <c r="AM353" s="23">
        <v>42373</v>
      </c>
      <c r="AN353" s="28">
        <v>1190250</v>
      </c>
      <c r="AO353" s="28">
        <f t="shared" si="5"/>
        <v>140606</v>
      </c>
      <c r="AP353" s="24">
        <v>42384</v>
      </c>
      <c r="AQ353" s="24" t="s">
        <v>288</v>
      </c>
      <c r="AR353" s="24" t="s">
        <v>1100</v>
      </c>
      <c r="AS353" s="24">
        <v>4.49</v>
      </c>
      <c r="AT353" s="24">
        <v>70</v>
      </c>
      <c r="AU353" s="24" t="e">
        <v>#N/A</v>
      </c>
      <c r="AV353" s="24" t="e">
        <v>#N/A</v>
      </c>
      <c r="AW353" s="24"/>
      <c r="AX353" s="24"/>
      <c r="AY353" s="24" t="s">
        <v>2650</v>
      </c>
      <c r="AZ353" s="24" t="s">
        <v>2651</v>
      </c>
      <c r="BA353" s="24" t="s">
        <v>2652</v>
      </c>
      <c r="BB353" s="24"/>
      <c r="BC353" s="24"/>
      <c r="BD353" s="24">
        <v>0</v>
      </c>
      <c r="BE353" s="24">
        <v>0</v>
      </c>
      <c r="BF353" s="23">
        <v>42786</v>
      </c>
      <c r="BG353" s="23">
        <v>42803</v>
      </c>
      <c r="BH353" s="23">
        <v>43480</v>
      </c>
      <c r="BI353" s="26" t="s">
        <v>127</v>
      </c>
      <c r="BJ353" s="26" t="s">
        <v>2653</v>
      </c>
      <c r="BK353" s="29">
        <v>0</v>
      </c>
      <c r="BL353" s="24" t="s">
        <v>129</v>
      </c>
      <c r="BM353" s="22" t="str">
        <f ca="1">+IF(Tabla1[[#This Row],[FECHA INGRESO]]&gt;=44986,IF((TODAY()-Tabla1[[#This Row],[FECHA INGRESO]])&gt;=50,"ALERTA","TODAVÍA FALTA"),"N/A")</f>
        <v>N/A</v>
      </c>
      <c r="BN353" s="7">
        <f>IFERROR((_xlfn.DAYS(Tabla1[[#This Row],[FECHA INGRESO]],Tabla1[[#This Row],[FECHA RETIRO]]))/30,"")</f>
        <v>-36.9</v>
      </c>
    </row>
    <row r="354" spans="1:66" ht="15" customHeight="1" x14ac:dyDescent="0.35">
      <c r="A354" s="31">
        <v>1033720898</v>
      </c>
      <c r="B354" s="22" t="s">
        <v>2654</v>
      </c>
      <c r="C354" s="23">
        <v>42376</v>
      </c>
      <c r="D354" s="23" t="s">
        <v>109</v>
      </c>
      <c r="E354" s="23" t="s">
        <v>111</v>
      </c>
      <c r="F354" s="23" t="s">
        <v>70</v>
      </c>
      <c r="G354" s="24"/>
      <c r="H354" s="24">
        <v>24058870590</v>
      </c>
      <c r="I354" s="24" t="s">
        <v>95</v>
      </c>
      <c r="J354" s="24">
        <f>DATEDIF(Tabla1[[#This Row],[FECHA DE NACIMIENTO]],Tabla1[[#This Row],[FECHA ACTUAL]],"Y")</f>
        <v>33</v>
      </c>
      <c r="K354" s="24" t="s">
        <v>73</v>
      </c>
      <c r="L354" s="24" t="s">
        <v>234</v>
      </c>
      <c r="M354" s="24" t="s">
        <v>77</v>
      </c>
      <c r="N354" s="24"/>
      <c r="O354" s="24"/>
      <c r="P354" s="24" t="s">
        <v>101</v>
      </c>
      <c r="Q354" s="23">
        <v>32951</v>
      </c>
      <c r="R354" s="24" t="s">
        <v>76</v>
      </c>
      <c r="S354" s="25">
        <v>45119</v>
      </c>
      <c r="T354" s="24">
        <v>5673991</v>
      </c>
      <c r="U354" s="24">
        <v>3118920940</v>
      </c>
      <c r="V354" s="24" t="e">
        <v>#N/A</v>
      </c>
      <c r="W354" s="24" t="s">
        <v>2655</v>
      </c>
      <c r="X354" s="24"/>
      <c r="Y354" s="24"/>
      <c r="Z354" s="24"/>
      <c r="AA354" s="24"/>
      <c r="AB354" s="24" t="s">
        <v>77</v>
      </c>
      <c r="AC354" s="24" t="s">
        <v>77</v>
      </c>
      <c r="AD354" s="24" t="s">
        <v>77</v>
      </c>
      <c r="AE354" s="26" t="s">
        <v>183</v>
      </c>
      <c r="AF354" s="26"/>
      <c r="AG354" s="26"/>
      <c r="AH354" s="27" t="s">
        <v>311</v>
      </c>
      <c r="AI354" s="27" t="s">
        <v>312</v>
      </c>
      <c r="AJ354" s="27" t="s">
        <v>312</v>
      </c>
      <c r="AK354" s="24" t="s">
        <v>89</v>
      </c>
      <c r="AL354" s="24"/>
      <c r="AM354" s="23">
        <v>42376</v>
      </c>
      <c r="AN354" s="28">
        <v>776250</v>
      </c>
      <c r="AO354" s="28">
        <f t="shared" si="5"/>
        <v>140606</v>
      </c>
      <c r="AP354" s="24"/>
      <c r="AQ354" s="24"/>
      <c r="AR354" s="24"/>
      <c r="AS354" s="24"/>
      <c r="AT354" s="24" t="e">
        <v>#N/A</v>
      </c>
      <c r="AU354" s="24" t="e">
        <v>#N/A</v>
      </c>
      <c r="AV354" s="24" t="e">
        <v>#N/A</v>
      </c>
      <c r="AW354" s="24"/>
      <c r="AX354" s="24"/>
      <c r="AY354" s="24"/>
      <c r="AZ354" s="24"/>
      <c r="BA354" s="24"/>
      <c r="BB354" s="24"/>
      <c r="BC354" s="24"/>
      <c r="BD354" s="24">
        <v>0</v>
      </c>
      <c r="BE354" s="24">
        <v>0</v>
      </c>
      <c r="BF354" s="23"/>
      <c r="BG354" s="23"/>
      <c r="BH354" s="23">
        <v>42613</v>
      </c>
      <c r="BI354" s="26"/>
      <c r="BJ354" s="26"/>
      <c r="BK354" s="29">
        <v>0</v>
      </c>
      <c r="BL354" s="24" t="s">
        <v>129</v>
      </c>
      <c r="BM354" s="22" t="str">
        <f ca="1">+IF(Tabla1[[#This Row],[FECHA INGRESO]]&gt;=44986,IF((TODAY()-Tabla1[[#This Row],[FECHA INGRESO]])&gt;=50,"ALERTA","TODAVÍA FALTA"),"N/A")</f>
        <v>N/A</v>
      </c>
      <c r="BN354" s="7">
        <f>IFERROR((_xlfn.DAYS(Tabla1[[#This Row],[FECHA INGRESO]],Tabla1[[#This Row],[FECHA RETIRO]]))/30,"")</f>
        <v>-7.9</v>
      </c>
    </row>
    <row r="355" spans="1:66" ht="15" customHeight="1" x14ac:dyDescent="0.35">
      <c r="A355" s="31">
        <v>1035231260</v>
      </c>
      <c r="B355" s="22" t="s">
        <v>2656</v>
      </c>
      <c r="C355" s="23">
        <v>42381</v>
      </c>
      <c r="D355" s="23" t="s">
        <v>582</v>
      </c>
      <c r="E355" s="24" t="s">
        <v>94</v>
      </c>
      <c r="F355" s="23" t="s">
        <v>70</v>
      </c>
      <c r="G355" s="24"/>
      <c r="H355" s="24">
        <v>24058933941</v>
      </c>
      <c r="I355" s="24" t="s">
        <v>95</v>
      </c>
      <c r="J355" s="24">
        <f>DATEDIF(Tabla1[[#This Row],[FECHA DE NACIMIENTO]],Tabla1[[#This Row],[FECHA ACTUAL]],"Y")</f>
        <v>27</v>
      </c>
      <c r="K355" s="24" t="s">
        <v>73</v>
      </c>
      <c r="L355" s="24" t="s">
        <v>112</v>
      </c>
      <c r="M355" s="24" t="s">
        <v>77</v>
      </c>
      <c r="N355" s="24" t="s">
        <v>77</v>
      </c>
      <c r="O355" s="24">
        <v>2</v>
      </c>
      <c r="P355" s="24" t="s">
        <v>2532</v>
      </c>
      <c r="Q355" s="23">
        <v>34937</v>
      </c>
      <c r="R355" s="24" t="s">
        <v>2644</v>
      </c>
      <c r="S355" s="25">
        <v>45119</v>
      </c>
      <c r="T355" s="24">
        <v>4178818</v>
      </c>
      <c r="U355" s="24" t="s">
        <v>2657</v>
      </c>
      <c r="V355" s="24" t="s">
        <v>2658</v>
      </c>
      <c r="W355" s="24" t="s">
        <v>2659</v>
      </c>
      <c r="X355" s="24" t="s">
        <v>2660</v>
      </c>
      <c r="Y355" s="24" t="s">
        <v>2661</v>
      </c>
      <c r="Z355" s="24" t="s">
        <v>255</v>
      </c>
      <c r="AA355" s="24">
        <v>3215230248</v>
      </c>
      <c r="AB355" s="24" t="s">
        <v>77</v>
      </c>
      <c r="AC355" s="24" t="s">
        <v>77</v>
      </c>
      <c r="AD355" s="24" t="s">
        <v>77</v>
      </c>
      <c r="AE355" s="26" t="s">
        <v>183</v>
      </c>
      <c r="AF355" s="26"/>
      <c r="AG355" s="26"/>
      <c r="AH355" s="27" t="s">
        <v>163</v>
      </c>
      <c r="AI355" s="27" t="s">
        <v>515</v>
      </c>
      <c r="AJ355" s="27" t="s">
        <v>515</v>
      </c>
      <c r="AK355" s="24" t="s">
        <v>121</v>
      </c>
      <c r="AL355" s="24" t="s">
        <v>90</v>
      </c>
      <c r="AM355" s="23">
        <v>42381</v>
      </c>
      <c r="AN355" s="28">
        <v>1242000</v>
      </c>
      <c r="AO355" s="28">
        <f t="shared" si="5"/>
        <v>140606</v>
      </c>
      <c r="AP355" s="24"/>
      <c r="AQ355" s="24" t="s">
        <v>700</v>
      </c>
      <c r="AR355" s="24" t="s">
        <v>2662</v>
      </c>
      <c r="AS355" s="24">
        <v>3.8</v>
      </c>
      <c r="AT355" s="24" t="e">
        <v>#N/A</v>
      </c>
      <c r="AU355" s="24" t="e">
        <v>#N/A</v>
      </c>
      <c r="AV355" s="24" t="e">
        <v>#N/A</v>
      </c>
      <c r="AW355" s="24"/>
      <c r="AX355" s="24"/>
      <c r="AY355" s="24"/>
      <c r="AZ355" s="24"/>
      <c r="BA355" s="24"/>
      <c r="BB355" s="24"/>
      <c r="BC355" s="24"/>
      <c r="BD355" s="24">
        <v>0</v>
      </c>
      <c r="BE355" s="24">
        <v>0</v>
      </c>
      <c r="BF355" s="23" t="s">
        <v>2663</v>
      </c>
      <c r="BG355" s="23" t="s">
        <v>2664</v>
      </c>
      <c r="BH355" s="23">
        <v>43403</v>
      </c>
      <c r="BI355" s="26" t="s">
        <v>143</v>
      </c>
      <c r="BJ355" s="26" t="s">
        <v>199</v>
      </c>
      <c r="BK355" s="29">
        <v>480000</v>
      </c>
      <c r="BL355" s="24" t="s">
        <v>129</v>
      </c>
      <c r="BM355" s="22" t="str">
        <f ca="1">+IF(Tabla1[[#This Row],[FECHA INGRESO]]&gt;=44986,IF((TODAY()-Tabla1[[#This Row],[FECHA INGRESO]])&gt;=50,"ALERTA","TODAVÍA FALTA"),"N/A")</f>
        <v>N/A</v>
      </c>
      <c r="BN355" s="7">
        <f>IFERROR((_xlfn.DAYS(Tabla1[[#This Row],[FECHA INGRESO]],Tabla1[[#This Row],[FECHA RETIRO]]))/30,"")</f>
        <v>-34.06666666666667</v>
      </c>
    </row>
    <row r="356" spans="1:66" ht="15" customHeight="1" x14ac:dyDescent="0.35">
      <c r="A356" s="31">
        <v>1037595549</v>
      </c>
      <c r="B356" s="22" t="s">
        <v>2665</v>
      </c>
      <c r="C356" s="23">
        <v>42381</v>
      </c>
      <c r="D356" s="23" t="s">
        <v>582</v>
      </c>
      <c r="E356" s="24" t="s">
        <v>94</v>
      </c>
      <c r="F356" s="23" t="s">
        <v>70</v>
      </c>
      <c r="G356" s="24"/>
      <c r="H356" s="24">
        <v>24058933314</v>
      </c>
      <c r="I356" s="24" t="s">
        <v>95</v>
      </c>
      <c r="J356" s="24">
        <f>DATEDIF(Tabla1[[#This Row],[FECHA DE NACIMIENTO]],Tabla1[[#This Row],[FECHA ACTUAL]],"Y")</f>
        <v>34</v>
      </c>
      <c r="K356" s="24" t="s">
        <v>500</v>
      </c>
      <c r="L356" s="24" t="s">
        <v>112</v>
      </c>
      <c r="M356" s="24" t="s">
        <v>77</v>
      </c>
      <c r="N356" s="24" t="s">
        <v>77</v>
      </c>
      <c r="O356" s="24">
        <v>2</v>
      </c>
      <c r="P356" s="24" t="s">
        <v>101</v>
      </c>
      <c r="Q356" s="23">
        <v>32415</v>
      </c>
      <c r="R356" s="24" t="s">
        <v>1526</v>
      </c>
      <c r="S356" s="25">
        <v>45119</v>
      </c>
      <c r="T356" s="24">
        <v>4174964</v>
      </c>
      <c r="U356" s="24" t="s">
        <v>2666</v>
      </c>
      <c r="V356" s="24" t="e">
        <v>#N/A</v>
      </c>
      <c r="W356" s="24" t="s">
        <v>2667</v>
      </c>
      <c r="X356" s="24"/>
      <c r="Y356" s="24" t="s">
        <v>2668</v>
      </c>
      <c r="Z356" s="24" t="s">
        <v>1570</v>
      </c>
      <c r="AA356" s="24">
        <v>3128211453</v>
      </c>
      <c r="AB356" s="24" t="s">
        <v>77</v>
      </c>
      <c r="AC356" s="24" t="s">
        <v>77</v>
      </c>
      <c r="AD356" s="24" t="s">
        <v>77</v>
      </c>
      <c r="AE356" s="26" t="s">
        <v>183</v>
      </c>
      <c r="AF356" s="26"/>
      <c r="AG356" s="26"/>
      <c r="AH356" s="27" t="s">
        <v>184</v>
      </c>
      <c r="AI356" s="27" t="s">
        <v>830</v>
      </c>
      <c r="AJ356" s="27" t="s">
        <v>830</v>
      </c>
      <c r="AK356" s="24" t="s">
        <v>121</v>
      </c>
      <c r="AL356" s="24"/>
      <c r="AM356" s="23">
        <v>42381</v>
      </c>
      <c r="AN356" s="28">
        <v>672750</v>
      </c>
      <c r="AO356" s="28">
        <f t="shared" si="5"/>
        <v>140606</v>
      </c>
      <c r="AP356" s="24"/>
      <c r="AQ356" s="24"/>
      <c r="AR356" s="24"/>
      <c r="AS356" s="24"/>
      <c r="AT356" s="24" t="e">
        <v>#N/A</v>
      </c>
      <c r="AU356" s="24" t="e">
        <v>#N/A</v>
      </c>
      <c r="AV356" s="24" t="e">
        <v>#N/A</v>
      </c>
      <c r="AW356" s="24"/>
      <c r="AX356" s="24"/>
      <c r="AY356" s="24"/>
      <c r="AZ356" s="24"/>
      <c r="BA356" s="24"/>
      <c r="BB356" s="24"/>
      <c r="BC356" s="24"/>
      <c r="BD356" s="24">
        <v>0</v>
      </c>
      <c r="BE356" s="24">
        <v>0</v>
      </c>
      <c r="BF356" s="23"/>
      <c r="BG356" s="23"/>
      <c r="BH356" s="23">
        <v>42383</v>
      </c>
      <c r="BI356" s="26"/>
      <c r="BJ356" s="26"/>
      <c r="BK356" s="29">
        <v>0</v>
      </c>
      <c r="BL356" s="24" t="s">
        <v>129</v>
      </c>
      <c r="BM356" s="22" t="str">
        <f ca="1">+IF(Tabla1[[#This Row],[FECHA INGRESO]]&gt;=44986,IF((TODAY()-Tabla1[[#This Row],[FECHA INGRESO]])&gt;=50,"ALERTA","TODAVÍA FALTA"),"N/A")</f>
        <v>N/A</v>
      </c>
      <c r="BN356" s="7">
        <f>IFERROR((_xlfn.DAYS(Tabla1[[#This Row],[FECHA INGRESO]],Tabla1[[#This Row],[FECHA RETIRO]]))/30,"")</f>
        <v>-6.6666666666666666E-2</v>
      </c>
    </row>
    <row r="357" spans="1:66" ht="15" customHeight="1" x14ac:dyDescent="0.35">
      <c r="A357" s="31">
        <v>1036604261</v>
      </c>
      <c r="B357" s="22" t="s">
        <v>2669</v>
      </c>
      <c r="C357" s="23">
        <v>42387</v>
      </c>
      <c r="D357" s="23" t="s">
        <v>582</v>
      </c>
      <c r="E357" s="24" t="s">
        <v>94</v>
      </c>
      <c r="F357" s="23" t="s">
        <v>70</v>
      </c>
      <c r="G357" s="24"/>
      <c r="H357" s="24">
        <v>24059123677</v>
      </c>
      <c r="I357" s="24" t="s">
        <v>95</v>
      </c>
      <c r="J357" s="24">
        <f>DATEDIF(Tabla1[[#This Row],[FECHA DE NACIMIENTO]],Tabla1[[#This Row],[FECHA ACTUAL]],"Y")</f>
        <v>36</v>
      </c>
      <c r="K357" s="24" t="s">
        <v>73</v>
      </c>
      <c r="L357" s="24" t="s">
        <v>74</v>
      </c>
      <c r="M357" s="24">
        <v>2</v>
      </c>
      <c r="N357" s="24">
        <v>2</v>
      </c>
      <c r="O357" s="24">
        <v>2</v>
      </c>
      <c r="P357" s="24" t="s">
        <v>101</v>
      </c>
      <c r="Q357" s="23">
        <v>31619</v>
      </c>
      <c r="R357" s="24" t="s">
        <v>1177</v>
      </c>
      <c r="S357" s="25">
        <v>45119</v>
      </c>
      <c r="T357" s="24" t="s">
        <v>77</v>
      </c>
      <c r="U357" s="24" t="s">
        <v>2670</v>
      </c>
      <c r="V357" s="24" t="e">
        <v>#N/A</v>
      </c>
      <c r="W357" s="24" t="s">
        <v>2671</v>
      </c>
      <c r="X357" s="24"/>
      <c r="Y357" s="24" t="s">
        <v>2672</v>
      </c>
      <c r="Z357" s="24" t="s">
        <v>852</v>
      </c>
      <c r="AA357" s="24">
        <v>2760338</v>
      </c>
      <c r="AB357" s="24" t="s">
        <v>77</v>
      </c>
      <c r="AC357" s="24" t="s">
        <v>77</v>
      </c>
      <c r="AD357" s="24" t="s">
        <v>77</v>
      </c>
      <c r="AE357" s="26" t="s">
        <v>151</v>
      </c>
      <c r="AF357" s="26"/>
      <c r="AG357" s="26"/>
      <c r="AH357" s="27" t="s">
        <v>184</v>
      </c>
      <c r="AI357" s="27" t="s">
        <v>925</v>
      </c>
      <c r="AJ357" s="27" t="s">
        <v>487</v>
      </c>
      <c r="AK357" s="24" t="s">
        <v>121</v>
      </c>
      <c r="AL357" s="24" t="s">
        <v>90</v>
      </c>
      <c r="AM357" s="23">
        <v>42387</v>
      </c>
      <c r="AN357" s="28">
        <v>763537.09499999997</v>
      </c>
      <c r="AO357" s="28">
        <f t="shared" si="5"/>
        <v>140606</v>
      </c>
      <c r="AP357" s="24" t="s">
        <v>1182</v>
      </c>
      <c r="AQ357" s="24" t="s">
        <v>288</v>
      </c>
      <c r="AR357" s="24"/>
      <c r="AS357" s="24"/>
      <c r="AT357" s="24" t="e">
        <v>#N/A</v>
      </c>
      <c r="AU357" s="24" t="e">
        <v>#N/A</v>
      </c>
      <c r="AV357" s="24" t="e">
        <v>#N/A</v>
      </c>
      <c r="AW357" s="24"/>
      <c r="AX357" s="24"/>
      <c r="AY357" s="24"/>
      <c r="AZ357" s="24"/>
      <c r="BA357" s="24"/>
      <c r="BB357" s="24"/>
      <c r="BC357" s="24"/>
      <c r="BD357" s="24">
        <v>0</v>
      </c>
      <c r="BE357" s="24">
        <v>0</v>
      </c>
      <c r="BF357" s="23">
        <v>42755</v>
      </c>
      <c r="BG357" s="23">
        <v>42773</v>
      </c>
      <c r="BH357" s="23">
        <v>42773</v>
      </c>
      <c r="BI357" s="26" t="s">
        <v>143</v>
      </c>
      <c r="BJ357" s="26" t="s">
        <v>199</v>
      </c>
      <c r="BK357" s="29">
        <v>0</v>
      </c>
      <c r="BL357" s="24" t="s">
        <v>129</v>
      </c>
      <c r="BM357" s="22" t="str">
        <f ca="1">+IF(Tabla1[[#This Row],[FECHA INGRESO]]&gt;=44986,IF((TODAY()-Tabla1[[#This Row],[FECHA INGRESO]])&gt;=50,"ALERTA","TODAVÍA FALTA"),"N/A")</f>
        <v>N/A</v>
      </c>
      <c r="BN357" s="7">
        <f>IFERROR((_xlfn.DAYS(Tabla1[[#This Row],[FECHA INGRESO]],Tabla1[[#This Row],[FECHA RETIRO]]))/30,"")</f>
        <v>-12.866666666666667</v>
      </c>
    </row>
    <row r="358" spans="1:66" ht="15" customHeight="1" x14ac:dyDescent="0.35">
      <c r="A358" s="31">
        <v>8203006</v>
      </c>
      <c r="B358" s="22" t="s">
        <v>2673</v>
      </c>
      <c r="C358" s="23">
        <v>42387</v>
      </c>
      <c r="D358" s="23" t="s">
        <v>384</v>
      </c>
      <c r="E358" s="23" t="s">
        <v>110</v>
      </c>
      <c r="F358" s="23" t="s">
        <v>70</v>
      </c>
      <c r="G358" s="24"/>
      <c r="H358" s="24">
        <v>24059033161</v>
      </c>
      <c r="I358" s="24" t="s">
        <v>72</v>
      </c>
      <c r="J358" s="24">
        <f>DATEDIF(Tabla1[[#This Row],[FECHA DE NACIMIENTO]],Tabla1[[#This Row],[FECHA ACTUAL]],"Y")</f>
        <v>47</v>
      </c>
      <c r="K358" s="24" t="s">
        <v>73</v>
      </c>
      <c r="L358" s="24" t="s">
        <v>74</v>
      </c>
      <c r="M358" s="24" t="s">
        <v>77</v>
      </c>
      <c r="N358" s="24" t="s">
        <v>77</v>
      </c>
      <c r="O358" s="24">
        <v>2</v>
      </c>
      <c r="P358" s="24" t="s">
        <v>101</v>
      </c>
      <c r="Q358" s="23">
        <v>27822</v>
      </c>
      <c r="R358" s="24" t="s">
        <v>2674</v>
      </c>
      <c r="S358" s="25">
        <v>45119</v>
      </c>
      <c r="T358" s="24" t="s">
        <v>77</v>
      </c>
      <c r="U358" s="24" t="s">
        <v>2675</v>
      </c>
      <c r="V358" s="24" t="e">
        <v>#N/A</v>
      </c>
      <c r="W358" s="24" t="s">
        <v>2676</v>
      </c>
      <c r="X358" s="24" t="s">
        <v>1774</v>
      </c>
      <c r="Y358" s="24" t="s">
        <v>2677</v>
      </c>
      <c r="Z358" s="24" t="s">
        <v>852</v>
      </c>
      <c r="AA358" s="24">
        <v>3206867806</v>
      </c>
      <c r="AB358" s="24" t="s">
        <v>77</v>
      </c>
      <c r="AC358" s="24" t="s">
        <v>77</v>
      </c>
      <c r="AD358" s="24" t="s">
        <v>77</v>
      </c>
      <c r="AE358" s="26" t="s">
        <v>183</v>
      </c>
      <c r="AF358" s="26"/>
      <c r="AG358" s="26"/>
      <c r="AH358" s="27" t="s">
        <v>324</v>
      </c>
      <c r="AI358" s="27" t="s">
        <v>1694</v>
      </c>
      <c r="AJ358" s="27" t="s">
        <v>1694</v>
      </c>
      <c r="AK358" s="24" t="s">
        <v>89</v>
      </c>
      <c r="AL358" s="24"/>
      <c r="AM358" s="23">
        <v>42387</v>
      </c>
      <c r="AN358" s="28">
        <v>724500</v>
      </c>
      <c r="AO358" s="28">
        <f t="shared" si="5"/>
        <v>140606</v>
      </c>
      <c r="AP358" s="24"/>
      <c r="AQ358" s="24"/>
      <c r="AR358" s="24"/>
      <c r="AS358" s="24"/>
      <c r="AT358" s="24" t="e">
        <v>#N/A</v>
      </c>
      <c r="AU358" s="24" t="e">
        <v>#N/A</v>
      </c>
      <c r="AV358" s="24" t="e">
        <v>#N/A</v>
      </c>
      <c r="AW358" s="24"/>
      <c r="AX358" s="24"/>
      <c r="AY358" s="24"/>
      <c r="AZ358" s="24"/>
      <c r="BA358" s="24"/>
      <c r="BB358" s="24"/>
      <c r="BC358" s="24"/>
      <c r="BD358" s="24">
        <v>0</v>
      </c>
      <c r="BE358" s="24">
        <v>0</v>
      </c>
      <c r="BF358" s="23"/>
      <c r="BG358" s="23"/>
      <c r="BH358" s="23">
        <v>42411</v>
      </c>
      <c r="BI358" s="26"/>
      <c r="BJ358" s="26"/>
      <c r="BK358" s="29">
        <v>0</v>
      </c>
      <c r="BL358" s="24" t="s">
        <v>129</v>
      </c>
      <c r="BM358" s="22" t="str">
        <f ca="1">+IF(Tabla1[[#This Row],[FECHA INGRESO]]&gt;=44986,IF((TODAY()-Tabla1[[#This Row],[FECHA INGRESO]])&gt;=50,"ALERTA","TODAVÍA FALTA"),"N/A")</f>
        <v>N/A</v>
      </c>
      <c r="BN358" s="7">
        <f>IFERROR((_xlfn.DAYS(Tabla1[[#This Row],[FECHA INGRESO]],Tabla1[[#This Row],[FECHA RETIRO]]))/30,"")</f>
        <v>-0.8</v>
      </c>
    </row>
    <row r="359" spans="1:66" ht="15" customHeight="1" x14ac:dyDescent="0.35">
      <c r="A359" s="31">
        <v>53005031</v>
      </c>
      <c r="B359" s="22" t="s">
        <v>2678</v>
      </c>
      <c r="C359" s="23">
        <v>42389</v>
      </c>
      <c r="D359" s="23" t="s">
        <v>109</v>
      </c>
      <c r="E359" s="23" t="s">
        <v>111</v>
      </c>
      <c r="F359" s="23" t="s">
        <v>70</v>
      </c>
      <c r="G359" s="24"/>
      <c r="H359" s="24">
        <v>24059207993</v>
      </c>
      <c r="I359" s="24" t="s">
        <v>95</v>
      </c>
      <c r="J359" s="24">
        <f>DATEDIF(Tabla1[[#This Row],[FECHA DE NACIMIENTO]],Tabla1[[#This Row],[FECHA ACTUAL]],"Y")</f>
        <v>39</v>
      </c>
      <c r="K359" s="24" t="s">
        <v>96</v>
      </c>
      <c r="L359" s="24" t="s">
        <v>112</v>
      </c>
      <c r="M359" s="24">
        <v>2</v>
      </c>
      <c r="N359" s="24">
        <v>2</v>
      </c>
      <c r="O359" s="24">
        <v>2</v>
      </c>
      <c r="P359" s="24" t="s">
        <v>2532</v>
      </c>
      <c r="Q359" s="23">
        <v>30667</v>
      </c>
      <c r="R359" s="24" t="s">
        <v>76</v>
      </c>
      <c r="S359" s="25">
        <v>45119</v>
      </c>
      <c r="T359" s="24" t="s">
        <v>77</v>
      </c>
      <c r="U359" s="24" t="s">
        <v>2679</v>
      </c>
      <c r="V359" s="24" t="s">
        <v>2680</v>
      </c>
      <c r="W359" s="24" t="s">
        <v>2681</v>
      </c>
      <c r="X359" s="24" t="s">
        <v>724</v>
      </c>
      <c r="Y359" s="24" t="s">
        <v>2682</v>
      </c>
      <c r="Z359" s="24" t="s">
        <v>285</v>
      </c>
      <c r="AA359" s="24">
        <v>3138771759</v>
      </c>
      <c r="AB359" s="24" t="s">
        <v>77</v>
      </c>
      <c r="AC359" s="24" t="s">
        <v>77</v>
      </c>
      <c r="AD359" s="24" t="s">
        <v>77</v>
      </c>
      <c r="AE359" s="26" t="s">
        <v>151</v>
      </c>
      <c r="AF359" s="26"/>
      <c r="AG359" s="26"/>
      <c r="AH359" s="27" t="s">
        <v>184</v>
      </c>
      <c r="AI359" s="27" t="s">
        <v>884</v>
      </c>
      <c r="AJ359" s="27" t="s">
        <v>884</v>
      </c>
      <c r="AK359" s="24" t="s">
        <v>121</v>
      </c>
      <c r="AL359" s="24" t="s">
        <v>90</v>
      </c>
      <c r="AM359" s="23">
        <v>42389</v>
      </c>
      <c r="AN359" s="28">
        <v>776250</v>
      </c>
      <c r="AO359" s="28">
        <f t="shared" si="5"/>
        <v>140606</v>
      </c>
      <c r="AP359" s="24"/>
      <c r="AQ359" s="24" t="s">
        <v>1028</v>
      </c>
      <c r="AR359" s="24" t="s">
        <v>1578</v>
      </c>
      <c r="AS359" s="24"/>
      <c r="AT359" s="24" t="e">
        <v>#N/A</v>
      </c>
      <c r="AU359" s="24" t="e">
        <v>#N/A</v>
      </c>
      <c r="AV359" s="24" t="e">
        <v>#N/A</v>
      </c>
      <c r="AW359" s="24"/>
      <c r="AX359" s="24"/>
      <c r="AY359" s="24"/>
      <c r="AZ359" s="24"/>
      <c r="BA359" s="24"/>
      <c r="BB359" s="24"/>
      <c r="BC359" s="24"/>
      <c r="BD359" s="24">
        <v>0</v>
      </c>
      <c r="BE359" s="24">
        <v>0</v>
      </c>
      <c r="BF359" s="23">
        <v>42758</v>
      </c>
      <c r="BG359" s="23">
        <v>42775</v>
      </c>
      <c r="BH359" s="23">
        <v>42924</v>
      </c>
      <c r="BI359" s="26" t="s">
        <v>127</v>
      </c>
      <c r="BJ359" s="26" t="s">
        <v>232</v>
      </c>
      <c r="BK359" s="29">
        <v>0</v>
      </c>
      <c r="BL359" s="24" t="s">
        <v>129</v>
      </c>
      <c r="BM359" s="22" t="str">
        <f ca="1">+IF(Tabla1[[#This Row],[FECHA INGRESO]]&gt;=44986,IF((TODAY()-Tabla1[[#This Row],[FECHA INGRESO]])&gt;=50,"ALERTA","TODAVÍA FALTA"),"N/A")</f>
        <v>N/A</v>
      </c>
      <c r="BN359" s="7">
        <f>IFERROR((_xlfn.DAYS(Tabla1[[#This Row],[FECHA INGRESO]],Tabla1[[#This Row],[FECHA RETIRO]]))/30,"")</f>
        <v>-17.833333333333332</v>
      </c>
    </row>
    <row r="360" spans="1:66" ht="15" customHeight="1" x14ac:dyDescent="0.35">
      <c r="A360" s="31">
        <v>1033783208</v>
      </c>
      <c r="B360" s="22" t="s">
        <v>2683</v>
      </c>
      <c r="C360" s="23">
        <v>42389</v>
      </c>
      <c r="D360" s="23" t="s">
        <v>109</v>
      </c>
      <c r="E360" s="23" t="s">
        <v>111</v>
      </c>
      <c r="F360" s="23" t="s">
        <v>70</v>
      </c>
      <c r="G360" s="24"/>
      <c r="H360" s="24">
        <v>24059208136</v>
      </c>
      <c r="I360" s="24" t="s">
        <v>95</v>
      </c>
      <c r="J360" s="24">
        <f>DATEDIF(Tabla1[[#This Row],[FECHA DE NACIMIENTO]],Tabla1[[#This Row],[FECHA ACTUAL]],"Y")</f>
        <v>27</v>
      </c>
      <c r="K360" s="24" t="s">
        <v>96</v>
      </c>
      <c r="L360" s="24" t="s">
        <v>112</v>
      </c>
      <c r="M360" s="24">
        <v>1</v>
      </c>
      <c r="N360" s="24">
        <v>2</v>
      </c>
      <c r="O360" s="24">
        <v>3</v>
      </c>
      <c r="P360" s="24" t="s">
        <v>2532</v>
      </c>
      <c r="Q360" s="23">
        <v>35049</v>
      </c>
      <c r="R360" s="24" t="s">
        <v>76</v>
      </c>
      <c r="S360" s="25">
        <v>45119</v>
      </c>
      <c r="T360" s="24" t="s">
        <v>77</v>
      </c>
      <c r="U360" s="24" t="s">
        <v>2684</v>
      </c>
      <c r="V360" s="24" t="e">
        <v>#N/A</v>
      </c>
      <c r="W360" s="24" t="s">
        <v>2685</v>
      </c>
      <c r="X360" s="24" t="s">
        <v>805</v>
      </c>
      <c r="Y360" s="24" t="s">
        <v>2686</v>
      </c>
      <c r="Z360" s="24" t="s">
        <v>117</v>
      </c>
      <c r="AA360" s="24">
        <v>3213240332</v>
      </c>
      <c r="AB360" s="24" t="s">
        <v>77</v>
      </c>
      <c r="AC360" s="24" t="s">
        <v>77</v>
      </c>
      <c r="AD360" s="24" t="s">
        <v>77</v>
      </c>
      <c r="AE360" s="26" t="s">
        <v>151</v>
      </c>
      <c r="AF360" s="26"/>
      <c r="AG360" s="26"/>
      <c r="AH360" s="27" t="s">
        <v>184</v>
      </c>
      <c r="AI360" s="27" t="s">
        <v>185</v>
      </c>
      <c r="AJ360" s="27" t="s">
        <v>185</v>
      </c>
      <c r="AK360" s="24" t="s">
        <v>121</v>
      </c>
      <c r="AL360" s="24" t="s">
        <v>90</v>
      </c>
      <c r="AM360" s="23">
        <v>42389</v>
      </c>
      <c r="AN360" s="28">
        <v>776250</v>
      </c>
      <c r="AO360" s="28">
        <f t="shared" si="5"/>
        <v>140606</v>
      </c>
      <c r="AP360" s="24"/>
      <c r="AQ360" s="24" t="s">
        <v>2687</v>
      </c>
      <c r="AR360" s="24" t="s">
        <v>1851</v>
      </c>
      <c r="AS360" s="24"/>
      <c r="AT360" s="24" t="e">
        <v>#N/A</v>
      </c>
      <c r="AU360" s="24" t="e">
        <v>#N/A</v>
      </c>
      <c r="AV360" s="24" t="e">
        <v>#N/A</v>
      </c>
      <c r="AW360" s="24"/>
      <c r="AX360" s="24"/>
      <c r="AY360" s="24" t="s">
        <v>2688</v>
      </c>
      <c r="AZ360" s="24"/>
      <c r="BA360" s="24"/>
      <c r="BB360" s="24"/>
      <c r="BC360" s="24"/>
      <c r="BD360" s="24">
        <v>0</v>
      </c>
      <c r="BE360" s="24">
        <v>0</v>
      </c>
      <c r="BF360" s="23"/>
      <c r="BG360" s="23"/>
      <c r="BH360" s="23">
        <v>42840</v>
      </c>
      <c r="BI360" s="26" t="s">
        <v>127</v>
      </c>
      <c r="BJ360" s="26" t="s">
        <v>273</v>
      </c>
      <c r="BK360" s="29">
        <v>0</v>
      </c>
      <c r="BL360" s="24" t="s">
        <v>129</v>
      </c>
      <c r="BM360" s="22" t="str">
        <f ca="1">+IF(Tabla1[[#This Row],[FECHA INGRESO]]&gt;=44986,IF((TODAY()-Tabla1[[#This Row],[FECHA INGRESO]])&gt;=50,"ALERTA","TODAVÍA FALTA"),"N/A")</f>
        <v>N/A</v>
      </c>
      <c r="BN360" s="7">
        <f>IFERROR((_xlfn.DAYS(Tabla1[[#This Row],[FECHA INGRESO]],Tabla1[[#This Row],[FECHA RETIRO]]))/30,"")</f>
        <v>-15.033333333333333</v>
      </c>
    </row>
    <row r="361" spans="1:66" ht="15" customHeight="1" x14ac:dyDescent="0.35">
      <c r="A361" s="31">
        <v>1019069297</v>
      </c>
      <c r="B361" s="22" t="s">
        <v>2689</v>
      </c>
      <c r="C361" s="23">
        <v>42389</v>
      </c>
      <c r="D361" s="23" t="s">
        <v>188</v>
      </c>
      <c r="E361" s="24" t="s">
        <v>94</v>
      </c>
      <c r="F361" s="23" t="s">
        <v>70</v>
      </c>
      <c r="G361" s="24"/>
      <c r="H361" s="24">
        <v>24059203674</v>
      </c>
      <c r="I361" s="24" t="s">
        <v>95</v>
      </c>
      <c r="J361" s="24">
        <f>DATEDIF(Tabla1[[#This Row],[FECHA DE NACIMIENTO]],Tabla1[[#This Row],[FECHA ACTUAL]],"Y")</f>
        <v>31</v>
      </c>
      <c r="K361" s="24" t="s">
        <v>73</v>
      </c>
      <c r="L361" s="24" t="s">
        <v>112</v>
      </c>
      <c r="M361" s="24" t="s">
        <v>77</v>
      </c>
      <c r="N361" s="24" t="s">
        <v>77</v>
      </c>
      <c r="O361" s="24">
        <v>2</v>
      </c>
      <c r="P361" s="24" t="s">
        <v>2532</v>
      </c>
      <c r="Q361" s="23">
        <v>33695</v>
      </c>
      <c r="R361" s="24" t="s">
        <v>76</v>
      </c>
      <c r="S361" s="25">
        <v>45119</v>
      </c>
      <c r="T361" s="24">
        <v>4594985</v>
      </c>
      <c r="U361" s="24" t="s">
        <v>2690</v>
      </c>
      <c r="V361" s="24" t="e">
        <v>#N/A</v>
      </c>
      <c r="W361" s="24" t="s">
        <v>2691</v>
      </c>
      <c r="X361" s="24" t="s">
        <v>936</v>
      </c>
      <c r="Y361" s="24" t="s">
        <v>2692</v>
      </c>
      <c r="Z361" s="24" t="s">
        <v>1597</v>
      </c>
      <c r="AA361" s="24">
        <v>3102741445</v>
      </c>
      <c r="AB361" s="24" t="s">
        <v>77</v>
      </c>
      <c r="AC361" s="24" t="s">
        <v>77</v>
      </c>
      <c r="AD361" s="24" t="s">
        <v>77</v>
      </c>
      <c r="AE361" s="26" t="s">
        <v>151</v>
      </c>
      <c r="AF361" s="26"/>
      <c r="AG361" s="26"/>
      <c r="AH361" s="27" t="s">
        <v>184</v>
      </c>
      <c r="AI361" s="27" t="s">
        <v>185</v>
      </c>
      <c r="AJ361" s="27" t="s">
        <v>185</v>
      </c>
      <c r="AK361" s="24" t="s">
        <v>121</v>
      </c>
      <c r="AL361" s="24"/>
      <c r="AM361" s="23">
        <v>42389</v>
      </c>
      <c r="AN361" s="28">
        <v>724500</v>
      </c>
      <c r="AO361" s="28">
        <f t="shared" si="5"/>
        <v>140606</v>
      </c>
      <c r="AP361" s="24">
        <v>42408</v>
      </c>
      <c r="AQ361" s="24"/>
      <c r="AR361" s="24"/>
      <c r="AS361" s="24"/>
      <c r="AT361" s="24" t="e">
        <v>#N/A</v>
      </c>
      <c r="AU361" s="24" t="e">
        <v>#N/A</v>
      </c>
      <c r="AV361" s="24" t="e">
        <v>#N/A</v>
      </c>
      <c r="AW361" s="24"/>
      <c r="AX361" s="24"/>
      <c r="AY361" s="24" t="s">
        <v>2693</v>
      </c>
      <c r="AZ361" s="24" t="s">
        <v>1420</v>
      </c>
      <c r="BA361" s="24"/>
      <c r="BB361" s="24"/>
      <c r="BC361" s="24"/>
      <c r="BD361" s="24">
        <v>0</v>
      </c>
      <c r="BE361" s="24">
        <v>0</v>
      </c>
      <c r="BF361" s="23"/>
      <c r="BG361" s="23"/>
      <c r="BH361" s="23">
        <v>42632</v>
      </c>
      <c r="BI361" s="26" t="s">
        <v>127</v>
      </c>
      <c r="BJ361" s="26" t="s">
        <v>2694</v>
      </c>
      <c r="BK361" s="29">
        <v>0</v>
      </c>
      <c r="BL361" s="24" t="s">
        <v>129</v>
      </c>
      <c r="BM361" s="22" t="str">
        <f ca="1">+IF(Tabla1[[#This Row],[FECHA INGRESO]]&gt;=44986,IF((TODAY()-Tabla1[[#This Row],[FECHA INGRESO]])&gt;=50,"ALERTA","TODAVÍA FALTA"),"N/A")</f>
        <v>N/A</v>
      </c>
      <c r="BN361" s="7">
        <f>IFERROR((_xlfn.DAYS(Tabla1[[#This Row],[FECHA INGRESO]],Tabla1[[#This Row],[FECHA RETIRO]]))/30,"")</f>
        <v>-8.1</v>
      </c>
    </row>
    <row r="362" spans="1:66" ht="15" customHeight="1" x14ac:dyDescent="0.35">
      <c r="A362" s="31">
        <v>52879169</v>
      </c>
      <c r="B362" s="22" t="s">
        <v>2695</v>
      </c>
      <c r="C362" s="23">
        <v>42389</v>
      </c>
      <c r="D362" s="23" t="s">
        <v>93</v>
      </c>
      <c r="E362" s="24" t="s">
        <v>94</v>
      </c>
      <c r="F362" s="23" t="s">
        <v>70</v>
      </c>
      <c r="G362" s="24"/>
      <c r="H362" s="24">
        <v>24059211334</v>
      </c>
      <c r="I362" s="24" t="s">
        <v>95</v>
      </c>
      <c r="J362" s="24">
        <f>DATEDIF(Tabla1[[#This Row],[FECHA DE NACIMIENTO]],Tabla1[[#This Row],[FECHA ACTUAL]],"Y")</f>
        <v>39</v>
      </c>
      <c r="K362" s="24" t="s">
        <v>96</v>
      </c>
      <c r="L362" s="24" t="s">
        <v>74</v>
      </c>
      <c r="M362" s="24" t="s">
        <v>77</v>
      </c>
      <c r="N362" s="24" t="s">
        <v>77</v>
      </c>
      <c r="O362" s="24">
        <v>3</v>
      </c>
      <c r="P362" s="24" t="s">
        <v>2532</v>
      </c>
      <c r="Q362" s="23">
        <v>30561</v>
      </c>
      <c r="R362" s="24" t="s">
        <v>76</v>
      </c>
      <c r="S362" s="25">
        <v>45119</v>
      </c>
      <c r="T362" s="24" t="s">
        <v>77</v>
      </c>
      <c r="U362" s="24" t="s">
        <v>2696</v>
      </c>
      <c r="V362" s="24" t="e">
        <v>#N/A</v>
      </c>
      <c r="W362" s="24" t="s">
        <v>2697</v>
      </c>
      <c r="X362" s="24" t="s">
        <v>2698</v>
      </c>
      <c r="Y362" s="24" t="s">
        <v>2699</v>
      </c>
      <c r="Z362" s="24" t="s">
        <v>117</v>
      </c>
      <c r="AA362" s="24">
        <v>3114896118</v>
      </c>
      <c r="AB362" s="24" t="s">
        <v>77</v>
      </c>
      <c r="AC362" s="24" t="s">
        <v>77</v>
      </c>
      <c r="AD362" s="24" t="s">
        <v>77</v>
      </c>
      <c r="AE362" s="26" t="s">
        <v>183</v>
      </c>
      <c r="AF362" s="26"/>
      <c r="AG362" s="26"/>
      <c r="AH362" s="27" t="s">
        <v>184</v>
      </c>
      <c r="AI362" s="27" t="s">
        <v>185</v>
      </c>
      <c r="AJ362" s="27" t="s">
        <v>185</v>
      </c>
      <c r="AK362" s="24" t="s">
        <v>121</v>
      </c>
      <c r="AL362" s="24" t="s">
        <v>90</v>
      </c>
      <c r="AM362" s="23">
        <v>42389</v>
      </c>
      <c r="AN362" s="28">
        <v>776250</v>
      </c>
      <c r="AO362" s="28">
        <f t="shared" si="5"/>
        <v>140606</v>
      </c>
      <c r="AP362" s="24"/>
      <c r="AQ362" s="24" t="s">
        <v>655</v>
      </c>
      <c r="AR362" s="24" t="s">
        <v>1911</v>
      </c>
      <c r="AS362" s="24"/>
      <c r="AT362" s="24" t="e">
        <v>#N/A</v>
      </c>
      <c r="AU362" s="24" t="e">
        <v>#N/A</v>
      </c>
      <c r="AV362" s="24" t="e">
        <v>#N/A</v>
      </c>
      <c r="AW362" s="24"/>
      <c r="AX362" s="24"/>
      <c r="AY362" s="24"/>
      <c r="AZ362" s="24"/>
      <c r="BA362" s="24"/>
      <c r="BB362" s="24"/>
      <c r="BC362" s="24"/>
      <c r="BD362" s="24">
        <v>0</v>
      </c>
      <c r="BE362" s="24">
        <v>0</v>
      </c>
      <c r="BF362" s="23">
        <v>42812</v>
      </c>
      <c r="BG362" s="23">
        <v>42831</v>
      </c>
      <c r="BH362" s="23">
        <v>42859</v>
      </c>
      <c r="BI362" s="26" t="s">
        <v>127</v>
      </c>
      <c r="BJ362" s="26" t="s">
        <v>273</v>
      </c>
      <c r="BK362" s="29">
        <v>0</v>
      </c>
      <c r="BL362" s="24" t="s">
        <v>129</v>
      </c>
      <c r="BM362" s="22" t="str">
        <f ca="1">+IF(Tabla1[[#This Row],[FECHA INGRESO]]&gt;=44986,IF((TODAY()-Tabla1[[#This Row],[FECHA INGRESO]])&gt;=50,"ALERTA","TODAVÍA FALTA"),"N/A")</f>
        <v>N/A</v>
      </c>
      <c r="BN362" s="7">
        <f>IFERROR((_xlfn.DAYS(Tabla1[[#This Row],[FECHA INGRESO]],Tabla1[[#This Row],[FECHA RETIRO]]))/30,"")</f>
        <v>-15.666666666666666</v>
      </c>
    </row>
    <row r="363" spans="1:66" ht="15" customHeight="1" x14ac:dyDescent="0.35">
      <c r="A363" s="31">
        <v>32863627</v>
      </c>
      <c r="B363" s="22" t="s">
        <v>2700</v>
      </c>
      <c r="C363" s="23">
        <v>42390</v>
      </c>
      <c r="D363" s="23" t="s">
        <v>582</v>
      </c>
      <c r="E363" s="23" t="s">
        <v>111</v>
      </c>
      <c r="F363" s="23" t="s">
        <v>70</v>
      </c>
      <c r="G363" s="24"/>
      <c r="H363" s="24">
        <v>24053213781</v>
      </c>
      <c r="I363" s="24" t="s">
        <v>95</v>
      </c>
      <c r="J363" s="24">
        <f>DATEDIF(Tabla1[[#This Row],[FECHA DE NACIMIENTO]],Tabla1[[#This Row],[FECHA ACTUAL]],"Y")</f>
        <v>51</v>
      </c>
      <c r="K363" s="24" t="s">
        <v>73</v>
      </c>
      <c r="L363" s="24" t="s">
        <v>112</v>
      </c>
      <c r="M363" s="24">
        <v>3</v>
      </c>
      <c r="N363" s="24" t="s">
        <v>77</v>
      </c>
      <c r="O363" s="24">
        <v>3</v>
      </c>
      <c r="P363" s="24" t="s">
        <v>2532</v>
      </c>
      <c r="Q363" s="23">
        <v>26341</v>
      </c>
      <c r="R363" s="24" t="s">
        <v>2701</v>
      </c>
      <c r="S363" s="25">
        <v>45119</v>
      </c>
      <c r="T363" s="24">
        <v>3068123</v>
      </c>
      <c r="U363" s="24" t="s">
        <v>2702</v>
      </c>
      <c r="V363" s="24" t="e">
        <v>#N/A</v>
      </c>
      <c r="W363" s="24" t="s">
        <v>2703</v>
      </c>
      <c r="X363" s="24" t="s">
        <v>2704</v>
      </c>
      <c r="Y363" s="24" t="s">
        <v>2705</v>
      </c>
      <c r="Z363" s="24" t="s">
        <v>852</v>
      </c>
      <c r="AA363" s="24">
        <v>3014554292</v>
      </c>
      <c r="AB363" s="24" t="s">
        <v>77</v>
      </c>
      <c r="AC363" s="24" t="s">
        <v>77</v>
      </c>
      <c r="AD363" s="24" t="s">
        <v>77</v>
      </c>
      <c r="AE363" s="26" t="s">
        <v>183</v>
      </c>
      <c r="AF363" s="26"/>
      <c r="AG363" s="26"/>
      <c r="AH363" s="27" t="s">
        <v>184</v>
      </c>
      <c r="AI363" s="27" t="s">
        <v>185</v>
      </c>
      <c r="AJ363" s="27" t="s">
        <v>185</v>
      </c>
      <c r="AK363" s="24" t="s">
        <v>121</v>
      </c>
      <c r="AL363" s="24"/>
      <c r="AM363" s="23">
        <v>42390</v>
      </c>
      <c r="AN363" s="28">
        <v>776250</v>
      </c>
      <c r="AO363" s="28">
        <f t="shared" si="5"/>
        <v>140606</v>
      </c>
      <c r="AP363" s="24"/>
      <c r="AQ363" s="24">
        <v>4.2</v>
      </c>
      <c r="AR363" s="24" t="s">
        <v>1483</v>
      </c>
      <c r="AS363" s="24"/>
      <c r="AT363" s="24" t="e">
        <v>#N/A</v>
      </c>
      <c r="AU363" s="24" t="e">
        <v>#N/A</v>
      </c>
      <c r="AV363" s="24" t="e">
        <v>#N/A</v>
      </c>
      <c r="AW363" s="24"/>
      <c r="AX363" s="24"/>
      <c r="AY363" s="24" t="s">
        <v>2706</v>
      </c>
      <c r="AZ363" s="24"/>
      <c r="BA363" s="24"/>
      <c r="BB363" s="24"/>
      <c r="BC363" s="24"/>
      <c r="BD363" s="24">
        <v>0</v>
      </c>
      <c r="BE363" s="24">
        <v>0</v>
      </c>
      <c r="BF363" s="23"/>
      <c r="BG363" s="23"/>
      <c r="BH363" s="23">
        <v>42719</v>
      </c>
      <c r="BI363" s="26" t="s">
        <v>127</v>
      </c>
      <c r="BJ363" s="26" t="s">
        <v>1916</v>
      </c>
      <c r="BK363" s="29">
        <v>0</v>
      </c>
      <c r="BL363" s="24" t="s">
        <v>129</v>
      </c>
      <c r="BM363" s="22" t="str">
        <f ca="1">+IF(Tabla1[[#This Row],[FECHA INGRESO]]&gt;=44986,IF((TODAY()-Tabla1[[#This Row],[FECHA INGRESO]])&gt;=50,"ALERTA","TODAVÍA FALTA"),"N/A")</f>
        <v>N/A</v>
      </c>
      <c r="BN363" s="7">
        <f>IFERROR((_xlfn.DAYS(Tabla1[[#This Row],[FECHA INGRESO]],Tabla1[[#This Row],[FECHA RETIRO]]))/30,"")</f>
        <v>-10.966666666666667</v>
      </c>
    </row>
    <row r="364" spans="1:66" ht="15" customHeight="1" x14ac:dyDescent="0.35">
      <c r="A364" s="31">
        <v>1013638980</v>
      </c>
      <c r="B364" s="22" t="s">
        <v>2707</v>
      </c>
      <c r="C364" s="23">
        <v>42394</v>
      </c>
      <c r="D364" s="23" t="s">
        <v>131</v>
      </c>
      <c r="E364" s="23" t="s">
        <v>111</v>
      </c>
      <c r="F364" s="23" t="s">
        <v>70</v>
      </c>
      <c r="G364" s="24"/>
      <c r="H364" s="24">
        <v>24059297321</v>
      </c>
      <c r="I364" s="24" t="s">
        <v>72</v>
      </c>
      <c r="J364" s="24">
        <f>DATEDIF(Tabla1[[#This Row],[FECHA DE NACIMIENTO]],Tabla1[[#This Row],[FECHA ACTUAL]],"Y")</f>
        <v>30</v>
      </c>
      <c r="K364" s="24" t="s">
        <v>96</v>
      </c>
      <c r="L364" s="24" t="s">
        <v>112</v>
      </c>
      <c r="M364" s="24" t="s">
        <v>77</v>
      </c>
      <c r="N364" s="24">
        <v>3</v>
      </c>
      <c r="O364" s="24">
        <v>3</v>
      </c>
      <c r="P364" s="24" t="s">
        <v>2532</v>
      </c>
      <c r="Q364" s="23">
        <v>34021</v>
      </c>
      <c r="R364" s="24" t="s">
        <v>2591</v>
      </c>
      <c r="S364" s="25">
        <v>45119</v>
      </c>
      <c r="T364" s="24">
        <v>3661598</v>
      </c>
      <c r="U364" s="24">
        <v>3223655301</v>
      </c>
      <c r="V364" s="24" t="e">
        <v>#N/A</v>
      </c>
      <c r="W364" s="24" t="s">
        <v>2708</v>
      </c>
      <c r="X364" s="24" t="s">
        <v>2709</v>
      </c>
      <c r="Y364" s="24" t="s">
        <v>2710</v>
      </c>
      <c r="Z364" s="24" t="s">
        <v>117</v>
      </c>
      <c r="AA364" s="24">
        <v>3115400819</v>
      </c>
      <c r="AB364" s="24" t="s">
        <v>77</v>
      </c>
      <c r="AC364" s="24" t="s">
        <v>77</v>
      </c>
      <c r="AD364" s="24" t="s">
        <v>77</v>
      </c>
      <c r="AE364" s="26" t="s">
        <v>183</v>
      </c>
      <c r="AF364" s="26"/>
      <c r="AG364" s="26"/>
      <c r="AH364" s="27" t="s">
        <v>184</v>
      </c>
      <c r="AI364" s="27" t="s">
        <v>185</v>
      </c>
      <c r="AJ364" s="27" t="s">
        <v>185</v>
      </c>
      <c r="AK364" s="24" t="s">
        <v>121</v>
      </c>
      <c r="AL364" s="24"/>
      <c r="AM364" s="23">
        <v>42394</v>
      </c>
      <c r="AN364" s="28">
        <v>776250</v>
      </c>
      <c r="AO364" s="28">
        <f t="shared" si="5"/>
        <v>140606</v>
      </c>
      <c r="AP364" s="24"/>
      <c r="AQ364" s="24"/>
      <c r="AR364" s="24"/>
      <c r="AS364" s="24"/>
      <c r="AT364" s="24" t="e">
        <v>#N/A</v>
      </c>
      <c r="AU364" s="24" t="e">
        <v>#N/A</v>
      </c>
      <c r="AV364" s="24" t="e">
        <v>#N/A</v>
      </c>
      <c r="AW364" s="24"/>
      <c r="AX364" s="24"/>
      <c r="AY364" s="24"/>
      <c r="AZ364" s="24"/>
      <c r="BA364" s="24"/>
      <c r="BB364" s="24"/>
      <c r="BC364" s="24"/>
      <c r="BD364" s="24">
        <v>0</v>
      </c>
      <c r="BE364" s="24">
        <v>0</v>
      </c>
      <c r="BF364" s="23"/>
      <c r="BG364" s="23"/>
      <c r="BH364" s="23">
        <v>42398</v>
      </c>
      <c r="BI364" s="26"/>
      <c r="BJ364" s="26"/>
      <c r="BK364" s="29">
        <v>0</v>
      </c>
      <c r="BL364" s="24" t="s">
        <v>129</v>
      </c>
      <c r="BM364" s="22" t="str">
        <f ca="1">+IF(Tabla1[[#This Row],[FECHA INGRESO]]&gt;=44986,IF((TODAY()-Tabla1[[#This Row],[FECHA INGRESO]])&gt;=50,"ALERTA","TODAVÍA FALTA"),"N/A")</f>
        <v>N/A</v>
      </c>
      <c r="BN364" s="7">
        <f>IFERROR((_xlfn.DAYS(Tabla1[[#This Row],[FECHA INGRESO]],Tabla1[[#This Row],[FECHA RETIRO]]))/30,"")</f>
        <v>-0.13333333333333333</v>
      </c>
    </row>
    <row r="365" spans="1:66" ht="15" customHeight="1" x14ac:dyDescent="0.35">
      <c r="A365" s="31">
        <v>1036662747</v>
      </c>
      <c r="B365" s="22" t="s">
        <v>2711</v>
      </c>
      <c r="C365" s="23">
        <v>42394</v>
      </c>
      <c r="D365" s="23" t="s">
        <v>870</v>
      </c>
      <c r="E365" s="24" t="s">
        <v>94</v>
      </c>
      <c r="F365" s="23" t="s">
        <v>70</v>
      </c>
      <c r="G365" s="24"/>
      <c r="H365" s="24"/>
      <c r="I365" s="24" t="s">
        <v>95</v>
      </c>
      <c r="J365" s="24">
        <f>DATEDIF(Tabla1[[#This Row],[FECHA DE NACIMIENTO]],Tabla1[[#This Row],[FECHA ACTUAL]],"Y")</f>
        <v>27</v>
      </c>
      <c r="K365" s="24" t="s">
        <v>73</v>
      </c>
      <c r="L365" s="24" t="s">
        <v>112</v>
      </c>
      <c r="M365" s="24" t="s">
        <v>77</v>
      </c>
      <c r="N365" s="24" t="s">
        <v>77</v>
      </c>
      <c r="O365" s="24">
        <v>2</v>
      </c>
      <c r="P365" s="24" t="s">
        <v>2532</v>
      </c>
      <c r="Q365" s="23">
        <v>34988</v>
      </c>
      <c r="R365" s="24" t="s">
        <v>830</v>
      </c>
      <c r="S365" s="25">
        <v>45119</v>
      </c>
      <c r="T365" s="24">
        <v>2160825</v>
      </c>
      <c r="U365" s="24">
        <v>3045447520</v>
      </c>
      <c r="V365" s="24" t="e">
        <v>#N/A</v>
      </c>
      <c r="W365" s="24" t="s">
        <v>2712</v>
      </c>
      <c r="X365" s="24" t="s">
        <v>2713</v>
      </c>
      <c r="Y365" s="24" t="s">
        <v>2714</v>
      </c>
      <c r="Z365" s="24" t="s">
        <v>117</v>
      </c>
      <c r="AA365" s="24">
        <v>2282369</v>
      </c>
      <c r="AB365" s="24" t="s">
        <v>77</v>
      </c>
      <c r="AC365" s="24" t="s">
        <v>77</v>
      </c>
      <c r="AD365" s="24" t="s">
        <v>77</v>
      </c>
      <c r="AE365" s="26" t="s">
        <v>183</v>
      </c>
      <c r="AF365" s="26"/>
      <c r="AG365" s="26"/>
      <c r="AH365" s="27" t="s">
        <v>184</v>
      </c>
      <c r="AI365" s="27" t="s">
        <v>830</v>
      </c>
      <c r="AJ365" s="27" t="s">
        <v>830</v>
      </c>
      <c r="AK365" s="24" t="s">
        <v>121</v>
      </c>
      <c r="AL365" s="24"/>
      <c r="AM365" s="23">
        <v>42394</v>
      </c>
      <c r="AN365" s="28">
        <v>724500</v>
      </c>
      <c r="AO365" s="28">
        <f t="shared" si="5"/>
        <v>140606</v>
      </c>
      <c r="AP365" s="24"/>
      <c r="AQ365" s="24"/>
      <c r="AR365" s="24"/>
      <c r="AS365" s="24"/>
      <c r="AT365" s="24" t="e">
        <v>#N/A</v>
      </c>
      <c r="AU365" s="24" t="e">
        <v>#N/A</v>
      </c>
      <c r="AV365" s="24" t="e">
        <v>#N/A</v>
      </c>
      <c r="AW365" s="24"/>
      <c r="AX365" s="24"/>
      <c r="AY365" s="24"/>
      <c r="AZ365" s="24"/>
      <c r="BA365" s="24"/>
      <c r="BB365" s="24"/>
      <c r="BC365" s="24"/>
      <c r="BD365" s="24">
        <v>0</v>
      </c>
      <c r="BE365" s="24">
        <v>0</v>
      </c>
      <c r="BF365" s="23"/>
      <c r="BG365" s="23"/>
      <c r="BH365" s="23">
        <v>42394</v>
      </c>
      <c r="BI365" s="26"/>
      <c r="BJ365" s="26"/>
      <c r="BK365" s="29">
        <v>0</v>
      </c>
      <c r="BL365" s="24" t="s">
        <v>129</v>
      </c>
      <c r="BM365" s="22" t="str">
        <f ca="1">+IF(Tabla1[[#This Row],[FECHA INGRESO]]&gt;=44986,IF((TODAY()-Tabla1[[#This Row],[FECHA INGRESO]])&gt;=50,"ALERTA","TODAVÍA FALTA"),"N/A")</f>
        <v>N/A</v>
      </c>
      <c r="BN365" s="7">
        <f>IFERROR((_xlfn.DAYS(Tabla1[[#This Row],[FECHA INGRESO]],Tabla1[[#This Row],[FECHA RETIRO]]))/30,"")</f>
        <v>0</v>
      </c>
    </row>
    <row r="366" spans="1:66" ht="15" customHeight="1" x14ac:dyDescent="0.35">
      <c r="A366" s="31">
        <v>1019073707</v>
      </c>
      <c r="B366" s="22" t="s">
        <v>2715</v>
      </c>
      <c r="C366" s="23">
        <v>42401</v>
      </c>
      <c r="D366" s="23" t="s">
        <v>168</v>
      </c>
      <c r="E366" s="23" t="s">
        <v>110</v>
      </c>
      <c r="F366" s="23" t="s">
        <v>70</v>
      </c>
      <c r="G366" s="24"/>
      <c r="H366" s="24">
        <v>24036938371</v>
      </c>
      <c r="I366" s="24" t="s">
        <v>95</v>
      </c>
      <c r="J366" s="24">
        <f>DATEDIF(Tabla1[[#This Row],[FECHA DE NACIMIENTO]],Tabla1[[#This Row],[FECHA ACTUAL]],"Y")</f>
        <v>31</v>
      </c>
      <c r="K366" s="24" t="s">
        <v>73</v>
      </c>
      <c r="L366" s="24" t="s">
        <v>112</v>
      </c>
      <c r="M366" s="24">
        <v>1</v>
      </c>
      <c r="N366" s="24">
        <v>1</v>
      </c>
      <c r="O366" s="24">
        <v>3</v>
      </c>
      <c r="P366" s="24" t="s">
        <v>2532</v>
      </c>
      <c r="Q366" s="23">
        <v>33792</v>
      </c>
      <c r="R366" s="24" t="s">
        <v>76</v>
      </c>
      <c r="S366" s="25">
        <v>45119</v>
      </c>
      <c r="T366" s="24">
        <v>7947152</v>
      </c>
      <c r="U366" s="24">
        <v>3125900834</v>
      </c>
      <c r="V366" s="24" t="e">
        <v>#N/A</v>
      </c>
      <c r="W366" s="24" t="s">
        <v>2716</v>
      </c>
      <c r="X366" s="24" t="s">
        <v>2717</v>
      </c>
      <c r="Y366" s="24" t="s">
        <v>2718</v>
      </c>
      <c r="Z366" s="24" t="s">
        <v>117</v>
      </c>
      <c r="AA366" s="24" t="s">
        <v>305</v>
      </c>
      <c r="AB366" s="24" t="s">
        <v>77</v>
      </c>
      <c r="AC366" s="24" t="s">
        <v>77</v>
      </c>
      <c r="AD366" s="24" t="s">
        <v>77</v>
      </c>
      <c r="AE366" s="26" t="s">
        <v>151</v>
      </c>
      <c r="AF366" s="26"/>
      <c r="AG366" s="26"/>
      <c r="AH366" s="27" t="s">
        <v>184</v>
      </c>
      <c r="AI366" s="27" t="s">
        <v>120</v>
      </c>
      <c r="AJ366" s="27" t="s">
        <v>120</v>
      </c>
      <c r="AK366" s="24" t="s">
        <v>121</v>
      </c>
      <c r="AL366" s="24" t="s">
        <v>90</v>
      </c>
      <c r="AM366" s="23">
        <v>42401</v>
      </c>
      <c r="AN366" s="28">
        <v>776250</v>
      </c>
      <c r="AO366" s="28">
        <f t="shared" si="5"/>
        <v>140606</v>
      </c>
      <c r="AP366" s="24"/>
      <c r="AQ366" s="24" t="s">
        <v>719</v>
      </c>
      <c r="AR366" s="24" t="s">
        <v>400</v>
      </c>
      <c r="AS366" s="24">
        <v>3.92</v>
      </c>
      <c r="AT366" s="24" t="e">
        <v>#N/A</v>
      </c>
      <c r="AU366" s="24" t="e">
        <v>#N/A</v>
      </c>
      <c r="AV366" s="24" t="e">
        <v>#N/A</v>
      </c>
      <c r="AW366" s="24"/>
      <c r="AX366" s="24"/>
      <c r="AY366" s="24" t="s">
        <v>2719</v>
      </c>
      <c r="AZ366" s="24" t="s">
        <v>2720</v>
      </c>
      <c r="BA366" s="24" t="s">
        <v>2721</v>
      </c>
      <c r="BB366" s="24"/>
      <c r="BC366" s="24"/>
      <c r="BD366" s="24">
        <v>0</v>
      </c>
      <c r="BE366" s="24">
        <v>0</v>
      </c>
      <c r="BF366" s="23">
        <v>42777</v>
      </c>
      <c r="BG366" s="23">
        <v>42795</v>
      </c>
      <c r="BH366" s="23">
        <v>43070</v>
      </c>
      <c r="BI366" s="26" t="s">
        <v>127</v>
      </c>
      <c r="BJ366" s="26" t="s">
        <v>232</v>
      </c>
      <c r="BK366" s="29">
        <v>355099</v>
      </c>
      <c r="BL366" s="24" t="s">
        <v>129</v>
      </c>
      <c r="BM366" s="22" t="str">
        <f ca="1">+IF(Tabla1[[#This Row],[FECHA INGRESO]]&gt;=44986,IF((TODAY()-Tabla1[[#This Row],[FECHA INGRESO]])&gt;=50,"ALERTA","TODAVÍA FALTA"),"N/A")</f>
        <v>N/A</v>
      </c>
      <c r="BN366" s="7">
        <f>IFERROR((_xlfn.DAYS(Tabla1[[#This Row],[FECHA INGRESO]],Tabla1[[#This Row],[FECHA RETIRO]]))/30,"")</f>
        <v>-22.3</v>
      </c>
    </row>
    <row r="367" spans="1:66" ht="15" customHeight="1" x14ac:dyDescent="0.35">
      <c r="A367" s="31">
        <v>1018453634</v>
      </c>
      <c r="B367" s="22" t="s">
        <v>2722</v>
      </c>
      <c r="C367" s="23">
        <v>42401</v>
      </c>
      <c r="D367" s="23" t="s">
        <v>266</v>
      </c>
      <c r="E367" s="23" t="s">
        <v>111</v>
      </c>
      <c r="F367" s="23" t="s">
        <v>70</v>
      </c>
      <c r="G367" s="24"/>
      <c r="H367" s="24">
        <v>24059497291</v>
      </c>
      <c r="I367" s="24" t="s">
        <v>95</v>
      </c>
      <c r="J367" s="24">
        <f>DATEDIF(Tabla1[[#This Row],[FECHA DE NACIMIENTO]],Tabla1[[#This Row],[FECHA ACTUAL]],"Y")</f>
        <v>30</v>
      </c>
      <c r="K367" s="24" t="s">
        <v>73</v>
      </c>
      <c r="L367" s="24" t="s">
        <v>112</v>
      </c>
      <c r="M367" s="24" t="s">
        <v>77</v>
      </c>
      <c r="N367" s="24" t="s">
        <v>77</v>
      </c>
      <c r="O367" s="24">
        <v>4</v>
      </c>
      <c r="P367" s="24" t="s">
        <v>2532</v>
      </c>
      <c r="Q367" s="23">
        <v>33837</v>
      </c>
      <c r="R367" s="24" t="s">
        <v>76</v>
      </c>
      <c r="S367" s="25">
        <v>45119</v>
      </c>
      <c r="T367" s="24">
        <v>2554230</v>
      </c>
      <c r="U367" s="24">
        <v>3106528766</v>
      </c>
      <c r="V367" s="24" t="e">
        <v>#N/A</v>
      </c>
      <c r="W367" s="24" t="s">
        <v>2723</v>
      </c>
      <c r="X367" s="24" t="s">
        <v>2724</v>
      </c>
      <c r="Y367" s="24" t="s">
        <v>2725</v>
      </c>
      <c r="Z367" s="24" t="s">
        <v>117</v>
      </c>
      <c r="AA367" s="24">
        <v>3106528766</v>
      </c>
      <c r="AB367" s="24" t="s">
        <v>77</v>
      </c>
      <c r="AC367" s="24" t="s">
        <v>77</v>
      </c>
      <c r="AD367" s="24" t="s">
        <v>77</v>
      </c>
      <c r="AE367" s="26" t="s">
        <v>151</v>
      </c>
      <c r="AF367" s="26"/>
      <c r="AG367" s="26"/>
      <c r="AH367" s="27" t="s">
        <v>184</v>
      </c>
      <c r="AI367" s="27" t="s">
        <v>279</v>
      </c>
      <c r="AJ367" s="27" t="s">
        <v>279</v>
      </c>
      <c r="AK367" s="24" t="s">
        <v>121</v>
      </c>
      <c r="AL367" s="24"/>
      <c r="AM367" s="23">
        <v>42401</v>
      </c>
      <c r="AN367" s="28">
        <v>724500</v>
      </c>
      <c r="AO367" s="28">
        <f t="shared" si="5"/>
        <v>140606</v>
      </c>
      <c r="AP367" s="24"/>
      <c r="AQ367" s="24"/>
      <c r="AR367" s="24"/>
      <c r="AS367" s="24"/>
      <c r="AT367" s="24" t="e">
        <v>#N/A</v>
      </c>
      <c r="AU367" s="24" t="e">
        <v>#N/A</v>
      </c>
      <c r="AV367" s="24" t="e">
        <v>#N/A</v>
      </c>
      <c r="AW367" s="24"/>
      <c r="AX367" s="24"/>
      <c r="AY367" s="24"/>
      <c r="AZ367" s="24"/>
      <c r="BA367" s="24"/>
      <c r="BB367" s="24"/>
      <c r="BC367" s="24"/>
      <c r="BD367" s="24">
        <v>0</v>
      </c>
      <c r="BE367" s="24">
        <v>0</v>
      </c>
      <c r="BF367" s="23"/>
      <c r="BG367" s="23"/>
      <c r="BH367" s="23">
        <v>42536</v>
      </c>
      <c r="BI367" s="26"/>
      <c r="BJ367" s="26"/>
      <c r="BK367" s="29">
        <v>0</v>
      </c>
      <c r="BL367" s="24" t="s">
        <v>129</v>
      </c>
      <c r="BM367" s="22" t="str">
        <f ca="1">+IF(Tabla1[[#This Row],[FECHA INGRESO]]&gt;=44986,IF((TODAY()-Tabla1[[#This Row],[FECHA INGRESO]])&gt;=50,"ALERTA","TODAVÍA FALTA"),"N/A")</f>
        <v>N/A</v>
      </c>
      <c r="BN367" s="7">
        <f>IFERROR((_xlfn.DAYS(Tabla1[[#This Row],[FECHA INGRESO]],Tabla1[[#This Row],[FECHA RETIRO]]))/30,"")</f>
        <v>-4.5</v>
      </c>
    </row>
    <row r="368" spans="1:66" ht="15" customHeight="1" x14ac:dyDescent="0.35">
      <c r="A368" s="31">
        <v>1031138682</v>
      </c>
      <c r="B368" s="22" t="s">
        <v>2726</v>
      </c>
      <c r="C368" s="23">
        <v>42402</v>
      </c>
      <c r="D368" s="23" t="s">
        <v>131</v>
      </c>
      <c r="E368" s="24" t="s">
        <v>94</v>
      </c>
      <c r="F368" s="23" t="s">
        <v>70</v>
      </c>
      <c r="G368" s="24"/>
      <c r="H368" s="24">
        <v>24059637765</v>
      </c>
      <c r="I368" s="24" t="s">
        <v>72</v>
      </c>
      <c r="J368" s="24">
        <f>DATEDIF(Tabla1[[#This Row],[FECHA DE NACIMIENTO]],Tabla1[[#This Row],[FECHA ACTUAL]],"Y")</f>
        <v>31</v>
      </c>
      <c r="K368" s="24" t="s">
        <v>96</v>
      </c>
      <c r="L368" s="24" t="s">
        <v>112</v>
      </c>
      <c r="M368" s="24" t="s">
        <v>77</v>
      </c>
      <c r="N368" s="24" t="s">
        <v>77</v>
      </c>
      <c r="O368" s="24">
        <v>2</v>
      </c>
      <c r="P368" s="24" t="s">
        <v>2532</v>
      </c>
      <c r="Q368" s="23">
        <v>33758</v>
      </c>
      <c r="R368" s="24" t="s">
        <v>76</v>
      </c>
      <c r="S368" s="25">
        <v>45119</v>
      </c>
      <c r="T368" s="24" t="s">
        <v>77</v>
      </c>
      <c r="U368" s="24">
        <v>3125756698</v>
      </c>
      <c r="V368" s="24" t="e">
        <v>#N/A</v>
      </c>
      <c r="W368" s="24" t="s">
        <v>2727</v>
      </c>
      <c r="X368" s="24" t="s">
        <v>936</v>
      </c>
      <c r="Y368" s="24" t="s">
        <v>2728</v>
      </c>
      <c r="Z368" s="24" t="s">
        <v>117</v>
      </c>
      <c r="AA368" s="24">
        <v>3102325685</v>
      </c>
      <c r="AB368" s="24" t="s">
        <v>77</v>
      </c>
      <c r="AC368" s="24" t="s">
        <v>77</v>
      </c>
      <c r="AD368" s="24" t="s">
        <v>77</v>
      </c>
      <c r="AE368" s="26" t="s">
        <v>151</v>
      </c>
      <c r="AF368" s="26"/>
      <c r="AG368" s="26"/>
      <c r="AH368" s="27" t="s">
        <v>184</v>
      </c>
      <c r="AI368" s="27" t="s">
        <v>185</v>
      </c>
      <c r="AJ368" s="27" t="s">
        <v>185</v>
      </c>
      <c r="AK368" s="24" t="s">
        <v>121</v>
      </c>
      <c r="AL368" s="24"/>
      <c r="AM368" s="23">
        <v>42402</v>
      </c>
      <c r="AN368" s="28">
        <v>776250</v>
      </c>
      <c r="AO368" s="28">
        <f t="shared" si="5"/>
        <v>140606</v>
      </c>
      <c r="AP368" s="24"/>
      <c r="AQ368" s="24"/>
      <c r="AR368" s="24"/>
      <c r="AS368" s="24"/>
      <c r="AT368" s="24" t="e">
        <v>#N/A</v>
      </c>
      <c r="AU368" s="24" t="e">
        <v>#N/A</v>
      </c>
      <c r="AV368" s="24" t="e">
        <v>#N/A</v>
      </c>
      <c r="AW368" s="24"/>
      <c r="AX368" s="24"/>
      <c r="AY368" s="24" t="s">
        <v>2729</v>
      </c>
      <c r="AZ368" s="24"/>
      <c r="BA368" s="24"/>
      <c r="BB368" s="24"/>
      <c r="BC368" s="24"/>
      <c r="BD368" s="24">
        <v>0</v>
      </c>
      <c r="BE368" s="24">
        <v>0</v>
      </c>
      <c r="BF368" s="23"/>
      <c r="BG368" s="23"/>
      <c r="BH368" s="23">
        <v>42580</v>
      </c>
      <c r="BI368" s="26"/>
      <c r="BJ368" s="26"/>
      <c r="BK368" s="29">
        <v>0</v>
      </c>
      <c r="BL368" s="24" t="s">
        <v>129</v>
      </c>
      <c r="BM368" s="22" t="str">
        <f ca="1">+IF(Tabla1[[#This Row],[FECHA INGRESO]]&gt;=44986,IF((TODAY()-Tabla1[[#This Row],[FECHA INGRESO]])&gt;=50,"ALERTA","TODAVÍA FALTA"),"N/A")</f>
        <v>N/A</v>
      </c>
      <c r="BN368" s="7">
        <f>IFERROR((_xlfn.DAYS(Tabla1[[#This Row],[FECHA INGRESO]],Tabla1[[#This Row],[FECHA RETIRO]]))/30,"")</f>
        <v>-5.9333333333333336</v>
      </c>
    </row>
    <row r="369" spans="1:66" ht="15" customHeight="1" x14ac:dyDescent="0.35">
      <c r="A369" s="31">
        <v>80816495</v>
      </c>
      <c r="B369" s="22" t="s">
        <v>2730</v>
      </c>
      <c r="C369" s="23">
        <v>42402</v>
      </c>
      <c r="D369" s="23" t="s">
        <v>168</v>
      </c>
      <c r="E369" s="23" t="s">
        <v>111</v>
      </c>
      <c r="F369" s="23" t="s">
        <v>70</v>
      </c>
      <c r="G369" s="24"/>
      <c r="H369" s="24">
        <v>24059675798</v>
      </c>
      <c r="I369" s="24" t="s">
        <v>72</v>
      </c>
      <c r="J369" s="24">
        <f>DATEDIF(Tabla1[[#This Row],[FECHA DE NACIMIENTO]],Tabla1[[#This Row],[FECHA ACTUAL]],"Y")</f>
        <v>39</v>
      </c>
      <c r="K369" s="24" t="s">
        <v>73</v>
      </c>
      <c r="L369" s="24" t="s">
        <v>234</v>
      </c>
      <c r="M369" s="24">
        <v>2</v>
      </c>
      <c r="N369" s="24">
        <v>2</v>
      </c>
      <c r="O369" s="24">
        <v>3</v>
      </c>
      <c r="P369" s="24" t="s">
        <v>101</v>
      </c>
      <c r="Q369" s="23">
        <v>30749</v>
      </c>
      <c r="R369" s="24" t="s">
        <v>76</v>
      </c>
      <c r="S369" s="25">
        <v>45119</v>
      </c>
      <c r="T369" s="24">
        <v>6598873</v>
      </c>
      <c r="U369" s="24">
        <v>3057750361</v>
      </c>
      <c r="V369" s="24" t="e">
        <v>#N/A</v>
      </c>
      <c r="W369" s="24" t="s">
        <v>2731</v>
      </c>
      <c r="X369" s="24" t="s">
        <v>2732</v>
      </c>
      <c r="Y369" s="24" t="s">
        <v>2733</v>
      </c>
      <c r="Z369" s="24" t="s">
        <v>117</v>
      </c>
      <c r="AA369" s="24">
        <v>3107804433</v>
      </c>
      <c r="AB369" s="24" t="s">
        <v>77</v>
      </c>
      <c r="AC369" s="24" t="s">
        <v>77</v>
      </c>
      <c r="AD369" s="24" t="s">
        <v>77</v>
      </c>
      <c r="AE369" s="26" t="s">
        <v>183</v>
      </c>
      <c r="AF369" s="26"/>
      <c r="AG369" s="26"/>
      <c r="AH369" s="27" t="s">
        <v>163</v>
      </c>
      <c r="AI369" s="27" t="s">
        <v>185</v>
      </c>
      <c r="AJ369" s="27" t="s">
        <v>185</v>
      </c>
      <c r="AK369" s="24" t="s">
        <v>121</v>
      </c>
      <c r="AL369" s="24"/>
      <c r="AM369" s="23">
        <v>42402</v>
      </c>
      <c r="AN369" s="28">
        <v>1086750</v>
      </c>
      <c r="AO369" s="28">
        <f t="shared" si="5"/>
        <v>140606</v>
      </c>
      <c r="AP369" s="24"/>
      <c r="AQ369" s="24"/>
      <c r="AR369" s="24"/>
      <c r="AS369" s="24"/>
      <c r="AT369" s="24" t="e">
        <v>#N/A</v>
      </c>
      <c r="AU369" s="24" t="e">
        <v>#N/A</v>
      </c>
      <c r="AV369" s="24" t="e">
        <v>#N/A</v>
      </c>
      <c r="AW369" s="24"/>
      <c r="AX369" s="24"/>
      <c r="AY369" s="24"/>
      <c r="AZ369" s="24"/>
      <c r="BA369" s="24"/>
      <c r="BB369" s="24"/>
      <c r="BC369" s="24"/>
      <c r="BD369" s="24">
        <v>0</v>
      </c>
      <c r="BE369" s="24">
        <v>0</v>
      </c>
      <c r="BF369" s="23"/>
      <c r="BG369" s="23"/>
      <c r="BH369" s="23">
        <v>42626</v>
      </c>
      <c r="BI369" s="26" t="s">
        <v>143</v>
      </c>
      <c r="BJ369" s="26" t="s">
        <v>199</v>
      </c>
      <c r="BK369" s="29">
        <v>0</v>
      </c>
      <c r="BL369" s="24" t="s">
        <v>129</v>
      </c>
      <c r="BM369" s="22" t="str">
        <f ca="1">+IF(Tabla1[[#This Row],[FECHA INGRESO]]&gt;=44986,IF((TODAY()-Tabla1[[#This Row],[FECHA INGRESO]])&gt;=50,"ALERTA","TODAVÍA FALTA"),"N/A")</f>
        <v>N/A</v>
      </c>
      <c r="BN369" s="7">
        <f>IFERROR((_xlfn.DAYS(Tabla1[[#This Row],[FECHA INGRESO]],Tabla1[[#This Row],[FECHA RETIRO]]))/30,"")</f>
        <v>-7.4666666666666668</v>
      </c>
    </row>
    <row r="370" spans="1:66" ht="15" customHeight="1" x14ac:dyDescent="0.35">
      <c r="A370" s="31">
        <v>1026144303</v>
      </c>
      <c r="B370" s="22" t="s">
        <v>2734</v>
      </c>
      <c r="C370" s="23">
        <v>42408</v>
      </c>
      <c r="D370" s="23" t="s">
        <v>870</v>
      </c>
      <c r="E370" s="23" t="s">
        <v>111</v>
      </c>
      <c r="F370" s="23" t="s">
        <v>70</v>
      </c>
      <c r="G370" s="24"/>
      <c r="H370" s="24">
        <v>24059841812</v>
      </c>
      <c r="I370" s="24" t="s">
        <v>95</v>
      </c>
      <c r="J370" s="24">
        <f>DATEDIF(Tabla1[[#This Row],[FECHA DE NACIMIENTO]],Tabla1[[#This Row],[FECHA ACTUAL]],"Y")</f>
        <v>31</v>
      </c>
      <c r="K370" s="24" t="s">
        <v>73</v>
      </c>
      <c r="L370" s="24" t="s">
        <v>234</v>
      </c>
      <c r="M370" s="24" t="s">
        <v>77</v>
      </c>
      <c r="N370" s="24" t="s">
        <v>77</v>
      </c>
      <c r="O370" s="24">
        <v>3</v>
      </c>
      <c r="P370" s="24" t="s">
        <v>101</v>
      </c>
      <c r="Q370" s="23">
        <v>33520</v>
      </c>
      <c r="R370" s="24" t="s">
        <v>2735</v>
      </c>
      <c r="S370" s="25">
        <v>45119</v>
      </c>
      <c r="T370" s="24">
        <v>2126722</v>
      </c>
      <c r="U370" s="24">
        <v>3052365824</v>
      </c>
      <c r="V370" s="24" t="s">
        <v>2736</v>
      </c>
      <c r="W370" s="24" t="s">
        <v>2737</v>
      </c>
      <c r="X370" s="24" t="s">
        <v>2738</v>
      </c>
      <c r="Y370" s="24" t="s">
        <v>2739</v>
      </c>
      <c r="Z370" s="24" t="s">
        <v>567</v>
      </c>
      <c r="AA370" s="24">
        <v>2126722</v>
      </c>
      <c r="AB370" s="24" t="s">
        <v>77</v>
      </c>
      <c r="AC370" s="24" t="s">
        <v>77</v>
      </c>
      <c r="AD370" s="24" t="s">
        <v>77</v>
      </c>
      <c r="AE370" s="26" t="s">
        <v>151</v>
      </c>
      <c r="AF370" s="26"/>
      <c r="AG370" s="26"/>
      <c r="AH370" s="27" t="s">
        <v>184</v>
      </c>
      <c r="AI370" s="27" t="s">
        <v>1026</v>
      </c>
      <c r="AJ370" s="27" t="s">
        <v>1027</v>
      </c>
      <c r="AK370" s="24" t="s">
        <v>121</v>
      </c>
      <c r="AL370" s="24" t="s">
        <v>90</v>
      </c>
      <c r="AM370" s="23">
        <v>42408</v>
      </c>
      <c r="AN370" s="28">
        <v>776250</v>
      </c>
      <c r="AO370" s="28">
        <f t="shared" si="5"/>
        <v>140606</v>
      </c>
      <c r="AP370" s="24" t="s">
        <v>2740</v>
      </c>
      <c r="AQ370" s="24" t="s">
        <v>700</v>
      </c>
      <c r="AR370" s="24" t="s">
        <v>517</v>
      </c>
      <c r="AS370" s="24"/>
      <c r="AT370" s="24" t="e">
        <v>#N/A</v>
      </c>
      <c r="AU370" s="24" t="e">
        <v>#N/A</v>
      </c>
      <c r="AV370" s="24" t="e">
        <v>#N/A</v>
      </c>
      <c r="AW370" s="24"/>
      <c r="AX370" s="24"/>
      <c r="AY370" s="24"/>
      <c r="AZ370" s="24"/>
      <c r="BA370" s="24"/>
      <c r="BB370" s="24"/>
      <c r="BC370" s="24"/>
      <c r="BD370" s="24">
        <v>0</v>
      </c>
      <c r="BE370" s="24">
        <v>0</v>
      </c>
      <c r="BF370" s="23">
        <v>42793</v>
      </c>
      <c r="BG370" s="23">
        <v>42810</v>
      </c>
      <c r="BH370" s="23">
        <v>42920</v>
      </c>
      <c r="BI370" s="26" t="s">
        <v>127</v>
      </c>
      <c r="BJ370" s="26" t="s">
        <v>1165</v>
      </c>
      <c r="BK370" s="29">
        <v>0</v>
      </c>
      <c r="BL370" s="24" t="s">
        <v>129</v>
      </c>
      <c r="BM370" s="22" t="str">
        <f ca="1">+IF(Tabla1[[#This Row],[FECHA INGRESO]]&gt;=44986,IF((TODAY()-Tabla1[[#This Row],[FECHA INGRESO]])&gt;=50,"ALERTA","TODAVÍA FALTA"),"N/A")</f>
        <v>N/A</v>
      </c>
      <c r="BN370" s="7">
        <f>IFERROR((_xlfn.DAYS(Tabla1[[#This Row],[FECHA INGRESO]],Tabla1[[#This Row],[FECHA RETIRO]]))/30,"")</f>
        <v>-17.066666666666666</v>
      </c>
    </row>
    <row r="371" spans="1:66" ht="15" customHeight="1" x14ac:dyDescent="0.35">
      <c r="A371" s="31">
        <v>1020418986</v>
      </c>
      <c r="B371" s="22" t="s">
        <v>2741</v>
      </c>
      <c r="C371" s="23">
        <v>42408</v>
      </c>
      <c r="D371" s="23" t="s">
        <v>582</v>
      </c>
      <c r="E371" s="24" t="s">
        <v>69</v>
      </c>
      <c r="F371" s="23" t="s">
        <v>70</v>
      </c>
      <c r="G371" s="24"/>
      <c r="H371" s="24">
        <v>24059852571</v>
      </c>
      <c r="I371" s="24" t="s">
        <v>72</v>
      </c>
      <c r="J371" s="24">
        <f>DATEDIF(Tabla1[[#This Row],[FECHA DE NACIMIENTO]],Tabla1[[#This Row],[FECHA ACTUAL]],"Y")</f>
        <v>34</v>
      </c>
      <c r="K371" s="24" t="s">
        <v>320</v>
      </c>
      <c r="L371" s="24" t="s">
        <v>112</v>
      </c>
      <c r="M371" s="24" t="s">
        <v>77</v>
      </c>
      <c r="N371" s="24">
        <v>2</v>
      </c>
      <c r="O371" s="24">
        <v>2</v>
      </c>
      <c r="P371" s="24" t="s">
        <v>101</v>
      </c>
      <c r="Q371" s="23">
        <v>32482</v>
      </c>
      <c r="R371" s="24" t="s">
        <v>1066</v>
      </c>
      <c r="S371" s="25">
        <v>45119</v>
      </c>
      <c r="T371" s="24">
        <v>4819705</v>
      </c>
      <c r="U371" s="24">
        <v>3104351176</v>
      </c>
      <c r="V371" s="24" t="s">
        <v>2742</v>
      </c>
      <c r="W371" s="24" t="s">
        <v>2743</v>
      </c>
      <c r="X371" s="24" t="s">
        <v>2744</v>
      </c>
      <c r="Y371" s="24" t="s">
        <v>2745</v>
      </c>
      <c r="Z371" s="24" t="s">
        <v>117</v>
      </c>
      <c r="AA371" s="24">
        <v>4819705</v>
      </c>
      <c r="AB371" s="24" t="s">
        <v>77</v>
      </c>
      <c r="AC371" s="24" t="s">
        <v>77</v>
      </c>
      <c r="AD371" s="24" t="s">
        <v>77</v>
      </c>
      <c r="AE371" s="26" t="s">
        <v>151</v>
      </c>
      <c r="AF371" s="26"/>
      <c r="AG371" s="26"/>
      <c r="AH371" s="27" t="s">
        <v>184</v>
      </c>
      <c r="AI371" s="27" t="s">
        <v>925</v>
      </c>
      <c r="AJ371" s="27" t="s">
        <v>487</v>
      </c>
      <c r="AK371" s="24" t="s">
        <v>121</v>
      </c>
      <c r="AL371" s="24" t="s">
        <v>90</v>
      </c>
      <c r="AM371" s="23">
        <v>42408</v>
      </c>
      <c r="AN371" s="28">
        <v>776250</v>
      </c>
      <c r="AO371" s="28">
        <f t="shared" si="5"/>
        <v>140606</v>
      </c>
      <c r="AP371" s="24">
        <v>42885</v>
      </c>
      <c r="AQ371" s="24">
        <v>4</v>
      </c>
      <c r="AR371" s="24" t="s">
        <v>139</v>
      </c>
      <c r="AS371" s="24"/>
      <c r="AT371" s="24" t="e">
        <v>#N/A</v>
      </c>
      <c r="AU371" s="24" t="e">
        <v>#N/A</v>
      </c>
      <c r="AV371" s="24" t="e">
        <v>#N/A</v>
      </c>
      <c r="AW371" s="24"/>
      <c r="AX371" s="24"/>
      <c r="AY371" s="24"/>
      <c r="AZ371" s="24"/>
      <c r="BA371" s="24"/>
      <c r="BB371" s="24"/>
      <c r="BC371" s="24"/>
      <c r="BD371" s="24">
        <v>0</v>
      </c>
      <c r="BE371" s="24">
        <v>0</v>
      </c>
      <c r="BF371" s="23">
        <v>42810</v>
      </c>
      <c r="BG371" s="23">
        <v>42829</v>
      </c>
      <c r="BH371" s="23">
        <v>42903</v>
      </c>
      <c r="BI371" s="26" t="s">
        <v>127</v>
      </c>
      <c r="BJ371" s="26" t="s">
        <v>273</v>
      </c>
      <c r="BK371" s="29">
        <v>0</v>
      </c>
      <c r="BL371" s="24" t="s">
        <v>129</v>
      </c>
      <c r="BM371" s="22" t="str">
        <f ca="1">+IF(Tabla1[[#This Row],[FECHA INGRESO]]&gt;=44986,IF((TODAY()-Tabla1[[#This Row],[FECHA INGRESO]])&gt;=50,"ALERTA","TODAVÍA FALTA"),"N/A")</f>
        <v>N/A</v>
      </c>
      <c r="BN371" s="7">
        <f>IFERROR((_xlfn.DAYS(Tabla1[[#This Row],[FECHA INGRESO]],Tabla1[[#This Row],[FECHA RETIRO]]))/30,"")</f>
        <v>-16.5</v>
      </c>
    </row>
    <row r="372" spans="1:66" ht="15" customHeight="1" x14ac:dyDescent="0.35">
      <c r="A372" s="31">
        <v>1018439969</v>
      </c>
      <c r="B372" s="22" t="s">
        <v>2746</v>
      </c>
      <c r="C372" s="23">
        <v>42408</v>
      </c>
      <c r="D372" s="23" t="s">
        <v>157</v>
      </c>
      <c r="E372" s="24" t="s">
        <v>94</v>
      </c>
      <c r="F372" s="23" t="s">
        <v>70</v>
      </c>
      <c r="G372" s="24"/>
      <c r="H372" s="24">
        <v>24059842752</v>
      </c>
      <c r="I372" s="24" t="s">
        <v>95</v>
      </c>
      <c r="J372" s="24">
        <f>DATEDIF(Tabla1[[#This Row],[FECHA DE NACIMIENTO]],Tabla1[[#This Row],[FECHA ACTUAL]],"Y")</f>
        <v>32</v>
      </c>
      <c r="K372" s="24" t="s">
        <v>96</v>
      </c>
      <c r="L372" s="24" t="s">
        <v>234</v>
      </c>
      <c r="M372" s="24">
        <v>1</v>
      </c>
      <c r="N372" s="24">
        <v>1</v>
      </c>
      <c r="O372" s="24">
        <v>3</v>
      </c>
      <c r="P372" s="24" t="s">
        <v>101</v>
      </c>
      <c r="Q372" s="23">
        <v>33160</v>
      </c>
      <c r="R372" s="24" t="s">
        <v>76</v>
      </c>
      <c r="S372" s="25">
        <v>45119</v>
      </c>
      <c r="T372" s="24">
        <v>6614670</v>
      </c>
      <c r="U372" s="24">
        <v>3166926832</v>
      </c>
      <c r="V372" s="24" t="e">
        <v>#N/A</v>
      </c>
      <c r="W372" s="24" t="s">
        <v>2747</v>
      </c>
      <c r="X372" s="24" t="s">
        <v>2748</v>
      </c>
      <c r="Y372" s="24" t="s">
        <v>2749</v>
      </c>
      <c r="Z372" s="24" t="s">
        <v>82</v>
      </c>
      <c r="AA372" s="24">
        <v>3214844194</v>
      </c>
      <c r="AB372" s="24" t="s">
        <v>77</v>
      </c>
      <c r="AC372" s="24" t="s">
        <v>77</v>
      </c>
      <c r="AD372" s="24" t="s">
        <v>77</v>
      </c>
      <c r="AE372" s="26" t="s">
        <v>183</v>
      </c>
      <c r="AF372" s="26"/>
      <c r="AG372" s="26"/>
      <c r="AH372" s="27" t="s">
        <v>119</v>
      </c>
      <c r="AI372" s="27" t="s">
        <v>164</v>
      </c>
      <c r="AJ372" s="27" t="s">
        <v>164</v>
      </c>
      <c r="AK372" s="24" t="s">
        <v>121</v>
      </c>
      <c r="AL372" s="24"/>
      <c r="AM372" s="23">
        <v>42408</v>
      </c>
      <c r="AN372" s="28">
        <v>1811250</v>
      </c>
      <c r="AO372" s="28">
        <f t="shared" si="5"/>
        <v>140606</v>
      </c>
      <c r="AP372" s="24"/>
      <c r="AQ372" s="24"/>
      <c r="AR372" s="24"/>
      <c r="AS372" s="24"/>
      <c r="AT372" s="24" t="e">
        <v>#N/A</v>
      </c>
      <c r="AU372" s="24" t="e">
        <v>#N/A</v>
      </c>
      <c r="AV372" s="24" t="e">
        <v>#N/A</v>
      </c>
      <c r="AW372" s="24"/>
      <c r="AX372" s="24"/>
      <c r="AY372" s="24"/>
      <c r="AZ372" s="24"/>
      <c r="BA372" s="24"/>
      <c r="BB372" s="24"/>
      <c r="BC372" s="24"/>
      <c r="BD372" s="24">
        <v>0</v>
      </c>
      <c r="BE372" s="24">
        <v>0</v>
      </c>
      <c r="BF372" s="23"/>
      <c r="BG372" s="23"/>
      <c r="BH372" s="23">
        <v>42523</v>
      </c>
      <c r="BI372" s="26"/>
      <c r="BJ372" s="26"/>
      <c r="BK372" s="29">
        <v>0</v>
      </c>
      <c r="BL372" s="24" t="s">
        <v>129</v>
      </c>
      <c r="BM372" s="22" t="str">
        <f ca="1">+IF(Tabla1[[#This Row],[FECHA INGRESO]]&gt;=44986,IF((TODAY()-Tabla1[[#This Row],[FECHA INGRESO]])&gt;=50,"ALERTA","TODAVÍA FALTA"),"N/A")</f>
        <v>N/A</v>
      </c>
      <c r="BN372" s="7">
        <f>IFERROR((_xlfn.DAYS(Tabla1[[#This Row],[FECHA INGRESO]],Tabla1[[#This Row],[FECHA RETIRO]]))/30,"")</f>
        <v>-3.8333333333333335</v>
      </c>
    </row>
    <row r="373" spans="1:66" ht="15" customHeight="1" x14ac:dyDescent="0.35">
      <c r="A373" s="31">
        <v>1024570186</v>
      </c>
      <c r="B373" s="22" t="s">
        <v>2750</v>
      </c>
      <c r="C373" s="23">
        <v>42409</v>
      </c>
      <c r="D373" s="23" t="s">
        <v>168</v>
      </c>
      <c r="E373" s="23" t="s">
        <v>111</v>
      </c>
      <c r="F373" s="23" t="s">
        <v>70</v>
      </c>
      <c r="G373" s="24"/>
      <c r="H373" s="24">
        <v>24059889302</v>
      </c>
      <c r="I373" s="24" t="s">
        <v>95</v>
      </c>
      <c r="J373" s="24">
        <f>DATEDIF(Tabla1[[#This Row],[FECHA DE NACIMIENTO]],Tabla1[[#This Row],[FECHA ACTUAL]],"Y")</f>
        <v>27</v>
      </c>
      <c r="K373" s="24" t="s">
        <v>73</v>
      </c>
      <c r="L373" s="24" t="s">
        <v>234</v>
      </c>
      <c r="M373" s="24">
        <v>1</v>
      </c>
      <c r="N373" s="24">
        <v>1</v>
      </c>
      <c r="O373" s="24">
        <v>1</v>
      </c>
      <c r="P373" s="24" t="s">
        <v>101</v>
      </c>
      <c r="Q373" s="23">
        <v>35169</v>
      </c>
      <c r="R373" s="24" t="s">
        <v>76</v>
      </c>
      <c r="S373" s="25">
        <v>45119</v>
      </c>
      <c r="T373" s="24">
        <v>7901383</v>
      </c>
      <c r="U373" s="24">
        <v>3112333985</v>
      </c>
      <c r="V373" s="24" t="e">
        <v>#N/A</v>
      </c>
      <c r="W373" s="24" t="s">
        <v>2751</v>
      </c>
      <c r="X373" s="24" t="s">
        <v>2752</v>
      </c>
      <c r="Y373" s="24" t="s">
        <v>2753</v>
      </c>
      <c r="Z373" s="24" t="s">
        <v>117</v>
      </c>
      <c r="AA373" s="24">
        <v>3012800246</v>
      </c>
      <c r="AB373" s="24" t="s">
        <v>77</v>
      </c>
      <c r="AC373" s="24" t="s">
        <v>77</v>
      </c>
      <c r="AD373" s="24" t="s">
        <v>77</v>
      </c>
      <c r="AE373" s="26" t="s">
        <v>151</v>
      </c>
      <c r="AF373" s="26"/>
      <c r="AG373" s="26"/>
      <c r="AH373" s="27" t="s">
        <v>184</v>
      </c>
      <c r="AI373" s="27" t="s">
        <v>120</v>
      </c>
      <c r="AJ373" s="27" t="s">
        <v>120</v>
      </c>
      <c r="AK373" s="24" t="s">
        <v>121</v>
      </c>
      <c r="AL373" s="24"/>
      <c r="AM373" s="23">
        <v>42409</v>
      </c>
      <c r="AN373" s="28">
        <v>724500</v>
      </c>
      <c r="AO373" s="28">
        <f t="shared" si="5"/>
        <v>140606</v>
      </c>
      <c r="AP373" s="24"/>
      <c r="AQ373" s="24"/>
      <c r="AR373" s="24" t="s">
        <v>2754</v>
      </c>
      <c r="AS373" s="24"/>
      <c r="AT373" s="24" t="e">
        <v>#N/A</v>
      </c>
      <c r="AU373" s="24" t="e">
        <v>#N/A</v>
      </c>
      <c r="AV373" s="24" t="e">
        <v>#N/A</v>
      </c>
      <c r="AW373" s="24"/>
      <c r="AX373" s="24"/>
      <c r="AY373" s="24"/>
      <c r="AZ373" s="24" t="s">
        <v>2755</v>
      </c>
      <c r="BA373" s="24" t="s">
        <v>2756</v>
      </c>
      <c r="BB373" s="24"/>
      <c r="BC373" s="24"/>
      <c r="BD373" s="24">
        <v>0</v>
      </c>
      <c r="BE373" s="24">
        <v>0</v>
      </c>
      <c r="BF373" s="23"/>
      <c r="BG373" s="23"/>
      <c r="BH373" s="23">
        <v>42724</v>
      </c>
      <c r="BI373" s="26" t="s">
        <v>127</v>
      </c>
      <c r="BJ373" s="26" t="s">
        <v>273</v>
      </c>
      <c r="BK373" s="29">
        <v>0</v>
      </c>
      <c r="BL373" s="24" t="s">
        <v>129</v>
      </c>
      <c r="BM373" s="22" t="str">
        <f ca="1">+IF(Tabla1[[#This Row],[FECHA INGRESO]]&gt;=44986,IF((TODAY()-Tabla1[[#This Row],[FECHA INGRESO]])&gt;=50,"ALERTA","TODAVÍA FALTA"),"N/A")</f>
        <v>N/A</v>
      </c>
      <c r="BN373" s="7">
        <f>IFERROR((_xlfn.DAYS(Tabla1[[#This Row],[FECHA INGRESO]],Tabla1[[#This Row],[FECHA RETIRO]]))/30,"")</f>
        <v>-10.5</v>
      </c>
    </row>
    <row r="374" spans="1:66" ht="15" customHeight="1" x14ac:dyDescent="0.35">
      <c r="A374" s="31">
        <v>1214733076</v>
      </c>
      <c r="B374" s="22" t="s">
        <v>2757</v>
      </c>
      <c r="C374" s="23">
        <v>42410</v>
      </c>
      <c r="D374" s="23" t="s">
        <v>582</v>
      </c>
      <c r="E374" s="24" t="s">
        <v>69</v>
      </c>
      <c r="F374" s="23" t="s">
        <v>70</v>
      </c>
      <c r="G374" s="24"/>
      <c r="H374" s="24">
        <v>24059986397</v>
      </c>
      <c r="I374" s="24" t="s">
        <v>95</v>
      </c>
      <c r="J374" s="24">
        <f>DATEDIF(Tabla1[[#This Row],[FECHA DE NACIMIENTO]],Tabla1[[#This Row],[FECHA ACTUAL]],"Y")</f>
        <v>27</v>
      </c>
      <c r="K374" s="24" t="s">
        <v>73</v>
      </c>
      <c r="L374" s="24" t="s">
        <v>112</v>
      </c>
      <c r="M374" s="24" t="s">
        <v>77</v>
      </c>
      <c r="N374" s="24">
        <v>1</v>
      </c>
      <c r="O374" s="24">
        <v>2</v>
      </c>
      <c r="P374" s="24" t="s">
        <v>101</v>
      </c>
      <c r="Q374" s="23">
        <v>35042</v>
      </c>
      <c r="R374" s="24" t="s">
        <v>830</v>
      </c>
      <c r="S374" s="25">
        <v>45119</v>
      </c>
      <c r="T374" s="24">
        <v>2213399</v>
      </c>
      <c r="U374" s="24">
        <v>3145643721</v>
      </c>
      <c r="V374" s="24" t="e">
        <v>#N/A</v>
      </c>
      <c r="W374" s="24" t="s">
        <v>2758</v>
      </c>
      <c r="X374" s="24" t="s">
        <v>2759</v>
      </c>
      <c r="Y374" s="24" t="s">
        <v>2760</v>
      </c>
      <c r="Z374" s="24" t="s">
        <v>117</v>
      </c>
      <c r="AA374" s="24">
        <v>3117315965</v>
      </c>
      <c r="AB374" s="24" t="s">
        <v>77</v>
      </c>
      <c r="AC374" s="24" t="s">
        <v>77</v>
      </c>
      <c r="AD374" s="24" t="s">
        <v>77</v>
      </c>
      <c r="AE374" s="26" t="s">
        <v>183</v>
      </c>
      <c r="AF374" s="26"/>
      <c r="AG374" s="26"/>
      <c r="AH374" s="27" t="s">
        <v>184</v>
      </c>
      <c r="AI374" s="27" t="s">
        <v>515</v>
      </c>
      <c r="AJ374" s="27" t="s">
        <v>515</v>
      </c>
      <c r="AK374" s="24" t="s">
        <v>121</v>
      </c>
      <c r="AL374" s="24"/>
      <c r="AM374" s="23">
        <v>42410</v>
      </c>
      <c r="AN374" s="28">
        <v>724500</v>
      </c>
      <c r="AO374" s="28">
        <f t="shared" si="5"/>
        <v>140606</v>
      </c>
      <c r="AP374" s="24"/>
      <c r="AQ374" s="24"/>
      <c r="AR374" s="24"/>
      <c r="AS374" s="24"/>
      <c r="AT374" s="24" t="e">
        <v>#N/A</v>
      </c>
      <c r="AU374" s="24" t="e">
        <v>#N/A</v>
      </c>
      <c r="AV374" s="24" t="e">
        <v>#N/A</v>
      </c>
      <c r="AW374" s="24"/>
      <c r="AX374" s="24"/>
      <c r="AY374" s="24"/>
      <c r="AZ374" s="24"/>
      <c r="BA374" s="24"/>
      <c r="BB374" s="24"/>
      <c r="BC374" s="24"/>
      <c r="BD374" s="24">
        <v>0</v>
      </c>
      <c r="BE374" s="24">
        <v>0</v>
      </c>
      <c r="BF374" s="23"/>
      <c r="BG374" s="23"/>
      <c r="BH374" s="23">
        <v>42440</v>
      </c>
      <c r="BI374" s="26"/>
      <c r="BJ374" s="26"/>
      <c r="BK374" s="29">
        <v>0</v>
      </c>
      <c r="BL374" s="24" t="s">
        <v>129</v>
      </c>
      <c r="BM374" s="22" t="str">
        <f ca="1">+IF(Tabla1[[#This Row],[FECHA INGRESO]]&gt;=44986,IF((TODAY()-Tabla1[[#This Row],[FECHA INGRESO]])&gt;=50,"ALERTA","TODAVÍA FALTA"),"N/A")</f>
        <v>N/A</v>
      </c>
      <c r="BN374" s="7">
        <f>IFERROR((_xlfn.DAYS(Tabla1[[#This Row],[FECHA INGRESO]],Tabla1[[#This Row],[FECHA RETIRO]]))/30,"")</f>
        <v>-1</v>
      </c>
    </row>
    <row r="375" spans="1:66" ht="15" customHeight="1" x14ac:dyDescent="0.35">
      <c r="A375" s="31">
        <v>1037645012</v>
      </c>
      <c r="B375" s="22" t="s">
        <v>2761</v>
      </c>
      <c r="C375" s="23">
        <v>42411</v>
      </c>
      <c r="D375" s="23" t="s">
        <v>384</v>
      </c>
      <c r="E375" s="24" t="s">
        <v>94</v>
      </c>
      <c r="F375" s="23" t="s">
        <v>70</v>
      </c>
      <c r="G375" s="24"/>
      <c r="H375" s="24">
        <v>24059981671</v>
      </c>
      <c r="I375" s="24" t="s">
        <v>95</v>
      </c>
      <c r="J375" s="24">
        <f>DATEDIF(Tabla1[[#This Row],[FECHA DE NACIMIENTO]],Tabla1[[#This Row],[FECHA ACTUAL]],"Y")</f>
        <v>28</v>
      </c>
      <c r="K375" s="24" t="s">
        <v>73</v>
      </c>
      <c r="L375" s="24" t="s">
        <v>112</v>
      </c>
      <c r="M375" s="24" t="s">
        <v>77</v>
      </c>
      <c r="N375" s="24" t="s">
        <v>77</v>
      </c>
      <c r="O375" s="24">
        <v>2</v>
      </c>
      <c r="P375" s="24" t="s">
        <v>101</v>
      </c>
      <c r="Q375" s="23">
        <v>34847</v>
      </c>
      <c r="R375" s="24" t="s">
        <v>1526</v>
      </c>
      <c r="S375" s="25">
        <v>45119</v>
      </c>
      <c r="T375" s="24">
        <v>2777088</v>
      </c>
      <c r="U375" s="24">
        <v>3013316195</v>
      </c>
      <c r="V375" s="24" t="e">
        <v>#N/A</v>
      </c>
      <c r="W375" s="24" t="s">
        <v>2762</v>
      </c>
      <c r="X375" s="24" t="s">
        <v>2763</v>
      </c>
      <c r="Y375" s="24" t="s">
        <v>2764</v>
      </c>
      <c r="Z375" s="24" t="s">
        <v>117</v>
      </c>
      <c r="AA375" s="24">
        <v>3136354146</v>
      </c>
      <c r="AB375" s="24" t="s">
        <v>77</v>
      </c>
      <c r="AC375" s="24" t="s">
        <v>77</v>
      </c>
      <c r="AD375" s="24" t="s">
        <v>77</v>
      </c>
      <c r="AE375" s="26" t="s">
        <v>183</v>
      </c>
      <c r="AF375" s="26"/>
      <c r="AG375" s="26"/>
      <c r="AH375" s="27" t="s">
        <v>184</v>
      </c>
      <c r="AI375" s="27" t="s">
        <v>515</v>
      </c>
      <c r="AJ375" s="27" t="s">
        <v>515</v>
      </c>
      <c r="AK375" s="24" t="s">
        <v>121</v>
      </c>
      <c r="AL375" s="24" t="s">
        <v>90</v>
      </c>
      <c r="AM375" s="23">
        <v>42411</v>
      </c>
      <c r="AN375" s="28">
        <v>776250</v>
      </c>
      <c r="AO375" s="28">
        <f t="shared" si="5"/>
        <v>140606</v>
      </c>
      <c r="AP375" s="24"/>
      <c r="AQ375" s="24">
        <v>5</v>
      </c>
      <c r="AR375" s="24"/>
      <c r="AS375" s="24"/>
      <c r="AT375" s="24" t="e">
        <v>#N/A</v>
      </c>
      <c r="AU375" s="24" t="e">
        <v>#N/A</v>
      </c>
      <c r="AV375" s="24" t="e">
        <v>#N/A</v>
      </c>
      <c r="AW375" s="24"/>
      <c r="AX375" s="24"/>
      <c r="AY375" s="24"/>
      <c r="AZ375" s="24"/>
      <c r="BA375" s="24"/>
      <c r="BB375" s="24"/>
      <c r="BC375" s="24"/>
      <c r="BD375" s="24">
        <v>0</v>
      </c>
      <c r="BE375" s="24">
        <v>0</v>
      </c>
      <c r="BF375" s="23">
        <v>42795</v>
      </c>
      <c r="BG375" s="23">
        <v>42812</v>
      </c>
      <c r="BH375" s="23">
        <v>42844</v>
      </c>
      <c r="BI375" s="26" t="s">
        <v>127</v>
      </c>
      <c r="BJ375" s="26" t="s">
        <v>232</v>
      </c>
      <c r="BK375" s="29">
        <v>0</v>
      </c>
      <c r="BL375" s="24" t="s">
        <v>129</v>
      </c>
      <c r="BM375" s="22" t="str">
        <f ca="1">+IF(Tabla1[[#This Row],[FECHA INGRESO]]&gt;=44986,IF((TODAY()-Tabla1[[#This Row],[FECHA INGRESO]])&gt;=50,"ALERTA","TODAVÍA FALTA"),"N/A")</f>
        <v>N/A</v>
      </c>
      <c r="BN375" s="7">
        <f>IFERROR((_xlfn.DAYS(Tabla1[[#This Row],[FECHA INGRESO]],Tabla1[[#This Row],[FECHA RETIRO]]))/30,"")</f>
        <v>-14.433333333333334</v>
      </c>
    </row>
    <row r="376" spans="1:66" ht="15" customHeight="1" x14ac:dyDescent="0.35">
      <c r="A376" s="31">
        <v>1015438344</v>
      </c>
      <c r="B376" s="22" t="s">
        <v>2765</v>
      </c>
      <c r="C376" s="23">
        <v>42412</v>
      </c>
      <c r="D376" s="23" t="s">
        <v>93</v>
      </c>
      <c r="E376" s="24" t="s">
        <v>94</v>
      </c>
      <c r="F376" s="23" t="s">
        <v>70</v>
      </c>
      <c r="G376" s="24"/>
      <c r="H376" s="24">
        <v>24060012892</v>
      </c>
      <c r="I376" s="24" t="s">
        <v>95</v>
      </c>
      <c r="J376" s="24">
        <f>DATEDIF(Tabla1[[#This Row],[FECHA DE NACIMIENTO]],Tabla1[[#This Row],[FECHA ACTUAL]],"Y")</f>
        <v>30</v>
      </c>
      <c r="K376" s="24" t="s">
        <v>73</v>
      </c>
      <c r="L376" s="24" t="s">
        <v>112</v>
      </c>
      <c r="M376" s="24" t="s">
        <v>77</v>
      </c>
      <c r="N376" s="24" t="s">
        <v>77</v>
      </c>
      <c r="O376" s="24">
        <v>2</v>
      </c>
      <c r="P376" s="24" t="s">
        <v>101</v>
      </c>
      <c r="Q376" s="23">
        <v>34103</v>
      </c>
      <c r="R376" s="24" t="s">
        <v>76</v>
      </c>
      <c r="S376" s="25">
        <v>45119</v>
      </c>
      <c r="T376" s="24">
        <v>7579051</v>
      </c>
      <c r="U376" s="24">
        <v>3208546807</v>
      </c>
      <c r="V376" s="24" t="e">
        <v>#N/A</v>
      </c>
      <c r="W376" s="24" t="s">
        <v>2766</v>
      </c>
      <c r="X376" s="24" t="s">
        <v>2767</v>
      </c>
      <c r="Y376" s="24" t="s">
        <v>2768</v>
      </c>
      <c r="Z376" s="24" t="s">
        <v>117</v>
      </c>
      <c r="AA376" s="24">
        <v>3138113534</v>
      </c>
      <c r="AB376" s="24" t="s">
        <v>77</v>
      </c>
      <c r="AC376" s="24" t="s">
        <v>77</v>
      </c>
      <c r="AD376" s="24" t="s">
        <v>77</v>
      </c>
      <c r="AE376" s="26" t="s">
        <v>102</v>
      </c>
      <c r="AF376" s="26"/>
      <c r="AG376" s="26"/>
      <c r="AH376" s="27" t="s">
        <v>184</v>
      </c>
      <c r="AI376" s="27" t="s">
        <v>120</v>
      </c>
      <c r="AJ376" s="27" t="s">
        <v>120</v>
      </c>
      <c r="AK376" s="24" t="s">
        <v>121</v>
      </c>
      <c r="AL376" s="24"/>
      <c r="AM376" s="23">
        <v>42412</v>
      </c>
      <c r="AN376" s="28">
        <v>724500</v>
      </c>
      <c r="AO376" s="28">
        <f t="shared" si="5"/>
        <v>140606</v>
      </c>
      <c r="AP376" s="24"/>
      <c r="AQ376" s="24"/>
      <c r="AR376" s="24"/>
      <c r="AS376" s="24"/>
      <c r="AT376" s="24" t="e">
        <v>#N/A</v>
      </c>
      <c r="AU376" s="24" t="e">
        <v>#N/A</v>
      </c>
      <c r="AV376" s="24" t="e">
        <v>#N/A</v>
      </c>
      <c r="AW376" s="24"/>
      <c r="AX376" s="24"/>
      <c r="AY376" s="24"/>
      <c r="AZ376" s="24"/>
      <c r="BA376" s="24"/>
      <c r="BB376" s="24"/>
      <c r="BC376" s="24"/>
      <c r="BD376" s="24">
        <v>0</v>
      </c>
      <c r="BE376" s="24">
        <v>0</v>
      </c>
      <c r="BF376" s="23"/>
      <c r="BG376" s="23"/>
      <c r="BH376" s="23">
        <v>42640</v>
      </c>
      <c r="BI376" s="26" t="s">
        <v>127</v>
      </c>
      <c r="BJ376" s="26" t="s">
        <v>232</v>
      </c>
      <c r="BK376" s="29">
        <v>0</v>
      </c>
      <c r="BL376" s="24" t="s">
        <v>129</v>
      </c>
      <c r="BM376" s="22" t="str">
        <f ca="1">+IF(Tabla1[[#This Row],[FECHA INGRESO]]&gt;=44986,IF((TODAY()-Tabla1[[#This Row],[FECHA INGRESO]])&gt;=50,"ALERTA","TODAVÍA FALTA"),"N/A")</f>
        <v>N/A</v>
      </c>
      <c r="BN376" s="7">
        <f>IFERROR((_xlfn.DAYS(Tabla1[[#This Row],[FECHA INGRESO]],Tabla1[[#This Row],[FECHA RETIRO]]))/30,"")</f>
        <v>-7.6</v>
      </c>
    </row>
    <row r="377" spans="1:66" ht="15" customHeight="1" x14ac:dyDescent="0.35">
      <c r="A377" s="31">
        <v>32105831</v>
      </c>
      <c r="B377" s="22" t="s">
        <v>2769</v>
      </c>
      <c r="C377" s="23">
        <v>42412</v>
      </c>
      <c r="D377" s="23" t="s">
        <v>582</v>
      </c>
      <c r="E377" s="24" t="s">
        <v>94</v>
      </c>
      <c r="F377" s="23" t="s">
        <v>70</v>
      </c>
      <c r="G377" s="24"/>
      <c r="H377" s="24">
        <v>24060032834</v>
      </c>
      <c r="I377" s="24" t="s">
        <v>95</v>
      </c>
      <c r="J377" s="24">
        <f>DATEDIF(Tabla1[[#This Row],[FECHA DE NACIMIENTO]],Tabla1[[#This Row],[FECHA ACTUAL]],"Y")</f>
        <v>45</v>
      </c>
      <c r="K377" s="24" t="s">
        <v>96</v>
      </c>
      <c r="L377" s="24" t="s">
        <v>74</v>
      </c>
      <c r="M377" s="24">
        <v>2</v>
      </c>
      <c r="N377" s="24">
        <v>2</v>
      </c>
      <c r="O377" s="24">
        <v>4</v>
      </c>
      <c r="P377" s="24" t="s">
        <v>101</v>
      </c>
      <c r="Q377" s="23">
        <v>28624</v>
      </c>
      <c r="R377" s="24" t="s">
        <v>830</v>
      </c>
      <c r="S377" s="25">
        <v>45119</v>
      </c>
      <c r="T377" s="24">
        <v>5803943</v>
      </c>
      <c r="U377" s="24">
        <v>3005092988</v>
      </c>
      <c r="V377" s="24" t="e">
        <v>#N/A</v>
      </c>
      <c r="W377" s="24" t="s">
        <v>2770</v>
      </c>
      <c r="X377" s="24"/>
      <c r="Y377" s="24"/>
      <c r="Z377" s="24"/>
      <c r="AA377" s="24"/>
      <c r="AB377" s="24" t="s">
        <v>77</v>
      </c>
      <c r="AC377" s="24" t="s">
        <v>77</v>
      </c>
      <c r="AD377" s="24" t="s">
        <v>77</v>
      </c>
      <c r="AE377" s="26" t="s">
        <v>151</v>
      </c>
      <c r="AF377" s="26"/>
      <c r="AG377" s="26"/>
      <c r="AH377" s="27" t="s">
        <v>184</v>
      </c>
      <c r="AI377" s="27" t="s">
        <v>515</v>
      </c>
      <c r="AJ377" s="27" t="s">
        <v>515</v>
      </c>
      <c r="AK377" s="24" t="s">
        <v>121</v>
      </c>
      <c r="AL377" s="24"/>
      <c r="AM377" s="23">
        <v>42412</v>
      </c>
      <c r="AN377" s="28">
        <v>724500</v>
      </c>
      <c r="AO377" s="28">
        <f t="shared" si="5"/>
        <v>140606</v>
      </c>
      <c r="AP377" s="24"/>
      <c r="AQ377" s="24"/>
      <c r="AR377" s="24"/>
      <c r="AS377" s="24"/>
      <c r="AT377" s="24" t="e">
        <v>#N/A</v>
      </c>
      <c r="AU377" s="24" t="e">
        <v>#N/A</v>
      </c>
      <c r="AV377" s="24" t="e">
        <v>#N/A</v>
      </c>
      <c r="AW377" s="24"/>
      <c r="AX377" s="24"/>
      <c r="AY377" s="24"/>
      <c r="AZ377" s="24"/>
      <c r="BA377" s="24"/>
      <c r="BB377" s="24"/>
      <c r="BC377" s="24"/>
      <c r="BD377" s="24">
        <v>0</v>
      </c>
      <c r="BE377" s="24">
        <v>0</v>
      </c>
      <c r="BF377" s="23"/>
      <c r="BG377" s="23"/>
      <c r="BH377" s="23">
        <v>42598</v>
      </c>
      <c r="BI377" s="26"/>
      <c r="BJ377" s="26"/>
      <c r="BK377" s="29">
        <v>0</v>
      </c>
      <c r="BL377" s="24" t="s">
        <v>129</v>
      </c>
      <c r="BM377" s="22" t="str">
        <f ca="1">+IF(Tabla1[[#This Row],[FECHA INGRESO]]&gt;=44986,IF((TODAY()-Tabla1[[#This Row],[FECHA INGRESO]])&gt;=50,"ALERTA","TODAVÍA FALTA"),"N/A")</f>
        <v>N/A</v>
      </c>
      <c r="BN377" s="7">
        <f>IFERROR((_xlfn.DAYS(Tabla1[[#This Row],[FECHA INGRESO]],Tabla1[[#This Row],[FECHA RETIRO]]))/30,"")</f>
        <v>-6.2</v>
      </c>
    </row>
    <row r="378" spans="1:66" ht="15" customHeight="1" x14ac:dyDescent="0.35">
      <c r="A378" s="31">
        <v>1010223317</v>
      </c>
      <c r="B378" s="22" t="s">
        <v>2771</v>
      </c>
      <c r="C378" s="23">
        <v>42412</v>
      </c>
      <c r="D378" s="23" t="s">
        <v>188</v>
      </c>
      <c r="E378" s="23" t="s">
        <v>111</v>
      </c>
      <c r="F378" s="23" t="s">
        <v>70</v>
      </c>
      <c r="G378" s="24"/>
      <c r="H378" s="24">
        <v>24060006640</v>
      </c>
      <c r="I378" s="24" t="s">
        <v>72</v>
      </c>
      <c r="J378" s="24">
        <f>DATEDIF(Tabla1[[#This Row],[FECHA DE NACIMIENTO]],Tabla1[[#This Row],[FECHA ACTUAL]],"Y")</f>
        <v>27</v>
      </c>
      <c r="K378" s="24" t="s">
        <v>73</v>
      </c>
      <c r="L378" s="24" t="s">
        <v>112</v>
      </c>
      <c r="M378" s="24" t="s">
        <v>77</v>
      </c>
      <c r="N378" s="24" t="s">
        <v>77</v>
      </c>
      <c r="O378" s="24">
        <v>2</v>
      </c>
      <c r="P378" s="24" t="s">
        <v>101</v>
      </c>
      <c r="Q378" s="23">
        <v>34922</v>
      </c>
      <c r="R378" s="24" t="s">
        <v>76</v>
      </c>
      <c r="S378" s="25">
        <v>45119</v>
      </c>
      <c r="T378" s="24">
        <v>2460583</v>
      </c>
      <c r="U378" s="24">
        <v>3144156309</v>
      </c>
      <c r="V378" s="24" t="e">
        <v>#N/A</v>
      </c>
      <c r="W378" s="24" t="s">
        <v>2772</v>
      </c>
      <c r="X378" s="24" t="s">
        <v>2773</v>
      </c>
      <c r="Y378" s="24" t="s">
        <v>2774</v>
      </c>
      <c r="Z378" s="24" t="s">
        <v>117</v>
      </c>
      <c r="AA378" s="24">
        <v>3114555885</v>
      </c>
      <c r="AB378" s="24" t="s">
        <v>77</v>
      </c>
      <c r="AC378" s="24" t="s">
        <v>77</v>
      </c>
      <c r="AD378" s="24" t="s">
        <v>77</v>
      </c>
      <c r="AE378" s="26" t="s">
        <v>183</v>
      </c>
      <c r="AF378" s="26"/>
      <c r="AG378" s="26"/>
      <c r="AH378" s="27" t="s">
        <v>184</v>
      </c>
      <c r="AI378" s="27" t="s">
        <v>120</v>
      </c>
      <c r="AJ378" s="27" t="s">
        <v>120</v>
      </c>
      <c r="AK378" s="24" t="s">
        <v>121</v>
      </c>
      <c r="AL378" s="24"/>
      <c r="AM378" s="23">
        <v>42412</v>
      </c>
      <c r="AN378" s="28">
        <v>724500</v>
      </c>
      <c r="AO378" s="28">
        <f t="shared" si="5"/>
        <v>140606</v>
      </c>
      <c r="AP378" s="24"/>
      <c r="AQ378" s="24"/>
      <c r="AR378" s="24"/>
      <c r="AS378" s="24"/>
      <c r="AT378" s="24" t="e">
        <v>#N/A</v>
      </c>
      <c r="AU378" s="24" t="e">
        <v>#N/A</v>
      </c>
      <c r="AV378" s="24" t="e">
        <v>#N/A</v>
      </c>
      <c r="AW378" s="24"/>
      <c r="AX378" s="24"/>
      <c r="AY378" s="24"/>
      <c r="AZ378" s="24"/>
      <c r="BA378" s="24"/>
      <c r="BB378" s="24"/>
      <c r="BC378" s="24"/>
      <c r="BD378" s="24">
        <v>0</v>
      </c>
      <c r="BE378" s="24">
        <v>0</v>
      </c>
      <c r="BF378" s="23"/>
      <c r="BG378" s="23"/>
      <c r="BH378" s="23">
        <v>42475</v>
      </c>
      <c r="BI378" s="26"/>
      <c r="BJ378" s="26"/>
      <c r="BK378" s="29">
        <v>0</v>
      </c>
      <c r="BL378" s="24" t="s">
        <v>129</v>
      </c>
      <c r="BM378" s="22" t="str">
        <f ca="1">+IF(Tabla1[[#This Row],[FECHA INGRESO]]&gt;=44986,IF((TODAY()-Tabla1[[#This Row],[FECHA INGRESO]])&gt;=50,"ALERTA","TODAVÍA FALTA"),"N/A")</f>
        <v>N/A</v>
      </c>
      <c r="BN378" s="7">
        <f>IFERROR((_xlfn.DAYS(Tabla1[[#This Row],[FECHA INGRESO]],Tabla1[[#This Row],[FECHA RETIRO]]))/30,"")</f>
        <v>-2.1</v>
      </c>
    </row>
    <row r="379" spans="1:66" ht="15" customHeight="1" x14ac:dyDescent="0.35">
      <c r="A379" s="31">
        <v>1013614819</v>
      </c>
      <c r="B379" s="22" t="s">
        <v>2775</v>
      </c>
      <c r="C379" s="23">
        <v>42412</v>
      </c>
      <c r="D379" s="23" t="s">
        <v>168</v>
      </c>
      <c r="E379" s="23" t="s">
        <v>111</v>
      </c>
      <c r="F379" s="23" t="s">
        <v>70</v>
      </c>
      <c r="G379" s="24"/>
      <c r="H379" s="24">
        <v>24060017688</v>
      </c>
      <c r="I379" s="24" t="s">
        <v>95</v>
      </c>
      <c r="J379" s="24">
        <f>DATEDIF(Tabla1[[#This Row],[FECHA DE NACIMIENTO]],Tabla1[[#This Row],[FECHA ACTUAL]],"Y")</f>
        <v>32</v>
      </c>
      <c r="K379" s="24" t="s">
        <v>73</v>
      </c>
      <c r="L379" s="24" t="s">
        <v>112</v>
      </c>
      <c r="M379" s="24" t="s">
        <v>77</v>
      </c>
      <c r="N379" s="24" t="s">
        <v>77</v>
      </c>
      <c r="O379" s="24">
        <v>2</v>
      </c>
      <c r="P379" s="24" t="s">
        <v>101</v>
      </c>
      <c r="Q379" s="23">
        <v>33103</v>
      </c>
      <c r="R379" s="24" t="s">
        <v>76</v>
      </c>
      <c r="S379" s="25">
        <v>45119</v>
      </c>
      <c r="T379" s="24">
        <v>2008609</v>
      </c>
      <c r="U379" s="24">
        <v>3196033910</v>
      </c>
      <c r="V379" s="24" t="e">
        <v>#N/A</v>
      </c>
      <c r="W379" s="24" t="s">
        <v>2776</v>
      </c>
      <c r="X379" s="24" t="s">
        <v>2777</v>
      </c>
      <c r="Y379" s="24" t="s">
        <v>2778</v>
      </c>
      <c r="Z379" s="24" t="s">
        <v>117</v>
      </c>
      <c r="AA379" s="24">
        <v>3213647220</v>
      </c>
      <c r="AB379" s="24" t="s">
        <v>77</v>
      </c>
      <c r="AC379" s="24" t="s">
        <v>77</v>
      </c>
      <c r="AD379" s="24" t="s">
        <v>77</v>
      </c>
      <c r="AE379" s="26" t="s">
        <v>102</v>
      </c>
      <c r="AF379" s="26"/>
      <c r="AG379" s="26"/>
      <c r="AH379" s="27" t="s">
        <v>184</v>
      </c>
      <c r="AI379" s="27" t="s">
        <v>185</v>
      </c>
      <c r="AJ379" s="27" t="s">
        <v>185</v>
      </c>
      <c r="AK379" s="24" t="s">
        <v>121</v>
      </c>
      <c r="AL379" s="24"/>
      <c r="AM379" s="23">
        <v>42412</v>
      </c>
      <c r="AN379" s="28">
        <v>776250</v>
      </c>
      <c r="AO379" s="28">
        <f t="shared" si="5"/>
        <v>140606</v>
      </c>
      <c r="AP379" s="24"/>
      <c r="AQ379" s="24"/>
      <c r="AR379" s="24"/>
      <c r="AS379" s="24"/>
      <c r="AT379" s="24" t="e">
        <v>#N/A</v>
      </c>
      <c r="AU379" s="24" t="e">
        <v>#N/A</v>
      </c>
      <c r="AV379" s="24" t="e">
        <v>#N/A</v>
      </c>
      <c r="AW379" s="24"/>
      <c r="AX379" s="24"/>
      <c r="AY379" s="24"/>
      <c r="AZ379" s="24"/>
      <c r="BA379" s="24"/>
      <c r="BB379" s="24"/>
      <c r="BC379" s="24"/>
      <c r="BD379" s="24">
        <v>0</v>
      </c>
      <c r="BE379" s="24">
        <v>0</v>
      </c>
      <c r="BF379" s="23"/>
      <c r="BG379" s="23"/>
      <c r="BH379" s="23">
        <v>42455</v>
      </c>
      <c r="BI379" s="26"/>
      <c r="BJ379" s="26"/>
      <c r="BK379" s="29">
        <v>0</v>
      </c>
      <c r="BL379" s="24" t="s">
        <v>129</v>
      </c>
      <c r="BM379" s="22" t="str">
        <f ca="1">+IF(Tabla1[[#This Row],[FECHA INGRESO]]&gt;=44986,IF((TODAY()-Tabla1[[#This Row],[FECHA INGRESO]])&gt;=50,"ALERTA","TODAVÍA FALTA"),"N/A")</f>
        <v>N/A</v>
      </c>
      <c r="BN379" s="7">
        <f>IFERROR((_xlfn.DAYS(Tabla1[[#This Row],[FECHA INGRESO]],Tabla1[[#This Row],[FECHA RETIRO]]))/30,"")</f>
        <v>-1.4333333333333333</v>
      </c>
    </row>
    <row r="380" spans="1:66" ht="15" customHeight="1" x14ac:dyDescent="0.35">
      <c r="A380" s="31">
        <v>53081627</v>
      </c>
      <c r="B380" s="22" t="s">
        <v>2779</v>
      </c>
      <c r="C380" s="23">
        <v>42416</v>
      </c>
      <c r="D380" s="23" t="s">
        <v>109</v>
      </c>
      <c r="E380" s="23" t="s">
        <v>77</v>
      </c>
      <c r="F380" s="23" t="s">
        <v>70</v>
      </c>
      <c r="G380" s="24"/>
      <c r="H380" s="24">
        <v>24060116066</v>
      </c>
      <c r="I380" s="24" t="s">
        <v>95</v>
      </c>
      <c r="J380" s="24">
        <f>DATEDIF(Tabla1[[#This Row],[FECHA DE NACIMIENTO]],Tabla1[[#This Row],[FECHA ACTUAL]],"Y")</f>
        <v>38</v>
      </c>
      <c r="K380" s="24" t="s">
        <v>96</v>
      </c>
      <c r="L380" s="24" t="s">
        <v>234</v>
      </c>
      <c r="M380" s="24">
        <v>2</v>
      </c>
      <c r="N380" s="24">
        <v>2</v>
      </c>
      <c r="O380" s="24">
        <v>2</v>
      </c>
      <c r="P380" s="24" t="s">
        <v>101</v>
      </c>
      <c r="Q380" s="23">
        <v>31046</v>
      </c>
      <c r="R380" s="24" t="s">
        <v>76</v>
      </c>
      <c r="S380" s="25">
        <v>45119</v>
      </c>
      <c r="T380" s="24">
        <v>2652561</v>
      </c>
      <c r="U380" s="24">
        <v>3138286954</v>
      </c>
      <c r="V380" s="24" t="e">
        <v>#N/A</v>
      </c>
      <c r="W380" s="24" t="s">
        <v>2780</v>
      </c>
      <c r="X380" s="24" t="s">
        <v>2781</v>
      </c>
      <c r="Y380" s="24" t="s">
        <v>2782</v>
      </c>
      <c r="Z380" s="24" t="s">
        <v>82</v>
      </c>
      <c r="AA380" s="24">
        <v>3202592331</v>
      </c>
      <c r="AB380" s="24" t="s">
        <v>77</v>
      </c>
      <c r="AC380" s="24" t="s">
        <v>77</v>
      </c>
      <c r="AD380" s="24" t="s">
        <v>77</v>
      </c>
      <c r="AE380" s="26" t="s">
        <v>183</v>
      </c>
      <c r="AF380" s="26"/>
      <c r="AG380" s="26"/>
      <c r="AH380" s="27" t="s">
        <v>867</v>
      </c>
      <c r="AI380" s="27" t="s">
        <v>138</v>
      </c>
      <c r="AJ380" s="27" t="s">
        <v>138</v>
      </c>
      <c r="AK380" s="24" t="s">
        <v>89</v>
      </c>
      <c r="AL380" s="24" t="s">
        <v>868</v>
      </c>
      <c r="AM380" s="23">
        <v>42416</v>
      </c>
      <c r="AN380" s="28">
        <v>713585.92500000005</v>
      </c>
      <c r="AO380" s="28">
        <f t="shared" si="5"/>
        <v>140606</v>
      </c>
      <c r="AP380" s="24"/>
      <c r="AQ380" s="24"/>
      <c r="AR380" s="24"/>
      <c r="AS380" s="24"/>
      <c r="AT380" s="24" t="e">
        <v>#N/A</v>
      </c>
      <c r="AU380" s="24" t="e">
        <v>#N/A</v>
      </c>
      <c r="AV380" s="24" t="e">
        <v>#N/A</v>
      </c>
      <c r="AW380" s="24"/>
      <c r="AX380" s="24"/>
      <c r="AY380" s="24"/>
      <c r="AZ380" s="24"/>
      <c r="BA380" s="24"/>
      <c r="BB380" s="24"/>
      <c r="BC380" s="24"/>
      <c r="BD380" s="24" t="e">
        <v>#N/A</v>
      </c>
      <c r="BE380" s="24" t="e">
        <v>#N/A</v>
      </c>
      <c r="BF380" s="23"/>
      <c r="BG380" s="23"/>
      <c r="BH380" s="23">
        <v>42459</v>
      </c>
      <c r="BI380" s="26"/>
      <c r="BJ380" s="26"/>
      <c r="BK380" s="29">
        <v>0</v>
      </c>
      <c r="BL380" s="24" t="s">
        <v>129</v>
      </c>
      <c r="BM380" s="22" t="str">
        <f ca="1">+IF(Tabla1[[#This Row],[FECHA INGRESO]]&gt;=44986,IF((TODAY()-Tabla1[[#This Row],[FECHA INGRESO]])&gt;=50,"ALERTA","TODAVÍA FALTA"),"N/A")</f>
        <v>N/A</v>
      </c>
      <c r="BN380" s="7">
        <f>IFERROR((_xlfn.DAYS(Tabla1[[#This Row],[FECHA INGRESO]],Tabla1[[#This Row],[FECHA RETIRO]]))/30,"")</f>
        <v>-1.4333333333333333</v>
      </c>
    </row>
    <row r="381" spans="1:66" ht="15" customHeight="1" x14ac:dyDescent="0.35">
      <c r="A381" s="31">
        <v>1030634851</v>
      </c>
      <c r="B381" s="22" t="s">
        <v>2783</v>
      </c>
      <c r="C381" s="23">
        <v>42416</v>
      </c>
      <c r="D381" s="23" t="s">
        <v>168</v>
      </c>
      <c r="E381" s="24" t="s">
        <v>94</v>
      </c>
      <c r="F381" s="23" t="s">
        <v>70</v>
      </c>
      <c r="G381" s="24"/>
      <c r="H381" s="24">
        <v>24060119863</v>
      </c>
      <c r="I381" s="24" t="s">
        <v>95</v>
      </c>
      <c r="J381" s="24">
        <f>DATEDIF(Tabla1[[#This Row],[FECHA DE NACIMIENTO]],Tabla1[[#This Row],[FECHA ACTUAL]],"Y")</f>
        <v>29</v>
      </c>
      <c r="K381" s="24" t="s">
        <v>73</v>
      </c>
      <c r="L381" s="24" t="s">
        <v>112</v>
      </c>
      <c r="M381" s="24" t="s">
        <v>77</v>
      </c>
      <c r="N381" s="24" t="s">
        <v>77</v>
      </c>
      <c r="O381" s="24">
        <v>2</v>
      </c>
      <c r="P381" s="24" t="s">
        <v>101</v>
      </c>
      <c r="Q381" s="23">
        <v>34328</v>
      </c>
      <c r="R381" s="24" t="s">
        <v>76</v>
      </c>
      <c r="S381" s="25">
        <v>45119</v>
      </c>
      <c r="T381" s="24">
        <v>2935640</v>
      </c>
      <c r="U381" s="24">
        <v>3143449884</v>
      </c>
      <c r="V381" s="24" t="e">
        <v>#N/A</v>
      </c>
      <c r="W381" s="24" t="s">
        <v>2784</v>
      </c>
      <c r="X381" s="24" t="s">
        <v>527</v>
      </c>
      <c r="Y381" s="24" t="s">
        <v>2785</v>
      </c>
      <c r="Z381" s="24" t="s">
        <v>117</v>
      </c>
      <c r="AA381" s="24">
        <v>3143030971</v>
      </c>
      <c r="AB381" s="24" t="s">
        <v>77</v>
      </c>
      <c r="AC381" s="24" t="s">
        <v>77</v>
      </c>
      <c r="AD381" s="24" t="s">
        <v>77</v>
      </c>
      <c r="AE381" s="26" t="s">
        <v>183</v>
      </c>
      <c r="AF381" s="26"/>
      <c r="AG381" s="26"/>
      <c r="AH381" s="27" t="s">
        <v>2050</v>
      </c>
      <c r="AI381" s="27" t="s">
        <v>70</v>
      </c>
      <c r="AJ381" s="27" t="s">
        <v>70</v>
      </c>
      <c r="AK381" s="24" t="s">
        <v>121</v>
      </c>
      <c r="AL381" s="24"/>
      <c r="AM381" s="23">
        <v>42416</v>
      </c>
      <c r="AN381" s="28">
        <v>724500</v>
      </c>
      <c r="AO381" s="28">
        <f t="shared" si="5"/>
        <v>140606</v>
      </c>
      <c r="AP381" s="24"/>
      <c r="AQ381" s="24"/>
      <c r="AR381" s="24"/>
      <c r="AS381" s="24"/>
      <c r="AT381" s="24" t="e">
        <v>#N/A</v>
      </c>
      <c r="AU381" s="24" t="e">
        <v>#N/A</v>
      </c>
      <c r="AV381" s="24" t="e">
        <v>#N/A</v>
      </c>
      <c r="AW381" s="24"/>
      <c r="AX381" s="24"/>
      <c r="AY381" s="24"/>
      <c r="AZ381" s="24"/>
      <c r="BA381" s="24"/>
      <c r="BB381" s="24"/>
      <c r="BC381" s="24"/>
      <c r="BD381" s="24">
        <v>0</v>
      </c>
      <c r="BE381" s="24">
        <v>0</v>
      </c>
      <c r="BF381" s="23"/>
      <c r="BG381" s="23"/>
      <c r="BH381" s="23">
        <v>42430</v>
      </c>
      <c r="BI381" s="26" t="s">
        <v>127</v>
      </c>
      <c r="BJ381" s="26" t="s">
        <v>337</v>
      </c>
      <c r="BK381" s="29">
        <v>0</v>
      </c>
      <c r="BL381" s="24" t="s">
        <v>129</v>
      </c>
      <c r="BM381" s="22" t="str">
        <f ca="1">+IF(Tabla1[[#This Row],[FECHA INGRESO]]&gt;=44986,IF((TODAY()-Tabla1[[#This Row],[FECHA INGRESO]])&gt;=50,"ALERTA","TODAVÍA FALTA"),"N/A")</f>
        <v>N/A</v>
      </c>
      <c r="BN381" s="7">
        <f>IFERROR((_xlfn.DAYS(Tabla1[[#This Row],[FECHA INGRESO]],Tabla1[[#This Row],[FECHA RETIRO]]))/30,"")</f>
        <v>-0.46666666666666667</v>
      </c>
    </row>
    <row r="382" spans="1:66" ht="15" customHeight="1" x14ac:dyDescent="0.35">
      <c r="A382" s="31">
        <v>1012406060</v>
      </c>
      <c r="B382" s="22" t="s">
        <v>2786</v>
      </c>
      <c r="C382" s="23">
        <v>42416</v>
      </c>
      <c r="D382" s="23" t="s">
        <v>266</v>
      </c>
      <c r="E382" s="23" t="s">
        <v>111</v>
      </c>
      <c r="F382" s="23" t="s">
        <v>70</v>
      </c>
      <c r="G382" s="24"/>
      <c r="H382" s="24">
        <v>24060088015</v>
      </c>
      <c r="I382" s="24" t="s">
        <v>72</v>
      </c>
      <c r="J382" s="24">
        <f>DATEDIF(Tabla1[[#This Row],[FECHA DE NACIMIENTO]],Tabla1[[#This Row],[FECHA ACTUAL]],"Y")</f>
        <v>29</v>
      </c>
      <c r="K382" s="24" t="s">
        <v>96</v>
      </c>
      <c r="L382" s="24" t="s">
        <v>112</v>
      </c>
      <c r="M382" s="24" t="s">
        <v>77</v>
      </c>
      <c r="N382" s="24" t="s">
        <v>77</v>
      </c>
      <c r="O382" s="24">
        <v>3</v>
      </c>
      <c r="P382" s="24" t="s">
        <v>101</v>
      </c>
      <c r="Q382" s="23">
        <v>34327</v>
      </c>
      <c r="R382" s="24" t="s">
        <v>76</v>
      </c>
      <c r="S382" s="25">
        <v>45119</v>
      </c>
      <c r="T382" s="24" t="s">
        <v>77</v>
      </c>
      <c r="U382" s="24">
        <v>3124567098</v>
      </c>
      <c r="V382" s="24" t="e">
        <v>#N/A</v>
      </c>
      <c r="W382" s="24" t="s">
        <v>2787</v>
      </c>
      <c r="X382" s="24" t="s">
        <v>2788</v>
      </c>
      <c r="Y382" s="24" t="s">
        <v>2789</v>
      </c>
      <c r="Z382" s="24" t="s">
        <v>162</v>
      </c>
      <c r="AA382" s="24">
        <v>3115850857</v>
      </c>
      <c r="AB382" s="24" t="s">
        <v>77</v>
      </c>
      <c r="AC382" s="24" t="s">
        <v>77</v>
      </c>
      <c r="AD382" s="24" t="s">
        <v>77</v>
      </c>
      <c r="AE382" s="26" t="s">
        <v>183</v>
      </c>
      <c r="AF382" s="26"/>
      <c r="AG382" s="26"/>
      <c r="AH382" s="27" t="s">
        <v>1599</v>
      </c>
      <c r="AI382" s="27" t="s">
        <v>185</v>
      </c>
      <c r="AJ382" s="27" t="s">
        <v>185</v>
      </c>
      <c r="AK382" s="24" t="s">
        <v>121</v>
      </c>
      <c r="AL382" s="24"/>
      <c r="AM382" s="23">
        <v>42416</v>
      </c>
      <c r="AN382" s="28">
        <v>1086750</v>
      </c>
      <c r="AO382" s="28">
        <f t="shared" si="5"/>
        <v>140606</v>
      </c>
      <c r="AP382" s="24"/>
      <c r="AQ382" s="24"/>
      <c r="AR382" s="24"/>
      <c r="AS382" s="24"/>
      <c r="AT382" s="24" t="e">
        <v>#N/A</v>
      </c>
      <c r="AU382" s="24" t="e">
        <v>#N/A</v>
      </c>
      <c r="AV382" s="24" t="e">
        <v>#N/A</v>
      </c>
      <c r="AW382" s="24"/>
      <c r="AX382" s="24"/>
      <c r="AY382" s="24"/>
      <c r="AZ382" s="24"/>
      <c r="BA382" s="24"/>
      <c r="BB382" s="24"/>
      <c r="BC382" s="24"/>
      <c r="BD382" s="24">
        <v>0</v>
      </c>
      <c r="BE382" s="24">
        <v>0</v>
      </c>
      <c r="BF382" s="23"/>
      <c r="BG382" s="23"/>
      <c r="BH382" s="23">
        <v>42419</v>
      </c>
      <c r="BI382" s="26"/>
      <c r="BJ382" s="26"/>
      <c r="BK382" s="29">
        <v>0</v>
      </c>
      <c r="BL382" s="24" t="s">
        <v>129</v>
      </c>
      <c r="BM382" s="22" t="str">
        <f ca="1">+IF(Tabla1[[#This Row],[FECHA INGRESO]]&gt;=44986,IF((TODAY()-Tabla1[[#This Row],[FECHA INGRESO]])&gt;=50,"ALERTA","TODAVÍA FALTA"),"N/A")</f>
        <v>N/A</v>
      </c>
      <c r="BN382" s="7">
        <f>IFERROR((_xlfn.DAYS(Tabla1[[#This Row],[FECHA INGRESO]],Tabla1[[#This Row],[FECHA RETIRO]]))/30,"")</f>
        <v>-0.1</v>
      </c>
    </row>
    <row r="383" spans="1:66" ht="15" customHeight="1" x14ac:dyDescent="0.35">
      <c r="A383" s="31">
        <v>1013578334</v>
      </c>
      <c r="B383" s="22" t="s">
        <v>2790</v>
      </c>
      <c r="C383" s="23">
        <v>42417</v>
      </c>
      <c r="D383" s="23" t="s">
        <v>93</v>
      </c>
      <c r="E383" s="23" t="s">
        <v>111</v>
      </c>
      <c r="F383" s="23" t="s">
        <v>70</v>
      </c>
      <c r="G383" s="24"/>
      <c r="H383" s="24">
        <v>24060112374</v>
      </c>
      <c r="I383" s="24" t="s">
        <v>95</v>
      </c>
      <c r="J383" s="24">
        <f>DATEDIF(Tabla1[[#This Row],[FECHA DE NACIMIENTO]],Tabla1[[#This Row],[FECHA ACTUAL]],"Y")</f>
        <v>37</v>
      </c>
      <c r="K383" s="24" t="s">
        <v>73</v>
      </c>
      <c r="L383" s="24" t="s">
        <v>234</v>
      </c>
      <c r="M383" s="24">
        <v>1</v>
      </c>
      <c r="N383" s="24">
        <v>1</v>
      </c>
      <c r="O383" s="24">
        <v>2</v>
      </c>
      <c r="P383" s="24" t="s">
        <v>101</v>
      </c>
      <c r="Q383" s="23">
        <v>31507</v>
      </c>
      <c r="R383" s="24" t="s">
        <v>76</v>
      </c>
      <c r="S383" s="25">
        <v>45119</v>
      </c>
      <c r="T383" s="24">
        <v>3628728</v>
      </c>
      <c r="U383" s="24">
        <v>3118377325</v>
      </c>
      <c r="V383" s="24" t="e">
        <v>#N/A</v>
      </c>
      <c r="W383" s="24" t="s">
        <v>2791</v>
      </c>
      <c r="X383" s="24" t="s">
        <v>2792</v>
      </c>
      <c r="Y383" s="24" t="s">
        <v>2793</v>
      </c>
      <c r="Z383" s="24" t="s">
        <v>82</v>
      </c>
      <c r="AA383" s="24">
        <v>3176546134</v>
      </c>
      <c r="AB383" s="24" t="s">
        <v>77</v>
      </c>
      <c r="AC383" s="24" t="s">
        <v>77</v>
      </c>
      <c r="AD383" s="24" t="s">
        <v>77</v>
      </c>
      <c r="AE383" s="26" t="s">
        <v>151</v>
      </c>
      <c r="AF383" s="26"/>
      <c r="AG383" s="26"/>
      <c r="AH383" s="27" t="s">
        <v>184</v>
      </c>
      <c r="AI383" s="27" t="s">
        <v>164</v>
      </c>
      <c r="AJ383" s="27" t="s">
        <v>164</v>
      </c>
      <c r="AK383" s="24" t="s">
        <v>121</v>
      </c>
      <c r="AL383" s="24"/>
      <c r="AM383" s="23">
        <v>42417</v>
      </c>
      <c r="AN383" s="28">
        <v>724500</v>
      </c>
      <c r="AO383" s="28">
        <f t="shared" si="5"/>
        <v>140606</v>
      </c>
      <c r="AP383" s="24"/>
      <c r="AQ383" s="24"/>
      <c r="AR383" s="24"/>
      <c r="AS383" s="24"/>
      <c r="AT383" s="24" t="e">
        <v>#N/A</v>
      </c>
      <c r="AU383" s="24" t="e">
        <v>#N/A</v>
      </c>
      <c r="AV383" s="24" t="e">
        <v>#N/A</v>
      </c>
      <c r="AW383" s="24"/>
      <c r="AX383" s="24"/>
      <c r="AY383" s="24" t="s">
        <v>2794</v>
      </c>
      <c r="AZ383" s="24"/>
      <c r="BA383" s="24"/>
      <c r="BB383" s="24"/>
      <c r="BC383" s="24"/>
      <c r="BD383" s="24">
        <v>0</v>
      </c>
      <c r="BE383" s="24">
        <v>0</v>
      </c>
      <c r="BF383" s="23"/>
      <c r="BG383" s="23"/>
      <c r="BH383" s="23">
        <v>42695</v>
      </c>
      <c r="BI383" s="26" t="s">
        <v>127</v>
      </c>
      <c r="BJ383" s="26" t="s">
        <v>273</v>
      </c>
      <c r="BK383" s="29">
        <v>0</v>
      </c>
      <c r="BL383" s="24" t="s">
        <v>129</v>
      </c>
      <c r="BM383" s="22" t="str">
        <f ca="1">+IF(Tabla1[[#This Row],[FECHA INGRESO]]&gt;=44986,IF((TODAY()-Tabla1[[#This Row],[FECHA INGRESO]])&gt;=50,"ALERTA","TODAVÍA FALTA"),"N/A")</f>
        <v>N/A</v>
      </c>
      <c r="BN383" s="7">
        <f>IFERROR((_xlfn.DAYS(Tabla1[[#This Row],[FECHA INGRESO]],Tabla1[[#This Row],[FECHA RETIRO]]))/30,"")</f>
        <v>-9.2666666666666675</v>
      </c>
    </row>
    <row r="384" spans="1:66" ht="15" customHeight="1" x14ac:dyDescent="0.35">
      <c r="A384" s="31">
        <v>1013658580</v>
      </c>
      <c r="B384" s="22" t="s">
        <v>2795</v>
      </c>
      <c r="C384" s="23">
        <v>42417</v>
      </c>
      <c r="D384" s="23" t="s">
        <v>188</v>
      </c>
      <c r="E384" s="23" t="s">
        <v>77</v>
      </c>
      <c r="F384" s="23" t="s">
        <v>70</v>
      </c>
      <c r="G384" s="24"/>
      <c r="H384" s="24">
        <v>24060156026</v>
      </c>
      <c r="I384" s="24" t="s">
        <v>72</v>
      </c>
      <c r="J384" s="24">
        <f>DATEDIF(Tabla1[[#This Row],[FECHA DE NACIMIENTO]],Tabla1[[#This Row],[FECHA ACTUAL]],"Y")</f>
        <v>28</v>
      </c>
      <c r="K384" s="24" t="s">
        <v>96</v>
      </c>
      <c r="L384" s="24" t="s">
        <v>112</v>
      </c>
      <c r="M384" s="24" t="s">
        <v>77</v>
      </c>
      <c r="N384" s="24" t="s">
        <v>77</v>
      </c>
      <c r="O384" s="24">
        <v>2</v>
      </c>
      <c r="P384" s="24" t="s">
        <v>101</v>
      </c>
      <c r="Q384" s="23">
        <v>34837</v>
      </c>
      <c r="R384" s="24" t="s">
        <v>76</v>
      </c>
      <c r="S384" s="25">
        <v>45119</v>
      </c>
      <c r="T384" s="24">
        <v>5173550</v>
      </c>
      <c r="U384" s="24">
        <v>3214739593</v>
      </c>
      <c r="V384" s="24" t="e">
        <v>#N/A</v>
      </c>
      <c r="W384" s="24" t="s">
        <v>2796</v>
      </c>
      <c r="X384" s="24" t="s">
        <v>2797</v>
      </c>
      <c r="Y384" s="24" t="s">
        <v>2798</v>
      </c>
      <c r="Z384" s="24" t="s">
        <v>117</v>
      </c>
      <c r="AA384" s="24">
        <v>3214784232</v>
      </c>
      <c r="AB384" s="24" t="s">
        <v>77</v>
      </c>
      <c r="AC384" s="24" t="s">
        <v>77</v>
      </c>
      <c r="AD384" s="24" t="s">
        <v>77</v>
      </c>
      <c r="AE384" s="26" t="s">
        <v>183</v>
      </c>
      <c r="AF384" s="26"/>
      <c r="AG384" s="26"/>
      <c r="AH384" s="27" t="s">
        <v>867</v>
      </c>
      <c r="AI384" s="27" t="s">
        <v>673</v>
      </c>
      <c r="AJ384" s="27" t="s">
        <v>673</v>
      </c>
      <c r="AK384" s="24" t="s">
        <v>89</v>
      </c>
      <c r="AL384" s="24" t="s">
        <v>868</v>
      </c>
      <c r="AM384" s="23">
        <v>42417</v>
      </c>
      <c r="AN384" s="28">
        <v>713585.92500000005</v>
      </c>
      <c r="AO384" s="28">
        <f t="shared" si="5"/>
        <v>140606</v>
      </c>
      <c r="AP384" s="24"/>
      <c r="AQ384" s="24"/>
      <c r="AR384" s="24"/>
      <c r="AS384" s="24"/>
      <c r="AT384" s="24" t="e">
        <v>#N/A</v>
      </c>
      <c r="AU384" s="24" t="e">
        <v>#N/A</v>
      </c>
      <c r="AV384" s="24" t="e">
        <v>#N/A</v>
      </c>
      <c r="AW384" s="24"/>
      <c r="AX384" s="24"/>
      <c r="AY384" s="24"/>
      <c r="AZ384" s="24"/>
      <c r="BA384" s="24"/>
      <c r="BB384" s="24"/>
      <c r="BC384" s="24"/>
      <c r="BD384" s="24" t="e">
        <v>#N/A</v>
      </c>
      <c r="BE384" s="24" t="e">
        <v>#N/A</v>
      </c>
      <c r="BF384" s="23"/>
      <c r="BG384" s="23"/>
      <c r="BH384" s="23">
        <v>42599</v>
      </c>
      <c r="BI384" s="26"/>
      <c r="BJ384" s="26"/>
      <c r="BK384" s="29">
        <v>0</v>
      </c>
      <c r="BL384" s="24" t="s">
        <v>129</v>
      </c>
      <c r="BM384" s="22" t="str">
        <f ca="1">+IF(Tabla1[[#This Row],[FECHA INGRESO]]&gt;=44986,IF((TODAY()-Tabla1[[#This Row],[FECHA INGRESO]])&gt;=50,"ALERTA","TODAVÍA FALTA"),"N/A")</f>
        <v>N/A</v>
      </c>
      <c r="BN384" s="7">
        <f>IFERROR((_xlfn.DAYS(Tabla1[[#This Row],[FECHA INGRESO]],Tabla1[[#This Row],[FECHA RETIRO]]))/30,"")</f>
        <v>-6.0666666666666664</v>
      </c>
    </row>
    <row r="385" spans="1:66" ht="15" customHeight="1" x14ac:dyDescent="0.35">
      <c r="A385" s="31">
        <v>1030594142</v>
      </c>
      <c r="B385" s="22" t="s">
        <v>2799</v>
      </c>
      <c r="C385" s="23">
        <v>42418</v>
      </c>
      <c r="D385" s="23" t="s">
        <v>131</v>
      </c>
      <c r="E385" s="23" t="s">
        <v>111</v>
      </c>
      <c r="F385" s="23" t="s">
        <v>70</v>
      </c>
      <c r="G385" s="24"/>
      <c r="H385" s="24">
        <v>24060202462</v>
      </c>
      <c r="I385" s="24" t="s">
        <v>95</v>
      </c>
      <c r="J385" s="24">
        <f>DATEDIF(Tabla1[[#This Row],[FECHA DE NACIMIENTO]],Tabla1[[#This Row],[FECHA ACTUAL]],"Y")</f>
        <v>32</v>
      </c>
      <c r="K385" s="24" t="s">
        <v>73</v>
      </c>
      <c r="L385" s="24" t="s">
        <v>112</v>
      </c>
      <c r="M385" s="24" t="s">
        <v>77</v>
      </c>
      <c r="N385" s="24" t="s">
        <v>77</v>
      </c>
      <c r="O385" s="24">
        <v>3</v>
      </c>
      <c r="P385" s="24" t="s">
        <v>101</v>
      </c>
      <c r="Q385" s="23">
        <v>33396</v>
      </c>
      <c r="R385" s="24" t="s">
        <v>76</v>
      </c>
      <c r="S385" s="25">
        <v>45119</v>
      </c>
      <c r="T385" s="24">
        <v>7505462</v>
      </c>
      <c r="U385" s="24">
        <v>3144376948</v>
      </c>
      <c r="V385" s="24" t="e">
        <v>#N/A</v>
      </c>
      <c r="W385" s="24" t="s">
        <v>2800</v>
      </c>
      <c r="X385" s="24" t="s">
        <v>1835</v>
      </c>
      <c r="Y385" s="24" t="s">
        <v>2801</v>
      </c>
      <c r="Z385" s="24" t="s">
        <v>285</v>
      </c>
      <c r="AA385" s="24">
        <v>3192696118</v>
      </c>
      <c r="AB385" s="24" t="s">
        <v>77</v>
      </c>
      <c r="AC385" s="24" t="s">
        <v>77</v>
      </c>
      <c r="AD385" s="24" t="s">
        <v>77</v>
      </c>
      <c r="AE385" s="26" t="s">
        <v>102</v>
      </c>
      <c r="AF385" s="26"/>
      <c r="AG385" s="26"/>
      <c r="AH385" s="27" t="s">
        <v>184</v>
      </c>
      <c r="AI385" s="27" t="s">
        <v>185</v>
      </c>
      <c r="AJ385" s="27" t="s">
        <v>185</v>
      </c>
      <c r="AK385" s="24" t="s">
        <v>121</v>
      </c>
      <c r="AL385" s="24"/>
      <c r="AM385" s="23">
        <v>42418</v>
      </c>
      <c r="AN385" s="28">
        <v>776250</v>
      </c>
      <c r="AO385" s="28">
        <f t="shared" si="5"/>
        <v>140606</v>
      </c>
      <c r="AP385" s="24"/>
      <c r="AQ385" s="24"/>
      <c r="AR385" s="24"/>
      <c r="AS385" s="24"/>
      <c r="AT385" s="24" t="e">
        <v>#N/A</v>
      </c>
      <c r="AU385" s="24" t="e">
        <v>#N/A</v>
      </c>
      <c r="AV385" s="24" t="e">
        <v>#N/A</v>
      </c>
      <c r="AW385" s="24"/>
      <c r="AX385" s="24"/>
      <c r="AY385" s="24"/>
      <c r="AZ385" s="24"/>
      <c r="BA385" s="24"/>
      <c r="BB385" s="24"/>
      <c r="BC385" s="24"/>
      <c r="BD385" s="24">
        <v>0</v>
      </c>
      <c r="BE385" s="24">
        <v>0</v>
      </c>
      <c r="BF385" s="23"/>
      <c r="BG385" s="23"/>
      <c r="BH385" s="23">
        <v>42514</v>
      </c>
      <c r="BI385" s="26"/>
      <c r="BJ385" s="26"/>
      <c r="BK385" s="29">
        <v>0</v>
      </c>
      <c r="BL385" s="24" t="s">
        <v>129</v>
      </c>
      <c r="BM385" s="22" t="str">
        <f ca="1">+IF(Tabla1[[#This Row],[FECHA INGRESO]]&gt;=44986,IF((TODAY()-Tabla1[[#This Row],[FECHA INGRESO]])&gt;=50,"ALERTA","TODAVÍA FALTA"),"N/A")</f>
        <v>N/A</v>
      </c>
      <c r="BN385" s="7">
        <f>IFERROR((_xlfn.DAYS(Tabla1[[#This Row],[FECHA INGRESO]],Tabla1[[#This Row],[FECHA RETIRO]]))/30,"")</f>
        <v>-3.2</v>
      </c>
    </row>
    <row r="386" spans="1:66" ht="15" customHeight="1" x14ac:dyDescent="0.35">
      <c r="A386" s="31">
        <v>1031156362</v>
      </c>
      <c r="B386" s="22" t="s">
        <v>2802</v>
      </c>
      <c r="C386" s="23">
        <v>42418</v>
      </c>
      <c r="D386" s="23" t="s">
        <v>188</v>
      </c>
      <c r="E386" s="24" t="s">
        <v>94</v>
      </c>
      <c r="F386" s="23" t="s">
        <v>70</v>
      </c>
      <c r="G386" s="24"/>
      <c r="H386" s="24">
        <v>24060157966</v>
      </c>
      <c r="I386" s="24" t="s">
        <v>95</v>
      </c>
      <c r="J386" s="24">
        <f>DATEDIF(Tabla1[[#This Row],[FECHA DE NACIMIENTO]],Tabla1[[#This Row],[FECHA ACTUAL]],"Y")</f>
        <v>28</v>
      </c>
      <c r="K386" s="24" t="s">
        <v>96</v>
      </c>
      <c r="L386" s="24" t="s">
        <v>234</v>
      </c>
      <c r="M386" s="24">
        <v>1</v>
      </c>
      <c r="N386" s="24">
        <v>1</v>
      </c>
      <c r="O386" s="24">
        <v>3</v>
      </c>
      <c r="P386" s="24" t="s">
        <v>101</v>
      </c>
      <c r="Q386" s="23">
        <v>34599</v>
      </c>
      <c r="R386" s="24" t="s">
        <v>76</v>
      </c>
      <c r="S386" s="25">
        <v>45119</v>
      </c>
      <c r="T386" s="24" t="s">
        <v>77</v>
      </c>
      <c r="U386" s="24">
        <v>3117872270</v>
      </c>
      <c r="V386" s="24" t="e">
        <v>#N/A</v>
      </c>
      <c r="W386" s="24" t="s">
        <v>2803</v>
      </c>
      <c r="X386" s="24" t="s">
        <v>276</v>
      </c>
      <c r="Y386" s="24" t="s">
        <v>2804</v>
      </c>
      <c r="Z386" s="24" t="s">
        <v>117</v>
      </c>
      <c r="AA386" s="24">
        <v>3125656526</v>
      </c>
      <c r="AB386" s="24" t="s">
        <v>77</v>
      </c>
      <c r="AC386" s="24" t="s">
        <v>77</v>
      </c>
      <c r="AD386" s="24" t="s">
        <v>77</v>
      </c>
      <c r="AE386" s="26" t="s">
        <v>151</v>
      </c>
      <c r="AF386" s="26"/>
      <c r="AG386" s="26"/>
      <c r="AH386" s="27" t="s">
        <v>184</v>
      </c>
      <c r="AI386" s="27" t="s">
        <v>164</v>
      </c>
      <c r="AJ386" s="27" t="s">
        <v>164</v>
      </c>
      <c r="AK386" s="24" t="s">
        <v>121</v>
      </c>
      <c r="AL386" s="24"/>
      <c r="AM386" s="23">
        <v>42418</v>
      </c>
      <c r="AN386" s="28">
        <v>724500</v>
      </c>
      <c r="AO386" s="28">
        <f t="shared" si="5"/>
        <v>140606</v>
      </c>
      <c r="AP386" s="24"/>
      <c r="AQ386" s="24"/>
      <c r="AR386" s="24"/>
      <c r="AS386" s="24"/>
      <c r="AT386" s="24" t="e">
        <v>#N/A</v>
      </c>
      <c r="AU386" s="24" t="e">
        <v>#N/A</v>
      </c>
      <c r="AV386" s="24" t="e">
        <v>#N/A</v>
      </c>
      <c r="AW386" s="24"/>
      <c r="AX386" s="24"/>
      <c r="AY386" s="24"/>
      <c r="AZ386" s="24"/>
      <c r="BA386" s="24"/>
      <c r="BB386" s="24"/>
      <c r="BC386" s="24"/>
      <c r="BD386" s="24">
        <v>0</v>
      </c>
      <c r="BE386" s="24">
        <v>0</v>
      </c>
      <c r="BF386" s="23"/>
      <c r="BG386" s="23"/>
      <c r="BH386" s="23">
        <v>42475</v>
      </c>
      <c r="BI386" s="26"/>
      <c r="BJ386" s="26"/>
      <c r="BK386" s="29">
        <v>0</v>
      </c>
      <c r="BL386" s="24" t="s">
        <v>129</v>
      </c>
      <c r="BM386" s="22" t="str">
        <f ca="1">+IF(Tabla1[[#This Row],[FECHA INGRESO]]&gt;=44986,IF((TODAY()-Tabla1[[#This Row],[FECHA INGRESO]])&gt;=50,"ALERTA","TODAVÍA FALTA"),"N/A")</f>
        <v>N/A</v>
      </c>
      <c r="BN386" s="7">
        <f>IFERROR((_xlfn.DAYS(Tabla1[[#This Row],[FECHA INGRESO]],Tabla1[[#This Row],[FECHA RETIRO]]))/30,"")</f>
        <v>-1.9</v>
      </c>
    </row>
    <row r="387" spans="1:66" ht="15" customHeight="1" x14ac:dyDescent="0.35">
      <c r="A387" s="31">
        <v>1022945253</v>
      </c>
      <c r="B387" s="22" t="s">
        <v>2805</v>
      </c>
      <c r="C387" s="23">
        <v>42418</v>
      </c>
      <c r="D387" s="23" t="s">
        <v>168</v>
      </c>
      <c r="E387" s="23" t="s">
        <v>111</v>
      </c>
      <c r="F387" s="23" t="s">
        <v>70</v>
      </c>
      <c r="G387" s="24"/>
      <c r="H387" s="24">
        <v>24060200752</v>
      </c>
      <c r="I387" s="24" t="s">
        <v>95</v>
      </c>
      <c r="J387" s="24">
        <f>DATEDIF(Tabla1[[#This Row],[FECHA DE NACIMIENTO]],Tabla1[[#This Row],[FECHA ACTUAL]],"Y")</f>
        <v>35</v>
      </c>
      <c r="K387" s="24" t="s">
        <v>73</v>
      </c>
      <c r="L387" s="24" t="s">
        <v>234</v>
      </c>
      <c r="M387" s="24">
        <v>2</v>
      </c>
      <c r="N387" s="24">
        <v>2</v>
      </c>
      <c r="O387" s="24">
        <v>1</v>
      </c>
      <c r="P387" s="24" t="s">
        <v>101</v>
      </c>
      <c r="Q387" s="23">
        <v>32064</v>
      </c>
      <c r="R387" s="24" t="s">
        <v>76</v>
      </c>
      <c r="S387" s="25">
        <v>45119</v>
      </c>
      <c r="T387" s="24">
        <v>2004684</v>
      </c>
      <c r="U387" s="24">
        <v>3134712264</v>
      </c>
      <c r="V387" s="24" t="e">
        <v>#N/A</v>
      </c>
      <c r="W387" s="24" t="s">
        <v>2806</v>
      </c>
      <c r="X387" s="24" t="s">
        <v>2807</v>
      </c>
      <c r="Y387" s="24" t="s">
        <v>2808</v>
      </c>
      <c r="Z387" s="24" t="s">
        <v>2499</v>
      </c>
      <c r="AA387" s="24">
        <v>3112402927</v>
      </c>
      <c r="AB387" s="24" t="s">
        <v>77</v>
      </c>
      <c r="AC387" s="24" t="s">
        <v>77</v>
      </c>
      <c r="AD387" s="24" t="s">
        <v>77</v>
      </c>
      <c r="AE387" s="26" t="s">
        <v>151</v>
      </c>
      <c r="AF387" s="26"/>
      <c r="AG387" s="26"/>
      <c r="AH387" s="27" t="s">
        <v>184</v>
      </c>
      <c r="AI387" s="27" t="s">
        <v>185</v>
      </c>
      <c r="AJ387" s="27" t="s">
        <v>185</v>
      </c>
      <c r="AK387" s="24" t="s">
        <v>121</v>
      </c>
      <c r="AL387" s="24"/>
      <c r="AM387" s="23">
        <v>42418</v>
      </c>
      <c r="AN387" s="28">
        <v>776250</v>
      </c>
      <c r="AO387" s="28">
        <f t="shared" ref="AO387:AO443" si="6">IF(AN387&lt;=2*1160000,140606,0)</f>
        <v>140606</v>
      </c>
      <c r="AP387" s="24"/>
      <c r="AQ387" s="24"/>
      <c r="AR387" s="24"/>
      <c r="AS387" s="24"/>
      <c r="AT387" s="24" t="e">
        <v>#N/A</v>
      </c>
      <c r="AU387" s="24" t="e">
        <v>#N/A</v>
      </c>
      <c r="AV387" s="24" t="e">
        <v>#N/A</v>
      </c>
      <c r="AW387" s="24"/>
      <c r="AX387" s="24"/>
      <c r="AY387" s="24"/>
      <c r="AZ387" s="24"/>
      <c r="BA387" s="24"/>
      <c r="BB387" s="24"/>
      <c r="BC387" s="24"/>
      <c r="BD387" s="24">
        <v>0</v>
      </c>
      <c r="BE387" s="24">
        <v>0</v>
      </c>
      <c r="BF387" s="23"/>
      <c r="BG387" s="23"/>
      <c r="BH387" s="23">
        <v>42447</v>
      </c>
      <c r="BI387" s="26"/>
      <c r="BJ387" s="26"/>
      <c r="BK387" s="29">
        <v>0</v>
      </c>
      <c r="BL387" s="24" t="s">
        <v>129</v>
      </c>
      <c r="BM387" s="22" t="str">
        <f ca="1">+IF(Tabla1[[#This Row],[FECHA INGRESO]]&gt;=44986,IF((TODAY()-Tabla1[[#This Row],[FECHA INGRESO]])&gt;=50,"ALERTA","TODAVÍA FALTA"),"N/A")</f>
        <v>N/A</v>
      </c>
      <c r="BN387" s="7">
        <f>IFERROR((_xlfn.DAYS(Tabla1[[#This Row],[FECHA INGRESO]],Tabla1[[#This Row],[FECHA RETIRO]]))/30,"")</f>
        <v>-0.96666666666666667</v>
      </c>
    </row>
    <row r="388" spans="1:66" ht="15" customHeight="1" x14ac:dyDescent="0.35">
      <c r="A388" s="31">
        <v>1033686517</v>
      </c>
      <c r="B388" s="22" t="s">
        <v>2809</v>
      </c>
      <c r="C388" s="23">
        <v>42418</v>
      </c>
      <c r="D388" s="23" t="s">
        <v>109</v>
      </c>
      <c r="E388" s="23" t="s">
        <v>111</v>
      </c>
      <c r="F388" s="23" t="s">
        <v>70</v>
      </c>
      <c r="G388" s="24"/>
      <c r="H388" s="24">
        <v>24060207032</v>
      </c>
      <c r="I388" s="24" t="s">
        <v>95</v>
      </c>
      <c r="J388" s="24">
        <f>DATEDIF(Tabla1[[#This Row],[FECHA DE NACIMIENTO]],Tabla1[[#This Row],[FECHA ACTUAL]],"Y")</f>
        <v>36</v>
      </c>
      <c r="K388" s="24" t="s">
        <v>73</v>
      </c>
      <c r="L388" s="24" t="s">
        <v>112</v>
      </c>
      <c r="M388" s="24">
        <v>1</v>
      </c>
      <c r="N388" s="24">
        <v>1</v>
      </c>
      <c r="O388" s="24">
        <v>2</v>
      </c>
      <c r="P388" s="24" t="s">
        <v>101</v>
      </c>
      <c r="Q388" s="23">
        <v>31896</v>
      </c>
      <c r="R388" s="24" t="s">
        <v>76</v>
      </c>
      <c r="S388" s="25">
        <v>45119</v>
      </c>
      <c r="T388" s="24" t="s">
        <v>77</v>
      </c>
      <c r="U388" s="24">
        <v>3143026705</v>
      </c>
      <c r="V388" s="24" t="e">
        <v>#N/A</v>
      </c>
      <c r="W388" s="24" t="s">
        <v>2810</v>
      </c>
      <c r="X388" s="24" t="s">
        <v>1684</v>
      </c>
      <c r="Y388" s="24" t="s">
        <v>2811</v>
      </c>
      <c r="Z388" s="24" t="s">
        <v>285</v>
      </c>
      <c r="AA388" s="24">
        <v>3134007498</v>
      </c>
      <c r="AB388" s="24" t="s">
        <v>77</v>
      </c>
      <c r="AC388" s="24" t="s">
        <v>77</v>
      </c>
      <c r="AD388" s="24" t="s">
        <v>77</v>
      </c>
      <c r="AE388" s="26" t="s">
        <v>151</v>
      </c>
      <c r="AF388" s="26"/>
      <c r="AG388" s="26"/>
      <c r="AH388" s="27" t="s">
        <v>184</v>
      </c>
      <c r="AI388" s="27" t="s">
        <v>164</v>
      </c>
      <c r="AJ388" s="27" t="s">
        <v>164</v>
      </c>
      <c r="AK388" s="24" t="s">
        <v>121</v>
      </c>
      <c r="AL388" s="24"/>
      <c r="AM388" s="23">
        <v>42418</v>
      </c>
      <c r="AN388" s="28">
        <v>724500</v>
      </c>
      <c r="AO388" s="28">
        <f t="shared" si="6"/>
        <v>140606</v>
      </c>
      <c r="AP388" s="24"/>
      <c r="AQ388" s="24"/>
      <c r="AR388" s="24"/>
      <c r="AS388" s="24"/>
      <c r="AT388" s="24" t="e">
        <v>#N/A</v>
      </c>
      <c r="AU388" s="24" t="e">
        <v>#N/A</v>
      </c>
      <c r="AV388" s="24" t="e">
        <v>#N/A</v>
      </c>
      <c r="AW388" s="24"/>
      <c r="AX388" s="24"/>
      <c r="AY388" s="24"/>
      <c r="AZ388" s="24"/>
      <c r="BA388" s="24"/>
      <c r="BB388" s="24"/>
      <c r="BC388" s="24"/>
      <c r="BD388" s="24">
        <v>0</v>
      </c>
      <c r="BE388" s="24">
        <v>0</v>
      </c>
      <c r="BF388" s="23"/>
      <c r="BG388" s="23"/>
      <c r="BH388" s="23">
        <v>42419</v>
      </c>
      <c r="BI388" s="26"/>
      <c r="BJ388" s="26"/>
      <c r="BK388" s="29">
        <v>0</v>
      </c>
      <c r="BL388" s="24" t="s">
        <v>129</v>
      </c>
      <c r="BM388" s="22" t="str">
        <f ca="1">+IF(Tabla1[[#This Row],[FECHA INGRESO]]&gt;=44986,IF((TODAY()-Tabla1[[#This Row],[FECHA INGRESO]])&gt;=50,"ALERTA","TODAVÍA FALTA"),"N/A")</f>
        <v>N/A</v>
      </c>
      <c r="BN388" s="7">
        <f>IFERROR((_xlfn.DAYS(Tabla1[[#This Row],[FECHA INGRESO]],Tabla1[[#This Row],[FECHA RETIRO]]))/30,"")</f>
        <v>-3.3333333333333333E-2</v>
      </c>
    </row>
    <row r="389" spans="1:66" ht="15" customHeight="1" x14ac:dyDescent="0.35">
      <c r="A389" s="31">
        <v>1016048759</v>
      </c>
      <c r="B389" s="22" t="s">
        <v>2812</v>
      </c>
      <c r="C389" s="23">
        <v>42418</v>
      </c>
      <c r="D389" s="23" t="s">
        <v>188</v>
      </c>
      <c r="E389" s="23" t="s">
        <v>111</v>
      </c>
      <c r="F389" s="23" t="s">
        <v>70</v>
      </c>
      <c r="G389" s="24"/>
      <c r="H389" s="24">
        <v>24060160025</v>
      </c>
      <c r="I389" s="24" t="s">
        <v>95</v>
      </c>
      <c r="J389" s="24">
        <f>DATEDIF(Tabla1[[#This Row],[FECHA DE NACIMIENTO]],Tabla1[[#This Row],[FECHA ACTUAL]],"Y")</f>
        <v>30</v>
      </c>
      <c r="K389" s="24" t="s">
        <v>73</v>
      </c>
      <c r="L389" s="24" t="s">
        <v>112</v>
      </c>
      <c r="M389" s="24" t="s">
        <v>77</v>
      </c>
      <c r="N389" s="24" t="s">
        <v>77</v>
      </c>
      <c r="O389" s="24">
        <v>3</v>
      </c>
      <c r="P389" s="24" t="s">
        <v>101</v>
      </c>
      <c r="Q389" s="23">
        <v>33858</v>
      </c>
      <c r="R389" s="24" t="s">
        <v>76</v>
      </c>
      <c r="S389" s="25">
        <v>45119</v>
      </c>
      <c r="T389" s="24">
        <v>5410622</v>
      </c>
      <c r="U389" s="24">
        <v>3132604758</v>
      </c>
      <c r="V389" s="24" t="e">
        <v>#N/A</v>
      </c>
      <c r="W389" s="24" t="s">
        <v>2813</v>
      </c>
      <c r="X389" s="24" t="s">
        <v>2814</v>
      </c>
      <c r="Y389" s="24" t="s">
        <v>2815</v>
      </c>
      <c r="Z389" s="24" t="s">
        <v>255</v>
      </c>
      <c r="AA389" s="24" t="s">
        <v>2816</v>
      </c>
      <c r="AB389" s="24" t="s">
        <v>77</v>
      </c>
      <c r="AC389" s="24" t="s">
        <v>77</v>
      </c>
      <c r="AD389" s="24" t="s">
        <v>77</v>
      </c>
      <c r="AE389" s="26" t="s">
        <v>183</v>
      </c>
      <c r="AF389" s="26"/>
      <c r="AG389" s="26"/>
      <c r="AH389" s="27" t="s">
        <v>451</v>
      </c>
      <c r="AI389" s="27" t="s">
        <v>815</v>
      </c>
      <c r="AJ389" s="27" t="s">
        <v>815</v>
      </c>
      <c r="AK389" s="24" t="s">
        <v>121</v>
      </c>
      <c r="AL389" s="24" t="s">
        <v>90</v>
      </c>
      <c r="AM389" s="23">
        <v>42418</v>
      </c>
      <c r="AN389" s="28">
        <v>1314450</v>
      </c>
      <c r="AO389" s="28">
        <f t="shared" si="6"/>
        <v>140606</v>
      </c>
      <c r="AP389" s="24">
        <v>42485</v>
      </c>
      <c r="AQ389" s="24"/>
      <c r="AR389" s="24" t="s">
        <v>364</v>
      </c>
      <c r="AS389" s="24"/>
      <c r="AT389" s="24" t="e">
        <v>#N/A</v>
      </c>
      <c r="AU389" s="24" t="e">
        <v>#N/A</v>
      </c>
      <c r="AV389" s="24" t="e">
        <v>#N/A</v>
      </c>
      <c r="AW389" s="24"/>
      <c r="AX389" s="24" t="s">
        <v>2817</v>
      </c>
      <c r="AY389" s="24"/>
      <c r="AZ389" s="24"/>
      <c r="BA389" s="24"/>
      <c r="BB389" s="24"/>
      <c r="BC389" s="24"/>
      <c r="BD389" s="24">
        <v>0</v>
      </c>
      <c r="BE389" s="24">
        <v>0</v>
      </c>
      <c r="BF389" s="23">
        <v>42930</v>
      </c>
      <c r="BG389" s="23">
        <v>42952</v>
      </c>
      <c r="BH389" s="23">
        <v>43038</v>
      </c>
      <c r="BI389" s="26" t="s">
        <v>143</v>
      </c>
      <c r="BJ389" s="26" t="s">
        <v>2589</v>
      </c>
      <c r="BK389" s="29">
        <v>478963</v>
      </c>
      <c r="BL389" s="24" t="s">
        <v>129</v>
      </c>
      <c r="BM389" s="22" t="str">
        <f ca="1">+IF(Tabla1[[#This Row],[FECHA INGRESO]]&gt;=44986,IF((TODAY()-Tabla1[[#This Row],[FECHA INGRESO]])&gt;=50,"ALERTA","TODAVÍA FALTA"),"N/A")</f>
        <v>N/A</v>
      </c>
      <c r="BN389" s="7">
        <f>IFERROR((_xlfn.DAYS(Tabla1[[#This Row],[FECHA INGRESO]],Tabla1[[#This Row],[FECHA RETIRO]]))/30,"")</f>
        <v>-20.666666666666668</v>
      </c>
    </row>
    <row r="390" spans="1:66" ht="15" customHeight="1" x14ac:dyDescent="0.35">
      <c r="A390" s="31">
        <v>1022982671</v>
      </c>
      <c r="B390" s="22" t="s">
        <v>2818</v>
      </c>
      <c r="C390" s="23">
        <v>42418</v>
      </c>
      <c r="D390" s="23" t="s">
        <v>131</v>
      </c>
      <c r="E390" s="23" t="s">
        <v>111</v>
      </c>
      <c r="F390" s="23" t="s">
        <v>70</v>
      </c>
      <c r="G390" s="24"/>
      <c r="H390" s="24">
        <v>24060195898</v>
      </c>
      <c r="I390" s="24" t="s">
        <v>72</v>
      </c>
      <c r="J390" s="24">
        <f>DATEDIF(Tabla1[[#This Row],[FECHA DE NACIMIENTO]],Tabla1[[#This Row],[FECHA ACTUAL]],"Y")</f>
        <v>30</v>
      </c>
      <c r="K390" s="24" t="s">
        <v>73</v>
      </c>
      <c r="L390" s="24" t="s">
        <v>112</v>
      </c>
      <c r="M390" s="24">
        <v>1</v>
      </c>
      <c r="N390" s="24">
        <v>1</v>
      </c>
      <c r="O390" s="24">
        <v>3</v>
      </c>
      <c r="P390" s="24" t="s">
        <v>101</v>
      </c>
      <c r="Q390" s="23">
        <v>33813</v>
      </c>
      <c r="R390" s="24" t="s">
        <v>76</v>
      </c>
      <c r="S390" s="25">
        <v>45119</v>
      </c>
      <c r="T390" s="24">
        <v>4753660</v>
      </c>
      <c r="U390" s="24">
        <v>3223763029</v>
      </c>
      <c r="V390" s="24" t="e">
        <v>#N/A</v>
      </c>
      <c r="W390" s="24" t="s">
        <v>2819</v>
      </c>
      <c r="X390" s="24" t="s">
        <v>2820</v>
      </c>
      <c r="Y390" s="24" t="s">
        <v>2821</v>
      </c>
      <c r="Z390" s="24" t="s">
        <v>117</v>
      </c>
      <c r="AA390" s="24">
        <v>3162815231</v>
      </c>
      <c r="AB390" s="24" t="s">
        <v>77</v>
      </c>
      <c r="AC390" s="24" t="s">
        <v>77</v>
      </c>
      <c r="AD390" s="24" t="s">
        <v>77</v>
      </c>
      <c r="AE390" s="26" t="s">
        <v>151</v>
      </c>
      <c r="AF390" s="26"/>
      <c r="AG390" s="26"/>
      <c r="AH390" s="27" t="s">
        <v>2050</v>
      </c>
      <c r="AI390" s="27" t="s">
        <v>70</v>
      </c>
      <c r="AJ390" s="27" t="s">
        <v>70</v>
      </c>
      <c r="AK390" s="24" t="s">
        <v>121</v>
      </c>
      <c r="AL390" s="24"/>
      <c r="AM390" s="23">
        <v>42418</v>
      </c>
      <c r="AN390" s="28">
        <v>724500</v>
      </c>
      <c r="AO390" s="28">
        <f t="shared" si="6"/>
        <v>140606</v>
      </c>
      <c r="AP390" s="24"/>
      <c r="AQ390" s="24"/>
      <c r="AR390" s="24"/>
      <c r="AS390" s="24"/>
      <c r="AT390" s="24" t="e">
        <v>#N/A</v>
      </c>
      <c r="AU390" s="24" t="e">
        <v>#N/A</v>
      </c>
      <c r="AV390" s="24" t="e">
        <v>#N/A</v>
      </c>
      <c r="AW390" s="24"/>
      <c r="AX390" s="24"/>
      <c r="AY390" s="24"/>
      <c r="AZ390" s="24"/>
      <c r="BA390" s="24"/>
      <c r="BB390" s="24"/>
      <c r="BC390" s="24"/>
      <c r="BD390" s="24">
        <v>0</v>
      </c>
      <c r="BE390" s="24">
        <v>0</v>
      </c>
      <c r="BF390" s="23"/>
      <c r="BG390" s="23"/>
      <c r="BH390" s="23">
        <v>42482</v>
      </c>
      <c r="BI390" s="26"/>
      <c r="BJ390" s="26"/>
      <c r="BK390" s="29">
        <v>0</v>
      </c>
      <c r="BL390" s="24" t="s">
        <v>129</v>
      </c>
      <c r="BM390" s="22" t="str">
        <f ca="1">+IF(Tabla1[[#This Row],[FECHA INGRESO]]&gt;=44986,IF((TODAY()-Tabla1[[#This Row],[FECHA INGRESO]])&gt;=50,"ALERTA","TODAVÍA FALTA"),"N/A")</f>
        <v>N/A</v>
      </c>
      <c r="BN390" s="7">
        <f>IFERROR((_xlfn.DAYS(Tabla1[[#This Row],[FECHA INGRESO]],Tabla1[[#This Row],[FECHA RETIRO]]))/30,"")</f>
        <v>-2.1333333333333333</v>
      </c>
    </row>
    <row r="391" spans="1:66" ht="15" customHeight="1" x14ac:dyDescent="0.35">
      <c r="A391" s="31">
        <v>1152197670</v>
      </c>
      <c r="B391" s="22" t="s">
        <v>2822</v>
      </c>
      <c r="C391" s="23">
        <v>42430</v>
      </c>
      <c r="D391" s="23" t="s">
        <v>582</v>
      </c>
      <c r="E391" s="24" t="s">
        <v>94</v>
      </c>
      <c r="F391" s="23" t="s">
        <v>70</v>
      </c>
      <c r="G391" s="24"/>
      <c r="H391" s="24">
        <v>24060472689</v>
      </c>
      <c r="I391" s="24" t="s">
        <v>95</v>
      </c>
      <c r="J391" s="24">
        <f>DATEDIF(Tabla1[[#This Row],[FECHA DE NACIMIENTO]],Tabla1[[#This Row],[FECHA ACTUAL]],"Y")</f>
        <v>30</v>
      </c>
      <c r="K391" s="24" t="s">
        <v>73</v>
      </c>
      <c r="L391" s="24" t="s">
        <v>112</v>
      </c>
      <c r="M391" s="24" t="s">
        <v>77</v>
      </c>
      <c r="N391" s="24" t="s">
        <v>77</v>
      </c>
      <c r="O391" s="24">
        <v>2</v>
      </c>
      <c r="P391" s="24" t="s">
        <v>101</v>
      </c>
      <c r="Q391" s="23">
        <v>33883</v>
      </c>
      <c r="R391" s="24" t="s">
        <v>830</v>
      </c>
      <c r="S391" s="25">
        <v>45119</v>
      </c>
      <c r="T391" s="24">
        <v>4928793</v>
      </c>
      <c r="U391" s="24">
        <v>3194528718</v>
      </c>
      <c r="V391" s="24" t="e">
        <v>#N/A</v>
      </c>
      <c r="W391" s="24" t="s">
        <v>2823</v>
      </c>
      <c r="X391" s="24" t="s">
        <v>2824</v>
      </c>
      <c r="Y391" s="24" t="s">
        <v>2825</v>
      </c>
      <c r="Z391" s="24" t="s">
        <v>117</v>
      </c>
      <c r="AA391" s="24">
        <v>4928793</v>
      </c>
      <c r="AB391" s="24" t="s">
        <v>77</v>
      </c>
      <c r="AC391" s="24" t="s">
        <v>77</v>
      </c>
      <c r="AD391" s="24" t="s">
        <v>77</v>
      </c>
      <c r="AE391" s="26" t="s">
        <v>183</v>
      </c>
      <c r="AF391" s="26"/>
      <c r="AG391" s="26"/>
      <c r="AH391" s="27" t="s">
        <v>184</v>
      </c>
      <c r="AI391" s="27" t="s">
        <v>1026</v>
      </c>
      <c r="AJ391" s="27" t="s">
        <v>1027</v>
      </c>
      <c r="AK391" s="24" t="s">
        <v>121</v>
      </c>
      <c r="AL391" s="24"/>
      <c r="AM391" s="23">
        <v>42430</v>
      </c>
      <c r="AN391" s="28">
        <v>724500</v>
      </c>
      <c r="AO391" s="28">
        <f t="shared" si="6"/>
        <v>140606</v>
      </c>
      <c r="AP391" s="24"/>
      <c r="AQ391" s="24"/>
      <c r="AR391" s="24"/>
      <c r="AS391" s="24"/>
      <c r="AT391" s="24" t="e">
        <v>#N/A</v>
      </c>
      <c r="AU391" s="24" t="e">
        <v>#N/A</v>
      </c>
      <c r="AV391" s="24" t="e">
        <v>#N/A</v>
      </c>
      <c r="AW391" s="24"/>
      <c r="AX391" s="24"/>
      <c r="AY391" s="24"/>
      <c r="AZ391" s="24"/>
      <c r="BA391" s="24"/>
      <c r="BB391" s="24"/>
      <c r="BC391" s="24"/>
      <c r="BD391" s="24">
        <v>0</v>
      </c>
      <c r="BE391" s="24">
        <v>0</v>
      </c>
      <c r="BF391" s="23"/>
      <c r="BG391" s="23"/>
      <c r="BH391" s="23">
        <v>42523</v>
      </c>
      <c r="BI391" s="26"/>
      <c r="BJ391" s="26"/>
      <c r="BK391" s="29">
        <v>0</v>
      </c>
      <c r="BL391" s="24" t="s">
        <v>129</v>
      </c>
      <c r="BM391" s="22" t="str">
        <f ca="1">+IF(Tabla1[[#This Row],[FECHA INGRESO]]&gt;=44986,IF((TODAY()-Tabla1[[#This Row],[FECHA INGRESO]])&gt;=50,"ALERTA","TODAVÍA FALTA"),"N/A")</f>
        <v>N/A</v>
      </c>
      <c r="BN391" s="7">
        <f>IFERROR((_xlfn.DAYS(Tabla1[[#This Row],[FECHA INGRESO]],Tabla1[[#This Row],[FECHA RETIRO]]))/30,"")</f>
        <v>-3.1</v>
      </c>
    </row>
    <row r="392" spans="1:66" ht="15" customHeight="1" x14ac:dyDescent="0.35">
      <c r="A392" s="31">
        <v>1035423294</v>
      </c>
      <c r="B392" s="22" t="s">
        <v>2826</v>
      </c>
      <c r="C392" s="23">
        <v>42430</v>
      </c>
      <c r="D392" s="23" t="s">
        <v>870</v>
      </c>
      <c r="E392" s="23" t="s">
        <v>111</v>
      </c>
      <c r="F392" s="23" t="s">
        <v>70</v>
      </c>
      <c r="G392" s="24"/>
      <c r="H392" s="24">
        <v>24060556316</v>
      </c>
      <c r="I392" s="24" t="s">
        <v>95</v>
      </c>
      <c r="J392" s="24">
        <f>DATEDIF(Tabla1[[#This Row],[FECHA DE NACIMIENTO]],Tabla1[[#This Row],[FECHA ACTUAL]],"Y")</f>
        <v>33</v>
      </c>
      <c r="K392" s="24" t="s">
        <v>73</v>
      </c>
      <c r="L392" s="24" t="s">
        <v>234</v>
      </c>
      <c r="M392" s="24">
        <v>1</v>
      </c>
      <c r="N392" s="24">
        <v>1</v>
      </c>
      <c r="O392" s="24">
        <v>2</v>
      </c>
      <c r="P392" s="24" t="s">
        <v>101</v>
      </c>
      <c r="Q392" s="23">
        <v>32857</v>
      </c>
      <c r="R392" s="24" t="s">
        <v>2827</v>
      </c>
      <c r="S392" s="25">
        <v>45119</v>
      </c>
      <c r="T392" s="24">
        <v>4818168</v>
      </c>
      <c r="U392" s="24">
        <v>3045219469</v>
      </c>
      <c r="V392" s="24" t="e">
        <v>#N/A</v>
      </c>
      <c r="W392" s="24" t="s">
        <v>2828</v>
      </c>
      <c r="X392" s="24" t="s">
        <v>2829</v>
      </c>
      <c r="Y392" s="24" t="s">
        <v>2830</v>
      </c>
      <c r="Z392" s="24" t="s">
        <v>117</v>
      </c>
      <c r="AA392" s="24">
        <v>3216432317</v>
      </c>
      <c r="AB392" s="24" t="s">
        <v>77</v>
      </c>
      <c r="AC392" s="24" t="s">
        <v>77</v>
      </c>
      <c r="AD392" s="24" t="s">
        <v>77</v>
      </c>
      <c r="AE392" s="26" t="s">
        <v>183</v>
      </c>
      <c r="AF392" s="26"/>
      <c r="AG392" s="26"/>
      <c r="AH392" s="27" t="s">
        <v>184</v>
      </c>
      <c r="AI392" s="27" t="s">
        <v>1026</v>
      </c>
      <c r="AJ392" s="27" t="s">
        <v>1027</v>
      </c>
      <c r="AK392" s="24" t="s">
        <v>121</v>
      </c>
      <c r="AL392" s="24"/>
      <c r="AM392" s="23">
        <v>42430</v>
      </c>
      <c r="AN392" s="28">
        <v>724500</v>
      </c>
      <c r="AO392" s="28">
        <f t="shared" si="6"/>
        <v>140606</v>
      </c>
      <c r="AP392" s="24"/>
      <c r="AQ392" s="24"/>
      <c r="AR392" s="24"/>
      <c r="AS392" s="24"/>
      <c r="AT392" s="24" t="e">
        <v>#N/A</v>
      </c>
      <c r="AU392" s="24" t="e">
        <v>#N/A</v>
      </c>
      <c r="AV392" s="24" t="e">
        <v>#N/A</v>
      </c>
      <c r="AW392" s="24"/>
      <c r="AX392" s="24"/>
      <c r="AY392" s="24"/>
      <c r="AZ392" s="24"/>
      <c r="BA392" s="24"/>
      <c r="BB392" s="24"/>
      <c r="BC392" s="24"/>
      <c r="BD392" s="24">
        <v>0</v>
      </c>
      <c r="BE392" s="24">
        <v>0</v>
      </c>
      <c r="BF392" s="23"/>
      <c r="BG392" s="23"/>
      <c r="BH392" s="23">
        <v>42521</v>
      </c>
      <c r="BI392" s="26"/>
      <c r="BJ392" s="26"/>
      <c r="BK392" s="29">
        <v>0</v>
      </c>
      <c r="BL392" s="24" t="s">
        <v>129</v>
      </c>
      <c r="BM392" s="22" t="str">
        <f ca="1">+IF(Tabla1[[#This Row],[FECHA INGRESO]]&gt;=44986,IF((TODAY()-Tabla1[[#This Row],[FECHA INGRESO]])&gt;=50,"ALERTA","TODAVÍA FALTA"),"N/A")</f>
        <v>N/A</v>
      </c>
      <c r="BN392" s="7">
        <f>IFERROR((_xlfn.DAYS(Tabla1[[#This Row],[FECHA INGRESO]],Tabla1[[#This Row],[FECHA RETIRO]]))/30,"")</f>
        <v>-3.0333333333333332</v>
      </c>
    </row>
    <row r="393" spans="1:66" ht="15" customHeight="1" x14ac:dyDescent="0.35">
      <c r="A393" s="31">
        <v>1023910664</v>
      </c>
      <c r="B393" s="22" t="s">
        <v>2831</v>
      </c>
      <c r="C393" s="23">
        <v>42430</v>
      </c>
      <c r="D393" s="23" t="s">
        <v>188</v>
      </c>
      <c r="E393" s="23" t="s">
        <v>111</v>
      </c>
      <c r="F393" s="23" t="s">
        <v>70</v>
      </c>
      <c r="G393" s="24"/>
      <c r="H393" s="24">
        <v>24060624055</v>
      </c>
      <c r="I393" s="24" t="s">
        <v>95</v>
      </c>
      <c r="J393" s="24">
        <f>DATEDIF(Tabla1[[#This Row],[FECHA DE NACIMIENTO]],Tabla1[[#This Row],[FECHA ACTUAL]],"Y")</f>
        <v>32</v>
      </c>
      <c r="K393" s="24" t="s">
        <v>73</v>
      </c>
      <c r="L393" s="24" t="s">
        <v>112</v>
      </c>
      <c r="M393" s="24" t="s">
        <v>77</v>
      </c>
      <c r="N393" s="24" t="s">
        <v>77</v>
      </c>
      <c r="O393" s="24">
        <v>3</v>
      </c>
      <c r="P393" s="24" t="s">
        <v>101</v>
      </c>
      <c r="Q393" s="23">
        <v>33427</v>
      </c>
      <c r="R393" s="24" t="s">
        <v>76</v>
      </c>
      <c r="S393" s="25">
        <v>45119</v>
      </c>
      <c r="T393" s="24">
        <v>3745775</v>
      </c>
      <c r="U393" s="24">
        <v>3219957486</v>
      </c>
      <c r="V393" s="24" t="e">
        <v>#N/A</v>
      </c>
      <c r="W393" s="24" t="s">
        <v>2832</v>
      </c>
      <c r="X393" s="24" t="s">
        <v>1494</v>
      </c>
      <c r="Y393" s="24" t="s">
        <v>2833</v>
      </c>
      <c r="Z393" s="24" t="s">
        <v>117</v>
      </c>
      <c r="AA393" s="24">
        <v>3006083358</v>
      </c>
      <c r="AB393" s="24" t="s">
        <v>77</v>
      </c>
      <c r="AC393" s="24" t="s">
        <v>77</v>
      </c>
      <c r="AD393" s="24" t="s">
        <v>77</v>
      </c>
      <c r="AE393" s="26" t="s">
        <v>183</v>
      </c>
      <c r="AF393" s="26"/>
      <c r="AG393" s="26"/>
      <c r="AH393" s="27" t="s">
        <v>184</v>
      </c>
      <c r="AI393" s="27" t="s">
        <v>185</v>
      </c>
      <c r="AJ393" s="27" t="s">
        <v>185</v>
      </c>
      <c r="AK393" s="24" t="s">
        <v>121</v>
      </c>
      <c r="AL393" s="24"/>
      <c r="AM393" s="23">
        <v>42430</v>
      </c>
      <c r="AN393" s="28">
        <v>776250</v>
      </c>
      <c r="AO393" s="28">
        <f t="shared" si="6"/>
        <v>140606</v>
      </c>
      <c r="AP393" s="24"/>
      <c r="AQ393" s="24"/>
      <c r="AR393" s="24"/>
      <c r="AS393" s="24"/>
      <c r="AT393" s="24" t="e">
        <v>#N/A</v>
      </c>
      <c r="AU393" s="24" t="e">
        <v>#N/A</v>
      </c>
      <c r="AV393" s="24" t="e">
        <v>#N/A</v>
      </c>
      <c r="AW393" s="24"/>
      <c r="AX393" s="24"/>
      <c r="AY393" s="24"/>
      <c r="AZ393" s="24"/>
      <c r="BA393" s="24"/>
      <c r="BB393" s="24"/>
      <c r="BC393" s="24"/>
      <c r="BD393" s="24">
        <v>0</v>
      </c>
      <c r="BE393" s="24">
        <v>0</v>
      </c>
      <c r="BF393" s="23"/>
      <c r="BG393" s="23"/>
      <c r="BH393" s="23">
        <v>42478</v>
      </c>
      <c r="BI393" s="26"/>
      <c r="BJ393" s="26"/>
      <c r="BK393" s="29">
        <v>0</v>
      </c>
      <c r="BL393" s="24" t="s">
        <v>129</v>
      </c>
      <c r="BM393" s="22" t="str">
        <f ca="1">+IF(Tabla1[[#This Row],[FECHA INGRESO]]&gt;=44986,IF((TODAY()-Tabla1[[#This Row],[FECHA INGRESO]])&gt;=50,"ALERTA","TODAVÍA FALTA"),"N/A")</f>
        <v>N/A</v>
      </c>
      <c r="BN393" s="7">
        <f>IFERROR((_xlfn.DAYS(Tabla1[[#This Row],[FECHA INGRESO]],Tabla1[[#This Row],[FECHA RETIRO]]))/30,"")</f>
        <v>-1.6</v>
      </c>
    </row>
    <row r="394" spans="1:66" ht="15" customHeight="1" x14ac:dyDescent="0.35">
      <c r="A394" s="31">
        <v>1023907124</v>
      </c>
      <c r="B394" s="22" t="s">
        <v>2834</v>
      </c>
      <c r="C394" s="23">
        <v>42430</v>
      </c>
      <c r="D394" s="23" t="s">
        <v>188</v>
      </c>
      <c r="E394" s="24" t="s">
        <v>94</v>
      </c>
      <c r="F394" s="23" t="s">
        <v>70</v>
      </c>
      <c r="G394" s="24"/>
      <c r="H394" s="24">
        <v>24060590051</v>
      </c>
      <c r="I394" s="24" t="s">
        <v>95</v>
      </c>
      <c r="J394" s="24">
        <f>DATEDIF(Tabla1[[#This Row],[FECHA DE NACIMIENTO]],Tabla1[[#This Row],[FECHA ACTUAL]],"Y")</f>
        <v>32</v>
      </c>
      <c r="K394" s="24" t="s">
        <v>73</v>
      </c>
      <c r="L394" s="24" t="s">
        <v>112</v>
      </c>
      <c r="M394" s="24">
        <v>1</v>
      </c>
      <c r="N394" s="24">
        <v>1</v>
      </c>
      <c r="O394" s="24">
        <v>2</v>
      </c>
      <c r="P394" s="24" t="s">
        <v>101</v>
      </c>
      <c r="Q394" s="23">
        <v>33339</v>
      </c>
      <c r="R394" s="24" t="s">
        <v>76</v>
      </c>
      <c r="S394" s="25">
        <v>45119</v>
      </c>
      <c r="T394" s="24">
        <v>3717955</v>
      </c>
      <c r="U394" s="24">
        <v>3208925677</v>
      </c>
      <c r="V394" s="24" t="e">
        <v>#N/A</v>
      </c>
      <c r="W394" s="24" t="s">
        <v>2835</v>
      </c>
      <c r="X394" s="24" t="s">
        <v>2836</v>
      </c>
      <c r="Y394" s="24" t="s">
        <v>2837</v>
      </c>
      <c r="Z394" s="24" t="s">
        <v>117</v>
      </c>
      <c r="AA394" s="24">
        <v>3213697869</v>
      </c>
      <c r="AB394" s="24" t="s">
        <v>77</v>
      </c>
      <c r="AC394" s="24" t="s">
        <v>77</v>
      </c>
      <c r="AD394" s="24" t="s">
        <v>77</v>
      </c>
      <c r="AE394" s="26" t="s">
        <v>183</v>
      </c>
      <c r="AF394" s="26"/>
      <c r="AG394" s="26"/>
      <c r="AH394" s="27" t="s">
        <v>184</v>
      </c>
      <c r="AI394" s="27" t="s">
        <v>164</v>
      </c>
      <c r="AJ394" s="27" t="s">
        <v>164</v>
      </c>
      <c r="AK394" s="24" t="s">
        <v>121</v>
      </c>
      <c r="AL394" s="24"/>
      <c r="AM394" s="23">
        <v>42430</v>
      </c>
      <c r="AN394" s="28">
        <v>724500</v>
      </c>
      <c r="AO394" s="28">
        <f t="shared" si="6"/>
        <v>140606</v>
      </c>
      <c r="AP394" s="24"/>
      <c r="AQ394" s="24"/>
      <c r="AR394" s="24"/>
      <c r="AS394" s="24"/>
      <c r="AT394" s="24" t="e">
        <v>#N/A</v>
      </c>
      <c r="AU394" s="24" t="e">
        <v>#N/A</v>
      </c>
      <c r="AV394" s="24" t="e">
        <v>#N/A</v>
      </c>
      <c r="AW394" s="24"/>
      <c r="AX394" s="24"/>
      <c r="AY394" s="24"/>
      <c r="AZ394" s="24"/>
      <c r="BA394" s="24"/>
      <c r="BB394" s="24"/>
      <c r="BC394" s="24"/>
      <c r="BD394" s="24">
        <v>0</v>
      </c>
      <c r="BE394" s="24">
        <v>0</v>
      </c>
      <c r="BF394" s="23"/>
      <c r="BG394" s="23"/>
      <c r="BH394" s="23">
        <v>42461</v>
      </c>
      <c r="BI394" s="26"/>
      <c r="BJ394" s="26"/>
      <c r="BK394" s="29">
        <v>0</v>
      </c>
      <c r="BL394" s="24" t="s">
        <v>129</v>
      </c>
      <c r="BM394" s="22" t="str">
        <f ca="1">+IF(Tabla1[[#This Row],[FECHA INGRESO]]&gt;=44986,IF((TODAY()-Tabla1[[#This Row],[FECHA INGRESO]])&gt;=50,"ALERTA","TODAVÍA FALTA"),"N/A")</f>
        <v>N/A</v>
      </c>
      <c r="BN394" s="7">
        <f>IFERROR((_xlfn.DAYS(Tabla1[[#This Row],[FECHA INGRESO]],Tabla1[[#This Row],[FECHA RETIRO]]))/30,"")</f>
        <v>-1.0333333333333334</v>
      </c>
    </row>
    <row r="395" spans="1:66" ht="15" customHeight="1" x14ac:dyDescent="0.35">
      <c r="A395" s="31">
        <v>1036602599</v>
      </c>
      <c r="B395" s="22" t="s">
        <v>2838</v>
      </c>
      <c r="C395" s="23">
        <v>42430</v>
      </c>
      <c r="D395" s="23" t="s">
        <v>582</v>
      </c>
      <c r="E395" s="24" t="s">
        <v>94</v>
      </c>
      <c r="F395" s="23" t="s">
        <v>70</v>
      </c>
      <c r="G395" s="24"/>
      <c r="H395" s="24">
        <v>24060498821</v>
      </c>
      <c r="I395" s="24" t="s">
        <v>95</v>
      </c>
      <c r="J395" s="24">
        <f>DATEDIF(Tabla1[[#This Row],[FECHA DE NACIMIENTO]],Tabla1[[#This Row],[FECHA ACTUAL]],"Y")</f>
        <v>37</v>
      </c>
      <c r="K395" s="24" t="s">
        <v>73</v>
      </c>
      <c r="L395" s="24" t="s">
        <v>112</v>
      </c>
      <c r="M395" s="24">
        <v>2</v>
      </c>
      <c r="N395" s="24">
        <v>2</v>
      </c>
      <c r="O395" s="24">
        <v>2</v>
      </c>
      <c r="P395" s="24" t="s">
        <v>101</v>
      </c>
      <c r="Q395" s="23">
        <v>31522</v>
      </c>
      <c r="R395" s="24" t="s">
        <v>1177</v>
      </c>
      <c r="S395" s="25">
        <v>45119</v>
      </c>
      <c r="T395" s="24">
        <v>2140232</v>
      </c>
      <c r="U395" s="24">
        <v>3192429088</v>
      </c>
      <c r="V395" s="24" t="e">
        <v>#N/A</v>
      </c>
      <c r="W395" s="24" t="s">
        <v>2839</v>
      </c>
      <c r="X395" s="24" t="s">
        <v>2840</v>
      </c>
      <c r="Y395" s="24" t="s">
        <v>2841</v>
      </c>
      <c r="Z395" s="24" t="s">
        <v>117</v>
      </c>
      <c r="AA395" s="24">
        <v>3136354146</v>
      </c>
      <c r="AB395" s="24" t="s">
        <v>77</v>
      </c>
      <c r="AC395" s="24" t="s">
        <v>77</v>
      </c>
      <c r="AD395" s="24" t="s">
        <v>77</v>
      </c>
      <c r="AE395" s="26" t="s">
        <v>183</v>
      </c>
      <c r="AF395" s="26"/>
      <c r="AG395" s="26"/>
      <c r="AH395" s="27" t="s">
        <v>184</v>
      </c>
      <c r="AI395" s="27" t="s">
        <v>1026</v>
      </c>
      <c r="AJ395" s="27" t="s">
        <v>1027</v>
      </c>
      <c r="AK395" s="24" t="s">
        <v>121</v>
      </c>
      <c r="AL395" s="24"/>
      <c r="AM395" s="23">
        <v>42430</v>
      </c>
      <c r="AN395" s="28">
        <v>724500</v>
      </c>
      <c r="AO395" s="28">
        <f t="shared" si="6"/>
        <v>140606</v>
      </c>
      <c r="AP395" s="24"/>
      <c r="AQ395" s="24"/>
      <c r="AR395" s="24"/>
      <c r="AS395" s="24"/>
      <c r="AT395" s="24" t="e">
        <v>#N/A</v>
      </c>
      <c r="AU395" s="24" t="e">
        <v>#N/A</v>
      </c>
      <c r="AV395" s="24" t="e">
        <v>#N/A</v>
      </c>
      <c r="AW395" s="24"/>
      <c r="AX395" s="24"/>
      <c r="AY395" s="24"/>
      <c r="AZ395" s="24"/>
      <c r="BA395" s="24"/>
      <c r="BB395" s="24"/>
      <c r="BC395" s="24"/>
      <c r="BD395" s="24">
        <v>0</v>
      </c>
      <c r="BE395" s="24">
        <v>0</v>
      </c>
      <c r="BF395" s="23"/>
      <c r="BG395" s="23"/>
      <c r="BH395" s="23">
        <v>42444</v>
      </c>
      <c r="BI395" s="26"/>
      <c r="BJ395" s="26"/>
      <c r="BK395" s="29">
        <v>0</v>
      </c>
      <c r="BL395" s="24" t="s">
        <v>129</v>
      </c>
      <c r="BM395" s="22" t="str">
        <f ca="1">+IF(Tabla1[[#This Row],[FECHA INGRESO]]&gt;=44986,IF((TODAY()-Tabla1[[#This Row],[FECHA INGRESO]])&gt;=50,"ALERTA","TODAVÍA FALTA"),"N/A")</f>
        <v>N/A</v>
      </c>
      <c r="BN395" s="7">
        <f>IFERROR((_xlfn.DAYS(Tabla1[[#This Row],[FECHA INGRESO]],Tabla1[[#This Row],[FECHA RETIRO]]))/30,"")</f>
        <v>-0.46666666666666667</v>
      </c>
    </row>
    <row r="396" spans="1:66" ht="15" customHeight="1" x14ac:dyDescent="0.35">
      <c r="A396" s="31">
        <v>1020416405</v>
      </c>
      <c r="B396" s="22" t="s">
        <v>2842</v>
      </c>
      <c r="C396" s="23">
        <v>42430</v>
      </c>
      <c r="D396" s="23" t="s">
        <v>582</v>
      </c>
      <c r="E396" s="24" t="s">
        <v>94</v>
      </c>
      <c r="F396" s="23" t="s">
        <v>70</v>
      </c>
      <c r="G396" s="24"/>
      <c r="H396" s="24">
        <v>24060415035</v>
      </c>
      <c r="I396" s="24" t="s">
        <v>95</v>
      </c>
      <c r="J396" s="24">
        <f>DATEDIF(Tabla1[[#This Row],[FECHA DE NACIMIENTO]],Tabla1[[#This Row],[FECHA ACTUAL]],"Y")</f>
        <v>34</v>
      </c>
      <c r="K396" s="24" t="s">
        <v>73</v>
      </c>
      <c r="L396" s="24" t="s">
        <v>112</v>
      </c>
      <c r="M396" s="24" t="s">
        <v>77</v>
      </c>
      <c r="N396" s="24" t="s">
        <v>77</v>
      </c>
      <c r="O396" s="24">
        <v>3</v>
      </c>
      <c r="P396" s="24" t="s">
        <v>101</v>
      </c>
      <c r="Q396" s="23">
        <v>32407</v>
      </c>
      <c r="R396" s="24" t="s">
        <v>1066</v>
      </c>
      <c r="S396" s="25">
        <v>45119</v>
      </c>
      <c r="T396" s="24">
        <v>2983447</v>
      </c>
      <c r="U396" s="24">
        <v>3226714363</v>
      </c>
      <c r="V396" s="24" t="e">
        <v>#N/A</v>
      </c>
      <c r="W396" s="24" t="s">
        <v>2843</v>
      </c>
      <c r="X396" s="24" t="s">
        <v>2709</v>
      </c>
      <c r="Y396" s="24" t="s">
        <v>2844</v>
      </c>
      <c r="Z396" s="24" t="s">
        <v>117</v>
      </c>
      <c r="AA396" s="24">
        <v>3136939071</v>
      </c>
      <c r="AB396" s="24" t="s">
        <v>77</v>
      </c>
      <c r="AC396" s="24" t="s">
        <v>77</v>
      </c>
      <c r="AD396" s="24" t="s">
        <v>77</v>
      </c>
      <c r="AE396" s="26" t="s">
        <v>183</v>
      </c>
      <c r="AF396" s="26"/>
      <c r="AG396" s="26"/>
      <c r="AH396" s="27" t="s">
        <v>184</v>
      </c>
      <c r="AI396" s="27" t="s">
        <v>1026</v>
      </c>
      <c r="AJ396" s="27" t="s">
        <v>1027</v>
      </c>
      <c r="AK396" s="24" t="s">
        <v>121</v>
      </c>
      <c r="AL396" s="24"/>
      <c r="AM396" s="23">
        <v>42430</v>
      </c>
      <c r="AN396" s="28">
        <v>724500</v>
      </c>
      <c r="AO396" s="28">
        <f t="shared" si="6"/>
        <v>140606</v>
      </c>
      <c r="AP396" s="24"/>
      <c r="AQ396" s="24"/>
      <c r="AR396" s="24"/>
      <c r="AS396" s="24"/>
      <c r="AT396" s="24" t="e">
        <v>#N/A</v>
      </c>
      <c r="AU396" s="24" t="e">
        <v>#N/A</v>
      </c>
      <c r="AV396" s="24" t="e">
        <v>#N/A</v>
      </c>
      <c r="AW396" s="24"/>
      <c r="AX396" s="24"/>
      <c r="AY396" s="24"/>
      <c r="AZ396" s="24"/>
      <c r="BA396" s="24"/>
      <c r="BB396" s="24"/>
      <c r="BC396" s="24"/>
      <c r="BD396" s="24">
        <v>0</v>
      </c>
      <c r="BE396" s="24">
        <v>0</v>
      </c>
      <c r="BF396" s="23"/>
      <c r="BG396" s="23"/>
      <c r="BH396" s="23">
        <v>42444</v>
      </c>
      <c r="BI396" s="26"/>
      <c r="BJ396" s="26"/>
      <c r="BK396" s="29">
        <v>0</v>
      </c>
      <c r="BL396" s="24" t="s">
        <v>129</v>
      </c>
      <c r="BM396" s="22" t="str">
        <f ca="1">+IF(Tabla1[[#This Row],[FECHA INGRESO]]&gt;=44986,IF((TODAY()-Tabla1[[#This Row],[FECHA INGRESO]])&gt;=50,"ALERTA","TODAVÍA FALTA"),"N/A")</f>
        <v>N/A</v>
      </c>
      <c r="BN396" s="7">
        <f>IFERROR((_xlfn.DAYS(Tabla1[[#This Row],[FECHA INGRESO]],Tabla1[[#This Row],[FECHA RETIRO]]))/30,"")</f>
        <v>-0.46666666666666667</v>
      </c>
    </row>
    <row r="397" spans="1:66" ht="15" customHeight="1" x14ac:dyDescent="0.35">
      <c r="A397" s="31">
        <v>52350497</v>
      </c>
      <c r="B397" s="22" t="s">
        <v>2845</v>
      </c>
      <c r="C397" s="23">
        <v>42430</v>
      </c>
      <c r="D397" s="23" t="s">
        <v>266</v>
      </c>
      <c r="E397" s="23" t="s">
        <v>111</v>
      </c>
      <c r="F397" s="23" t="s">
        <v>70</v>
      </c>
      <c r="G397" s="24"/>
      <c r="H397" s="24">
        <v>24037553160</v>
      </c>
      <c r="I397" s="24" t="s">
        <v>95</v>
      </c>
      <c r="J397" s="24">
        <f>DATEDIF(Tabla1[[#This Row],[FECHA DE NACIMIENTO]],Tabla1[[#This Row],[FECHA ACTUAL]],"Y")</f>
        <v>45</v>
      </c>
      <c r="K397" s="24" t="s">
        <v>500</v>
      </c>
      <c r="L397" s="24" t="s">
        <v>234</v>
      </c>
      <c r="M397" s="24">
        <v>2</v>
      </c>
      <c r="N397" s="24">
        <v>2</v>
      </c>
      <c r="O397" s="24">
        <v>4</v>
      </c>
      <c r="P397" s="24" t="s">
        <v>101</v>
      </c>
      <c r="Q397" s="23">
        <v>28611</v>
      </c>
      <c r="R397" s="24" t="s">
        <v>76</v>
      </c>
      <c r="S397" s="25">
        <v>45119</v>
      </c>
      <c r="T397" s="24">
        <v>5382832</v>
      </c>
      <c r="U397" s="24">
        <v>3166212974</v>
      </c>
      <c r="V397" s="24" t="s">
        <v>2846</v>
      </c>
      <c r="W397" s="24" t="s">
        <v>2847</v>
      </c>
      <c r="X397" s="24" t="s">
        <v>2848</v>
      </c>
      <c r="Y397" s="24" t="s">
        <v>2849</v>
      </c>
      <c r="Z397" s="24" t="s">
        <v>82</v>
      </c>
      <c r="AA397" s="24" t="s">
        <v>2850</v>
      </c>
      <c r="AB397" s="24" t="s">
        <v>77</v>
      </c>
      <c r="AC397" s="24" t="s">
        <v>77</v>
      </c>
      <c r="AD397" s="24" t="s">
        <v>77</v>
      </c>
      <c r="AE397" s="26" t="s">
        <v>151</v>
      </c>
      <c r="AF397" s="26"/>
      <c r="AG397" s="26"/>
      <c r="AH397" s="27" t="s">
        <v>163</v>
      </c>
      <c r="AI397" s="27" t="s">
        <v>515</v>
      </c>
      <c r="AJ397" s="27" t="s">
        <v>515</v>
      </c>
      <c r="AK397" s="24" t="s">
        <v>121</v>
      </c>
      <c r="AL397" s="24"/>
      <c r="AM397" s="23">
        <v>42430</v>
      </c>
      <c r="AN397" s="28">
        <v>1086750</v>
      </c>
      <c r="AO397" s="28">
        <f t="shared" si="6"/>
        <v>140606</v>
      </c>
      <c r="AP397" s="24"/>
      <c r="AQ397" s="24"/>
      <c r="AR397" s="24"/>
      <c r="AS397" s="24"/>
      <c r="AT397" s="24" t="e">
        <v>#N/A</v>
      </c>
      <c r="AU397" s="24" t="e">
        <v>#N/A</v>
      </c>
      <c r="AV397" s="24" t="e">
        <v>#N/A</v>
      </c>
      <c r="AW397" s="24"/>
      <c r="AX397" s="24"/>
      <c r="AY397" s="24"/>
      <c r="AZ397" s="24"/>
      <c r="BA397" s="24"/>
      <c r="BB397" s="24"/>
      <c r="BC397" s="24"/>
      <c r="BD397" s="24">
        <v>0</v>
      </c>
      <c r="BE397" s="24">
        <v>0</v>
      </c>
      <c r="BF397" s="23"/>
      <c r="BG397" s="23"/>
      <c r="BH397" s="23">
        <v>42632</v>
      </c>
      <c r="BI397" s="26" t="s">
        <v>127</v>
      </c>
      <c r="BJ397" s="26" t="s">
        <v>337</v>
      </c>
      <c r="BK397" s="29">
        <v>0</v>
      </c>
      <c r="BL397" s="24" t="s">
        <v>129</v>
      </c>
      <c r="BM397" s="22" t="str">
        <f ca="1">+IF(Tabla1[[#This Row],[FECHA INGRESO]]&gt;=44986,IF((TODAY()-Tabla1[[#This Row],[FECHA INGRESO]])&gt;=50,"ALERTA","TODAVÍA FALTA"),"N/A")</f>
        <v>N/A</v>
      </c>
      <c r="BN397" s="7">
        <f>IFERROR((_xlfn.DAYS(Tabla1[[#This Row],[FECHA INGRESO]],Tabla1[[#This Row],[FECHA RETIRO]]))/30,"")</f>
        <v>-6.7333333333333334</v>
      </c>
    </row>
    <row r="398" spans="1:66" ht="15" customHeight="1" x14ac:dyDescent="0.35">
      <c r="A398" s="31">
        <v>1016018042</v>
      </c>
      <c r="B398" s="22" t="s">
        <v>2851</v>
      </c>
      <c r="C398" s="23">
        <v>42431</v>
      </c>
      <c r="D398" s="23" t="s">
        <v>93</v>
      </c>
      <c r="E398" s="24" t="s">
        <v>69</v>
      </c>
      <c r="F398" s="23" t="s">
        <v>70</v>
      </c>
      <c r="G398" s="24"/>
      <c r="H398" s="24">
        <v>24060633167</v>
      </c>
      <c r="I398" s="24" t="s">
        <v>95</v>
      </c>
      <c r="J398" s="24">
        <f>DATEDIF(Tabla1[[#This Row],[FECHA DE NACIMIENTO]],Tabla1[[#This Row],[FECHA ACTUAL]],"Y")</f>
        <v>34</v>
      </c>
      <c r="K398" s="24" t="s">
        <v>96</v>
      </c>
      <c r="L398" s="24" t="s">
        <v>112</v>
      </c>
      <c r="M398" s="24" t="s">
        <v>77</v>
      </c>
      <c r="N398" s="24" t="s">
        <v>77</v>
      </c>
      <c r="O398" s="24">
        <v>3</v>
      </c>
      <c r="P398" s="24" t="s">
        <v>101</v>
      </c>
      <c r="Q398" s="23">
        <v>32661</v>
      </c>
      <c r="R398" s="24" t="s">
        <v>76</v>
      </c>
      <c r="S398" s="25">
        <v>45119</v>
      </c>
      <c r="T398" s="24">
        <v>8118175</v>
      </c>
      <c r="U398" s="24">
        <v>3167587604</v>
      </c>
      <c r="V398" s="24" t="e">
        <v>#N/A</v>
      </c>
      <c r="W398" s="24" t="s">
        <v>2852</v>
      </c>
      <c r="X398" s="24" t="s">
        <v>2853</v>
      </c>
      <c r="Y398" s="24" t="s">
        <v>2854</v>
      </c>
      <c r="Z398" s="24" t="s">
        <v>117</v>
      </c>
      <c r="AA398" s="24">
        <v>3123733739</v>
      </c>
      <c r="AB398" s="24" t="s">
        <v>77</v>
      </c>
      <c r="AC398" s="24" t="s">
        <v>77</v>
      </c>
      <c r="AD398" s="24" t="s">
        <v>77</v>
      </c>
      <c r="AE398" s="26" t="s">
        <v>84</v>
      </c>
      <c r="AF398" s="26"/>
      <c r="AG398" s="26"/>
      <c r="AH398" s="27" t="s">
        <v>1106</v>
      </c>
      <c r="AI398" s="27" t="s">
        <v>70</v>
      </c>
      <c r="AJ398" s="27" t="s">
        <v>70</v>
      </c>
      <c r="AK398" s="24" t="s">
        <v>121</v>
      </c>
      <c r="AL398" s="24"/>
      <c r="AM398" s="23">
        <v>42431</v>
      </c>
      <c r="AN398" s="28">
        <v>1552500</v>
      </c>
      <c r="AO398" s="28">
        <f t="shared" si="6"/>
        <v>140606</v>
      </c>
      <c r="AP398" s="24"/>
      <c r="AQ398" s="24"/>
      <c r="AR398" s="24"/>
      <c r="AS398" s="24"/>
      <c r="AT398" s="24" t="e">
        <v>#N/A</v>
      </c>
      <c r="AU398" s="24" t="e">
        <v>#N/A</v>
      </c>
      <c r="AV398" s="24" t="e">
        <v>#N/A</v>
      </c>
      <c r="AW398" s="24"/>
      <c r="AX398" s="24"/>
      <c r="AY398" s="24"/>
      <c r="AZ398" s="24"/>
      <c r="BA398" s="24"/>
      <c r="BB398" s="24"/>
      <c r="BC398" s="24"/>
      <c r="BD398" s="24">
        <v>0</v>
      </c>
      <c r="BE398" s="24">
        <v>0</v>
      </c>
      <c r="BF398" s="23"/>
      <c r="BG398" s="23"/>
      <c r="BH398" s="23">
        <v>42492</v>
      </c>
      <c r="BI398" s="26"/>
      <c r="BJ398" s="26"/>
      <c r="BK398" s="29">
        <v>0</v>
      </c>
      <c r="BL398" s="24" t="s">
        <v>129</v>
      </c>
      <c r="BM398" s="22" t="str">
        <f ca="1">+IF(Tabla1[[#This Row],[FECHA INGRESO]]&gt;=44986,IF((TODAY()-Tabla1[[#This Row],[FECHA INGRESO]])&gt;=50,"ALERTA","TODAVÍA FALTA"),"N/A")</f>
        <v>N/A</v>
      </c>
      <c r="BN398" s="7">
        <f>IFERROR((_xlfn.DAYS(Tabla1[[#This Row],[FECHA INGRESO]],Tabla1[[#This Row],[FECHA RETIRO]]))/30,"")</f>
        <v>-2.0333333333333332</v>
      </c>
    </row>
    <row r="399" spans="1:66" ht="15" customHeight="1" x14ac:dyDescent="0.35">
      <c r="A399" s="31">
        <v>1022397611</v>
      </c>
      <c r="B399" s="22" t="s">
        <v>2855</v>
      </c>
      <c r="C399" s="23">
        <v>42431</v>
      </c>
      <c r="D399" s="23" t="s">
        <v>131</v>
      </c>
      <c r="E399" s="23" t="s">
        <v>111</v>
      </c>
      <c r="F399" s="23" t="s">
        <v>70</v>
      </c>
      <c r="G399" s="24"/>
      <c r="H399" s="24">
        <v>24060634603</v>
      </c>
      <c r="I399" s="24" t="s">
        <v>95</v>
      </c>
      <c r="J399" s="24">
        <f>DATEDIF(Tabla1[[#This Row],[FECHA DE NACIMIENTO]],Tabla1[[#This Row],[FECHA ACTUAL]],"Y")</f>
        <v>28</v>
      </c>
      <c r="K399" s="24" t="s">
        <v>320</v>
      </c>
      <c r="L399" s="24" t="s">
        <v>112</v>
      </c>
      <c r="M399" s="24">
        <v>1</v>
      </c>
      <c r="N399" s="24">
        <v>1</v>
      </c>
      <c r="O399" s="24">
        <v>2</v>
      </c>
      <c r="P399" s="24" t="s">
        <v>101</v>
      </c>
      <c r="Q399" s="23">
        <v>34565</v>
      </c>
      <c r="R399" s="24" t="s">
        <v>76</v>
      </c>
      <c r="S399" s="25">
        <v>45119</v>
      </c>
      <c r="T399" s="24">
        <v>7123806</v>
      </c>
      <c r="U399" s="24">
        <v>3103799948</v>
      </c>
      <c r="V399" s="24" t="e">
        <v>#N/A</v>
      </c>
      <c r="W399" s="24" t="s">
        <v>2856</v>
      </c>
      <c r="X399" s="24" t="s">
        <v>2857</v>
      </c>
      <c r="Y399" s="24" t="s">
        <v>2858</v>
      </c>
      <c r="Z399" s="24" t="s">
        <v>82</v>
      </c>
      <c r="AA399" s="24">
        <v>3148276042</v>
      </c>
      <c r="AB399" s="24" t="s">
        <v>77</v>
      </c>
      <c r="AC399" s="24" t="s">
        <v>77</v>
      </c>
      <c r="AD399" s="24" t="s">
        <v>77</v>
      </c>
      <c r="AE399" s="26" t="s">
        <v>183</v>
      </c>
      <c r="AF399" s="26"/>
      <c r="AG399" s="26"/>
      <c r="AH399" s="27" t="s">
        <v>2050</v>
      </c>
      <c r="AI399" s="27" t="s">
        <v>70</v>
      </c>
      <c r="AJ399" s="27" t="s">
        <v>70</v>
      </c>
      <c r="AK399" s="24" t="s">
        <v>121</v>
      </c>
      <c r="AL399" s="24"/>
      <c r="AM399" s="23">
        <v>42431</v>
      </c>
      <c r="AN399" s="28">
        <v>724500</v>
      </c>
      <c r="AO399" s="28">
        <f t="shared" si="6"/>
        <v>140606</v>
      </c>
      <c r="AP399" s="24"/>
      <c r="AQ399" s="24"/>
      <c r="AR399" s="24"/>
      <c r="AS399" s="24"/>
      <c r="AT399" s="24" t="e">
        <v>#N/A</v>
      </c>
      <c r="AU399" s="24" t="e">
        <v>#N/A</v>
      </c>
      <c r="AV399" s="24" t="e">
        <v>#N/A</v>
      </c>
      <c r="AW399" s="24"/>
      <c r="AX399" s="24"/>
      <c r="AY399" s="24"/>
      <c r="AZ399" s="24"/>
      <c r="BA399" s="24"/>
      <c r="BB399" s="24"/>
      <c r="BC399" s="24"/>
      <c r="BD399" s="24">
        <v>0</v>
      </c>
      <c r="BE399" s="24">
        <v>0</v>
      </c>
      <c r="BF399" s="23"/>
      <c r="BG399" s="23"/>
      <c r="BH399" s="23">
        <v>42492</v>
      </c>
      <c r="BI399" s="26"/>
      <c r="BJ399" s="26"/>
      <c r="BK399" s="29">
        <v>0</v>
      </c>
      <c r="BL399" s="24" t="s">
        <v>129</v>
      </c>
      <c r="BM399" s="22" t="str">
        <f ca="1">+IF(Tabla1[[#This Row],[FECHA INGRESO]]&gt;=44986,IF((TODAY()-Tabla1[[#This Row],[FECHA INGRESO]])&gt;=50,"ALERTA","TODAVÍA FALTA"),"N/A")</f>
        <v>N/A</v>
      </c>
      <c r="BN399" s="7">
        <f>IFERROR((_xlfn.DAYS(Tabla1[[#This Row],[FECHA INGRESO]],Tabla1[[#This Row],[FECHA RETIRO]]))/30,"")</f>
        <v>-2.0333333333333332</v>
      </c>
    </row>
    <row r="400" spans="1:66" ht="15" customHeight="1" x14ac:dyDescent="0.35">
      <c r="A400" s="31">
        <v>15349786</v>
      </c>
      <c r="B400" s="22" t="s">
        <v>2859</v>
      </c>
      <c r="C400" s="23">
        <v>42431</v>
      </c>
      <c r="D400" s="23" t="s">
        <v>870</v>
      </c>
      <c r="E400" s="24" t="s">
        <v>94</v>
      </c>
      <c r="F400" s="23" t="s">
        <v>70</v>
      </c>
      <c r="G400" s="24"/>
      <c r="H400" s="24">
        <v>24060617709</v>
      </c>
      <c r="I400" s="24" t="s">
        <v>72</v>
      </c>
      <c r="J400" s="24">
        <f>DATEDIF(Tabla1[[#This Row],[FECHA DE NACIMIENTO]],Tabla1[[#This Row],[FECHA ACTUAL]],"Y")</f>
        <v>47</v>
      </c>
      <c r="K400" s="24" t="s">
        <v>96</v>
      </c>
      <c r="L400" s="24" t="s">
        <v>234</v>
      </c>
      <c r="M400" s="24">
        <v>1</v>
      </c>
      <c r="N400" s="24">
        <v>2</v>
      </c>
      <c r="O400" s="24">
        <v>3</v>
      </c>
      <c r="P400" s="24" t="s">
        <v>101</v>
      </c>
      <c r="Q400" s="23">
        <v>27629</v>
      </c>
      <c r="R400" s="24" t="s">
        <v>1532</v>
      </c>
      <c r="S400" s="25">
        <v>45119</v>
      </c>
      <c r="T400" s="24">
        <v>5030098</v>
      </c>
      <c r="U400" s="24">
        <v>3217356107</v>
      </c>
      <c r="V400" s="24" t="e">
        <v>#N/A</v>
      </c>
      <c r="W400" s="24" t="s">
        <v>2860</v>
      </c>
      <c r="X400" s="24" t="s">
        <v>2861</v>
      </c>
      <c r="Y400" s="24" t="s">
        <v>2862</v>
      </c>
      <c r="Z400" s="24" t="s">
        <v>255</v>
      </c>
      <c r="AA400" s="24">
        <v>4626265</v>
      </c>
      <c r="AB400" s="24" t="s">
        <v>77</v>
      </c>
      <c r="AC400" s="24" t="s">
        <v>77</v>
      </c>
      <c r="AD400" s="24" t="s">
        <v>77</v>
      </c>
      <c r="AE400" s="26" t="s">
        <v>151</v>
      </c>
      <c r="AF400" s="26"/>
      <c r="AG400" s="26"/>
      <c r="AH400" s="27" t="s">
        <v>324</v>
      </c>
      <c r="AI400" s="27" t="s">
        <v>830</v>
      </c>
      <c r="AJ400" s="27" t="s">
        <v>830</v>
      </c>
      <c r="AK400" s="24" t="s">
        <v>121</v>
      </c>
      <c r="AL400" s="24" t="s">
        <v>90</v>
      </c>
      <c r="AM400" s="23">
        <v>42431</v>
      </c>
      <c r="AN400" s="28">
        <v>808585.47</v>
      </c>
      <c r="AO400" s="28">
        <f t="shared" si="6"/>
        <v>140606</v>
      </c>
      <c r="AP400" s="24"/>
      <c r="AQ400" s="24" t="s">
        <v>288</v>
      </c>
      <c r="AR400" s="24"/>
      <c r="AS400" s="24"/>
      <c r="AT400" s="24" t="e">
        <v>#N/A</v>
      </c>
      <c r="AU400" s="24" t="e">
        <v>#N/A</v>
      </c>
      <c r="AV400" s="24" t="e">
        <v>#N/A</v>
      </c>
      <c r="AW400" s="24"/>
      <c r="AX400" s="24"/>
      <c r="AY400" s="24"/>
      <c r="AZ400" s="24"/>
      <c r="BA400" s="24"/>
      <c r="BB400" s="24"/>
      <c r="BC400" s="24"/>
      <c r="BD400" s="24">
        <v>0</v>
      </c>
      <c r="BE400" s="24">
        <v>0</v>
      </c>
      <c r="BF400" s="23" t="s">
        <v>2863</v>
      </c>
      <c r="BG400" s="23" t="s">
        <v>2864</v>
      </c>
      <c r="BH400" s="23">
        <v>43364</v>
      </c>
      <c r="BI400" s="26" t="s">
        <v>143</v>
      </c>
      <c r="BJ400" s="26" t="s">
        <v>738</v>
      </c>
      <c r="BK400" s="29">
        <v>215927</v>
      </c>
      <c r="BL400" s="24" t="s">
        <v>129</v>
      </c>
      <c r="BM400" s="22" t="str">
        <f ca="1">+IF(Tabla1[[#This Row],[FECHA INGRESO]]&gt;=44986,IF((TODAY()-Tabla1[[#This Row],[FECHA INGRESO]])&gt;=50,"ALERTA","TODAVÍA FALTA"),"N/A")</f>
        <v>N/A</v>
      </c>
      <c r="BN400" s="7">
        <f>IFERROR((_xlfn.DAYS(Tabla1[[#This Row],[FECHA INGRESO]],Tabla1[[#This Row],[FECHA RETIRO]]))/30,"")</f>
        <v>-31.1</v>
      </c>
    </row>
    <row r="401" spans="1:66" ht="15" customHeight="1" x14ac:dyDescent="0.35">
      <c r="A401" s="31">
        <v>1019059299</v>
      </c>
      <c r="B401" s="22" t="s">
        <v>2865</v>
      </c>
      <c r="C401" s="23">
        <v>42432</v>
      </c>
      <c r="D401" s="23" t="s">
        <v>188</v>
      </c>
      <c r="E401" s="23" t="s">
        <v>110</v>
      </c>
      <c r="F401" s="23" t="s">
        <v>70</v>
      </c>
      <c r="G401" s="24"/>
      <c r="H401" s="24">
        <v>24060701123</v>
      </c>
      <c r="I401" s="24" t="s">
        <v>72</v>
      </c>
      <c r="J401" s="24">
        <f>DATEDIF(Tabla1[[#This Row],[FECHA DE NACIMIENTO]],Tabla1[[#This Row],[FECHA ACTUAL]],"Y")</f>
        <v>32</v>
      </c>
      <c r="K401" s="24" t="s">
        <v>73</v>
      </c>
      <c r="L401" s="24" t="s">
        <v>112</v>
      </c>
      <c r="M401" s="24" t="s">
        <v>77</v>
      </c>
      <c r="N401" s="24" t="s">
        <v>77</v>
      </c>
      <c r="O401" s="24">
        <v>2</v>
      </c>
      <c r="P401" s="24" t="s">
        <v>101</v>
      </c>
      <c r="Q401" s="23">
        <v>33345</v>
      </c>
      <c r="R401" s="24" t="s">
        <v>76</v>
      </c>
      <c r="S401" s="25">
        <v>45119</v>
      </c>
      <c r="T401" s="24">
        <v>3924195</v>
      </c>
      <c r="U401" s="24">
        <v>3186205810</v>
      </c>
      <c r="V401" s="24" t="e">
        <v>#N/A</v>
      </c>
      <c r="W401" s="24" t="s">
        <v>2866</v>
      </c>
      <c r="X401" s="24" t="s">
        <v>2867</v>
      </c>
      <c r="Y401" s="24" t="s">
        <v>2868</v>
      </c>
      <c r="Z401" s="24" t="s">
        <v>117</v>
      </c>
      <c r="AA401" s="24">
        <v>3057166790</v>
      </c>
      <c r="AB401" s="24" t="s">
        <v>77</v>
      </c>
      <c r="AC401" s="24" t="s">
        <v>77</v>
      </c>
      <c r="AD401" s="24" t="s">
        <v>77</v>
      </c>
      <c r="AE401" s="26" t="s">
        <v>183</v>
      </c>
      <c r="AF401" s="26"/>
      <c r="AG401" s="26"/>
      <c r="AH401" s="27" t="s">
        <v>163</v>
      </c>
      <c r="AI401" s="27" t="s">
        <v>185</v>
      </c>
      <c r="AJ401" s="27" t="s">
        <v>185</v>
      </c>
      <c r="AK401" s="24" t="s">
        <v>121</v>
      </c>
      <c r="AL401" s="24" t="s">
        <v>90</v>
      </c>
      <c r="AM401" s="23">
        <v>42432</v>
      </c>
      <c r="AN401" s="28">
        <v>1086750</v>
      </c>
      <c r="AO401" s="28">
        <f t="shared" si="6"/>
        <v>140606</v>
      </c>
      <c r="AP401" s="24" t="s">
        <v>2869</v>
      </c>
      <c r="AQ401" s="24" t="s">
        <v>1028</v>
      </c>
      <c r="AR401" s="24" t="s">
        <v>1579</v>
      </c>
      <c r="AS401" s="24"/>
      <c r="AT401" s="24" t="e">
        <v>#N/A</v>
      </c>
      <c r="AU401" s="24" t="e">
        <v>#N/A</v>
      </c>
      <c r="AV401" s="24" t="e">
        <v>#N/A</v>
      </c>
      <c r="AW401" s="24"/>
      <c r="AX401" s="24" t="s">
        <v>2870</v>
      </c>
      <c r="AY401" s="24" t="s">
        <v>2871</v>
      </c>
      <c r="AZ401" s="24"/>
      <c r="BA401" s="24"/>
      <c r="BB401" s="24"/>
      <c r="BC401" s="24"/>
      <c r="BD401" s="24">
        <v>0</v>
      </c>
      <c r="BE401" s="24">
        <v>0</v>
      </c>
      <c r="BF401" s="23"/>
      <c r="BG401" s="23"/>
      <c r="BH401" s="23">
        <v>42766</v>
      </c>
      <c r="BI401" s="26" t="s">
        <v>127</v>
      </c>
      <c r="BJ401" s="26" t="s">
        <v>337</v>
      </c>
      <c r="BK401" s="29">
        <v>0</v>
      </c>
      <c r="BL401" s="24" t="s">
        <v>129</v>
      </c>
      <c r="BM401" s="22" t="str">
        <f ca="1">+IF(Tabla1[[#This Row],[FECHA INGRESO]]&gt;=44986,IF((TODAY()-Tabla1[[#This Row],[FECHA INGRESO]])&gt;=50,"ALERTA","TODAVÍA FALTA"),"N/A")</f>
        <v>N/A</v>
      </c>
      <c r="BN401" s="7">
        <f>IFERROR((_xlfn.DAYS(Tabla1[[#This Row],[FECHA INGRESO]],Tabla1[[#This Row],[FECHA RETIRO]]))/30,"")</f>
        <v>-11.133333333333333</v>
      </c>
    </row>
    <row r="402" spans="1:66" ht="15" customHeight="1" x14ac:dyDescent="0.35">
      <c r="A402" s="31">
        <v>1088251821</v>
      </c>
      <c r="B402" s="22" t="s">
        <v>2872</v>
      </c>
      <c r="C402" s="23">
        <v>42432</v>
      </c>
      <c r="D402" s="23" t="s">
        <v>131</v>
      </c>
      <c r="E402" s="24" t="s">
        <v>94</v>
      </c>
      <c r="F402" s="23" t="s">
        <v>70</v>
      </c>
      <c r="G402" s="24"/>
      <c r="H402" s="24">
        <v>24060684071</v>
      </c>
      <c r="I402" s="24" t="s">
        <v>95</v>
      </c>
      <c r="J402" s="24">
        <f>DATEDIF(Tabla1[[#This Row],[FECHA DE NACIMIENTO]],Tabla1[[#This Row],[FECHA ACTUAL]],"Y")</f>
        <v>35</v>
      </c>
      <c r="K402" s="24" t="s">
        <v>73</v>
      </c>
      <c r="L402" s="24" t="s">
        <v>234</v>
      </c>
      <c r="M402" s="24">
        <v>2</v>
      </c>
      <c r="N402" s="24">
        <v>2</v>
      </c>
      <c r="O402" s="24">
        <v>3</v>
      </c>
      <c r="P402" s="24" t="s">
        <v>101</v>
      </c>
      <c r="Q402" s="23">
        <v>31977</v>
      </c>
      <c r="R402" s="24" t="s">
        <v>785</v>
      </c>
      <c r="S402" s="25">
        <v>45119</v>
      </c>
      <c r="T402" s="24">
        <v>3403600</v>
      </c>
      <c r="U402" s="24">
        <v>3106340152</v>
      </c>
      <c r="V402" s="24" t="e">
        <v>#N/A</v>
      </c>
      <c r="W402" s="24" t="s">
        <v>2873</v>
      </c>
      <c r="X402" s="24" t="s">
        <v>2874</v>
      </c>
      <c r="Y402" s="24" t="s">
        <v>2875</v>
      </c>
      <c r="Z402" s="24" t="s">
        <v>117</v>
      </c>
      <c r="AA402" s="24">
        <v>3403600</v>
      </c>
      <c r="AB402" s="24" t="s">
        <v>77</v>
      </c>
      <c r="AC402" s="24" t="s">
        <v>77</v>
      </c>
      <c r="AD402" s="24" t="s">
        <v>77</v>
      </c>
      <c r="AE402" s="26" t="s">
        <v>151</v>
      </c>
      <c r="AF402" s="26"/>
      <c r="AG402" s="26"/>
      <c r="AH402" s="27" t="s">
        <v>2050</v>
      </c>
      <c r="AI402" s="27" t="s">
        <v>2493</v>
      </c>
      <c r="AJ402" s="27" t="s">
        <v>2493</v>
      </c>
      <c r="AK402" s="24" t="s">
        <v>121</v>
      </c>
      <c r="AL402" s="24"/>
      <c r="AM402" s="23">
        <v>42432</v>
      </c>
      <c r="AN402" s="28">
        <v>724500</v>
      </c>
      <c r="AO402" s="28">
        <f t="shared" si="6"/>
        <v>140606</v>
      </c>
      <c r="AP402" s="24"/>
      <c r="AQ402" s="24"/>
      <c r="AR402" s="24"/>
      <c r="AS402" s="24"/>
      <c r="AT402" s="24" t="e">
        <v>#N/A</v>
      </c>
      <c r="AU402" s="24" t="e">
        <v>#N/A</v>
      </c>
      <c r="AV402" s="24" t="e">
        <v>#N/A</v>
      </c>
      <c r="AW402" s="24"/>
      <c r="AX402" s="24"/>
      <c r="AY402" s="24"/>
      <c r="AZ402" s="24"/>
      <c r="BA402" s="24"/>
      <c r="BB402" s="24"/>
      <c r="BC402" s="24"/>
      <c r="BD402" s="24">
        <v>0</v>
      </c>
      <c r="BE402" s="24">
        <v>0</v>
      </c>
      <c r="BF402" s="23"/>
      <c r="BG402" s="23"/>
      <c r="BH402" s="23">
        <v>42492</v>
      </c>
      <c r="BI402" s="26"/>
      <c r="BJ402" s="26"/>
      <c r="BK402" s="29">
        <v>0</v>
      </c>
      <c r="BL402" s="24" t="s">
        <v>129</v>
      </c>
      <c r="BM402" s="22" t="str">
        <f ca="1">+IF(Tabla1[[#This Row],[FECHA INGRESO]]&gt;=44986,IF((TODAY()-Tabla1[[#This Row],[FECHA INGRESO]])&gt;=50,"ALERTA","TODAVÍA FALTA"),"N/A")</f>
        <v>N/A</v>
      </c>
      <c r="BN402" s="7">
        <f>IFERROR((_xlfn.DAYS(Tabla1[[#This Row],[FECHA INGRESO]],Tabla1[[#This Row],[FECHA RETIRO]]))/30,"")</f>
        <v>-2</v>
      </c>
    </row>
    <row r="403" spans="1:66" ht="15" customHeight="1" x14ac:dyDescent="0.35">
      <c r="A403" s="31">
        <v>1088323284</v>
      </c>
      <c r="B403" s="22" t="s">
        <v>2876</v>
      </c>
      <c r="C403" s="23">
        <v>42432</v>
      </c>
      <c r="D403" s="23" t="s">
        <v>1311</v>
      </c>
      <c r="E403" s="24" t="s">
        <v>94</v>
      </c>
      <c r="F403" s="23" t="s">
        <v>70</v>
      </c>
      <c r="G403" s="24"/>
      <c r="H403" s="24">
        <v>24060678331</v>
      </c>
      <c r="I403" s="24" t="s">
        <v>95</v>
      </c>
      <c r="J403" s="24">
        <f>DATEDIF(Tabla1[[#This Row],[FECHA DE NACIMIENTO]],Tabla1[[#This Row],[FECHA ACTUAL]],"Y")</f>
        <v>28</v>
      </c>
      <c r="K403" s="24" t="s">
        <v>96</v>
      </c>
      <c r="L403" s="24" t="s">
        <v>112</v>
      </c>
      <c r="M403" s="24" t="s">
        <v>77</v>
      </c>
      <c r="N403" s="24" t="s">
        <v>77</v>
      </c>
      <c r="O403" s="24">
        <v>2</v>
      </c>
      <c r="P403" s="24" t="s">
        <v>101</v>
      </c>
      <c r="Q403" s="23">
        <v>34683</v>
      </c>
      <c r="R403" s="24" t="s">
        <v>785</v>
      </c>
      <c r="S403" s="25">
        <v>45119</v>
      </c>
      <c r="T403" s="24">
        <v>3207634</v>
      </c>
      <c r="U403" s="24">
        <v>3218868374</v>
      </c>
      <c r="V403" s="24" t="e">
        <v>#N/A</v>
      </c>
      <c r="W403" s="24" t="s">
        <v>2877</v>
      </c>
      <c r="X403" s="24" t="s">
        <v>2878</v>
      </c>
      <c r="Y403" s="24" t="s">
        <v>2879</v>
      </c>
      <c r="Z403" s="24" t="s">
        <v>285</v>
      </c>
      <c r="AA403" s="24">
        <v>3105479982</v>
      </c>
      <c r="AB403" s="24" t="s">
        <v>77</v>
      </c>
      <c r="AC403" s="24" t="s">
        <v>77</v>
      </c>
      <c r="AD403" s="24" t="s">
        <v>77</v>
      </c>
      <c r="AE403" s="26" t="s">
        <v>183</v>
      </c>
      <c r="AF403" s="26"/>
      <c r="AG403" s="26"/>
      <c r="AH403" s="27" t="s">
        <v>184</v>
      </c>
      <c r="AI403" s="27" t="s">
        <v>1503</v>
      </c>
      <c r="AJ403" s="27" t="s">
        <v>120</v>
      </c>
      <c r="AK403" s="24" t="s">
        <v>121</v>
      </c>
      <c r="AL403" s="24" t="s">
        <v>90</v>
      </c>
      <c r="AM403" s="23">
        <v>42432</v>
      </c>
      <c r="AN403" s="28">
        <v>808585.47</v>
      </c>
      <c r="AO403" s="28">
        <f t="shared" si="6"/>
        <v>140606</v>
      </c>
      <c r="AP403" s="24"/>
      <c r="AQ403" s="24" t="s">
        <v>1005</v>
      </c>
      <c r="AR403" s="24" t="s">
        <v>139</v>
      </c>
      <c r="AS403" s="24"/>
      <c r="AT403" s="24" t="e">
        <v>#N/A</v>
      </c>
      <c r="AU403" s="24" t="e">
        <v>#N/A</v>
      </c>
      <c r="AV403" s="24" t="e">
        <v>#N/A</v>
      </c>
      <c r="AW403" s="24"/>
      <c r="AX403" s="24"/>
      <c r="AY403" s="24"/>
      <c r="AZ403" s="24"/>
      <c r="BA403" s="24"/>
      <c r="BB403" s="24"/>
      <c r="BC403" s="24"/>
      <c r="BD403" s="24">
        <v>0</v>
      </c>
      <c r="BE403" s="24">
        <v>0</v>
      </c>
      <c r="BF403" s="23">
        <v>42810</v>
      </c>
      <c r="BG403" s="23">
        <v>42829</v>
      </c>
      <c r="BH403" s="23">
        <v>43171</v>
      </c>
      <c r="BI403" s="26" t="s">
        <v>143</v>
      </c>
      <c r="BJ403" s="26" t="s">
        <v>199</v>
      </c>
      <c r="BK403" s="29">
        <v>400387</v>
      </c>
      <c r="BL403" s="24" t="s">
        <v>129</v>
      </c>
      <c r="BM403" s="22" t="str">
        <f ca="1">+IF(Tabla1[[#This Row],[FECHA INGRESO]]&gt;=44986,IF((TODAY()-Tabla1[[#This Row],[FECHA INGRESO]])&gt;=50,"ALERTA","TODAVÍA FALTA"),"N/A")</f>
        <v>N/A</v>
      </c>
      <c r="BN403" s="7">
        <f>IFERROR((_xlfn.DAYS(Tabla1[[#This Row],[FECHA INGRESO]],Tabla1[[#This Row],[FECHA RETIRO]]))/30,"")</f>
        <v>-24.633333333333333</v>
      </c>
    </row>
    <row r="404" spans="1:66" ht="15" customHeight="1" x14ac:dyDescent="0.35">
      <c r="A404" s="31">
        <v>1037590928</v>
      </c>
      <c r="B404" s="22" t="s">
        <v>2880</v>
      </c>
      <c r="C404" s="23">
        <v>42432</v>
      </c>
      <c r="D404" s="23" t="s">
        <v>582</v>
      </c>
      <c r="E404" s="24" t="s">
        <v>94</v>
      </c>
      <c r="F404" s="23" t="s">
        <v>70</v>
      </c>
      <c r="G404" s="24"/>
      <c r="H404" s="24">
        <v>24060699934</v>
      </c>
      <c r="I404" s="24" t="s">
        <v>72</v>
      </c>
      <c r="J404" s="24">
        <f>DATEDIF(Tabla1[[#This Row],[FECHA DE NACIMIENTO]],Tabla1[[#This Row],[FECHA ACTUAL]],"Y")</f>
        <v>34</v>
      </c>
      <c r="K404" s="24" t="s">
        <v>96</v>
      </c>
      <c r="L404" s="24" t="s">
        <v>234</v>
      </c>
      <c r="M404" s="24">
        <v>1</v>
      </c>
      <c r="N404" s="24">
        <v>2</v>
      </c>
      <c r="O404" s="24">
        <v>2</v>
      </c>
      <c r="P404" s="24" t="s">
        <v>101</v>
      </c>
      <c r="Q404" s="23">
        <v>32339</v>
      </c>
      <c r="R404" s="24" t="s">
        <v>1526</v>
      </c>
      <c r="S404" s="25">
        <v>45119</v>
      </c>
      <c r="T404" s="24">
        <v>2702268</v>
      </c>
      <c r="U404" s="24">
        <v>3136477569</v>
      </c>
      <c r="V404" s="24" t="e">
        <v>#N/A</v>
      </c>
      <c r="W404" s="24" t="s">
        <v>2881</v>
      </c>
      <c r="X404" s="24" t="s">
        <v>2882</v>
      </c>
      <c r="Y404" s="24" t="s">
        <v>2883</v>
      </c>
      <c r="Z404" s="24" t="s">
        <v>567</v>
      </c>
      <c r="AA404" s="24">
        <v>3360182</v>
      </c>
      <c r="AB404" s="24" t="s">
        <v>77</v>
      </c>
      <c r="AC404" s="24" t="s">
        <v>77</v>
      </c>
      <c r="AD404" s="24" t="s">
        <v>77</v>
      </c>
      <c r="AE404" s="26" t="s">
        <v>151</v>
      </c>
      <c r="AF404" s="26"/>
      <c r="AG404" s="26"/>
      <c r="AH404" s="27" t="s">
        <v>184</v>
      </c>
      <c r="AI404" s="27" t="s">
        <v>1026</v>
      </c>
      <c r="AJ404" s="27" t="s">
        <v>1027</v>
      </c>
      <c r="AK404" s="24" t="s">
        <v>121</v>
      </c>
      <c r="AL404" s="24" t="s">
        <v>90</v>
      </c>
      <c r="AM404" s="23">
        <v>42432</v>
      </c>
      <c r="AN404" s="28">
        <v>808585.47</v>
      </c>
      <c r="AO404" s="28">
        <f t="shared" si="6"/>
        <v>140606</v>
      </c>
      <c r="AP404" s="24">
        <v>42909</v>
      </c>
      <c r="AQ404" s="24">
        <v>5</v>
      </c>
      <c r="AR404" s="24" t="s">
        <v>507</v>
      </c>
      <c r="AS404" s="24">
        <v>3.82</v>
      </c>
      <c r="AT404" s="24" t="e">
        <v>#N/A</v>
      </c>
      <c r="AU404" s="24" t="e">
        <v>#N/A</v>
      </c>
      <c r="AV404" s="24" t="e">
        <v>#N/A</v>
      </c>
      <c r="AW404" s="24"/>
      <c r="AX404" s="24"/>
      <c r="AY404" s="24"/>
      <c r="AZ404" s="24"/>
      <c r="BA404" s="24"/>
      <c r="BB404" s="24"/>
      <c r="BC404" s="24"/>
      <c r="BD404" s="24">
        <v>0</v>
      </c>
      <c r="BE404" s="24">
        <v>0</v>
      </c>
      <c r="BF404" s="23" t="s">
        <v>2884</v>
      </c>
      <c r="BG404" s="23" t="s">
        <v>2885</v>
      </c>
      <c r="BH404" s="23">
        <v>43192</v>
      </c>
      <c r="BI404" s="26" t="s">
        <v>127</v>
      </c>
      <c r="BJ404" s="26" t="s">
        <v>2423</v>
      </c>
      <c r="BK404" s="29">
        <v>31467</v>
      </c>
      <c r="BL404" s="24" t="s">
        <v>129</v>
      </c>
      <c r="BM404" s="22" t="str">
        <f ca="1">+IF(Tabla1[[#This Row],[FECHA INGRESO]]&gt;=44986,IF((TODAY()-Tabla1[[#This Row],[FECHA INGRESO]])&gt;=50,"ALERTA","TODAVÍA FALTA"),"N/A")</f>
        <v>N/A</v>
      </c>
      <c r="BN404" s="7">
        <f>IFERROR((_xlfn.DAYS(Tabla1[[#This Row],[FECHA INGRESO]],Tabla1[[#This Row],[FECHA RETIRO]]))/30,"")</f>
        <v>-25.333333333333332</v>
      </c>
    </row>
    <row r="405" spans="1:66" ht="15" customHeight="1" x14ac:dyDescent="0.35">
      <c r="A405" s="31">
        <v>1037633744</v>
      </c>
      <c r="B405" s="22" t="s">
        <v>2886</v>
      </c>
      <c r="C405" s="23">
        <v>42436</v>
      </c>
      <c r="D405" s="23" t="s">
        <v>582</v>
      </c>
      <c r="E405" s="24" t="s">
        <v>94</v>
      </c>
      <c r="F405" s="23" t="s">
        <v>70</v>
      </c>
      <c r="G405" s="24"/>
      <c r="H405" s="24">
        <v>24060790642</v>
      </c>
      <c r="I405" s="24" t="s">
        <v>95</v>
      </c>
      <c r="J405" s="24">
        <f>DATEDIF(Tabla1[[#This Row],[FECHA DE NACIMIENTO]],Tabla1[[#This Row],[FECHA ACTUAL]],"Y")</f>
        <v>29</v>
      </c>
      <c r="K405" s="24" t="s">
        <v>96</v>
      </c>
      <c r="L405" s="24" t="s">
        <v>112</v>
      </c>
      <c r="M405" s="24" t="s">
        <v>77</v>
      </c>
      <c r="N405" s="24" t="s">
        <v>77</v>
      </c>
      <c r="O405" s="24">
        <v>2</v>
      </c>
      <c r="P405" s="24" t="s">
        <v>101</v>
      </c>
      <c r="Q405" s="23">
        <v>34445</v>
      </c>
      <c r="R405" s="24" t="s">
        <v>1526</v>
      </c>
      <c r="S405" s="25">
        <v>45119</v>
      </c>
      <c r="T405" s="24">
        <v>4193181</v>
      </c>
      <c r="U405" s="24">
        <v>3194716702</v>
      </c>
      <c r="V405" s="24"/>
      <c r="W405" s="24" t="s">
        <v>2887</v>
      </c>
      <c r="X405" s="24" t="s">
        <v>2068</v>
      </c>
      <c r="Y405" s="24" t="s">
        <v>2888</v>
      </c>
      <c r="Z405" s="24" t="s">
        <v>255</v>
      </c>
      <c r="AA405" s="24">
        <v>3324388</v>
      </c>
      <c r="AB405" s="24" t="s">
        <v>77</v>
      </c>
      <c r="AC405" s="24" t="s">
        <v>77</v>
      </c>
      <c r="AD405" s="24" t="s">
        <v>77</v>
      </c>
      <c r="AE405" s="26" t="s">
        <v>183</v>
      </c>
      <c r="AF405" s="26"/>
      <c r="AG405" s="26"/>
      <c r="AH405" s="27" t="s">
        <v>184</v>
      </c>
      <c r="AI405" s="27" t="s">
        <v>515</v>
      </c>
      <c r="AJ405" s="27" t="s">
        <v>515</v>
      </c>
      <c r="AK405" s="24" t="s">
        <v>121</v>
      </c>
      <c r="AL405" s="24" t="s">
        <v>90</v>
      </c>
      <c r="AM405" s="23">
        <v>42436</v>
      </c>
      <c r="AN405" s="28">
        <v>776250</v>
      </c>
      <c r="AO405" s="28">
        <f t="shared" si="6"/>
        <v>140606</v>
      </c>
      <c r="AP405" s="24"/>
      <c r="AQ405" s="24" t="s">
        <v>700</v>
      </c>
      <c r="AR405" s="24" t="s">
        <v>139</v>
      </c>
      <c r="AS405" s="24"/>
      <c r="AT405" s="24" t="e">
        <v>#N/A</v>
      </c>
      <c r="AU405" s="24" t="e">
        <v>#N/A</v>
      </c>
      <c r="AV405" s="24" t="e">
        <v>#N/A</v>
      </c>
      <c r="AW405" s="24"/>
      <c r="AX405" s="24"/>
      <c r="AY405" s="24"/>
      <c r="AZ405" s="24"/>
      <c r="BA405" s="24"/>
      <c r="BB405" s="24"/>
      <c r="BC405" s="24"/>
      <c r="BD405" s="24">
        <v>0</v>
      </c>
      <c r="BE405" s="24">
        <v>0</v>
      </c>
      <c r="BF405" s="23">
        <v>42810</v>
      </c>
      <c r="BG405" s="23">
        <v>42829</v>
      </c>
      <c r="BH405" s="23">
        <v>42975</v>
      </c>
      <c r="BI405" s="26" t="s">
        <v>127</v>
      </c>
      <c r="BJ405" s="26" t="s">
        <v>273</v>
      </c>
      <c r="BK405" s="29">
        <v>0</v>
      </c>
      <c r="BL405" s="24" t="s">
        <v>129</v>
      </c>
      <c r="BM405" s="22" t="str">
        <f ca="1">+IF(Tabla1[[#This Row],[FECHA INGRESO]]&gt;=44986,IF((TODAY()-Tabla1[[#This Row],[FECHA INGRESO]])&gt;=50,"ALERTA","TODAVÍA FALTA"),"N/A")</f>
        <v>N/A</v>
      </c>
      <c r="BN405" s="7">
        <f>IFERROR((_xlfn.DAYS(Tabla1[[#This Row],[FECHA INGRESO]],Tabla1[[#This Row],[FECHA RETIRO]]))/30,"")</f>
        <v>-17.966666666666665</v>
      </c>
    </row>
    <row r="406" spans="1:66" ht="15" customHeight="1" x14ac:dyDescent="0.35">
      <c r="A406" s="31">
        <v>1128384313</v>
      </c>
      <c r="B406" s="22" t="s">
        <v>2889</v>
      </c>
      <c r="C406" s="23">
        <v>42436</v>
      </c>
      <c r="D406" s="23" t="s">
        <v>582</v>
      </c>
      <c r="E406" s="24" t="s">
        <v>94</v>
      </c>
      <c r="F406" s="23" t="s">
        <v>70</v>
      </c>
      <c r="G406" s="24"/>
      <c r="H406" s="24">
        <v>24060799308</v>
      </c>
      <c r="I406" s="24" t="s">
        <v>95</v>
      </c>
      <c r="J406" s="24">
        <f>DATEDIF(Tabla1[[#This Row],[FECHA DE NACIMIENTO]],Tabla1[[#This Row],[FECHA ACTUAL]],"Y")</f>
        <v>36</v>
      </c>
      <c r="K406" s="24" t="s">
        <v>73</v>
      </c>
      <c r="L406" s="24" t="s">
        <v>112</v>
      </c>
      <c r="M406" s="24">
        <v>1</v>
      </c>
      <c r="N406" s="24">
        <v>1</v>
      </c>
      <c r="O406" s="24">
        <v>3</v>
      </c>
      <c r="P406" s="24" t="s">
        <v>101</v>
      </c>
      <c r="Q406" s="23">
        <v>31736</v>
      </c>
      <c r="R406" s="24" t="s">
        <v>830</v>
      </c>
      <c r="S406" s="25">
        <v>45119</v>
      </c>
      <c r="T406" s="24">
        <v>2582789</v>
      </c>
      <c r="U406" s="24">
        <v>3024377371</v>
      </c>
      <c r="V406" s="24" t="s">
        <v>2890</v>
      </c>
      <c r="W406" s="24" t="s">
        <v>2891</v>
      </c>
      <c r="X406" s="24" t="s">
        <v>2892</v>
      </c>
      <c r="Y406" s="24" t="s">
        <v>2893</v>
      </c>
      <c r="Z406" s="24" t="s">
        <v>117</v>
      </c>
      <c r="AA406" s="24">
        <v>3008618092</v>
      </c>
      <c r="AB406" s="24" t="s">
        <v>77</v>
      </c>
      <c r="AC406" s="24" t="s">
        <v>77</v>
      </c>
      <c r="AD406" s="24" t="s">
        <v>77</v>
      </c>
      <c r="AE406" s="26" t="s">
        <v>183</v>
      </c>
      <c r="AF406" s="26"/>
      <c r="AG406" s="26"/>
      <c r="AH406" s="27" t="s">
        <v>184</v>
      </c>
      <c r="AI406" s="27" t="s">
        <v>1026</v>
      </c>
      <c r="AJ406" s="27" t="s">
        <v>1027</v>
      </c>
      <c r="AK406" s="24" t="s">
        <v>121</v>
      </c>
      <c r="AL406" s="24" t="s">
        <v>90</v>
      </c>
      <c r="AM406" s="23">
        <v>42436</v>
      </c>
      <c r="AN406" s="28">
        <v>776250</v>
      </c>
      <c r="AO406" s="28">
        <f t="shared" si="6"/>
        <v>140606</v>
      </c>
      <c r="AP406" s="24"/>
      <c r="AQ406" s="24" t="s">
        <v>1028</v>
      </c>
      <c r="AR406" s="24"/>
      <c r="AS406" s="24"/>
      <c r="AT406" s="24" t="e">
        <v>#N/A</v>
      </c>
      <c r="AU406" s="24" t="e">
        <v>#N/A</v>
      </c>
      <c r="AV406" s="24" t="e">
        <v>#N/A</v>
      </c>
      <c r="AW406" s="24"/>
      <c r="AX406" s="24"/>
      <c r="AY406" s="24"/>
      <c r="AZ406" s="24"/>
      <c r="BA406" s="24"/>
      <c r="BB406" s="24"/>
      <c r="BC406" s="24"/>
      <c r="BD406" s="24">
        <v>0</v>
      </c>
      <c r="BE406" s="24">
        <v>0</v>
      </c>
      <c r="BF406" s="23">
        <v>42826</v>
      </c>
      <c r="BG406" s="23">
        <v>42846</v>
      </c>
      <c r="BH406" s="23">
        <v>42845</v>
      </c>
      <c r="BI406" s="26" t="s">
        <v>127</v>
      </c>
      <c r="BJ406" s="26" t="s">
        <v>273</v>
      </c>
      <c r="BK406" s="29">
        <v>0</v>
      </c>
      <c r="BL406" s="24" t="s">
        <v>129</v>
      </c>
      <c r="BM406" s="22" t="str">
        <f ca="1">+IF(Tabla1[[#This Row],[FECHA INGRESO]]&gt;=44986,IF((TODAY()-Tabla1[[#This Row],[FECHA INGRESO]])&gt;=50,"ALERTA","TODAVÍA FALTA"),"N/A")</f>
        <v>N/A</v>
      </c>
      <c r="BN406" s="7">
        <f>IFERROR((_xlfn.DAYS(Tabla1[[#This Row],[FECHA INGRESO]],Tabla1[[#This Row],[FECHA RETIRO]]))/30,"")</f>
        <v>-13.633333333333333</v>
      </c>
    </row>
    <row r="407" spans="1:66" ht="15" customHeight="1" x14ac:dyDescent="0.35">
      <c r="A407" s="31">
        <v>42685886</v>
      </c>
      <c r="B407" s="22" t="s">
        <v>2894</v>
      </c>
      <c r="C407" s="23">
        <v>42436</v>
      </c>
      <c r="D407" s="23" t="s">
        <v>870</v>
      </c>
      <c r="E407" s="23" t="s">
        <v>111</v>
      </c>
      <c r="F407" s="23" t="s">
        <v>70</v>
      </c>
      <c r="G407" s="24"/>
      <c r="H407" s="24">
        <v>24060799151</v>
      </c>
      <c r="I407" s="24" t="s">
        <v>95</v>
      </c>
      <c r="J407" s="24">
        <f>DATEDIF(Tabla1[[#This Row],[FECHA DE NACIMIENTO]],Tabla1[[#This Row],[FECHA ACTUAL]],"Y")</f>
        <v>52</v>
      </c>
      <c r="K407" s="24" t="s">
        <v>73</v>
      </c>
      <c r="L407" s="24" t="s">
        <v>112</v>
      </c>
      <c r="M407" s="24" t="s">
        <v>77</v>
      </c>
      <c r="N407" s="24" t="s">
        <v>77</v>
      </c>
      <c r="O407" s="24">
        <v>3</v>
      </c>
      <c r="P407" s="24" t="s">
        <v>101</v>
      </c>
      <c r="Q407" s="23">
        <v>25867</v>
      </c>
      <c r="R407" s="24" t="s">
        <v>2827</v>
      </c>
      <c r="S407" s="25">
        <v>45119</v>
      </c>
      <c r="T407" s="24" t="s">
        <v>77</v>
      </c>
      <c r="U407" s="24">
        <v>3147506298</v>
      </c>
      <c r="V407" s="24" t="s">
        <v>2895</v>
      </c>
      <c r="W407" s="24" t="s">
        <v>2896</v>
      </c>
      <c r="X407" s="24" t="s">
        <v>2892</v>
      </c>
      <c r="Y407" s="24" t="s">
        <v>2897</v>
      </c>
      <c r="Z407" s="24" t="s">
        <v>162</v>
      </c>
      <c r="AA407" s="24" t="s">
        <v>2898</v>
      </c>
      <c r="AB407" s="24" t="s">
        <v>77</v>
      </c>
      <c r="AC407" s="24" t="s">
        <v>77</v>
      </c>
      <c r="AD407" s="24" t="s">
        <v>77</v>
      </c>
      <c r="AE407" s="26" t="s">
        <v>102</v>
      </c>
      <c r="AF407" s="26"/>
      <c r="AG407" s="26"/>
      <c r="AH407" s="27" t="s">
        <v>184</v>
      </c>
      <c r="AI407" s="27" t="s">
        <v>1026</v>
      </c>
      <c r="AJ407" s="27" t="s">
        <v>1027</v>
      </c>
      <c r="AK407" s="24" t="s">
        <v>121</v>
      </c>
      <c r="AL407" s="24"/>
      <c r="AM407" s="23">
        <v>42436</v>
      </c>
      <c r="AN407" s="28">
        <v>724500</v>
      </c>
      <c r="AO407" s="28">
        <f t="shared" si="6"/>
        <v>140606</v>
      </c>
      <c r="AP407" s="24"/>
      <c r="AQ407" s="24"/>
      <c r="AR407" s="24"/>
      <c r="AS407" s="24"/>
      <c r="AT407" s="24" t="e">
        <v>#N/A</v>
      </c>
      <c r="AU407" s="24" t="e">
        <v>#N/A</v>
      </c>
      <c r="AV407" s="24" t="e">
        <v>#N/A</v>
      </c>
      <c r="AW407" s="24"/>
      <c r="AX407" s="24"/>
      <c r="AY407" s="24"/>
      <c r="AZ407" s="24"/>
      <c r="BA407" s="24"/>
      <c r="BB407" s="24"/>
      <c r="BC407" s="24"/>
      <c r="BD407" s="24">
        <v>0</v>
      </c>
      <c r="BE407" s="24">
        <v>0</v>
      </c>
      <c r="BF407" s="23"/>
      <c r="BG407" s="23"/>
      <c r="BH407" s="23">
        <v>42686</v>
      </c>
      <c r="BI407" s="26" t="s">
        <v>127</v>
      </c>
      <c r="BJ407" s="26" t="s">
        <v>273</v>
      </c>
      <c r="BK407" s="29">
        <v>0</v>
      </c>
      <c r="BL407" s="24" t="s">
        <v>129</v>
      </c>
      <c r="BM407" s="22" t="str">
        <f ca="1">+IF(Tabla1[[#This Row],[FECHA INGRESO]]&gt;=44986,IF((TODAY()-Tabla1[[#This Row],[FECHA INGRESO]])&gt;=50,"ALERTA","TODAVÍA FALTA"),"N/A")</f>
        <v>N/A</v>
      </c>
      <c r="BN407" s="7">
        <f>IFERROR((_xlfn.DAYS(Tabla1[[#This Row],[FECHA INGRESO]],Tabla1[[#This Row],[FECHA RETIRO]]))/30,"")</f>
        <v>-8.3333333333333339</v>
      </c>
    </row>
    <row r="408" spans="1:66" ht="15" customHeight="1" x14ac:dyDescent="0.35">
      <c r="A408" s="31">
        <v>1031158370</v>
      </c>
      <c r="B408" s="22" t="s">
        <v>2899</v>
      </c>
      <c r="C408" s="23">
        <v>42436</v>
      </c>
      <c r="D408" s="23" t="s">
        <v>131</v>
      </c>
      <c r="E408" s="23" t="s">
        <v>111</v>
      </c>
      <c r="F408" s="23" t="s">
        <v>70</v>
      </c>
      <c r="G408" s="24"/>
      <c r="H408" s="24">
        <v>24060768380</v>
      </c>
      <c r="I408" s="24" t="s">
        <v>95</v>
      </c>
      <c r="J408" s="24">
        <f>DATEDIF(Tabla1[[#This Row],[FECHA DE NACIMIENTO]],Tabla1[[#This Row],[FECHA ACTUAL]],"Y")</f>
        <v>28</v>
      </c>
      <c r="K408" s="24" t="s">
        <v>73</v>
      </c>
      <c r="L408" s="24" t="s">
        <v>112</v>
      </c>
      <c r="M408" s="24" t="s">
        <v>77</v>
      </c>
      <c r="N408" s="24" t="s">
        <v>77</v>
      </c>
      <c r="O408" s="24">
        <v>3</v>
      </c>
      <c r="P408" s="24" t="s">
        <v>101</v>
      </c>
      <c r="Q408" s="23">
        <v>34757</v>
      </c>
      <c r="R408" s="24" t="s">
        <v>76</v>
      </c>
      <c r="S408" s="25">
        <v>45119</v>
      </c>
      <c r="T408" s="24">
        <v>2057321</v>
      </c>
      <c r="U408" s="24">
        <v>3104854688</v>
      </c>
      <c r="V408" s="24" t="e">
        <v>#N/A</v>
      </c>
      <c r="W408" s="24" t="s">
        <v>2900</v>
      </c>
      <c r="X408" s="24" t="s">
        <v>2901</v>
      </c>
      <c r="Y408" s="24" t="s">
        <v>2902</v>
      </c>
      <c r="Z408" s="24" t="s">
        <v>117</v>
      </c>
      <c r="AA408" s="24">
        <v>3104827191</v>
      </c>
      <c r="AB408" s="24" t="s">
        <v>77</v>
      </c>
      <c r="AC408" s="24" t="s">
        <v>77</v>
      </c>
      <c r="AD408" s="24" t="s">
        <v>77</v>
      </c>
      <c r="AE408" s="26" t="s">
        <v>183</v>
      </c>
      <c r="AF408" s="26"/>
      <c r="AG408" s="26"/>
      <c r="AH408" s="27" t="s">
        <v>184</v>
      </c>
      <c r="AI408" s="27" t="s">
        <v>164</v>
      </c>
      <c r="AJ408" s="27" t="s">
        <v>164</v>
      </c>
      <c r="AK408" s="24" t="s">
        <v>121</v>
      </c>
      <c r="AL408" s="24"/>
      <c r="AM408" s="23">
        <v>42436</v>
      </c>
      <c r="AN408" s="28">
        <v>724500</v>
      </c>
      <c r="AO408" s="28">
        <f t="shared" si="6"/>
        <v>140606</v>
      </c>
      <c r="AP408" s="24"/>
      <c r="AQ408" s="24"/>
      <c r="AR408" s="24"/>
      <c r="AS408" s="24"/>
      <c r="AT408" s="24" t="e">
        <v>#N/A</v>
      </c>
      <c r="AU408" s="24" t="e">
        <v>#N/A</v>
      </c>
      <c r="AV408" s="24" t="e">
        <v>#N/A</v>
      </c>
      <c r="AW408" s="24"/>
      <c r="AX408" s="24"/>
      <c r="AY408" s="24"/>
      <c r="AZ408" s="24"/>
      <c r="BA408" s="24"/>
      <c r="BB408" s="24"/>
      <c r="BC408" s="24"/>
      <c r="BD408" s="24">
        <v>0</v>
      </c>
      <c r="BE408" s="24">
        <v>0</v>
      </c>
      <c r="BF408" s="23"/>
      <c r="BG408" s="23"/>
      <c r="BH408" s="23">
        <v>42562</v>
      </c>
      <c r="BI408" s="26"/>
      <c r="BJ408" s="26"/>
      <c r="BK408" s="29">
        <v>0</v>
      </c>
      <c r="BL408" s="24" t="s">
        <v>129</v>
      </c>
      <c r="BM408" s="22" t="str">
        <f ca="1">+IF(Tabla1[[#This Row],[FECHA INGRESO]]&gt;=44986,IF((TODAY()-Tabla1[[#This Row],[FECHA INGRESO]])&gt;=50,"ALERTA","TODAVÍA FALTA"),"N/A")</f>
        <v>N/A</v>
      </c>
      <c r="BN408" s="7">
        <f>IFERROR((_xlfn.DAYS(Tabla1[[#This Row],[FECHA INGRESO]],Tabla1[[#This Row],[FECHA RETIRO]]))/30,"")</f>
        <v>-4.2</v>
      </c>
    </row>
    <row r="409" spans="1:66" ht="15" customHeight="1" x14ac:dyDescent="0.35">
      <c r="A409" s="31">
        <v>1035422232</v>
      </c>
      <c r="B409" s="22" t="s">
        <v>2903</v>
      </c>
      <c r="C409" s="23">
        <v>42436</v>
      </c>
      <c r="D409" s="23" t="s">
        <v>582</v>
      </c>
      <c r="E409" s="23" t="s">
        <v>111</v>
      </c>
      <c r="F409" s="23" t="s">
        <v>70</v>
      </c>
      <c r="G409" s="24"/>
      <c r="H409" s="24">
        <v>24060757900</v>
      </c>
      <c r="I409" s="24" t="s">
        <v>72</v>
      </c>
      <c r="J409" s="24">
        <f>DATEDIF(Tabla1[[#This Row],[FECHA DE NACIMIENTO]],Tabla1[[#This Row],[FECHA ACTUAL]],"Y")</f>
        <v>33</v>
      </c>
      <c r="K409" s="24" t="s">
        <v>73</v>
      </c>
      <c r="L409" s="24" t="s">
        <v>112</v>
      </c>
      <c r="M409" s="24" t="s">
        <v>77</v>
      </c>
      <c r="N409" s="24" t="s">
        <v>77</v>
      </c>
      <c r="O409" s="24">
        <v>2</v>
      </c>
      <c r="P409" s="24" t="s">
        <v>101</v>
      </c>
      <c r="Q409" s="23">
        <v>32726</v>
      </c>
      <c r="R409" s="24" t="s">
        <v>2827</v>
      </c>
      <c r="S409" s="25">
        <v>45119</v>
      </c>
      <c r="T409" s="24">
        <v>6005776</v>
      </c>
      <c r="U409" s="24">
        <v>3002674934</v>
      </c>
      <c r="V409" s="24" t="s">
        <v>2904</v>
      </c>
      <c r="W409" s="24" t="s">
        <v>2905</v>
      </c>
      <c r="X409" s="24" t="s">
        <v>2906</v>
      </c>
      <c r="Y409" s="24" t="s">
        <v>2907</v>
      </c>
      <c r="Z409" s="24" t="s">
        <v>117</v>
      </c>
      <c r="AA409" s="24">
        <v>3007796078</v>
      </c>
      <c r="AB409" s="24" t="s">
        <v>77</v>
      </c>
      <c r="AC409" s="24" t="s">
        <v>77</v>
      </c>
      <c r="AD409" s="24" t="s">
        <v>77</v>
      </c>
      <c r="AE409" s="26" t="s">
        <v>183</v>
      </c>
      <c r="AF409" s="26"/>
      <c r="AG409" s="26"/>
      <c r="AH409" s="27" t="s">
        <v>184</v>
      </c>
      <c r="AI409" s="27" t="s">
        <v>1026</v>
      </c>
      <c r="AJ409" s="27" t="s">
        <v>1027</v>
      </c>
      <c r="AK409" s="24" t="s">
        <v>121</v>
      </c>
      <c r="AL409" s="24"/>
      <c r="AM409" s="23">
        <v>42436</v>
      </c>
      <c r="AN409" s="28">
        <v>724500</v>
      </c>
      <c r="AO409" s="28">
        <f t="shared" si="6"/>
        <v>140606</v>
      </c>
      <c r="AP409" s="24"/>
      <c r="AQ409" s="24"/>
      <c r="AR409" s="24"/>
      <c r="AS409" s="24"/>
      <c r="AT409" s="24" t="e">
        <v>#N/A</v>
      </c>
      <c r="AU409" s="24" t="e">
        <v>#N/A</v>
      </c>
      <c r="AV409" s="24" t="e">
        <v>#N/A</v>
      </c>
      <c r="AW409" s="24"/>
      <c r="AX409" s="24"/>
      <c r="AY409" s="24"/>
      <c r="AZ409" s="24"/>
      <c r="BA409" s="24"/>
      <c r="BB409" s="24"/>
      <c r="BC409" s="24"/>
      <c r="BD409" s="24">
        <v>0</v>
      </c>
      <c r="BE409" s="24">
        <v>0</v>
      </c>
      <c r="BF409" s="23"/>
      <c r="BG409" s="23"/>
      <c r="BH409" s="23">
        <v>42447</v>
      </c>
      <c r="BI409" s="26"/>
      <c r="BJ409" s="26"/>
      <c r="BK409" s="29">
        <v>0</v>
      </c>
      <c r="BL409" s="24" t="s">
        <v>129</v>
      </c>
      <c r="BM409" s="22" t="str">
        <f ca="1">+IF(Tabla1[[#This Row],[FECHA INGRESO]]&gt;=44986,IF((TODAY()-Tabla1[[#This Row],[FECHA INGRESO]])&gt;=50,"ALERTA","TODAVÍA FALTA"),"N/A")</f>
        <v>N/A</v>
      </c>
      <c r="BN409" s="7">
        <f>IFERROR((_xlfn.DAYS(Tabla1[[#This Row],[FECHA INGRESO]],Tabla1[[#This Row],[FECHA RETIRO]]))/30,"")</f>
        <v>-0.36666666666666664</v>
      </c>
    </row>
    <row r="410" spans="1:66" ht="15" customHeight="1" x14ac:dyDescent="0.35">
      <c r="A410" s="31">
        <v>1057185762</v>
      </c>
      <c r="B410" s="22" t="s">
        <v>2908</v>
      </c>
      <c r="C410" s="23">
        <v>42436</v>
      </c>
      <c r="D410" s="23" t="s">
        <v>188</v>
      </c>
      <c r="E410" s="24" t="s">
        <v>94</v>
      </c>
      <c r="F410" s="23" t="s">
        <v>70</v>
      </c>
      <c r="G410" s="24"/>
      <c r="H410" s="24">
        <v>24060747105</v>
      </c>
      <c r="I410" s="24" t="s">
        <v>95</v>
      </c>
      <c r="J410" s="24">
        <f>DATEDIF(Tabla1[[#This Row],[FECHA DE NACIMIENTO]],Tabla1[[#This Row],[FECHA ACTUAL]],"Y")</f>
        <v>30</v>
      </c>
      <c r="K410" s="24" t="s">
        <v>96</v>
      </c>
      <c r="L410" s="24" t="s">
        <v>112</v>
      </c>
      <c r="M410" s="24" t="s">
        <v>77</v>
      </c>
      <c r="N410" s="24" t="s">
        <v>77</v>
      </c>
      <c r="O410" s="24">
        <v>3</v>
      </c>
      <c r="P410" s="24" t="s">
        <v>101</v>
      </c>
      <c r="Q410" s="23">
        <v>33873</v>
      </c>
      <c r="R410" s="24" t="s">
        <v>2909</v>
      </c>
      <c r="S410" s="25">
        <v>45119</v>
      </c>
      <c r="T410" s="24" t="s">
        <v>77</v>
      </c>
      <c r="U410" s="24">
        <v>3142237942</v>
      </c>
      <c r="V410" s="24" t="e">
        <v>#N/A</v>
      </c>
      <c r="W410" s="24" t="s">
        <v>2910</v>
      </c>
      <c r="X410" s="24" t="s">
        <v>2911</v>
      </c>
      <c r="Y410" s="24" t="s">
        <v>2912</v>
      </c>
      <c r="Z410" s="24" t="s">
        <v>162</v>
      </c>
      <c r="AA410" s="24">
        <v>3142166421</v>
      </c>
      <c r="AB410" s="24" t="s">
        <v>77</v>
      </c>
      <c r="AC410" s="24" t="s">
        <v>77</v>
      </c>
      <c r="AD410" s="24" t="s">
        <v>77</v>
      </c>
      <c r="AE410" s="26" t="s">
        <v>84</v>
      </c>
      <c r="AF410" s="26"/>
      <c r="AG410" s="26"/>
      <c r="AH410" s="27" t="s">
        <v>1106</v>
      </c>
      <c r="AI410" s="27" t="s">
        <v>70</v>
      </c>
      <c r="AJ410" s="27" t="s">
        <v>70</v>
      </c>
      <c r="AK410" s="24" t="s">
        <v>121</v>
      </c>
      <c r="AL410" s="24"/>
      <c r="AM410" s="23">
        <v>42436</v>
      </c>
      <c r="AN410" s="28">
        <v>1552500</v>
      </c>
      <c r="AO410" s="28">
        <f t="shared" si="6"/>
        <v>140606</v>
      </c>
      <c r="AP410" s="24"/>
      <c r="AQ410" s="24"/>
      <c r="AR410" s="24"/>
      <c r="AS410" s="24"/>
      <c r="AT410" s="24" t="e">
        <v>#N/A</v>
      </c>
      <c r="AU410" s="24" t="e">
        <v>#N/A</v>
      </c>
      <c r="AV410" s="24" t="e">
        <v>#N/A</v>
      </c>
      <c r="AW410" s="24"/>
      <c r="AX410" s="24"/>
      <c r="AY410" s="24"/>
      <c r="AZ410" s="24"/>
      <c r="BA410" s="24"/>
      <c r="BB410" s="24"/>
      <c r="BC410" s="24"/>
      <c r="BD410" s="24">
        <v>0</v>
      </c>
      <c r="BE410" s="24">
        <v>0</v>
      </c>
      <c r="BF410" s="23"/>
      <c r="BG410" s="23"/>
      <c r="BH410" s="23">
        <v>42492</v>
      </c>
      <c r="BI410" s="26"/>
      <c r="BJ410" s="26"/>
      <c r="BK410" s="29">
        <v>0</v>
      </c>
      <c r="BL410" s="24" t="s">
        <v>129</v>
      </c>
      <c r="BM410" s="22" t="str">
        <f ca="1">+IF(Tabla1[[#This Row],[FECHA INGRESO]]&gt;=44986,IF((TODAY()-Tabla1[[#This Row],[FECHA INGRESO]])&gt;=50,"ALERTA","TODAVÍA FALTA"),"N/A")</f>
        <v>N/A</v>
      </c>
      <c r="BN410" s="7">
        <f>IFERROR((_xlfn.DAYS(Tabla1[[#This Row],[FECHA INGRESO]],Tabla1[[#This Row],[FECHA RETIRO]]))/30,"")</f>
        <v>-1.8666666666666667</v>
      </c>
    </row>
    <row r="411" spans="1:66" ht="15" customHeight="1" x14ac:dyDescent="0.35">
      <c r="A411" s="31">
        <v>1016005729</v>
      </c>
      <c r="B411" s="22" t="s">
        <v>2913</v>
      </c>
      <c r="C411" s="23">
        <v>42437</v>
      </c>
      <c r="D411" s="23" t="s">
        <v>131</v>
      </c>
      <c r="E411" s="23" t="s">
        <v>111</v>
      </c>
      <c r="F411" s="23" t="s">
        <v>70</v>
      </c>
      <c r="G411" s="24"/>
      <c r="H411" s="24">
        <v>24060808358</v>
      </c>
      <c r="I411" s="24" t="s">
        <v>95</v>
      </c>
      <c r="J411" s="24">
        <f>DATEDIF(Tabla1[[#This Row],[FECHA DE NACIMIENTO]],Tabla1[[#This Row],[FECHA ACTUAL]],"Y")</f>
        <v>35</v>
      </c>
      <c r="K411" s="24" t="s">
        <v>73</v>
      </c>
      <c r="L411" s="24" t="s">
        <v>234</v>
      </c>
      <c r="M411" s="24">
        <v>1</v>
      </c>
      <c r="N411" s="24">
        <v>1</v>
      </c>
      <c r="O411" s="24">
        <v>3</v>
      </c>
      <c r="P411" s="24" t="s">
        <v>101</v>
      </c>
      <c r="Q411" s="23">
        <v>32056</v>
      </c>
      <c r="R411" s="24" t="s">
        <v>76</v>
      </c>
      <c r="S411" s="25">
        <v>45119</v>
      </c>
      <c r="T411" s="24" t="s">
        <v>77</v>
      </c>
      <c r="U411" s="24">
        <v>3195224383</v>
      </c>
      <c r="V411" s="24" t="e">
        <v>#N/A</v>
      </c>
      <c r="W411" s="24" t="s">
        <v>2914</v>
      </c>
      <c r="X411" s="24" t="s">
        <v>2915</v>
      </c>
      <c r="Y411" s="24" t="s">
        <v>2916</v>
      </c>
      <c r="Z411" s="24" t="s">
        <v>255</v>
      </c>
      <c r="AA411" s="24" t="s">
        <v>2917</v>
      </c>
      <c r="AB411" s="24" t="s">
        <v>77</v>
      </c>
      <c r="AC411" s="24" t="s">
        <v>77</v>
      </c>
      <c r="AD411" s="24" t="s">
        <v>77</v>
      </c>
      <c r="AE411" s="26" t="s">
        <v>102</v>
      </c>
      <c r="AF411" s="26"/>
      <c r="AG411" s="26"/>
      <c r="AH411" s="27" t="s">
        <v>184</v>
      </c>
      <c r="AI411" s="27" t="s">
        <v>185</v>
      </c>
      <c r="AJ411" s="27" t="s">
        <v>185</v>
      </c>
      <c r="AK411" s="24" t="s">
        <v>121</v>
      </c>
      <c r="AL411" s="24"/>
      <c r="AM411" s="23">
        <v>42437</v>
      </c>
      <c r="AN411" s="28">
        <v>776250</v>
      </c>
      <c r="AO411" s="28">
        <f t="shared" si="6"/>
        <v>140606</v>
      </c>
      <c r="AP411" s="24"/>
      <c r="AQ411" s="24"/>
      <c r="AR411" s="24"/>
      <c r="AS411" s="24"/>
      <c r="AT411" s="24" t="e">
        <v>#N/A</v>
      </c>
      <c r="AU411" s="24" t="e">
        <v>#N/A</v>
      </c>
      <c r="AV411" s="24" t="e">
        <v>#N/A</v>
      </c>
      <c r="AW411" s="24"/>
      <c r="AX411" s="24"/>
      <c r="AY411" s="24"/>
      <c r="AZ411" s="24"/>
      <c r="BA411" s="24"/>
      <c r="BB411" s="24"/>
      <c r="BC411" s="24"/>
      <c r="BD411" s="24">
        <v>0</v>
      </c>
      <c r="BE411" s="24">
        <v>0</v>
      </c>
      <c r="BF411" s="23"/>
      <c r="BG411" s="23"/>
      <c r="BH411" s="23">
        <v>42559</v>
      </c>
      <c r="BI411" s="26"/>
      <c r="BJ411" s="26"/>
      <c r="BK411" s="29">
        <v>0</v>
      </c>
      <c r="BL411" s="24" t="s">
        <v>129</v>
      </c>
      <c r="BM411" s="22" t="str">
        <f ca="1">+IF(Tabla1[[#This Row],[FECHA INGRESO]]&gt;=44986,IF((TODAY()-Tabla1[[#This Row],[FECHA INGRESO]])&gt;=50,"ALERTA","TODAVÍA FALTA"),"N/A")</f>
        <v>N/A</v>
      </c>
      <c r="BN411" s="7">
        <f>IFERROR((_xlfn.DAYS(Tabla1[[#This Row],[FECHA INGRESO]],Tabla1[[#This Row],[FECHA RETIRO]]))/30,"")</f>
        <v>-4.0666666666666664</v>
      </c>
    </row>
    <row r="412" spans="1:66" ht="15" customHeight="1" x14ac:dyDescent="0.35">
      <c r="A412" s="31">
        <v>1088336121</v>
      </c>
      <c r="B412" s="22" t="s">
        <v>2918</v>
      </c>
      <c r="C412" s="23">
        <v>42445</v>
      </c>
      <c r="D412" s="23" t="s">
        <v>784</v>
      </c>
      <c r="E412" s="24" t="s">
        <v>94</v>
      </c>
      <c r="F412" s="23" t="s">
        <v>70</v>
      </c>
      <c r="G412" s="24"/>
      <c r="H412" s="24">
        <v>24060919638</v>
      </c>
      <c r="I412" s="24" t="s">
        <v>95</v>
      </c>
      <c r="J412" s="24">
        <f>DATEDIF(Tabla1[[#This Row],[FECHA DE NACIMIENTO]],Tabla1[[#This Row],[FECHA ACTUAL]],"Y")</f>
        <v>27</v>
      </c>
      <c r="K412" s="24" t="s">
        <v>73</v>
      </c>
      <c r="L412" s="24" t="s">
        <v>74</v>
      </c>
      <c r="M412" s="24">
        <v>1</v>
      </c>
      <c r="N412" s="24">
        <v>1</v>
      </c>
      <c r="O412" s="24">
        <v>2</v>
      </c>
      <c r="P412" s="24" t="s">
        <v>101</v>
      </c>
      <c r="Q412" s="23">
        <v>35237</v>
      </c>
      <c r="R412" s="24" t="s">
        <v>785</v>
      </c>
      <c r="S412" s="25">
        <v>45119</v>
      </c>
      <c r="T412" s="24" t="s">
        <v>77</v>
      </c>
      <c r="U412" s="24">
        <v>3173028977</v>
      </c>
      <c r="V412" s="24" t="s">
        <v>2919</v>
      </c>
      <c r="W412" s="24" t="s">
        <v>2920</v>
      </c>
      <c r="X412" s="24" t="s">
        <v>2921</v>
      </c>
      <c r="Y412" s="24" t="s">
        <v>2922</v>
      </c>
      <c r="Z412" s="24" t="s">
        <v>82</v>
      </c>
      <c r="AA412" s="24">
        <v>3153971903</v>
      </c>
      <c r="AB412" s="24" t="s">
        <v>77</v>
      </c>
      <c r="AC412" s="24" t="s">
        <v>77</v>
      </c>
      <c r="AD412" s="24" t="s">
        <v>77</v>
      </c>
      <c r="AE412" s="26" t="s">
        <v>183</v>
      </c>
      <c r="AF412" s="26"/>
      <c r="AG412" s="26"/>
      <c r="AH412" s="27" t="s">
        <v>184</v>
      </c>
      <c r="AI412" s="27" t="s">
        <v>1503</v>
      </c>
      <c r="AJ412" s="27" t="s">
        <v>120</v>
      </c>
      <c r="AK412" s="24" t="s">
        <v>121</v>
      </c>
      <c r="AL412" s="24"/>
      <c r="AM412" s="23">
        <v>42445</v>
      </c>
      <c r="AN412" s="28">
        <v>724500</v>
      </c>
      <c r="AO412" s="28">
        <f t="shared" si="6"/>
        <v>140606</v>
      </c>
      <c r="AP412" s="24"/>
      <c r="AQ412" s="24"/>
      <c r="AR412" s="24"/>
      <c r="AS412" s="24"/>
      <c r="AT412" s="24" t="e">
        <v>#N/A</v>
      </c>
      <c r="AU412" s="24" t="e">
        <v>#N/A</v>
      </c>
      <c r="AV412" s="24" t="e">
        <v>#N/A</v>
      </c>
      <c r="AW412" s="24"/>
      <c r="AX412" s="24"/>
      <c r="AY412" s="24"/>
      <c r="AZ412" s="24"/>
      <c r="BA412" s="24"/>
      <c r="BB412" s="24"/>
      <c r="BC412" s="24"/>
      <c r="BD412" s="24">
        <v>0</v>
      </c>
      <c r="BE412" s="24">
        <v>0</v>
      </c>
      <c r="BF412" s="23"/>
      <c r="BG412" s="23"/>
      <c r="BH412" s="23">
        <v>42485</v>
      </c>
      <c r="BI412" s="26"/>
      <c r="BJ412" s="26"/>
      <c r="BK412" s="29">
        <v>0</v>
      </c>
      <c r="BL412" s="24" t="s">
        <v>129</v>
      </c>
      <c r="BM412" s="22" t="str">
        <f ca="1">+IF(Tabla1[[#This Row],[FECHA INGRESO]]&gt;=44986,IF((TODAY()-Tabla1[[#This Row],[FECHA INGRESO]])&gt;=50,"ALERTA","TODAVÍA FALTA"),"N/A")</f>
        <v>N/A</v>
      </c>
      <c r="BN412" s="7">
        <f>IFERROR((_xlfn.DAYS(Tabla1[[#This Row],[FECHA INGRESO]],Tabla1[[#This Row],[FECHA RETIRO]]))/30,"")</f>
        <v>-1.3333333333333333</v>
      </c>
    </row>
    <row r="413" spans="1:66" ht="15" customHeight="1" x14ac:dyDescent="0.35">
      <c r="A413" s="31">
        <v>1030639547</v>
      </c>
      <c r="B413" s="22" t="s">
        <v>2923</v>
      </c>
      <c r="C413" s="23">
        <v>42445</v>
      </c>
      <c r="D413" s="23" t="s">
        <v>582</v>
      </c>
      <c r="E413" s="23" t="s">
        <v>111</v>
      </c>
      <c r="F413" s="23" t="s">
        <v>70</v>
      </c>
      <c r="G413" s="24"/>
      <c r="H413" s="24">
        <v>24061004801</v>
      </c>
      <c r="I413" s="24" t="s">
        <v>95</v>
      </c>
      <c r="J413" s="24">
        <f>DATEDIF(Tabla1[[#This Row],[FECHA DE NACIMIENTO]],Tabla1[[#This Row],[FECHA ACTUAL]],"Y")</f>
        <v>29</v>
      </c>
      <c r="K413" s="24" t="s">
        <v>73</v>
      </c>
      <c r="L413" s="24" t="s">
        <v>112</v>
      </c>
      <c r="M413" s="24" t="s">
        <v>77</v>
      </c>
      <c r="N413" s="24" t="s">
        <v>77</v>
      </c>
      <c r="O413" s="24">
        <v>3</v>
      </c>
      <c r="P413" s="24" t="s">
        <v>2532</v>
      </c>
      <c r="Q413" s="23">
        <v>34443</v>
      </c>
      <c r="R413" s="24" t="s">
        <v>76</v>
      </c>
      <c r="S413" s="25">
        <v>45119</v>
      </c>
      <c r="T413" s="24">
        <v>4878141</v>
      </c>
      <c r="U413" s="24">
        <v>3212271409</v>
      </c>
      <c r="V413" s="24" t="s">
        <v>2924</v>
      </c>
      <c r="W413" s="24" t="s">
        <v>2925</v>
      </c>
      <c r="X413" s="24" t="s">
        <v>2926</v>
      </c>
      <c r="Y413" s="24" t="s">
        <v>2927</v>
      </c>
      <c r="Z413" s="24" t="s">
        <v>162</v>
      </c>
      <c r="AA413" s="24">
        <v>3123530605</v>
      </c>
      <c r="AB413" s="24" t="s">
        <v>77</v>
      </c>
      <c r="AC413" s="24" t="s">
        <v>77</v>
      </c>
      <c r="AD413" s="24" t="s">
        <v>77</v>
      </c>
      <c r="AE413" s="26" t="s">
        <v>183</v>
      </c>
      <c r="AF413" s="26"/>
      <c r="AG413" s="26"/>
      <c r="AH413" s="27" t="s">
        <v>2050</v>
      </c>
      <c r="AI413" s="27" t="s">
        <v>70</v>
      </c>
      <c r="AJ413" s="27" t="s">
        <v>70</v>
      </c>
      <c r="AK413" s="24" t="s">
        <v>121</v>
      </c>
      <c r="AL413" s="24"/>
      <c r="AM413" s="23">
        <v>42445</v>
      </c>
      <c r="AN413" s="28">
        <v>724500</v>
      </c>
      <c r="AO413" s="28">
        <f t="shared" si="6"/>
        <v>140606</v>
      </c>
      <c r="AP413" s="24"/>
      <c r="AQ413" s="24"/>
      <c r="AR413" s="24"/>
      <c r="AS413" s="24"/>
      <c r="AT413" s="24" t="e">
        <v>#N/A</v>
      </c>
      <c r="AU413" s="24" t="e">
        <v>#N/A</v>
      </c>
      <c r="AV413" s="24" t="e">
        <v>#N/A</v>
      </c>
      <c r="AW413" s="24"/>
      <c r="AX413" s="24"/>
      <c r="AY413" s="24"/>
      <c r="AZ413" s="24"/>
      <c r="BA413" s="24"/>
      <c r="BB413" s="24"/>
      <c r="BC413" s="24"/>
      <c r="BD413" s="24">
        <v>0</v>
      </c>
      <c r="BE413" s="24">
        <v>0</v>
      </c>
      <c r="BF413" s="23"/>
      <c r="BG413" s="23"/>
      <c r="BH413" s="23">
        <v>42492</v>
      </c>
      <c r="BI413" s="26"/>
      <c r="BJ413" s="26"/>
      <c r="BK413" s="29">
        <v>0</v>
      </c>
      <c r="BL413" s="24" t="s">
        <v>129</v>
      </c>
      <c r="BM413" s="22" t="str">
        <f ca="1">+IF(Tabla1[[#This Row],[FECHA INGRESO]]&gt;=44986,IF((TODAY()-Tabla1[[#This Row],[FECHA INGRESO]])&gt;=50,"ALERTA","TODAVÍA FALTA"),"N/A")</f>
        <v>N/A</v>
      </c>
      <c r="BN413" s="7">
        <f>IFERROR((_xlfn.DAYS(Tabla1[[#This Row],[FECHA INGRESO]],Tabla1[[#This Row],[FECHA RETIRO]]))/30,"")</f>
        <v>-1.5666666666666667</v>
      </c>
    </row>
    <row r="414" spans="1:66" ht="15" customHeight="1" x14ac:dyDescent="0.35">
      <c r="A414" s="31">
        <v>1069751308</v>
      </c>
      <c r="B414" s="22" t="s">
        <v>2928</v>
      </c>
      <c r="C414" s="23">
        <v>42445</v>
      </c>
      <c r="D414" s="23" t="s">
        <v>168</v>
      </c>
      <c r="E414" s="23" t="s">
        <v>111</v>
      </c>
      <c r="F414" s="23" t="s">
        <v>70</v>
      </c>
      <c r="G414" s="24"/>
      <c r="H414" s="24">
        <v>24060996495</v>
      </c>
      <c r="I414" s="24" t="s">
        <v>95</v>
      </c>
      <c r="J414" s="24">
        <f>DATEDIF(Tabla1[[#This Row],[FECHA DE NACIMIENTO]],Tabla1[[#This Row],[FECHA ACTUAL]],"Y")</f>
        <v>28</v>
      </c>
      <c r="K414" s="24" t="s">
        <v>73</v>
      </c>
      <c r="L414" s="24" t="s">
        <v>234</v>
      </c>
      <c r="M414" s="24" t="s">
        <v>77</v>
      </c>
      <c r="N414" s="24" t="s">
        <v>77</v>
      </c>
      <c r="O414" s="24">
        <v>2</v>
      </c>
      <c r="P414" s="24" t="s">
        <v>101</v>
      </c>
      <c r="Q414" s="23">
        <v>34836</v>
      </c>
      <c r="R414" s="24" t="s">
        <v>339</v>
      </c>
      <c r="S414" s="25">
        <v>45119</v>
      </c>
      <c r="T414" s="24" t="s">
        <v>77</v>
      </c>
      <c r="U414" s="24">
        <v>3214683901</v>
      </c>
      <c r="V414" s="24" t="s">
        <v>2929</v>
      </c>
      <c r="W414" s="24" t="s">
        <v>2930</v>
      </c>
      <c r="X414" s="24" t="s">
        <v>2931</v>
      </c>
      <c r="Y414" s="24" t="s">
        <v>2932</v>
      </c>
      <c r="Z414" s="24" t="s">
        <v>82</v>
      </c>
      <c r="AA414" s="24">
        <v>3166178932</v>
      </c>
      <c r="AB414" s="24" t="s">
        <v>77</v>
      </c>
      <c r="AC414" s="24" t="s">
        <v>77</v>
      </c>
      <c r="AD414" s="24" t="s">
        <v>77</v>
      </c>
      <c r="AE414" s="26" t="s">
        <v>183</v>
      </c>
      <c r="AF414" s="26"/>
      <c r="AG414" s="26"/>
      <c r="AH414" s="27" t="s">
        <v>2050</v>
      </c>
      <c r="AI414" s="27" t="s">
        <v>70</v>
      </c>
      <c r="AJ414" s="27" t="s">
        <v>70</v>
      </c>
      <c r="AK414" s="24" t="s">
        <v>121</v>
      </c>
      <c r="AL414" s="24"/>
      <c r="AM414" s="23">
        <v>42445</v>
      </c>
      <c r="AN414" s="28">
        <v>724500</v>
      </c>
      <c r="AO414" s="28">
        <f t="shared" si="6"/>
        <v>140606</v>
      </c>
      <c r="AP414" s="24"/>
      <c r="AQ414" s="24"/>
      <c r="AR414" s="24"/>
      <c r="AS414" s="24"/>
      <c r="AT414" s="24" t="e">
        <v>#N/A</v>
      </c>
      <c r="AU414" s="24" t="e">
        <v>#N/A</v>
      </c>
      <c r="AV414" s="24" t="e">
        <v>#N/A</v>
      </c>
      <c r="AW414" s="24"/>
      <c r="AX414" s="24"/>
      <c r="AY414" s="24"/>
      <c r="AZ414" s="24"/>
      <c r="BA414" s="24"/>
      <c r="BB414" s="24"/>
      <c r="BC414" s="24"/>
      <c r="BD414" s="24">
        <v>0</v>
      </c>
      <c r="BE414" s="24">
        <v>0</v>
      </c>
      <c r="BF414" s="23"/>
      <c r="BG414" s="23"/>
      <c r="BH414" s="23">
        <v>42459</v>
      </c>
      <c r="BI414" s="26"/>
      <c r="BJ414" s="26"/>
      <c r="BK414" s="29">
        <v>0</v>
      </c>
      <c r="BL414" s="24" t="s">
        <v>129</v>
      </c>
      <c r="BM414" s="22" t="str">
        <f ca="1">+IF(Tabla1[[#This Row],[FECHA INGRESO]]&gt;=44986,IF((TODAY()-Tabla1[[#This Row],[FECHA INGRESO]])&gt;=50,"ALERTA","TODAVÍA FALTA"),"N/A")</f>
        <v>N/A</v>
      </c>
      <c r="BN414" s="7">
        <f>IFERROR((_xlfn.DAYS(Tabla1[[#This Row],[FECHA INGRESO]],Tabla1[[#This Row],[FECHA RETIRO]]))/30,"")</f>
        <v>-0.46666666666666667</v>
      </c>
    </row>
    <row r="415" spans="1:66" ht="15" customHeight="1" x14ac:dyDescent="0.35">
      <c r="A415" s="31">
        <v>80817537</v>
      </c>
      <c r="B415" s="22" t="s">
        <v>2933</v>
      </c>
      <c r="C415" s="23">
        <v>42446</v>
      </c>
      <c r="D415" s="23" t="s">
        <v>188</v>
      </c>
      <c r="E415" s="24" t="s">
        <v>94</v>
      </c>
      <c r="F415" s="23" t="s">
        <v>70</v>
      </c>
      <c r="G415" s="24"/>
      <c r="H415" s="24">
        <v>24061117149</v>
      </c>
      <c r="I415" s="24" t="s">
        <v>72</v>
      </c>
      <c r="J415" s="24">
        <f>DATEDIF(Tabla1[[#This Row],[FECHA DE NACIMIENTO]],Tabla1[[#This Row],[FECHA ACTUAL]],"Y")</f>
        <v>39</v>
      </c>
      <c r="K415" s="24" t="s">
        <v>73</v>
      </c>
      <c r="L415" s="24" t="s">
        <v>112</v>
      </c>
      <c r="M415" s="24" t="s">
        <v>77</v>
      </c>
      <c r="N415" s="24" t="s">
        <v>77</v>
      </c>
      <c r="O415" s="24">
        <v>2</v>
      </c>
      <c r="P415" s="24" t="s">
        <v>101</v>
      </c>
      <c r="Q415" s="23">
        <v>30783</v>
      </c>
      <c r="R415" s="24" t="s">
        <v>76</v>
      </c>
      <c r="S415" s="25">
        <v>45119</v>
      </c>
      <c r="T415" s="24" t="s">
        <v>77</v>
      </c>
      <c r="U415" s="24">
        <v>3193750527</v>
      </c>
      <c r="V415" s="24" t="s">
        <v>2934</v>
      </c>
      <c r="W415" s="24" t="s">
        <v>2935</v>
      </c>
      <c r="X415" s="24" t="s">
        <v>2915</v>
      </c>
      <c r="Y415" s="24" t="s">
        <v>2936</v>
      </c>
      <c r="Z415" s="24" t="s">
        <v>285</v>
      </c>
      <c r="AA415" s="24" t="s">
        <v>2937</v>
      </c>
      <c r="AB415" s="24" t="s">
        <v>77</v>
      </c>
      <c r="AC415" s="24" t="s">
        <v>77</v>
      </c>
      <c r="AD415" s="24" t="s">
        <v>77</v>
      </c>
      <c r="AE415" s="26" t="s">
        <v>151</v>
      </c>
      <c r="AF415" s="26"/>
      <c r="AG415" s="26"/>
      <c r="AH415" s="27" t="s">
        <v>184</v>
      </c>
      <c r="AI415" s="27" t="s">
        <v>185</v>
      </c>
      <c r="AJ415" s="27" t="s">
        <v>185</v>
      </c>
      <c r="AK415" s="24" t="s">
        <v>121</v>
      </c>
      <c r="AL415" s="24"/>
      <c r="AM415" s="23">
        <v>42446</v>
      </c>
      <c r="AN415" s="28">
        <v>724500</v>
      </c>
      <c r="AO415" s="28">
        <f t="shared" si="6"/>
        <v>140606</v>
      </c>
      <c r="AP415" s="24"/>
      <c r="AQ415" s="24"/>
      <c r="AR415" s="24"/>
      <c r="AS415" s="24"/>
      <c r="AT415" s="24" t="e">
        <v>#N/A</v>
      </c>
      <c r="AU415" s="24" t="e">
        <v>#N/A</v>
      </c>
      <c r="AV415" s="24" t="e">
        <v>#N/A</v>
      </c>
      <c r="AW415" s="24"/>
      <c r="AX415" s="24"/>
      <c r="AY415" s="24"/>
      <c r="AZ415" s="24"/>
      <c r="BA415" s="24"/>
      <c r="BB415" s="24"/>
      <c r="BC415" s="24"/>
      <c r="BD415" s="24">
        <v>0</v>
      </c>
      <c r="BE415" s="24">
        <v>0</v>
      </c>
      <c r="BF415" s="23"/>
      <c r="BG415" s="23"/>
      <c r="BH415" s="23">
        <v>42521</v>
      </c>
      <c r="BI415" s="26"/>
      <c r="BJ415" s="26"/>
      <c r="BK415" s="29">
        <v>0</v>
      </c>
      <c r="BL415" s="24" t="s">
        <v>129</v>
      </c>
      <c r="BM415" s="22" t="str">
        <f ca="1">+IF(Tabla1[[#This Row],[FECHA INGRESO]]&gt;=44986,IF((TODAY()-Tabla1[[#This Row],[FECHA INGRESO]])&gt;=50,"ALERTA","TODAVÍA FALTA"),"N/A")</f>
        <v>N/A</v>
      </c>
      <c r="BN415" s="7">
        <f>IFERROR((_xlfn.DAYS(Tabla1[[#This Row],[FECHA INGRESO]],Tabla1[[#This Row],[FECHA RETIRO]]))/30,"")</f>
        <v>-2.5</v>
      </c>
    </row>
    <row r="416" spans="1:66" ht="15" customHeight="1" x14ac:dyDescent="0.35">
      <c r="A416" s="31">
        <v>1019088225</v>
      </c>
      <c r="B416" s="22" t="s">
        <v>2938</v>
      </c>
      <c r="C416" s="23">
        <v>42457</v>
      </c>
      <c r="D416" s="23" t="s">
        <v>188</v>
      </c>
      <c r="E416" s="23" t="s">
        <v>111</v>
      </c>
      <c r="F416" s="23" t="s">
        <v>70</v>
      </c>
      <c r="G416" s="24"/>
      <c r="H416" s="24">
        <v>24053759681</v>
      </c>
      <c r="I416" s="24" t="s">
        <v>72</v>
      </c>
      <c r="J416" s="24">
        <f>DATEDIF(Tabla1[[#This Row],[FECHA DE NACIMIENTO]],Tabla1[[#This Row],[FECHA ACTUAL]],"Y")</f>
        <v>29</v>
      </c>
      <c r="K416" s="24" t="s">
        <v>73</v>
      </c>
      <c r="L416" s="24" t="s">
        <v>112</v>
      </c>
      <c r="M416" s="24" t="s">
        <v>77</v>
      </c>
      <c r="N416" s="24" t="s">
        <v>77</v>
      </c>
      <c r="O416" s="24">
        <v>2</v>
      </c>
      <c r="P416" s="24" t="s">
        <v>101</v>
      </c>
      <c r="Q416" s="23">
        <v>34272</v>
      </c>
      <c r="R416" s="24" t="s">
        <v>76</v>
      </c>
      <c r="S416" s="25">
        <v>45119</v>
      </c>
      <c r="T416" s="24">
        <v>6931427</v>
      </c>
      <c r="U416" s="24">
        <v>3143328204</v>
      </c>
      <c r="V416" s="24" t="s">
        <v>2939</v>
      </c>
      <c r="W416" s="24" t="s">
        <v>2940</v>
      </c>
      <c r="X416" s="24" t="s">
        <v>2941</v>
      </c>
      <c r="Y416" s="24" t="s">
        <v>2942</v>
      </c>
      <c r="Z416" s="24" t="s">
        <v>285</v>
      </c>
      <c r="AA416" s="24">
        <v>3204151823</v>
      </c>
      <c r="AB416" s="24" t="s">
        <v>77</v>
      </c>
      <c r="AC416" s="24" t="s">
        <v>77</v>
      </c>
      <c r="AD416" s="24" t="s">
        <v>77</v>
      </c>
      <c r="AE416" s="26" t="s">
        <v>151</v>
      </c>
      <c r="AF416" s="26"/>
      <c r="AG416" s="26"/>
      <c r="AH416" s="27" t="s">
        <v>324</v>
      </c>
      <c r="AI416" s="27" t="s">
        <v>138</v>
      </c>
      <c r="AJ416" s="27" t="s">
        <v>138</v>
      </c>
      <c r="AK416" s="24" t="s">
        <v>89</v>
      </c>
      <c r="AL416" s="24"/>
      <c r="AM416" s="23">
        <v>42457</v>
      </c>
      <c r="AN416" s="28">
        <v>724500</v>
      </c>
      <c r="AO416" s="28">
        <f t="shared" si="6"/>
        <v>140606</v>
      </c>
      <c r="AP416" s="24"/>
      <c r="AQ416" s="24"/>
      <c r="AR416" s="24"/>
      <c r="AS416" s="24"/>
      <c r="AT416" s="24" t="e">
        <v>#N/A</v>
      </c>
      <c r="AU416" s="24" t="e">
        <v>#N/A</v>
      </c>
      <c r="AV416" s="24" t="e">
        <v>#N/A</v>
      </c>
      <c r="AW416" s="24"/>
      <c r="AX416" s="24"/>
      <c r="AY416" s="24"/>
      <c r="AZ416" s="24"/>
      <c r="BA416" s="24"/>
      <c r="BB416" s="24"/>
      <c r="BC416" s="24"/>
      <c r="BD416" s="24">
        <v>0</v>
      </c>
      <c r="BE416" s="24">
        <v>0</v>
      </c>
      <c r="BF416" s="23"/>
      <c r="BG416" s="23"/>
      <c r="BH416" s="23">
        <v>42475</v>
      </c>
      <c r="BI416" s="26"/>
      <c r="BJ416" s="26"/>
      <c r="BK416" s="29">
        <v>0</v>
      </c>
      <c r="BL416" s="24" t="s">
        <v>129</v>
      </c>
      <c r="BM416" s="22" t="str">
        <f ca="1">+IF(Tabla1[[#This Row],[FECHA INGRESO]]&gt;=44986,IF((TODAY()-Tabla1[[#This Row],[FECHA INGRESO]])&gt;=50,"ALERTA","TODAVÍA FALTA"),"N/A")</f>
        <v>N/A</v>
      </c>
      <c r="BN416" s="7">
        <f>IFERROR((_xlfn.DAYS(Tabla1[[#This Row],[FECHA INGRESO]],Tabla1[[#This Row],[FECHA RETIRO]]))/30,"")</f>
        <v>-0.6</v>
      </c>
    </row>
    <row r="417" spans="1:66" ht="15" customHeight="1" x14ac:dyDescent="0.35">
      <c r="A417" s="31">
        <v>1026281987</v>
      </c>
      <c r="B417" s="22" t="s">
        <v>2943</v>
      </c>
      <c r="C417" s="23">
        <v>42458</v>
      </c>
      <c r="D417" s="23" t="s">
        <v>131</v>
      </c>
      <c r="E417" s="24" t="s">
        <v>94</v>
      </c>
      <c r="F417" s="23" t="s">
        <v>70</v>
      </c>
      <c r="G417" s="24"/>
      <c r="H417" s="24">
        <v>24061347801</v>
      </c>
      <c r="I417" s="24" t="s">
        <v>95</v>
      </c>
      <c r="J417" s="24">
        <f>DATEDIF(Tabla1[[#This Row],[FECHA DE NACIMIENTO]],Tabla1[[#This Row],[FECHA ACTUAL]],"Y")</f>
        <v>30</v>
      </c>
      <c r="K417" s="24" t="s">
        <v>73</v>
      </c>
      <c r="L417" s="24" t="s">
        <v>112</v>
      </c>
      <c r="M417" s="24" t="s">
        <v>77</v>
      </c>
      <c r="N417" s="24">
        <v>1</v>
      </c>
      <c r="O417" s="24">
        <v>3</v>
      </c>
      <c r="P417" s="24" t="s">
        <v>101</v>
      </c>
      <c r="Q417" s="23">
        <v>33897</v>
      </c>
      <c r="R417" s="24" t="s">
        <v>76</v>
      </c>
      <c r="S417" s="25">
        <v>45119</v>
      </c>
      <c r="T417" s="24" t="s">
        <v>77</v>
      </c>
      <c r="U417" s="24">
        <v>3193451194</v>
      </c>
      <c r="V417" s="24" t="s">
        <v>2944</v>
      </c>
      <c r="W417" s="24" t="s">
        <v>2945</v>
      </c>
      <c r="X417" s="24" t="s">
        <v>2946</v>
      </c>
      <c r="Y417" s="24" t="s">
        <v>2947</v>
      </c>
      <c r="Z417" s="24" t="s">
        <v>117</v>
      </c>
      <c r="AA417" s="24">
        <v>3194633118</v>
      </c>
      <c r="AB417" s="24" t="s">
        <v>77</v>
      </c>
      <c r="AC417" s="24" t="s">
        <v>77</v>
      </c>
      <c r="AD417" s="24" t="s">
        <v>77</v>
      </c>
      <c r="AE417" s="26" t="s">
        <v>151</v>
      </c>
      <c r="AF417" s="26"/>
      <c r="AG417" s="26"/>
      <c r="AH417" s="27" t="s">
        <v>184</v>
      </c>
      <c r="AI417" s="27" t="s">
        <v>530</v>
      </c>
      <c r="AJ417" s="27" t="s">
        <v>530</v>
      </c>
      <c r="AK417" s="24" t="s">
        <v>121</v>
      </c>
      <c r="AL417" s="24"/>
      <c r="AM417" s="23">
        <v>42458</v>
      </c>
      <c r="AN417" s="28">
        <v>724500</v>
      </c>
      <c r="AO417" s="28">
        <f t="shared" si="6"/>
        <v>140606</v>
      </c>
      <c r="AP417" s="24"/>
      <c r="AQ417" s="24"/>
      <c r="AR417" s="24"/>
      <c r="AS417" s="24"/>
      <c r="AT417" s="24" t="e">
        <v>#N/A</v>
      </c>
      <c r="AU417" s="24" t="e">
        <v>#N/A</v>
      </c>
      <c r="AV417" s="24" t="e">
        <v>#N/A</v>
      </c>
      <c r="AW417" s="24"/>
      <c r="AX417" s="24"/>
      <c r="AY417" s="24" t="s">
        <v>2948</v>
      </c>
      <c r="AZ417" s="24"/>
      <c r="BA417" s="24"/>
      <c r="BB417" s="24"/>
      <c r="BC417" s="24"/>
      <c r="BD417" s="24">
        <v>0</v>
      </c>
      <c r="BE417" s="24">
        <v>0</v>
      </c>
      <c r="BF417" s="23"/>
      <c r="BG417" s="23"/>
      <c r="BH417" s="23">
        <v>42577</v>
      </c>
      <c r="BI417" s="26"/>
      <c r="BJ417" s="26"/>
      <c r="BK417" s="29">
        <v>0</v>
      </c>
      <c r="BL417" s="24" t="s">
        <v>129</v>
      </c>
      <c r="BM417" s="22" t="str">
        <f ca="1">+IF(Tabla1[[#This Row],[FECHA INGRESO]]&gt;=44986,IF((TODAY()-Tabla1[[#This Row],[FECHA INGRESO]])&gt;=50,"ALERTA","TODAVÍA FALTA"),"N/A")</f>
        <v>N/A</v>
      </c>
      <c r="BN417" s="7">
        <f>IFERROR((_xlfn.DAYS(Tabla1[[#This Row],[FECHA INGRESO]],Tabla1[[#This Row],[FECHA RETIRO]]))/30,"")</f>
        <v>-3.9666666666666668</v>
      </c>
    </row>
    <row r="418" spans="1:66" ht="15" customHeight="1" x14ac:dyDescent="0.35">
      <c r="A418" s="31">
        <v>52840633</v>
      </c>
      <c r="B418" s="22" t="s">
        <v>2949</v>
      </c>
      <c r="C418" s="23">
        <v>42459</v>
      </c>
      <c r="D418" s="23" t="s">
        <v>131</v>
      </c>
      <c r="E418" s="23" t="s">
        <v>111</v>
      </c>
      <c r="F418" s="23" t="s">
        <v>70</v>
      </c>
      <c r="G418" s="24"/>
      <c r="H418" s="24">
        <v>24061437850</v>
      </c>
      <c r="I418" s="24" t="s">
        <v>95</v>
      </c>
      <c r="J418" s="24">
        <f>DATEDIF(Tabla1[[#This Row],[FECHA DE NACIMIENTO]],Tabla1[[#This Row],[FECHA ACTUAL]],"Y")</f>
        <v>41</v>
      </c>
      <c r="K418" s="24" t="s">
        <v>73</v>
      </c>
      <c r="L418" s="24" t="s">
        <v>234</v>
      </c>
      <c r="M418" s="24">
        <v>2</v>
      </c>
      <c r="N418" s="24">
        <v>2</v>
      </c>
      <c r="O418" s="24">
        <v>3</v>
      </c>
      <c r="P418" s="24" t="s">
        <v>101</v>
      </c>
      <c r="Q418" s="23">
        <v>29897</v>
      </c>
      <c r="R418" s="24" t="s">
        <v>76</v>
      </c>
      <c r="S418" s="25">
        <v>45119</v>
      </c>
      <c r="T418" s="24">
        <v>2723250</v>
      </c>
      <c r="U418" s="24">
        <v>3188237513</v>
      </c>
      <c r="V418" s="24" t="s">
        <v>2950</v>
      </c>
      <c r="W418" s="24" t="s">
        <v>2951</v>
      </c>
      <c r="X418" s="24" t="s">
        <v>2952</v>
      </c>
      <c r="Y418" s="24" t="s">
        <v>2953</v>
      </c>
      <c r="Z418" s="24" t="s">
        <v>82</v>
      </c>
      <c r="AA418" s="24">
        <v>3213570776</v>
      </c>
      <c r="AB418" s="24" t="s">
        <v>77</v>
      </c>
      <c r="AC418" s="24" t="s">
        <v>77</v>
      </c>
      <c r="AD418" s="24" t="s">
        <v>77</v>
      </c>
      <c r="AE418" s="26" t="s">
        <v>183</v>
      </c>
      <c r="AF418" s="26"/>
      <c r="AG418" s="26"/>
      <c r="AH418" s="27" t="s">
        <v>184</v>
      </c>
      <c r="AI418" s="27" t="s">
        <v>530</v>
      </c>
      <c r="AJ418" s="27" t="s">
        <v>530</v>
      </c>
      <c r="AK418" s="24" t="s">
        <v>121</v>
      </c>
      <c r="AL418" s="24"/>
      <c r="AM418" s="23">
        <v>42459</v>
      </c>
      <c r="AN418" s="28">
        <v>724500</v>
      </c>
      <c r="AO418" s="28">
        <f t="shared" si="6"/>
        <v>140606</v>
      </c>
      <c r="AP418" s="24"/>
      <c r="AQ418" s="24"/>
      <c r="AR418" s="24"/>
      <c r="AS418" s="24"/>
      <c r="AT418" s="24" t="e">
        <v>#N/A</v>
      </c>
      <c r="AU418" s="24" t="e">
        <v>#N/A</v>
      </c>
      <c r="AV418" s="24" t="e">
        <v>#N/A</v>
      </c>
      <c r="AW418" s="24"/>
      <c r="AX418" s="24"/>
      <c r="AY418" s="24"/>
      <c r="AZ418" s="24"/>
      <c r="BA418" s="24"/>
      <c r="BB418" s="24"/>
      <c r="BC418" s="24"/>
      <c r="BD418" s="24">
        <v>0</v>
      </c>
      <c r="BE418" s="24">
        <v>0</v>
      </c>
      <c r="BF418" s="23"/>
      <c r="BG418" s="23"/>
      <c r="BH418" s="23">
        <v>42612</v>
      </c>
      <c r="BI418" s="26"/>
      <c r="BJ418" s="26"/>
      <c r="BK418" s="29">
        <v>0</v>
      </c>
      <c r="BL418" s="24" t="s">
        <v>129</v>
      </c>
      <c r="BM418" s="22" t="str">
        <f ca="1">+IF(Tabla1[[#This Row],[FECHA INGRESO]]&gt;=44986,IF((TODAY()-Tabla1[[#This Row],[FECHA INGRESO]])&gt;=50,"ALERTA","TODAVÍA FALTA"),"N/A")</f>
        <v>N/A</v>
      </c>
      <c r="BN418" s="7">
        <f>IFERROR((_xlfn.DAYS(Tabla1[[#This Row],[FECHA INGRESO]],Tabla1[[#This Row],[FECHA RETIRO]]))/30,"")</f>
        <v>-5.0999999999999996</v>
      </c>
    </row>
    <row r="419" spans="1:66" ht="15" customHeight="1" x14ac:dyDescent="0.35">
      <c r="A419" s="31">
        <v>1023888308</v>
      </c>
      <c r="B419" s="22" t="s">
        <v>2954</v>
      </c>
      <c r="C419" s="23">
        <v>42459</v>
      </c>
      <c r="D419" s="23" t="s">
        <v>109</v>
      </c>
      <c r="E419" s="23" t="s">
        <v>111</v>
      </c>
      <c r="F419" s="23" t="s">
        <v>70</v>
      </c>
      <c r="G419" s="24"/>
      <c r="H419" s="24">
        <v>24061378487</v>
      </c>
      <c r="I419" s="24" t="s">
        <v>72</v>
      </c>
      <c r="J419" s="24">
        <f>DATEDIF(Tabla1[[#This Row],[FECHA DE NACIMIENTO]],Tabla1[[#This Row],[FECHA ACTUAL]],"Y")</f>
        <v>33</v>
      </c>
      <c r="K419" s="24" t="s">
        <v>320</v>
      </c>
      <c r="L419" s="24" t="s">
        <v>112</v>
      </c>
      <c r="M419" s="24" t="s">
        <v>77</v>
      </c>
      <c r="N419" s="24" t="s">
        <v>77</v>
      </c>
      <c r="O419" s="24">
        <v>2</v>
      </c>
      <c r="P419" s="24" t="s">
        <v>101</v>
      </c>
      <c r="Q419" s="23">
        <v>32731</v>
      </c>
      <c r="R419" s="24" t="s">
        <v>76</v>
      </c>
      <c r="S419" s="25">
        <v>45119</v>
      </c>
      <c r="T419" s="24">
        <v>2892746</v>
      </c>
      <c r="U419" s="24">
        <v>3057105798</v>
      </c>
      <c r="V419" s="24" t="s">
        <v>2955</v>
      </c>
      <c r="W419" s="24" t="s">
        <v>2956</v>
      </c>
      <c r="X419" s="24" t="s">
        <v>2957</v>
      </c>
      <c r="Y419" s="24" t="s">
        <v>2958</v>
      </c>
      <c r="Z419" s="24" t="s">
        <v>1597</v>
      </c>
      <c r="AA419" s="24">
        <v>3134795854</v>
      </c>
      <c r="AB419" s="24" t="s">
        <v>77</v>
      </c>
      <c r="AC419" s="24" t="s">
        <v>77</v>
      </c>
      <c r="AD419" s="24" t="s">
        <v>77</v>
      </c>
      <c r="AE419" s="26" t="s">
        <v>151</v>
      </c>
      <c r="AF419" s="26"/>
      <c r="AG419" s="26"/>
      <c r="AH419" s="27" t="s">
        <v>184</v>
      </c>
      <c r="AI419" s="27" t="s">
        <v>185</v>
      </c>
      <c r="AJ419" s="27" t="s">
        <v>185</v>
      </c>
      <c r="AK419" s="24" t="s">
        <v>121</v>
      </c>
      <c r="AL419" s="24"/>
      <c r="AM419" s="23">
        <v>42459</v>
      </c>
      <c r="AN419" s="28">
        <v>776250</v>
      </c>
      <c r="AO419" s="28">
        <f t="shared" si="6"/>
        <v>140606</v>
      </c>
      <c r="AP419" s="24"/>
      <c r="AQ419" s="24"/>
      <c r="AR419" s="24"/>
      <c r="AS419" s="24"/>
      <c r="AT419" s="24" t="e">
        <v>#N/A</v>
      </c>
      <c r="AU419" s="24" t="e">
        <v>#N/A</v>
      </c>
      <c r="AV419" s="24" t="e">
        <v>#N/A</v>
      </c>
      <c r="AW419" s="24"/>
      <c r="AX419" s="24"/>
      <c r="AY419" s="24"/>
      <c r="AZ419" s="24"/>
      <c r="BA419" s="24"/>
      <c r="BB419" s="24"/>
      <c r="BC419" s="24"/>
      <c r="BD419" s="24">
        <v>0</v>
      </c>
      <c r="BE419" s="24">
        <v>0</v>
      </c>
      <c r="BF419" s="23"/>
      <c r="BG419" s="23"/>
      <c r="BH419" s="23">
        <v>42552</v>
      </c>
      <c r="BI419" s="26"/>
      <c r="BJ419" s="26"/>
      <c r="BK419" s="29">
        <v>0</v>
      </c>
      <c r="BL419" s="24" t="s">
        <v>129</v>
      </c>
      <c r="BM419" s="22" t="str">
        <f ca="1">+IF(Tabla1[[#This Row],[FECHA INGRESO]]&gt;=44986,IF((TODAY()-Tabla1[[#This Row],[FECHA INGRESO]])&gt;=50,"ALERTA","TODAVÍA FALTA"),"N/A")</f>
        <v>N/A</v>
      </c>
      <c r="BN419" s="7">
        <f>IFERROR((_xlfn.DAYS(Tabla1[[#This Row],[FECHA INGRESO]],Tabla1[[#This Row],[FECHA RETIRO]]))/30,"")</f>
        <v>-3.1</v>
      </c>
    </row>
    <row r="420" spans="1:66" ht="15" customHeight="1" x14ac:dyDescent="0.35">
      <c r="A420" s="32">
        <v>1018414706</v>
      </c>
      <c r="B420" s="22" t="s">
        <v>2959</v>
      </c>
      <c r="C420" s="23">
        <v>42460</v>
      </c>
      <c r="D420" s="23" t="s">
        <v>188</v>
      </c>
      <c r="E420" s="23" t="s">
        <v>111</v>
      </c>
      <c r="F420" s="23" t="s">
        <v>70</v>
      </c>
      <c r="G420" s="24"/>
      <c r="H420" s="24">
        <v>24061430239</v>
      </c>
      <c r="I420" s="24" t="s">
        <v>95</v>
      </c>
      <c r="J420" s="24">
        <f>DATEDIF(Tabla1[[#This Row],[FECHA DE NACIMIENTO]],Tabla1[[#This Row],[FECHA ACTUAL]],"Y")</f>
        <v>35</v>
      </c>
      <c r="K420" s="24" t="s">
        <v>320</v>
      </c>
      <c r="L420" s="24" t="s">
        <v>112</v>
      </c>
      <c r="M420" s="24">
        <v>1</v>
      </c>
      <c r="N420" s="24">
        <v>1</v>
      </c>
      <c r="O420" s="24">
        <v>3</v>
      </c>
      <c r="P420" s="24" t="s">
        <v>101</v>
      </c>
      <c r="Q420" s="23">
        <v>32085</v>
      </c>
      <c r="R420" s="24" t="s">
        <v>76</v>
      </c>
      <c r="S420" s="25">
        <v>45119</v>
      </c>
      <c r="T420" s="24">
        <v>4729459</v>
      </c>
      <c r="U420" s="24">
        <v>3219610272</v>
      </c>
      <c r="V420" s="24" t="s">
        <v>2960</v>
      </c>
      <c r="W420" s="24" t="s">
        <v>2961</v>
      </c>
      <c r="X420" s="24" t="s">
        <v>2962</v>
      </c>
      <c r="Y420" s="24" t="s">
        <v>2963</v>
      </c>
      <c r="Z420" s="24" t="s">
        <v>2964</v>
      </c>
      <c r="AA420" s="24">
        <v>3173766598</v>
      </c>
      <c r="AB420" s="24" t="s">
        <v>77</v>
      </c>
      <c r="AC420" s="24" t="s">
        <v>77</v>
      </c>
      <c r="AD420" s="24" t="s">
        <v>77</v>
      </c>
      <c r="AE420" s="26" t="s">
        <v>151</v>
      </c>
      <c r="AF420" s="26"/>
      <c r="AG420" s="26"/>
      <c r="AH420" s="27" t="s">
        <v>184</v>
      </c>
      <c r="AI420" s="27" t="s">
        <v>2965</v>
      </c>
      <c r="AJ420" s="27" t="s">
        <v>2965</v>
      </c>
      <c r="AK420" s="24" t="s">
        <v>121</v>
      </c>
      <c r="AL420" s="24" t="s">
        <v>90</v>
      </c>
      <c r="AM420" s="23">
        <v>42460</v>
      </c>
      <c r="AN420" s="28">
        <v>776250</v>
      </c>
      <c r="AO420" s="28">
        <f t="shared" si="6"/>
        <v>140606</v>
      </c>
      <c r="AP420" s="24">
        <v>42895</v>
      </c>
      <c r="AQ420" s="24" t="s">
        <v>1729</v>
      </c>
      <c r="AR420" s="24" t="s">
        <v>139</v>
      </c>
      <c r="AS420" s="24"/>
      <c r="AT420" s="24" t="e">
        <v>#N/A</v>
      </c>
      <c r="AU420" s="24" t="e">
        <v>#N/A</v>
      </c>
      <c r="AV420" s="24" t="e">
        <v>#N/A</v>
      </c>
      <c r="AW420" s="24"/>
      <c r="AX420" s="24"/>
      <c r="AY420" s="24" t="s">
        <v>2966</v>
      </c>
      <c r="AZ420" s="24" t="s">
        <v>2526</v>
      </c>
      <c r="BA420" s="24" t="s">
        <v>2967</v>
      </c>
      <c r="BB420" s="24"/>
      <c r="BC420" s="24"/>
      <c r="BD420" s="24">
        <v>1</v>
      </c>
      <c r="BE420" s="24">
        <v>0</v>
      </c>
      <c r="BF420" s="23">
        <v>42903</v>
      </c>
      <c r="BG420" s="23">
        <v>42924</v>
      </c>
      <c r="BH420" s="23">
        <v>42969</v>
      </c>
      <c r="BI420" s="26" t="s">
        <v>127</v>
      </c>
      <c r="BJ420" s="26" t="s">
        <v>1246</v>
      </c>
      <c r="BK420" s="29">
        <v>0</v>
      </c>
      <c r="BL420" s="24" t="s">
        <v>129</v>
      </c>
      <c r="BM420" s="22" t="str">
        <f ca="1">+IF(Tabla1[[#This Row],[FECHA INGRESO]]&gt;=44986,IF((TODAY()-Tabla1[[#This Row],[FECHA INGRESO]])&gt;=50,"ALERTA","TODAVÍA FALTA"),"N/A")</f>
        <v>N/A</v>
      </c>
      <c r="BN420" s="7">
        <f>IFERROR((_xlfn.DAYS(Tabla1[[#This Row],[FECHA INGRESO]],Tabla1[[#This Row],[FECHA RETIRO]]))/30,"")</f>
        <v>-16.966666666666665</v>
      </c>
    </row>
    <row r="421" spans="1:66" ht="15" customHeight="1" x14ac:dyDescent="0.35">
      <c r="A421" s="31">
        <v>52832185</v>
      </c>
      <c r="B421" s="22" t="s">
        <v>2968</v>
      </c>
      <c r="C421" s="23">
        <v>42461</v>
      </c>
      <c r="D421" s="23" t="s">
        <v>188</v>
      </c>
      <c r="E421" s="23" t="s">
        <v>110</v>
      </c>
      <c r="F421" s="23" t="s">
        <v>70</v>
      </c>
      <c r="G421" s="24"/>
      <c r="H421" s="24">
        <v>24044936369</v>
      </c>
      <c r="I421" s="24" t="s">
        <v>95</v>
      </c>
      <c r="J421" s="24">
        <f>DATEDIF(Tabla1[[#This Row],[FECHA DE NACIMIENTO]],Tabla1[[#This Row],[FECHA ACTUAL]],"Y")</f>
        <v>42</v>
      </c>
      <c r="K421" s="24" t="s">
        <v>73</v>
      </c>
      <c r="L421" s="24" t="s">
        <v>112</v>
      </c>
      <c r="M421" s="24">
        <v>2</v>
      </c>
      <c r="N421" s="24">
        <v>2</v>
      </c>
      <c r="O421" s="24">
        <v>2</v>
      </c>
      <c r="P421" s="24" t="s">
        <v>101</v>
      </c>
      <c r="Q421" s="23">
        <v>29767</v>
      </c>
      <c r="R421" s="24" t="s">
        <v>76</v>
      </c>
      <c r="S421" s="25">
        <v>45119</v>
      </c>
      <c r="T421" s="24">
        <v>2464701</v>
      </c>
      <c r="U421" s="24">
        <v>3015782528</v>
      </c>
      <c r="V421" s="24" t="s">
        <v>2969</v>
      </c>
      <c r="W421" s="24" t="s">
        <v>2970</v>
      </c>
      <c r="X421" s="24" t="s">
        <v>2971</v>
      </c>
      <c r="Y421" s="24" t="s">
        <v>2972</v>
      </c>
      <c r="Z421" s="24" t="s">
        <v>2973</v>
      </c>
      <c r="AA421" s="24">
        <v>3178380909</v>
      </c>
      <c r="AB421" s="24" t="s">
        <v>77</v>
      </c>
      <c r="AC421" s="24" t="s">
        <v>77</v>
      </c>
      <c r="AD421" s="24" t="s">
        <v>77</v>
      </c>
      <c r="AE421" s="26" t="s">
        <v>151</v>
      </c>
      <c r="AF421" s="26"/>
      <c r="AG421" s="26"/>
      <c r="AH421" s="27" t="s">
        <v>184</v>
      </c>
      <c r="AI421" s="27" t="s">
        <v>185</v>
      </c>
      <c r="AJ421" s="27" t="s">
        <v>185</v>
      </c>
      <c r="AK421" s="24" t="s">
        <v>121</v>
      </c>
      <c r="AL421" s="24" t="s">
        <v>90</v>
      </c>
      <c r="AM421" s="23">
        <v>42461</v>
      </c>
      <c r="AN421" s="28">
        <v>776250</v>
      </c>
      <c r="AO421" s="28">
        <f t="shared" si="6"/>
        <v>140606</v>
      </c>
      <c r="AP421" s="24">
        <v>42466</v>
      </c>
      <c r="AQ421" s="24" t="s">
        <v>1372</v>
      </c>
      <c r="AR421" s="24" t="s">
        <v>2974</v>
      </c>
      <c r="AS421" s="24"/>
      <c r="AT421" s="24" t="e">
        <v>#N/A</v>
      </c>
      <c r="AU421" s="24" t="e">
        <v>#N/A</v>
      </c>
      <c r="AV421" s="24" t="e">
        <v>#N/A</v>
      </c>
      <c r="AW421" s="24"/>
      <c r="AX421" s="24">
        <v>42527</v>
      </c>
      <c r="AY421" s="24" t="s">
        <v>2975</v>
      </c>
      <c r="AZ421" s="24"/>
      <c r="BA421" s="24"/>
      <c r="BB421" s="24"/>
      <c r="BC421" s="24"/>
      <c r="BD421" s="24">
        <v>0</v>
      </c>
      <c r="BE421" s="24">
        <v>0</v>
      </c>
      <c r="BF421" s="23"/>
      <c r="BG421" s="23"/>
      <c r="BH421" s="23">
        <v>42789</v>
      </c>
      <c r="BI421" s="26" t="s">
        <v>127</v>
      </c>
      <c r="BJ421" s="26" t="s">
        <v>232</v>
      </c>
      <c r="BK421" s="29">
        <v>0</v>
      </c>
      <c r="BL421" s="24" t="s">
        <v>129</v>
      </c>
      <c r="BM421" s="22" t="str">
        <f ca="1">+IF(Tabla1[[#This Row],[FECHA INGRESO]]&gt;=44986,IF((TODAY()-Tabla1[[#This Row],[FECHA INGRESO]])&gt;=50,"ALERTA","TODAVÍA FALTA"),"N/A")</f>
        <v>N/A</v>
      </c>
      <c r="BN421" s="7">
        <f>IFERROR((_xlfn.DAYS(Tabla1[[#This Row],[FECHA INGRESO]],Tabla1[[#This Row],[FECHA RETIRO]]))/30,"")</f>
        <v>-10.933333333333334</v>
      </c>
    </row>
    <row r="422" spans="1:66" ht="15" customHeight="1" x14ac:dyDescent="0.35">
      <c r="A422" s="31">
        <v>1036642498</v>
      </c>
      <c r="B422" s="22" t="s">
        <v>2976</v>
      </c>
      <c r="C422" s="23">
        <v>42464</v>
      </c>
      <c r="D422" s="23" t="s">
        <v>582</v>
      </c>
      <c r="E422" s="23" t="s">
        <v>110</v>
      </c>
      <c r="F422" s="23" t="s">
        <v>70</v>
      </c>
      <c r="G422" s="24"/>
      <c r="H422" s="24">
        <v>24061531310</v>
      </c>
      <c r="I422" s="24" t="s">
        <v>95</v>
      </c>
      <c r="J422" s="24">
        <f>DATEDIF(Tabla1[[#This Row],[FECHA DE NACIMIENTO]],Tabla1[[#This Row],[FECHA ACTUAL]],"Y")</f>
        <v>30</v>
      </c>
      <c r="K422" s="24" t="s">
        <v>96</v>
      </c>
      <c r="L422" s="24" t="s">
        <v>112</v>
      </c>
      <c r="M422" s="24" t="s">
        <v>77</v>
      </c>
      <c r="N422" s="24" t="s">
        <v>77</v>
      </c>
      <c r="O422" s="24">
        <v>2</v>
      </c>
      <c r="P422" s="24" t="s">
        <v>101</v>
      </c>
      <c r="Q422" s="23">
        <v>33875</v>
      </c>
      <c r="R422" s="24" t="s">
        <v>1177</v>
      </c>
      <c r="S422" s="25">
        <v>45119</v>
      </c>
      <c r="T422" s="24">
        <v>2988999</v>
      </c>
      <c r="U422" s="24">
        <v>3196116261</v>
      </c>
      <c r="V422" s="24" t="s">
        <v>2977</v>
      </c>
      <c r="W422" s="24" t="s">
        <v>2978</v>
      </c>
      <c r="X422" s="24" t="s">
        <v>2979</v>
      </c>
      <c r="Y422" s="24" t="s">
        <v>2980</v>
      </c>
      <c r="Z422" s="24" t="s">
        <v>567</v>
      </c>
      <c r="AA422" s="24">
        <v>3097772</v>
      </c>
      <c r="AB422" s="24" t="s">
        <v>77</v>
      </c>
      <c r="AC422" s="24" t="s">
        <v>77</v>
      </c>
      <c r="AD422" s="24" t="s">
        <v>77</v>
      </c>
      <c r="AE422" s="26" t="s">
        <v>151</v>
      </c>
      <c r="AF422" s="26"/>
      <c r="AG422" s="26"/>
      <c r="AH422" s="27" t="s">
        <v>184</v>
      </c>
      <c r="AI422" s="27" t="s">
        <v>515</v>
      </c>
      <c r="AJ422" s="27" t="s">
        <v>515</v>
      </c>
      <c r="AK422" s="24" t="s">
        <v>121</v>
      </c>
      <c r="AL422" s="24"/>
      <c r="AM422" s="23">
        <v>42464</v>
      </c>
      <c r="AN422" s="28">
        <v>724500</v>
      </c>
      <c r="AO422" s="28">
        <f t="shared" si="6"/>
        <v>140606</v>
      </c>
      <c r="AP422" s="24"/>
      <c r="AQ422" s="24"/>
      <c r="AR422" s="24"/>
      <c r="AS422" s="24"/>
      <c r="AT422" s="24" t="e">
        <v>#N/A</v>
      </c>
      <c r="AU422" s="24" t="e">
        <v>#N/A</v>
      </c>
      <c r="AV422" s="24" t="e">
        <v>#N/A</v>
      </c>
      <c r="AW422" s="24"/>
      <c r="AX422" s="24"/>
      <c r="AY422" s="24"/>
      <c r="AZ422" s="24"/>
      <c r="BA422" s="24"/>
      <c r="BB422" s="24"/>
      <c r="BC422" s="24"/>
      <c r="BD422" s="24">
        <v>0</v>
      </c>
      <c r="BE422" s="24">
        <v>0</v>
      </c>
      <c r="BF422" s="23"/>
      <c r="BG422" s="23"/>
      <c r="BH422" s="23">
        <v>42598</v>
      </c>
      <c r="BI422" s="26"/>
      <c r="BJ422" s="26"/>
      <c r="BK422" s="29">
        <v>0</v>
      </c>
      <c r="BL422" s="24" t="s">
        <v>129</v>
      </c>
      <c r="BM422" s="22" t="str">
        <f ca="1">+IF(Tabla1[[#This Row],[FECHA INGRESO]]&gt;=44986,IF((TODAY()-Tabla1[[#This Row],[FECHA INGRESO]])&gt;=50,"ALERTA","TODAVÍA FALTA"),"N/A")</f>
        <v>N/A</v>
      </c>
      <c r="BN422" s="7">
        <f>IFERROR((_xlfn.DAYS(Tabla1[[#This Row],[FECHA INGRESO]],Tabla1[[#This Row],[FECHA RETIRO]]))/30,"")</f>
        <v>-4.4666666666666668</v>
      </c>
    </row>
    <row r="423" spans="1:66" ht="15" customHeight="1" x14ac:dyDescent="0.35">
      <c r="A423" s="31">
        <v>1024536394</v>
      </c>
      <c r="B423" s="22" t="s">
        <v>2981</v>
      </c>
      <c r="C423" s="23">
        <v>42464</v>
      </c>
      <c r="D423" s="23" t="s">
        <v>109</v>
      </c>
      <c r="E423" s="23" t="s">
        <v>111</v>
      </c>
      <c r="F423" s="23" t="s">
        <v>70</v>
      </c>
      <c r="G423" s="24"/>
      <c r="H423" s="24">
        <v>24061533493</v>
      </c>
      <c r="I423" s="24" t="s">
        <v>95</v>
      </c>
      <c r="J423" s="24">
        <f>DATEDIF(Tabla1[[#This Row],[FECHA DE NACIMIENTO]],Tabla1[[#This Row],[FECHA ACTUAL]],"Y")</f>
        <v>30</v>
      </c>
      <c r="K423" s="24" t="s">
        <v>73</v>
      </c>
      <c r="L423" s="24" t="s">
        <v>112</v>
      </c>
      <c r="M423" s="24">
        <v>1</v>
      </c>
      <c r="N423" s="24">
        <v>1</v>
      </c>
      <c r="O423" s="24">
        <v>3</v>
      </c>
      <c r="P423" s="24" t="s">
        <v>305</v>
      </c>
      <c r="Q423" s="23">
        <v>33953</v>
      </c>
      <c r="R423" s="24" t="s">
        <v>76</v>
      </c>
      <c r="S423" s="25">
        <v>45119</v>
      </c>
      <c r="T423" s="24" t="s">
        <v>77</v>
      </c>
      <c r="U423" s="24">
        <v>3197878812</v>
      </c>
      <c r="V423" s="24" t="s">
        <v>2982</v>
      </c>
      <c r="W423" s="24" t="s">
        <v>2983</v>
      </c>
      <c r="X423" s="24" t="s">
        <v>2946</v>
      </c>
      <c r="Y423" s="24" t="s">
        <v>2984</v>
      </c>
      <c r="Z423" s="24" t="s">
        <v>567</v>
      </c>
      <c r="AA423" s="24">
        <v>3144548614</v>
      </c>
      <c r="AB423" s="24" t="s">
        <v>77</v>
      </c>
      <c r="AC423" s="24" t="s">
        <v>77</v>
      </c>
      <c r="AD423" s="24" t="s">
        <v>77</v>
      </c>
      <c r="AE423" s="26" t="s">
        <v>183</v>
      </c>
      <c r="AF423" s="26"/>
      <c r="AG423" s="26"/>
      <c r="AH423" s="27" t="s">
        <v>184</v>
      </c>
      <c r="AI423" s="27" t="s">
        <v>530</v>
      </c>
      <c r="AJ423" s="27" t="s">
        <v>530</v>
      </c>
      <c r="AK423" s="24" t="s">
        <v>121</v>
      </c>
      <c r="AL423" s="24"/>
      <c r="AM423" s="23">
        <v>42464</v>
      </c>
      <c r="AN423" s="28">
        <v>724500</v>
      </c>
      <c r="AO423" s="28">
        <f t="shared" si="6"/>
        <v>140606</v>
      </c>
      <c r="AP423" s="24"/>
      <c r="AQ423" s="24"/>
      <c r="AR423" s="24"/>
      <c r="AS423" s="24"/>
      <c r="AT423" s="24" t="e">
        <v>#N/A</v>
      </c>
      <c r="AU423" s="24" t="e">
        <v>#N/A</v>
      </c>
      <c r="AV423" s="24" t="e">
        <v>#N/A</v>
      </c>
      <c r="AW423" s="24"/>
      <c r="AX423" s="24"/>
      <c r="AY423" s="24"/>
      <c r="AZ423" s="24"/>
      <c r="BA423" s="24"/>
      <c r="BB423" s="24"/>
      <c r="BC423" s="24"/>
      <c r="BD423" s="24">
        <v>0</v>
      </c>
      <c r="BE423" s="24">
        <v>0</v>
      </c>
      <c r="BF423" s="23"/>
      <c r="BG423" s="23"/>
      <c r="BH423" s="23">
        <v>42539</v>
      </c>
      <c r="BI423" s="26"/>
      <c r="BJ423" s="26"/>
      <c r="BK423" s="29">
        <v>0</v>
      </c>
      <c r="BL423" s="24" t="s">
        <v>129</v>
      </c>
      <c r="BM423" s="22" t="str">
        <f ca="1">+IF(Tabla1[[#This Row],[FECHA INGRESO]]&gt;=44986,IF((TODAY()-Tabla1[[#This Row],[FECHA INGRESO]])&gt;=50,"ALERTA","TODAVÍA FALTA"),"N/A")</f>
        <v>N/A</v>
      </c>
      <c r="BN423" s="7">
        <f>IFERROR((_xlfn.DAYS(Tabla1[[#This Row],[FECHA INGRESO]],Tabla1[[#This Row],[FECHA RETIRO]]))/30,"")</f>
        <v>-2.5</v>
      </c>
    </row>
    <row r="424" spans="1:66" ht="15" customHeight="1" x14ac:dyDescent="0.35">
      <c r="A424" s="31">
        <v>1024542356</v>
      </c>
      <c r="B424" s="22" t="s">
        <v>2985</v>
      </c>
      <c r="C424" s="23">
        <v>42464</v>
      </c>
      <c r="D424" s="23" t="s">
        <v>109</v>
      </c>
      <c r="E424" s="23" t="s">
        <v>111</v>
      </c>
      <c r="F424" s="23" t="s">
        <v>70</v>
      </c>
      <c r="G424" s="24"/>
      <c r="H424" s="24">
        <v>24061506701</v>
      </c>
      <c r="I424" s="24" t="s">
        <v>95</v>
      </c>
      <c r="J424" s="24">
        <f>DATEDIF(Tabla1[[#This Row],[FECHA DE NACIMIENTO]],Tabla1[[#This Row],[FECHA ACTUAL]],"Y")</f>
        <v>29</v>
      </c>
      <c r="K424" s="24" t="s">
        <v>73</v>
      </c>
      <c r="L424" s="24" t="s">
        <v>112</v>
      </c>
      <c r="M424" s="24">
        <v>1</v>
      </c>
      <c r="N424" s="24">
        <v>1</v>
      </c>
      <c r="O424" s="24">
        <v>3</v>
      </c>
      <c r="P424" s="24" t="s">
        <v>101</v>
      </c>
      <c r="Q424" s="23">
        <v>34170</v>
      </c>
      <c r="R424" s="24" t="s">
        <v>76</v>
      </c>
      <c r="S424" s="25">
        <v>45119</v>
      </c>
      <c r="T424" s="24">
        <v>8272074</v>
      </c>
      <c r="U424" s="24">
        <v>3195226297</v>
      </c>
      <c r="V424" s="24" t="s">
        <v>2986</v>
      </c>
      <c r="W424" s="24" t="s">
        <v>2987</v>
      </c>
      <c r="X424" s="24" t="s">
        <v>2988</v>
      </c>
      <c r="Y424" s="24" t="s">
        <v>2989</v>
      </c>
      <c r="Z424" s="24" t="s">
        <v>117</v>
      </c>
      <c r="AA424" s="24">
        <v>3195812937</v>
      </c>
      <c r="AB424" s="24" t="s">
        <v>77</v>
      </c>
      <c r="AC424" s="24" t="s">
        <v>77</v>
      </c>
      <c r="AD424" s="24" t="s">
        <v>77</v>
      </c>
      <c r="AE424" s="26" t="s">
        <v>151</v>
      </c>
      <c r="AF424" s="26"/>
      <c r="AG424" s="26"/>
      <c r="AH424" s="27" t="s">
        <v>184</v>
      </c>
      <c r="AI424" s="27" t="s">
        <v>530</v>
      </c>
      <c r="AJ424" s="27" t="s">
        <v>530</v>
      </c>
      <c r="AK424" s="24" t="s">
        <v>121</v>
      </c>
      <c r="AL424" s="24"/>
      <c r="AM424" s="23">
        <v>42464</v>
      </c>
      <c r="AN424" s="28">
        <v>724500</v>
      </c>
      <c r="AO424" s="28">
        <f t="shared" si="6"/>
        <v>140606</v>
      </c>
      <c r="AP424" s="24"/>
      <c r="AQ424" s="24"/>
      <c r="AR424" s="24"/>
      <c r="AS424" s="24"/>
      <c r="AT424" s="24" t="e">
        <v>#N/A</v>
      </c>
      <c r="AU424" s="24" t="e">
        <v>#N/A</v>
      </c>
      <c r="AV424" s="24" t="e">
        <v>#N/A</v>
      </c>
      <c r="AW424" s="24"/>
      <c r="AX424" s="24"/>
      <c r="AY424" s="24"/>
      <c r="AZ424" s="24"/>
      <c r="BA424" s="24"/>
      <c r="BB424" s="24"/>
      <c r="BC424" s="24"/>
      <c r="BD424" s="24">
        <v>0</v>
      </c>
      <c r="BE424" s="24">
        <v>0</v>
      </c>
      <c r="BF424" s="23"/>
      <c r="BG424" s="23"/>
      <c r="BH424" s="23">
        <v>42530</v>
      </c>
      <c r="BI424" s="26"/>
      <c r="BJ424" s="26"/>
      <c r="BK424" s="29">
        <v>0</v>
      </c>
      <c r="BL424" s="24" t="s">
        <v>129</v>
      </c>
      <c r="BM424" s="22" t="str">
        <f ca="1">+IF(Tabla1[[#This Row],[FECHA INGRESO]]&gt;=44986,IF((TODAY()-Tabla1[[#This Row],[FECHA INGRESO]])&gt;=50,"ALERTA","TODAVÍA FALTA"),"N/A")</f>
        <v>N/A</v>
      </c>
      <c r="BN424" s="7">
        <f>IFERROR((_xlfn.DAYS(Tabla1[[#This Row],[FECHA INGRESO]],Tabla1[[#This Row],[FECHA RETIRO]]))/30,"")</f>
        <v>-2.2000000000000002</v>
      </c>
    </row>
    <row r="425" spans="1:66" ht="15" customHeight="1" x14ac:dyDescent="0.35">
      <c r="A425" s="31">
        <v>1014282482</v>
      </c>
      <c r="B425" s="22" t="s">
        <v>2990</v>
      </c>
      <c r="C425" s="23">
        <v>42464</v>
      </c>
      <c r="D425" s="23" t="s">
        <v>188</v>
      </c>
      <c r="E425" s="23" t="s">
        <v>111</v>
      </c>
      <c r="F425" s="23" t="s">
        <v>70</v>
      </c>
      <c r="G425" s="24"/>
      <c r="H425" s="24">
        <v>24061496431</v>
      </c>
      <c r="I425" s="24" t="s">
        <v>72</v>
      </c>
      <c r="J425" s="24">
        <f>DATEDIF(Tabla1[[#This Row],[FECHA DE NACIMIENTO]],Tabla1[[#This Row],[FECHA ACTUAL]],"Y")</f>
        <v>26</v>
      </c>
      <c r="K425" s="24" t="s">
        <v>500</v>
      </c>
      <c r="L425" s="24" t="s">
        <v>112</v>
      </c>
      <c r="M425" s="24" t="s">
        <v>77</v>
      </c>
      <c r="N425" s="24" t="s">
        <v>77</v>
      </c>
      <c r="O425" s="24">
        <v>2</v>
      </c>
      <c r="P425" s="24" t="s">
        <v>101</v>
      </c>
      <c r="Q425" s="23">
        <v>35375</v>
      </c>
      <c r="R425" s="24" t="s">
        <v>76</v>
      </c>
      <c r="S425" s="25">
        <v>45119</v>
      </c>
      <c r="T425" s="24">
        <v>4845387</v>
      </c>
      <c r="U425" s="24">
        <v>3144083574</v>
      </c>
      <c r="V425" s="24" t="s">
        <v>2991</v>
      </c>
      <c r="W425" s="24" t="s">
        <v>2992</v>
      </c>
      <c r="X425" s="24" t="s">
        <v>2993</v>
      </c>
      <c r="Y425" s="24" t="s">
        <v>983</v>
      </c>
      <c r="Z425" s="24" t="s">
        <v>285</v>
      </c>
      <c r="AA425" s="24">
        <v>3114715131</v>
      </c>
      <c r="AB425" s="24" t="s">
        <v>77</v>
      </c>
      <c r="AC425" s="24" t="s">
        <v>77</v>
      </c>
      <c r="AD425" s="24" t="s">
        <v>77</v>
      </c>
      <c r="AE425" s="26" t="s">
        <v>102</v>
      </c>
      <c r="AF425" s="26"/>
      <c r="AG425" s="26"/>
      <c r="AH425" s="27" t="s">
        <v>184</v>
      </c>
      <c r="AI425" s="27" t="s">
        <v>530</v>
      </c>
      <c r="AJ425" s="27" t="s">
        <v>530</v>
      </c>
      <c r="AK425" s="24" t="s">
        <v>121</v>
      </c>
      <c r="AL425" s="24"/>
      <c r="AM425" s="23">
        <v>42464</v>
      </c>
      <c r="AN425" s="28">
        <v>724500</v>
      </c>
      <c r="AO425" s="28">
        <f t="shared" si="6"/>
        <v>140606</v>
      </c>
      <c r="AP425" s="24"/>
      <c r="AQ425" s="24"/>
      <c r="AR425" s="24"/>
      <c r="AS425" s="24"/>
      <c r="AT425" s="24" t="e">
        <v>#N/A</v>
      </c>
      <c r="AU425" s="24" t="e">
        <v>#N/A</v>
      </c>
      <c r="AV425" s="24" t="e">
        <v>#N/A</v>
      </c>
      <c r="AW425" s="24"/>
      <c r="AX425" s="24"/>
      <c r="AY425" s="24"/>
      <c r="AZ425" s="24"/>
      <c r="BA425" s="24"/>
      <c r="BB425" s="24"/>
      <c r="BC425" s="24"/>
      <c r="BD425" s="24">
        <v>0</v>
      </c>
      <c r="BE425" s="24">
        <v>0</v>
      </c>
      <c r="BF425" s="23"/>
      <c r="BG425" s="23"/>
      <c r="BH425" s="23">
        <v>42490</v>
      </c>
      <c r="BI425" s="26"/>
      <c r="BJ425" s="26"/>
      <c r="BK425" s="29">
        <v>0</v>
      </c>
      <c r="BL425" s="24" t="s">
        <v>129</v>
      </c>
      <c r="BM425" s="22" t="str">
        <f ca="1">+IF(Tabla1[[#This Row],[FECHA INGRESO]]&gt;=44986,IF((TODAY()-Tabla1[[#This Row],[FECHA INGRESO]])&gt;=50,"ALERTA","TODAVÍA FALTA"),"N/A")</f>
        <v>N/A</v>
      </c>
      <c r="BN425" s="7">
        <f>IFERROR((_xlfn.DAYS(Tabla1[[#This Row],[FECHA INGRESO]],Tabla1[[#This Row],[FECHA RETIRO]]))/30,"")</f>
        <v>-0.8666666666666667</v>
      </c>
    </row>
    <row r="426" spans="1:66" ht="15" customHeight="1" x14ac:dyDescent="0.35">
      <c r="A426" s="31">
        <v>1106783300</v>
      </c>
      <c r="B426" s="22" t="s">
        <v>2994</v>
      </c>
      <c r="C426" s="23">
        <v>42465</v>
      </c>
      <c r="D426" s="23" t="s">
        <v>582</v>
      </c>
      <c r="E426" s="23" t="s">
        <v>111</v>
      </c>
      <c r="F426" s="23" t="s">
        <v>70</v>
      </c>
      <c r="G426" s="24"/>
      <c r="H426" s="24">
        <v>24061566176</v>
      </c>
      <c r="I426" s="24" t="s">
        <v>95</v>
      </c>
      <c r="J426" s="24">
        <f>DATEDIF(Tabla1[[#This Row],[FECHA DE NACIMIENTO]],Tabla1[[#This Row],[FECHA ACTUAL]],"Y")</f>
        <v>29</v>
      </c>
      <c r="K426" s="24" t="s">
        <v>73</v>
      </c>
      <c r="L426" s="24" t="s">
        <v>112</v>
      </c>
      <c r="M426" s="24" t="s">
        <v>77</v>
      </c>
      <c r="N426" s="24">
        <v>1</v>
      </c>
      <c r="O426" s="24">
        <v>2</v>
      </c>
      <c r="P426" s="24" t="s">
        <v>101</v>
      </c>
      <c r="Q426" s="23">
        <v>34330</v>
      </c>
      <c r="R426" s="24" t="s">
        <v>2995</v>
      </c>
      <c r="S426" s="25">
        <v>45119</v>
      </c>
      <c r="T426" s="24">
        <v>7158928</v>
      </c>
      <c r="U426" s="24">
        <v>3208101096</v>
      </c>
      <c r="V426" s="24" t="s">
        <v>2996</v>
      </c>
      <c r="W426" s="24" t="s">
        <v>2997</v>
      </c>
      <c r="X426" s="24" t="s">
        <v>2998</v>
      </c>
      <c r="Y426" s="24" t="s">
        <v>2999</v>
      </c>
      <c r="Z426" s="24" t="s">
        <v>162</v>
      </c>
      <c r="AA426" s="24">
        <v>3195340879</v>
      </c>
      <c r="AB426" s="24" t="s">
        <v>77</v>
      </c>
      <c r="AC426" s="24" t="s">
        <v>77</v>
      </c>
      <c r="AD426" s="24" t="s">
        <v>77</v>
      </c>
      <c r="AE426" s="26" t="s">
        <v>151</v>
      </c>
      <c r="AF426" s="26"/>
      <c r="AG426" s="26"/>
      <c r="AH426" s="27" t="s">
        <v>184</v>
      </c>
      <c r="AI426" s="27" t="s">
        <v>530</v>
      </c>
      <c r="AJ426" s="27" t="s">
        <v>530</v>
      </c>
      <c r="AK426" s="24" t="s">
        <v>121</v>
      </c>
      <c r="AL426" s="24" t="s">
        <v>90</v>
      </c>
      <c r="AM426" s="23">
        <v>42465</v>
      </c>
      <c r="AN426" s="28">
        <v>724500</v>
      </c>
      <c r="AO426" s="28">
        <f t="shared" si="6"/>
        <v>140606</v>
      </c>
      <c r="AP426" s="24"/>
      <c r="AQ426" s="24" t="s">
        <v>495</v>
      </c>
      <c r="AR426" s="24" t="s">
        <v>489</v>
      </c>
      <c r="AS426" s="24"/>
      <c r="AT426" s="24" t="e">
        <v>#N/A</v>
      </c>
      <c r="AU426" s="24" t="e">
        <v>#N/A</v>
      </c>
      <c r="AV426" s="24" t="e">
        <v>#N/A</v>
      </c>
      <c r="AW426" s="24"/>
      <c r="AX426" s="24"/>
      <c r="AY426" s="24" t="s">
        <v>3000</v>
      </c>
      <c r="AZ426" s="24"/>
      <c r="BA426" s="24"/>
      <c r="BB426" s="24"/>
      <c r="BC426" s="24"/>
      <c r="BD426" s="24">
        <v>0</v>
      </c>
      <c r="BE426" s="24">
        <v>0</v>
      </c>
      <c r="BF426" s="23"/>
      <c r="BG426" s="23"/>
      <c r="BH426" s="23">
        <v>42766</v>
      </c>
      <c r="BI426" s="26" t="s">
        <v>143</v>
      </c>
      <c r="BJ426" s="26" t="s">
        <v>199</v>
      </c>
      <c r="BK426" s="29">
        <v>0</v>
      </c>
      <c r="BL426" s="24" t="s">
        <v>129</v>
      </c>
      <c r="BM426" s="22" t="str">
        <f ca="1">+IF(Tabla1[[#This Row],[FECHA INGRESO]]&gt;=44986,IF((TODAY()-Tabla1[[#This Row],[FECHA INGRESO]])&gt;=50,"ALERTA","TODAVÍA FALTA"),"N/A")</f>
        <v>N/A</v>
      </c>
      <c r="BN426" s="7">
        <f>IFERROR((_xlfn.DAYS(Tabla1[[#This Row],[FECHA INGRESO]],Tabla1[[#This Row],[FECHA RETIRO]]))/30,"")</f>
        <v>-10.033333333333333</v>
      </c>
    </row>
    <row r="427" spans="1:66" ht="15" customHeight="1" x14ac:dyDescent="0.35">
      <c r="A427" s="31">
        <v>1022385610</v>
      </c>
      <c r="B427" s="22" t="s">
        <v>3001</v>
      </c>
      <c r="C427" s="23">
        <v>42465</v>
      </c>
      <c r="D427" s="23" t="s">
        <v>68</v>
      </c>
      <c r="E427" s="24" t="s">
        <v>69</v>
      </c>
      <c r="F427" s="23" t="s">
        <v>70</v>
      </c>
      <c r="G427" s="24"/>
      <c r="H427" s="24">
        <v>24061550979</v>
      </c>
      <c r="I427" s="24" t="s">
        <v>95</v>
      </c>
      <c r="J427" s="24">
        <f>DATEDIF(Tabla1[[#This Row],[FECHA DE NACIMIENTO]],Tabla1[[#This Row],[FECHA ACTUAL]],"Y")</f>
        <v>29</v>
      </c>
      <c r="K427" s="24" t="s">
        <v>96</v>
      </c>
      <c r="L427" s="24" t="s">
        <v>112</v>
      </c>
      <c r="M427" s="24" t="s">
        <v>77</v>
      </c>
      <c r="N427" s="24" t="s">
        <v>77</v>
      </c>
      <c r="O427" s="24">
        <v>2</v>
      </c>
      <c r="P427" s="24" t="s">
        <v>101</v>
      </c>
      <c r="Q427" s="23">
        <v>34170</v>
      </c>
      <c r="R427" s="24" t="s">
        <v>76</v>
      </c>
      <c r="S427" s="25">
        <v>45119</v>
      </c>
      <c r="T427" s="24">
        <v>7113451</v>
      </c>
      <c r="U427" s="24">
        <v>3173907625</v>
      </c>
      <c r="V427" s="24" t="s">
        <v>3002</v>
      </c>
      <c r="W427" s="24" t="s">
        <v>3003</v>
      </c>
      <c r="X427" s="24" t="s">
        <v>3004</v>
      </c>
      <c r="Y427" s="24" t="s">
        <v>3005</v>
      </c>
      <c r="Z427" s="24" t="s">
        <v>285</v>
      </c>
      <c r="AA427" s="24">
        <v>3155926804</v>
      </c>
      <c r="AB427" s="24" t="s">
        <v>77</v>
      </c>
      <c r="AC427" s="24" t="s">
        <v>77</v>
      </c>
      <c r="AD427" s="24" t="s">
        <v>77</v>
      </c>
      <c r="AE427" s="26" t="s">
        <v>183</v>
      </c>
      <c r="AF427" s="26"/>
      <c r="AG427" s="26"/>
      <c r="AH427" s="27" t="s">
        <v>184</v>
      </c>
      <c r="AI427" s="27" t="s">
        <v>530</v>
      </c>
      <c r="AJ427" s="27" t="s">
        <v>530</v>
      </c>
      <c r="AK427" s="24" t="s">
        <v>121</v>
      </c>
      <c r="AL427" s="24"/>
      <c r="AM427" s="23">
        <v>42465</v>
      </c>
      <c r="AN427" s="28">
        <v>724500</v>
      </c>
      <c r="AO427" s="28">
        <f t="shared" si="6"/>
        <v>140606</v>
      </c>
      <c r="AP427" s="24"/>
      <c r="AQ427" s="24"/>
      <c r="AR427" s="24"/>
      <c r="AS427" s="24"/>
      <c r="AT427" s="24" t="e">
        <v>#N/A</v>
      </c>
      <c r="AU427" s="24" t="e">
        <v>#N/A</v>
      </c>
      <c r="AV427" s="24" t="e">
        <v>#N/A</v>
      </c>
      <c r="AW427" s="24"/>
      <c r="AX427" s="24"/>
      <c r="AY427" s="24"/>
      <c r="AZ427" s="24"/>
      <c r="BA427" s="24"/>
      <c r="BB427" s="24"/>
      <c r="BC427" s="24"/>
      <c r="BD427" s="24">
        <v>0</v>
      </c>
      <c r="BE427" s="24">
        <v>0</v>
      </c>
      <c r="BF427" s="23"/>
      <c r="BG427" s="23"/>
      <c r="BH427" s="23">
        <v>42634</v>
      </c>
      <c r="BI427" s="26" t="s">
        <v>127</v>
      </c>
      <c r="BJ427" s="26" t="s">
        <v>273</v>
      </c>
      <c r="BK427" s="29">
        <v>0</v>
      </c>
      <c r="BL427" s="24" t="s">
        <v>129</v>
      </c>
      <c r="BM427" s="22" t="str">
        <f ca="1">+IF(Tabla1[[#This Row],[FECHA INGRESO]]&gt;=44986,IF((TODAY()-Tabla1[[#This Row],[FECHA INGRESO]])&gt;=50,"ALERTA","TODAVÍA FALTA"),"N/A")</f>
        <v>N/A</v>
      </c>
      <c r="BN427" s="7">
        <f>IFERROR((_xlfn.DAYS(Tabla1[[#This Row],[FECHA INGRESO]],Tabla1[[#This Row],[FECHA RETIRO]]))/30,"")</f>
        <v>-5.6333333333333337</v>
      </c>
    </row>
    <row r="428" spans="1:66" ht="15" customHeight="1" x14ac:dyDescent="0.35">
      <c r="A428" s="31">
        <v>1018453111</v>
      </c>
      <c r="B428" s="22" t="s">
        <v>3006</v>
      </c>
      <c r="C428" s="23">
        <v>42465</v>
      </c>
      <c r="D428" s="23" t="s">
        <v>266</v>
      </c>
      <c r="E428" s="24" t="s">
        <v>94</v>
      </c>
      <c r="F428" s="23" t="s">
        <v>70</v>
      </c>
      <c r="G428" s="24"/>
      <c r="H428" s="24">
        <v>24061578991</v>
      </c>
      <c r="I428" s="24" t="s">
        <v>72</v>
      </c>
      <c r="J428" s="24">
        <f>DATEDIF(Tabla1[[#This Row],[FECHA DE NACIMIENTO]],Tabla1[[#This Row],[FECHA ACTUAL]],"Y")</f>
        <v>31</v>
      </c>
      <c r="K428" s="24" t="s">
        <v>73</v>
      </c>
      <c r="L428" s="24" t="s">
        <v>112</v>
      </c>
      <c r="M428" s="24" t="s">
        <v>77</v>
      </c>
      <c r="N428" s="24" t="s">
        <v>77</v>
      </c>
      <c r="O428" s="24">
        <v>3</v>
      </c>
      <c r="P428" s="24" t="s">
        <v>101</v>
      </c>
      <c r="Q428" s="23">
        <v>33780</v>
      </c>
      <c r="R428" s="24" t="s">
        <v>76</v>
      </c>
      <c r="S428" s="25">
        <v>45119</v>
      </c>
      <c r="T428" s="24" t="s">
        <v>77</v>
      </c>
      <c r="U428" s="24">
        <v>3133230675</v>
      </c>
      <c r="V428" s="24" t="s">
        <v>3007</v>
      </c>
      <c r="W428" s="24" t="s">
        <v>3008</v>
      </c>
      <c r="X428" s="24" t="s">
        <v>2724</v>
      </c>
      <c r="Y428" s="24" t="s">
        <v>3009</v>
      </c>
      <c r="Z428" s="24" t="s">
        <v>117</v>
      </c>
      <c r="AA428" s="24">
        <v>3106680258</v>
      </c>
      <c r="AB428" s="24" t="s">
        <v>77</v>
      </c>
      <c r="AC428" s="24" t="s">
        <v>77</v>
      </c>
      <c r="AD428" s="24" t="s">
        <v>77</v>
      </c>
      <c r="AE428" s="26" t="s">
        <v>102</v>
      </c>
      <c r="AF428" s="26"/>
      <c r="AG428" s="26"/>
      <c r="AH428" s="27" t="s">
        <v>299</v>
      </c>
      <c r="AI428" s="27" t="s">
        <v>197</v>
      </c>
      <c r="AJ428" s="27" t="s">
        <v>197</v>
      </c>
      <c r="AK428" s="24" t="s">
        <v>121</v>
      </c>
      <c r="AL428" s="24" t="s">
        <v>90</v>
      </c>
      <c r="AM428" s="23">
        <v>42465</v>
      </c>
      <c r="AN428" s="28">
        <v>1242000</v>
      </c>
      <c r="AO428" s="28">
        <f t="shared" si="6"/>
        <v>140606</v>
      </c>
      <c r="AP428" s="24"/>
      <c r="AQ428" s="24"/>
      <c r="AR428" s="24" t="s">
        <v>336</v>
      </c>
      <c r="AS428" s="24"/>
      <c r="AT428" s="24" t="e">
        <v>#N/A</v>
      </c>
      <c r="AU428" s="24" t="e">
        <v>#N/A</v>
      </c>
      <c r="AV428" s="24" t="e">
        <v>#N/A</v>
      </c>
      <c r="AW428" s="24"/>
      <c r="AX428" s="24"/>
      <c r="AY428" s="24"/>
      <c r="AZ428" s="24"/>
      <c r="BA428" s="24"/>
      <c r="BB428" s="24"/>
      <c r="BC428" s="24"/>
      <c r="BD428" s="24">
        <v>0</v>
      </c>
      <c r="BE428" s="24">
        <v>0</v>
      </c>
      <c r="BF428" s="23"/>
      <c r="BG428" s="23"/>
      <c r="BH428" s="23">
        <v>43038</v>
      </c>
      <c r="BI428" s="26" t="s">
        <v>143</v>
      </c>
      <c r="BJ428" s="26" t="s">
        <v>199</v>
      </c>
      <c r="BK428" s="29">
        <v>10008691</v>
      </c>
      <c r="BL428" s="24" t="s">
        <v>129</v>
      </c>
      <c r="BM428" s="22" t="str">
        <f ca="1">+IF(Tabla1[[#This Row],[FECHA INGRESO]]&gt;=44986,IF((TODAY()-Tabla1[[#This Row],[FECHA INGRESO]])&gt;=50,"ALERTA","TODAVÍA FALTA"),"N/A")</f>
        <v>N/A</v>
      </c>
      <c r="BN428" s="7">
        <f>IFERROR((_xlfn.DAYS(Tabla1[[#This Row],[FECHA INGRESO]],Tabla1[[#This Row],[FECHA RETIRO]]))/30,"")</f>
        <v>-19.100000000000001</v>
      </c>
    </row>
    <row r="429" spans="1:66" ht="15" customHeight="1" x14ac:dyDescent="0.35">
      <c r="A429" s="31">
        <v>1013580283</v>
      </c>
      <c r="B429" s="22" t="s">
        <v>3010</v>
      </c>
      <c r="C429" s="23">
        <v>42465</v>
      </c>
      <c r="D429" s="23" t="s">
        <v>168</v>
      </c>
      <c r="E429" s="23" t="s">
        <v>111</v>
      </c>
      <c r="F429" s="23" t="s">
        <v>70</v>
      </c>
      <c r="G429" s="24"/>
      <c r="H429" s="24">
        <v>24061581005</v>
      </c>
      <c r="I429" s="24" t="s">
        <v>95</v>
      </c>
      <c r="J429" s="24">
        <f>DATEDIF(Tabla1[[#This Row],[FECHA DE NACIMIENTO]],Tabla1[[#This Row],[FECHA ACTUAL]],"Y")</f>
        <v>37</v>
      </c>
      <c r="K429" s="24" t="s">
        <v>73</v>
      </c>
      <c r="L429" s="24" t="s">
        <v>234</v>
      </c>
      <c r="M429" s="24">
        <v>1</v>
      </c>
      <c r="N429" s="24">
        <v>1</v>
      </c>
      <c r="O429" s="24">
        <v>1</v>
      </c>
      <c r="P429" s="24" t="s">
        <v>101</v>
      </c>
      <c r="Q429" s="23">
        <v>31480</v>
      </c>
      <c r="R429" s="24" t="s">
        <v>76</v>
      </c>
      <c r="S429" s="25">
        <v>45119</v>
      </c>
      <c r="T429" s="24">
        <v>7652186</v>
      </c>
      <c r="U429" s="24">
        <v>3123122813</v>
      </c>
      <c r="V429" s="24" t="s">
        <v>3011</v>
      </c>
      <c r="W429" s="24" t="s">
        <v>3012</v>
      </c>
      <c r="X429" s="24" t="s">
        <v>3013</v>
      </c>
      <c r="Y429" s="24" t="s">
        <v>3014</v>
      </c>
      <c r="Z429" s="24" t="s">
        <v>82</v>
      </c>
      <c r="AA429" s="24">
        <v>3124425555</v>
      </c>
      <c r="AB429" s="24" t="s">
        <v>77</v>
      </c>
      <c r="AC429" s="24" t="s">
        <v>77</v>
      </c>
      <c r="AD429" s="24" t="s">
        <v>77</v>
      </c>
      <c r="AE429" s="26" t="s">
        <v>183</v>
      </c>
      <c r="AF429" s="26"/>
      <c r="AG429" s="26"/>
      <c r="AH429" s="27" t="s">
        <v>299</v>
      </c>
      <c r="AI429" s="27" t="s">
        <v>197</v>
      </c>
      <c r="AJ429" s="27" t="s">
        <v>197</v>
      </c>
      <c r="AK429" s="24" t="s">
        <v>121</v>
      </c>
      <c r="AL429" s="24"/>
      <c r="AM429" s="23">
        <v>42465</v>
      </c>
      <c r="AN429" s="28">
        <v>941850</v>
      </c>
      <c r="AO429" s="28">
        <f t="shared" si="6"/>
        <v>140606</v>
      </c>
      <c r="AP429" s="24"/>
      <c r="AQ429" s="24"/>
      <c r="AR429" s="24"/>
      <c r="AS429" s="24"/>
      <c r="AT429" s="24" t="e">
        <v>#N/A</v>
      </c>
      <c r="AU429" s="24" t="e">
        <v>#N/A</v>
      </c>
      <c r="AV429" s="24" t="e">
        <v>#N/A</v>
      </c>
      <c r="AW429" s="24"/>
      <c r="AX429" s="24"/>
      <c r="AY429" s="24"/>
      <c r="AZ429" s="24"/>
      <c r="BA429" s="24"/>
      <c r="BB429" s="24"/>
      <c r="BC429" s="24"/>
      <c r="BD429" s="24">
        <v>0</v>
      </c>
      <c r="BE429" s="24">
        <v>0</v>
      </c>
      <c r="BF429" s="23"/>
      <c r="BG429" s="23"/>
      <c r="BH429" s="23">
        <v>42704</v>
      </c>
      <c r="BI429" s="26" t="s">
        <v>127</v>
      </c>
      <c r="BJ429" s="26" t="s">
        <v>2694</v>
      </c>
      <c r="BK429" s="29">
        <v>0</v>
      </c>
      <c r="BL429" s="24" t="s">
        <v>129</v>
      </c>
      <c r="BM429" s="22" t="str">
        <f ca="1">+IF(Tabla1[[#This Row],[FECHA INGRESO]]&gt;=44986,IF((TODAY()-Tabla1[[#This Row],[FECHA INGRESO]])&gt;=50,"ALERTA","TODAVÍA FALTA"),"N/A")</f>
        <v>N/A</v>
      </c>
      <c r="BN429" s="7">
        <f>IFERROR((_xlfn.DAYS(Tabla1[[#This Row],[FECHA INGRESO]],Tabla1[[#This Row],[FECHA RETIRO]]))/30,"")</f>
        <v>-7.9666666666666668</v>
      </c>
    </row>
    <row r="430" spans="1:66" ht="15" customHeight="1" x14ac:dyDescent="0.35">
      <c r="A430" s="31">
        <v>1024578988</v>
      </c>
      <c r="B430" s="22" t="s">
        <v>3015</v>
      </c>
      <c r="C430" s="23">
        <v>42467</v>
      </c>
      <c r="D430" s="23" t="s">
        <v>131</v>
      </c>
      <c r="E430" s="23" t="s">
        <v>111</v>
      </c>
      <c r="F430" s="23" t="s">
        <v>70</v>
      </c>
      <c r="G430" s="24"/>
      <c r="H430" s="24">
        <v>24061612745</v>
      </c>
      <c r="I430" s="24" t="s">
        <v>72</v>
      </c>
      <c r="J430" s="24">
        <f>DATEDIF(Tabla1[[#This Row],[FECHA DE NACIMIENTO]],Tabla1[[#This Row],[FECHA ACTUAL]],"Y")</f>
        <v>26</v>
      </c>
      <c r="K430" s="24" t="s">
        <v>96</v>
      </c>
      <c r="L430" s="24" t="s">
        <v>112</v>
      </c>
      <c r="M430" s="24" t="s">
        <v>77</v>
      </c>
      <c r="N430" s="24" t="s">
        <v>77</v>
      </c>
      <c r="O430" s="24">
        <v>1</v>
      </c>
      <c r="P430" s="24" t="s">
        <v>101</v>
      </c>
      <c r="Q430" s="23">
        <v>35495</v>
      </c>
      <c r="R430" s="24" t="s">
        <v>76</v>
      </c>
      <c r="S430" s="25">
        <v>45119</v>
      </c>
      <c r="T430" s="24" t="s">
        <v>77</v>
      </c>
      <c r="U430" s="24">
        <v>3204202900</v>
      </c>
      <c r="V430" s="24" t="s">
        <v>3016</v>
      </c>
      <c r="W430" s="24" t="s">
        <v>3017</v>
      </c>
      <c r="X430" s="24" t="s">
        <v>3018</v>
      </c>
      <c r="Y430" s="24" t="s">
        <v>3019</v>
      </c>
      <c r="Z430" s="24" t="s">
        <v>567</v>
      </c>
      <c r="AA430" s="24">
        <v>3132594362</v>
      </c>
      <c r="AB430" s="24" t="s">
        <v>77</v>
      </c>
      <c r="AC430" s="24" t="s">
        <v>77</v>
      </c>
      <c r="AD430" s="24" t="s">
        <v>77</v>
      </c>
      <c r="AE430" s="26" t="s">
        <v>183</v>
      </c>
      <c r="AF430" s="26"/>
      <c r="AG430" s="26"/>
      <c r="AH430" s="27" t="s">
        <v>184</v>
      </c>
      <c r="AI430" s="27" t="s">
        <v>120</v>
      </c>
      <c r="AJ430" s="27" t="s">
        <v>120</v>
      </c>
      <c r="AK430" s="24" t="s">
        <v>121</v>
      </c>
      <c r="AL430" s="24" t="s">
        <v>90</v>
      </c>
      <c r="AM430" s="23">
        <v>42467</v>
      </c>
      <c r="AN430" s="28">
        <v>776250</v>
      </c>
      <c r="AO430" s="28">
        <f t="shared" si="6"/>
        <v>140606</v>
      </c>
      <c r="AP430" s="24"/>
      <c r="AQ430" s="24" t="s">
        <v>885</v>
      </c>
      <c r="AR430" s="24" t="s">
        <v>2217</v>
      </c>
      <c r="AS430" s="24"/>
      <c r="AT430" s="24" t="e">
        <v>#N/A</v>
      </c>
      <c r="AU430" s="24" t="e">
        <v>#N/A</v>
      </c>
      <c r="AV430" s="24" t="e">
        <v>#N/A</v>
      </c>
      <c r="AW430" s="24"/>
      <c r="AX430" s="24"/>
      <c r="AY430" s="24" t="s">
        <v>3020</v>
      </c>
      <c r="AZ430" s="24" t="s">
        <v>3021</v>
      </c>
      <c r="BA430" s="24" t="s">
        <v>3022</v>
      </c>
      <c r="BB430" s="24"/>
      <c r="BC430" s="24"/>
      <c r="BD430" s="24">
        <v>1</v>
      </c>
      <c r="BE430" s="24">
        <v>0</v>
      </c>
      <c r="BF430" s="23">
        <v>42842</v>
      </c>
      <c r="BG430" s="23">
        <v>42860</v>
      </c>
      <c r="BH430" s="23">
        <v>42879</v>
      </c>
      <c r="BI430" s="26" t="s">
        <v>127</v>
      </c>
      <c r="BJ430" s="26" t="s">
        <v>273</v>
      </c>
      <c r="BK430" s="29">
        <v>0</v>
      </c>
      <c r="BL430" s="24" t="s">
        <v>129</v>
      </c>
      <c r="BM430" s="22" t="str">
        <f ca="1">+IF(Tabla1[[#This Row],[FECHA INGRESO]]&gt;=44986,IF((TODAY()-Tabla1[[#This Row],[FECHA INGRESO]])&gt;=50,"ALERTA","TODAVÍA FALTA"),"N/A")</f>
        <v>N/A</v>
      </c>
      <c r="BN430" s="7">
        <f>IFERROR((_xlfn.DAYS(Tabla1[[#This Row],[FECHA INGRESO]],Tabla1[[#This Row],[FECHA RETIRO]]))/30,"")</f>
        <v>-13.733333333333333</v>
      </c>
    </row>
    <row r="431" spans="1:66" ht="15" customHeight="1" x14ac:dyDescent="0.35">
      <c r="A431" s="31">
        <v>1085930504</v>
      </c>
      <c r="B431" s="22" t="s">
        <v>3023</v>
      </c>
      <c r="C431" s="23">
        <v>42467</v>
      </c>
      <c r="D431" s="23" t="s">
        <v>168</v>
      </c>
      <c r="E431" s="23" t="s">
        <v>111</v>
      </c>
      <c r="F431" s="23" t="s">
        <v>70</v>
      </c>
      <c r="G431" s="24"/>
      <c r="H431" s="24">
        <v>24061599657</v>
      </c>
      <c r="I431" s="24" t="s">
        <v>95</v>
      </c>
      <c r="J431" s="24">
        <f>DATEDIF(Tabla1[[#This Row],[FECHA DE NACIMIENTO]],Tabla1[[#This Row],[FECHA ACTUAL]],"Y")</f>
        <v>30</v>
      </c>
      <c r="K431" s="24" t="s">
        <v>320</v>
      </c>
      <c r="L431" s="24" t="s">
        <v>112</v>
      </c>
      <c r="M431" s="24" t="s">
        <v>77</v>
      </c>
      <c r="N431" s="24" t="s">
        <v>77</v>
      </c>
      <c r="O431" s="24">
        <v>3</v>
      </c>
      <c r="P431" s="24" t="s">
        <v>101</v>
      </c>
      <c r="Q431" s="23">
        <v>33931</v>
      </c>
      <c r="R431" s="24" t="s">
        <v>3024</v>
      </c>
      <c r="S431" s="25">
        <v>45119</v>
      </c>
      <c r="T431" s="24" t="s">
        <v>77</v>
      </c>
      <c r="U431" s="24">
        <v>3167397319</v>
      </c>
      <c r="V431" s="24" t="s">
        <v>3025</v>
      </c>
      <c r="W431" s="24" t="s">
        <v>3026</v>
      </c>
      <c r="X431" s="24" t="s">
        <v>1130</v>
      </c>
      <c r="Y431" s="24" t="s">
        <v>3027</v>
      </c>
      <c r="Z431" s="24" t="s">
        <v>852</v>
      </c>
      <c r="AA431" s="24">
        <v>3143584417</v>
      </c>
      <c r="AB431" s="24" t="s">
        <v>77</v>
      </c>
      <c r="AC431" s="24" t="s">
        <v>77</v>
      </c>
      <c r="AD431" s="24" t="s">
        <v>77</v>
      </c>
      <c r="AE431" s="26" t="s">
        <v>183</v>
      </c>
      <c r="AF431" s="26"/>
      <c r="AG431" s="26"/>
      <c r="AH431" s="27" t="s">
        <v>184</v>
      </c>
      <c r="AI431" s="27" t="s">
        <v>120</v>
      </c>
      <c r="AJ431" s="27" t="s">
        <v>120</v>
      </c>
      <c r="AK431" s="24" t="s">
        <v>121</v>
      </c>
      <c r="AL431" s="24"/>
      <c r="AM431" s="23">
        <v>42467</v>
      </c>
      <c r="AN431" s="28">
        <v>724500</v>
      </c>
      <c r="AO431" s="28">
        <f t="shared" si="6"/>
        <v>140606</v>
      </c>
      <c r="AP431" s="24"/>
      <c r="AQ431" s="24" t="s">
        <v>1518</v>
      </c>
      <c r="AR431" s="24"/>
      <c r="AS431" s="24"/>
      <c r="AT431" s="24" t="e">
        <v>#N/A</v>
      </c>
      <c r="AU431" s="24" t="e">
        <v>#N/A</v>
      </c>
      <c r="AV431" s="24" t="e">
        <v>#N/A</v>
      </c>
      <c r="AW431" s="24"/>
      <c r="AX431" s="24"/>
      <c r="AY431" s="24"/>
      <c r="AZ431" s="24"/>
      <c r="BA431" s="24"/>
      <c r="BB431" s="24"/>
      <c r="BC431" s="24"/>
      <c r="BD431" s="24">
        <v>0</v>
      </c>
      <c r="BE431" s="24">
        <v>0</v>
      </c>
      <c r="BF431" s="23"/>
      <c r="BG431" s="23"/>
      <c r="BH431" s="23">
        <v>42713</v>
      </c>
      <c r="BI431" s="26" t="s">
        <v>143</v>
      </c>
      <c r="BJ431" s="26" t="s">
        <v>199</v>
      </c>
      <c r="BK431" s="29">
        <v>0</v>
      </c>
      <c r="BL431" s="24" t="s">
        <v>129</v>
      </c>
      <c r="BM431" s="22" t="str">
        <f ca="1">+IF(Tabla1[[#This Row],[FECHA INGRESO]]&gt;=44986,IF((TODAY()-Tabla1[[#This Row],[FECHA INGRESO]])&gt;=50,"ALERTA","TODAVÍA FALTA"),"N/A")</f>
        <v>N/A</v>
      </c>
      <c r="BN431" s="7">
        <f>IFERROR((_xlfn.DAYS(Tabla1[[#This Row],[FECHA INGRESO]],Tabla1[[#This Row],[FECHA RETIRO]]))/30,"")</f>
        <v>-8.1999999999999993</v>
      </c>
    </row>
    <row r="432" spans="1:66" ht="15" customHeight="1" x14ac:dyDescent="0.35">
      <c r="A432" s="31">
        <v>1022997266</v>
      </c>
      <c r="B432" s="22" t="s">
        <v>3028</v>
      </c>
      <c r="C432" s="23">
        <v>42468</v>
      </c>
      <c r="D432" s="23" t="s">
        <v>188</v>
      </c>
      <c r="E432" s="23" t="s">
        <v>110</v>
      </c>
      <c r="F432" s="23" t="s">
        <v>70</v>
      </c>
      <c r="G432" s="24" t="s">
        <v>966</v>
      </c>
      <c r="H432" s="24">
        <v>24061733565</v>
      </c>
      <c r="I432" s="24" t="s">
        <v>95</v>
      </c>
      <c r="J432" s="24">
        <f>DATEDIF(Tabla1[[#This Row],[FECHA DE NACIMIENTO]],Tabla1[[#This Row],[FECHA ACTUAL]],"Y")</f>
        <v>28</v>
      </c>
      <c r="K432" s="24" t="s">
        <v>73</v>
      </c>
      <c r="L432" s="24" t="s">
        <v>112</v>
      </c>
      <c r="M432" s="24" t="s">
        <v>77</v>
      </c>
      <c r="N432" s="24" t="s">
        <v>77</v>
      </c>
      <c r="O432" s="24">
        <v>2</v>
      </c>
      <c r="P432" s="24" t="s">
        <v>2532</v>
      </c>
      <c r="Q432" s="23">
        <v>34535</v>
      </c>
      <c r="R432" s="24" t="s">
        <v>76</v>
      </c>
      <c r="S432" s="25">
        <v>45119</v>
      </c>
      <c r="T432" s="24">
        <v>3026088</v>
      </c>
      <c r="U432" s="24">
        <v>3118001302</v>
      </c>
      <c r="V432" s="24" t="s">
        <v>3029</v>
      </c>
      <c r="W432" s="24" t="s">
        <v>3030</v>
      </c>
      <c r="X432" s="24" t="s">
        <v>3031</v>
      </c>
      <c r="Y432" s="24" t="s">
        <v>3032</v>
      </c>
      <c r="Z432" s="24" t="s">
        <v>567</v>
      </c>
      <c r="AA432" s="24" t="s">
        <v>3033</v>
      </c>
      <c r="AB432" s="24" t="s">
        <v>77</v>
      </c>
      <c r="AC432" s="24" t="s">
        <v>77</v>
      </c>
      <c r="AD432" s="24" t="s">
        <v>77</v>
      </c>
      <c r="AE432" s="26" t="s">
        <v>102</v>
      </c>
      <c r="AF432" s="26"/>
      <c r="AG432" s="26"/>
      <c r="AH432" s="27" t="s">
        <v>3034</v>
      </c>
      <c r="AI432" s="27" t="s">
        <v>452</v>
      </c>
      <c r="AJ432" s="27" t="s">
        <v>452</v>
      </c>
      <c r="AK432" s="24" t="s">
        <v>121</v>
      </c>
      <c r="AL432" s="24" t="s">
        <v>90</v>
      </c>
      <c r="AM432" s="23">
        <v>42468</v>
      </c>
      <c r="AN432" s="28">
        <v>941850</v>
      </c>
      <c r="AO432" s="28">
        <f t="shared" si="6"/>
        <v>140606</v>
      </c>
      <c r="AP432" s="24"/>
      <c r="AQ432" s="24"/>
      <c r="AR432" s="24" t="s">
        <v>155</v>
      </c>
      <c r="AS432" s="24"/>
      <c r="AT432" s="24" t="e">
        <v>#N/A</v>
      </c>
      <c r="AU432" s="24" t="e">
        <v>#N/A</v>
      </c>
      <c r="AV432" s="24" t="e">
        <v>#N/A</v>
      </c>
      <c r="AW432" s="24"/>
      <c r="AX432" s="24"/>
      <c r="AY432" s="24" t="s">
        <v>3035</v>
      </c>
      <c r="AZ432" s="24"/>
      <c r="BA432" s="24"/>
      <c r="BB432" s="24"/>
      <c r="BC432" s="24"/>
      <c r="BD432" s="24">
        <v>0</v>
      </c>
      <c r="BE432" s="24">
        <v>0</v>
      </c>
      <c r="BF432" s="23" t="s">
        <v>3036</v>
      </c>
      <c r="BG432" s="23"/>
      <c r="BH432" s="23">
        <v>42766</v>
      </c>
      <c r="BI432" s="26" t="s">
        <v>143</v>
      </c>
      <c r="BJ432" s="26" t="s">
        <v>199</v>
      </c>
      <c r="BK432" s="29">
        <v>0</v>
      </c>
      <c r="BL432" s="24" t="s">
        <v>129</v>
      </c>
      <c r="BM432" s="22" t="str">
        <f ca="1">+IF(Tabla1[[#This Row],[FECHA INGRESO]]&gt;=44986,IF((TODAY()-Tabla1[[#This Row],[FECHA INGRESO]])&gt;=50,"ALERTA","TODAVÍA FALTA"),"N/A")</f>
        <v>N/A</v>
      </c>
      <c r="BN432" s="7">
        <f>IFERROR((_xlfn.DAYS(Tabla1[[#This Row],[FECHA INGRESO]],Tabla1[[#This Row],[FECHA RETIRO]]))/30,"")</f>
        <v>-9.9333333333333336</v>
      </c>
    </row>
    <row r="433" spans="1:66" ht="15" customHeight="1" x14ac:dyDescent="0.35">
      <c r="A433" s="31">
        <v>1031141051</v>
      </c>
      <c r="B433" s="22" t="s">
        <v>3037</v>
      </c>
      <c r="C433" s="23">
        <v>42471</v>
      </c>
      <c r="D433" s="23" t="s">
        <v>68</v>
      </c>
      <c r="E433" s="23" t="s">
        <v>110</v>
      </c>
      <c r="F433" s="23" t="s">
        <v>70</v>
      </c>
      <c r="G433" s="24" t="s">
        <v>3038</v>
      </c>
      <c r="H433" s="24">
        <v>24061641806</v>
      </c>
      <c r="I433" s="24" t="s">
        <v>95</v>
      </c>
      <c r="J433" s="24">
        <f>DATEDIF(Tabla1[[#This Row],[FECHA DE NACIMIENTO]],Tabla1[[#This Row],[FECHA ACTUAL]],"Y")</f>
        <v>30</v>
      </c>
      <c r="K433" s="24" t="s">
        <v>96</v>
      </c>
      <c r="L433" s="24" t="s">
        <v>234</v>
      </c>
      <c r="M433" s="24">
        <v>2</v>
      </c>
      <c r="N433" s="24">
        <v>2</v>
      </c>
      <c r="O433" s="24">
        <v>3</v>
      </c>
      <c r="P433" s="24" t="s">
        <v>101</v>
      </c>
      <c r="Q433" s="23">
        <v>33868</v>
      </c>
      <c r="R433" s="24" t="s">
        <v>76</v>
      </c>
      <c r="S433" s="25">
        <v>45119</v>
      </c>
      <c r="T433" s="24"/>
      <c r="U433" s="24">
        <v>3219742833</v>
      </c>
      <c r="V433" s="24" t="s">
        <v>3039</v>
      </c>
      <c r="W433" s="24" t="s">
        <v>3040</v>
      </c>
      <c r="X433" s="24" t="s">
        <v>916</v>
      </c>
      <c r="Y433" s="24" t="s">
        <v>3041</v>
      </c>
      <c r="Z433" s="24" t="s">
        <v>82</v>
      </c>
      <c r="AA433" s="24">
        <v>3225993026</v>
      </c>
      <c r="AB433" s="24" t="s">
        <v>77</v>
      </c>
      <c r="AC433" s="24" t="s">
        <v>77</v>
      </c>
      <c r="AD433" s="24" t="s">
        <v>77</v>
      </c>
      <c r="AE433" s="26" t="s">
        <v>151</v>
      </c>
      <c r="AF433" s="26"/>
      <c r="AG433" s="26"/>
      <c r="AH433" s="27" t="s">
        <v>3042</v>
      </c>
      <c r="AI433" s="27" t="s">
        <v>3043</v>
      </c>
      <c r="AJ433" s="27" t="s">
        <v>438</v>
      </c>
      <c r="AK433" s="24" t="s">
        <v>121</v>
      </c>
      <c r="AL433" s="24" t="s">
        <v>90</v>
      </c>
      <c r="AM433" s="23">
        <v>42471</v>
      </c>
      <c r="AN433" s="28">
        <v>857100.06</v>
      </c>
      <c r="AO433" s="28">
        <f t="shared" si="6"/>
        <v>140606</v>
      </c>
      <c r="AP433" s="24" t="s">
        <v>3044</v>
      </c>
      <c r="AQ433" s="24" t="s">
        <v>700</v>
      </c>
      <c r="AR433" s="24" t="s">
        <v>139</v>
      </c>
      <c r="AS433" s="24">
        <v>4.07</v>
      </c>
      <c r="AT433" s="24">
        <v>69</v>
      </c>
      <c r="AU433" s="24" t="e">
        <v>#N/A</v>
      </c>
      <c r="AV433" s="24" t="e">
        <v>#N/A</v>
      </c>
      <c r="AW433" s="24"/>
      <c r="AX433" s="24"/>
      <c r="AY433" s="24" t="s">
        <v>3000</v>
      </c>
      <c r="AZ433" s="24"/>
      <c r="BA433" s="24"/>
      <c r="BB433" s="24"/>
      <c r="BC433" s="24"/>
      <c r="BD433" s="24">
        <v>2</v>
      </c>
      <c r="BE433" s="24">
        <v>0</v>
      </c>
      <c r="BF433" s="23" t="s">
        <v>3045</v>
      </c>
      <c r="BG433" s="23" t="s">
        <v>3046</v>
      </c>
      <c r="BH433" s="23">
        <v>43530</v>
      </c>
      <c r="BI433" s="26" t="s">
        <v>127</v>
      </c>
      <c r="BJ433" s="26" t="s">
        <v>2254</v>
      </c>
      <c r="BK433" s="29">
        <v>373802</v>
      </c>
      <c r="BL433" s="24" t="s">
        <v>129</v>
      </c>
      <c r="BM433" s="22" t="str">
        <f ca="1">+IF(Tabla1[[#This Row],[FECHA INGRESO]]&gt;=44986,IF((TODAY()-Tabla1[[#This Row],[FECHA INGRESO]])&gt;=50,"ALERTA","TODAVÍA FALTA"),"N/A")</f>
        <v>N/A</v>
      </c>
      <c r="BN433" s="7">
        <f>IFERROR((_xlfn.DAYS(Tabla1[[#This Row],[FECHA INGRESO]],Tabla1[[#This Row],[FECHA RETIRO]]))/30,"")</f>
        <v>-35.299999999999997</v>
      </c>
    </row>
    <row r="434" spans="1:66" ht="15" customHeight="1" x14ac:dyDescent="0.35">
      <c r="A434" s="31">
        <v>1128479089</v>
      </c>
      <c r="B434" s="22" t="s">
        <v>3047</v>
      </c>
      <c r="C434" s="23">
        <v>42471</v>
      </c>
      <c r="D434" s="23" t="s">
        <v>582</v>
      </c>
      <c r="E434" s="24" t="s">
        <v>94</v>
      </c>
      <c r="F434" s="23" t="s">
        <v>70</v>
      </c>
      <c r="G434" s="24"/>
      <c r="H434" s="24">
        <v>24061683134</v>
      </c>
      <c r="I434" s="24" t="s">
        <v>95</v>
      </c>
      <c r="J434" s="24">
        <f>DATEDIF(Tabla1[[#This Row],[FECHA DE NACIMIENTO]],Tabla1[[#This Row],[FECHA ACTUAL]],"Y")</f>
        <v>31</v>
      </c>
      <c r="K434" s="24" t="s">
        <v>73</v>
      </c>
      <c r="L434" s="24" t="s">
        <v>112</v>
      </c>
      <c r="M434" s="24" t="s">
        <v>77</v>
      </c>
      <c r="N434" s="24" t="s">
        <v>77</v>
      </c>
      <c r="O434" s="24">
        <v>3</v>
      </c>
      <c r="P434" s="24" t="s">
        <v>101</v>
      </c>
      <c r="Q434" s="23">
        <v>33565</v>
      </c>
      <c r="R434" s="24" t="s">
        <v>830</v>
      </c>
      <c r="S434" s="25">
        <v>45119</v>
      </c>
      <c r="T434" s="24">
        <v>5705218</v>
      </c>
      <c r="U434" s="24">
        <v>3194837264</v>
      </c>
      <c r="V434" s="24" t="s">
        <v>3048</v>
      </c>
      <c r="W434" s="24" t="s">
        <v>3049</v>
      </c>
      <c r="X434" s="24" t="s">
        <v>1774</v>
      </c>
      <c r="Y434" s="24" t="s">
        <v>3050</v>
      </c>
      <c r="Z434" s="24" t="s">
        <v>117</v>
      </c>
      <c r="AA434" s="24">
        <v>3113858691</v>
      </c>
      <c r="AB434" s="24" t="s">
        <v>77</v>
      </c>
      <c r="AC434" s="24" t="s">
        <v>77</v>
      </c>
      <c r="AD434" s="24" t="s">
        <v>77</v>
      </c>
      <c r="AE434" s="26" t="s">
        <v>151</v>
      </c>
      <c r="AF434" s="26"/>
      <c r="AG434" s="26"/>
      <c r="AH434" s="27" t="s">
        <v>184</v>
      </c>
      <c r="AI434" s="27" t="s">
        <v>3051</v>
      </c>
      <c r="AJ434" s="27" t="s">
        <v>515</v>
      </c>
      <c r="AK434" s="24" t="s">
        <v>121</v>
      </c>
      <c r="AL434" s="24" t="s">
        <v>90</v>
      </c>
      <c r="AM434" s="23">
        <v>42471</v>
      </c>
      <c r="AN434" s="28">
        <v>776250</v>
      </c>
      <c r="AO434" s="28">
        <f t="shared" si="6"/>
        <v>140606</v>
      </c>
      <c r="AP434" s="24"/>
      <c r="AQ434" s="24" t="s">
        <v>1028</v>
      </c>
      <c r="AR434" s="24" t="s">
        <v>350</v>
      </c>
      <c r="AS434" s="24"/>
      <c r="AT434" s="24" t="e">
        <v>#N/A</v>
      </c>
      <c r="AU434" s="24" t="e">
        <v>#N/A</v>
      </c>
      <c r="AV434" s="24" t="e">
        <v>#N/A</v>
      </c>
      <c r="AW434" s="24"/>
      <c r="AX434" s="24"/>
      <c r="AY434" s="24"/>
      <c r="AZ434" s="24"/>
      <c r="BA434" s="24"/>
      <c r="BB434" s="24"/>
      <c r="BC434" s="24"/>
      <c r="BD434" s="24">
        <v>0</v>
      </c>
      <c r="BE434" s="24">
        <v>0</v>
      </c>
      <c r="BF434" s="23"/>
      <c r="BG434" s="23"/>
      <c r="BH434" s="23">
        <v>42801</v>
      </c>
      <c r="BI434" s="26" t="s">
        <v>127</v>
      </c>
      <c r="BJ434" s="26" t="s">
        <v>232</v>
      </c>
      <c r="BK434" s="29">
        <v>0</v>
      </c>
      <c r="BL434" s="24" t="s">
        <v>129</v>
      </c>
      <c r="BM434" s="22" t="str">
        <f ca="1">+IF(Tabla1[[#This Row],[FECHA INGRESO]]&gt;=44986,IF((TODAY()-Tabla1[[#This Row],[FECHA INGRESO]])&gt;=50,"ALERTA","TODAVÍA FALTA"),"N/A")</f>
        <v>N/A</v>
      </c>
      <c r="BN434" s="7">
        <f>IFERROR((_xlfn.DAYS(Tabla1[[#This Row],[FECHA INGRESO]],Tabla1[[#This Row],[FECHA RETIRO]]))/30,"")</f>
        <v>-11</v>
      </c>
    </row>
    <row r="435" spans="1:66" ht="15" customHeight="1" x14ac:dyDescent="0.35">
      <c r="A435" s="31">
        <v>1152194291</v>
      </c>
      <c r="B435" s="22" t="s">
        <v>3052</v>
      </c>
      <c r="C435" s="23">
        <v>42471</v>
      </c>
      <c r="D435" s="23" t="s">
        <v>266</v>
      </c>
      <c r="E435" s="24" t="s">
        <v>94</v>
      </c>
      <c r="F435" s="23" t="s">
        <v>70</v>
      </c>
      <c r="G435" s="24"/>
      <c r="H435" s="24">
        <v>24061680609</v>
      </c>
      <c r="I435" s="24" t="s">
        <v>95</v>
      </c>
      <c r="J435" s="24">
        <f>DATEDIF(Tabla1[[#This Row],[FECHA DE NACIMIENTO]],Tabla1[[#This Row],[FECHA ACTUAL]],"Y")</f>
        <v>31</v>
      </c>
      <c r="K435" s="24" t="s">
        <v>500</v>
      </c>
      <c r="L435" s="24" t="s">
        <v>112</v>
      </c>
      <c r="M435" s="24" t="s">
        <v>77</v>
      </c>
      <c r="N435" s="24">
        <v>3</v>
      </c>
      <c r="O435" s="24">
        <v>2</v>
      </c>
      <c r="P435" s="24" t="s">
        <v>101</v>
      </c>
      <c r="Q435" s="23">
        <v>33603</v>
      </c>
      <c r="R435" s="24" t="s">
        <v>830</v>
      </c>
      <c r="S435" s="25">
        <v>45119</v>
      </c>
      <c r="T435" s="24">
        <v>2525648</v>
      </c>
      <c r="U435" s="24">
        <v>3148101421</v>
      </c>
      <c r="V435" s="24" t="s">
        <v>3053</v>
      </c>
      <c r="W435" s="24" t="s">
        <v>3054</v>
      </c>
      <c r="X435" s="24" t="s">
        <v>3055</v>
      </c>
      <c r="Y435" s="24" t="s">
        <v>3056</v>
      </c>
      <c r="Z435" s="24" t="s">
        <v>117</v>
      </c>
      <c r="AA435" s="24">
        <v>3146777845</v>
      </c>
      <c r="AB435" s="24" t="s">
        <v>77</v>
      </c>
      <c r="AC435" s="24" t="s">
        <v>77</v>
      </c>
      <c r="AD435" s="24" t="s">
        <v>77</v>
      </c>
      <c r="AE435" s="26" t="s">
        <v>183</v>
      </c>
      <c r="AF435" s="26"/>
      <c r="AG435" s="26"/>
      <c r="AH435" s="27" t="s">
        <v>184</v>
      </c>
      <c r="AI435" s="27" t="s">
        <v>925</v>
      </c>
      <c r="AJ435" s="27" t="s">
        <v>487</v>
      </c>
      <c r="AK435" s="24" t="s">
        <v>121</v>
      </c>
      <c r="AL435" s="24" t="s">
        <v>90</v>
      </c>
      <c r="AM435" s="23">
        <v>42471</v>
      </c>
      <c r="AN435" s="28">
        <v>724500</v>
      </c>
      <c r="AO435" s="28">
        <f t="shared" si="6"/>
        <v>140606</v>
      </c>
      <c r="AP435" s="24"/>
      <c r="AQ435" s="24">
        <v>4</v>
      </c>
      <c r="AR435" s="24" t="s">
        <v>3057</v>
      </c>
      <c r="AS435" s="24"/>
      <c r="AT435" s="24" t="e">
        <v>#N/A</v>
      </c>
      <c r="AU435" s="24" t="e">
        <v>#N/A</v>
      </c>
      <c r="AV435" s="24" t="e">
        <v>#N/A</v>
      </c>
      <c r="AW435" s="24"/>
      <c r="AX435" s="24"/>
      <c r="AY435" s="24"/>
      <c r="AZ435" s="24"/>
      <c r="BA435" s="24"/>
      <c r="BB435" s="24"/>
      <c r="BC435" s="24"/>
      <c r="BD435" s="24">
        <v>0</v>
      </c>
      <c r="BE435" s="24">
        <v>0</v>
      </c>
      <c r="BF435" s="23"/>
      <c r="BG435" s="23"/>
      <c r="BH435" s="23">
        <v>42766</v>
      </c>
      <c r="BI435" s="26" t="s">
        <v>143</v>
      </c>
      <c r="BJ435" s="26" t="s">
        <v>199</v>
      </c>
      <c r="BK435" s="29">
        <v>0</v>
      </c>
      <c r="BL435" s="24" t="s">
        <v>129</v>
      </c>
      <c r="BM435" s="22" t="str">
        <f ca="1">+IF(Tabla1[[#This Row],[FECHA INGRESO]]&gt;=44986,IF((TODAY()-Tabla1[[#This Row],[FECHA INGRESO]])&gt;=50,"ALERTA","TODAVÍA FALTA"),"N/A")</f>
        <v>N/A</v>
      </c>
      <c r="BN435" s="7">
        <f>IFERROR((_xlfn.DAYS(Tabla1[[#This Row],[FECHA INGRESO]],Tabla1[[#This Row],[FECHA RETIRO]]))/30,"")</f>
        <v>-9.8333333333333339</v>
      </c>
    </row>
    <row r="436" spans="1:66" ht="15" customHeight="1" x14ac:dyDescent="0.35">
      <c r="A436" s="31">
        <v>1026295072</v>
      </c>
      <c r="B436" s="22" t="s">
        <v>3058</v>
      </c>
      <c r="C436" s="23">
        <v>42471</v>
      </c>
      <c r="D436" s="23" t="s">
        <v>582</v>
      </c>
      <c r="E436" s="23" t="s">
        <v>111</v>
      </c>
      <c r="F436" s="23" t="s">
        <v>70</v>
      </c>
      <c r="G436" s="24"/>
      <c r="H436" s="24">
        <v>24061686094</v>
      </c>
      <c r="I436" s="24" t="s">
        <v>95</v>
      </c>
      <c r="J436" s="24">
        <f>DATEDIF(Tabla1[[#This Row],[FECHA DE NACIMIENTO]],Tabla1[[#This Row],[FECHA ACTUAL]],"Y")</f>
        <v>27</v>
      </c>
      <c r="K436" s="24" t="s">
        <v>73</v>
      </c>
      <c r="L436" s="24" t="s">
        <v>112</v>
      </c>
      <c r="M436" s="24" t="s">
        <v>77</v>
      </c>
      <c r="N436" s="24" t="s">
        <v>77</v>
      </c>
      <c r="O436" s="24">
        <v>2</v>
      </c>
      <c r="P436" s="24" t="s">
        <v>101</v>
      </c>
      <c r="Q436" s="23">
        <v>35102</v>
      </c>
      <c r="R436" s="24" t="s">
        <v>76</v>
      </c>
      <c r="S436" s="25">
        <v>45119</v>
      </c>
      <c r="T436" s="24">
        <v>7157911</v>
      </c>
      <c r="U436" s="24">
        <v>3193167729</v>
      </c>
      <c r="V436" s="24" t="s">
        <v>3059</v>
      </c>
      <c r="W436" s="24" t="s">
        <v>3060</v>
      </c>
      <c r="X436" s="24" t="s">
        <v>747</v>
      </c>
      <c r="Y436" s="24" t="s">
        <v>3061</v>
      </c>
      <c r="Z436" s="24" t="s">
        <v>117</v>
      </c>
      <c r="AA436" s="24">
        <v>3193167729</v>
      </c>
      <c r="AB436" s="24" t="s">
        <v>77</v>
      </c>
      <c r="AC436" s="24" t="s">
        <v>77</v>
      </c>
      <c r="AD436" s="24" t="s">
        <v>77</v>
      </c>
      <c r="AE436" s="26" t="s">
        <v>183</v>
      </c>
      <c r="AF436" s="26"/>
      <c r="AG436" s="26"/>
      <c r="AH436" s="27" t="s">
        <v>184</v>
      </c>
      <c r="AI436" s="27" t="s">
        <v>120</v>
      </c>
      <c r="AJ436" s="27" t="s">
        <v>120</v>
      </c>
      <c r="AK436" s="24" t="s">
        <v>121</v>
      </c>
      <c r="AL436" s="24" t="s">
        <v>90</v>
      </c>
      <c r="AM436" s="23">
        <v>42471</v>
      </c>
      <c r="AN436" s="28">
        <v>724500</v>
      </c>
      <c r="AO436" s="28">
        <f t="shared" si="6"/>
        <v>140606</v>
      </c>
      <c r="AP436" s="24"/>
      <c r="AQ436" s="24" t="s">
        <v>1911</v>
      </c>
      <c r="AR436" s="24" t="s">
        <v>123</v>
      </c>
      <c r="AS436" s="24"/>
      <c r="AT436" s="24" t="e">
        <v>#N/A</v>
      </c>
      <c r="AU436" s="24" t="e">
        <v>#N/A</v>
      </c>
      <c r="AV436" s="24" t="e">
        <v>#N/A</v>
      </c>
      <c r="AW436" s="24"/>
      <c r="AX436" s="24"/>
      <c r="AY436" s="24" t="s">
        <v>3062</v>
      </c>
      <c r="AZ436" s="24"/>
      <c r="BA436" s="24"/>
      <c r="BB436" s="24"/>
      <c r="BC436" s="24"/>
      <c r="BD436" s="24">
        <v>0</v>
      </c>
      <c r="BE436" s="24">
        <v>0</v>
      </c>
      <c r="BF436" s="23"/>
      <c r="BG436" s="23"/>
      <c r="BH436" s="23">
        <v>42738</v>
      </c>
      <c r="BI436" s="26" t="s">
        <v>127</v>
      </c>
      <c r="BJ436" s="26" t="s">
        <v>1059</v>
      </c>
      <c r="BK436" s="29">
        <v>0</v>
      </c>
      <c r="BL436" s="24" t="s">
        <v>129</v>
      </c>
      <c r="BM436" s="22" t="str">
        <f ca="1">+IF(Tabla1[[#This Row],[FECHA INGRESO]]&gt;=44986,IF((TODAY()-Tabla1[[#This Row],[FECHA INGRESO]])&gt;=50,"ALERTA","TODAVÍA FALTA"),"N/A")</f>
        <v>N/A</v>
      </c>
      <c r="BN436" s="7">
        <f>IFERROR((_xlfn.DAYS(Tabla1[[#This Row],[FECHA INGRESO]],Tabla1[[#This Row],[FECHA RETIRO]]))/30,"")</f>
        <v>-8.9</v>
      </c>
    </row>
    <row r="437" spans="1:66" ht="15" customHeight="1" x14ac:dyDescent="0.35">
      <c r="A437" s="31">
        <v>1019007742</v>
      </c>
      <c r="B437" s="22" t="s">
        <v>3063</v>
      </c>
      <c r="C437" s="23">
        <v>42471</v>
      </c>
      <c r="D437" s="23" t="s">
        <v>188</v>
      </c>
      <c r="E437" s="24" t="s">
        <v>94</v>
      </c>
      <c r="F437" s="23" t="s">
        <v>70</v>
      </c>
      <c r="G437" s="24"/>
      <c r="H437" s="24">
        <v>24061748428</v>
      </c>
      <c r="I437" s="24" t="s">
        <v>72</v>
      </c>
      <c r="J437" s="24" t="e">
        <f>DATEDIF(Tabla1[[#This Row],[FECHA DE NACIMIENTO]],Tabla1[[#This Row],[FECHA ACTUAL]],"Y")</f>
        <v>#VALUE!</v>
      </c>
      <c r="K437" s="24" t="s">
        <v>73</v>
      </c>
      <c r="L437" s="24" t="s">
        <v>74</v>
      </c>
      <c r="M437" s="24">
        <v>4</v>
      </c>
      <c r="N437" s="24">
        <v>4</v>
      </c>
      <c r="O437" s="24">
        <v>3</v>
      </c>
      <c r="P437" s="24" t="s">
        <v>101</v>
      </c>
      <c r="Q437" s="23" t="s">
        <v>3064</v>
      </c>
      <c r="R437" s="24" t="s">
        <v>76</v>
      </c>
      <c r="S437" s="25">
        <v>45119</v>
      </c>
      <c r="T437" s="24">
        <v>6829332</v>
      </c>
      <c r="U437" s="24">
        <v>3118101593</v>
      </c>
      <c r="V437" s="24" t="s">
        <v>3065</v>
      </c>
      <c r="W437" s="24" t="s">
        <v>3066</v>
      </c>
      <c r="X437" s="24" t="s">
        <v>3067</v>
      </c>
      <c r="Y437" s="24" t="s">
        <v>3068</v>
      </c>
      <c r="Z437" s="24" t="s">
        <v>117</v>
      </c>
      <c r="AA437" s="24">
        <v>3204905941</v>
      </c>
      <c r="AB437" s="24" t="s">
        <v>77</v>
      </c>
      <c r="AC437" s="24" t="s">
        <v>77</v>
      </c>
      <c r="AD437" s="24" t="s">
        <v>77</v>
      </c>
      <c r="AE437" s="26" t="s">
        <v>151</v>
      </c>
      <c r="AF437" s="26"/>
      <c r="AG437" s="26"/>
      <c r="AH437" s="27" t="s">
        <v>184</v>
      </c>
      <c r="AI437" s="27" t="s">
        <v>185</v>
      </c>
      <c r="AJ437" s="27" t="s">
        <v>185</v>
      </c>
      <c r="AK437" s="24" t="s">
        <v>121</v>
      </c>
      <c r="AL437" s="24"/>
      <c r="AM437" s="23">
        <v>42471</v>
      </c>
      <c r="AN437" s="28">
        <v>776250</v>
      </c>
      <c r="AO437" s="28">
        <f t="shared" si="6"/>
        <v>140606</v>
      </c>
      <c r="AP437" s="24"/>
      <c r="AQ437" s="24"/>
      <c r="AR437" s="24"/>
      <c r="AS437" s="24"/>
      <c r="AT437" s="24" t="e">
        <v>#N/A</v>
      </c>
      <c r="AU437" s="24" t="e">
        <v>#N/A</v>
      </c>
      <c r="AV437" s="24" t="e">
        <v>#N/A</v>
      </c>
      <c r="AW437" s="24"/>
      <c r="AX437" s="24"/>
      <c r="AY437" s="24" t="s">
        <v>3069</v>
      </c>
      <c r="AZ437" s="24"/>
      <c r="BA437" s="24"/>
      <c r="BB437" s="24"/>
      <c r="BC437" s="24"/>
      <c r="BD437" s="24">
        <v>0</v>
      </c>
      <c r="BE437" s="24">
        <v>0</v>
      </c>
      <c r="BF437" s="23"/>
      <c r="BG437" s="23"/>
      <c r="BH437" s="23">
        <v>42699</v>
      </c>
      <c r="BI437" s="26" t="s">
        <v>143</v>
      </c>
      <c r="BJ437" s="26" t="s">
        <v>199</v>
      </c>
      <c r="BK437" s="29">
        <v>0</v>
      </c>
      <c r="BL437" s="24" t="s">
        <v>129</v>
      </c>
      <c r="BM437" s="22" t="str">
        <f ca="1">+IF(Tabla1[[#This Row],[FECHA INGRESO]]&gt;=44986,IF((TODAY()-Tabla1[[#This Row],[FECHA INGRESO]])&gt;=50,"ALERTA","TODAVÍA FALTA"),"N/A")</f>
        <v>N/A</v>
      </c>
      <c r="BN437" s="7">
        <f>IFERROR((_xlfn.DAYS(Tabla1[[#This Row],[FECHA INGRESO]],Tabla1[[#This Row],[FECHA RETIRO]]))/30,"")</f>
        <v>-7.6</v>
      </c>
    </row>
    <row r="438" spans="1:66" ht="15" customHeight="1" x14ac:dyDescent="0.35">
      <c r="A438" s="31">
        <v>1020420280</v>
      </c>
      <c r="B438" s="22" t="s">
        <v>3070</v>
      </c>
      <c r="C438" s="23">
        <v>42471</v>
      </c>
      <c r="D438" s="23" t="s">
        <v>582</v>
      </c>
      <c r="E438" s="23" t="s">
        <v>111</v>
      </c>
      <c r="F438" s="23" t="s">
        <v>70</v>
      </c>
      <c r="G438" s="24"/>
      <c r="H438" s="24">
        <v>24057317849</v>
      </c>
      <c r="I438" s="24" t="s">
        <v>95</v>
      </c>
      <c r="J438" s="24">
        <f>DATEDIF(Tabla1[[#This Row],[FECHA DE NACIMIENTO]],Tabla1[[#This Row],[FECHA ACTUAL]],"Y")</f>
        <v>34</v>
      </c>
      <c r="K438" s="24" t="s">
        <v>73</v>
      </c>
      <c r="L438" s="24" t="s">
        <v>112</v>
      </c>
      <c r="M438" s="24" t="s">
        <v>77</v>
      </c>
      <c r="N438" s="24" t="s">
        <v>77</v>
      </c>
      <c r="O438" s="24">
        <v>1</v>
      </c>
      <c r="P438" s="24" t="s">
        <v>101</v>
      </c>
      <c r="Q438" s="23">
        <v>32613</v>
      </c>
      <c r="R438" s="24" t="s">
        <v>1066</v>
      </c>
      <c r="S438" s="25">
        <v>45119</v>
      </c>
      <c r="T438" s="24">
        <v>2725198</v>
      </c>
      <c r="U438" s="24">
        <v>3214425333</v>
      </c>
      <c r="V438" s="24" t="s">
        <v>3071</v>
      </c>
      <c r="W438" s="24" t="s">
        <v>3072</v>
      </c>
      <c r="X438" s="24" t="s">
        <v>3073</v>
      </c>
      <c r="Y438" s="24" t="s">
        <v>3074</v>
      </c>
      <c r="Z438" s="24" t="s">
        <v>117</v>
      </c>
      <c r="AA438" s="24" t="s">
        <v>3075</v>
      </c>
      <c r="AB438" s="24" t="s">
        <v>77</v>
      </c>
      <c r="AC438" s="24" t="s">
        <v>77</v>
      </c>
      <c r="AD438" s="24" t="s">
        <v>77</v>
      </c>
      <c r="AE438" s="26" t="s">
        <v>151</v>
      </c>
      <c r="AF438" s="26"/>
      <c r="AG438" s="26"/>
      <c r="AH438" s="27" t="s">
        <v>184</v>
      </c>
      <c r="AI438" s="27" t="s">
        <v>1026</v>
      </c>
      <c r="AJ438" s="27" t="s">
        <v>1027</v>
      </c>
      <c r="AK438" s="24" t="s">
        <v>121</v>
      </c>
      <c r="AL438" s="24"/>
      <c r="AM438" s="23">
        <v>42471</v>
      </c>
      <c r="AN438" s="28">
        <v>724500</v>
      </c>
      <c r="AO438" s="28">
        <f t="shared" si="6"/>
        <v>140606</v>
      </c>
      <c r="AP438" s="24"/>
      <c r="AQ438" s="24"/>
      <c r="AR438" s="24"/>
      <c r="AS438" s="24"/>
      <c r="AT438" s="24" t="e">
        <v>#N/A</v>
      </c>
      <c r="AU438" s="24" t="e">
        <v>#N/A</v>
      </c>
      <c r="AV438" s="24" t="e">
        <v>#N/A</v>
      </c>
      <c r="AW438" s="24"/>
      <c r="AX438" s="24"/>
      <c r="AY438" s="24"/>
      <c r="AZ438" s="24"/>
      <c r="BA438" s="24"/>
      <c r="BB438" s="24"/>
      <c r="BC438" s="24"/>
      <c r="BD438" s="24">
        <v>0</v>
      </c>
      <c r="BE438" s="24">
        <v>0</v>
      </c>
      <c r="BF438" s="23"/>
      <c r="BG438" s="23"/>
      <c r="BH438" s="23">
        <v>42636</v>
      </c>
      <c r="BI438" s="26" t="s">
        <v>127</v>
      </c>
      <c r="BJ438" s="26" t="s">
        <v>273</v>
      </c>
      <c r="BK438" s="29">
        <v>0</v>
      </c>
      <c r="BL438" s="24" t="s">
        <v>129</v>
      </c>
      <c r="BM438" s="22" t="str">
        <f ca="1">+IF(Tabla1[[#This Row],[FECHA INGRESO]]&gt;=44986,IF((TODAY()-Tabla1[[#This Row],[FECHA INGRESO]])&gt;=50,"ALERTA","TODAVÍA FALTA"),"N/A")</f>
        <v>N/A</v>
      </c>
      <c r="BN438" s="7">
        <f>IFERROR((_xlfn.DAYS(Tabla1[[#This Row],[FECHA INGRESO]],Tabla1[[#This Row],[FECHA RETIRO]]))/30,"")</f>
        <v>-5.5</v>
      </c>
    </row>
    <row r="439" spans="1:66" ht="15" customHeight="1" x14ac:dyDescent="0.35">
      <c r="A439" s="31">
        <v>1020798838</v>
      </c>
      <c r="B439" s="22" t="s">
        <v>3076</v>
      </c>
      <c r="C439" s="23">
        <v>42471</v>
      </c>
      <c r="D439" s="23" t="s">
        <v>188</v>
      </c>
      <c r="E439" s="23" t="s">
        <v>110</v>
      </c>
      <c r="F439" s="23" t="s">
        <v>70</v>
      </c>
      <c r="G439" s="24"/>
      <c r="H439" s="24">
        <v>24061749678</v>
      </c>
      <c r="I439" s="24" t="s">
        <v>95</v>
      </c>
      <c r="J439" s="24">
        <f>DATEDIF(Tabla1[[#This Row],[FECHA DE NACIMIENTO]],Tabla1[[#This Row],[FECHA ACTUAL]],"Y")</f>
        <v>28</v>
      </c>
      <c r="K439" s="24" t="s">
        <v>96</v>
      </c>
      <c r="L439" s="24" t="s">
        <v>112</v>
      </c>
      <c r="M439" s="24">
        <v>2</v>
      </c>
      <c r="N439" s="24">
        <v>2</v>
      </c>
      <c r="O439" s="24">
        <v>3</v>
      </c>
      <c r="P439" s="24" t="s">
        <v>2532</v>
      </c>
      <c r="Q439" s="23">
        <v>34649</v>
      </c>
      <c r="R439" s="24" t="s">
        <v>76</v>
      </c>
      <c r="S439" s="25">
        <v>45119</v>
      </c>
      <c r="T439" s="24">
        <v>5398580</v>
      </c>
      <c r="U439" s="24">
        <v>3102525592</v>
      </c>
      <c r="V439" s="24" t="s">
        <v>3077</v>
      </c>
      <c r="W439" s="24" t="s">
        <v>3078</v>
      </c>
      <c r="X439" s="24" t="s">
        <v>3079</v>
      </c>
      <c r="Y439" s="24" t="s">
        <v>3080</v>
      </c>
      <c r="Z439" s="24" t="s">
        <v>117</v>
      </c>
      <c r="AA439" s="24">
        <v>3108597221</v>
      </c>
      <c r="AB439" s="24" t="s">
        <v>77</v>
      </c>
      <c r="AC439" s="24" t="s">
        <v>77</v>
      </c>
      <c r="AD439" s="24" t="s">
        <v>77</v>
      </c>
      <c r="AE439" s="26" t="s">
        <v>151</v>
      </c>
      <c r="AF439" s="26"/>
      <c r="AG439" s="26"/>
      <c r="AH439" s="27" t="s">
        <v>184</v>
      </c>
      <c r="AI439" s="27" t="s">
        <v>185</v>
      </c>
      <c r="AJ439" s="27" t="s">
        <v>185</v>
      </c>
      <c r="AK439" s="24" t="s">
        <v>121</v>
      </c>
      <c r="AL439" s="24"/>
      <c r="AM439" s="23">
        <v>42471</v>
      </c>
      <c r="AN439" s="28">
        <v>776250</v>
      </c>
      <c r="AO439" s="28">
        <f t="shared" si="6"/>
        <v>140606</v>
      </c>
      <c r="AP439" s="24"/>
      <c r="AQ439" s="24"/>
      <c r="AR439" s="24"/>
      <c r="AS439" s="24"/>
      <c r="AT439" s="24" t="e">
        <v>#N/A</v>
      </c>
      <c r="AU439" s="24" t="e">
        <v>#N/A</v>
      </c>
      <c r="AV439" s="24" t="e">
        <v>#N/A</v>
      </c>
      <c r="AW439" s="24"/>
      <c r="AX439" s="24"/>
      <c r="AY439" s="24"/>
      <c r="AZ439" s="24"/>
      <c r="BA439" s="24"/>
      <c r="BB439" s="24"/>
      <c r="BC439" s="24"/>
      <c r="BD439" s="24">
        <v>0</v>
      </c>
      <c r="BE439" s="24">
        <v>0</v>
      </c>
      <c r="BF439" s="23"/>
      <c r="BG439" s="23"/>
      <c r="BH439" s="23">
        <v>42493</v>
      </c>
      <c r="BI439" s="26"/>
      <c r="BJ439" s="26"/>
      <c r="BK439" s="29">
        <v>0</v>
      </c>
      <c r="BL439" s="24" t="s">
        <v>129</v>
      </c>
      <c r="BM439" s="22" t="str">
        <f ca="1">+IF(Tabla1[[#This Row],[FECHA INGRESO]]&gt;=44986,IF((TODAY()-Tabla1[[#This Row],[FECHA INGRESO]])&gt;=50,"ALERTA","TODAVÍA FALTA"),"N/A")</f>
        <v>N/A</v>
      </c>
      <c r="BN439" s="7">
        <f>IFERROR((_xlfn.DAYS(Tabla1[[#This Row],[FECHA INGRESO]],Tabla1[[#This Row],[FECHA RETIRO]]))/30,"")</f>
        <v>-0.73333333333333328</v>
      </c>
    </row>
    <row r="440" spans="1:66" ht="15" customHeight="1" x14ac:dyDescent="0.35">
      <c r="A440" s="31">
        <v>1018490982</v>
      </c>
      <c r="B440" s="22" t="s">
        <v>2053</v>
      </c>
      <c r="C440" s="23">
        <v>42471</v>
      </c>
      <c r="D440" s="23" t="s">
        <v>109</v>
      </c>
      <c r="E440" s="23" t="s">
        <v>111</v>
      </c>
      <c r="F440" s="23" t="s">
        <v>70</v>
      </c>
      <c r="G440" s="24"/>
      <c r="H440" s="24">
        <v>24055479099</v>
      </c>
      <c r="I440" s="24" t="s">
        <v>72</v>
      </c>
      <c r="J440" s="24">
        <f>DATEDIF(Tabla1[[#This Row],[FECHA DE NACIMIENTO]],Tabla1[[#This Row],[FECHA ACTUAL]],"Y")</f>
        <v>26</v>
      </c>
      <c r="K440" s="24" t="s">
        <v>96</v>
      </c>
      <c r="L440" s="24" t="s">
        <v>112</v>
      </c>
      <c r="M440" s="24" t="s">
        <v>77</v>
      </c>
      <c r="N440" s="24" t="s">
        <v>77</v>
      </c>
      <c r="O440" s="24">
        <v>3</v>
      </c>
      <c r="P440" s="24" t="s">
        <v>101</v>
      </c>
      <c r="Q440" s="23">
        <v>35376</v>
      </c>
      <c r="R440" s="24" t="s">
        <v>76</v>
      </c>
      <c r="S440" s="25">
        <v>45119</v>
      </c>
      <c r="T440" s="24">
        <v>3783017</v>
      </c>
      <c r="U440" s="24" t="s">
        <v>2054</v>
      </c>
      <c r="V440" s="24" t="s">
        <v>3081</v>
      </c>
      <c r="W440" s="24" t="s">
        <v>2056</v>
      </c>
      <c r="X440" s="24" t="s">
        <v>730</v>
      </c>
      <c r="Y440" s="24" t="s">
        <v>3082</v>
      </c>
      <c r="Z440" s="24" t="s">
        <v>117</v>
      </c>
      <c r="AA440" s="24">
        <v>3203063943</v>
      </c>
      <c r="AB440" s="24" t="s">
        <v>77</v>
      </c>
      <c r="AC440" s="24" t="s">
        <v>77</v>
      </c>
      <c r="AD440" s="24" t="s">
        <v>77</v>
      </c>
      <c r="AE440" s="26" t="s">
        <v>183</v>
      </c>
      <c r="AF440" s="26"/>
      <c r="AG440" s="26"/>
      <c r="AH440" s="27" t="s">
        <v>672</v>
      </c>
      <c r="AI440" s="27" t="s">
        <v>673</v>
      </c>
      <c r="AJ440" s="27" t="s">
        <v>673</v>
      </c>
      <c r="AK440" s="24" t="s">
        <v>89</v>
      </c>
      <c r="AL440" s="24"/>
      <c r="AM440" s="23">
        <v>42471</v>
      </c>
      <c r="AN440" s="28">
        <v>776250</v>
      </c>
      <c r="AO440" s="28">
        <f t="shared" si="6"/>
        <v>140606</v>
      </c>
      <c r="AP440" s="24" t="s">
        <v>2058</v>
      </c>
      <c r="AQ440" s="24"/>
      <c r="AR440" s="24" t="s">
        <v>139</v>
      </c>
      <c r="AS440" s="24"/>
      <c r="AT440" s="24" t="e">
        <v>#N/A</v>
      </c>
      <c r="AU440" s="24" t="e">
        <v>#N/A</v>
      </c>
      <c r="AV440" s="24" t="e">
        <v>#N/A</v>
      </c>
      <c r="AW440" s="24"/>
      <c r="AX440" s="24"/>
      <c r="AY440" s="24"/>
      <c r="AZ440" s="24"/>
      <c r="BA440" s="24"/>
      <c r="BB440" s="24"/>
      <c r="BC440" s="24"/>
      <c r="BD440" s="24">
        <v>0</v>
      </c>
      <c r="BE440" s="24">
        <v>0</v>
      </c>
      <c r="BF440" s="23"/>
      <c r="BG440" s="23"/>
      <c r="BH440" s="23">
        <v>42721</v>
      </c>
      <c r="BI440" s="26" t="s">
        <v>127</v>
      </c>
      <c r="BJ440" s="26" t="s">
        <v>337</v>
      </c>
      <c r="BK440" s="29">
        <v>0</v>
      </c>
      <c r="BL440" s="24" t="s">
        <v>129</v>
      </c>
      <c r="BM440" s="22" t="str">
        <f ca="1">+IF(Tabla1[[#This Row],[FECHA INGRESO]]&gt;=44986,IF((TODAY()-Tabla1[[#This Row],[FECHA INGRESO]])&gt;=50,"ALERTA","TODAVÍA FALTA"),"N/A")</f>
        <v>N/A</v>
      </c>
      <c r="BN440" s="7">
        <f>IFERROR((_xlfn.DAYS(Tabla1[[#This Row],[FECHA INGRESO]],Tabla1[[#This Row],[FECHA RETIRO]]))/30,"")</f>
        <v>-8.3333333333333339</v>
      </c>
    </row>
    <row r="441" spans="1:66" ht="15" customHeight="1" x14ac:dyDescent="0.35">
      <c r="A441" s="32">
        <v>1010220755</v>
      </c>
      <c r="B441" s="22" t="s">
        <v>3083</v>
      </c>
      <c r="C441" s="23">
        <v>42472</v>
      </c>
      <c r="D441" s="23" t="s">
        <v>131</v>
      </c>
      <c r="E441" s="23" t="s">
        <v>111</v>
      </c>
      <c r="F441" s="23" t="s">
        <v>70</v>
      </c>
      <c r="G441" s="24"/>
      <c r="H441" s="24">
        <v>24061754740</v>
      </c>
      <c r="I441" s="24" t="s">
        <v>95</v>
      </c>
      <c r="J441" s="24">
        <f>DATEDIF(Tabla1[[#This Row],[FECHA DE NACIMIENTO]],Tabla1[[#This Row],[FECHA ACTUAL]],"Y")</f>
        <v>28</v>
      </c>
      <c r="K441" s="24" t="s">
        <v>73</v>
      </c>
      <c r="L441" s="24" t="s">
        <v>234</v>
      </c>
      <c r="M441" s="24">
        <v>1</v>
      </c>
      <c r="N441" s="24">
        <v>1</v>
      </c>
      <c r="O441" s="24">
        <v>2</v>
      </c>
      <c r="P441" s="24" t="s">
        <v>101</v>
      </c>
      <c r="Q441" s="23">
        <v>34767</v>
      </c>
      <c r="R441" s="24" t="s">
        <v>76</v>
      </c>
      <c r="S441" s="25">
        <v>45119</v>
      </c>
      <c r="T441" s="24">
        <v>2866303</v>
      </c>
      <c r="U441" s="24">
        <v>3125073208</v>
      </c>
      <c r="V441" s="24" t="s">
        <v>3084</v>
      </c>
      <c r="W441" s="24" t="s">
        <v>3085</v>
      </c>
      <c r="X441" s="24" t="s">
        <v>3086</v>
      </c>
      <c r="Y441" s="24" t="s">
        <v>3087</v>
      </c>
      <c r="Z441" s="24" t="s">
        <v>117</v>
      </c>
      <c r="AA441" s="24">
        <v>3107973256</v>
      </c>
      <c r="AB441" s="24" t="s">
        <v>77</v>
      </c>
      <c r="AC441" s="24" t="s">
        <v>77</v>
      </c>
      <c r="AD441" s="24" t="s">
        <v>77</v>
      </c>
      <c r="AE441" s="26" t="s">
        <v>183</v>
      </c>
      <c r="AF441" s="26"/>
      <c r="AG441" s="26"/>
      <c r="AH441" s="27" t="s">
        <v>299</v>
      </c>
      <c r="AI441" s="27" t="s">
        <v>304</v>
      </c>
      <c r="AJ441" s="27" t="s">
        <v>304</v>
      </c>
      <c r="AK441" s="24" t="s">
        <v>121</v>
      </c>
      <c r="AL441" s="24" t="s">
        <v>90</v>
      </c>
      <c r="AM441" s="23">
        <v>42472</v>
      </c>
      <c r="AN441" s="28">
        <v>1064187</v>
      </c>
      <c r="AO441" s="28">
        <f t="shared" si="6"/>
        <v>140606</v>
      </c>
      <c r="AP441" s="24"/>
      <c r="AQ441" s="24"/>
      <c r="AR441" s="24" t="s">
        <v>107</v>
      </c>
      <c r="AS441" s="24">
        <v>4.05</v>
      </c>
      <c r="AT441" s="24">
        <v>84</v>
      </c>
      <c r="AU441" s="24" t="e">
        <v>#N/A</v>
      </c>
      <c r="AV441" s="24" t="e">
        <v>#N/A</v>
      </c>
      <c r="AW441" s="24"/>
      <c r="AX441" s="24"/>
      <c r="AY441" s="24"/>
      <c r="AZ441" s="24"/>
      <c r="BA441" s="24"/>
      <c r="BB441" s="24"/>
      <c r="BC441" s="24"/>
      <c r="BD441" s="24">
        <v>2</v>
      </c>
      <c r="BE441" s="24">
        <v>0</v>
      </c>
      <c r="BF441" s="23" t="s">
        <v>3088</v>
      </c>
      <c r="BG441" s="23" t="s">
        <v>3089</v>
      </c>
      <c r="BH441" s="23">
        <v>43615</v>
      </c>
      <c r="BI441" s="26" t="s">
        <v>143</v>
      </c>
      <c r="BJ441" s="26" t="s">
        <v>3090</v>
      </c>
      <c r="BK441" s="29">
        <v>68547</v>
      </c>
      <c r="BL441" s="24" t="s">
        <v>129</v>
      </c>
      <c r="BM441" s="22" t="str">
        <f ca="1">+IF(Tabla1[[#This Row],[FECHA INGRESO]]&gt;=44986,IF((TODAY()-Tabla1[[#This Row],[FECHA INGRESO]])&gt;=50,"ALERTA","TODAVÍA FALTA"),"N/A")</f>
        <v>N/A</v>
      </c>
      <c r="BN441" s="7">
        <f>IFERROR((_xlfn.DAYS(Tabla1[[#This Row],[FECHA INGRESO]],Tabla1[[#This Row],[FECHA RETIRO]]))/30,"")</f>
        <v>-38.1</v>
      </c>
    </row>
    <row r="442" spans="1:66" ht="15" customHeight="1" x14ac:dyDescent="0.35">
      <c r="A442" s="31">
        <v>1010213910</v>
      </c>
      <c r="B442" s="22" t="s">
        <v>3091</v>
      </c>
      <c r="C442" s="23">
        <v>42475</v>
      </c>
      <c r="D442" s="23" t="s">
        <v>131</v>
      </c>
      <c r="E442" s="23" t="s">
        <v>111</v>
      </c>
      <c r="F442" s="23" t="s">
        <v>70</v>
      </c>
      <c r="G442" s="24"/>
      <c r="H442" s="24">
        <v>24061866890</v>
      </c>
      <c r="I442" s="24" t="s">
        <v>95</v>
      </c>
      <c r="J442" s="24">
        <f>DATEDIF(Tabla1[[#This Row],[FECHA DE NACIMIENTO]],Tabla1[[#This Row],[FECHA ACTUAL]],"Y")</f>
        <v>29</v>
      </c>
      <c r="K442" s="24" t="s">
        <v>96</v>
      </c>
      <c r="L442" s="24" t="s">
        <v>112</v>
      </c>
      <c r="M442" s="24">
        <v>1</v>
      </c>
      <c r="N442" s="24">
        <v>1</v>
      </c>
      <c r="O442" s="24">
        <v>2</v>
      </c>
      <c r="P442" s="24" t="s">
        <v>101</v>
      </c>
      <c r="Q442" s="23">
        <v>34368</v>
      </c>
      <c r="R442" s="24" t="s">
        <v>76</v>
      </c>
      <c r="S442" s="25">
        <v>45119</v>
      </c>
      <c r="T442" s="24">
        <v>6896007</v>
      </c>
      <c r="U442" s="24">
        <v>3134333380</v>
      </c>
      <c r="V442" s="24" t="s">
        <v>3092</v>
      </c>
      <c r="W442" s="24" t="s">
        <v>3093</v>
      </c>
      <c r="X442" s="24" t="s">
        <v>3094</v>
      </c>
      <c r="Y442" s="24" t="s">
        <v>3095</v>
      </c>
      <c r="Z442" s="24" t="s">
        <v>117</v>
      </c>
      <c r="AA442" s="24">
        <v>3142996739</v>
      </c>
      <c r="AB442" s="24" t="s">
        <v>77</v>
      </c>
      <c r="AC442" s="24" t="s">
        <v>77</v>
      </c>
      <c r="AD442" s="24" t="s">
        <v>77</v>
      </c>
      <c r="AE442" s="26" t="s">
        <v>183</v>
      </c>
      <c r="AF442" s="26"/>
      <c r="AG442" s="26"/>
      <c r="AH442" s="27" t="s">
        <v>184</v>
      </c>
      <c r="AI442" s="27" t="s">
        <v>530</v>
      </c>
      <c r="AJ442" s="27" t="s">
        <v>530</v>
      </c>
      <c r="AK442" s="24" t="s">
        <v>121</v>
      </c>
      <c r="AL442" s="24"/>
      <c r="AM442" s="23">
        <v>42475</v>
      </c>
      <c r="AN442" s="28">
        <v>724500</v>
      </c>
      <c r="AO442" s="28">
        <f t="shared" si="6"/>
        <v>140606</v>
      </c>
      <c r="AP442" s="24"/>
      <c r="AQ442" s="24"/>
      <c r="AR442" s="24"/>
      <c r="AS442" s="24"/>
      <c r="AT442" s="24" t="e">
        <v>#N/A</v>
      </c>
      <c r="AU442" s="24" t="e">
        <v>#N/A</v>
      </c>
      <c r="AV442" s="24" t="e">
        <v>#N/A</v>
      </c>
      <c r="AW442" s="24"/>
      <c r="AX442" s="24"/>
      <c r="AY442" s="24"/>
      <c r="AZ442" s="24"/>
      <c r="BA442" s="24"/>
      <c r="BB442" s="24"/>
      <c r="BC442" s="24"/>
      <c r="BD442" s="24">
        <v>0</v>
      </c>
      <c r="BE442" s="24">
        <v>0</v>
      </c>
      <c r="BF442" s="23"/>
      <c r="BG442" s="23"/>
      <c r="BH442" s="23">
        <v>42514</v>
      </c>
      <c r="BI442" s="26"/>
      <c r="BJ442" s="26"/>
      <c r="BK442" s="29">
        <v>0</v>
      </c>
      <c r="BL442" s="24" t="s">
        <v>129</v>
      </c>
      <c r="BM442" s="22" t="str">
        <f ca="1">+IF(Tabla1[[#This Row],[FECHA INGRESO]]&gt;=44986,IF((TODAY()-Tabla1[[#This Row],[FECHA INGRESO]])&gt;=50,"ALERTA","TODAVÍA FALTA"),"N/A")</f>
        <v>N/A</v>
      </c>
      <c r="BN442" s="7">
        <f>IFERROR((_xlfn.DAYS(Tabla1[[#This Row],[FECHA INGRESO]],Tabla1[[#This Row],[FECHA RETIRO]]))/30,"")</f>
        <v>-1.3</v>
      </c>
    </row>
    <row r="443" spans="1:66" ht="15" customHeight="1" x14ac:dyDescent="0.35">
      <c r="A443" s="31">
        <v>1026132214</v>
      </c>
      <c r="B443" s="22" t="s">
        <v>3096</v>
      </c>
      <c r="C443" s="23">
        <v>42478</v>
      </c>
      <c r="D443" s="23" t="s">
        <v>582</v>
      </c>
      <c r="E443" s="23" t="s">
        <v>111</v>
      </c>
      <c r="F443" s="23" t="s">
        <v>70</v>
      </c>
      <c r="G443" s="24"/>
      <c r="H443" s="24">
        <v>24044134707</v>
      </c>
      <c r="I443" s="24" t="s">
        <v>95</v>
      </c>
      <c r="J443" s="24">
        <f>DATEDIF(Tabla1[[#This Row],[FECHA DE NACIMIENTO]],Tabla1[[#This Row],[FECHA ACTUAL]],"Y")</f>
        <v>36</v>
      </c>
      <c r="K443" s="24" t="s">
        <v>96</v>
      </c>
      <c r="L443" s="24" t="s">
        <v>112</v>
      </c>
      <c r="M443" s="24" t="s">
        <v>77</v>
      </c>
      <c r="N443" s="24" t="s">
        <v>77</v>
      </c>
      <c r="O443" s="24">
        <v>3</v>
      </c>
      <c r="P443" s="24" t="s">
        <v>101</v>
      </c>
      <c r="Q443" s="23">
        <v>31833</v>
      </c>
      <c r="R443" s="24" t="s">
        <v>2735</v>
      </c>
      <c r="S443" s="25">
        <v>45119</v>
      </c>
      <c r="T443" s="24">
        <v>4272723</v>
      </c>
      <c r="U443" s="24">
        <v>3116424688</v>
      </c>
      <c r="V443" s="24" t="s">
        <v>3097</v>
      </c>
      <c r="W443" s="24" t="s">
        <v>3098</v>
      </c>
      <c r="X443" s="24" t="s">
        <v>2971</v>
      </c>
      <c r="Y443" s="24" t="s">
        <v>3099</v>
      </c>
      <c r="Z443" s="24" t="s">
        <v>255</v>
      </c>
      <c r="AA443" s="24">
        <v>3122511702</v>
      </c>
      <c r="AB443" s="24" t="s">
        <v>77</v>
      </c>
      <c r="AC443" s="24" t="s">
        <v>77</v>
      </c>
      <c r="AD443" s="24" t="s">
        <v>77</v>
      </c>
      <c r="AE443" s="26" t="s">
        <v>151</v>
      </c>
      <c r="AF443" s="26"/>
      <c r="AG443" s="26"/>
      <c r="AH443" s="27" t="s">
        <v>184</v>
      </c>
      <c r="AI443" s="27" t="s">
        <v>515</v>
      </c>
      <c r="AJ443" s="27" t="s">
        <v>515</v>
      </c>
      <c r="AK443" s="24" t="s">
        <v>121</v>
      </c>
      <c r="AL443" s="24" t="s">
        <v>90</v>
      </c>
      <c r="AM443" s="23">
        <v>42478</v>
      </c>
      <c r="AN443" s="28">
        <v>808585.47</v>
      </c>
      <c r="AO443" s="28">
        <f t="shared" si="6"/>
        <v>140606</v>
      </c>
      <c r="AP443" s="24">
        <v>42828</v>
      </c>
      <c r="AQ443" s="24" t="s">
        <v>139</v>
      </c>
      <c r="AR443" s="24" t="s">
        <v>918</v>
      </c>
      <c r="AS443" s="24">
        <v>3.77</v>
      </c>
      <c r="AT443" s="24" t="e">
        <v>#N/A</v>
      </c>
      <c r="AU443" s="24" t="e">
        <v>#N/A</v>
      </c>
      <c r="AV443" s="24" t="e">
        <v>#N/A</v>
      </c>
      <c r="AW443" s="24"/>
      <c r="AX443" s="24"/>
      <c r="AY443" s="24"/>
      <c r="AZ443" s="24"/>
      <c r="BA443" s="24"/>
      <c r="BB443" s="24"/>
      <c r="BC443" s="24"/>
      <c r="BD443" s="24">
        <v>2</v>
      </c>
      <c r="BE443" s="24">
        <v>0</v>
      </c>
      <c r="BF443" s="23" t="s">
        <v>3100</v>
      </c>
      <c r="BG443" s="23" t="s">
        <v>3101</v>
      </c>
      <c r="BH443" s="23">
        <v>43372</v>
      </c>
      <c r="BI443" s="26" t="s">
        <v>127</v>
      </c>
      <c r="BJ443" s="26" t="s">
        <v>178</v>
      </c>
      <c r="BK443" s="29">
        <v>174694</v>
      </c>
      <c r="BL443" s="24" t="s">
        <v>129</v>
      </c>
      <c r="BM443" s="22" t="str">
        <f ca="1">+IF(Tabla1[[#This Row],[FECHA INGRESO]]&gt;=44986,IF((TODAY()-Tabla1[[#This Row],[FECHA INGRESO]])&gt;=50,"ALERTA","TODAVÍA FALTA"),"N/A")</f>
        <v>N/A</v>
      </c>
      <c r="BN443" s="7">
        <f>IFERROR((_xlfn.DAYS(Tabla1[[#This Row],[FECHA INGRESO]],Tabla1[[#This Row],[FECHA RETIRO]]))/30,"")</f>
        <v>-29.8</v>
      </c>
    </row>
    <row r="444" spans="1:66" ht="15" customHeight="1" x14ac:dyDescent="0.35">
      <c r="A444" s="31">
        <v>1020809452</v>
      </c>
      <c r="B444" s="22" t="s">
        <v>3102</v>
      </c>
      <c r="C444" s="23">
        <v>42478</v>
      </c>
      <c r="D444" s="23" t="s">
        <v>266</v>
      </c>
      <c r="E444" s="24" t="s">
        <v>94</v>
      </c>
      <c r="F444" s="23" t="s">
        <v>70</v>
      </c>
      <c r="G444" s="24"/>
      <c r="H444" s="24">
        <v>24061941380</v>
      </c>
      <c r="I444" s="24" t="s">
        <v>95</v>
      </c>
      <c r="J444" s="24">
        <f>DATEDIF(Tabla1[[#This Row],[FECHA DE NACIMIENTO]],Tabla1[[#This Row],[FECHA ACTUAL]],"Y")</f>
        <v>27</v>
      </c>
      <c r="K444" s="24" t="s">
        <v>73</v>
      </c>
      <c r="L444" s="24" t="s">
        <v>112</v>
      </c>
      <c r="M444" s="24" t="s">
        <v>77</v>
      </c>
      <c r="N444" s="24" t="s">
        <v>77</v>
      </c>
      <c r="O444" s="24">
        <v>3</v>
      </c>
      <c r="P444" s="24" t="s">
        <v>101</v>
      </c>
      <c r="Q444" s="23">
        <v>34984</v>
      </c>
      <c r="R444" s="24" t="s">
        <v>76</v>
      </c>
      <c r="S444" s="25">
        <v>45119</v>
      </c>
      <c r="T444" s="24">
        <v>5377518</v>
      </c>
      <c r="U444" s="24">
        <v>3168621625</v>
      </c>
      <c r="V444" s="24" t="s">
        <v>3103</v>
      </c>
      <c r="W444" s="24" t="s">
        <v>3104</v>
      </c>
      <c r="X444" s="24" t="s">
        <v>3105</v>
      </c>
      <c r="Y444" s="24" t="s">
        <v>3106</v>
      </c>
      <c r="Z444" s="24" t="s">
        <v>82</v>
      </c>
      <c r="AA444" s="24">
        <v>3006253057</v>
      </c>
      <c r="AB444" s="24" t="s">
        <v>77</v>
      </c>
      <c r="AC444" s="24" t="s">
        <v>77</v>
      </c>
      <c r="AD444" s="24" t="s">
        <v>77</v>
      </c>
      <c r="AE444" s="26" t="s">
        <v>183</v>
      </c>
      <c r="AF444" s="26"/>
      <c r="AG444" s="26"/>
      <c r="AH444" s="27" t="s">
        <v>184</v>
      </c>
      <c r="AI444" s="27" t="s">
        <v>164</v>
      </c>
      <c r="AJ444" s="27" t="s">
        <v>164</v>
      </c>
      <c r="AK444" s="24" t="s">
        <v>121</v>
      </c>
      <c r="AL444" s="24"/>
      <c r="AM444" s="23">
        <v>42478</v>
      </c>
      <c r="AN444" s="28">
        <v>724500</v>
      </c>
      <c r="AO444" s="28"/>
      <c r="AP444" s="24"/>
      <c r="AQ444" s="24" t="s">
        <v>3107</v>
      </c>
      <c r="AR444" s="24" t="s">
        <v>517</v>
      </c>
      <c r="AS444" s="24"/>
      <c r="AT444" s="24" t="e">
        <v>#N/A</v>
      </c>
      <c r="AU444" s="24" t="e">
        <v>#N/A</v>
      </c>
      <c r="AV444" s="24" t="e">
        <v>#N/A</v>
      </c>
      <c r="AW444" s="24"/>
      <c r="AX444" s="24"/>
      <c r="AY444" s="24"/>
      <c r="AZ444" s="24"/>
      <c r="BA444" s="24"/>
      <c r="BB444" s="24"/>
      <c r="BC444" s="24"/>
      <c r="BD444" s="24">
        <v>0</v>
      </c>
      <c r="BE444" s="24">
        <v>0</v>
      </c>
      <c r="BF444" s="23"/>
      <c r="BG444" s="23"/>
      <c r="BH444" s="23">
        <v>42734</v>
      </c>
      <c r="BI444" s="26" t="s">
        <v>127</v>
      </c>
      <c r="BJ444" s="26" t="s">
        <v>273</v>
      </c>
      <c r="BK444" s="29">
        <v>0</v>
      </c>
      <c r="BL444" s="24" t="s">
        <v>129</v>
      </c>
      <c r="BM444" s="22" t="str">
        <f ca="1">+IF(Tabla1[[#This Row],[FECHA INGRESO]]&gt;=44986,IF((TODAY()-Tabla1[[#This Row],[FECHA INGRESO]])&gt;=50,"ALERTA","TODAVÍA FALTA"),"N/A")</f>
        <v>N/A</v>
      </c>
      <c r="BN444" s="7">
        <f>IFERROR((_xlfn.DAYS(Tabla1[[#This Row],[FECHA INGRESO]],Tabla1[[#This Row],[FECHA RETIRO]]))/30,"")</f>
        <v>-8.5333333333333332</v>
      </c>
    </row>
    <row r="445" spans="1:66" ht="15" customHeight="1" x14ac:dyDescent="0.35">
      <c r="A445" s="31">
        <v>1017205400</v>
      </c>
      <c r="B445" s="22" t="s">
        <v>3108</v>
      </c>
      <c r="C445" s="23">
        <v>42478</v>
      </c>
      <c r="D445" s="23" t="s">
        <v>131</v>
      </c>
      <c r="E445" s="24" t="s">
        <v>94</v>
      </c>
      <c r="F445" s="23" t="s">
        <v>70</v>
      </c>
      <c r="G445" s="24"/>
      <c r="H445" s="24">
        <v>24061935385</v>
      </c>
      <c r="I445" s="24" t="s">
        <v>72</v>
      </c>
      <c r="J445" s="24">
        <f>DATEDIF(Tabla1[[#This Row],[FECHA DE NACIMIENTO]],Tabla1[[#This Row],[FECHA ACTUAL]],"Y")</f>
        <v>30</v>
      </c>
      <c r="K445" s="24" t="s">
        <v>500</v>
      </c>
      <c r="L445" s="24" t="s">
        <v>112</v>
      </c>
      <c r="M445" s="24">
        <v>2</v>
      </c>
      <c r="N445" s="24">
        <v>2</v>
      </c>
      <c r="O445" s="24">
        <v>2</v>
      </c>
      <c r="P445" s="24" t="s">
        <v>101</v>
      </c>
      <c r="Q445" s="23">
        <v>33820</v>
      </c>
      <c r="R445" s="24" t="s">
        <v>830</v>
      </c>
      <c r="S445" s="25">
        <v>45119</v>
      </c>
      <c r="T445" s="24">
        <v>2132836</v>
      </c>
      <c r="U445" s="24">
        <v>3016115202</v>
      </c>
      <c r="V445" s="24" t="s">
        <v>3109</v>
      </c>
      <c r="W445" s="24" t="s">
        <v>3110</v>
      </c>
      <c r="X445" s="24" t="s">
        <v>1535</v>
      </c>
      <c r="Y445" s="24" t="s">
        <v>3111</v>
      </c>
      <c r="Z445" s="24" t="s">
        <v>117</v>
      </c>
      <c r="AA445" s="24">
        <v>3154512624</v>
      </c>
      <c r="AB445" s="24" t="s">
        <v>77</v>
      </c>
      <c r="AC445" s="24" t="s">
        <v>77</v>
      </c>
      <c r="AD445" s="24" t="s">
        <v>77</v>
      </c>
      <c r="AE445" s="26" t="s">
        <v>183</v>
      </c>
      <c r="AF445" s="26"/>
      <c r="AG445" s="26"/>
      <c r="AH445" s="27" t="s">
        <v>184</v>
      </c>
      <c r="AI445" s="27" t="s">
        <v>925</v>
      </c>
      <c r="AJ445" s="27" t="s">
        <v>487</v>
      </c>
      <c r="AK445" s="24" t="s">
        <v>121</v>
      </c>
      <c r="AL445" s="24"/>
      <c r="AM445" s="23">
        <v>42478</v>
      </c>
      <c r="AN445" s="28">
        <v>724500</v>
      </c>
      <c r="AO445" s="28"/>
      <c r="AP445" s="24"/>
      <c r="AQ445" s="24"/>
      <c r="AR445" s="24"/>
      <c r="AS445" s="24"/>
      <c r="AT445" s="24" t="e">
        <v>#N/A</v>
      </c>
      <c r="AU445" s="24" t="e">
        <v>#N/A</v>
      </c>
      <c r="AV445" s="24" t="e">
        <v>#N/A</v>
      </c>
      <c r="AW445" s="24"/>
      <c r="AX445" s="24"/>
      <c r="AY445" s="24"/>
      <c r="AZ445" s="24"/>
      <c r="BA445" s="24"/>
      <c r="BB445" s="24"/>
      <c r="BC445" s="24"/>
      <c r="BD445" s="24">
        <v>0</v>
      </c>
      <c r="BE445" s="24">
        <v>0</v>
      </c>
      <c r="BF445" s="23"/>
      <c r="BG445" s="23"/>
      <c r="BH445" s="23">
        <v>42677</v>
      </c>
      <c r="BI445" s="26" t="s">
        <v>143</v>
      </c>
      <c r="BJ445" s="26" t="s">
        <v>3112</v>
      </c>
      <c r="BK445" s="29">
        <v>0</v>
      </c>
      <c r="BL445" s="24" t="s">
        <v>129</v>
      </c>
      <c r="BM445" s="22" t="str">
        <f ca="1">+IF(Tabla1[[#This Row],[FECHA INGRESO]]&gt;=44986,IF((TODAY()-Tabla1[[#This Row],[FECHA INGRESO]])&gt;=50,"ALERTA","TODAVÍA FALTA"),"N/A")</f>
        <v>N/A</v>
      </c>
      <c r="BN445" s="7">
        <f>IFERROR((_xlfn.DAYS(Tabla1[[#This Row],[FECHA INGRESO]],Tabla1[[#This Row],[FECHA RETIRO]]))/30,"")</f>
        <v>-6.6333333333333337</v>
      </c>
    </row>
    <row r="446" spans="1:66" ht="15" customHeight="1" x14ac:dyDescent="0.35">
      <c r="A446" s="31">
        <v>1017195103</v>
      </c>
      <c r="B446" s="22" t="s">
        <v>3113</v>
      </c>
      <c r="C446" s="23">
        <v>42478</v>
      </c>
      <c r="D446" s="23" t="s">
        <v>582</v>
      </c>
      <c r="E446" s="24" t="s">
        <v>94</v>
      </c>
      <c r="F446" s="23" t="s">
        <v>70</v>
      </c>
      <c r="G446" s="24"/>
      <c r="H446" s="24">
        <v>24061929359</v>
      </c>
      <c r="I446" s="24" t="s">
        <v>95</v>
      </c>
      <c r="J446" s="24">
        <f>DATEDIF(Tabla1[[#This Row],[FECHA DE NACIMIENTO]],Tabla1[[#This Row],[FECHA ACTUAL]],"Y")</f>
        <v>31</v>
      </c>
      <c r="K446" s="24" t="s">
        <v>73</v>
      </c>
      <c r="L446" s="24" t="s">
        <v>112</v>
      </c>
      <c r="M446" s="24">
        <v>2</v>
      </c>
      <c r="N446" s="24">
        <v>2</v>
      </c>
      <c r="O446" s="24">
        <v>2</v>
      </c>
      <c r="P446" s="24" t="s">
        <v>101</v>
      </c>
      <c r="Q446" s="23">
        <v>33463</v>
      </c>
      <c r="R446" s="24" t="s">
        <v>830</v>
      </c>
      <c r="S446" s="25">
        <v>45119</v>
      </c>
      <c r="T446" s="24">
        <v>2212752</v>
      </c>
      <c r="U446" s="24">
        <v>3015253928</v>
      </c>
      <c r="V446" s="24" t="s">
        <v>3114</v>
      </c>
      <c r="W446" s="24" t="s">
        <v>3115</v>
      </c>
      <c r="X446" s="24" t="s">
        <v>2021</v>
      </c>
      <c r="Y446" s="24" t="s">
        <v>3116</v>
      </c>
      <c r="Z446" s="24" t="s">
        <v>117</v>
      </c>
      <c r="AA446" s="24" t="s">
        <v>3117</v>
      </c>
      <c r="AB446" s="24" t="s">
        <v>77</v>
      </c>
      <c r="AC446" s="24" t="s">
        <v>77</v>
      </c>
      <c r="AD446" s="24" t="s">
        <v>77</v>
      </c>
      <c r="AE446" s="26" t="s">
        <v>151</v>
      </c>
      <c r="AF446" s="26"/>
      <c r="AG446" s="26"/>
      <c r="AH446" s="27" t="s">
        <v>184</v>
      </c>
      <c r="AI446" s="27" t="s">
        <v>515</v>
      </c>
      <c r="AJ446" s="27" t="s">
        <v>515</v>
      </c>
      <c r="AK446" s="24" t="s">
        <v>121</v>
      </c>
      <c r="AL446" s="24"/>
      <c r="AM446" s="23">
        <v>42478</v>
      </c>
      <c r="AN446" s="28">
        <v>724500</v>
      </c>
      <c r="AO446" s="28"/>
      <c r="AP446" s="24"/>
      <c r="AQ446" s="24"/>
      <c r="AR446" s="24"/>
      <c r="AS446" s="24"/>
      <c r="AT446" s="24" t="e">
        <v>#N/A</v>
      </c>
      <c r="AU446" s="24" t="e">
        <v>#N/A</v>
      </c>
      <c r="AV446" s="24" t="e">
        <v>#N/A</v>
      </c>
      <c r="AW446" s="24"/>
      <c r="AX446" s="24"/>
      <c r="AY446" s="24"/>
      <c r="AZ446" s="24"/>
      <c r="BA446" s="24"/>
      <c r="BB446" s="24"/>
      <c r="BC446" s="24"/>
      <c r="BD446" s="24">
        <v>0</v>
      </c>
      <c r="BE446" s="24">
        <v>0</v>
      </c>
      <c r="BF446" s="23"/>
      <c r="BG446" s="23"/>
      <c r="BH446" s="23">
        <v>42521</v>
      </c>
      <c r="BI446" s="26"/>
      <c r="BJ446" s="26"/>
      <c r="BK446" s="29">
        <v>0</v>
      </c>
      <c r="BL446" s="24" t="s">
        <v>129</v>
      </c>
      <c r="BM446" s="22" t="str">
        <f ca="1">+IF(Tabla1[[#This Row],[FECHA INGRESO]]&gt;=44986,IF((TODAY()-Tabla1[[#This Row],[FECHA INGRESO]])&gt;=50,"ALERTA","TODAVÍA FALTA"),"N/A")</f>
        <v>N/A</v>
      </c>
      <c r="BN446" s="7">
        <f>IFERROR((_xlfn.DAYS(Tabla1[[#This Row],[FECHA INGRESO]],Tabla1[[#This Row],[FECHA RETIRO]]))/30,"")</f>
        <v>-1.4333333333333333</v>
      </c>
    </row>
    <row r="447" spans="1:66" ht="15" customHeight="1" x14ac:dyDescent="0.35">
      <c r="A447" s="31">
        <v>1030612270</v>
      </c>
      <c r="B447" s="22" t="s">
        <v>3118</v>
      </c>
      <c r="C447" s="23">
        <v>42478</v>
      </c>
      <c r="D447" s="23" t="s">
        <v>188</v>
      </c>
      <c r="E447" s="23" t="s">
        <v>111</v>
      </c>
      <c r="F447" s="23" t="s">
        <v>70</v>
      </c>
      <c r="G447" s="24"/>
      <c r="H447" s="24">
        <v>24058091621</v>
      </c>
      <c r="I447" s="24" t="s">
        <v>95</v>
      </c>
      <c r="J447" s="24">
        <f>DATEDIF(Tabla1[[#This Row],[FECHA DE NACIMIENTO]],Tabla1[[#This Row],[FECHA ACTUAL]],"Y")</f>
        <v>31</v>
      </c>
      <c r="K447" s="24" t="s">
        <v>3119</v>
      </c>
      <c r="L447" s="24" t="s">
        <v>234</v>
      </c>
      <c r="M447" s="24">
        <v>1</v>
      </c>
      <c r="N447" s="24">
        <v>1</v>
      </c>
      <c r="O447" s="24">
        <v>2</v>
      </c>
      <c r="P447" s="24" t="s">
        <v>101</v>
      </c>
      <c r="Q447" s="23">
        <v>33767</v>
      </c>
      <c r="R447" s="24" t="s">
        <v>76</v>
      </c>
      <c r="S447" s="25">
        <v>45119</v>
      </c>
      <c r="T447" s="24">
        <v>7848028</v>
      </c>
      <c r="U447" s="24">
        <v>3204833111</v>
      </c>
      <c r="V447" s="24" t="s">
        <v>3120</v>
      </c>
      <c r="W447" s="24" t="s">
        <v>3121</v>
      </c>
      <c r="X447" s="24" t="s">
        <v>1590</v>
      </c>
      <c r="Y447" s="24" t="s">
        <v>3122</v>
      </c>
      <c r="Z447" s="24" t="s">
        <v>117</v>
      </c>
      <c r="AA447" s="24">
        <v>3124421678</v>
      </c>
      <c r="AB447" s="24" t="s">
        <v>77</v>
      </c>
      <c r="AC447" s="24" t="s">
        <v>77</v>
      </c>
      <c r="AD447" s="24" t="s">
        <v>77</v>
      </c>
      <c r="AE447" s="26" t="s">
        <v>151</v>
      </c>
      <c r="AF447" s="26"/>
      <c r="AG447" s="26"/>
      <c r="AH447" s="27" t="s">
        <v>184</v>
      </c>
      <c r="AI447" s="27" t="s">
        <v>164</v>
      </c>
      <c r="AJ447" s="27" t="s">
        <v>164</v>
      </c>
      <c r="AK447" s="24" t="s">
        <v>121</v>
      </c>
      <c r="AL447" s="24"/>
      <c r="AM447" s="23">
        <v>42478</v>
      </c>
      <c r="AN447" s="28">
        <v>724500</v>
      </c>
      <c r="AO447" s="28"/>
      <c r="AP447" s="24"/>
      <c r="AQ447" s="24"/>
      <c r="AR447" s="24"/>
      <c r="AS447" s="24"/>
      <c r="AT447" s="24" t="e">
        <v>#N/A</v>
      </c>
      <c r="AU447" s="24" t="e">
        <v>#N/A</v>
      </c>
      <c r="AV447" s="24" t="e">
        <v>#N/A</v>
      </c>
      <c r="AW447" s="24"/>
      <c r="AX447" s="24"/>
      <c r="AY447" s="24"/>
      <c r="AZ447" s="24"/>
      <c r="BA447" s="24"/>
      <c r="BB447" s="24"/>
      <c r="BC447" s="24"/>
      <c r="BD447" s="24">
        <v>0</v>
      </c>
      <c r="BE447" s="24">
        <v>0</v>
      </c>
      <c r="BF447" s="23"/>
      <c r="BG447" s="23"/>
      <c r="BH447" s="23">
        <v>42479</v>
      </c>
      <c r="BI447" s="26"/>
      <c r="BJ447" s="26"/>
      <c r="BK447" s="29">
        <v>0</v>
      </c>
      <c r="BL447" s="24" t="s">
        <v>129</v>
      </c>
      <c r="BM447" s="22" t="str">
        <f ca="1">+IF(Tabla1[[#This Row],[FECHA INGRESO]]&gt;=44986,IF((TODAY()-Tabla1[[#This Row],[FECHA INGRESO]])&gt;=50,"ALERTA","TODAVÍA FALTA"),"N/A")</f>
        <v>N/A</v>
      </c>
      <c r="BN447" s="7">
        <f>IFERROR((_xlfn.DAYS(Tabla1[[#This Row],[FECHA INGRESO]],Tabla1[[#This Row],[FECHA RETIRO]]))/30,"")</f>
        <v>-3.3333333333333333E-2</v>
      </c>
    </row>
    <row r="448" spans="1:66" ht="15" customHeight="1" x14ac:dyDescent="0.35">
      <c r="A448" s="31">
        <v>1026251438</v>
      </c>
      <c r="B448" s="22" t="s">
        <v>3123</v>
      </c>
      <c r="C448" s="23">
        <v>42478</v>
      </c>
      <c r="D448" s="23" t="s">
        <v>93</v>
      </c>
      <c r="E448" s="23" t="s">
        <v>111</v>
      </c>
      <c r="F448" s="23" t="s">
        <v>70</v>
      </c>
      <c r="G448" s="24"/>
      <c r="H448" s="24">
        <v>24061890196</v>
      </c>
      <c r="I448" s="24" t="s">
        <v>95</v>
      </c>
      <c r="J448" s="24">
        <f>DATEDIF(Tabla1[[#This Row],[FECHA DE NACIMIENTO]],Tabla1[[#This Row],[FECHA ACTUAL]],"Y")</f>
        <v>37</v>
      </c>
      <c r="K448" s="24" t="s">
        <v>385</v>
      </c>
      <c r="L448" s="24" t="s">
        <v>112</v>
      </c>
      <c r="M448" s="24">
        <v>2</v>
      </c>
      <c r="N448" s="24">
        <v>2</v>
      </c>
      <c r="O448" s="24">
        <v>2</v>
      </c>
      <c r="P448" s="24" t="s">
        <v>101</v>
      </c>
      <c r="Q448" s="23">
        <v>31535</v>
      </c>
      <c r="R448" s="24" t="s">
        <v>76</v>
      </c>
      <c r="S448" s="25">
        <v>45119</v>
      </c>
      <c r="T448" s="24">
        <v>4680410</v>
      </c>
      <c r="U448" s="24">
        <v>3204158144</v>
      </c>
      <c r="V448" s="24" t="s">
        <v>3124</v>
      </c>
      <c r="W448" s="24" t="s">
        <v>3125</v>
      </c>
      <c r="X448" s="24" t="s">
        <v>812</v>
      </c>
      <c r="Y448" s="24" t="s">
        <v>3126</v>
      </c>
      <c r="Z448" s="24" t="s">
        <v>162</v>
      </c>
      <c r="AA448" s="24">
        <v>3103456426</v>
      </c>
      <c r="AB448" s="24" t="s">
        <v>77</v>
      </c>
      <c r="AC448" s="24" t="s">
        <v>77</v>
      </c>
      <c r="AD448" s="24" t="s">
        <v>77</v>
      </c>
      <c r="AE448" s="26" t="s">
        <v>183</v>
      </c>
      <c r="AF448" s="26" t="s">
        <v>553</v>
      </c>
      <c r="AG448" s="26"/>
      <c r="AH448" s="27" t="s">
        <v>184</v>
      </c>
      <c r="AI448" s="27" t="s">
        <v>164</v>
      </c>
      <c r="AJ448" s="27" t="s">
        <v>164</v>
      </c>
      <c r="AK448" s="24" t="s">
        <v>121</v>
      </c>
      <c r="AL448" s="24"/>
      <c r="AM448" s="23">
        <v>42478</v>
      </c>
      <c r="AN448" s="28">
        <v>724500</v>
      </c>
      <c r="AO448" s="28"/>
      <c r="AP448" s="24"/>
      <c r="AQ448" s="24"/>
      <c r="AR448" s="24"/>
      <c r="AS448" s="24"/>
      <c r="AT448" s="24" t="e">
        <v>#N/A</v>
      </c>
      <c r="AU448" s="24" t="e">
        <v>#N/A</v>
      </c>
      <c r="AV448" s="24" t="e">
        <v>#N/A</v>
      </c>
      <c r="AW448" s="24"/>
      <c r="AX448" s="24"/>
      <c r="AY448" s="24"/>
      <c r="AZ448" s="24"/>
      <c r="BA448" s="24"/>
      <c r="BB448" s="24"/>
      <c r="BC448" s="24"/>
      <c r="BD448" s="24">
        <v>0</v>
      </c>
      <c r="BE448" s="24">
        <v>0</v>
      </c>
      <c r="BF448" s="23"/>
      <c r="BG448" s="23"/>
      <c r="BH448" s="23">
        <v>42479</v>
      </c>
      <c r="BI448" s="26"/>
      <c r="BJ448" s="26"/>
      <c r="BK448" s="29">
        <v>0</v>
      </c>
      <c r="BL448" s="24" t="s">
        <v>129</v>
      </c>
      <c r="BM448" s="22" t="str">
        <f ca="1">+IF(Tabla1[[#This Row],[FECHA INGRESO]]&gt;=44986,IF((TODAY()-Tabla1[[#This Row],[FECHA INGRESO]])&gt;=50,"ALERTA","TODAVÍA FALTA"),"N/A")</f>
        <v>N/A</v>
      </c>
      <c r="BN448" s="7">
        <f>IFERROR((_xlfn.DAYS(Tabla1[[#This Row],[FECHA INGRESO]],Tabla1[[#This Row],[FECHA RETIRO]]))/30,"")</f>
        <v>-3.3333333333333333E-2</v>
      </c>
    </row>
    <row r="449" spans="1:66" ht="15" customHeight="1" x14ac:dyDescent="0.35">
      <c r="A449" s="31">
        <v>1094941951</v>
      </c>
      <c r="B449" s="22" t="s">
        <v>3127</v>
      </c>
      <c r="C449" s="23">
        <v>42479</v>
      </c>
      <c r="D449" s="23" t="s">
        <v>131</v>
      </c>
      <c r="E449" s="23" t="s">
        <v>111</v>
      </c>
      <c r="F449" s="23" t="s">
        <v>70</v>
      </c>
      <c r="G449" s="24"/>
      <c r="H449" s="24">
        <v>24061935037</v>
      </c>
      <c r="I449" s="24" t="s">
        <v>95</v>
      </c>
      <c r="J449" s="24">
        <f>DATEDIF(Tabla1[[#This Row],[FECHA DE NACIMIENTO]],Tabla1[[#This Row],[FECHA ACTUAL]],"Y")</f>
        <v>29</v>
      </c>
      <c r="K449" s="24" t="s">
        <v>73</v>
      </c>
      <c r="L449" s="24" t="s">
        <v>234</v>
      </c>
      <c r="M449" s="24">
        <v>1</v>
      </c>
      <c r="N449" s="24">
        <v>1</v>
      </c>
      <c r="O449" s="24">
        <v>3</v>
      </c>
      <c r="P449" s="24" t="s">
        <v>101</v>
      </c>
      <c r="Q449" s="23">
        <v>34426</v>
      </c>
      <c r="R449" s="24" t="s">
        <v>3128</v>
      </c>
      <c r="S449" s="25">
        <v>45119</v>
      </c>
      <c r="T449" s="24" t="s">
        <v>77</v>
      </c>
      <c r="U449" s="24">
        <v>3104830389</v>
      </c>
      <c r="V449" s="24" t="s">
        <v>3129</v>
      </c>
      <c r="W449" s="24" t="s">
        <v>3130</v>
      </c>
      <c r="X449" s="24" t="s">
        <v>3131</v>
      </c>
      <c r="Y449" s="24" t="s">
        <v>3132</v>
      </c>
      <c r="Z449" s="24" t="s">
        <v>117</v>
      </c>
      <c r="AA449" s="24">
        <v>3125144128</v>
      </c>
      <c r="AB449" s="24" t="s">
        <v>77</v>
      </c>
      <c r="AC449" s="24" t="s">
        <v>77</v>
      </c>
      <c r="AD449" s="24" t="s">
        <v>77</v>
      </c>
      <c r="AE449" s="26" t="s">
        <v>151</v>
      </c>
      <c r="AF449" s="26"/>
      <c r="AG449" s="26"/>
      <c r="AH449" s="27" t="s">
        <v>184</v>
      </c>
      <c r="AI449" s="27" t="s">
        <v>120</v>
      </c>
      <c r="AJ449" s="27" t="s">
        <v>120</v>
      </c>
      <c r="AK449" s="24" t="s">
        <v>121</v>
      </c>
      <c r="AL449" s="24"/>
      <c r="AM449" s="23">
        <v>42479</v>
      </c>
      <c r="AN449" s="28">
        <v>724500</v>
      </c>
      <c r="AO449" s="28"/>
      <c r="AP449" s="24"/>
      <c r="AQ449" s="24"/>
      <c r="AR449" s="24"/>
      <c r="AS449" s="24"/>
      <c r="AT449" s="24" t="e">
        <v>#N/A</v>
      </c>
      <c r="AU449" s="24" t="e">
        <v>#N/A</v>
      </c>
      <c r="AV449" s="24" t="e">
        <v>#N/A</v>
      </c>
      <c r="AW449" s="24"/>
      <c r="AX449" s="24"/>
      <c r="AY449" s="24"/>
      <c r="AZ449" s="24"/>
      <c r="BA449" s="24"/>
      <c r="BB449" s="24"/>
      <c r="BC449" s="24"/>
      <c r="BD449" s="24">
        <v>0</v>
      </c>
      <c r="BE449" s="24">
        <v>0</v>
      </c>
      <c r="BF449" s="23"/>
      <c r="BG449" s="23"/>
      <c r="BH449" s="23">
        <v>42643</v>
      </c>
      <c r="BI449" s="26" t="s">
        <v>127</v>
      </c>
      <c r="BJ449" s="26" t="s">
        <v>273</v>
      </c>
      <c r="BK449" s="29">
        <v>0</v>
      </c>
      <c r="BL449" s="24" t="s">
        <v>129</v>
      </c>
      <c r="BM449" s="22" t="str">
        <f ca="1">+IF(Tabla1[[#This Row],[FECHA INGRESO]]&gt;=44986,IF((TODAY()-Tabla1[[#This Row],[FECHA INGRESO]])&gt;=50,"ALERTA","TODAVÍA FALTA"),"N/A")</f>
        <v>N/A</v>
      </c>
      <c r="BN449" s="7">
        <f>IFERROR((_xlfn.DAYS(Tabla1[[#This Row],[FECHA INGRESO]],Tabla1[[#This Row],[FECHA RETIRO]]))/30,"")</f>
        <v>-5.4666666666666668</v>
      </c>
    </row>
    <row r="450" spans="1:66" ht="15" customHeight="1" x14ac:dyDescent="0.35">
      <c r="A450" s="31">
        <v>1012392176</v>
      </c>
      <c r="B450" s="22" t="s">
        <v>3133</v>
      </c>
      <c r="C450" s="23">
        <v>42479</v>
      </c>
      <c r="D450" s="23" t="s">
        <v>188</v>
      </c>
      <c r="E450" s="24" t="s">
        <v>94</v>
      </c>
      <c r="F450" s="23" t="s">
        <v>70</v>
      </c>
      <c r="G450" s="24"/>
      <c r="H450" s="24">
        <v>24061938283</v>
      </c>
      <c r="I450" s="24" t="s">
        <v>72</v>
      </c>
      <c r="J450" s="24">
        <f>DATEDIF(Tabla1[[#This Row],[FECHA DE NACIMIENTO]],Tabla1[[#This Row],[FECHA ACTUAL]],"Y")</f>
        <v>30</v>
      </c>
      <c r="K450" s="24" t="s">
        <v>1020</v>
      </c>
      <c r="L450" s="24" t="s">
        <v>112</v>
      </c>
      <c r="M450" s="24" t="s">
        <v>77</v>
      </c>
      <c r="N450" s="24">
        <v>2</v>
      </c>
      <c r="O450" s="24">
        <v>2</v>
      </c>
      <c r="P450" s="24" t="s">
        <v>2532</v>
      </c>
      <c r="Q450" s="23">
        <v>33861</v>
      </c>
      <c r="R450" s="24" t="s">
        <v>76</v>
      </c>
      <c r="S450" s="25">
        <v>45119</v>
      </c>
      <c r="T450" s="24">
        <v>7772802</v>
      </c>
      <c r="U450" s="24">
        <v>3057690399</v>
      </c>
      <c r="V450" s="24" t="s">
        <v>3134</v>
      </c>
      <c r="W450" s="24" t="s">
        <v>3135</v>
      </c>
      <c r="X450" s="24" t="s">
        <v>3136</v>
      </c>
      <c r="Y450" s="24" t="s">
        <v>3137</v>
      </c>
      <c r="Z450" s="24" t="s">
        <v>117</v>
      </c>
      <c r="AA450" s="24">
        <v>3103385333</v>
      </c>
      <c r="AB450" s="24" t="s">
        <v>77</v>
      </c>
      <c r="AC450" s="24" t="s">
        <v>77</v>
      </c>
      <c r="AD450" s="24" t="s">
        <v>77</v>
      </c>
      <c r="AE450" s="26" t="s">
        <v>183</v>
      </c>
      <c r="AF450" s="26"/>
      <c r="AG450" s="26" t="s">
        <v>3138</v>
      </c>
      <c r="AH450" s="27" t="s">
        <v>184</v>
      </c>
      <c r="AI450" s="27" t="s">
        <v>185</v>
      </c>
      <c r="AJ450" s="27" t="s">
        <v>185</v>
      </c>
      <c r="AK450" s="24" t="s">
        <v>121</v>
      </c>
      <c r="AL450" s="24"/>
      <c r="AM450" s="23">
        <v>42479</v>
      </c>
      <c r="AN450" s="28">
        <v>776250</v>
      </c>
      <c r="AO450" s="28"/>
      <c r="AP450" s="24"/>
      <c r="AQ450" s="24"/>
      <c r="AR450" s="24"/>
      <c r="AS450" s="24"/>
      <c r="AT450" s="24" t="e">
        <v>#N/A</v>
      </c>
      <c r="AU450" s="24" t="e">
        <v>#N/A</v>
      </c>
      <c r="AV450" s="24" t="e">
        <v>#N/A</v>
      </c>
      <c r="AW450" s="24"/>
      <c r="AX450" s="24"/>
      <c r="AY450" s="24"/>
      <c r="AZ450" s="24"/>
      <c r="BA450" s="24"/>
      <c r="BB450" s="24"/>
      <c r="BC450" s="24"/>
      <c r="BD450" s="24">
        <v>0</v>
      </c>
      <c r="BE450" s="24">
        <v>0</v>
      </c>
      <c r="BF450" s="23"/>
      <c r="BG450" s="23"/>
      <c r="BH450" s="23">
        <v>42501</v>
      </c>
      <c r="BI450" s="26"/>
      <c r="BJ450" s="26"/>
      <c r="BK450" s="29">
        <v>0</v>
      </c>
      <c r="BL450" s="24" t="s">
        <v>129</v>
      </c>
      <c r="BM450" s="22" t="str">
        <f ca="1">+IF(Tabla1[[#This Row],[FECHA INGRESO]]&gt;=44986,IF((TODAY()-Tabla1[[#This Row],[FECHA INGRESO]])&gt;=50,"ALERTA","TODAVÍA FALTA"),"N/A")</f>
        <v>N/A</v>
      </c>
      <c r="BN450" s="7">
        <f>IFERROR((_xlfn.DAYS(Tabla1[[#This Row],[FECHA INGRESO]],Tabla1[[#This Row],[FECHA RETIRO]]))/30,"")</f>
        <v>-0.73333333333333328</v>
      </c>
    </row>
    <row r="451" spans="1:66" ht="15" customHeight="1" x14ac:dyDescent="0.35">
      <c r="A451" s="31">
        <v>79987183</v>
      </c>
      <c r="B451" s="22" t="s">
        <v>3139</v>
      </c>
      <c r="C451" s="23">
        <v>42479</v>
      </c>
      <c r="D451" s="23" t="s">
        <v>266</v>
      </c>
      <c r="E451" s="24" t="s">
        <v>94</v>
      </c>
      <c r="F451" s="23" t="s">
        <v>70</v>
      </c>
      <c r="G451" s="24"/>
      <c r="H451" s="24">
        <v>24061926204</v>
      </c>
      <c r="I451" s="24" t="s">
        <v>72</v>
      </c>
      <c r="J451" s="24">
        <f>DATEDIF(Tabla1[[#This Row],[FECHA DE NACIMIENTO]],Tabla1[[#This Row],[FECHA ACTUAL]],"Y")</f>
        <v>44</v>
      </c>
      <c r="K451" s="24" t="s">
        <v>320</v>
      </c>
      <c r="L451" s="24" t="s">
        <v>234</v>
      </c>
      <c r="M451" s="24">
        <v>2</v>
      </c>
      <c r="N451" s="24">
        <v>2</v>
      </c>
      <c r="O451" s="24">
        <v>2</v>
      </c>
      <c r="P451" s="24" t="s">
        <v>101</v>
      </c>
      <c r="Q451" s="23">
        <v>28791</v>
      </c>
      <c r="R451" s="24" t="s">
        <v>76</v>
      </c>
      <c r="S451" s="25">
        <v>45119</v>
      </c>
      <c r="T451" s="24" t="s">
        <v>77</v>
      </c>
      <c r="U451" s="24">
        <v>3102153336</v>
      </c>
      <c r="V451" s="24" t="s">
        <v>3140</v>
      </c>
      <c r="W451" s="24" t="s">
        <v>3141</v>
      </c>
      <c r="X451" s="24" t="s">
        <v>3142</v>
      </c>
      <c r="Y451" s="24" t="s">
        <v>3143</v>
      </c>
      <c r="Z451" s="24" t="s">
        <v>82</v>
      </c>
      <c r="AA451" s="24">
        <v>3144937148</v>
      </c>
      <c r="AB451" s="24" t="s">
        <v>77</v>
      </c>
      <c r="AC451" s="24" t="s">
        <v>77</v>
      </c>
      <c r="AD451" s="24" t="s">
        <v>77</v>
      </c>
      <c r="AE451" s="26" t="s">
        <v>183</v>
      </c>
      <c r="AF451" s="26" t="s">
        <v>3144</v>
      </c>
      <c r="AG451" s="26"/>
      <c r="AH451" s="27" t="s">
        <v>451</v>
      </c>
      <c r="AI451" s="27" t="s">
        <v>815</v>
      </c>
      <c r="AJ451" s="27" t="s">
        <v>815</v>
      </c>
      <c r="AK451" s="24" t="s">
        <v>121</v>
      </c>
      <c r="AL451" s="24" t="s">
        <v>90</v>
      </c>
      <c r="AM451" s="23">
        <v>42479</v>
      </c>
      <c r="AN451" s="28">
        <v>1314450</v>
      </c>
      <c r="AO451" s="28"/>
      <c r="AP451" s="24"/>
      <c r="AQ451" s="24" t="s">
        <v>1903</v>
      </c>
      <c r="AR451" s="24" t="s">
        <v>1455</v>
      </c>
      <c r="AS451" s="24"/>
      <c r="AT451" s="24" t="e">
        <v>#N/A</v>
      </c>
      <c r="AU451" s="24" t="e">
        <v>#N/A</v>
      </c>
      <c r="AV451" s="24" t="e">
        <v>#N/A</v>
      </c>
      <c r="AW451" s="24"/>
      <c r="AX451" s="24"/>
      <c r="AY451" s="24"/>
      <c r="AZ451" s="24"/>
      <c r="BA451" s="24"/>
      <c r="BB451" s="24"/>
      <c r="BC451" s="24"/>
      <c r="BD451" s="24">
        <v>1</v>
      </c>
      <c r="BE451" s="24">
        <v>0</v>
      </c>
      <c r="BF451" s="23">
        <v>42842</v>
      </c>
      <c r="BG451" s="23">
        <v>42864</v>
      </c>
      <c r="BH451" s="23">
        <v>43038</v>
      </c>
      <c r="BI451" s="26" t="s">
        <v>143</v>
      </c>
      <c r="BJ451" s="26" t="s">
        <v>199</v>
      </c>
      <c r="BK451" s="29">
        <v>362601</v>
      </c>
      <c r="BL451" s="24" t="s">
        <v>129</v>
      </c>
      <c r="BM451" s="22" t="str">
        <f ca="1">+IF(Tabla1[[#This Row],[FECHA INGRESO]]&gt;=44986,IF((TODAY()-Tabla1[[#This Row],[FECHA INGRESO]])&gt;=50,"ALERTA","TODAVÍA FALTA"),"N/A")</f>
        <v>N/A</v>
      </c>
      <c r="BN451" s="7">
        <f>IFERROR((_xlfn.DAYS(Tabla1[[#This Row],[FECHA INGRESO]],Tabla1[[#This Row],[FECHA RETIRO]]))/30,"")</f>
        <v>-18.633333333333333</v>
      </c>
    </row>
    <row r="452" spans="1:66" ht="15" customHeight="1" x14ac:dyDescent="0.35">
      <c r="A452" s="31">
        <v>1037636744</v>
      </c>
      <c r="B452" s="22" t="s">
        <v>3145</v>
      </c>
      <c r="C452" s="23">
        <v>42480</v>
      </c>
      <c r="D452" s="23" t="s">
        <v>157</v>
      </c>
      <c r="E452" s="24" t="s">
        <v>94</v>
      </c>
      <c r="F452" s="23" t="s">
        <v>70</v>
      </c>
      <c r="G452" s="24"/>
      <c r="H452" s="24">
        <v>24061983492</v>
      </c>
      <c r="I452" s="24" t="s">
        <v>95</v>
      </c>
      <c r="J452" s="24">
        <f>DATEDIF(Tabla1[[#This Row],[FECHA DE NACIMIENTO]],Tabla1[[#This Row],[FECHA ACTUAL]],"Y")</f>
        <v>28</v>
      </c>
      <c r="K452" s="24" t="s">
        <v>73</v>
      </c>
      <c r="L452" s="24" t="s">
        <v>112</v>
      </c>
      <c r="M452" s="24" t="s">
        <v>77</v>
      </c>
      <c r="N452" s="24" t="s">
        <v>77</v>
      </c>
      <c r="O452" s="24">
        <v>3</v>
      </c>
      <c r="P452" s="24" t="s">
        <v>2532</v>
      </c>
      <c r="Q452" s="23">
        <v>34590</v>
      </c>
      <c r="R452" s="24" t="s">
        <v>1526</v>
      </c>
      <c r="S452" s="25">
        <v>45119</v>
      </c>
      <c r="T452" s="24">
        <v>2840277</v>
      </c>
      <c r="U452" s="24">
        <v>3217825374</v>
      </c>
      <c r="V452" s="24" t="s">
        <v>3146</v>
      </c>
      <c r="W452" s="24" t="s">
        <v>3147</v>
      </c>
      <c r="X452" s="24" t="s">
        <v>3148</v>
      </c>
      <c r="Y452" s="24" t="s">
        <v>3149</v>
      </c>
      <c r="Z452" s="24" t="s">
        <v>117</v>
      </c>
      <c r="AA452" s="24">
        <v>2840277</v>
      </c>
      <c r="AB452" s="24" t="s">
        <v>77</v>
      </c>
      <c r="AC452" s="24" t="s">
        <v>77</v>
      </c>
      <c r="AD452" s="24" t="s">
        <v>77</v>
      </c>
      <c r="AE452" s="26" t="s">
        <v>102</v>
      </c>
      <c r="AF452" s="26"/>
      <c r="AG452" s="26" t="s">
        <v>3150</v>
      </c>
      <c r="AH452" s="27" t="s">
        <v>184</v>
      </c>
      <c r="AI452" s="27" t="s">
        <v>515</v>
      </c>
      <c r="AJ452" s="27" t="s">
        <v>515</v>
      </c>
      <c r="AK452" s="24" t="s">
        <v>121</v>
      </c>
      <c r="AL452" s="24"/>
      <c r="AM452" s="23">
        <v>42480</v>
      </c>
      <c r="AN452" s="28">
        <v>724500</v>
      </c>
      <c r="AO452" s="28"/>
      <c r="AP452" s="24"/>
      <c r="AQ452" s="24" t="s">
        <v>700</v>
      </c>
      <c r="AR452" s="24" t="s">
        <v>517</v>
      </c>
      <c r="AS452" s="24"/>
      <c r="AT452" s="24" t="e">
        <v>#N/A</v>
      </c>
      <c r="AU452" s="24" t="e">
        <v>#N/A</v>
      </c>
      <c r="AV452" s="24" t="e">
        <v>#N/A</v>
      </c>
      <c r="AW452" s="24"/>
      <c r="AX452" s="24"/>
      <c r="AY452" s="24"/>
      <c r="AZ452" s="24"/>
      <c r="BA452" s="24"/>
      <c r="BB452" s="24"/>
      <c r="BC452" s="24"/>
      <c r="BD452" s="24">
        <v>0</v>
      </c>
      <c r="BE452" s="24">
        <v>0</v>
      </c>
      <c r="BF452" s="23"/>
      <c r="BG452" s="23"/>
      <c r="BH452" s="23">
        <v>42732</v>
      </c>
      <c r="BI452" s="26" t="s">
        <v>127</v>
      </c>
      <c r="BJ452" s="26" t="s">
        <v>329</v>
      </c>
      <c r="BK452" s="29">
        <v>0</v>
      </c>
      <c r="BL452" s="24" t="s">
        <v>129</v>
      </c>
      <c r="BM452" s="22" t="str">
        <f ca="1">+IF(Tabla1[[#This Row],[FECHA INGRESO]]&gt;=44986,IF((TODAY()-Tabla1[[#This Row],[FECHA INGRESO]])&gt;=50,"ALERTA","TODAVÍA FALTA"),"N/A")</f>
        <v>N/A</v>
      </c>
      <c r="BN452" s="7">
        <f>IFERROR((_xlfn.DAYS(Tabla1[[#This Row],[FECHA INGRESO]],Tabla1[[#This Row],[FECHA RETIRO]]))/30,"")</f>
        <v>-8.4</v>
      </c>
    </row>
    <row r="453" spans="1:66" ht="15" customHeight="1" x14ac:dyDescent="0.35">
      <c r="A453" s="31">
        <v>1001276574</v>
      </c>
      <c r="B453" s="22" t="s">
        <v>3151</v>
      </c>
      <c r="C453" s="23">
        <v>42480</v>
      </c>
      <c r="D453" s="23" t="s">
        <v>168</v>
      </c>
      <c r="E453" s="23" t="s">
        <v>111</v>
      </c>
      <c r="F453" s="23" t="s">
        <v>70</v>
      </c>
      <c r="G453" s="24"/>
      <c r="H453" s="24">
        <v>24062061371</v>
      </c>
      <c r="I453" s="24" t="s">
        <v>95</v>
      </c>
      <c r="J453" s="24">
        <f>DATEDIF(Tabla1[[#This Row],[FECHA DE NACIMIENTO]],Tabla1[[#This Row],[FECHA ACTUAL]],"Y")</f>
        <v>26</v>
      </c>
      <c r="K453" s="24" t="s">
        <v>73</v>
      </c>
      <c r="L453" s="24" t="s">
        <v>112</v>
      </c>
      <c r="M453" s="24" t="s">
        <v>77</v>
      </c>
      <c r="N453" s="24" t="s">
        <v>77</v>
      </c>
      <c r="O453" s="24">
        <v>2</v>
      </c>
      <c r="P453" s="24" t="s">
        <v>2532</v>
      </c>
      <c r="Q453" s="23">
        <v>35391</v>
      </c>
      <c r="R453" s="24" t="s">
        <v>76</v>
      </c>
      <c r="S453" s="25">
        <v>45119</v>
      </c>
      <c r="T453" s="24">
        <v>7672144</v>
      </c>
      <c r="U453" s="24">
        <v>3219921647</v>
      </c>
      <c r="V453" s="24" t="s">
        <v>3152</v>
      </c>
      <c r="W453" s="24" t="s">
        <v>3153</v>
      </c>
      <c r="X453" s="24" t="s">
        <v>276</v>
      </c>
      <c r="Y453" s="24" t="s">
        <v>3154</v>
      </c>
      <c r="Z453" s="24" t="s">
        <v>117</v>
      </c>
      <c r="AA453" s="24">
        <v>3213881082</v>
      </c>
      <c r="AB453" s="24" t="s">
        <v>77</v>
      </c>
      <c r="AC453" s="24" t="s">
        <v>77</v>
      </c>
      <c r="AD453" s="24" t="s">
        <v>77</v>
      </c>
      <c r="AE453" s="26" t="s">
        <v>183</v>
      </c>
      <c r="AF453" s="26" t="s">
        <v>3155</v>
      </c>
      <c r="AG453" s="26"/>
      <c r="AH453" s="27" t="s">
        <v>184</v>
      </c>
      <c r="AI453" s="27" t="s">
        <v>487</v>
      </c>
      <c r="AJ453" s="27" t="s">
        <v>487</v>
      </c>
      <c r="AK453" s="24" t="s">
        <v>121</v>
      </c>
      <c r="AL453" s="24"/>
      <c r="AM453" s="23">
        <v>42480</v>
      </c>
      <c r="AN453" s="28">
        <v>724500</v>
      </c>
      <c r="AO453" s="28"/>
      <c r="AP453" s="24"/>
      <c r="AQ453" s="24"/>
      <c r="AR453" s="24"/>
      <c r="AS453" s="24"/>
      <c r="AT453" s="24" t="e">
        <v>#N/A</v>
      </c>
      <c r="AU453" s="24" t="e">
        <v>#N/A</v>
      </c>
      <c r="AV453" s="24" t="e">
        <v>#N/A</v>
      </c>
      <c r="AW453" s="24"/>
      <c r="AX453" s="24"/>
      <c r="AY453" s="24"/>
      <c r="AZ453" s="24"/>
      <c r="BA453" s="24"/>
      <c r="BB453" s="24"/>
      <c r="BC453" s="24"/>
      <c r="BD453" s="24">
        <v>0</v>
      </c>
      <c r="BE453" s="24">
        <v>0</v>
      </c>
      <c r="BF453" s="23"/>
      <c r="BG453" s="23"/>
      <c r="BH453" s="23">
        <v>42684</v>
      </c>
      <c r="BI453" s="26" t="s">
        <v>127</v>
      </c>
      <c r="BJ453" s="26" t="s">
        <v>523</v>
      </c>
      <c r="BK453" s="29">
        <v>0</v>
      </c>
      <c r="BL453" s="24" t="s">
        <v>129</v>
      </c>
      <c r="BM453" s="22" t="str">
        <f ca="1">+IF(Tabla1[[#This Row],[FECHA INGRESO]]&gt;=44986,IF((TODAY()-Tabla1[[#This Row],[FECHA INGRESO]])&gt;=50,"ALERTA","TODAVÍA FALTA"),"N/A")</f>
        <v>N/A</v>
      </c>
      <c r="BN453" s="7">
        <f>IFERROR((_xlfn.DAYS(Tabla1[[#This Row],[FECHA INGRESO]],Tabla1[[#This Row],[FECHA RETIRO]]))/30,"")</f>
        <v>-6.8</v>
      </c>
    </row>
    <row r="454" spans="1:66" ht="15" customHeight="1" x14ac:dyDescent="0.35">
      <c r="A454" s="31">
        <v>1019033463</v>
      </c>
      <c r="B454" s="22" t="s">
        <v>3156</v>
      </c>
      <c r="C454" s="23">
        <v>42482</v>
      </c>
      <c r="D454" s="23" t="s">
        <v>188</v>
      </c>
      <c r="E454" s="23" t="s">
        <v>111</v>
      </c>
      <c r="F454" s="23" t="s">
        <v>70</v>
      </c>
      <c r="G454" s="24"/>
      <c r="H454" s="24">
        <v>24062074904</v>
      </c>
      <c r="I454" s="24" t="s">
        <v>95</v>
      </c>
      <c r="J454" s="24">
        <f>DATEDIF(Tabla1[[#This Row],[FECHA DE NACIMIENTO]],Tabla1[[#This Row],[FECHA ACTUAL]],"Y")</f>
        <v>34</v>
      </c>
      <c r="K454" s="24" t="s">
        <v>73</v>
      </c>
      <c r="L454" s="24" t="s">
        <v>234</v>
      </c>
      <c r="M454" s="24">
        <v>2</v>
      </c>
      <c r="N454" s="24">
        <v>2</v>
      </c>
      <c r="O454" s="24">
        <v>3</v>
      </c>
      <c r="P454" s="24" t="s">
        <v>2532</v>
      </c>
      <c r="Q454" s="23">
        <v>32595</v>
      </c>
      <c r="R454" s="24" t="s">
        <v>76</v>
      </c>
      <c r="S454" s="25">
        <v>45119</v>
      </c>
      <c r="T454" s="24" t="s">
        <v>77</v>
      </c>
      <c r="U454" s="24">
        <v>3168961365</v>
      </c>
      <c r="V454" s="24" t="s">
        <v>3157</v>
      </c>
      <c r="W454" s="24" t="s">
        <v>3158</v>
      </c>
      <c r="X454" s="24" t="s">
        <v>1568</v>
      </c>
      <c r="Y454" s="24" t="s">
        <v>3159</v>
      </c>
      <c r="Z454" s="24" t="s">
        <v>82</v>
      </c>
      <c r="AA454" s="24">
        <v>3175589374</v>
      </c>
      <c r="AB454" s="24" t="s">
        <v>77</v>
      </c>
      <c r="AC454" s="24" t="s">
        <v>77</v>
      </c>
      <c r="AD454" s="24" t="s">
        <v>77</v>
      </c>
      <c r="AE454" s="26" t="s">
        <v>183</v>
      </c>
      <c r="AF454" s="26" t="s">
        <v>3160</v>
      </c>
      <c r="AG454" s="26"/>
      <c r="AH454" s="27" t="s">
        <v>184</v>
      </c>
      <c r="AI454" s="27" t="s">
        <v>279</v>
      </c>
      <c r="AJ454" s="27" t="s">
        <v>279</v>
      </c>
      <c r="AK454" s="24" t="s">
        <v>121</v>
      </c>
      <c r="AL454" s="24" t="s">
        <v>90</v>
      </c>
      <c r="AM454" s="23">
        <v>42482</v>
      </c>
      <c r="AN454" s="28">
        <v>776250</v>
      </c>
      <c r="AO454" s="28"/>
      <c r="AP454" s="24" t="s">
        <v>3161</v>
      </c>
      <c r="AQ454" s="24"/>
      <c r="AR454" s="24" t="s">
        <v>1676</v>
      </c>
      <c r="AS454" s="24">
        <v>4.4400000000000004</v>
      </c>
      <c r="AT454" s="24" t="e">
        <v>#N/A</v>
      </c>
      <c r="AU454" s="24" t="e">
        <v>#N/A</v>
      </c>
      <c r="AV454" s="24" t="e">
        <v>#N/A</v>
      </c>
      <c r="AW454" s="24"/>
      <c r="AX454" s="24"/>
      <c r="AY454" s="24" t="s">
        <v>3162</v>
      </c>
      <c r="AZ454" s="24"/>
      <c r="BA454" s="24"/>
      <c r="BB454" s="24"/>
      <c r="BC454" s="24"/>
      <c r="BD454" s="24">
        <v>1</v>
      </c>
      <c r="BE454" s="24">
        <v>0</v>
      </c>
      <c r="BF454" s="23">
        <v>42899</v>
      </c>
      <c r="BG454" s="23">
        <v>42918</v>
      </c>
      <c r="BH454" s="23">
        <v>43076</v>
      </c>
      <c r="BI454" s="26" t="s">
        <v>127</v>
      </c>
      <c r="BJ454" s="26" t="s">
        <v>1246</v>
      </c>
      <c r="BK454" s="29">
        <v>243750</v>
      </c>
      <c r="BL454" s="24" t="s">
        <v>129</v>
      </c>
      <c r="BM454" s="22" t="str">
        <f ca="1">+IF(Tabla1[[#This Row],[FECHA INGRESO]]&gt;=44986,IF((TODAY()-Tabla1[[#This Row],[FECHA INGRESO]])&gt;=50,"ALERTA","TODAVÍA FALTA"),"N/A")</f>
        <v>N/A</v>
      </c>
      <c r="BN454" s="7">
        <f>IFERROR((_xlfn.DAYS(Tabla1[[#This Row],[FECHA INGRESO]],Tabla1[[#This Row],[FECHA RETIRO]]))/30,"")</f>
        <v>-19.8</v>
      </c>
    </row>
    <row r="455" spans="1:66" ht="15" customHeight="1" x14ac:dyDescent="0.35">
      <c r="A455" s="31">
        <v>43738872</v>
      </c>
      <c r="B455" s="22" t="s">
        <v>3163</v>
      </c>
      <c r="C455" s="23">
        <v>42485</v>
      </c>
      <c r="D455" s="23" t="s">
        <v>870</v>
      </c>
      <c r="E455" s="24" t="s">
        <v>94</v>
      </c>
      <c r="F455" s="23" t="s">
        <v>70</v>
      </c>
      <c r="G455" s="24"/>
      <c r="H455" s="24">
        <v>24062112217</v>
      </c>
      <c r="I455" s="24" t="s">
        <v>95</v>
      </c>
      <c r="J455" s="24">
        <f>DATEDIF(Tabla1[[#This Row],[FECHA DE NACIMIENTO]],Tabla1[[#This Row],[FECHA ACTUAL]],"Y")</f>
        <v>50</v>
      </c>
      <c r="K455" s="24" t="s">
        <v>73</v>
      </c>
      <c r="L455" s="24" t="s">
        <v>112</v>
      </c>
      <c r="M455" s="24">
        <v>1</v>
      </c>
      <c r="N455" s="24">
        <v>1</v>
      </c>
      <c r="O455" s="24">
        <v>2</v>
      </c>
      <c r="P455" s="24" t="s">
        <v>2532</v>
      </c>
      <c r="Q455" s="23">
        <v>26643</v>
      </c>
      <c r="R455" s="24" t="s">
        <v>1526</v>
      </c>
      <c r="S455" s="25">
        <v>45119</v>
      </c>
      <c r="T455" s="24">
        <v>5075959</v>
      </c>
      <c r="U455" s="24">
        <v>3209629667</v>
      </c>
      <c r="V455" s="24" t="s">
        <v>3164</v>
      </c>
      <c r="W455" s="24" t="s">
        <v>3165</v>
      </c>
      <c r="X455" s="24" t="s">
        <v>2709</v>
      </c>
      <c r="Y455" s="24" t="s">
        <v>3166</v>
      </c>
      <c r="Z455" s="24" t="s">
        <v>117</v>
      </c>
      <c r="AA455" s="24" t="s">
        <v>3167</v>
      </c>
      <c r="AB455" s="24" t="s">
        <v>77</v>
      </c>
      <c r="AC455" s="24" t="s">
        <v>77</v>
      </c>
      <c r="AD455" s="24" t="s">
        <v>77</v>
      </c>
      <c r="AE455" s="26" t="s">
        <v>183</v>
      </c>
      <c r="AF455" s="26" t="s">
        <v>3168</v>
      </c>
      <c r="AG455" s="26"/>
      <c r="AH455" s="27" t="s">
        <v>184</v>
      </c>
      <c r="AI455" s="27" t="s">
        <v>1026</v>
      </c>
      <c r="AJ455" s="27" t="s">
        <v>1027</v>
      </c>
      <c r="AK455" s="24" t="s">
        <v>121</v>
      </c>
      <c r="AL455" s="24" t="s">
        <v>90</v>
      </c>
      <c r="AM455" s="23">
        <v>42485</v>
      </c>
      <c r="AN455" s="28">
        <v>776250</v>
      </c>
      <c r="AO455" s="28"/>
      <c r="AP455" s="24"/>
      <c r="AQ455" s="24" t="s">
        <v>139</v>
      </c>
      <c r="AR455" s="24" t="s">
        <v>139</v>
      </c>
      <c r="AS455" s="24"/>
      <c r="AT455" s="24" t="e">
        <v>#N/A</v>
      </c>
      <c r="AU455" s="24" t="e">
        <v>#N/A</v>
      </c>
      <c r="AV455" s="24" t="e">
        <v>#N/A</v>
      </c>
      <c r="AW455" s="24"/>
      <c r="AX455" s="24"/>
      <c r="AY455" s="24"/>
      <c r="AZ455" s="24"/>
      <c r="BA455" s="24"/>
      <c r="BB455" s="24"/>
      <c r="BC455" s="24"/>
      <c r="BD455" s="24">
        <v>1</v>
      </c>
      <c r="BE455" s="24">
        <v>0</v>
      </c>
      <c r="BF455" s="23">
        <v>42906</v>
      </c>
      <c r="BG455" s="23">
        <v>42925</v>
      </c>
      <c r="BH455" s="23">
        <v>43115</v>
      </c>
      <c r="BI455" s="26" t="s">
        <v>127</v>
      </c>
      <c r="BJ455" s="26" t="s">
        <v>3169</v>
      </c>
      <c r="BK455" s="29">
        <v>296737</v>
      </c>
      <c r="BL455" s="24" t="s">
        <v>129</v>
      </c>
      <c r="BM455" s="22" t="str">
        <f ca="1">+IF(Tabla1[[#This Row],[FECHA INGRESO]]&gt;=44986,IF((TODAY()-Tabla1[[#This Row],[FECHA INGRESO]])&gt;=50,"ALERTA","TODAVÍA FALTA"),"N/A")</f>
        <v>N/A</v>
      </c>
      <c r="BN455" s="7">
        <f>IFERROR((_xlfn.DAYS(Tabla1[[#This Row],[FECHA INGRESO]],Tabla1[[#This Row],[FECHA RETIRO]]))/30,"")</f>
        <v>-21</v>
      </c>
    </row>
    <row r="456" spans="1:66" x14ac:dyDescent="0.35">
      <c r="A456" s="31">
        <v>32255634</v>
      </c>
      <c r="B456" s="22" t="s">
        <v>3170</v>
      </c>
      <c r="C456" s="23">
        <v>42485</v>
      </c>
      <c r="D456" s="23" t="s">
        <v>131</v>
      </c>
      <c r="E456" s="24" t="s">
        <v>94</v>
      </c>
      <c r="F456" s="23" t="s">
        <v>70</v>
      </c>
      <c r="G456" s="24"/>
      <c r="H456" s="24">
        <v>24062088934</v>
      </c>
      <c r="I456" s="24" t="s">
        <v>95</v>
      </c>
      <c r="J456" s="24">
        <f>DATEDIF(Tabla1[[#This Row],[FECHA DE NACIMIENTO]],Tabla1[[#This Row],[FECHA ACTUAL]],"Y")</f>
        <v>40</v>
      </c>
      <c r="K456" s="24" t="s">
        <v>73</v>
      </c>
      <c r="L456" s="24" t="s">
        <v>74</v>
      </c>
      <c r="M456" s="24">
        <v>1</v>
      </c>
      <c r="N456" s="24">
        <v>2</v>
      </c>
      <c r="O456" s="24">
        <v>2</v>
      </c>
      <c r="P456" s="24" t="s">
        <v>101</v>
      </c>
      <c r="Q456" s="23">
        <v>30463</v>
      </c>
      <c r="R456" s="24" t="s">
        <v>830</v>
      </c>
      <c r="S456" s="25">
        <v>45119</v>
      </c>
      <c r="T456" s="24">
        <v>5717952</v>
      </c>
      <c r="U456" s="24">
        <v>3013176888</v>
      </c>
      <c r="V456" s="24" t="s">
        <v>3171</v>
      </c>
      <c r="W456" s="24" t="s">
        <v>3172</v>
      </c>
      <c r="X456" s="24" t="s">
        <v>3173</v>
      </c>
      <c r="Y456" s="24" t="s">
        <v>3174</v>
      </c>
      <c r="Z456" s="24" t="s">
        <v>82</v>
      </c>
      <c r="AA456" s="24">
        <v>3005043868</v>
      </c>
      <c r="AB456" s="24" t="s">
        <v>77</v>
      </c>
      <c r="AC456" s="24" t="s">
        <v>77</v>
      </c>
      <c r="AD456" s="24" t="s">
        <v>77</v>
      </c>
      <c r="AE456" s="26" t="s">
        <v>151</v>
      </c>
      <c r="AF456" s="26"/>
      <c r="AG456" s="26"/>
      <c r="AH456" s="27" t="s">
        <v>184</v>
      </c>
      <c r="AI456" s="27" t="s">
        <v>515</v>
      </c>
      <c r="AJ456" s="27" t="s">
        <v>515</v>
      </c>
      <c r="AK456" s="24" t="s">
        <v>121</v>
      </c>
      <c r="AL456" s="24" t="s">
        <v>90</v>
      </c>
      <c r="AM456" s="23">
        <v>42485</v>
      </c>
      <c r="AN456" s="28">
        <v>776250</v>
      </c>
      <c r="AO456" s="28"/>
      <c r="AP456" s="24"/>
      <c r="AQ456" s="24" t="s">
        <v>700</v>
      </c>
      <c r="AR456" s="24" t="s">
        <v>823</v>
      </c>
      <c r="AS456" s="24"/>
      <c r="AT456" s="24" t="e">
        <v>#N/A</v>
      </c>
      <c r="AU456" s="24" t="e">
        <v>#N/A</v>
      </c>
      <c r="AV456" s="24" t="e">
        <v>#N/A</v>
      </c>
      <c r="AW456" s="24"/>
      <c r="AX456" s="24"/>
      <c r="AY456" s="24"/>
      <c r="AZ456" s="24"/>
      <c r="BA456" s="24"/>
      <c r="BB456" s="24"/>
      <c r="BC456" s="24"/>
      <c r="BD456" s="24">
        <v>1</v>
      </c>
      <c r="BE456" s="24">
        <v>0</v>
      </c>
      <c r="BF456" s="23">
        <v>42886</v>
      </c>
      <c r="BG456" s="23">
        <v>42903</v>
      </c>
      <c r="BH456" s="23">
        <v>42877</v>
      </c>
      <c r="BI456" s="26" t="s">
        <v>143</v>
      </c>
      <c r="BJ456" s="26" t="s">
        <v>199</v>
      </c>
      <c r="BK456" s="29">
        <v>0</v>
      </c>
      <c r="BL456" s="24" t="s">
        <v>129</v>
      </c>
      <c r="BM456" s="22" t="str">
        <f ca="1">+IF(Tabla1[[#This Row],[FECHA INGRESO]]&gt;=44986,IF((TODAY()-Tabla1[[#This Row],[FECHA INGRESO]])&gt;=50,"ALERTA","TODAVÍA FALTA"),"N/A")</f>
        <v>N/A</v>
      </c>
      <c r="BN456" s="7">
        <f>IFERROR((_xlfn.DAYS(Tabla1[[#This Row],[FECHA INGRESO]],Tabla1[[#This Row],[FECHA RETIRO]]))/30,"")</f>
        <v>-13.066666666666666</v>
      </c>
    </row>
    <row r="457" spans="1:66" ht="15" customHeight="1" x14ac:dyDescent="0.35">
      <c r="A457" s="31">
        <v>1108207239</v>
      </c>
      <c r="B457" s="22" t="s">
        <v>3175</v>
      </c>
      <c r="C457" s="23">
        <v>42485</v>
      </c>
      <c r="D457" s="23" t="s">
        <v>93</v>
      </c>
      <c r="E457" s="23" t="s">
        <v>111</v>
      </c>
      <c r="F457" s="23" t="s">
        <v>70</v>
      </c>
      <c r="G457" s="24"/>
      <c r="H457" s="24">
        <v>24062101781</v>
      </c>
      <c r="I457" s="24" t="s">
        <v>95</v>
      </c>
      <c r="J457" s="24">
        <f>DATEDIF(Tabla1[[#This Row],[FECHA DE NACIMIENTO]],Tabla1[[#This Row],[FECHA ACTUAL]],"Y")</f>
        <v>27</v>
      </c>
      <c r="K457" s="24" t="s">
        <v>320</v>
      </c>
      <c r="L457" s="24" t="s">
        <v>112</v>
      </c>
      <c r="M457" s="24" t="s">
        <v>77</v>
      </c>
      <c r="N457" s="24" t="s">
        <v>77</v>
      </c>
      <c r="O457" s="24">
        <v>3</v>
      </c>
      <c r="P457" s="24" t="s">
        <v>2532</v>
      </c>
      <c r="Q457" s="23">
        <v>35053</v>
      </c>
      <c r="R457" s="24" t="s">
        <v>3176</v>
      </c>
      <c r="S457" s="25">
        <v>45119</v>
      </c>
      <c r="T457" s="24" t="s">
        <v>77</v>
      </c>
      <c r="U457" s="24">
        <v>3223443094</v>
      </c>
      <c r="V457" s="24" t="s">
        <v>3177</v>
      </c>
      <c r="W457" s="24" t="s">
        <v>3178</v>
      </c>
      <c r="X457" s="24" t="s">
        <v>527</v>
      </c>
      <c r="Y457" s="24" t="s">
        <v>3179</v>
      </c>
      <c r="Z457" s="24" t="s">
        <v>162</v>
      </c>
      <c r="AA457" s="24">
        <v>3052998197</v>
      </c>
      <c r="AB457" s="24" t="s">
        <v>77</v>
      </c>
      <c r="AC457" s="24" t="s">
        <v>77</v>
      </c>
      <c r="AD457" s="24" t="s">
        <v>77</v>
      </c>
      <c r="AE457" s="26" t="s">
        <v>151</v>
      </c>
      <c r="AF457" s="26"/>
      <c r="AG457" s="26"/>
      <c r="AH457" s="27" t="s">
        <v>184</v>
      </c>
      <c r="AI457" s="27" t="s">
        <v>185</v>
      </c>
      <c r="AJ457" s="27" t="s">
        <v>185</v>
      </c>
      <c r="AK457" s="24" t="s">
        <v>121</v>
      </c>
      <c r="AL457" s="24"/>
      <c r="AM457" s="23">
        <v>42485</v>
      </c>
      <c r="AN457" s="28">
        <v>776250</v>
      </c>
      <c r="AO457" s="28"/>
      <c r="AP457" s="24"/>
      <c r="AQ457" s="24"/>
      <c r="AR457" s="24"/>
      <c r="AS457" s="24"/>
      <c r="AT457" s="24" t="e">
        <v>#N/A</v>
      </c>
      <c r="AU457" s="24" t="e">
        <v>#N/A</v>
      </c>
      <c r="AV457" s="24" t="e">
        <v>#N/A</v>
      </c>
      <c r="AW457" s="24"/>
      <c r="AX457" s="24"/>
      <c r="AY457" s="24"/>
      <c r="AZ457" s="24"/>
      <c r="BA457" s="24"/>
      <c r="BB457" s="24"/>
      <c r="BC457" s="24"/>
      <c r="BD457" s="24">
        <v>0</v>
      </c>
      <c r="BE457" s="24">
        <v>0</v>
      </c>
      <c r="BF457" s="23"/>
      <c r="BG457" s="23"/>
      <c r="BH457" s="23">
        <v>42493</v>
      </c>
      <c r="BI457" s="26"/>
      <c r="BJ457" s="26"/>
      <c r="BK457" s="29">
        <v>0</v>
      </c>
      <c r="BL457" s="24" t="s">
        <v>129</v>
      </c>
      <c r="BM457" s="22" t="str">
        <f ca="1">+IF(Tabla1[[#This Row],[FECHA INGRESO]]&gt;=44986,IF((TODAY()-Tabla1[[#This Row],[FECHA INGRESO]])&gt;=50,"ALERTA","TODAVÍA FALTA"),"N/A")</f>
        <v>N/A</v>
      </c>
      <c r="BN457" s="7">
        <f>IFERROR((_xlfn.DAYS(Tabla1[[#This Row],[FECHA INGRESO]],Tabla1[[#This Row],[FECHA RETIRO]]))/30,"")</f>
        <v>-0.26666666666666666</v>
      </c>
    </row>
    <row r="458" spans="1:66" ht="15" customHeight="1" x14ac:dyDescent="0.35">
      <c r="A458" s="31">
        <v>53005436</v>
      </c>
      <c r="B458" s="22" t="s">
        <v>3180</v>
      </c>
      <c r="C458" s="23">
        <v>42485</v>
      </c>
      <c r="D458" s="23" t="s">
        <v>188</v>
      </c>
      <c r="E458" s="23" t="s">
        <v>111</v>
      </c>
      <c r="F458" s="23" t="s">
        <v>70</v>
      </c>
      <c r="G458" s="24"/>
      <c r="H458" s="24">
        <v>24062059703</v>
      </c>
      <c r="I458" s="24" t="s">
        <v>95</v>
      </c>
      <c r="J458" s="24">
        <f>DATEDIF(Tabla1[[#This Row],[FECHA DE NACIMIENTO]],Tabla1[[#This Row],[FECHA ACTUAL]],"Y")</f>
        <v>39</v>
      </c>
      <c r="K458" s="24" t="s">
        <v>73</v>
      </c>
      <c r="L458" s="24" t="s">
        <v>3181</v>
      </c>
      <c r="M458" s="24">
        <v>1</v>
      </c>
      <c r="N458" s="24">
        <v>1</v>
      </c>
      <c r="O458" s="24">
        <v>3</v>
      </c>
      <c r="P458" s="24" t="s">
        <v>2532</v>
      </c>
      <c r="Q458" s="23">
        <v>30641</v>
      </c>
      <c r="R458" s="24" t="s">
        <v>76</v>
      </c>
      <c r="S458" s="25">
        <v>45119</v>
      </c>
      <c r="T458" s="24">
        <v>3917413</v>
      </c>
      <c r="U458" s="24">
        <v>3203785194</v>
      </c>
      <c r="V458" s="24" t="s">
        <v>3182</v>
      </c>
      <c r="W458" s="24" t="s">
        <v>3183</v>
      </c>
      <c r="X458" s="24" t="s">
        <v>1921</v>
      </c>
      <c r="Y458" s="24" t="s">
        <v>3184</v>
      </c>
      <c r="Z458" s="24" t="s">
        <v>285</v>
      </c>
      <c r="AA458" s="24" t="s">
        <v>3185</v>
      </c>
      <c r="AB458" s="24" t="s">
        <v>77</v>
      </c>
      <c r="AC458" s="24" t="s">
        <v>77</v>
      </c>
      <c r="AD458" s="24" t="s">
        <v>77</v>
      </c>
      <c r="AE458" s="26" t="s">
        <v>151</v>
      </c>
      <c r="AF458" s="26"/>
      <c r="AG458" s="26"/>
      <c r="AH458" s="27" t="s">
        <v>311</v>
      </c>
      <c r="AI458" s="27" t="s">
        <v>312</v>
      </c>
      <c r="AJ458" s="27" t="s">
        <v>312</v>
      </c>
      <c r="AK458" s="24" t="s">
        <v>89</v>
      </c>
      <c r="AL458" s="24" t="s">
        <v>90</v>
      </c>
      <c r="AM458" s="23">
        <v>42485</v>
      </c>
      <c r="AN458" s="28">
        <v>848700</v>
      </c>
      <c r="AO458" s="28"/>
      <c r="AP458" s="24"/>
      <c r="AQ458" s="24"/>
      <c r="AR458" s="24" t="s">
        <v>3186</v>
      </c>
      <c r="AS458" s="24"/>
      <c r="AT458" s="24" t="e">
        <v>#N/A</v>
      </c>
      <c r="AU458" s="24" t="e">
        <v>#N/A</v>
      </c>
      <c r="AV458" s="24" t="e">
        <v>#N/A</v>
      </c>
      <c r="AW458" s="24"/>
      <c r="AX458" s="24"/>
      <c r="AY458" s="24" t="s">
        <v>3187</v>
      </c>
      <c r="AZ458" s="24"/>
      <c r="BA458" s="24"/>
      <c r="BB458" s="24"/>
      <c r="BC458" s="24"/>
      <c r="BD458" s="24">
        <v>1</v>
      </c>
      <c r="BE458" s="24">
        <v>0</v>
      </c>
      <c r="BF458" s="23">
        <v>43061</v>
      </c>
      <c r="BG458" s="23">
        <v>43081</v>
      </c>
      <c r="BH458" s="23">
        <v>43147</v>
      </c>
      <c r="BI458" s="26" t="s">
        <v>127</v>
      </c>
      <c r="BJ458" s="26" t="s">
        <v>337</v>
      </c>
      <c r="BK458" s="29">
        <v>331417</v>
      </c>
      <c r="BL458" s="24" t="s">
        <v>129</v>
      </c>
      <c r="BM458" s="22" t="str">
        <f ca="1">+IF(Tabla1[[#This Row],[FECHA INGRESO]]&gt;=44986,IF((TODAY()-Tabla1[[#This Row],[FECHA INGRESO]])&gt;=50,"ALERTA","TODAVÍA FALTA"),"N/A")</f>
        <v>N/A</v>
      </c>
      <c r="BN458" s="7">
        <f>IFERROR((_xlfn.DAYS(Tabla1[[#This Row],[FECHA INGRESO]],Tabla1[[#This Row],[FECHA RETIRO]]))/30,"")</f>
        <v>-22.066666666666666</v>
      </c>
    </row>
    <row r="459" spans="1:66" ht="15" customHeight="1" x14ac:dyDescent="0.35">
      <c r="A459" s="21">
        <v>30225246</v>
      </c>
      <c r="B459" s="22" t="s">
        <v>3188</v>
      </c>
      <c r="C459" s="23">
        <v>42485</v>
      </c>
      <c r="D459" s="23" t="s">
        <v>131</v>
      </c>
      <c r="E459" s="23" t="s">
        <v>111</v>
      </c>
      <c r="F459" s="23" t="s">
        <v>70</v>
      </c>
      <c r="G459" s="24"/>
      <c r="H459" s="24">
        <v>24062095158</v>
      </c>
      <c r="I459" s="24" t="s">
        <v>95</v>
      </c>
      <c r="J459" s="24">
        <f>DATEDIF(Tabla1[[#This Row],[FECHA DE NACIMIENTO]],Tabla1[[#This Row],[FECHA ACTUAL]],"Y")</f>
        <v>42</v>
      </c>
      <c r="K459" s="24" t="s">
        <v>96</v>
      </c>
      <c r="L459" s="24" t="s">
        <v>112</v>
      </c>
      <c r="M459" s="24">
        <v>1</v>
      </c>
      <c r="N459" s="24">
        <v>1</v>
      </c>
      <c r="O459" s="24">
        <v>2</v>
      </c>
      <c r="P459" s="24" t="s">
        <v>2532</v>
      </c>
      <c r="Q459" s="23">
        <v>29674</v>
      </c>
      <c r="R459" s="24" t="s">
        <v>202</v>
      </c>
      <c r="S459" s="25">
        <v>45119</v>
      </c>
      <c r="T459" s="24" t="s">
        <v>77</v>
      </c>
      <c r="U459" s="24">
        <v>3102551178</v>
      </c>
      <c r="V459" s="24" t="s">
        <v>3189</v>
      </c>
      <c r="W459" s="24" t="s">
        <v>3190</v>
      </c>
      <c r="X459" s="24" t="s">
        <v>3191</v>
      </c>
      <c r="Y459" s="24" t="s">
        <v>3192</v>
      </c>
      <c r="Z459" s="24" t="s">
        <v>117</v>
      </c>
      <c r="AA459" s="24">
        <v>3113286603</v>
      </c>
      <c r="AB459" s="24" t="s">
        <v>83</v>
      </c>
      <c r="AC459" s="24" t="s">
        <v>83</v>
      </c>
      <c r="AD459" s="24" t="e">
        <v>#REF!</v>
      </c>
      <c r="AE459" s="26" t="s">
        <v>151</v>
      </c>
      <c r="AF459" s="26"/>
      <c r="AG459" s="26" t="s">
        <v>75</v>
      </c>
      <c r="AH459" s="27" t="s">
        <v>955</v>
      </c>
      <c r="AI459" s="27" t="s">
        <v>120</v>
      </c>
      <c r="AJ459" s="27" t="s">
        <v>120</v>
      </c>
      <c r="AK459" s="24" t="s">
        <v>121</v>
      </c>
      <c r="AL459" s="24" t="s">
        <v>90</v>
      </c>
      <c r="AM459" s="23">
        <v>42485</v>
      </c>
      <c r="AN459" s="28">
        <v>1160000</v>
      </c>
      <c r="AO459" s="28">
        <v>140606</v>
      </c>
      <c r="AP459" s="24" t="s">
        <v>3193</v>
      </c>
      <c r="AQ459" s="24" t="s">
        <v>796</v>
      </c>
      <c r="AR459" s="24" t="s">
        <v>1005</v>
      </c>
      <c r="AS459" s="24">
        <v>3.63</v>
      </c>
      <c r="AT459" s="24">
        <v>57</v>
      </c>
      <c r="AU459" s="24">
        <v>61</v>
      </c>
      <c r="AV459" s="24">
        <v>79</v>
      </c>
      <c r="AW459" s="24">
        <v>98</v>
      </c>
      <c r="AX459" s="24">
        <v>0</v>
      </c>
      <c r="AY459" s="24">
        <v>0</v>
      </c>
      <c r="AZ459" s="24">
        <v>0</v>
      </c>
      <c r="BA459" s="24">
        <v>0</v>
      </c>
      <c r="BB459" s="24">
        <v>0</v>
      </c>
      <c r="BC459" s="24">
        <v>0</v>
      </c>
      <c r="BD459" s="24">
        <v>1</v>
      </c>
      <c r="BE459" s="24">
        <v>0</v>
      </c>
      <c r="BF459" s="23" t="s">
        <v>3194</v>
      </c>
      <c r="BG459" s="23" t="s">
        <v>3195</v>
      </c>
      <c r="BH459" s="23" t="s">
        <v>75</v>
      </c>
      <c r="BI459" s="26">
        <v>0</v>
      </c>
      <c r="BJ459" s="26">
        <v>0</v>
      </c>
      <c r="BK459" s="29">
        <v>0</v>
      </c>
      <c r="BL459" s="24" t="s">
        <v>91</v>
      </c>
      <c r="BM459" s="22" t="str">
        <f ca="1">+IF(Tabla1[[#This Row],[FECHA INGRESO]]&gt;=44986,IF((TODAY()-Tabla1[[#This Row],[FECHA INGRESO]])&gt;=50,"ALERTA","TODAVÍA FALTA"),"N/A")</f>
        <v>N/A</v>
      </c>
      <c r="BN459" s="7" t="str">
        <f>IFERROR((_xlfn.DAYS(Tabla1[[#This Row],[FECHA INGRESO]],Tabla1[[#This Row],[FECHA RETIRO]]))/30,"")</f>
        <v/>
      </c>
    </row>
    <row r="460" spans="1:66" ht="15" customHeight="1" x14ac:dyDescent="0.35">
      <c r="A460" s="31">
        <v>1063283661</v>
      </c>
      <c r="B460" s="22" t="s">
        <v>3196</v>
      </c>
      <c r="C460" s="23">
        <v>42486</v>
      </c>
      <c r="D460" s="23" t="s">
        <v>870</v>
      </c>
      <c r="E460" s="24" t="s">
        <v>94</v>
      </c>
      <c r="F460" s="23" t="s">
        <v>70</v>
      </c>
      <c r="G460" s="24"/>
      <c r="H460" s="24">
        <v>24062160797</v>
      </c>
      <c r="I460" s="24" t="s">
        <v>95</v>
      </c>
      <c r="J460" s="24">
        <f>DATEDIF(Tabla1[[#This Row],[FECHA DE NACIMIENTO]],Tabla1[[#This Row],[FECHA ACTUAL]],"Y")</f>
        <v>34</v>
      </c>
      <c r="K460" s="24" t="s">
        <v>96</v>
      </c>
      <c r="L460" s="24" t="s">
        <v>112</v>
      </c>
      <c r="M460" s="24" t="s">
        <v>77</v>
      </c>
      <c r="N460" s="24" t="s">
        <v>77</v>
      </c>
      <c r="O460" s="24">
        <v>1</v>
      </c>
      <c r="P460" s="24" t="s">
        <v>2532</v>
      </c>
      <c r="Q460" s="23">
        <v>32658</v>
      </c>
      <c r="R460" s="24" t="s">
        <v>3197</v>
      </c>
      <c r="S460" s="25">
        <v>45119</v>
      </c>
      <c r="T460" s="24" t="s">
        <v>77</v>
      </c>
      <c r="U460" s="24">
        <v>3126270434</v>
      </c>
      <c r="V460" s="24" t="s">
        <v>3198</v>
      </c>
      <c r="W460" s="24" t="s">
        <v>3199</v>
      </c>
      <c r="X460" s="24" t="s">
        <v>730</v>
      </c>
      <c r="Y460" s="24" t="s">
        <v>3200</v>
      </c>
      <c r="Z460" s="24" t="s">
        <v>255</v>
      </c>
      <c r="AA460" s="24">
        <v>3107093741</v>
      </c>
      <c r="AB460" s="24" t="s">
        <v>77</v>
      </c>
      <c r="AC460" s="24" t="s">
        <v>77</v>
      </c>
      <c r="AD460" s="24" t="s">
        <v>77</v>
      </c>
      <c r="AE460" s="26" t="s">
        <v>183</v>
      </c>
      <c r="AF460" s="26" t="s">
        <v>3201</v>
      </c>
      <c r="AG460" s="26"/>
      <c r="AH460" s="27" t="s">
        <v>184</v>
      </c>
      <c r="AI460" s="27" t="s">
        <v>164</v>
      </c>
      <c r="AJ460" s="27" t="s">
        <v>164</v>
      </c>
      <c r="AK460" s="24" t="s">
        <v>121</v>
      </c>
      <c r="AL460" s="24"/>
      <c r="AM460" s="23">
        <v>42486</v>
      </c>
      <c r="AN460" s="28">
        <v>724500</v>
      </c>
      <c r="AO460" s="28"/>
      <c r="AP460" s="24" t="s">
        <v>3202</v>
      </c>
      <c r="AQ460" s="24"/>
      <c r="AR460" s="24"/>
      <c r="AS460" s="24"/>
      <c r="AT460" s="24" t="e">
        <v>#N/A</v>
      </c>
      <c r="AU460" s="24" t="e">
        <v>#N/A</v>
      </c>
      <c r="AV460" s="24" t="e">
        <v>#N/A</v>
      </c>
      <c r="AW460" s="24"/>
      <c r="AX460" s="24"/>
      <c r="AY460" s="24"/>
      <c r="AZ460" s="24"/>
      <c r="BA460" s="24"/>
      <c r="BB460" s="24"/>
      <c r="BC460" s="24"/>
      <c r="BD460" s="24">
        <v>0</v>
      </c>
      <c r="BE460" s="24">
        <v>0</v>
      </c>
      <c r="BF460" s="23"/>
      <c r="BG460" s="23"/>
      <c r="BH460" s="23">
        <v>42541</v>
      </c>
      <c r="BI460" s="26"/>
      <c r="BJ460" s="26"/>
      <c r="BK460" s="29">
        <v>0</v>
      </c>
      <c r="BL460" s="24" t="s">
        <v>129</v>
      </c>
      <c r="BM460" s="22" t="str">
        <f ca="1">+IF(Tabla1[[#This Row],[FECHA INGRESO]]&gt;=44986,IF((TODAY()-Tabla1[[#This Row],[FECHA INGRESO]])&gt;=50,"ALERTA","TODAVÍA FALTA"),"N/A")</f>
        <v>N/A</v>
      </c>
      <c r="BN460" s="7">
        <f>IFERROR((_xlfn.DAYS(Tabla1[[#This Row],[FECHA INGRESO]],Tabla1[[#This Row],[FECHA RETIRO]]))/30,"")</f>
        <v>-1.8333333333333333</v>
      </c>
    </row>
    <row r="461" spans="1:66" ht="15" customHeight="1" x14ac:dyDescent="0.35">
      <c r="A461" s="31">
        <v>1032448403</v>
      </c>
      <c r="B461" s="22" t="s">
        <v>3203</v>
      </c>
      <c r="C461" s="23">
        <v>42486</v>
      </c>
      <c r="D461" s="23" t="s">
        <v>157</v>
      </c>
      <c r="E461" s="24" t="s">
        <v>94</v>
      </c>
      <c r="F461" s="23" t="s">
        <v>70</v>
      </c>
      <c r="G461" s="24"/>
      <c r="H461" s="24">
        <v>24062170314</v>
      </c>
      <c r="I461" s="24" t="s">
        <v>95</v>
      </c>
      <c r="J461" s="24">
        <f>DATEDIF(Tabla1[[#This Row],[FECHA DE NACIMIENTO]],Tabla1[[#This Row],[FECHA ACTUAL]],"Y")</f>
        <v>31</v>
      </c>
      <c r="K461" s="24" t="s">
        <v>96</v>
      </c>
      <c r="L461" s="24" t="s">
        <v>112</v>
      </c>
      <c r="M461" s="24" t="s">
        <v>77</v>
      </c>
      <c r="N461" s="24" t="s">
        <v>77</v>
      </c>
      <c r="O461" s="24">
        <v>4</v>
      </c>
      <c r="P461" s="24" t="s">
        <v>101</v>
      </c>
      <c r="Q461" s="23">
        <v>33617</v>
      </c>
      <c r="R461" s="24" t="s">
        <v>76</v>
      </c>
      <c r="S461" s="25">
        <v>45119</v>
      </c>
      <c r="T461" s="24" t="s">
        <v>77</v>
      </c>
      <c r="U461" s="24">
        <v>3212890762</v>
      </c>
      <c r="V461" s="24" t="s">
        <v>3204</v>
      </c>
      <c r="W461" s="24" t="s">
        <v>3205</v>
      </c>
      <c r="X461" s="24" t="s">
        <v>2535</v>
      </c>
      <c r="Y461" s="24" t="s">
        <v>3206</v>
      </c>
      <c r="Z461" s="24" t="s">
        <v>255</v>
      </c>
      <c r="AA461" s="24" t="s">
        <v>3207</v>
      </c>
      <c r="AB461" s="24" t="s">
        <v>77</v>
      </c>
      <c r="AC461" s="24" t="s">
        <v>77</v>
      </c>
      <c r="AD461" s="24" t="s">
        <v>77</v>
      </c>
      <c r="AE461" s="26" t="s">
        <v>102</v>
      </c>
      <c r="AF461" s="26"/>
      <c r="AG461" s="26" t="s">
        <v>1659</v>
      </c>
      <c r="AH461" s="27" t="s">
        <v>3208</v>
      </c>
      <c r="AI461" s="27" t="s">
        <v>452</v>
      </c>
      <c r="AJ461" s="27" t="s">
        <v>452</v>
      </c>
      <c r="AK461" s="24" t="s">
        <v>121</v>
      </c>
      <c r="AL461" s="24"/>
      <c r="AM461" s="23">
        <v>42486</v>
      </c>
      <c r="AN461" s="28">
        <v>1086750</v>
      </c>
      <c r="AO461" s="28"/>
      <c r="AP461" s="24"/>
      <c r="AQ461" s="24"/>
      <c r="AR461" s="24"/>
      <c r="AS461" s="24"/>
      <c r="AT461" s="24" t="e">
        <v>#N/A</v>
      </c>
      <c r="AU461" s="24" t="e">
        <v>#N/A</v>
      </c>
      <c r="AV461" s="24" t="e">
        <v>#N/A</v>
      </c>
      <c r="AW461" s="24"/>
      <c r="AX461" s="24"/>
      <c r="AY461" s="24"/>
      <c r="AZ461" s="24"/>
      <c r="BA461" s="24"/>
      <c r="BB461" s="24"/>
      <c r="BC461" s="24"/>
      <c r="BD461" s="24">
        <v>0</v>
      </c>
      <c r="BE461" s="24">
        <v>0</v>
      </c>
      <c r="BF461" s="23"/>
      <c r="BG461" s="23"/>
      <c r="BH461" s="23">
        <v>42697</v>
      </c>
      <c r="BI461" s="26" t="s">
        <v>127</v>
      </c>
      <c r="BJ461" s="26" t="s">
        <v>3209</v>
      </c>
      <c r="BK461" s="29">
        <v>0</v>
      </c>
      <c r="BL461" s="24" t="s">
        <v>129</v>
      </c>
      <c r="BM461" s="22" t="str">
        <f ca="1">+IF(Tabla1[[#This Row],[FECHA INGRESO]]&gt;=44986,IF((TODAY()-Tabla1[[#This Row],[FECHA INGRESO]])&gt;=50,"ALERTA","TODAVÍA FALTA"),"N/A")</f>
        <v>N/A</v>
      </c>
      <c r="BN461" s="7">
        <f>IFERROR((_xlfn.DAYS(Tabla1[[#This Row],[FECHA INGRESO]],Tabla1[[#This Row],[FECHA RETIRO]]))/30,"")</f>
        <v>-7.0333333333333332</v>
      </c>
    </row>
    <row r="462" spans="1:66" ht="15" customHeight="1" x14ac:dyDescent="0.35">
      <c r="A462" s="31">
        <v>1016054199</v>
      </c>
      <c r="B462" s="22" t="s">
        <v>3210</v>
      </c>
      <c r="C462" s="23">
        <v>42486</v>
      </c>
      <c r="D462" s="23" t="s">
        <v>168</v>
      </c>
      <c r="E462" s="24" t="s">
        <v>94</v>
      </c>
      <c r="F462" s="23" t="s">
        <v>70</v>
      </c>
      <c r="G462" s="24"/>
      <c r="H462" s="24">
        <v>24061887417</v>
      </c>
      <c r="I462" s="24" t="s">
        <v>72</v>
      </c>
      <c r="J462" s="24">
        <f>DATEDIF(Tabla1[[#This Row],[FECHA DE NACIMIENTO]],Tabla1[[#This Row],[FECHA ACTUAL]],"Y")</f>
        <v>30</v>
      </c>
      <c r="K462" s="24" t="s">
        <v>320</v>
      </c>
      <c r="L462" s="24" t="s">
        <v>112</v>
      </c>
      <c r="M462" s="24" t="s">
        <v>77</v>
      </c>
      <c r="N462" s="24" t="s">
        <v>77</v>
      </c>
      <c r="O462" s="24">
        <v>2</v>
      </c>
      <c r="P462" s="24" t="s">
        <v>101</v>
      </c>
      <c r="Q462" s="23">
        <v>34152</v>
      </c>
      <c r="R462" s="24" t="s">
        <v>76</v>
      </c>
      <c r="S462" s="25">
        <v>45119</v>
      </c>
      <c r="T462" s="24" t="s">
        <v>77</v>
      </c>
      <c r="U462" s="24">
        <v>3142322517</v>
      </c>
      <c r="V462" s="24" t="s">
        <v>3211</v>
      </c>
      <c r="W462" s="24" t="s">
        <v>3212</v>
      </c>
      <c r="X462" s="24" t="s">
        <v>3213</v>
      </c>
      <c r="Y462" s="24" t="s">
        <v>3214</v>
      </c>
      <c r="Z462" s="24" t="s">
        <v>117</v>
      </c>
      <c r="AA462" s="24">
        <v>3213174201</v>
      </c>
      <c r="AB462" s="24" t="s">
        <v>77</v>
      </c>
      <c r="AC462" s="24" t="s">
        <v>77</v>
      </c>
      <c r="AD462" s="24" t="s">
        <v>77</v>
      </c>
      <c r="AE462" s="26" t="s">
        <v>151</v>
      </c>
      <c r="AF462" s="26"/>
      <c r="AG462" s="26"/>
      <c r="AH462" s="27" t="s">
        <v>2050</v>
      </c>
      <c r="AI462" s="27" t="s">
        <v>70</v>
      </c>
      <c r="AJ462" s="27" t="s">
        <v>70</v>
      </c>
      <c r="AK462" s="24" t="s">
        <v>121</v>
      </c>
      <c r="AL462" s="24"/>
      <c r="AM462" s="23">
        <v>42486</v>
      </c>
      <c r="AN462" s="28">
        <v>724500</v>
      </c>
      <c r="AO462" s="28"/>
      <c r="AP462" s="24"/>
      <c r="AQ462" s="24"/>
      <c r="AR462" s="24"/>
      <c r="AS462" s="24"/>
      <c r="AT462" s="24" t="e">
        <v>#N/A</v>
      </c>
      <c r="AU462" s="24" t="e">
        <v>#N/A</v>
      </c>
      <c r="AV462" s="24" t="e">
        <v>#N/A</v>
      </c>
      <c r="AW462" s="24"/>
      <c r="AX462" s="24"/>
      <c r="AY462" s="24"/>
      <c r="AZ462" s="24"/>
      <c r="BA462" s="24"/>
      <c r="BB462" s="24"/>
      <c r="BC462" s="24"/>
      <c r="BD462" s="24">
        <v>0</v>
      </c>
      <c r="BE462" s="24">
        <v>0</v>
      </c>
      <c r="BF462" s="23"/>
      <c r="BG462" s="23"/>
      <c r="BH462" s="23">
        <v>42504</v>
      </c>
      <c r="BI462" s="26"/>
      <c r="BJ462" s="26"/>
      <c r="BK462" s="29">
        <v>0</v>
      </c>
      <c r="BL462" s="24" t="s">
        <v>129</v>
      </c>
      <c r="BM462" s="22" t="str">
        <f ca="1">+IF(Tabla1[[#This Row],[FECHA INGRESO]]&gt;=44986,IF((TODAY()-Tabla1[[#This Row],[FECHA INGRESO]])&gt;=50,"ALERTA","TODAVÍA FALTA"),"N/A")</f>
        <v>N/A</v>
      </c>
      <c r="BN462" s="7">
        <f>IFERROR((_xlfn.DAYS(Tabla1[[#This Row],[FECHA INGRESO]],Tabla1[[#This Row],[FECHA RETIRO]]))/30,"")</f>
        <v>-0.6</v>
      </c>
    </row>
    <row r="463" spans="1:66" x14ac:dyDescent="0.35">
      <c r="A463" s="31">
        <v>52887959</v>
      </c>
      <c r="B463" s="22" t="s">
        <v>3215</v>
      </c>
      <c r="C463" s="23">
        <v>42492</v>
      </c>
      <c r="D463" s="23" t="s">
        <v>131</v>
      </c>
      <c r="E463" s="24" t="s">
        <v>94</v>
      </c>
      <c r="F463" s="23" t="s">
        <v>70</v>
      </c>
      <c r="G463" s="24"/>
      <c r="H463" s="24">
        <v>24062310244</v>
      </c>
      <c r="I463" s="24" t="s">
        <v>95</v>
      </c>
      <c r="J463" s="24">
        <f>DATEDIF(Tabla1[[#This Row],[FECHA DE NACIMIENTO]],Tabla1[[#This Row],[FECHA ACTUAL]],"Y")</f>
        <v>40</v>
      </c>
      <c r="K463" s="24" t="s">
        <v>73</v>
      </c>
      <c r="L463" s="24" t="s">
        <v>112</v>
      </c>
      <c r="M463" s="24">
        <v>2</v>
      </c>
      <c r="N463" s="24">
        <v>2</v>
      </c>
      <c r="O463" s="24">
        <v>2</v>
      </c>
      <c r="P463" s="24" t="s">
        <v>2532</v>
      </c>
      <c r="Q463" s="23">
        <v>30197</v>
      </c>
      <c r="R463" s="24" t="s">
        <v>76</v>
      </c>
      <c r="S463" s="25">
        <v>45119</v>
      </c>
      <c r="T463" s="24">
        <v>3332573</v>
      </c>
      <c r="U463" s="24">
        <v>3202847699</v>
      </c>
      <c r="V463" s="24" t="s">
        <v>3216</v>
      </c>
      <c r="W463" s="24" t="s">
        <v>3217</v>
      </c>
      <c r="X463" s="24" t="s">
        <v>787</v>
      </c>
      <c r="Y463" s="24" t="s">
        <v>3218</v>
      </c>
      <c r="Z463" s="24" t="s">
        <v>285</v>
      </c>
      <c r="AA463" s="24">
        <v>3212887228</v>
      </c>
      <c r="AB463" s="24" t="s">
        <v>77</v>
      </c>
      <c r="AC463" s="24" t="s">
        <v>77</v>
      </c>
      <c r="AD463" s="24" t="s">
        <v>77</v>
      </c>
      <c r="AE463" s="26" t="s">
        <v>151</v>
      </c>
      <c r="AF463" s="26"/>
      <c r="AG463" s="26"/>
      <c r="AH463" s="27" t="s">
        <v>184</v>
      </c>
      <c r="AI463" s="27" t="s">
        <v>279</v>
      </c>
      <c r="AJ463" s="27" t="s">
        <v>279</v>
      </c>
      <c r="AK463" s="24" t="s">
        <v>121</v>
      </c>
      <c r="AL463" s="24"/>
      <c r="AM463" s="23">
        <v>42492</v>
      </c>
      <c r="AN463" s="28">
        <v>724500</v>
      </c>
      <c r="AO463" s="28"/>
      <c r="AP463" s="24"/>
      <c r="AQ463" s="24"/>
      <c r="AR463" s="24"/>
      <c r="AS463" s="24"/>
      <c r="AT463" s="24" t="e">
        <v>#N/A</v>
      </c>
      <c r="AU463" s="24" t="e">
        <v>#N/A</v>
      </c>
      <c r="AV463" s="24">
        <v>97</v>
      </c>
      <c r="AW463" s="24"/>
      <c r="AX463" s="24"/>
      <c r="AY463" s="24"/>
      <c r="AZ463" s="24"/>
      <c r="BA463" s="24"/>
      <c r="BB463" s="24"/>
      <c r="BC463" s="24"/>
      <c r="BD463" s="24">
        <v>0</v>
      </c>
      <c r="BE463" s="24">
        <v>0</v>
      </c>
      <c r="BF463" s="23"/>
      <c r="BG463" s="23"/>
      <c r="BH463" s="23">
        <v>42648</v>
      </c>
      <c r="BI463" s="26" t="s">
        <v>127</v>
      </c>
      <c r="BJ463" s="26" t="s">
        <v>232</v>
      </c>
      <c r="BK463" s="29">
        <v>0</v>
      </c>
      <c r="BL463" s="24" t="s">
        <v>129</v>
      </c>
      <c r="BM463" s="22" t="str">
        <f ca="1">+IF(Tabla1[[#This Row],[FECHA INGRESO]]&gt;=44986,IF((TODAY()-Tabla1[[#This Row],[FECHA INGRESO]])&gt;=50,"ALERTA","TODAVÍA FALTA"),"N/A")</f>
        <v>N/A</v>
      </c>
      <c r="BN463" s="7">
        <f>IFERROR((_xlfn.DAYS(Tabla1[[#This Row],[FECHA INGRESO]],Tabla1[[#This Row],[FECHA RETIRO]]))/30,"")</f>
        <v>-5.2</v>
      </c>
    </row>
    <row r="464" spans="1:66" ht="15" customHeight="1" x14ac:dyDescent="0.35">
      <c r="A464" s="21">
        <v>1073691223</v>
      </c>
      <c r="B464" s="22" t="s">
        <v>3219</v>
      </c>
      <c r="C464" s="23">
        <v>42492</v>
      </c>
      <c r="D464" s="23" t="s">
        <v>93</v>
      </c>
      <c r="E464" s="24" t="s">
        <v>94</v>
      </c>
      <c r="F464" s="23" t="s">
        <v>70</v>
      </c>
      <c r="G464" s="24"/>
      <c r="H464" s="24">
        <v>24061895975</v>
      </c>
      <c r="I464" s="24" t="s">
        <v>95</v>
      </c>
      <c r="J464" s="24">
        <f>DATEDIF(Tabla1[[#This Row],[FECHA DE NACIMIENTO]],Tabla1[[#This Row],[FECHA ACTUAL]],"Y")</f>
        <v>31</v>
      </c>
      <c r="K464" s="24" t="s">
        <v>73</v>
      </c>
      <c r="L464" s="24" t="s">
        <v>112</v>
      </c>
      <c r="M464" s="24">
        <v>1</v>
      </c>
      <c r="N464" s="24">
        <v>1</v>
      </c>
      <c r="O464" s="24">
        <v>2</v>
      </c>
      <c r="P464" s="24" t="s">
        <v>2532</v>
      </c>
      <c r="Q464" s="23">
        <v>33487</v>
      </c>
      <c r="R464" s="24" t="s">
        <v>76</v>
      </c>
      <c r="S464" s="25">
        <v>45119</v>
      </c>
      <c r="T464" s="24" t="s">
        <v>77</v>
      </c>
      <c r="U464" s="24">
        <v>3057943903</v>
      </c>
      <c r="V464" s="33" t="s">
        <v>3220</v>
      </c>
      <c r="W464" s="24" t="s">
        <v>3221</v>
      </c>
      <c r="X464" s="24" t="s">
        <v>3222</v>
      </c>
      <c r="Y464" s="24" t="s">
        <v>3223</v>
      </c>
      <c r="Z464" s="24" t="s">
        <v>3224</v>
      </c>
      <c r="AA464" s="24">
        <v>3023564189</v>
      </c>
      <c r="AB464" s="24" t="s">
        <v>83</v>
      </c>
      <c r="AC464" s="24" t="s">
        <v>83</v>
      </c>
      <c r="AD464" s="24" t="e">
        <v>#REF!</v>
      </c>
      <c r="AE464" s="26" t="s">
        <v>183</v>
      </c>
      <c r="AF464" s="26" t="s">
        <v>103</v>
      </c>
      <c r="AG464" s="26" t="s">
        <v>75</v>
      </c>
      <c r="AH464" s="27" t="s">
        <v>163</v>
      </c>
      <c r="AI464" s="27" t="s">
        <v>120</v>
      </c>
      <c r="AJ464" s="27" t="s">
        <v>120</v>
      </c>
      <c r="AK464" s="24" t="s">
        <v>121</v>
      </c>
      <c r="AL464" s="24" t="s">
        <v>90</v>
      </c>
      <c r="AM464" s="23">
        <v>42492</v>
      </c>
      <c r="AN464" s="28">
        <v>1535062</v>
      </c>
      <c r="AO464" s="28">
        <v>117172</v>
      </c>
      <c r="AP464" s="24" t="s">
        <v>3225</v>
      </c>
      <c r="AQ464" s="24" t="s">
        <v>488</v>
      </c>
      <c r="AR464" s="24" t="s">
        <v>587</v>
      </c>
      <c r="AS464" s="24">
        <v>4.2</v>
      </c>
      <c r="AT464" s="24">
        <v>95</v>
      </c>
      <c r="AU464" s="24">
        <v>86</v>
      </c>
      <c r="AV464" s="24">
        <v>88</v>
      </c>
      <c r="AW464" s="24">
        <v>89</v>
      </c>
      <c r="AX464" s="24" t="s">
        <v>3226</v>
      </c>
      <c r="AY464" s="24">
        <v>0</v>
      </c>
      <c r="AZ464" s="24">
        <v>0</v>
      </c>
      <c r="BA464" s="24">
        <v>0</v>
      </c>
      <c r="BB464" s="24">
        <v>0</v>
      </c>
      <c r="BC464" s="24">
        <v>0</v>
      </c>
      <c r="BD464" s="24">
        <v>2</v>
      </c>
      <c r="BE464" s="24">
        <v>0</v>
      </c>
      <c r="BF464" s="23" t="s">
        <v>3227</v>
      </c>
      <c r="BG464" s="23" t="s">
        <v>3228</v>
      </c>
      <c r="BH464" s="23">
        <v>44900</v>
      </c>
      <c r="BI464" s="26" t="s">
        <v>143</v>
      </c>
      <c r="BJ464" s="26" t="s">
        <v>3229</v>
      </c>
      <c r="BK464" s="29">
        <v>0</v>
      </c>
      <c r="BL464" s="24" t="s">
        <v>129</v>
      </c>
      <c r="BM464" s="22" t="str">
        <f ca="1">+IF(Tabla1[[#This Row],[FECHA INGRESO]]&gt;=44986,IF((TODAY()-Tabla1[[#This Row],[FECHA INGRESO]])&gt;=50,"ALERTA","TODAVÍA FALTA"),"N/A")</f>
        <v>N/A</v>
      </c>
      <c r="BN464" s="7">
        <f>IFERROR((_xlfn.DAYS(Tabla1[[#This Row],[FECHA INGRESO]],Tabla1[[#This Row],[FECHA RETIRO]]))/30,"")</f>
        <v>-80.266666666666666</v>
      </c>
    </row>
    <row r="465" spans="1:66" ht="15" customHeight="1" x14ac:dyDescent="0.35">
      <c r="A465" s="31">
        <v>1118564244</v>
      </c>
      <c r="B465" s="22" t="s">
        <v>3230</v>
      </c>
      <c r="C465" s="23">
        <v>42493</v>
      </c>
      <c r="D465" s="23" t="s">
        <v>266</v>
      </c>
      <c r="E465" s="23" t="s">
        <v>111</v>
      </c>
      <c r="F465" s="23" t="s">
        <v>70</v>
      </c>
      <c r="G465" s="24"/>
      <c r="H465" s="24">
        <v>24062416166</v>
      </c>
      <c r="I465" s="24" t="s">
        <v>72</v>
      </c>
      <c r="J465" s="24">
        <f>DATEDIF(Tabla1[[#This Row],[FECHA DE NACIMIENTO]],Tabla1[[#This Row],[FECHA ACTUAL]],"Y")</f>
        <v>27</v>
      </c>
      <c r="K465" s="24" t="s">
        <v>73</v>
      </c>
      <c r="L465" s="24" t="s">
        <v>112</v>
      </c>
      <c r="M465" s="24" t="s">
        <v>77</v>
      </c>
      <c r="N465" s="24" t="s">
        <v>77</v>
      </c>
      <c r="O465" s="24">
        <v>3</v>
      </c>
      <c r="P465" s="24" t="s">
        <v>2532</v>
      </c>
      <c r="Q465" s="23">
        <v>35142</v>
      </c>
      <c r="R465" s="24" t="s">
        <v>3231</v>
      </c>
      <c r="S465" s="25">
        <v>45119</v>
      </c>
      <c r="T465" s="24">
        <v>9025128</v>
      </c>
      <c r="U465" s="24">
        <v>3203986495</v>
      </c>
      <c r="V465" s="24" t="s">
        <v>3232</v>
      </c>
      <c r="W465" s="24" t="s">
        <v>3233</v>
      </c>
      <c r="X465" s="24" t="s">
        <v>3234</v>
      </c>
      <c r="Y465" s="24" t="s">
        <v>3235</v>
      </c>
      <c r="Z465" s="24" t="s">
        <v>285</v>
      </c>
      <c r="AA465" s="24">
        <v>3219502234</v>
      </c>
      <c r="AB465" s="24" t="s">
        <v>77</v>
      </c>
      <c r="AC465" s="24" t="s">
        <v>77</v>
      </c>
      <c r="AD465" s="24" t="s">
        <v>77</v>
      </c>
      <c r="AE465" s="26" t="s">
        <v>183</v>
      </c>
      <c r="AF465" s="26"/>
      <c r="AG465" s="26" t="s">
        <v>3236</v>
      </c>
      <c r="AH465" s="27" t="s">
        <v>184</v>
      </c>
      <c r="AI465" s="27" t="s">
        <v>120</v>
      </c>
      <c r="AJ465" s="27" t="s">
        <v>120</v>
      </c>
      <c r="AK465" s="24" t="s">
        <v>121</v>
      </c>
      <c r="AL465" s="24"/>
      <c r="AM465" s="23">
        <v>42493</v>
      </c>
      <c r="AN465" s="28">
        <v>724500</v>
      </c>
      <c r="AO465" s="28"/>
      <c r="AP465" s="24"/>
      <c r="AQ465" s="24"/>
      <c r="AR465" s="24"/>
      <c r="AS465" s="24"/>
      <c r="AT465" s="24" t="e">
        <v>#N/A</v>
      </c>
      <c r="AU465" s="24" t="e">
        <v>#N/A</v>
      </c>
      <c r="AV465" s="24" t="e">
        <v>#N/A</v>
      </c>
      <c r="AW465" s="24"/>
      <c r="AX465" s="24"/>
      <c r="AY465" s="24"/>
      <c r="AZ465" s="24"/>
      <c r="BA465" s="24"/>
      <c r="BB465" s="24"/>
      <c r="BC465" s="24"/>
      <c r="BD465" s="24">
        <v>0</v>
      </c>
      <c r="BE465" s="24">
        <v>0</v>
      </c>
      <c r="BF465" s="23"/>
      <c r="BG465" s="23"/>
      <c r="BH465" s="23">
        <v>42656</v>
      </c>
      <c r="BI465" s="26" t="s">
        <v>127</v>
      </c>
      <c r="BJ465" s="26" t="s">
        <v>232</v>
      </c>
      <c r="BK465" s="29">
        <v>0</v>
      </c>
      <c r="BL465" s="24" t="s">
        <v>129</v>
      </c>
      <c r="BM465" s="22" t="str">
        <f ca="1">+IF(Tabla1[[#This Row],[FECHA INGRESO]]&gt;=44986,IF((TODAY()-Tabla1[[#This Row],[FECHA INGRESO]])&gt;=50,"ALERTA","TODAVÍA FALTA"),"N/A")</f>
        <v>N/A</v>
      </c>
      <c r="BN465" s="7">
        <f>IFERROR((_xlfn.DAYS(Tabla1[[#This Row],[FECHA INGRESO]],Tabla1[[#This Row],[FECHA RETIRO]]))/30,"")</f>
        <v>-5.4333333333333336</v>
      </c>
    </row>
    <row r="466" spans="1:66" ht="15" customHeight="1" x14ac:dyDescent="0.35">
      <c r="A466" s="31">
        <v>80720776</v>
      </c>
      <c r="B466" s="22" t="s">
        <v>3237</v>
      </c>
      <c r="C466" s="23">
        <v>42493</v>
      </c>
      <c r="D466" s="23" t="s">
        <v>168</v>
      </c>
      <c r="E466" s="23" t="s">
        <v>111</v>
      </c>
      <c r="F466" s="23" t="s">
        <v>70</v>
      </c>
      <c r="G466" s="24"/>
      <c r="H466" s="24">
        <v>24062435352</v>
      </c>
      <c r="I466" s="24" t="s">
        <v>72</v>
      </c>
      <c r="J466" s="24">
        <f>DATEDIF(Tabla1[[#This Row],[FECHA DE NACIMIENTO]],Tabla1[[#This Row],[FECHA ACTUAL]],"Y")</f>
        <v>41</v>
      </c>
      <c r="K466" s="24" t="s">
        <v>320</v>
      </c>
      <c r="L466" s="24" t="s">
        <v>206</v>
      </c>
      <c r="M466" s="24">
        <v>2</v>
      </c>
      <c r="N466" s="24">
        <v>2</v>
      </c>
      <c r="O466" s="24">
        <v>4</v>
      </c>
      <c r="P466" s="24" t="s">
        <v>2532</v>
      </c>
      <c r="Q466" s="23">
        <v>29909</v>
      </c>
      <c r="R466" s="24" t="s">
        <v>76</v>
      </c>
      <c r="S466" s="25">
        <v>45119</v>
      </c>
      <c r="T466" s="24">
        <v>6733795</v>
      </c>
      <c r="U466" s="24">
        <v>3045304706</v>
      </c>
      <c r="V466" s="24" t="s">
        <v>3238</v>
      </c>
      <c r="W466" s="24" t="s">
        <v>3239</v>
      </c>
      <c r="X466" s="24" t="s">
        <v>3240</v>
      </c>
      <c r="Y466" s="24" t="s">
        <v>3241</v>
      </c>
      <c r="Z466" s="24" t="s">
        <v>117</v>
      </c>
      <c r="AA466" s="24">
        <v>3002011853</v>
      </c>
      <c r="AB466" s="24" t="s">
        <v>77</v>
      </c>
      <c r="AC466" s="24" t="s">
        <v>77</v>
      </c>
      <c r="AD466" s="24" t="s">
        <v>77</v>
      </c>
      <c r="AE466" s="26" t="s">
        <v>151</v>
      </c>
      <c r="AF466" s="26"/>
      <c r="AG466" s="26"/>
      <c r="AH466" s="27" t="s">
        <v>184</v>
      </c>
      <c r="AI466" s="27" t="s">
        <v>279</v>
      </c>
      <c r="AJ466" s="27" t="s">
        <v>279</v>
      </c>
      <c r="AK466" s="24" t="s">
        <v>121</v>
      </c>
      <c r="AL466" s="24"/>
      <c r="AM466" s="23">
        <v>42493</v>
      </c>
      <c r="AN466" s="28">
        <v>724500</v>
      </c>
      <c r="AO466" s="28"/>
      <c r="AP466" s="24"/>
      <c r="AQ466" s="24"/>
      <c r="AR466" s="24"/>
      <c r="AS466" s="24"/>
      <c r="AT466" s="24" t="e">
        <v>#N/A</v>
      </c>
      <c r="AU466" s="24" t="e">
        <v>#N/A</v>
      </c>
      <c r="AV466" s="24" t="e">
        <v>#N/A</v>
      </c>
      <c r="AW466" s="24"/>
      <c r="AX466" s="24"/>
      <c r="AY466" s="24"/>
      <c r="AZ466" s="24"/>
      <c r="BA466" s="24"/>
      <c r="BB466" s="24"/>
      <c r="BC466" s="24"/>
      <c r="BD466" s="24">
        <v>0</v>
      </c>
      <c r="BE466" s="24">
        <v>0</v>
      </c>
      <c r="BF466" s="23"/>
      <c r="BG466" s="23"/>
      <c r="BH466" s="23">
        <v>42530</v>
      </c>
      <c r="BI466" s="26"/>
      <c r="BJ466" s="26"/>
      <c r="BK466" s="29">
        <v>0</v>
      </c>
      <c r="BL466" s="24" t="s">
        <v>129</v>
      </c>
      <c r="BM466" s="22" t="str">
        <f ca="1">+IF(Tabla1[[#This Row],[FECHA INGRESO]]&gt;=44986,IF((TODAY()-Tabla1[[#This Row],[FECHA INGRESO]])&gt;=50,"ALERTA","TODAVÍA FALTA"),"N/A")</f>
        <v>N/A</v>
      </c>
      <c r="BN466" s="7">
        <f>IFERROR((_xlfn.DAYS(Tabla1[[#This Row],[FECHA INGRESO]],Tabla1[[#This Row],[FECHA RETIRO]]))/30,"")</f>
        <v>-1.2333333333333334</v>
      </c>
    </row>
    <row r="467" spans="1:66" ht="15" customHeight="1" x14ac:dyDescent="0.35">
      <c r="A467" s="31">
        <v>1072430121</v>
      </c>
      <c r="B467" s="22" t="s">
        <v>3242</v>
      </c>
      <c r="C467" s="23">
        <v>42494</v>
      </c>
      <c r="D467" s="23" t="s">
        <v>168</v>
      </c>
      <c r="E467" s="23" t="s">
        <v>111</v>
      </c>
      <c r="F467" s="23" t="s">
        <v>70</v>
      </c>
      <c r="G467" s="24"/>
      <c r="H467" s="24">
        <v>24062497552</v>
      </c>
      <c r="I467" s="24" t="s">
        <v>95</v>
      </c>
      <c r="J467" s="24">
        <f>DATEDIF(Tabla1[[#This Row],[FECHA DE NACIMIENTO]],Tabla1[[#This Row],[FECHA ACTUAL]],"Y")</f>
        <v>27</v>
      </c>
      <c r="K467" s="24" t="s">
        <v>96</v>
      </c>
      <c r="L467" s="24" t="s">
        <v>112</v>
      </c>
      <c r="M467" s="24" t="s">
        <v>77</v>
      </c>
      <c r="N467" s="24" t="s">
        <v>77</v>
      </c>
      <c r="O467" s="24">
        <v>3</v>
      </c>
      <c r="P467" s="24" t="s">
        <v>101</v>
      </c>
      <c r="Q467" s="23">
        <v>35144</v>
      </c>
      <c r="R467" s="24" t="s">
        <v>3243</v>
      </c>
      <c r="S467" s="25">
        <v>45119</v>
      </c>
      <c r="T467" s="24">
        <v>4741386</v>
      </c>
      <c r="U467" s="24">
        <v>3222842889</v>
      </c>
      <c r="V467" s="24" t="s">
        <v>3244</v>
      </c>
      <c r="W467" s="24" t="s">
        <v>3245</v>
      </c>
      <c r="X467" s="24" t="s">
        <v>3246</v>
      </c>
      <c r="Y467" s="24" t="s">
        <v>3247</v>
      </c>
      <c r="Z467" s="24" t="s">
        <v>255</v>
      </c>
      <c r="AA467" s="24">
        <v>3133832296</v>
      </c>
      <c r="AB467" s="24" t="s">
        <v>77</v>
      </c>
      <c r="AC467" s="24" t="s">
        <v>77</v>
      </c>
      <c r="AD467" s="24" t="s">
        <v>77</v>
      </c>
      <c r="AE467" s="26" t="s">
        <v>183</v>
      </c>
      <c r="AF467" s="26" t="s">
        <v>1496</v>
      </c>
      <c r="AG467" s="26"/>
      <c r="AH467" s="27" t="s">
        <v>184</v>
      </c>
      <c r="AI467" s="27" t="s">
        <v>279</v>
      </c>
      <c r="AJ467" s="27" t="s">
        <v>279</v>
      </c>
      <c r="AK467" s="24" t="s">
        <v>121</v>
      </c>
      <c r="AL467" s="24"/>
      <c r="AM467" s="23">
        <v>42494</v>
      </c>
      <c r="AN467" s="28">
        <v>724500</v>
      </c>
      <c r="AO467" s="28"/>
      <c r="AP467" s="24"/>
      <c r="AQ467" s="24"/>
      <c r="AR467" s="24"/>
      <c r="AS467" s="24"/>
      <c r="AT467" s="24" t="e">
        <v>#N/A</v>
      </c>
      <c r="AU467" s="24" t="e">
        <v>#N/A</v>
      </c>
      <c r="AV467" s="24" t="e">
        <v>#N/A</v>
      </c>
      <c r="AW467" s="24"/>
      <c r="AX467" s="24"/>
      <c r="AY467" s="24"/>
      <c r="AZ467" s="24"/>
      <c r="BA467" s="24"/>
      <c r="BB467" s="24"/>
      <c r="BC467" s="24"/>
      <c r="BD467" s="24">
        <v>0</v>
      </c>
      <c r="BE467" s="24">
        <v>0</v>
      </c>
      <c r="BF467" s="23"/>
      <c r="BG467" s="23"/>
      <c r="BH467" s="23">
        <v>42664</v>
      </c>
      <c r="BI467" s="26" t="s">
        <v>127</v>
      </c>
      <c r="BJ467" s="26" t="s">
        <v>232</v>
      </c>
      <c r="BK467" s="29">
        <v>0</v>
      </c>
      <c r="BL467" s="24" t="s">
        <v>129</v>
      </c>
      <c r="BM467" s="22" t="str">
        <f ca="1">+IF(Tabla1[[#This Row],[FECHA INGRESO]]&gt;=44986,IF((TODAY()-Tabla1[[#This Row],[FECHA INGRESO]])&gt;=50,"ALERTA","TODAVÍA FALTA"),"N/A")</f>
        <v>N/A</v>
      </c>
      <c r="BN467" s="7">
        <f>IFERROR((_xlfn.DAYS(Tabla1[[#This Row],[FECHA INGRESO]],Tabla1[[#This Row],[FECHA RETIRO]]))/30,"")</f>
        <v>-5.666666666666667</v>
      </c>
    </row>
    <row r="468" spans="1:66" ht="15" customHeight="1" x14ac:dyDescent="0.35">
      <c r="A468" s="31">
        <v>1030576641</v>
      </c>
      <c r="B468" s="22" t="s">
        <v>3248</v>
      </c>
      <c r="C468" s="23">
        <v>42494</v>
      </c>
      <c r="D468" s="23" t="s">
        <v>188</v>
      </c>
      <c r="E468" s="24" t="s">
        <v>94</v>
      </c>
      <c r="F468" s="23" t="s">
        <v>70</v>
      </c>
      <c r="G468" s="24"/>
      <c r="H468" s="24">
        <v>24061779888</v>
      </c>
      <c r="I468" s="24" t="s">
        <v>95</v>
      </c>
      <c r="J468" s="24">
        <f>DATEDIF(Tabla1[[#This Row],[FECHA DE NACIMIENTO]],Tabla1[[#This Row],[FECHA ACTUAL]],"Y")</f>
        <v>33</v>
      </c>
      <c r="K468" s="24" t="s">
        <v>73</v>
      </c>
      <c r="L468" s="24" t="s">
        <v>112</v>
      </c>
      <c r="M468" s="24">
        <v>1</v>
      </c>
      <c r="N468" s="24">
        <v>1</v>
      </c>
      <c r="O468" s="24">
        <v>3</v>
      </c>
      <c r="P468" s="24" t="s">
        <v>101</v>
      </c>
      <c r="Q468" s="23">
        <v>32989</v>
      </c>
      <c r="R468" s="24" t="s">
        <v>76</v>
      </c>
      <c r="S468" s="25">
        <v>45119</v>
      </c>
      <c r="T468" s="24">
        <v>2656758</v>
      </c>
      <c r="U468" s="24">
        <v>3196115886</v>
      </c>
      <c r="V468" s="24" t="s">
        <v>3249</v>
      </c>
      <c r="W468" s="24" t="s">
        <v>3250</v>
      </c>
      <c r="X468" s="24" t="s">
        <v>160</v>
      </c>
      <c r="Y468" s="24" t="s">
        <v>3251</v>
      </c>
      <c r="Z468" s="24" t="s">
        <v>117</v>
      </c>
      <c r="AA468" s="24">
        <v>3152318416</v>
      </c>
      <c r="AB468" s="24" t="s">
        <v>77</v>
      </c>
      <c r="AC468" s="24" t="s">
        <v>77</v>
      </c>
      <c r="AD468" s="24" t="s">
        <v>77</v>
      </c>
      <c r="AE468" s="26" t="s">
        <v>151</v>
      </c>
      <c r="AF468" s="26"/>
      <c r="AG468" s="26"/>
      <c r="AH468" s="27" t="s">
        <v>184</v>
      </c>
      <c r="AI468" s="27" t="s">
        <v>487</v>
      </c>
      <c r="AJ468" s="27" t="s">
        <v>487</v>
      </c>
      <c r="AK468" s="24" t="s">
        <v>121</v>
      </c>
      <c r="AL468" s="24"/>
      <c r="AM468" s="23">
        <v>42494</v>
      </c>
      <c r="AN468" s="28">
        <v>724500</v>
      </c>
      <c r="AO468" s="28"/>
      <c r="AP468" s="24"/>
      <c r="AQ468" s="24"/>
      <c r="AR468" s="24"/>
      <c r="AS468" s="24"/>
      <c r="AT468" s="24" t="e">
        <v>#N/A</v>
      </c>
      <c r="AU468" s="24" t="e">
        <v>#N/A</v>
      </c>
      <c r="AV468" s="24" t="e">
        <v>#N/A</v>
      </c>
      <c r="AW468" s="24"/>
      <c r="AX468" s="24"/>
      <c r="AY468" s="24"/>
      <c r="AZ468" s="24"/>
      <c r="BA468" s="24"/>
      <c r="BB468" s="24"/>
      <c r="BC468" s="24"/>
      <c r="BD468" s="24">
        <v>0</v>
      </c>
      <c r="BE468" s="24">
        <v>0</v>
      </c>
      <c r="BF468" s="23"/>
      <c r="BG468" s="23"/>
      <c r="BH468" s="23">
        <v>42496</v>
      </c>
      <c r="BI468" s="26"/>
      <c r="BJ468" s="26"/>
      <c r="BK468" s="29">
        <v>0</v>
      </c>
      <c r="BL468" s="24" t="s">
        <v>129</v>
      </c>
      <c r="BM468" s="22" t="str">
        <f ca="1">+IF(Tabla1[[#This Row],[FECHA INGRESO]]&gt;=44986,IF((TODAY()-Tabla1[[#This Row],[FECHA INGRESO]])&gt;=50,"ALERTA","TODAVÍA FALTA"),"N/A")</f>
        <v>N/A</v>
      </c>
      <c r="BN468" s="7">
        <f>IFERROR((_xlfn.DAYS(Tabla1[[#This Row],[FECHA INGRESO]],Tabla1[[#This Row],[FECHA RETIRO]]))/30,"")</f>
        <v>-6.6666666666666666E-2</v>
      </c>
    </row>
    <row r="469" spans="1:66" ht="15" customHeight="1" x14ac:dyDescent="0.35">
      <c r="A469" s="31">
        <v>1013632446</v>
      </c>
      <c r="B469" s="22" t="s">
        <v>3252</v>
      </c>
      <c r="C469" s="23">
        <v>42495</v>
      </c>
      <c r="D469" s="23" t="s">
        <v>870</v>
      </c>
      <c r="E469" s="24" t="s">
        <v>69</v>
      </c>
      <c r="F469" s="23" t="s">
        <v>70</v>
      </c>
      <c r="G469" s="24"/>
      <c r="H469" s="24">
        <v>24061895146</v>
      </c>
      <c r="I469" s="24" t="s">
        <v>72</v>
      </c>
      <c r="J469" s="24">
        <f>DATEDIF(Tabla1[[#This Row],[FECHA DE NACIMIENTO]],Tabla1[[#This Row],[FECHA ACTUAL]],"Y")</f>
        <v>31</v>
      </c>
      <c r="K469" s="24" t="s">
        <v>96</v>
      </c>
      <c r="L469" s="24" t="s">
        <v>112</v>
      </c>
      <c r="M469" s="24" t="s">
        <v>77</v>
      </c>
      <c r="N469" s="24" t="s">
        <v>77</v>
      </c>
      <c r="O469" s="24">
        <v>3</v>
      </c>
      <c r="P469" s="24" t="s">
        <v>101</v>
      </c>
      <c r="Q469" s="23">
        <v>33743</v>
      </c>
      <c r="R469" s="24" t="s">
        <v>76</v>
      </c>
      <c r="S469" s="25">
        <v>45119</v>
      </c>
      <c r="T469" s="24" t="s">
        <v>77</v>
      </c>
      <c r="U469" s="24">
        <v>3142927841</v>
      </c>
      <c r="V469" s="24" t="s">
        <v>3253</v>
      </c>
      <c r="W469" s="24" t="s">
        <v>3254</v>
      </c>
      <c r="X469" s="24" t="s">
        <v>3255</v>
      </c>
      <c r="Y469" s="24" t="s">
        <v>3256</v>
      </c>
      <c r="Z469" s="24" t="s">
        <v>117</v>
      </c>
      <c r="AA469" s="24">
        <v>3142530789</v>
      </c>
      <c r="AB469" s="24" t="s">
        <v>77</v>
      </c>
      <c r="AC469" s="24" t="s">
        <v>77</v>
      </c>
      <c r="AD469" s="24" t="s">
        <v>77</v>
      </c>
      <c r="AE469" s="26" t="s">
        <v>151</v>
      </c>
      <c r="AF469" s="26"/>
      <c r="AG469" s="26"/>
      <c r="AH469" s="27" t="s">
        <v>184</v>
      </c>
      <c r="AI469" s="27" t="s">
        <v>487</v>
      </c>
      <c r="AJ469" s="27" t="s">
        <v>487</v>
      </c>
      <c r="AK469" s="24" t="s">
        <v>121</v>
      </c>
      <c r="AL469" s="24"/>
      <c r="AM469" s="23">
        <v>42495</v>
      </c>
      <c r="AN469" s="28">
        <v>724500</v>
      </c>
      <c r="AO469" s="28"/>
      <c r="AP469" s="24"/>
      <c r="AQ469" s="24"/>
      <c r="AR469" s="24"/>
      <c r="AS469" s="24"/>
      <c r="AT469" s="24" t="e">
        <v>#N/A</v>
      </c>
      <c r="AU469" s="24" t="e">
        <v>#N/A</v>
      </c>
      <c r="AV469" s="24" t="e">
        <v>#N/A</v>
      </c>
      <c r="AW469" s="24"/>
      <c r="AX469" s="24"/>
      <c r="AY469" s="24"/>
      <c r="AZ469" s="24"/>
      <c r="BA469" s="24"/>
      <c r="BB469" s="24"/>
      <c r="BC469" s="24"/>
      <c r="BD469" s="24">
        <v>0</v>
      </c>
      <c r="BE469" s="24">
        <v>0</v>
      </c>
      <c r="BF469" s="23"/>
      <c r="BG469" s="23"/>
      <c r="BH469" s="23">
        <v>42504</v>
      </c>
      <c r="BI469" s="26"/>
      <c r="BJ469" s="26"/>
      <c r="BK469" s="29">
        <v>0</v>
      </c>
      <c r="BL469" s="24" t="s">
        <v>129</v>
      </c>
      <c r="BM469" s="22" t="str">
        <f ca="1">+IF(Tabla1[[#This Row],[FECHA INGRESO]]&gt;=44986,IF((TODAY()-Tabla1[[#This Row],[FECHA INGRESO]])&gt;=50,"ALERTA","TODAVÍA FALTA"),"N/A")</f>
        <v>N/A</v>
      </c>
      <c r="BN469" s="7">
        <f>IFERROR((_xlfn.DAYS(Tabla1[[#This Row],[FECHA INGRESO]],Tabla1[[#This Row],[FECHA RETIRO]]))/30,"")</f>
        <v>-0.3</v>
      </c>
    </row>
    <row r="470" spans="1:66" ht="15" customHeight="1" x14ac:dyDescent="0.35">
      <c r="A470" s="31">
        <v>1014276277</v>
      </c>
      <c r="B470" s="22" t="s">
        <v>3257</v>
      </c>
      <c r="C470" s="23">
        <v>42500</v>
      </c>
      <c r="D470" s="23" t="s">
        <v>188</v>
      </c>
      <c r="E470" s="23" t="s">
        <v>111</v>
      </c>
      <c r="F470" s="23" t="s">
        <v>70</v>
      </c>
      <c r="G470" s="24"/>
      <c r="H470" s="24">
        <v>24062610843</v>
      </c>
      <c r="I470" s="24" t="s">
        <v>95</v>
      </c>
      <c r="J470" s="24">
        <f>DATEDIF(Tabla1[[#This Row],[FECHA DE NACIMIENTO]],Tabla1[[#This Row],[FECHA ACTUAL]],"Y")</f>
        <v>27</v>
      </c>
      <c r="K470" s="24" t="s">
        <v>96</v>
      </c>
      <c r="L470" s="24" t="s">
        <v>112</v>
      </c>
      <c r="M470" s="24" t="s">
        <v>77</v>
      </c>
      <c r="N470" s="24" t="s">
        <v>77</v>
      </c>
      <c r="O470" s="24">
        <v>2</v>
      </c>
      <c r="P470" s="24" t="s">
        <v>101</v>
      </c>
      <c r="Q470" s="23">
        <v>35174</v>
      </c>
      <c r="R470" s="24" t="s">
        <v>76</v>
      </c>
      <c r="S470" s="25">
        <v>45119</v>
      </c>
      <c r="T470" s="24">
        <v>7480985</v>
      </c>
      <c r="U470" s="24">
        <v>3219767119</v>
      </c>
      <c r="V470" s="24" t="s">
        <v>3258</v>
      </c>
      <c r="W470" s="24" t="s">
        <v>3259</v>
      </c>
      <c r="X470" s="24" t="s">
        <v>3260</v>
      </c>
      <c r="Y470" s="24" t="s">
        <v>3261</v>
      </c>
      <c r="Z470" s="24" t="s">
        <v>285</v>
      </c>
      <c r="AA470" s="24">
        <v>3138763029</v>
      </c>
      <c r="AB470" s="24" t="s">
        <v>77</v>
      </c>
      <c r="AC470" s="24" t="s">
        <v>77</v>
      </c>
      <c r="AD470" s="24" t="s">
        <v>77</v>
      </c>
      <c r="AE470" s="26" t="s">
        <v>102</v>
      </c>
      <c r="AF470" s="26"/>
      <c r="AG470" s="26" t="s">
        <v>3262</v>
      </c>
      <c r="AH470" s="27" t="s">
        <v>184</v>
      </c>
      <c r="AI470" s="27" t="s">
        <v>763</v>
      </c>
      <c r="AJ470" s="27" t="s">
        <v>487</v>
      </c>
      <c r="AK470" s="24" t="s">
        <v>121</v>
      </c>
      <c r="AL470" s="24" t="s">
        <v>90</v>
      </c>
      <c r="AM470" s="23">
        <v>42500</v>
      </c>
      <c r="AN470" s="28">
        <v>776250</v>
      </c>
      <c r="AO470" s="28"/>
      <c r="AP470" s="24"/>
      <c r="AQ470" s="24"/>
      <c r="AR470" s="24" t="s">
        <v>855</v>
      </c>
      <c r="AS470" s="24"/>
      <c r="AT470" s="24" t="e">
        <v>#N/A</v>
      </c>
      <c r="AU470" s="24" t="e">
        <v>#N/A</v>
      </c>
      <c r="AV470" s="24" t="e">
        <v>#N/A</v>
      </c>
      <c r="AW470" s="24"/>
      <c r="AX470" s="24"/>
      <c r="AY470" s="24" t="s">
        <v>3263</v>
      </c>
      <c r="AZ470" s="24"/>
      <c r="BA470" s="24"/>
      <c r="BB470" s="24"/>
      <c r="BC470" s="24"/>
      <c r="BD470" s="24">
        <v>1</v>
      </c>
      <c r="BE470" s="24">
        <v>0</v>
      </c>
      <c r="BF470" s="23">
        <v>42920</v>
      </c>
      <c r="BG470" s="23">
        <v>42938</v>
      </c>
      <c r="BH470" s="23">
        <v>43018</v>
      </c>
      <c r="BI470" s="26" t="s">
        <v>127</v>
      </c>
      <c r="BJ470" s="26" t="s">
        <v>232</v>
      </c>
      <c r="BK470" s="29">
        <v>159480</v>
      </c>
      <c r="BL470" s="24" t="s">
        <v>129</v>
      </c>
      <c r="BM470" s="22" t="str">
        <f ca="1">+IF(Tabla1[[#This Row],[FECHA INGRESO]]&gt;=44986,IF((TODAY()-Tabla1[[#This Row],[FECHA INGRESO]])&gt;=50,"ALERTA","TODAVÍA FALTA"),"N/A")</f>
        <v>N/A</v>
      </c>
      <c r="BN470" s="7">
        <f>IFERROR((_xlfn.DAYS(Tabla1[[#This Row],[FECHA INGRESO]],Tabla1[[#This Row],[FECHA RETIRO]]))/30,"")</f>
        <v>-17.266666666666666</v>
      </c>
    </row>
    <row r="471" spans="1:66" ht="15" customHeight="1" x14ac:dyDescent="0.35">
      <c r="A471" s="31">
        <v>1015466467</v>
      </c>
      <c r="B471" s="22" t="s">
        <v>3264</v>
      </c>
      <c r="C471" s="23">
        <v>42500</v>
      </c>
      <c r="D471" s="23" t="s">
        <v>266</v>
      </c>
      <c r="E471" s="23" t="s">
        <v>111</v>
      </c>
      <c r="F471" s="23" t="s">
        <v>70</v>
      </c>
      <c r="G471" s="24"/>
      <c r="H471" s="24">
        <v>24062625698</v>
      </c>
      <c r="I471" s="24" t="s">
        <v>95</v>
      </c>
      <c r="J471" s="24">
        <f>DATEDIF(Tabla1[[#This Row],[FECHA DE NACIMIENTO]],Tabla1[[#This Row],[FECHA ACTUAL]],"Y")</f>
        <v>26</v>
      </c>
      <c r="K471" s="24" t="s">
        <v>73</v>
      </c>
      <c r="L471" s="24" t="s">
        <v>112</v>
      </c>
      <c r="M471" s="24" t="s">
        <v>77</v>
      </c>
      <c r="N471" s="24" t="s">
        <v>77</v>
      </c>
      <c r="O471" s="24">
        <v>2</v>
      </c>
      <c r="P471" s="24" t="s">
        <v>101</v>
      </c>
      <c r="Q471" s="23">
        <v>35411</v>
      </c>
      <c r="R471" s="24" t="s">
        <v>76</v>
      </c>
      <c r="S471" s="25">
        <v>45119</v>
      </c>
      <c r="T471" s="24">
        <v>6800486</v>
      </c>
      <c r="U471" s="24">
        <v>3114985726</v>
      </c>
      <c r="V471" s="24" t="s">
        <v>3265</v>
      </c>
      <c r="W471" s="24" t="s">
        <v>3266</v>
      </c>
      <c r="X471" s="24" t="s">
        <v>3267</v>
      </c>
      <c r="Y471" s="24" t="s">
        <v>3268</v>
      </c>
      <c r="Z471" s="24" t="s">
        <v>117</v>
      </c>
      <c r="AA471" s="24">
        <v>3137954176</v>
      </c>
      <c r="AB471" s="24" t="s">
        <v>77</v>
      </c>
      <c r="AC471" s="24" t="s">
        <v>77</v>
      </c>
      <c r="AD471" s="24" t="s">
        <v>77</v>
      </c>
      <c r="AE471" s="26" t="s">
        <v>183</v>
      </c>
      <c r="AF471" s="26" t="s">
        <v>1496</v>
      </c>
      <c r="AG471" s="26"/>
      <c r="AH471" s="27" t="s">
        <v>184</v>
      </c>
      <c r="AI471" s="27" t="s">
        <v>279</v>
      </c>
      <c r="AJ471" s="27" t="s">
        <v>279</v>
      </c>
      <c r="AK471" s="24" t="s">
        <v>121</v>
      </c>
      <c r="AL471" s="24"/>
      <c r="AM471" s="23">
        <v>42500</v>
      </c>
      <c r="AN471" s="28">
        <v>724500</v>
      </c>
      <c r="AO471" s="28"/>
      <c r="AP471" s="24"/>
      <c r="AQ471" s="24"/>
      <c r="AR471" s="24"/>
      <c r="AS471" s="24"/>
      <c r="AT471" s="24" t="e">
        <v>#N/A</v>
      </c>
      <c r="AU471" s="24" t="e">
        <v>#N/A</v>
      </c>
      <c r="AV471" s="24" t="e">
        <v>#N/A</v>
      </c>
      <c r="AW471" s="24"/>
      <c r="AX471" s="24"/>
      <c r="AY471" s="24"/>
      <c r="AZ471" s="24"/>
      <c r="BA471" s="24"/>
      <c r="BB471" s="24"/>
      <c r="BC471" s="24"/>
      <c r="BD471" s="24">
        <v>0</v>
      </c>
      <c r="BE471" s="24">
        <v>0</v>
      </c>
      <c r="BF471" s="23"/>
      <c r="BG471" s="23"/>
      <c r="BH471" s="23">
        <v>42508</v>
      </c>
      <c r="BI471" s="26"/>
      <c r="BJ471" s="26"/>
      <c r="BK471" s="29">
        <v>0</v>
      </c>
      <c r="BL471" s="24" t="s">
        <v>129</v>
      </c>
      <c r="BM471" s="22" t="str">
        <f ca="1">+IF(Tabla1[[#This Row],[FECHA INGRESO]]&gt;=44986,IF((TODAY()-Tabla1[[#This Row],[FECHA INGRESO]])&gt;=50,"ALERTA","TODAVÍA FALTA"),"N/A")</f>
        <v>N/A</v>
      </c>
      <c r="BN471" s="7">
        <f>IFERROR((_xlfn.DAYS(Tabla1[[#This Row],[FECHA INGRESO]],Tabla1[[#This Row],[FECHA RETIRO]]))/30,"")</f>
        <v>-0.26666666666666666</v>
      </c>
    </row>
    <row r="472" spans="1:66" ht="15" customHeight="1" x14ac:dyDescent="0.35">
      <c r="A472" s="31">
        <v>1023955857</v>
      </c>
      <c r="B472" s="22" t="s">
        <v>3269</v>
      </c>
      <c r="C472" s="23">
        <v>42502</v>
      </c>
      <c r="D472" s="23" t="s">
        <v>109</v>
      </c>
      <c r="E472" s="23" t="s">
        <v>110</v>
      </c>
      <c r="F472" s="23" t="s">
        <v>70</v>
      </c>
      <c r="G472" s="24"/>
      <c r="H472" s="24">
        <v>24062667609</v>
      </c>
      <c r="I472" s="24" t="s">
        <v>72</v>
      </c>
      <c r="J472" s="24">
        <f>DATEDIF(Tabla1[[#This Row],[FECHA DE NACIMIENTO]],Tabla1[[#This Row],[FECHA ACTUAL]],"Y")</f>
        <v>26</v>
      </c>
      <c r="K472" s="24" t="s">
        <v>73</v>
      </c>
      <c r="L472" s="24" t="s">
        <v>112</v>
      </c>
      <c r="M472" s="24" t="s">
        <v>77</v>
      </c>
      <c r="N472" s="24" t="s">
        <v>77</v>
      </c>
      <c r="O472" s="24">
        <v>2</v>
      </c>
      <c r="P472" s="24" t="s">
        <v>101</v>
      </c>
      <c r="Q472" s="23">
        <v>35388</v>
      </c>
      <c r="R472" s="24" t="s">
        <v>76</v>
      </c>
      <c r="S472" s="25">
        <v>45119</v>
      </c>
      <c r="T472" s="24">
        <v>7721332</v>
      </c>
      <c r="U472" s="24">
        <v>3222468646</v>
      </c>
      <c r="V472" s="24" t="s">
        <v>3270</v>
      </c>
      <c r="W472" s="24" t="s">
        <v>3271</v>
      </c>
      <c r="X472" s="24" t="s">
        <v>2421</v>
      </c>
      <c r="Y472" s="24" t="s">
        <v>3272</v>
      </c>
      <c r="Z472" s="24" t="s">
        <v>117</v>
      </c>
      <c r="AA472" s="24">
        <v>3115437330</v>
      </c>
      <c r="AB472" s="24" t="s">
        <v>77</v>
      </c>
      <c r="AC472" s="24" t="s">
        <v>77</v>
      </c>
      <c r="AD472" s="24" t="s">
        <v>77</v>
      </c>
      <c r="AE472" s="26" t="s">
        <v>183</v>
      </c>
      <c r="AF472" s="26" t="s">
        <v>1496</v>
      </c>
      <c r="AG472" s="26"/>
      <c r="AH472" s="27" t="s">
        <v>184</v>
      </c>
      <c r="AI472" s="27" t="s">
        <v>164</v>
      </c>
      <c r="AJ472" s="27" t="s">
        <v>164</v>
      </c>
      <c r="AK472" s="24" t="s">
        <v>121</v>
      </c>
      <c r="AL472" s="24"/>
      <c r="AM472" s="23">
        <v>42502</v>
      </c>
      <c r="AN472" s="28">
        <v>724500</v>
      </c>
      <c r="AO472" s="28"/>
      <c r="AP472" s="24"/>
      <c r="AQ472" s="24"/>
      <c r="AR472" s="24"/>
      <c r="AS472" s="24"/>
      <c r="AT472" s="24" t="e">
        <v>#N/A</v>
      </c>
      <c r="AU472" s="24" t="e">
        <v>#N/A</v>
      </c>
      <c r="AV472" s="24" t="e">
        <v>#N/A</v>
      </c>
      <c r="AW472" s="24"/>
      <c r="AX472" s="24"/>
      <c r="AY472" s="24"/>
      <c r="AZ472" s="24"/>
      <c r="BA472" s="24"/>
      <c r="BB472" s="24"/>
      <c r="BC472" s="24"/>
      <c r="BD472" s="24">
        <v>0</v>
      </c>
      <c r="BE472" s="24">
        <v>0</v>
      </c>
      <c r="BF472" s="23"/>
      <c r="BG472" s="23"/>
      <c r="BH472" s="23">
        <v>42521</v>
      </c>
      <c r="BI472" s="26"/>
      <c r="BJ472" s="26"/>
      <c r="BK472" s="29">
        <v>0</v>
      </c>
      <c r="BL472" s="24" t="s">
        <v>129</v>
      </c>
      <c r="BM472" s="22" t="str">
        <f ca="1">+IF(Tabla1[[#This Row],[FECHA INGRESO]]&gt;=44986,IF((TODAY()-Tabla1[[#This Row],[FECHA INGRESO]])&gt;=50,"ALERTA","TODAVÍA FALTA"),"N/A")</f>
        <v>N/A</v>
      </c>
      <c r="BN472" s="7">
        <f>IFERROR((_xlfn.DAYS(Tabla1[[#This Row],[FECHA INGRESO]],Tabla1[[#This Row],[FECHA RETIRO]]))/30,"")</f>
        <v>-0.6333333333333333</v>
      </c>
    </row>
    <row r="473" spans="1:66" ht="15" customHeight="1" x14ac:dyDescent="0.35">
      <c r="A473" s="31">
        <v>1030569712</v>
      </c>
      <c r="B473" s="22" t="s">
        <v>3273</v>
      </c>
      <c r="C473" s="23">
        <v>42506</v>
      </c>
      <c r="D473" s="23" t="s">
        <v>168</v>
      </c>
      <c r="E473" s="23" t="s">
        <v>111</v>
      </c>
      <c r="F473" s="23" t="s">
        <v>70</v>
      </c>
      <c r="G473" s="24" t="s">
        <v>3274</v>
      </c>
      <c r="H473" s="24">
        <v>24062671956</v>
      </c>
      <c r="I473" s="24" t="s">
        <v>72</v>
      </c>
      <c r="J473" s="24">
        <f>DATEDIF(Tabla1[[#This Row],[FECHA DE NACIMIENTO]],Tabla1[[#This Row],[FECHA ACTUAL]],"Y")</f>
        <v>33</v>
      </c>
      <c r="K473" s="24" t="s">
        <v>73</v>
      </c>
      <c r="L473" s="24" t="s">
        <v>112</v>
      </c>
      <c r="M473" s="24">
        <v>1</v>
      </c>
      <c r="N473" s="24">
        <v>1</v>
      </c>
      <c r="O473" s="24">
        <v>3</v>
      </c>
      <c r="P473" s="24" t="s">
        <v>101</v>
      </c>
      <c r="Q473" s="23">
        <v>32938</v>
      </c>
      <c r="R473" s="24" t="s">
        <v>76</v>
      </c>
      <c r="S473" s="25">
        <v>45119</v>
      </c>
      <c r="T473" s="24">
        <v>8060540</v>
      </c>
      <c r="U473" s="24">
        <v>3204605122</v>
      </c>
      <c r="V473" s="24" t="s">
        <v>3275</v>
      </c>
      <c r="W473" s="24" t="s">
        <v>3276</v>
      </c>
      <c r="X473" s="24" t="s">
        <v>3277</v>
      </c>
      <c r="Y473" s="24" t="s">
        <v>3278</v>
      </c>
      <c r="Z473" s="24" t="s">
        <v>117</v>
      </c>
      <c r="AA473" s="24">
        <v>3208989919</v>
      </c>
      <c r="AB473" s="24" t="s">
        <v>77</v>
      </c>
      <c r="AC473" s="24" t="s">
        <v>77</v>
      </c>
      <c r="AD473" s="24" t="s">
        <v>77</v>
      </c>
      <c r="AE473" s="26" t="s">
        <v>102</v>
      </c>
      <c r="AF473" s="26"/>
      <c r="AG473" s="26" t="s">
        <v>3279</v>
      </c>
      <c r="AH473" s="27" t="s">
        <v>163</v>
      </c>
      <c r="AI473" s="27" t="s">
        <v>2475</v>
      </c>
      <c r="AJ473" s="27" t="s">
        <v>2476</v>
      </c>
      <c r="AK473" s="24" t="s">
        <v>121</v>
      </c>
      <c r="AL473" s="24" t="s">
        <v>90</v>
      </c>
      <c r="AM473" s="23">
        <v>42506</v>
      </c>
      <c r="AN473" s="28">
        <v>1242000</v>
      </c>
      <c r="AO473" s="28"/>
      <c r="AP473" s="24"/>
      <c r="AQ473" s="24"/>
      <c r="AR473" s="24" t="s">
        <v>2754</v>
      </c>
      <c r="AS473" s="24"/>
      <c r="AT473" s="24" t="e">
        <v>#N/A</v>
      </c>
      <c r="AU473" s="24" t="e">
        <v>#N/A</v>
      </c>
      <c r="AV473" s="24" t="e">
        <v>#N/A</v>
      </c>
      <c r="AW473" s="24"/>
      <c r="AX473" s="24"/>
      <c r="AY473" s="24"/>
      <c r="AZ473" s="24"/>
      <c r="BA473" s="24"/>
      <c r="BB473" s="24"/>
      <c r="BC473" s="24"/>
      <c r="BD473" s="24">
        <v>0</v>
      </c>
      <c r="BE473" s="24">
        <v>0</v>
      </c>
      <c r="BF473" s="23"/>
      <c r="BG473" s="23"/>
      <c r="BH473" s="23">
        <v>42937</v>
      </c>
      <c r="BI473" s="26" t="s">
        <v>127</v>
      </c>
      <c r="BJ473" s="26" t="s">
        <v>337</v>
      </c>
      <c r="BK473" s="29">
        <v>0</v>
      </c>
      <c r="BL473" s="24" t="s">
        <v>129</v>
      </c>
      <c r="BM473" s="22" t="str">
        <f ca="1">+IF(Tabla1[[#This Row],[FECHA INGRESO]]&gt;=44986,IF((TODAY()-Tabla1[[#This Row],[FECHA INGRESO]])&gt;=50,"ALERTA","TODAVÍA FALTA"),"N/A")</f>
        <v>N/A</v>
      </c>
      <c r="BN473" s="7">
        <f>IFERROR((_xlfn.DAYS(Tabla1[[#This Row],[FECHA INGRESO]],Tabla1[[#This Row],[FECHA RETIRO]]))/30,"")</f>
        <v>-14.366666666666667</v>
      </c>
    </row>
    <row r="474" spans="1:66" ht="15" customHeight="1" x14ac:dyDescent="0.35">
      <c r="A474" s="31">
        <v>1013622596</v>
      </c>
      <c r="B474" s="22" t="s">
        <v>3280</v>
      </c>
      <c r="C474" s="23">
        <v>42506</v>
      </c>
      <c r="D474" s="23" t="s">
        <v>188</v>
      </c>
      <c r="E474" s="24" t="s">
        <v>94</v>
      </c>
      <c r="F474" s="23" t="s">
        <v>70</v>
      </c>
      <c r="G474" s="24"/>
      <c r="H474" s="24">
        <v>24062742663</v>
      </c>
      <c r="I474" s="24" t="s">
        <v>72</v>
      </c>
      <c r="J474" s="24">
        <f>DATEDIF(Tabla1[[#This Row],[FECHA DE NACIMIENTO]],Tabla1[[#This Row],[FECHA ACTUAL]],"Y")</f>
        <v>32</v>
      </c>
      <c r="K474" s="24" t="s">
        <v>73</v>
      </c>
      <c r="L474" s="24" t="s">
        <v>112</v>
      </c>
      <c r="M474" s="24" t="s">
        <v>77</v>
      </c>
      <c r="N474" s="24" t="s">
        <v>77</v>
      </c>
      <c r="O474" s="24">
        <v>2</v>
      </c>
      <c r="P474" s="24" t="s">
        <v>101</v>
      </c>
      <c r="Q474" s="23">
        <v>33403</v>
      </c>
      <c r="R474" s="24" t="s">
        <v>76</v>
      </c>
      <c r="S474" s="25">
        <v>45119</v>
      </c>
      <c r="T474" s="24">
        <v>4087420</v>
      </c>
      <c r="U474" s="24">
        <v>3118534262</v>
      </c>
      <c r="V474" s="24" t="s">
        <v>3281</v>
      </c>
      <c r="W474" s="24" t="s">
        <v>3282</v>
      </c>
      <c r="X474" s="24" t="s">
        <v>1978</v>
      </c>
      <c r="Y474" s="24" t="s">
        <v>3283</v>
      </c>
      <c r="Z474" s="24" t="s">
        <v>117</v>
      </c>
      <c r="AA474" s="24">
        <v>3102751460</v>
      </c>
      <c r="AB474" s="24" t="s">
        <v>77</v>
      </c>
      <c r="AC474" s="24" t="s">
        <v>77</v>
      </c>
      <c r="AD474" s="24" t="s">
        <v>77</v>
      </c>
      <c r="AE474" s="26" t="s">
        <v>151</v>
      </c>
      <c r="AF474" s="26"/>
      <c r="AG474" s="26"/>
      <c r="AH474" s="27" t="s">
        <v>324</v>
      </c>
      <c r="AI474" s="27" t="s">
        <v>138</v>
      </c>
      <c r="AJ474" s="27" t="s">
        <v>138</v>
      </c>
      <c r="AK474" s="24" t="s">
        <v>89</v>
      </c>
      <c r="AL474" s="24" t="s">
        <v>90</v>
      </c>
      <c r="AM474" s="23">
        <v>42506</v>
      </c>
      <c r="AN474" s="28">
        <v>776250</v>
      </c>
      <c r="AO474" s="28"/>
      <c r="AP474" s="24"/>
      <c r="AQ474" s="24"/>
      <c r="AR474" s="24" t="s">
        <v>139</v>
      </c>
      <c r="AS474" s="24"/>
      <c r="AT474" s="24" t="e">
        <v>#N/A</v>
      </c>
      <c r="AU474" s="24" t="e">
        <v>#N/A</v>
      </c>
      <c r="AV474" s="24" t="e">
        <v>#N/A</v>
      </c>
      <c r="AW474" s="24"/>
      <c r="AX474" s="24"/>
      <c r="AY474" s="24" t="s">
        <v>3284</v>
      </c>
      <c r="AZ474" s="24" t="s">
        <v>3285</v>
      </c>
      <c r="BA474" s="24"/>
      <c r="BB474" s="24"/>
      <c r="BC474" s="24"/>
      <c r="BD474" s="24">
        <v>0</v>
      </c>
      <c r="BE474" s="24">
        <v>0</v>
      </c>
      <c r="BF474" s="23"/>
      <c r="BG474" s="23"/>
      <c r="BH474" s="23">
        <v>42886</v>
      </c>
      <c r="BI474" s="26" t="s">
        <v>127</v>
      </c>
      <c r="BJ474" s="26" t="s">
        <v>3286</v>
      </c>
      <c r="BK474" s="29">
        <v>0</v>
      </c>
      <c r="BL474" s="24" t="s">
        <v>129</v>
      </c>
      <c r="BM474" s="22" t="str">
        <f ca="1">+IF(Tabla1[[#This Row],[FECHA INGRESO]]&gt;=44986,IF((TODAY()-Tabla1[[#This Row],[FECHA INGRESO]])&gt;=50,"ALERTA","TODAVÍA FALTA"),"N/A")</f>
        <v>N/A</v>
      </c>
      <c r="BN474" s="7">
        <f>IFERROR((_xlfn.DAYS(Tabla1[[#This Row],[FECHA INGRESO]],Tabla1[[#This Row],[FECHA RETIRO]]))/30,"")</f>
        <v>-12.666666666666666</v>
      </c>
    </row>
    <row r="475" spans="1:66" ht="15" customHeight="1" x14ac:dyDescent="0.35">
      <c r="A475" s="31">
        <v>1018421407</v>
      </c>
      <c r="B475" s="22" t="s">
        <v>3287</v>
      </c>
      <c r="C475" s="23">
        <v>42513</v>
      </c>
      <c r="D475" s="23" t="s">
        <v>188</v>
      </c>
      <c r="E475" s="23" t="s">
        <v>111</v>
      </c>
      <c r="F475" s="23" t="s">
        <v>70</v>
      </c>
      <c r="G475" s="24"/>
      <c r="H475" s="24">
        <v>24063020234</v>
      </c>
      <c r="I475" s="24" t="s">
        <v>95</v>
      </c>
      <c r="J475" s="24">
        <f>DATEDIF(Tabla1[[#This Row],[FECHA DE NACIMIENTO]],Tabla1[[#This Row],[FECHA ACTUAL]],"Y")</f>
        <v>35</v>
      </c>
      <c r="K475" s="24" t="s">
        <v>73</v>
      </c>
      <c r="L475" s="24" t="s">
        <v>112</v>
      </c>
      <c r="M475" s="24" t="s">
        <v>77</v>
      </c>
      <c r="N475" s="24" t="s">
        <v>77</v>
      </c>
      <c r="O475" s="24">
        <v>3</v>
      </c>
      <c r="P475" s="24" t="s">
        <v>101</v>
      </c>
      <c r="Q475" s="23">
        <v>32197</v>
      </c>
      <c r="R475" s="24" t="s">
        <v>76</v>
      </c>
      <c r="S475" s="25">
        <v>45119</v>
      </c>
      <c r="T475" s="24">
        <v>5647594</v>
      </c>
      <c r="U475" s="24">
        <v>3134380084</v>
      </c>
      <c r="V475" s="24" t="s">
        <v>3288</v>
      </c>
      <c r="W475" s="24" t="s">
        <v>3289</v>
      </c>
      <c r="X475" s="24" t="s">
        <v>3290</v>
      </c>
      <c r="Y475" s="24" t="s">
        <v>3291</v>
      </c>
      <c r="Z475" s="24" t="s">
        <v>285</v>
      </c>
      <c r="AA475" s="24">
        <v>3124925270</v>
      </c>
      <c r="AB475" s="24" t="s">
        <v>77</v>
      </c>
      <c r="AC475" s="24" t="s">
        <v>77</v>
      </c>
      <c r="AD475" s="24" t="s">
        <v>77</v>
      </c>
      <c r="AE475" s="26" t="s">
        <v>102</v>
      </c>
      <c r="AF475" s="26"/>
      <c r="AG475" s="26" t="s">
        <v>3292</v>
      </c>
      <c r="AH475" s="27" t="s">
        <v>184</v>
      </c>
      <c r="AI475" s="27" t="s">
        <v>185</v>
      </c>
      <c r="AJ475" s="27" t="s">
        <v>185</v>
      </c>
      <c r="AK475" s="24" t="s">
        <v>121</v>
      </c>
      <c r="AL475" s="24"/>
      <c r="AM475" s="23">
        <v>42513</v>
      </c>
      <c r="AN475" s="28">
        <v>776250</v>
      </c>
      <c r="AO475" s="28"/>
      <c r="AP475" s="24"/>
      <c r="AQ475" s="24"/>
      <c r="AR475" s="24"/>
      <c r="AS475" s="24"/>
      <c r="AT475" s="24" t="e">
        <v>#N/A</v>
      </c>
      <c r="AU475" s="24" t="e">
        <v>#N/A</v>
      </c>
      <c r="AV475" s="24" t="e">
        <v>#N/A</v>
      </c>
      <c r="AW475" s="24"/>
      <c r="AX475" s="24"/>
      <c r="AY475" s="24"/>
      <c r="AZ475" s="24"/>
      <c r="BA475" s="24"/>
      <c r="BB475" s="24"/>
      <c r="BC475" s="24"/>
      <c r="BD475" s="24">
        <v>0</v>
      </c>
      <c r="BE475" s="24">
        <v>0</v>
      </c>
      <c r="BF475" s="23"/>
      <c r="BG475" s="23"/>
      <c r="BH475" s="23">
        <v>42669</v>
      </c>
      <c r="BI475" s="26" t="s">
        <v>127</v>
      </c>
      <c r="BJ475" s="26" t="s">
        <v>329</v>
      </c>
      <c r="BK475" s="29">
        <v>0</v>
      </c>
      <c r="BL475" s="24" t="s">
        <v>129</v>
      </c>
      <c r="BM475" s="22" t="str">
        <f ca="1">+IF(Tabla1[[#This Row],[FECHA INGRESO]]&gt;=44986,IF((TODAY()-Tabla1[[#This Row],[FECHA INGRESO]])&gt;=50,"ALERTA","TODAVÍA FALTA"),"N/A")</f>
        <v>N/A</v>
      </c>
      <c r="BN475" s="7">
        <f>IFERROR((_xlfn.DAYS(Tabla1[[#This Row],[FECHA INGRESO]],Tabla1[[#This Row],[FECHA RETIRO]]))/30,"")</f>
        <v>-5.2</v>
      </c>
    </row>
    <row r="476" spans="1:66" ht="15" customHeight="1" x14ac:dyDescent="0.35">
      <c r="A476" s="31">
        <v>52791355</v>
      </c>
      <c r="B476" s="22" t="s">
        <v>3293</v>
      </c>
      <c r="C476" s="23">
        <v>42513</v>
      </c>
      <c r="D476" s="23" t="s">
        <v>93</v>
      </c>
      <c r="E476" s="24" t="s">
        <v>69</v>
      </c>
      <c r="F476" s="23" t="s">
        <v>70</v>
      </c>
      <c r="G476" s="24"/>
      <c r="H476" s="24">
        <v>24062986324</v>
      </c>
      <c r="I476" s="24" t="s">
        <v>95</v>
      </c>
      <c r="J476" s="24">
        <f>DATEDIF(Tabla1[[#This Row],[FECHA DE NACIMIENTO]],Tabla1[[#This Row],[FECHA ACTUAL]],"Y")</f>
        <v>42</v>
      </c>
      <c r="K476" s="24" t="s">
        <v>73</v>
      </c>
      <c r="L476" s="24" t="s">
        <v>112</v>
      </c>
      <c r="M476" s="24" t="s">
        <v>77</v>
      </c>
      <c r="N476" s="24" t="s">
        <v>77</v>
      </c>
      <c r="O476" s="24">
        <v>3</v>
      </c>
      <c r="P476" s="24" t="s">
        <v>101</v>
      </c>
      <c r="Q476" s="23">
        <v>29578</v>
      </c>
      <c r="R476" s="24" t="s">
        <v>76</v>
      </c>
      <c r="S476" s="25">
        <v>45119</v>
      </c>
      <c r="T476" s="24">
        <v>7032076</v>
      </c>
      <c r="U476" s="24">
        <v>3107913761</v>
      </c>
      <c r="V476" s="24" t="s">
        <v>3294</v>
      </c>
      <c r="W476" s="24" t="s">
        <v>3295</v>
      </c>
      <c r="X476" s="24" t="s">
        <v>3296</v>
      </c>
      <c r="Y476" s="24" t="s">
        <v>3297</v>
      </c>
      <c r="Z476" s="24" t="s">
        <v>117</v>
      </c>
      <c r="AA476" s="24">
        <v>3115485506</v>
      </c>
      <c r="AB476" s="24" t="s">
        <v>77</v>
      </c>
      <c r="AC476" s="24" t="s">
        <v>77</v>
      </c>
      <c r="AD476" s="24" t="s">
        <v>77</v>
      </c>
      <c r="AE476" s="26" t="s">
        <v>84</v>
      </c>
      <c r="AF476" s="26" t="s">
        <v>103</v>
      </c>
      <c r="AG476" s="26"/>
      <c r="AH476" s="27" t="s">
        <v>347</v>
      </c>
      <c r="AI476" s="27" t="s">
        <v>138</v>
      </c>
      <c r="AJ476" s="27" t="s">
        <v>138</v>
      </c>
      <c r="AK476" s="24" t="s">
        <v>89</v>
      </c>
      <c r="AL476" s="24"/>
      <c r="AM476" s="23">
        <v>42513</v>
      </c>
      <c r="AN476" s="28">
        <v>1164375</v>
      </c>
      <c r="AO476" s="28"/>
      <c r="AP476" s="24"/>
      <c r="AQ476" s="24"/>
      <c r="AR476" s="24"/>
      <c r="AS476" s="24"/>
      <c r="AT476" s="24" t="e">
        <v>#N/A</v>
      </c>
      <c r="AU476" s="24" t="e">
        <v>#N/A</v>
      </c>
      <c r="AV476" s="24" t="e">
        <v>#N/A</v>
      </c>
      <c r="AW476" s="24"/>
      <c r="AX476" s="24"/>
      <c r="AY476" s="24"/>
      <c r="AZ476" s="24"/>
      <c r="BA476" s="24"/>
      <c r="BB476" s="24"/>
      <c r="BC476" s="24"/>
      <c r="BD476" s="24">
        <v>0</v>
      </c>
      <c r="BE476" s="24">
        <v>0</v>
      </c>
      <c r="BF476" s="23"/>
      <c r="BG476" s="23"/>
      <c r="BH476" s="23">
        <v>42548</v>
      </c>
      <c r="BI476" s="26"/>
      <c r="BJ476" s="26"/>
      <c r="BK476" s="29">
        <v>0</v>
      </c>
      <c r="BL476" s="24" t="s">
        <v>129</v>
      </c>
      <c r="BM476" s="22" t="str">
        <f ca="1">+IF(Tabla1[[#This Row],[FECHA INGRESO]]&gt;=44986,IF((TODAY()-Tabla1[[#This Row],[FECHA INGRESO]])&gt;=50,"ALERTA","TODAVÍA FALTA"),"N/A")</f>
        <v>N/A</v>
      </c>
      <c r="BN476" s="7">
        <f>IFERROR((_xlfn.DAYS(Tabla1[[#This Row],[FECHA INGRESO]],Tabla1[[#This Row],[FECHA RETIRO]]))/30,"")</f>
        <v>-1.1666666666666667</v>
      </c>
    </row>
    <row r="477" spans="1:66" ht="15" customHeight="1" x14ac:dyDescent="0.35">
      <c r="A477" s="31">
        <v>53084136</v>
      </c>
      <c r="B477" s="22" t="s">
        <v>3298</v>
      </c>
      <c r="C477" s="23">
        <v>42513</v>
      </c>
      <c r="D477" s="23" t="s">
        <v>266</v>
      </c>
      <c r="E477" s="23" t="s">
        <v>111</v>
      </c>
      <c r="F477" s="23" t="s">
        <v>70</v>
      </c>
      <c r="G477" s="24" t="s">
        <v>3299</v>
      </c>
      <c r="H477" s="24">
        <v>24062907390</v>
      </c>
      <c r="I477" s="24" t="s">
        <v>95</v>
      </c>
      <c r="J477" s="24">
        <f>DATEDIF(Tabla1[[#This Row],[FECHA DE NACIMIENTO]],Tabla1[[#This Row],[FECHA ACTUAL]],"Y")</f>
        <v>37</v>
      </c>
      <c r="K477" s="24" t="s">
        <v>96</v>
      </c>
      <c r="L477" s="24" t="s">
        <v>74</v>
      </c>
      <c r="M477" s="24">
        <v>2</v>
      </c>
      <c r="N477" s="24">
        <v>2</v>
      </c>
      <c r="O477" s="24">
        <v>3</v>
      </c>
      <c r="P477" s="24" t="s">
        <v>101</v>
      </c>
      <c r="Q477" s="23">
        <v>31329</v>
      </c>
      <c r="R477" s="24" t="s">
        <v>76</v>
      </c>
      <c r="S477" s="25">
        <v>45119</v>
      </c>
      <c r="T477" s="24" t="s">
        <v>77</v>
      </c>
      <c r="U477" s="24">
        <v>3006795576</v>
      </c>
      <c r="V477" s="24" t="s">
        <v>3300</v>
      </c>
      <c r="W477" s="24" t="s">
        <v>3301</v>
      </c>
      <c r="X477" s="24" t="s">
        <v>736</v>
      </c>
      <c r="Y477" s="24" t="s">
        <v>3302</v>
      </c>
      <c r="Z477" s="24" t="s">
        <v>82</v>
      </c>
      <c r="AA477" s="24">
        <v>3102871368</v>
      </c>
      <c r="AB477" s="24" t="s">
        <v>77</v>
      </c>
      <c r="AC477" s="24" t="s">
        <v>77</v>
      </c>
      <c r="AD477" s="24" t="s">
        <v>77</v>
      </c>
      <c r="AE477" s="26" t="s">
        <v>102</v>
      </c>
      <c r="AF477" s="26"/>
      <c r="AG477" s="26" t="s">
        <v>3303</v>
      </c>
      <c r="AH477" s="27" t="s">
        <v>2157</v>
      </c>
      <c r="AI477" s="27" t="s">
        <v>138</v>
      </c>
      <c r="AJ477" s="27" t="s">
        <v>138</v>
      </c>
      <c r="AK477" s="24" t="s">
        <v>89</v>
      </c>
      <c r="AL477" s="24" t="s">
        <v>90</v>
      </c>
      <c r="AM477" s="23">
        <v>42513</v>
      </c>
      <c r="AN477" s="28">
        <v>1242000</v>
      </c>
      <c r="AO477" s="28"/>
      <c r="AP477" s="24"/>
      <c r="AQ477" s="24" t="s">
        <v>139</v>
      </c>
      <c r="AR477" s="24" t="s">
        <v>489</v>
      </c>
      <c r="AS477" s="24">
        <v>4.46</v>
      </c>
      <c r="AT477" s="24" t="e">
        <v>#N/A</v>
      </c>
      <c r="AU477" s="24" t="e">
        <v>#N/A</v>
      </c>
      <c r="AV477" s="24" t="e">
        <v>#N/A</v>
      </c>
      <c r="AW477" s="24"/>
      <c r="AX477" s="24"/>
      <c r="AY477" s="24" t="s">
        <v>3304</v>
      </c>
      <c r="AZ477" s="24"/>
      <c r="BA477" s="24"/>
      <c r="BB477" s="24"/>
      <c r="BC477" s="24"/>
      <c r="BD477" s="24">
        <v>1</v>
      </c>
      <c r="BE477" s="24">
        <v>0</v>
      </c>
      <c r="BF477" s="23">
        <v>43096</v>
      </c>
      <c r="BG477" s="23">
        <v>43113</v>
      </c>
      <c r="BH477" s="23">
        <v>43131</v>
      </c>
      <c r="BI477" s="26" t="s">
        <v>143</v>
      </c>
      <c r="BJ477" s="26" t="s">
        <v>199</v>
      </c>
      <c r="BK477" s="29">
        <v>418333</v>
      </c>
      <c r="BL477" s="24" t="s">
        <v>129</v>
      </c>
      <c r="BM477" s="22" t="str">
        <f ca="1">+IF(Tabla1[[#This Row],[FECHA INGRESO]]&gt;=44986,IF((TODAY()-Tabla1[[#This Row],[FECHA INGRESO]])&gt;=50,"ALERTA","TODAVÍA FALTA"),"N/A")</f>
        <v>N/A</v>
      </c>
      <c r="BN477" s="7">
        <f>IFERROR((_xlfn.DAYS(Tabla1[[#This Row],[FECHA INGRESO]],Tabla1[[#This Row],[FECHA RETIRO]]))/30,"")</f>
        <v>-20.6</v>
      </c>
    </row>
    <row r="478" spans="1:66" x14ac:dyDescent="0.35">
      <c r="A478" s="31">
        <v>1026287147</v>
      </c>
      <c r="B478" s="22" t="s">
        <v>3305</v>
      </c>
      <c r="C478" s="23">
        <v>42514</v>
      </c>
      <c r="D478" s="23" t="s">
        <v>93</v>
      </c>
      <c r="E478" s="23" t="s">
        <v>111</v>
      </c>
      <c r="F478" s="23" t="s">
        <v>70</v>
      </c>
      <c r="G478" s="24"/>
      <c r="H478" s="24">
        <v>24062917171</v>
      </c>
      <c r="I478" s="24" t="s">
        <v>95</v>
      </c>
      <c r="J478" s="24">
        <f>DATEDIF(Tabla1[[#This Row],[FECHA DE NACIMIENTO]],Tabla1[[#This Row],[FECHA ACTUAL]],"Y")</f>
        <v>29</v>
      </c>
      <c r="K478" s="24" t="s">
        <v>73</v>
      </c>
      <c r="L478" s="24" t="s">
        <v>112</v>
      </c>
      <c r="M478" s="24" t="s">
        <v>77</v>
      </c>
      <c r="N478" s="24" t="s">
        <v>77</v>
      </c>
      <c r="O478" s="24">
        <v>3</v>
      </c>
      <c r="P478" s="24" t="s">
        <v>101</v>
      </c>
      <c r="Q478" s="23">
        <v>34249</v>
      </c>
      <c r="R478" s="24" t="s">
        <v>76</v>
      </c>
      <c r="S478" s="25">
        <v>45119</v>
      </c>
      <c r="T478" s="24">
        <v>8400791</v>
      </c>
      <c r="U478" s="24">
        <v>3012974136</v>
      </c>
      <c r="V478" s="24" t="s">
        <v>3306</v>
      </c>
      <c r="W478" s="24" t="s">
        <v>3307</v>
      </c>
      <c r="X478" s="24" t="s">
        <v>736</v>
      </c>
      <c r="Y478" s="24" t="s">
        <v>3308</v>
      </c>
      <c r="Z478" s="24" t="s">
        <v>117</v>
      </c>
      <c r="AA478" s="24" t="s">
        <v>3309</v>
      </c>
      <c r="AB478" s="24" t="s">
        <v>77</v>
      </c>
      <c r="AC478" s="24" t="s">
        <v>77</v>
      </c>
      <c r="AD478" s="24" t="s">
        <v>77</v>
      </c>
      <c r="AE478" s="26" t="s">
        <v>151</v>
      </c>
      <c r="AF478" s="26"/>
      <c r="AG478" s="26"/>
      <c r="AH478" s="27" t="s">
        <v>184</v>
      </c>
      <c r="AI478" s="27" t="s">
        <v>185</v>
      </c>
      <c r="AJ478" s="27" t="s">
        <v>185</v>
      </c>
      <c r="AK478" s="24" t="s">
        <v>121</v>
      </c>
      <c r="AL478" s="24"/>
      <c r="AM478" s="23">
        <v>42514</v>
      </c>
      <c r="AN478" s="28">
        <v>776250</v>
      </c>
      <c r="AO478" s="28"/>
      <c r="AP478" s="24"/>
      <c r="AQ478" s="24"/>
      <c r="AR478" s="24"/>
      <c r="AS478" s="24"/>
      <c r="AT478" s="24" t="e">
        <v>#N/A</v>
      </c>
      <c r="AU478" s="24" t="e">
        <v>#N/A</v>
      </c>
      <c r="AV478" s="24">
        <v>90</v>
      </c>
      <c r="AW478" s="24"/>
      <c r="AX478" s="24"/>
      <c r="AY478" s="24"/>
      <c r="AZ478" s="24"/>
      <c r="BA478" s="24"/>
      <c r="BB478" s="24"/>
      <c r="BC478" s="24"/>
      <c r="BD478" s="24">
        <v>0</v>
      </c>
      <c r="BE478" s="24">
        <v>0</v>
      </c>
      <c r="BF478" s="23"/>
      <c r="BG478" s="23"/>
      <c r="BH478" s="23">
        <v>42553</v>
      </c>
      <c r="BI478" s="26"/>
      <c r="BJ478" s="26"/>
      <c r="BK478" s="29">
        <v>0</v>
      </c>
      <c r="BL478" s="24" t="s">
        <v>129</v>
      </c>
      <c r="BM478" s="22" t="str">
        <f ca="1">+IF(Tabla1[[#This Row],[FECHA INGRESO]]&gt;=44986,IF((TODAY()-Tabla1[[#This Row],[FECHA INGRESO]])&gt;=50,"ALERTA","TODAVÍA FALTA"),"N/A")</f>
        <v>N/A</v>
      </c>
      <c r="BN478" s="7">
        <f>IFERROR((_xlfn.DAYS(Tabla1[[#This Row],[FECHA INGRESO]],Tabla1[[#This Row],[FECHA RETIRO]]))/30,"")</f>
        <v>-1.3</v>
      </c>
    </row>
    <row r="479" spans="1:66" ht="15" customHeight="1" x14ac:dyDescent="0.35">
      <c r="A479" s="21">
        <v>43715931</v>
      </c>
      <c r="B479" s="22" t="s">
        <v>3310</v>
      </c>
      <c r="C479" s="23">
        <v>42514</v>
      </c>
      <c r="D479" s="23" t="s">
        <v>582</v>
      </c>
      <c r="E479" s="24" t="s">
        <v>94</v>
      </c>
      <c r="F479" s="23" t="s">
        <v>70</v>
      </c>
      <c r="G479" s="24"/>
      <c r="H479" s="24">
        <v>24062983349</v>
      </c>
      <c r="I479" s="24" t="s">
        <v>95</v>
      </c>
      <c r="J479" s="24">
        <f>DATEDIF(Tabla1[[#This Row],[FECHA DE NACIMIENTO]],Tabla1[[#This Row],[FECHA ACTUAL]],"Y")</f>
        <v>52</v>
      </c>
      <c r="K479" s="24" t="s">
        <v>73</v>
      </c>
      <c r="L479" s="24" t="s">
        <v>112</v>
      </c>
      <c r="M479" s="24">
        <v>4</v>
      </c>
      <c r="N479" s="24">
        <v>4</v>
      </c>
      <c r="O479" s="24">
        <v>2</v>
      </c>
      <c r="P479" s="24" t="s">
        <v>101</v>
      </c>
      <c r="Q479" s="23">
        <v>26109</v>
      </c>
      <c r="R479" s="24" t="s">
        <v>3311</v>
      </c>
      <c r="S479" s="25">
        <v>45119</v>
      </c>
      <c r="T479" s="24">
        <v>2524659</v>
      </c>
      <c r="U479" s="24">
        <v>3105079294</v>
      </c>
      <c r="V479" s="33" t="s">
        <v>3312</v>
      </c>
      <c r="W479" s="24" t="s">
        <v>3313</v>
      </c>
      <c r="X479" s="24" t="s">
        <v>1774</v>
      </c>
      <c r="Y479" s="24"/>
      <c r="Z479" s="24"/>
      <c r="AA479" s="24">
        <v>0</v>
      </c>
      <c r="AB479" s="24" t="s">
        <v>83</v>
      </c>
      <c r="AC479" s="24" t="s">
        <v>83</v>
      </c>
      <c r="AD479" s="24" t="e">
        <v>#REF!</v>
      </c>
      <c r="AE479" s="26" t="s">
        <v>136</v>
      </c>
      <c r="AF479" s="26"/>
      <c r="AG479" s="26">
        <v>0</v>
      </c>
      <c r="AH479" s="27" t="s">
        <v>137</v>
      </c>
      <c r="AI479" s="27" t="s">
        <v>3314</v>
      </c>
      <c r="AJ479" s="27" t="s">
        <v>3314</v>
      </c>
      <c r="AK479" s="24" t="s">
        <v>89</v>
      </c>
      <c r="AL479" s="24" t="s">
        <v>90</v>
      </c>
      <c r="AM479" s="23">
        <v>42514</v>
      </c>
      <c r="AN479" s="28">
        <v>1160000</v>
      </c>
      <c r="AO479" s="28">
        <v>140606</v>
      </c>
      <c r="AP479" s="24">
        <v>0</v>
      </c>
      <c r="AQ479" s="24">
        <v>0</v>
      </c>
      <c r="AR479" s="24" t="s">
        <v>139</v>
      </c>
      <c r="AS479" s="24">
        <v>0</v>
      </c>
      <c r="AT479" s="24">
        <v>0</v>
      </c>
      <c r="AU479" s="24">
        <v>0</v>
      </c>
      <c r="AV479" s="24">
        <v>90</v>
      </c>
      <c r="AW479" s="24">
        <v>89</v>
      </c>
      <c r="AX479" s="24">
        <v>0</v>
      </c>
      <c r="AY479" s="24">
        <v>0</v>
      </c>
      <c r="AZ479" s="24">
        <v>0</v>
      </c>
      <c r="BA479" s="24">
        <v>0</v>
      </c>
      <c r="BB479" s="24">
        <v>0</v>
      </c>
      <c r="BC479" s="24">
        <v>0</v>
      </c>
      <c r="BD479" s="24">
        <v>2</v>
      </c>
      <c r="BE479" s="24">
        <v>0</v>
      </c>
      <c r="BF479" s="23" t="s">
        <v>3315</v>
      </c>
      <c r="BG479" s="23" t="s">
        <v>3316</v>
      </c>
      <c r="BH479" s="23" t="s">
        <v>75</v>
      </c>
      <c r="BI479" s="26">
        <v>0</v>
      </c>
      <c r="BJ479" s="26">
        <v>0</v>
      </c>
      <c r="BK479" s="29">
        <v>0</v>
      </c>
      <c r="BL479" s="24" t="s">
        <v>91</v>
      </c>
      <c r="BM479" s="22" t="str">
        <f ca="1">+IF(Tabla1[[#This Row],[FECHA INGRESO]]&gt;=44986,IF((TODAY()-Tabla1[[#This Row],[FECHA INGRESO]])&gt;=50,"ALERTA","TODAVÍA FALTA"),"N/A")</f>
        <v>N/A</v>
      </c>
      <c r="BN479" s="7" t="str">
        <f>IFERROR((_xlfn.DAYS(Tabla1[[#This Row],[FECHA INGRESO]],Tabla1[[#This Row],[FECHA RETIRO]]))/30,"")</f>
        <v/>
      </c>
    </row>
    <row r="480" spans="1:66" x14ac:dyDescent="0.35">
      <c r="A480" s="31">
        <v>1095799986</v>
      </c>
      <c r="B480" s="22" t="s">
        <v>3317</v>
      </c>
      <c r="C480" s="23">
        <v>42515</v>
      </c>
      <c r="D480" s="23" t="s">
        <v>870</v>
      </c>
      <c r="E480" s="23" t="s">
        <v>110</v>
      </c>
      <c r="F480" s="23" t="s">
        <v>70</v>
      </c>
      <c r="G480" s="24"/>
      <c r="H480" s="24">
        <v>24063088052</v>
      </c>
      <c r="I480" s="24" t="s">
        <v>72</v>
      </c>
      <c r="J480" s="24">
        <f>DATEDIF(Tabla1[[#This Row],[FECHA DE NACIMIENTO]],Tabla1[[#This Row],[FECHA ACTUAL]],"Y")</f>
        <v>34</v>
      </c>
      <c r="K480" s="24" t="s">
        <v>96</v>
      </c>
      <c r="L480" s="24" t="s">
        <v>112</v>
      </c>
      <c r="M480" s="24" t="s">
        <v>77</v>
      </c>
      <c r="N480" s="24" t="s">
        <v>77</v>
      </c>
      <c r="O480" s="24">
        <v>3</v>
      </c>
      <c r="P480" s="24" t="s">
        <v>75</v>
      </c>
      <c r="Q480" s="23">
        <v>32630</v>
      </c>
      <c r="R480" s="24" t="s">
        <v>1918</v>
      </c>
      <c r="S480" s="25">
        <v>45119</v>
      </c>
      <c r="T480" s="24" t="s">
        <v>77</v>
      </c>
      <c r="U480" s="24">
        <v>3164440747</v>
      </c>
      <c r="V480" s="24" t="s">
        <v>3318</v>
      </c>
      <c r="W480" s="24" t="s">
        <v>3319</v>
      </c>
      <c r="X480" s="24" t="s">
        <v>3320</v>
      </c>
      <c r="Y480" s="24" t="s">
        <v>3321</v>
      </c>
      <c r="Z480" s="24" t="s">
        <v>82</v>
      </c>
      <c r="AA480" s="24"/>
      <c r="AB480" s="24" t="s">
        <v>77</v>
      </c>
      <c r="AC480" s="24" t="s">
        <v>77</v>
      </c>
      <c r="AD480" s="24" t="s">
        <v>77</v>
      </c>
      <c r="AE480" s="26" t="s">
        <v>183</v>
      </c>
      <c r="AF480" s="26" t="s">
        <v>3322</v>
      </c>
      <c r="AG480" s="26"/>
      <c r="AH480" s="27" t="s">
        <v>184</v>
      </c>
      <c r="AI480" s="27" t="s">
        <v>3323</v>
      </c>
      <c r="AJ480" s="27" t="s">
        <v>530</v>
      </c>
      <c r="AK480" s="24" t="s">
        <v>121</v>
      </c>
      <c r="AL480" s="24"/>
      <c r="AM480" s="23">
        <v>42515</v>
      </c>
      <c r="AN480" s="28">
        <v>724500</v>
      </c>
      <c r="AO480" s="28"/>
      <c r="AP480" s="24"/>
      <c r="AQ480" s="24"/>
      <c r="AR480" s="24"/>
      <c r="AS480" s="24"/>
      <c r="AT480" s="24" t="e">
        <v>#N/A</v>
      </c>
      <c r="AU480" s="24" t="e">
        <v>#N/A</v>
      </c>
      <c r="AV480" s="24">
        <v>93</v>
      </c>
      <c r="AW480" s="24"/>
      <c r="AX480" s="24"/>
      <c r="AY480" s="24"/>
      <c r="AZ480" s="24"/>
      <c r="BA480" s="24"/>
      <c r="BB480" s="24"/>
      <c r="BC480" s="24"/>
      <c r="BD480" s="24">
        <v>0</v>
      </c>
      <c r="BE480" s="24">
        <v>0</v>
      </c>
      <c r="BF480" s="23"/>
      <c r="BG480" s="23"/>
      <c r="BH480" s="23">
        <v>42632</v>
      </c>
      <c r="BI480" s="26" t="s">
        <v>127</v>
      </c>
      <c r="BJ480" s="26" t="s">
        <v>232</v>
      </c>
      <c r="BK480" s="29">
        <v>0</v>
      </c>
      <c r="BL480" s="24" t="s">
        <v>129</v>
      </c>
      <c r="BM480" s="22" t="str">
        <f ca="1">+IF(Tabla1[[#This Row],[FECHA INGRESO]]&gt;=44986,IF((TODAY()-Tabla1[[#This Row],[FECHA INGRESO]])&gt;=50,"ALERTA","TODAVÍA FALTA"),"N/A")</f>
        <v>N/A</v>
      </c>
      <c r="BN480" s="7">
        <f>IFERROR((_xlfn.DAYS(Tabla1[[#This Row],[FECHA INGRESO]],Tabla1[[#This Row],[FECHA RETIRO]]))/30,"")</f>
        <v>-3.9</v>
      </c>
    </row>
    <row r="481" spans="1:66" ht="15" customHeight="1" x14ac:dyDescent="0.35">
      <c r="A481" s="31">
        <v>1121830561</v>
      </c>
      <c r="B481" s="22" t="s">
        <v>3324</v>
      </c>
      <c r="C481" s="23">
        <v>42515</v>
      </c>
      <c r="D481" s="23" t="s">
        <v>168</v>
      </c>
      <c r="E481" s="24" t="s">
        <v>69</v>
      </c>
      <c r="F481" s="23" t="s">
        <v>70</v>
      </c>
      <c r="G481" s="24"/>
      <c r="H481" s="24">
        <v>24063087989</v>
      </c>
      <c r="I481" s="24" t="s">
        <v>72</v>
      </c>
      <c r="J481" s="24">
        <f>DATEDIF(Tabla1[[#This Row],[FECHA DE NACIMIENTO]],Tabla1[[#This Row],[FECHA ACTUAL]],"Y")</f>
        <v>36</v>
      </c>
      <c r="K481" s="24" t="s">
        <v>96</v>
      </c>
      <c r="L481" s="24" t="s">
        <v>112</v>
      </c>
      <c r="M481" s="24" t="s">
        <v>77</v>
      </c>
      <c r="N481" s="24" t="s">
        <v>77</v>
      </c>
      <c r="O481" s="24">
        <v>3</v>
      </c>
      <c r="P481" s="24" t="s">
        <v>75</v>
      </c>
      <c r="Q481" s="23">
        <v>31881</v>
      </c>
      <c r="R481" s="24" t="s">
        <v>3325</v>
      </c>
      <c r="S481" s="25">
        <v>45119</v>
      </c>
      <c r="T481" s="24" t="s">
        <v>77</v>
      </c>
      <c r="U481" s="24">
        <v>3204935344</v>
      </c>
      <c r="V481" s="24" t="s">
        <v>3326</v>
      </c>
      <c r="W481" s="24" t="s">
        <v>3327</v>
      </c>
      <c r="X481" s="24" t="s">
        <v>3328</v>
      </c>
      <c r="Y481" s="24" t="s">
        <v>3329</v>
      </c>
      <c r="Z481" s="24" t="s">
        <v>117</v>
      </c>
      <c r="AA481" s="24">
        <v>3125463637</v>
      </c>
      <c r="AB481" s="24" t="s">
        <v>77</v>
      </c>
      <c r="AC481" s="24" t="s">
        <v>77</v>
      </c>
      <c r="AD481" s="24" t="s">
        <v>77</v>
      </c>
      <c r="AE481" s="26" t="s">
        <v>102</v>
      </c>
      <c r="AF481" s="26"/>
      <c r="AG481" s="26" t="s">
        <v>3330</v>
      </c>
      <c r="AH481" s="27" t="s">
        <v>324</v>
      </c>
      <c r="AI481" s="27" t="s">
        <v>3325</v>
      </c>
      <c r="AJ481" s="27" t="s">
        <v>3325</v>
      </c>
      <c r="AK481" s="24" t="s">
        <v>121</v>
      </c>
      <c r="AL481" s="24" t="s">
        <v>90</v>
      </c>
      <c r="AM481" s="23">
        <v>42515</v>
      </c>
      <c r="AN481" s="28">
        <v>776250</v>
      </c>
      <c r="AO481" s="28"/>
      <c r="AP481" s="24"/>
      <c r="AQ481" s="24"/>
      <c r="AR481" s="24" t="s">
        <v>996</v>
      </c>
      <c r="AS481" s="24"/>
      <c r="AT481" s="24" t="e">
        <v>#N/A</v>
      </c>
      <c r="AU481" s="24" t="e">
        <v>#N/A</v>
      </c>
      <c r="AV481" s="24" t="e">
        <v>#N/A</v>
      </c>
      <c r="AW481" s="24"/>
      <c r="AX481" s="24"/>
      <c r="AY481" s="24"/>
      <c r="AZ481" s="24"/>
      <c r="BA481" s="24"/>
      <c r="BB481" s="24"/>
      <c r="BC481" s="24"/>
      <c r="BD481" s="24">
        <v>0</v>
      </c>
      <c r="BE481" s="24">
        <v>0</v>
      </c>
      <c r="BF481" s="23"/>
      <c r="BG481" s="23"/>
      <c r="BH481" s="23">
        <v>42978</v>
      </c>
      <c r="BI481" s="26" t="s">
        <v>127</v>
      </c>
      <c r="BJ481" s="26" t="s">
        <v>273</v>
      </c>
      <c r="BK481" s="29">
        <v>0</v>
      </c>
      <c r="BL481" s="24" t="s">
        <v>129</v>
      </c>
      <c r="BM481" s="22" t="str">
        <f ca="1">+IF(Tabla1[[#This Row],[FECHA INGRESO]]&gt;=44986,IF((TODAY()-Tabla1[[#This Row],[FECHA INGRESO]])&gt;=50,"ALERTA","TODAVÍA FALTA"),"N/A")</f>
        <v>N/A</v>
      </c>
      <c r="BN481" s="7">
        <f>IFERROR((_xlfn.DAYS(Tabla1[[#This Row],[FECHA INGRESO]],Tabla1[[#This Row],[FECHA RETIRO]]))/30,"")</f>
        <v>-15.433333333333334</v>
      </c>
    </row>
    <row r="482" spans="1:66" ht="15" customHeight="1" x14ac:dyDescent="0.35">
      <c r="A482" s="21">
        <v>91498957</v>
      </c>
      <c r="B482" s="22" t="s">
        <v>3331</v>
      </c>
      <c r="C482" s="23">
        <v>42515</v>
      </c>
      <c r="D482" s="23" t="s">
        <v>266</v>
      </c>
      <c r="E482" s="24" t="s">
        <v>94</v>
      </c>
      <c r="F482" s="23" t="s">
        <v>70</v>
      </c>
      <c r="G482" s="24"/>
      <c r="H482" s="24">
        <v>24063087460</v>
      </c>
      <c r="I482" s="24" t="s">
        <v>72</v>
      </c>
      <c r="J482" s="24">
        <f>DATEDIF(Tabla1[[#This Row],[FECHA DE NACIMIENTO]],Tabla1[[#This Row],[FECHA ACTUAL]],"Y")</f>
        <v>45</v>
      </c>
      <c r="K482" s="24" t="s">
        <v>73</v>
      </c>
      <c r="L482" s="24" t="s">
        <v>234</v>
      </c>
      <c r="M482" s="24">
        <v>2</v>
      </c>
      <c r="N482" s="24">
        <v>2</v>
      </c>
      <c r="O482" s="24">
        <v>3</v>
      </c>
      <c r="P482" s="24" t="s">
        <v>75</v>
      </c>
      <c r="Q482" s="23">
        <v>28320</v>
      </c>
      <c r="R482" s="24" t="s">
        <v>3332</v>
      </c>
      <c r="S482" s="25">
        <v>45119</v>
      </c>
      <c r="T482" s="24">
        <v>6603941</v>
      </c>
      <c r="U482" s="24">
        <v>3162408239</v>
      </c>
      <c r="V482" s="24" t="s">
        <v>3333</v>
      </c>
      <c r="W482" s="24" t="s">
        <v>3334</v>
      </c>
      <c r="X482" s="24" t="s">
        <v>3335</v>
      </c>
      <c r="Y482" s="24" t="s">
        <v>3336</v>
      </c>
      <c r="Z482" s="24" t="s">
        <v>255</v>
      </c>
      <c r="AA482" s="24">
        <v>3008954110</v>
      </c>
      <c r="AB482" s="24" t="s">
        <v>101</v>
      </c>
      <c r="AC482" s="24" t="s">
        <v>83</v>
      </c>
      <c r="AD482" s="24" t="e">
        <v>#REF!</v>
      </c>
      <c r="AE482" s="26" t="s">
        <v>102</v>
      </c>
      <c r="AF482" s="26"/>
      <c r="AG482" s="26" t="s">
        <v>3337</v>
      </c>
      <c r="AH482" s="27" t="s">
        <v>213</v>
      </c>
      <c r="AI482" s="27" t="s">
        <v>3338</v>
      </c>
      <c r="AJ482" s="27" t="s">
        <v>224</v>
      </c>
      <c r="AK482" s="24" t="s">
        <v>121</v>
      </c>
      <c r="AL482" s="24" t="s">
        <v>90</v>
      </c>
      <c r="AM482" s="23">
        <v>42515</v>
      </c>
      <c r="AN482" s="28">
        <v>4445400</v>
      </c>
      <c r="AO482" s="28">
        <v>0</v>
      </c>
      <c r="AP482" s="24">
        <v>0</v>
      </c>
      <c r="AQ482" s="24">
        <v>0</v>
      </c>
      <c r="AR482" s="24" t="s">
        <v>1579</v>
      </c>
      <c r="AS482" s="24">
        <v>0</v>
      </c>
      <c r="AT482" s="24">
        <v>0</v>
      </c>
      <c r="AU482" s="24">
        <v>97</v>
      </c>
      <c r="AV482" s="24">
        <v>93</v>
      </c>
      <c r="AW482" s="24">
        <v>96</v>
      </c>
      <c r="AX482" s="24" t="s">
        <v>3339</v>
      </c>
      <c r="AY482" s="24">
        <v>0</v>
      </c>
      <c r="AZ482" s="24">
        <v>0</v>
      </c>
      <c r="BA482" s="24">
        <v>0</v>
      </c>
      <c r="BB482" s="24">
        <v>0</v>
      </c>
      <c r="BC482" s="24">
        <v>0</v>
      </c>
      <c r="BD482" s="24">
        <v>1</v>
      </c>
      <c r="BE482" s="24">
        <v>0</v>
      </c>
      <c r="BF482" s="23">
        <v>43102</v>
      </c>
      <c r="BG482" s="23">
        <v>43120</v>
      </c>
      <c r="BH482" s="23" t="s">
        <v>75</v>
      </c>
      <c r="BI482" s="26">
        <v>0</v>
      </c>
      <c r="BJ482" s="26">
        <v>0</v>
      </c>
      <c r="BK482" s="29">
        <v>0</v>
      </c>
      <c r="BL482" s="24" t="s">
        <v>91</v>
      </c>
      <c r="BM482" s="22" t="str">
        <f ca="1">+IF(Tabla1[[#This Row],[FECHA INGRESO]]&gt;=44986,IF((TODAY()-Tabla1[[#This Row],[FECHA INGRESO]])&gt;=50,"ALERTA","TODAVÍA FALTA"),"N/A")</f>
        <v>N/A</v>
      </c>
      <c r="BN482" s="7" t="str">
        <f>IFERROR((_xlfn.DAYS(Tabla1[[#This Row],[FECHA INGRESO]],Tabla1[[#This Row],[FECHA RETIRO]]))/30,"")</f>
        <v/>
      </c>
    </row>
    <row r="483" spans="1:66" ht="15" customHeight="1" x14ac:dyDescent="0.35">
      <c r="A483" s="31">
        <v>1019081193</v>
      </c>
      <c r="B483" s="22" t="s">
        <v>3340</v>
      </c>
      <c r="C483" s="23">
        <v>42522</v>
      </c>
      <c r="D483" s="23" t="s">
        <v>131</v>
      </c>
      <c r="E483" s="24" t="s">
        <v>94</v>
      </c>
      <c r="F483" s="23" t="s">
        <v>70</v>
      </c>
      <c r="G483" s="24"/>
      <c r="H483" s="24">
        <v>24063323452</v>
      </c>
      <c r="I483" s="24" t="s">
        <v>95</v>
      </c>
      <c r="J483" s="24">
        <f>DATEDIF(Tabla1[[#This Row],[FECHA DE NACIMIENTO]],Tabla1[[#This Row],[FECHA ACTUAL]],"Y")</f>
        <v>30</v>
      </c>
      <c r="K483" s="24" t="s">
        <v>73</v>
      </c>
      <c r="L483" s="24" t="s">
        <v>234</v>
      </c>
      <c r="M483" s="24" t="s">
        <v>77</v>
      </c>
      <c r="N483" s="24" t="s">
        <v>77</v>
      </c>
      <c r="O483" s="24">
        <v>2</v>
      </c>
      <c r="P483" s="24" t="s">
        <v>101</v>
      </c>
      <c r="Q483" s="23">
        <v>34064</v>
      </c>
      <c r="R483" s="24" t="s">
        <v>76</v>
      </c>
      <c r="S483" s="25">
        <v>45119</v>
      </c>
      <c r="T483" s="24">
        <v>5634387</v>
      </c>
      <c r="U483" s="24">
        <v>3045946286</v>
      </c>
      <c r="V483" s="24" t="s">
        <v>3341</v>
      </c>
      <c r="W483" s="24" t="s">
        <v>3342</v>
      </c>
      <c r="X483" s="24" t="s">
        <v>3343</v>
      </c>
      <c r="Y483" s="24" t="s">
        <v>3344</v>
      </c>
      <c r="Z483" s="24" t="s">
        <v>3345</v>
      </c>
      <c r="AA483" s="24">
        <v>3124920115</v>
      </c>
      <c r="AB483" s="24" t="s">
        <v>77</v>
      </c>
      <c r="AC483" s="24" t="s">
        <v>77</v>
      </c>
      <c r="AD483" s="24" t="s">
        <v>77</v>
      </c>
      <c r="AE483" s="26" t="s">
        <v>102</v>
      </c>
      <c r="AF483" s="26"/>
      <c r="AG483" s="26" t="s">
        <v>3346</v>
      </c>
      <c r="AH483" s="27" t="s">
        <v>184</v>
      </c>
      <c r="AI483" s="27" t="s">
        <v>279</v>
      </c>
      <c r="AJ483" s="27" t="s">
        <v>279</v>
      </c>
      <c r="AK483" s="24" t="s">
        <v>121</v>
      </c>
      <c r="AL483" s="24" t="s">
        <v>90</v>
      </c>
      <c r="AM483" s="23">
        <v>42522</v>
      </c>
      <c r="AN483" s="28">
        <v>776250</v>
      </c>
      <c r="AO483" s="28"/>
      <c r="AP483" s="24"/>
      <c r="AQ483" s="24"/>
      <c r="AR483" s="24" t="s">
        <v>1748</v>
      </c>
      <c r="AS483" s="24"/>
      <c r="AT483" s="24" t="e">
        <v>#N/A</v>
      </c>
      <c r="AU483" s="24" t="e">
        <v>#N/A</v>
      </c>
      <c r="AV483" s="24" t="e">
        <v>#N/A</v>
      </c>
      <c r="AW483" s="24"/>
      <c r="AX483" s="24"/>
      <c r="AY483" s="24" t="s">
        <v>3347</v>
      </c>
      <c r="AZ483" s="24"/>
      <c r="BA483" s="24"/>
      <c r="BB483" s="24"/>
      <c r="BC483" s="24"/>
      <c r="BD483" s="24">
        <v>0</v>
      </c>
      <c r="BE483" s="24">
        <v>0</v>
      </c>
      <c r="BF483" s="23"/>
      <c r="BG483" s="23"/>
      <c r="BH483" s="23">
        <v>42852</v>
      </c>
      <c r="BI483" s="26" t="s">
        <v>143</v>
      </c>
      <c r="BJ483" s="26" t="s">
        <v>199</v>
      </c>
      <c r="BK483" s="29">
        <v>0</v>
      </c>
      <c r="BL483" s="24" t="s">
        <v>129</v>
      </c>
      <c r="BM483" s="22" t="str">
        <f ca="1">+IF(Tabla1[[#This Row],[FECHA INGRESO]]&gt;=44986,IF((TODAY()-Tabla1[[#This Row],[FECHA INGRESO]])&gt;=50,"ALERTA","TODAVÍA FALTA"),"N/A")</f>
        <v>N/A</v>
      </c>
      <c r="BN483" s="7">
        <f>IFERROR((_xlfn.DAYS(Tabla1[[#This Row],[FECHA INGRESO]],Tabla1[[#This Row],[FECHA RETIRO]]))/30,"")</f>
        <v>-11</v>
      </c>
    </row>
    <row r="484" spans="1:66" ht="15" customHeight="1" x14ac:dyDescent="0.35">
      <c r="A484" s="31">
        <v>1022419867</v>
      </c>
      <c r="B484" s="22" t="s">
        <v>3348</v>
      </c>
      <c r="C484" s="23">
        <v>42522</v>
      </c>
      <c r="D484" s="23" t="s">
        <v>188</v>
      </c>
      <c r="E484" s="23" t="s">
        <v>111</v>
      </c>
      <c r="F484" s="23" t="s">
        <v>70</v>
      </c>
      <c r="G484" s="24"/>
      <c r="H484" s="24">
        <v>24063319073</v>
      </c>
      <c r="I484" s="24" t="s">
        <v>95</v>
      </c>
      <c r="J484" s="24">
        <f>DATEDIF(Tabla1[[#This Row],[FECHA DE NACIMIENTO]],Tabla1[[#This Row],[FECHA ACTUAL]],"Y")</f>
        <v>26</v>
      </c>
      <c r="K484" s="24" t="s">
        <v>96</v>
      </c>
      <c r="L484" s="24" t="s">
        <v>112</v>
      </c>
      <c r="M484" s="24" t="s">
        <v>77</v>
      </c>
      <c r="N484" s="24" t="s">
        <v>77</v>
      </c>
      <c r="O484" s="24">
        <v>2</v>
      </c>
      <c r="P484" s="24" t="s">
        <v>101</v>
      </c>
      <c r="Q484" s="23">
        <v>35335</v>
      </c>
      <c r="R484" s="24" t="s">
        <v>76</v>
      </c>
      <c r="S484" s="25">
        <v>45119</v>
      </c>
      <c r="T484" s="24" t="s">
        <v>77</v>
      </c>
      <c r="U484" s="24">
        <v>3114675227</v>
      </c>
      <c r="V484" s="24" t="s">
        <v>3349</v>
      </c>
      <c r="W484" s="24" t="s">
        <v>3350</v>
      </c>
      <c r="X484" s="24" t="s">
        <v>3351</v>
      </c>
      <c r="Y484" s="24" t="s">
        <v>3352</v>
      </c>
      <c r="Z484" s="24" t="s">
        <v>285</v>
      </c>
      <c r="AA484" s="24">
        <v>3223667401</v>
      </c>
      <c r="AB484" s="24" t="s">
        <v>77</v>
      </c>
      <c r="AC484" s="24" t="s">
        <v>77</v>
      </c>
      <c r="AD484" s="24" t="s">
        <v>77</v>
      </c>
      <c r="AE484" s="26" t="s">
        <v>102</v>
      </c>
      <c r="AF484" s="26"/>
      <c r="AG484" s="26" t="s">
        <v>3353</v>
      </c>
      <c r="AH484" s="27" t="s">
        <v>184</v>
      </c>
      <c r="AI484" s="27" t="s">
        <v>487</v>
      </c>
      <c r="AJ484" s="27" t="s">
        <v>487</v>
      </c>
      <c r="AK484" s="24" t="s">
        <v>121</v>
      </c>
      <c r="AL484" s="24" t="s">
        <v>90</v>
      </c>
      <c r="AM484" s="23">
        <v>42522</v>
      </c>
      <c r="AN484" s="28">
        <v>776250</v>
      </c>
      <c r="AO484" s="28"/>
      <c r="AP484" s="24"/>
      <c r="AQ484" s="24"/>
      <c r="AR484" s="24" t="s">
        <v>3354</v>
      </c>
      <c r="AS484" s="24"/>
      <c r="AT484" s="24" t="e">
        <v>#N/A</v>
      </c>
      <c r="AU484" s="24" t="e">
        <v>#N/A</v>
      </c>
      <c r="AV484" s="24" t="e">
        <v>#N/A</v>
      </c>
      <c r="AW484" s="24"/>
      <c r="AX484" s="24"/>
      <c r="AY484" s="24"/>
      <c r="AZ484" s="24"/>
      <c r="BA484" s="24"/>
      <c r="BB484" s="24"/>
      <c r="BC484" s="24"/>
      <c r="BD484" s="24">
        <v>0</v>
      </c>
      <c r="BE484" s="24">
        <v>0</v>
      </c>
      <c r="BF484" s="23"/>
      <c r="BG484" s="23"/>
      <c r="BH484" s="23">
        <v>42800</v>
      </c>
      <c r="BI484" s="26" t="s">
        <v>127</v>
      </c>
      <c r="BJ484" s="26" t="s">
        <v>232</v>
      </c>
      <c r="BK484" s="29">
        <v>0</v>
      </c>
      <c r="BL484" s="24" t="s">
        <v>129</v>
      </c>
      <c r="BM484" s="22" t="str">
        <f ca="1">+IF(Tabla1[[#This Row],[FECHA INGRESO]]&gt;=44986,IF((TODAY()-Tabla1[[#This Row],[FECHA INGRESO]])&gt;=50,"ALERTA","TODAVÍA FALTA"),"N/A")</f>
        <v>N/A</v>
      </c>
      <c r="BN484" s="7">
        <f>IFERROR((_xlfn.DAYS(Tabla1[[#This Row],[FECHA INGRESO]],Tabla1[[#This Row],[FECHA RETIRO]]))/30,"")</f>
        <v>-9.2666666666666675</v>
      </c>
    </row>
    <row r="485" spans="1:66" ht="15" customHeight="1" x14ac:dyDescent="0.35">
      <c r="A485" s="31">
        <v>1152196132</v>
      </c>
      <c r="B485" s="22" t="s">
        <v>3355</v>
      </c>
      <c r="C485" s="23">
        <v>42522</v>
      </c>
      <c r="D485" s="23" t="s">
        <v>870</v>
      </c>
      <c r="E485" s="23" t="s">
        <v>110</v>
      </c>
      <c r="F485" s="23" t="s">
        <v>70</v>
      </c>
      <c r="G485" s="24"/>
      <c r="H485" s="24">
        <v>24063226885</v>
      </c>
      <c r="I485" s="24" t="s">
        <v>72</v>
      </c>
      <c r="J485" s="24">
        <f>DATEDIF(Tabla1[[#This Row],[FECHA DE NACIMIENTO]],Tabla1[[#This Row],[FECHA ACTUAL]],"Y")</f>
        <v>31</v>
      </c>
      <c r="K485" s="24" t="s">
        <v>96</v>
      </c>
      <c r="L485" s="24" t="s">
        <v>112</v>
      </c>
      <c r="M485" s="24" t="s">
        <v>77</v>
      </c>
      <c r="N485" s="24">
        <v>1</v>
      </c>
      <c r="O485" s="24">
        <v>3</v>
      </c>
      <c r="P485" s="24" t="s">
        <v>101</v>
      </c>
      <c r="Q485" s="23">
        <v>33767</v>
      </c>
      <c r="R485" s="24" t="s">
        <v>830</v>
      </c>
      <c r="S485" s="25">
        <v>45119</v>
      </c>
      <c r="T485" s="24" t="s">
        <v>77</v>
      </c>
      <c r="U485" s="24">
        <v>3217477996</v>
      </c>
      <c r="V485" s="24" t="s">
        <v>3356</v>
      </c>
      <c r="W485" s="24" t="s">
        <v>3357</v>
      </c>
      <c r="X485" s="24" t="s">
        <v>2660</v>
      </c>
      <c r="Y485" s="24" t="s">
        <v>3358</v>
      </c>
      <c r="Z485" s="24" t="s">
        <v>117</v>
      </c>
      <c r="AA485" s="24">
        <v>3165477524</v>
      </c>
      <c r="AB485" s="24" t="s">
        <v>77</v>
      </c>
      <c r="AC485" s="24" t="s">
        <v>77</v>
      </c>
      <c r="AD485" s="24" t="s">
        <v>77</v>
      </c>
      <c r="AE485" s="26" t="s">
        <v>151</v>
      </c>
      <c r="AF485" s="26"/>
      <c r="AG485" s="26"/>
      <c r="AH485" s="27" t="s">
        <v>184</v>
      </c>
      <c r="AI485" s="27" t="s">
        <v>925</v>
      </c>
      <c r="AJ485" s="27" t="s">
        <v>487</v>
      </c>
      <c r="AK485" s="24" t="s">
        <v>121</v>
      </c>
      <c r="AL485" s="24"/>
      <c r="AM485" s="23">
        <v>42522</v>
      </c>
      <c r="AN485" s="28">
        <v>724500</v>
      </c>
      <c r="AO485" s="28"/>
      <c r="AP485" s="24" t="s">
        <v>3359</v>
      </c>
      <c r="AQ485" s="24"/>
      <c r="AR485" s="24"/>
      <c r="AS485" s="24"/>
      <c r="AT485" s="24" t="e">
        <v>#N/A</v>
      </c>
      <c r="AU485" s="24" t="e">
        <v>#N/A</v>
      </c>
      <c r="AV485" s="24" t="e">
        <v>#N/A</v>
      </c>
      <c r="AW485" s="24"/>
      <c r="AX485" s="24"/>
      <c r="AY485" s="24"/>
      <c r="AZ485" s="24"/>
      <c r="BA485" s="24"/>
      <c r="BB485" s="24"/>
      <c r="BC485" s="24"/>
      <c r="BD485" s="24">
        <v>0</v>
      </c>
      <c r="BE485" s="24">
        <v>0</v>
      </c>
      <c r="BF485" s="23"/>
      <c r="BG485" s="23"/>
      <c r="BH485" s="23">
        <v>42581</v>
      </c>
      <c r="BI485" s="26"/>
      <c r="BJ485" s="26"/>
      <c r="BK485" s="29">
        <v>0</v>
      </c>
      <c r="BL485" s="24" t="s">
        <v>129</v>
      </c>
      <c r="BM485" s="22" t="str">
        <f ca="1">+IF(Tabla1[[#This Row],[FECHA INGRESO]]&gt;=44986,IF((TODAY()-Tabla1[[#This Row],[FECHA INGRESO]])&gt;=50,"ALERTA","TODAVÍA FALTA"),"N/A")</f>
        <v>N/A</v>
      </c>
      <c r="BN485" s="7">
        <f>IFERROR((_xlfn.DAYS(Tabla1[[#This Row],[FECHA INGRESO]],Tabla1[[#This Row],[FECHA RETIRO]]))/30,"")</f>
        <v>-1.9666666666666666</v>
      </c>
    </row>
    <row r="486" spans="1:66" ht="15" customHeight="1" x14ac:dyDescent="0.35">
      <c r="A486" s="31">
        <v>1026259204</v>
      </c>
      <c r="B486" s="22" t="s">
        <v>3360</v>
      </c>
      <c r="C486" s="23">
        <v>42522</v>
      </c>
      <c r="D486" s="23" t="s">
        <v>168</v>
      </c>
      <c r="E486" s="24" t="s">
        <v>94</v>
      </c>
      <c r="F486" s="23" t="s">
        <v>70</v>
      </c>
      <c r="G486" s="24"/>
      <c r="H486" s="24">
        <v>24063319523</v>
      </c>
      <c r="I486" s="24" t="s">
        <v>95</v>
      </c>
      <c r="J486" s="24">
        <f>DATEDIF(Tabla1[[#This Row],[FECHA DE NACIMIENTO]],Tabla1[[#This Row],[FECHA ACTUAL]],"Y")</f>
        <v>35</v>
      </c>
      <c r="K486" s="24" t="s">
        <v>1020</v>
      </c>
      <c r="L486" s="24" t="s">
        <v>112</v>
      </c>
      <c r="M486" s="24">
        <v>1</v>
      </c>
      <c r="N486" s="24">
        <v>1</v>
      </c>
      <c r="O486" s="24">
        <v>2</v>
      </c>
      <c r="P486" s="24" t="s">
        <v>101</v>
      </c>
      <c r="Q486" s="23">
        <v>32218</v>
      </c>
      <c r="R486" s="24" t="s">
        <v>76</v>
      </c>
      <c r="S486" s="25">
        <v>45119</v>
      </c>
      <c r="T486" s="24">
        <v>2453731</v>
      </c>
      <c r="U486" s="24">
        <v>3132179311</v>
      </c>
      <c r="V486" s="24" t="s">
        <v>3361</v>
      </c>
      <c r="W486" s="24" t="s">
        <v>3362</v>
      </c>
      <c r="X486" s="24" t="s">
        <v>2212</v>
      </c>
      <c r="Y486" s="24" t="s">
        <v>3363</v>
      </c>
      <c r="Z486" s="24" t="s">
        <v>117</v>
      </c>
      <c r="AA486" s="24">
        <v>3138376245</v>
      </c>
      <c r="AB486" s="24" t="s">
        <v>77</v>
      </c>
      <c r="AC486" s="24" t="s">
        <v>77</v>
      </c>
      <c r="AD486" s="24" t="s">
        <v>77</v>
      </c>
      <c r="AE486" s="26" t="s">
        <v>151</v>
      </c>
      <c r="AF486" s="26"/>
      <c r="AG486" s="26"/>
      <c r="AH486" s="27" t="s">
        <v>184</v>
      </c>
      <c r="AI486" s="27" t="s">
        <v>120</v>
      </c>
      <c r="AJ486" s="27" t="s">
        <v>120</v>
      </c>
      <c r="AK486" s="24" t="s">
        <v>121</v>
      </c>
      <c r="AL486" s="24"/>
      <c r="AM486" s="23">
        <v>42522</v>
      </c>
      <c r="AN486" s="28">
        <v>724500</v>
      </c>
      <c r="AO486" s="28"/>
      <c r="AP486" s="24"/>
      <c r="AQ486" s="24"/>
      <c r="AR486" s="24"/>
      <c r="AS486" s="24"/>
      <c r="AT486" s="24" t="e">
        <v>#N/A</v>
      </c>
      <c r="AU486" s="24" t="e">
        <v>#N/A</v>
      </c>
      <c r="AV486" s="24" t="e">
        <v>#N/A</v>
      </c>
      <c r="AW486" s="24"/>
      <c r="AX486" s="24"/>
      <c r="AY486" s="24"/>
      <c r="AZ486" s="24"/>
      <c r="BA486" s="24"/>
      <c r="BB486" s="24"/>
      <c r="BC486" s="24"/>
      <c r="BD486" s="24">
        <v>0</v>
      </c>
      <c r="BE486" s="24">
        <v>0</v>
      </c>
      <c r="BF486" s="23"/>
      <c r="BG486" s="23"/>
      <c r="BH486" s="23">
        <v>42522</v>
      </c>
      <c r="BI486" s="26"/>
      <c r="BJ486" s="26"/>
      <c r="BK486" s="29">
        <v>0</v>
      </c>
      <c r="BL486" s="24" t="s">
        <v>129</v>
      </c>
      <c r="BM486" s="22" t="str">
        <f ca="1">+IF(Tabla1[[#This Row],[FECHA INGRESO]]&gt;=44986,IF((TODAY()-Tabla1[[#This Row],[FECHA INGRESO]])&gt;=50,"ALERTA","TODAVÍA FALTA"),"N/A")</f>
        <v>N/A</v>
      </c>
      <c r="BN486" s="7">
        <f>IFERROR((_xlfn.DAYS(Tabla1[[#This Row],[FECHA INGRESO]],Tabla1[[#This Row],[FECHA RETIRO]]))/30,"")</f>
        <v>0</v>
      </c>
    </row>
    <row r="487" spans="1:66" ht="15" customHeight="1" x14ac:dyDescent="0.35">
      <c r="A487" s="31">
        <v>1023933840</v>
      </c>
      <c r="B487" s="22" t="s">
        <v>3364</v>
      </c>
      <c r="C487" s="23">
        <v>42522</v>
      </c>
      <c r="D487" s="23" t="s">
        <v>157</v>
      </c>
      <c r="E487" s="23" t="s">
        <v>111</v>
      </c>
      <c r="F487" s="23" t="s">
        <v>70</v>
      </c>
      <c r="G487" s="24"/>
      <c r="H487" s="24">
        <v>24063300512</v>
      </c>
      <c r="I487" s="24" t="s">
        <v>95</v>
      </c>
      <c r="J487" s="24">
        <f>DATEDIF(Tabla1[[#This Row],[FECHA DE NACIMIENTO]],Tabla1[[#This Row],[FECHA ACTUAL]],"Y")</f>
        <v>29</v>
      </c>
      <c r="K487" s="24" t="s">
        <v>73</v>
      </c>
      <c r="L487" s="24" t="s">
        <v>112</v>
      </c>
      <c r="M487" s="24" t="s">
        <v>77</v>
      </c>
      <c r="N487" s="24" t="s">
        <v>77</v>
      </c>
      <c r="O487" s="24">
        <v>2</v>
      </c>
      <c r="P487" s="24" t="s">
        <v>101</v>
      </c>
      <c r="Q487" s="23">
        <v>34509</v>
      </c>
      <c r="R487" s="24" t="s">
        <v>76</v>
      </c>
      <c r="S487" s="25">
        <v>45119</v>
      </c>
      <c r="T487" s="24">
        <v>2725231</v>
      </c>
      <c r="U487" s="24">
        <v>3046750646</v>
      </c>
      <c r="V487" s="24" t="s">
        <v>3365</v>
      </c>
      <c r="W487" s="24" t="s">
        <v>3366</v>
      </c>
      <c r="X487" s="24" t="s">
        <v>3367</v>
      </c>
      <c r="Y487" s="24" t="s">
        <v>3368</v>
      </c>
      <c r="Z487" s="24" t="s">
        <v>852</v>
      </c>
      <c r="AA487" s="24">
        <v>3224664198</v>
      </c>
      <c r="AB487" s="24" t="s">
        <v>77</v>
      </c>
      <c r="AC487" s="24" t="s">
        <v>77</v>
      </c>
      <c r="AD487" s="24" t="s">
        <v>77</v>
      </c>
      <c r="AE487" s="26" t="s">
        <v>183</v>
      </c>
      <c r="AF487" s="26" t="s">
        <v>3369</v>
      </c>
      <c r="AG487" s="26"/>
      <c r="AH487" s="27" t="s">
        <v>867</v>
      </c>
      <c r="AI487" s="27" t="s">
        <v>138</v>
      </c>
      <c r="AJ487" s="27" t="s">
        <v>138</v>
      </c>
      <c r="AK487" s="24" t="s">
        <v>89</v>
      </c>
      <c r="AL487" s="24" t="s">
        <v>868</v>
      </c>
      <c r="AM487" s="23">
        <v>42522</v>
      </c>
      <c r="AN487" s="28">
        <v>356792.44500000001</v>
      </c>
      <c r="AO487" s="28"/>
      <c r="AP487" s="24" t="s">
        <v>3370</v>
      </c>
      <c r="AQ487" s="24"/>
      <c r="AR487" s="24"/>
      <c r="AS487" s="24"/>
      <c r="AT487" s="24" t="e">
        <v>#N/A</v>
      </c>
      <c r="AU487" s="24" t="e">
        <v>#N/A</v>
      </c>
      <c r="AV487" s="24" t="e">
        <v>#N/A</v>
      </c>
      <c r="AW487" s="24"/>
      <c r="AX487" s="24"/>
      <c r="AY487" s="24"/>
      <c r="AZ487" s="24"/>
      <c r="BA487" s="24"/>
      <c r="BB487" s="24"/>
      <c r="BC487" s="24"/>
      <c r="BD487" s="24" t="e">
        <v>#N/A</v>
      </c>
      <c r="BE487" s="24" t="e">
        <v>#N/A</v>
      </c>
      <c r="BF487" s="23"/>
      <c r="BG487" s="23"/>
      <c r="BH487" s="23">
        <v>42755</v>
      </c>
      <c r="BI487" s="26" t="s">
        <v>143</v>
      </c>
      <c r="BJ487" s="26" t="s">
        <v>2450</v>
      </c>
      <c r="BK487" s="29">
        <v>0</v>
      </c>
      <c r="BL487" s="24" t="s">
        <v>129</v>
      </c>
      <c r="BM487" s="22" t="str">
        <f ca="1">+IF(Tabla1[[#This Row],[FECHA INGRESO]]&gt;=44986,IF((TODAY()-Tabla1[[#This Row],[FECHA INGRESO]])&gt;=50,"ALERTA","TODAVÍA FALTA"),"N/A")</f>
        <v>N/A</v>
      </c>
      <c r="BN487" s="7">
        <f>IFERROR((_xlfn.DAYS(Tabla1[[#This Row],[FECHA INGRESO]],Tabla1[[#This Row],[FECHA RETIRO]]))/30,"")</f>
        <v>-7.7666666666666666</v>
      </c>
    </row>
    <row r="488" spans="1:66" ht="15" customHeight="1" x14ac:dyDescent="0.35">
      <c r="A488" s="31">
        <v>1023921393</v>
      </c>
      <c r="B488" s="22" t="s">
        <v>3371</v>
      </c>
      <c r="C488" s="23">
        <v>42522</v>
      </c>
      <c r="D488" s="23" t="s">
        <v>109</v>
      </c>
      <c r="E488" s="23" t="s">
        <v>77</v>
      </c>
      <c r="F488" s="23" t="s">
        <v>70</v>
      </c>
      <c r="G488" s="24"/>
      <c r="H488" s="24">
        <v>24063300132</v>
      </c>
      <c r="I488" s="24" t="s">
        <v>95</v>
      </c>
      <c r="J488" s="24">
        <f>DATEDIF(Tabla1[[#This Row],[FECHA DE NACIMIENTO]],Tabla1[[#This Row],[FECHA ACTUAL]],"Y")</f>
        <v>30</v>
      </c>
      <c r="K488" s="24" t="s">
        <v>96</v>
      </c>
      <c r="L488" s="24" t="s">
        <v>234</v>
      </c>
      <c r="M488" s="24">
        <v>1</v>
      </c>
      <c r="N488" s="24">
        <v>1</v>
      </c>
      <c r="O488" s="24">
        <v>2</v>
      </c>
      <c r="P488" s="24" t="s">
        <v>101</v>
      </c>
      <c r="Q488" s="23">
        <v>33951</v>
      </c>
      <c r="R488" s="24" t="s">
        <v>76</v>
      </c>
      <c r="S488" s="25">
        <v>45119</v>
      </c>
      <c r="T488" s="24">
        <v>3653000</v>
      </c>
      <c r="U488" s="24">
        <v>3214390522</v>
      </c>
      <c r="V488" s="24" t="s">
        <v>3372</v>
      </c>
      <c r="W488" s="24" t="s">
        <v>3373</v>
      </c>
      <c r="X488" s="24" t="s">
        <v>1205</v>
      </c>
      <c r="Y488" s="24" t="s">
        <v>3374</v>
      </c>
      <c r="Z488" s="24" t="s">
        <v>82</v>
      </c>
      <c r="AA488" s="24">
        <v>3123512305</v>
      </c>
      <c r="AB488" s="24" t="s">
        <v>77</v>
      </c>
      <c r="AC488" s="24" t="s">
        <v>77</v>
      </c>
      <c r="AD488" s="24" t="s">
        <v>77</v>
      </c>
      <c r="AE488" s="26" t="s">
        <v>183</v>
      </c>
      <c r="AF488" s="26" t="s">
        <v>3369</v>
      </c>
      <c r="AG488" s="26"/>
      <c r="AH488" s="27" t="s">
        <v>867</v>
      </c>
      <c r="AI488" s="27" t="s">
        <v>138</v>
      </c>
      <c r="AJ488" s="27" t="s">
        <v>138</v>
      </c>
      <c r="AK488" s="24" t="s">
        <v>89</v>
      </c>
      <c r="AL488" s="24" t="s">
        <v>868</v>
      </c>
      <c r="AM488" s="23">
        <v>42522</v>
      </c>
      <c r="AN488" s="28">
        <v>713585.92500000005</v>
      </c>
      <c r="AO488" s="28"/>
      <c r="AP488" s="24" t="s">
        <v>3375</v>
      </c>
      <c r="AQ488" s="24"/>
      <c r="AR488" s="24"/>
      <c r="AS488" s="24"/>
      <c r="AT488" s="24" t="e">
        <v>#N/A</v>
      </c>
      <c r="AU488" s="24" t="e">
        <v>#N/A</v>
      </c>
      <c r="AV488" s="24" t="e">
        <v>#N/A</v>
      </c>
      <c r="AW488" s="24"/>
      <c r="AX488" s="24"/>
      <c r="AY488" s="24"/>
      <c r="AZ488" s="24"/>
      <c r="BA488" s="24"/>
      <c r="BB488" s="24"/>
      <c r="BC488" s="24"/>
      <c r="BD488" s="24" t="e">
        <v>#N/A</v>
      </c>
      <c r="BE488" s="24" t="e">
        <v>#N/A</v>
      </c>
      <c r="BF488" s="23"/>
      <c r="BG488" s="23"/>
      <c r="BH488" s="23">
        <v>42731</v>
      </c>
      <c r="BI488" s="26" t="s">
        <v>143</v>
      </c>
      <c r="BJ488" s="26" t="s">
        <v>2450</v>
      </c>
      <c r="BK488" s="29">
        <v>0</v>
      </c>
      <c r="BL488" s="24" t="s">
        <v>129</v>
      </c>
      <c r="BM488" s="22" t="str">
        <f ca="1">+IF(Tabla1[[#This Row],[FECHA INGRESO]]&gt;=44986,IF((TODAY()-Tabla1[[#This Row],[FECHA INGRESO]])&gt;=50,"ALERTA","TODAVÍA FALTA"),"N/A")</f>
        <v>N/A</v>
      </c>
      <c r="BN488" s="7">
        <f>IFERROR((_xlfn.DAYS(Tabla1[[#This Row],[FECHA INGRESO]],Tabla1[[#This Row],[FECHA RETIRO]]))/30,"")</f>
        <v>-6.9666666666666668</v>
      </c>
    </row>
    <row r="489" spans="1:66" ht="15" customHeight="1" x14ac:dyDescent="0.35">
      <c r="A489" s="31">
        <v>1023006400</v>
      </c>
      <c r="B489" s="22" t="s">
        <v>3376</v>
      </c>
      <c r="C489" s="23">
        <v>42530</v>
      </c>
      <c r="D489" s="23" t="s">
        <v>188</v>
      </c>
      <c r="E489" s="23" t="s">
        <v>77</v>
      </c>
      <c r="F489" s="23" t="s">
        <v>70</v>
      </c>
      <c r="G489" s="24"/>
      <c r="H489" s="24">
        <v>24063528707</v>
      </c>
      <c r="I489" s="24" t="s">
        <v>95</v>
      </c>
      <c r="J489" s="24">
        <f>DATEDIF(Tabla1[[#This Row],[FECHA DE NACIMIENTO]],Tabla1[[#This Row],[FECHA ACTUAL]],"Y")</f>
        <v>28</v>
      </c>
      <c r="K489" s="24" t="s">
        <v>96</v>
      </c>
      <c r="L489" s="24" t="s">
        <v>112</v>
      </c>
      <c r="M489" s="24" t="s">
        <v>77</v>
      </c>
      <c r="N489" s="24" t="s">
        <v>77</v>
      </c>
      <c r="O489" s="24">
        <v>2</v>
      </c>
      <c r="P489" s="24" t="s">
        <v>101</v>
      </c>
      <c r="Q489" s="23">
        <v>34885</v>
      </c>
      <c r="R489" s="24" t="s">
        <v>76</v>
      </c>
      <c r="S489" s="25">
        <v>45119</v>
      </c>
      <c r="T489" s="24">
        <v>7391370</v>
      </c>
      <c r="U489" s="24">
        <v>3172687818</v>
      </c>
      <c r="V489" s="24" t="s">
        <v>3377</v>
      </c>
      <c r="W489" s="24" t="s">
        <v>3378</v>
      </c>
      <c r="X489" s="24" t="s">
        <v>1344</v>
      </c>
      <c r="Y489" s="24" t="s">
        <v>3379</v>
      </c>
      <c r="Z489" s="24" t="s">
        <v>117</v>
      </c>
      <c r="AA489" s="24">
        <v>3212216511</v>
      </c>
      <c r="AB489" s="24" t="s">
        <v>77</v>
      </c>
      <c r="AC489" s="24" t="s">
        <v>77</v>
      </c>
      <c r="AD489" s="24" t="s">
        <v>77</v>
      </c>
      <c r="AE489" s="26" t="s">
        <v>183</v>
      </c>
      <c r="AF489" s="26" t="s">
        <v>3369</v>
      </c>
      <c r="AG489" s="26"/>
      <c r="AH489" s="27" t="s">
        <v>867</v>
      </c>
      <c r="AI489" s="27" t="s">
        <v>138</v>
      </c>
      <c r="AJ489" s="27" t="s">
        <v>138</v>
      </c>
      <c r="AK489" s="24" t="s">
        <v>89</v>
      </c>
      <c r="AL489" s="24" t="s">
        <v>868</v>
      </c>
      <c r="AM489" s="23">
        <v>42530</v>
      </c>
      <c r="AN489" s="28">
        <v>763537.09499999997</v>
      </c>
      <c r="AO489" s="28"/>
      <c r="AP489" s="24" t="s">
        <v>3380</v>
      </c>
      <c r="AQ489" s="24"/>
      <c r="AR489" s="24"/>
      <c r="AS489" s="24"/>
      <c r="AT489" s="24" t="e">
        <v>#N/A</v>
      </c>
      <c r="AU489" s="24" t="e">
        <v>#N/A</v>
      </c>
      <c r="AV489" s="24" t="e">
        <v>#N/A</v>
      </c>
      <c r="AW489" s="24"/>
      <c r="AX489" s="24"/>
      <c r="AY489" s="24"/>
      <c r="AZ489" s="24"/>
      <c r="BA489" s="24"/>
      <c r="BB489" s="24"/>
      <c r="BC489" s="24"/>
      <c r="BD489" s="24" t="e">
        <v>#N/A</v>
      </c>
      <c r="BE489" s="24" t="e">
        <v>#N/A</v>
      </c>
      <c r="BF489" s="23"/>
      <c r="BG489" s="23"/>
      <c r="BH489" s="23">
        <v>42830</v>
      </c>
      <c r="BI489" s="26" t="s">
        <v>143</v>
      </c>
      <c r="BJ489" s="26" t="s">
        <v>2450</v>
      </c>
      <c r="BK489" s="29">
        <v>0</v>
      </c>
      <c r="BL489" s="24" t="s">
        <v>129</v>
      </c>
      <c r="BM489" s="22" t="str">
        <f ca="1">+IF(Tabla1[[#This Row],[FECHA INGRESO]]&gt;=44986,IF((TODAY()-Tabla1[[#This Row],[FECHA INGRESO]])&gt;=50,"ALERTA","TODAVÍA FALTA"),"N/A")</f>
        <v>N/A</v>
      </c>
      <c r="BN489" s="7">
        <f>IFERROR((_xlfn.DAYS(Tabla1[[#This Row],[FECHA INGRESO]],Tabla1[[#This Row],[FECHA RETIRO]]))/30,"")</f>
        <v>-10</v>
      </c>
    </row>
    <row r="490" spans="1:66" ht="15" customHeight="1" x14ac:dyDescent="0.35">
      <c r="A490" s="31">
        <v>1030679224</v>
      </c>
      <c r="B490" s="22" t="s">
        <v>3381</v>
      </c>
      <c r="C490" s="23">
        <v>42537</v>
      </c>
      <c r="D490" s="23" t="s">
        <v>93</v>
      </c>
      <c r="E490" s="23" t="s">
        <v>111</v>
      </c>
      <c r="F490" s="23" t="s">
        <v>70</v>
      </c>
      <c r="G490" s="24"/>
      <c r="H490" s="24">
        <v>24063649286</v>
      </c>
      <c r="I490" s="24" t="s">
        <v>72</v>
      </c>
      <c r="J490" s="24">
        <f>DATEDIF(Tabla1[[#This Row],[FECHA DE NACIMIENTO]],Tabla1[[#This Row],[FECHA ACTUAL]],"Y")</f>
        <v>26</v>
      </c>
      <c r="K490" s="24" t="s">
        <v>73</v>
      </c>
      <c r="L490" s="24" t="s">
        <v>112</v>
      </c>
      <c r="M490" s="24" t="s">
        <v>77</v>
      </c>
      <c r="N490" s="24" t="s">
        <v>77</v>
      </c>
      <c r="O490" s="24">
        <v>3</v>
      </c>
      <c r="P490" s="24" t="s">
        <v>101</v>
      </c>
      <c r="Q490" s="23">
        <v>35614</v>
      </c>
      <c r="R490" s="24" t="s">
        <v>76</v>
      </c>
      <c r="S490" s="25">
        <v>45119</v>
      </c>
      <c r="T490" s="24" t="s">
        <v>77</v>
      </c>
      <c r="U490" s="24">
        <v>3005070162</v>
      </c>
      <c r="V490" s="24" t="s">
        <v>3382</v>
      </c>
      <c r="W490" s="24" t="s">
        <v>3383</v>
      </c>
      <c r="X490" s="24" t="s">
        <v>160</v>
      </c>
      <c r="Y490" s="24" t="s">
        <v>3384</v>
      </c>
      <c r="Z490" s="24" t="s">
        <v>117</v>
      </c>
      <c r="AA490" s="24">
        <v>3134916536</v>
      </c>
      <c r="AB490" s="24" t="s">
        <v>77</v>
      </c>
      <c r="AC490" s="24" t="s">
        <v>77</v>
      </c>
      <c r="AD490" s="24" t="s">
        <v>77</v>
      </c>
      <c r="AE490" s="26" t="s">
        <v>102</v>
      </c>
      <c r="AF490" s="26"/>
      <c r="AG490" s="26" t="s">
        <v>1370</v>
      </c>
      <c r="AH490" s="27" t="s">
        <v>184</v>
      </c>
      <c r="AI490" s="27" t="s">
        <v>185</v>
      </c>
      <c r="AJ490" s="27" t="s">
        <v>185</v>
      </c>
      <c r="AK490" s="24" t="s">
        <v>121</v>
      </c>
      <c r="AL490" s="24"/>
      <c r="AM490" s="23">
        <v>42537</v>
      </c>
      <c r="AN490" s="28">
        <v>724500</v>
      </c>
      <c r="AO490" s="28"/>
      <c r="AP490" s="24"/>
      <c r="AQ490" s="24"/>
      <c r="AR490" s="24"/>
      <c r="AS490" s="24"/>
      <c r="AT490" s="24" t="e">
        <v>#N/A</v>
      </c>
      <c r="AU490" s="24" t="e">
        <v>#N/A</v>
      </c>
      <c r="AV490" s="24" t="e">
        <v>#N/A</v>
      </c>
      <c r="AW490" s="24"/>
      <c r="AX490" s="24"/>
      <c r="AY490" s="24"/>
      <c r="AZ490" s="24"/>
      <c r="BA490" s="24"/>
      <c r="BB490" s="24"/>
      <c r="BC490" s="24"/>
      <c r="BD490" s="24">
        <v>0</v>
      </c>
      <c r="BE490" s="24">
        <v>0</v>
      </c>
      <c r="BF490" s="23"/>
      <c r="BG490" s="23"/>
      <c r="BH490" s="23">
        <v>42699</v>
      </c>
      <c r="BI490" s="26" t="s">
        <v>143</v>
      </c>
      <c r="BJ490" s="26" t="s">
        <v>199</v>
      </c>
      <c r="BK490" s="29">
        <v>0</v>
      </c>
      <c r="BL490" s="24" t="s">
        <v>129</v>
      </c>
      <c r="BM490" s="22" t="str">
        <f ca="1">+IF(Tabla1[[#This Row],[FECHA INGRESO]]&gt;=44986,IF((TODAY()-Tabla1[[#This Row],[FECHA INGRESO]])&gt;=50,"ALERTA","TODAVÍA FALTA"),"N/A")</f>
        <v>N/A</v>
      </c>
      <c r="BN490" s="7">
        <f>IFERROR((_xlfn.DAYS(Tabla1[[#This Row],[FECHA INGRESO]],Tabla1[[#This Row],[FECHA RETIRO]]))/30,"")</f>
        <v>-5.4</v>
      </c>
    </row>
    <row r="491" spans="1:66" ht="15" customHeight="1" x14ac:dyDescent="0.35">
      <c r="A491" s="31">
        <v>1023937180</v>
      </c>
      <c r="B491" s="22" t="s">
        <v>3385</v>
      </c>
      <c r="C491" s="23">
        <v>42537</v>
      </c>
      <c r="D491" s="23" t="s">
        <v>168</v>
      </c>
      <c r="E491" s="23" t="s">
        <v>111</v>
      </c>
      <c r="F491" s="23" t="s">
        <v>70</v>
      </c>
      <c r="G491" s="24"/>
      <c r="H491" s="24">
        <v>24063699786</v>
      </c>
      <c r="I491" s="24" t="s">
        <v>72</v>
      </c>
      <c r="J491" s="24">
        <f>DATEDIF(Tabla1[[#This Row],[FECHA DE NACIMIENTO]],Tabla1[[#This Row],[FECHA ACTUAL]],"Y")</f>
        <v>28</v>
      </c>
      <c r="K491" s="24" t="s">
        <v>500</v>
      </c>
      <c r="L491" s="24" t="s">
        <v>112</v>
      </c>
      <c r="M491" s="24" t="s">
        <v>77</v>
      </c>
      <c r="N491" s="24" t="s">
        <v>77</v>
      </c>
      <c r="O491" s="24">
        <v>2</v>
      </c>
      <c r="P491" s="24" t="s">
        <v>101</v>
      </c>
      <c r="Q491" s="23">
        <v>34628</v>
      </c>
      <c r="R491" s="24" t="s">
        <v>76</v>
      </c>
      <c r="S491" s="25">
        <v>45119</v>
      </c>
      <c r="T491" s="24">
        <v>3675364</v>
      </c>
      <c r="U491" s="24">
        <v>3213374096</v>
      </c>
      <c r="V491" s="24" t="s">
        <v>3386</v>
      </c>
      <c r="W491" s="24" t="s">
        <v>3387</v>
      </c>
      <c r="X491" s="24" t="s">
        <v>3388</v>
      </c>
      <c r="Y491" s="24" t="s">
        <v>3389</v>
      </c>
      <c r="Z491" s="24" t="s">
        <v>117</v>
      </c>
      <c r="AA491" s="24">
        <v>3007280372</v>
      </c>
      <c r="AB491" s="24" t="s">
        <v>77</v>
      </c>
      <c r="AC491" s="24" t="s">
        <v>77</v>
      </c>
      <c r="AD491" s="24" t="s">
        <v>77</v>
      </c>
      <c r="AE491" s="26" t="s">
        <v>183</v>
      </c>
      <c r="AF491" s="26" t="s">
        <v>3390</v>
      </c>
      <c r="AG491" s="26"/>
      <c r="AH491" s="27" t="s">
        <v>184</v>
      </c>
      <c r="AI491" s="27" t="s">
        <v>164</v>
      </c>
      <c r="AJ491" s="27" t="s">
        <v>164</v>
      </c>
      <c r="AK491" s="24" t="s">
        <v>121</v>
      </c>
      <c r="AL491" s="24"/>
      <c r="AM491" s="23">
        <v>42537</v>
      </c>
      <c r="AN491" s="28">
        <v>724500</v>
      </c>
      <c r="AO491" s="28"/>
      <c r="AP491" s="24"/>
      <c r="AQ491" s="24"/>
      <c r="AR491" s="24"/>
      <c r="AS491" s="24"/>
      <c r="AT491" s="24" t="e">
        <v>#N/A</v>
      </c>
      <c r="AU491" s="24" t="e">
        <v>#N/A</v>
      </c>
      <c r="AV491" s="24" t="e">
        <v>#N/A</v>
      </c>
      <c r="AW491" s="24"/>
      <c r="AX491" s="24"/>
      <c r="AY491" s="24"/>
      <c r="AZ491" s="24"/>
      <c r="BA491" s="24"/>
      <c r="BB491" s="24"/>
      <c r="BC491" s="24"/>
      <c r="BD491" s="24">
        <v>0</v>
      </c>
      <c r="BE491" s="24">
        <v>0</v>
      </c>
      <c r="BF491" s="23"/>
      <c r="BG491" s="23"/>
      <c r="BH491" s="23">
        <v>42541</v>
      </c>
      <c r="BI491" s="26"/>
      <c r="BJ491" s="26"/>
      <c r="BK491" s="29">
        <v>0</v>
      </c>
      <c r="BL491" s="24" t="s">
        <v>129</v>
      </c>
      <c r="BM491" s="22" t="str">
        <f ca="1">+IF(Tabla1[[#This Row],[FECHA INGRESO]]&gt;=44986,IF((TODAY()-Tabla1[[#This Row],[FECHA INGRESO]])&gt;=50,"ALERTA","TODAVÍA FALTA"),"N/A")</f>
        <v>N/A</v>
      </c>
      <c r="BN491" s="7">
        <f>IFERROR((_xlfn.DAYS(Tabla1[[#This Row],[FECHA INGRESO]],Tabla1[[#This Row],[FECHA RETIRO]]))/30,"")</f>
        <v>-0.13333333333333333</v>
      </c>
    </row>
    <row r="492" spans="1:66" ht="15" customHeight="1" x14ac:dyDescent="0.35">
      <c r="A492" s="31">
        <v>1022972271</v>
      </c>
      <c r="B492" s="22" t="s">
        <v>3391</v>
      </c>
      <c r="C492" s="23">
        <v>42537</v>
      </c>
      <c r="D492" s="23" t="s">
        <v>168</v>
      </c>
      <c r="E492" s="23" t="s">
        <v>77</v>
      </c>
      <c r="F492" s="23" t="s">
        <v>70</v>
      </c>
      <c r="G492" s="24"/>
      <c r="H492" s="24">
        <v>24063735954</v>
      </c>
      <c r="I492" s="24" t="s">
        <v>95</v>
      </c>
      <c r="J492" s="24">
        <f>DATEDIF(Tabla1[[#This Row],[FECHA DE NACIMIENTO]],Tabla1[[#This Row],[FECHA ACTUAL]],"Y")</f>
        <v>31</v>
      </c>
      <c r="K492" s="24" t="s">
        <v>96</v>
      </c>
      <c r="L492" s="24" t="s">
        <v>234</v>
      </c>
      <c r="M492" s="24">
        <v>2</v>
      </c>
      <c r="N492" s="24">
        <v>2</v>
      </c>
      <c r="O492" s="24">
        <v>1</v>
      </c>
      <c r="P492" s="24" t="s">
        <v>101</v>
      </c>
      <c r="Q492" s="23">
        <v>33555</v>
      </c>
      <c r="R492" s="24" t="s">
        <v>76</v>
      </c>
      <c r="S492" s="25">
        <v>45119</v>
      </c>
      <c r="T492" s="24">
        <v>7642547</v>
      </c>
      <c r="U492" s="24">
        <v>3219282861</v>
      </c>
      <c r="V492" s="24" t="s">
        <v>3392</v>
      </c>
      <c r="W492" s="24" t="s">
        <v>3393</v>
      </c>
      <c r="X492" s="24" t="s">
        <v>3394</v>
      </c>
      <c r="Y492" s="24" t="s">
        <v>3395</v>
      </c>
      <c r="Z492" s="24" t="s">
        <v>117</v>
      </c>
      <c r="AA492" s="24">
        <v>3115557626</v>
      </c>
      <c r="AB492" s="24" t="s">
        <v>77</v>
      </c>
      <c r="AC492" s="24" t="s">
        <v>77</v>
      </c>
      <c r="AD492" s="24" t="s">
        <v>77</v>
      </c>
      <c r="AE492" s="26" t="s">
        <v>183</v>
      </c>
      <c r="AF492" s="26" t="s">
        <v>3396</v>
      </c>
      <c r="AG492" s="26"/>
      <c r="AH492" s="27" t="s">
        <v>867</v>
      </c>
      <c r="AI492" s="27" t="s">
        <v>138</v>
      </c>
      <c r="AJ492" s="27" t="s">
        <v>138</v>
      </c>
      <c r="AK492" s="24" t="s">
        <v>89</v>
      </c>
      <c r="AL492" s="24" t="s">
        <v>868</v>
      </c>
      <c r="AM492" s="23">
        <v>42537</v>
      </c>
      <c r="AN492" s="28">
        <v>763537.09499999997</v>
      </c>
      <c r="AO492" s="28"/>
      <c r="AP492" s="24" t="s">
        <v>3397</v>
      </c>
      <c r="AQ492" s="24"/>
      <c r="AR492" s="24"/>
      <c r="AS492" s="24"/>
      <c r="AT492" s="24" t="e">
        <v>#N/A</v>
      </c>
      <c r="AU492" s="24" t="e">
        <v>#N/A</v>
      </c>
      <c r="AV492" s="24" t="e">
        <v>#N/A</v>
      </c>
      <c r="AW492" s="24"/>
      <c r="AX492" s="24"/>
      <c r="AY492" s="24"/>
      <c r="AZ492" s="24"/>
      <c r="BA492" s="24"/>
      <c r="BB492" s="24"/>
      <c r="BC492" s="24"/>
      <c r="BD492" s="24" t="e">
        <v>#N/A</v>
      </c>
      <c r="BE492" s="24" t="e">
        <v>#N/A</v>
      </c>
      <c r="BF492" s="23"/>
      <c r="BG492" s="23"/>
      <c r="BH492" s="23">
        <v>42900</v>
      </c>
      <c r="BI492" s="26" t="s">
        <v>143</v>
      </c>
      <c r="BJ492" s="26" t="s">
        <v>2450</v>
      </c>
      <c r="BK492" s="29">
        <v>0</v>
      </c>
      <c r="BL492" s="24" t="s">
        <v>129</v>
      </c>
      <c r="BM492" s="22" t="str">
        <f ca="1">+IF(Tabla1[[#This Row],[FECHA INGRESO]]&gt;=44986,IF((TODAY()-Tabla1[[#This Row],[FECHA INGRESO]])&gt;=50,"ALERTA","TODAVÍA FALTA"),"N/A")</f>
        <v>N/A</v>
      </c>
      <c r="BN492" s="7">
        <f>IFERROR((_xlfn.DAYS(Tabla1[[#This Row],[FECHA INGRESO]],Tabla1[[#This Row],[FECHA RETIRO]]))/30,"")</f>
        <v>-12.1</v>
      </c>
    </row>
    <row r="493" spans="1:66" ht="15" customHeight="1" x14ac:dyDescent="0.35">
      <c r="A493" s="31">
        <v>1010225875</v>
      </c>
      <c r="B493" s="22" t="s">
        <v>3398</v>
      </c>
      <c r="C493" s="23">
        <v>42541</v>
      </c>
      <c r="D493" s="23" t="s">
        <v>188</v>
      </c>
      <c r="E493" s="23" t="s">
        <v>111</v>
      </c>
      <c r="F493" s="23" t="s">
        <v>70</v>
      </c>
      <c r="G493" s="24"/>
      <c r="H493" s="24">
        <v>24063802816</v>
      </c>
      <c r="I493" s="24" t="s">
        <v>95</v>
      </c>
      <c r="J493" s="24">
        <f>DATEDIF(Tabla1[[#This Row],[FECHA DE NACIMIENTO]],Tabla1[[#This Row],[FECHA ACTUAL]],"Y")</f>
        <v>27</v>
      </c>
      <c r="K493" s="24" t="s">
        <v>73</v>
      </c>
      <c r="L493" s="24" t="s">
        <v>112</v>
      </c>
      <c r="M493" s="24" t="s">
        <v>77</v>
      </c>
      <c r="N493" s="24" t="s">
        <v>77</v>
      </c>
      <c r="O493" s="24">
        <v>3</v>
      </c>
      <c r="P493" s="24" t="s">
        <v>101</v>
      </c>
      <c r="Q493" s="23">
        <v>35072</v>
      </c>
      <c r="R493" s="24" t="s">
        <v>76</v>
      </c>
      <c r="S493" s="25">
        <v>45119</v>
      </c>
      <c r="T493" s="24">
        <v>4157397</v>
      </c>
      <c r="U493" s="24">
        <v>3178214367</v>
      </c>
      <c r="V493" s="24" t="s">
        <v>3399</v>
      </c>
      <c r="W493" s="24" t="s">
        <v>3400</v>
      </c>
      <c r="X493" s="24" t="s">
        <v>1932</v>
      </c>
      <c r="Y493" s="24" t="s">
        <v>3401</v>
      </c>
      <c r="Z493" s="24" t="s">
        <v>117</v>
      </c>
      <c r="AA493" s="24">
        <v>3105779454</v>
      </c>
      <c r="AB493" s="24" t="s">
        <v>77</v>
      </c>
      <c r="AC493" s="24" t="s">
        <v>77</v>
      </c>
      <c r="AD493" s="24" t="s">
        <v>77</v>
      </c>
      <c r="AE493" s="26" t="s">
        <v>102</v>
      </c>
      <c r="AF493" s="26"/>
      <c r="AG493" s="26" t="s">
        <v>1879</v>
      </c>
      <c r="AH493" s="27" t="s">
        <v>184</v>
      </c>
      <c r="AI493" s="27" t="s">
        <v>279</v>
      </c>
      <c r="AJ493" s="27" t="s">
        <v>279</v>
      </c>
      <c r="AK493" s="24" t="s">
        <v>121</v>
      </c>
      <c r="AL493" s="24" t="s">
        <v>90</v>
      </c>
      <c r="AM493" s="23">
        <v>42541</v>
      </c>
      <c r="AN493" s="28">
        <v>776250</v>
      </c>
      <c r="AO493" s="28"/>
      <c r="AP493" s="24"/>
      <c r="AQ493" s="24"/>
      <c r="AR493" s="24" t="s">
        <v>607</v>
      </c>
      <c r="AS493" s="24"/>
      <c r="AT493" s="24" t="e">
        <v>#N/A</v>
      </c>
      <c r="AU493" s="24" t="e">
        <v>#N/A</v>
      </c>
      <c r="AV493" s="24" t="e">
        <v>#N/A</v>
      </c>
      <c r="AW493" s="24"/>
      <c r="AX493" s="24"/>
      <c r="AY493" s="24" t="s">
        <v>3347</v>
      </c>
      <c r="AZ493" s="24"/>
      <c r="BA493" s="24"/>
      <c r="BB493" s="24"/>
      <c r="BC493" s="24"/>
      <c r="BD493" s="24">
        <v>0</v>
      </c>
      <c r="BE493" s="24">
        <v>0</v>
      </c>
      <c r="BF493" s="23"/>
      <c r="BG493" s="23"/>
      <c r="BH493" s="23">
        <v>42857</v>
      </c>
      <c r="BI493" s="26" t="s">
        <v>127</v>
      </c>
      <c r="BJ493" s="26" t="s">
        <v>3402</v>
      </c>
      <c r="BK493" s="29">
        <v>0</v>
      </c>
      <c r="BL493" s="24" t="s">
        <v>129</v>
      </c>
      <c r="BM493" s="22" t="str">
        <f ca="1">+IF(Tabla1[[#This Row],[FECHA INGRESO]]&gt;=44986,IF((TODAY()-Tabla1[[#This Row],[FECHA INGRESO]])&gt;=50,"ALERTA","TODAVÍA FALTA"),"N/A")</f>
        <v>N/A</v>
      </c>
      <c r="BN493" s="7">
        <f>IFERROR((_xlfn.DAYS(Tabla1[[#This Row],[FECHA INGRESO]],Tabla1[[#This Row],[FECHA RETIRO]]))/30,"")</f>
        <v>-10.533333333333333</v>
      </c>
    </row>
    <row r="494" spans="1:66" ht="15" customHeight="1" x14ac:dyDescent="0.35">
      <c r="A494" s="31">
        <v>70906494</v>
      </c>
      <c r="B494" s="22" t="s">
        <v>3403</v>
      </c>
      <c r="C494" s="23">
        <v>42541</v>
      </c>
      <c r="D494" s="23" t="s">
        <v>266</v>
      </c>
      <c r="E494" s="23" t="s">
        <v>110</v>
      </c>
      <c r="F494" s="23" t="s">
        <v>70</v>
      </c>
      <c r="G494" s="24"/>
      <c r="H494" s="24">
        <v>24063736034</v>
      </c>
      <c r="I494" s="24" t="s">
        <v>72</v>
      </c>
      <c r="J494" s="24">
        <f>DATEDIF(Tabla1[[#This Row],[FECHA DE NACIMIENTO]],Tabla1[[#This Row],[FECHA ACTUAL]],"Y")</f>
        <v>45</v>
      </c>
      <c r="K494" s="24" t="s">
        <v>96</v>
      </c>
      <c r="L494" s="24" t="s">
        <v>112</v>
      </c>
      <c r="M494" s="24" t="s">
        <v>77</v>
      </c>
      <c r="N494" s="24">
        <v>1</v>
      </c>
      <c r="O494" s="24">
        <v>2</v>
      </c>
      <c r="P494" s="24" t="s">
        <v>101</v>
      </c>
      <c r="Q494" s="23">
        <v>28426</v>
      </c>
      <c r="R494" s="24" t="s">
        <v>3404</v>
      </c>
      <c r="S494" s="25">
        <v>45119</v>
      </c>
      <c r="T494" s="24" t="s">
        <v>77</v>
      </c>
      <c r="U494" s="24">
        <v>3122649976</v>
      </c>
      <c r="V494" s="24" t="s">
        <v>3405</v>
      </c>
      <c r="W494" s="24" t="s">
        <v>3406</v>
      </c>
      <c r="X494" s="24" t="s">
        <v>3407</v>
      </c>
      <c r="Y494" s="24" t="s">
        <v>3408</v>
      </c>
      <c r="Z494" s="24" t="s">
        <v>117</v>
      </c>
      <c r="AA494" s="24">
        <v>3203568364</v>
      </c>
      <c r="AB494" s="24" t="s">
        <v>77</v>
      </c>
      <c r="AC494" s="24" t="s">
        <v>77</v>
      </c>
      <c r="AD494" s="24" t="s">
        <v>77</v>
      </c>
      <c r="AE494" s="26" t="s">
        <v>102</v>
      </c>
      <c r="AF494" s="26"/>
      <c r="AG494" s="26" t="s">
        <v>3409</v>
      </c>
      <c r="AH494" s="27" t="s">
        <v>184</v>
      </c>
      <c r="AI494" s="27" t="s">
        <v>925</v>
      </c>
      <c r="AJ494" s="27" t="s">
        <v>487</v>
      </c>
      <c r="AK494" s="24" t="s">
        <v>121</v>
      </c>
      <c r="AL494" s="24"/>
      <c r="AM494" s="23">
        <v>42541</v>
      </c>
      <c r="AN494" s="28">
        <v>724500</v>
      </c>
      <c r="AO494" s="28"/>
      <c r="AP494" s="24"/>
      <c r="AQ494" s="24"/>
      <c r="AR494" s="24"/>
      <c r="AS494" s="24"/>
      <c r="AT494" s="24" t="e">
        <v>#N/A</v>
      </c>
      <c r="AU494" s="24" t="e">
        <v>#N/A</v>
      </c>
      <c r="AV494" s="24" t="e">
        <v>#N/A</v>
      </c>
      <c r="AW494" s="24"/>
      <c r="AX494" s="24"/>
      <c r="AY494" s="24"/>
      <c r="AZ494" s="24"/>
      <c r="BA494" s="24"/>
      <c r="BB494" s="24"/>
      <c r="BC494" s="24"/>
      <c r="BD494" s="24">
        <v>0</v>
      </c>
      <c r="BE494" s="24">
        <v>0</v>
      </c>
      <c r="BF494" s="23"/>
      <c r="BG494" s="23"/>
      <c r="BH494" s="23">
        <v>42594</v>
      </c>
      <c r="BI494" s="26"/>
      <c r="BJ494" s="26"/>
      <c r="BK494" s="29">
        <v>0</v>
      </c>
      <c r="BL494" s="24" t="s">
        <v>129</v>
      </c>
      <c r="BM494" s="22" t="str">
        <f ca="1">+IF(Tabla1[[#This Row],[FECHA INGRESO]]&gt;=44986,IF((TODAY()-Tabla1[[#This Row],[FECHA INGRESO]])&gt;=50,"ALERTA","TODAVÍA FALTA"),"N/A")</f>
        <v>N/A</v>
      </c>
      <c r="BN494" s="7">
        <f>IFERROR((_xlfn.DAYS(Tabla1[[#This Row],[FECHA INGRESO]],Tabla1[[#This Row],[FECHA RETIRO]]))/30,"")</f>
        <v>-1.7666666666666666</v>
      </c>
    </row>
    <row r="495" spans="1:66" ht="15" customHeight="1" x14ac:dyDescent="0.35">
      <c r="A495" s="31">
        <v>1016013607</v>
      </c>
      <c r="B495" s="22" t="s">
        <v>3410</v>
      </c>
      <c r="C495" s="23">
        <v>42548</v>
      </c>
      <c r="D495" s="23" t="s">
        <v>188</v>
      </c>
      <c r="E495" s="23" t="s">
        <v>111</v>
      </c>
      <c r="F495" s="23" t="s">
        <v>70</v>
      </c>
      <c r="G495" s="24"/>
      <c r="H495" s="24">
        <v>24064064042</v>
      </c>
      <c r="I495" s="24" t="s">
        <v>72</v>
      </c>
      <c r="J495" s="24">
        <f>DATEDIF(Tabla1[[#This Row],[FECHA DE NACIMIENTO]],Tabla1[[#This Row],[FECHA ACTUAL]],"Y")</f>
        <v>34</v>
      </c>
      <c r="K495" s="24" t="s">
        <v>73</v>
      </c>
      <c r="L495" s="24" t="s">
        <v>234</v>
      </c>
      <c r="M495" s="24">
        <v>1</v>
      </c>
      <c r="N495" s="24">
        <v>2</v>
      </c>
      <c r="O495" s="24">
        <v>3</v>
      </c>
      <c r="P495" s="24" t="s">
        <v>101</v>
      </c>
      <c r="Q495" s="23">
        <v>32404</v>
      </c>
      <c r="R495" s="24" t="s">
        <v>76</v>
      </c>
      <c r="S495" s="25">
        <v>45119</v>
      </c>
      <c r="T495" s="24" t="s">
        <v>77</v>
      </c>
      <c r="U495" s="24">
        <v>3016506826</v>
      </c>
      <c r="V495" s="24" t="s">
        <v>3411</v>
      </c>
      <c r="W495" s="24" t="s">
        <v>3412</v>
      </c>
      <c r="X495" s="24" t="s">
        <v>3413</v>
      </c>
      <c r="Y495" s="24" t="s">
        <v>3414</v>
      </c>
      <c r="Z495" s="24" t="s">
        <v>82</v>
      </c>
      <c r="AA495" s="24">
        <v>3112421640</v>
      </c>
      <c r="AB495" s="24" t="s">
        <v>77</v>
      </c>
      <c r="AC495" s="24" t="s">
        <v>77</v>
      </c>
      <c r="AD495" s="24" t="s">
        <v>77</v>
      </c>
      <c r="AE495" s="26" t="s">
        <v>151</v>
      </c>
      <c r="AF495" s="26"/>
      <c r="AG495" s="26"/>
      <c r="AH495" s="27" t="s">
        <v>163</v>
      </c>
      <c r="AI495" s="27" t="s">
        <v>164</v>
      </c>
      <c r="AJ495" s="27" t="s">
        <v>164</v>
      </c>
      <c r="AK495" s="24" t="s">
        <v>121</v>
      </c>
      <c r="AL495" s="24" t="s">
        <v>90</v>
      </c>
      <c r="AM495" s="23">
        <v>42548</v>
      </c>
      <c r="AN495" s="28">
        <v>1242000</v>
      </c>
      <c r="AO495" s="28"/>
      <c r="AP495" s="24"/>
      <c r="AQ495" s="24"/>
      <c r="AR495" s="24" t="s">
        <v>325</v>
      </c>
      <c r="AS495" s="24"/>
      <c r="AT495" s="24" t="e">
        <v>#N/A</v>
      </c>
      <c r="AU495" s="24" t="e">
        <v>#N/A</v>
      </c>
      <c r="AV495" s="24" t="e">
        <v>#N/A</v>
      </c>
      <c r="AW495" s="24"/>
      <c r="AX495" s="24"/>
      <c r="AY495" s="24"/>
      <c r="AZ495" s="24"/>
      <c r="BA495" s="24"/>
      <c r="BB495" s="24"/>
      <c r="BC495" s="24"/>
      <c r="BD495" s="24">
        <v>0</v>
      </c>
      <c r="BE495" s="24">
        <v>0</v>
      </c>
      <c r="BF495" s="23"/>
      <c r="BG495" s="23"/>
      <c r="BH495" s="23">
        <v>42766</v>
      </c>
      <c r="BI495" s="26" t="s">
        <v>127</v>
      </c>
      <c r="BJ495" s="26" t="s">
        <v>337</v>
      </c>
      <c r="BK495" s="29">
        <v>0</v>
      </c>
      <c r="BL495" s="24" t="s">
        <v>129</v>
      </c>
      <c r="BM495" s="22" t="str">
        <f ca="1">+IF(Tabla1[[#This Row],[FECHA INGRESO]]&gt;=44986,IF((TODAY()-Tabla1[[#This Row],[FECHA INGRESO]])&gt;=50,"ALERTA","TODAVÍA FALTA"),"N/A")</f>
        <v>N/A</v>
      </c>
      <c r="BN495" s="7">
        <f>IFERROR((_xlfn.DAYS(Tabla1[[#This Row],[FECHA INGRESO]],Tabla1[[#This Row],[FECHA RETIRO]]))/30,"")</f>
        <v>-7.2666666666666666</v>
      </c>
    </row>
    <row r="496" spans="1:66" ht="15" customHeight="1" x14ac:dyDescent="0.35">
      <c r="A496" s="31">
        <v>1030639104</v>
      </c>
      <c r="B496" s="22" t="s">
        <v>3415</v>
      </c>
      <c r="C496" s="23">
        <v>42556</v>
      </c>
      <c r="D496" s="23" t="s">
        <v>188</v>
      </c>
      <c r="E496" s="23" t="s">
        <v>111</v>
      </c>
      <c r="F496" s="23" t="s">
        <v>70</v>
      </c>
      <c r="G496" s="24"/>
      <c r="H496" s="24">
        <v>24064264013</v>
      </c>
      <c r="I496" s="24" t="s">
        <v>95</v>
      </c>
      <c r="J496" s="24">
        <f>DATEDIF(Tabla1[[#This Row],[FECHA DE NACIMIENTO]],Tabla1[[#This Row],[FECHA ACTUAL]],"Y")</f>
        <v>29</v>
      </c>
      <c r="K496" s="24" t="s">
        <v>73</v>
      </c>
      <c r="L496" s="24" t="s">
        <v>112</v>
      </c>
      <c r="M496" s="24">
        <v>1</v>
      </c>
      <c r="N496" s="24">
        <v>1</v>
      </c>
      <c r="O496" s="24">
        <v>2</v>
      </c>
      <c r="P496" s="24" t="s">
        <v>101</v>
      </c>
      <c r="Q496" s="23">
        <v>34438</v>
      </c>
      <c r="R496" s="24" t="s">
        <v>76</v>
      </c>
      <c r="S496" s="25">
        <v>45119</v>
      </c>
      <c r="T496" s="24" t="s">
        <v>77</v>
      </c>
      <c r="U496" s="24">
        <v>3016447123</v>
      </c>
      <c r="V496" s="24" t="s">
        <v>3416</v>
      </c>
      <c r="W496" s="24" t="s">
        <v>3417</v>
      </c>
      <c r="X496" s="24" t="s">
        <v>661</v>
      </c>
      <c r="Y496" s="24" t="s">
        <v>3418</v>
      </c>
      <c r="Z496" s="24" t="s">
        <v>162</v>
      </c>
      <c r="AA496" s="24">
        <v>3014825376</v>
      </c>
      <c r="AB496" s="24" t="s">
        <v>77</v>
      </c>
      <c r="AC496" s="24" t="s">
        <v>77</v>
      </c>
      <c r="AD496" s="24" t="s">
        <v>77</v>
      </c>
      <c r="AE496" s="26" t="s">
        <v>151</v>
      </c>
      <c r="AF496" s="26"/>
      <c r="AG496" s="26"/>
      <c r="AH496" s="27" t="s">
        <v>184</v>
      </c>
      <c r="AI496" s="27" t="s">
        <v>164</v>
      </c>
      <c r="AJ496" s="27" t="s">
        <v>164</v>
      </c>
      <c r="AK496" s="24" t="s">
        <v>121</v>
      </c>
      <c r="AL496" s="24"/>
      <c r="AM496" s="23">
        <v>42556</v>
      </c>
      <c r="AN496" s="28">
        <v>724500</v>
      </c>
      <c r="AO496" s="28"/>
      <c r="AP496" s="24"/>
      <c r="AQ496" s="24"/>
      <c r="AR496" s="24" t="s">
        <v>3419</v>
      </c>
      <c r="AS496" s="24"/>
      <c r="AT496" s="24" t="e">
        <v>#N/A</v>
      </c>
      <c r="AU496" s="24" t="e">
        <v>#N/A</v>
      </c>
      <c r="AV496" s="24" t="e">
        <v>#N/A</v>
      </c>
      <c r="AW496" s="24"/>
      <c r="AX496" s="24"/>
      <c r="AY496" s="24" t="s">
        <v>3420</v>
      </c>
      <c r="AZ496" s="24" t="s">
        <v>3421</v>
      </c>
      <c r="BA496" s="24"/>
      <c r="BB496" s="24"/>
      <c r="BC496" s="24"/>
      <c r="BD496" s="24">
        <v>0</v>
      </c>
      <c r="BE496" s="24">
        <v>0</v>
      </c>
      <c r="BF496" s="23"/>
      <c r="BG496" s="23"/>
      <c r="BH496" s="23">
        <v>42733</v>
      </c>
      <c r="BI496" s="26" t="s">
        <v>127</v>
      </c>
      <c r="BJ496" s="26" t="s">
        <v>1832</v>
      </c>
      <c r="BK496" s="29">
        <v>0</v>
      </c>
      <c r="BL496" s="24" t="s">
        <v>129</v>
      </c>
      <c r="BM496" s="22" t="str">
        <f ca="1">+IF(Tabla1[[#This Row],[FECHA INGRESO]]&gt;=44986,IF((TODAY()-Tabla1[[#This Row],[FECHA INGRESO]])&gt;=50,"ALERTA","TODAVÍA FALTA"),"N/A")</f>
        <v>N/A</v>
      </c>
      <c r="BN496" s="7">
        <f>IFERROR((_xlfn.DAYS(Tabla1[[#This Row],[FECHA INGRESO]],Tabla1[[#This Row],[FECHA RETIRO]]))/30,"")</f>
        <v>-5.9</v>
      </c>
    </row>
    <row r="497" spans="1:66" ht="15" customHeight="1" x14ac:dyDescent="0.35">
      <c r="A497" s="31">
        <v>1037579547</v>
      </c>
      <c r="B497" s="22" t="s">
        <v>3422</v>
      </c>
      <c r="C497" s="23">
        <v>42556</v>
      </c>
      <c r="D497" s="23" t="s">
        <v>131</v>
      </c>
      <c r="E497" s="24" t="s">
        <v>94</v>
      </c>
      <c r="F497" s="23" t="s">
        <v>70</v>
      </c>
      <c r="G497" s="24"/>
      <c r="H497" s="24">
        <v>24064310404</v>
      </c>
      <c r="I497" s="24" t="s">
        <v>72</v>
      </c>
      <c r="J497" s="24">
        <f>DATEDIF(Tabla1[[#This Row],[FECHA DE NACIMIENTO]],Tabla1[[#This Row],[FECHA ACTUAL]],"Y")</f>
        <v>36</v>
      </c>
      <c r="K497" s="24" t="s">
        <v>96</v>
      </c>
      <c r="L497" s="24" t="s">
        <v>112</v>
      </c>
      <c r="M497" s="24" t="s">
        <v>77</v>
      </c>
      <c r="N497" s="24" t="s">
        <v>77</v>
      </c>
      <c r="O497" s="24">
        <v>3</v>
      </c>
      <c r="P497" s="24" t="s">
        <v>101</v>
      </c>
      <c r="Q497" s="23">
        <v>31832</v>
      </c>
      <c r="R497" s="24" t="s">
        <v>1526</v>
      </c>
      <c r="S497" s="25">
        <v>45119</v>
      </c>
      <c r="T497" s="24">
        <v>5857534</v>
      </c>
      <c r="U497" s="24">
        <v>3216635724</v>
      </c>
      <c r="V497" s="24" t="s">
        <v>3423</v>
      </c>
      <c r="W497" s="24" t="s">
        <v>3424</v>
      </c>
      <c r="X497" s="24" t="s">
        <v>2892</v>
      </c>
      <c r="Y497" s="24" t="s">
        <v>3425</v>
      </c>
      <c r="Z497" s="24" t="s">
        <v>1570</v>
      </c>
      <c r="AA497" s="24">
        <v>3017095675</v>
      </c>
      <c r="AB497" s="24" t="s">
        <v>77</v>
      </c>
      <c r="AC497" s="24" t="s">
        <v>77</v>
      </c>
      <c r="AD497" s="24" t="s">
        <v>77</v>
      </c>
      <c r="AE497" s="26" t="s">
        <v>183</v>
      </c>
      <c r="AF497" s="26" t="s">
        <v>3426</v>
      </c>
      <c r="AG497" s="26"/>
      <c r="AH497" s="27" t="s">
        <v>184</v>
      </c>
      <c r="AI497" s="27" t="s">
        <v>1026</v>
      </c>
      <c r="AJ497" s="27" t="s">
        <v>1027</v>
      </c>
      <c r="AK497" s="24" t="s">
        <v>121</v>
      </c>
      <c r="AL497" s="24"/>
      <c r="AM497" s="23">
        <v>42556</v>
      </c>
      <c r="AN497" s="28">
        <v>724500</v>
      </c>
      <c r="AO497" s="28"/>
      <c r="AP497" s="24"/>
      <c r="AQ497" s="24"/>
      <c r="AR497" s="24"/>
      <c r="AS497" s="24"/>
      <c r="AT497" s="24" t="e">
        <v>#N/A</v>
      </c>
      <c r="AU497" s="24" t="e">
        <v>#N/A</v>
      </c>
      <c r="AV497" s="24" t="e">
        <v>#N/A</v>
      </c>
      <c r="AW497" s="24"/>
      <c r="AX497" s="24"/>
      <c r="AY497" s="24"/>
      <c r="AZ497" s="24"/>
      <c r="BA497" s="24"/>
      <c r="BB497" s="24"/>
      <c r="BC497" s="24"/>
      <c r="BD497" s="24">
        <v>0</v>
      </c>
      <c r="BE497" s="24">
        <v>0</v>
      </c>
      <c r="BF497" s="23"/>
      <c r="BG497" s="23"/>
      <c r="BH497" s="23">
        <v>42627</v>
      </c>
      <c r="BI497" s="26" t="s">
        <v>143</v>
      </c>
      <c r="BJ497" s="26" t="s">
        <v>2589</v>
      </c>
      <c r="BK497" s="29">
        <v>0</v>
      </c>
      <c r="BL497" s="24" t="s">
        <v>129</v>
      </c>
      <c r="BM497" s="22" t="str">
        <f ca="1">+IF(Tabla1[[#This Row],[FECHA INGRESO]]&gt;=44986,IF((TODAY()-Tabla1[[#This Row],[FECHA INGRESO]])&gt;=50,"ALERTA","TODAVÍA FALTA"),"N/A")</f>
        <v>N/A</v>
      </c>
      <c r="BN497" s="7">
        <f>IFERROR((_xlfn.DAYS(Tabla1[[#This Row],[FECHA INGRESO]],Tabla1[[#This Row],[FECHA RETIRO]]))/30,"")</f>
        <v>-2.3666666666666667</v>
      </c>
    </row>
    <row r="498" spans="1:66" ht="15" customHeight="1" x14ac:dyDescent="0.35">
      <c r="A498" s="31">
        <v>1026261473</v>
      </c>
      <c r="B498" s="22" t="s">
        <v>3427</v>
      </c>
      <c r="C498" s="23">
        <v>42557</v>
      </c>
      <c r="D498" s="23" t="s">
        <v>131</v>
      </c>
      <c r="E498" s="23" t="s">
        <v>111</v>
      </c>
      <c r="F498" s="23" t="s">
        <v>70</v>
      </c>
      <c r="G498" s="24"/>
      <c r="H498" s="24">
        <v>24064337360</v>
      </c>
      <c r="I498" s="24" t="s">
        <v>95</v>
      </c>
      <c r="J498" s="24">
        <f>DATEDIF(Tabla1[[#This Row],[FECHA DE NACIMIENTO]],Tabla1[[#This Row],[FECHA ACTUAL]],"Y")</f>
        <v>35</v>
      </c>
      <c r="K498" s="24" t="s">
        <v>73</v>
      </c>
      <c r="L498" s="24" t="s">
        <v>112</v>
      </c>
      <c r="M498" s="24">
        <v>1</v>
      </c>
      <c r="N498" s="24">
        <v>1</v>
      </c>
      <c r="O498" s="24">
        <v>1</v>
      </c>
      <c r="P498" s="24" t="s">
        <v>101</v>
      </c>
      <c r="Q498" s="23">
        <v>32296</v>
      </c>
      <c r="R498" s="24" t="s">
        <v>76</v>
      </c>
      <c r="S498" s="25">
        <v>45119</v>
      </c>
      <c r="T498" s="24">
        <v>7392130</v>
      </c>
      <c r="U498" s="24">
        <v>3118656245</v>
      </c>
      <c r="V498" s="24" t="s">
        <v>3428</v>
      </c>
      <c r="W498" s="24" t="s">
        <v>3429</v>
      </c>
      <c r="X498" s="24" t="s">
        <v>3430</v>
      </c>
      <c r="Y498" s="24" t="s">
        <v>3431</v>
      </c>
      <c r="Z498" s="24" t="s">
        <v>82</v>
      </c>
      <c r="AA498" s="24">
        <v>3219869065</v>
      </c>
      <c r="AB498" s="24" t="s">
        <v>77</v>
      </c>
      <c r="AC498" s="24" t="s">
        <v>77</v>
      </c>
      <c r="AD498" s="24" t="s">
        <v>77</v>
      </c>
      <c r="AE498" s="26" t="s">
        <v>183</v>
      </c>
      <c r="AF498" s="26" t="s">
        <v>223</v>
      </c>
      <c r="AG498" s="26"/>
      <c r="AH498" s="27" t="s">
        <v>184</v>
      </c>
      <c r="AI498" s="27" t="s">
        <v>3432</v>
      </c>
      <c r="AJ498" s="27" t="s">
        <v>3433</v>
      </c>
      <c r="AK498" s="24" t="s">
        <v>121</v>
      </c>
      <c r="AL498" s="24"/>
      <c r="AM498" s="23">
        <v>42557</v>
      </c>
      <c r="AN498" s="28">
        <v>724500</v>
      </c>
      <c r="AO498" s="28"/>
      <c r="AP498" s="24"/>
      <c r="AQ498" s="24"/>
      <c r="AR498" s="24"/>
      <c r="AS498" s="24"/>
      <c r="AT498" s="24" t="e">
        <v>#N/A</v>
      </c>
      <c r="AU498" s="24" t="e">
        <v>#N/A</v>
      </c>
      <c r="AV498" s="24" t="e">
        <v>#N/A</v>
      </c>
      <c r="AW498" s="24"/>
      <c r="AX498" s="24"/>
      <c r="AY498" s="24"/>
      <c r="AZ498" s="24"/>
      <c r="BA498" s="24"/>
      <c r="BB498" s="24"/>
      <c r="BC498" s="24"/>
      <c r="BD498" s="24">
        <v>0</v>
      </c>
      <c r="BE498" s="24">
        <v>0</v>
      </c>
      <c r="BF498" s="23"/>
      <c r="BG498" s="23"/>
      <c r="BH498" s="23">
        <v>42564</v>
      </c>
      <c r="BI498" s="26"/>
      <c r="BJ498" s="26"/>
      <c r="BK498" s="29">
        <v>0</v>
      </c>
      <c r="BL498" s="24" t="s">
        <v>129</v>
      </c>
      <c r="BM498" s="22" t="str">
        <f ca="1">+IF(Tabla1[[#This Row],[FECHA INGRESO]]&gt;=44986,IF((TODAY()-Tabla1[[#This Row],[FECHA INGRESO]])&gt;=50,"ALERTA","TODAVÍA FALTA"),"N/A")</f>
        <v>N/A</v>
      </c>
      <c r="BN498" s="7">
        <f>IFERROR((_xlfn.DAYS(Tabla1[[#This Row],[FECHA INGRESO]],Tabla1[[#This Row],[FECHA RETIRO]]))/30,"")</f>
        <v>-0.23333333333333334</v>
      </c>
    </row>
    <row r="499" spans="1:66" ht="15" customHeight="1" x14ac:dyDescent="0.35">
      <c r="A499" s="31">
        <v>52540900</v>
      </c>
      <c r="B499" s="22" t="s">
        <v>3434</v>
      </c>
      <c r="C499" s="23">
        <v>42558</v>
      </c>
      <c r="D499" s="23" t="s">
        <v>109</v>
      </c>
      <c r="E499" s="24" t="s">
        <v>94</v>
      </c>
      <c r="F499" s="23" t="s">
        <v>70</v>
      </c>
      <c r="G499" s="24"/>
      <c r="H499" s="24">
        <v>24064367671</v>
      </c>
      <c r="I499" s="24" t="s">
        <v>95</v>
      </c>
      <c r="J499" s="24">
        <f>DATEDIF(Tabla1[[#This Row],[FECHA DE NACIMIENTO]],Tabla1[[#This Row],[FECHA ACTUAL]],"Y")</f>
        <v>43</v>
      </c>
      <c r="K499" s="24" t="s">
        <v>73</v>
      </c>
      <c r="L499" s="24" t="s">
        <v>234</v>
      </c>
      <c r="M499" s="24">
        <v>2</v>
      </c>
      <c r="N499" s="24">
        <v>2</v>
      </c>
      <c r="O499" s="24">
        <v>2</v>
      </c>
      <c r="P499" s="24" t="s">
        <v>101</v>
      </c>
      <c r="Q499" s="23">
        <v>29062</v>
      </c>
      <c r="R499" s="24" t="s">
        <v>76</v>
      </c>
      <c r="S499" s="25">
        <v>45119</v>
      </c>
      <c r="T499" s="24">
        <v>7354565</v>
      </c>
      <c r="U499" s="24">
        <v>3173687412</v>
      </c>
      <c r="V499" s="24" t="s">
        <v>3435</v>
      </c>
      <c r="W499" s="24" t="s">
        <v>3436</v>
      </c>
      <c r="X499" s="24" t="s">
        <v>3437</v>
      </c>
      <c r="Y499" s="24" t="s">
        <v>3438</v>
      </c>
      <c r="Z499" s="24" t="s">
        <v>82</v>
      </c>
      <c r="AA499" s="24">
        <v>3173687412</v>
      </c>
      <c r="AB499" s="24" t="s">
        <v>77</v>
      </c>
      <c r="AC499" s="24" t="s">
        <v>77</v>
      </c>
      <c r="AD499" s="24" t="s">
        <v>77</v>
      </c>
      <c r="AE499" s="26" t="s">
        <v>151</v>
      </c>
      <c r="AF499" s="26"/>
      <c r="AG499" s="26"/>
      <c r="AH499" s="27" t="s">
        <v>184</v>
      </c>
      <c r="AI499" s="27" t="s">
        <v>185</v>
      </c>
      <c r="AJ499" s="27" t="s">
        <v>185</v>
      </c>
      <c r="AK499" s="24" t="s">
        <v>121</v>
      </c>
      <c r="AL499" s="24" t="s">
        <v>90</v>
      </c>
      <c r="AM499" s="23">
        <v>42558</v>
      </c>
      <c r="AN499" s="28">
        <v>776250</v>
      </c>
      <c r="AO499" s="28"/>
      <c r="AP499" s="24"/>
      <c r="AQ499" s="24"/>
      <c r="AR499" s="24" t="s">
        <v>400</v>
      </c>
      <c r="AS499" s="24"/>
      <c r="AT499" s="24" t="e">
        <v>#N/A</v>
      </c>
      <c r="AU499" s="24" t="e">
        <v>#N/A</v>
      </c>
      <c r="AV499" s="24" t="e">
        <v>#N/A</v>
      </c>
      <c r="AW499" s="24"/>
      <c r="AX499" s="24"/>
      <c r="AY499" s="24" t="s">
        <v>3439</v>
      </c>
      <c r="AZ499" s="24"/>
      <c r="BA499" s="24"/>
      <c r="BB499" s="24"/>
      <c r="BC499" s="24"/>
      <c r="BD499" s="24">
        <v>0</v>
      </c>
      <c r="BE499" s="24">
        <v>0</v>
      </c>
      <c r="BF499" s="23"/>
      <c r="BG499" s="23"/>
      <c r="BH499" s="23">
        <v>42946</v>
      </c>
      <c r="BI499" s="26" t="s">
        <v>127</v>
      </c>
      <c r="BJ499" s="26" t="s">
        <v>1246</v>
      </c>
      <c r="BK499" s="29">
        <v>0</v>
      </c>
      <c r="BL499" s="24" t="s">
        <v>129</v>
      </c>
      <c r="BM499" s="22" t="str">
        <f ca="1">+IF(Tabla1[[#This Row],[FECHA INGRESO]]&gt;=44986,IF((TODAY()-Tabla1[[#This Row],[FECHA INGRESO]])&gt;=50,"ALERTA","TODAVÍA FALTA"),"N/A")</f>
        <v>N/A</v>
      </c>
      <c r="BN499" s="7">
        <f>IFERROR((_xlfn.DAYS(Tabla1[[#This Row],[FECHA INGRESO]],Tabla1[[#This Row],[FECHA RETIRO]]))/30,"")</f>
        <v>-12.933333333333334</v>
      </c>
    </row>
    <row r="500" spans="1:66" ht="15" customHeight="1" x14ac:dyDescent="0.35">
      <c r="A500" s="31">
        <v>1022404686</v>
      </c>
      <c r="B500" s="22" t="s">
        <v>3440</v>
      </c>
      <c r="C500" s="23">
        <v>42558</v>
      </c>
      <c r="D500" s="23" t="s">
        <v>109</v>
      </c>
      <c r="E500" s="24" t="s">
        <v>94</v>
      </c>
      <c r="F500" s="23" t="s">
        <v>70</v>
      </c>
      <c r="G500" s="24"/>
      <c r="H500" s="24">
        <v>24064397843</v>
      </c>
      <c r="I500" s="24" t="s">
        <v>95</v>
      </c>
      <c r="J500" s="24">
        <f>DATEDIF(Tabla1[[#This Row],[FECHA DE NACIMIENTO]],Tabla1[[#This Row],[FECHA ACTUAL]],"Y")</f>
        <v>28</v>
      </c>
      <c r="K500" s="24" t="s">
        <v>73</v>
      </c>
      <c r="L500" s="24" t="s">
        <v>112</v>
      </c>
      <c r="M500" s="24" t="s">
        <v>77</v>
      </c>
      <c r="N500" s="24" t="s">
        <v>77</v>
      </c>
      <c r="O500" s="24">
        <v>2</v>
      </c>
      <c r="P500" s="24" t="s">
        <v>101</v>
      </c>
      <c r="Q500" s="23">
        <v>34860</v>
      </c>
      <c r="R500" s="24" t="s">
        <v>76</v>
      </c>
      <c r="S500" s="25">
        <v>45119</v>
      </c>
      <c r="T500" s="24">
        <v>7526930</v>
      </c>
      <c r="U500" s="24">
        <v>3138583338</v>
      </c>
      <c r="V500" s="24" t="s">
        <v>3441</v>
      </c>
      <c r="W500" s="24" t="s">
        <v>3442</v>
      </c>
      <c r="X500" s="24" t="s">
        <v>3443</v>
      </c>
      <c r="Y500" s="24" t="s">
        <v>3444</v>
      </c>
      <c r="Z500" s="24" t="s">
        <v>117</v>
      </c>
      <c r="AA500" s="24">
        <v>3118405908</v>
      </c>
      <c r="AB500" s="24" t="s">
        <v>77</v>
      </c>
      <c r="AC500" s="24" t="s">
        <v>77</v>
      </c>
      <c r="AD500" s="24" t="s">
        <v>77</v>
      </c>
      <c r="AE500" s="26" t="s">
        <v>183</v>
      </c>
      <c r="AF500" s="26" t="s">
        <v>3390</v>
      </c>
      <c r="AG500" s="26"/>
      <c r="AH500" s="27" t="s">
        <v>184</v>
      </c>
      <c r="AI500" s="27" t="s">
        <v>164</v>
      </c>
      <c r="AJ500" s="27" t="s">
        <v>164</v>
      </c>
      <c r="AK500" s="24" t="s">
        <v>121</v>
      </c>
      <c r="AL500" s="24" t="s">
        <v>90</v>
      </c>
      <c r="AM500" s="23">
        <v>42558</v>
      </c>
      <c r="AN500" s="28">
        <v>724500</v>
      </c>
      <c r="AO500" s="28"/>
      <c r="AP500" s="24"/>
      <c r="AQ500" s="24"/>
      <c r="AR500" s="24" t="s">
        <v>3419</v>
      </c>
      <c r="AS500" s="24"/>
      <c r="AT500" s="24" t="e">
        <v>#N/A</v>
      </c>
      <c r="AU500" s="24" t="e">
        <v>#N/A</v>
      </c>
      <c r="AV500" s="24" t="e">
        <v>#N/A</v>
      </c>
      <c r="AW500" s="24"/>
      <c r="AX500" s="24"/>
      <c r="AY500" s="24"/>
      <c r="AZ500" s="24"/>
      <c r="BA500" s="24"/>
      <c r="BB500" s="24"/>
      <c r="BC500" s="24"/>
      <c r="BD500" s="24">
        <v>0</v>
      </c>
      <c r="BE500" s="24">
        <v>0</v>
      </c>
      <c r="BF500" s="23"/>
      <c r="BG500" s="23"/>
      <c r="BH500" s="23">
        <v>42765</v>
      </c>
      <c r="BI500" s="26" t="s">
        <v>127</v>
      </c>
      <c r="BJ500" s="26" t="s">
        <v>3402</v>
      </c>
      <c r="BK500" s="29">
        <v>0</v>
      </c>
      <c r="BL500" s="24" t="s">
        <v>129</v>
      </c>
      <c r="BM500" s="22" t="str">
        <f ca="1">+IF(Tabla1[[#This Row],[FECHA INGRESO]]&gt;=44986,IF((TODAY()-Tabla1[[#This Row],[FECHA INGRESO]])&gt;=50,"ALERTA","TODAVÍA FALTA"),"N/A")</f>
        <v>N/A</v>
      </c>
      <c r="BN500" s="7">
        <f>IFERROR((_xlfn.DAYS(Tabla1[[#This Row],[FECHA INGRESO]],Tabla1[[#This Row],[FECHA RETIRO]]))/30,"")</f>
        <v>-6.9</v>
      </c>
    </row>
    <row r="501" spans="1:66" ht="15" customHeight="1" x14ac:dyDescent="0.35">
      <c r="A501" s="31">
        <v>1024515364</v>
      </c>
      <c r="B501" s="22" t="s">
        <v>3445</v>
      </c>
      <c r="C501" s="23">
        <v>42558</v>
      </c>
      <c r="D501" s="23" t="s">
        <v>93</v>
      </c>
      <c r="E501" s="23" t="s">
        <v>111</v>
      </c>
      <c r="F501" s="23" t="s">
        <v>70</v>
      </c>
      <c r="G501" s="24"/>
      <c r="H501" s="24">
        <v>24064406879</v>
      </c>
      <c r="I501" s="24" t="s">
        <v>72</v>
      </c>
      <c r="J501" s="24">
        <f>DATEDIF(Tabla1[[#This Row],[FECHA DE NACIMIENTO]],Tabla1[[#This Row],[FECHA ACTUAL]],"Y")</f>
        <v>32</v>
      </c>
      <c r="K501" s="24" t="s">
        <v>73</v>
      </c>
      <c r="L501" s="24" t="s">
        <v>112</v>
      </c>
      <c r="M501" s="24">
        <v>1</v>
      </c>
      <c r="N501" s="24">
        <v>1</v>
      </c>
      <c r="O501" s="24">
        <v>2</v>
      </c>
      <c r="P501" s="24" t="s">
        <v>101</v>
      </c>
      <c r="Q501" s="23">
        <v>33316</v>
      </c>
      <c r="R501" s="24" t="s">
        <v>76</v>
      </c>
      <c r="S501" s="25">
        <v>45119</v>
      </c>
      <c r="T501" s="24">
        <v>7763909</v>
      </c>
      <c r="U501" s="24">
        <v>3112902362</v>
      </c>
      <c r="V501" s="24" t="s">
        <v>3446</v>
      </c>
      <c r="W501" s="24" t="s">
        <v>3447</v>
      </c>
      <c r="X501" s="24" t="s">
        <v>3448</v>
      </c>
      <c r="Y501" s="24" t="s">
        <v>3449</v>
      </c>
      <c r="Z501" s="24" t="s">
        <v>117</v>
      </c>
      <c r="AA501" s="24">
        <v>3144858576</v>
      </c>
      <c r="AB501" s="24" t="s">
        <v>77</v>
      </c>
      <c r="AC501" s="24" t="s">
        <v>77</v>
      </c>
      <c r="AD501" s="24" t="s">
        <v>77</v>
      </c>
      <c r="AE501" s="26" t="s">
        <v>151</v>
      </c>
      <c r="AF501" s="26"/>
      <c r="AG501" s="26"/>
      <c r="AH501" s="27" t="s">
        <v>184</v>
      </c>
      <c r="AI501" s="27" t="s">
        <v>164</v>
      </c>
      <c r="AJ501" s="27" t="s">
        <v>164</v>
      </c>
      <c r="AK501" s="24" t="s">
        <v>121</v>
      </c>
      <c r="AL501" s="24"/>
      <c r="AM501" s="23">
        <v>42558</v>
      </c>
      <c r="AN501" s="28">
        <v>724500</v>
      </c>
      <c r="AO501" s="28"/>
      <c r="AP501" s="24"/>
      <c r="AQ501" s="24"/>
      <c r="AR501" s="24"/>
      <c r="AS501" s="24"/>
      <c r="AT501" s="24" t="e">
        <v>#N/A</v>
      </c>
      <c r="AU501" s="24" t="e">
        <v>#N/A</v>
      </c>
      <c r="AV501" s="24" t="e">
        <v>#N/A</v>
      </c>
      <c r="AW501" s="24"/>
      <c r="AX501" s="24"/>
      <c r="AY501" s="24"/>
      <c r="AZ501" s="24"/>
      <c r="BA501" s="24"/>
      <c r="BB501" s="24"/>
      <c r="BC501" s="24"/>
      <c r="BD501" s="24">
        <v>0</v>
      </c>
      <c r="BE501" s="24">
        <v>0</v>
      </c>
      <c r="BF501" s="23"/>
      <c r="BG501" s="23"/>
      <c r="BH501" s="23">
        <v>42583</v>
      </c>
      <c r="BI501" s="26"/>
      <c r="BJ501" s="26"/>
      <c r="BK501" s="29">
        <v>0</v>
      </c>
      <c r="BL501" s="24" t="s">
        <v>129</v>
      </c>
      <c r="BM501" s="22" t="str">
        <f ca="1">+IF(Tabla1[[#This Row],[FECHA INGRESO]]&gt;=44986,IF((TODAY()-Tabla1[[#This Row],[FECHA INGRESO]])&gt;=50,"ALERTA","TODAVÍA FALTA"),"N/A")</f>
        <v>N/A</v>
      </c>
      <c r="BN501" s="7">
        <f>IFERROR((_xlfn.DAYS(Tabla1[[#This Row],[FECHA INGRESO]],Tabla1[[#This Row],[FECHA RETIRO]]))/30,"")</f>
        <v>-0.83333333333333337</v>
      </c>
    </row>
    <row r="502" spans="1:66" ht="15" customHeight="1" x14ac:dyDescent="0.35">
      <c r="A502" s="31">
        <v>1030661806</v>
      </c>
      <c r="B502" s="22" t="s">
        <v>3450</v>
      </c>
      <c r="C502" s="23">
        <v>42562</v>
      </c>
      <c r="D502" s="23" t="s">
        <v>582</v>
      </c>
      <c r="E502" s="23" t="s">
        <v>111</v>
      </c>
      <c r="F502" s="23" t="s">
        <v>70</v>
      </c>
      <c r="G502" s="24"/>
      <c r="H502" s="24">
        <v>24064443777</v>
      </c>
      <c r="I502" s="24" t="s">
        <v>72</v>
      </c>
      <c r="J502" s="24">
        <f>DATEDIF(Tabla1[[#This Row],[FECHA DE NACIMIENTO]],Tabla1[[#This Row],[FECHA ACTUAL]],"Y")</f>
        <v>27</v>
      </c>
      <c r="K502" s="24" t="s">
        <v>73</v>
      </c>
      <c r="L502" s="24" t="s">
        <v>112</v>
      </c>
      <c r="M502" s="24" t="s">
        <v>77</v>
      </c>
      <c r="N502" s="24" t="s">
        <v>77</v>
      </c>
      <c r="O502" s="24">
        <v>3</v>
      </c>
      <c r="P502" s="24" t="s">
        <v>101</v>
      </c>
      <c r="Q502" s="23">
        <v>35077</v>
      </c>
      <c r="R502" s="24" t="s">
        <v>76</v>
      </c>
      <c r="S502" s="25">
        <v>45119</v>
      </c>
      <c r="T502" s="24">
        <v>4458562</v>
      </c>
      <c r="U502" s="24">
        <v>3103208179</v>
      </c>
      <c r="V502" s="24" t="s">
        <v>3451</v>
      </c>
      <c r="W502" s="24" t="s">
        <v>3452</v>
      </c>
      <c r="X502" s="24" t="s">
        <v>3453</v>
      </c>
      <c r="Y502" s="24" t="s">
        <v>3454</v>
      </c>
      <c r="Z502" s="24" t="s">
        <v>117</v>
      </c>
      <c r="AA502" s="24">
        <v>3123347479</v>
      </c>
      <c r="AB502" s="24" t="s">
        <v>77</v>
      </c>
      <c r="AC502" s="24" t="s">
        <v>77</v>
      </c>
      <c r="AD502" s="24" t="s">
        <v>77</v>
      </c>
      <c r="AE502" s="26" t="s">
        <v>183</v>
      </c>
      <c r="AF502" s="26" t="s">
        <v>3455</v>
      </c>
      <c r="AG502" s="26"/>
      <c r="AH502" s="27" t="s">
        <v>184</v>
      </c>
      <c r="AI502" s="27" t="s">
        <v>530</v>
      </c>
      <c r="AJ502" s="27" t="s">
        <v>530</v>
      </c>
      <c r="AK502" s="24" t="s">
        <v>121</v>
      </c>
      <c r="AL502" s="24" t="s">
        <v>90</v>
      </c>
      <c r="AM502" s="23">
        <v>42562</v>
      </c>
      <c r="AN502" s="28">
        <v>776250</v>
      </c>
      <c r="AO502" s="28"/>
      <c r="AP502" s="24"/>
      <c r="AQ502" s="24"/>
      <c r="AR502" s="24" t="s">
        <v>1677</v>
      </c>
      <c r="AS502" s="24">
        <v>4.0999999999999996</v>
      </c>
      <c r="AT502" s="24" t="e">
        <v>#N/A</v>
      </c>
      <c r="AU502" s="24" t="e">
        <v>#N/A</v>
      </c>
      <c r="AV502" s="24" t="e">
        <v>#N/A</v>
      </c>
      <c r="AW502" s="24"/>
      <c r="AX502" s="24"/>
      <c r="AY502" s="24" t="s">
        <v>3456</v>
      </c>
      <c r="AZ502" s="24"/>
      <c r="BA502" s="24"/>
      <c r="BB502" s="24"/>
      <c r="BC502" s="24"/>
      <c r="BD502" s="24">
        <v>0</v>
      </c>
      <c r="BE502" s="24">
        <v>0</v>
      </c>
      <c r="BF502" s="23"/>
      <c r="BG502" s="23"/>
      <c r="BH502" s="23">
        <v>43071</v>
      </c>
      <c r="BI502" s="26" t="s">
        <v>127</v>
      </c>
      <c r="BJ502" s="26" t="s">
        <v>273</v>
      </c>
      <c r="BK502" s="29">
        <v>146875</v>
      </c>
      <c r="BL502" s="24" t="s">
        <v>129</v>
      </c>
      <c r="BM502" s="22" t="str">
        <f ca="1">+IF(Tabla1[[#This Row],[FECHA INGRESO]]&gt;=44986,IF((TODAY()-Tabla1[[#This Row],[FECHA INGRESO]])&gt;=50,"ALERTA","TODAVÍA FALTA"),"N/A")</f>
        <v>N/A</v>
      </c>
      <c r="BN502" s="7">
        <f>IFERROR((_xlfn.DAYS(Tabla1[[#This Row],[FECHA INGRESO]],Tabla1[[#This Row],[FECHA RETIRO]]))/30,"")</f>
        <v>-16.966666666666665</v>
      </c>
    </row>
    <row r="503" spans="1:66" ht="15" customHeight="1" x14ac:dyDescent="0.35">
      <c r="A503" s="31">
        <v>1010219254</v>
      </c>
      <c r="B503" s="22" t="s">
        <v>3457</v>
      </c>
      <c r="C503" s="23">
        <v>42562</v>
      </c>
      <c r="D503" s="23" t="s">
        <v>582</v>
      </c>
      <c r="E503" s="23" t="s">
        <v>110</v>
      </c>
      <c r="F503" s="23" t="s">
        <v>70</v>
      </c>
      <c r="G503" s="24"/>
      <c r="H503" s="24">
        <v>24064454296</v>
      </c>
      <c r="I503" s="24" t="s">
        <v>72</v>
      </c>
      <c r="J503" s="24">
        <f>DATEDIF(Tabla1[[#This Row],[FECHA DE NACIMIENTO]],Tabla1[[#This Row],[FECHA ACTUAL]],"Y")</f>
        <v>28</v>
      </c>
      <c r="K503" s="24" t="s">
        <v>96</v>
      </c>
      <c r="L503" s="24" t="s">
        <v>112</v>
      </c>
      <c r="M503" s="24" t="s">
        <v>77</v>
      </c>
      <c r="N503" s="24" t="s">
        <v>77</v>
      </c>
      <c r="O503" s="24">
        <v>3</v>
      </c>
      <c r="P503" s="24" t="s">
        <v>101</v>
      </c>
      <c r="Q503" s="23">
        <v>34697</v>
      </c>
      <c r="R503" s="24" t="s">
        <v>76</v>
      </c>
      <c r="S503" s="25">
        <v>45119</v>
      </c>
      <c r="T503" s="24">
        <v>6065135</v>
      </c>
      <c r="U503" s="24">
        <v>3126101758</v>
      </c>
      <c r="V503" s="24" t="s">
        <v>3458</v>
      </c>
      <c r="W503" s="24" t="s">
        <v>3459</v>
      </c>
      <c r="X503" s="24" t="s">
        <v>736</v>
      </c>
      <c r="Y503" s="24" t="s">
        <v>3460</v>
      </c>
      <c r="Z503" s="24" t="s">
        <v>162</v>
      </c>
      <c r="AA503" s="24">
        <v>3208068254</v>
      </c>
      <c r="AB503" s="24" t="s">
        <v>77</v>
      </c>
      <c r="AC503" s="24" t="s">
        <v>77</v>
      </c>
      <c r="AD503" s="24" t="s">
        <v>77</v>
      </c>
      <c r="AE503" s="26" t="s">
        <v>151</v>
      </c>
      <c r="AF503" s="26"/>
      <c r="AG503" s="26"/>
      <c r="AH503" s="27" t="s">
        <v>184</v>
      </c>
      <c r="AI503" s="27" t="s">
        <v>530</v>
      </c>
      <c r="AJ503" s="27" t="s">
        <v>530</v>
      </c>
      <c r="AK503" s="24" t="s">
        <v>121</v>
      </c>
      <c r="AL503" s="24"/>
      <c r="AM503" s="23">
        <v>42562</v>
      </c>
      <c r="AN503" s="28">
        <v>724500</v>
      </c>
      <c r="AO503" s="28"/>
      <c r="AP503" s="24"/>
      <c r="AQ503" s="24"/>
      <c r="AR503" s="24"/>
      <c r="AS503" s="24"/>
      <c r="AT503" s="24" t="e">
        <v>#N/A</v>
      </c>
      <c r="AU503" s="24" t="e">
        <v>#N/A</v>
      </c>
      <c r="AV503" s="24" t="e">
        <v>#N/A</v>
      </c>
      <c r="AW503" s="24"/>
      <c r="AX503" s="24"/>
      <c r="AY503" s="24"/>
      <c r="AZ503" s="24"/>
      <c r="BA503" s="24"/>
      <c r="BB503" s="24"/>
      <c r="BC503" s="24"/>
      <c r="BD503" s="24">
        <v>0</v>
      </c>
      <c r="BE503" s="24">
        <v>0</v>
      </c>
      <c r="BF503" s="23"/>
      <c r="BG503" s="23"/>
      <c r="BH503" s="23">
        <v>42658</v>
      </c>
      <c r="BI503" s="26" t="s">
        <v>127</v>
      </c>
      <c r="BJ503" s="26" t="s">
        <v>232</v>
      </c>
      <c r="BK503" s="29">
        <v>0</v>
      </c>
      <c r="BL503" s="24" t="s">
        <v>129</v>
      </c>
      <c r="BM503" s="22" t="str">
        <f ca="1">+IF(Tabla1[[#This Row],[FECHA INGRESO]]&gt;=44986,IF((TODAY()-Tabla1[[#This Row],[FECHA INGRESO]])&gt;=50,"ALERTA","TODAVÍA FALTA"),"N/A")</f>
        <v>N/A</v>
      </c>
      <c r="BN503" s="7">
        <f>IFERROR((_xlfn.DAYS(Tabla1[[#This Row],[FECHA INGRESO]],Tabla1[[#This Row],[FECHA RETIRO]]))/30,"")</f>
        <v>-3.2</v>
      </c>
    </row>
    <row r="504" spans="1:66" x14ac:dyDescent="0.35">
      <c r="A504" s="34">
        <v>1014258664</v>
      </c>
      <c r="B504" s="22" t="s">
        <v>3461</v>
      </c>
      <c r="C504" s="23">
        <v>42569</v>
      </c>
      <c r="D504" s="23" t="s">
        <v>188</v>
      </c>
      <c r="E504" s="23" t="s">
        <v>111</v>
      </c>
      <c r="F504" s="23" t="s">
        <v>70</v>
      </c>
      <c r="G504" s="24"/>
      <c r="H504" s="24">
        <v>24064655688</v>
      </c>
      <c r="I504" s="24" t="s">
        <v>95</v>
      </c>
      <c r="J504" s="24">
        <f>DATEDIF(Tabla1[[#This Row],[FECHA DE NACIMIENTO]],Tabla1[[#This Row],[FECHA ACTUAL]],"Y")</f>
        <v>28</v>
      </c>
      <c r="K504" s="24" t="s">
        <v>73</v>
      </c>
      <c r="L504" s="24" t="s">
        <v>112</v>
      </c>
      <c r="M504" s="24" t="s">
        <v>77</v>
      </c>
      <c r="N504" s="24" t="s">
        <v>77</v>
      </c>
      <c r="O504" s="24">
        <v>3</v>
      </c>
      <c r="P504" s="24" t="s">
        <v>101</v>
      </c>
      <c r="Q504" s="23">
        <v>34612</v>
      </c>
      <c r="R504" s="24" t="s">
        <v>76</v>
      </c>
      <c r="S504" s="25">
        <v>45119</v>
      </c>
      <c r="T504" s="24">
        <v>5373682</v>
      </c>
      <c r="U504" s="24">
        <v>3112182090</v>
      </c>
      <c r="V504" s="24" t="s">
        <v>3462</v>
      </c>
      <c r="W504" s="24" t="s">
        <v>3463</v>
      </c>
      <c r="X504" s="24" t="s">
        <v>3464</v>
      </c>
      <c r="Y504" s="24" t="s">
        <v>3465</v>
      </c>
      <c r="Z504" s="24" t="s">
        <v>162</v>
      </c>
      <c r="AA504" s="24">
        <v>3125761993</v>
      </c>
      <c r="AB504" s="24" t="s">
        <v>77</v>
      </c>
      <c r="AC504" s="24" t="s">
        <v>77</v>
      </c>
      <c r="AD504" s="24" t="s">
        <v>77</v>
      </c>
      <c r="AE504" s="26" t="s">
        <v>151</v>
      </c>
      <c r="AF504" s="26"/>
      <c r="AG504" s="26" t="s">
        <v>3466</v>
      </c>
      <c r="AH504" s="27" t="s">
        <v>460</v>
      </c>
      <c r="AI504" s="27" t="s">
        <v>286</v>
      </c>
      <c r="AJ504" s="27" t="s">
        <v>165</v>
      </c>
      <c r="AK504" s="24" t="s">
        <v>121</v>
      </c>
      <c r="AL504" s="24" t="s">
        <v>90</v>
      </c>
      <c r="AM504" s="23">
        <v>42569</v>
      </c>
      <c r="AN504" s="28">
        <v>877803</v>
      </c>
      <c r="AO504" s="28">
        <v>102854</v>
      </c>
      <c r="AP504" s="24" t="s">
        <v>3467</v>
      </c>
      <c r="AQ504" s="24"/>
      <c r="AR504" s="24" t="s">
        <v>1851</v>
      </c>
      <c r="AS504" s="24">
        <v>4.05</v>
      </c>
      <c r="AT504" s="24">
        <v>81</v>
      </c>
      <c r="AU504" s="24" t="e">
        <v>#N/A</v>
      </c>
      <c r="AV504" s="24" t="e">
        <v>#N/A</v>
      </c>
      <c r="AW504" s="24"/>
      <c r="AX504" s="24" t="s">
        <v>3468</v>
      </c>
      <c r="AY504" s="24"/>
      <c r="AZ504" s="24"/>
      <c r="BA504" s="24"/>
      <c r="BB504" s="24"/>
      <c r="BC504" s="24"/>
      <c r="BD504" s="24">
        <v>1</v>
      </c>
      <c r="BE504" s="24">
        <v>0</v>
      </c>
      <c r="BF504" s="23">
        <v>42992</v>
      </c>
      <c r="BG504" s="23">
        <v>43010</v>
      </c>
      <c r="BH504" s="23">
        <v>43892</v>
      </c>
      <c r="BI504" s="26" t="s">
        <v>127</v>
      </c>
      <c r="BJ504" s="26" t="s">
        <v>3469</v>
      </c>
      <c r="BK504" s="29">
        <v>297130</v>
      </c>
      <c r="BL504" s="24" t="s">
        <v>129</v>
      </c>
      <c r="BM504" s="22" t="str">
        <f ca="1">+IF(Tabla1[[#This Row],[FECHA INGRESO]]&gt;=44986,IF((TODAY()-Tabla1[[#This Row],[FECHA INGRESO]])&gt;=50,"ALERTA","TODAVÍA FALTA"),"N/A")</f>
        <v>N/A</v>
      </c>
      <c r="BN504" s="7">
        <f>IFERROR((_xlfn.DAYS(Tabla1[[#This Row],[FECHA INGRESO]],Tabla1[[#This Row],[FECHA RETIRO]]))/30,"")</f>
        <v>-44.1</v>
      </c>
    </row>
    <row r="505" spans="1:66" ht="15" customHeight="1" x14ac:dyDescent="0.35">
      <c r="A505" s="31">
        <v>53012386</v>
      </c>
      <c r="B505" s="22" t="s">
        <v>3470</v>
      </c>
      <c r="C505" s="23">
        <v>42569</v>
      </c>
      <c r="D505" s="23" t="s">
        <v>93</v>
      </c>
      <c r="E505" s="24" t="s">
        <v>94</v>
      </c>
      <c r="F505" s="23" t="s">
        <v>70</v>
      </c>
      <c r="G505" s="24"/>
      <c r="H505" s="24">
        <v>24064711982</v>
      </c>
      <c r="I505" s="24" t="s">
        <v>95</v>
      </c>
      <c r="J505" s="24">
        <f>DATEDIF(Tabla1[[#This Row],[FECHA DE NACIMIENTO]],Tabla1[[#This Row],[FECHA ACTUAL]],"Y")</f>
        <v>39</v>
      </c>
      <c r="K505" s="24" t="s">
        <v>73</v>
      </c>
      <c r="L505" s="24" t="s">
        <v>112</v>
      </c>
      <c r="M505" s="24" t="s">
        <v>77</v>
      </c>
      <c r="N505" s="24" t="s">
        <v>77</v>
      </c>
      <c r="O505" s="24">
        <v>2</v>
      </c>
      <c r="P505" s="24" t="s">
        <v>101</v>
      </c>
      <c r="Q505" s="23">
        <v>30837</v>
      </c>
      <c r="R505" s="24" t="s">
        <v>76</v>
      </c>
      <c r="S505" s="25">
        <v>45119</v>
      </c>
      <c r="T505" s="24">
        <v>5512099</v>
      </c>
      <c r="U505" s="24">
        <v>3206888780</v>
      </c>
      <c r="V505" s="24" t="s">
        <v>3471</v>
      </c>
      <c r="W505" s="24" t="s">
        <v>3472</v>
      </c>
      <c r="X505" s="24" t="s">
        <v>967</v>
      </c>
      <c r="Y505" s="24" t="s">
        <v>3473</v>
      </c>
      <c r="Z505" s="24" t="s">
        <v>117</v>
      </c>
      <c r="AA505" s="24">
        <v>5512099</v>
      </c>
      <c r="AB505" s="24" t="s">
        <v>77</v>
      </c>
      <c r="AC505" s="24" t="s">
        <v>77</v>
      </c>
      <c r="AD505" s="24" t="s">
        <v>77</v>
      </c>
      <c r="AE505" s="26" t="s">
        <v>183</v>
      </c>
      <c r="AF505" s="26" t="s">
        <v>3474</v>
      </c>
      <c r="AG505" s="26"/>
      <c r="AH505" s="27" t="s">
        <v>184</v>
      </c>
      <c r="AI505" s="27" t="s">
        <v>2965</v>
      </c>
      <c r="AJ505" s="27" t="s">
        <v>2965</v>
      </c>
      <c r="AK505" s="24" t="s">
        <v>121</v>
      </c>
      <c r="AL505" s="24" t="s">
        <v>90</v>
      </c>
      <c r="AM505" s="23">
        <v>42569</v>
      </c>
      <c r="AN505" s="28">
        <v>776250</v>
      </c>
      <c r="AO505" s="28"/>
      <c r="AP505" s="24"/>
      <c r="AQ505" s="24"/>
      <c r="AR505" s="24" t="s">
        <v>3419</v>
      </c>
      <c r="AS505" s="24"/>
      <c r="AT505" s="24" t="e">
        <v>#N/A</v>
      </c>
      <c r="AU505" s="24" t="e">
        <v>#N/A</v>
      </c>
      <c r="AV505" s="24" t="e">
        <v>#N/A</v>
      </c>
      <c r="AW505" s="24"/>
      <c r="AX505" s="24"/>
      <c r="AY505" s="24" t="s">
        <v>3475</v>
      </c>
      <c r="AZ505" s="24" t="s">
        <v>3476</v>
      </c>
      <c r="BA505" s="24"/>
      <c r="BB505" s="24"/>
      <c r="BC505" s="24"/>
      <c r="BD505" s="24">
        <v>0</v>
      </c>
      <c r="BE505" s="24">
        <v>0</v>
      </c>
      <c r="BF505" s="23"/>
      <c r="BG505" s="23"/>
      <c r="BH505" s="23">
        <v>42910</v>
      </c>
      <c r="BI505" s="26" t="s">
        <v>127</v>
      </c>
      <c r="BJ505" s="26" t="s">
        <v>3477</v>
      </c>
      <c r="BK505" s="29">
        <v>0</v>
      </c>
      <c r="BL505" s="24" t="s">
        <v>129</v>
      </c>
      <c r="BM505" s="22" t="str">
        <f ca="1">+IF(Tabla1[[#This Row],[FECHA INGRESO]]&gt;=44986,IF((TODAY()-Tabla1[[#This Row],[FECHA INGRESO]])&gt;=50,"ALERTA","TODAVÍA FALTA"),"N/A")</f>
        <v>N/A</v>
      </c>
      <c r="BN505" s="7">
        <f>IFERROR((_xlfn.DAYS(Tabla1[[#This Row],[FECHA INGRESO]],Tabla1[[#This Row],[FECHA RETIRO]]))/30,"")</f>
        <v>-11.366666666666667</v>
      </c>
    </row>
    <row r="506" spans="1:66" ht="15" customHeight="1" x14ac:dyDescent="0.35">
      <c r="A506" s="31">
        <v>1037594249</v>
      </c>
      <c r="B506" s="22" t="s">
        <v>3478</v>
      </c>
      <c r="C506" s="23">
        <v>42569</v>
      </c>
      <c r="D506" s="23" t="s">
        <v>582</v>
      </c>
      <c r="E506" s="23" t="s">
        <v>110</v>
      </c>
      <c r="F506" s="23" t="s">
        <v>70</v>
      </c>
      <c r="G506" s="24"/>
      <c r="H506" s="24">
        <v>24064532615</v>
      </c>
      <c r="I506" s="24" t="s">
        <v>72</v>
      </c>
      <c r="J506" s="24">
        <f>DATEDIF(Tabla1[[#This Row],[FECHA DE NACIMIENTO]],Tabla1[[#This Row],[FECHA ACTUAL]],"Y")</f>
        <v>34</v>
      </c>
      <c r="K506" s="24" t="s">
        <v>73</v>
      </c>
      <c r="L506" s="24" t="s">
        <v>234</v>
      </c>
      <c r="M506" s="24" t="s">
        <v>77</v>
      </c>
      <c r="N506" s="24">
        <v>2</v>
      </c>
      <c r="O506" s="24">
        <v>2</v>
      </c>
      <c r="P506" s="24" t="s">
        <v>101</v>
      </c>
      <c r="Q506" s="23">
        <v>32409</v>
      </c>
      <c r="R506" s="24" t="s">
        <v>1526</v>
      </c>
      <c r="S506" s="25">
        <v>45119</v>
      </c>
      <c r="T506" s="24">
        <v>5858653</v>
      </c>
      <c r="U506" s="24">
        <v>3215619286</v>
      </c>
      <c r="V506" s="24" t="s">
        <v>3479</v>
      </c>
      <c r="W506" s="24" t="s">
        <v>3480</v>
      </c>
      <c r="X506" s="24" t="s">
        <v>2709</v>
      </c>
      <c r="Y506" s="24" t="s">
        <v>3481</v>
      </c>
      <c r="Z506" s="24" t="s">
        <v>82</v>
      </c>
      <c r="AA506" s="24">
        <v>3106867380</v>
      </c>
      <c r="AB506" s="24" t="s">
        <v>77</v>
      </c>
      <c r="AC506" s="24" t="s">
        <v>77</v>
      </c>
      <c r="AD506" s="24" t="s">
        <v>77</v>
      </c>
      <c r="AE506" s="26" t="s">
        <v>183</v>
      </c>
      <c r="AF506" s="26" t="s">
        <v>671</v>
      </c>
      <c r="AG506" s="26"/>
      <c r="AH506" s="27" t="s">
        <v>163</v>
      </c>
      <c r="AI506" s="27" t="s">
        <v>515</v>
      </c>
      <c r="AJ506" s="27" t="s">
        <v>515</v>
      </c>
      <c r="AK506" s="24" t="s">
        <v>121</v>
      </c>
      <c r="AL506" s="24" t="s">
        <v>90</v>
      </c>
      <c r="AM506" s="23">
        <v>42569</v>
      </c>
      <c r="AN506" s="28">
        <v>1086750</v>
      </c>
      <c r="AO506" s="28"/>
      <c r="AP506" s="24"/>
      <c r="AQ506" s="24"/>
      <c r="AR506" s="24"/>
      <c r="AS506" s="24"/>
      <c r="AT506" s="24" t="e">
        <v>#N/A</v>
      </c>
      <c r="AU506" s="24" t="e">
        <v>#N/A</v>
      </c>
      <c r="AV506" s="24" t="e">
        <v>#N/A</v>
      </c>
      <c r="AW506" s="24"/>
      <c r="AX506" s="24"/>
      <c r="AY506" s="24"/>
      <c r="AZ506" s="24"/>
      <c r="BA506" s="24"/>
      <c r="BB506" s="24"/>
      <c r="BC506" s="24"/>
      <c r="BD506" s="24">
        <v>0</v>
      </c>
      <c r="BE506" s="24">
        <v>0</v>
      </c>
      <c r="BF506" s="23"/>
      <c r="BG506" s="23"/>
      <c r="BH506" s="23">
        <v>42754</v>
      </c>
      <c r="BI506" s="26" t="s">
        <v>127</v>
      </c>
      <c r="BJ506" s="26" t="s">
        <v>337</v>
      </c>
      <c r="BK506" s="29">
        <v>0</v>
      </c>
      <c r="BL506" s="24" t="s">
        <v>129</v>
      </c>
      <c r="BM506" s="22" t="str">
        <f ca="1">+IF(Tabla1[[#This Row],[FECHA INGRESO]]&gt;=44986,IF((TODAY()-Tabla1[[#This Row],[FECHA INGRESO]])&gt;=50,"ALERTA","TODAVÍA FALTA"),"N/A")</f>
        <v>N/A</v>
      </c>
      <c r="BN506" s="7">
        <f>IFERROR((_xlfn.DAYS(Tabla1[[#This Row],[FECHA INGRESO]],Tabla1[[#This Row],[FECHA RETIRO]]))/30,"")</f>
        <v>-6.166666666666667</v>
      </c>
    </row>
    <row r="507" spans="1:66" ht="15" customHeight="1" x14ac:dyDescent="0.35">
      <c r="A507" s="31">
        <v>1024521564</v>
      </c>
      <c r="B507" s="22" t="s">
        <v>3482</v>
      </c>
      <c r="C507" s="23">
        <v>42570</v>
      </c>
      <c r="D507" s="23" t="s">
        <v>93</v>
      </c>
      <c r="E507" s="24" t="s">
        <v>69</v>
      </c>
      <c r="F507" s="23" t="s">
        <v>70</v>
      </c>
      <c r="G507" s="24"/>
      <c r="H507" s="24">
        <v>24064734358</v>
      </c>
      <c r="I507" s="24" t="s">
        <v>95</v>
      </c>
      <c r="J507" s="24">
        <f>DATEDIF(Tabla1[[#This Row],[FECHA DE NACIMIENTO]],Tabla1[[#This Row],[FECHA ACTUAL]],"Y")</f>
        <v>31</v>
      </c>
      <c r="K507" s="24" t="s">
        <v>73</v>
      </c>
      <c r="L507" s="24" t="s">
        <v>234</v>
      </c>
      <c r="M507" s="24" t="s">
        <v>77</v>
      </c>
      <c r="N507" s="24" t="s">
        <v>77</v>
      </c>
      <c r="O507" s="24">
        <v>2</v>
      </c>
      <c r="P507" s="24" t="s">
        <v>101</v>
      </c>
      <c r="Q507" s="23">
        <v>33492</v>
      </c>
      <c r="R507" s="24" t="s">
        <v>76</v>
      </c>
      <c r="S507" s="25">
        <v>45119</v>
      </c>
      <c r="T507" s="24">
        <v>7179337</v>
      </c>
      <c r="U507" s="24">
        <v>3133710838</v>
      </c>
      <c r="V507" s="24" t="s">
        <v>3483</v>
      </c>
      <c r="W507" s="24" t="s">
        <v>3484</v>
      </c>
      <c r="X507" s="24" t="s">
        <v>3485</v>
      </c>
      <c r="Y507" s="24" t="s">
        <v>3486</v>
      </c>
      <c r="Z507" s="24" t="s">
        <v>82</v>
      </c>
      <c r="AA507" s="24">
        <v>3192381342</v>
      </c>
      <c r="AB507" s="24" t="s">
        <v>77</v>
      </c>
      <c r="AC507" s="24" t="s">
        <v>77</v>
      </c>
      <c r="AD507" s="24" t="s">
        <v>77</v>
      </c>
      <c r="AE507" s="26" t="s">
        <v>183</v>
      </c>
      <c r="AF507" s="26" t="s">
        <v>3487</v>
      </c>
      <c r="AG507" s="26"/>
      <c r="AH507" s="27" t="s">
        <v>184</v>
      </c>
      <c r="AI507" s="27" t="s">
        <v>164</v>
      </c>
      <c r="AJ507" s="27" t="s">
        <v>164</v>
      </c>
      <c r="AK507" s="24" t="s">
        <v>121</v>
      </c>
      <c r="AL507" s="24"/>
      <c r="AM507" s="23">
        <v>42570</v>
      </c>
      <c r="AN507" s="28">
        <v>724500</v>
      </c>
      <c r="AO507" s="28"/>
      <c r="AP507" s="24"/>
      <c r="AQ507" s="24"/>
      <c r="AR507" s="24"/>
      <c r="AS507" s="24"/>
      <c r="AT507" s="24" t="e">
        <v>#N/A</v>
      </c>
      <c r="AU507" s="24" t="e">
        <v>#N/A</v>
      </c>
      <c r="AV507" s="24" t="e">
        <v>#N/A</v>
      </c>
      <c r="AW507" s="24"/>
      <c r="AX507" s="24"/>
      <c r="AY507" s="24"/>
      <c r="AZ507" s="24"/>
      <c r="BA507" s="24"/>
      <c r="BB507" s="24"/>
      <c r="BC507" s="24"/>
      <c r="BD507" s="24">
        <v>0</v>
      </c>
      <c r="BE507" s="24">
        <v>0</v>
      </c>
      <c r="BF507" s="23"/>
      <c r="BG507" s="23"/>
      <c r="BH507" s="23">
        <v>42611</v>
      </c>
      <c r="BI507" s="26"/>
      <c r="BJ507" s="26"/>
      <c r="BK507" s="29">
        <v>0</v>
      </c>
      <c r="BL507" s="24" t="s">
        <v>129</v>
      </c>
      <c r="BM507" s="22" t="str">
        <f ca="1">+IF(Tabla1[[#This Row],[FECHA INGRESO]]&gt;=44986,IF((TODAY()-Tabla1[[#This Row],[FECHA INGRESO]])&gt;=50,"ALERTA","TODAVÍA FALTA"),"N/A")</f>
        <v>N/A</v>
      </c>
      <c r="BN507" s="7">
        <f>IFERROR((_xlfn.DAYS(Tabla1[[#This Row],[FECHA INGRESO]],Tabla1[[#This Row],[FECHA RETIRO]]))/30,"")</f>
        <v>-1.3666666666666667</v>
      </c>
    </row>
    <row r="508" spans="1:66" ht="15" customHeight="1" x14ac:dyDescent="0.35">
      <c r="A508" s="31">
        <v>1079034375</v>
      </c>
      <c r="B508" s="22" t="s">
        <v>3488</v>
      </c>
      <c r="C508" s="23">
        <v>42576</v>
      </c>
      <c r="D508" s="23" t="s">
        <v>188</v>
      </c>
      <c r="E508" s="23" t="s">
        <v>111</v>
      </c>
      <c r="F508" s="23" t="s">
        <v>70</v>
      </c>
      <c r="G508" s="24"/>
      <c r="H508" s="24">
        <v>24064831792</v>
      </c>
      <c r="I508" s="24" t="s">
        <v>95</v>
      </c>
      <c r="J508" s="24">
        <f>DATEDIF(Tabla1[[#This Row],[FECHA DE NACIMIENTO]],Tabla1[[#This Row],[FECHA ACTUAL]],"Y")</f>
        <v>28</v>
      </c>
      <c r="K508" s="24" t="s">
        <v>73</v>
      </c>
      <c r="L508" s="24" t="s">
        <v>234</v>
      </c>
      <c r="M508" s="24">
        <v>1</v>
      </c>
      <c r="N508" s="24">
        <v>1</v>
      </c>
      <c r="O508" s="24">
        <v>1</v>
      </c>
      <c r="P508" s="24" t="s">
        <v>101</v>
      </c>
      <c r="Q508" s="23">
        <v>34600</v>
      </c>
      <c r="R508" s="24" t="s">
        <v>1122</v>
      </c>
      <c r="S508" s="25">
        <v>45119</v>
      </c>
      <c r="T508" s="24" t="s">
        <v>77</v>
      </c>
      <c r="U508" s="24">
        <v>3143404237</v>
      </c>
      <c r="V508" s="24" t="s">
        <v>3489</v>
      </c>
      <c r="W508" s="24" t="s">
        <v>3490</v>
      </c>
      <c r="X508" s="24" t="s">
        <v>812</v>
      </c>
      <c r="Y508" s="24" t="s">
        <v>3491</v>
      </c>
      <c r="Z508" s="24" t="s">
        <v>117</v>
      </c>
      <c r="AA508" s="24">
        <v>3114412712</v>
      </c>
      <c r="AB508" s="24" t="s">
        <v>77</v>
      </c>
      <c r="AC508" s="24" t="s">
        <v>77</v>
      </c>
      <c r="AD508" s="24" t="s">
        <v>77</v>
      </c>
      <c r="AE508" s="26" t="s">
        <v>183</v>
      </c>
      <c r="AF508" s="26" t="s">
        <v>3492</v>
      </c>
      <c r="AG508" s="26"/>
      <c r="AH508" s="27" t="s">
        <v>184</v>
      </c>
      <c r="AI508" s="27" t="s">
        <v>3493</v>
      </c>
      <c r="AJ508" s="27" t="s">
        <v>120</v>
      </c>
      <c r="AK508" s="24" t="s">
        <v>121</v>
      </c>
      <c r="AL508" s="24" t="s">
        <v>90</v>
      </c>
      <c r="AM508" s="23">
        <v>42576</v>
      </c>
      <c r="AN508" s="28">
        <v>776250</v>
      </c>
      <c r="AO508" s="28"/>
      <c r="AP508" s="24"/>
      <c r="AQ508" s="24"/>
      <c r="AR508" s="24" t="s">
        <v>855</v>
      </c>
      <c r="AS508" s="24"/>
      <c r="AT508" s="24" t="e">
        <v>#N/A</v>
      </c>
      <c r="AU508" s="24" t="e">
        <v>#N/A</v>
      </c>
      <c r="AV508" s="24" t="e">
        <v>#N/A</v>
      </c>
      <c r="AW508" s="24"/>
      <c r="AX508" s="24"/>
      <c r="AY508" s="24"/>
      <c r="AZ508" s="24"/>
      <c r="BA508" s="24"/>
      <c r="BB508" s="24"/>
      <c r="BC508" s="24"/>
      <c r="BD508" s="24">
        <v>0</v>
      </c>
      <c r="BE508" s="24">
        <v>0</v>
      </c>
      <c r="BF508" s="23"/>
      <c r="BG508" s="23"/>
      <c r="BH508" s="23">
        <v>42917</v>
      </c>
      <c r="BI508" s="26" t="s">
        <v>127</v>
      </c>
      <c r="BJ508" s="26" t="s">
        <v>273</v>
      </c>
      <c r="BK508" s="29">
        <v>0</v>
      </c>
      <c r="BL508" s="24" t="s">
        <v>129</v>
      </c>
      <c r="BM508" s="22" t="str">
        <f ca="1">+IF(Tabla1[[#This Row],[FECHA INGRESO]]&gt;=44986,IF((TODAY()-Tabla1[[#This Row],[FECHA INGRESO]])&gt;=50,"ALERTA","TODAVÍA FALTA"),"N/A")</f>
        <v>N/A</v>
      </c>
      <c r="BN508" s="7">
        <f>IFERROR((_xlfn.DAYS(Tabla1[[#This Row],[FECHA INGRESO]],Tabla1[[#This Row],[FECHA RETIRO]]))/30,"")</f>
        <v>-11.366666666666667</v>
      </c>
    </row>
    <row r="509" spans="1:66" ht="15" customHeight="1" x14ac:dyDescent="0.35">
      <c r="A509" s="31">
        <v>1010220032</v>
      </c>
      <c r="B509" s="22" t="s">
        <v>3494</v>
      </c>
      <c r="C509" s="23">
        <v>42576</v>
      </c>
      <c r="D509" s="23" t="s">
        <v>266</v>
      </c>
      <c r="E509" s="23" t="s">
        <v>111</v>
      </c>
      <c r="F509" s="23" t="s">
        <v>70</v>
      </c>
      <c r="G509" s="24"/>
      <c r="H509" s="24">
        <v>24064831792</v>
      </c>
      <c r="I509" s="24" t="s">
        <v>72</v>
      </c>
      <c r="J509" s="24">
        <f>DATEDIF(Tabla1[[#This Row],[FECHA DE NACIMIENTO]],Tabla1[[#This Row],[FECHA ACTUAL]],"Y")</f>
        <v>28</v>
      </c>
      <c r="K509" s="24" t="s">
        <v>96</v>
      </c>
      <c r="L509" s="24" t="s">
        <v>112</v>
      </c>
      <c r="M509" s="24" t="s">
        <v>77</v>
      </c>
      <c r="N509" s="24" t="s">
        <v>77</v>
      </c>
      <c r="O509" s="24">
        <v>2</v>
      </c>
      <c r="P509" s="24" t="s">
        <v>101</v>
      </c>
      <c r="Q509" s="23">
        <v>34733</v>
      </c>
      <c r="R509" s="24" t="s">
        <v>76</v>
      </c>
      <c r="S509" s="25">
        <v>45119</v>
      </c>
      <c r="T509" s="24">
        <v>7216123</v>
      </c>
      <c r="U509" s="24">
        <v>3115237355</v>
      </c>
      <c r="V509" s="24" t="s">
        <v>3495</v>
      </c>
      <c r="W509" s="24" t="s">
        <v>3496</v>
      </c>
      <c r="X509" s="24" t="s">
        <v>560</v>
      </c>
      <c r="Y509" s="24" t="s">
        <v>3497</v>
      </c>
      <c r="Z509" s="24" t="s">
        <v>117</v>
      </c>
      <c r="AA509" s="24">
        <v>3219523897</v>
      </c>
      <c r="AB509" s="24" t="s">
        <v>77</v>
      </c>
      <c r="AC509" s="24" t="s">
        <v>77</v>
      </c>
      <c r="AD509" s="24" t="s">
        <v>77</v>
      </c>
      <c r="AE509" s="26" t="s">
        <v>183</v>
      </c>
      <c r="AF509" s="26" t="s">
        <v>1425</v>
      </c>
      <c r="AG509" s="26"/>
      <c r="AH509" s="27" t="s">
        <v>184</v>
      </c>
      <c r="AI509" s="27" t="s">
        <v>3493</v>
      </c>
      <c r="AJ509" s="27" t="s">
        <v>120</v>
      </c>
      <c r="AK509" s="24" t="s">
        <v>121</v>
      </c>
      <c r="AL509" s="24" t="s">
        <v>90</v>
      </c>
      <c r="AM509" s="23">
        <v>42576</v>
      </c>
      <c r="AN509" s="28">
        <v>776250</v>
      </c>
      <c r="AO509" s="28"/>
      <c r="AP509" s="24"/>
      <c r="AQ509" s="24"/>
      <c r="AR509" s="24" t="s">
        <v>1903</v>
      </c>
      <c r="AS509" s="24"/>
      <c r="AT509" s="24" t="e">
        <v>#N/A</v>
      </c>
      <c r="AU509" s="24" t="e">
        <v>#N/A</v>
      </c>
      <c r="AV509" s="24" t="e">
        <v>#N/A</v>
      </c>
      <c r="AW509" s="24"/>
      <c r="AX509" s="24"/>
      <c r="AY509" s="24" t="s">
        <v>590</v>
      </c>
      <c r="AZ509" s="24"/>
      <c r="BA509" s="24"/>
      <c r="BB509" s="24"/>
      <c r="BC509" s="24"/>
      <c r="BD509" s="24">
        <v>0</v>
      </c>
      <c r="BE509" s="24">
        <v>0</v>
      </c>
      <c r="BF509" s="23"/>
      <c r="BG509" s="23"/>
      <c r="BH509" s="23">
        <v>42835</v>
      </c>
      <c r="BI509" s="26" t="s">
        <v>127</v>
      </c>
      <c r="BJ509" s="26" t="s">
        <v>1550</v>
      </c>
      <c r="BK509" s="29">
        <v>0</v>
      </c>
      <c r="BL509" s="24" t="s">
        <v>129</v>
      </c>
      <c r="BM509" s="22" t="str">
        <f ca="1">+IF(Tabla1[[#This Row],[FECHA INGRESO]]&gt;=44986,IF((TODAY()-Tabla1[[#This Row],[FECHA INGRESO]])&gt;=50,"ALERTA","TODAVÍA FALTA"),"N/A")</f>
        <v>N/A</v>
      </c>
      <c r="BN509" s="7">
        <f>IFERROR((_xlfn.DAYS(Tabla1[[#This Row],[FECHA INGRESO]],Tabla1[[#This Row],[FECHA RETIRO]]))/30,"")</f>
        <v>-8.6333333333333329</v>
      </c>
    </row>
    <row r="510" spans="1:66" ht="15" customHeight="1" x14ac:dyDescent="0.35">
      <c r="A510" s="31">
        <v>1121899358</v>
      </c>
      <c r="B510" s="22" t="s">
        <v>3498</v>
      </c>
      <c r="C510" s="23">
        <v>42576</v>
      </c>
      <c r="D510" s="23" t="s">
        <v>188</v>
      </c>
      <c r="E510" s="24" t="s">
        <v>94</v>
      </c>
      <c r="F510" s="23" t="s">
        <v>70</v>
      </c>
      <c r="G510" s="24"/>
      <c r="H510" s="24">
        <v>24064817169</v>
      </c>
      <c r="I510" s="24" t="s">
        <v>95</v>
      </c>
      <c r="J510" s="24">
        <f>DATEDIF(Tabla1[[#This Row],[FECHA DE NACIMIENTO]],Tabla1[[#This Row],[FECHA ACTUAL]],"Y")</f>
        <v>30</v>
      </c>
      <c r="K510" s="24" t="s">
        <v>73</v>
      </c>
      <c r="L510" s="24" t="s">
        <v>234</v>
      </c>
      <c r="M510" s="24">
        <v>1</v>
      </c>
      <c r="N510" s="24">
        <v>1</v>
      </c>
      <c r="O510" s="24">
        <v>3</v>
      </c>
      <c r="P510" s="24" t="s">
        <v>101</v>
      </c>
      <c r="Q510" s="23">
        <v>34085</v>
      </c>
      <c r="R510" s="24" t="s">
        <v>3325</v>
      </c>
      <c r="S510" s="25">
        <v>45119</v>
      </c>
      <c r="T510" s="24" t="s">
        <v>77</v>
      </c>
      <c r="U510" s="24">
        <v>3134965258</v>
      </c>
      <c r="V510" s="24" t="s">
        <v>3499</v>
      </c>
      <c r="W510" s="24" t="s">
        <v>3500</v>
      </c>
      <c r="X510" s="24" t="s">
        <v>3501</v>
      </c>
      <c r="Y510" s="24" t="s">
        <v>3502</v>
      </c>
      <c r="Z510" s="24" t="s">
        <v>82</v>
      </c>
      <c r="AA510" s="24">
        <v>3103275392</v>
      </c>
      <c r="AB510" s="24" t="s">
        <v>77</v>
      </c>
      <c r="AC510" s="24" t="s">
        <v>77</v>
      </c>
      <c r="AD510" s="24" t="s">
        <v>77</v>
      </c>
      <c r="AE510" s="26" t="s">
        <v>151</v>
      </c>
      <c r="AF510" s="26"/>
      <c r="AG510" s="26"/>
      <c r="AH510" s="27" t="s">
        <v>184</v>
      </c>
      <c r="AI510" s="27" t="s">
        <v>3503</v>
      </c>
      <c r="AJ510" s="27" t="s">
        <v>487</v>
      </c>
      <c r="AK510" s="24" t="s">
        <v>121</v>
      </c>
      <c r="AL510" s="24"/>
      <c r="AM510" s="23">
        <v>42576</v>
      </c>
      <c r="AN510" s="28">
        <v>724500</v>
      </c>
      <c r="AO510" s="28"/>
      <c r="AP510" s="24"/>
      <c r="AQ510" s="24"/>
      <c r="AR510" s="24"/>
      <c r="AS510" s="24"/>
      <c r="AT510" s="24" t="e">
        <v>#N/A</v>
      </c>
      <c r="AU510" s="24" t="e">
        <v>#N/A</v>
      </c>
      <c r="AV510" s="24" t="e">
        <v>#N/A</v>
      </c>
      <c r="AW510" s="24"/>
      <c r="AX510" s="24"/>
      <c r="AY510" s="24" t="s">
        <v>1388</v>
      </c>
      <c r="AZ510" s="24"/>
      <c r="BA510" s="24"/>
      <c r="BB510" s="24"/>
      <c r="BC510" s="24"/>
      <c r="BD510" s="24">
        <v>0</v>
      </c>
      <c r="BE510" s="24">
        <v>0</v>
      </c>
      <c r="BF510" s="23"/>
      <c r="BG510" s="23"/>
      <c r="BH510" s="23">
        <v>42713</v>
      </c>
      <c r="BI510" s="26" t="s">
        <v>127</v>
      </c>
      <c r="BJ510" s="26" t="s">
        <v>1550</v>
      </c>
      <c r="BK510" s="29">
        <v>0</v>
      </c>
      <c r="BL510" s="24" t="s">
        <v>129</v>
      </c>
      <c r="BM510" s="22" t="str">
        <f ca="1">+IF(Tabla1[[#This Row],[FECHA INGRESO]]&gt;=44986,IF((TODAY()-Tabla1[[#This Row],[FECHA INGRESO]])&gt;=50,"ALERTA","TODAVÍA FALTA"),"N/A")</f>
        <v>N/A</v>
      </c>
      <c r="BN510" s="7">
        <f>IFERROR((_xlfn.DAYS(Tabla1[[#This Row],[FECHA INGRESO]],Tabla1[[#This Row],[FECHA RETIRO]]))/30,"")</f>
        <v>-4.5666666666666664</v>
      </c>
    </row>
    <row r="511" spans="1:66" ht="15" customHeight="1" x14ac:dyDescent="0.35">
      <c r="A511" s="31">
        <v>1022332341</v>
      </c>
      <c r="B511" s="22" t="s">
        <v>3504</v>
      </c>
      <c r="C511" s="23">
        <v>42576</v>
      </c>
      <c r="D511" s="23" t="s">
        <v>131</v>
      </c>
      <c r="E511" s="23" t="s">
        <v>111</v>
      </c>
      <c r="F511" s="23" t="s">
        <v>70</v>
      </c>
      <c r="G511" s="24"/>
      <c r="H511" s="24">
        <v>24064873587</v>
      </c>
      <c r="I511" s="24" t="s">
        <v>95</v>
      </c>
      <c r="J511" s="24">
        <f>DATEDIF(Tabla1[[#This Row],[FECHA DE NACIMIENTO]],Tabla1[[#This Row],[FECHA ACTUAL]],"Y")</f>
        <v>36</v>
      </c>
      <c r="K511" s="24" t="s">
        <v>73</v>
      </c>
      <c r="L511" s="24" t="s">
        <v>234</v>
      </c>
      <c r="M511" s="24">
        <v>1</v>
      </c>
      <c r="N511" s="24">
        <v>1</v>
      </c>
      <c r="O511" s="24">
        <v>3</v>
      </c>
      <c r="P511" s="24" t="s">
        <v>101</v>
      </c>
      <c r="Q511" s="23">
        <v>31831</v>
      </c>
      <c r="R511" s="24" t="s">
        <v>76</v>
      </c>
      <c r="S511" s="25">
        <v>45119</v>
      </c>
      <c r="T511" s="24" t="s">
        <v>77</v>
      </c>
      <c r="U511" s="24">
        <v>3052668272</v>
      </c>
      <c r="V511" s="24" t="s">
        <v>3505</v>
      </c>
      <c r="W511" s="24" t="s">
        <v>3506</v>
      </c>
      <c r="X511" s="24" t="s">
        <v>3507</v>
      </c>
      <c r="Y511" s="24" t="s">
        <v>3508</v>
      </c>
      <c r="Z511" s="24" t="s">
        <v>82</v>
      </c>
      <c r="AA511" s="24">
        <v>3052668273</v>
      </c>
      <c r="AB511" s="24" t="s">
        <v>77</v>
      </c>
      <c r="AC511" s="24" t="s">
        <v>77</v>
      </c>
      <c r="AD511" s="24" t="s">
        <v>77</v>
      </c>
      <c r="AE511" s="26" t="s">
        <v>183</v>
      </c>
      <c r="AF511" s="26" t="s">
        <v>3509</v>
      </c>
      <c r="AG511" s="26"/>
      <c r="AH511" s="27" t="s">
        <v>184</v>
      </c>
      <c r="AI511" s="27" t="s">
        <v>3510</v>
      </c>
      <c r="AJ511" s="27" t="s">
        <v>164</v>
      </c>
      <c r="AK511" s="24" t="s">
        <v>121</v>
      </c>
      <c r="AL511" s="24"/>
      <c r="AM511" s="23">
        <v>42576</v>
      </c>
      <c r="AN511" s="28">
        <v>724500</v>
      </c>
      <c r="AO511" s="28"/>
      <c r="AP511" s="24"/>
      <c r="AQ511" s="24"/>
      <c r="AR511" s="24"/>
      <c r="AS511" s="24"/>
      <c r="AT511" s="24" t="e">
        <v>#N/A</v>
      </c>
      <c r="AU511" s="24" t="e">
        <v>#N/A</v>
      </c>
      <c r="AV511" s="24" t="e">
        <v>#N/A</v>
      </c>
      <c r="AW511" s="24"/>
      <c r="AX511" s="24"/>
      <c r="AY511" s="24"/>
      <c r="AZ511" s="24"/>
      <c r="BA511" s="24"/>
      <c r="BB511" s="24"/>
      <c r="BC511" s="24"/>
      <c r="BD511" s="24">
        <v>0</v>
      </c>
      <c r="BE511" s="24">
        <v>0</v>
      </c>
      <c r="BF511" s="23"/>
      <c r="BG511" s="23"/>
      <c r="BH511" s="23">
        <v>42612</v>
      </c>
      <c r="BI511" s="26"/>
      <c r="BJ511" s="26"/>
      <c r="BK511" s="29">
        <v>0</v>
      </c>
      <c r="BL511" s="24" t="s">
        <v>129</v>
      </c>
      <c r="BM511" s="22" t="str">
        <f ca="1">+IF(Tabla1[[#This Row],[FECHA INGRESO]]&gt;=44986,IF((TODAY()-Tabla1[[#This Row],[FECHA INGRESO]])&gt;=50,"ALERTA","TODAVÍA FALTA"),"N/A")</f>
        <v>N/A</v>
      </c>
      <c r="BN511" s="7">
        <f>IFERROR((_xlfn.DAYS(Tabla1[[#This Row],[FECHA INGRESO]],Tabla1[[#This Row],[FECHA RETIRO]]))/30,"")</f>
        <v>-1.2</v>
      </c>
    </row>
    <row r="512" spans="1:66" ht="15" customHeight="1" x14ac:dyDescent="0.35">
      <c r="A512" s="31">
        <v>52538978</v>
      </c>
      <c r="B512" s="22" t="s">
        <v>3511</v>
      </c>
      <c r="C512" s="23">
        <v>42576</v>
      </c>
      <c r="D512" s="23" t="s">
        <v>188</v>
      </c>
      <c r="E512" s="24" t="s">
        <v>94</v>
      </c>
      <c r="F512" s="23" t="s">
        <v>70</v>
      </c>
      <c r="G512" s="24"/>
      <c r="H512" s="24">
        <v>24064820994</v>
      </c>
      <c r="I512" s="24" t="s">
        <v>95</v>
      </c>
      <c r="J512" s="24">
        <f>DATEDIF(Tabla1[[#This Row],[FECHA DE NACIMIENTO]],Tabla1[[#This Row],[FECHA ACTUAL]],"Y")</f>
        <v>43</v>
      </c>
      <c r="K512" s="24" t="s">
        <v>73</v>
      </c>
      <c r="L512" s="24" t="s">
        <v>112</v>
      </c>
      <c r="M512" s="24">
        <v>1</v>
      </c>
      <c r="N512" s="24">
        <v>1</v>
      </c>
      <c r="O512" s="24">
        <v>2</v>
      </c>
      <c r="P512" s="24" t="s">
        <v>101</v>
      </c>
      <c r="Q512" s="23">
        <v>29127</v>
      </c>
      <c r="R512" s="24" t="s">
        <v>76</v>
      </c>
      <c r="S512" s="25">
        <v>45119</v>
      </c>
      <c r="T512" s="24">
        <v>7645713</v>
      </c>
      <c r="U512" s="24">
        <v>3197981658</v>
      </c>
      <c r="V512" s="24" t="s">
        <v>3512</v>
      </c>
      <c r="W512" s="24" t="s">
        <v>3513</v>
      </c>
      <c r="X512" s="24" t="s">
        <v>3514</v>
      </c>
      <c r="Y512" s="24" t="s">
        <v>3515</v>
      </c>
      <c r="Z512" s="24" t="s">
        <v>117</v>
      </c>
      <c r="AA512" s="24">
        <v>3133989903</v>
      </c>
      <c r="AB512" s="24" t="s">
        <v>77</v>
      </c>
      <c r="AC512" s="24" t="s">
        <v>77</v>
      </c>
      <c r="AD512" s="24" t="s">
        <v>77</v>
      </c>
      <c r="AE512" s="26" t="s">
        <v>151</v>
      </c>
      <c r="AF512" s="26"/>
      <c r="AG512" s="26"/>
      <c r="AH512" s="27" t="s">
        <v>184</v>
      </c>
      <c r="AI512" s="27" t="s">
        <v>3516</v>
      </c>
      <c r="AJ512" s="27" t="s">
        <v>3516</v>
      </c>
      <c r="AK512" s="24" t="s">
        <v>121</v>
      </c>
      <c r="AL512" s="24" t="s">
        <v>90</v>
      </c>
      <c r="AM512" s="23">
        <v>42576</v>
      </c>
      <c r="AN512" s="28">
        <v>808585.47</v>
      </c>
      <c r="AO512" s="28"/>
      <c r="AP512" s="24"/>
      <c r="AQ512" s="24"/>
      <c r="AR512" s="24" t="s">
        <v>855</v>
      </c>
      <c r="AS512" s="24">
        <v>4.46</v>
      </c>
      <c r="AT512" s="24">
        <v>81</v>
      </c>
      <c r="AU512" s="24" t="e">
        <v>#N/A</v>
      </c>
      <c r="AV512" s="24" t="e">
        <v>#N/A</v>
      </c>
      <c r="AW512" s="24"/>
      <c r="AX512" s="24"/>
      <c r="AY512" s="24"/>
      <c r="AZ512" s="24"/>
      <c r="BA512" s="24"/>
      <c r="BB512" s="24"/>
      <c r="BC512" s="24"/>
      <c r="BD512" s="24">
        <v>1</v>
      </c>
      <c r="BE512" s="24">
        <v>0</v>
      </c>
      <c r="BF512" s="23">
        <v>42943</v>
      </c>
      <c r="BG512" s="23">
        <v>42962</v>
      </c>
      <c r="BH512" s="23">
        <v>43238</v>
      </c>
      <c r="BI512" s="26" t="s">
        <v>127</v>
      </c>
      <c r="BJ512" s="26" t="s">
        <v>1550</v>
      </c>
      <c r="BK512" s="29">
        <v>317922</v>
      </c>
      <c r="BL512" s="24" t="s">
        <v>129</v>
      </c>
      <c r="BM512" s="22" t="str">
        <f ca="1">+IF(Tabla1[[#This Row],[FECHA INGRESO]]&gt;=44986,IF((TODAY()-Tabla1[[#This Row],[FECHA INGRESO]])&gt;=50,"ALERTA","TODAVÍA FALTA"),"N/A")</f>
        <v>N/A</v>
      </c>
      <c r="BN512" s="7">
        <f>IFERROR((_xlfn.DAYS(Tabla1[[#This Row],[FECHA INGRESO]],Tabla1[[#This Row],[FECHA RETIRO]]))/30,"")</f>
        <v>-22.066666666666666</v>
      </c>
    </row>
    <row r="513" spans="1:66" ht="15" customHeight="1" x14ac:dyDescent="0.35">
      <c r="A513" s="31">
        <v>1022946584</v>
      </c>
      <c r="B513" s="22" t="s">
        <v>722</v>
      </c>
      <c r="C513" s="23">
        <v>42583</v>
      </c>
      <c r="D513" s="23" t="s">
        <v>188</v>
      </c>
      <c r="E513" s="23" t="s">
        <v>111</v>
      </c>
      <c r="F513" s="23" t="s">
        <v>70</v>
      </c>
      <c r="G513" s="24"/>
      <c r="H513" s="24">
        <v>24041100697</v>
      </c>
      <c r="I513" s="24" t="s">
        <v>95</v>
      </c>
      <c r="J513" s="24">
        <f>DATEDIF(Tabla1[[#This Row],[FECHA DE NACIMIENTO]],Tabla1[[#This Row],[FECHA ACTUAL]],"Y")</f>
        <v>34</v>
      </c>
      <c r="K513" s="24" t="s">
        <v>96</v>
      </c>
      <c r="L513" s="24" t="s">
        <v>112</v>
      </c>
      <c r="M513" s="24">
        <v>1</v>
      </c>
      <c r="N513" s="24">
        <v>1</v>
      </c>
      <c r="O513" s="24">
        <v>1</v>
      </c>
      <c r="P513" s="24" t="s">
        <v>101</v>
      </c>
      <c r="Q513" s="23">
        <v>32465</v>
      </c>
      <c r="R513" s="24" t="s">
        <v>76</v>
      </c>
      <c r="S513" s="25">
        <v>45119</v>
      </c>
      <c r="T513" s="24" t="s">
        <v>77</v>
      </c>
      <c r="U513" s="24">
        <v>3214599527</v>
      </c>
      <c r="V513" s="24" t="s">
        <v>3517</v>
      </c>
      <c r="W513" s="24" t="s">
        <v>3518</v>
      </c>
      <c r="X513" s="24" t="s">
        <v>724</v>
      </c>
      <c r="Y513" s="24" t="s">
        <v>3519</v>
      </c>
      <c r="Z513" s="24" t="s">
        <v>117</v>
      </c>
      <c r="AA513" s="24">
        <v>3143554699</v>
      </c>
      <c r="AB513" s="24" t="s">
        <v>77</v>
      </c>
      <c r="AC513" s="24" t="s">
        <v>77</v>
      </c>
      <c r="AD513" s="24" t="s">
        <v>77</v>
      </c>
      <c r="AE513" s="26" t="s">
        <v>183</v>
      </c>
      <c r="AF513" s="26" t="s">
        <v>726</v>
      </c>
      <c r="AG513" s="26"/>
      <c r="AH513" s="27" t="s">
        <v>184</v>
      </c>
      <c r="AI513" s="27" t="s">
        <v>1586</v>
      </c>
      <c r="AJ513" s="27" t="s">
        <v>1586</v>
      </c>
      <c r="AK513" s="24" t="s">
        <v>121</v>
      </c>
      <c r="AL513" s="24" t="s">
        <v>90</v>
      </c>
      <c r="AM513" s="23">
        <v>42583</v>
      </c>
      <c r="AN513" s="28">
        <v>776250</v>
      </c>
      <c r="AO513" s="28"/>
      <c r="AP513" s="24"/>
      <c r="AQ513" s="24"/>
      <c r="AR513" s="24" t="s">
        <v>3057</v>
      </c>
      <c r="AS513" s="24"/>
      <c r="AT513" s="24" t="e">
        <v>#N/A</v>
      </c>
      <c r="AU513" s="24" t="e">
        <v>#N/A</v>
      </c>
      <c r="AV513" s="24" t="e">
        <v>#N/A</v>
      </c>
      <c r="AW513" s="24"/>
      <c r="AX513" s="24"/>
      <c r="AY513" s="24"/>
      <c r="AZ513" s="24"/>
      <c r="BA513" s="24"/>
      <c r="BB513" s="24"/>
      <c r="BC513" s="24"/>
      <c r="BD513" s="24">
        <v>1</v>
      </c>
      <c r="BE513" s="24">
        <v>0</v>
      </c>
      <c r="BF513" s="23">
        <v>42949</v>
      </c>
      <c r="BG513" s="23">
        <v>42967</v>
      </c>
      <c r="BH513" s="23">
        <v>42970</v>
      </c>
      <c r="BI513" s="26" t="s">
        <v>127</v>
      </c>
      <c r="BJ513" s="26" t="s">
        <v>273</v>
      </c>
      <c r="BK513" s="29">
        <v>0</v>
      </c>
      <c r="BL513" s="24" t="s">
        <v>129</v>
      </c>
      <c r="BM513" s="22" t="str">
        <f ca="1">+IF(Tabla1[[#This Row],[FECHA INGRESO]]&gt;=44986,IF((TODAY()-Tabla1[[#This Row],[FECHA INGRESO]])&gt;=50,"ALERTA","TODAVÍA FALTA"),"N/A")</f>
        <v>N/A</v>
      </c>
      <c r="BN513" s="7">
        <f>IFERROR((_xlfn.DAYS(Tabla1[[#This Row],[FECHA INGRESO]],Tabla1[[#This Row],[FECHA RETIRO]]))/30,"")</f>
        <v>-12.9</v>
      </c>
    </row>
    <row r="514" spans="1:66" ht="15" customHeight="1" x14ac:dyDescent="0.35">
      <c r="A514" s="31">
        <v>1030633959</v>
      </c>
      <c r="B514" s="22" t="s">
        <v>3520</v>
      </c>
      <c r="C514" s="23">
        <v>42583</v>
      </c>
      <c r="D514" s="23" t="s">
        <v>93</v>
      </c>
      <c r="E514" s="23" t="s">
        <v>111</v>
      </c>
      <c r="F514" s="23" t="s">
        <v>70</v>
      </c>
      <c r="G514" s="24"/>
      <c r="H514" s="24">
        <v>24064580830</v>
      </c>
      <c r="I514" s="24" t="s">
        <v>72</v>
      </c>
      <c r="J514" s="24">
        <f>DATEDIF(Tabla1[[#This Row],[FECHA DE NACIMIENTO]],Tabla1[[#This Row],[FECHA ACTUAL]],"Y")</f>
        <v>29</v>
      </c>
      <c r="K514" s="24" t="s">
        <v>73</v>
      </c>
      <c r="L514" s="24" t="s">
        <v>112</v>
      </c>
      <c r="M514" s="24" t="s">
        <v>77</v>
      </c>
      <c r="N514" s="24" t="s">
        <v>77</v>
      </c>
      <c r="O514" s="24">
        <v>2</v>
      </c>
      <c r="P514" s="24" t="s">
        <v>101</v>
      </c>
      <c r="Q514" s="23">
        <v>34295</v>
      </c>
      <c r="R514" s="24" t="s">
        <v>76</v>
      </c>
      <c r="S514" s="25">
        <v>45119</v>
      </c>
      <c r="T514" s="24">
        <v>4936284</v>
      </c>
      <c r="U514" s="24">
        <v>3118647925</v>
      </c>
      <c r="V514" s="24" t="s">
        <v>3521</v>
      </c>
      <c r="W514" s="24" t="s">
        <v>3522</v>
      </c>
      <c r="X514" s="24" t="s">
        <v>586</v>
      </c>
      <c r="Y514" s="24" t="s">
        <v>3523</v>
      </c>
      <c r="Z514" s="24" t="s">
        <v>117</v>
      </c>
      <c r="AA514" s="24">
        <v>3105552200</v>
      </c>
      <c r="AB514" s="24" t="s">
        <v>77</v>
      </c>
      <c r="AC514" s="24" t="s">
        <v>77</v>
      </c>
      <c r="AD514" s="24" t="s">
        <v>77</v>
      </c>
      <c r="AE514" s="26" t="s">
        <v>183</v>
      </c>
      <c r="AF514" s="26" t="s">
        <v>3524</v>
      </c>
      <c r="AG514" s="26"/>
      <c r="AH514" s="27" t="s">
        <v>184</v>
      </c>
      <c r="AI514" s="27" t="s">
        <v>185</v>
      </c>
      <c r="AJ514" s="27" t="s">
        <v>185</v>
      </c>
      <c r="AK514" s="24" t="s">
        <v>121</v>
      </c>
      <c r="AL514" s="24" t="s">
        <v>90</v>
      </c>
      <c r="AM514" s="23">
        <v>42583</v>
      </c>
      <c r="AN514" s="28">
        <v>776250</v>
      </c>
      <c r="AO514" s="28"/>
      <c r="AP514" s="24">
        <v>42684</v>
      </c>
      <c r="AQ514" s="24"/>
      <c r="AR514" s="24" t="s">
        <v>496</v>
      </c>
      <c r="AS514" s="24"/>
      <c r="AT514" s="24" t="e">
        <v>#N/A</v>
      </c>
      <c r="AU514" s="24" t="e">
        <v>#N/A</v>
      </c>
      <c r="AV514" s="24" t="e">
        <v>#N/A</v>
      </c>
      <c r="AW514" s="24"/>
      <c r="AX514" s="24"/>
      <c r="AY514" s="24" t="s">
        <v>3525</v>
      </c>
      <c r="AZ514" s="24"/>
      <c r="BA514" s="24"/>
      <c r="BB514" s="24"/>
      <c r="BC514" s="24"/>
      <c r="BD514" s="24">
        <v>0</v>
      </c>
      <c r="BE514" s="24">
        <v>0</v>
      </c>
      <c r="BF514" s="23"/>
      <c r="BG514" s="23"/>
      <c r="BH514" s="23">
        <v>42825</v>
      </c>
      <c r="BI514" s="26" t="s">
        <v>127</v>
      </c>
      <c r="BJ514" s="26" t="s">
        <v>273</v>
      </c>
      <c r="BK514" s="29">
        <v>0</v>
      </c>
      <c r="BL514" s="24" t="s">
        <v>129</v>
      </c>
      <c r="BM514" s="22" t="str">
        <f ca="1">+IF(Tabla1[[#This Row],[FECHA INGRESO]]&gt;=44986,IF((TODAY()-Tabla1[[#This Row],[FECHA INGRESO]])&gt;=50,"ALERTA","TODAVÍA FALTA"),"N/A")</f>
        <v>N/A</v>
      </c>
      <c r="BN514" s="7">
        <f>IFERROR((_xlfn.DAYS(Tabla1[[#This Row],[FECHA INGRESO]],Tabla1[[#This Row],[FECHA RETIRO]]))/30,"")</f>
        <v>-8.0666666666666664</v>
      </c>
    </row>
    <row r="515" spans="1:66" ht="15" customHeight="1" x14ac:dyDescent="0.35">
      <c r="A515" s="31">
        <v>1024517093</v>
      </c>
      <c r="B515" s="22" t="s">
        <v>3526</v>
      </c>
      <c r="C515" s="23">
        <v>42583</v>
      </c>
      <c r="D515" s="23" t="s">
        <v>109</v>
      </c>
      <c r="E515" s="23" t="s">
        <v>111</v>
      </c>
      <c r="F515" s="23" t="s">
        <v>70</v>
      </c>
      <c r="G515" s="24"/>
      <c r="H515" s="24">
        <v>24065174346</v>
      </c>
      <c r="I515" s="24" t="s">
        <v>95</v>
      </c>
      <c r="J515" s="24">
        <f>DATEDIF(Tabla1[[#This Row],[FECHA DE NACIMIENTO]],Tabla1[[#This Row],[FECHA ACTUAL]],"Y")</f>
        <v>33</v>
      </c>
      <c r="K515" s="24" t="s">
        <v>320</v>
      </c>
      <c r="L515" s="24" t="s">
        <v>234</v>
      </c>
      <c r="M515" s="24" t="s">
        <v>77</v>
      </c>
      <c r="N515" s="24" t="s">
        <v>77</v>
      </c>
      <c r="O515" s="24">
        <v>1</v>
      </c>
      <c r="P515" s="24" t="s">
        <v>101</v>
      </c>
      <c r="Q515" s="23">
        <v>32998</v>
      </c>
      <c r="R515" s="24" t="s">
        <v>76</v>
      </c>
      <c r="S515" s="25">
        <v>45119</v>
      </c>
      <c r="T515" s="24" t="s">
        <v>77</v>
      </c>
      <c r="U515" s="24">
        <v>3106651814</v>
      </c>
      <c r="V515" s="24" t="s">
        <v>3527</v>
      </c>
      <c r="W515" s="24" t="s">
        <v>3528</v>
      </c>
      <c r="X515" s="24" t="s">
        <v>2007</v>
      </c>
      <c r="Y515" s="24" t="s">
        <v>3529</v>
      </c>
      <c r="Z515" s="24" t="s">
        <v>82</v>
      </c>
      <c r="AA515" s="24">
        <v>3209408348</v>
      </c>
      <c r="AB515" s="24" t="s">
        <v>77</v>
      </c>
      <c r="AC515" s="24" t="s">
        <v>77</v>
      </c>
      <c r="AD515" s="24" t="s">
        <v>77</v>
      </c>
      <c r="AE515" s="26" t="s">
        <v>183</v>
      </c>
      <c r="AF515" s="26" t="s">
        <v>3530</v>
      </c>
      <c r="AG515" s="26"/>
      <c r="AH515" s="27" t="s">
        <v>184</v>
      </c>
      <c r="AI515" s="27" t="s">
        <v>279</v>
      </c>
      <c r="AJ515" s="27" t="s">
        <v>279</v>
      </c>
      <c r="AK515" s="24" t="s">
        <v>121</v>
      </c>
      <c r="AL515" s="24" t="s">
        <v>90</v>
      </c>
      <c r="AM515" s="23">
        <v>42583</v>
      </c>
      <c r="AN515" s="28">
        <v>776250</v>
      </c>
      <c r="AO515" s="28"/>
      <c r="AP515" s="24"/>
      <c r="AQ515" s="24"/>
      <c r="AR515" s="24" t="s">
        <v>1386</v>
      </c>
      <c r="AS515" s="24"/>
      <c r="AT515" s="24" t="e">
        <v>#N/A</v>
      </c>
      <c r="AU515" s="24" t="e">
        <v>#N/A</v>
      </c>
      <c r="AV515" s="24" t="e">
        <v>#N/A</v>
      </c>
      <c r="AW515" s="24"/>
      <c r="AX515" s="24"/>
      <c r="AY515" s="24"/>
      <c r="AZ515" s="24"/>
      <c r="BA515" s="24"/>
      <c r="BB515" s="24"/>
      <c r="BC515" s="24"/>
      <c r="BD515" s="24">
        <v>0</v>
      </c>
      <c r="BE515" s="24">
        <v>0</v>
      </c>
      <c r="BF515" s="23"/>
      <c r="BG515" s="23"/>
      <c r="BH515" s="23">
        <v>42793</v>
      </c>
      <c r="BI515" s="26" t="s">
        <v>127</v>
      </c>
      <c r="BJ515" s="26" t="s">
        <v>232</v>
      </c>
      <c r="BK515" s="29">
        <v>0</v>
      </c>
      <c r="BL515" s="24" t="s">
        <v>129</v>
      </c>
      <c r="BM515" s="22" t="str">
        <f ca="1">+IF(Tabla1[[#This Row],[FECHA INGRESO]]&gt;=44986,IF((TODAY()-Tabla1[[#This Row],[FECHA INGRESO]])&gt;=50,"ALERTA","TODAVÍA FALTA"),"N/A")</f>
        <v>N/A</v>
      </c>
      <c r="BN515" s="7">
        <f>IFERROR((_xlfn.DAYS(Tabla1[[#This Row],[FECHA INGRESO]],Tabla1[[#This Row],[FECHA RETIRO]]))/30,"")</f>
        <v>-7</v>
      </c>
    </row>
    <row r="516" spans="1:66" ht="15" customHeight="1" x14ac:dyDescent="0.35">
      <c r="A516" s="31">
        <v>1024482752</v>
      </c>
      <c r="B516" s="22" t="s">
        <v>3531</v>
      </c>
      <c r="C516" s="23">
        <v>42583</v>
      </c>
      <c r="D516" s="23" t="s">
        <v>109</v>
      </c>
      <c r="E516" s="24" t="s">
        <v>69</v>
      </c>
      <c r="F516" s="23" t="s">
        <v>70</v>
      </c>
      <c r="G516" s="24"/>
      <c r="H516" s="24">
        <v>24065171309</v>
      </c>
      <c r="I516" s="24" t="s">
        <v>95</v>
      </c>
      <c r="J516" s="24">
        <f>DATEDIF(Tabla1[[#This Row],[FECHA DE NACIMIENTO]],Tabla1[[#This Row],[FECHA ACTUAL]],"Y")</f>
        <v>35</v>
      </c>
      <c r="K516" s="24" t="s">
        <v>73</v>
      </c>
      <c r="L516" s="24" t="s">
        <v>234</v>
      </c>
      <c r="M516" s="24" t="s">
        <v>77</v>
      </c>
      <c r="N516" s="24" t="s">
        <v>77</v>
      </c>
      <c r="O516" s="24">
        <v>2</v>
      </c>
      <c r="P516" s="24" t="s">
        <v>101</v>
      </c>
      <c r="Q516" s="23">
        <v>32320</v>
      </c>
      <c r="R516" s="24" t="s">
        <v>76</v>
      </c>
      <c r="S516" s="25">
        <v>45119</v>
      </c>
      <c r="T516" s="24">
        <v>7310628</v>
      </c>
      <c r="U516" s="24">
        <v>3115947372</v>
      </c>
      <c r="V516" s="24" t="s">
        <v>3532</v>
      </c>
      <c r="W516" s="24" t="s">
        <v>3533</v>
      </c>
      <c r="X516" s="24" t="s">
        <v>912</v>
      </c>
      <c r="Y516" s="24" t="s">
        <v>3534</v>
      </c>
      <c r="Z516" s="24" t="s">
        <v>82</v>
      </c>
      <c r="AA516" s="24" t="s">
        <v>3535</v>
      </c>
      <c r="AB516" s="24" t="s">
        <v>77</v>
      </c>
      <c r="AC516" s="24" t="s">
        <v>77</v>
      </c>
      <c r="AD516" s="24" t="s">
        <v>77</v>
      </c>
      <c r="AE516" s="26" t="s">
        <v>102</v>
      </c>
      <c r="AF516" s="26" t="s">
        <v>3536</v>
      </c>
      <c r="AG516" s="26"/>
      <c r="AH516" s="27" t="s">
        <v>184</v>
      </c>
      <c r="AI516" s="27" t="s">
        <v>1586</v>
      </c>
      <c r="AJ516" s="27" t="s">
        <v>1586</v>
      </c>
      <c r="AK516" s="24" t="s">
        <v>121</v>
      </c>
      <c r="AL516" s="24"/>
      <c r="AM516" s="23">
        <v>42583</v>
      </c>
      <c r="AN516" s="28">
        <v>724500</v>
      </c>
      <c r="AO516" s="28"/>
      <c r="AP516" s="24"/>
      <c r="AQ516" s="24"/>
      <c r="AR516" s="24"/>
      <c r="AS516" s="24"/>
      <c r="AT516" s="24" t="e">
        <v>#N/A</v>
      </c>
      <c r="AU516" s="24" t="e">
        <v>#N/A</v>
      </c>
      <c r="AV516" s="24" t="e">
        <v>#N/A</v>
      </c>
      <c r="AW516" s="24"/>
      <c r="AX516" s="24"/>
      <c r="AY516" s="24"/>
      <c r="AZ516" s="24"/>
      <c r="BA516" s="24"/>
      <c r="BB516" s="24"/>
      <c r="BC516" s="24"/>
      <c r="BD516" s="24">
        <v>0</v>
      </c>
      <c r="BE516" s="24">
        <v>0</v>
      </c>
      <c r="BF516" s="23"/>
      <c r="BG516" s="23"/>
      <c r="BH516" s="23">
        <v>42632</v>
      </c>
      <c r="BI516" s="26" t="s">
        <v>127</v>
      </c>
      <c r="BJ516" s="26" t="s">
        <v>232</v>
      </c>
      <c r="BK516" s="29">
        <v>0</v>
      </c>
      <c r="BL516" s="24" t="s">
        <v>129</v>
      </c>
      <c r="BM516" s="22" t="str">
        <f ca="1">+IF(Tabla1[[#This Row],[FECHA INGRESO]]&gt;=44986,IF((TODAY()-Tabla1[[#This Row],[FECHA INGRESO]])&gt;=50,"ALERTA","TODAVÍA FALTA"),"N/A")</f>
        <v>N/A</v>
      </c>
      <c r="BN516" s="7">
        <f>IFERROR((_xlfn.DAYS(Tabla1[[#This Row],[FECHA INGRESO]],Tabla1[[#This Row],[FECHA RETIRO]]))/30,"")</f>
        <v>-1.6333333333333333</v>
      </c>
    </row>
    <row r="517" spans="1:66" ht="15" customHeight="1" x14ac:dyDescent="0.35">
      <c r="A517" s="31">
        <v>52843682</v>
      </c>
      <c r="B517" s="22" t="s">
        <v>3537</v>
      </c>
      <c r="C517" s="23">
        <v>42583</v>
      </c>
      <c r="D517" s="23" t="s">
        <v>168</v>
      </c>
      <c r="E517" s="23" t="s">
        <v>111</v>
      </c>
      <c r="F517" s="23" t="s">
        <v>70</v>
      </c>
      <c r="G517" s="24"/>
      <c r="H517" s="24">
        <v>24065392740</v>
      </c>
      <c r="I517" s="24" t="s">
        <v>95</v>
      </c>
      <c r="J517" s="24">
        <f>DATEDIF(Tabla1[[#This Row],[FECHA DE NACIMIENTO]],Tabla1[[#This Row],[FECHA ACTUAL]],"Y")</f>
        <v>42</v>
      </c>
      <c r="K517" s="24" t="s">
        <v>96</v>
      </c>
      <c r="L517" s="24" t="s">
        <v>112</v>
      </c>
      <c r="M517" s="24">
        <v>1</v>
      </c>
      <c r="N517" s="24">
        <v>1</v>
      </c>
      <c r="O517" s="24">
        <v>2</v>
      </c>
      <c r="P517" s="24" t="s">
        <v>101</v>
      </c>
      <c r="Q517" s="23">
        <v>29777</v>
      </c>
      <c r="R517" s="24" t="s">
        <v>76</v>
      </c>
      <c r="S517" s="25">
        <v>45119</v>
      </c>
      <c r="T517" s="24">
        <v>9016943</v>
      </c>
      <c r="U517" s="24">
        <v>3208323393</v>
      </c>
      <c r="V517" s="24" t="s">
        <v>3538</v>
      </c>
      <c r="W517" s="24" t="s">
        <v>3539</v>
      </c>
      <c r="X517" s="24" t="s">
        <v>3540</v>
      </c>
      <c r="Y517" s="24" t="s">
        <v>3541</v>
      </c>
      <c r="Z517" s="24" t="s">
        <v>285</v>
      </c>
      <c r="AA517" s="24" t="s">
        <v>3542</v>
      </c>
      <c r="AB517" s="24" t="s">
        <v>77</v>
      </c>
      <c r="AC517" s="24" t="s">
        <v>77</v>
      </c>
      <c r="AD517" s="24" t="s">
        <v>77</v>
      </c>
      <c r="AE517" s="26" t="s">
        <v>102</v>
      </c>
      <c r="AF517" s="26"/>
      <c r="AG517" s="26" t="s">
        <v>3543</v>
      </c>
      <c r="AH517" s="27" t="s">
        <v>163</v>
      </c>
      <c r="AI517" s="27" t="s">
        <v>1586</v>
      </c>
      <c r="AJ517" s="27" t="s">
        <v>1586</v>
      </c>
      <c r="AK517" s="24" t="s">
        <v>121</v>
      </c>
      <c r="AL517" s="24"/>
      <c r="AM517" s="23">
        <v>42583</v>
      </c>
      <c r="AN517" s="28">
        <v>1086750</v>
      </c>
      <c r="AO517" s="28"/>
      <c r="AP517" s="24"/>
      <c r="AQ517" s="24"/>
      <c r="AR517" s="24"/>
      <c r="AS517" s="24"/>
      <c r="AT517" s="24" t="e">
        <v>#N/A</v>
      </c>
      <c r="AU517" s="24" t="e">
        <v>#N/A</v>
      </c>
      <c r="AV517" s="24" t="e">
        <v>#N/A</v>
      </c>
      <c r="AW517" s="24"/>
      <c r="AX517" s="24"/>
      <c r="AY517" s="24"/>
      <c r="AZ517" s="24"/>
      <c r="BA517" s="24"/>
      <c r="BB517" s="24"/>
      <c r="BC517" s="24"/>
      <c r="BD517" s="24">
        <v>0</v>
      </c>
      <c r="BE517" s="24">
        <v>0</v>
      </c>
      <c r="BF517" s="23"/>
      <c r="BG517" s="23"/>
      <c r="BH517" s="23">
        <v>42615</v>
      </c>
      <c r="BI517" s="26" t="s">
        <v>127</v>
      </c>
      <c r="BJ517" s="26" t="s">
        <v>337</v>
      </c>
      <c r="BK517" s="29">
        <v>620556</v>
      </c>
      <c r="BL517" s="24" t="s">
        <v>129</v>
      </c>
      <c r="BM517" s="22" t="str">
        <f ca="1">+IF(Tabla1[[#This Row],[FECHA INGRESO]]&gt;=44986,IF((TODAY()-Tabla1[[#This Row],[FECHA INGRESO]])&gt;=50,"ALERTA","TODAVÍA FALTA"),"N/A")</f>
        <v>N/A</v>
      </c>
      <c r="BN517" s="7">
        <f>IFERROR((_xlfn.DAYS(Tabla1[[#This Row],[FECHA INGRESO]],Tabla1[[#This Row],[FECHA RETIRO]]))/30,"")</f>
        <v>-1.0666666666666667</v>
      </c>
    </row>
    <row r="518" spans="1:66" ht="15" customHeight="1" x14ac:dyDescent="0.35">
      <c r="A518" s="31">
        <v>1018425374</v>
      </c>
      <c r="B518" s="22" t="s">
        <v>3544</v>
      </c>
      <c r="C518" s="23">
        <v>42584</v>
      </c>
      <c r="D518" s="23" t="s">
        <v>131</v>
      </c>
      <c r="E518" s="23" t="s">
        <v>111</v>
      </c>
      <c r="F518" s="23" t="s">
        <v>70</v>
      </c>
      <c r="G518" s="24"/>
      <c r="H518" s="24">
        <v>24065188895</v>
      </c>
      <c r="I518" s="24" t="s">
        <v>95</v>
      </c>
      <c r="J518" s="24">
        <f>DATEDIF(Tabla1[[#This Row],[FECHA DE NACIMIENTO]],Tabla1[[#This Row],[FECHA ACTUAL]],"Y")</f>
        <v>34</v>
      </c>
      <c r="K518" s="24" t="s">
        <v>73</v>
      </c>
      <c r="L518" s="24" t="s">
        <v>234</v>
      </c>
      <c r="M518" s="24">
        <v>2</v>
      </c>
      <c r="N518" s="24">
        <v>2</v>
      </c>
      <c r="O518" s="24">
        <v>2</v>
      </c>
      <c r="P518" s="24" t="s">
        <v>101</v>
      </c>
      <c r="Q518" s="23">
        <v>32559</v>
      </c>
      <c r="R518" s="24" t="s">
        <v>76</v>
      </c>
      <c r="S518" s="25">
        <v>45119</v>
      </c>
      <c r="T518" s="24">
        <v>7926424</v>
      </c>
      <c r="U518" s="24">
        <v>3205066480</v>
      </c>
      <c r="V518" s="24" t="s">
        <v>3545</v>
      </c>
      <c r="W518" s="24" t="s">
        <v>3546</v>
      </c>
      <c r="X518" s="24" t="s">
        <v>890</v>
      </c>
      <c r="Y518" s="24" t="s">
        <v>3547</v>
      </c>
      <c r="Z518" s="24" t="s">
        <v>82</v>
      </c>
      <c r="AA518" s="24" t="s">
        <v>3548</v>
      </c>
      <c r="AB518" s="24" t="s">
        <v>77</v>
      </c>
      <c r="AC518" s="24" t="s">
        <v>77</v>
      </c>
      <c r="AD518" s="24" t="s">
        <v>77</v>
      </c>
      <c r="AE518" s="26" t="s">
        <v>183</v>
      </c>
      <c r="AF518" s="26" t="s">
        <v>3549</v>
      </c>
      <c r="AG518" s="26"/>
      <c r="AH518" s="27" t="s">
        <v>184</v>
      </c>
      <c r="AI518" s="27" t="s">
        <v>120</v>
      </c>
      <c r="AJ518" s="27" t="s">
        <v>120</v>
      </c>
      <c r="AK518" s="24" t="s">
        <v>121</v>
      </c>
      <c r="AL518" s="24" t="s">
        <v>90</v>
      </c>
      <c r="AM518" s="23">
        <v>42584</v>
      </c>
      <c r="AN518" s="28">
        <v>857100.06</v>
      </c>
      <c r="AO518" s="28"/>
      <c r="AP518" s="24"/>
      <c r="AQ518" s="24"/>
      <c r="AR518" s="24" t="s">
        <v>1903</v>
      </c>
      <c r="AS518" s="24">
        <v>4.2300000000000004</v>
      </c>
      <c r="AT518" s="24">
        <v>71</v>
      </c>
      <c r="AU518" s="24" t="e">
        <v>#N/A</v>
      </c>
      <c r="AV518" s="24" t="e">
        <v>#N/A</v>
      </c>
      <c r="AW518" s="24"/>
      <c r="AX518" s="24"/>
      <c r="AY518" s="24" t="s">
        <v>3550</v>
      </c>
      <c r="AZ518" s="24"/>
      <c r="BA518" s="24"/>
      <c r="BB518" s="24"/>
      <c r="BC518" s="24"/>
      <c r="BD518" s="24">
        <v>1</v>
      </c>
      <c r="BE518" s="24">
        <v>0</v>
      </c>
      <c r="BF518" s="23">
        <v>42951</v>
      </c>
      <c r="BG518" s="23">
        <v>42971</v>
      </c>
      <c r="BH518" s="23">
        <v>43585</v>
      </c>
      <c r="BI518" s="26" t="s">
        <v>143</v>
      </c>
      <c r="BJ518" s="26" t="s">
        <v>2589</v>
      </c>
      <c r="BK518" s="29">
        <v>308243</v>
      </c>
      <c r="BL518" s="24" t="s">
        <v>129</v>
      </c>
      <c r="BM518" s="22" t="str">
        <f ca="1">+IF(Tabla1[[#This Row],[FECHA INGRESO]]&gt;=44986,IF((TODAY()-Tabla1[[#This Row],[FECHA INGRESO]])&gt;=50,"ALERTA","TODAVÍA FALTA"),"N/A")</f>
        <v>N/A</v>
      </c>
      <c r="BN518" s="7">
        <f>IFERROR((_xlfn.DAYS(Tabla1[[#This Row],[FECHA INGRESO]],Tabla1[[#This Row],[FECHA RETIRO]]))/30,"")</f>
        <v>-33.366666666666667</v>
      </c>
    </row>
    <row r="519" spans="1:66" ht="15" customHeight="1" x14ac:dyDescent="0.35">
      <c r="A519" s="31">
        <v>1098694215</v>
      </c>
      <c r="B519" s="22" t="s">
        <v>3551</v>
      </c>
      <c r="C519" s="23">
        <v>42584</v>
      </c>
      <c r="D519" s="23" t="s">
        <v>188</v>
      </c>
      <c r="E519" s="23" t="s">
        <v>111</v>
      </c>
      <c r="F519" s="23" t="s">
        <v>70</v>
      </c>
      <c r="G519" s="24"/>
      <c r="H519" s="24">
        <v>24065190557</v>
      </c>
      <c r="I519" s="24" t="s">
        <v>95</v>
      </c>
      <c r="J519" s="24">
        <f>DATEDIF(Tabla1[[#This Row],[FECHA DE NACIMIENTO]],Tabla1[[#This Row],[FECHA ACTUAL]],"Y")</f>
        <v>32</v>
      </c>
      <c r="K519" s="24" t="s">
        <v>73</v>
      </c>
      <c r="L519" s="24" t="s">
        <v>112</v>
      </c>
      <c r="M519" s="24" t="s">
        <v>77</v>
      </c>
      <c r="N519" s="24" t="s">
        <v>77</v>
      </c>
      <c r="O519" s="24">
        <v>3</v>
      </c>
      <c r="P519" s="24" t="s">
        <v>101</v>
      </c>
      <c r="Q519" s="23">
        <v>33152</v>
      </c>
      <c r="R519" s="24" t="s">
        <v>3332</v>
      </c>
      <c r="S519" s="25">
        <v>45119</v>
      </c>
      <c r="T519" s="24">
        <v>4177611</v>
      </c>
      <c r="U519" s="24">
        <v>3166844159</v>
      </c>
      <c r="V519" s="24" t="s">
        <v>3552</v>
      </c>
      <c r="W519" s="24" t="s">
        <v>3553</v>
      </c>
      <c r="X519" s="24" t="s">
        <v>3554</v>
      </c>
      <c r="Y519" s="24" t="s">
        <v>1685</v>
      </c>
      <c r="Z519" s="24" t="s">
        <v>255</v>
      </c>
      <c r="AA519" s="24">
        <v>3158266767</v>
      </c>
      <c r="AB519" s="24" t="s">
        <v>77</v>
      </c>
      <c r="AC519" s="24" t="s">
        <v>77</v>
      </c>
      <c r="AD519" s="24" t="s">
        <v>77</v>
      </c>
      <c r="AE519" s="26" t="s">
        <v>183</v>
      </c>
      <c r="AF519" s="26" t="s">
        <v>3555</v>
      </c>
      <c r="AG519" s="26"/>
      <c r="AH519" s="27" t="s">
        <v>184</v>
      </c>
      <c r="AI519" s="27" t="s">
        <v>120</v>
      </c>
      <c r="AJ519" s="27" t="s">
        <v>120</v>
      </c>
      <c r="AK519" s="24" t="s">
        <v>121</v>
      </c>
      <c r="AL519" s="24" t="s">
        <v>90</v>
      </c>
      <c r="AM519" s="23">
        <v>42584</v>
      </c>
      <c r="AN519" s="28">
        <v>857100.06</v>
      </c>
      <c r="AO519" s="28"/>
      <c r="AP519" s="24"/>
      <c r="AQ519" s="24"/>
      <c r="AR519" s="24" t="s">
        <v>2217</v>
      </c>
      <c r="AS519" s="24"/>
      <c r="AT519" s="24">
        <v>94</v>
      </c>
      <c r="AU519" s="24" t="e">
        <v>#N/A</v>
      </c>
      <c r="AV519" s="24" t="e">
        <v>#N/A</v>
      </c>
      <c r="AW519" s="24"/>
      <c r="AX519" s="24"/>
      <c r="AY519" s="24" t="s">
        <v>3556</v>
      </c>
      <c r="AZ519" s="24" t="s">
        <v>3557</v>
      </c>
      <c r="BA519" s="24"/>
      <c r="BB519" s="24"/>
      <c r="BC519" s="24"/>
      <c r="BD519" s="24">
        <v>1</v>
      </c>
      <c r="BE519" s="24">
        <v>0</v>
      </c>
      <c r="BF519" s="23">
        <v>42951</v>
      </c>
      <c r="BG519" s="23">
        <v>42971</v>
      </c>
      <c r="BH519" s="23">
        <v>43511</v>
      </c>
      <c r="BI519" s="26" t="s">
        <v>127</v>
      </c>
      <c r="BJ519" s="26" t="s">
        <v>232</v>
      </c>
      <c r="BK519" s="29">
        <v>221981</v>
      </c>
      <c r="BL519" s="24" t="s">
        <v>129</v>
      </c>
      <c r="BM519" s="22" t="str">
        <f ca="1">+IF(Tabla1[[#This Row],[FECHA INGRESO]]&gt;=44986,IF((TODAY()-Tabla1[[#This Row],[FECHA INGRESO]])&gt;=50,"ALERTA","TODAVÍA FALTA"),"N/A")</f>
        <v>N/A</v>
      </c>
      <c r="BN519" s="7">
        <f>IFERROR((_xlfn.DAYS(Tabla1[[#This Row],[FECHA INGRESO]],Tabla1[[#This Row],[FECHA RETIRO]]))/30,"")</f>
        <v>-30.9</v>
      </c>
    </row>
    <row r="520" spans="1:66" ht="15" customHeight="1" x14ac:dyDescent="0.35">
      <c r="A520" s="31">
        <v>1023898461</v>
      </c>
      <c r="B520" s="22" t="s">
        <v>3558</v>
      </c>
      <c r="C520" s="23">
        <v>42584</v>
      </c>
      <c r="D520" s="23" t="s">
        <v>131</v>
      </c>
      <c r="E520" s="23" t="s">
        <v>111</v>
      </c>
      <c r="F520" s="23" t="s">
        <v>70</v>
      </c>
      <c r="G520" s="24"/>
      <c r="H520" s="24">
        <v>24065201301</v>
      </c>
      <c r="I520" s="24" t="s">
        <v>95</v>
      </c>
      <c r="J520" s="24">
        <f>DATEDIF(Tabla1[[#This Row],[FECHA DE NACIMIENTO]],Tabla1[[#This Row],[FECHA ACTUAL]],"Y")</f>
        <v>33</v>
      </c>
      <c r="K520" s="24" t="s">
        <v>96</v>
      </c>
      <c r="L520" s="24" t="s">
        <v>234</v>
      </c>
      <c r="M520" s="24">
        <v>1</v>
      </c>
      <c r="N520" s="24">
        <v>1</v>
      </c>
      <c r="O520" s="24">
        <v>2</v>
      </c>
      <c r="P520" s="24" t="s">
        <v>101</v>
      </c>
      <c r="Q520" s="23">
        <v>33025</v>
      </c>
      <c r="R520" s="24" t="s">
        <v>76</v>
      </c>
      <c r="S520" s="25">
        <v>45119</v>
      </c>
      <c r="T520" s="24">
        <v>4702610</v>
      </c>
      <c r="U520" s="24">
        <v>3007713179</v>
      </c>
      <c r="V520" s="24" t="s">
        <v>3559</v>
      </c>
      <c r="W520" s="24" t="s">
        <v>3560</v>
      </c>
      <c r="X520" s="24" t="s">
        <v>343</v>
      </c>
      <c r="Y520" s="24" t="s">
        <v>3561</v>
      </c>
      <c r="Z520" s="24" t="s">
        <v>82</v>
      </c>
      <c r="AA520" s="24">
        <v>3046583440</v>
      </c>
      <c r="AB520" s="24" t="s">
        <v>77</v>
      </c>
      <c r="AC520" s="24" t="s">
        <v>77</v>
      </c>
      <c r="AD520" s="24" t="s">
        <v>77</v>
      </c>
      <c r="AE520" s="26" t="s">
        <v>151</v>
      </c>
      <c r="AF520" s="26"/>
      <c r="AG520" s="26"/>
      <c r="AH520" s="27" t="s">
        <v>184</v>
      </c>
      <c r="AI520" s="27" t="s">
        <v>2411</v>
      </c>
      <c r="AJ520" s="27" t="s">
        <v>2411</v>
      </c>
      <c r="AK520" s="24" t="s">
        <v>121</v>
      </c>
      <c r="AL520" s="24" t="s">
        <v>90</v>
      </c>
      <c r="AM520" s="23">
        <v>42584</v>
      </c>
      <c r="AN520" s="28">
        <v>776250</v>
      </c>
      <c r="AO520" s="28"/>
      <c r="AP520" s="24"/>
      <c r="AQ520" s="24"/>
      <c r="AR520" s="24" t="s">
        <v>1903</v>
      </c>
      <c r="AS520" s="24"/>
      <c r="AT520" s="24" t="e">
        <v>#N/A</v>
      </c>
      <c r="AU520" s="24" t="e">
        <v>#N/A</v>
      </c>
      <c r="AV520" s="24" t="e">
        <v>#N/A</v>
      </c>
      <c r="AW520" s="24"/>
      <c r="AX520" s="24"/>
      <c r="AY520" s="24"/>
      <c r="AZ520" s="24"/>
      <c r="BA520" s="24"/>
      <c r="BB520" s="24"/>
      <c r="BC520" s="24"/>
      <c r="BD520" s="24">
        <v>0</v>
      </c>
      <c r="BE520" s="24">
        <v>0</v>
      </c>
      <c r="BF520" s="23"/>
      <c r="BG520" s="23"/>
      <c r="BH520" s="23">
        <v>42947</v>
      </c>
      <c r="BI520" s="26" t="s">
        <v>127</v>
      </c>
      <c r="BJ520" s="26" t="s">
        <v>232</v>
      </c>
      <c r="BK520" s="29">
        <v>0</v>
      </c>
      <c r="BL520" s="24" t="s">
        <v>129</v>
      </c>
      <c r="BM520" s="22" t="str">
        <f ca="1">+IF(Tabla1[[#This Row],[FECHA INGRESO]]&gt;=44986,IF((TODAY()-Tabla1[[#This Row],[FECHA INGRESO]])&gt;=50,"ALERTA","TODAVÍA FALTA"),"N/A")</f>
        <v>N/A</v>
      </c>
      <c r="BN520" s="7">
        <f>IFERROR((_xlfn.DAYS(Tabla1[[#This Row],[FECHA INGRESO]],Tabla1[[#This Row],[FECHA RETIRO]]))/30,"")</f>
        <v>-12.1</v>
      </c>
    </row>
    <row r="521" spans="1:66" ht="15" customHeight="1" x14ac:dyDescent="0.35">
      <c r="A521" s="31">
        <v>1023958976</v>
      </c>
      <c r="B521" s="22" t="s">
        <v>3562</v>
      </c>
      <c r="C521" s="23">
        <v>42584</v>
      </c>
      <c r="D521" s="23" t="s">
        <v>168</v>
      </c>
      <c r="E521" s="23" t="s">
        <v>111</v>
      </c>
      <c r="F521" s="23" t="s">
        <v>70</v>
      </c>
      <c r="G521" s="24"/>
      <c r="H521" s="24">
        <v>24065231838</v>
      </c>
      <c r="I521" s="24" t="s">
        <v>95</v>
      </c>
      <c r="J521" s="24">
        <f>DATEDIF(Tabla1[[#This Row],[FECHA DE NACIMIENTO]],Tabla1[[#This Row],[FECHA ACTUAL]],"Y")</f>
        <v>26</v>
      </c>
      <c r="K521" s="24" t="s">
        <v>96</v>
      </c>
      <c r="L521" s="24" t="s">
        <v>112</v>
      </c>
      <c r="M521" s="24" t="s">
        <v>77</v>
      </c>
      <c r="N521" s="24" t="s">
        <v>77</v>
      </c>
      <c r="O521" s="24">
        <v>2</v>
      </c>
      <c r="P521" s="24" t="s">
        <v>101</v>
      </c>
      <c r="Q521" s="23">
        <v>35489</v>
      </c>
      <c r="R521" s="24" t="s">
        <v>76</v>
      </c>
      <c r="S521" s="25">
        <v>45119</v>
      </c>
      <c r="T521" s="24" t="s">
        <v>77</v>
      </c>
      <c r="U521" s="24">
        <v>3007733422</v>
      </c>
      <c r="V521" s="24" t="s">
        <v>3563</v>
      </c>
      <c r="W521" s="24" t="s">
        <v>3564</v>
      </c>
      <c r="X521" s="24" t="s">
        <v>3565</v>
      </c>
      <c r="Y521" s="24" t="s">
        <v>3566</v>
      </c>
      <c r="Z521" s="24" t="s">
        <v>117</v>
      </c>
      <c r="AA521" s="24">
        <v>3125317339</v>
      </c>
      <c r="AB521" s="24" t="s">
        <v>77</v>
      </c>
      <c r="AC521" s="24" t="s">
        <v>77</v>
      </c>
      <c r="AD521" s="24" t="s">
        <v>77</v>
      </c>
      <c r="AE521" s="26" t="s">
        <v>183</v>
      </c>
      <c r="AF521" s="26" t="s">
        <v>3567</v>
      </c>
      <c r="AG521" s="26"/>
      <c r="AH521" s="27" t="s">
        <v>184</v>
      </c>
      <c r="AI521" s="27" t="s">
        <v>185</v>
      </c>
      <c r="AJ521" s="27" t="s">
        <v>185</v>
      </c>
      <c r="AK521" s="24" t="s">
        <v>121</v>
      </c>
      <c r="AL521" s="24"/>
      <c r="AM521" s="23">
        <v>42584</v>
      </c>
      <c r="AN521" s="28">
        <v>724500</v>
      </c>
      <c r="AO521" s="28"/>
      <c r="AP521" s="24"/>
      <c r="AQ521" s="24"/>
      <c r="AR521" s="24"/>
      <c r="AS521" s="24"/>
      <c r="AT521" s="24" t="e">
        <v>#N/A</v>
      </c>
      <c r="AU521" s="24" t="e">
        <v>#N/A</v>
      </c>
      <c r="AV521" s="24" t="e">
        <v>#N/A</v>
      </c>
      <c r="AW521" s="24"/>
      <c r="AX521" s="24"/>
      <c r="AY521" s="24"/>
      <c r="AZ521" s="24"/>
      <c r="BA521" s="24"/>
      <c r="BB521" s="24"/>
      <c r="BC521" s="24"/>
      <c r="BD521" s="24">
        <v>0</v>
      </c>
      <c r="BE521" s="24">
        <v>0</v>
      </c>
      <c r="BF521" s="23"/>
      <c r="BG521" s="23"/>
      <c r="BH521" s="23">
        <v>42689</v>
      </c>
      <c r="BI521" s="26" t="s">
        <v>127</v>
      </c>
      <c r="BJ521" s="26" t="s">
        <v>2486</v>
      </c>
      <c r="BK521" s="29">
        <v>0</v>
      </c>
      <c r="BL521" s="24" t="s">
        <v>129</v>
      </c>
      <c r="BM521" s="22" t="str">
        <f ca="1">+IF(Tabla1[[#This Row],[FECHA INGRESO]]&gt;=44986,IF((TODAY()-Tabla1[[#This Row],[FECHA INGRESO]])&gt;=50,"ALERTA","TODAVÍA FALTA"),"N/A")</f>
        <v>N/A</v>
      </c>
      <c r="BN521" s="7">
        <f>IFERROR((_xlfn.DAYS(Tabla1[[#This Row],[FECHA INGRESO]],Tabla1[[#This Row],[FECHA RETIRO]]))/30,"")</f>
        <v>-3.5</v>
      </c>
    </row>
    <row r="522" spans="1:66" ht="15" customHeight="1" x14ac:dyDescent="0.35">
      <c r="A522" s="31">
        <v>1014193878</v>
      </c>
      <c r="B522" s="22" t="s">
        <v>3568</v>
      </c>
      <c r="C522" s="23">
        <v>42584</v>
      </c>
      <c r="D522" s="23" t="s">
        <v>93</v>
      </c>
      <c r="E522" s="24" t="s">
        <v>94</v>
      </c>
      <c r="F522" s="23" t="s">
        <v>70</v>
      </c>
      <c r="G522" s="24"/>
      <c r="H522" s="24">
        <v>24065194085</v>
      </c>
      <c r="I522" s="24" t="s">
        <v>72</v>
      </c>
      <c r="J522" s="24">
        <f>DATEDIF(Tabla1[[#This Row],[FECHA DE NACIMIENTO]],Tabla1[[#This Row],[FECHA ACTUAL]],"Y")</f>
        <v>35</v>
      </c>
      <c r="K522" s="24" t="s">
        <v>96</v>
      </c>
      <c r="L522" s="24" t="s">
        <v>112</v>
      </c>
      <c r="M522" s="24">
        <v>1</v>
      </c>
      <c r="N522" s="24">
        <v>1</v>
      </c>
      <c r="O522" s="24">
        <v>2</v>
      </c>
      <c r="P522" s="24" t="s">
        <v>101</v>
      </c>
      <c r="Q522" s="23">
        <v>32316</v>
      </c>
      <c r="R522" s="24" t="s">
        <v>76</v>
      </c>
      <c r="S522" s="25">
        <v>45119</v>
      </c>
      <c r="T522" s="24">
        <v>4339448</v>
      </c>
      <c r="U522" s="24">
        <v>3107613010</v>
      </c>
      <c r="V522" s="24" t="s">
        <v>3569</v>
      </c>
      <c r="W522" s="24" t="s">
        <v>3570</v>
      </c>
      <c r="X522" s="24" t="s">
        <v>2704</v>
      </c>
      <c r="Y522" s="24" t="s">
        <v>3571</v>
      </c>
      <c r="Z522" s="24" t="s">
        <v>1597</v>
      </c>
      <c r="AA522" s="24" t="s">
        <v>3572</v>
      </c>
      <c r="AB522" s="24" t="s">
        <v>77</v>
      </c>
      <c r="AC522" s="24" t="s">
        <v>77</v>
      </c>
      <c r="AD522" s="24" t="s">
        <v>77</v>
      </c>
      <c r="AE522" s="26" t="s">
        <v>151</v>
      </c>
      <c r="AF522" s="26"/>
      <c r="AG522" s="26"/>
      <c r="AH522" s="27" t="s">
        <v>184</v>
      </c>
      <c r="AI522" s="27" t="s">
        <v>185</v>
      </c>
      <c r="AJ522" s="27" t="s">
        <v>185</v>
      </c>
      <c r="AK522" s="24" t="s">
        <v>121</v>
      </c>
      <c r="AL522" s="24"/>
      <c r="AM522" s="23">
        <v>42584</v>
      </c>
      <c r="AN522" s="28">
        <v>724500</v>
      </c>
      <c r="AO522" s="28"/>
      <c r="AP522" s="24"/>
      <c r="AQ522" s="24"/>
      <c r="AR522" s="24"/>
      <c r="AS522" s="24"/>
      <c r="AT522" s="24" t="e">
        <v>#N/A</v>
      </c>
      <c r="AU522" s="24" t="e">
        <v>#N/A</v>
      </c>
      <c r="AV522" s="24" t="e">
        <v>#N/A</v>
      </c>
      <c r="AW522" s="24"/>
      <c r="AX522" s="24"/>
      <c r="AY522" s="24"/>
      <c r="AZ522" s="24"/>
      <c r="BA522" s="24"/>
      <c r="BB522" s="24"/>
      <c r="BC522" s="24"/>
      <c r="BD522" s="24">
        <v>0</v>
      </c>
      <c r="BE522" s="24">
        <v>0</v>
      </c>
      <c r="BF522" s="23"/>
      <c r="BG522" s="23"/>
      <c r="BH522" s="23">
        <v>42635</v>
      </c>
      <c r="BI522" s="26" t="s">
        <v>127</v>
      </c>
      <c r="BJ522" s="26" t="s">
        <v>273</v>
      </c>
      <c r="BK522" s="29">
        <v>0</v>
      </c>
      <c r="BL522" s="24" t="s">
        <v>129</v>
      </c>
      <c r="BM522" s="22" t="str">
        <f ca="1">+IF(Tabla1[[#This Row],[FECHA INGRESO]]&gt;=44986,IF((TODAY()-Tabla1[[#This Row],[FECHA INGRESO]])&gt;=50,"ALERTA","TODAVÍA FALTA"),"N/A")</f>
        <v>N/A</v>
      </c>
      <c r="BN522" s="7">
        <f>IFERROR((_xlfn.DAYS(Tabla1[[#This Row],[FECHA INGRESO]],Tabla1[[#This Row],[FECHA RETIRO]]))/30,"")</f>
        <v>-1.7</v>
      </c>
    </row>
    <row r="523" spans="1:66" ht="15" customHeight="1" x14ac:dyDescent="0.35">
      <c r="A523" s="31">
        <v>52958460</v>
      </c>
      <c r="B523" s="22" t="s">
        <v>3573</v>
      </c>
      <c r="C523" s="23">
        <v>42584</v>
      </c>
      <c r="D523" s="23" t="s">
        <v>188</v>
      </c>
      <c r="E523" s="23" t="s">
        <v>111</v>
      </c>
      <c r="F523" s="23" t="s">
        <v>70</v>
      </c>
      <c r="G523" s="24"/>
      <c r="H523" s="24">
        <v>24065195413</v>
      </c>
      <c r="I523" s="24" t="s">
        <v>95</v>
      </c>
      <c r="J523" s="24">
        <f>DATEDIF(Tabla1[[#This Row],[FECHA DE NACIMIENTO]],Tabla1[[#This Row],[FECHA ACTUAL]],"Y")</f>
        <v>39</v>
      </c>
      <c r="K523" s="24" t="s">
        <v>96</v>
      </c>
      <c r="L523" s="24" t="s">
        <v>234</v>
      </c>
      <c r="M523" s="24">
        <v>1</v>
      </c>
      <c r="N523" s="24">
        <v>1</v>
      </c>
      <c r="O523" s="24">
        <v>3</v>
      </c>
      <c r="P523" s="24" t="s">
        <v>101</v>
      </c>
      <c r="Q523" s="23">
        <v>30800</v>
      </c>
      <c r="R523" s="24" t="s">
        <v>76</v>
      </c>
      <c r="S523" s="25">
        <v>45119</v>
      </c>
      <c r="T523" s="24" t="s">
        <v>77</v>
      </c>
      <c r="U523" s="24">
        <v>3144508877</v>
      </c>
      <c r="V523" s="24" t="s">
        <v>3574</v>
      </c>
      <c r="W523" s="24" t="s">
        <v>3575</v>
      </c>
      <c r="X523" s="24" t="s">
        <v>2245</v>
      </c>
      <c r="Y523" s="24"/>
      <c r="Z523" s="24"/>
      <c r="AA523" s="24"/>
      <c r="AB523" s="24" t="s">
        <v>77</v>
      </c>
      <c r="AC523" s="24" t="s">
        <v>77</v>
      </c>
      <c r="AD523" s="24" t="s">
        <v>77</v>
      </c>
      <c r="AE523" s="26" t="s">
        <v>102</v>
      </c>
      <c r="AF523" s="26"/>
      <c r="AG523" s="26" t="s">
        <v>3576</v>
      </c>
      <c r="AH523" s="27" t="s">
        <v>184</v>
      </c>
      <c r="AI523" s="27" t="s">
        <v>120</v>
      </c>
      <c r="AJ523" s="27" t="s">
        <v>120</v>
      </c>
      <c r="AK523" s="24" t="s">
        <v>121</v>
      </c>
      <c r="AL523" s="24"/>
      <c r="AM523" s="23">
        <v>42584</v>
      </c>
      <c r="AN523" s="28">
        <v>724500</v>
      </c>
      <c r="AO523" s="28"/>
      <c r="AP523" s="24"/>
      <c r="AQ523" s="24"/>
      <c r="AR523" s="24"/>
      <c r="AS523" s="24"/>
      <c r="AT523" s="24" t="e">
        <v>#N/A</v>
      </c>
      <c r="AU523" s="24" t="e">
        <v>#N/A</v>
      </c>
      <c r="AV523" s="24" t="e">
        <v>#N/A</v>
      </c>
      <c r="AW523" s="24"/>
      <c r="AX523" s="24"/>
      <c r="AY523" s="24"/>
      <c r="AZ523" s="24"/>
      <c r="BA523" s="24"/>
      <c r="BB523" s="24"/>
      <c r="BC523" s="24"/>
      <c r="BD523" s="24">
        <v>0</v>
      </c>
      <c r="BE523" s="24">
        <v>0</v>
      </c>
      <c r="BF523" s="23"/>
      <c r="BG523" s="23"/>
      <c r="BH523" s="23">
        <v>42612</v>
      </c>
      <c r="BI523" s="26"/>
      <c r="BJ523" s="26"/>
      <c r="BK523" s="29">
        <v>0</v>
      </c>
      <c r="BL523" s="24" t="s">
        <v>129</v>
      </c>
      <c r="BM523" s="22" t="str">
        <f ca="1">+IF(Tabla1[[#This Row],[FECHA INGRESO]]&gt;=44986,IF((TODAY()-Tabla1[[#This Row],[FECHA INGRESO]])&gt;=50,"ALERTA","TODAVÍA FALTA"),"N/A")</f>
        <v>N/A</v>
      </c>
      <c r="BN523" s="7">
        <f>IFERROR((_xlfn.DAYS(Tabla1[[#This Row],[FECHA INGRESO]],Tabla1[[#This Row],[FECHA RETIRO]]))/30,"")</f>
        <v>-0.93333333333333335</v>
      </c>
    </row>
    <row r="524" spans="1:66" ht="15" customHeight="1" x14ac:dyDescent="0.35">
      <c r="A524" s="31">
        <v>1016009869</v>
      </c>
      <c r="B524" s="22" t="s">
        <v>3577</v>
      </c>
      <c r="C524" s="23">
        <v>42584</v>
      </c>
      <c r="D524" s="23" t="s">
        <v>131</v>
      </c>
      <c r="E524" s="23" t="s">
        <v>111</v>
      </c>
      <c r="F524" s="23" t="s">
        <v>70</v>
      </c>
      <c r="G524" s="24"/>
      <c r="H524" s="24">
        <v>24065230912</v>
      </c>
      <c r="I524" s="24" t="s">
        <v>72</v>
      </c>
      <c r="J524" s="24">
        <f>DATEDIF(Tabla1[[#This Row],[FECHA DE NACIMIENTO]],Tabla1[[#This Row],[FECHA ACTUAL]],"Y")</f>
        <v>35</v>
      </c>
      <c r="K524" s="24" t="s">
        <v>73</v>
      </c>
      <c r="L524" s="24" t="s">
        <v>234</v>
      </c>
      <c r="M524" s="24">
        <v>2</v>
      </c>
      <c r="N524" s="24">
        <v>2</v>
      </c>
      <c r="O524" s="24">
        <v>3</v>
      </c>
      <c r="P524" s="24" t="s">
        <v>101</v>
      </c>
      <c r="Q524" s="23">
        <v>32275</v>
      </c>
      <c r="R524" s="24" t="s">
        <v>76</v>
      </c>
      <c r="S524" s="25">
        <v>45119</v>
      </c>
      <c r="T524" s="24" t="s">
        <v>77</v>
      </c>
      <c r="U524" s="24">
        <v>3196963119</v>
      </c>
      <c r="V524" s="24" t="s">
        <v>3578</v>
      </c>
      <c r="W524" s="24" t="s">
        <v>3579</v>
      </c>
      <c r="X524" s="24" t="s">
        <v>3580</v>
      </c>
      <c r="Y524" s="24" t="s">
        <v>3581</v>
      </c>
      <c r="Z524" s="24" t="s">
        <v>117</v>
      </c>
      <c r="AA524" s="24">
        <v>3143525326</v>
      </c>
      <c r="AB524" s="24" t="s">
        <v>77</v>
      </c>
      <c r="AC524" s="24" t="s">
        <v>77</v>
      </c>
      <c r="AD524" s="24" t="s">
        <v>77</v>
      </c>
      <c r="AE524" s="26" t="s">
        <v>151</v>
      </c>
      <c r="AF524" s="26"/>
      <c r="AG524" s="26"/>
      <c r="AH524" s="27" t="s">
        <v>184</v>
      </c>
      <c r="AI524" s="27" t="s">
        <v>164</v>
      </c>
      <c r="AJ524" s="27" t="s">
        <v>164</v>
      </c>
      <c r="AK524" s="24" t="s">
        <v>121</v>
      </c>
      <c r="AL524" s="24"/>
      <c r="AM524" s="23">
        <v>42584</v>
      </c>
      <c r="AN524" s="28">
        <v>724500</v>
      </c>
      <c r="AO524" s="28"/>
      <c r="AP524" s="24"/>
      <c r="AQ524" s="24"/>
      <c r="AR524" s="24"/>
      <c r="AS524" s="24"/>
      <c r="AT524" s="24" t="e">
        <v>#N/A</v>
      </c>
      <c r="AU524" s="24" t="e">
        <v>#N/A</v>
      </c>
      <c r="AV524" s="24" t="e">
        <v>#N/A</v>
      </c>
      <c r="AW524" s="24"/>
      <c r="AX524" s="24"/>
      <c r="AY524" s="24"/>
      <c r="AZ524" s="24"/>
      <c r="BA524" s="24"/>
      <c r="BB524" s="24"/>
      <c r="BC524" s="24"/>
      <c r="BD524" s="24">
        <v>0</v>
      </c>
      <c r="BE524" s="24">
        <v>0</v>
      </c>
      <c r="BF524" s="23"/>
      <c r="BG524" s="23"/>
      <c r="BH524" s="23">
        <v>42611</v>
      </c>
      <c r="BI524" s="26"/>
      <c r="BJ524" s="26"/>
      <c r="BK524" s="29">
        <v>0</v>
      </c>
      <c r="BL524" s="24" t="s">
        <v>129</v>
      </c>
      <c r="BM524" s="22" t="str">
        <f ca="1">+IF(Tabla1[[#This Row],[FECHA INGRESO]]&gt;=44986,IF((TODAY()-Tabla1[[#This Row],[FECHA INGRESO]])&gt;=50,"ALERTA","TODAVÍA FALTA"),"N/A")</f>
        <v>N/A</v>
      </c>
      <c r="BN524" s="7">
        <f>IFERROR((_xlfn.DAYS(Tabla1[[#This Row],[FECHA INGRESO]],Tabla1[[#This Row],[FECHA RETIRO]]))/30,"")</f>
        <v>-0.9</v>
      </c>
    </row>
    <row r="525" spans="1:66" ht="15" customHeight="1" x14ac:dyDescent="0.35">
      <c r="A525" s="31">
        <v>1030654494</v>
      </c>
      <c r="B525" s="22" t="s">
        <v>3582</v>
      </c>
      <c r="C525" s="23">
        <v>42584</v>
      </c>
      <c r="D525" s="23" t="s">
        <v>93</v>
      </c>
      <c r="E525" s="24" t="s">
        <v>94</v>
      </c>
      <c r="F525" s="23" t="s">
        <v>70</v>
      </c>
      <c r="G525" s="24"/>
      <c r="H525" s="24">
        <v>24065188802</v>
      </c>
      <c r="I525" s="24" t="s">
        <v>95</v>
      </c>
      <c r="J525" s="24">
        <f>DATEDIF(Tabla1[[#This Row],[FECHA DE NACIMIENTO]],Tabla1[[#This Row],[FECHA ACTUAL]],"Y")</f>
        <v>28</v>
      </c>
      <c r="K525" s="24" t="s">
        <v>73</v>
      </c>
      <c r="L525" s="24" t="s">
        <v>234</v>
      </c>
      <c r="M525" s="24">
        <v>1</v>
      </c>
      <c r="N525" s="24">
        <v>1</v>
      </c>
      <c r="O525" s="24">
        <v>2</v>
      </c>
      <c r="P525" s="24" t="s">
        <v>101</v>
      </c>
      <c r="Q525" s="23">
        <v>34819</v>
      </c>
      <c r="R525" s="24" t="s">
        <v>76</v>
      </c>
      <c r="S525" s="25">
        <v>45119</v>
      </c>
      <c r="T525" s="24">
        <v>7773890</v>
      </c>
      <c r="U525" s="24">
        <v>3214224878</v>
      </c>
      <c r="V525" s="24" t="s">
        <v>3583</v>
      </c>
      <c r="W525" s="24" t="s">
        <v>3584</v>
      </c>
      <c r="X525" s="24" t="s">
        <v>1828</v>
      </c>
      <c r="Y525" s="24" t="s">
        <v>3585</v>
      </c>
      <c r="Z525" s="24" t="s">
        <v>117</v>
      </c>
      <c r="AA525" s="24">
        <v>3144548789</v>
      </c>
      <c r="AB525" s="24" t="s">
        <v>77</v>
      </c>
      <c r="AC525" s="24" t="s">
        <v>77</v>
      </c>
      <c r="AD525" s="24" t="s">
        <v>77</v>
      </c>
      <c r="AE525" s="26" t="s">
        <v>183</v>
      </c>
      <c r="AF525" s="26" t="s">
        <v>3586</v>
      </c>
      <c r="AG525" s="26"/>
      <c r="AH525" s="27" t="s">
        <v>184</v>
      </c>
      <c r="AI525" s="27" t="s">
        <v>164</v>
      </c>
      <c r="AJ525" s="27" t="s">
        <v>164</v>
      </c>
      <c r="AK525" s="24" t="s">
        <v>121</v>
      </c>
      <c r="AL525" s="24"/>
      <c r="AM525" s="23">
        <v>42584</v>
      </c>
      <c r="AN525" s="28">
        <v>724500</v>
      </c>
      <c r="AO525" s="28"/>
      <c r="AP525" s="24"/>
      <c r="AQ525" s="24"/>
      <c r="AR525" s="24"/>
      <c r="AS525" s="24"/>
      <c r="AT525" s="24" t="e">
        <v>#N/A</v>
      </c>
      <c r="AU525" s="24" t="e">
        <v>#N/A</v>
      </c>
      <c r="AV525" s="24" t="e">
        <v>#N/A</v>
      </c>
      <c r="AW525" s="24"/>
      <c r="AX525" s="24"/>
      <c r="AY525" s="24"/>
      <c r="AZ525" s="24"/>
      <c r="BA525" s="24"/>
      <c r="BB525" s="24"/>
      <c r="BC525" s="24"/>
      <c r="BD525" s="24">
        <v>0</v>
      </c>
      <c r="BE525" s="24">
        <v>0</v>
      </c>
      <c r="BF525" s="23"/>
      <c r="BG525" s="23"/>
      <c r="BH525" s="23">
        <v>42595</v>
      </c>
      <c r="BI525" s="26"/>
      <c r="BJ525" s="26"/>
      <c r="BK525" s="29">
        <v>0</v>
      </c>
      <c r="BL525" s="24" t="s">
        <v>129</v>
      </c>
      <c r="BM525" s="22" t="str">
        <f ca="1">+IF(Tabla1[[#This Row],[FECHA INGRESO]]&gt;=44986,IF((TODAY()-Tabla1[[#This Row],[FECHA INGRESO]])&gt;=50,"ALERTA","TODAVÍA FALTA"),"N/A")</f>
        <v>N/A</v>
      </c>
      <c r="BN525" s="7">
        <f>IFERROR((_xlfn.DAYS(Tabla1[[#This Row],[FECHA INGRESO]],Tabla1[[#This Row],[FECHA RETIRO]]))/30,"")</f>
        <v>-0.36666666666666664</v>
      </c>
    </row>
    <row r="526" spans="1:66" ht="15" customHeight="1" x14ac:dyDescent="0.35">
      <c r="A526" s="31">
        <v>1015408434</v>
      </c>
      <c r="B526" s="22" t="s">
        <v>3587</v>
      </c>
      <c r="C526" s="23">
        <v>42584</v>
      </c>
      <c r="D526" s="23" t="s">
        <v>131</v>
      </c>
      <c r="E526" s="24" t="s">
        <v>94</v>
      </c>
      <c r="F526" s="23" t="s">
        <v>70</v>
      </c>
      <c r="G526" s="24"/>
      <c r="H526" s="24">
        <v>24065191992</v>
      </c>
      <c r="I526" s="24" t="s">
        <v>95</v>
      </c>
      <c r="J526" s="24">
        <f>DATEDIF(Tabla1[[#This Row],[FECHA DE NACIMIENTO]],Tabla1[[#This Row],[FECHA ACTUAL]],"Y")</f>
        <v>34</v>
      </c>
      <c r="K526" s="24" t="s">
        <v>96</v>
      </c>
      <c r="L526" s="24" t="s">
        <v>112</v>
      </c>
      <c r="M526" s="24" t="s">
        <v>77</v>
      </c>
      <c r="N526" s="24" t="s">
        <v>77</v>
      </c>
      <c r="O526" s="24">
        <v>2</v>
      </c>
      <c r="P526" s="24" t="s">
        <v>2532</v>
      </c>
      <c r="Q526" s="23">
        <v>32379</v>
      </c>
      <c r="R526" s="24" t="s">
        <v>76</v>
      </c>
      <c r="S526" s="25">
        <v>45119</v>
      </c>
      <c r="T526" s="24">
        <v>6934526</v>
      </c>
      <c r="U526" s="24">
        <v>3103356511</v>
      </c>
      <c r="V526" s="24" t="s">
        <v>3588</v>
      </c>
      <c r="W526" s="24" t="s">
        <v>3589</v>
      </c>
      <c r="X526" s="24" t="s">
        <v>3590</v>
      </c>
      <c r="Y526" s="24" t="s">
        <v>3591</v>
      </c>
      <c r="Z526" s="24" t="s">
        <v>117</v>
      </c>
      <c r="AA526" s="24">
        <v>6934526</v>
      </c>
      <c r="AB526" s="24" t="s">
        <v>77</v>
      </c>
      <c r="AC526" s="24" t="s">
        <v>77</v>
      </c>
      <c r="AD526" s="24" t="s">
        <v>77</v>
      </c>
      <c r="AE526" s="26" t="s">
        <v>183</v>
      </c>
      <c r="AF526" s="26" t="s">
        <v>3592</v>
      </c>
      <c r="AG526" s="26"/>
      <c r="AH526" s="27" t="s">
        <v>311</v>
      </c>
      <c r="AI526" s="27" t="s">
        <v>312</v>
      </c>
      <c r="AJ526" s="27" t="s">
        <v>312</v>
      </c>
      <c r="AK526" s="24" t="s">
        <v>89</v>
      </c>
      <c r="AL526" s="24" t="s">
        <v>90</v>
      </c>
      <c r="AM526" s="23">
        <v>42584</v>
      </c>
      <c r="AN526" s="28">
        <v>848700</v>
      </c>
      <c r="AO526" s="28"/>
      <c r="AP526" s="24"/>
      <c r="AQ526" s="24"/>
      <c r="AR526" s="24" t="s">
        <v>1219</v>
      </c>
      <c r="AS526" s="24"/>
      <c r="AT526" s="24" t="e">
        <v>#N/A</v>
      </c>
      <c r="AU526" s="24" t="e">
        <v>#N/A</v>
      </c>
      <c r="AV526" s="24" t="e">
        <v>#N/A</v>
      </c>
      <c r="AW526" s="24"/>
      <c r="AX526" s="24"/>
      <c r="AY526" s="24" t="s">
        <v>3593</v>
      </c>
      <c r="AZ526" s="24"/>
      <c r="BA526" s="24"/>
      <c r="BB526" s="24"/>
      <c r="BC526" s="24"/>
      <c r="BD526" s="24">
        <v>0</v>
      </c>
      <c r="BE526" s="24">
        <v>0</v>
      </c>
      <c r="BF526" s="23"/>
      <c r="BG526" s="23"/>
      <c r="BH526" s="23">
        <v>42915</v>
      </c>
      <c r="BI526" s="26" t="s">
        <v>127</v>
      </c>
      <c r="BJ526" s="26" t="s">
        <v>337</v>
      </c>
      <c r="BK526" s="29">
        <v>0</v>
      </c>
      <c r="BL526" s="24" t="s">
        <v>129</v>
      </c>
      <c r="BM526" s="22" t="str">
        <f ca="1">+IF(Tabla1[[#This Row],[FECHA INGRESO]]&gt;=44986,IF((TODAY()-Tabla1[[#This Row],[FECHA INGRESO]])&gt;=50,"ALERTA","TODAVÍA FALTA"),"N/A")</f>
        <v>N/A</v>
      </c>
      <c r="BN526" s="7">
        <f>IFERROR((_xlfn.DAYS(Tabla1[[#This Row],[FECHA INGRESO]],Tabla1[[#This Row],[FECHA RETIRO]]))/30,"")</f>
        <v>-11.033333333333333</v>
      </c>
    </row>
    <row r="527" spans="1:66" ht="15" customHeight="1" x14ac:dyDescent="0.35">
      <c r="A527" s="31">
        <v>1023955279</v>
      </c>
      <c r="B527" s="22" t="s">
        <v>3594</v>
      </c>
      <c r="C527" s="23">
        <v>42584</v>
      </c>
      <c r="D527" s="23" t="s">
        <v>188</v>
      </c>
      <c r="E527" s="24" t="s">
        <v>94</v>
      </c>
      <c r="F527" s="23" t="s">
        <v>70</v>
      </c>
      <c r="G527" s="24"/>
      <c r="H527" s="24">
        <v>24065191738</v>
      </c>
      <c r="I527" s="24" t="s">
        <v>95</v>
      </c>
      <c r="J527" s="24">
        <f>DATEDIF(Tabla1[[#This Row],[FECHA DE NACIMIENTO]],Tabla1[[#This Row],[FECHA ACTUAL]],"Y")</f>
        <v>26</v>
      </c>
      <c r="K527" s="24" t="s">
        <v>73</v>
      </c>
      <c r="L527" s="24" t="s">
        <v>112</v>
      </c>
      <c r="M527" s="24">
        <v>1</v>
      </c>
      <c r="N527" s="24">
        <v>1</v>
      </c>
      <c r="O527" s="24">
        <v>2</v>
      </c>
      <c r="P527" s="24" t="s">
        <v>101</v>
      </c>
      <c r="Q527" s="23">
        <v>35348</v>
      </c>
      <c r="R527" s="24" t="s">
        <v>76</v>
      </c>
      <c r="S527" s="25">
        <v>45119</v>
      </c>
      <c r="T527" s="24">
        <v>4779124</v>
      </c>
      <c r="U527" s="24">
        <v>3124992171</v>
      </c>
      <c r="V527" s="24" t="s">
        <v>3595</v>
      </c>
      <c r="W527" s="24" t="s">
        <v>3596</v>
      </c>
      <c r="X527" s="24" t="s">
        <v>1978</v>
      </c>
      <c r="Y527" s="24" t="s">
        <v>3597</v>
      </c>
      <c r="Z527" s="24" t="s">
        <v>117</v>
      </c>
      <c r="AA527" s="24" t="s">
        <v>3598</v>
      </c>
      <c r="AB527" s="24" t="s">
        <v>77</v>
      </c>
      <c r="AC527" s="24" t="s">
        <v>77</v>
      </c>
      <c r="AD527" s="24" t="s">
        <v>77</v>
      </c>
      <c r="AE527" s="26" t="s">
        <v>183</v>
      </c>
      <c r="AF527" s="26" t="s">
        <v>3599</v>
      </c>
      <c r="AG527" s="26"/>
      <c r="AH527" s="27" t="s">
        <v>184</v>
      </c>
      <c r="AI527" s="27" t="s">
        <v>1586</v>
      </c>
      <c r="AJ527" s="27" t="s">
        <v>1586</v>
      </c>
      <c r="AK527" s="24" t="s">
        <v>121</v>
      </c>
      <c r="AL527" s="24" t="s">
        <v>90</v>
      </c>
      <c r="AM527" s="23">
        <v>42584</v>
      </c>
      <c r="AN527" s="28">
        <v>808585.47</v>
      </c>
      <c r="AO527" s="28"/>
      <c r="AP527" s="24"/>
      <c r="AQ527" s="24"/>
      <c r="AR527" s="24" t="s">
        <v>647</v>
      </c>
      <c r="AS527" s="24">
        <v>4.21</v>
      </c>
      <c r="AT527" s="24">
        <v>89</v>
      </c>
      <c r="AU527" s="24" t="e">
        <v>#N/A</v>
      </c>
      <c r="AV527" s="24" t="e">
        <v>#N/A</v>
      </c>
      <c r="AW527" s="24"/>
      <c r="AX527" s="24"/>
      <c r="AY527" s="24" t="s">
        <v>3525</v>
      </c>
      <c r="AZ527" s="24"/>
      <c r="BA527" s="24"/>
      <c r="BB527" s="24"/>
      <c r="BC527" s="24"/>
      <c r="BD527" s="24">
        <v>1</v>
      </c>
      <c r="BE527" s="24">
        <v>0</v>
      </c>
      <c r="BF527" s="23">
        <v>43021</v>
      </c>
      <c r="BG527" s="23">
        <v>43040</v>
      </c>
      <c r="BH527" s="23">
        <v>43325</v>
      </c>
      <c r="BI527" s="26" t="s">
        <v>127</v>
      </c>
      <c r="BJ527" s="26" t="s">
        <v>232</v>
      </c>
      <c r="BK527" s="29">
        <v>402557</v>
      </c>
      <c r="BL527" s="24" t="s">
        <v>129</v>
      </c>
      <c r="BM527" s="22" t="str">
        <f ca="1">+IF(Tabla1[[#This Row],[FECHA INGRESO]]&gt;=44986,IF((TODAY()-Tabla1[[#This Row],[FECHA INGRESO]])&gt;=50,"ALERTA","TODAVÍA FALTA"),"N/A")</f>
        <v>N/A</v>
      </c>
      <c r="BN527" s="7">
        <f>IFERROR((_xlfn.DAYS(Tabla1[[#This Row],[FECHA INGRESO]],Tabla1[[#This Row],[FECHA RETIRO]]))/30,"")</f>
        <v>-24.7</v>
      </c>
    </row>
    <row r="528" spans="1:66" ht="15" customHeight="1" x14ac:dyDescent="0.35">
      <c r="A528" s="31">
        <v>1030655528</v>
      </c>
      <c r="B528" s="22" t="s">
        <v>3600</v>
      </c>
      <c r="C528" s="23">
        <v>42585</v>
      </c>
      <c r="D528" s="23" t="s">
        <v>266</v>
      </c>
      <c r="E528" s="24" t="s">
        <v>69</v>
      </c>
      <c r="F528" s="23" t="s">
        <v>70</v>
      </c>
      <c r="G528" s="24"/>
      <c r="H528" s="24">
        <v>24065233106</v>
      </c>
      <c r="I528" s="24" t="s">
        <v>95</v>
      </c>
      <c r="J528" s="24">
        <f>DATEDIF(Tabla1[[#This Row],[FECHA DE NACIMIENTO]],Tabla1[[#This Row],[FECHA ACTUAL]],"Y")</f>
        <v>28</v>
      </c>
      <c r="K528" s="24" t="s">
        <v>96</v>
      </c>
      <c r="L528" s="24" t="s">
        <v>112</v>
      </c>
      <c r="M528" s="24" t="s">
        <v>77</v>
      </c>
      <c r="N528" s="24" t="s">
        <v>77</v>
      </c>
      <c r="O528" s="24">
        <v>2</v>
      </c>
      <c r="P528" s="24" t="s">
        <v>101</v>
      </c>
      <c r="Q528" s="23">
        <v>34882</v>
      </c>
      <c r="R528" s="24" t="s">
        <v>76</v>
      </c>
      <c r="S528" s="25">
        <v>45119</v>
      </c>
      <c r="T528" s="24">
        <v>4515651</v>
      </c>
      <c r="U528" s="24">
        <v>3203994869</v>
      </c>
      <c r="V528" s="24" t="s">
        <v>3601</v>
      </c>
      <c r="W528" s="24" t="s">
        <v>3602</v>
      </c>
      <c r="X528" s="24" t="s">
        <v>527</v>
      </c>
      <c r="Y528" s="24"/>
      <c r="Z528" s="24"/>
      <c r="AA528" s="24"/>
      <c r="AB528" s="24" t="s">
        <v>77</v>
      </c>
      <c r="AC528" s="24" t="s">
        <v>77</v>
      </c>
      <c r="AD528" s="24" t="s">
        <v>77</v>
      </c>
      <c r="AE528" s="26" t="s">
        <v>151</v>
      </c>
      <c r="AF528" s="26"/>
      <c r="AG528" s="26"/>
      <c r="AH528" s="27" t="s">
        <v>184</v>
      </c>
      <c r="AI528" s="27" t="s">
        <v>186</v>
      </c>
      <c r="AJ528" s="27" t="s">
        <v>186</v>
      </c>
      <c r="AK528" s="24" t="s">
        <v>121</v>
      </c>
      <c r="AL528" s="24" t="s">
        <v>90</v>
      </c>
      <c r="AM528" s="23">
        <v>42585</v>
      </c>
      <c r="AN528" s="28">
        <v>776250</v>
      </c>
      <c r="AO528" s="28"/>
      <c r="AP528" s="24" t="s">
        <v>3603</v>
      </c>
      <c r="AQ528" s="24"/>
      <c r="AR528" s="24" t="s">
        <v>532</v>
      </c>
      <c r="AS528" s="24"/>
      <c r="AT528" s="24" t="e">
        <v>#N/A</v>
      </c>
      <c r="AU528" s="24" t="e">
        <v>#N/A</v>
      </c>
      <c r="AV528" s="24" t="e">
        <v>#N/A</v>
      </c>
      <c r="AW528" s="24"/>
      <c r="AX528" s="24"/>
      <c r="AY528" s="24"/>
      <c r="AZ528" s="24"/>
      <c r="BA528" s="24"/>
      <c r="BB528" s="24"/>
      <c r="BC528" s="24"/>
      <c r="BD528" s="24">
        <v>1</v>
      </c>
      <c r="BE528" s="24">
        <v>0</v>
      </c>
      <c r="BF528" s="23">
        <v>42979</v>
      </c>
      <c r="BG528" s="23">
        <v>42997</v>
      </c>
      <c r="BH528" s="23">
        <v>43085</v>
      </c>
      <c r="BI528" s="26" t="s">
        <v>127</v>
      </c>
      <c r="BJ528" s="26" t="s">
        <v>3402</v>
      </c>
      <c r="BK528" s="29">
        <v>138542</v>
      </c>
      <c r="BL528" s="24" t="s">
        <v>129</v>
      </c>
      <c r="BM528" s="22" t="str">
        <f ca="1">+IF(Tabla1[[#This Row],[FECHA INGRESO]]&gt;=44986,IF((TODAY()-Tabla1[[#This Row],[FECHA INGRESO]])&gt;=50,"ALERTA","TODAVÍA FALTA"),"N/A")</f>
        <v>N/A</v>
      </c>
      <c r="BN528" s="7">
        <f>IFERROR((_xlfn.DAYS(Tabla1[[#This Row],[FECHA INGRESO]],Tabla1[[#This Row],[FECHA RETIRO]]))/30,"")</f>
        <v>-16.666666666666668</v>
      </c>
    </row>
    <row r="529" spans="1:66" ht="15" customHeight="1" x14ac:dyDescent="0.35">
      <c r="A529" s="31">
        <v>1023927450</v>
      </c>
      <c r="B529" s="22" t="s">
        <v>3604</v>
      </c>
      <c r="C529" s="23">
        <v>42585</v>
      </c>
      <c r="D529" s="23" t="s">
        <v>93</v>
      </c>
      <c r="E529" s="23" t="s">
        <v>111</v>
      </c>
      <c r="F529" s="23" t="s">
        <v>70</v>
      </c>
      <c r="G529" s="24"/>
      <c r="H529" s="24">
        <v>24065232792</v>
      </c>
      <c r="I529" s="24" t="s">
        <v>95</v>
      </c>
      <c r="J529" s="24">
        <f>DATEDIF(Tabla1[[#This Row],[FECHA DE NACIMIENTO]],Tabla1[[#This Row],[FECHA ACTUAL]],"Y")</f>
        <v>29</v>
      </c>
      <c r="K529" s="24" t="s">
        <v>73</v>
      </c>
      <c r="L529" s="24" t="s">
        <v>112</v>
      </c>
      <c r="M529" s="24">
        <v>1</v>
      </c>
      <c r="N529" s="24">
        <v>1</v>
      </c>
      <c r="O529" s="24">
        <v>1</v>
      </c>
      <c r="P529" s="24" t="s">
        <v>101</v>
      </c>
      <c r="Q529" s="23">
        <v>34216</v>
      </c>
      <c r="R529" s="24" t="s">
        <v>76</v>
      </c>
      <c r="S529" s="25">
        <v>45119</v>
      </c>
      <c r="T529" s="24">
        <v>7672140</v>
      </c>
      <c r="U529" s="24">
        <v>3195828790</v>
      </c>
      <c r="V529" s="24" t="s">
        <v>3605</v>
      </c>
      <c r="W529" s="24" t="s">
        <v>3606</v>
      </c>
      <c r="X529" s="24" t="s">
        <v>276</v>
      </c>
      <c r="Y529" s="24" t="s">
        <v>3154</v>
      </c>
      <c r="Z529" s="24" t="s">
        <v>117</v>
      </c>
      <c r="AA529" s="24" t="s">
        <v>3607</v>
      </c>
      <c r="AB529" s="24" t="s">
        <v>77</v>
      </c>
      <c r="AC529" s="24" t="s">
        <v>77</v>
      </c>
      <c r="AD529" s="24" t="s">
        <v>77</v>
      </c>
      <c r="AE529" s="26" t="s">
        <v>183</v>
      </c>
      <c r="AF529" s="26" t="s">
        <v>3608</v>
      </c>
      <c r="AG529" s="26"/>
      <c r="AH529" s="27" t="s">
        <v>184</v>
      </c>
      <c r="AI529" s="27" t="s">
        <v>1586</v>
      </c>
      <c r="AJ529" s="27" t="s">
        <v>1586</v>
      </c>
      <c r="AK529" s="24" t="s">
        <v>121</v>
      </c>
      <c r="AL529" s="24" t="s">
        <v>90</v>
      </c>
      <c r="AM529" s="23">
        <v>42585</v>
      </c>
      <c r="AN529" s="28">
        <v>776250</v>
      </c>
      <c r="AO529" s="28"/>
      <c r="AP529" s="24"/>
      <c r="AQ529" s="24"/>
      <c r="AR529" s="24" t="s">
        <v>2269</v>
      </c>
      <c r="AS529" s="24"/>
      <c r="AT529" s="24" t="e">
        <v>#N/A</v>
      </c>
      <c r="AU529" s="24" t="e">
        <v>#N/A</v>
      </c>
      <c r="AV529" s="24" t="e">
        <v>#N/A</v>
      </c>
      <c r="AW529" s="24"/>
      <c r="AX529" s="24"/>
      <c r="AY529" s="24" t="s">
        <v>3609</v>
      </c>
      <c r="AZ529" s="24" t="s">
        <v>3610</v>
      </c>
      <c r="BA529" s="24" t="s">
        <v>3611</v>
      </c>
      <c r="BB529" s="24"/>
      <c r="BC529" s="24"/>
      <c r="BD529" s="24">
        <v>0</v>
      </c>
      <c r="BE529" s="24">
        <v>0</v>
      </c>
      <c r="BF529" s="23"/>
      <c r="BG529" s="23"/>
      <c r="BH529" s="23">
        <v>42963</v>
      </c>
      <c r="BI529" s="26" t="s">
        <v>127</v>
      </c>
      <c r="BJ529" s="26" t="s">
        <v>1246</v>
      </c>
      <c r="BK529" s="29">
        <v>0</v>
      </c>
      <c r="BL529" s="24" t="s">
        <v>129</v>
      </c>
      <c r="BM529" s="22" t="str">
        <f ca="1">+IF(Tabla1[[#This Row],[FECHA INGRESO]]&gt;=44986,IF((TODAY()-Tabla1[[#This Row],[FECHA INGRESO]])&gt;=50,"ALERTA","TODAVÍA FALTA"),"N/A")</f>
        <v>N/A</v>
      </c>
      <c r="BN529" s="7">
        <f>IFERROR((_xlfn.DAYS(Tabla1[[#This Row],[FECHA INGRESO]],Tabla1[[#This Row],[FECHA RETIRO]]))/30,"")</f>
        <v>-12.6</v>
      </c>
    </row>
    <row r="530" spans="1:66" ht="15" customHeight="1" x14ac:dyDescent="0.35">
      <c r="A530" s="31">
        <v>1031169086</v>
      </c>
      <c r="B530" s="22" t="s">
        <v>3612</v>
      </c>
      <c r="C530" s="23">
        <v>42585</v>
      </c>
      <c r="D530" s="23" t="s">
        <v>93</v>
      </c>
      <c r="E530" s="23" t="s">
        <v>110</v>
      </c>
      <c r="F530" s="23" t="s">
        <v>70</v>
      </c>
      <c r="G530" s="24"/>
      <c r="H530" s="24">
        <v>24065231737</v>
      </c>
      <c r="I530" s="24" t="s">
        <v>72</v>
      </c>
      <c r="J530" s="24">
        <f>DATEDIF(Tabla1[[#This Row],[FECHA DE NACIMIENTO]],Tabla1[[#This Row],[FECHA ACTUAL]],"Y")</f>
        <v>26</v>
      </c>
      <c r="K530" s="24" t="s">
        <v>320</v>
      </c>
      <c r="L530" s="24" t="s">
        <v>112</v>
      </c>
      <c r="M530" s="24" t="s">
        <v>77</v>
      </c>
      <c r="N530" s="24" t="s">
        <v>77</v>
      </c>
      <c r="O530" s="24">
        <v>3</v>
      </c>
      <c r="P530" s="24" t="s">
        <v>101</v>
      </c>
      <c r="Q530" s="23">
        <v>35480</v>
      </c>
      <c r="R530" s="24" t="s">
        <v>76</v>
      </c>
      <c r="S530" s="25">
        <v>45119</v>
      </c>
      <c r="T530" s="24">
        <v>7595874</v>
      </c>
      <c r="U530" s="24">
        <v>3138274920</v>
      </c>
      <c r="V530" s="24" t="s">
        <v>3613</v>
      </c>
      <c r="W530" s="24" t="s">
        <v>3614</v>
      </c>
      <c r="X530" s="24" t="s">
        <v>3615</v>
      </c>
      <c r="Y530" s="24" t="s">
        <v>3616</v>
      </c>
      <c r="Z530" s="24" t="s">
        <v>117</v>
      </c>
      <c r="AA530" s="24" t="s">
        <v>3617</v>
      </c>
      <c r="AB530" s="24" t="s">
        <v>77</v>
      </c>
      <c r="AC530" s="24" t="s">
        <v>77</v>
      </c>
      <c r="AD530" s="24" t="s">
        <v>77</v>
      </c>
      <c r="AE530" s="26" t="s">
        <v>102</v>
      </c>
      <c r="AF530" s="26" t="s">
        <v>388</v>
      </c>
      <c r="AG530" s="26"/>
      <c r="AH530" s="27" t="s">
        <v>184</v>
      </c>
      <c r="AI530" s="27" t="s">
        <v>120</v>
      </c>
      <c r="AJ530" s="27" t="s">
        <v>120</v>
      </c>
      <c r="AK530" s="24" t="s">
        <v>121</v>
      </c>
      <c r="AL530" s="24"/>
      <c r="AM530" s="23">
        <v>42585</v>
      </c>
      <c r="AN530" s="28">
        <v>724500</v>
      </c>
      <c r="AO530" s="28"/>
      <c r="AP530" s="24"/>
      <c r="AQ530" s="24"/>
      <c r="AR530" s="24" t="s">
        <v>1903</v>
      </c>
      <c r="AS530" s="24"/>
      <c r="AT530" s="24" t="e">
        <v>#N/A</v>
      </c>
      <c r="AU530" s="24" t="e">
        <v>#N/A</v>
      </c>
      <c r="AV530" s="24" t="e">
        <v>#N/A</v>
      </c>
      <c r="AW530" s="24"/>
      <c r="AX530" s="24"/>
      <c r="AY530" s="24" t="s">
        <v>3618</v>
      </c>
      <c r="AZ530" s="24"/>
      <c r="BA530" s="24"/>
      <c r="BB530" s="24"/>
      <c r="BC530" s="24"/>
      <c r="BD530" s="24">
        <v>0</v>
      </c>
      <c r="BE530" s="24">
        <v>0</v>
      </c>
      <c r="BF530" s="23"/>
      <c r="BG530" s="23"/>
      <c r="BH530" s="23">
        <v>42734</v>
      </c>
      <c r="BI530" s="26" t="s">
        <v>127</v>
      </c>
      <c r="BJ530" s="26" t="s">
        <v>3619</v>
      </c>
      <c r="BK530" s="29">
        <v>0</v>
      </c>
      <c r="BL530" s="24" t="s">
        <v>129</v>
      </c>
      <c r="BM530" s="22" t="str">
        <f ca="1">+IF(Tabla1[[#This Row],[FECHA INGRESO]]&gt;=44986,IF((TODAY()-Tabla1[[#This Row],[FECHA INGRESO]])&gt;=50,"ALERTA","TODAVÍA FALTA"),"N/A")</f>
        <v>N/A</v>
      </c>
      <c r="BN530" s="7">
        <f>IFERROR((_xlfn.DAYS(Tabla1[[#This Row],[FECHA INGRESO]],Tabla1[[#This Row],[FECHA RETIRO]]))/30,"")</f>
        <v>-4.9666666666666668</v>
      </c>
    </row>
    <row r="531" spans="1:66" ht="15" customHeight="1" x14ac:dyDescent="0.35">
      <c r="A531" s="31">
        <v>1076366991</v>
      </c>
      <c r="B531" s="22" t="s">
        <v>3620</v>
      </c>
      <c r="C531" s="23">
        <v>42585</v>
      </c>
      <c r="D531" s="23" t="s">
        <v>188</v>
      </c>
      <c r="E531" s="23" t="s">
        <v>111</v>
      </c>
      <c r="F531" s="23" t="s">
        <v>70</v>
      </c>
      <c r="G531" s="24"/>
      <c r="H531" s="24">
        <v>24065235669</v>
      </c>
      <c r="I531" s="24" t="s">
        <v>72</v>
      </c>
      <c r="J531" s="24">
        <f>DATEDIF(Tabla1[[#This Row],[FECHA DE NACIMIENTO]],Tabla1[[#This Row],[FECHA ACTUAL]],"Y")</f>
        <v>35</v>
      </c>
      <c r="K531" s="24" t="s">
        <v>73</v>
      </c>
      <c r="L531" s="24" t="s">
        <v>112</v>
      </c>
      <c r="M531" s="24" t="s">
        <v>77</v>
      </c>
      <c r="N531" s="24" t="s">
        <v>77</v>
      </c>
      <c r="O531" s="24">
        <v>2</v>
      </c>
      <c r="P531" s="24" t="s">
        <v>101</v>
      </c>
      <c r="Q531" s="23">
        <v>32110</v>
      </c>
      <c r="R531" s="24" t="s">
        <v>76</v>
      </c>
      <c r="S531" s="25">
        <v>45119</v>
      </c>
      <c r="T531" s="24" t="s">
        <v>77</v>
      </c>
      <c r="U531" s="24">
        <v>3193665543</v>
      </c>
      <c r="V531" s="24" t="s">
        <v>3621</v>
      </c>
      <c r="W531" s="24" t="s">
        <v>3622</v>
      </c>
      <c r="X531" s="24" t="s">
        <v>3623</v>
      </c>
      <c r="Y531" s="24"/>
      <c r="Z531" s="24"/>
      <c r="AA531" s="24"/>
      <c r="AB531" s="24" t="s">
        <v>77</v>
      </c>
      <c r="AC531" s="24" t="s">
        <v>77</v>
      </c>
      <c r="AD531" s="24" t="s">
        <v>77</v>
      </c>
      <c r="AE531" s="26" t="s">
        <v>183</v>
      </c>
      <c r="AF531" s="26" t="s">
        <v>3624</v>
      </c>
      <c r="AG531" s="26"/>
      <c r="AH531" s="27" t="s">
        <v>184</v>
      </c>
      <c r="AI531" s="27" t="s">
        <v>1586</v>
      </c>
      <c r="AJ531" s="27" t="s">
        <v>1586</v>
      </c>
      <c r="AK531" s="24" t="s">
        <v>121</v>
      </c>
      <c r="AL531" s="24"/>
      <c r="AM531" s="23">
        <v>42585</v>
      </c>
      <c r="AN531" s="28">
        <v>724500</v>
      </c>
      <c r="AO531" s="28"/>
      <c r="AP531" s="24"/>
      <c r="AQ531" s="24"/>
      <c r="AR531" s="24"/>
      <c r="AS531" s="24"/>
      <c r="AT531" s="24" t="e">
        <v>#N/A</v>
      </c>
      <c r="AU531" s="24" t="e">
        <v>#N/A</v>
      </c>
      <c r="AV531" s="24" t="e">
        <v>#N/A</v>
      </c>
      <c r="AW531" s="24"/>
      <c r="AX531" s="24"/>
      <c r="AY531" s="24"/>
      <c r="AZ531" s="24"/>
      <c r="BA531" s="24"/>
      <c r="BB531" s="24"/>
      <c r="BC531" s="24"/>
      <c r="BD531" s="24">
        <v>0</v>
      </c>
      <c r="BE531" s="24">
        <v>0</v>
      </c>
      <c r="BF531" s="23"/>
      <c r="BG531" s="23"/>
      <c r="BH531" s="23">
        <v>42635</v>
      </c>
      <c r="BI531" s="26" t="s">
        <v>127</v>
      </c>
      <c r="BJ531" s="26" t="s">
        <v>1064</v>
      </c>
      <c r="BK531" s="29">
        <v>0</v>
      </c>
      <c r="BL531" s="24" t="s">
        <v>129</v>
      </c>
      <c r="BM531" s="22" t="str">
        <f ca="1">+IF(Tabla1[[#This Row],[FECHA INGRESO]]&gt;=44986,IF((TODAY()-Tabla1[[#This Row],[FECHA INGRESO]])&gt;=50,"ALERTA","TODAVÍA FALTA"),"N/A")</f>
        <v>N/A</v>
      </c>
      <c r="BN531" s="7">
        <f>IFERROR((_xlfn.DAYS(Tabla1[[#This Row],[FECHA INGRESO]],Tabla1[[#This Row],[FECHA RETIRO]]))/30,"")</f>
        <v>-1.6666666666666667</v>
      </c>
    </row>
    <row r="532" spans="1:66" ht="15" customHeight="1" x14ac:dyDescent="0.35">
      <c r="A532" s="31">
        <v>1032491046</v>
      </c>
      <c r="B532" s="22" t="s">
        <v>3625</v>
      </c>
      <c r="C532" s="23">
        <v>42585</v>
      </c>
      <c r="D532" s="23" t="s">
        <v>93</v>
      </c>
      <c r="E532" s="23" t="s">
        <v>111</v>
      </c>
      <c r="F532" s="23" t="s">
        <v>70</v>
      </c>
      <c r="G532" s="24"/>
      <c r="H532" s="24">
        <v>24065230385</v>
      </c>
      <c r="I532" s="24" t="s">
        <v>72</v>
      </c>
      <c r="J532" s="24">
        <f>DATEDIF(Tabla1[[#This Row],[FECHA DE NACIMIENTO]],Tabla1[[#This Row],[FECHA ACTUAL]],"Y")</f>
        <v>26</v>
      </c>
      <c r="K532" s="24" t="s">
        <v>73</v>
      </c>
      <c r="L532" s="24" t="s">
        <v>112</v>
      </c>
      <c r="M532" s="24" t="s">
        <v>77</v>
      </c>
      <c r="N532" s="24" t="s">
        <v>77</v>
      </c>
      <c r="O532" s="24">
        <v>3</v>
      </c>
      <c r="P532" s="24" t="s">
        <v>101</v>
      </c>
      <c r="Q532" s="23">
        <v>35564</v>
      </c>
      <c r="R532" s="24" t="s">
        <v>76</v>
      </c>
      <c r="S532" s="25">
        <v>45119</v>
      </c>
      <c r="T532" s="24" t="s">
        <v>77</v>
      </c>
      <c r="U532" s="24">
        <v>3138491720</v>
      </c>
      <c r="V532" s="24" t="s">
        <v>3626</v>
      </c>
      <c r="W532" s="24" t="s">
        <v>3627</v>
      </c>
      <c r="X532" s="24" t="s">
        <v>3628</v>
      </c>
      <c r="Y532" s="24" t="s">
        <v>3629</v>
      </c>
      <c r="Z532" s="24" t="s">
        <v>117</v>
      </c>
      <c r="AA532" s="24">
        <v>3208556070</v>
      </c>
      <c r="AB532" s="24" t="s">
        <v>77</v>
      </c>
      <c r="AC532" s="24" t="s">
        <v>77</v>
      </c>
      <c r="AD532" s="24" t="s">
        <v>77</v>
      </c>
      <c r="AE532" s="26" t="s">
        <v>102</v>
      </c>
      <c r="AF532" s="26"/>
      <c r="AG532" s="26" t="s">
        <v>3630</v>
      </c>
      <c r="AH532" s="27" t="s">
        <v>184</v>
      </c>
      <c r="AI532" s="27" t="s">
        <v>1586</v>
      </c>
      <c r="AJ532" s="27" t="s">
        <v>1586</v>
      </c>
      <c r="AK532" s="24" t="s">
        <v>121</v>
      </c>
      <c r="AL532" s="24"/>
      <c r="AM532" s="23">
        <v>42585</v>
      </c>
      <c r="AN532" s="28">
        <v>724500</v>
      </c>
      <c r="AO532" s="28"/>
      <c r="AP532" s="24"/>
      <c r="AQ532" s="24"/>
      <c r="AR532" s="24"/>
      <c r="AS532" s="24"/>
      <c r="AT532" s="24" t="e">
        <v>#N/A</v>
      </c>
      <c r="AU532" s="24" t="e">
        <v>#N/A</v>
      </c>
      <c r="AV532" s="24" t="e">
        <v>#N/A</v>
      </c>
      <c r="AW532" s="24"/>
      <c r="AX532" s="24"/>
      <c r="AY532" s="24"/>
      <c r="AZ532" s="24"/>
      <c r="BA532" s="24"/>
      <c r="BB532" s="24"/>
      <c r="BC532" s="24"/>
      <c r="BD532" s="24">
        <v>0</v>
      </c>
      <c r="BE532" s="24">
        <v>0</v>
      </c>
      <c r="BF532" s="23"/>
      <c r="BG532" s="23"/>
      <c r="BH532" s="23">
        <v>42629</v>
      </c>
      <c r="BI532" s="26" t="s">
        <v>127</v>
      </c>
      <c r="BJ532" s="26" t="s">
        <v>232</v>
      </c>
      <c r="BK532" s="29">
        <v>0</v>
      </c>
      <c r="BL532" s="24" t="s">
        <v>129</v>
      </c>
      <c r="BM532" s="22" t="str">
        <f ca="1">+IF(Tabla1[[#This Row],[FECHA INGRESO]]&gt;=44986,IF((TODAY()-Tabla1[[#This Row],[FECHA INGRESO]])&gt;=50,"ALERTA","TODAVÍA FALTA"),"N/A")</f>
        <v>N/A</v>
      </c>
      <c r="BN532" s="7">
        <f>IFERROR((_xlfn.DAYS(Tabla1[[#This Row],[FECHA INGRESO]],Tabla1[[#This Row],[FECHA RETIRO]]))/30,"")</f>
        <v>-1.4666666666666666</v>
      </c>
    </row>
    <row r="533" spans="1:66" ht="15" customHeight="1" x14ac:dyDescent="0.35">
      <c r="A533" s="31">
        <v>1032420287</v>
      </c>
      <c r="B533" s="22" t="s">
        <v>3631</v>
      </c>
      <c r="C533" s="23">
        <v>42585</v>
      </c>
      <c r="D533" s="23" t="s">
        <v>188</v>
      </c>
      <c r="E533" s="23" t="s">
        <v>111</v>
      </c>
      <c r="F533" s="23" t="s">
        <v>70</v>
      </c>
      <c r="G533" s="24"/>
      <c r="H533" s="24">
        <v>24065230392</v>
      </c>
      <c r="I533" s="24" t="s">
        <v>72</v>
      </c>
      <c r="J533" s="24">
        <f>DATEDIF(Tabla1[[#This Row],[FECHA DE NACIMIENTO]],Tabla1[[#This Row],[FECHA ACTUAL]],"Y")</f>
        <v>34</v>
      </c>
      <c r="K533" s="24" t="s">
        <v>96</v>
      </c>
      <c r="L533" s="24" t="s">
        <v>112</v>
      </c>
      <c r="M533" s="24" t="s">
        <v>77</v>
      </c>
      <c r="N533" s="24" t="s">
        <v>77</v>
      </c>
      <c r="O533" s="24">
        <v>2</v>
      </c>
      <c r="P533" s="24" t="s">
        <v>101</v>
      </c>
      <c r="Q533" s="23">
        <v>32374</v>
      </c>
      <c r="R533" s="24" t="s">
        <v>76</v>
      </c>
      <c r="S533" s="25">
        <v>45119</v>
      </c>
      <c r="T533" s="24">
        <v>5478427</v>
      </c>
      <c r="U533" s="24">
        <v>3193182476</v>
      </c>
      <c r="V533" s="24" t="s">
        <v>3632</v>
      </c>
      <c r="W533" s="24" t="s">
        <v>3633</v>
      </c>
      <c r="X533" s="24" t="s">
        <v>181</v>
      </c>
      <c r="Y533" s="24" t="s">
        <v>3634</v>
      </c>
      <c r="Z533" s="24" t="s">
        <v>117</v>
      </c>
      <c r="AA533" s="24" t="s">
        <v>3635</v>
      </c>
      <c r="AB533" s="24" t="s">
        <v>77</v>
      </c>
      <c r="AC533" s="24" t="s">
        <v>77</v>
      </c>
      <c r="AD533" s="24" t="s">
        <v>77</v>
      </c>
      <c r="AE533" s="26" t="s">
        <v>183</v>
      </c>
      <c r="AF533" s="26" t="s">
        <v>103</v>
      </c>
      <c r="AG533" s="26"/>
      <c r="AH533" s="27" t="s">
        <v>184</v>
      </c>
      <c r="AI533" s="27" t="s">
        <v>164</v>
      </c>
      <c r="AJ533" s="27" t="s">
        <v>164</v>
      </c>
      <c r="AK533" s="24" t="s">
        <v>121</v>
      </c>
      <c r="AL533" s="24"/>
      <c r="AM533" s="23">
        <v>42585</v>
      </c>
      <c r="AN533" s="28">
        <v>724500</v>
      </c>
      <c r="AO533" s="28"/>
      <c r="AP533" s="24" t="s">
        <v>3636</v>
      </c>
      <c r="AQ533" s="24"/>
      <c r="AR533" s="24"/>
      <c r="AS533" s="24"/>
      <c r="AT533" s="24" t="e">
        <v>#N/A</v>
      </c>
      <c r="AU533" s="24" t="e">
        <v>#N/A</v>
      </c>
      <c r="AV533" s="24" t="e">
        <v>#N/A</v>
      </c>
      <c r="AW533" s="24"/>
      <c r="AX533" s="24"/>
      <c r="AY533" s="24"/>
      <c r="AZ533" s="24"/>
      <c r="BA533" s="24"/>
      <c r="BB533" s="24"/>
      <c r="BC533" s="24"/>
      <c r="BD533" s="24">
        <v>0</v>
      </c>
      <c r="BE533" s="24">
        <v>0</v>
      </c>
      <c r="BF533" s="23"/>
      <c r="BG533" s="23"/>
      <c r="BH533" s="23">
        <v>42619</v>
      </c>
      <c r="BI533" s="26" t="s">
        <v>127</v>
      </c>
      <c r="BJ533" s="26" t="s">
        <v>232</v>
      </c>
      <c r="BK533" s="29">
        <v>0</v>
      </c>
      <c r="BL533" s="24" t="s">
        <v>129</v>
      </c>
      <c r="BM533" s="22" t="str">
        <f ca="1">+IF(Tabla1[[#This Row],[FECHA INGRESO]]&gt;=44986,IF((TODAY()-Tabla1[[#This Row],[FECHA INGRESO]])&gt;=50,"ALERTA","TODAVÍA FALTA"),"N/A")</f>
        <v>N/A</v>
      </c>
      <c r="BN533" s="7">
        <f>IFERROR((_xlfn.DAYS(Tabla1[[#This Row],[FECHA INGRESO]],Tabla1[[#This Row],[FECHA RETIRO]]))/30,"")</f>
        <v>-1.1333333333333333</v>
      </c>
    </row>
    <row r="534" spans="1:66" ht="15" customHeight="1" x14ac:dyDescent="0.35">
      <c r="A534" s="31">
        <v>85152527</v>
      </c>
      <c r="B534" s="22" t="s">
        <v>3637</v>
      </c>
      <c r="C534" s="23">
        <v>42585</v>
      </c>
      <c r="D534" s="23" t="s">
        <v>266</v>
      </c>
      <c r="E534" s="23" t="s">
        <v>77</v>
      </c>
      <c r="F534" s="23" t="s">
        <v>70</v>
      </c>
      <c r="G534" s="24"/>
      <c r="H534" s="24">
        <v>24065235234</v>
      </c>
      <c r="I534" s="24" t="s">
        <v>72</v>
      </c>
      <c r="J534" s="24">
        <f>DATEDIF(Tabla1[[#This Row],[FECHA DE NACIMIENTO]],Tabla1[[#This Row],[FECHA ACTUAL]],"Y")</f>
        <v>38</v>
      </c>
      <c r="K534" s="24" t="s">
        <v>320</v>
      </c>
      <c r="L534" s="24" t="s">
        <v>234</v>
      </c>
      <c r="M534" s="24">
        <v>2</v>
      </c>
      <c r="N534" s="24">
        <v>2</v>
      </c>
      <c r="O534" s="24">
        <v>3</v>
      </c>
      <c r="P534" s="24" t="s">
        <v>101</v>
      </c>
      <c r="Q534" s="23">
        <v>31120</v>
      </c>
      <c r="R534" s="24" t="s">
        <v>3638</v>
      </c>
      <c r="S534" s="25">
        <v>45119</v>
      </c>
      <c r="T534" s="24">
        <v>7566424</v>
      </c>
      <c r="U534" s="24">
        <v>3192404040</v>
      </c>
      <c r="V534" s="24" t="s">
        <v>3639</v>
      </c>
      <c r="W534" s="24" t="s">
        <v>3640</v>
      </c>
      <c r="X534" s="24" t="s">
        <v>2275</v>
      </c>
      <c r="Y534" s="24" t="s">
        <v>3641</v>
      </c>
      <c r="Z534" s="24" t="s">
        <v>82</v>
      </c>
      <c r="AA534" s="24">
        <v>3168063831</v>
      </c>
      <c r="AB534" s="24" t="s">
        <v>77</v>
      </c>
      <c r="AC534" s="24" t="s">
        <v>77</v>
      </c>
      <c r="AD534" s="24" t="s">
        <v>77</v>
      </c>
      <c r="AE534" s="26" t="s">
        <v>183</v>
      </c>
      <c r="AF534" s="26" t="s">
        <v>3642</v>
      </c>
      <c r="AG534" s="26"/>
      <c r="AH534" s="27" t="s">
        <v>867</v>
      </c>
      <c r="AI534" s="27" t="s">
        <v>3643</v>
      </c>
      <c r="AJ534" s="27" t="s">
        <v>3643</v>
      </c>
      <c r="AK534" s="24" t="s">
        <v>121</v>
      </c>
      <c r="AL534" s="24" t="s">
        <v>868</v>
      </c>
      <c r="AM534" s="23">
        <v>42585</v>
      </c>
      <c r="AN534" s="28">
        <v>763537.09499999997</v>
      </c>
      <c r="AO534" s="28"/>
      <c r="AP534" s="24"/>
      <c r="AQ534" s="24"/>
      <c r="AR534" s="24" t="s">
        <v>855</v>
      </c>
      <c r="AS534" s="24"/>
      <c r="AT534" s="24" t="e">
        <v>#N/A</v>
      </c>
      <c r="AU534" s="24" t="e">
        <v>#N/A</v>
      </c>
      <c r="AV534" s="24" t="e">
        <v>#N/A</v>
      </c>
      <c r="AW534" s="24"/>
      <c r="AX534" s="24"/>
      <c r="AY534" s="24" t="s">
        <v>3525</v>
      </c>
      <c r="AZ534" s="24"/>
      <c r="BA534" s="24"/>
      <c r="BB534" s="24"/>
      <c r="BC534" s="24"/>
      <c r="BD534" s="24" t="e">
        <v>#N/A</v>
      </c>
      <c r="BE534" s="24" t="e">
        <v>#N/A</v>
      </c>
      <c r="BF534" s="23"/>
      <c r="BG534" s="23"/>
      <c r="BH534" s="23">
        <v>42858</v>
      </c>
      <c r="BI534" s="26" t="s">
        <v>143</v>
      </c>
      <c r="BJ534" s="26" t="s">
        <v>2450</v>
      </c>
      <c r="BK534" s="29">
        <v>0</v>
      </c>
      <c r="BL534" s="24" t="s">
        <v>129</v>
      </c>
      <c r="BM534" s="22" t="str">
        <f ca="1">+IF(Tabla1[[#This Row],[FECHA INGRESO]]&gt;=44986,IF((TODAY()-Tabla1[[#This Row],[FECHA INGRESO]])&gt;=50,"ALERTA","TODAVÍA FALTA"),"N/A")</f>
        <v>N/A</v>
      </c>
      <c r="BN534" s="7">
        <f>IFERROR((_xlfn.DAYS(Tabla1[[#This Row],[FECHA INGRESO]],Tabla1[[#This Row],[FECHA RETIRO]]))/30,"")</f>
        <v>-9.1</v>
      </c>
    </row>
    <row r="535" spans="1:66" ht="15" customHeight="1" x14ac:dyDescent="0.35">
      <c r="A535" s="31">
        <v>1016095104</v>
      </c>
      <c r="B535" s="22" t="s">
        <v>3644</v>
      </c>
      <c r="C535" s="23">
        <v>42585</v>
      </c>
      <c r="D535" s="23" t="s">
        <v>93</v>
      </c>
      <c r="E535" s="23" t="s">
        <v>77</v>
      </c>
      <c r="F535" s="23" t="s">
        <v>70</v>
      </c>
      <c r="G535" s="24"/>
      <c r="H535" s="24">
        <v>24065233980</v>
      </c>
      <c r="I535" s="24" t="s">
        <v>72</v>
      </c>
      <c r="J535" s="24">
        <f>DATEDIF(Tabla1[[#This Row],[FECHA DE NACIMIENTO]],Tabla1[[#This Row],[FECHA ACTUAL]],"Y")</f>
        <v>26</v>
      </c>
      <c r="K535" s="24" t="s">
        <v>73</v>
      </c>
      <c r="L535" s="24" t="s">
        <v>112</v>
      </c>
      <c r="M535" s="24" t="s">
        <v>77</v>
      </c>
      <c r="N535" s="24" t="s">
        <v>77</v>
      </c>
      <c r="O535" s="24">
        <v>3</v>
      </c>
      <c r="P535" s="24" t="s">
        <v>101</v>
      </c>
      <c r="Q535" s="23">
        <v>35600</v>
      </c>
      <c r="R535" s="24" t="s">
        <v>76</v>
      </c>
      <c r="S535" s="25">
        <v>45119</v>
      </c>
      <c r="T535" s="24">
        <v>3013656</v>
      </c>
      <c r="U535" s="24">
        <v>3142595505</v>
      </c>
      <c r="V535" s="24" t="s">
        <v>3645</v>
      </c>
      <c r="W535" s="24" t="s">
        <v>3646</v>
      </c>
      <c r="X535" s="24" t="s">
        <v>3647</v>
      </c>
      <c r="Y535" s="24" t="s">
        <v>3648</v>
      </c>
      <c r="Z535" s="24" t="s">
        <v>117</v>
      </c>
      <c r="AA535" s="24" t="s">
        <v>3649</v>
      </c>
      <c r="AB535" s="24" t="s">
        <v>77</v>
      </c>
      <c r="AC535" s="24" t="s">
        <v>77</v>
      </c>
      <c r="AD535" s="24" t="s">
        <v>77</v>
      </c>
      <c r="AE535" s="26" t="s">
        <v>183</v>
      </c>
      <c r="AF535" s="26" t="s">
        <v>3642</v>
      </c>
      <c r="AG535" s="26"/>
      <c r="AH535" s="27" t="s">
        <v>867</v>
      </c>
      <c r="AI535" s="27" t="s">
        <v>3643</v>
      </c>
      <c r="AJ535" s="27" t="s">
        <v>3643</v>
      </c>
      <c r="AK535" s="24" t="s">
        <v>121</v>
      </c>
      <c r="AL535" s="24" t="s">
        <v>868</v>
      </c>
      <c r="AM535" s="23">
        <v>42585</v>
      </c>
      <c r="AN535" s="28">
        <v>763537.09499999997</v>
      </c>
      <c r="AO535" s="28"/>
      <c r="AP535" s="24"/>
      <c r="AQ535" s="24"/>
      <c r="AR535" s="24" t="s">
        <v>3650</v>
      </c>
      <c r="AS535" s="24"/>
      <c r="AT535" s="24">
        <v>67</v>
      </c>
      <c r="AU535" s="24" t="e">
        <v>#N/A</v>
      </c>
      <c r="AV535" s="24" t="e">
        <v>#N/A</v>
      </c>
      <c r="AW535" s="24"/>
      <c r="AX535" s="24"/>
      <c r="AY535" s="24" t="s">
        <v>3651</v>
      </c>
      <c r="AZ535" s="24"/>
      <c r="BA535" s="24"/>
      <c r="BB535" s="24"/>
      <c r="BC535" s="24"/>
      <c r="BD535" s="24" t="e">
        <v>#N/A</v>
      </c>
      <c r="BE535" s="24" t="e">
        <v>#N/A</v>
      </c>
      <c r="BF535" s="23"/>
      <c r="BG535" s="23"/>
      <c r="BH535" s="23">
        <v>42858</v>
      </c>
      <c r="BI535" s="26" t="s">
        <v>143</v>
      </c>
      <c r="BJ535" s="26" t="s">
        <v>2450</v>
      </c>
      <c r="BK535" s="29">
        <v>0</v>
      </c>
      <c r="BL535" s="24" t="s">
        <v>129</v>
      </c>
      <c r="BM535" s="22" t="str">
        <f ca="1">+IF(Tabla1[[#This Row],[FECHA INGRESO]]&gt;=44986,IF((TODAY()-Tabla1[[#This Row],[FECHA INGRESO]])&gt;=50,"ALERTA","TODAVÍA FALTA"),"N/A")</f>
        <v>N/A</v>
      </c>
      <c r="BN535" s="7">
        <f>IFERROR((_xlfn.DAYS(Tabla1[[#This Row],[FECHA INGRESO]],Tabla1[[#This Row],[FECHA RETIRO]]))/30,"")</f>
        <v>-9.1</v>
      </c>
    </row>
    <row r="536" spans="1:66" ht="15" customHeight="1" x14ac:dyDescent="0.35">
      <c r="A536" s="31">
        <v>1033727774</v>
      </c>
      <c r="B536" s="22" t="s">
        <v>2301</v>
      </c>
      <c r="C536" s="23">
        <v>42586</v>
      </c>
      <c r="D536" s="23" t="s">
        <v>93</v>
      </c>
      <c r="E536" s="24" t="s">
        <v>94</v>
      </c>
      <c r="F536" s="23" t="s">
        <v>70</v>
      </c>
      <c r="G536" s="24"/>
      <c r="H536" s="24">
        <v>24056936076</v>
      </c>
      <c r="I536" s="24" t="s">
        <v>95</v>
      </c>
      <c r="J536" s="24">
        <f>DATEDIF(Tabla1[[#This Row],[FECHA DE NACIMIENTO]],Tabla1[[#This Row],[FECHA ACTUAL]],"Y")</f>
        <v>32</v>
      </c>
      <c r="K536" s="24" t="s">
        <v>96</v>
      </c>
      <c r="L536" s="24" t="s">
        <v>112</v>
      </c>
      <c r="M536" s="24">
        <v>1</v>
      </c>
      <c r="N536" s="24">
        <v>1</v>
      </c>
      <c r="O536" s="24">
        <v>1</v>
      </c>
      <c r="P536" s="24" t="s">
        <v>101</v>
      </c>
      <c r="Q536" s="23">
        <v>33171</v>
      </c>
      <c r="R536" s="24" t="s">
        <v>76</v>
      </c>
      <c r="S536" s="25">
        <v>45119</v>
      </c>
      <c r="T536" s="24">
        <v>6753398</v>
      </c>
      <c r="U536" s="24">
        <v>3052129838</v>
      </c>
      <c r="V536" s="24" t="s">
        <v>2303</v>
      </c>
      <c r="W536" s="24" t="s">
        <v>3652</v>
      </c>
      <c r="X536" s="24" t="s">
        <v>3653</v>
      </c>
      <c r="Y536" s="24" t="s">
        <v>3654</v>
      </c>
      <c r="Z536" s="24" t="s">
        <v>117</v>
      </c>
      <c r="AA536" s="24">
        <v>3134027241</v>
      </c>
      <c r="AB536" s="24" t="s">
        <v>77</v>
      </c>
      <c r="AC536" s="24" t="s">
        <v>77</v>
      </c>
      <c r="AD536" s="24" t="s">
        <v>77</v>
      </c>
      <c r="AE536" s="26" t="s">
        <v>183</v>
      </c>
      <c r="AF536" s="26" t="s">
        <v>3655</v>
      </c>
      <c r="AG536" s="26"/>
      <c r="AH536" s="27" t="s">
        <v>184</v>
      </c>
      <c r="AI536" s="27" t="s">
        <v>3656</v>
      </c>
      <c r="AJ536" s="27" t="s">
        <v>3656</v>
      </c>
      <c r="AK536" s="24" t="s">
        <v>121</v>
      </c>
      <c r="AL536" s="24" t="s">
        <v>90</v>
      </c>
      <c r="AM536" s="23">
        <v>42586</v>
      </c>
      <c r="AN536" s="28">
        <v>857100.06</v>
      </c>
      <c r="AO536" s="28"/>
      <c r="AP536" s="24"/>
      <c r="AQ536" s="24"/>
      <c r="AR536" s="24" t="s">
        <v>440</v>
      </c>
      <c r="AS536" s="24"/>
      <c r="AT536" s="24">
        <v>82</v>
      </c>
      <c r="AU536" s="24" t="e">
        <v>#N/A</v>
      </c>
      <c r="AV536" s="24" t="e">
        <v>#N/A</v>
      </c>
      <c r="AW536" s="24"/>
      <c r="AX536" s="24"/>
      <c r="AY536" s="24"/>
      <c r="AZ536" s="24"/>
      <c r="BA536" s="24"/>
      <c r="BB536" s="24"/>
      <c r="BC536" s="24"/>
      <c r="BD536" s="24">
        <v>1</v>
      </c>
      <c r="BE536" s="24">
        <v>0</v>
      </c>
      <c r="BF536" s="23">
        <v>42740</v>
      </c>
      <c r="BG536" s="23">
        <v>42759</v>
      </c>
      <c r="BH536" s="23">
        <v>43525</v>
      </c>
      <c r="BI536" s="26" t="s">
        <v>127</v>
      </c>
      <c r="BJ536" s="26" t="s">
        <v>273</v>
      </c>
      <c r="BK536" s="29">
        <v>239234</v>
      </c>
      <c r="BL536" s="24" t="s">
        <v>129</v>
      </c>
      <c r="BM536" s="22" t="str">
        <f ca="1">+IF(Tabla1[[#This Row],[FECHA INGRESO]]&gt;=44986,IF((TODAY()-Tabla1[[#This Row],[FECHA INGRESO]])&gt;=50,"ALERTA","TODAVÍA FALTA"),"N/A")</f>
        <v>N/A</v>
      </c>
      <c r="BN536" s="7">
        <f>IFERROR((_xlfn.DAYS(Tabla1[[#This Row],[FECHA INGRESO]],Tabla1[[#This Row],[FECHA RETIRO]]))/30,"")</f>
        <v>-31.3</v>
      </c>
    </row>
    <row r="537" spans="1:66" ht="15" customHeight="1" x14ac:dyDescent="0.35">
      <c r="A537" s="31">
        <v>1023920844</v>
      </c>
      <c r="B537" s="22" t="s">
        <v>3657</v>
      </c>
      <c r="C537" s="23">
        <v>42586</v>
      </c>
      <c r="D537" s="23" t="s">
        <v>93</v>
      </c>
      <c r="E537" s="24" t="s">
        <v>94</v>
      </c>
      <c r="F537" s="23" t="s">
        <v>70</v>
      </c>
      <c r="G537" s="24"/>
      <c r="H537" s="24">
        <v>24065272288</v>
      </c>
      <c r="I537" s="24" t="s">
        <v>95</v>
      </c>
      <c r="J537" s="24">
        <f>DATEDIF(Tabla1[[#This Row],[FECHA DE NACIMIENTO]],Tabla1[[#This Row],[FECHA ACTUAL]],"Y")</f>
        <v>30</v>
      </c>
      <c r="K537" s="24" t="s">
        <v>73</v>
      </c>
      <c r="L537" s="24" t="s">
        <v>234</v>
      </c>
      <c r="M537" s="24">
        <v>1</v>
      </c>
      <c r="N537" s="24">
        <v>1</v>
      </c>
      <c r="O537" s="24">
        <v>2</v>
      </c>
      <c r="P537" s="24" t="s">
        <v>101</v>
      </c>
      <c r="Q537" s="23">
        <v>33905</v>
      </c>
      <c r="R537" s="24" t="s">
        <v>76</v>
      </c>
      <c r="S537" s="25">
        <v>45119</v>
      </c>
      <c r="T537" s="24">
        <v>5601438</v>
      </c>
      <c r="U537" s="24">
        <v>3102844813</v>
      </c>
      <c r="V537" s="24" t="s">
        <v>3658</v>
      </c>
      <c r="W537" s="24" t="s">
        <v>3659</v>
      </c>
      <c r="X537" s="24" t="s">
        <v>3660</v>
      </c>
      <c r="Y537" s="24" t="s">
        <v>3661</v>
      </c>
      <c r="Z537" s="24" t="s">
        <v>82</v>
      </c>
      <c r="AA537" s="24" t="s">
        <v>3662</v>
      </c>
      <c r="AB537" s="24" t="s">
        <v>77</v>
      </c>
      <c r="AC537" s="24" t="s">
        <v>77</v>
      </c>
      <c r="AD537" s="24" t="s">
        <v>77</v>
      </c>
      <c r="AE537" s="26" t="s">
        <v>151</v>
      </c>
      <c r="AF537" s="26"/>
      <c r="AG537" s="26"/>
      <c r="AH537" s="27" t="s">
        <v>184</v>
      </c>
      <c r="AI537" s="27" t="s">
        <v>120</v>
      </c>
      <c r="AJ537" s="27" t="s">
        <v>120</v>
      </c>
      <c r="AK537" s="24" t="s">
        <v>121</v>
      </c>
      <c r="AL537" s="24" t="s">
        <v>90</v>
      </c>
      <c r="AM537" s="23">
        <v>42586</v>
      </c>
      <c r="AN537" s="28">
        <v>857100.06</v>
      </c>
      <c r="AO537" s="28">
        <v>97032</v>
      </c>
      <c r="AP537" s="24"/>
      <c r="AQ537" s="24"/>
      <c r="AR537" s="24" t="s">
        <v>176</v>
      </c>
      <c r="AS537" s="24"/>
      <c r="AT537" s="24">
        <v>91</v>
      </c>
      <c r="AU537" s="24" t="e">
        <v>#N/A</v>
      </c>
      <c r="AV537" s="24" t="e">
        <v>#N/A</v>
      </c>
      <c r="AW537" s="24"/>
      <c r="AX537" s="24"/>
      <c r="AY537" s="24"/>
      <c r="AZ537" s="24"/>
      <c r="BA537" s="24"/>
      <c r="BB537" s="24"/>
      <c r="BC537" s="24"/>
      <c r="BD537" s="24">
        <v>1</v>
      </c>
      <c r="BE537" s="24">
        <v>0</v>
      </c>
      <c r="BF537" s="23">
        <v>43046</v>
      </c>
      <c r="BG537" s="23">
        <v>43064</v>
      </c>
      <c r="BH537" s="23">
        <v>43677</v>
      </c>
      <c r="BI537" s="26" t="s">
        <v>127</v>
      </c>
      <c r="BJ537" s="26" t="s">
        <v>232</v>
      </c>
      <c r="BK537" s="29">
        <v>0</v>
      </c>
      <c r="BL537" s="24" t="s">
        <v>129</v>
      </c>
      <c r="BM537" s="22" t="str">
        <f ca="1">+IF(Tabla1[[#This Row],[FECHA INGRESO]]&gt;=44986,IF((TODAY()-Tabla1[[#This Row],[FECHA INGRESO]])&gt;=50,"ALERTA","TODAVÍA FALTA"),"N/A")</f>
        <v>N/A</v>
      </c>
      <c r="BN537" s="7">
        <f>IFERROR((_xlfn.DAYS(Tabla1[[#This Row],[FECHA INGRESO]],Tabla1[[#This Row],[FECHA RETIRO]]))/30,"")</f>
        <v>-36.366666666666667</v>
      </c>
    </row>
    <row r="538" spans="1:66" ht="15" customHeight="1" x14ac:dyDescent="0.35">
      <c r="A538" s="32">
        <v>1030575188</v>
      </c>
      <c r="B538" s="22" t="s">
        <v>3663</v>
      </c>
      <c r="C538" s="23">
        <v>42586</v>
      </c>
      <c r="D538" s="23" t="s">
        <v>131</v>
      </c>
      <c r="E538" s="24" t="s">
        <v>94</v>
      </c>
      <c r="F538" s="23" t="s">
        <v>70</v>
      </c>
      <c r="G538" s="24"/>
      <c r="H538" s="24">
        <v>24065272118</v>
      </c>
      <c r="I538" s="24" t="s">
        <v>95</v>
      </c>
      <c r="J538" s="24">
        <f>DATEDIF(Tabla1[[#This Row],[FECHA DE NACIMIENTO]],Tabla1[[#This Row],[FECHA ACTUAL]],"Y")</f>
        <v>33</v>
      </c>
      <c r="K538" s="24" t="s">
        <v>320</v>
      </c>
      <c r="L538" s="24" t="s">
        <v>234</v>
      </c>
      <c r="M538" s="24">
        <v>1</v>
      </c>
      <c r="N538" s="24">
        <v>2</v>
      </c>
      <c r="O538" s="24">
        <v>3</v>
      </c>
      <c r="P538" s="24" t="s">
        <v>101</v>
      </c>
      <c r="Q538" s="23">
        <v>33024</v>
      </c>
      <c r="R538" s="24" t="s">
        <v>76</v>
      </c>
      <c r="S538" s="25">
        <v>45119</v>
      </c>
      <c r="T538" s="24" t="s">
        <v>77</v>
      </c>
      <c r="U538" s="24">
        <v>3192080529</v>
      </c>
      <c r="V538" s="24" t="s">
        <v>3664</v>
      </c>
      <c r="W538" s="24" t="s">
        <v>3665</v>
      </c>
      <c r="X538" s="24" t="s">
        <v>3666</v>
      </c>
      <c r="Y538" s="24" t="s">
        <v>3667</v>
      </c>
      <c r="Z538" s="24" t="s">
        <v>82</v>
      </c>
      <c r="AA538" s="24">
        <v>3144337200</v>
      </c>
      <c r="AB538" s="24" t="s">
        <v>77</v>
      </c>
      <c r="AC538" s="24" t="s">
        <v>77</v>
      </c>
      <c r="AD538" s="24" t="s">
        <v>77</v>
      </c>
      <c r="AE538" s="26" t="s">
        <v>151</v>
      </c>
      <c r="AF538" s="26"/>
      <c r="AG538" s="26"/>
      <c r="AH538" s="27" t="s">
        <v>184</v>
      </c>
      <c r="AI538" s="27" t="s">
        <v>120</v>
      </c>
      <c r="AJ538" s="27" t="s">
        <v>120</v>
      </c>
      <c r="AK538" s="24" t="s">
        <v>121</v>
      </c>
      <c r="AL538" s="24" t="s">
        <v>90</v>
      </c>
      <c r="AM538" s="23">
        <v>42586</v>
      </c>
      <c r="AN538" s="28">
        <v>857100.06</v>
      </c>
      <c r="AO538" s="28">
        <v>97032</v>
      </c>
      <c r="AP538" s="24" t="s">
        <v>3668</v>
      </c>
      <c r="AQ538" s="24"/>
      <c r="AR538" s="24" t="s">
        <v>123</v>
      </c>
      <c r="AS538" s="24">
        <v>4.25</v>
      </c>
      <c r="AT538" s="24">
        <v>91</v>
      </c>
      <c r="AU538" s="24" t="e">
        <v>#N/A</v>
      </c>
      <c r="AV538" s="24" t="e">
        <v>#N/A</v>
      </c>
      <c r="AW538" s="24"/>
      <c r="AX538" s="24"/>
      <c r="AY538" s="24"/>
      <c r="AZ538" s="24"/>
      <c r="BA538" s="24"/>
      <c r="BB538" s="24"/>
      <c r="BC538" s="24"/>
      <c r="BD538" s="24">
        <v>1</v>
      </c>
      <c r="BE538" s="24">
        <v>0</v>
      </c>
      <c r="BF538" s="23">
        <v>43010</v>
      </c>
      <c r="BG538" s="23">
        <v>43028</v>
      </c>
      <c r="BH538" s="23">
        <v>43708</v>
      </c>
      <c r="BI538" s="26" t="s">
        <v>127</v>
      </c>
      <c r="BJ538" s="26" t="s">
        <v>178</v>
      </c>
      <c r="BK538" s="29">
        <v>0</v>
      </c>
      <c r="BL538" s="24" t="s">
        <v>129</v>
      </c>
      <c r="BM538" s="22" t="str">
        <f ca="1">+IF(Tabla1[[#This Row],[FECHA INGRESO]]&gt;=44986,IF((TODAY()-Tabla1[[#This Row],[FECHA INGRESO]])&gt;=50,"ALERTA","TODAVÍA FALTA"),"N/A")</f>
        <v>N/A</v>
      </c>
      <c r="BN538" s="7">
        <f>IFERROR((_xlfn.DAYS(Tabla1[[#This Row],[FECHA INGRESO]],Tabla1[[#This Row],[FECHA RETIRO]]))/30,"")</f>
        <v>-37.4</v>
      </c>
    </row>
    <row r="539" spans="1:66" ht="15" customHeight="1" x14ac:dyDescent="0.35">
      <c r="A539" s="31">
        <v>1026299395</v>
      </c>
      <c r="B539" s="22" t="s">
        <v>3669</v>
      </c>
      <c r="C539" s="23">
        <v>42586</v>
      </c>
      <c r="D539" s="23" t="s">
        <v>168</v>
      </c>
      <c r="E539" s="23" t="s">
        <v>111</v>
      </c>
      <c r="F539" s="23" t="s">
        <v>70</v>
      </c>
      <c r="G539" s="24"/>
      <c r="H539" s="24">
        <v>24065285309</v>
      </c>
      <c r="I539" s="24" t="s">
        <v>72</v>
      </c>
      <c r="J539" s="24">
        <f>DATEDIF(Tabla1[[#This Row],[FECHA DE NACIMIENTO]],Tabla1[[#This Row],[FECHA ACTUAL]],"Y")</f>
        <v>26</v>
      </c>
      <c r="K539" s="24" t="s">
        <v>96</v>
      </c>
      <c r="L539" s="24" t="s">
        <v>112</v>
      </c>
      <c r="M539" s="24" t="s">
        <v>77</v>
      </c>
      <c r="N539" s="24" t="s">
        <v>77</v>
      </c>
      <c r="O539" s="24">
        <v>2</v>
      </c>
      <c r="P539" s="24" t="s">
        <v>101</v>
      </c>
      <c r="Q539" s="23">
        <v>35623</v>
      </c>
      <c r="R539" s="24" t="s">
        <v>76</v>
      </c>
      <c r="S539" s="25">
        <v>45119</v>
      </c>
      <c r="T539" s="24"/>
      <c r="U539" s="24">
        <v>3046741767</v>
      </c>
      <c r="V539" s="24" t="s">
        <v>3670</v>
      </c>
      <c r="W539" s="24" t="s">
        <v>3671</v>
      </c>
      <c r="X539" s="24" t="s">
        <v>3672</v>
      </c>
      <c r="Y539" s="24"/>
      <c r="Z539" s="24"/>
      <c r="AA539" s="24">
        <v>1026299395</v>
      </c>
      <c r="AB539" s="24" t="s">
        <v>77</v>
      </c>
      <c r="AC539" s="24" t="s">
        <v>77</v>
      </c>
      <c r="AD539" s="24" t="s">
        <v>77</v>
      </c>
      <c r="AE539" s="26" t="s">
        <v>183</v>
      </c>
      <c r="AF539" s="26" t="s">
        <v>1764</v>
      </c>
      <c r="AG539" s="26"/>
      <c r="AH539" s="27" t="s">
        <v>184</v>
      </c>
      <c r="AI539" s="27" t="s">
        <v>487</v>
      </c>
      <c r="AJ539" s="27" t="s">
        <v>487</v>
      </c>
      <c r="AK539" s="24" t="s">
        <v>121</v>
      </c>
      <c r="AL539" s="24" t="s">
        <v>90</v>
      </c>
      <c r="AM539" s="23">
        <v>42586</v>
      </c>
      <c r="AN539" s="28">
        <v>776250</v>
      </c>
      <c r="AO539" s="28"/>
      <c r="AP539" s="24"/>
      <c r="AQ539" s="24"/>
      <c r="AR539" s="24" t="s">
        <v>488</v>
      </c>
      <c r="AS539" s="24"/>
      <c r="AT539" s="24" t="e">
        <v>#N/A</v>
      </c>
      <c r="AU539" s="24" t="e">
        <v>#N/A</v>
      </c>
      <c r="AV539" s="24" t="e">
        <v>#N/A</v>
      </c>
      <c r="AW539" s="24"/>
      <c r="AX539" s="24"/>
      <c r="AY539" s="24"/>
      <c r="AZ539" s="24"/>
      <c r="BA539" s="24"/>
      <c r="BB539" s="24"/>
      <c r="BC539" s="24"/>
      <c r="BD539" s="24">
        <v>0</v>
      </c>
      <c r="BE539" s="24">
        <v>0</v>
      </c>
      <c r="BF539" s="23"/>
      <c r="BG539" s="23"/>
      <c r="BH539" s="23">
        <v>42770</v>
      </c>
      <c r="BI539" s="26" t="s">
        <v>127</v>
      </c>
      <c r="BJ539" s="26" t="s">
        <v>3402</v>
      </c>
      <c r="BK539" s="29">
        <v>0</v>
      </c>
      <c r="BL539" s="24" t="s">
        <v>129</v>
      </c>
      <c r="BM539" s="22" t="str">
        <f ca="1">+IF(Tabla1[[#This Row],[FECHA INGRESO]]&gt;=44986,IF((TODAY()-Tabla1[[#This Row],[FECHA INGRESO]])&gt;=50,"ALERTA","TODAVÍA FALTA"),"N/A")</f>
        <v>N/A</v>
      </c>
      <c r="BN539" s="7">
        <f>IFERROR((_xlfn.DAYS(Tabla1[[#This Row],[FECHA INGRESO]],Tabla1[[#This Row],[FECHA RETIRO]]))/30,"")</f>
        <v>-6.1333333333333337</v>
      </c>
    </row>
    <row r="540" spans="1:66" ht="15" customHeight="1" x14ac:dyDescent="0.35">
      <c r="A540" s="31">
        <v>1088016320</v>
      </c>
      <c r="B540" s="22" t="s">
        <v>3673</v>
      </c>
      <c r="C540" s="23">
        <v>42586</v>
      </c>
      <c r="D540" s="23" t="s">
        <v>784</v>
      </c>
      <c r="E540" s="24" t="s">
        <v>94</v>
      </c>
      <c r="F540" s="23" t="s">
        <v>70</v>
      </c>
      <c r="G540" s="24"/>
      <c r="H540" s="24">
        <v>24065287862</v>
      </c>
      <c r="I540" s="24" t="s">
        <v>95</v>
      </c>
      <c r="J540" s="24">
        <f>DATEDIF(Tabla1[[#This Row],[FECHA DE NACIMIENTO]],Tabla1[[#This Row],[FECHA ACTUAL]],"Y")</f>
        <v>29</v>
      </c>
      <c r="K540" s="24" t="s">
        <v>73</v>
      </c>
      <c r="L540" s="24" t="s">
        <v>234</v>
      </c>
      <c r="M540" s="24" t="s">
        <v>77</v>
      </c>
      <c r="N540" s="24" t="s">
        <v>77</v>
      </c>
      <c r="O540" s="24">
        <v>2</v>
      </c>
      <c r="P540" s="24" t="s">
        <v>101</v>
      </c>
      <c r="Q540" s="23">
        <v>34268</v>
      </c>
      <c r="R540" s="24" t="s">
        <v>2488</v>
      </c>
      <c r="S540" s="25">
        <v>45119</v>
      </c>
      <c r="T540" s="24">
        <v>3283269</v>
      </c>
      <c r="U540" s="24">
        <v>3144450173</v>
      </c>
      <c r="V540" s="24" t="s">
        <v>3674</v>
      </c>
      <c r="W540" s="24" t="s">
        <v>3675</v>
      </c>
      <c r="X540" s="24" t="s">
        <v>3676</v>
      </c>
      <c r="Y540" s="24" t="s">
        <v>3677</v>
      </c>
      <c r="Z540" s="24" t="s">
        <v>117</v>
      </c>
      <c r="AA540" s="24">
        <v>3128710066</v>
      </c>
      <c r="AB540" s="24" t="s">
        <v>77</v>
      </c>
      <c r="AC540" s="24" t="s">
        <v>77</v>
      </c>
      <c r="AD540" s="24" t="s">
        <v>77</v>
      </c>
      <c r="AE540" s="26" t="s">
        <v>183</v>
      </c>
      <c r="AF540" s="26" t="s">
        <v>671</v>
      </c>
      <c r="AG540" s="26"/>
      <c r="AH540" s="27" t="s">
        <v>184</v>
      </c>
      <c r="AI540" s="27" t="s">
        <v>3678</v>
      </c>
      <c r="AJ540" s="27" t="s">
        <v>3678</v>
      </c>
      <c r="AK540" s="24" t="s">
        <v>121</v>
      </c>
      <c r="AL540" s="24" t="s">
        <v>90</v>
      </c>
      <c r="AM540" s="23">
        <v>42586</v>
      </c>
      <c r="AN540" s="28">
        <v>724500</v>
      </c>
      <c r="AO540" s="28"/>
      <c r="AP540" s="24"/>
      <c r="AQ540" s="24"/>
      <c r="AR540" s="24" t="s">
        <v>139</v>
      </c>
      <c r="AS540" s="24"/>
      <c r="AT540" s="24" t="e">
        <v>#N/A</v>
      </c>
      <c r="AU540" s="24" t="e">
        <v>#N/A</v>
      </c>
      <c r="AV540" s="24" t="e">
        <v>#N/A</v>
      </c>
      <c r="AW540" s="24"/>
      <c r="AX540" s="24"/>
      <c r="AY540" s="24"/>
      <c r="AZ540" s="24"/>
      <c r="BA540" s="24"/>
      <c r="BB540" s="24"/>
      <c r="BC540" s="24"/>
      <c r="BD540" s="24">
        <v>0</v>
      </c>
      <c r="BE540" s="24">
        <v>0</v>
      </c>
      <c r="BF540" s="23"/>
      <c r="BG540" s="23"/>
      <c r="BH540" s="23">
        <v>42766</v>
      </c>
      <c r="BI540" s="26" t="s">
        <v>143</v>
      </c>
      <c r="BJ540" s="26" t="s">
        <v>199</v>
      </c>
      <c r="BK540" s="29">
        <v>0</v>
      </c>
      <c r="BL540" s="24" t="s">
        <v>129</v>
      </c>
      <c r="BM540" s="22" t="str">
        <f ca="1">+IF(Tabla1[[#This Row],[FECHA INGRESO]]&gt;=44986,IF((TODAY()-Tabla1[[#This Row],[FECHA INGRESO]])&gt;=50,"ALERTA","TODAVÍA FALTA"),"N/A")</f>
        <v>N/A</v>
      </c>
      <c r="BN540" s="7">
        <f>IFERROR((_xlfn.DAYS(Tabla1[[#This Row],[FECHA INGRESO]],Tabla1[[#This Row],[FECHA RETIRO]]))/30,"")</f>
        <v>-6</v>
      </c>
    </row>
    <row r="541" spans="1:66" ht="15" customHeight="1" x14ac:dyDescent="0.35">
      <c r="A541" s="31">
        <v>1088334364</v>
      </c>
      <c r="B541" s="22" t="s">
        <v>3679</v>
      </c>
      <c r="C541" s="23">
        <v>42586</v>
      </c>
      <c r="D541" s="23" t="s">
        <v>168</v>
      </c>
      <c r="E541" s="23" t="s">
        <v>111</v>
      </c>
      <c r="F541" s="23" t="s">
        <v>70</v>
      </c>
      <c r="G541" s="24"/>
      <c r="H541" s="24">
        <v>24065289604</v>
      </c>
      <c r="I541" s="24" t="s">
        <v>95</v>
      </c>
      <c r="J541" s="24">
        <f>DATEDIF(Tabla1[[#This Row],[FECHA DE NACIMIENTO]],Tabla1[[#This Row],[FECHA ACTUAL]],"Y")</f>
        <v>27</v>
      </c>
      <c r="K541" s="24" t="s">
        <v>73</v>
      </c>
      <c r="L541" s="24" t="s">
        <v>112</v>
      </c>
      <c r="M541" s="24" t="s">
        <v>77</v>
      </c>
      <c r="N541" s="24" t="s">
        <v>77</v>
      </c>
      <c r="O541" s="24">
        <v>2</v>
      </c>
      <c r="P541" s="24" t="s">
        <v>101</v>
      </c>
      <c r="Q541" s="23">
        <v>35112</v>
      </c>
      <c r="R541" s="24" t="s">
        <v>785</v>
      </c>
      <c r="S541" s="25">
        <v>45119</v>
      </c>
      <c r="T541" s="24">
        <v>3407037</v>
      </c>
      <c r="U541" s="24">
        <v>3113149711</v>
      </c>
      <c r="V541" s="24" t="s">
        <v>3680</v>
      </c>
      <c r="W541" s="24" t="s">
        <v>3681</v>
      </c>
      <c r="X541" s="24" t="s">
        <v>3682</v>
      </c>
      <c r="Y541" s="24" t="s">
        <v>3683</v>
      </c>
      <c r="Z541" s="24" t="s">
        <v>117</v>
      </c>
      <c r="AA541" s="24">
        <v>3127533722</v>
      </c>
      <c r="AB541" s="24" t="s">
        <v>77</v>
      </c>
      <c r="AC541" s="24" t="s">
        <v>77</v>
      </c>
      <c r="AD541" s="24" t="s">
        <v>77</v>
      </c>
      <c r="AE541" s="26" t="s">
        <v>183</v>
      </c>
      <c r="AF541" s="26" t="s">
        <v>3684</v>
      </c>
      <c r="AG541" s="26"/>
      <c r="AH541" s="27" t="s">
        <v>184</v>
      </c>
      <c r="AI541" s="27" t="s">
        <v>3678</v>
      </c>
      <c r="AJ541" s="27" t="s">
        <v>3678</v>
      </c>
      <c r="AK541" s="24" t="s">
        <v>121</v>
      </c>
      <c r="AL541" s="24" t="s">
        <v>90</v>
      </c>
      <c r="AM541" s="23">
        <v>42586</v>
      </c>
      <c r="AN541" s="28">
        <v>724500</v>
      </c>
      <c r="AO541" s="28"/>
      <c r="AP541" s="24"/>
      <c r="AQ541" s="24"/>
      <c r="AR541" s="24" t="s">
        <v>139</v>
      </c>
      <c r="AS541" s="24"/>
      <c r="AT541" s="24" t="e">
        <v>#N/A</v>
      </c>
      <c r="AU541" s="24" t="e">
        <v>#N/A</v>
      </c>
      <c r="AV541" s="24" t="e">
        <v>#N/A</v>
      </c>
      <c r="AW541" s="24"/>
      <c r="AX541" s="24"/>
      <c r="AY541" s="24"/>
      <c r="AZ541" s="24"/>
      <c r="BA541" s="24"/>
      <c r="BB541" s="24"/>
      <c r="BC541" s="24"/>
      <c r="BD541" s="24">
        <v>0</v>
      </c>
      <c r="BE541" s="24">
        <v>0</v>
      </c>
      <c r="BF541" s="23"/>
      <c r="BG541" s="23"/>
      <c r="BH541" s="23">
        <v>42766</v>
      </c>
      <c r="BI541" s="26" t="s">
        <v>143</v>
      </c>
      <c r="BJ541" s="26" t="s">
        <v>199</v>
      </c>
      <c r="BK541" s="29">
        <v>0</v>
      </c>
      <c r="BL541" s="24" t="s">
        <v>129</v>
      </c>
      <c r="BM541" s="22" t="str">
        <f ca="1">+IF(Tabla1[[#This Row],[FECHA INGRESO]]&gt;=44986,IF((TODAY()-Tabla1[[#This Row],[FECHA INGRESO]])&gt;=50,"ALERTA","TODAVÍA FALTA"),"N/A")</f>
        <v>N/A</v>
      </c>
      <c r="BN541" s="7">
        <f>IFERROR((_xlfn.DAYS(Tabla1[[#This Row],[FECHA INGRESO]],Tabla1[[#This Row],[FECHA RETIRO]]))/30,"")</f>
        <v>-6</v>
      </c>
    </row>
    <row r="542" spans="1:66" ht="15" customHeight="1" x14ac:dyDescent="0.35">
      <c r="A542" s="31">
        <v>1023934491</v>
      </c>
      <c r="B542" s="22" t="s">
        <v>3685</v>
      </c>
      <c r="C542" s="23">
        <v>42586</v>
      </c>
      <c r="D542" s="23" t="s">
        <v>93</v>
      </c>
      <c r="E542" s="24" t="s">
        <v>94</v>
      </c>
      <c r="F542" s="23" t="s">
        <v>70</v>
      </c>
      <c r="G542" s="24"/>
      <c r="H542" s="24">
        <v>24065273647</v>
      </c>
      <c r="I542" s="24" t="s">
        <v>72</v>
      </c>
      <c r="J542" s="24">
        <f>DATEDIF(Tabla1[[#This Row],[FECHA DE NACIMIENTO]],Tabla1[[#This Row],[FECHA ACTUAL]],"Y")</f>
        <v>28</v>
      </c>
      <c r="K542" s="24" t="s">
        <v>73</v>
      </c>
      <c r="L542" s="24" t="s">
        <v>112</v>
      </c>
      <c r="M542" s="24" t="s">
        <v>77</v>
      </c>
      <c r="N542" s="24" t="s">
        <v>77</v>
      </c>
      <c r="O542" s="24">
        <v>2</v>
      </c>
      <c r="P542" s="24" t="s">
        <v>101</v>
      </c>
      <c r="Q542" s="23">
        <v>34532</v>
      </c>
      <c r="R542" s="24" t="s">
        <v>76</v>
      </c>
      <c r="S542" s="25">
        <v>45119</v>
      </c>
      <c r="T542" s="24">
        <v>2780131</v>
      </c>
      <c r="U542" s="24">
        <v>3004441938</v>
      </c>
      <c r="V542" s="24" t="s">
        <v>3686</v>
      </c>
      <c r="W542" s="24" t="s">
        <v>3687</v>
      </c>
      <c r="X542" s="24" t="s">
        <v>3142</v>
      </c>
      <c r="Y542" s="24" t="s">
        <v>3688</v>
      </c>
      <c r="Z542" s="24" t="s">
        <v>1570</v>
      </c>
      <c r="AA542" s="24">
        <v>3202613544</v>
      </c>
      <c r="AB542" s="24" t="s">
        <v>77</v>
      </c>
      <c r="AC542" s="24" t="s">
        <v>77</v>
      </c>
      <c r="AD542" s="24" t="s">
        <v>77</v>
      </c>
      <c r="AE542" s="26" t="s">
        <v>102</v>
      </c>
      <c r="AF542" s="26"/>
      <c r="AG542" s="26" t="s">
        <v>3689</v>
      </c>
      <c r="AH542" s="27" t="s">
        <v>184</v>
      </c>
      <c r="AI542" s="27" t="s">
        <v>487</v>
      </c>
      <c r="AJ542" s="27" t="s">
        <v>487</v>
      </c>
      <c r="AK542" s="24" t="s">
        <v>121</v>
      </c>
      <c r="AL542" s="24"/>
      <c r="AM542" s="23">
        <v>42586</v>
      </c>
      <c r="AN542" s="28">
        <v>724500</v>
      </c>
      <c r="AO542" s="28"/>
      <c r="AP542" s="24"/>
      <c r="AQ542" s="24"/>
      <c r="AR542" s="24"/>
      <c r="AS542" s="24"/>
      <c r="AT542" s="24" t="e">
        <v>#N/A</v>
      </c>
      <c r="AU542" s="24" t="e">
        <v>#N/A</v>
      </c>
      <c r="AV542" s="24" t="e">
        <v>#N/A</v>
      </c>
      <c r="AW542" s="24"/>
      <c r="AX542" s="24"/>
      <c r="AY542" s="24"/>
      <c r="AZ542" s="24"/>
      <c r="BA542" s="24"/>
      <c r="BB542" s="24"/>
      <c r="BC542" s="24"/>
      <c r="BD542" s="24">
        <v>0</v>
      </c>
      <c r="BE542" s="24">
        <v>0</v>
      </c>
      <c r="BF542" s="23"/>
      <c r="BG542" s="23"/>
      <c r="BH542" s="23">
        <v>42640</v>
      </c>
      <c r="BI542" s="26" t="s">
        <v>143</v>
      </c>
      <c r="BJ542" s="26" t="s">
        <v>2589</v>
      </c>
      <c r="BK542" s="29">
        <v>0</v>
      </c>
      <c r="BL542" s="24" t="s">
        <v>129</v>
      </c>
      <c r="BM542" s="22" t="str">
        <f ca="1">+IF(Tabla1[[#This Row],[FECHA INGRESO]]&gt;=44986,IF((TODAY()-Tabla1[[#This Row],[FECHA INGRESO]])&gt;=50,"ALERTA","TODAVÍA FALTA"),"N/A")</f>
        <v>N/A</v>
      </c>
      <c r="BN542" s="7">
        <f>IFERROR((_xlfn.DAYS(Tabla1[[#This Row],[FECHA INGRESO]],Tabla1[[#This Row],[FECHA RETIRO]]))/30,"")</f>
        <v>-1.8</v>
      </c>
    </row>
    <row r="543" spans="1:66" ht="15" customHeight="1" x14ac:dyDescent="0.35">
      <c r="A543" s="31">
        <v>1022347380</v>
      </c>
      <c r="B543" s="22" t="s">
        <v>3690</v>
      </c>
      <c r="C543" s="23">
        <v>42586</v>
      </c>
      <c r="D543" s="23" t="s">
        <v>188</v>
      </c>
      <c r="E543" s="23" t="s">
        <v>111</v>
      </c>
      <c r="F543" s="23" t="s">
        <v>70</v>
      </c>
      <c r="G543" s="24"/>
      <c r="H543" s="24">
        <v>24065273508</v>
      </c>
      <c r="I543" s="24" t="s">
        <v>95</v>
      </c>
      <c r="J543" s="24">
        <f>DATEDIF(Tabla1[[#This Row],[FECHA DE NACIMIENTO]],Tabla1[[#This Row],[FECHA ACTUAL]],"Y")</f>
        <v>35</v>
      </c>
      <c r="K543" s="24" t="s">
        <v>73</v>
      </c>
      <c r="L543" s="24" t="s">
        <v>112</v>
      </c>
      <c r="M543" s="24" t="s">
        <v>77</v>
      </c>
      <c r="N543" s="24" t="s">
        <v>77</v>
      </c>
      <c r="O543" s="24">
        <v>3</v>
      </c>
      <c r="P543" s="24" t="s">
        <v>101</v>
      </c>
      <c r="Q543" s="23">
        <v>32254</v>
      </c>
      <c r="R543" s="24" t="s">
        <v>76</v>
      </c>
      <c r="S543" s="25">
        <v>45119</v>
      </c>
      <c r="T543" s="24">
        <v>2306818</v>
      </c>
      <c r="U543" s="24">
        <v>3158451885</v>
      </c>
      <c r="V543" s="24" t="s">
        <v>3691</v>
      </c>
      <c r="W543" s="24" t="s">
        <v>3692</v>
      </c>
      <c r="X543" s="24" t="s">
        <v>1610</v>
      </c>
      <c r="Y543" s="24" t="s">
        <v>3693</v>
      </c>
      <c r="Z543" s="24" t="s">
        <v>255</v>
      </c>
      <c r="AA543" s="24">
        <v>3103321502</v>
      </c>
      <c r="AB543" s="24" t="s">
        <v>77</v>
      </c>
      <c r="AC543" s="24" t="s">
        <v>77</v>
      </c>
      <c r="AD543" s="24" t="s">
        <v>77</v>
      </c>
      <c r="AE543" s="26" t="s">
        <v>183</v>
      </c>
      <c r="AF543" s="26" t="s">
        <v>103</v>
      </c>
      <c r="AG543" s="26"/>
      <c r="AH543" s="27" t="s">
        <v>184</v>
      </c>
      <c r="AI543" s="27" t="s">
        <v>1586</v>
      </c>
      <c r="AJ543" s="27" t="s">
        <v>1586</v>
      </c>
      <c r="AK543" s="24" t="s">
        <v>121</v>
      </c>
      <c r="AL543" s="24"/>
      <c r="AM543" s="23">
        <v>42586</v>
      </c>
      <c r="AN543" s="28">
        <v>724500</v>
      </c>
      <c r="AO543" s="28"/>
      <c r="AP543" s="24"/>
      <c r="AQ543" s="24"/>
      <c r="AR543" s="24"/>
      <c r="AS543" s="24"/>
      <c r="AT543" s="24" t="e">
        <v>#N/A</v>
      </c>
      <c r="AU543" s="24" t="e">
        <v>#N/A</v>
      </c>
      <c r="AV543" s="24" t="e">
        <v>#N/A</v>
      </c>
      <c r="AW543" s="24"/>
      <c r="AX543" s="24"/>
      <c r="AY543" s="24"/>
      <c r="AZ543" s="24"/>
      <c r="BA543" s="24"/>
      <c r="BB543" s="24"/>
      <c r="BC543" s="24"/>
      <c r="BD543" s="24">
        <v>0</v>
      </c>
      <c r="BE543" s="24">
        <v>0</v>
      </c>
      <c r="BF543" s="23"/>
      <c r="BG543" s="23"/>
      <c r="BH543" s="23">
        <v>42601</v>
      </c>
      <c r="BI543" s="26"/>
      <c r="BJ543" s="26"/>
      <c r="BK543" s="29">
        <v>0</v>
      </c>
      <c r="BL543" s="24" t="s">
        <v>129</v>
      </c>
      <c r="BM543" s="22" t="str">
        <f ca="1">+IF(Tabla1[[#This Row],[FECHA INGRESO]]&gt;=44986,IF((TODAY()-Tabla1[[#This Row],[FECHA INGRESO]])&gt;=50,"ALERTA","TODAVÍA FALTA"),"N/A")</f>
        <v>N/A</v>
      </c>
      <c r="BN543" s="7">
        <f>IFERROR((_xlfn.DAYS(Tabla1[[#This Row],[FECHA INGRESO]],Tabla1[[#This Row],[FECHA RETIRO]]))/30,"")</f>
        <v>-0.5</v>
      </c>
    </row>
    <row r="544" spans="1:66" ht="15" customHeight="1" x14ac:dyDescent="0.35">
      <c r="A544" s="31">
        <v>1031143030</v>
      </c>
      <c r="B544" s="22" t="s">
        <v>3694</v>
      </c>
      <c r="C544" s="23">
        <v>42586</v>
      </c>
      <c r="D544" s="23" t="s">
        <v>109</v>
      </c>
      <c r="E544" s="24" t="s">
        <v>94</v>
      </c>
      <c r="F544" s="23" t="s">
        <v>70</v>
      </c>
      <c r="G544" s="24"/>
      <c r="H544" s="24">
        <v>24062033561</v>
      </c>
      <c r="I544" s="24" t="s">
        <v>72</v>
      </c>
      <c r="J544" s="24">
        <f>DATEDIF(Tabla1[[#This Row],[FECHA DE NACIMIENTO]],Tabla1[[#This Row],[FECHA ACTUAL]],"Y")</f>
        <v>30</v>
      </c>
      <c r="K544" s="24"/>
      <c r="L544" s="24" t="s">
        <v>112</v>
      </c>
      <c r="M544" s="24"/>
      <c r="N544" s="24"/>
      <c r="O544" s="24"/>
      <c r="P544" s="24"/>
      <c r="Q544" s="23">
        <v>33935</v>
      </c>
      <c r="R544" s="24"/>
      <c r="S544" s="25">
        <v>45119</v>
      </c>
      <c r="T544" s="24"/>
      <c r="U544" s="24">
        <v>3003903700</v>
      </c>
      <c r="V544" s="24" t="s">
        <v>3695</v>
      </c>
      <c r="W544" s="24" t="s">
        <v>3696</v>
      </c>
      <c r="X544" s="24"/>
      <c r="Y544" s="24"/>
      <c r="Z544" s="24"/>
      <c r="AA544" s="24"/>
      <c r="AB544" s="24" t="s">
        <v>77</v>
      </c>
      <c r="AC544" s="24" t="s">
        <v>77</v>
      </c>
      <c r="AD544" s="24" t="s">
        <v>77</v>
      </c>
      <c r="AE544" s="26" t="s">
        <v>151</v>
      </c>
      <c r="AF544" s="26"/>
      <c r="AG544" s="26"/>
      <c r="AH544" s="27" t="s">
        <v>184</v>
      </c>
      <c r="AI544" s="27" t="s">
        <v>185</v>
      </c>
      <c r="AJ544" s="27" t="s">
        <v>185</v>
      </c>
      <c r="AK544" s="24" t="s">
        <v>121</v>
      </c>
      <c r="AL544" s="24"/>
      <c r="AM544" s="23">
        <v>42586</v>
      </c>
      <c r="AN544" s="28">
        <v>724500</v>
      </c>
      <c r="AO544" s="28"/>
      <c r="AP544" s="24"/>
      <c r="AQ544" s="24"/>
      <c r="AR544" s="24"/>
      <c r="AS544" s="24"/>
      <c r="AT544" s="24" t="e">
        <v>#N/A</v>
      </c>
      <c r="AU544" s="24" t="e">
        <v>#N/A</v>
      </c>
      <c r="AV544" s="24" t="e">
        <v>#N/A</v>
      </c>
      <c r="AW544" s="24"/>
      <c r="AX544" s="24"/>
      <c r="AY544" s="24"/>
      <c r="AZ544" s="24"/>
      <c r="BA544" s="24"/>
      <c r="BB544" s="24"/>
      <c r="BC544" s="24"/>
      <c r="BD544" s="24">
        <v>0</v>
      </c>
      <c r="BE544" s="24">
        <v>0</v>
      </c>
      <c r="BF544" s="23"/>
      <c r="BG544" s="23"/>
      <c r="BH544" s="23">
        <v>42601</v>
      </c>
      <c r="BI544" s="26"/>
      <c r="BJ544" s="26" t="s">
        <v>305</v>
      </c>
      <c r="BK544" s="29">
        <v>0</v>
      </c>
      <c r="BL544" s="24" t="s">
        <v>129</v>
      </c>
      <c r="BM544" s="22" t="str">
        <f ca="1">+IF(Tabla1[[#This Row],[FECHA INGRESO]]&gt;=44986,IF((TODAY()-Tabla1[[#This Row],[FECHA INGRESO]])&gt;=50,"ALERTA","TODAVÍA FALTA"),"N/A")</f>
        <v>N/A</v>
      </c>
      <c r="BN544" s="7">
        <f>IFERROR((_xlfn.DAYS(Tabla1[[#This Row],[FECHA INGRESO]],Tabla1[[#This Row],[FECHA RETIRO]]))/30,"")</f>
        <v>-0.5</v>
      </c>
    </row>
    <row r="545" spans="1:66" ht="15" customHeight="1" x14ac:dyDescent="0.35">
      <c r="A545" s="31">
        <v>1022966019</v>
      </c>
      <c r="B545" s="22" t="s">
        <v>3697</v>
      </c>
      <c r="C545" s="23">
        <v>42586</v>
      </c>
      <c r="D545" s="23" t="s">
        <v>93</v>
      </c>
      <c r="E545" s="23" t="s">
        <v>111</v>
      </c>
      <c r="F545" s="23" t="s">
        <v>70</v>
      </c>
      <c r="G545" s="24"/>
      <c r="H545" s="24">
        <v>24065277430</v>
      </c>
      <c r="I545" s="24" t="s">
        <v>95</v>
      </c>
      <c r="J545" s="24">
        <f>DATEDIF(Tabla1[[#This Row],[FECHA DE NACIMIENTO]],Tabla1[[#This Row],[FECHA ACTUAL]],"Y")</f>
        <v>32</v>
      </c>
      <c r="K545" s="24" t="s">
        <v>73</v>
      </c>
      <c r="L545" s="24" t="s">
        <v>234</v>
      </c>
      <c r="M545" s="24">
        <v>1</v>
      </c>
      <c r="N545" s="24">
        <v>1</v>
      </c>
      <c r="O545" s="24">
        <v>2</v>
      </c>
      <c r="P545" s="24" t="s">
        <v>101</v>
      </c>
      <c r="Q545" s="23">
        <v>33264</v>
      </c>
      <c r="R545" s="24" t="s">
        <v>76</v>
      </c>
      <c r="S545" s="25">
        <v>45119</v>
      </c>
      <c r="T545" s="24">
        <v>5601438</v>
      </c>
      <c r="U545" s="24">
        <v>3166223375</v>
      </c>
      <c r="V545" s="24" t="s">
        <v>3698</v>
      </c>
      <c r="W545" s="24" t="s">
        <v>3699</v>
      </c>
      <c r="X545" s="24" t="s">
        <v>3700</v>
      </c>
      <c r="Y545" s="24" t="s">
        <v>3701</v>
      </c>
      <c r="Z545" s="24" t="s">
        <v>82</v>
      </c>
      <c r="AA545" s="24">
        <v>3057986745</v>
      </c>
      <c r="AB545" s="24" t="s">
        <v>77</v>
      </c>
      <c r="AC545" s="24" t="s">
        <v>77</v>
      </c>
      <c r="AD545" s="24" t="s">
        <v>77</v>
      </c>
      <c r="AE545" s="26" t="s">
        <v>183</v>
      </c>
      <c r="AF545" s="26" t="s">
        <v>3655</v>
      </c>
      <c r="AG545" s="26"/>
      <c r="AH545" s="27" t="s">
        <v>184</v>
      </c>
      <c r="AI545" s="27" t="s">
        <v>185</v>
      </c>
      <c r="AJ545" s="27" t="s">
        <v>185</v>
      </c>
      <c r="AK545" s="24" t="s">
        <v>121</v>
      </c>
      <c r="AL545" s="24" t="s">
        <v>90</v>
      </c>
      <c r="AM545" s="23">
        <v>42586</v>
      </c>
      <c r="AN545" s="28">
        <v>808585.47</v>
      </c>
      <c r="AO545" s="28"/>
      <c r="AP545" s="24" t="s">
        <v>3702</v>
      </c>
      <c r="AQ545" s="24"/>
      <c r="AR545" s="24" t="s">
        <v>1687</v>
      </c>
      <c r="AS545" s="24">
        <v>4.43</v>
      </c>
      <c r="AT545" s="24" t="e">
        <v>#N/A</v>
      </c>
      <c r="AU545" s="24" t="e">
        <v>#N/A</v>
      </c>
      <c r="AV545" s="24" t="e">
        <v>#N/A</v>
      </c>
      <c r="AW545" s="24"/>
      <c r="AX545" s="24"/>
      <c r="AY545" s="24" t="s">
        <v>3703</v>
      </c>
      <c r="AZ545" s="24"/>
      <c r="BA545" s="24"/>
      <c r="BB545" s="24"/>
      <c r="BC545" s="24"/>
      <c r="BD545" s="24">
        <v>1</v>
      </c>
      <c r="BE545" s="24">
        <v>0</v>
      </c>
      <c r="BF545" s="23">
        <v>43040</v>
      </c>
      <c r="BG545" s="23">
        <v>43060</v>
      </c>
      <c r="BH545" s="23">
        <v>43131</v>
      </c>
      <c r="BI545" s="26" t="s">
        <v>127</v>
      </c>
      <c r="BJ545" s="26" t="s">
        <v>536</v>
      </c>
      <c r="BK545" s="29">
        <v>190970</v>
      </c>
      <c r="BL545" s="24" t="s">
        <v>129</v>
      </c>
      <c r="BM545" s="22" t="str">
        <f ca="1">+IF(Tabla1[[#This Row],[FECHA INGRESO]]&gt;=44986,IF((TODAY()-Tabla1[[#This Row],[FECHA INGRESO]])&gt;=50,"ALERTA","TODAVÍA FALTA"),"N/A")</f>
        <v>N/A</v>
      </c>
      <c r="BN545" s="7">
        <f>IFERROR((_xlfn.DAYS(Tabla1[[#This Row],[FECHA INGRESO]],Tabla1[[#This Row],[FECHA RETIRO]]))/30,"")</f>
        <v>-18.166666666666668</v>
      </c>
    </row>
    <row r="546" spans="1:66" ht="15" customHeight="1" x14ac:dyDescent="0.35">
      <c r="A546" s="32">
        <v>1022353933</v>
      </c>
      <c r="B546" s="22" t="s">
        <v>3704</v>
      </c>
      <c r="C546" s="23">
        <v>42587</v>
      </c>
      <c r="D546" s="23" t="s">
        <v>266</v>
      </c>
      <c r="E546" s="24" t="s">
        <v>94</v>
      </c>
      <c r="F546" s="23" t="s">
        <v>70</v>
      </c>
      <c r="G546" s="24"/>
      <c r="H546" s="24">
        <v>24065332212</v>
      </c>
      <c r="I546" s="24" t="s">
        <v>95</v>
      </c>
      <c r="J546" s="24">
        <f>DATEDIF(Tabla1[[#This Row],[FECHA DE NACIMIENTO]],Tabla1[[#This Row],[FECHA ACTUAL]],"Y")</f>
        <v>34</v>
      </c>
      <c r="K546" s="24" t="s">
        <v>96</v>
      </c>
      <c r="L546" s="24" t="s">
        <v>234</v>
      </c>
      <c r="M546" s="24">
        <v>2</v>
      </c>
      <c r="N546" s="24">
        <v>2</v>
      </c>
      <c r="O546" s="24">
        <v>2</v>
      </c>
      <c r="P546" s="24" t="s">
        <v>2532</v>
      </c>
      <c r="Q546" s="23">
        <v>32454</v>
      </c>
      <c r="R546" s="24" t="s">
        <v>76</v>
      </c>
      <c r="S546" s="25">
        <v>45119</v>
      </c>
      <c r="T546" s="24">
        <v>5478912</v>
      </c>
      <c r="U546" s="24">
        <v>3229042954</v>
      </c>
      <c r="V546" s="24" t="s">
        <v>3705</v>
      </c>
      <c r="W546" s="24" t="s">
        <v>3706</v>
      </c>
      <c r="X546" s="24" t="s">
        <v>3707</v>
      </c>
      <c r="Y546" s="24" t="s">
        <v>3708</v>
      </c>
      <c r="Z546" s="24" t="s">
        <v>82</v>
      </c>
      <c r="AA546" s="24">
        <v>5478912</v>
      </c>
      <c r="AB546" s="24" t="s">
        <v>77</v>
      </c>
      <c r="AC546" s="24" t="s">
        <v>77</v>
      </c>
      <c r="AD546" s="24" t="s">
        <v>77</v>
      </c>
      <c r="AE546" s="26" t="s">
        <v>183</v>
      </c>
      <c r="AF546" s="26" t="s">
        <v>835</v>
      </c>
      <c r="AG546" s="26"/>
      <c r="AH546" s="27" t="s">
        <v>184</v>
      </c>
      <c r="AI546" s="27" t="s">
        <v>795</v>
      </c>
      <c r="AJ546" s="27" t="s">
        <v>487</v>
      </c>
      <c r="AK546" s="24" t="s">
        <v>121</v>
      </c>
      <c r="AL546" s="24" t="s">
        <v>90</v>
      </c>
      <c r="AM546" s="23">
        <v>42587</v>
      </c>
      <c r="AN546" s="28">
        <v>776250</v>
      </c>
      <c r="AO546" s="28"/>
      <c r="AP546" s="24"/>
      <c r="AQ546" s="24"/>
      <c r="AR546" s="24" t="s">
        <v>1851</v>
      </c>
      <c r="AS546" s="24"/>
      <c r="AT546" s="24" t="e">
        <v>#N/A</v>
      </c>
      <c r="AU546" s="24" t="e">
        <v>#N/A</v>
      </c>
      <c r="AV546" s="24" t="e">
        <v>#N/A</v>
      </c>
      <c r="AW546" s="24"/>
      <c r="AX546" s="24"/>
      <c r="AY546" s="24"/>
      <c r="AZ546" s="24"/>
      <c r="BA546" s="24"/>
      <c r="BB546" s="24"/>
      <c r="BC546" s="24"/>
      <c r="BD546" s="24">
        <v>0</v>
      </c>
      <c r="BE546" s="24">
        <v>0</v>
      </c>
      <c r="BF546" s="23"/>
      <c r="BG546" s="23"/>
      <c r="BH546" s="23">
        <v>42957</v>
      </c>
      <c r="BI546" s="26" t="s">
        <v>127</v>
      </c>
      <c r="BJ546" s="26" t="s">
        <v>232</v>
      </c>
      <c r="BK546" s="29">
        <v>0</v>
      </c>
      <c r="BL546" s="24" t="s">
        <v>129</v>
      </c>
      <c r="BM546" s="22" t="str">
        <f ca="1">+IF(Tabla1[[#This Row],[FECHA INGRESO]]&gt;=44986,IF((TODAY()-Tabla1[[#This Row],[FECHA INGRESO]])&gt;=50,"ALERTA","TODAVÍA FALTA"),"N/A")</f>
        <v>N/A</v>
      </c>
      <c r="BN546" s="7">
        <f>IFERROR((_xlfn.DAYS(Tabla1[[#This Row],[FECHA INGRESO]],Tabla1[[#This Row],[FECHA RETIRO]]))/30,"")</f>
        <v>-12.333333333333334</v>
      </c>
    </row>
    <row r="547" spans="1:66" ht="15" customHeight="1" x14ac:dyDescent="0.35">
      <c r="A547" s="31">
        <v>1026292580</v>
      </c>
      <c r="B547" s="22" t="s">
        <v>3709</v>
      </c>
      <c r="C547" s="23">
        <v>42587</v>
      </c>
      <c r="D547" s="23" t="s">
        <v>266</v>
      </c>
      <c r="E547" s="24" t="s">
        <v>94</v>
      </c>
      <c r="F547" s="23" t="s">
        <v>70</v>
      </c>
      <c r="G547" s="24"/>
      <c r="H547" s="24">
        <v>24065299353</v>
      </c>
      <c r="I547" s="24" t="s">
        <v>72</v>
      </c>
      <c r="J547" s="24">
        <f>DATEDIF(Tabla1[[#This Row],[FECHA DE NACIMIENTO]],Tabla1[[#This Row],[FECHA ACTUAL]],"Y")</f>
        <v>27</v>
      </c>
      <c r="K547" s="24" t="s">
        <v>73</v>
      </c>
      <c r="L547" s="24" t="s">
        <v>112</v>
      </c>
      <c r="M547" s="24" t="s">
        <v>77</v>
      </c>
      <c r="N547" s="24" t="s">
        <v>77</v>
      </c>
      <c r="O547" s="24">
        <v>3</v>
      </c>
      <c r="P547" s="24" t="s">
        <v>101</v>
      </c>
      <c r="Q547" s="23">
        <v>34975</v>
      </c>
      <c r="R547" s="24" t="s">
        <v>76</v>
      </c>
      <c r="S547" s="25">
        <v>45119</v>
      </c>
      <c r="T547" s="24">
        <v>8017095</v>
      </c>
      <c r="U547" s="24">
        <v>3144626258</v>
      </c>
      <c r="V547" s="24" t="s">
        <v>3710</v>
      </c>
      <c r="W547" s="24" t="s">
        <v>3711</v>
      </c>
      <c r="X547" s="24" t="s">
        <v>1091</v>
      </c>
      <c r="Y547" s="24" t="s">
        <v>3712</v>
      </c>
      <c r="Z547" s="24" t="s">
        <v>285</v>
      </c>
      <c r="AA547" s="24">
        <v>3006749673</v>
      </c>
      <c r="AB547" s="24" t="s">
        <v>77</v>
      </c>
      <c r="AC547" s="24" t="s">
        <v>77</v>
      </c>
      <c r="AD547" s="24" t="s">
        <v>77</v>
      </c>
      <c r="AE547" s="26" t="s">
        <v>151</v>
      </c>
      <c r="AF547" s="26"/>
      <c r="AG547" s="26"/>
      <c r="AH547" s="27" t="s">
        <v>184</v>
      </c>
      <c r="AI547" s="27" t="s">
        <v>795</v>
      </c>
      <c r="AJ547" s="27" t="s">
        <v>487</v>
      </c>
      <c r="AK547" s="24" t="s">
        <v>121</v>
      </c>
      <c r="AL547" s="24" t="s">
        <v>90</v>
      </c>
      <c r="AM547" s="23">
        <v>42587</v>
      </c>
      <c r="AN547" s="28">
        <v>776250</v>
      </c>
      <c r="AO547" s="28"/>
      <c r="AP547" s="24"/>
      <c r="AQ547" s="24"/>
      <c r="AR547" s="24" t="s">
        <v>2754</v>
      </c>
      <c r="AS547" s="24"/>
      <c r="AT547" s="24" t="e">
        <v>#N/A</v>
      </c>
      <c r="AU547" s="24" t="e">
        <v>#N/A</v>
      </c>
      <c r="AV547" s="24" t="e">
        <v>#N/A</v>
      </c>
      <c r="AW547" s="24"/>
      <c r="AX547" s="24"/>
      <c r="AY547" s="24" t="s">
        <v>3713</v>
      </c>
      <c r="AZ547" s="24"/>
      <c r="BA547" s="24"/>
      <c r="BB547" s="24"/>
      <c r="BC547" s="24"/>
      <c r="BD547" s="24">
        <v>0</v>
      </c>
      <c r="BE547" s="24">
        <v>0</v>
      </c>
      <c r="BF547" s="23"/>
      <c r="BG547" s="23"/>
      <c r="BH547" s="23">
        <v>42901</v>
      </c>
      <c r="BI547" s="26" t="s">
        <v>127</v>
      </c>
      <c r="BJ547" s="26" t="s">
        <v>273</v>
      </c>
      <c r="BK547" s="29">
        <v>0</v>
      </c>
      <c r="BL547" s="24" t="s">
        <v>129</v>
      </c>
      <c r="BM547" s="22" t="str">
        <f ca="1">+IF(Tabla1[[#This Row],[FECHA INGRESO]]&gt;=44986,IF((TODAY()-Tabla1[[#This Row],[FECHA INGRESO]])&gt;=50,"ALERTA","TODAVÍA FALTA"),"N/A")</f>
        <v>N/A</v>
      </c>
      <c r="BN547" s="7">
        <f>IFERROR((_xlfn.DAYS(Tabla1[[#This Row],[FECHA INGRESO]],Tabla1[[#This Row],[FECHA RETIRO]]))/30,"")</f>
        <v>-10.466666666666667</v>
      </c>
    </row>
    <row r="548" spans="1:66" ht="15" customHeight="1" x14ac:dyDescent="0.35">
      <c r="A548" s="31">
        <v>1030629398</v>
      </c>
      <c r="B548" s="22" t="s">
        <v>3714</v>
      </c>
      <c r="C548" s="23">
        <v>42587</v>
      </c>
      <c r="D548" s="23" t="s">
        <v>93</v>
      </c>
      <c r="E548" s="24" t="s">
        <v>94</v>
      </c>
      <c r="F548" s="23" t="s">
        <v>70</v>
      </c>
      <c r="G548" s="24"/>
      <c r="H548" s="24">
        <v>24065321870</v>
      </c>
      <c r="I548" s="24" t="s">
        <v>95</v>
      </c>
      <c r="J548" s="24">
        <f>DATEDIF(Tabla1[[#This Row],[FECHA DE NACIMIENTO]],Tabla1[[#This Row],[FECHA ACTUAL]],"Y")</f>
        <v>30</v>
      </c>
      <c r="K548" s="24" t="s">
        <v>96</v>
      </c>
      <c r="L548" s="24" t="s">
        <v>112</v>
      </c>
      <c r="M548" s="24" t="s">
        <v>77</v>
      </c>
      <c r="N548" s="24" t="s">
        <v>77</v>
      </c>
      <c r="O548" s="24">
        <v>2</v>
      </c>
      <c r="P548" s="24" t="s">
        <v>101</v>
      </c>
      <c r="Q548" s="23">
        <v>33972</v>
      </c>
      <c r="R548" s="24" t="s">
        <v>76</v>
      </c>
      <c r="S548" s="25">
        <v>45119</v>
      </c>
      <c r="T548" s="24" t="s">
        <v>77</v>
      </c>
      <c r="U548" s="24">
        <v>3203076731</v>
      </c>
      <c r="V548" s="24" t="s">
        <v>3715</v>
      </c>
      <c r="W548" s="24" t="s">
        <v>3716</v>
      </c>
      <c r="X548" s="24" t="s">
        <v>3717</v>
      </c>
      <c r="Y548" s="24" t="s">
        <v>3718</v>
      </c>
      <c r="Z548" s="24" t="s">
        <v>117</v>
      </c>
      <c r="AA548" s="24">
        <v>3118800535</v>
      </c>
      <c r="AB548" s="24" t="s">
        <v>77</v>
      </c>
      <c r="AC548" s="24" t="s">
        <v>77</v>
      </c>
      <c r="AD548" s="24" t="s">
        <v>77</v>
      </c>
      <c r="AE548" s="26" t="s">
        <v>151</v>
      </c>
      <c r="AF548" s="26"/>
      <c r="AG548" s="26"/>
      <c r="AH548" s="27" t="s">
        <v>184</v>
      </c>
      <c r="AI548" s="27" t="s">
        <v>185</v>
      </c>
      <c r="AJ548" s="27" t="s">
        <v>185</v>
      </c>
      <c r="AK548" s="24" t="s">
        <v>121</v>
      </c>
      <c r="AL548" s="24"/>
      <c r="AM548" s="23">
        <v>42587</v>
      </c>
      <c r="AN548" s="28">
        <v>724500</v>
      </c>
      <c r="AO548" s="28"/>
      <c r="AP548" s="24"/>
      <c r="AQ548" s="24"/>
      <c r="AR548" s="24"/>
      <c r="AS548" s="24"/>
      <c r="AT548" s="24" t="e">
        <v>#N/A</v>
      </c>
      <c r="AU548" s="24" t="e">
        <v>#N/A</v>
      </c>
      <c r="AV548" s="24" t="e">
        <v>#N/A</v>
      </c>
      <c r="AW548" s="24"/>
      <c r="AX548" s="24"/>
      <c r="AY548" s="24" t="s">
        <v>2975</v>
      </c>
      <c r="AZ548" s="24"/>
      <c r="BA548" s="24"/>
      <c r="BB548" s="24"/>
      <c r="BC548" s="24"/>
      <c r="BD548" s="24">
        <v>0</v>
      </c>
      <c r="BE548" s="24">
        <v>0</v>
      </c>
      <c r="BF548" s="23"/>
      <c r="BG548" s="23"/>
      <c r="BH548" s="23">
        <v>42710</v>
      </c>
      <c r="BI548" s="26" t="s">
        <v>127</v>
      </c>
      <c r="BJ548" s="26" t="s">
        <v>273</v>
      </c>
      <c r="BK548" s="29">
        <v>0</v>
      </c>
      <c r="BL548" s="24" t="s">
        <v>129</v>
      </c>
      <c r="BM548" s="22" t="str">
        <f ca="1">+IF(Tabla1[[#This Row],[FECHA INGRESO]]&gt;=44986,IF((TODAY()-Tabla1[[#This Row],[FECHA INGRESO]])&gt;=50,"ALERTA","TODAVÍA FALTA"),"N/A")</f>
        <v>N/A</v>
      </c>
      <c r="BN548" s="7">
        <f>IFERROR((_xlfn.DAYS(Tabla1[[#This Row],[FECHA INGRESO]],Tabla1[[#This Row],[FECHA RETIRO]]))/30,"")</f>
        <v>-4.0999999999999996</v>
      </c>
    </row>
    <row r="549" spans="1:66" ht="15" customHeight="1" x14ac:dyDescent="0.35">
      <c r="A549" s="31">
        <v>1030598935</v>
      </c>
      <c r="B549" s="22" t="s">
        <v>3719</v>
      </c>
      <c r="C549" s="23">
        <v>42587</v>
      </c>
      <c r="D549" s="23" t="s">
        <v>93</v>
      </c>
      <c r="E549" s="23" t="s">
        <v>110</v>
      </c>
      <c r="F549" s="23" t="s">
        <v>70</v>
      </c>
      <c r="G549" s="24"/>
      <c r="H549" s="24">
        <v>24056163955</v>
      </c>
      <c r="I549" s="24" t="s">
        <v>95</v>
      </c>
      <c r="J549" s="24">
        <f>DATEDIF(Tabla1[[#This Row],[FECHA DE NACIMIENTO]],Tabla1[[#This Row],[FECHA ACTUAL]],"Y")</f>
        <v>31</v>
      </c>
      <c r="K549" s="24" t="s">
        <v>320</v>
      </c>
      <c r="L549" s="24" t="s">
        <v>234</v>
      </c>
      <c r="M549" s="24">
        <v>2</v>
      </c>
      <c r="N549" s="24">
        <v>2</v>
      </c>
      <c r="O549" s="24">
        <v>2</v>
      </c>
      <c r="P549" s="24" t="s">
        <v>2532</v>
      </c>
      <c r="Q549" s="23">
        <v>33504</v>
      </c>
      <c r="R549" s="24" t="s">
        <v>76</v>
      </c>
      <c r="S549" s="25">
        <v>45119</v>
      </c>
      <c r="T549" s="24">
        <v>3642307</v>
      </c>
      <c r="U549" s="24">
        <v>3186184628</v>
      </c>
      <c r="V549" s="24" t="s">
        <v>3720</v>
      </c>
      <c r="W549" s="24" t="s">
        <v>3721</v>
      </c>
      <c r="X549" s="24" t="s">
        <v>3722</v>
      </c>
      <c r="Y549" s="24" t="s">
        <v>3723</v>
      </c>
      <c r="Z549" s="24" t="s">
        <v>82</v>
      </c>
      <c r="AA549" s="24" t="s">
        <v>3724</v>
      </c>
      <c r="AB549" s="24" t="s">
        <v>77</v>
      </c>
      <c r="AC549" s="24" t="s">
        <v>77</v>
      </c>
      <c r="AD549" s="24" t="s">
        <v>77</v>
      </c>
      <c r="AE549" s="26" t="s">
        <v>151</v>
      </c>
      <c r="AF549" s="26"/>
      <c r="AG549" s="26"/>
      <c r="AH549" s="27" t="s">
        <v>184</v>
      </c>
      <c r="AI549" s="27" t="s">
        <v>487</v>
      </c>
      <c r="AJ549" s="27" t="s">
        <v>487</v>
      </c>
      <c r="AK549" s="24" t="s">
        <v>121</v>
      </c>
      <c r="AL549" s="24"/>
      <c r="AM549" s="23">
        <v>42587</v>
      </c>
      <c r="AN549" s="28">
        <v>724500</v>
      </c>
      <c r="AO549" s="28"/>
      <c r="AP549" s="24"/>
      <c r="AQ549" s="24"/>
      <c r="AR549" s="24"/>
      <c r="AS549" s="24"/>
      <c r="AT549" s="24" t="e">
        <v>#N/A</v>
      </c>
      <c r="AU549" s="24" t="e">
        <v>#N/A</v>
      </c>
      <c r="AV549" s="24" t="e">
        <v>#N/A</v>
      </c>
      <c r="AW549" s="24"/>
      <c r="AX549" s="24"/>
      <c r="AY549" s="24"/>
      <c r="AZ549" s="24"/>
      <c r="BA549" s="24"/>
      <c r="BB549" s="24"/>
      <c r="BC549" s="24"/>
      <c r="BD549" s="24">
        <v>0</v>
      </c>
      <c r="BE549" s="24">
        <v>0</v>
      </c>
      <c r="BF549" s="23"/>
      <c r="BG549" s="23"/>
      <c r="BH549" s="23">
        <v>42643</v>
      </c>
      <c r="BI549" s="26" t="s">
        <v>143</v>
      </c>
      <c r="BJ549" s="26" t="s">
        <v>2589</v>
      </c>
      <c r="BK549" s="29">
        <v>0</v>
      </c>
      <c r="BL549" s="24" t="s">
        <v>129</v>
      </c>
      <c r="BM549" s="22" t="str">
        <f ca="1">+IF(Tabla1[[#This Row],[FECHA INGRESO]]&gt;=44986,IF((TODAY()-Tabla1[[#This Row],[FECHA INGRESO]])&gt;=50,"ALERTA","TODAVÍA FALTA"),"N/A")</f>
        <v>N/A</v>
      </c>
      <c r="BN549" s="7">
        <f>IFERROR((_xlfn.DAYS(Tabla1[[#This Row],[FECHA INGRESO]],Tabla1[[#This Row],[FECHA RETIRO]]))/30,"")</f>
        <v>-1.8666666666666667</v>
      </c>
    </row>
    <row r="550" spans="1:66" ht="15" customHeight="1" x14ac:dyDescent="0.35">
      <c r="A550" s="31">
        <v>1010178549</v>
      </c>
      <c r="B550" s="22" t="s">
        <v>3725</v>
      </c>
      <c r="C550" s="23">
        <v>42587</v>
      </c>
      <c r="D550" s="23" t="s">
        <v>168</v>
      </c>
      <c r="E550" s="23" t="s">
        <v>110</v>
      </c>
      <c r="F550" s="23" t="s">
        <v>70</v>
      </c>
      <c r="G550" s="24"/>
      <c r="H550" s="24">
        <v>24065331334</v>
      </c>
      <c r="I550" s="24" t="s">
        <v>95</v>
      </c>
      <c r="J550" s="24">
        <f>DATEDIF(Tabla1[[#This Row],[FECHA DE NACIMIENTO]],Tabla1[[#This Row],[FECHA ACTUAL]],"Y")</f>
        <v>34</v>
      </c>
      <c r="K550" s="24" t="s">
        <v>73</v>
      </c>
      <c r="L550" s="24" t="s">
        <v>234</v>
      </c>
      <c r="M550" s="24">
        <v>2</v>
      </c>
      <c r="N550" s="24">
        <v>2</v>
      </c>
      <c r="O550" s="24">
        <v>2</v>
      </c>
      <c r="P550" s="24" t="s">
        <v>101</v>
      </c>
      <c r="Q550" s="23">
        <v>32421</v>
      </c>
      <c r="R550" s="24" t="s">
        <v>76</v>
      </c>
      <c r="S550" s="25">
        <v>45119</v>
      </c>
      <c r="T550" s="24">
        <v>2893414</v>
      </c>
      <c r="U550" s="24">
        <v>3008881790</v>
      </c>
      <c r="V550" s="24" t="s">
        <v>3726</v>
      </c>
      <c r="W550" s="24" t="s">
        <v>3727</v>
      </c>
      <c r="X550" s="24" t="s">
        <v>3728</v>
      </c>
      <c r="Y550" s="24" t="s">
        <v>3729</v>
      </c>
      <c r="Z550" s="24" t="s">
        <v>117</v>
      </c>
      <c r="AA550" s="24" t="s">
        <v>3730</v>
      </c>
      <c r="AB550" s="24" t="s">
        <v>77</v>
      </c>
      <c r="AC550" s="24" t="s">
        <v>77</v>
      </c>
      <c r="AD550" s="24" t="s">
        <v>77</v>
      </c>
      <c r="AE550" s="26" t="s">
        <v>151</v>
      </c>
      <c r="AF550" s="26"/>
      <c r="AG550" s="26"/>
      <c r="AH550" s="27" t="s">
        <v>184</v>
      </c>
      <c r="AI550" s="27" t="s">
        <v>487</v>
      </c>
      <c r="AJ550" s="27" t="s">
        <v>487</v>
      </c>
      <c r="AK550" s="24" t="s">
        <v>121</v>
      </c>
      <c r="AL550" s="24"/>
      <c r="AM550" s="23">
        <v>42587</v>
      </c>
      <c r="AN550" s="28">
        <v>724500</v>
      </c>
      <c r="AO550" s="28"/>
      <c r="AP550" s="24"/>
      <c r="AQ550" s="24"/>
      <c r="AR550" s="24"/>
      <c r="AS550" s="24"/>
      <c r="AT550" s="24" t="e">
        <v>#N/A</v>
      </c>
      <c r="AU550" s="24" t="e">
        <v>#N/A</v>
      </c>
      <c r="AV550" s="24" t="e">
        <v>#N/A</v>
      </c>
      <c r="AW550" s="24"/>
      <c r="AX550" s="24"/>
      <c r="AY550" s="24"/>
      <c r="AZ550" s="24"/>
      <c r="BA550" s="24"/>
      <c r="BB550" s="24"/>
      <c r="BC550" s="24"/>
      <c r="BD550" s="24">
        <v>0</v>
      </c>
      <c r="BE550" s="24">
        <v>0</v>
      </c>
      <c r="BF550" s="23"/>
      <c r="BG550" s="23"/>
      <c r="BH550" s="23">
        <v>42643</v>
      </c>
      <c r="BI550" s="26" t="s">
        <v>143</v>
      </c>
      <c r="BJ550" s="26" t="s">
        <v>2589</v>
      </c>
      <c r="BK550" s="29">
        <v>0</v>
      </c>
      <c r="BL550" s="24" t="s">
        <v>129</v>
      </c>
      <c r="BM550" s="22" t="str">
        <f ca="1">+IF(Tabla1[[#This Row],[FECHA INGRESO]]&gt;=44986,IF((TODAY()-Tabla1[[#This Row],[FECHA INGRESO]])&gt;=50,"ALERTA","TODAVÍA FALTA"),"N/A")</f>
        <v>N/A</v>
      </c>
      <c r="BN550" s="7">
        <f>IFERROR((_xlfn.DAYS(Tabla1[[#This Row],[FECHA INGRESO]],Tabla1[[#This Row],[FECHA RETIRO]]))/30,"")</f>
        <v>-1.8666666666666667</v>
      </c>
    </row>
    <row r="551" spans="1:66" ht="15" customHeight="1" x14ac:dyDescent="0.35">
      <c r="A551" s="31">
        <v>1031132613</v>
      </c>
      <c r="B551" s="22" t="s">
        <v>3731</v>
      </c>
      <c r="C551" s="23">
        <v>42587</v>
      </c>
      <c r="D551" s="23" t="s">
        <v>582</v>
      </c>
      <c r="E551" s="24" t="s">
        <v>94</v>
      </c>
      <c r="F551" s="23" t="s">
        <v>70</v>
      </c>
      <c r="G551" s="24"/>
      <c r="H551" s="24">
        <v>24065327885</v>
      </c>
      <c r="I551" s="24" t="s">
        <v>95</v>
      </c>
      <c r="J551" s="24">
        <f>DATEDIF(Tabla1[[#This Row],[FECHA DE NACIMIENTO]],Tabla1[[#This Row],[FECHA ACTUAL]],"Y")</f>
        <v>32</v>
      </c>
      <c r="K551" s="24" t="s">
        <v>96</v>
      </c>
      <c r="L551" s="24" t="s">
        <v>112</v>
      </c>
      <c r="M551" s="24" t="s">
        <v>77</v>
      </c>
      <c r="N551" s="24" t="s">
        <v>77</v>
      </c>
      <c r="O551" s="24">
        <v>2</v>
      </c>
      <c r="P551" s="24" t="s">
        <v>101</v>
      </c>
      <c r="Q551" s="23">
        <v>33390</v>
      </c>
      <c r="R551" s="24" t="s">
        <v>76</v>
      </c>
      <c r="S551" s="25">
        <v>45119</v>
      </c>
      <c r="T551" s="24">
        <v>5688439</v>
      </c>
      <c r="U551" s="24">
        <v>3144037619</v>
      </c>
      <c r="V551" s="24" t="s">
        <v>3732</v>
      </c>
      <c r="W551" s="24" t="s">
        <v>3733</v>
      </c>
      <c r="X551" s="24" t="s">
        <v>276</v>
      </c>
      <c r="Y551" s="24" t="s">
        <v>3734</v>
      </c>
      <c r="Z551" s="24" t="s">
        <v>285</v>
      </c>
      <c r="AA551" s="24" t="s">
        <v>3735</v>
      </c>
      <c r="AB551" s="24" t="s">
        <v>77</v>
      </c>
      <c r="AC551" s="24" t="s">
        <v>77</v>
      </c>
      <c r="AD551" s="24" t="s">
        <v>77</v>
      </c>
      <c r="AE551" s="26" t="s">
        <v>183</v>
      </c>
      <c r="AF551" s="26" t="s">
        <v>3655</v>
      </c>
      <c r="AG551" s="26"/>
      <c r="AH551" s="27" t="s">
        <v>184</v>
      </c>
      <c r="AI551" s="27" t="s">
        <v>185</v>
      </c>
      <c r="AJ551" s="27" t="s">
        <v>185</v>
      </c>
      <c r="AK551" s="24" t="s">
        <v>121</v>
      </c>
      <c r="AL551" s="24"/>
      <c r="AM551" s="23">
        <v>42587</v>
      </c>
      <c r="AN551" s="28">
        <v>724500</v>
      </c>
      <c r="AO551" s="28"/>
      <c r="AP551" s="24"/>
      <c r="AQ551" s="24"/>
      <c r="AR551" s="24"/>
      <c r="AS551" s="24"/>
      <c r="AT551" s="24" t="e">
        <v>#N/A</v>
      </c>
      <c r="AU551" s="24" t="e">
        <v>#N/A</v>
      </c>
      <c r="AV551" s="24" t="e">
        <v>#N/A</v>
      </c>
      <c r="AW551" s="24"/>
      <c r="AX551" s="24"/>
      <c r="AY551" s="24"/>
      <c r="AZ551" s="24"/>
      <c r="BA551" s="24"/>
      <c r="BB551" s="24"/>
      <c r="BC551" s="24"/>
      <c r="BD551" s="24">
        <v>0</v>
      </c>
      <c r="BE551" s="24">
        <v>0</v>
      </c>
      <c r="BF551" s="23"/>
      <c r="BG551" s="23"/>
      <c r="BH551" s="23">
        <v>42604</v>
      </c>
      <c r="BI551" s="26"/>
      <c r="BJ551" s="26"/>
      <c r="BK551" s="29">
        <v>0</v>
      </c>
      <c r="BL551" s="24" t="s">
        <v>129</v>
      </c>
      <c r="BM551" s="22" t="str">
        <f ca="1">+IF(Tabla1[[#This Row],[FECHA INGRESO]]&gt;=44986,IF((TODAY()-Tabla1[[#This Row],[FECHA INGRESO]])&gt;=50,"ALERTA","TODAVÍA FALTA"),"N/A")</f>
        <v>N/A</v>
      </c>
      <c r="BN551" s="7">
        <f>IFERROR((_xlfn.DAYS(Tabla1[[#This Row],[FECHA INGRESO]],Tabla1[[#This Row],[FECHA RETIRO]]))/30,"")</f>
        <v>-0.56666666666666665</v>
      </c>
    </row>
    <row r="552" spans="1:66" ht="15" customHeight="1" x14ac:dyDescent="0.35">
      <c r="A552" s="31">
        <v>1032474505</v>
      </c>
      <c r="B552" s="22" t="s">
        <v>3736</v>
      </c>
      <c r="C552" s="23">
        <v>42590</v>
      </c>
      <c r="D552" s="23" t="s">
        <v>93</v>
      </c>
      <c r="E552" s="23" t="s">
        <v>110</v>
      </c>
      <c r="F552" s="23" t="s">
        <v>70</v>
      </c>
      <c r="G552" s="24"/>
      <c r="H552" s="24">
        <v>24065384927</v>
      </c>
      <c r="I552" s="24" t="s">
        <v>95</v>
      </c>
      <c r="J552" s="24">
        <f>DATEDIF(Tabla1[[#This Row],[FECHA DE NACIMIENTO]],Tabla1[[#This Row],[FECHA ACTUAL]],"Y")</f>
        <v>27</v>
      </c>
      <c r="K552" s="24" t="s">
        <v>73</v>
      </c>
      <c r="L552" s="24" t="s">
        <v>112</v>
      </c>
      <c r="M552" s="24" t="s">
        <v>77</v>
      </c>
      <c r="N552" s="24" t="s">
        <v>77</v>
      </c>
      <c r="O552" s="24">
        <v>2</v>
      </c>
      <c r="P552" s="24" t="s">
        <v>101</v>
      </c>
      <c r="Q552" s="23">
        <v>34948</v>
      </c>
      <c r="R552" s="24" t="s">
        <v>76</v>
      </c>
      <c r="S552" s="25">
        <v>45119</v>
      </c>
      <c r="T552" s="24">
        <v>4769987</v>
      </c>
      <c r="U552" s="24">
        <v>3122140736</v>
      </c>
      <c r="V552" s="24" t="s">
        <v>3737</v>
      </c>
      <c r="W552" s="24" t="s">
        <v>3738</v>
      </c>
      <c r="X552" s="24" t="s">
        <v>3739</v>
      </c>
      <c r="Y552" s="24" t="s">
        <v>3740</v>
      </c>
      <c r="Z552" s="24" t="s">
        <v>117</v>
      </c>
      <c r="AA552" s="24" t="s">
        <v>3741</v>
      </c>
      <c r="AB552" s="24" t="s">
        <v>77</v>
      </c>
      <c r="AC552" s="24" t="s">
        <v>77</v>
      </c>
      <c r="AD552" s="24" t="s">
        <v>77</v>
      </c>
      <c r="AE552" s="26" t="s">
        <v>183</v>
      </c>
      <c r="AF552" s="26"/>
      <c r="AG552" s="26"/>
      <c r="AH552" s="27" t="s">
        <v>184</v>
      </c>
      <c r="AI552" s="27" t="s">
        <v>3493</v>
      </c>
      <c r="AJ552" s="27" t="s">
        <v>120</v>
      </c>
      <c r="AK552" s="24" t="s">
        <v>121</v>
      </c>
      <c r="AL552" s="24" t="s">
        <v>90</v>
      </c>
      <c r="AM552" s="23">
        <v>42590</v>
      </c>
      <c r="AN552" s="28">
        <v>776250</v>
      </c>
      <c r="AO552" s="28"/>
      <c r="AP552" s="24" t="s">
        <v>1675</v>
      </c>
      <c r="AQ552" s="24"/>
      <c r="AR552" s="24" t="s">
        <v>3742</v>
      </c>
      <c r="AS552" s="24"/>
      <c r="AT552" s="24" t="e">
        <v>#N/A</v>
      </c>
      <c r="AU552" s="24" t="e">
        <v>#N/A</v>
      </c>
      <c r="AV552" s="24" t="e">
        <v>#N/A</v>
      </c>
      <c r="AW552" s="24"/>
      <c r="AX552" s="24"/>
      <c r="AY552" s="24" t="s">
        <v>3743</v>
      </c>
      <c r="AZ552" s="24"/>
      <c r="BA552" s="24"/>
      <c r="BB552" s="24"/>
      <c r="BC552" s="24"/>
      <c r="BD552" s="24">
        <v>0</v>
      </c>
      <c r="BE552" s="24">
        <v>0</v>
      </c>
      <c r="BF552" s="23"/>
      <c r="BG552" s="23"/>
      <c r="BH552" s="23">
        <v>42843</v>
      </c>
      <c r="BI552" s="26" t="s">
        <v>127</v>
      </c>
      <c r="BJ552" s="26" t="s">
        <v>3402</v>
      </c>
      <c r="BK552" s="29">
        <v>0</v>
      </c>
      <c r="BL552" s="24" t="s">
        <v>129</v>
      </c>
      <c r="BM552" s="22" t="str">
        <f ca="1">+IF(Tabla1[[#This Row],[FECHA INGRESO]]&gt;=44986,IF((TODAY()-Tabla1[[#This Row],[FECHA INGRESO]])&gt;=50,"ALERTA","TODAVÍA FALTA"),"N/A")</f>
        <v>N/A</v>
      </c>
      <c r="BN552" s="7">
        <f>IFERROR((_xlfn.DAYS(Tabla1[[#This Row],[FECHA INGRESO]],Tabla1[[#This Row],[FECHA RETIRO]]))/30,"")</f>
        <v>-8.4333333333333336</v>
      </c>
    </row>
    <row r="553" spans="1:66" ht="15" customHeight="1" x14ac:dyDescent="0.35">
      <c r="A553" s="31">
        <v>1007695942</v>
      </c>
      <c r="B553" s="22" t="s">
        <v>3744</v>
      </c>
      <c r="C553" s="23">
        <v>42590</v>
      </c>
      <c r="D553" s="23" t="s">
        <v>93</v>
      </c>
      <c r="E553" s="23" t="s">
        <v>110</v>
      </c>
      <c r="F553" s="23" t="s">
        <v>70</v>
      </c>
      <c r="G553" s="24"/>
      <c r="H553" s="24">
        <v>24065383265</v>
      </c>
      <c r="I553" s="24" t="s">
        <v>95</v>
      </c>
      <c r="J553" s="24">
        <f>DATEDIF(Tabla1[[#This Row],[FECHA DE NACIMIENTO]],Tabla1[[#This Row],[FECHA ACTUAL]],"Y")</f>
        <v>32</v>
      </c>
      <c r="K553" s="24" t="s">
        <v>320</v>
      </c>
      <c r="L553" s="24" t="s">
        <v>112</v>
      </c>
      <c r="M553" s="24">
        <v>1</v>
      </c>
      <c r="N553" s="24">
        <v>1</v>
      </c>
      <c r="O553" s="24">
        <v>1</v>
      </c>
      <c r="P553" s="24" t="s">
        <v>101</v>
      </c>
      <c r="Q553" s="23">
        <v>33177</v>
      </c>
      <c r="R553" s="24" t="s">
        <v>3745</v>
      </c>
      <c r="S553" s="25">
        <v>45119</v>
      </c>
      <c r="T553" s="24">
        <v>5672353</v>
      </c>
      <c r="U553" s="24">
        <v>3134642596</v>
      </c>
      <c r="V553" s="24" t="s">
        <v>3746</v>
      </c>
      <c r="W553" s="24" t="s">
        <v>3747</v>
      </c>
      <c r="X553" s="24" t="s">
        <v>3748</v>
      </c>
      <c r="Y553" s="24" t="s">
        <v>3749</v>
      </c>
      <c r="Z553" s="24" t="s">
        <v>285</v>
      </c>
      <c r="AA553" s="24" t="s">
        <v>3750</v>
      </c>
      <c r="AB553" s="24" t="s">
        <v>77</v>
      </c>
      <c r="AC553" s="24" t="s">
        <v>77</v>
      </c>
      <c r="AD553" s="24" t="s">
        <v>77</v>
      </c>
      <c r="AE553" s="26" t="s">
        <v>183</v>
      </c>
      <c r="AF553" s="26" t="s">
        <v>103</v>
      </c>
      <c r="AG553" s="26"/>
      <c r="AH553" s="27" t="s">
        <v>184</v>
      </c>
      <c r="AI553" s="27" t="s">
        <v>487</v>
      </c>
      <c r="AJ553" s="27" t="s">
        <v>487</v>
      </c>
      <c r="AK553" s="24" t="s">
        <v>121</v>
      </c>
      <c r="AL553" s="24"/>
      <c r="AM553" s="23">
        <v>42590</v>
      </c>
      <c r="AN553" s="28">
        <v>724500</v>
      </c>
      <c r="AO553" s="28"/>
      <c r="AP553" s="24"/>
      <c r="AQ553" s="24"/>
      <c r="AR553" s="24"/>
      <c r="AS553" s="24"/>
      <c r="AT553" s="24" t="e">
        <v>#N/A</v>
      </c>
      <c r="AU553" s="24" t="e">
        <v>#N/A</v>
      </c>
      <c r="AV553" s="24" t="e">
        <v>#N/A</v>
      </c>
      <c r="AW553" s="24"/>
      <c r="AX553" s="24"/>
      <c r="AY553" s="24"/>
      <c r="AZ553" s="24"/>
      <c r="BA553" s="24"/>
      <c r="BB553" s="24"/>
      <c r="BC553" s="24"/>
      <c r="BD553" s="24">
        <v>0</v>
      </c>
      <c r="BE553" s="24">
        <v>0</v>
      </c>
      <c r="BF553" s="23"/>
      <c r="BG553" s="23"/>
      <c r="BH553" s="23">
        <v>42643</v>
      </c>
      <c r="BI553" s="26" t="s">
        <v>143</v>
      </c>
      <c r="BJ553" s="26" t="s">
        <v>2589</v>
      </c>
      <c r="BK553" s="29">
        <v>0</v>
      </c>
      <c r="BL553" s="24" t="s">
        <v>129</v>
      </c>
      <c r="BM553" s="22" t="str">
        <f ca="1">+IF(Tabla1[[#This Row],[FECHA INGRESO]]&gt;=44986,IF((TODAY()-Tabla1[[#This Row],[FECHA INGRESO]])&gt;=50,"ALERTA","TODAVÍA FALTA"),"N/A")</f>
        <v>N/A</v>
      </c>
      <c r="BN553" s="7">
        <f>IFERROR((_xlfn.DAYS(Tabla1[[#This Row],[FECHA INGRESO]],Tabla1[[#This Row],[FECHA RETIRO]]))/30,"")</f>
        <v>-1.7666666666666666</v>
      </c>
    </row>
    <row r="554" spans="1:66" ht="15" customHeight="1" x14ac:dyDescent="0.35">
      <c r="A554" s="31">
        <v>1098789845</v>
      </c>
      <c r="B554" s="22" t="s">
        <v>3751</v>
      </c>
      <c r="C554" s="23">
        <v>42590</v>
      </c>
      <c r="D554" s="23" t="s">
        <v>157</v>
      </c>
      <c r="E554" s="23" t="s">
        <v>111</v>
      </c>
      <c r="F554" s="23" t="s">
        <v>70</v>
      </c>
      <c r="G554" s="24"/>
      <c r="H554" s="24">
        <v>24065364497</v>
      </c>
      <c r="I554" s="24" t="s">
        <v>95</v>
      </c>
      <c r="J554" s="24">
        <f>DATEDIF(Tabla1[[#This Row],[FECHA DE NACIMIENTO]],Tabla1[[#This Row],[FECHA ACTUAL]],"Y")</f>
        <v>26</v>
      </c>
      <c r="K554" s="24" t="s">
        <v>73</v>
      </c>
      <c r="L554" s="24" t="s">
        <v>112</v>
      </c>
      <c r="M554" s="24" t="s">
        <v>77</v>
      </c>
      <c r="N554" s="24" t="s">
        <v>77</v>
      </c>
      <c r="O554" s="24">
        <v>3</v>
      </c>
      <c r="P554" s="24" t="s">
        <v>101</v>
      </c>
      <c r="Q554" s="23">
        <v>35300</v>
      </c>
      <c r="R554" s="24" t="s">
        <v>3332</v>
      </c>
      <c r="S554" s="25">
        <v>45119</v>
      </c>
      <c r="T554" s="24" t="s">
        <v>77</v>
      </c>
      <c r="U554" s="24">
        <v>3222176235</v>
      </c>
      <c r="V554" s="24" t="s">
        <v>3752</v>
      </c>
      <c r="W554" s="24" t="s">
        <v>3753</v>
      </c>
      <c r="X554" s="24" t="s">
        <v>2915</v>
      </c>
      <c r="Y554" s="24" t="s">
        <v>3754</v>
      </c>
      <c r="Z554" s="24" t="s">
        <v>285</v>
      </c>
      <c r="AA554" s="24">
        <v>3115504140</v>
      </c>
      <c r="AB554" s="24" t="s">
        <v>77</v>
      </c>
      <c r="AC554" s="24" t="s">
        <v>77</v>
      </c>
      <c r="AD554" s="24" t="s">
        <v>77</v>
      </c>
      <c r="AE554" s="26" t="s">
        <v>102</v>
      </c>
      <c r="AF554" s="26"/>
      <c r="AG554" s="26" t="s">
        <v>3755</v>
      </c>
      <c r="AH554" s="27" t="s">
        <v>184</v>
      </c>
      <c r="AI554" s="27" t="s">
        <v>185</v>
      </c>
      <c r="AJ554" s="27" t="s">
        <v>185</v>
      </c>
      <c r="AK554" s="24" t="s">
        <v>121</v>
      </c>
      <c r="AL554" s="24"/>
      <c r="AM554" s="23">
        <v>42590</v>
      </c>
      <c r="AN554" s="28">
        <v>724500</v>
      </c>
      <c r="AO554" s="28"/>
      <c r="AP554" s="24"/>
      <c r="AQ554" s="24"/>
      <c r="AR554" s="24"/>
      <c r="AS554" s="24"/>
      <c r="AT554" s="24" t="e">
        <v>#N/A</v>
      </c>
      <c r="AU554" s="24" t="e">
        <v>#N/A</v>
      </c>
      <c r="AV554" s="24" t="e">
        <v>#N/A</v>
      </c>
      <c r="AW554" s="24"/>
      <c r="AX554" s="24"/>
      <c r="AY554" s="24"/>
      <c r="AZ554" s="24"/>
      <c r="BA554" s="24"/>
      <c r="BB554" s="24"/>
      <c r="BC554" s="24"/>
      <c r="BD554" s="24">
        <v>0</v>
      </c>
      <c r="BE554" s="24">
        <v>0</v>
      </c>
      <c r="BF554" s="23"/>
      <c r="BG554" s="23"/>
      <c r="BH554" s="23">
        <v>42636</v>
      </c>
      <c r="BI554" s="26" t="s">
        <v>127</v>
      </c>
      <c r="BJ554" s="26" t="s">
        <v>232</v>
      </c>
      <c r="BK554" s="29">
        <v>0</v>
      </c>
      <c r="BL554" s="24" t="s">
        <v>129</v>
      </c>
      <c r="BM554" s="22" t="str">
        <f ca="1">+IF(Tabla1[[#This Row],[FECHA INGRESO]]&gt;=44986,IF((TODAY()-Tabla1[[#This Row],[FECHA INGRESO]])&gt;=50,"ALERTA","TODAVÍA FALTA"),"N/A")</f>
        <v>N/A</v>
      </c>
      <c r="BN554" s="7">
        <f>IFERROR((_xlfn.DAYS(Tabla1[[#This Row],[FECHA INGRESO]],Tabla1[[#This Row],[FECHA RETIRO]]))/30,"")</f>
        <v>-1.5333333333333334</v>
      </c>
    </row>
    <row r="555" spans="1:66" ht="15" customHeight="1" x14ac:dyDescent="0.35">
      <c r="A555" s="31">
        <v>1064799697</v>
      </c>
      <c r="B555" s="22" t="s">
        <v>3756</v>
      </c>
      <c r="C555" s="23">
        <v>42590</v>
      </c>
      <c r="D555" s="23" t="s">
        <v>157</v>
      </c>
      <c r="E555" s="23" t="s">
        <v>110</v>
      </c>
      <c r="F555" s="23" t="s">
        <v>70</v>
      </c>
      <c r="G555" s="24"/>
      <c r="H555" s="24">
        <v>24065384275</v>
      </c>
      <c r="I555" s="24" t="s">
        <v>72</v>
      </c>
      <c r="J555" s="24">
        <f>DATEDIF(Tabla1[[#This Row],[FECHA DE NACIMIENTO]],Tabla1[[#This Row],[FECHA ACTUAL]],"Y")</f>
        <v>28</v>
      </c>
      <c r="K555" s="24" t="s">
        <v>73</v>
      </c>
      <c r="L555" s="24" t="s">
        <v>112</v>
      </c>
      <c r="M555" s="24" t="s">
        <v>77</v>
      </c>
      <c r="N555" s="24" t="s">
        <v>77</v>
      </c>
      <c r="O555" s="24">
        <v>2</v>
      </c>
      <c r="P555" s="24" t="s">
        <v>101</v>
      </c>
      <c r="Q555" s="23">
        <v>34817</v>
      </c>
      <c r="R555" s="24" t="s">
        <v>3757</v>
      </c>
      <c r="S555" s="25">
        <v>45119</v>
      </c>
      <c r="T555" s="24">
        <v>2459710</v>
      </c>
      <c r="U555" s="24">
        <v>3006568257</v>
      </c>
      <c r="V555" s="24" t="s">
        <v>3758</v>
      </c>
      <c r="W555" s="24" t="s">
        <v>3759</v>
      </c>
      <c r="X555" s="24" t="s">
        <v>3760</v>
      </c>
      <c r="Y555" s="24" t="s">
        <v>3761</v>
      </c>
      <c r="Z555" s="24" t="s">
        <v>162</v>
      </c>
      <c r="AA555" s="24">
        <v>3164691626</v>
      </c>
      <c r="AB555" s="24" t="s">
        <v>77</v>
      </c>
      <c r="AC555" s="24" t="s">
        <v>77</v>
      </c>
      <c r="AD555" s="24" t="s">
        <v>77</v>
      </c>
      <c r="AE555" s="26" t="s">
        <v>151</v>
      </c>
      <c r="AF555" s="26"/>
      <c r="AG555" s="26"/>
      <c r="AH555" s="27" t="s">
        <v>184</v>
      </c>
      <c r="AI555" s="27" t="s">
        <v>185</v>
      </c>
      <c r="AJ555" s="27" t="s">
        <v>185</v>
      </c>
      <c r="AK555" s="24" t="s">
        <v>121</v>
      </c>
      <c r="AL555" s="24"/>
      <c r="AM555" s="23">
        <v>42590</v>
      </c>
      <c r="AN555" s="28">
        <v>724500</v>
      </c>
      <c r="AO555" s="28"/>
      <c r="AP555" s="24"/>
      <c r="AQ555" s="24"/>
      <c r="AR555" s="24"/>
      <c r="AS555" s="24"/>
      <c r="AT555" s="24" t="e">
        <v>#N/A</v>
      </c>
      <c r="AU555" s="24" t="e">
        <v>#N/A</v>
      </c>
      <c r="AV555" s="24" t="e">
        <v>#N/A</v>
      </c>
      <c r="AW555" s="24"/>
      <c r="AX555" s="24"/>
      <c r="AY555" s="24"/>
      <c r="AZ555" s="24"/>
      <c r="BA555" s="24"/>
      <c r="BB555" s="24"/>
      <c r="BC555" s="24"/>
      <c r="BD555" s="24">
        <v>0</v>
      </c>
      <c r="BE555" s="24">
        <v>0</v>
      </c>
      <c r="BF555" s="23"/>
      <c r="BG555" s="23"/>
      <c r="BH555" s="23">
        <v>42615</v>
      </c>
      <c r="BI555" s="26" t="s">
        <v>127</v>
      </c>
      <c r="BJ555" s="26" t="s">
        <v>232</v>
      </c>
      <c r="BK555" s="29">
        <v>0</v>
      </c>
      <c r="BL555" s="24" t="s">
        <v>129</v>
      </c>
      <c r="BM555" s="22" t="str">
        <f ca="1">+IF(Tabla1[[#This Row],[FECHA INGRESO]]&gt;=44986,IF((TODAY()-Tabla1[[#This Row],[FECHA INGRESO]])&gt;=50,"ALERTA","TODAVÍA FALTA"),"N/A")</f>
        <v>N/A</v>
      </c>
      <c r="BN555" s="7">
        <f>IFERROR((_xlfn.DAYS(Tabla1[[#This Row],[FECHA INGRESO]],Tabla1[[#This Row],[FECHA RETIRO]]))/30,"")</f>
        <v>-0.83333333333333337</v>
      </c>
    </row>
    <row r="556" spans="1:66" ht="15" customHeight="1" x14ac:dyDescent="0.35">
      <c r="A556" s="31">
        <v>1023959685</v>
      </c>
      <c r="B556" s="22" t="s">
        <v>3762</v>
      </c>
      <c r="C556" s="23">
        <v>42590</v>
      </c>
      <c r="D556" s="23" t="s">
        <v>131</v>
      </c>
      <c r="E556" s="23" t="s">
        <v>77</v>
      </c>
      <c r="F556" s="23" t="s">
        <v>70</v>
      </c>
      <c r="G556" s="24"/>
      <c r="H556" s="24">
        <v>24065394638</v>
      </c>
      <c r="I556" s="24" t="s">
        <v>72</v>
      </c>
      <c r="J556" s="24">
        <f>DATEDIF(Tabla1[[#This Row],[FECHA DE NACIMIENTO]],Tabla1[[#This Row],[FECHA ACTUAL]],"Y")</f>
        <v>26</v>
      </c>
      <c r="K556" s="24" t="s">
        <v>96</v>
      </c>
      <c r="L556" s="24" t="s">
        <v>112</v>
      </c>
      <c r="M556" s="24" t="s">
        <v>77</v>
      </c>
      <c r="N556" s="24" t="s">
        <v>77</v>
      </c>
      <c r="O556" s="24">
        <v>2</v>
      </c>
      <c r="P556" s="24" t="s">
        <v>101</v>
      </c>
      <c r="Q556" s="23">
        <v>35534</v>
      </c>
      <c r="R556" s="24" t="s">
        <v>76</v>
      </c>
      <c r="S556" s="25">
        <v>45119</v>
      </c>
      <c r="T556" s="24" t="s">
        <v>77</v>
      </c>
      <c r="U556" s="24">
        <v>3178769570</v>
      </c>
      <c r="V556" s="24" t="s">
        <v>3763</v>
      </c>
      <c r="W556" s="24" t="s">
        <v>3764</v>
      </c>
      <c r="X556" s="24" t="s">
        <v>3765</v>
      </c>
      <c r="Y556" s="24" t="s">
        <v>3766</v>
      </c>
      <c r="Z556" s="24" t="s">
        <v>117</v>
      </c>
      <c r="AA556" s="24">
        <v>7142175</v>
      </c>
      <c r="AB556" s="24" t="s">
        <v>77</v>
      </c>
      <c r="AC556" s="24" t="s">
        <v>77</v>
      </c>
      <c r="AD556" s="24" t="s">
        <v>77</v>
      </c>
      <c r="AE556" s="26" t="s">
        <v>183</v>
      </c>
      <c r="AF556" s="26" t="s">
        <v>1781</v>
      </c>
      <c r="AG556" s="26"/>
      <c r="AH556" s="27" t="s">
        <v>867</v>
      </c>
      <c r="AI556" s="27" t="s">
        <v>1782</v>
      </c>
      <c r="AJ556" s="27" t="s">
        <v>1782</v>
      </c>
      <c r="AK556" s="24" t="s">
        <v>89</v>
      </c>
      <c r="AL556" s="24" t="s">
        <v>868</v>
      </c>
      <c r="AM556" s="23">
        <v>42590</v>
      </c>
      <c r="AN556" s="28">
        <v>763537.09499999997</v>
      </c>
      <c r="AO556" s="28"/>
      <c r="AP556" s="24"/>
      <c r="AQ556" s="24"/>
      <c r="AR556" s="24" t="s">
        <v>139</v>
      </c>
      <c r="AS556" s="24"/>
      <c r="AT556" s="24" t="e">
        <v>#N/A</v>
      </c>
      <c r="AU556" s="24" t="e">
        <v>#N/A</v>
      </c>
      <c r="AV556" s="24" t="e">
        <v>#N/A</v>
      </c>
      <c r="AW556" s="24"/>
      <c r="AX556" s="24"/>
      <c r="AY556" s="24"/>
      <c r="AZ556" s="24"/>
      <c r="BA556" s="24"/>
      <c r="BB556" s="24"/>
      <c r="BC556" s="24"/>
      <c r="BD556" s="24" t="e">
        <v>#N/A</v>
      </c>
      <c r="BE556" s="24" t="e">
        <v>#N/A</v>
      </c>
      <c r="BF556" s="23"/>
      <c r="BG556" s="23"/>
      <c r="BH556" s="23">
        <v>42774</v>
      </c>
      <c r="BI556" s="26" t="s">
        <v>143</v>
      </c>
      <c r="BJ556" s="26" t="s">
        <v>2450</v>
      </c>
      <c r="BK556" s="29">
        <v>0</v>
      </c>
      <c r="BL556" s="24" t="s">
        <v>129</v>
      </c>
      <c r="BM556" s="22" t="str">
        <f ca="1">+IF(Tabla1[[#This Row],[FECHA INGRESO]]&gt;=44986,IF((TODAY()-Tabla1[[#This Row],[FECHA INGRESO]])&gt;=50,"ALERTA","TODAVÍA FALTA"),"N/A")</f>
        <v>N/A</v>
      </c>
      <c r="BN556" s="7">
        <f>IFERROR((_xlfn.DAYS(Tabla1[[#This Row],[FECHA INGRESO]],Tabla1[[#This Row],[FECHA RETIRO]]))/30,"")</f>
        <v>-6.1333333333333337</v>
      </c>
    </row>
    <row r="557" spans="1:66" ht="15" customHeight="1" x14ac:dyDescent="0.35">
      <c r="A557" s="31">
        <v>45538903</v>
      </c>
      <c r="B557" s="22" t="s">
        <v>3767</v>
      </c>
      <c r="C557" s="23">
        <v>42591</v>
      </c>
      <c r="D557" s="23" t="s">
        <v>131</v>
      </c>
      <c r="E557" s="24" t="s">
        <v>94</v>
      </c>
      <c r="F557" s="23" t="s">
        <v>70</v>
      </c>
      <c r="G557" s="24"/>
      <c r="H557" s="24">
        <v>24065397079</v>
      </c>
      <c r="I557" s="24" t="s">
        <v>95</v>
      </c>
      <c r="J557" s="24">
        <f>DATEDIF(Tabla1[[#This Row],[FECHA DE NACIMIENTO]],Tabla1[[#This Row],[FECHA ACTUAL]],"Y")</f>
        <v>41</v>
      </c>
      <c r="K557" s="24" t="s">
        <v>73</v>
      </c>
      <c r="L557" s="24" t="s">
        <v>112</v>
      </c>
      <c r="M557" s="24">
        <v>2</v>
      </c>
      <c r="N557" s="24">
        <v>2</v>
      </c>
      <c r="O557" s="24">
        <v>2</v>
      </c>
      <c r="P557" s="24" t="s">
        <v>101</v>
      </c>
      <c r="Q557" s="23">
        <v>29984</v>
      </c>
      <c r="R557" s="24" t="s">
        <v>847</v>
      </c>
      <c r="S557" s="25">
        <v>45119</v>
      </c>
      <c r="T557" s="24" t="s">
        <v>77</v>
      </c>
      <c r="U557" s="24">
        <v>3112531624</v>
      </c>
      <c r="V557" s="24" t="s">
        <v>3768</v>
      </c>
      <c r="W557" s="24" t="s">
        <v>3769</v>
      </c>
      <c r="X557" s="24" t="s">
        <v>1798</v>
      </c>
      <c r="Y557" s="24" t="s">
        <v>3770</v>
      </c>
      <c r="Z557" s="24" t="s">
        <v>255</v>
      </c>
      <c r="AA557" s="24">
        <v>3156212760</v>
      </c>
      <c r="AB557" s="24" t="s">
        <v>77</v>
      </c>
      <c r="AC557" s="24" t="s">
        <v>77</v>
      </c>
      <c r="AD557" s="24" t="s">
        <v>77</v>
      </c>
      <c r="AE557" s="26" t="s">
        <v>183</v>
      </c>
      <c r="AF557" s="26" t="s">
        <v>3771</v>
      </c>
      <c r="AG557" s="26"/>
      <c r="AH557" s="27" t="s">
        <v>184</v>
      </c>
      <c r="AI557" s="27" t="s">
        <v>795</v>
      </c>
      <c r="AJ557" s="27" t="s">
        <v>487</v>
      </c>
      <c r="AK557" s="24" t="s">
        <v>121</v>
      </c>
      <c r="AL557" s="24" t="s">
        <v>90</v>
      </c>
      <c r="AM557" s="23">
        <v>42591</v>
      </c>
      <c r="AN557" s="28">
        <v>776250</v>
      </c>
      <c r="AO557" s="28"/>
      <c r="AP557" s="24"/>
      <c r="AQ557" s="24"/>
      <c r="AR557" s="24" t="s">
        <v>1579</v>
      </c>
      <c r="AS557" s="24"/>
      <c r="AT557" s="24" t="e">
        <v>#N/A</v>
      </c>
      <c r="AU557" s="24" t="e">
        <v>#N/A</v>
      </c>
      <c r="AV557" s="24" t="e">
        <v>#N/A</v>
      </c>
      <c r="AW557" s="24"/>
      <c r="AX557" s="24"/>
      <c r="AY557" s="24"/>
      <c r="AZ557" s="24"/>
      <c r="BA557" s="24"/>
      <c r="BB557" s="24"/>
      <c r="BC557" s="24"/>
      <c r="BD557" s="24">
        <v>0</v>
      </c>
      <c r="BE557" s="24">
        <v>0</v>
      </c>
      <c r="BF557" s="23"/>
      <c r="BG557" s="23"/>
      <c r="BH557" s="23">
        <v>43025</v>
      </c>
      <c r="BI557" s="26" t="s">
        <v>127</v>
      </c>
      <c r="BJ557" s="26" t="s">
        <v>178</v>
      </c>
      <c r="BK557" s="29">
        <v>282253</v>
      </c>
      <c r="BL557" s="24" t="s">
        <v>129</v>
      </c>
      <c r="BM557" s="22" t="str">
        <f ca="1">+IF(Tabla1[[#This Row],[FECHA INGRESO]]&gt;=44986,IF((TODAY()-Tabla1[[#This Row],[FECHA INGRESO]])&gt;=50,"ALERTA","TODAVÍA FALTA"),"N/A")</f>
        <v>N/A</v>
      </c>
      <c r="BN557" s="7">
        <f>IFERROR((_xlfn.DAYS(Tabla1[[#This Row],[FECHA INGRESO]],Tabla1[[#This Row],[FECHA RETIRO]]))/30,"")</f>
        <v>-14.466666666666667</v>
      </c>
    </row>
    <row r="558" spans="1:66" ht="15" customHeight="1" x14ac:dyDescent="0.35">
      <c r="A558" s="31">
        <v>1030593712</v>
      </c>
      <c r="B558" s="22" t="s">
        <v>3772</v>
      </c>
      <c r="C558" s="23">
        <v>42591</v>
      </c>
      <c r="D558" s="23" t="s">
        <v>188</v>
      </c>
      <c r="E558" s="23" t="s">
        <v>111</v>
      </c>
      <c r="F558" s="23" t="s">
        <v>70</v>
      </c>
      <c r="G558" s="24"/>
      <c r="H558" s="24">
        <v>24065380785</v>
      </c>
      <c r="I558" s="24" t="s">
        <v>95</v>
      </c>
      <c r="J558" s="24">
        <f>DATEDIF(Tabla1[[#This Row],[FECHA DE NACIMIENTO]],Tabla1[[#This Row],[FECHA ACTUAL]],"Y")</f>
        <v>32</v>
      </c>
      <c r="K558" s="24" t="s">
        <v>96</v>
      </c>
      <c r="L558" s="24" t="s">
        <v>112</v>
      </c>
      <c r="M558" s="24">
        <v>1</v>
      </c>
      <c r="N558" s="24">
        <v>1</v>
      </c>
      <c r="O558" s="24">
        <v>3</v>
      </c>
      <c r="P558" s="24" t="s">
        <v>101</v>
      </c>
      <c r="Q558" s="23">
        <v>33307</v>
      </c>
      <c r="R558" s="24" t="s">
        <v>76</v>
      </c>
      <c r="S558" s="25">
        <v>45119</v>
      </c>
      <c r="T558" s="24">
        <v>3197966344</v>
      </c>
      <c r="U558" s="24">
        <v>3115516537</v>
      </c>
      <c r="V558" s="24" t="s">
        <v>3773</v>
      </c>
      <c r="W558" s="24" t="s">
        <v>3774</v>
      </c>
      <c r="X558" s="24" t="s">
        <v>3775</v>
      </c>
      <c r="Y558" s="24" t="s">
        <v>3776</v>
      </c>
      <c r="Z558" s="24" t="s">
        <v>117</v>
      </c>
      <c r="AA558" s="24">
        <v>3115516537</v>
      </c>
      <c r="AB558" s="24" t="s">
        <v>77</v>
      </c>
      <c r="AC558" s="24" t="s">
        <v>77</v>
      </c>
      <c r="AD558" s="24" t="s">
        <v>77</v>
      </c>
      <c r="AE558" s="26" t="s">
        <v>151</v>
      </c>
      <c r="AF558" s="26"/>
      <c r="AG558" s="26"/>
      <c r="AH558" s="27" t="s">
        <v>184</v>
      </c>
      <c r="AI558" s="27" t="s">
        <v>185</v>
      </c>
      <c r="AJ558" s="27" t="s">
        <v>185</v>
      </c>
      <c r="AK558" s="24" t="s">
        <v>121</v>
      </c>
      <c r="AL558" s="24"/>
      <c r="AM558" s="23">
        <v>42591</v>
      </c>
      <c r="AN558" s="28">
        <v>724500</v>
      </c>
      <c r="AO558" s="28"/>
      <c r="AP558" s="24"/>
      <c r="AQ558" s="24"/>
      <c r="AR558" s="24"/>
      <c r="AS558" s="24"/>
      <c r="AT558" s="24" t="e">
        <v>#N/A</v>
      </c>
      <c r="AU558" s="24" t="e">
        <v>#N/A</v>
      </c>
      <c r="AV558" s="24" t="e">
        <v>#N/A</v>
      </c>
      <c r="AW558" s="24"/>
      <c r="AX558" s="24"/>
      <c r="AY558" s="24"/>
      <c r="AZ558" s="24"/>
      <c r="BA558" s="24"/>
      <c r="BB558" s="24"/>
      <c r="BC558" s="24"/>
      <c r="BD558" s="24">
        <v>0</v>
      </c>
      <c r="BE558" s="24">
        <v>0</v>
      </c>
      <c r="BF558" s="23"/>
      <c r="BG558" s="23"/>
      <c r="BH558" s="23">
        <v>42689</v>
      </c>
      <c r="BI558" s="26" t="s">
        <v>127</v>
      </c>
      <c r="BJ558" s="26" t="s">
        <v>1064</v>
      </c>
      <c r="BK558" s="29">
        <v>0</v>
      </c>
      <c r="BL558" s="24" t="s">
        <v>129</v>
      </c>
      <c r="BM558" s="22" t="str">
        <f ca="1">+IF(Tabla1[[#This Row],[FECHA INGRESO]]&gt;=44986,IF((TODAY()-Tabla1[[#This Row],[FECHA INGRESO]])&gt;=50,"ALERTA","TODAVÍA FALTA"),"N/A")</f>
        <v>N/A</v>
      </c>
      <c r="BN558" s="7">
        <f>IFERROR((_xlfn.DAYS(Tabla1[[#This Row],[FECHA INGRESO]],Tabla1[[#This Row],[FECHA RETIRO]]))/30,"")</f>
        <v>-3.2666666666666666</v>
      </c>
    </row>
    <row r="559" spans="1:66" ht="15" customHeight="1" x14ac:dyDescent="0.35">
      <c r="A559" s="31">
        <v>1022374807</v>
      </c>
      <c r="B559" s="22" t="s">
        <v>3777</v>
      </c>
      <c r="C559" s="23">
        <v>42591</v>
      </c>
      <c r="D559" s="23" t="s">
        <v>188</v>
      </c>
      <c r="E559" s="23" t="s">
        <v>111</v>
      </c>
      <c r="F559" s="23" t="s">
        <v>70</v>
      </c>
      <c r="G559" s="24"/>
      <c r="H559" s="24">
        <v>24065379792</v>
      </c>
      <c r="I559" s="24" t="s">
        <v>95</v>
      </c>
      <c r="J559" s="24">
        <f>DATEDIF(Tabla1[[#This Row],[FECHA DE NACIMIENTO]],Tabla1[[#This Row],[FECHA ACTUAL]],"Y")</f>
        <v>31</v>
      </c>
      <c r="K559" s="24" t="s">
        <v>73</v>
      </c>
      <c r="L559" s="24" t="s">
        <v>112</v>
      </c>
      <c r="M559" s="24" t="s">
        <v>77</v>
      </c>
      <c r="N559" s="24" t="s">
        <v>77</v>
      </c>
      <c r="O559" s="24">
        <v>3</v>
      </c>
      <c r="P559" s="24" t="s">
        <v>101</v>
      </c>
      <c r="Q559" s="23">
        <v>33681</v>
      </c>
      <c r="R559" s="24" t="s">
        <v>76</v>
      </c>
      <c r="S559" s="25">
        <v>45119</v>
      </c>
      <c r="T559" s="24">
        <v>7961798</v>
      </c>
      <c r="U559" s="24">
        <v>3197565506</v>
      </c>
      <c r="V559" s="24" t="s">
        <v>3778</v>
      </c>
      <c r="W559" s="24" t="s">
        <v>3779</v>
      </c>
      <c r="X559" s="24" t="s">
        <v>3775</v>
      </c>
      <c r="Y559" s="24" t="s">
        <v>3780</v>
      </c>
      <c r="Z559" s="24" t="s">
        <v>117</v>
      </c>
      <c r="AA559" s="24">
        <v>3202939033</v>
      </c>
      <c r="AB559" s="24" t="s">
        <v>77</v>
      </c>
      <c r="AC559" s="24" t="s">
        <v>77</v>
      </c>
      <c r="AD559" s="24" t="s">
        <v>77</v>
      </c>
      <c r="AE559" s="26" t="s">
        <v>151</v>
      </c>
      <c r="AF559" s="26"/>
      <c r="AG559" s="26"/>
      <c r="AH559" s="27" t="s">
        <v>184</v>
      </c>
      <c r="AI559" s="27" t="s">
        <v>185</v>
      </c>
      <c r="AJ559" s="27" t="s">
        <v>185</v>
      </c>
      <c r="AK559" s="24" t="s">
        <v>121</v>
      </c>
      <c r="AL559" s="24"/>
      <c r="AM559" s="23">
        <v>42591</v>
      </c>
      <c r="AN559" s="28">
        <v>724500</v>
      </c>
      <c r="AO559" s="28"/>
      <c r="AP559" s="24"/>
      <c r="AQ559" s="24"/>
      <c r="AR559" s="24"/>
      <c r="AS559" s="24"/>
      <c r="AT559" s="24" t="e">
        <v>#N/A</v>
      </c>
      <c r="AU559" s="24" t="e">
        <v>#N/A</v>
      </c>
      <c r="AV559" s="24" t="e">
        <v>#N/A</v>
      </c>
      <c r="AW559" s="24"/>
      <c r="AX559" s="24"/>
      <c r="AY559" s="24"/>
      <c r="AZ559" s="24"/>
      <c r="BA559" s="24"/>
      <c r="BB559" s="24"/>
      <c r="BC559" s="24"/>
      <c r="BD559" s="24">
        <v>0</v>
      </c>
      <c r="BE559" s="24">
        <v>0</v>
      </c>
      <c r="BF559" s="23"/>
      <c r="BG559" s="23"/>
      <c r="BH559" s="23">
        <v>42606</v>
      </c>
      <c r="BI559" s="26"/>
      <c r="BJ559" s="26"/>
      <c r="BK559" s="29">
        <v>0</v>
      </c>
      <c r="BL559" s="24" t="s">
        <v>129</v>
      </c>
      <c r="BM559" s="22" t="str">
        <f ca="1">+IF(Tabla1[[#This Row],[FECHA INGRESO]]&gt;=44986,IF((TODAY()-Tabla1[[#This Row],[FECHA INGRESO]])&gt;=50,"ALERTA","TODAVÍA FALTA"),"N/A")</f>
        <v>N/A</v>
      </c>
      <c r="BN559" s="7">
        <f>IFERROR((_xlfn.DAYS(Tabla1[[#This Row],[FECHA INGRESO]],Tabla1[[#This Row],[FECHA RETIRO]]))/30,"")</f>
        <v>-0.5</v>
      </c>
    </row>
    <row r="560" spans="1:66" ht="15" customHeight="1" x14ac:dyDescent="0.35">
      <c r="A560" s="31">
        <v>1023954755</v>
      </c>
      <c r="B560" s="22" t="s">
        <v>3781</v>
      </c>
      <c r="C560" s="23">
        <v>42591</v>
      </c>
      <c r="D560" s="23" t="s">
        <v>188</v>
      </c>
      <c r="E560" s="23" t="s">
        <v>111</v>
      </c>
      <c r="F560" s="23" t="s">
        <v>70</v>
      </c>
      <c r="G560" s="24"/>
      <c r="H560" s="24">
        <v>24065424762</v>
      </c>
      <c r="I560" s="24" t="s">
        <v>95</v>
      </c>
      <c r="J560" s="24">
        <f>DATEDIF(Tabla1[[#This Row],[FECHA DE NACIMIENTO]],Tabla1[[#This Row],[FECHA ACTUAL]],"Y")</f>
        <v>26</v>
      </c>
      <c r="K560" s="24" t="s">
        <v>320</v>
      </c>
      <c r="L560" s="24" t="s">
        <v>112</v>
      </c>
      <c r="M560" s="24" t="s">
        <v>77</v>
      </c>
      <c r="N560" s="24" t="s">
        <v>77</v>
      </c>
      <c r="O560" s="24">
        <v>2</v>
      </c>
      <c r="P560" s="24" t="s">
        <v>101</v>
      </c>
      <c r="Q560" s="23">
        <v>35345</v>
      </c>
      <c r="R560" s="24" t="s">
        <v>76</v>
      </c>
      <c r="S560" s="25">
        <v>45119</v>
      </c>
      <c r="T560" s="24">
        <v>2082725</v>
      </c>
      <c r="U560" s="24">
        <v>3135100224</v>
      </c>
      <c r="V560" s="24" t="s">
        <v>3782</v>
      </c>
      <c r="W560" s="24" t="s">
        <v>3783</v>
      </c>
      <c r="X560" s="24" t="s">
        <v>3784</v>
      </c>
      <c r="Y560" s="24" t="s">
        <v>3785</v>
      </c>
      <c r="Z560" s="24" t="s">
        <v>117</v>
      </c>
      <c r="AA560" s="24">
        <v>3175351996</v>
      </c>
      <c r="AB560" s="24" t="s">
        <v>77</v>
      </c>
      <c r="AC560" s="24" t="s">
        <v>77</v>
      </c>
      <c r="AD560" s="24" t="s">
        <v>77</v>
      </c>
      <c r="AE560" s="26" t="s">
        <v>183</v>
      </c>
      <c r="AF560" s="26" t="s">
        <v>568</v>
      </c>
      <c r="AG560" s="26"/>
      <c r="AH560" s="27" t="s">
        <v>184</v>
      </c>
      <c r="AI560" s="27" t="s">
        <v>164</v>
      </c>
      <c r="AJ560" s="27" t="s">
        <v>164</v>
      </c>
      <c r="AK560" s="24" t="s">
        <v>121</v>
      </c>
      <c r="AL560" s="24"/>
      <c r="AM560" s="23">
        <v>42591</v>
      </c>
      <c r="AN560" s="28">
        <v>724500</v>
      </c>
      <c r="AO560" s="28"/>
      <c r="AP560" s="24"/>
      <c r="AQ560" s="24"/>
      <c r="AR560" s="24"/>
      <c r="AS560" s="24"/>
      <c r="AT560" s="24" t="e">
        <v>#N/A</v>
      </c>
      <c r="AU560" s="24" t="e">
        <v>#N/A</v>
      </c>
      <c r="AV560" s="24" t="e">
        <v>#N/A</v>
      </c>
      <c r="AW560" s="24"/>
      <c r="AX560" s="24"/>
      <c r="AY560" s="24"/>
      <c r="AZ560" s="24"/>
      <c r="BA560" s="24"/>
      <c r="BB560" s="24"/>
      <c r="BC560" s="24"/>
      <c r="BD560" s="24">
        <v>0</v>
      </c>
      <c r="BE560" s="24">
        <v>0</v>
      </c>
      <c r="BF560" s="23"/>
      <c r="BG560" s="23"/>
      <c r="BH560" s="23">
        <v>42598</v>
      </c>
      <c r="BI560" s="26"/>
      <c r="BJ560" s="26"/>
      <c r="BK560" s="29">
        <v>0</v>
      </c>
      <c r="BL560" s="24" t="s">
        <v>129</v>
      </c>
      <c r="BM560" s="22" t="str">
        <f ca="1">+IF(Tabla1[[#This Row],[FECHA INGRESO]]&gt;=44986,IF((TODAY()-Tabla1[[#This Row],[FECHA INGRESO]])&gt;=50,"ALERTA","TODAVÍA FALTA"),"N/A")</f>
        <v>N/A</v>
      </c>
      <c r="BN560" s="7">
        <f>IFERROR((_xlfn.DAYS(Tabla1[[#This Row],[FECHA INGRESO]],Tabla1[[#This Row],[FECHA RETIRO]]))/30,"")</f>
        <v>-0.23333333333333334</v>
      </c>
    </row>
    <row r="561" spans="1:66" ht="15" customHeight="1" x14ac:dyDescent="0.35">
      <c r="A561" s="31">
        <v>1000793413</v>
      </c>
      <c r="B561" s="22" t="s">
        <v>3786</v>
      </c>
      <c r="C561" s="23">
        <v>42592</v>
      </c>
      <c r="D561" s="23" t="s">
        <v>188</v>
      </c>
      <c r="E561" s="23" t="s">
        <v>111</v>
      </c>
      <c r="F561" s="23" t="s">
        <v>70</v>
      </c>
      <c r="G561" s="24"/>
      <c r="H561" s="24">
        <v>24065436385</v>
      </c>
      <c r="I561" s="24" t="s">
        <v>95</v>
      </c>
      <c r="J561" s="24">
        <f>DATEDIF(Tabla1[[#This Row],[FECHA DE NACIMIENTO]],Tabla1[[#This Row],[FECHA ACTUAL]],"Y")</f>
        <v>26</v>
      </c>
      <c r="K561" s="24" t="s">
        <v>1020</v>
      </c>
      <c r="L561" s="24" t="s">
        <v>234</v>
      </c>
      <c r="M561" s="24" t="s">
        <v>77</v>
      </c>
      <c r="N561" s="24" t="s">
        <v>77</v>
      </c>
      <c r="O561" s="24">
        <v>2</v>
      </c>
      <c r="P561" s="24" t="s">
        <v>101</v>
      </c>
      <c r="Q561" s="23">
        <v>35479</v>
      </c>
      <c r="R561" s="24" t="s">
        <v>76</v>
      </c>
      <c r="S561" s="25">
        <v>45119</v>
      </c>
      <c r="T561" s="24" t="s">
        <v>77</v>
      </c>
      <c r="U561" s="24">
        <v>3014659371</v>
      </c>
      <c r="V561" s="24" t="s">
        <v>3787</v>
      </c>
      <c r="W561" s="24" t="s">
        <v>3788</v>
      </c>
      <c r="X561" s="24" t="s">
        <v>3789</v>
      </c>
      <c r="Y561" s="24" t="s">
        <v>3790</v>
      </c>
      <c r="Z561" s="24" t="s">
        <v>82</v>
      </c>
      <c r="AA561" s="24">
        <v>3223078543</v>
      </c>
      <c r="AB561" s="24" t="s">
        <v>77</v>
      </c>
      <c r="AC561" s="24" t="s">
        <v>77</v>
      </c>
      <c r="AD561" s="24" t="s">
        <v>77</v>
      </c>
      <c r="AE561" s="26" t="s">
        <v>183</v>
      </c>
      <c r="AF561" s="26" t="s">
        <v>3791</v>
      </c>
      <c r="AG561" s="26"/>
      <c r="AH561" s="27" t="s">
        <v>184</v>
      </c>
      <c r="AI561" s="27" t="s">
        <v>279</v>
      </c>
      <c r="AJ561" s="27" t="s">
        <v>279</v>
      </c>
      <c r="AK561" s="24" t="s">
        <v>121</v>
      </c>
      <c r="AL561" s="24"/>
      <c r="AM561" s="23">
        <v>42592</v>
      </c>
      <c r="AN561" s="28">
        <v>724500</v>
      </c>
      <c r="AO561" s="28"/>
      <c r="AP561" s="24"/>
      <c r="AQ561" s="24"/>
      <c r="AR561" s="24"/>
      <c r="AS561" s="24"/>
      <c r="AT561" s="24" t="e">
        <v>#N/A</v>
      </c>
      <c r="AU561" s="24" t="e">
        <v>#N/A</v>
      </c>
      <c r="AV561" s="24" t="e">
        <v>#N/A</v>
      </c>
      <c r="AW561" s="24"/>
      <c r="AX561" s="24"/>
      <c r="AY561" s="24"/>
      <c r="AZ561" s="24"/>
      <c r="BA561" s="24"/>
      <c r="BB561" s="24"/>
      <c r="BC561" s="24"/>
      <c r="BD561" s="24">
        <v>0</v>
      </c>
      <c r="BE561" s="24">
        <v>0</v>
      </c>
      <c r="BF561" s="23"/>
      <c r="BG561" s="23"/>
      <c r="BH561" s="23">
        <v>42592</v>
      </c>
      <c r="BI561" s="26"/>
      <c r="BJ561" s="26"/>
      <c r="BK561" s="29">
        <v>0</v>
      </c>
      <c r="BL561" s="24" t="s">
        <v>129</v>
      </c>
      <c r="BM561" s="22" t="str">
        <f ca="1">+IF(Tabla1[[#This Row],[FECHA INGRESO]]&gt;=44986,IF((TODAY()-Tabla1[[#This Row],[FECHA INGRESO]])&gt;=50,"ALERTA","TODAVÍA FALTA"),"N/A")</f>
        <v>N/A</v>
      </c>
      <c r="BN561" s="7">
        <f>IFERROR((_xlfn.DAYS(Tabla1[[#This Row],[FECHA INGRESO]],Tabla1[[#This Row],[FECHA RETIRO]]))/30,"")</f>
        <v>0</v>
      </c>
    </row>
    <row r="562" spans="1:66" ht="15" customHeight="1" x14ac:dyDescent="0.35">
      <c r="A562" s="31">
        <v>24398903</v>
      </c>
      <c r="B562" s="22" t="s">
        <v>3792</v>
      </c>
      <c r="C562" s="23">
        <v>42593</v>
      </c>
      <c r="D562" s="23" t="s">
        <v>784</v>
      </c>
      <c r="E562" s="23" t="s">
        <v>111</v>
      </c>
      <c r="F562" s="23" t="s">
        <v>70</v>
      </c>
      <c r="G562" s="24"/>
      <c r="H562" s="24">
        <v>24065498749</v>
      </c>
      <c r="I562" s="24" t="s">
        <v>95</v>
      </c>
      <c r="J562" s="24">
        <f>DATEDIF(Tabla1[[#This Row],[FECHA DE NACIMIENTO]],Tabla1[[#This Row],[FECHA ACTUAL]],"Y")</f>
        <v>38</v>
      </c>
      <c r="K562" s="24" t="s">
        <v>73</v>
      </c>
      <c r="L562" s="24" t="s">
        <v>74</v>
      </c>
      <c r="M562" s="24" t="s">
        <v>77</v>
      </c>
      <c r="N562" s="24" t="s">
        <v>77</v>
      </c>
      <c r="O562" s="24">
        <v>3</v>
      </c>
      <c r="P562" s="24" t="s">
        <v>101</v>
      </c>
      <c r="Q562" s="23">
        <v>31044</v>
      </c>
      <c r="R562" s="24" t="s">
        <v>3793</v>
      </c>
      <c r="S562" s="25">
        <v>45119</v>
      </c>
      <c r="T562" s="24" t="s">
        <v>77</v>
      </c>
      <c r="U562" s="24">
        <v>3147644470</v>
      </c>
      <c r="V562" s="24" t="s">
        <v>3794</v>
      </c>
      <c r="W562" s="24" t="s">
        <v>3795</v>
      </c>
      <c r="X562" s="24" t="s">
        <v>3796</v>
      </c>
      <c r="Y562" s="24" t="s">
        <v>3797</v>
      </c>
      <c r="Z562" s="24" t="s">
        <v>82</v>
      </c>
      <c r="AA562" s="24">
        <v>3136530644</v>
      </c>
      <c r="AB562" s="24" t="s">
        <v>77</v>
      </c>
      <c r="AC562" s="24" t="s">
        <v>77</v>
      </c>
      <c r="AD562" s="24" t="s">
        <v>77</v>
      </c>
      <c r="AE562" s="26" t="s">
        <v>151</v>
      </c>
      <c r="AF562" s="26"/>
      <c r="AG562" s="26"/>
      <c r="AH562" s="27" t="s">
        <v>184</v>
      </c>
      <c r="AI562" s="27" t="s">
        <v>3678</v>
      </c>
      <c r="AJ562" s="27" t="s">
        <v>3678</v>
      </c>
      <c r="AK562" s="24" t="s">
        <v>121</v>
      </c>
      <c r="AL562" s="24" t="s">
        <v>90</v>
      </c>
      <c r="AM562" s="23">
        <v>42593</v>
      </c>
      <c r="AN562" s="28">
        <v>776250</v>
      </c>
      <c r="AO562" s="28"/>
      <c r="AP562" s="24"/>
      <c r="AQ562" s="24"/>
      <c r="AR562" s="24" t="s">
        <v>139</v>
      </c>
      <c r="AS562" s="24"/>
      <c r="AT562" s="24" t="e">
        <v>#N/A</v>
      </c>
      <c r="AU562" s="24" t="e">
        <v>#N/A</v>
      </c>
      <c r="AV562" s="24" t="e">
        <v>#N/A</v>
      </c>
      <c r="AW562" s="24"/>
      <c r="AX562" s="24"/>
      <c r="AY562" s="24"/>
      <c r="AZ562" s="24"/>
      <c r="BA562" s="24"/>
      <c r="BB562" s="24"/>
      <c r="BC562" s="24"/>
      <c r="BD562" s="24">
        <v>0</v>
      </c>
      <c r="BE562" s="24">
        <v>0</v>
      </c>
      <c r="BF562" s="23"/>
      <c r="BG562" s="23"/>
      <c r="BH562" s="23">
        <v>42892</v>
      </c>
      <c r="BI562" s="26" t="s">
        <v>143</v>
      </c>
      <c r="BJ562" s="26" t="s">
        <v>199</v>
      </c>
      <c r="BK562" s="29">
        <v>0</v>
      </c>
      <c r="BL562" s="24" t="s">
        <v>129</v>
      </c>
      <c r="BM562" s="22" t="str">
        <f ca="1">+IF(Tabla1[[#This Row],[FECHA INGRESO]]&gt;=44986,IF((TODAY()-Tabla1[[#This Row],[FECHA INGRESO]])&gt;=50,"ALERTA","TODAVÍA FALTA"),"N/A")</f>
        <v>N/A</v>
      </c>
      <c r="BN562" s="7">
        <f>IFERROR((_xlfn.DAYS(Tabla1[[#This Row],[FECHA INGRESO]],Tabla1[[#This Row],[FECHA RETIRO]]))/30,"")</f>
        <v>-9.9666666666666668</v>
      </c>
    </row>
    <row r="563" spans="1:66" ht="15" customHeight="1" x14ac:dyDescent="0.35">
      <c r="A563" s="31">
        <v>1088020025</v>
      </c>
      <c r="B563" s="22" t="s">
        <v>3798</v>
      </c>
      <c r="C563" s="23">
        <v>42593</v>
      </c>
      <c r="D563" s="23" t="s">
        <v>168</v>
      </c>
      <c r="E563" s="24" t="s">
        <v>94</v>
      </c>
      <c r="F563" s="23" t="s">
        <v>70</v>
      </c>
      <c r="G563" s="24"/>
      <c r="H563" s="24">
        <v>24065498927</v>
      </c>
      <c r="I563" s="24" t="s">
        <v>95</v>
      </c>
      <c r="J563" s="24">
        <f>DATEDIF(Tabla1[[#This Row],[FECHA DE NACIMIENTO]],Tabla1[[#This Row],[FECHA ACTUAL]],"Y")</f>
        <v>28</v>
      </c>
      <c r="K563" s="24" t="s">
        <v>73</v>
      </c>
      <c r="L563" s="24" t="s">
        <v>112</v>
      </c>
      <c r="M563" s="24" t="s">
        <v>77</v>
      </c>
      <c r="N563" s="24">
        <v>1</v>
      </c>
      <c r="O563" s="24">
        <v>3</v>
      </c>
      <c r="P563" s="24" t="s">
        <v>101</v>
      </c>
      <c r="Q563" s="23">
        <v>34619</v>
      </c>
      <c r="R563" s="24" t="s">
        <v>2488</v>
      </c>
      <c r="S563" s="25">
        <v>45119</v>
      </c>
      <c r="T563" s="24">
        <v>3105483865</v>
      </c>
      <c r="U563" s="24">
        <v>3164458121</v>
      </c>
      <c r="V563" s="24" t="s">
        <v>3799</v>
      </c>
      <c r="W563" s="24" t="s">
        <v>3800</v>
      </c>
      <c r="X563" s="24" t="s">
        <v>3801</v>
      </c>
      <c r="Y563" s="24" t="s">
        <v>3802</v>
      </c>
      <c r="Z563" s="24" t="s">
        <v>117</v>
      </c>
      <c r="AA563" s="24">
        <v>3105483865</v>
      </c>
      <c r="AB563" s="24" t="s">
        <v>77</v>
      </c>
      <c r="AC563" s="24" t="s">
        <v>77</v>
      </c>
      <c r="AD563" s="24" t="s">
        <v>77</v>
      </c>
      <c r="AE563" s="26" t="s">
        <v>102</v>
      </c>
      <c r="AF563" s="26"/>
      <c r="AG563" s="26" t="s">
        <v>3803</v>
      </c>
      <c r="AH563" s="27" t="s">
        <v>184</v>
      </c>
      <c r="AI563" s="27" t="s">
        <v>3678</v>
      </c>
      <c r="AJ563" s="27" t="s">
        <v>3678</v>
      </c>
      <c r="AK563" s="24" t="s">
        <v>121</v>
      </c>
      <c r="AL563" s="24" t="s">
        <v>90</v>
      </c>
      <c r="AM563" s="23">
        <v>42593</v>
      </c>
      <c r="AN563" s="28">
        <v>724500</v>
      </c>
      <c r="AO563" s="28"/>
      <c r="AP563" s="24"/>
      <c r="AQ563" s="24"/>
      <c r="AR563" s="24" t="s">
        <v>139</v>
      </c>
      <c r="AS563" s="24"/>
      <c r="AT563" s="24" t="e">
        <v>#N/A</v>
      </c>
      <c r="AU563" s="24" t="e">
        <v>#N/A</v>
      </c>
      <c r="AV563" s="24" t="e">
        <v>#N/A</v>
      </c>
      <c r="AW563" s="24"/>
      <c r="AX563" s="24"/>
      <c r="AY563" s="24"/>
      <c r="AZ563" s="24"/>
      <c r="BA563" s="24"/>
      <c r="BB563" s="24"/>
      <c r="BC563" s="24"/>
      <c r="BD563" s="24">
        <v>0</v>
      </c>
      <c r="BE563" s="24">
        <v>0</v>
      </c>
      <c r="BF563" s="23"/>
      <c r="BG563" s="23"/>
      <c r="BH563" s="23">
        <v>42766</v>
      </c>
      <c r="BI563" s="26" t="s">
        <v>143</v>
      </c>
      <c r="BJ563" s="26" t="s">
        <v>199</v>
      </c>
      <c r="BK563" s="29">
        <v>0</v>
      </c>
      <c r="BL563" s="24" t="s">
        <v>129</v>
      </c>
      <c r="BM563" s="22" t="str">
        <f ca="1">+IF(Tabla1[[#This Row],[FECHA INGRESO]]&gt;=44986,IF((TODAY()-Tabla1[[#This Row],[FECHA INGRESO]])&gt;=50,"ALERTA","TODAVÍA FALTA"),"N/A")</f>
        <v>N/A</v>
      </c>
      <c r="BN563" s="7">
        <f>IFERROR((_xlfn.DAYS(Tabla1[[#This Row],[FECHA INGRESO]],Tabla1[[#This Row],[FECHA RETIRO]]))/30,"")</f>
        <v>-5.7666666666666666</v>
      </c>
    </row>
    <row r="564" spans="1:66" ht="15" customHeight="1" x14ac:dyDescent="0.35">
      <c r="A564" s="31">
        <v>1087554223</v>
      </c>
      <c r="B564" s="22" t="s">
        <v>3804</v>
      </c>
      <c r="C564" s="23">
        <v>42593</v>
      </c>
      <c r="D564" s="23" t="s">
        <v>784</v>
      </c>
      <c r="E564" s="24" t="s">
        <v>94</v>
      </c>
      <c r="F564" s="23" t="s">
        <v>70</v>
      </c>
      <c r="G564" s="24"/>
      <c r="H564" s="24">
        <v>24065499146</v>
      </c>
      <c r="I564" s="24" t="s">
        <v>95</v>
      </c>
      <c r="J564" s="24">
        <f>DATEDIF(Tabla1[[#This Row],[FECHA DE NACIMIENTO]],Tabla1[[#This Row],[FECHA ACTUAL]],"Y")</f>
        <v>31</v>
      </c>
      <c r="K564" s="24" t="s">
        <v>73</v>
      </c>
      <c r="L564" s="24" t="s">
        <v>112</v>
      </c>
      <c r="M564" s="24" t="s">
        <v>77</v>
      </c>
      <c r="N564" s="24" t="s">
        <v>77</v>
      </c>
      <c r="O564" s="24">
        <v>2</v>
      </c>
      <c r="P564" s="24" t="s">
        <v>101</v>
      </c>
      <c r="Q564" s="23">
        <v>33563</v>
      </c>
      <c r="R564" s="24" t="s">
        <v>3805</v>
      </c>
      <c r="S564" s="25">
        <v>45119</v>
      </c>
      <c r="T564" s="24" t="s">
        <v>77</v>
      </c>
      <c r="U564" s="24">
        <v>3165664848</v>
      </c>
      <c r="V564" s="24" t="s">
        <v>3806</v>
      </c>
      <c r="W564" s="24" t="s">
        <v>3807</v>
      </c>
      <c r="X564" s="24" t="s">
        <v>3808</v>
      </c>
      <c r="Y564" s="24" t="s">
        <v>3809</v>
      </c>
      <c r="Z564" s="24" t="s">
        <v>117</v>
      </c>
      <c r="AA564" s="24">
        <v>3142784008</v>
      </c>
      <c r="AB564" s="24" t="s">
        <v>77</v>
      </c>
      <c r="AC564" s="24" t="s">
        <v>77</v>
      </c>
      <c r="AD564" s="24" t="s">
        <v>77</v>
      </c>
      <c r="AE564" s="26" t="s">
        <v>183</v>
      </c>
      <c r="AF564" s="26"/>
      <c r="AG564" s="26"/>
      <c r="AH564" s="27" t="s">
        <v>184</v>
      </c>
      <c r="AI564" s="27" t="s">
        <v>3678</v>
      </c>
      <c r="AJ564" s="27" t="s">
        <v>3678</v>
      </c>
      <c r="AK564" s="24" t="s">
        <v>121</v>
      </c>
      <c r="AL564" s="24" t="s">
        <v>90</v>
      </c>
      <c r="AM564" s="23">
        <v>42593</v>
      </c>
      <c r="AN564" s="28">
        <v>724500</v>
      </c>
      <c r="AO564" s="28"/>
      <c r="AP564" s="24"/>
      <c r="AQ564" s="24"/>
      <c r="AR564" s="24" t="s">
        <v>139</v>
      </c>
      <c r="AS564" s="24"/>
      <c r="AT564" s="24" t="e">
        <v>#N/A</v>
      </c>
      <c r="AU564" s="24" t="e">
        <v>#N/A</v>
      </c>
      <c r="AV564" s="24" t="e">
        <v>#N/A</v>
      </c>
      <c r="AW564" s="24"/>
      <c r="AX564" s="24"/>
      <c r="AY564" s="24"/>
      <c r="AZ564" s="24"/>
      <c r="BA564" s="24"/>
      <c r="BB564" s="24"/>
      <c r="BC564" s="24"/>
      <c r="BD564" s="24">
        <v>0</v>
      </c>
      <c r="BE564" s="24">
        <v>0</v>
      </c>
      <c r="BF564" s="23"/>
      <c r="BG564" s="23"/>
      <c r="BH564" s="23">
        <v>42766</v>
      </c>
      <c r="BI564" s="26" t="s">
        <v>143</v>
      </c>
      <c r="BJ564" s="26" t="s">
        <v>199</v>
      </c>
      <c r="BK564" s="29">
        <v>0</v>
      </c>
      <c r="BL564" s="24" t="s">
        <v>129</v>
      </c>
      <c r="BM564" s="22" t="str">
        <f ca="1">+IF(Tabla1[[#This Row],[FECHA INGRESO]]&gt;=44986,IF((TODAY()-Tabla1[[#This Row],[FECHA INGRESO]])&gt;=50,"ALERTA","TODAVÍA FALTA"),"N/A")</f>
        <v>N/A</v>
      </c>
      <c r="BN564" s="7">
        <f>IFERROR((_xlfn.DAYS(Tabla1[[#This Row],[FECHA INGRESO]],Tabla1[[#This Row],[FECHA RETIRO]]))/30,"")</f>
        <v>-5.7666666666666666</v>
      </c>
    </row>
    <row r="565" spans="1:66" ht="15" customHeight="1" x14ac:dyDescent="0.35">
      <c r="A565" s="31">
        <v>1013581158</v>
      </c>
      <c r="B565" s="22" t="s">
        <v>3810</v>
      </c>
      <c r="C565" s="23">
        <v>42593</v>
      </c>
      <c r="D565" s="23" t="s">
        <v>188</v>
      </c>
      <c r="E565" s="23" t="s">
        <v>111</v>
      </c>
      <c r="F565" s="23" t="s">
        <v>70</v>
      </c>
      <c r="G565" s="24"/>
      <c r="H565" s="24">
        <v>24065506361</v>
      </c>
      <c r="I565" s="24" t="s">
        <v>95</v>
      </c>
      <c r="J565" s="24">
        <f>DATEDIF(Tabla1[[#This Row],[FECHA DE NACIMIENTO]],Tabla1[[#This Row],[FECHA ACTUAL]],"Y")</f>
        <v>36</v>
      </c>
      <c r="K565" s="24" t="s">
        <v>73</v>
      </c>
      <c r="L565" s="24" t="s">
        <v>234</v>
      </c>
      <c r="M565" s="24">
        <v>2</v>
      </c>
      <c r="N565" s="24">
        <v>2</v>
      </c>
      <c r="O565" s="24">
        <v>2</v>
      </c>
      <c r="P565" s="24" t="s">
        <v>101</v>
      </c>
      <c r="Q565" s="23">
        <v>31633</v>
      </c>
      <c r="R565" s="24" t="s">
        <v>76</v>
      </c>
      <c r="S565" s="25">
        <v>45119</v>
      </c>
      <c r="T565" s="24">
        <v>3126438696</v>
      </c>
      <c r="U565" s="24">
        <v>3125116989</v>
      </c>
      <c r="V565" s="24" t="s">
        <v>3811</v>
      </c>
      <c r="W565" s="24" t="s">
        <v>3812</v>
      </c>
      <c r="X565" s="24" t="s">
        <v>3813</v>
      </c>
      <c r="Y565" s="24" t="s">
        <v>3814</v>
      </c>
      <c r="Z565" s="24" t="s">
        <v>117</v>
      </c>
      <c r="AA565" s="24">
        <v>3202165254</v>
      </c>
      <c r="AB565" s="24" t="s">
        <v>77</v>
      </c>
      <c r="AC565" s="24" t="s">
        <v>77</v>
      </c>
      <c r="AD565" s="24" t="s">
        <v>77</v>
      </c>
      <c r="AE565" s="26" t="s">
        <v>183</v>
      </c>
      <c r="AF565" s="26" t="s">
        <v>103</v>
      </c>
      <c r="AG565" s="26"/>
      <c r="AH565" s="27" t="s">
        <v>184</v>
      </c>
      <c r="AI565" s="27" t="s">
        <v>185</v>
      </c>
      <c r="AJ565" s="27" t="s">
        <v>185</v>
      </c>
      <c r="AK565" s="24" t="s">
        <v>121</v>
      </c>
      <c r="AL565" s="24" t="s">
        <v>90</v>
      </c>
      <c r="AM565" s="23">
        <v>42593</v>
      </c>
      <c r="AN565" s="28">
        <v>724500</v>
      </c>
      <c r="AO565" s="28"/>
      <c r="AP565" s="24"/>
      <c r="AQ565" s="24"/>
      <c r="AR565" s="24" t="s">
        <v>902</v>
      </c>
      <c r="AS565" s="24"/>
      <c r="AT565" s="24" t="e">
        <v>#N/A</v>
      </c>
      <c r="AU565" s="24" t="e">
        <v>#N/A</v>
      </c>
      <c r="AV565" s="24" t="e">
        <v>#N/A</v>
      </c>
      <c r="AW565" s="24"/>
      <c r="AX565" s="24"/>
      <c r="AY565" s="24"/>
      <c r="AZ565" s="24"/>
      <c r="BA565" s="24"/>
      <c r="BB565" s="24"/>
      <c r="BC565" s="24"/>
      <c r="BD565" s="24">
        <v>0</v>
      </c>
      <c r="BE565" s="24">
        <v>0</v>
      </c>
      <c r="BF565" s="23"/>
      <c r="BG565" s="23"/>
      <c r="BH565" s="23">
        <v>42749</v>
      </c>
      <c r="BI565" s="26" t="s">
        <v>127</v>
      </c>
      <c r="BJ565" s="26" t="s">
        <v>273</v>
      </c>
      <c r="BK565" s="29">
        <v>0</v>
      </c>
      <c r="BL565" s="24" t="s">
        <v>129</v>
      </c>
      <c r="BM565" s="22" t="str">
        <f ca="1">+IF(Tabla1[[#This Row],[FECHA INGRESO]]&gt;=44986,IF((TODAY()-Tabla1[[#This Row],[FECHA INGRESO]])&gt;=50,"ALERTA","TODAVÍA FALTA"),"N/A")</f>
        <v>N/A</v>
      </c>
      <c r="BN565" s="7">
        <f>IFERROR((_xlfn.DAYS(Tabla1[[#This Row],[FECHA INGRESO]],Tabla1[[#This Row],[FECHA RETIRO]]))/30,"")</f>
        <v>-5.2</v>
      </c>
    </row>
    <row r="566" spans="1:66" ht="15" customHeight="1" x14ac:dyDescent="0.35">
      <c r="A566" s="31">
        <v>1033693576</v>
      </c>
      <c r="B566" s="22" t="s">
        <v>3815</v>
      </c>
      <c r="C566" s="23">
        <v>42593</v>
      </c>
      <c r="D566" s="23" t="s">
        <v>131</v>
      </c>
      <c r="E566" s="23" t="s">
        <v>111</v>
      </c>
      <c r="F566" s="23" t="s">
        <v>70</v>
      </c>
      <c r="G566" s="24"/>
      <c r="H566" s="24">
        <v>24065466526</v>
      </c>
      <c r="I566" s="24" t="s">
        <v>95</v>
      </c>
      <c r="J566" s="24">
        <f>DATEDIF(Tabla1[[#This Row],[FECHA DE NACIMIENTO]],Tabla1[[#This Row],[FECHA ACTUAL]],"Y")</f>
        <v>36</v>
      </c>
      <c r="K566" s="24" t="s">
        <v>73</v>
      </c>
      <c r="L566" s="24" t="s">
        <v>234</v>
      </c>
      <c r="M566" s="24">
        <v>1</v>
      </c>
      <c r="N566" s="24">
        <v>2</v>
      </c>
      <c r="O566" s="24">
        <v>3</v>
      </c>
      <c r="P566" s="24" t="s">
        <v>101</v>
      </c>
      <c r="Q566" s="23">
        <v>31917</v>
      </c>
      <c r="R566" s="24" t="s">
        <v>76</v>
      </c>
      <c r="S566" s="25">
        <v>45119</v>
      </c>
      <c r="T566" s="24">
        <v>4453854</v>
      </c>
      <c r="U566" s="24">
        <v>4453854</v>
      </c>
      <c r="V566" s="24" t="s">
        <v>3816</v>
      </c>
      <c r="W566" s="24" t="s">
        <v>3817</v>
      </c>
      <c r="X566" s="24" t="s">
        <v>3818</v>
      </c>
      <c r="Y566" s="24" t="s">
        <v>3819</v>
      </c>
      <c r="Z566" s="24" t="s">
        <v>82</v>
      </c>
      <c r="AA566" s="24">
        <v>3134712068</v>
      </c>
      <c r="AB566" s="24" t="s">
        <v>77</v>
      </c>
      <c r="AC566" s="24" t="s">
        <v>77</v>
      </c>
      <c r="AD566" s="24" t="s">
        <v>77</v>
      </c>
      <c r="AE566" s="26" t="s">
        <v>151</v>
      </c>
      <c r="AF566" s="26"/>
      <c r="AG566" s="26"/>
      <c r="AH566" s="27" t="s">
        <v>184</v>
      </c>
      <c r="AI566" s="27" t="s">
        <v>185</v>
      </c>
      <c r="AJ566" s="27" t="s">
        <v>185</v>
      </c>
      <c r="AK566" s="24" t="s">
        <v>121</v>
      </c>
      <c r="AL566" s="24"/>
      <c r="AM566" s="23">
        <v>42593</v>
      </c>
      <c r="AN566" s="28">
        <v>724500</v>
      </c>
      <c r="AO566" s="28"/>
      <c r="AP566" s="24"/>
      <c r="AQ566" s="24"/>
      <c r="AR566" s="24"/>
      <c r="AS566" s="24"/>
      <c r="AT566" s="24" t="e">
        <v>#N/A</v>
      </c>
      <c r="AU566" s="24" t="e">
        <v>#N/A</v>
      </c>
      <c r="AV566" s="24" t="e">
        <v>#N/A</v>
      </c>
      <c r="AW566" s="24"/>
      <c r="AX566" s="24"/>
      <c r="AY566" s="24"/>
      <c r="AZ566" s="24"/>
      <c r="BA566" s="24"/>
      <c r="BB566" s="24"/>
      <c r="BC566" s="24"/>
      <c r="BD566" s="24">
        <v>0</v>
      </c>
      <c r="BE566" s="24">
        <v>0</v>
      </c>
      <c r="BF566" s="23"/>
      <c r="BG566" s="23"/>
      <c r="BH566" s="23">
        <v>42667</v>
      </c>
      <c r="BI566" s="26" t="s">
        <v>127</v>
      </c>
      <c r="BJ566" s="26" t="s">
        <v>3477</v>
      </c>
      <c r="BK566" s="29">
        <v>0</v>
      </c>
      <c r="BL566" s="24" t="s">
        <v>129</v>
      </c>
      <c r="BM566" s="22" t="str">
        <f ca="1">+IF(Tabla1[[#This Row],[FECHA INGRESO]]&gt;=44986,IF((TODAY()-Tabla1[[#This Row],[FECHA INGRESO]])&gt;=50,"ALERTA","TODAVÍA FALTA"),"N/A")</f>
        <v>N/A</v>
      </c>
      <c r="BN566" s="7">
        <f>IFERROR((_xlfn.DAYS(Tabla1[[#This Row],[FECHA INGRESO]],Tabla1[[#This Row],[FECHA RETIRO]]))/30,"")</f>
        <v>-2.4666666666666668</v>
      </c>
    </row>
    <row r="567" spans="1:66" ht="15" customHeight="1" x14ac:dyDescent="0.35">
      <c r="A567" s="31">
        <v>1075221881</v>
      </c>
      <c r="B567" s="22" t="s">
        <v>3820</v>
      </c>
      <c r="C567" s="23">
        <v>42593</v>
      </c>
      <c r="D567" s="23" t="s">
        <v>93</v>
      </c>
      <c r="E567" s="23" t="s">
        <v>111</v>
      </c>
      <c r="F567" s="23" t="s">
        <v>70</v>
      </c>
      <c r="G567" s="24"/>
      <c r="H567" s="24">
        <v>24065502446</v>
      </c>
      <c r="I567" s="24" t="s">
        <v>95</v>
      </c>
      <c r="J567" s="24">
        <f>DATEDIF(Tabla1[[#This Row],[FECHA DE NACIMIENTO]],Tabla1[[#This Row],[FECHA ACTUAL]],"Y")</f>
        <v>36</v>
      </c>
      <c r="K567" s="24" t="s">
        <v>96</v>
      </c>
      <c r="L567" s="24" t="s">
        <v>74</v>
      </c>
      <c r="M567" s="24">
        <v>2</v>
      </c>
      <c r="N567" s="24">
        <v>2</v>
      </c>
      <c r="O567" s="24">
        <v>2</v>
      </c>
      <c r="P567" s="24" t="s">
        <v>101</v>
      </c>
      <c r="Q567" s="23">
        <v>31916</v>
      </c>
      <c r="R567" s="24" t="s">
        <v>3821</v>
      </c>
      <c r="S567" s="25">
        <v>45119</v>
      </c>
      <c r="T567" s="24">
        <v>3195636342</v>
      </c>
      <c r="U567" s="24">
        <v>3195624041</v>
      </c>
      <c r="V567" s="24" t="s">
        <v>3822</v>
      </c>
      <c r="W567" s="24" t="s">
        <v>3823</v>
      </c>
      <c r="X567" s="24" t="s">
        <v>181</v>
      </c>
      <c r="Y567" s="24" t="s">
        <v>3824</v>
      </c>
      <c r="Z567" s="24" t="s">
        <v>82</v>
      </c>
      <c r="AA567" s="24">
        <v>3195636342</v>
      </c>
      <c r="AB567" s="24" t="s">
        <v>77</v>
      </c>
      <c r="AC567" s="24" t="s">
        <v>77</v>
      </c>
      <c r="AD567" s="24" t="s">
        <v>77</v>
      </c>
      <c r="AE567" s="26" t="s">
        <v>151</v>
      </c>
      <c r="AF567" s="26"/>
      <c r="AG567" s="26"/>
      <c r="AH567" s="27" t="s">
        <v>184</v>
      </c>
      <c r="AI567" s="27" t="s">
        <v>279</v>
      </c>
      <c r="AJ567" s="27" t="s">
        <v>279</v>
      </c>
      <c r="AK567" s="24" t="s">
        <v>121</v>
      </c>
      <c r="AL567" s="24"/>
      <c r="AM567" s="23">
        <v>42593</v>
      </c>
      <c r="AN567" s="28">
        <v>724500</v>
      </c>
      <c r="AO567" s="28"/>
      <c r="AP567" s="24"/>
      <c r="AQ567" s="24"/>
      <c r="AR567" s="24"/>
      <c r="AS567" s="24"/>
      <c r="AT567" s="24" t="e">
        <v>#N/A</v>
      </c>
      <c r="AU567" s="24" t="e">
        <v>#N/A</v>
      </c>
      <c r="AV567" s="24" t="e">
        <v>#N/A</v>
      </c>
      <c r="AW567" s="24"/>
      <c r="AX567" s="24"/>
      <c r="AY567" s="24"/>
      <c r="AZ567" s="24"/>
      <c r="BA567" s="24"/>
      <c r="BB567" s="24"/>
      <c r="BC567" s="24"/>
      <c r="BD567" s="24">
        <v>0</v>
      </c>
      <c r="BE567" s="24">
        <v>0</v>
      </c>
      <c r="BF567" s="23"/>
      <c r="BG567" s="23"/>
      <c r="BH567" s="23">
        <v>42629</v>
      </c>
      <c r="BI567" s="26" t="s">
        <v>127</v>
      </c>
      <c r="BJ567" s="26" t="s">
        <v>1550</v>
      </c>
      <c r="BK567" s="29">
        <v>0</v>
      </c>
      <c r="BL567" s="24" t="s">
        <v>129</v>
      </c>
      <c r="BM567" s="22" t="str">
        <f ca="1">+IF(Tabla1[[#This Row],[FECHA INGRESO]]&gt;=44986,IF((TODAY()-Tabla1[[#This Row],[FECHA INGRESO]])&gt;=50,"ALERTA","TODAVÍA FALTA"),"N/A")</f>
        <v>N/A</v>
      </c>
      <c r="BN567" s="7">
        <f>IFERROR((_xlfn.DAYS(Tabla1[[#This Row],[FECHA INGRESO]],Tabla1[[#This Row],[FECHA RETIRO]]))/30,"")</f>
        <v>-1.2</v>
      </c>
    </row>
    <row r="568" spans="1:66" ht="15" customHeight="1" x14ac:dyDescent="0.35">
      <c r="A568" s="31">
        <v>52424102</v>
      </c>
      <c r="B568" s="22" t="s">
        <v>3825</v>
      </c>
      <c r="C568" s="23">
        <v>42593</v>
      </c>
      <c r="D568" s="23" t="s">
        <v>266</v>
      </c>
      <c r="E568" s="24" t="s">
        <v>69</v>
      </c>
      <c r="F568" s="23" t="s">
        <v>70</v>
      </c>
      <c r="G568" s="24"/>
      <c r="H568" s="24">
        <v>24065464544</v>
      </c>
      <c r="I568" s="24" t="s">
        <v>95</v>
      </c>
      <c r="J568" s="24">
        <f>DATEDIF(Tabla1[[#This Row],[FECHA DE NACIMIENTO]],Tabla1[[#This Row],[FECHA ACTUAL]],"Y")</f>
        <v>45</v>
      </c>
      <c r="K568" s="24" t="s">
        <v>500</v>
      </c>
      <c r="L568" s="24" t="s">
        <v>112</v>
      </c>
      <c r="M568" s="24">
        <v>3</v>
      </c>
      <c r="N568" s="24">
        <v>1</v>
      </c>
      <c r="O568" s="24">
        <v>3</v>
      </c>
      <c r="P568" s="24" t="s">
        <v>101</v>
      </c>
      <c r="Q568" s="23">
        <v>28374</v>
      </c>
      <c r="R568" s="24" t="s">
        <v>76</v>
      </c>
      <c r="S568" s="25">
        <v>45119</v>
      </c>
      <c r="T568" s="24" t="s">
        <v>77</v>
      </c>
      <c r="U568" s="24">
        <v>3165598707</v>
      </c>
      <c r="V568" s="24" t="s">
        <v>3826</v>
      </c>
      <c r="W568" s="24" t="s">
        <v>3827</v>
      </c>
      <c r="X568" s="24" t="s">
        <v>3828</v>
      </c>
      <c r="Y568" s="24" t="s">
        <v>3829</v>
      </c>
      <c r="Z568" s="24" t="s">
        <v>162</v>
      </c>
      <c r="AA568" s="24" t="s">
        <v>3830</v>
      </c>
      <c r="AB568" s="24" t="s">
        <v>77</v>
      </c>
      <c r="AC568" s="24" t="s">
        <v>77</v>
      </c>
      <c r="AD568" s="24" t="s">
        <v>77</v>
      </c>
      <c r="AE568" s="26" t="s">
        <v>151</v>
      </c>
      <c r="AF568" s="26"/>
      <c r="AG568" s="26"/>
      <c r="AH568" s="27" t="s">
        <v>184</v>
      </c>
      <c r="AI568" s="27" t="s">
        <v>185</v>
      </c>
      <c r="AJ568" s="27" t="s">
        <v>185</v>
      </c>
      <c r="AK568" s="24" t="s">
        <v>121</v>
      </c>
      <c r="AL568" s="24"/>
      <c r="AM568" s="23">
        <v>42593</v>
      </c>
      <c r="AN568" s="28">
        <v>724500</v>
      </c>
      <c r="AO568" s="28"/>
      <c r="AP568" s="24"/>
      <c r="AQ568" s="24"/>
      <c r="AR568" s="24"/>
      <c r="AS568" s="24"/>
      <c r="AT568" s="24" t="e">
        <v>#N/A</v>
      </c>
      <c r="AU568" s="24" t="e">
        <v>#N/A</v>
      </c>
      <c r="AV568" s="24" t="e">
        <v>#N/A</v>
      </c>
      <c r="AW568" s="24"/>
      <c r="AX568" s="24"/>
      <c r="AY568" s="24"/>
      <c r="AZ568" s="24"/>
      <c r="BA568" s="24"/>
      <c r="BB568" s="24"/>
      <c r="BC568" s="24"/>
      <c r="BD568" s="24">
        <v>0</v>
      </c>
      <c r="BE568" s="24">
        <v>0</v>
      </c>
      <c r="BF568" s="23"/>
      <c r="BG568" s="23"/>
      <c r="BH568" s="23">
        <v>42598</v>
      </c>
      <c r="BI568" s="26"/>
      <c r="BJ568" s="26"/>
      <c r="BK568" s="29">
        <v>0</v>
      </c>
      <c r="BL568" s="24" t="s">
        <v>129</v>
      </c>
      <c r="BM568" s="22" t="str">
        <f ca="1">+IF(Tabla1[[#This Row],[FECHA INGRESO]]&gt;=44986,IF((TODAY()-Tabla1[[#This Row],[FECHA INGRESO]])&gt;=50,"ALERTA","TODAVÍA FALTA"),"N/A")</f>
        <v>N/A</v>
      </c>
      <c r="BN568" s="7">
        <f>IFERROR((_xlfn.DAYS(Tabla1[[#This Row],[FECHA INGRESO]],Tabla1[[#This Row],[FECHA RETIRO]]))/30,"")</f>
        <v>-0.16666666666666666</v>
      </c>
    </row>
    <row r="569" spans="1:66" ht="15" customHeight="1" x14ac:dyDescent="0.35">
      <c r="A569" s="31">
        <v>52858480</v>
      </c>
      <c r="B569" s="22" t="s">
        <v>3831</v>
      </c>
      <c r="C569" s="23">
        <v>42593</v>
      </c>
      <c r="D569" s="23" t="s">
        <v>168</v>
      </c>
      <c r="E569" s="24" t="s">
        <v>94</v>
      </c>
      <c r="F569" s="23" t="s">
        <v>70</v>
      </c>
      <c r="G569" s="24"/>
      <c r="H569" s="24">
        <v>24065465220</v>
      </c>
      <c r="I569" s="24" t="s">
        <v>95</v>
      </c>
      <c r="J569" s="24">
        <f>DATEDIF(Tabla1[[#This Row],[FECHA DE NACIMIENTO]],Tabla1[[#This Row],[FECHA ACTUAL]],"Y")</f>
        <v>41</v>
      </c>
      <c r="K569" s="24" t="s">
        <v>1020</v>
      </c>
      <c r="L569" s="24" t="s">
        <v>112</v>
      </c>
      <c r="M569" s="24">
        <v>3</v>
      </c>
      <c r="N569" s="24">
        <v>3</v>
      </c>
      <c r="O569" s="24">
        <v>3</v>
      </c>
      <c r="P569" s="24" t="s">
        <v>101</v>
      </c>
      <c r="Q569" s="23">
        <v>30020</v>
      </c>
      <c r="R569" s="24" t="s">
        <v>76</v>
      </c>
      <c r="S569" s="25">
        <v>45119</v>
      </c>
      <c r="T569" s="24">
        <v>5603555</v>
      </c>
      <c r="U569" s="24">
        <v>3173497115</v>
      </c>
      <c r="V569" s="24" t="s">
        <v>3832</v>
      </c>
      <c r="W569" s="24" t="s">
        <v>3833</v>
      </c>
      <c r="X569" s="24" t="s">
        <v>962</v>
      </c>
      <c r="Y569" s="24" t="s">
        <v>3834</v>
      </c>
      <c r="Z569" s="24" t="s">
        <v>117</v>
      </c>
      <c r="AA569" s="24">
        <v>3123864457</v>
      </c>
      <c r="AB569" s="24" t="s">
        <v>77</v>
      </c>
      <c r="AC569" s="24" t="s">
        <v>77</v>
      </c>
      <c r="AD569" s="24" t="s">
        <v>77</v>
      </c>
      <c r="AE569" s="26" t="s">
        <v>151</v>
      </c>
      <c r="AF569" s="26"/>
      <c r="AG569" s="26"/>
      <c r="AH569" s="27" t="s">
        <v>184</v>
      </c>
      <c r="AI569" s="27" t="s">
        <v>185</v>
      </c>
      <c r="AJ569" s="27" t="s">
        <v>185</v>
      </c>
      <c r="AK569" s="24" t="s">
        <v>121</v>
      </c>
      <c r="AL569" s="24"/>
      <c r="AM569" s="23">
        <v>42593</v>
      </c>
      <c r="AN569" s="28">
        <v>724500</v>
      </c>
      <c r="AO569" s="28"/>
      <c r="AP569" s="24"/>
      <c r="AQ569" s="24"/>
      <c r="AR569" s="24"/>
      <c r="AS569" s="24"/>
      <c r="AT569" s="24" t="e">
        <v>#N/A</v>
      </c>
      <c r="AU569" s="24" t="e">
        <v>#N/A</v>
      </c>
      <c r="AV569" s="24" t="e">
        <v>#N/A</v>
      </c>
      <c r="AW569" s="24"/>
      <c r="AX569" s="24"/>
      <c r="AY569" s="24"/>
      <c r="AZ569" s="24"/>
      <c r="BA569" s="24"/>
      <c r="BB569" s="24"/>
      <c r="BC569" s="24"/>
      <c r="BD569" s="24">
        <v>0</v>
      </c>
      <c r="BE569" s="24">
        <v>0</v>
      </c>
      <c r="BF569" s="23"/>
      <c r="BG569" s="23"/>
      <c r="BH569" s="23">
        <v>42598</v>
      </c>
      <c r="BI569" s="26"/>
      <c r="BJ569" s="26"/>
      <c r="BK569" s="29">
        <v>0</v>
      </c>
      <c r="BL569" s="24" t="s">
        <v>129</v>
      </c>
      <c r="BM569" s="22" t="str">
        <f ca="1">+IF(Tabla1[[#This Row],[FECHA INGRESO]]&gt;=44986,IF((TODAY()-Tabla1[[#This Row],[FECHA INGRESO]])&gt;=50,"ALERTA","TODAVÍA FALTA"),"N/A")</f>
        <v>N/A</v>
      </c>
      <c r="BN569" s="7">
        <f>IFERROR((_xlfn.DAYS(Tabla1[[#This Row],[FECHA INGRESO]],Tabla1[[#This Row],[FECHA RETIRO]]))/30,"")</f>
        <v>-0.16666666666666666</v>
      </c>
    </row>
    <row r="570" spans="1:66" ht="15" customHeight="1" x14ac:dyDescent="0.35">
      <c r="A570" s="31">
        <v>42689809</v>
      </c>
      <c r="B570" s="22" t="s">
        <v>3835</v>
      </c>
      <c r="C570" s="23">
        <v>42598</v>
      </c>
      <c r="D570" s="23" t="s">
        <v>582</v>
      </c>
      <c r="E570" s="23" t="s">
        <v>3836</v>
      </c>
      <c r="F570" s="23" t="s">
        <v>70</v>
      </c>
      <c r="G570" s="24"/>
      <c r="H570" s="24">
        <v>24065561452</v>
      </c>
      <c r="I570" s="24" t="s">
        <v>95</v>
      </c>
      <c r="J570" s="24">
        <f>DATEDIF(Tabla1[[#This Row],[FECHA DE NACIMIENTO]],Tabla1[[#This Row],[FECHA ACTUAL]],"Y")</f>
        <v>45</v>
      </c>
      <c r="K570" s="24" t="s">
        <v>73</v>
      </c>
      <c r="L570" s="24" t="s">
        <v>112</v>
      </c>
      <c r="M570" s="24">
        <v>2</v>
      </c>
      <c r="N570" s="24">
        <v>2</v>
      </c>
      <c r="O570" s="24">
        <v>2</v>
      </c>
      <c r="P570" s="24" t="s">
        <v>101</v>
      </c>
      <c r="Q570" s="23">
        <v>28406</v>
      </c>
      <c r="R570" s="24" t="s">
        <v>2827</v>
      </c>
      <c r="S570" s="25">
        <v>45119</v>
      </c>
      <c r="T570" s="24">
        <v>5968117</v>
      </c>
      <c r="U570" s="24">
        <v>3015524711</v>
      </c>
      <c r="V570" s="24" t="s">
        <v>3837</v>
      </c>
      <c r="W570" s="24" t="s">
        <v>3838</v>
      </c>
      <c r="X570" s="24" t="s">
        <v>3839</v>
      </c>
      <c r="Y570" s="24" t="s">
        <v>3840</v>
      </c>
      <c r="Z570" s="24" t="s">
        <v>162</v>
      </c>
      <c r="AA570" s="24">
        <v>3204986076</v>
      </c>
      <c r="AB570" s="24" t="s">
        <v>77</v>
      </c>
      <c r="AC570" s="24" t="s">
        <v>77</v>
      </c>
      <c r="AD570" s="24" t="s">
        <v>77</v>
      </c>
      <c r="AE570" s="26" t="s">
        <v>151</v>
      </c>
      <c r="AF570" s="26"/>
      <c r="AG570" s="26"/>
      <c r="AH570" s="27" t="s">
        <v>184</v>
      </c>
      <c r="AI570" s="27" t="s">
        <v>1026</v>
      </c>
      <c r="AJ570" s="27" t="s">
        <v>1027</v>
      </c>
      <c r="AK570" s="24" t="s">
        <v>121</v>
      </c>
      <c r="AL570" s="24" t="s">
        <v>90</v>
      </c>
      <c r="AM570" s="23">
        <v>42598</v>
      </c>
      <c r="AN570" s="28">
        <v>776250</v>
      </c>
      <c r="AO570" s="28"/>
      <c r="AP570" s="24"/>
      <c r="AQ570" s="24"/>
      <c r="AR570" s="24" t="s">
        <v>139</v>
      </c>
      <c r="AS570" s="24">
        <v>3.5</v>
      </c>
      <c r="AT570" s="24" t="e">
        <v>#N/A</v>
      </c>
      <c r="AU570" s="24" t="e">
        <v>#N/A</v>
      </c>
      <c r="AV570" s="24" t="e">
        <v>#N/A</v>
      </c>
      <c r="AW570" s="24"/>
      <c r="AX570" s="24"/>
      <c r="AY570" s="24"/>
      <c r="AZ570" s="24"/>
      <c r="BA570" s="24"/>
      <c r="BB570" s="24"/>
      <c r="BC570" s="24"/>
      <c r="BD570" s="24">
        <v>1</v>
      </c>
      <c r="BE570" s="24">
        <v>0</v>
      </c>
      <c r="BF570" s="23">
        <v>43087</v>
      </c>
      <c r="BG570" s="23">
        <v>43106</v>
      </c>
      <c r="BH570" s="23">
        <v>43106</v>
      </c>
      <c r="BI570" s="26" t="s">
        <v>127</v>
      </c>
      <c r="BJ570" s="26" t="s">
        <v>232</v>
      </c>
      <c r="BK570" s="29">
        <v>154078</v>
      </c>
      <c r="BL570" s="24" t="s">
        <v>129</v>
      </c>
      <c r="BM570" s="22" t="str">
        <f ca="1">+IF(Tabla1[[#This Row],[FECHA INGRESO]]&gt;=44986,IF((TODAY()-Tabla1[[#This Row],[FECHA INGRESO]])&gt;=50,"ALERTA","TODAVÍA FALTA"),"N/A")</f>
        <v>N/A</v>
      </c>
      <c r="BN570" s="7">
        <f>IFERROR((_xlfn.DAYS(Tabla1[[#This Row],[FECHA INGRESO]],Tabla1[[#This Row],[FECHA RETIRO]]))/30,"")</f>
        <v>-16.933333333333334</v>
      </c>
    </row>
    <row r="571" spans="1:66" ht="15" customHeight="1" x14ac:dyDescent="0.35">
      <c r="A571" s="31">
        <v>1070326922</v>
      </c>
      <c r="B571" s="22" t="s">
        <v>3841</v>
      </c>
      <c r="C571" s="23">
        <v>42598</v>
      </c>
      <c r="D571" s="23" t="s">
        <v>168</v>
      </c>
      <c r="E571" s="23" t="s">
        <v>111</v>
      </c>
      <c r="F571" s="23" t="s">
        <v>70</v>
      </c>
      <c r="G571" s="24"/>
      <c r="H571" s="24">
        <v>24065660506</v>
      </c>
      <c r="I571" s="24" t="s">
        <v>72</v>
      </c>
      <c r="J571" s="24">
        <f>DATEDIF(Tabla1[[#This Row],[FECHA DE NACIMIENTO]],Tabla1[[#This Row],[FECHA ACTUAL]],"Y")</f>
        <v>34</v>
      </c>
      <c r="K571" s="24" t="s">
        <v>73</v>
      </c>
      <c r="L571" s="24" t="s">
        <v>112</v>
      </c>
      <c r="M571" s="24" t="s">
        <v>77</v>
      </c>
      <c r="N571" s="24" t="s">
        <v>77</v>
      </c>
      <c r="O571" s="24">
        <v>2</v>
      </c>
      <c r="P571" s="24" t="s">
        <v>101</v>
      </c>
      <c r="Q571" s="23">
        <v>32695</v>
      </c>
      <c r="R571" s="24" t="s">
        <v>3842</v>
      </c>
      <c r="S571" s="25">
        <v>45119</v>
      </c>
      <c r="T571" s="24" t="s">
        <v>77</v>
      </c>
      <c r="U571" s="24">
        <v>3004278212</v>
      </c>
      <c r="V571" s="24" t="s">
        <v>3843</v>
      </c>
      <c r="W571" s="24" t="s">
        <v>3844</v>
      </c>
      <c r="X571" s="24" t="s">
        <v>3845</v>
      </c>
      <c r="Y571" s="24" t="s">
        <v>3846</v>
      </c>
      <c r="Z571" s="24" t="s">
        <v>162</v>
      </c>
      <c r="AA571" s="24">
        <v>3057231772</v>
      </c>
      <c r="AB571" s="24" t="s">
        <v>77</v>
      </c>
      <c r="AC571" s="24" t="s">
        <v>77</v>
      </c>
      <c r="AD571" s="24" t="s">
        <v>77</v>
      </c>
      <c r="AE571" s="26" t="s">
        <v>151</v>
      </c>
      <c r="AF571" s="26"/>
      <c r="AG571" s="26"/>
      <c r="AH571" s="27" t="s">
        <v>184</v>
      </c>
      <c r="AI571" s="27" t="s">
        <v>3493</v>
      </c>
      <c r="AJ571" s="27" t="s">
        <v>120</v>
      </c>
      <c r="AK571" s="24" t="s">
        <v>121</v>
      </c>
      <c r="AL571" s="24" t="s">
        <v>90</v>
      </c>
      <c r="AM571" s="23">
        <v>42598</v>
      </c>
      <c r="AN571" s="28">
        <v>776250</v>
      </c>
      <c r="AO571" s="28"/>
      <c r="AP571" s="24"/>
      <c r="AQ571" s="24"/>
      <c r="AR571" s="24" t="s">
        <v>902</v>
      </c>
      <c r="AS571" s="24"/>
      <c r="AT571" s="24" t="e">
        <v>#N/A</v>
      </c>
      <c r="AU571" s="24" t="e">
        <v>#N/A</v>
      </c>
      <c r="AV571" s="24" t="e">
        <v>#N/A</v>
      </c>
      <c r="AW571" s="24"/>
      <c r="AX571" s="24"/>
      <c r="AY571" s="24" t="s">
        <v>3847</v>
      </c>
      <c r="AZ571" s="24" t="s">
        <v>3848</v>
      </c>
      <c r="BA571" s="24"/>
      <c r="BB571" s="24"/>
      <c r="BC571" s="24"/>
      <c r="BD571" s="24">
        <v>0</v>
      </c>
      <c r="BE571" s="24">
        <v>0</v>
      </c>
      <c r="BF571" s="23"/>
      <c r="BG571" s="23"/>
      <c r="BH571" s="23">
        <v>42795</v>
      </c>
      <c r="BI571" s="26" t="s">
        <v>127</v>
      </c>
      <c r="BJ571" s="26" t="s">
        <v>232</v>
      </c>
      <c r="BK571" s="29">
        <v>0</v>
      </c>
      <c r="BL571" s="24" t="s">
        <v>129</v>
      </c>
      <c r="BM571" s="22" t="str">
        <f ca="1">+IF(Tabla1[[#This Row],[FECHA INGRESO]]&gt;=44986,IF((TODAY()-Tabla1[[#This Row],[FECHA INGRESO]])&gt;=50,"ALERTA","TODAVÍA FALTA"),"N/A")</f>
        <v>N/A</v>
      </c>
      <c r="BN571" s="7">
        <f>IFERROR((_xlfn.DAYS(Tabla1[[#This Row],[FECHA INGRESO]],Tabla1[[#This Row],[FECHA RETIRO]]))/30,"")</f>
        <v>-6.5666666666666664</v>
      </c>
    </row>
    <row r="572" spans="1:66" ht="15" customHeight="1" x14ac:dyDescent="0.35">
      <c r="A572" s="31">
        <v>1032477247</v>
      </c>
      <c r="B572" s="22" t="s">
        <v>3849</v>
      </c>
      <c r="C572" s="23">
        <v>42598</v>
      </c>
      <c r="D572" s="23" t="s">
        <v>131</v>
      </c>
      <c r="E572" s="23" t="s">
        <v>111</v>
      </c>
      <c r="F572" s="23" t="s">
        <v>70</v>
      </c>
      <c r="G572" s="24"/>
      <c r="H572" s="24"/>
      <c r="I572" s="24" t="s">
        <v>95</v>
      </c>
      <c r="J572" s="24">
        <f>DATEDIF(Tabla1[[#This Row],[FECHA DE NACIMIENTO]],Tabla1[[#This Row],[FECHA ACTUAL]],"Y")</f>
        <v>27</v>
      </c>
      <c r="K572" s="24" t="s">
        <v>500</v>
      </c>
      <c r="L572" s="24" t="s">
        <v>112</v>
      </c>
      <c r="M572" s="24">
        <v>1</v>
      </c>
      <c r="N572" s="24">
        <v>1</v>
      </c>
      <c r="O572" s="24">
        <v>2</v>
      </c>
      <c r="P572" s="24" t="s">
        <v>101</v>
      </c>
      <c r="Q572" s="23">
        <v>35057</v>
      </c>
      <c r="R572" s="24" t="s">
        <v>76</v>
      </c>
      <c r="S572" s="25">
        <v>45119</v>
      </c>
      <c r="T572" s="24">
        <v>4778509</v>
      </c>
      <c r="U572" s="24">
        <v>3214217328</v>
      </c>
      <c r="V572" s="24" t="s">
        <v>3850</v>
      </c>
      <c r="W572" s="24" t="s">
        <v>3851</v>
      </c>
      <c r="X572" s="24" t="s">
        <v>3852</v>
      </c>
      <c r="Y572" s="24" t="s">
        <v>3853</v>
      </c>
      <c r="Z572" s="24" t="s">
        <v>117</v>
      </c>
      <c r="AA572" s="24">
        <v>3134263681</v>
      </c>
      <c r="AB572" s="24" t="s">
        <v>77</v>
      </c>
      <c r="AC572" s="24" t="s">
        <v>77</v>
      </c>
      <c r="AD572" s="24" t="s">
        <v>77</v>
      </c>
      <c r="AE572" s="26" t="s">
        <v>151</v>
      </c>
      <c r="AF572" s="26"/>
      <c r="AG572" s="26"/>
      <c r="AH572" s="27" t="s">
        <v>184</v>
      </c>
      <c r="AI572" s="27" t="s">
        <v>185</v>
      </c>
      <c r="AJ572" s="27" t="s">
        <v>185</v>
      </c>
      <c r="AK572" s="24" t="s">
        <v>121</v>
      </c>
      <c r="AL572" s="24"/>
      <c r="AM572" s="23">
        <v>42598</v>
      </c>
      <c r="AN572" s="28">
        <v>724500</v>
      </c>
      <c r="AO572" s="28"/>
      <c r="AP572" s="24"/>
      <c r="AQ572" s="24"/>
      <c r="AR572" s="24" t="s">
        <v>823</v>
      </c>
      <c r="AS572" s="24"/>
      <c r="AT572" s="24" t="e">
        <v>#N/A</v>
      </c>
      <c r="AU572" s="24" t="e">
        <v>#N/A</v>
      </c>
      <c r="AV572" s="24" t="e">
        <v>#N/A</v>
      </c>
      <c r="AW572" s="24"/>
      <c r="AX572" s="24"/>
      <c r="AY572" s="24" t="s">
        <v>3854</v>
      </c>
      <c r="AZ572" s="24" t="s">
        <v>3855</v>
      </c>
      <c r="BA572" s="24"/>
      <c r="BB572" s="24"/>
      <c r="BC572" s="24"/>
      <c r="BD572" s="24">
        <v>0</v>
      </c>
      <c r="BE572" s="24">
        <v>0</v>
      </c>
      <c r="BF572" s="23"/>
      <c r="BG572" s="23"/>
      <c r="BH572" s="23">
        <v>42725</v>
      </c>
      <c r="BI572" s="26" t="s">
        <v>127</v>
      </c>
      <c r="BJ572" s="26" t="s">
        <v>273</v>
      </c>
      <c r="BK572" s="29">
        <v>0</v>
      </c>
      <c r="BL572" s="24" t="s">
        <v>129</v>
      </c>
      <c r="BM572" s="22" t="str">
        <f ca="1">+IF(Tabla1[[#This Row],[FECHA INGRESO]]&gt;=44986,IF((TODAY()-Tabla1[[#This Row],[FECHA INGRESO]])&gt;=50,"ALERTA","TODAVÍA FALTA"),"N/A")</f>
        <v>N/A</v>
      </c>
      <c r="BN572" s="7">
        <f>IFERROR((_xlfn.DAYS(Tabla1[[#This Row],[FECHA INGRESO]],Tabla1[[#This Row],[FECHA RETIRO]]))/30,"")</f>
        <v>-4.2333333333333334</v>
      </c>
    </row>
    <row r="573" spans="1:66" ht="15" customHeight="1" x14ac:dyDescent="0.35">
      <c r="A573" s="31">
        <v>1015468275</v>
      </c>
      <c r="B573" s="22" t="s">
        <v>3856</v>
      </c>
      <c r="C573" s="23">
        <v>42598</v>
      </c>
      <c r="D573" s="23" t="s">
        <v>131</v>
      </c>
      <c r="E573" s="23" t="s">
        <v>111</v>
      </c>
      <c r="F573" s="23" t="s">
        <v>70</v>
      </c>
      <c r="G573" s="24"/>
      <c r="H573" s="24">
        <v>24061879137</v>
      </c>
      <c r="I573" s="24" t="s">
        <v>95</v>
      </c>
      <c r="J573" s="24">
        <f>DATEDIF(Tabla1[[#This Row],[FECHA DE NACIMIENTO]],Tabla1[[#This Row],[FECHA ACTUAL]],"Y")</f>
        <v>26</v>
      </c>
      <c r="K573" s="24" t="s">
        <v>73</v>
      </c>
      <c r="L573" s="24" t="s">
        <v>112</v>
      </c>
      <c r="M573" s="24">
        <v>0</v>
      </c>
      <c r="N573" s="24">
        <v>0</v>
      </c>
      <c r="O573" s="24">
        <v>2</v>
      </c>
      <c r="P573" s="24" t="s">
        <v>101</v>
      </c>
      <c r="Q573" s="23">
        <v>35516</v>
      </c>
      <c r="R573" s="24" t="s">
        <v>76</v>
      </c>
      <c r="S573" s="25">
        <v>45119</v>
      </c>
      <c r="T573" s="24"/>
      <c r="U573" s="24">
        <v>3046629843</v>
      </c>
      <c r="V573" s="24" t="s">
        <v>3857</v>
      </c>
      <c r="W573" s="24" t="s">
        <v>3858</v>
      </c>
      <c r="X573" s="24" t="s">
        <v>626</v>
      </c>
      <c r="Y573" s="24" t="s">
        <v>3859</v>
      </c>
      <c r="Z573" s="24" t="s">
        <v>162</v>
      </c>
      <c r="AA573" s="24">
        <v>3013558159</v>
      </c>
      <c r="AB573" s="24" t="s">
        <v>77</v>
      </c>
      <c r="AC573" s="24" t="s">
        <v>77</v>
      </c>
      <c r="AD573" s="24" t="s">
        <v>77</v>
      </c>
      <c r="AE573" s="26" t="s">
        <v>151</v>
      </c>
      <c r="AF573" s="26"/>
      <c r="AG573" s="26"/>
      <c r="AH573" s="27" t="s">
        <v>184</v>
      </c>
      <c r="AI573" s="27" t="s">
        <v>185</v>
      </c>
      <c r="AJ573" s="27" t="s">
        <v>185</v>
      </c>
      <c r="AK573" s="24" t="s">
        <v>121</v>
      </c>
      <c r="AL573" s="24"/>
      <c r="AM573" s="23">
        <v>42598</v>
      </c>
      <c r="AN573" s="28">
        <v>724500</v>
      </c>
      <c r="AO573" s="28"/>
      <c r="AP573" s="24"/>
      <c r="AQ573" s="24"/>
      <c r="AR573" s="24"/>
      <c r="AS573" s="24"/>
      <c r="AT573" s="24" t="e">
        <v>#N/A</v>
      </c>
      <c r="AU573" s="24" t="e">
        <v>#N/A</v>
      </c>
      <c r="AV573" s="24" t="e">
        <v>#N/A</v>
      </c>
      <c r="AW573" s="24"/>
      <c r="AX573" s="24"/>
      <c r="AY573" s="24"/>
      <c r="AZ573" s="24"/>
      <c r="BA573" s="24"/>
      <c r="BB573" s="24"/>
      <c r="BC573" s="24"/>
      <c r="BD573" s="24">
        <v>0</v>
      </c>
      <c r="BE573" s="24">
        <v>0</v>
      </c>
      <c r="BF573" s="23"/>
      <c r="BG573" s="23"/>
      <c r="BH573" s="23">
        <v>42686</v>
      </c>
      <c r="BI573" s="26" t="s">
        <v>127</v>
      </c>
      <c r="BJ573" s="26" t="s">
        <v>1064</v>
      </c>
      <c r="BK573" s="29">
        <v>0</v>
      </c>
      <c r="BL573" s="24" t="s">
        <v>129</v>
      </c>
      <c r="BM573" s="22" t="str">
        <f ca="1">+IF(Tabla1[[#This Row],[FECHA INGRESO]]&gt;=44986,IF((TODAY()-Tabla1[[#This Row],[FECHA INGRESO]])&gt;=50,"ALERTA","TODAVÍA FALTA"),"N/A")</f>
        <v>N/A</v>
      </c>
      <c r="BN573" s="7">
        <f>IFERROR((_xlfn.DAYS(Tabla1[[#This Row],[FECHA INGRESO]],Tabla1[[#This Row],[FECHA RETIRO]]))/30,"")</f>
        <v>-2.9333333333333331</v>
      </c>
    </row>
    <row r="574" spans="1:66" ht="15" customHeight="1" x14ac:dyDescent="0.35">
      <c r="A574" s="32">
        <v>43251506</v>
      </c>
      <c r="B574" s="22" t="s">
        <v>3860</v>
      </c>
      <c r="C574" s="23">
        <v>42600</v>
      </c>
      <c r="D574" s="23" t="s">
        <v>131</v>
      </c>
      <c r="E574" s="23" t="s">
        <v>110</v>
      </c>
      <c r="F574" s="23" t="s">
        <v>70</v>
      </c>
      <c r="G574" s="24"/>
      <c r="H574" s="24"/>
      <c r="I574" s="24" t="s">
        <v>95</v>
      </c>
      <c r="J574" s="24">
        <f>DATEDIF(Tabla1[[#This Row],[FECHA DE NACIMIENTO]],Tabla1[[#This Row],[FECHA ACTUAL]],"Y")</f>
        <v>41</v>
      </c>
      <c r="K574" s="24" t="s">
        <v>73</v>
      </c>
      <c r="L574" s="24" t="s">
        <v>206</v>
      </c>
      <c r="M574" s="24">
        <v>1</v>
      </c>
      <c r="N574" s="24">
        <v>1</v>
      </c>
      <c r="O574" s="24">
        <v>3</v>
      </c>
      <c r="P574" s="24" t="s">
        <v>101</v>
      </c>
      <c r="Q574" s="23">
        <v>30030</v>
      </c>
      <c r="R574" s="24" t="s">
        <v>830</v>
      </c>
      <c r="S574" s="25">
        <v>45119</v>
      </c>
      <c r="T574" s="24">
        <v>2548094</v>
      </c>
      <c r="U574" s="24">
        <v>3136846872</v>
      </c>
      <c r="V574" s="24" t="s">
        <v>3861</v>
      </c>
      <c r="W574" s="24" t="s">
        <v>3862</v>
      </c>
      <c r="X574" s="24"/>
      <c r="Y574" s="24" t="s">
        <v>3863</v>
      </c>
      <c r="Z574" s="24" t="s">
        <v>117</v>
      </c>
      <c r="AA574" s="24">
        <v>3145450263</v>
      </c>
      <c r="AB574" s="24" t="s">
        <v>77</v>
      </c>
      <c r="AC574" s="24" t="s">
        <v>77</v>
      </c>
      <c r="AD574" s="24" t="s">
        <v>77</v>
      </c>
      <c r="AE574" s="26" t="s">
        <v>183</v>
      </c>
      <c r="AF574" s="26" t="s">
        <v>3864</v>
      </c>
      <c r="AG574" s="26"/>
      <c r="AH574" s="27" t="s">
        <v>184</v>
      </c>
      <c r="AI574" s="27" t="s">
        <v>515</v>
      </c>
      <c r="AJ574" s="27" t="s">
        <v>515</v>
      </c>
      <c r="AK574" s="24" t="s">
        <v>121</v>
      </c>
      <c r="AL574" s="24" t="s">
        <v>90</v>
      </c>
      <c r="AM574" s="23">
        <v>42600</v>
      </c>
      <c r="AN574" s="28">
        <v>808585.47</v>
      </c>
      <c r="AO574" s="28"/>
      <c r="AP574" s="24">
        <v>42738</v>
      </c>
      <c r="AQ574" s="24"/>
      <c r="AR574" s="24"/>
      <c r="AS574" s="24"/>
      <c r="AT574" s="24" t="e">
        <v>#N/A</v>
      </c>
      <c r="AU574" s="24" t="e">
        <v>#N/A</v>
      </c>
      <c r="AV574" s="24" t="e">
        <v>#N/A</v>
      </c>
      <c r="AW574" s="24"/>
      <c r="AX574" s="24"/>
      <c r="AY574" s="24"/>
      <c r="AZ574" s="24"/>
      <c r="BA574" s="24"/>
      <c r="BB574" s="24"/>
      <c r="BC574" s="24"/>
      <c r="BD574" s="24">
        <v>1</v>
      </c>
      <c r="BE574" s="24">
        <v>0</v>
      </c>
      <c r="BF574" s="23">
        <v>42969</v>
      </c>
      <c r="BG574" s="23">
        <v>42986</v>
      </c>
      <c r="BH574" s="23">
        <v>43403</v>
      </c>
      <c r="BI574" s="26" t="s">
        <v>143</v>
      </c>
      <c r="BJ574" s="26" t="s">
        <v>199</v>
      </c>
      <c r="BK574" s="29">
        <v>78124</v>
      </c>
      <c r="BL574" s="24" t="s">
        <v>129</v>
      </c>
      <c r="BM574" s="22" t="str">
        <f ca="1">+IF(Tabla1[[#This Row],[FECHA INGRESO]]&gt;=44986,IF((TODAY()-Tabla1[[#This Row],[FECHA INGRESO]])&gt;=50,"ALERTA","TODAVÍA FALTA"),"N/A")</f>
        <v>N/A</v>
      </c>
      <c r="BN574" s="7">
        <f>IFERROR((_xlfn.DAYS(Tabla1[[#This Row],[FECHA INGRESO]],Tabla1[[#This Row],[FECHA RETIRO]]))/30,"")</f>
        <v>-26.766666666666666</v>
      </c>
    </row>
    <row r="575" spans="1:66" ht="15" customHeight="1" x14ac:dyDescent="0.35">
      <c r="A575" s="31">
        <v>1030682690</v>
      </c>
      <c r="B575" s="22" t="s">
        <v>3865</v>
      </c>
      <c r="C575" s="23">
        <v>42601</v>
      </c>
      <c r="D575" s="23" t="s">
        <v>188</v>
      </c>
      <c r="E575" s="23" t="s">
        <v>111</v>
      </c>
      <c r="F575" s="23" t="s">
        <v>70</v>
      </c>
      <c r="G575" s="24"/>
      <c r="H575" s="24">
        <v>24065659258</v>
      </c>
      <c r="I575" s="24" t="s">
        <v>72</v>
      </c>
      <c r="J575" s="24">
        <f>DATEDIF(Tabla1[[#This Row],[FECHA DE NACIMIENTO]],Tabla1[[#This Row],[FECHA ACTUAL]],"Y")</f>
        <v>25</v>
      </c>
      <c r="K575" s="24" t="s">
        <v>96</v>
      </c>
      <c r="L575" s="24" t="s">
        <v>112</v>
      </c>
      <c r="M575" s="24" t="s">
        <v>77</v>
      </c>
      <c r="N575" s="24" t="s">
        <v>77</v>
      </c>
      <c r="O575" s="24">
        <v>3</v>
      </c>
      <c r="P575" s="24" t="s">
        <v>101</v>
      </c>
      <c r="Q575" s="23">
        <v>35750</v>
      </c>
      <c r="R575" s="24" t="s">
        <v>76</v>
      </c>
      <c r="S575" s="25">
        <v>45119</v>
      </c>
      <c r="T575" s="24">
        <v>8136690</v>
      </c>
      <c r="U575" s="24">
        <v>3219830380</v>
      </c>
      <c r="V575" s="24" t="s">
        <v>3866</v>
      </c>
      <c r="W575" s="24" t="s">
        <v>3867</v>
      </c>
      <c r="X575" s="24" t="s">
        <v>1835</v>
      </c>
      <c r="Y575" s="24" t="s">
        <v>3868</v>
      </c>
      <c r="Z575" s="24" t="s">
        <v>117</v>
      </c>
      <c r="AA575" s="24">
        <v>3219830380</v>
      </c>
      <c r="AB575" s="24" t="s">
        <v>77</v>
      </c>
      <c r="AC575" s="24" t="s">
        <v>77</v>
      </c>
      <c r="AD575" s="24" t="s">
        <v>77</v>
      </c>
      <c r="AE575" s="26" t="s">
        <v>183</v>
      </c>
      <c r="AF575" s="26" t="s">
        <v>103</v>
      </c>
      <c r="AG575" s="26"/>
      <c r="AH575" s="27" t="s">
        <v>184</v>
      </c>
      <c r="AI575" s="27" t="s">
        <v>185</v>
      </c>
      <c r="AJ575" s="27" t="s">
        <v>185</v>
      </c>
      <c r="AK575" s="24" t="s">
        <v>121</v>
      </c>
      <c r="AL575" s="24" t="s">
        <v>90</v>
      </c>
      <c r="AM575" s="23">
        <v>42601</v>
      </c>
      <c r="AN575" s="28">
        <v>724500</v>
      </c>
      <c r="AO575" s="28"/>
      <c r="AP575" s="24"/>
      <c r="AQ575" s="24"/>
      <c r="AR575" s="24" t="s">
        <v>2217</v>
      </c>
      <c r="AS575" s="24"/>
      <c r="AT575" s="24" t="e">
        <v>#N/A</v>
      </c>
      <c r="AU575" s="24" t="e">
        <v>#N/A</v>
      </c>
      <c r="AV575" s="24" t="e">
        <v>#N/A</v>
      </c>
      <c r="AW575" s="24"/>
      <c r="AX575" s="24"/>
      <c r="AY575" s="24" t="s">
        <v>2975</v>
      </c>
      <c r="AZ575" s="24"/>
      <c r="BA575" s="24"/>
      <c r="BB575" s="24"/>
      <c r="BC575" s="24"/>
      <c r="BD575" s="24">
        <v>0</v>
      </c>
      <c r="BE575" s="24">
        <v>0</v>
      </c>
      <c r="BF575" s="23"/>
      <c r="BG575" s="23"/>
      <c r="BH575" s="23">
        <v>42737</v>
      </c>
      <c r="BI575" s="26" t="s">
        <v>127</v>
      </c>
      <c r="BJ575" s="26" t="s">
        <v>273</v>
      </c>
      <c r="BK575" s="29">
        <v>0</v>
      </c>
      <c r="BL575" s="24" t="s">
        <v>129</v>
      </c>
      <c r="BM575" s="22" t="str">
        <f ca="1">+IF(Tabla1[[#This Row],[FECHA INGRESO]]&gt;=44986,IF((TODAY()-Tabla1[[#This Row],[FECHA INGRESO]])&gt;=50,"ALERTA","TODAVÍA FALTA"),"N/A")</f>
        <v>N/A</v>
      </c>
      <c r="BN575" s="7">
        <f>IFERROR((_xlfn.DAYS(Tabla1[[#This Row],[FECHA INGRESO]],Tabla1[[#This Row],[FECHA RETIRO]]))/30,"")</f>
        <v>-4.5333333333333332</v>
      </c>
    </row>
    <row r="576" spans="1:66" ht="15" customHeight="1" x14ac:dyDescent="0.35">
      <c r="A576" s="31">
        <v>80825770</v>
      </c>
      <c r="B576" s="22" t="s">
        <v>3869</v>
      </c>
      <c r="C576" s="23">
        <v>42601</v>
      </c>
      <c r="D576" s="23" t="s">
        <v>188</v>
      </c>
      <c r="E576" s="23" t="s">
        <v>111</v>
      </c>
      <c r="F576" s="23" t="s">
        <v>70</v>
      </c>
      <c r="G576" s="24"/>
      <c r="H576" s="24">
        <v>24065667545</v>
      </c>
      <c r="I576" s="24" t="s">
        <v>72</v>
      </c>
      <c r="J576" s="24">
        <f>DATEDIF(Tabla1[[#This Row],[FECHA DE NACIMIENTO]],Tabla1[[#This Row],[FECHA ACTUAL]],"Y")</f>
        <v>39</v>
      </c>
      <c r="K576" s="24" t="s">
        <v>73</v>
      </c>
      <c r="L576" s="24" t="s">
        <v>234</v>
      </c>
      <c r="M576" s="24">
        <v>1</v>
      </c>
      <c r="N576" s="24">
        <v>2</v>
      </c>
      <c r="O576" s="24">
        <v>2</v>
      </c>
      <c r="P576" s="24" t="s">
        <v>101</v>
      </c>
      <c r="Q576" s="23">
        <v>30679</v>
      </c>
      <c r="R576" s="24" t="s">
        <v>76</v>
      </c>
      <c r="S576" s="25">
        <v>45119</v>
      </c>
      <c r="T576" s="24">
        <v>4539424</v>
      </c>
      <c r="U576" s="24">
        <v>3197922150</v>
      </c>
      <c r="V576" s="24" t="s">
        <v>3870</v>
      </c>
      <c r="W576" s="24" t="s">
        <v>3871</v>
      </c>
      <c r="X576" s="24" t="s">
        <v>527</v>
      </c>
      <c r="Y576" s="24" t="s">
        <v>3872</v>
      </c>
      <c r="Z576" s="24" t="s">
        <v>82</v>
      </c>
      <c r="AA576" s="24">
        <v>3197920317</v>
      </c>
      <c r="AB576" s="24" t="s">
        <v>77</v>
      </c>
      <c r="AC576" s="24" t="s">
        <v>77</v>
      </c>
      <c r="AD576" s="24" t="s">
        <v>77</v>
      </c>
      <c r="AE576" s="26" t="s">
        <v>183</v>
      </c>
      <c r="AF576" s="26" t="s">
        <v>3873</v>
      </c>
      <c r="AG576" s="26"/>
      <c r="AH576" s="27" t="s">
        <v>184</v>
      </c>
      <c r="AI576" s="27" t="s">
        <v>185</v>
      </c>
      <c r="AJ576" s="27" t="s">
        <v>185</v>
      </c>
      <c r="AK576" s="24" t="s">
        <v>121</v>
      </c>
      <c r="AL576" s="24"/>
      <c r="AM576" s="23">
        <v>42601</v>
      </c>
      <c r="AN576" s="28">
        <v>724500</v>
      </c>
      <c r="AO576" s="28"/>
      <c r="AP576" s="24"/>
      <c r="AQ576" s="24"/>
      <c r="AR576" s="24"/>
      <c r="AS576" s="24"/>
      <c r="AT576" s="24" t="e">
        <v>#N/A</v>
      </c>
      <c r="AU576" s="24" t="e">
        <v>#N/A</v>
      </c>
      <c r="AV576" s="24" t="e">
        <v>#N/A</v>
      </c>
      <c r="AW576" s="24"/>
      <c r="AX576" s="24"/>
      <c r="AY576" s="24"/>
      <c r="AZ576" s="24"/>
      <c r="BA576" s="24"/>
      <c r="BB576" s="24"/>
      <c r="BC576" s="24"/>
      <c r="BD576" s="24">
        <v>0</v>
      </c>
      <c r="BE576" s="24">
        <v>0</v>
      </c>
      <c r="BF576" s="23"/>
      <c r="BG576" s="23"/>
      <c r="BH576" s="23">
        <v>42643</v>
      </c>
      <c r="BI576" s="26" t="s">
        <v>143</v>
      </c>
      <c r="BJ576" s="26" t="s">
        <v>2589</v>
      </c>
      <c r="BK576" s="29">
        <v>0</v>
      </c>
      <c r="BL576" s="24" t="s">
        <v>129</v>
      </c>
      <c r="BM576" s="22" t="str">
        <f ca="1">+IF(Tabla1[[#This Row],[FECHA INGRESO]]&gt;=44986,IF((TODAY()-Tabla1[[#This Row],[FECHA INGRESO]])&gt;=50,"ALERTA","TODAVÍA FALTA"),"N/A")</f>
        <v>N/A</v>
      </c>
      <c r="BN576" s="7">
        <f>IFERROR((_xlfn.DAYS(Tabla1[[#This Row],[FECHA INGRESO]],Tabla1[[#This Row],[FECHA RETIRO]]))/30,"")</f>
        <v>-1.4</v>
      </c>
    </row>
    <row r="577" spans="1:66" ht="15" customHeight="1" x14ac:dyDescent="0.35">
      <c r="A577" s="31">
        <v>1010190533</v>
      </c>
      <c r="B577" s="22" t="s">
        <v>3874</v>
      </c>
      <c r="C577" s="23">
        <v>42601</v>
      </c>
      <c r="D577" s="23" t="s">
        <v>157</v>
      </c>
      <c r="E577" s="23" t="s">
        <v>111</v>
      </c>
      <c r="F577" s="23" t="s">
        <v>70</v>
      </c>
      <c r="G577" s="24"/>
      <c r="H577" s="24"/>
      <c r="I577" s="24" t="s">
        <v>72</v>
      </c>
      <c r="J577" s="24">
        <f>DATEDIF(Tabla1[[#This Row],[FECHA DE NACIMIENTO]],Tabla1[[#This Row],[FECHA ACTUAL]],"Y")</f>
        <v>33</v>
      </c>
      <c r="K577" s="24" t="s">
        <v>714</v>
      </c>
      <c r="L577" s="24" t="s">
        <v>112</v>
      </c>
      <c r="M577" s="24" t="s">
        <v>77</v>
      </c>
      <c r="N577" s="24" t="s">
        <v>77</v>
      </c>
      <c r="O577" s="24">
        <v>2</v>
      </c>
      <c r="P577" s="24" t="s">
        <v>101</v>
      </c>
      <c r="Q577" s="23">
        <v>33005</v>
      </c>
      <c r="R577" s="24" t="s">
        <v>76</v>
      </c>
      <c r="S577" s="25">
        <v>45119</v>
      </c>
      <c r="T577" s="24">
        <v>7537061</v>
      </c>
      <c r="U577" s="24">
        <v>3133137798</v>
      </c>
      <c r="V577" s="24" t="s">
        <v>3875</v>
      </c>
      <c r="W577" s="24" t="s">
        <v>3876</v>
      </c>
      <c r="X577" s="24" t="s">
        <v>3877</v>
      </c>
      <c r="Y577" s="24" t="s">
        <v>3878</v>
      </c>
      <c r="Z577" s="24" t="s">
        <v>162</v>
      </c>
      <c r="AA577" s="24">
        <v>3193321579</v>
      </c>
      <c r="AB577" s="24" t="s">
        <v>77</v>
      </c>
      <c r="AC577" s="24" t="s">
        <v>77</v>
      </c>
      <c r="AD577" s="24" t="s">
        <v>77</v>
      </c>
      <c r="AE577" s="26" t="s">
        <v>183</v>
      </c>
      <c r="AF577" s="26" t="s">
        <v>3879</v>
      </c>
      <c r="AG577" s="26"/>
      <c r="AH577" s="27" t="s">
        <v>184</v>
      </c>
      <c r="AI577" s="27" t="s">
        <v>279</v>
      </c>
      <c r="AJ577" s="27" t="s">
        <v>279</v>
      </c>
      <c r="AK577" s="24" t="s">
        <v>121</v>
      </c>
      <c r="AL577" s="24"/>
      <c r="AM577" s="23">
        <v>42601</v>
      </c>
      <c r="AN577" s="28">
        <v>724500</v>
      </c>
      <c r="AO577" s="28"/>
      <c r="AP577" s="24"/>
      <c r="AQ577" s="24"/>
      <c r="AR577" s="24"/>
      <c r="AS577" s="24"/>
      <c r="AT577" s="24" t="e">
        <v>#N/A</v>
      </c>
      <c r="AU577" s="24" t="e">
        <v>#N/A</v>
      </c>
      <c r="AV577" s="24" t="e">
        <v>#N/A</v>
      </c>
      <c r="AW577" s="24"/>
      <c r="AX577" s="24"/>
      <c r="AY577" s="24"/>
      <c r="AZ577" s="24"/>
      <c r="BA577" s="24"/>
      <c r="BB577" s="24"/>
      <c r="BC577" s="24"/>
      <c r="BD577" s="24">
        <v>0</v>
      </c>
      <c r="BE577" s="24">
        <v>0</v>
      </c>
      <c r="BF577" s="23"/>
      <c r="BG577" s="23"/>
      <c r="BH577" s="23">
        <v>42613</v>
      </c>
      <c r="BI577" s="26"/>
      <c r="BJ577" s="26"/>
      <c r="BK577" s="29">
        <v>0</v>
      </c>
      <c r="BL577" s="24" t="s">
        <v>129</v>
      </c>
      <c r="BM577" s="22" t="str">
        <f ca="1">+IF(Tabla1[[#This Row],[FECHA INGRESO]]&gt;=44986,IF((TODAY()-Tabla1[[#This Row],[FECHA INGRESO]])&gt;=50,"ALERTA","TODAVÍA FALTA"),"N/A")</f>
        <v>N/A</v>
      </c>
      <c r="BN577" s="7">
        <f>IFERROR((_xlfn.DAYS(Tabla1[[#This Row],[FECHA INGRESO]],Tabla1[[#This Row],[FECHA RETIRO]]))/30,"")</f>
        <v>-0.4</v>
      </c>
    </row>
    <row r="578" spans="1:66" ht="15" customHeight="1" x14ac:dyDescent="0.35">
      <c r="A578" s="31">
        <v>1039470400</v>
      </c>
      <c r="B578" s="22" t="s">
        <v>3880</v>
      </c>
      <c r="C578" s="23">
        <v>42604</v>
      </c>
      <c r="D578" s="23" t="s">
        <v>582</v>
      </c>
      <c r="E578" s="23" t="s">
        <v>111</v>
      </c>
      <c r="F578" s="23" t="s">
        <v>70</v>
      </c>
      <c r="G578" s="24"/>
      <c r="H578" s="24"/>
      <c r="I578" s="24" t="s">
        <v>95</v>
      </c>
      <c r="J578" s="24">
        <f>DATEDIF(Tabla1[[#This Row],[FECHA DE NACIMIENTO]],Tabla1[[#This Row],[FECHA ACTUAL]],"Y")</f>
        <v>25</v>
      </c>
      <c r="K578" s="24" t="s">
        <v>96</v>
      </c>
      <c r="L578" s="24" t="s">
        <v>112</v>
      </c>
      <c r="M578" s="24">
        <v>0</v>
      </c>
      <c r="N578" s="24">
        <v>0</v>
      </c>
      <c r="O578" s="24">
        <v>3</v>
      </c>
      <c r="P578" s="24" t="s">
        <v>101</v>
      </c>
      <c r="Q578" s="23">
        <v>35668</v>
      </c>
      <c r="R578" s="24" t="s">
        <v>1532</v>
      </c>
      <c r="S578" s="25">
        <v>45119</v>
      </c>
      <c r="T578" s="24">
        <v>5788321</v>
      </c>
      <c r="U578" s="24">
        <v>3218538533</v>
      </c>
      <c r="V578" s="24" t="s">
        <v>3881</v>
      </c>
      <c r="W578" s="24" t="s">
        <v>3882</v>
      </c>
      <c r="X578" s="24" t="s">
        <v>3883</v>
      </c>
      <c r="Y578" s="24" t="s">
        <v>3884</v>
      </c>
      <c r="Z578" s="24" t="s">
        <v>285</v>
      </c>
      <c r="AA578" s="24">
        <v>3116055299</v>
      </c>
      <c r="AB578" s="24" t="s">
        <v>77</v>
      </c>
      <c r="AC578" s="24" t="s">
        <v>77</v>
      </c>
      <c r="AD578" s="24" t="s">
        <v>77</v>
      </c>
      <c r="AE578" s="26" t="s">
        <v>183</v>
      </c>
      <c r="AF578" s="26" t="s">
        <v>3885</v>
      </c>
      <c r="AG578" s="26"/>
      <c r="AH578" s="27" t="s">
        <v>184</v>
      </c>
      <c r="AI578" s="27" t="s">
        <v>515</v>
      </c>
      <c r="AJ578" s="27" t="s">
        <v>515</v>
      </c>
      <c r="AK578" s="24" t="s">
        <v>121</v>
      </c>
      <c r="AL578" s="24" t="s">
        <v>90</v>
      </c>
      <c r="AM578" s="23">
        <v>42604</v>
      </c>
      <c r="AN578" s="28">
        <v>776250</v>
      </c>
      <c r="AO578" s="28"/>
      <c r="AP578" s="24"/>
      <c r="AQ578" s="24"/>
      <c r="AR578" s="24" t="s">
        <v>3886</v>
      </c>
      <c r="AS578" s="24"/>
      <c r="AT578" s="24" t="e">
        <v>#N/A</v>
      </c>
      <c r="AU578" s="24" t="e">
        <v>#N/A</v>
      </c>
      <c r="AV578" s="24" t="e">
        <v>#N/A</v>
      </c>
      <c r="AW578" s="24"/>
      <c r="AX578" s="24"/>
      <c r="AY578" s="24"/>
      <c r="AZ578" s="24"/>
      <c r="BA578" s="24"/>
      <c r="BB578" s="24"/>
      <c r="BC578" s="24"/>
      <c r="BD578" s="24">
        <v>1</v>
      </c>
      <c r="BE578" s="24">
        <v>0</v>
      </c>
      <c r="BF578" s="23">
        <v>42975</v>
      </c>
      <c r="BG578" s="23">
        <v>42992</v>
      </c>
      <c r="BH578" s="23">
        <v>43038</v>
      </c>
      <c r="BI578" s="26" t="s">
        <v>127</v>
      </c>
      <c r="BJ578" s="26" t="s">
        <v>273</v>
      </c>
      <c r="BK578" s="29">
        <v>70833</v>
      </c>
      <c r="BL578" s="24" t="s">
        <v>129</v>
      </c>
      <c r="BM578" s="22" t="str">
        <f ca="1">+IF(Tabla1[[#This Row],[FECHA INGRESO]]&gt;=44986,IF((TODAY()-Tabla1[[#This Row],[FECHA INGRESO]])&gt;=50,"ALERTA","TODAVÍA FALTA"),"N/A")</f>
        <v>N/A</v>
      </c>
      <c r="BN578" s="7">
        <f>IFERROR((_xlfn.DAYS(Tabla1[[#This Row],[FECHA INGRESO]],Tabla1[[#This Row],[FECHA RETIRO]]))/30,"")</f>
        <v>-14.466666666666667</v>
      </c>
    </row>
    <row r="579" spans="1:66" ht="15" customHeight="1" x14ac:dyDescent="0.35">
      <c r="A579" s="31">
        <v>71362282</v>
      </c>
      <c r="B579" s="22" t="s">
        <v>3887</v>
      </c>
      <c r="C579" s="23">
        <v>42604</v>
      </c>
      <c r="D579" s="23" t="s">
        <v>870</v>
      </c>
      <c r="E579" s="24" t="s">
        <v>94</v>
      </c>
      <c r="F579" s="23" t="s">
        <v>70</v>
      </c>
      <c r="G579" s="24"/>
      <c r="H579" s="24">
        <v>24065749199</v>
      </c>
      <c r="I579" s="24" t="s">
        <v>72</v>
      </c>
      <c r="J579" s="24">
        <f>DATEDIF(Tabla1[[#This Row],[FECHA DE NACIMIENTO]],Tabla1[[#This Row],[FECHA ACTUAL]],"Y")</f>
        <v>40</v>
      </c>
      <c r="K579" s="24" t="s">
        <v>73</v>
      </c>
      <c r="L579" s="24" t="s">
        <v>112</v>
      </c>
      <c r="M579" s="24" t="s">
        <v>77</v>
      </c>
      <c r="N579" s="24">
        <v>1</v>
      </c>
      <c r="O579" s="24">
        <v>2</v>
      </c>
      <c r="P579" s="24" t="s">
        <v>101</v>
      </c>
      <c r="Q579" s="23">
        <v>30459</v>
      </c>
      <c r="R579" s="24" t="s">
        <v>830</v>
      </c>
      <c r="S579" s="25">
        <v>45119</v>
      </c>
      <c r="T579" s="24">
        <v>2649538</v>
      </c>
      <c r="U579" s="24">
        <v>3015190244</v>
      </c>
      <c r="V579" s="24" t="s">
        <v>3888</v>
      </c>
      <c r="W579" s="24" t="s">
        <v>3889</v>
      </c>
      <c r="X579" s="24" t="s">
        <v>2709</v>
      </c>
      <c r="Y579" s="24" t="s">
        <v>3890</v>
      </c>
      <c r="Z579" s="24" t="s">
        <v>117</v>
      </c>
      <c r="AA579" s="24">
        <v>3133383136</v>
      </c>
      <c r="AB579" s="24" t="s">
        <v>77</v>
      </c>
      <c r="AC579" s="24" t="s">
        <v>77</v>
      </c>
      <c r="AD579" s="24" t="s">
        <v>77</v>
      </c>
      <c r="AE579" s="26" t="s">
        <v>151</v>
      </c>
      <c r="AF579" s="26"/>
      <c r="AG579" s="26"/>
      <c r="AH579" s="27" t="s">
        <v>184</v>
      </c>
      <c r="AI579" s="27" t="s">
        <v>1026</v>
      </c>
      <c r="AJ579" s="27" t="s">
        <v>1027</v>
      </c>
      <c r="AK579" s="24" t="s">
        <v>121</v>
      </c>
      <c r="AL579" s="24" t="s">
        <v>90</v>
      </c>
      <c r="AM579" s="23">
        <v>42604</v>
      </c>
      <c r="AN579" s="28">
        <v>776250</v>
      </c>
      <c r="AO579" s="28"/>
      <c r="AP579" s="24" t="s">
        <v>3891</v>
      </c>
      <c r="AQ579" s="24"/>
      <c r="AR579" s="24" t="s">
        <v>139</v>
      </c>
      <c r="AS579" s="24"/>
      <c r="AT579" s="24" t="e">
        <v>#N/A</v>
      </c>
      <c r="AU579" s="24" t="e">
        <v>#N/A</v>
      </c>
      <c r="AV579" s="24" t="e">
        <v>#N/A</v>
      </c>
      <c r="AW579" s="24"/>
      <c r="AX579" s="24"/>
      <c r="AY579" s="24"/>
      <c r="AZ579" s="24"/>
      <c r="BA579" s="24"/>
      <c r="BB579" s="24"/>
      <c r="BC579" s="24"/>
      <c r="BD579" s="24">
        <v>0</v>
      </c>
      <c r="BE579" s="24">
        <v>0</v>
      </c>
      <c r="BF579" s="23"/>
      <c r="BG579" s="23"/>
      <c r="BH579" s="23">
        <v>42930</v>
      </c>
      <c r="BI579" s="26" t="s">
        <v>127</v>
      </c>
      <c r="BJ579" s="26" t="s">
        <v>232</v>
      </c>
      <c r="BK579" s="29">
        <v>0</v>
      </c>
      <c r="BL579" s="24" t="s">
        <v>129</v>
      </c>
      <c r="BM579" s="22" t="str">
        <f ca="1">+IF(Tabla1[[#This Row],[FECHA INGRESO]]&gt;=44986,IF((TODAY()-Tabla1[[#This Row],[FECHA INGRESO]])&gt;=50,"ALERTA","TODAVÍA FALTA"),"N/A")</f>
        <v>N/A</v>
      </c>
      <c r="BN579" s="7">
        <f>IFERROR((_xlfn.DAYS(Tabla1[[#This Row],[FECHA INGRESO]],Tabla1[[#This Row],[FECHA RETIRO]]))/30,"")</f>
        <v>-10.866666666666667</v>
      </c>
    </row>
    <row r="580" spans="1:66" ht="15" customHeight="1" x14ac:dyDescent="0.35">
      <c r="A580" s="31">
        <v>1152189188</v>
      </c>
      <c r="B580" s="22" t="s">
        <v>3892</v>
      </c>
      <c r="C580" s="23">
        <v>42604</v>
      </c>
      <c r="D580" s="23" t="s">
        <v>582</v>
      </c>
      <c r="E580" s="23" t="s">
        <v>111</v>
      </c>
      <c r="F580" s="23" t="s">
        <v>70</v>
      </c>
      <c r="G580" s="24"/>
      <c r="H580" s="24"/>
      <c r="I580" s="24" t="s">
        <v>95</v>
      </c>
      <c r="J580" s="24">
        <f>DATEDIF(Tabla1[[#This Row],[FECHA DE NACIMIENTO]],Tabla1[[#This Row],[FECHA ACTUAL]],"Y")</f>
        <v>32</v>
      </c>
      <c r="K580" s="24" t="s">
        <v>73</v>
      </c>
      <c r="L580" s="24" t="s">
        <v>112</v>
      </c>
      <c r="M580" s="24">
        <v>1</v>
      </c>
      <c r="N580" s="24">
        <v>2</v>
      </c>
      <c r="O580" s="24">
        <v>2</v>
      </c>
      <c r="P580" s="24" t="s">
        <v>2643</v>
      </c>
      <c r="Q580" s="23">
        <v>33091</v>
      </c>
      <c r="R580" s="24" t="s">
        <v>830</v>
      </c>
      <c r="S580" s="25">
        <v>45119</v>
      </c>
      <c r="T580" s="24"/>
      <c r="U580" s="24">
        <v>3013912376</v>
      </c>
      <c r="V580" s="24" t="s">
        <v>3893</v>
      </c>
      <c r="W580" s="24" t="s">
        <v>3894</v>
      </c>
      <c r="X580" s="24" t="s">
        <v>2971</v>
      </c>
      <c r="Y580" s="24" t="s">
        <v>3895</v>
      </c>
      <c r="Z580" s="24" t="s">
        <v>82</v>
      </c>
      <c r="AA580" s="24">
        <v>3105469599</v>
      </c>
      <c r="AB580" s="24" t="s">
        <v>77</v>
      </c>
      <c r="AC580" s="24" t="s">
        <v>77</v>
      </c>
      <c r="AD580" s="24" t="s">
        <v>77</v>
      </c>
      <c r="AE580" s="26" t="s">
        <v>183</v>
      </c>
      <c r="AF580" s="26"/>
      <c r="AG580" s="26"/>
      <c r="AH580" s="27" t="s">
        <v>184</v>
      </c>
      <c r="AI580" s="27" t="s">
        <v>515</v>
      </c>
      <c r="AJ580" s="27" t="s">
        <v>515</v>
      </c>
      <c r="AK580" s="24" t="s">
        <v>121</v>
      </c>
      <c r="AL580" s="24" t="s">
        <v>90</v>
      </c>
      <c r="AM580" s="23">
        <v>42604</v>
      </c>
      <c r="AN580" s="28">
        <v>776250</v>
      </c>
      <c r="AO580" s="28"/>
      <c r="AP580" s="24"/>
      <c r="AQ580" s="24"/>
      <c r="AR580" s="24" t="s">
        <v>608</v>
      </c>
      <c r="AS580" s="24"/>
      <c r="AT580" s="24" t="e">
        <v>#N/A</v>
      </c>
      <c r="AU580" s="24" t="e">
        <v>#N/A</v>
      </c>
      <c r="AV580" s="24" t="e">
        <v>#N/A</v>
      </c>
      <c r="AW580" s="24"/>
      <c r="AX580" s="24"/>
      <c r="AY580" s="24"/>
      <c r="AZ580" s="24"/>
      <c r="BA580" s="24"/>
      <c r="BB580" s="24"/>
      <c r="BC580" s="24"/>
      <c r="BD580" s="24">
        <v>0</v>
      </c>
      <c r="BE580" s="24">
        <v>0</v>
      </c>
      <c r="BF580" s="23"/>
      <c r="BG580" s="23"/>
      <c r="BH580" s="23">
        <v>42866</v>
      </c>
      <c r="BI580" s="26" t="s">
        <v>127</v>
      </c>
      <c r="BJ580" s="26" t="s">
        <v>232</v>
      </c>
      <c r="BK580" s="29">
        <v>0</v>
      </c>
      <c r="BL580" s="24" t="s">
        <v>129</v>
      </c>
      <c r="BM580" s="22" t="str">
        <f ca="1">+IF(Tabla1[[#This Row],[FECHA INGRESO]]&gt;=44986,IF((TODAY()-Tabla1[[#This Row],[FECHA INGRESO]])&gt;=50,"ALERTA","TODAVÍA FALTA"),"N/A")</f>
        <v>N/A</v>
      </c>
      <c r="BN580" s="7">
        <f>IFERROR((_xlfn.DAYS(Tabla1[[#This Row],[FECHA INGRESO]],Tabla1[[#This Row],[FECHA RETIRO]]))/30,"")</f>
        <v>-8.7333333333333325</v>
      </c>
    </row>
    <row r="581" spans="1:66" ht="15" customHeight="1" x14ac:dyDescent="0.35">
      <c r="A581" s="31">
        <v>1017235279</v>
      </c>
      <c r="B581" s="22" t="s">
        <v>3896</v>
      </c>
      <c r="C581" s="23">
        <v>42604</v>
      </c>
      <c r="D581" s="23" t="s">
        <v>582</v>
      </c>
      <c r="E581" s="24" t="s">
        <v>94</v>
      </c>
      <c r="F581" s="23" t="s">
        <v>70</v>
      </c>
      <c r="G581" s="24"/>
      <c r="H581" s="24">
        <v>24065764864</v>
      </c>
      <c r="I581" s="24" t="s">
        <v>95</v>
      </c>
      <c r="J581" s="24">
        <f>DATEDIF(Tabla1[[#This Row],[FECHA DE NACIMIENTO]],Tabla1[[#This Row],[FECHA ACTUAL]],"Y")</f>
        <v>27</v>
      </c>
      <c r="K581" s="24" t="s">
        <v>96</v>
      </c>
      <c r="L581" s="24" t="s">
        <v>112</v>
      </c>
      <c r="M581" s="24" t="s">
        <v>3897</v>
      </c>
      <c r="N581" s="24">
        <v>1</v>
      </c>
      <c r="O581" s="24">
        <v>2</v>
      </c>
      <c r="P581" s="24" t="s">
        <v>101</v>
      </c>
      <c r="Q581" s="23">
        <v>35134</v>
      </c>
      <c r="R581" s="24" t="s">
        <v>830</v>
      </c>
      <c r="S581" s="25">
        <v>45119</v>
      </c>
      <c r="T581" s="24">
        <v>2145267</v>
      </c>
      <c r="U581" s="24">
        <v>3005528940</v>
      </c>
      <c r="V581" s="24" t="s">
        <v>3898</v>
      </c>
      <c r="W581" s="24" t="s">
        <v>3899</v>
      </c>
      <c r="X581" s="24" t="s">
        <v>3900</v>
      </c>
      <c r="Y581" s="24" t="s">
        <v>3901</v>
      </c>
      <c r="Z581" s="24" t="s">
        <v>117</v>
      </c>
      <c r="AA581" s="24">
        <v>3113158449</v>
      </c>
      <c r="AB581" s="24" t="s">
        <v>77</v>
      </c>
      <c r="AC581" s="24" t="s">
        <v>77</v>
      </c>
      <c r="AD581" s="24" t="s">
        <v>77</v>
      </c>
      <c r="AE581" s="26" t="s">
        <v>151</v>
      </c>
      <c r="AF581" s="26"/>
      <c r="AG581" s="26"/>
      <c r="AH581" s="27" t="s">
        <v>184</v>
      </c>
      <c r="AI581" s="27" t="s">
        <v>515</v>
      </c>
      <c r="AJ581" s="27" t="s">
        <v>515</v>
      </c>
      <c r="AK581" s="24" t="s">
        <v>121</v>
      </c>
      <c r="AL581" s="24" t="s">
        <v>90</v>
      </c>
      <c r="AM581" s="23">
        <v>42604</v>
      </c>
      <c r="AN581" s="28">
        <v>776250</v>
      </c>
      <c r="AO581" s="28"/>
      <c r="AP581" s="24"/>
      <c r="AQ581" s="24"/>
      <c r="AR581" s="24" t="s">
        <v>3354</v>
      </c>
      <c r="AS581" s="24"/>
      <c r="AT581" s="24" t="e">
        <v>#N/A</v>
      </c>
      <c r="AU581" s="24" t="e">
        <v>#N/A</v>
      </c>
      <c r="AV581" s="24" t="e">
        <v>#N/A</v>
      </c>
      <c r="AW581" s="24"/>
      <c r="AX581" s="24"/>
      <c r="AY581" s="24"/>
      <c r="AZ581" s="24"/>
      <c r="BA581" s="24"/>
      <c r="BB581" s="24"/>
      <c r="BC581" s="24"/>
      <c r="BD581" s="24">
        <v>0</v>
      </c>
      <c r="BE581" s="24">
        <v>0</v>
      </c>
      <c r="BF581" s="23"/>
      <c r="BG581" s="23"/>
      <c r="BH581" s="23">
        <v>42825</v>
      </c>
      <c r="BI581" s="26" t="s">
        <v>127</v>
      </c>
      <c r="BJ581" s="26" t="s">
        <v>273</v>
      </c>
      <c r="BK581" s="29">
        <v>0</v>
      </c>
      <c r="BL581" s="24" t="s">
        <v>129</v>
      </c>
      <c r="BM581" s="22" t="str">
        <f ca="1">+IF(Tabla1[[#This Row],[FECHA INGRESO]]&gt;=44986,IF((TODAY()-Tabla1[[#This Row],[FECHA INGRESO]])&gt;=50,"ALERTA","TODAVÍA FALTA"),"N/A")</f>
        <v>N/A</v>
      </c>
      <c r="BN581" s="7">
        <f>IFERROR((_xlfn.DAYS(Tabla1[[#This Row],[FECHA INGRESO]],Tabla1[[#This Row],[FECHA RETIRO]]))/30,"")</f>
        <v>-7.3666666666666663</v>
      </c>
    </row>
    <row r="582" spans="1:66" ht="15" customHeight="1" x14ac:dyDescent="0.35">
      <c r="A582" s="31">
        <v>1017160597</v>
      </c>
      <c r="B582" s="22" t="s">
        <v>3902</v>
      </c>
      <c r="C582" s="23">
        <v>42604</v>
      </c>
      <c r="D582" s="23" t="s">
        <v>168</v>
      </c>
      <c r="E582" s="23" t="s">
        <v>111</v>
      </c>
      <c r="F582" s="23" t="s">
        <v>70</v>
      </c>
      <c r="G582" s="24"/>
      <c r="H582" s="24"/>
      <c r="I582" s="24" t="s">
        <v>95</v>
      </c>
      <c r="J582" s="24">
        <f>DATEDIF(Tabla1[[#This Row],[FECHA DE NACIMIENTO]],Tabla1[[#This Row],[FECHA ACTUAL]],"Y")</f>
        <v>35</v>
      </c>
      <c r="K582" s="24" t="s">
        <v>96</v>
      </c>
      <c r="L582" s="24" t="s">
        <v>112</v>
      </c>
      <c r="M582" s="24">
        <v>2</v>
      </c>
      <c r="N582" s="24">
        <v>1</v>
      </c>
      <c r="O582" s="24">
        <v>2</v>
      </c>
      <c r="P582" s="24" t="s">
        <v>101</v>
      </c>
      <c r="Q582" s="23">
        <v>32163</v>
      </c>
      <c r="R582" s="24" t="s">
        <v>830</v>
      </c>
      <c r="S582" s="25">
        <v>45119</v>
      </c>
      <c r="T582" s="24"/>
      <c r="U582" s="24">
        <v>3136643177</v>
      </c>
      <c r="V582" s="24"/>
      <c r="W582" s="24" t="s">
        <v>3903</v>
      </c>
      <c r="X582" s="24" t="s">
        <v>890</v>
      </c>
      <c r="Y582" s="24" t="s">
        <v>3904</v>
      </c>
      <c r="Z582" s="24" t="s">
        <v>117</v>
      </c>
      <c r="AA582" s="24">
        <v>3128506676</v>
      </c>
      <c r="AB582" s="24" t="s">
        <v>77</v>
      </c>
      <c r="AC582" s="24" t="s">
        <v>77</v>
      </c>
      <c r="AD582" s="24" t="s">
        <v>77</v>
      </c>
      <c r="AE582" s="26" t="s">
        <v>151</v>
      </c>
      <c r="AF582" s="26"/>
      <c r="AG582" s="26"/>
      <c r="AH582" s="27" t="s">
        <v>184</v>
      </c>
      <c r="AI582" s="27" t="s">
        <v>515</v>
      </c>
      <c r="AJ582" s="27" t="s">
        <v>515</v>
      </c>
      <c r="AK582" s="24" t="s">
        <v>121</v>
      </c>
      <c r="AL582" s="24"/>
      <c r="AM582" s="23">
        <v>42604</v>
      </c>
      <c r="AN582" s="28">
        <v>724500</v>
      </c>
      <c r="AO582" s="28"/>
      <c r="AP582" s="24"/>
      <c r="AQ582" s="24"/>
      <c r="AR582" s="24"/>
      <c r="AS582" s="24"/>
      <c r="AT582" s="24" t="e">
        <v>#N/A</v>
      </c>
      <c r="AU582" s="24" t="e">
        <v>#N/A</v>
      </c>
      <c r="AV582" s="24" t="e">
        <v>#N/A</v>
      </c>
      <c r="AW582" s="24"/>
      <c r="AX582" s="24"/>
      <c r="AY582" s="24"/>
      <c r="AZ582" s="24"/>
      <c r="BA582" s="24"/>
      <c r="BB582" s="24"/>
      <c r="BC582" s="24"/>
      <c r="BD582" s="24">
        <v>0</v>
      </c>
      <c r="BE582" s="24">
        <v>0</v>
      </c>
      <c r="BF582" s="23"/>
      <c r="BG582" s="23"/>
      <c r="BH582" s="23">
        <v>42672</v>
      </c>
      <c r="BI582" s="26" t="s">
        <v>127</v>
      </c>
      <c r="BJ582" s="26" t="s">
        <v>1064</v>
      </c>
      <c r="BK582" s="29">
        <v>0</v>
      </c>
      <c r="BL582" s="24" t="s">
        <v>129</v>
      </c>
      <c r="BM582" s="22" t="str">
        <f ca="1">+IF(Tabla1[[#This Row],[FECHA INGRESO]]&gt;=44986,IF((TODAY()-Tabla1[[#This Row],[FECHA INGRESO]])&gt;=50,"ALERTA","TODAVÍA FALTA"),"N/A")</f>
        <v>N/A</v>
      </c>
      <c r="BN582" s="7">
        <f>IFERROR((_xlfn.DAYS(Tabla1[[#This Row],[FECHA INGRESO]],Tabla1[[#This Row],[FECHA RETIRO]]))/30,"")</f>
        <v>-2.2666666666666666</v>
      </c>
    </row>
    <row r="583" spans="1:66" ht="15" customHeight="1" x14ac:dyDescent="0.35">
      <c r="A583" s="31">
        <v>1020746017</v>
      </c>
      <c r="B583" s="22" t="s">
        <v>3905</v>
      </c>
      <c r="C583" s="23">
        <v>42604</v>
      </c>
      <c r="D583" s="23" t="s">
        <v>93</v>
      </c>
      <c r="E583" s="24" t="s">
        <v>94</v>
      </c>
      <c r="F583" s="23" t="s">
        <v>70</v>
      </c>
      <c r="G583" s="24"/>
      <c r="H583" s="24">
        <v>24065770883</v>
      </c>
      <c r="I583" s="24" t="s">
        <v>95</v>
      </c>
      <c r="J583" s="24">
        <f>DATEDIF(Tabla1[[#This Row],[FECHA DE NACIMIENTO]],Tabla1[[#This Row],[FECHA ACTUAL]],"Y")</f>
        <v>33</v>
      </c>
      <c r="K583" s="24" t="s">
        <v>73</v>
      </c>
      <c r="L583" s="24" t="s">
        <v>112</v>
      </c>
      <c r="M583" s="24">
        <v>1</v>
      </c>
      <c r="N583" s="24">
        <v>1</v>
      </c>
      <c r="O583" s="24">
        <v>2</v>
      </c>
      <c r="P583" s="24" t="s">
        <v>101</v>
      </c>
      <c r="Q583" s="23">
        <v>32789</v>
      </c>
      <c r="R583" s="24" t="s">
        <v>3906</v>
      </c>
      <c r="S583" s="25">
        <v>45119</v>
      </c>
      <c r="T583" s="24">
        <v>2536722</v>
      </c>
      <c r="U583" s="24">
        <v>3123339917</v>
      </c>
      <c r="V583" s="24" t="s">
        <v>3907</v>
      </c>
      <c r="W583" s="24" t="s">
        <v>3908</v>
      </c>
      <c r="X583" s="24" t="s">
        <v>2454</v>
      </c>
      <c r="Y583" s="24" t="s">
        <v>3909</v>
      </c>
      <c r="Z583" s="24" t="s">
        <v>2964</v>
      </c>
      <c r="AA583" s="24">
        <v>3118977993</v>
      </c>
      <c r="AB583" s="24" t="s">
        <v>77</v>
      </c>
      <c r="AC583" s="24" t="s">
        <v>77</v>
      </c>
      <c r="AD583" s="24" t="s">
        <v>77</v>
      </c>
      <c r="AE583" s="26" t="s">
        <v>151</v>
      </c>
      <c r="AF583" s="26"/>
      <c r="AG583" s="26"/>
      <c r="AH583" s="27" t="s">
        <v>184</v>
      </c>
      <c r="AI583" s="27" t="s">
        <v>185</v>
      </c>
      <c r="AJ583" s="27" t="s">
        <v>185</v>
      </c>
      <c r="AK583" s="24" t="s">
        <v>121</v>
      </c>
      <c r="AL583" s="24"/>
      <c r="AM583" s="23">
        <v>42604</v>
      </c>
      <c r="AN583" s="28">
        <v>724500</v>
      </c>
      <c r="AO583" s="28"/>
      <c r="AP583" s="24"/>
      <c r="AQ583" s="24"/>
      <c r="AR583" s="24"/>
      <c r="AS583" s="24"/>
      <c r="AT583" s="24" t="e">
        <v>#N/A</v>
      </c>
      <c r="AU583" s="24" t="e">
        <v>#N/A</v>
      </c>
      <c r="AV583" s="24" t="e">
        <v>#N/A</v>
      </c>
      <c r="AW583" s="24"/>
      <c r="AX583" s="24"/>
      <c r="AY583" s="24"/>
      <c r="AZ583" s="24"/>
      <c r="BA583" s="24"/>
      <c r="BB583" s="24"/>
      <c r="BC583" s="24"/>
      <c r="BD583" s="24">
        <v>0</v>
      </c>
      <c r="BE583" s="24">
        <v>0</v>
      </c>
      <c r="BF583" s="23"/>
      <c r="BG583" s="23"/>
      <c r="BH583" s="23">
        <v>42648</v>
      </c>
      <c r="BI583" s="26" t="s">
        <v>127</v>
      </c>
      <c r="BJ583" s="26" t="s">
        <v>3910</v>
      </c>
      <c r="BK583" s="29">
        <v>0</v>
      </c>
      <c r="BL583" s="24" t="s">
        <v>129</v>
      </c>
      <c r="BM583" s="22" t="str">
        <f ca="1">+IF(Tabla1[[#This Row],[FECHA INGRESO]]&gt;=44986,IF((TODAY()-Tabla1[[#This Row],[FECHA INGRESO]])&gt;=50,"ALERTA","TODAVÍA FALTA"),"N/A")</f>
        <v>N/A</v>
      </c>
      <c r="BN583" s="7">
        <f>IFERROR((_xlfn.DAYS(Tabla1[[#This Row],[FECHA INGRESO]],Tabla1[[#This Row],[FECHA RETIRO]]))/30,"")</f>
        <v>-1.4666666666666666</v>
      </c>
    </row>
    <row r="584" spans="1:66" ht="15" customHeight="1" x14ac:dyDescent="0.35">
      <c r="A584" s="31">
        <v>1020460237</v>
      </c>
      <c r="B584" s="22" t="s">
        <v>3911</v>
      </c>
      <c r="C584" s="23">
        <v>42604</v>
      </c>
      <c r="D584" s="23" t="s">
        <v>582</v>
      </c>
      <c r="E584" s="23" t="s">
        <v>111</v>
      </c>
      <c r="F584" s="23" t="s">
        <v>70</v>
      </c>
      <c r="G584" s="24"/>
      <c r="H584" s="24"/>
      <c r="I584" s="24" t="s">
        <v>95</v>
      </c>
      <c r="J584" s="24">
        <f>DATEDIF(Tabla1[[#This Row],[FECHA DE NACIMIENTO]],Tabla1[[#This Row],[FECHA ACTUAL]],"Y")</f>
        <v>29</v>
      </c>
      <c r="K584" s="24" t="s">
        <v>73</v>
      </c>
      <c r="L584" s="24" t="s">
        <v>112</v>
      </c>
      <c r="M584" s="24">
        <v>0</v>
      </c>
      <c r="N584" s="24">
        <v>0</v>
      </c>
      <c r="O584" s="24"/>
      <c r="P584" s="24" t="s">
        <v>101</v>
      </c>
      <c r="Q584" s="23">
        <v>34467</v>
      </c>
      <c r="R584" s="24" t="s">
        <v>3912</v>
      </c>
      <c r="S584" s="25">
        <v>45119</v>
      </c>
      <c r="T584" s="24">
        <v>4511917</v>
      </c>
      <c r="U584" s="24">
        <v>2751279</v>
      </c>
      <c r="V584" s="24" t="s">
        <v>3913</v>
      </c>
      <c r="W584" s="24" t="s">
        <v>3914</v>
      </c>
      <c r="X584" s="24" t="s">
        <v>3915</v>
      </c>
      <c r="Y584" s="24"/>
      <c r="Z584" s="24"/>
      <c r="AA584" s="24"/>
      <c r="AB584" s="24" t="s">
        <v>77</v>
      </c>
      <c r="AC584" s="24" t="s">
        <v>77</v>
      </c>
      <c r="AD584" s="24" t="s">
        <v>77</v>
      </c>
      <c r="AE584" s="26" t="s">
        <v>151</v>
      </c>
      <c r="AF584" s="26"/>
      <c r="AG584" s="26"/>
      <c r="AH584" s="27" t="s">
        <v>184</v>
      </c>
      <c r="AI584" s="27" t="s">
        <v>925</v>
      </c>
      <c r="AJ584" s="27" t="s">
        <v>487</v>
      </c>
      <c r="AK584" s="24" t="s">
        <v>121</v>
      </c>
      <c r="AL584" s="24"/>
      <c r="AM584" s="23">
        <v>42604</v>
      </c>
      <c r="AN584" s="28">
        <v>724500</v>
      </c>
      <c r="AO584" s="28"/>
      <c r="AP584" s="24"/>
      <c r="AQ584" s="24"/>
      <c r="AR584" s="24"/>
      <c r="AS584" s="24"/>
      <c r="AT584" s="24" t="e">
        <v>#N/A</v>
      </c>
      <c r="AU584" s="24" t="e">
        <v>#N/A</v>
      </c>
      <c r="AV584" s="24" t="e">
        <v>#N/A</v>
      </c>
      <c r="AW584" s="24"/>
      <c r="AX584" s="24"/>
      <c r="AY584" s="24"/>
      <c r="AZ584" s="24"/>
      <c r="BA584" s="24"/>
      <c r="BB584" s="24"/>
      <c r="BC584" s="24"/>
      <c r="BD584" s="24">
        <v>0</v>
      </c>
      <c r="BE584" s="24">
        <v>0</v>
      </c>
      <c r="BF584" s="23"/>
      <c r="BG584" s="23"/>
      <c r="BH584" s="23">
        <v>42633</v>
      </c>
      <c r="BI584" s="26" t="s">
        <v>127</v>
      </c>
      <c r="BJ584" s="26" t="s">
        <v>232</v>
      </c>
      <c r="BK584" s="29">
        <v>0</v>
      </c>
      <c r="BL584" s="24" t="s">
        <v>129</v>
      </c>
      <c r="BM584" s="22" t="str">
        <f ca="1">+IF(Tabla1[[#This Row],[FECHA INGRESO]]&gt;=44986,IF((TODAY()-Tabla1[[#This Row],[FECHA INGRESO]])&gt;=50,"ALERTA","TODAVÍA FALTA"),"N/A")</f>
        <v>N/A</v>
      </c>
      <c r="BN584" s="7">
        <f>IFERROR((_xlfn.DAYS(Tabla1[[#This Row],[FECHA INGRESO]],Tabla1[[#This Row],[FECHA RETIRO]]))/30,"")</f>
        <v>-0.96666666666666667</v>
      </c>
    </row>
    <row r="585" spans="1:66" ht="15" customHeight="1" x14ac:dyDescent="0.35">
      <c r="A585" s="31">
        <v>1023918930</v>
      </c>
      <c r="B585" s="22" t="s">
        <v>3916</v>
      </c>
      <c r="C585" s="23">
        <v>42604</v>
      </c>
      <c r="D585" s="23" t="s">
        <v>93</v>
      </c>
      <c r="E585" s="23" t="s">
        <v>110</v>
      </c>
      <c r="F585" s="23" t="s">
        <v>70</v>
      </c>
      <c r="G585" s="24"/>
      <c r="H585" s="24">
        <v>24065770319</v>
      </c>
      <c r="I585" s="24" t="s">
        <v>95</v>
      </c>
      <c r="J585" s="24">
        <f>DATEDIF(Tabla1[[#This Row],[FECHA DE NACIMIENTO]],Tabla1[[#This Row],[FECHA ACTUAL]],"Y")</f>
        <v>30</v>
      </c>
      <c r="K585" s="24" t="s">
        <v>73</v>
      </c>
      <c r="L585" s="24" t="s">
        <v>112</v>
      </c>
      <c r="M585" s="24">
        <v>1</v>
      </c>
      <c r="N585" s="24">
        <v>1</v>
      </c>
      <c r="O585" s="24">
        <v>1</v>
      </c>
      <c r="P585" s="24" t="s">
        <v>101</v>
      </c>
      <c r="Q585" s="23">
        <v>33828</v>
      </c>
      <c r="R585" s="24" t="s">
        <v>76</v>
      </c>
      <c r="S585" s="25">
        <v>45119</v>
      </c>
      <c r="T585" s="24">
        <v>2652647</v>
      </c>
      <c r="U585" s="24">
        <v>3108638928</v>
      </c>
      <c r="V585" s="24" t="s">
        <v>3917</v>
      </c>
      <c r="W585" s="24" t="s">
        <v>3918</v>
      </c>
      <c r="X585" s="24" t="s">
        <v>2038</v>
      </c>
      <c r="Y585" s="24" t="s">
        <v>3919</v>
      </c>
      <c r="Z585" s="24" t="s">
        <v>117</v>
      </c>
      <c r="AA585" s="24">
        <v>3112472139</v>
      </c>
      <c r="AB585" s="24" t="s">
        <v>77</v>
      </c>
      <c r="AC585" s="24" t="s">
        <v>77</v>
      </c>
      <c r="AD585" s="24" t="s">
        <v>77</v>
      </c>
      <c r="AE585" s="26" t="s">
        <v>151</v>
      </c>
      <c r="AF585" s="26"/>
      <c r="AG585" s="26"/>
      <c r="AH585" s="27" t="s">
        <v>184</v>
      </c>
      <c r="AI585" s="27" t="s">
        <v>185</v>
      </c>
      <c r="AJ585" s="27" t="s">
        <v>185</v>
      </c>
      <c r="AK585" s="24" t="s">
        <v>121</v>
      </c>
      <c r="AL585" s="24"/>
      <c r="AM585" s="23">
        <v>42604</v>
      </c>
      <c r="AN585" s="28">
        <v>724500</v>
      </c>
      <c r="AO585" s="28"/>
      <c r="AP585" s="24"/>
      <c r="AQ585" s="24"/>
      <c r="AR585" s="24"/>
      <c r="AS585" s="24"/>
      <c r="AT585" s="24" t="e">
        <v>#N/A</v>
      </c>
      <c r="AU585" s="24" t="e">
        <v>#N/A</v>
      </c>
      <c r="AV585" s="24" t="e">
        <v>#N/A</v>
      </c>
      <c r="AW585" s="24"/>
      <c r="AX585" s="24"/>
      <c r="AY585" s="24"/>
      <c r="AZ585" s="24"/>
      <c r="BA585" s="24"/>
      <c r="BB585" s="24"/>
      <c r="BC585" s="24"/>
      <c r="BD585" s="24">
        <v>0</v>
      </c>
      <c r="BE585" s="24">
        <v>0</v>
      </c>
      <c r="BF585" s="23"/>
      <c r="BG585" s="23"/>
      <c r="BH585" s="23">
        <v>42630</v>
      </c>
      <c r="BI585" s="26" t="s">
        <v>127</v>
      </c>
      <c r="BJ585" s="26" t="s">
        <v>273</v>
      </c>
      <c r="BK585" s="29">
        <v>0</v>
      </c>
      <c r="BL585" s="24" t="s">
        <v>129</v>
      </c>
      <c r="BM585" s="22" t="str">
        <f ca="1">+IF(Tabla1[[#This Row],[FECHA INGRESO]]&gt;=44986,IF((TODAY()-Tabla1[[#This Row],[FECHA INGRESO]])&gt;=50,"ALERTA","TODAVÍA FALTA"),"N/A")</f>
        <v>N/A</v>
      </c>
      <c r="BN585" s="7">
        <f>IFERROR((_xlfn.DAYS(Tabla1[[#This Row],[FECHA INGRESO]],Tabla1[[#This Row],[FECHA RETIRO]]))/30,"")</f>
        <v>-0.8666666666666667</v>
      </c>
    </row>
    <row r="586" spans="1:66" ht="15" customHeight="1" x14ac:dyDescent="0.35">
      <c r="A586" s="31">
        <v>1020453551</v>
      </c>
      <c r="B586" s="22" t="s">
        <v>3920</v>
      </c>
      <c r="C586" s="23">
        <v>42604</v>
      </c>
      <c r="D586" s="23" t="s">
        <v>582</v>
      </c>
      <c r="E586" s="24" t="s">
        <v>94</v>
      </c>
      <c r="F586" s="23" t="s">
        <v>70</v>
      </c>
      <c r="G586" s="24"/>
      <c r="H586" s="24">
        <v>24065791929</v>
      </c>
      <c r="I586" s="24" t="s">
        <v>95</v>
      </c>
      <c r="J586" s="24">
        <f>DATEDIF(Tabla1[[#This Row],[FECHA DE NACIMIENTO]],Tabla1[[#This Row],[FECHA ACTUAL]],"Y")</f>
        <v>30</v>
      </c>
      <c r="K586" s="24" t="s">
        <v>96</v>
      </c>
      <c r="L586" s="24" t="s">
        <v>112</v>
      </c>
      <c r="M586" s="24">
        <v>1</v>
      </c>
      <c r="N586" s="24">
        <v>1</v>
      </c>
      <c r="O586" s="24">
        <v>2</v>
      </c>
      <c r="P586" s="24" t="s">
        <v>101</v>
      </c>
      <c r="Q586" s="23">
        <v>34093</v>
      </c>
      <c r="R586" s="24" t="s">
        <v>830</v>
      </c>
      <c r="S586" s="25">
        <v>45119</v>
      </c>
      <c r="T586" s="24">
        <v>5073520</v>
      </c>
      <c r="U586" s="24">
        <v>3207933507</v>
      </c>
      <c r="V586" s="24" t="s">
        <v>3921</v>
      </c>
      <c r="W586" s="24" t="s">
        <v>3922</v>
      </c>
      <c r="X586" s="24" t="s">
        <v>1535</v>
      </c>
      <c r="Y586" s="24" t="s">
        <v>3923</v>
      </c>
      <c r="Z586" s="24" t="s">
        <v>285</v>
      </c>
      <c r="AA586" s="24">
        <v>3207350750</v>
      </c>
      <c r="AB586" s="24" t="s">
        <v>77</v>
      </c>
      <c r="AC586" s="24" t="s">
        <v>77</v>
      </c>
      <c r="AD586" s="24" t="s">
        <v>77</v>
      </c>
      <c r="AE586" s="26" t="s">
        <v>151</v>
      </c>
      <c r="AF586" s="26"/>
      <c r="AG586" s="26"/>
      <c r="AH586" s="27" t="s">
        <v>184</v>
      </c>
      <c r="AI586" s="27" t="s">
        <v>925</v>
      </c>
      <c r="AJ586" s="27" t="s">
        <v>487</v>
      </c>
      <c r="AK586" s="24" t="s">
        <v>121</v>
      </c>
      <c r="AL586" s="24"/>
      <c r="AM586" s="23">
        <v>42604</v>
      </c>
      <c r="AN586" s="28">
        <v>724500</v>
      </c>
      <c r="AO586" s="28"/>
      <c r="AP586" s="24"/>
      <c r="AQ586" s="24"/>
      <c r="AR586" s="24"/>
      <c r="AS586" s="24"/>
      <c r="AT586" s="24" t="e">
        <v>#N/A</v>
      </c>
      <c r="AU586" s="24" t="e">
        <v>#N/A</v>
      </c>
      <c r="AV586" s="24" t="e">
        <v>#N/A</v>
      </c>
      <c r="AW586" s="24"/>
      <c r="AX586" s="24"/>
      <c r="AY586" s="24"/>
      <c r="AZ586" s="24"/>
      <c r="BA586" s="24"/>
      <c r="BB586" s="24"/>
      <c r="BC586" s="24"/>
      <c r="BD586" s="24">
        <v>0</v>
      </c>
      <c r="BE586" s="24">
        <v>0</v>
      </c>
      <c r="BF586" s="23"/>
      <c r="BG586" s="23"/>
      <c r="BH586" s="23">
        <v>42628</v>
      </c>
      <c r="BI586" s="26" t="s">
        <v>127</v>
      </c>
      <c r="BJ586" s="26" t="s">
        <v>273</v>
      </c>
      <c r="BK586" s="29">
        <v>0</v>
      </c>
      <c r="BL586" s="24" t="s">
        <v>129</v>
      </c>
      <c r="BM586" s="22" t="str">
        <f ca="1">+IF(Tabla1[[#This Row],[FECHA INGRESO]]&gt;=44986,IF((TODAY()-Tabla1[[#This Row],[FECHA INGRESO]])&gt;=50,"ALERTA","TODAVÍA FALTA"),"N/A")</f>
        <v>N/A</v>
      </c>
      <c r="BN586" s="7">
        <f>IFERROR((_xlfn.DAYS(Tabla1[[#This Row],[FECHA INGRESO]],Tabla1[[#This Row],[FECHA RETIRO]]))/30,"")</f>
        <v>-0.8</v>
      </c>
    </row>
    <row r="587" spans="1:66" ht="15" customHeight="1" x14ac:dyDescent="0.35">
      <c r="A587" s="31">
        <v>52907572</v>
      </c>
      <c r="B587" s="22" t="s">
        <v>3924</v>
      </c>
      <c r="C587" s="23">
        <v>42604</v>
      </c>
      <c r="D587" s="23" t="s">
        <v>266</v>
      </c>
      <c r="E587" s="24" t="s">
        <v>94</v>
      </c>
      <c r="F587" s="23" t="s">
        <v>70</v>
      </c>
      <c r="G587" s="24"/>
      <c r="H587" s="24">
        <v>24065806775</v>
      </c>
      <c r="I587" s="24" t="s">
        <v>95</v>
      </c>
      <c r="J587" s="24">
        <f>DATEDIF(Tabla1[[#This Row],[FECHA DE NACIMIENTO]],Tabla1[[#This Row],[FECHA ACTUAL]],"Y")</f>
        <v>41</v>
      </c>
      <c r="K587" s="24" t="s">
        <v>73</v>
      </c>
      <c r="L587" s="24" t="s">
        <v>234</v>
      </c>
      <c r="M587" s="24">
        <v>2</v>
      </c>
      <c r="N587" s="24">
        <v>2</v>
      </c>
      <c r="O587" s="24">
        <v>2</v>
      </c>
      <c r="P587" s="24" t="s">
        <v>101</v>
      </c>
      <c r="Q587" s="23">
        <v>30092</v>
      </c>
      <c r="R587" s="24" t="s">
        <v>76</v>
      </c>
      <c r="S587" s="25">
        <v>45119</v>
      </c>
      <c r="T587" s="24" t="s">
        <v>77</v>
      </c>
      <c r="U587" s="24">
        <v>3212736178</v>
      </c>
      <c r="V587" s="24" t="s">
        <v>3925</v>
      </c>
      <c r="W587" s="24" t="s">
        <v>3926</v>
      </c>
      <c r="X587" s="24" t="s">
        <v>1258</v>
      </c>
      <c r="Y587" s="24" t="s">
        <v>3927</v>
      </c>
      <c r="Z587" s="24" t="s">
        <v>82</v>
      </c>
      <c r="AA587" s="24">
        <v>3138232955</v>
      </c>
      <c r="AB587" s="24" t="s">
        <v>77</v>
      </c>
      <c r="AC587" s="24" t="s">
        <v>77</v>
      </c>
      <c r="AD587" s="24" t="s">
        <v>77</v>
      </c>
      <c r="AE587" s="26" t="s">
        <v>151</v>
      </c>
      <c r="AF587" s="26"/>
      <c r="AG587" s="26"/>
      <c r="AH587" s="27" t="s">
        <v>184</v>
      </c>
      <c r="AI587" s="27" t="s">
        <v>164</v>
      </c>
      <c r="AJ587" s="27" t="s">
        <v>164</v>
      </c>
      <c r="AK587" s="24" t="s">
        <v>121</v>
      </c>
      <c r="AL587" s="24"/>
      <c r="AM587" s="23">
        <v>42604</v>
      </c>
      <c r="AN587" s="28">
        <v>724500</v>
      </c>
      <c r="AO587" s="28"/>
      <c r="AP587" s="24"/>
      <c r="AQ587" s="24"/>
      <c r="AR587" s="24"/>
      <c r="AS587" s="24"/>
      <c r="AT587" s="24" t="e">
        <v>#N/A</v>
      </c>
      <c r="AU587" s="24" t="e">
        <v>#N/A</v>
      </c>
      <c r="AV587" s="24" t="e">
        <v>#N/A</v>
      </c>
      <c r="AW587" s="24"/>
      <c r="AX587" s="24"/>
      <c r="AY587" s="24"/>
      <c r="AZ587" s="24"/>
      <c r="BA587" s="24"/>
      <c r="BB587" s="24"/>
      <c r="BC587" s="24"/>
      <c r="BD587" s="24">
        <v>0</v>
      </c>
      <c r="BE587" s="24">
        <v>0</v>
      </c>
      <c r="BF587" s="23"/>
      <c r="BG587" s="23"/>
      <c r="BH587" s="23">
        <v>42619</v>
      </c>
      <c r="BI587" s="26" t="s">
        <v>143</v>
      </c>
      <c r="BJ587" s="26" t="s">
        <v>2589</v>
      </c>
      <c r="BK587" s="29">
        <v>0</v>
      </c>
      <c r="BL587" s="24" t="s">
        <v>129</v>
      </c>
      <c r="BM587" s="22" t="str">
        <f ca="1">+IF(Tabla1[[#This Row],[FECHA INGRESO]]&gt;=44986,IF((TODAY()-Tabla1[[#This Row],[FECHA INGRESO]])&gt;=50,"ALERTA","TODAVÍA FALTA"),"N/A")</f>
        <v>N/A</v>
      </c>
      <c r="BN587" s="7">
        <f>IFERROR((_xlfn.DAYS(Tabla1[[#This Row],[FECHA INGRESO]],Tabla1[[#This Row],[FECHA RETIRO]]))/30,"")</f>
        <v>-0.5</v>
      </c>
    </row>
    <row r="588" spans="1:66" x14ac:dyDescent="0.35">
      <c r="A588" s="34">
        <v>1121856265</v>
      </c>
      <c r="B588" s="22" t="s">
        <v>3928</v>
      </c>
      <c r="C588" s="23">
        <v>42605</v>
      </c>
      <c r="D588" s="23" t="s">
        <v>870</v>
      </c>
      <c r="E588" s="24" t="s">
        <v>94</v>
      </c>
      <c r="F588" s="23" t="s">
        <v>70</v>
      </c>
      <c r="G588" s="24"/>
      <c r="H588" s="24">
        <v>24065671520</v>
      </c>
      <c r="I588" s="24" t="s">
        <v>95</v>
      </c>
      <c r="J588" s="24">
        <f>DATEDIF(Tabla1[[#This Row],[FECHA DE NACIMIENTO]],Tabla1[[#This Row],[FECHA ACTUAL]],"Y")</f>
        <v>34</v>
      </c>
      <c r="K588" s="24" t="s">
        <v>96</v>
      </c>
      <c r="L588" s="24" t="s">
        <v>112</v>
      </c>
      <c r="M588" s="24" t="s">
        <v>77</v>
      </c>
      <c r="N588" s="24" t="s">
        <v>77</v>
      </c>
      <c r="O588" s="24">
        <v>3</v>
      </c>
      <c r="P588" s="24" t="s">
        <v>101</v>
      </c>
      <c r="Q588" s="23">
        <v>32515</v>
      </c>
      <c r="R588" s="24" t="s">
        <v>3325</v>
      </c>
      <c r="S588" s="25">
        <v>45119</v>
      </c>
      <c r="T588" s="24"/>
      <c r="U588" s="24">
        <v>3102857013</v>
      </c>
      <c r="V588" s="33" t="s">
        <v>3929</v>
      </c>
      <c r="W588" s="24" t="s">
        <v>269</v>
      </c>
      <c r="X588" s="24" t="s">
        <v>3930</v>
      </c>
      <c r="Y588" s="24"/>
      <c r="Z588" s="24"/>
      <c r="AA588" s="24"/>
      <c r="AB588" s="24" t="s">
        <v>77</v>
      </c>
      <c r="AC588" s="24" t="s">
        <v>77</v>
      </c>
      <c r="AD588" s="24" t="s">
        <v>77</v>
      </c>
      <c r="AE588" s="26" t="s">
        <v>183</v>
      </c>
      <c r="AF588" s="26" t="s">
        <v>3931</v>
      </c>
      <c r="AG588" s="26"/>
      <c r="AH588" s="27" t="s">
        <v>184</v>
      </c>
      <c r="AI588" s="27" t="s">
        <v>3932</v>
      </c>
      <c r="AJ588" s="27" t="s">
        <v>3323</v>
      </c>
      <c r="AK588" s="24" t="s">
        <v>121</v>
      </c>
      <c r="AL588" s="24" t="s">
        <v>90</v>
      </c>
      <c r="AM588" s="23">
        <v>42605</v>
      </c>
      <c r="AN588" s="28">
        <v>877803</v>
      </c>
      <c r="AO588" s="28">
        <v>102854</v>
      </c>
      <c r="AP588" s="24" t="s">
        <v>3933</v>
      </c>
      <c r="AQ588" s="24"/>
      <c r="AR588" s="24" t="s">
        <v>1903</v>
      </c>
      <c r="AS588" s="24">
        <v>4.54</v>
      </c>
      <c r="AT588" s="24">
        <v>76</v>
      </c>
      <c r="AU588" s="24" t="e">
        <v>#N/A</v>
      </c>
      <c r="AV588" s="24" t="e">
        <v>#N/A</v>
      </c>
      <c r="AW588" s="24"/>
      <c r="AX588" s="24"/>
      <c r="AY588" s="24"/>
      <c r="AZ588" s="24"/>
      <c r="BA588" s="24"/>
      <c r="BB588" s="24"/>
      <c r="BC588" s="24"/>
      <c r="BD588" s="24">
        <v>1</v>
      </c>
      <c r="BE588" s="24">
        <v>0</v>
      </c>
      <c r="BF588" s="23">
        <v>42971</v>
      </c>
      <c r="BG588" s="23">
        <v>42988</v>
      </c>
      <c r="BH588" s="23">
        <v>44027</v>
      </c>
      <c r="BI588" s="26" t="s">
        <v>127</v>
      </c>
      <c r="BJ588" s="26" t="s">
        <v>3934</v>
      </c>
      <c r="BK588" s="29">
        <v>0</v>
      </c>
      <c r="BL588" s="24" t="s">
        <v>129</v>
      </c>
      <c r="BM588" s="22" t="str">
        <f ca="1">+IF(Tabla1[[#This Row],[FECHA INGRESO]]&gt;=44986,IF((TODAY()-Tabla1[[#This Row],[FECHA INGRESO]])&gt;=50,"ALERTA","TODAVÍA FALTA"),"N/A")</f>
        <v>N/A</v>
      </c>
      <c r="BN588" s="7">
        <f>IFERROR((_xlfn.DAYS(Tabla1[[#This Row],[FECHA INGRESO]],Tabla1[[#This Row],[FECHA RETIRO]]))/30,"")</f>
        <v>-47.4</v>
      </c>
    </row>
    <row r="589" spans="1:66" ht="15" customHeight="1" x14ac:dyDescent="0.35">
      <c r="A589" s="31">
        <v>53117687</v>
      </c>
      <c r="B589" s="22" t="s">
        <v>274</v>
      </c>
      <c r="C589" s="23">
        <v>42605</v>
      </c>
      <c r="D589" s="23" t="s">
        <v>266</v>
      </c>
      <c r="E589" s="23" t="s">
        <v>111</v>
      </c>
      <c r="F589" s="23" t="s">
        <v>70</v>
      </c>
      <c r="G589" s="24"/>
      <c r="H589" s="24">
        <v>24025372522</v>
      </c>
      <c r="I589" s="24" t="s">
        <v>95</v>
      </c>
      <c r="J589" s="24">
        <f>DATEDIF(Tabla1[[#This Row],[FECHA DE NACIMIENTO]],Tabla1[[#This Row],[FECHA ACTUAL]],"Y")</f>
        <v>38</v>
      </c>
      <c r="K589" s="24" t="s">
        <v>96</v>
      </c>
      <c r="L589" s="24" t="s">
        <v>112</v>
      </c>
      <c r="M589" s="24">
        <v>1</v>
      </c>
      <c r="N589" s="24">
        <v>1</v>
      </c>
      <c r="O589" s="24">
        <v>2</v>
      </c>
      <c r="P589" s="24" t="s">
        <v>101</v>
      </c>
      <c r="Q589" s="23">
        <v>31181</v>
      </c>
      <c r="R589" s="24" t="s">
        <v>76</v>
      </c>
      <c r="S589" s="25">
        <v>45119</v>
      </c>
      <c r="T589" s="24" t="s">
        <v>77</v>
      </c>
      <c r="U589" s="24">
        <v>3112048536</v>
      </c>
      <c r="V589" s="24" t="s">
        <v>3935</v>
      </c>
      <c r="W589" s="24" t="s">
        <v>3936</v>
      </c>
      <c r="X589" s="24" t="s">
        <v>3937</v>
      </c>
      <c r="Y589" s="24" t="s">
        <v>3938</v>
      </c>
      <c r="Z589" s="24" t="s">
        <v>117</v>
      </c>
      <c r="AA589" s="24">
        <v>3133222646</v>
      </c>
      <c r="AB589" s="24" t="s">
        <v>77</v>
      </c>
      <c r="AC589" s="24" t="s">
        <v>77</v>
      </c>
      <c r="AD589" s="24" t="s">
        <v>77</v>
      </c>
      <c r="AE589" s="26" t="s">
        <v>183</v>
      </c>
      <c r="AF589" s="26" t="s">
        <v>671</v>
      </c>
      <c r="AG589" s="26"/>
      <c r="AH589" s="27" t="s">
        <v>184</v>
      </c>
      <c r="AI589" s="27" t="s">
        <v>3939</v>
      </c>
      <c r="AJ589" s="27" t="s">
        <v>487</v>
      </c>
      <c r="AK589" s="24" t="s">
        <v>121</v>
      </c>
      <c r="AL589" s="24" t="s">
        <v>90</v>
      </c>
      <c r="AM589" s="23">
        <v>42605</v>
      </c>
      <c r="AN589" s="28">
        <v>857100.06</v>
      </c>
      <c r="AO589" s="28"/>
      <c r="AP589" s="24"/>
      <c r="AQ589" s="24"/>
      <c r="AR589" s="24" t="s">
        <v>139</v>
      </c>
      <c r="AS589" s="24">
        <v>3.63</v>
      </c>
      <c r="AT589" s="24">
        <v>76</v>
      </c>
      <c r="AU589" s="24" t="e">
        <v>#N/A</v>
      </c>
      <c r="AV589" s="24" t="e">
        <v>#N/A</v>
      </c>
      <c r="AW589" s="24"/>
      <c r="AX589" s="24"/>
      <c r="AY589" s="24"/>
      <c r="AZ589" s="24"/>
      <c r="BA589" s="24"/>
      <c r="BB589" s="24"/>
      <c r="BC589" s="24"/>
      <c r="BD589" s="24">
        <v>1</v>
      </c>
      <c r="BE589" s="24">
        <v>0</v>
      </c>
      <c r="BF589" s="23">
        <v>42989</v>
      </c>
      <c r="BG589" s="23">
        <v>43005</v>
      </c>
      <c r="BH589" s="23">
        <v>43557</v>
      </c>
      <c r="BI589" s="26" t="s">
        <v>127</v>
      </c>
      <c r="BJ589" s="26" t="s">
        <v>1953</v>
      </c>
      <c r="BK589" s="29">
        <v>251885</v>
      </c>
      <c r="BL589" s="24" t="s">
        <v>129</v>
      </c>
      <c r="BM589" s="22" t="str">
        <f ca="1">+IF(Tabla1[[#This Row],[FECHA INGRESO]]&gt;=44986,IF((TODAY()-Tabla1[[#This Row],[FECHA INGRESO]])&gt;=50,"ALERTA","TODAVÍA FALTA"),"N/A")</f>
        <v>N/A</v>
      </c>
      <c r="BN589" s="7">
        <f>IFERROR((_xlfn.DAYS(Tabla1[[#This Row],[FECHA INGRESO]],Tabla1[[#This Row],[FECHA RETIRO]]))/30,"")</f>
        <v>-31.733333333333334</v>
      </c>
    </row>
    <row r="590" spans="1:66" ht="15" customHeight="1" x14ac:dyDescent="0.35">
      <c r="A590" s="31">
        <v>1128388524</v>
      </c>
      <c r="B590" s="22" t="s">
        <v>3940</v>
      </c>
      <c r="C590" s="23">
        <v>42605</v>
      </c>
      <c r="D590" s="23" t="s">
        <v>582</v>
      </c>
      <c r="E590" s="24" t="s">
        <v>94</v>
      </c>
      <c r="F590" s="23" t="s">
        <v>70</v>
      </c>
      <c r="G590" s="24"/>
      <c r="H590" s="24">
        <v>24065796924</v>
      </c>
      <c r="I590" s="24" t="s">
        <v>95</v>
      </c>
      <c r="J590" s="24">
        <f>DATEDIF(Tabla1[[#This Row],[FECHA DE NACIMIENTO]],Tabla1[[#This Row],[FECHA ACTUAL]],"Y")</f>
        <v>35</v>
      </c>
      <c r="K590" s="24" t="s">
        <v>73</v>
      </c>
      <c r="L590" s="24" t="s">
        <v>112</v>
      </c>
      <c r="M590" s="24">
        <v>1</v>
      </c>
      <c r="N590" s="24">
        <v>1</v>
      </c>
      <c r="O590" s="24">
        <v>0</v>
      </c>
      <c r="P590" s="24" t="s">
        <v>101</v>
      </c>
      <c r="Q590" s="23">
        <v>32226</v>
      </c>
      <c r="R590" s="24" t="s">
        <v>830</v>
      </c>
      <c r="S590" s="25">
        <v>45119</v>
      </c>
      <c r="T590" s="24">
        <v>2631955</v>
      </c>
      <c r="U590" s="24">
        <v>3508207998</v>
      </c>
      <c r="V590" s="24" t="s">
        <v>3941</v>
      </c>
      <c r="W590" s="24" t="s">
        <v>3942</v>
      </c>
      <c r="X590" s="24" t="s">
        <v>1535</v>
      </c>
      <c r="Y590" s="24" t="s">
        <v>3943</v>
      </c>
      <c r="Z590" s="24" t="s">
        <v>117</v>
      </c>
      <c r="AA590" s="24">
        <v>3146831540</v>
      </c>
      <c r="AB590" s="24" t="s">
        <v>77</v>
      </c>
      <c r="AC590" s="24" t="s">
        <v>77</v>
      </c>
      <c r="AD590" s="24" t="s">
        <v>77</v>
      </c>
      <c r="AE590" s="26" t="s">
        <v>151</v>
      </c>
      <c r="AF590" s="26"/>
      <c r="AG590" s="26"/>
      <c r="AH590" s="27" t="s">
        <v>184</v>
      </c>
      <c r="AI590" s="27" t="s">
        <v>1026</v>
      </c>
      <c r="AJ590" s="27" t="s">
        <v>1027</v>
      </c>
      <c r="AK590" s="24" t="s">
        <v>121</v>
      </c>
      <c r="AL590" s="24" t="s">
        <v>90</v>
      </c>
      <c r="AM590" s="23">
        <v>42605</v>
      </c>
      <c r="AN590" s="28">
        <v>776250</v>
      </c>
      <c r="AO590" s="28"/>
      <c r="AP590" s="24"/>
      <c r="AQ590" s="24"/>
      <c r="AR590" s="24" t="s">
        <v>139</v>
      </c>
      <c r="AS590" s="24"/>
      <c r="AT590" s="24" t="e">
        <v>#N/A</v>
      </c>
      <c r="AU590" s="24" t="e">
        <v>#N/A</v>
      </c>
      <c r="AV590" s="24" t="e">
        <v>#N/A</v>
      </c>
      <c r="AW590" s="24"/>
      <c r="AX590" s="24"/>
      <c r="AY590" s="24"/>
      <c r="AZ590" s="24"/>
      <c r="BA590" s="24"/>
      <c r="BB590" s="24"/>
      <c r="BC590" s="24"/>
      <c r="BD590" s="24">
        <v>0</v>
      </c>
      <c r="BE590" s="24">
        <v>0</v>
      </c>
      <c r="BF590" s="23"/>
      <c r="BG590" s="23"/>
      <c r="BH590" s="23">
        <v>42849</v>
      </c>
      <c r="BI590" s="26" t="s">
        <v>127</v>
      </c>
      <c r="BJ590" s="26" t="s">
        <v>232</v>
      </c>
      <c r="BK590" s="29">
        <v>0</v>
      </c>
      <c r="BL590" s="24" t="s">
        <v>129</v>
      </c>
      <c r="BM590" s="22" t="str">
        <f ca="1">+IF(Tabla1[[#This Row],[FECHA INGRESO]]&gt;=44986,IF((TODAY()-Tabla1[[#This Row],[FECHA INGRESO]])&gt;=50,"ALERTA","TODAVÍA FALTA"),"N/A")</f>
        <v>N/A</v>
      </c>
      <c r="BN590" s="7">
        <f>IFERROR((_xlfn.DAYS(Tabla1[[#This Row],[FECHA INGRESO]],Tabla1[[#This Row],[FECHA RETIRO]]))/30,"")</f>
        <v>-8.1333333333333329</v>
      </c>
    </row>
    <row r="591" spans="1:66" ht="15" customHeight="1" x14ac:dyDescent="0.35">
      <c r="A591" s="31">
        <v>1120372936</v>
      </c>
      <c r="B591" s="22" t="s">
        <v>3944</v>
      </c>
      <c r="C591" s="23">
        <v>42605</v>
      </c>
      <c r="D591" s="23" t="s">
        <v>188</v>
      </c>
      <c r="E591" s="23" t="s">
        <v>111</v>
      </c>
      <c r="F591" s="23" t="s">
        <v>70</v>
      </c>
      <c r="G591" s="24"/>
      <c r="H591" s="24">
        <v>24068889894</v>
      </c>
      <c r="I591" s="24" t="s">
        <v>72</v>
      </c>
      <c r="J591" s="24">
        <f>DATEDIF(Tabla1[[#This Row],[FECHA DE NACIMIENTO]],Tabla1[[#This Row],[FECHA ACTUAL]],"Y")</f>
        <v>29</v>
      </c>
      <c r="K591" s="24" t="s">
        <v>96</v>
      </c>
      <c r="L591" s="24" t="s">
        <v>112</v>
      </c>
      <c r="M591" s="24">
        <v>1</v>
      </c>
      <c r="N591" s="24">
        <v>2</v>
      </c>
      <c r="O591" s="24">
        <v>2</v>
      </c>
      <c r="P591" s="24" t="s">
        <v>101</v>
      </c>
      <c r="Q591" s="23">
        <v>34411</v>
      </c>
      <c r="R591" s="24" t="s">
        <v>3945</v>
      </c>
      <c r="S591" s="25">
        <v>45119</v>
      </c>
      <c r="T591" s="24" t="s">
        <v>77</v>
      </c>
      <c r="U591" s="24">
        <v>3222012238</v>
      </c>
      <c r="V591" s="24" t="s">
        <v>3946</v>
      </c>
      <c r="W591" s="24" t="s">
        <v>3947</v>
      </c>
      <c r="X591" s="24" t="s">
        <v>160</v>
      </c>
      <c r="Y591" s="24" t="s">
        <v>3948</v>
      </c>
      <c r="Z591" s="24" t="s">
        <v>1570</v>
      </c>
      <c r="AA591" s="24">
        <v>3222012238</v>
      </c>
      <c r="AB591" s="24" t="s">
        <v>77</v>
      </c>
      <c r="AC591" s="24" t="s">
        <v>77</v>
      </c>
      <c r="AD591" s="24" t="s">
        <v>77</v>
      </c>
      <c r="AE591" s="26" t="s">
        <v>183</v>
      </c>
      <c r="AF591" s="26" t="s">
        <v>3949</v>
      </c>
      <c r="AG591" s="26"/>
      <c r="AH591" s="27" t="s">
        <v>184</v>
      </c>
      <c r="AI591" s="27" t="s">
        <v>120</v>
      </c>
      <c r="AJ591" s="27" t="s">
        <v>120</v>
      </c>
      <c r="AK591" s="24" t="s">
        <v>121</v>
      </c>
      <c r="AL591" s="24" t="s">
        <v>90</v>
      </c>
      <c r="AM591" s="23">
        <v>42605</v>
      </c>
      <c r="AN591" s="28">
        <v>724500</v>
      </c>
      <c r="AO591" s="28"/>
      <c r="AP591" s="24"/>
      <c r="AQ591" s="24"/>
      <c r="AR591" s="24" t="s">
        <v>918</v>
      </c>
      <c r="AS591" s="24"/>
      <c r="AT591" s="24" t="e">
        <v>#N/A</v>
      </c>
      <c r="AU591" s="24" t="e">
        <v>#N/A</v>
      </c>
      <c r="AV591" s="24" t="e">
        <v>#N/A</v>
      </c>
      <c r="AW591" s="24"/>
      <c r="AX591" s="24"/>
      <c r="AY591" s="24" t="s">
        <v>3950</v>
      </c>
      <c r="AZ591" s="24"/>
      <c r="BA591" s="24"/>
      <c r="BB591" s="24"/>
      <c r="BC591" s="24"/>
      <c r="BD591" s="24">
        <v>0</v>
      </c>
      <c r="BE591" s="24">
        <v>0</v>
      </c>
      <c r="BF591" s="23"/>
      <c r="BG591" s="23"/>
      <c r="BH591" s="23">
        <v>42742</v>
      </c>
      <c r="BI591" s="26" t="s">
        <v>127</v>
      </c>
      <c r="BJ591" s="26" t="s">
        <v>273</v>
      </c>
      <c r="BK591" s="29">
        <v>0</v>
      </c>
      <c r="BL591" s="24" t="s">
        <v>129</v>
      </c>
      <c r="BM591" s="22" t="str">
        <f ca="1">+IF(Tabla1[[#This Row],[FECHA INGRESO]]&gt;=44986,IF((TODAY()-Tabla1[[#This Row],[FECHA INGRESO]])&gt;=50,"ALERTA","TODAVÍA FALTA"),"N/A")</f>
        <v>N/A</v>
      </c>
      <c r="BN591" s="7">
        <f>IFERROR((_xlfn.DAYS(Tabla1[[#This Row],[FECHA INGRESO]],Tabla1[[#This Row],[FECHA RETIRO]]))/30,"")</f>
        <v>-4.5666666666666664</v>
      </c>
    </row>
    <row r="592" spans="1:66" ht="15" customHeight="1" x14ac:dyDescent="0.35">
      <c r="A592" s="31">
        <v>52375424</v>
      </c>
      <c r="B592" s="22" t="s">
        <v>3951</v>
      </c>
      <c r="C592" s="23">
        <v>42606</v>
      </c>
      <c r="D592" s="23" t="s">
        <v>188</v>
      </c>
      <c r="E592" s="24" t="s">
        <v>69</v>
      </c>
      <c r="F592" s="23" t="s">
        <v>70</v>
      </c>
      <c r="G592" s="24"/>
      <c r="H592" s="24">
        <v>24065856725</v>
      </c>
      <c r="I592" s="24" t="s">
        <v>95</v>
      </c>
      <c r="J592" s="24">
        <f>DATEDIF(Tabla1[[#This Row],[FECHA DE NACIMIENTO]],Tabla1[[#This Row],[FECHA ACTUAL]],"Y")</f>
        <v>47</v>
      </c>
      <c r="K592" s="24" t="s">
        <v>73</v>
      </c>
      <c r="L592" s="24" t="s">
        <v>74</v>
      </c>
      <c r="M592" s="24">
        <v>3</v>
      </c>
      <c r="N592" s="24">
        <v>3</v>
      </c>
      <c r="O592" s="24">
        <v>2</v>
      </c>
      <c r="P592" s="24" t="s">
        <v>101</v>
      </c>
      <c r="Q592" s="23">
        <v>27878</v>
      </c>
      <c r="R592" s="24" t="s">
        <v>76</v>
      </c>
      <c r="S592" s="25">
        <v>45119</v>
      </c>
      <c r="T592" s="24">
        <v>2337035</v>
      </c>
      <c r="U592" s="24">
        <v>3004891427</v>
      </c>
      <c r="V592" s="24" t="s">
        <v>3952</v>
      </c>
      <c r="W592" s="24" t="s">
        <v>3953</v>
      </c>
      <c r="X592" s="24" t="s">
        <v>1468</v>
      </c>
      <c r="Y592" s="24" t="s">
        <v>3954</v>
      </c>
      <c r="Z592" s="24" t="s">
        <v>117</v>
      </c>
      <c r="AA592" s="24">
        <v>3134064287</v>
      </c>
      <c r="AB592" s="24" t="s">
        <v>77</v>
      </c>
      <c r="AC592" s="24" t="s">
        <v>77</v>
      </c>
      <c r="AD592" s="24" t="s">
        <v>77</v>
      </c>
      <c r="AE592" s="26" t="s">
        <v>151</v>
      </c>
      <c r="AF592" s="26"/>
      <c r="AG592" s="26" t="s">
        <v>3955</v>
      </c>
      <c r="AH592" s="27" t="s">
        <v>184</v>
      </c>
      <c r="AI592" s="27" t="s">
        <v>877</v>
      </c>
      <c r="AJ592" s="27" t="s">
        <v>877</v>
      </c>
      <c r="AK592" s="24" t="s">
        <v>121</v>
      </c>
      <c r="AL592" s="24" t="s">
        <v>90</v>
      </c>
      <c r="AM592" s="23">
        <v>42606</v>
      </c>
      <c r="AN592" s="28">
        <v>857100.06</v>
      </c>
      <c r="AO592" s="28"/>
      <c r="AP592" s="24" t="s">
        <v>3956</v>
      </c>
      <c r="AQ592" s="24"/>
      <c r="AR592" s="24" t="s">
        <v>139</v>
      </c>
      <c r="AS592" s="24">
        <v>4.2</v>
      </c>
      <c r="AT592" s="24">
        <v>79</v>
      </c>
      <c r="AU592" s="24" t="e">
        <v>#N/A</v>
      </c>
      <c r="AV592" s="24" t="e">
        <v>#N/A</v>
      </c>
      <c r="AW592" s="24"/>
      <c r="AX592" s="24"/>
      <c r="AY592" s="24" t="s">
        <v>3957</v>
      </c>
      <c r="AZ592" s="24" t="s">
        <v>3958</v>
      </c>
      <c r="BA592" s="24" t="s">
        <v>3959</v>
      </c>
      <c r="BB592" s="24"/>
      <c r="BC592" s="24"/>
      <c r="BD592" s="24">
        <v>1</v>
      </c>
      <c r="BE592" s="24">
        <v>0</v>
      </c>
      <c r="BF592" s="23">
        <v>43082</v>
      </c>
      <c r="BG592" s="23">
        <v>43100</v>
      </c>
      <c r="BH592" s="23">
        <v>43553</v>
      </c>
      <c r="BI592" s="26" t="s">
        <v>143</v>
      </c>
      <c r="BJ592" s="26" t="s">
        <v>3960</v>
      </c>
      <c r="BK592" s="29">
        <v>0</v>
      </c>
      <c r="BL592" s="24" t="s">
        <v>129</v>
      </c>
      <c r="BM592" s="22" t="str">
        <f ca="1">+IF(Tabla1[[#This Row],[FECHA INGRESO]]&gt;=44986,IF((TODAY()-Tabla1[[#This Row],[FECHA INGRESO]])&gt;=50,"ALERTA","TODAVÍA FALTA"),"N/A")</f>
        <v>N/A</v>
      </c>
      <c r="BN592" s="7">
        <f>IFERROR((_xlfn.DAYS(Tabla1[[#This Row],[FECHA INGRESO]],Tabla1[[#This Row],[FECHA RETIRO]]))/30,"")</f>
        <v>-31.566666666666666</v>
      </c>
    </row>
    <row r="593" spans="1:66" ht="15" customHeight="1" x14ac:dyDescent="0.35">
      <c r="A593" s="31">
        <v>1023900925</v>
      </c>
      <c r="B593" s="22" t="s">
        <v>3961</v>
      </c>
      <c r="C593" s="23">
        <v>42606</v>
      </c>
      <c r="D593" s="23" t="s">
        <v>168</v>
      </c>
      <c r="E593" s="23" t="s">
        <v>111</v>
      </c>
      <c r="F593" s="23" t="s">
        <v>70</v>
      </c>
      <c r="G593" s="24"/>
      <c r="H593" s="24">
        <v>24065812662</v>
      </c>
      <c r="I593" s="24" t="s">
        <v>95</v>
      </c>
      <c r="J593" s="24">
        <f>DATEDIF(Tabla1[[#This Row],[FECHA DE NACIMIENTO]],Tabla1[[#This Row],[FECHA ACTUAL]],"Y")</f>
        <v>33</v>
      </c>
      <c r="K593" s="24" t="s">
        <v>96</v>
      </c>
      <c r="L593" s="24" t="s">
        <v>112</v>
      </c>
      <c r="M593" s="24">
        <v>1</v>
      </c>
      <c r="N593" s="24">
        <v>1</v>
      </c>
      <c r="O593" s="24">
        <v>2</v>
      </c>
      <c r="P593" s="24" t="s">
        <v>101</v>
      </c>
      <c r="Q593" s="23">
        <v>32812</v>
      </c>
      <c r="R593" s="24" t="s">
        <v>76</v>
      </c>
      <c r="S593" s="25">
        <v>45119</v>
      </c>
      <c r="T593" s="24">
        <v>2788970</v>
      </c>
      <c r="U593" s="24">
        <v>3174954303</v>
      </c>
      <c r="V593" s="24" t="s">
        <v>3962</v>
      </c>
      <c r="W593" s="24" t="s">
        <v>3963</v>
      </c>
      <c r="X593" s="24" t="s">
        <v>3964</v>
      </c>
      <c r="Y593" s="24" t="s">
        <v>3965</v>
      </c>
      <c r="Z593" s="24" t="s">
        <v>255</v>
      </c>
      <c r="AA593" s="24">
        <v>3125013079</v>
      </c>
      <c r="AB593" s="24" t="s">
        <v>77</v>
      </c>
      <c r="AC593" s="24" t="s">
        <v>77</v>
      </c>
      <c r="AD593" s="24" t="s">
        <v>77</v>
      </c>
      <c r="AE593" s="26" t="s">
        <v>183</v>
      </c>
      <c r="AF593" s="26"/>
      <c r="AG593" s="26"/>
      <c r="AH593" s="27" t="s">
        <v>184</v>
      </c>
      <c r="AI593" s="27" t="s">
        <v>3643</v>
      </c>
      <c r="AJ593" s="27" t="s">
        <v>3643</v>
      </c>
      <c r="AK593" s="24" t="s">
        <v>121</v>
      </c>
      <c r="AL593" s="24"/>
      <c r="AM593" s="23">
        <v>42606</v>
      </c>
      <c r="AN593" s="28">
        <v>724500</v>
      </c>
      <c r="AO593" s="28"/>
      <c r="AP593" s="24"/>
      <c r="AQ593" s="24"/>
      <c r="AR593" s="24" t="s">
        <v>2974</v>
      </c>
      <c r="AS593" s="24"/>
      <c r="AT593" s="24" t="e">
        <v>#N/A</v>
      </c>
      <c r="AU593" s="24" t="e">
        <v>#N/A</v>
      </c>
      <c r="AV593" s="24" t="e">
        <v>#N/A</v>
      </c>
      <c r="AW593" s="24"/>
      <c r="AX593" s="24"/>
      <c r="AY593" s="24" t="s">
        <v>3966</v>
      </c>
      <c r="AZ593" s="24"/>
      <c r="BA593" s="24"/>
      <c r="BB593" s="24"/>
      <c r="BC593" s="24"/>
      <c r="BD593" s="24">
        <v>0</v>
      </c>
      <c r="BE593" s="24">
        <v>0</v>
      </c>
      <c r="BF593" s="23"/>
      <c r="BG593" s="23"/>
      <c r="BH593" s="23">
        <v>42725</v>
      </c>
      <c r="BI593" s="26" t="s">
        <v>127</v>
      </c>
      <c r="BJ593" s="26" t="s">
        <v>523</v>
      </c>
      <c r="BK593" s="29">
        <v>0</v>
      </c>
      <c r="BL593" s="24" t="s">
        <v>129</v>
      </c>
      <c r="BM593" s="22" t="str">
        <f ca="1">+IF(Tabla1[[#This Row],[FECHA INGRESO]]&gt;=44986,IF((TODAY()-Tabla1[[#This Row],[FECHA INGRESO]])&gt;=50,"ALERTA","TODAVÍA FALTA"),"N/A")</f>
        <v>N/A</v>
      </c>
      <c r="BN593" s="7">
        <f>IFERROR((_xlfn.DAYS(Tabla1[[#This Row],[FECHA INGRESO]],Tabla1[[#This Row],[FECHA RETIRO]]))/30,"")</f>
        <v>-3.9666666666666668</v>
      </c>
    </row>
    <row r="594" spans="1:66" ht="15" customHeight="1" x14ac:dyDescent="0.35">
      <c r="A594" s="31">
        <v>1013595399</v>
      </c>
      <c r="B594" s="22" t="s">
        <v>3967</v>
      </c>
      <c r="C594" s="23">
        <v>42606</v>
      </c>
      <c r="D594" s="23" t="s">
        <v>109</v>
      </c>
      <c r="E594" s="23" t="s">
        <v>111</v>
      </c>
      <c r="F594" s="23" t="s">
        <v>70</v>
      </c>
      <c r="G594" s="24"/>
      <c r="H594" s="24">
        <v>24065769489</v>
      </c>
      <c r="I594" s="24" t="s">
        <v>95</v>
      </c>
      <c r="J594" s="24">
        <f>DATEDIF(Tabla1[[#This Row],[FECHA DE NACIMIENTO]],Tabla1[[#This Row],[FECHA ACTUAL]],"Y")</f>
        <v>35</v>
      </c>
      <c r="K594" s="24" t="s">
        <v>73</v>
      </c>
      <c r="L594" s="24" t="s">
        <v>112</v>
      </c>
      <c r="M594" s="24">
        <v>1</v>
      </c>
      <c r="N594" s="24">
        <v>2</v>
      </c>
      <c r="O594" s="24">
        <v>2</v>
      </c>
      <c r="P594" s="24" t="s">
        <v>101</v>
      </c>
      <c r="Q594" s="23">
        <v>32183</v>
      </c>
      <c r="R594" s="24" t="s">
        <v>76</v>
      </c>
      <c r="S594" s="25">
        <v>45119</v>
      </c>
      <c r="T594" s="24">
        <v>2339279</v>
      </c>
      <c r="U594" s="24">
        <v>3045963532</v>
      </c>
      <c r="V594" s="24" t="s">
        <v>3968</v>
      </c>
      <c r="W594" s="24" t="s">
        <v>3969</v>
      </c>
      <c r="X594" s="24" t="s">
        <v>3970</v>
      </c>
      <c r="Y594" s="24" t="s">
        <v>3971</v>
      </c>
      <c r="Z594" s="24" t="s">
        <v>117</v>
      </c>
      <c r="AA594" s="24">
        <v>3123173861</v>
      </c>
      <c r="AB594" s="24" t="s">
        <v>77</v>
      </c>
      <c r="AC594" s="24" t="s">
        <v>77</v>
      </c>
      <c r="AD594" s="24" t="s">
        <v>77</v>
      </c>
      <c r="AE594" s="26" t="s">
        <v>183</v>
      </c>
      <c r="AF594" s="26" t="s">
        <v>3972</v>
      </c>
      <c r="AG594" s="26"/>
      <c r="AH594" s="27" t="s">
        <v>184</v>
      </c>
      <c r="AI594" s="27" t="s">
        <v>3643</v>
      </c>
      <c r="AJ594" s="27" t="s">
        <v>3643</v>
      </c>
      <c r="AK594" s="24" t="s">
        <v>121</v>
      </c>
      <c r="AL594" s="24"/>
      <c r="AM594" s="23">
        <v>42606</v>
      </c>
      <c r="AN594" s="28">
        <v>724500</v>
      </c>
      <c r="AO594" s="28"/>
      <c r="AP594" s="24"/>
      <c r="AQ594" s="24"/>
      <c r="AR594" s="24"/>
      <c r="AS594" s="24"/>
      <c r="AT594" s="24" t="e">
        <v>#N/A</v>
      </c>
      <c r="AU594" s="24" t="e">
        <v>#N/A</v>
      </c>
      <c r="AV594" s="24" t="e">
        <v>#N/A</v>
      </c>
      <c r="AW594" s="24"/>
      <c r="AX594" s="24"/>
      <c r="AY594" s="24"/>
      <c r="AZ594" s="24"/>
      <c r="BA594" s="24"/>
      <c r="BB594" s="24"/>
      <c r="BC594" s="24"/>
      <c r="BD594" s="24">
        <v>0</v>
      </c>
      <c r="BE594" s="24">
        <v>0</v>
      </c>
      <c r="BF594" s="23"/>
      <c r="BG594" s="23"/>
      <c r="BH594" s="23">
        <v>42672</v>
      </c>
      <c r="BI594" s="26" t="s">
        <v>127</v>
      </c>
      <c r="BJ594" s="26" t="s">
        <v>1064</v>
      </c>
      <c r="BK594" s="29">
        <v>0</v>
      </c>
      <c r="BL594" s="24" t="s">
        <v>129</v>
      </c>
      <c r="BM594" s="22" t="str">
        <f ca="1">+IF(Tabla1[[#This Row],[FECHA INGRESO]]&gt;=44986,IF((TODAY()-Tabla1[[#This Row],[FECHA INGRESO]])&gt;=50,"ALERTA","TODAVÍA FALTA"),"N/A")</f>
        <v>N/A</v>
      </c>
      <c r="BN594" s="7">
        <f>IFERROR((_xlfn.DAYS(Tabla1[[#This Row],[FECHA INGRESO]],Tabla1[[#This Row],[FECHA RETIRO]]))/30,"")</f>
        <v>-2.2000000000000002</v>
      </c>
    </row>
    <row r="595" spans="1:66" ht="15" customHeight="1" x14ac:dyDescent="0.35">
      <c r="A595" s="31">
        <v>1024464869</v>
      </c>
      <c r="B595" s="22" t="s">
        <v>3973</v>
      </c>
      <c r="C595" s="23">
        <v>42606</v>
      </c>
      <c r="D595" s="23" t="s">
        <v>157</v>
      </c>
      <c r="E595" s="23" t="s">
        <v>111</v>
      </c>
      <c r="F595" s="23" t="s">
        <v>70</v>
      </c>
      <c r="G595" s="24"/>
      <c r="H595" s="24">
        <v>24065775756</v>
      </c>
      <c r="I595" s="24" t="s">
        <v>95</v>
      </c>
      <c r="J595" s="24">
        <f>DATEDIF(Tabla1[[#This Row],[FECHA DE NACIMIENTO]],Tabla1[[#This Row],[FECHA ACTUAL]],"Y")</f>
        <v>36</v>
      </c>
      <c r="K595" s="24" t="s">
        <v>73</v>
      </c>
      <c r="L595" s="24" t="s">
        <v>74</v>
      </c>
      <c r="M595" s="24">
        <v>2</v>
      </c>
      <c r="N595" s="24">
        <v>2</v>
      </c>
      <c r="O595" s="24">
        <v>2</v>
      </c>
      <c r="P595" s="24" t="s">
        <v>101</v>
      </c>
      <c r="Q595" s="23">
        <v>31608</v>
      </c>
      <c r="R595" s="24" t="s">
        <v>76</v>
      </c>
      <c r="S595" s="25">
        <v>45119</v>
      </c>
      <c r="T595" s="24"/>
      <c r="U595" s="24">
        <v>3107572280</v>
      </c>
      <c r="V595" s="24" t="s">
        <v>3974</v>
      </c>
      <c r="W595" s="24" t="s">
        <v>3975</v>
      </c>
      <c r="X595" s="24" t="s">
        <v>3976</v>
      </c>
      <c r="Y595" s="24"/>
      <c r="Z595" s="24"/>
      <c r="AA595" s="24"/>
      <c r="AB595" s="24" t="s">
        <v>77</v>
      </c>
      <c r="AC595" s="24" t="s">
        <v>77</v>
      </c>
      <c r="AD595" s="24" t="s">
        <v>77</v>
      </c>
      <c r="AE595" s="26" t="s">
        <v>151</v>
      </c>
      <c r="AF595" s="26"/>
      <c r="AG595" s="26"/>
      <c r="AH595" s="27" t="s">
        <v>184</v>
      </c>
      <c r="AI595" s="27" t="s">
        <v>3643</v>
      </c>
      <c r="AJ595" s="27" t="s">
        <v>3643</v>
      </c>
      <c r="AK595" s="24" t="s">
        <v>121</v>
      </c>
      <c r="AL595" s="24"/>
      <c r="AM595" s="23">
        <v>42606</v>
      </c>
      <c r="AN595" s="28">
        <v>724500</v>
      </c>
      <c r="AO595" s="28"/>
      <c r="AP595" s="24"/>
      <c r="AQ595" s="24"/>
      <c r="AR595" s="24"/>
      <c r="AS595" s="24"/>
      <c r="AT595" s="24" t="e">
        <v>#N/A</v>
      </c>
      <c r="AU595" s="24" t="e">
        <v>#N/A</v>
      </c>
      <c r="AV595" s="24" t="e">
        <v>#N/A</v>
      </c>
      <c r="AW595" s="24"/>
      <c r="AX595" s="24"/>
      <c r="AY595" s="24"/>
      <c r="AZ595" s="24"/>
      <c r="BA595" s="24"/>
      <c r="BB595" s="24"/>
      <c r="BC595" s="24"/>
      <c r="BD595" s="24">
        <v>0</v>
      </c>
      <c r="BE595" s="24">
        <v>0</v>
      </c>
      <c r="BF595" s="23"/>
      <c r="BG595" s="23"/>
      <c r="BH595" s="23">
        <v>42642</v>
      </c>
      <c r="BI595" s="26" t="s">
        <v>127</v>
      </c>
      <c r="BJ595" s="26" t="s">
        <v>128</v>
      </c>
      <c r="BK595" s="29">
        <v>0</v>
      </c>
      <c r="BL595" s="24" t="s">
        <v>129</v>
      </c>
      <c r="BM595" s="22" t="str">
        <f ca="1">+IF(Tabla1[[#This Row],[FECHA INGRESO]]&gt;=44986,IF((TODAY()-Tabla1[[#This Row],[FECHA INGRESO]])&gt;=50,"ALERTA","TODAVÍA FALTA"),"N/A")</f>
        <v>N/A</v>
      </c>
      <c r="BN595" s="7">
        <f>IFERROR((_xlfn.DAYS(Tabla1[[#This Row],[FECHA INGRESO]],Tabla1[[#This Row],[FECHA RETIRO]]))/30,"")</f>
        <v>-1.2</v>
      </c>
    </row>
    <row r="596" spans="1:66" ht="15" customHeight="1" x14ac:dyDescent="0.35">
      <c r="A596" s="31">
        <v>1014269079</v>
      </c>
      <c r="B596" s="22" t="s">
        <v>3977</v>
      </c>
      <c r="C596" s="23">
        <v>42606</v>
      </c>
      <c r="D596" s="23" t="s">
        <v>157</v>
      </c>
      <c r="E596" s="24" t="s">
        <v>94</v>
      </c>
      <c r="F596" s="23" t="s">
        <v>70</v>
      </c>
      <c r="G596" s="24"/>
      <c r="H596" s="24">
        <v>24042621445</v>
      </c>
      <c r="I596" s="24" t="s">
        <v>95</v>
      </c>
      <c r="J596" s="24">
        <f>DATEDIF(Tabla1[[#This Row],[FECHA DE NACIMIENTO]],Tabla1[[#This Row],[FECHA ACTUAL]],"Y")</f>
        <v>27</v>
      </c>
      <c r="K596" s="24" t="s">
        <v>73</v>
      </c>
      <c r="L596" s="24" t="s">
        <v>112</v>
      </c>
      <c r="M596" s="24" t="s">
        <v>3897</v>
      </c>
      <c r="N596" s="24" t="s">
        <v>77</v>
      </c>
      <c r="O596" s="24">
        <v>3</v>
      </c>
      <c r="P596" s="24" t="s">
        <v>101</v>
      </c>
      <c r="Q596" s="23">
        <v>34903</v>
      </c>
      <c r="R596" s="24" t="s">
        <v>76</v>
      </c>
      <c r="S596" s="25">
        <v>45119</v>
      </c>
      <c r="T596" s="24" t="s">
        <v>77</v>
      </c>
      <c r="U596" s="24">
        <v>3143543186</v>
      </c>
      <c r="V596" s="24" t="s">
        <v>3978</v>
      </c>
      <c r="W596" s="24" t="s">
        <v>3979</v>
      </c>
      <c r="X596" s="24" t="s">
        <v>3980</v>
      </c>
      <c r="Y596" s="24" t="s">
        <v>3981</v>
      </c>
      <c r="Z596" s="24" t="s">
        <v>117</v>
      </c>
      <c r="AA596" s="24">
        <v>3016732552</v>
      </c>
      <c r="AB596" s="24" t="s">
        <v>77</v>
      </c>
      <c r="AC596" s="24" t="s">
        <v>77</v>
      </c>
      <c r="AD596" s="24" t="s">
        <v>77</v>
      </c>
      <c r="AE596" s="26" t="s">
        <v>151</v>
      </c>
      <c r="AF596" s="26"/>
      <c r="AG596" s="26"/>
      <c r="AH596" s="27" t="s">
        <v>184</v>
      </c>
      <c r="AI596" s="27" t="s">
        <v>3643</v>
      </c>
      <c r="AJ596" s="27" t="s">
        <v>3643</v>
      </c>
      <c r="AK596" s="24" t="s">
        <v>121</v>
      </c>
      <c r="AL596" s="24"/>
      <c r="AM596" s="23">
        <v>42606</v>
      </c>
      <c r="AN596" s="28">
        <v>724500</v>
      </c>
      <c r="AO596" s="28"/>
      <c r="AP596" s="24"/>
      <c r="AQ596" s="24"/>
      <c r="AR596" s="24"/>
      <c r="AS596" s="24"/>
      <c r="AT596" s="24" t="e">
        <v>#N/A</v>
      </c>
      <c r="AU596" s="24" t="e">
        <v>#N/A</v>
      </c>
      <c r="AV596" s="24" t="e">
        <v>#N/A</v>
      </c>
      <c r="AW596" s="24"/>
      <c r="AX596" s="24"/>
      <c r="AY596" s="24"/>
      <c r="AZ596" s="24"/>
      <c r="BA596" s="24"/>
      <c r="BB596" s="24"/>
      <c r="BC596" s="24"/>
      <c r="BD596" s="24">
        <v>0</v>
      </c>
      <c r="BE596" s="24">
        <v>0</v>
      </c>
      <c r="BF596" s="23"/>
      <c r="BG596" s="23"/>
      <c r="BH596" s="23">
        <v>42608</v>
      </c>
      <c r="BI596" s="26"/>
      <c r="BJ596" s="26"/>
      <c r="BK596" s="29">
        <v>0</v>
      </c>
      <c r="BL596" s="24" t="s">
        <v>129</v>
      </c>
      <c r="BM596" s="22" t="str">
        <f ca="1">+IF(Tabla1[[#This Row],[FECHA INGRESO]]&gt;=44986,IF((TODAY()-Tabla1[[#This Row],[FECHA INGRESO]])&gt;=50,"ALERTA","TODAVÍA FALTA"),"N/A")</f>
        <v>N/A</v>
      </c>
      <c r="BN596" s="7">
        <f>IFERROR((_xlfn.DAYS(Tabla1[[#This Row],[FECHA INGRESO]],Tabla1[[#This Row],[FECHA RETIRO]]))/30,"")</f>
        <v>-6.6666666666666666E-2</v>
      </c>
    </row>
    <row r="597" spans="1:66" ht="15" customHeight="1" x14ac:dyDescent="0.35">
      <c r="A597" s="31">
        <v>42084194</v>
      </c>
      <c r="B597" s="22" t="s">
        <v>3982</v>
      </c>
      <c r="C597" s="23">
        <v>42607</v>
      </c>
      <c r="D597" s="23" t="s">
        <v>168</v>
      </c>
      <c r="E597" s="23" t="s">
        <v>111</v>
      </c>
      <c r="F597" s="23" t="s">
        <v>70</v>
      </c>
      <c r="G597" s="24"/>
      <c r="H597" s="24">
        <v>24065906000</v>
      </c>
      <c r="I597" s="24" t="s">
        <v>95</v>
      </c>
      <c r="J597" s="24">
        <f>DATEDIF(Tabla1[[#This Row],[FECHA DE NACIMIENTO]],Tabla1[[#This Row],[FECHA ACTUAL]],"Y")</f>
        <v>55</v>
      </c>
      <c r="K597" s="24" t="s">
        <v>73</v>
      </c>
      <c r="L597" s="24" t="s">
        <v>112</v>
      </c>
      <c r="M597" s="24">
        <v>1</v>
      </c>
      <c r="N597" s="24">
        <v>2</v>
      </c>
      <c r="O597" s="24">
        <v>2</v>
      </c>
      <c r="P597" s="24" t="s">
        <v>101</v>
      </c>
      <c r="Q597" s="23">
        <v>24683</v>
      </c>
      <c r="R597" s="24" t="s">
        <v>785</v>
      </c>
      <c r="S597" s="25">
        <v>45119</v>
      </c>
      <c r="T597" s="24">
        <v>3505330</v>
      </c>
      <c r="U597" s="24">
        <v>31431712228</v>
      </c>
      <c r="V597" s="24" t="s">
        <v>3983</v>
      </c>
      <c r="W597" s="24" t="s">
        <v>3984</v>
      </c>
      <c r="X597" s="24" t="s">
        <v>3985</v>
      </c>
      <c r="Y597" s="24" t="s">
        <v>3986</v>
      </c>
      <c r="Z597" s="24" t="s">
        <v>255</v>
      </c>
      <c r="AA597" s="24">
        <v>3420276</v>
      </c>
      <c r="AB597" s="24" t="s">
        <v>77</v>
      </c>
      <c r="AC597" s="24" t="s">
        <v>77</v>
      </c>
      <c r="AD597" s="24" t="s">
        <v>77</v>
      </c>
      <c r="AE597" s="26" t="s">
        <v>151</v>
      </c>
      <c r="AF597" s="26"/>
      <c r="AG597" s="26"/>
      <c r="AH597" s="27" t="s">
        <v>184</v>
      </c>
      <c r="AI597" s="27" t="s">
        <v>2617</v>
      </c>
      <c r="AJ597" s="27" t="s">
        <v>487</v>
      </c>
      <c r="AK597" s="24" t="s">
        <v>121</v>
      </c>
      <c r="AL597" s="24" t="s">
        <v>90</v>
      </c>
      <c r="AM597" s="23">
        <v>42607</v>
      </c>
      <c r="AN597" s="28">
        <v>776250</v>
      </c>
      <c r="AO597" s="28"/>
      <c r="AP597" s="24"/>
      <c r="AQ597" s="24"/>
      <c r="AR597" s="24" t="s">
        <v>139</v>
      </c>
      <c r="AS597" s="24"/>
      <c r="AT597" s="24" t="e">
        <v>#N/A</v>
      </c>
      <c r="AU597" s="24" t="e">
        <v>#N/A</v>
      </c>
      <c r="AV597" s="24" t="e">
        <v>#N/A</v>
      </c>
      <c r="AW597" s="24"/>
      <c r="AX597" s="24"/>
      <c r="AY597" s="24"/>
      <c r="AZ597" s="24"/>
      <c r="BA597" s="24"/>
      <c r="BB597" s="24"/>
      <c r="BC597" s="24"/>
      <c r="BD597" s="24">
        <v>0</v>
      </c>
      <c r="BE597" s="24">
        <v>0</v>
      </c>
      <c r="BF597" s="23"/>
      <c r="BG597" s="23"/>
      <c r="BH597" s="23">
        <v>42892</v>
      </c>
      <c r="BI597" s="26" t="s">
        <v>143</v>
      </c>
      <c r="BJ597" s="26" t="s">
        <v>199</v>
      </c>
      <c r="BK597" s="29">
        <v>0</v>
      </c>
      <c r="BL597" s="24" t="s">
        <v>129</v>
      </c>
      <c r="BM597" s="22" t="str">
        <f ca="1">+IF(Tabla1[[#This Row],[FECHA INGRESO]]&gt;=44986,IF((TODAY()-Tabla1[[#This Row],[FECHA INGRESO]])&gt;=50,"ALERTA","TODAVÍA FALTA"),"N/A")</f>
        <v>N/A</v>
      </c>
      <c r="BN597" s="7">
        <f>IFERROR((_xlfn.DAYS(Tabla1[[#This Row],[FECHA INGRESO]],Tabla1[[#This Row],[FECHA RETIRO]]))/30,"")</f>
        <v>-9.5</v>
      </c>
    </row>
    <row r="598" spans="1:66" ht="15" customHeight="1" x14ac:dyDescent="0.35">
      <c r="A598" s="31">
        <v>16919770</v>
      </c>
      <c r="B598" s="22" t="s">
        <v>3987</v>
      </c>
      <c r="C598" s="23">
        <v>42607</v>
      </c>
      <c r="D598" s="23" t="s">
        <v>870</v>
      </c>
      <c r="E598" s="23" t="s">
        <v>111</v>
      </c>
      <c r="F598" s="23" t="s">
        <v>70</v>
      </c>
      <c r="G598" s="24"/>
      <c r="H598" s="24">
        <v>24065889181</v>
      </c>
      <c r="I598" s="24" t="s">
        <v>72</v>
      </c>
      <c r="J598" s="24">
        <f>DATEDIF(Tabla1[[#This Row],[FECHA DE NACIMIENTO]],Tabla1[[#This Row],[FECHA ACTUAL]],"Y")</f>
        <v>42</v>
      </c>
      <c r="K598" s="24" t="s">
        <v>73</v>
      </c>
      <c r="L598" s="24" t="s">
        <v>112</v>
      </c>
      <c r="M598" s="24" t="s">
        <v>77</v>
      </c>
      <c r="N598" s="24" t="s">
        <v>77</v>
      </c>
      <c r="O598" s="24">
        <v>3</v>
      </c>
      <c r="P598" s="24" t="s">
        <v>101</v>
      </c>
      <c r="Q598" s="23">
        <v>29470</v>
      </c>
      <c r="R598" s="24" t="s">
        <v>3988</v>
      </c>
      <c r="S598" s="25">
        <v>45119</v>
      </c>
      <c r="T598" s="24">
        <v>3504525</v>
      </c>
      <c r="U598" s="24">
        <v>3127176218</v>
      </c>
      <c r="V598" s="24" t="s">
        <v>3989</v>
      </c>
      <c r="W598" s="24" t="s">
        <v>3990</v>
      </c>
      <c r="X598" s="24" t="s">
        <v>3991</v>
      </c>
      <c r="Y598" s="24" t="s">
        <v>3992</v>
      </c>
      <c r="Z598" s="24" t="s">
        <v>82</v>
      </c>
      <c r="AA598" s="24">
        <v>3137906318</v>
      </c>
      <c r="AB598" s="24" t="s">
        <v>77</v>
      </c>
      <c r="AC598" s="24" t="s">
        <v>77</v>
      </c>
      <c r="AD598" s="24" t="s">
        <v>77</v>
      </c>
      <c r="AE598" s="26" t="s">
        <v>183</v>
      </c>
      <c r="AF598" s="26" t="s">
        <v>3993</v>
      </c>
      <c r="AG598" s="26"/>
      <c r="AH598" s="27" t="s">
        <v>184</v>
      </c>
      <c r="AI598" s="27" t="s">
        <v>2617</v>
      </c>
      <c r="AJ598" s="27" t="s">
        <v>487</v>
      </c>
      <c r="AK598" s="24" t="s">
        <v>121</v>
      </c>
      <c r="AL598" s="24" t="s">
        <v>90</v>
      </c>
      <c r="AM598" s="23">
        <v>42607</v>
      </c>
      <c r="AN598" s="28">
        <v>724500</v>
      </c>
      <c r="AO598" s="28"/>
      <c r="AP598" s="24"/>
      <c r="AQ598" s="24"/>
      <c r="AR598" s="24" t="s">
        <v>139</v>
      </c>
      <c r="AS598" s="24"/>
      <c r="AT598" s="24" t="e">
        <v>#N/A</v>
      </c>
      <c r="AU598" s="24" t="e">
        <v>#N/A</v>
      </c>
      <c r="AV598" s="24" t="e">
        <v>#N/A</v>
      </c>
      <c r="AW598" s="24"/>
      <c r="AX598" s="24"/>
      <c r="AY598" s="24"/>
      <c r="AZ598" s="24"/>
      <c r="BA598" s="24"/>
      <c r="BB598" s="24"/>
      <c r="BC598" s="24"/>
      <c r="BD598" s="24">
        <v>0</v>
      </c>
      <c r="BE598" s="24">
        <v>0</v>
      </c>
      <c r="BF598" s="23"/>
      <c r="BG598" s="23"/>
      <c r="BH598" s="23">
        <v>42766</v>
      </c>
      <c r="BI598" s="26" t="s">
        <v>143</v>
      </c>
      <c r="BJ598" s="26" t="s">
        <v>199</v>
      </c>
      <c r="BK598" s="29">
        <v>0</v>
      </c>
      <c r="BL598" s="24" t="s">
        <v>129</v>
      </c>
      <c r="BM598" s="22" t="str">
        <f ca="1">+IF(Tabla1[[#This Row],[FECHA INGRESO]]&gt;=44986,IF((TODAY()-Tabla1[[#This Row],[FECHA INGRESO]])&gt;=50,"ALERTA","TODAVÍA FALTA"),"N/A")</f>
        <v>N/A</v>
      </c>
      <c r="BN598" s="7">
        <f>IFERROR((_xlfn.DAYS(Tabla1[[#This Row],[FECHA INGRESO]],Tabla1[[#This Row],[FECHA RETIRO]]))/30,"")</f>
        <v>-5.3</v>
      </c>
    </row>
    <row r="599" spans="1:66" ht="15" customHeight="1" x14ac:dyDescent="0.35">
      <c r="A599" s="31">
        <v>80799324</v>
      </c>
      <c r="B599" s="22" t="s">
        <v>3994</v>
      </c>
      <c r="C599" s="23">
        <v>42613</v>
      </c>
      <c r="D599" s="23" t="s">
        <v>188</v>
      </c>
      <c r="E599" s="23" t="s">
        <v>110</v>
      </c>
      <c r="F599" s="23" t="s">
        <v>70</v>
      </c>
      <c r="G599" s="24"/>
      <c r="H599" s="24">
        <v>24066408934</v>
      </c>
      <c r="I599" s="24" t="s">
        <v>72</v>
      </c>
      <c r="J599" s="24">
        <f>DATEDIF(Tabla1[[#This Row],[FECHA DE NACIMIENTO]],Tabla1[[#This Row],[FECHA ACTUAL]],"Y")</f>
        <v>39</v>
      </c>
      <c r="K599" s="24" t="s">
        <v>73</v>
      </c>
      <c r="L599" s="24" t="s">
        <v>112</v>
      </c>
      <c r="M599" s="24">
        <v>0</v>
      </c>
      <c r="N599" s="24">
        <v>0</v>
      </c>
      <c r="O599" s="24">
        <v>3</v>
      </c>
      <c r="P599" s="24" t="s">
        <v>101</v>
      </c>
      <c r="Q599" s="23">
        <v>30774</v>
      </c>
      <c r="R599" s="24" t="s">
        <v>76</v>
      </c>
      <c r="S599" s="25">
        <v>45119</v>
      </c>
      <c r="T599" s="24">
        <v>4131809</v>
      </c>
      <c r="U599" s="24">
        <v>3203273341</v>
      </c>
      <c r="V599" s="24" t="s">
        <v>3995</v>
      </c>
      <c r="W599" s="24" t="s">
        <v>305</v>
      </c>
      <c r="X599" s="24" t="s">
        <v>3996</v>
      </c>
      <c r="Y599" s="24" t="s">
        <v>3997</v>
      </c>
      <c r="Z599" s="24" t="s">
        <v>1597</v>
      </c>
      <c r="AA599" s="24">
        <v>4845248</v>
      </c>
      <c r="AB599" s="24" t="s">
        <v>77</v>
      </c>
      <c r="AC599" s="24" t="s">
        <v>77</v>
      </c>
      <c r="AD599" s="24" t="s">
        <v>77</v>
      </c>
      <c r="AE599" s="26" t="s">
        <v>84</v>
      </c>
      <c r="AF599" s="26" t="s">
        <v>85</v>
      </c>
      <c r="AG599" s="26"/>
      <c r="AH599" s="27" t="s">
        <v>3998</v>
      </c>
      <c r="AI599" s="27" t="s">
        <v>815</v>
      </c>
      <c r="AJ599" s="27" t="s">
        <v>815</v>
      </c>
      <c r="AK599" s="24" t="s">
        <v>121</v>
      </c>
      <c r="AL599" s="24" t="s">
        <v>90</v>
      </c>
      <c r="AM599" s="23">
        <v>42613</v>
      </c>
      <c r="AN599" s="28">
        <v>2380500</v>
      </c>
      <c r="AO599" s="28"/>
      <c r="AP599" s="24"/>
      <c r="AQ599" s="24"/>
      <c r="AR599" s="24" t="s">
        <v>1718</v>
      </c>
      <c r="AS599" s="24"/>
      <c r="AT599" s="24" t="e">
        <v>#N/A</v>
      </c>
      <c r="AU599" s="24" t="e">
        <v>#N/A</v>
      </c>
      <c r="AV599" s="24" t="e">
        <v>#N/A</v>
      </c>
      <c r="AW599" s="24"/>
      <c r="AX599" s="24"/>
      <c r="AY599" s="24" t="s">
        <v>1749</v>
      </c>
      <c r="AZ599" s="24"/>
      <c r="BA599" s="24"/>
      <c r="BB599" s="24"/>
      <c r="BC599" s="24"/>
      <c r="BD599" s="24">
        <v>0</v>
      </c>
      <c r="BE599" s="24">
        <v>0</v>
      </c>
      <c r="BF599" s="23"/>
      <c r="BG599" s="23"/>
      <c r="BH599" s="23">
        <v>42824</v>
      </c>
      <c r="BI599" s="26" t="s">
        <v>143</v>
      </c>
      <c r="BJ599" s="26" t="s">
        <v>199</v>
      </c>
      <c r="BK599" s="29">
        <v>0</v>
      </c>
      <c r="BL599" s="24" t="s">
        <v>129</v>
      </c>
      <c r="BM599" s="22" t="str">
        <f ca="1">+IF(Tabla1[[#This Row],[FECHA INGRESO]]&gt;=44986,IF((TODAY()-Tabla1[[#This Row],[FECHA INGRESO]])&gt;=50,"ALERTA","TODAVÍA FALTA"),"N/A")</f>
        <v>N/A</v>
      </c>
      <c r="BN599" s="7">
        <f>IFERROR((_xlfn.DAYS(Tabla1[[#This Row],[FECHA INGRESO]],Tabla1[[#This Row],[FECHA RETIRO]]))/30,"")</f>
        <v>-7.0333333333333332</v>
      </c>
    </row>
    <row r="600" spans="1:66" ht="15" customHeight="1" x14ac:dyDescent="0.35">
      <c r="A600" s="31">
        <v>1127602285</v>
      </c>
      <c r="B600" s="22" t="s">
        <v>3999</v>
      </c>
      <c r="C600" s="23">
        <v>42614</v>
      </c>
      <c r="D600" s="23" t="s">
        <v>582</v>
      </c>
      <c r="E600" s="23" t="s">
        <v>111</v>
      </c>
      <c r="F600" s="23" t="s">
        <v>70</v>
      </c>
      <c r="G600" s="24"/>
      <c r="H600" s="24">
        <v>24065930654</v>
      </c>
      <c r="I600" s="24" t="s">
        <v>95</v>
      </c>
      <c r="J600" s="24">
        <f>DATEDIF(Tabla1[[#This Row],[FECHA DE NACIMIENTO]],Tabla1[[#This Row],[FECHA ACTUAL]],"Y")</f>
        <v>33</v>
      </c>
      <c r="K600" s="24" t="s">
        <v>320</v>
      </c>
      <c r="L600" s="24" t="s">
        <v>112</v>
      </c>
      <c r="M600" s="24">
        <v>0</v>
      </c>
      <c r="N600" s="24">
        <v>0</v>
      </c>
      <c r="O600" s="24">
        <v>3</v>
      </c>
      <c r="P600" s="24" t="s">
        <v>101</v>
      </c>
      <c r="Q600" s="23">
        <v>32835</v>
      </c>
      <c r="R600" s="24" t="s">
        <v>4000</v>
      </c>
      <c r="S600" s="25">
        <v>45119</v>
      </c>
      <c r="T600" s="24"/>
      <c r="U600" s="24">
        <v>3156811311</v>
      </c>
      <c r="V600" s="24" t="s">
        <v>4001</v>
      </c>
      <c r="W600" s="24" t="s">
        <v>4002</v>
      </c>
      <c r="X600" s="24" t="s">
        <v>551</v>
      </c>
      <c r="Y600" s="24" t="s">
        <v>4003</v>
      </c>
      <c r="Z600" s="24" t="s">
        <v>162</v>
      </c>
      <c r="AA600" s="24">
        <v>3182628327</v>
      </c>
      <c r="AB600" s="24" t="s">
        <v>77</v>
      </c>
      <c r="AC600" s="24" t="s">
        <v>77</v>
      </c>
      <c r="AD600" s="24" t="s">
        <v>77</v>
      </c>
      <c r="AE600" s="26" t="s">
        <v>84</v>
      </c>
      <c r="AF600" s="26" t="s">
        <v>4004</v>
      </c>
      <c r="AG600" s="26"/>
      <c r="AH600" s="27" t="s">
        <v>4005</v>
      </c>
      <c r="AI600" s="27" t="s">
        <v>138</v>
      </c>
      <c r="AJ600" s="27" t="s">
        <v>138</v>
      </c>
      <c r="AK600" s="24" t="s">
        <v>89</v>
      </c>
      <c r="AL600" s="24" t="s">
        <v>90</v>
      </c>
      <c r="AM600" s="23">
        <v>42614</v>
      </c>
      <c r="AN600" s="28">
        <v>1863000</v>
      </c>
      <c r="AO600" s="28"/>
      <c r="AP600" s="24"/>
      <c r="AQ600" s="24"/>
      <c r="AR600" s="24" t="s">
        <v>107</v>
      </c>
      <c r="AS600" s="24">
        <v>4.84</v>
      </c>
      <c r="AT600" s="24">
        <v>94</v>
      </c>
      <c r="AU600" s="24" t="e">
        <v>#N/A</v>
      </c>
      <c r="AV600" s="24" t="e">
        <v>#N/A</v>
      </c>
      <c r="AW600" s="24"/>
      <c r="AX600" s="24"/>
      <c r="AY600" s="24"/>
      <c r="AZ600" s="24" t="s">
        <v>4006</v>
      </c>
      <c r="BA600" s="24"/>
      <c r="BB600" s="24"/>
      <c r="BC600" s="24"/>
      <c r="BD600" s="24">
        <v>1</v>
      </c>
      <c r="BE600" s="24">
        <v>0</v>
      </c>
      <c r="BF600" s="23">
        <v>43217</v>
      </c>
      <c r="BG600" s="23">
        <v>43242</v>
      </c>
      <c r="BH600" s="23">
        <v>43371</v>
      </c>
      <c r="BI600" s="26" t="s">
        <v>127</v>
      </c>
      <c r="BJ600" s="26" t="s">
        <v>273</v>
      </c>
      <c r="BK600" s="29">
        <v>0</v>
      </c>
      <c r="BL600" s="24" t="s">
        <v>129</v>
      </c>
      <c r="BM600" s="22" t="str">
        <f ca="1">+IF(Tabla1[[#This Row],[FECHA INGRESO]]&gt;=44986,IF((TODAY()-Tabla1[[#This Row],[FECHA INGRESO]])&gt;=50,"ALERTA","TODAVÍA FALTA"),"N/A")</f>
        <v>N/A</v>
      </c>
      <c r="BN600" s="7">
        <f>IFERROR((_xlfn.DAYS(Tabla1[[#This Row],[FECHA INGRESO]],Tabla1[[#This Row],[FECHA RETIRO]]))/30,"")</f>
        <v>-25.233333333333334</v>
      </c>
    </row>
    <row r="601" spans="1:66" x14ac:dyDescent="0.35">
      <c r="A601" s="31">
        <v>1121891300</v>
      </c>
      <c r="B601" s="22" t="s">
        <v>4007</v>
      </c>
      <c r="C601" s="23">
        <v>42614</v>
      </c>
      <c r="D601" s="23" t="s">
        <v>4008</v>
      </c>
      <c r="E601" s="23" t="s">
        <v>111</v>
      </c>
      <c r="F601" s="23" t="s">
        <v>70</v>
      </c>
      <c r="G601" s="24"/>
      <c r="H601" s="24">
        <v>24065474651</v>
      </c>
      <c r="I601" s="24" t="s">
        <v>95</v>
      </c>
      <c r="J601" s="24">
        <f>DATEDIF(Tabla1[[#This Row],[FECHA DE NACIMIENTO]],Tabla1[[#This Row],[FECHA ACTUAL]],"Y")</f>
        <v>30</v>
      </c>
      <c r="K601" s="24" t="s">
        <v>73</v>
      </c>
      <c r="L601" s="24" t="s">
        <v>234</v>
      </c>
      <c r="M601" s="24">
        <v>2</v>
      </c>
      <c r="N601" s="24">
        <v>2</v>
      </c>
      <c r="O601" s="24">
        <v>3</v>
      </c>
      <c r="P601" s="24" t="s">
        <v>101</v>
      </c>
      <c r="Q601" s="23">
        <v>33822</v>
      </c>
      <c r="R601" s="24" t="s">
        <v>3325</v>
      </c>
      <c r="S601" s="25">
        <v>45119</v>
      </c>
      <c r="T601" s="24"/>
      <c r="U601" s="24">
        <v>3057902178</v>
      </c>
      <c r="V601" s="24" t="s">
        <v>4009</v>
      </c>
      <c r="W601" s="24" t="s">
        <v>4010</v>
      </c>
      <c r="X601" s="24" t="s">
        <v>4011</v>
      </c>
      <c r="Y601" s="24" t="s">
        <v>4012</v>
      </c>
      <c r="Z601" s="24" t="s">
        <v>82</v>
      </c>
      <c r="AA601" s="24">
        <v>3057887999</v>
      </c>
      <c r="AB601" s="24" t="s">
        <v>77</v>
      </c>
      <c r="AC601" s="24" t="s">
        <v>77</v>
      </c>
      <c r="AD601" s="24" t="s">
        <v>77</v>
      </c>
      <c r="AE601" s="26" t="s">
        <v>151</v>
      </c>
      <c r="AF601" s="26"/>
      <c r="AG601" s="26"/>
      <c r="AH601" s="27" t="s">
        <v>184</v>
      </c>
      <c r="AI601" s="27" t="s">
        <v>3503</v>
      </c>
      <c r="AJ601" s="27" t="s">
        <v>487</v>
      </c>
      <c r="AK601" s="24" t="s">
        <v>121</v>
      </c>
      <c r="AL601" s="24" t="s">
        <v>90</v>
      </c>
      <c r="AM601" s="23">
        <v>42614</v>
      </c>
      <c r="AN601" s="28">
        <v>776250</v>
      </c>
      <c r="AO601" s="28"/>
      <c r="AP601" s="24"/>
      <c r="AQ601" s="24"/>
      <c r="AR601" s="24" t="s">
        <v>350</v>
      </c>
      <c r="AS601" s="24"/>
      <c r="AT601" s="24" t="e">
        <v>#N/A</v>
      </c>
      <c r="AU601" s="24" t="e">
        <v>#N/A</v>
      </c>
      <c r="AV601" s="24" t="e">
        <v>#N/A</v>
      </c>
      <c r="AW601" s="24"/>
      <c r="AX601" s="24"/>
      <c r="AY601" s="24"/>
      <c r="AZ601" s="24"/>
      <c r="BA601" s="24"/>
      <c r="BB601" s="24"/>
      <c r="BC601" s="24"/>
      <c r="BD601" s="24">
        <v>0</v>
      </c>
      <c r="BE601" s="24">
        <v>0</v>
      </c>
      <c r="BF601" s="23"/>
      <c r="BG601" s="23"/>
      <c r="BH601" s="23">
        <v>42875</v>
      </c>
      <c r="BI601" s="26" t="s">
        <v>127</v>
      </c>
      <c r="BJ601" s="26" t="s">
        <v>232</v>
      </c>
      <c r="BK601" s="29">
        <v>0</v>
      </c>
      <c r="BL601" s="24" t="s">
        <v>129</v>
      </c>
      <c r="BM601" s="22" t="str">
        <f ca="1">+IF(Tabla1[[#This Row],[FECHA INGRESO]]&gt;=44986,IF((TODAY()-Tabla1[[#This Row],[FECHA INGRESO]])&gt;=50,"ALERTA","TODAVÍA FALTA"),"N/A")</f>
        <v>N/A</v>
      </c>
      <c r="BN601" s="7">
        <f>IFERROR((_xlfn.DAYS(Tabla1[[#This Row],[FECHA INGRESO]],Tabla1[[#This Row],[FECHA RETIRO]]))/30,"")</f>
        <v>-8.6999999999999993</v>
      </c>
    </row>
    <row r="602" spans="1:66" ht="15" customHeight="1" x14ac:dyDescent="0.35">
      <c r="A602" s="31">
        <v>40218963</v>
      </c>
      <c r="B602" s="22" t="s">
        <v>4013</v>
      </c>
      <c r="C602" s="23">
        <v>42614</v>
      </c>
      <c r="D602" s="23" t="s">
        <v>168</v>
      </c>
      <c r="E602" s="24" t="s">
        <v>94</v>
      </c>
      <c r="F602" s="23" t="s">
        <v>70</v>
      </c>
      <c r="G602" s="24"/>
      <c r="H602" s="24">
        <v>24065670611</v>
      </c>
      <c r="I602" s="24" t="s">
        <v>95</v>
      </c>
      <c r="J602" s="24">
        <f>DATEDIF(Tabla1[[#This Row],[FECHA DE NACIMIENTO]],Tabla1[[#This Row],[FECHA ACTUAL]],"Y")</f>
        <v>40</v>
      </c>
      <c r="K602" s="24" t="s">
        <v>73</v>
      </c>
      <c r="L602" s="24" t="s">
        <v>234</v>
      </c>
      <c r="M602" s="24">
        <v>2</v>
      </c>
      <c r="N602" s="24">
        <v>2</v>
      </c>
      <c r="O602" s="24">
        <v>3</v>
      </c>
      <c r="P602" s="24" t="s">
        <v>101</v>
      </c>
      <c r="Q602" s="23">
        <v>30252</v>
      </c>
      <c r="R602" s="24" t="s">
        <v>3325</v>
      </c>
      <c r="S602" s="25">
        <v>45119</v>
      </c>
      <c r="T602" s="24"/>
      <c r="U602" s="24">
        <v>3227188889</v>
      </c>
      <c r="V602" s="24" t="s">
        <v>4014</v>
      </c>
      <c r="W602" s="24" t="s">
        <v>4015</v>
      </c>
      <c r="X602" s="24" t="s">
        <v>4016</v>
      </c>
      <c r="Y602" s="24" t="s">
        <v>4017</v>
      </c>
      <c r="Z602" s="24" t="s">
        <v>162</v>
      </c>
      <c r="AA602" s="24">
        <v>3125031552</v>
      </c>
      <c r="AB602" s="24" t="s">
        <v>77</v>
      </c>
      <c r="AC602" s="24" t="s">
        <v>77</v>
      </c>
      <c r="AD602" s="24" t="s">
        <v>77</v>
      </c>
      <c r="AE602" s="26" t="s">
        <v>151</v>
      </c>
      <c r="AF602" s="26"/>
      <c r="AG602" s="26"/>
      <c r="AH602" s="27" t="s">
        <v>184</v>
      </c>
      <c r="AI602" s="27" t="s">
        <v>3323</v>
      </c>
      <c r="AJ602" s="27" t="s">
        <v>3323</v>
      </c>
      <c r="AK602" s="24" t="s">
        <v>121</v>
      </c>
      <c r="AL602" s="24" t="s">
        <v>90</v>
      </c>
      <c r="AM602" s="23">
        <v>42614</v>
      </c>
      <c r="AN602" s="28">
        <v>724500</v>
      </c>
      <c r="AO602" s="28"/>
      <c r="AP602" s="24"/>
      <c r="AQ602" s="24"/>
      <c r="AR602" s="24" t="s">
        <v>350</v>
      </c>
      <c r="AS602" s="24"/>
      <c r="AT602" s="24" t="e">
        <v>#N/A</v>
      </c>
      <c r="AU602" s="24" t="e">
        <v>#N/A</v>
      </c>
      <c r="AV602" s="24" t="e">
        <v>#N/A</v>
      </c>
      <c r="AW602" s="24"/>
      <c r="AX602" s="24"/>
      <c r="AY602" s="24"/>
      <c r="AZ602" s="24"/>
      <c r="BA602" s="24"/>
      <c r="BB602" s="24"/>
      <c r="BC602" s="24"/>
      <c r="BD602" s="24">
        <v>0</v>
      </c>
      <c r="BE602" s="24">
        <v>0</v>
      </c>
      <c r="BF602" s="23"/>
      <c r="BG602" s="23"/>
      <c r="BH602" s="23">
        <v>42766</v>
      </c>
      <c r="BI602" s="26" t="s">
        <v>143</v>
      </c>
      <c r="BJ602" s="26" t="s">
        <v>199</v>
      </c>
      <c r="BK602" s="29">
        <v>0</v>
      </c>
      <c r="BL602" s="24" t="s">
        <v>129</v>
      </c>
      <c r="BM602" s="22" t="str">
        <f ca="1">+IF(Tabla1[[#This Row],[FECHA INGRESO]]&gt;=44986,IF((TODAY()-Tabla1[[#This Row],[FECHA INGRESO]])&gt;=50,"ALERTA","TODAVÍA FALTA"),"N/A")</f>
        <v>N/A</v>
      </c>
      <c r="BN602" s="7">
        <f>IFERROR((_xlfn.DAYS(Tabla1[[#This Row],[FECHA INGRESO]],Tabla1[[#This Row],[FECHA RETIRO]]))/30,"")</f>
        <v>-5.0666666666666664</v>
      </c>
    </row>
    <row r="603" spans="1:66" ht="15" customHeight="1" x14ac:dyDescent="0.35">
      <c r="A603" s="31">
        <v>1022398156</v>
      </c>
      <c r="B603" s="22" t="s">
        <v>4018</v>
      </c>
      <c r="C603" s="23">
        <v>42614</v>
      </c>
      <c r="D603" s="23" t="s">
        <v>266</v>
      </c>
      <c r="E603" s="23" t="s">
        <v>111</v>
      </c>
      <c r="F603" s="23" t="s">
        <v>70</v>
      </c>
      <c r="G603" s="24"/>
      <c r="H603" s="24">
        <v>24066092207</v>
      </c>
      <c r="I603" s="24" t="s">
        <v>72</v>
      </c>
      <c r="J603" s="24">
        <f>DATEDIF(Tabla1[[#This Row],[FECHA DE NACIMIENTO]],Tabla1[[#This Row],[FECHA ACTUAL]],"Y")</f>
        <v>28</v>
      </c>
      <c r="K603" s="24" t="s">
        <v>73</v>
      </c>
      <c r="L603" s="24" t="s">
        <v>112</v>
      </c>
      <c r="M603" s="24" t="s">
        <v>77</v>
      </c>
      <c r="N603" s="24">
        <v>1</v>
      </c>
      <c r="O603" s="24">
        <v>2</v>
      </c>
      <c r="P603" s="24" t="s">
        <v>101</v>
      </c>
      <c r="Q603" s="23">
        <v>34619</v>
      </c>
      <c r="R603" s="24" t="s">
        <v>76</v>
      </c>
      <c r="S603" s="25">
        <v>45119</v>
      </c>
      <c r="T603" s="24">
        <v>7231606</v>
      </c>
      <c r="U603" s="24">
        <v>3043278671</v>
      </c>
      <c r="V603" s="24" t="s">
        <v>4019</v>
      </c>
      <c r="W603" s="24" t="s">
        <v>4020</v>
      </c>
      <c r="X603" s="24" t="s">
        <v>1097</v>
      </c>
      <c r="Y603" s="24" t="s">
        <v>4021</v>
      </c>
      <c r="Z603" s="24" t="s">
        <v>117</v>
      </c>
      <c r="AA603" s="24">
        <v>3043278671</v>
      </c>
      <c r="AB603" s="24" t="s">
        <v>77</v>
      </c>
      <c r="AC603" s="24" t="s">
        <v>77</v>
      </c>
      <c r="AD603" s="24" t="s">
        <v>77</v>
      </c>
      <c r="AE603" s="26" t="s">
        <v>151</v>
      </c>
      <c r="AF603" s="26"/>
      <c r="AG603" s="26"/>
      <c r="AH603" s="27" t="s">
        <v>184</v>
      </c>
      <c r="AI603" s="27" t="s">
        <v>3643</v>
      </c>
      <c r="AJ603" s="27" t="s">
        <v>3643</v>
      </c>
      <c r="AK603" s="24" t="s">
        <v>121</v>
      </c>
      <c r="AL603" s="24"/>
      <c r="AM603" s="23">
        <v>42614</v>
      </c>
      <c r="AN603" s="28">
        <v>724500</v>
      </c>
      <c r="AO603" s="28"/>
      <c r="AP603" s="24"/>
      <c r="AQ603" s="24"/>
      <c r="AR603" s="24" t="s">
        <v>918</v>
      </c>
      <c r="AS603" s="24"/>
      <c r="AT603" s="24" t="e">
        <v>#N/A</v>
      </c>
      <c r="AU603" s="24" t="e">
        <v>#N/A</v>
      </c>
      <c r="AV603" s="24" t="e">
        <v>#N/A</v>
      </c>
      <c r="AW603" s="24"/>
      <c r="AX603" s="24"/>
      <c r="AY603" s="24" t="s">
        <v>2975</v>
      </c>
      <c r="AZ603" s="24"/>
      <c r="BA603" s="24"/>
      <c r="BB603" s="24"/>
      <c r="BC603" s="24"/>
      <c r="BD603" s="24">
        <v>0</v>
      </c>
      <c r="BE603" s="24">
        <v>0</v>
      </c>
      <c r="BF603" s="23"/>
      <c r="BG603" s="23"/>
      <c r="BH603" s="23">
        <v>42734</v>
      </c>
      <c r="BI603" s="26" t="s">
        <v>127</v>
      </c>
      <c r="BJ603" s="26" t="s">
        <v>1969</v>
      </c>
      <c r="BK603" s="29">
        <v>0</v>
      </c>
      <c r="BL603" s="24" t="s">
        <v>129</v>
      </c>
      <c r="BM603" s="22" t="str">
        <f ca="1">+IF(Tabla1[[#This Row],[FECHA INGRESO]]&gt;=44986,IF((TODAY()-Tabla1[[#This Row],[FECHA INGRESO]])&gt;=50,"ALERTA","TODAVÍA FALTA"),"N/A")</f>
        <v>N/A</v>
      </c>
      <c r="BN603" s="7">
        <f>IFERROR((_xlfn.DAYS(Tabla1[[#This Row],[FECHA INGRESO]],Tabla1[[#This Row],[FECHA RETIRO]]))/30,"")</f>
        <v>-4</v>
      </c>
    </row>
    <row r="604" spans="1:66" ht="15" customHeight="1" x14ac:dyDescent="0.35">
      <c r="A604" s="31">
        <v>1070332380</v>
      </c>
      <c r="B604" s="22" t="s">
        <v>4022</v>
      </c>
      <c r="C604" s="23">
        <v>42614</v>
      </c>
      <c r="D604" s="23" t="s">
        <v>168</v>
      </c>
      <c r="E604" s="23" t="s">
        <v>77</v>
      </c>
      <c r="F604" s="23" t="s">
        <v>70</v>
      </c>
      <c r="G604" s="24"/>
      <c r="H604" s="24">
        <v>24065887185</v>
      </c>
      <c r="I604" s="24" t="s">
        <v>95</v>
      </c>
      <c r="J604" s="24">
        <f>DATEDIF(Tabla1[[#This Row],[FECHA DE NACIMIENTO]],Tabla1[[#This Row],[FECHA ACTUAL]],"Y")</f>
        <v>24</v>
      </c>
      <c r="K604" s="24" t="s">
        <v>73</v>
      </c>
      <c r="L604" s="24" t="s">
        <v>112</v>
      </c>
      <c r="M604" s="24" t="s">
        <v>77</v>
      </c>
      <c r="N604" s="24" t="s">
        <v>77</v>
      </c>
      <c r="O604" s="24">
        <v>2</v>
      </c>
      <c r="P604" s="24" t="s">
        <v>101</v>
      </c>
      <c r="Q604" s="23">
        <v>36009</v>
      </c>
      <c r="R604" s="24" t="s">
        <v>3842</v>
      </c>
      <c r="S604" s="25">
        <v>45119</v>
      </c>
      <c r="T604" s="24">
        <v>4961579</v>
      </c>
      <c r="U604" s="24">
        <v>3138695014</v>
      </c>
      <c r="V604" s="24" t="s">
        <v>4023</v>
      </c>
      <c r="W604" s="24" t="s">
        <v>4024</v>
      </c>
      <c r="X604" s="24" t="s">
        <v>1691</v>
      </c>
      <c r="Y604" s="24" t="s">
        <v>4025</v>
      </c>
      <c r="Z604" s="24" t="s">
        <v>4026</v>
      </c>
      <c r="AA604" s="24">
        <v>3204553438</v>
      </c>
      <c r="AB604" s="24" t="s">
        <v>77</v>
      </c>
      <c r="AC604" s="24" t="s">
        <v>77</v>
      </c>
      <c r="AD604" s="24" t="s">
        <v>77</v>
      </c>
      <c r="AE604" s="26" t="s">
        <v>183</v>
      </c>
      <c r="AF604" s="26" t="s">
        <v>3624</v>
      </c>
      <c r="AG604" s="26"/>
      <c r="AH604" s="27" t="s">
        <v>867</v>
      </c>
      <c r="AI604" s="27" t="s">
        <v>673</v>
      </c>
      <c r="AJ604" s="27" t="s">
        <v>673</v>
      </c>
      <c r="AK604" s="24" t="s">
        <v>89</v>
      </c>
      <c r="AL604" s="24" t="s">
        <v>868</v>
      </c>
      <c r="AM604" s="23">
        <v>42614</v>
      </c>
      <c r="AN604" s="28">
        <v>763537.09499999997</v>
      </c>
      <c r="AO604" s="28"/>
      <c r="AP604" s="24" t="s">
        <v>4027</v>
      </c>
      <c r="AQ604" s="24"/>
      <c r="AR604" s="24" t="s">
        <v>3057</v>
      </c>
      <c r="AS604" s="24"/>
      <c r="AT604" s="24" t="e">
        <v>#N/A</v>
      </c>
      <c r="AU604" s="24" t="e">
        <v>#N/A</v>
      </c>
      <c r="AV604" s="24" t="e">
        <v>#N/A</v>
      </c>
      <c r="AW604" s="24"/>
      <c r="AX604" s="24"/>
      <c r="AY604" s="24"/>
      <c r="AZ604" s="24"/>
      <c r="BA604" s="24"/>
      <c r="BB604" s="24"/>
      <c r="BC604" s="24"/>
      <c r="BD604" s="24" t="e">
        <v>#N/A</v>
      </c>
      <c r="BE604" s="24" t="e">
        <v>#N/A</v>
      </c>
      <c r="BF604" s="23"/>
      <c r="BG604" s="23"/>
      <c r="BH604" s="23">
        <v>42832</v>
      </c>
      <c r="BI604" s="26" t="s">
        <v>143</v>
      </c>
      <c r="BJ604" s="26" t="s">
        <v>2450</v>
      </c>
      <c r="BK604" s="29">
        <v>0</v>
      </c>
      <c r="BL604" s="24" t="s">
        <v>129</v>
      </c>
      <c r="BM604" s="22" t="str">
        <f ca="1">+IF(Tabla1[[#This Row],[FECHA INGRESO]]&gt;=44986,IF((TODAY()-Tabla1[[#This Row],[FECHA INGRESO]])&gt;=50,"ALERTA","TODAVÍA FALTA"),"N/A")</f>
        <v>N/A</v>
      </c>
      <c r="BN604" s="7">
        <f>IFERROR((_xlfn.DAYS(Tabla1[[#This Row],[FECHA INGRESO]],Tabla1[[#This Row],[FECHA RETIRO]]))/30,"")</f>
        <v>-7.2666666666666666</v>
      </c>
    </row>
    <row r="605" spans="1:66" ht="15" customHeight="1" x14ac:dyDescent="0.35">
      <c r="A605" s="31">
        <v>1110494662</v>
      </c>
      <c r="B605" s="22" t="s">
        <v>4028</v>
      </c>
      <c r="C605" s="23">
        <v>42614</v>
      </c>
      <c r="D605" s="23" t="s">
        <v>168</v>
      </c>
      <c r="E605" s="24" t="s">
        <v>94</v>
      </c>
      <c r="F605" s="23" t="s">
        <v>70</v>
      </c>
      <c r="G605" s="24"/>
      <c r="H605" s="24">
        <v>24066034458</v>
      </c>
      <c r="I605" s="24" t="s">
        <v>72</v>
      </c>
      <c r="J605" s="24">
        <f>DATEDIF(Tabla1[[#This Row],[FECHA DE NACIMIENTO]],Tabla1[[#This Row],[FECHA ACTUAL]],"Y")</f>
        <v>33</v>
      </c>
      <c r="K605" s="24" t="s">
        <v>73</v>
      </c>
      <c r="L605" s="24" t="s">
        <v>112</v>
      </c>
      <c r="M605" s="24" t="s">
        <v>77</v>
      </c>
      <c r="N605" s="24">
        <v>2</v>
      </c>
      <c r="O605" s="24">
        <v>2</v>
      </c>
      <c r="P605" s="24" t="s">
        <v>101</v>
      </c>
      <c r="Q605" s="23">
        <v>32855</v>
      </c>
      <c r="R605" s="24" t="s">
        <v>2591</v>
      </c>
      <c r="S605" s="25">
        <v>45119</v>
      </c>
      <c r="T605" s="24" t="s">
        <v>77</v>
      </c>
      <c r="U605" s="24">
        <v>3212571138</v>
      </c>
      <c r="V605" s="24" t="s">
        <v>4029</v>
      </c>
      <c r="W605" s="24" t="s">
        <v>4030</v>
      </c>
      <c r="X605" s="24" t="s">
        <v>4031</v>
      </c>
      <c r="Y605" s="24" t="s">
        <v>4032</v>
      </c>
      <c r="Z605" s="24" t="s">
        <v>162</v>
      </c>
      <c r="AA605" s="24">
        <v>3005376669</v>
      </c>
      <c r="AB605" s="24" t="s">
        <v>77</v>
      </c>
      <c r="AC605" s="24" t="s">
        <v>77</v>
      </c>
      <c r="AD605" s="24" t="s">
        <v>77</v>
      </c>
      <c r="AE605" s="26" t="s">
        <v>151</v>
      </c>
      <c r="AF605" s="26"/>
      <c r="AG605" s="26"/>
      <c r="AH605" s="27" t="s">
        <v>324</v>
      </c>
      <c r="AI605" s="27" t="s">
        <v>1694</v>
      </c>
      <c r="AJ605" s="27" t="s">
        <v>1694</v>
      </c>
      <c r="AK605" s="24" t="s">
        <v>89</v>
      </c>
      <c r="AL605" s="24" t="s">
        <v>90</v>
      </c>
      <c r="AM605" s="23">
        <v>42614</v>
      </c>
      <c r="AN605" s="28">
        <v>724500</v>
      </c>
      <c r="AO605" s="28"/>
      <c r="AP605" s="24"/>
      <c r="AQ605" s="24"/>
      <c r="AR605" s="24" t="s">
        <v>1100</v>
      </c>
      <c r="AS605" s="24"/>
      <c r="AT605" s="24" t="e">
        <v>#N/A</v>
      </c>
      <c r="AU605" s="24" t="e">
        <v>#N/A</v>
      </c>
      <c r="AV605" s="24" t="e">
        <v>#N/A</v>
      </c>
      <c r="AW605" s="24"/>
      <c r="AX605" s="24"/>
      <c r="AY605" s="24" t="s">
        <v>4033</v>
      </c>
      <c r="AZ605" s="24"/>
      <c r="BA605" s="24"/>
      <c r="BB605" s="24"/>
      <c r="BC605" s="24"/>
      <c r="BD605" s="24">
        <v>0</v>
      </c>
      <c r="BE605" s="24">
        <v>0</v>
      </c>
      <c r="BF605" s="23"/>
      <c r="BG605" s="23"/>
      <c r="BH605" s="23">
        <v>42738</v>
      </c>
      <c r="BI605" s="26" t="s">
        <v>127</v>
      </c>
      <c r="BJ605" s="26" t="s">
        <v>273</v>
      </c>
      <c r="BK605" s="29">
        <v>0</v>
      </c>
      <c r="BL605" s="24" t="s">
        <v>129</v>
      </c>
      <c r="BM605" s="22" t="str">
        <f ca="1">+IF(Tabla1[[#This Row],[FECHA INGRESO]]&gt;=44986,IF((TODAY()-Tabla1[[#This Row],[FECHA INGRESO]])&gt;=50,"ALERTA","TODAVÍA FALTA"),"N/A")</f>
        <v>N/A</v>
      </c>
      <c r="BN605" s="7">
        <f>IFERROR((_xlfn.DAYS(Tabla1[[#This Row],[FECHA INGRESO]],Tabla1[[#This Row],[FECHA RETIRO]]))/30,"")</f>
        <v>-4.1333333333333337</v>
      </c>
    </row>
    <row r="606" spans="1:66" ht="15" customHeight="1" x14ac:dyDescent="0.35">
      <c r="A606" s="34">
        <v>1024568547</v>
      </c>
      <c r="B606" s="22" t="s">
        <v>4034</v>
      </c>
      <c r="C606" s="23">
        <v>42614</v>
      </c>
      <c r="D606" s="23" t="s">
        <v>870</v>
      </c>
      <c r="E606" s="23" t="s">
        <v>111</v>
      </c>
      <c r="F606" s="23" t="s">
        <v>70</v>
      </c>
      <c r="G606" s="24"/>
      <c r="H606" s="24">
        <v>24061884122</v>
      </c>
      <c r="I606" s="24" t="s">
        <v>72</v>
      </c>
      <c r="J606" s="24">
        <f>DATEDIF(Tabla1[[#This Row],[FECHA DE NACIMIENTO]],Tabla1[[#This Row],[FECHA ACTUAL]],"Y")</f>
        <v>27</v>
      </c>
      <c r="K606" s="24" t="s">
        <v>96</v>
      </c>
      <c r="L606" s="24" t="s">
        <v>112</v>
      </c>
      <c r="M606" s="24" t="s">
        <v>77</v>
      </c>
      <c r="N606" s="24" t="s">
        <v>77</v>
      </c>
      <c r="O606" s="24">
        <v>2</v>
      </c>
      <c r="P606" s="24" t="s">
        <v>2532</v>
      </c>
      <c r="Q606" s="23">
        <v>35113</v>
      </c>
      <c r="R606" s="24" t="s">
        <v>76</v>
      </c>
      <c r="S606" s="25">
        <v>45119</v>
      </c>
      <c r="T606" s="24" t="s">
        <v>77</v>
      </c>
      <c r="U606" s="24">
        <v>3125138978</v>
      </c>
      <c r="V606" s="24" t="s">
        <v>4035</v>
      </c>
      <c r="W606" s="24" t="s">
        <v>4036</v>
      </c>
      <c r="X606" s="24" t="s">
        <v>4037</v>
      </c>
      <c r="Y606" s="24" t="s">
        <v>4038</v>
      </c>
      <c r="Z606" s="24" t="s">
        <v>285</v>
      </c>
      <c r="AA606" s="24">
        <v>3108548530</v>
      </c>
      <c r="AB606" s="24" t="s">
        <v>77</v>
      </c>
      <c r="AC606" s="24" t="s">
        <v>77</v>
      </c>
      <c r="AD606" s="24" t="s">
        <v>77</v>
      </c>
      <c r="AE606" s="26" t="s">
        <v>102</v>
      </c>
      <c r="AF606" s="26"/>
      <c r="AG606" s="26" t="s">
        <v>4039</v>
      </c>
      <c r="AH606" s="27" t="s">
        <v>299</v>
      </c>
      <c r="AI606" s="27" t="s">
        <v>260</v>
      </c>
      <c r="AJ606" s="27" t="s">
        <v>260</v>
      </c>
      <c r="AK606" s="24" t="s">
        <v>89</v>
      </c>
      <c r="AL606" s="24" t="s">
        <v>90</v>
      </c>
      <c r="AM606" s="23">
        <v>42614</v>
      </c>
      <c r="AN606" s="28">
        <v>1128038.22</v>
      </c>
      <c r="AO606" s="28">
        <v>106454</v>
      </c>
      <c r="AP606" s="24"/>
      <c r="AQ606" s="24"/>
      <c r="AR606" s="24" t="s">
        <v>336</v>
      </c>
      <c r="AS606" s="24">
        <v>4.9800000000000004</v>
      </c>
      <c r="AT606" s="24">
        <v>95</v>
      </c>
      <c r="AU606" s="24">
        <v>93</v>
      </c>
      <c r="AV606" s="24">
        <v>97</v>
      </c>
      <c r="AW606" s="24">
        <v>98</v>
      </c>
      <c r="AX606" s="24"/>
      <c r="AY606" s="24"/>
      <c r="AZ606" s="24"/>
      <c r="BA606" s="24"/>
      <c r="BB606" s="24"/>
      <c r="BC606" s="24"/>
      <c r="BD606" s="24">
        <v>1</v>
      </c>
      <c r="BE606" s="24">
        <v>0</v>
      </c>
      <c r="BF606" s="23">
        <v>43025</v>
      </c>
      <c r="BG606" s="23">
        <v>43047</v>
      </c>
      <c r="BH606" s="23">
        <v>44484</v>
      </c>
      <c r="BI606" s="26" t="s">
        <v>127</v>
      </c>
      <c r="BJ606" s="26" t="s">
        <v>4040</v>
      </c>
      <c r="BK606" s="29">
        <v>0</v>
      </c>
      <c r="BL606" s="24" t="s">
        <v>129</v>
      </c>
      <c r="BM606" s="22" t="str">
        <f ca="1">+IF(Tabla1[[#This Row],[FECHA INGRESO]]&gt;=44986,IF((TODAY()-Tabla1[[#This Row],[FECHA INGRESO]])&gt;=50,"ALERTA","TODAVÍA FALTA"),"N/A")</f>
        <v>N/A</v>
      </c>
      <c r="BN606" s="7">
        <f>IFERROR((_xlfn.DAYS(Tabla1[[#This Row],[FECHA INGRESO]],Tabla1[[#This Row],[FECHA RETIRO]]))/30,"")</f>
        <v>-62.333333333333336</v>
      </c>
    </row>
    <row r="607" spans="1:66" ht="15" customHeight="1" x14ac:dyDescent="0.35">
      <c r="A607" s="31">
        <v>1015456784</v>
      </c>
      <c r="B607" s="22" t="s">
        <v>4041</v>
      </c>
      <c r="C607" s="23">
        <v>42618</v>
      </c>
      <c r="D607" s="23" t="s">
        <v>131</v>
      </c>
      <c r="E607" s="24" t="s">
        <v>94</v>
      </c>
      <c r="F607" s="23" t="s">
        <v>70</v>
      </c>
      <c r="G607" s="24"/>
      <c r="H607" s="24">
        <v>24066158594</v>
      </c>
      <c r="I607" s="24" t="s">
        <v>95</v>
      </c>
      <c r="J607" s="24">
        <f>DATEDIF(Tabla1[[#This Row],[FECHA DE NACIMIENTO]],Tabla1[[#This Row],[FECHA ACTUAL]],"Y")</f>
        <v>27</v>
      </c>
      <c r="K607" s="24" t="s">
        <v>73</v>
      </c>
      <c r="L607" s="24" t="s">
        <v>112</v>
      </c>
      <c r="M607" s="24">
        <v>0</v>
      </c>
      <c r="N607" s="24">
        <v>0</v>
      </c>
      <c r="O607" s="24">
        <v>3</v>
      </c>
      <c r="P607" s="24" t="s">
        <v>101</v>
      </c>
      <c r="Q607" s="23">
        <v>34933</v>
      </c>
      <c r="R607" s="24" t="s">
        <v>76</v>
      </c>
      <c r="S607" s="25">
        <v>45119</v>
      </c>
      <c r="T607" s="24"/>
      <c r="U607" s="24">
        <v>3016558159</v>
      </c>
      <c r="V607" s="24" t="s">
        <v>4042</v>
      </c>
      <c r="W607" s="24" t="s">
        <v>4043</v>
      </c>
      <c r="X607" s="24" t="s">
        <v>2432</v>
      </c>
      <c r="Y607" s="24" t="s">
        <v>4044</v>
      </c>
      <c r="Z607" s="24" t="s">
        <v>285</v>
      </c>
      <c r="AA607" s="24">
        <v>3016618889</v>
      </c>
      <c r="AB607" s="24" t="s">
        <v>77</v>
      </c>
      <c r="AC607" s="24" t="s">
        <v>77</v>
      </c>
      <c r="AD607" s="24" t="s">
        <v>77</v>
      </c>
      <c r="AE607" s="26" t="s">
        <v>102</v>
      </c>
      <c r="AF607" s="26" t="s">
        <v>118</v>
      </c>
      <c r="AG607" s="26"/>
      <c r="AH607" s="27" t="s">
        <v>184</v>
      </c>
      <c r="AI607" s="27" t="s">
        <v>120</v>
      </c>
      <c r="AJ607" s="27" t="s">
        <v>120</v>
      </c>
      <c r="AK607" s="24" t="s">
        <v>121</v>
      </c>
      <c r="AL607" s="24" t="s">
        <v>90</v>
      </c>
      <c r="AM607" s="23">
        <v>42618</v>
      </c>
      <c r="AN607" s="28">
        <v>724500</v>
      </c>
      <c r="AO607" s="28"/>
      <c r="AP607" s="24"/>
      <c r="AQ607" s="24"/>
      <c r="AR607" s="24" t="s">
        <v>440</v>
      </c>
      <c r="AS607" s="24"/>
      <c r="AT607" s="24" t="e">
        <v>#N/A</v>
      </c>
      <c r="AU607" s="24" t="e">
        <v>#N/A</v>
      </c>
      <c r="AV607" s="24" t="e">
        <v>#N/A</v>
      </c>
      <c r="AW607" s="24"/>
      <c r="AX607" s="24"/>
      <c r="AY607" s="24"/>
      <c r="AZ607" s="24"/>
      <c r="BA607" s="24"/>
      <c r="BB607" s="24"/>
      <c r="BC607" s="24"/>
      <c r="BD607" s="24">
        <v>0</v>
      </c>
      <c r="BE607" s="24">
        <v>0</v>
      </c>
      <c r="BF607" s="23"/>
      <c r="BG607" s="23"/>
      <c r="BH607" s="23">
        <v>42765</v>
      </c>
      <c r="BI607" s="26" t="s">
        <v>127</v>
      </c>
      <c r="BJ607" s="26" t="s">
        <v>273</v>
      </c>
      <c r="BK607" s="29">
        <v>0</v>
      </c>
      <c r="BL607" s="24" t="s">
        <v>129</v>
      </c>
      <c r="BM607" s="22" t="str">
        <f ca="1">+IF(Tabla1[[#This Row],[FECHA INGRESO]]&gt;=44986,IF((TODAY()-Tabla1[[#This Row],[FECHA INGRESO]])&gt;=50,"ALERTA","TODAVÍA FALTA"),"N/A")</f>
        <v>N/A</v>
      </c>
      <c r="BN607" s="7">
        <f>IFERROR((_xlfn.DAYS(Tabla1[[#This Row],[FECHA INGRESO]],Tabla1[[#This Row],[FECHA RETIRO]]))/30,"")</f>
        <v>-4.9000000000000004</v>
      </c>
    </row>
    <row r="608" spans="1:66" ht="15" customHeight="1" x14ac:dyDescent="0.35">
      <c r="A608" s="31">
        <v>1073688249</v>
      </c>
      <c r="B608" s="22" t="s">
        <v>4045</v>
      </c>
      <c r="C608" s="23">
        <v>42619</v>
      </c>
      <c r="D608" s="23" t="s">
        <v>131</v>
      </c>
      <c r="E608" s="23" t="s">
        <v>111</v>
      </c>
      <c r="F608" s="23" t="s">
        <v>70</v>
      </c>
      <c r="G608" s="24"/>
      <c r="H608" s="24">
        <v>24066222806</v>
      </c>
      <c r="I608" s="24" t="s">
        <v>72</v>
      </c>
      <c r="J608" s="24">
        <f>DATEDIF(Tabla1[[#This Row],[FECHA DE NACIMIENTO]],Tabla1[[#This Row],[FECHA ACTUAL]],"Y")</f>
        <v>32</v>
      </c>
      <c r="K608" s="24" t="s">
        <v>73</v>
      </c>
      <c r="L608" s="24" t="s">
        <v>112</v>
      </c>
      <c r="M608" s="24">
        <v>1</v>
      </c>
      <c r="N608" s="24">
        <v>1</v>
      </c>
      <c r="O608" s="24">
        <v>2</v>
      </c>
      <c r="P608" s="24" t="s">
        <v>101</v>
      </c>
      <c r="Q608" s="23">
        <v>33252</v>
      </c>
      <c r="R608" s="24" t="s">
        <v>736</v>
      </c>
      <c r="S608" s="25">
        <v>45119</v>
      </c>
      <c r="T608" s="24"/>
      <c r="U608" s="24">
        <v>3219518213</v>
      </c>
      <c r="V608" s="24" t="s">
        <v>4046</v>
      </c>
      <c r="W608" s="24" t="s">
        <v>4047</v>
      </c>
      <c r="X608" s="24" t="s">
        <v>4048</v>
      </c>
      <c r="Y608" s="24" t="s">
        <v>4049</v>
      </c>
      <c r="Z608" s="24" t="s">
        <v>285</v>
      </c>
      <c r="AA608" s="24">
        <v>3167197749</v>
      </c>
      <c r="AB608" s="24" t="s">
        <v>77</v>
      </c>
      <c r="AC608" s="24" t="s">
        <v>77</v>
      </c>
      <c r="AD608" s="24" t="s">
        <v>77</v>
      </c>
      <c r="AE608" s="26" t="s">
        <v>183</v>
      </c>
      <c r="AF608" s="26" t="s">
        <v>4050</v>
      </c>
      <c r="AG608" s="26"/>
      <c r="AH608" s="27" t="s">
        <v>163</v>
      </c>
      <c r="AI608" s="27" t="s">
        <v>985</v>
      </c>
      <c r="AJ608" s="27" t="s">
        <v>487</v>
      </c>
      <c r="AK608" s="24" t="s">
        <v>121</v>
      </c>
      <c r="AL608" s="24" t="s">
        <v>90</v>
      </c>
      <c r="AM608" s="23">
        <v>42619</v>
      </c>
      <c r="AN608" s="28">
        <v>1242000</v>
      </c>
      <c r="AO608" s="28"/>
      <c r="AP608" s="24"/>
      <c r="AQ608" s="24"/>
      <c r="AR608" s="24" t="s">
        <v>507</v>
      </c>
      <c r="AS608" s="24"/>
      <c r="AT608" s="24" t="e">
        <v>#N/A</v>
      </c>
      <c r="AU608" s="24" t="e">
        <v>#N/A</v>
      </c>
      <c r="AV608" s="24" t="e">
        <v>#N/A</v>
      </c>
      <c r="AW608" s="24"/>
      <c r="AX608" s="24"/>
      <c r="AY608" s="24"/>
      <c r="AZ608" s="24"/>
      <c r="BA608" s="24"/>
      <c r="BB608" s="24"/>
      <c r="BC608" s="24"/>
      <c r="BD608" s="24">
        <v>1</v>
      </c>
      <c r="BE608" s="24">
        <v>0</v>
      </c>
      <c r="BF608" s="23">
        <v>43102</v>
      </c>
      <c r="BG608" s="23">
        <v>43120</v>
      </c>
      <c r="BH608" s="23">
        <v>43159</v>
      </c>
      <c r="BI608" s="26" t="s">
        <v>127</v>
      </c>
      <c r="BJ608" s="26" t="s">
        <v>4051</v>
      </c>
      <c r="BK608" s="29">
        <v>286667</v>
      </c>
      <c r="BL608" s="24" t="s">
        <v>129</v>
      </c>
      <c r="BM608" s="22" t="str">
        <f ca="1">+IF(Tabla1[[#This Row],[FECHA INGRESO]]&gt;=44986,IF((TODAY()-Tabla1[[#This Row],[FECHA INGRESO]])&gt;=50,"ALERTA","TODAVÍA FALTA"),"N/A")</f>
        <v>N/A</v>
      </c>
      <c r="BN608" s="7">
        <f>IFERROR((_xlfn.DAYS(Tabla1[[#This Row],[FECHA INGRESO]],Tabla1[[#This Row],[FECHA RETIRO]]))/30,"")</f>
        <v>-18</v>
      </c>
    </row>
    <row r="609" spans="1:66" ht="15" customHeight="1" x14ac:dyDescent="0.35">
      <c r="A609" s="31">
        <v>1031127374</v>
      </c>
      <c r="B609" s="22" t="s">
        <v>2195</v>
      </c>
      <c r="C609" s="23">
        <v>42619</v>
      </c>
      <c r="D609" s="23" t="s">
        <v>266</v>
      </c>
      <c r="E609" s="23" t="s">
        <v>111</v>
      </c>
      <c r="F609" s="23" t="s">
        <v>70</v>
      </c>
      <c r="G609" s="24"/>
      <c r="H609" s="24">
        <v>24056446807</v>
      </c>
      <c r="I609" s="24" t="s">
        <v>95</v>
      </c>
      <c r="J609" s="24">
        <f>DATEDIF(Tabla1[[#This Row],[FECHA DE NACIMIENTO]],Tabla1[[#This Row],[FECHA ACTUAL]],"Y")</f>
        <v>36</v>
      </c>
      <c r="K609" s="24" t="s">
        <v>73</v>
      </c>
      <c r="L609" s="24" t="s">
        <v>112</v>
      </c>
      <c r="M609" s="24" t="s">
        <v>77</v>
      </c>
      <c r="N609" s="24">
        <v>1</v>
      </c>
      <c r="O609" s="24">
        <v>2</v>
      </c>
      <c r="P609" s="24" t="s">
        <v>101</v>
      </c>
      <c r="Q609" s="23">
        <v>31843</v>
      </c>
      <c r="R609" s="24" t="s">
        <v>76</v>
      </c>
      <c r="S609" s="25">
        <v>45119</v>
      </c>
      <c r="T609" s="24">
        <v>2725553</v>
      </c>
      <c r="U609" s="24" t="s">
        <v>2196</v>
      </c>
      <c r="V609" s="24" t="s">
        <v>2197</v>
      </c>
      <c r="W609" s="24" t="s">
        <v>2198</v>
      </c>
      <c r="X609" s="24" t="s">
        <v>2199</v>
      </c>
      <c r="Y609" s="24" t="s">
        <v>2200</v>
      </c>
      <c r="Z609" s="24" t="s">
        <v>117</v>
      </c>
      <c r="AA609" s="24" t="s">
        <v>2201</v>
      </c>
      <c r="AB609" s="24" t="s">
        <v>77</v>
      </c>
      <c r="AC609" s="24" t="s">
        <v>77</v>
      </c>
      <c r="AD609" s="24" t="s">
        <v>77</v>
      </c>
      <c r="AE609" s="26" t="s">
        <v>102</v>
      </c>
      <c r="AF609" s="26"/>
      <c r="AG609" s="26" t="s">
        <v>814</v>
      </c>
      <c r="AH609" s="27" t="s">
        <v>213</v>
      </c>
      <c r="AI609" s="27" t="s">
        <v>214</v>
      </c>
      <c r="AJ609" s="27" t="s">
        <v>214</v>
      </c>
      <c r="AK609" s="24" t="s">
        <v>121</v>
      </c>
      <c r="AL609" s="24" t="s">
        <v>90</v>
      </c>
      <c r="AM609" s="23">
        <v>42619</v>
      </c>
      <c r="AN609" s="28">
        <v>3312000</v>
      </c>
      <c r="AO609" s="28"/>
      <c r="AP609" s="24"/>
      <c r="AQ609" s="24"/>
      <c r="AR609" s="24" t="s">
        <v>1687</v>
      </c>
      <c r="AS609" s="24">
        <v>4.45</v>
      </c>
      <c r="AT609" s="24" t="e">
        <v>#N/A</v>
      </c>
      <c r="AU609" s="24" t="e">
        <v>#N/A</v>
      </c>
      <c r="AV609" s="24" t="e">
        <v>#N/A</v>
      </c>
      <c r="AW609" s="24"/>
      <c r="AX609" s="24"/>
      <c r="AY609" s="24" t="s">
        <v>2202</v>
      </c>
      <c r="AZ609" s="24"/>
      <c r="BA609" s="24"/>
      <c r="BB609" s="24"/>
      <c r="BC609" s="24"/>
      <c r="BD609" s="24">
        <v>0</v>
      </c>
      <c r="BE609" s="24">
        <v>1</v>
      </c>
      <c r="BF609" s="23"/>
      <c r="BG609" s="23"/>
      <c r="BH609" s="23">
        <v>43220</v>
      </c>
      <c r="BI609" s="26" t="s">
        <v>127</v>
      </c>
      <c r="BJ609" s="26" t="s">
        <v>4052</v>
      </c>
      <c r="BK609" s="29">
        <v>0</v>
      </c>
      <c r="BL609" s="24" t="s">
        <v>129</v>
      </c>
      <c r="BM609" s="22" t="str">
        <f ca="1">+IF(Tabla1[[#This Row],[FECHA INGRESO]]&gt;=44986,IF((TODAY()-Tabla1[[#This Row],[FECHA INGRESO]])&gt;=50,"ALERTA","TODAVÍA FALTA"),"N/A")</f>
        <v>N/A</v>
      </c>
      <c r="BN609" s="7">
        <f>IFERROR((_xlfn.DAYS(Tabla1[[#This Row],[FECHA INGRESO]],Tabla1[[#This Row],[FECHA RETIRO]]))/30,"")</f>
        <v>-20.033333333333335</v>
      </c>
    </row>
    <row r="610" spans="1:66" ht="15" customHeight="1" x14ac:dyDescent="0.35">
      <c r="A610" s="31">
        <v>79580503</v>
      </c>
      <c r="B610" s="22" t="s">
        <v>4053</v>
      </c>
      <c r="C610" s="23">
        <v>42620</v>
      </c>
      <c r="D610" s="23" t="s">
        <v>93</v>
      </c>
      <c r="E610" s="23" t="s">
        <v>111</v>
      </c>
      <c r="F610" s="23" t="s">
        <v>70</v>
      </c>
      <c r="G610" s="24"/>
      <c r="H610" s="24">
        <v>24066353250</v>
      </c>
      <c r="I610" s="24" t="s">
        <v>72</v>
      </c>
      <c r="J610" s="24">
        <f>DATEDIF(Tabla1[[#This Row],[FECHA DE NACIMIENTO]],Tabla1[[#This Row],[FECHA ACTUAL]],"Y")</f>
        <v>52</v>
      </c>
      <c r="K610" s="24" t="s">
        <v>96</v>
      </c>
      <c r="L610" s="24" t="s">
        <v>206</v>
      </c>
      <c r="M610" s="24">
        <v>1</v>
      </c>
      <c r="N610" s="24">
        <v>1</v>
      </c>
      <c r="O610" s="24">
        <v>2</v>
      </c>
      <c r="P610" s="24" t="s">
        <v>101</v>
      </c>
      <c r="Q610" s="23">
        <v>26081</v>
      </c>
      <c r="R610" s="24" t="s">
        <v>76</v>
      </c>
      <c r="S610" s="25">
        <v>45119</v>
      </c>
      <c r="T610" s="24"/>
      <c r="U610" s="24">
        <v>316294319</v>
      </c>
      <c r="V610" s="24" t="s">
        <v>4054</v>
      </c>
      <c r="W610" s="24" t="s">
        <v>4055</v>
      </c>
      <c r="X610" s="24" t="s">
        <v>2915</v>
      </c>
      <c r="Y610" s="24" t="s">
        <v>4056</v>
      </c>
      <c r="Z610" s="24" t="s">
        <v>162</v>
      </c>
      <c r="AA610" s="24">
        <v>3102065238</v>
      </c>
      <c r="AB610" s="24" t="s">
        <v>77</v>
      </c>
      <c r="AC610" s="24" t="s">
        <v>77</v>
      </c>
      <c r="AD610" s="24" t="s">
        <v>77</v>
      </c>
      <c r="AE610" s="26" t="s">
        <v>183</v>
      </c>
      <c r="AF610" s="26" t="s">
        <v>4057</v>
      </c>
      <c r="AG610" s="26"/>
      <c r="AH610" s="27" t="s">
        <v>163</v>
      </c>
      <c r="AI610" s="27" t="s">
        <v>1586</v>
      </c>
      <c r="AJ610" s="27" t="s">
        <v>1586</v>
      </c>
      <c r="AK610" s="24" t="s">
        <v>121</v>
      </c>
      <c r="AL610" s="24"/>
      <c r="AM610" s="23">
        <v>42620</v>
      </c>
      <c r="AN610" s="28">
        <v>1086750</v>
      </c>
      <c r="AO610" s="28"/>
      <c r="AP610" s="24"/>
      <c r="AQ610" s="24"/>
      <c r="AR610" s="24"/>
      <c r="AS610" s="24"/>
      <c r="AT610" s="24" t="e">
        <v>#N/A</v>
      </c>
      <c r="AU610" s="24" t="e">
        <v>#N/A</v>
      </c>
      <c r="AV610" s="24" t="e">
        <v>#N/A</v>
      </c>
      <c r="AW610" s="24"/>
      <c r="AX610" s="24"/>
      <c r="AY610" s="24"/>
      <c r="AZ610" s="24"/>
      <c r="BA610" s="24"/>
      <c r="BB610" s="24"/>
      <c r="BC610" s="24"/>
      <c r="BD610" s="24">
        <v>0</v>
      </c>
      <c r="BE610" s="24">
        <v>0</v>
      </c>
      <c r="BF610" s="23"/>
      <c r="BG610" s="23"/>
      <c r="BH610" s="23">
        <v>42696</v>
      </c>
      <c r="BI610" s="26" t="s">
        <v>143</v>
      </c>
      <c r="BJ610" s="26" t="s">
        <v>199</v>
      </c>
      <c r="BK610" s="29">
        <v>0</v>
      </c>
      <c r="BL610" s="24" t="s">
        <v>129</v>
      </c>
      <c r="BM610" s="22" t="str">
        <f ca="1">+IF(Tabla1[[#This Row],[FECHA INGRESO]]&gt;=44986,IF((TODAY()-Tabla1[[#This Row],[FECHA INGRESO]])&gt;=50,"ALERTA","TODAVÍA FALTA"),"N/A")</f>
        <v>N/A</v>
      </c>
      <c r="BN610" s="7">
        <f>IFERROR((_xlfn.DAYS(Tabla1[[#This Row],[FECHA INGRESO]],Tabla1[[#This Row],[FECHA RETIRO]]))/30,"")</f>
        <v>-2.5333333333333332</v>
      </c>
    </row>
    <row r="611" spans="1:66" ht="15" customHeight="1" x14ac:dyDescent="0.35">
      <c r="A611" s="31">
        <v>1016033764</v>
      </c>
      <c r="B611" s="22" t="s">
        <v>4058</v>
      </c>
      <c r="C611" s="23">
        <v>42591</v>
      </c>
      <c r="D611" s="23" t="s">
        <v>109</v>
      </c>
      <c r="E611" s="23" t="s">
        <v>111</v>
      </c>
      <c r="F611" s="23" t="s">
        <v>70</v>
      </c>
      <c r="G611" s="24"/>
      <c r="H611" s="24">
        <v>24065427482</v>
      </c>
      <c r="I611" s="24" t="s">
        <v>72</v>
      </c>
      <c r="J611" s="24">
        <f>DATEDIF(Tabla1[[#This Row],[FECHA DE NACIMIENTO]],Tabla1[[#This Row],[FECHA ACTUAL]],"Y")</f>
        <v>32</v>
      </c>
      <c r="K611" s="24" t="s">
        <v>73</v>
      </c>
      <c r="L611" s="24" t="s">
        <v>112</v>
      </c>
      <c r="M611" s="24" t="s">
        <v>77</v>
      </c>
      <c r="N611" s="24" t="s">
        <v>77</v>
      </c>
      <c r="O611" s="24">
        <v>3</v>
      </c>
      <c r="P611" s="24" t="s">
        <v>101</v>
      </c>
      <c r="Q611" s="23">
        <v>33322</v>
      </c>
      <c r="R611" s="24" t="s">
        <v>76</v>
      </c>
      <c r="S611" s="25">
        <v>45119</v>
      </c>
      <c r="T611" s="24">
        <v>7622638</v>
      </c>
      <c r="U611" s="24">
        <v>3142107873</v>
      </c>
      <c r="V611" s="24" t="s">
        <v>4059</v>
      </c>
      <c r="W611" s="24" t="s">
        <v>4060</v>
      </c>
      <c r="X611" s="24" t="s">
        <v>181</v>
      </c>
      <c r="Y611" s="24" t="s">
        <v>4061</v>
      </c>
      <c r="Z611" s="24" t="s">
        <v>1597</v>
      </c>
      <c r="AA611" s="24">
        <v>3102687854</v>
      </c>
      <c r="AB611" s="24" t="s">
        <v>77</v>
      </c>
      <c r="AC611" s="24" t="s">
        <v>77</v>
      </c>
      <c r="AD611" s="24" t="s">
        <v>77</v>
      </c>
      <c r="AE611" s="26" t="s">
        <v>102</v>
      </c>
      <c r="AF611" s="26"/>
      <c r="AG611" s="26" t="s">
        <v>4062</v>
      </c>
      <c r="AH611" s="27" t="s">
        <v>163</v>
      </c>
      <c r="AI611" s="27" t="s">
        <v>487</v>
      </c>
      <c r="AJ611" s="27" t="s">
        <v>487</v>
      </c>
      <c r="AK611" s="24" t="s">
        <v>121</v>
      </c>
      <c r="AL611" s="24"/>
      <c r="AM611" s="23">
        <v>42621</v>
      </c>
      <c r="AN611" s="28">
        <v>1086750</v>
      </c>
      <c r="AO611" s="28"/>
      <c r="AP611" s="24"/>
      <c r="AQ611" s="24"/>
      <c r="AR611" s="24" t="s">
        <v>441</v>
      </c>
      <c r="AS611" s="24"/>
      <c r="AT611" s="24" t="e">
        <v>#N/A</v>
      </c>
      <c r="AU611" s="24" t="e">
        <v>#N/A</v>
      </c>
      <c r="AV611" s="24" t="e">
        <v>#N/A</v>
      </c>
      <c r="AW611" s="24"/>
      <c r="AX611" s="24"/>
      <c r="AY611" s="24"/>
      <c r="AZ611" s="24"/>
      <c r="BA611" s="24"/>
      <c r="BB611" s="24"/>
      <c r="BC611" s="24"/>
      <c r="BD611" s="24">
        <v>0</v>
      </c>
      <c r="BE611" s="24">
        <v>0</v>
      </c>
      <c r="BF611" s="23"/>
      <c r="BG611" s="23"/>
      <c r="BH611" s="23">
        <v>42734</v>
      </c>
      <c r="BI611" s="26" t="s">
        <v>127</v>
      </c>
      <c r="BJ611" s="26" t="s">
        <v>337</v>
      </c>
      <c r="BK611" s="29">
        <v>0</v>
      </c>
      <c r="BL611" s="24" t="s">
        <v>129</v>
      </c>
      <c r="BM611" s="22" t="str">
        <f ca="1">+IF(Tabla1[[#This Row],[FECHA INGRESO]]&gt;=44986,IF((TODAY()-Tabla1[[#This Row],[FECHA INGRESO]])&gt;=50,"ALERTA","TODAVÍA FALTA"),"N/A")</f>
        <v>N/A</v>
      </c>
      <c r="BN611" s="7">
        <f>IFERROR((_xlfn.DAYS(Tabla1[[#This Row],[FECHA INGRESO]],Tabla1[[#This Row],[FECHA RETIRO]]))/30,"")</f>
        <v>-3.7666666666666666</v>
      </c>
    </row>
    <row r="612" spans="1:66" ht="15" customHeight="1" x14ac:dyDescent="0.35">
      <c r="A612" s="31">
        <v>1026268168</v>
      </c>
      <c r="B612" s="22" t="s">
        <v>4063</v>
      </c>
      <c r="C612" s="23">
        <v>42621</v>
      </c>
      <c r="D612" s="23" t="s">
        <v>93</v>
      </c>
      <c r="E612" s="24" t="s">
        <v>94</v>
      </c>
      <c r="F612" s="23" t="s">
        <v>70</v>
      </c>
      <c r="G612" s="24"/>
      <c r="H612" s="24">
        <v>24066320870</v>
      </c>
      <c r="I612" s="24" t="s">
        <v>95</v>
      </c>
      <c r="J612" s="24">
        <f>DATEDIF(Tabla1[[#This Row],[FECHA DE NACIMIENTO]],Tabla1[[#This Row],[FECHA ACTUAL]],"Y")</f>
        <v>33</v>
      </c>
      <c r="K612" s="24" t="s">
        <v>73</v>
      </c>
      <c r="L612" s="24" t="s">
        <v>112</v>
      </c>
      <c r="M612" s="24">
        <v>0</v>
      </c>
      <c r="N612" s="24">
        <v>0</v>
      </c>
      <c r="O612" s="24">
        <v>4</v>
      </c>
      <c r="P612" s="24" t="s">
        <v>101</v>
      </c>
      <c r="Q612" s="23">
        <v>32966</v>
      </c>
      <c r="R612" s="24" t="s">
        <v>76</v>
      </c>
      <c r="S612" s="25">
        <v>45119</v>
      </c>
      <c r="T612" s="24">
        <v>3429264</v>
      </c>
      <c r="U612" s="24">
        <v>3197533254</v>
      </c>
      <c r="V612" s="24" t="s">
        <v>4064</v>
      </c>
      <c r="W612" s="24" t="s">
        <v>4065</v>
      </c>
      <c r="X612" s="24" t="s">
        <v>4066</v>
      </c>
      <c r="Y612" s="24" t="s">
        <v>4067</v>
      </c>
      <c r="Z612" s="24" t="s">
        <v>852</v>
      </c>
      <c r="AA612" s="24">
        <v>3194580826</v>
      </c>
      <c r="AB612" s="24" t="s">
        <v>77</v>
      </c>
      <c r="AC612" s="24" t="s">
        <v>77</v>
      </c>
      <c r="AD612" s="24" t="s">
        <v>77</v>
      </c>
      <c r="AE612" s="26" t="s">
        <v>84</v>
      </c>
      <c r="AF612" s="26" t="s">
        <v>994</v>
      </c>
      <c r="AG612" s="26"/>
      <c r="AH612" s="27" t="s">
        <v>184</v>
      </c>
      <c r="AI612" s="27" t="s">
        <v>164</v>
      </c>
      <c r="AJ612" s="27" t="s">
        <v>164</v>
      </c>
      <c r="AK612" s="24" t="s">
        <v>121</v>
      </c>
      <c r="AL612" s="24" t="s">
        <v>90</v>
      </c>
      <c r="AM612" s="23">
        <v>42621</v>
      </c>
      <c r="AN612" s="28">
        <v>776250</v>
      </c>
      <c r="AO612" s="28"/>
      <c r="AP612" s="24"/>
      <c r="AQ612" s="24"/>
      <c r="AR612" s="24" t="s">
        <v>4068</v>
      </c>
      <c r="AS612" s="24"/>
      <c r="AT612" s="24" t="e">
        <v>#N/A</v>
      </c>
      <c r="AU612" s="24" t="e">
        <v>#N/A</v>
      </c>
      <c r="AV612" s="24" t="e">
        <v>#N/A</v>
      </c>
      <c r="AW612" s="24"/>
      <c r="AX612" s="24"/>
      <c r="AY612" s="24"/>
      <c r="AZ612" s="24"/>
      <c r="BA612" s="24"/>
      <c r="BB612" s="24"/>
      <c r="BC612" s="24"/>
      <c r="BD612" s="24">
        <v>0</v>
      </c>
      <c r="BE612" s="24">
        <v>0</v>
      </c>
      <c r="BF612" s="23"/>
      <c r="BG612" s="23"/>
      <c r="BH612" s="23">
        <v>42856</v>
      </c>
      <c r="BI612" s="26" t="s">
        <v>143</v>
      </c>
      <c r="BJ612" s="26" t="s">
        <v>738</v>
      </c>
      <c r="BK612" s="29">
        <v>0</v>
      </c>
      <c r="BL612" s="24" t="s">
        <v>129</v>
      </c>
      <c r="BM612" s="22" t="str">
        <f ca="1">+IF(Tabla1[[#This Row],[FECHA INGRESO]]&gt;=44986,IF((TODAY()-Tabla1[[#This Row],[FECHA INGRESO]])&gt;=50,"ALERTA","TODAVÍA FALTA"),"N/A")</f>
        <v>N/A</v>
      </c>
      <c r="BN612" s="7">
        <f>IFERROR((_xlfn.DAYS(Tabla1[[#This Row],[FECHA INGRESO]],Tabla1[[#This Row],[FECHA RETIRO]]))/30,"")</f>
        <v>-7.833333333333333</v>
      </c>
    </row>
    <row r="613" spans="1:66" ht="15" customHeight="1" x14ac:dyDescent="0.35">
      <c r="A613" s="31">
        <v>1036627552</v>
      </c>
      <c r="B613" s="22" t="s">
        <v>4069</v>
      </c>
      <c r="C613" s="23">
        <v>42621</v>
      </c>
      <c r="D613" s="23" t="s">
        <v>582</v>
      </c>
      <c r="E613" s="24" t="s">
        <v>94</v>
      </c>
      <c r="F613" s="23" t="s">
        <v>70</v>
      </c>
      <c r="G613" s="24"/>
      <c r="H613" s="24">
        <v>24066306300</v>
      </c>
      <c r="I613" s="24" t="s">
        <v>72</v>
      </c>
      <c r="J613" s="24">
        <f>DATEDIF(Tabla1[[#This Row],[FECHA DE NACIMIENTO]],Tabla1[[#This Row],[FECHA ACTUAL]],"Y")</f>
        <v>33</v>
      </c>
      <c r="K613" s="24" t="s">
        <v>73</v>
      </c>
      <c r="L613" s="24" t="s">
        <v>112</v>
      </c>
      <c r="M613" s="24">
        <v>1</v>
      </c>
      <c r="N613" s="24">
        <v>1</v>
      </c>
      <c r="O613" s="24">
        <v>3</v>
      </c>
      <c r="P613" s="24" t="s">
        <v>101</v>
      </c>
      <c r="Q613" s="23">
        <v>32869</v>
      </c>
      <c r="R613" s="24" t="s">
        <v>1177</v>
      </c>
      <c r="S613" s="25">
        <v>45119</v>
      </c>
      <c r="T613" s="24">
        <v>4876917</v>
      </c>
      <c r="U613" s="24">
        <v>3106462812</v>
      </c>
      <c r="V613" s="24" t="s">
        <v>4070</v>
      </c>
      <c r="W613" s="24" t="s">
        <v>4071</v>
      </c>
      <c r="X613" s="24" t="s">
        <v>4072</v>
      </c>
      <c r="Y613" s="24" t="s">
        <v>4073</v>
      </c>
      <c r="Z613" s="24" t="s">
        <v>117</v>
      </c>
      <c r="AA613" s="24">
        <v>3104263137</v>
      </c>
      <c r="AB613" s="24" t="s">
        <v>77</v>
      </c>
      <c r="AC613" s="24" t="s">
        <v>77</v>
      </c>
      <c r="AD613" s="24" t="s">
        <v>77</v>
      </c>
      <c r="AE613" s="26" t="s">
        <v>102</v>
      </c>
      <c r="AF613" s="26"/>
      <c r="AG613" s="26" t="s">
        <v>4074</v>
      </c>
      <c r="AH613" s="27" t="s">
        <v>184</v>
      </c>
      <c r="AI613" s="27" t="s">
        <v>925</v>
      </c>
      <c r="AJ613" s="27" t="s">
        <v>487</v>
      </c>
      <c r="AK613" s="24" t="s">
        <v>121</v>
      </c>
      <c r="AL613" s="24" t="s">
        <v>90</v>
      </c>
      <c r="AM613" s="23">
        <v>42621</v>
      </c>
      <c r="AN613" s="28">
        <v>776250</v>
      </c>
      <c r="AO613" s="28"/>
      <c r="AP613" s="24"/>
      <c r="AQ613" s="24"/>
      <c r="AR613" s="24" t="s">
        <v>789</v>
      </c>
      <c r="AS613" s="24"/>
      <c r="AT613" s="24" t="e">
        <v>#N/A</v>
      </c>
      <c r="AU613" s="24" t="e">
        <v>#N/A</v>
      </c>
      <c r="AV613" s="24" t="e">
        <v>#N/A</v>
      </c>
      <c r="AW613" s="24"/>
      <c r="AX613" s="24"/>
      <c r="AY613" s="24"/>
      <c r="AZ613" s="24"/>
      <c r="BA613" s="24"/>
      <c r="BB613" s="24"/>
      <c r="BC613" s="24"/>
      <c r="BD613" s="24">
        <v>0</v>
      </c>
      <c r="BE613" s="24">
        <v>0</v>
      </c>
      <c r="BF613" s="23"/>
      <c r="BG613" s="23"/>
      <c r="BH613" s="23">
        <v>42829</v>
      </c>
      <c r="BI613" s="26" t="s">
        <v>127</v>
      </c>
      <c r="BJ613" s="26" t="s">
        <v>232</v>
      </c>
      <c r="BK613" s="29">
        <v>0</v>
      </c>
      <c r="BL613" s="24" t="s">
        <v>129</v>
      </c>
      <c r="BM613" s="22" t="str">
        <f ca="1">+IF(Tabla1[[#This Row],[FECHA INGRESO]]&gt;=44986,IF((TODAY()-Tabla1[[#This Row],[FECHA INGRESO]])&gt;=50,"ALERTA","TODAVÍA FALTA"),"N/A")</f>
        <v>N/A</v>
      </c>
      <c r="BN613" s="7">
        <f>IFERROR((_xlfn.DAYS(Tabla1[[#This Row],[FECHA INGRESO]],Tabla1[[#This Row],[FECHA RETIRO]]))/30,"")</f>
        <v>-6.9333333333333336</v>
      </c>
    </row>
    <row r="614" spans="1:66" ht="15" customHeight="1" x14ac:dyDescent="0.35">
      <c r="A614" s="31">
        <v>1026269708</v>
      </c>
      <c r="B614" s="22" t="s">
        <v>4075</v>
      </c>
      <c r="C614" s="23">
        <v>42621</v>
      </c>
      <c r="D614" s="23" t="s">
        <v>188</v>
      </c>
      <c r="E614" s="23" t="s">
        <v>111</v>
      </c>
      <c r="F614" s="23" t="s">
        <v>70</v>
      </c>
      <c r="G614" s="24"/>
      <c r="H614" s="24">
        <v>24066318714</v>
      </c>
      <c r="I614" s="24" t="s">
        <v>95</v>
      </c>
      <c r="J614" s="24">
        <f>DATEDIF(Tabla1[[#This Row],[FECHA DE NACIMIENTO]],Tabla1[[#This Row],[FECHA ACTUAL]],"Y")</f>
        <v>33</v>
      </c>
      <c r="K614" s="24" t="s">
        <v>73</v>
      </c>
      <c r="L614" s="24" t="s">
        <v>112</v>
      </c>
      <c r="M614" s="24">
        <v>1</v>
      </c>
      <c r="N614" s="24">
        <v>1</v>
      </c>
      <c r="O614" s="24">
        <v>2</v>
      </c>
      <c r="P614" s="24" t="s">
        <v>101</v>
      </c>
      <c r="Q614" s="23">
        <v>33054</v>
      </c>
      <c r="R614" s="24" t="s">
        <v>76</v>
      </c>
      <c r="S614" s="25">
        <v>45119</v>
      </c>
      <c r="T614" s="24">
        <v>2861236</v>
      </c>
      <c r="U614" s="24">
        <v>3194580826</v>
      </c>
      <c r="V614" s="24" t="s">
        <v>4076</v>
      </c>
      <c r="W614" s="24" t="s">
        <v>4077</v>
      </c>
      <c r="X614" s="24" t="s">
        <v>1258</v>
      </c>
      <c r="Y614" s="24" t="s">
        <v>4078</v>
      </c>
      <c r="Z614" s="24" t="s">
        <v>117</v>
      </c>
      <c r="AA614" s="24">
        <v>3194580826</v>
      </c>
      <c r="AB614" s="24" t="s">
        <v>77</v>
      </c>
      <c r="AC614" s="24" t="s">
        <v>77</v>
      </c>
      <c r="AD614" s="24" t="s">
        <v>77</v>
      </c>
      <c r="AE614" s="26" t="s">
        <v>84</v>
      </c>
      <c r="AF614" s="26"/>
      <c r="AG614" s="26" t="s">
        <v>4074</v>
      </c>
      <c r="AH614" s="27" t="s">
        <v>184</v>
      </c>
      <c r="AI614" s="27" t="s">
        <v>164</v>
      </c>
      <c r="AJ614" s="27" t="s">
        <v>164</v>
      </c>
      <c r="AK614" s="24" t="s">
        <v>121</v>
      </c>
      <c r="AL614" s="24" t="s">
        <v>90</v>
      </c>
      <c r="AM614" s="23">
        <v>42621</v>
      </c>
      <c r="AN614" s="28">
        <v>776250</v>
      </c>
      <c r="AO614" s="28"/>
      <c r="AP614" s="24"/>
      <c r="AQ614" s="24"/>
      <c r="AR614" s="24" t="s">
        <v>227</v>
      </c>
      <c r="AS614" s="24"/>
      <c r="AT614" s="24" t="e">
        <v>#N/A</v>
      </c>
      <c r="AU614" s="24" t="e">
        <v>#N/A</v>
      </c>
      <c r="AV614" s="24" t="e">
        <v>#N/A</v>
      </c>
      <c r="AW614" s="24"/>
      <c r="AX614" s="24"/>
      <c r="AY614" s="24"/>
      <c r="AZ614" s="24"/>
      <c r="BA614" s="24"/>
      <c r="BB614" s="24"/>
      <c r="BC614" s="24"/>
      <c r="BD614" s="24">
        <v>0</v>
      </c>
      <c r="BE614" s="24">
        <v>0</v>
      </c>
      <c r="BF614" s="23"/>
      <c r="BG614" s="23"/>
      <c r="BH614" s="23">
        <v>42766</v>
      </c>
      <c r="BI614" s="26" t="s">
        <v>127</v>
      </c>
      <c r="BJ614" s="26" t="s">
        <v>232</v>
      </c>
      <c r="BK614" s="29">
        <v>0</v>
      </c>
      <c r="BL614" s="24" t="s">
        <v>129</v>
      </c>
      <c r="BM614" s="22" t="str">
        <f ca="1">+IF(Tabla1[[#This Row],[FECHA INGRESO]]&gt;=44986,IF((TODAY()-Tabla1[[#This Row],[FECHA INGRESO]])&gt;=50,"ALERTA","TODAVÍA FALTA"),"N/A")</f>
        <v>N/A</v>
      </c>
      <c r="BN614" s="7">
        <f>IFERROR((_xlfn.DAYS(Tabla1[[#This Row],[FECHA INGRESO]],Tabla1[[#This Row],[FECHA RETIRO]]))/30,"")</f>
        <v>-4.833333333333333</v>
      </c>
    </row>
    <row r="615" spans="1:66" ht="15" customHeight="1" x14ac:dyDescent="0.35">
      <c r="A615" s="31">
        <v>1020785515</v>
      </c>
      <c r="B615" s="22" t="s">
        <v>4079</v>
      </c>
      <c r="C615" s="23">
        <v>42622</v>
      </c>
      <c r="D615" s="23" t="s">
        <v>93</v>
      </c>
      <c r="E615" s="24" t="s">
        <v>69</v>
      </c>
      <c r="F615" s="23" t="s">
        <v>70</v>
      </c>
      <c r="G615" s="24"/>
      <c r="H615" s="24">
        <v>24066379409</v>
      </c>
      <c r="I615" s="24" t="s">
        <v>95</v>
      </c>
      <c r="J615" s="24">
        <f>DATEDIF(Tabla1[[#This Row],[FECHA DE NACIMIENTO]],Tabla1[[#This Row],[FECHA ACTUAL]],"Y")</f>
        <v>29</v>
      </c>
      <c r="K615" s="24" t="s">
        <v>73</v>
      </c>
      <c r="L615" s="24" t="s">
        <v>112</v>
      </c>
      <c r="M615" s="24">
        <v>1</v>
      </c>
      <c r="N615" s="24">
        <v>1</v>
      </c>
      <c r="O615" s="24">
        <v>3</v>
      </c>
      <c r="P615" s="24" t="s">
        <v>101</v>
      </c>
      <c r="Q615" s="23">
        <v>34240</v>
      </c>
      <c r="R615" s="24" t="s">
        <v>76</v>
      </c>
      <c r="S615" s="25">
        <v>45119</v>
      </c>
      <c r="T615" s="24">
        <v>7205681</v>
      </c>
      <c r="U615" s="24">
        <v>3208627212</v>
      </c>
      <c r="V615" s="24" t="s">
        <v>4080</v>
      </c>
      <c r="W615" s="24" t="s">
        <v>4081</v>
      </c>
      <c r="X615" s="24" t="s">
        <v>2245</v>
      </c>
      <c r="Y615" s="24" t="s">
        <v>4082</v>
      </c>
      <c r="Z615" s="24" t="s">
        <v>117</v>
      </c>
      <c r="AA615" s="24">
        <v>3202543781</v>
      </c>
      <c r="AB615" s="24" t="s">
        <v>77</v>
      </c>
      <c r="AC615" s="24" t="s">
        <v>77</v>
      </c>
      <c r="AD615" s="24" t="s">
        <v>77</v>
      </c>
      <c r="AE615" s="26" t="s">
        <v>102</v>
      </c>
      <c r="AF615" s="26" t="s">
        <v>4083</v>
      </c>
      <c r="AG615" s="26"/>
      <c r="AH615" s="27" t="s">
        <v>184</v>
      </c>
      <c r="AI615" s="27" t="s">
        <v>120</v>
      </c>
      <c r="AJ615" s="27" t="s">
        <v>120</v>
      </c>
      <c r="AK615" s="24" t="s">
        <v>121</v>
      </c>
      <c r="AL615" s="24" t="s">
        <v>90</v>
      </c>
      <c r="AM615" s="23">
        <v>42622</v>
      </c>
      <c r="AN615" s="28">
        <v>776250</v>
      </c>
      <c r="AO615" s="28"/>
      <c r="AP615" s="24"/>
      <c r="AQ615" s="24"/>
      <c r="AR615" s="24" t="s">
        <v>440</v>
      </c>
      <c r="AS615" s="24"/>
      <c r="AT615" s="24" t="e">
        <v>#N/A</v>
      </c>
      <c r="AU615" s="24" t="e">
        <v>#N/A</v>
      </c>
      <c r="AV615" s="24" t="e">
        <v>#N/A</v>
      </c>
      <c r="AW615" s="24"/>
      <c r="AX615" s="24"/>
      <c r="AY615" s="24"/>
      <c r="AZ615" s="24"/>
      <c r="BA615" s="24"/>
      <c r="BB615" s="24"/>
      <c r="BC615" s="24"/>
      <c r="BD615" s="24">
        <v>0</v>
      </c>
      <c r="BE615" s="24">
        <v>0</v>
      </c>
      <c r="BF615" s="23"/>
      <c r="BG615" s="23"/>
      <c r="BH615" s="23">
        <v>42893</v>
      </c>
      <c r="BI615" s="26" t="s">
        <v>127</v>
      </c>
      <c r="BJ615" s="26" t="s">
        <v>232</v>
      </c>
      <c r="BK615" s="29">
        <v>0</v>
      </c>
      <c r="BL615" s="24" t="s">
        <v>129</v>
      </c>
      <c r="BM615" s="22" t="str">
        <f ca="1">+IF(Tabla1[[#This Row],[FECHA INGRESO]]&gt;=44986,IF((TODAY()-Tabla1[[#This Row],[FECHA INGRESO]])&gt;=50,"ALERTA","TODAVÍA FALTA"),"N/A")</f>
        <v>N/A</v>
      </c>
      <c r="BN615" s="7">
        <f>IFERROR((_xlfn.DAYS(Tabla1[[#This Row],[FECHA INGRESO]],Tabla1[[#This Row],[FECHA RETIRO]]))/30,"")</f>
        <v>-9.0333333333333332</v>
      </c>
    </row>
    <row r="616" spans="1:66" ht="15" customHeight="1" x14ac:dyDescent="0.35">
      <c r="A616" s="31">
        <v>1018459379</v>
      </c>
      <c r="B616" s="22" t="s">
        <v>4084</v>
      </c>
      <c r="C616" s="23">
        <v>42622</v>
      </c>
      <c r="D616" s="23" t="s">
        <v>131</v>
      </c>
      <c r="E616" s="23" t="s">
        <v>111</v>
      </c>
      <c r="F616" s="23" t="s">
        <v>70</v>
      </c>
      <c r="G616" s="24"/>
      <c r="H616" s="24">
        <v>24066386577</v>
      </c>
      <c r="I616" s="24" t="s">
        <v>72</v>
      </c>
      <c r="J616" s="24">
        <f>DATEDIF(Tabla1[[#This Row],[FECHA DE NACIMIENTO]],Tabla1[[#This Row],[FECHA ACTUAL]],"Y")</f>
        <v>30</v>
      </c>
      <c r="K616" s="24" t="s">
        <v>320</v>
      </c>
      <c r="L616" s="24" t="s">
        <v>112</v>
      </c>
      <c r="M616" s="24">
        <v>0</v>
      </c>
      <c r="N616" s="24">
        <v>0</v>
      </c>
      <c r="O616" s="24">
        <v>3</v>
      </c>
      <c r="P616" s="24" t="s">
        <v>101</v>
      </c>
      <c r="Q616" s="23">
        <v>34101</v>
      </c>
      <c r="R616" s="24" t="s">
        <v>76</v>
      </c>
      <c r="S616" s="25">
        <v>45119</v>
      </c>
      <c r="T616" s="24">
        <v>9012446</v>
      </c>
      <c r="U616" s="24">
        <v>3115482230</v>
      </c>
      <c r="V616" s="24" t="s">
        <v>4085</v>
      </c>
      <c r="W616" s="24" t="s">
        <v>4086</v>
      </c>
      <c r="X616" s="24" t="s">
        <v>865</v>
      </c>
      <c r="Y616" s="24" t="s">
        <v>4087</v>
      </c>
      <c r="Z616" s="24" t="s">
        <v>117</v>
      </c>
      <c r="AA616" s="24">
        <v>9012446</v>
      </c>
      <c r="AB616" s="24" t="s">
        <v>77</v>
      </c>
      <c r="AC616" s="24" t="s">
        <v>77</v>
      </c>
      <c r="AD616" s="24" t="s">
        <v>77</v>
      </c>
      <c r="AE616" s="26" t="s">
        <v>151</v>
      </c>
      <c r="AF616" s="26"/>
      <c r="AG616" s="26"/>
      <c r="AH616" s="27" t="s">
        <v>184</v>
      </c>
      <c r="AI616" s="27" t="s">
        <v>120</v>
      </c>
      <c r="AJ616" s="27" t="s">
        <v>120</v>
      </c>
      <c r="AK616" s="24" t="s">
        <v>121</v>
      </c>
      <c r="AL616" s="24" t="s">
        <v>90</v>
      </c>
      <c r="AM616" s="23">
        <v>42622</v>
      </c>
      <c r="AN616" s="28">
        <v>776250</v>
      </c>
      <c r="AO616" s="28"/>
      <c r="AP616" s="24"/>
      <c r="AQ616" s="24"/>
      <c r="AR616" s="24" t="s">
        <v>2217</v>
      </c>
      <c r="AS616" s="24"/>
      <c r="AT616" s="24" t="e">
        <v>#N/A</v>
      </c>
      <c r="AU616" s="24" t="e">
        <v>#N/A</v>
      </c>
      <c r="AV616" s="24" t="e">
        <v>#N/A</v>
      </c>
      <c r="AW616" s="24"/>
      <c r="AX616" s="24"/>
      <c r="AY616" s="24" t="s">
        <v>4088</v>
      </c>
      <c r="AZ616" s="24" t="s">
        <v>4089</v>
      </c>
      <c r="BA616" s="24"/>
      <c r="BB616" s="24"/>
      <c r="BC616" s="24"/>
      <c r="BD616" s="24">
        <v>0</v>
      </c>
      <c r="BE616" s="24">
        <v>0</v>
      </c>
      <c r="BF616" s="23"/>
      <c r="BG616" s="23"/>
      <c r="BH616" s="23">
        <v>42840</v>
      </c>
      <c r="BI616" s="26" t="s">
        <v>127</v>
      </c>
      <c r="BJ616" s="26" t="s">
        <v>3402</v>
      </c>
      <c r="BK616" s="29">
        <v>0</v>
      </c>
      <c r="BL616" s="24" t="s">
        <v>129</v>
      </c>
      <c r="BM616" s="22" t="str">
        <f ca="1">+IF(Tabla1[[#This Row],[FECHA INGRESO]]&gt;=44986,IF((TODAY()-Tabla1[[#This Row],[FECHA INGRESO]])&gt;=50,"ALERTA","TODAVÍA FALTA"),"N/A")</f>
        <v>N/A</v>
      </c>
      <c r="BN616" s="7">
        <f>IFERROR((_xlfn.DAYS(Tabla1[[#This Row],[FECHA INGRESO]],Tabla1[[#This Row],[FECHA RETIRO]]))/30,"")</f>
        <v>-7.2666666666666666</v>
      </c>
    </row>
    <row r="617" spans="1:66" ht="15" customHeight="1" x14ac:dyDescent="0.35">
      <c r="A617" s="31">
        <v>1012435051</v>
      </c>
      <c r="B617" s="22" t="s">
        <v>4090</v>
      </c>
      <c r="C617" s="23">
        <v>42622</v>
      </c>
      <c r="D617" s="23" t="s">
        <v>109</v>
      </c>
      <c r="E617" s="23" t="s">
        <v>111</v>
      </c>
      <c r="F617" s="23" t="s">
        <v>70</v>
      </c>
      <c r="G617" s="24"/>
      <c r="H617" s="24">
        <v>24066334932</v>
      </c>
      <c r="I617" s="24" t="s">
        <v>95</v>
      </c>
      <c r="J617" s="24">
        <f>DATEDIF(Tabla1[[#This Row],[FECHA DE NACIMIENTO]],Tabla1[[#This Row],[FECHA ACTUAL]],"Y")</f>
        <v>26</v>
      </c>
      <c r="K617" s="24" t="s">
        <v>73</v>
      </c>
      <c r="L617" s="24" t="s">
        <v>112</v>
      </c>
      <c r="M617" s="24"/>
      <c r="N617" s="24"/>
      <c r="O617" s="24"/>
      <c r="P617" s="24" t="s">
        <v>101</v>
      </c>
      <c r="Q617" s="23">
        <v>35278</v>
      </c>
      <c r="R617" s="24" t="s">
        <v>76</v>
      </c>
      <c r="S617" s="25">
        <v>45119</v>
      </c>
      <c r="T617" s="24"/>
      <c r="U617" s="24">
        <v>0</v>
      </c>
      <c r="V617" s="24"/>
      <c r="W617" s="24" t="s">
        <v>4091</v>
      </c>
      <c r="X617" s="24" t="s">
        <v>4092</v>
      </c>
      <c r="Y617" s="24"/>
      <c r="Z617" s="24"/>
      <c r="AA617" s="24"/>
      <c r="AB617" s="24" t="s">
        <v>77</v>
      </c>
      <c r="AC617" s="24" t="s">
        <v>77</v>
      </c>
      <c r="AD617" s="24" t="s">
        <v>77</v>
      </c>
      <c r="AE617" s="26" t="s">
        <v>183</v>
      </c>
      <c r="AF617" s="26" t="s">
        <v>4093</v>
      </c>
      <c r="AG617" s="26"/>
      <c r="AH617" s="27" t="s">
        <v>184</v>
      </c>
      <c r="AI617" s="27" t="s">
        <v>164</v>
      </c>
      <c r="AJ617" s="27" t="s">
        <v>164</v>
      </c>
      <c r="AK617" s="24" t="s">
        <v>121</v>
      </c>
      <c r="AL617" s="24"/>
      <c r="AM617" s="23">
        <v>42622</v>
      </c>
      <c r="AN617" s="28">
        <v>724500</v>
      </c>
      <c r="AO617" s="28"/>
      <c r="AP617" s="24"/>
      <c r="AQ617" s="24"/>
      <c r="AR617" s="24"/>
      <c r="AS617" s="24"/>
      <c r="AT617" s="24" t="e">
        <v>#N/A</v>
      </c>
      <c r="AU617" s="24" t="e">
        <v>#N/A</v>
      </c>
      <c r="AV617" s="24" t="e">
        <v>#N/A</v>
      </c>
      <c r="AW617" s="24"/>
      <c r="AX617" s="24"/>
      <c r="AY617" s="24"/>
      <c r="AZ617" s="24"/>
      <c r="BA617" s="24"/>
      <c r="BB617" s="24"/>
      <c r="BC617" s="24"/>
      <c r="BD617" s="24">
        <v>0</v>
      </c>
      <c r="BE617" s="24">
        <v>0</v>
      </c>
      <c r="BF617" s="23"/>
      <c r="BG617" s="23"/>
      <c r="BH617" s="23">
        <v>42646</v>
      </c>
      <c r="BI617" s="26" t="s">
        <v>143</v>
      </c>
      <c r="BJ617" s="26" t="s">
        <v>2589</v>
      </c>
      <c r="BK617" s="29">
        <v>0</v>
      </c>
      <c r="BL617" s="24" t="s">
        <v>129</v>
      </c>
      <c r="BM617" s="22" t="str">
        <f ca="1">+IF(Tabla1[[#This Row],[FECHA INGRESO]]&gt;=44986,IF((TODAY()-Tabla1[[#This Row],[FECHA INGRESO]])&gt;=50,"ALERTA","TODAVÍA FALTA"),"N/A")</f>
        <v>N/A</v>
      </c>
      <c r="BN617" s="7">
        <f>IFERROR((_xlfn.DAYS(Tabla1[[#This Row],[FECHA INGRESO]],Tabla1[[#This Row],[FECHA RETIRO]]))/30,"")</f>
        <v>-0.8</v>
      </c>
    </row>
    <row r="618" spans="1:66" ht="15" customHeight="1" x14ac:dyDescent="0.35">
      <c r="A618" s="31">
        <v>1024470652</v>
      </c>
      <c r="B618" s="22" t="s">
        <v>4094</v>
      </c>
      <c r="C618" s="23">
        <v>42622</v>
      </c>
      <c r="D618" s="23" t="s">
        <v>93</v>
      </c>
      <c r="E618" s="23" t="s">
        <v>111</v>
      </c>
      <c r="F618" s="23" t="s">
        <v>70</v>
      </c>
      <c r="G618" s="24"/>
      <c r="H618" s="24">
        <v>24066347440</v>
      </c>
      <c r="I618" s="24" t="s">
        <v>95</v>
      </c>
      <c r="J618" s="24">
        <f>DATEDIF(Tabla1[[#This Row],[FECHA DE NACIMIENTO]],Tabla1[[#This Row],[FECHA ACTUAL]],"Y")</f>
        <v>36</v>
      </c>
      <c r="K618" s="24" t="s">
        <v>73</v>
      </c>
      <c r="L618" s="24" t="s">
        <v>112</v>
      </c>
      <c r="M618" s="24">
        <v>2</v>
      </c>
      <c r="N618" s="24">
        <v>2</v>
      </c>
      <c r="O618" s="24">
        <v>2</v>
      </c>
      <c r="P618" s="24" t="s">
        <v>101</v>
      </c>
      <c r="Q618" s="23">
        <v>31792</v>
      </c>
      <c r="R618" s="24" t="s">
        <v>76</v>
      </c>
      <c r="S618" s="25">
        <v>45119</v>
      </c>
      <c r="T618" s="24"/>
      <c r="U618" s="24">
        <v>3004219067</v>
      </c>
      <c r="V618" s="24" t="s">
        <v>4095</v>
      </c>
      <c r="W618" s="24" t="s">
        <v>4096</v>
      </c>
      <c r="X618" s="24" t="s">
        <v>3136</v>
      </c>
      <c r="Y618" s="24" t="s">
        <v>4097</v>
      </c>
      <c r="Z618" s="24" t="s">
        <v>162</v>
      </c>
      <c r="AA618" s="24">
        <v>3057300718</v>
      </c>
      <c r="AB618" s="24" t="s">
        <v>77</v>
      </c>
      <c r="AC618" s="24" t="s">
        <v>77</v>
      </c>
      <c r="AD618" s="24" t="s">
        <v>77</v>
      </c>
      <c r="AE618" s="26" t="s">
        <v>183</v>
      </c>
      <c r="AF618" s="26" t="s">
        <v>3492</v>
      </c>
      <c r="AG618" s="26"/>
      <c r="AH618" s="27" t="s">
        <v>184</v>
      </c>
      <c r="AI618" s="27" t="s">
        <v>164</v>
      </c>
      <c r="AJ618" s="27" t="s">
        <v>164</v>
      </c>
      <c r="AK618" s="24" t="s">
        <v>121</v>
      </c>
      <c r="AL618" s="24"/>
      <c r="AM618" s="23">
        <v>42622</v>
      </c>
      <c r="AN618" s="28">
        <v>724500</v>
      </c>
      <c r="AO618" s="28"/>
      <c r="AP618" s="24"/>
      <c r="AQ618" s="24"/>
      <c r="AR618" s="24"/>
      <c r="AS618" s="24"/>
      <c r="AT618" s="24" t="e">
        <v>#N/A</v>
      </c>
      <c r="AU618" s="24" t="e">
        <v>#N/A</v>
      </c>
      <c r="AV618" s="24" t="e">
        <v>#N/A</v>
      </c>
      <c r="AW618" s="24"/>
      <c r="AX618" s="24"/>
      <c r="AY618" s="24"/>
      <c r="AZ618" s="24"/>
      <c r="BA618" s="24"/>
      <c r="BB618" s="24"/>
      <c r="BC618" s="24"/>
      <c r="BD618" s="24">
        <v>0</v>
      </c>
      <c r="BE618" s="24">
        <v>0</v>
      </c>
      <c r="BF618" s="23"/>
      <c r="BG618" s="23"/>
      <c r="BH618" s="23">
        <v>42623</v>
      </c>
      <c r="BI618" s="26" t="s">
        <v>143</v>
      </c>
      <c r="BJ618" s="26" t="s">
        <v>2506</v>
      </c>
      <c r="BK618" s="29">
        <v>0</v>
      </c>
      <c r="BL618" s="24" t="s">
        <v>129</v>
      </c>
      <c r="BM618" s="22" t="str">
        <f ca="1">+IF(Tabla1[[#This Row],[FECHA INGRESO]]&gt;=44986,IF((TODAY()-Tabla1[[#This Row],[FECHA INGRESO]])&gt;=50,"ALERTA","TODAVÍA FALTA"),"N/A")</f>
        <v>N/A</v>
      </c>
      <c r="BN618" s="7">
        <f>IFERROR((_xlfn.DAYS(Tabla1[[#This Row],[FECHA INGRESO]],Tabla1[[#This Row],[FECHA RETIRO]]))/30,"")</f>
        <v>-3.3333333333333333E-2</v>
      </c>
    </row>
    <row r="619" spans="1:66" ht="15" customHeight="1" x14ac:dyDescent="0.35">
      <c r="A619" s="31">
        <v>1020744581</v>
      </c>
      <c r="B619" s="22" t="s">
        <v>4098</v>
      </c>
      <c r="C619" s="23">
        <v>42622</v>
      </c>
      <c r="D619" s="23" t="s">
        <v>168</v>
      </c>
      <c r="E619" s="24" t="s">
        <v>94</v>
      </c>
      <c r="F619" s="23" t="s">
        <v>70</v>
      </c>
      <c r="G619" s="24"/>
      <c r="H619" s="24">
        <v>24066370060</v>
      </c>
      <c r="I619" s="24" t="s">
        <v>95</v>
      </c>
      <c r="J619" s="24">
        <f>DATEDIF(Tabla1[[#This Row],[FECHA DE NACIMIENTO]],Tabla1[[#This Row],[FECHA ACTUAL]],"Y")</f>
        <v>33</v>
      </c>
      <c r="K619" s="24" t="s">
        <v>73</v>
      </c>
      <c r="L619" s="24" t="s">
        <v>234</v>
      </c>
      <c r="M619" s="24">
        <v>2</v>
      </c>
      <c r="N619" s="24">
        <v>2</v>
      </c>
      <c r="O619" s="24">
        <v>3</v>
      </c>
      <c r="P619" s="24" t="s">
        <v>101</v>
      </c>
      <c r="Q619" s="23">
        <v>32730</v>
      </c>
      <c r="R619" s="24" t="s">
        <v>76</v>
      </c>
      <c r="S619" s="25">
        <v>45119</v>
      </c>
      <c r="T619" s="24">
        <v>8031176</v>
      </c>
      <c r="U619" s="24">
        <v>3022077807</v>
      </c>
      <c r="V619" s="24" t="s">
        <v>4099</v>
      </c>
      <c r="W619" s="24" t="s">
        <v>4100</v>
      </c>
      <c r="X619" s="24" t="s">
        <v>4101</v>
      </c>
      <c r="Y619" s="24" t="s">
        <v>4102</v>
      </c>
      <c r="Z619" s="24" t="s">
        <v>117</v>
      </c>
      <c r="AA619" s="24">
        <v>3108749024</v>
      </c>
      <c r="AB619" s="24" t="s">
        <v>77</v>
      </c>
      <c r="AC619" s="24" t="s">
        <v>77</v>
      </c>
      <c r="AD619" s="24" t="s">
        <v>77</v>
      </c>
      <c r="AE619" s="26" t="s">
        <v>102</v>
      </c>
      <c r="AF619" s="26" t="s">
        <v>103</v>
      </c>
      <c r="AG619" s="26"/>
      <c r="AH619" s="27" t="s">
        <v>311</v>
      </c>
      <c r="AI619" s="27" t="s">
        <v>312</v>
      </c>
      <c r="AJ619" s="27" t="s">
        <v>312</v>
      </c>
      <c r="AK619" s="24" t="s">
        <v>89</v>
      </c>
      <c r="AL619" s="24"/>
      <c r="AM619" s="23">
        <v>42622</v>
      </c>
      <c r="AN619" s="28">
        <v>776250</v>
      </c>
      <c r="AO619" s="28"/>
      <c r="AP619" s="24"/>
      <c r="AQ619" s="24"/>
      <c r="AR619" s="24"/>
      <c r="AS619" s="24"/>
      <c r="AT619" s="24" t="e">
        <v>#N/A</v>
      </c>
      <c r="AU619" s="24" t="e">
        <v>#N/A</v>
      </c>
      <c r="AV619" s="24" t="e">
        <v>#N/A</v>
      </c>
      <c r="AW619" s="24"/>
      <c r="AX619" s="24"/>
      <c r="AY619" s="24"/>
      <c r="AZ619" s="24"/>
      <c r="BA619" s="24"/>
      <c r="BB619" s="24"/>
      <c r="BC619" s="24"/>
      <c r="BD619" s="24">
        <v>0</v>
      </c>
      <c r="BE619" s="24">
        <v>0</v>
      </c>
      <c r="BF619" s="23"/>
      <c r="BG619" s="23"/>
      <c r="BH619" s="23">
        <v>42628</v>
      </c>
      <c r="BI619" s="26" t="s">
        <v>143</v>
      </c>
      <c r="BJ619" s="26" t="s">
        <v>2506</v>
      </c>
      <c r="BK619" s="29">
        <v>0</v>
      </c>
      <c r="BL619" s="24" t="s">
        <v>129</v>
      </c>
      <c r="BM619" s="22" t="str">
        <f ca="1">+IF(Tabla1[[#This Row],[FECHA INGRESO]]&gt;=44986,IF((TODAY()-Tabla1[[#This Row],[FECHA INGRESO]])&gt;=50,"ALERTA","TODAVÍA FALTA"),"N/A")</f>
        <v>N/A</v>
      </c>
      <c r="BN619" s="7">
        <f>IFERROR((_xlfn.DAYS(Tabla1[[#This Row],[FECHA INGRESO]],Tabla1[[#This Row],[FECHA RETIRO]]))/30,"")</f>
        <v>-0.2</v>
      </c>
    </row>
    <row r="620" spans="1:66" ht="15" customHeight="1" x14ac:dyDescent="0.35">
      <c r="A620" s="31">
        <v>1026293753</v>
      </c>
      <c r="B620" s="22" t="s">
        <v>4103</v>
      </c>
      <c r="C620" s="23">
        <v>42625</v>
      </c>
      <c r="D620" s="23" t="s">
        <v>168</v>
      </c>
      <c r="E620" s="23" t="s">
        <v>111</v>
      </c>
      <c r="F620" s="23" t="s">
        <v>70</v>
      </c>
      <c r="G620" s="24"/>
      <c r="H620" s="24">
        <v>24066376215</v>
      </c>
      <c r="I620" s="24" t="s">
        <v>72</v>
      </c>
      <c r="J620" s="24">
        <f>DATEDIF(Tabla1[[#This Row],[FECHA DE NACIMIENTO]],Tabla1[[#This Row],[FECHA ACTUAL]],"Y")</f>
        <v>27</v>
      </c>
      <c r="K620" s="24" t="s">
        <v>96</v>
      </c>
      <c r="L620" s="24" t="s">
        <v>112</v>
      </c>
      <c r="M620" s="24">
        <v>0</v>
      </c>
      <c r="N620" s="24">
        <v>0</v>
      </c>
      <c r="O620" s="24">
        <v>2</v>
      </c>
      <c r="P620" s="24" t="s">
        <v>101</v>
      </c>
      <c r="Q620" s="23">
        <v>35087</v>
      </c>
      <c r="R620" s="24" t="s">
        <v>76</v>
      </c>
      <c r="S620" s="25">
        <v>45119</v>
      </c>
      <c r="T620" s="24">
        <v>6891677</v>
      </c>
      <c r="U620" s="24">
        <v>3126949831</v>
      </c>
      <c r="V620" s="24" t="s">
        <v>4104</v>
      </c>
      <c r="W620" s="24" t="s">
        <v>4105</v>
      </c>
      <c r="X620" s="24" t="s">
        <v>4106</v>
      </c>
      <c r="Y620" s="24" t="s">
        <v>4107</v>
      </c>
      <c r="Z620" s="24" t="s">
        <v>117</v>
      </c>
      <c r="AA620" s="24">
        <v>3202978254</v>
      </c>
      <c r="AB620" s="24" t="s">
        <v>77</v>
      </c>
      <c r="AC620" s="24" t="s">
        <v>77</v>
      </c>
      <c r="AD620" s="24" t="s">
        <v>77</v>
      </c>
      <c r="AE620" s="26" t="s">
        <v>102</v>
      </c>
      <c r="AF620" s="26" t="s">
        <v>4108</v>
      </c>
      <c r="AG620" s="26"/>
      <c r="AH620" s="27" t="s">
        <v>184</v>
      </c>
      <c r="AI620" s="27" t="s">
        <v>120</v>
      </c>
      <c r="AJ620" s="27" t="s">
        <v>120</v>
      </c>
      <c r="AK620" s="24" t="s">
        <v>121</v>
      </c>
      <c r="AL620" s="24" t="s">
        <v>90</v>
      </c>
      <c r="AM620" s="23">
        <v>42625</v>
      </c>
      <c r="AN620" s="28">
        <v>776250</v>
      </c>
      <c r="AO620" s="28"/>
      <c r="AP620" s="24"/>
      <c r="AQ620" s="24"/>
      <c r="AR620" s="24" t="s">
        <v>902</v>
      </c>
      <c r="AS620" s="24"/>
      <c r="AT620" s="24" t="e">
        <v>#N/A</v>
      </c>
      <c r="AU620" s="24" t="e">
        <v>#N/A</v>
      </c>
      <c r="AV620" s="24" t="e">
        <v>#N/A</v>
      </c>
      <c r="AW620" s="24"/>
      <c r="AX620" s="24"/>
      <c r="AY620" s="24"/>
      <c r="AZ620" s="24"/>
      <c r="BA620" s="24"/>
      <c r="BB620" s="24"/>
      <c r="BC620" s="24"/>
      <c r="BD620" s="24">
        <v>1</v>
      </c>
      <c r="BE620" s="24">
        <v>0</v>
      </c>
      <c r="BF620" s="23">
        <v>42992</v>
      </c>
      <c r="BG620" s="23">
        <v>43010</v>
      </c>
      <c r="BH620" s="23">
        <v>43010</v>
      </c>
      <c r="BI620" s="26" t="s">
        <v>127</v>
      </c>
      <c r="BJ620" s="26" t="s">
        <v>232</v>
      </c>
      <c r="BK620" s="29">
        <v>20833</v>
      </c>
      <c r="BL620" s="24" t="s">
        <v>129</v>
      </c>
      <c r="BM620" s="22" t="str">
        <f ca="1">+IF(Tabla1[[#This Row],[FECHA INGRESO]]&gt;=44986,IF((TODAY()-Tabla1[[#This Row],[FECHA INGRESO]])&gt;=50,"ALERTA","TODAVÍA FALTA"),"N/A")</f>
        <v>N/A</v>
      </c>
      <c r="BN620" s="7">
        <f>IFERROR((_xlfn.DAYS(Tabla1[[#This Row],[FECHA INGRESO]],Tabla1[[#This Row],[FECHA RETIRO]]))/30,"")</f>
        <v>-12.833333333333334</v>
      </c>
    </row>
    <row r="621" spans="1:66" ht="15" customHeight="1" x14ac:dyDescent="0.35">
      <c r="A621" s="31">
        <v>53130314</v>
      </c>
      <c r="B621" s="22" t="s">
        <v>4109</v>
      </c>
      <c r="C621" s="23">
        <v>42625</v>
      </c>
      <c r="D621" s="23" t="s">
        <v>266</v>
      </c>
      <c r="E621" s="23" t="s">
        <v>111</v>
      </c>
      <c r="F621" s="23" t="s">
        <v>70</v>
      </c>
      <c r="G621" s="24"/>
      <c r="H621" s="24">
        <v>24066388388</v>
      </c>
      <c r="I621" s="24" t="s">
        <v>95</v>
      </c>
      <c r="J621" s="24">
        <f>DATEDIF(Tabla1[[#This Row],[FECHA DE NACIMIENTO]],Tabla1[[#This Row],[FECHA ACTUAL]],"Y")</f>
        <v>38</v>
      </c>
      <c r="K621" s="24" t="s">
        <v>320</v>
      </c>
      <c r="L621" s="24" t="s">
        <v>74</v>
      </c>
      <c r="M621" s="24">
        <v>0</v>
      </c>
      <c r="N621" s="24">
        <v>0</v>
      </c>
      <c r="O621" s="24">
        <v>2</v>
      </c>
      <c r="P621" s="24" t="s">
        <v>101</v>
      </c>
      <c r="Q621" s="23">
        <v>31216</v>
      </c>
      <c r="R621" s="24" t="s">
        <v>76</v>
      </c>
      <c r="S621" s="25">
        <v>45119</v>
      </c>
      <c r="T621" s="24">
        <v>4667289</v>
      </c>
      <c r="U621" s="24">
        <v>3214557207</v>
      </c>
      <c r="V621" s="24" t="s">
        <v>4110</v>
      </c>
      <c r="W621" s="24" t="s">
        <v>4111</v>
      </c>
      <c r="X621" s="24" t="s">
        <v>2915</v>
      </c>
      <c r="Y621" s="24" t="s">
        <v>4112</v>
      </c>
      <c r="Z621" s="24" t="s">
        <v>82</v>
      </c>
      <c r="AA621" s="24">
        <v>3208346196</v>
      </c>
      <c r="AB621" s="24" t="s">
        <v>77</v>
      </c>
      <c r="AC621" s="24" t="s">
        <v>77</v>
      </c>
      <c r="AD621" s="24" t="s">
        <v>77</v>
      </c>
      <c r="AE621" s="26" t="s">
        <v>151</v>
      </c>
      <c r="AF621" s="26"/>
      <c r="AG621" s="26"/>
      <c r="AH621" s="27" t="s">
        <v>184</v>
      </c>
      <c r="AI621" s="27" t="s">
        <v>185</v>
      </c>
      <c r="AJ621" s="27" t="s">
        <v>185</v>
      </c>
      <c r="AK621" s="24" t="s">
        <v>121</v>
      </c>
      <c r="AL621" s="24" t="s">
        <v>90</v>
      </c>
      <c r="AM621" s="23">
        <v>42625</v>
      </c>
      <c r="AN621" s="28">
        <v>724500</v>
      </c>
      <c r="AO621" s="28"/>
      <c r="AP621" s="24" t="s">
        <v>4113</v>
      </c>
      <c r="AQ621" s="24"/>
      <c r="AR621" s="24" t="s">
        <v>2269</v>
      </c>
      <c r="AS621" s="24"/>
      <c r="AT621" s="24" t="e">
        <v>#N/A</v>
      </c>
      <c r="AU621" s="24" t="e">
        <v>#N/A</v>
      </c>
      <c r="AV621" s="24" t="e">
        <v>#N/A</v>
      </c>
      <c r="AW621" s="24"/>
      <c r="AX621" s="24"/>
      <c r="AY621" s="24"/>
      <c r="AZ621" s="24"/>
      <c r="BA621" s="24"/>
      <c r="BB621" s="24"/>
      <c r="BC621" s="24"/>
      <c r="BD621" s="24">
        <v>0</v>
      </c>
      <c r="BE621" s="24">
        <v>0</v>
      </c>
      <c r="BF621" s="23"/>
      <c r="BG621" s="23"/>
      <c r="BH621" s="23">
        <v>42737</v>
      </c>
      <c r="BI621" s="26" t="s">
        <v>127</v>
      </c>
      <c r="BJ621" s="26" t="s">
        <v>329</v>
      </c>
      <c r="BK621" s="29">
        <v>0</v>
      </c>
      <c r="BL621" s="24" t="s">
        <v>129</v>
      </c>
      <c r="BM621" s="22" t="str">
        <f ca="1">+IF(Tabla1[[#This Row],[FECHA INGRESO]]&gt;=44986,IF((TODAY()-Tabla1[[#This Row],[FECHA INGRESO]])&gt;=50,"ALERTA","TODAVÍA FALTA"),"N/A")</f>
        <v>N/A</v>
      </c>
      <c r="BN621" s="7">
        <f>IFERROR((_xlfn.DAYS(Tabla1[[#This Row],[FECHA INGRESO]],Tabla1[[#This Row],[FECHA RETIRO]]))/30,"")</f>
        <v>-3.7333333333333334</v>
      </c>
    </row>
    <row r="622" spans="1:66" ht="15" customHeight="1" x14ac:dyDescent="0.35">
      <c r="A622" s="31">
        <v>1023904915</v>
      </c>
      <c r="B622" s="22" t="s">
        <v>4114</v>
      </c>
      <c r="C622" s="23">
        <v>42625</v>
      </c>
      <c r="D622" s="23" t="s">
        <v>157</v>
      </c>
      <c r="E622" s="23" t="s">
        <v>111</v>
      </c>
      <c r="F622" s="23" t="s">
        <v>70</v>
      </c>
      <c r="G622" s="24"/>
      <c r="H622" s="24">
        <v>24066387734</v>
      </c>
      <c r="I622" s="24" t="s">
        <v>95</v>
      </c>
      <c r="J622" s="24">
        <f>DATEDIF(Tabla1[[#This Row],[FECHA DE NACIMIENTO]],Tabla1[[#This Row],[FECHA ACTUAL]],"Y")</f>
        <v>32</v>
      </c>
      <c r="K622" s="24" t="s">
        <v>96</v>
      </c>
      <c r="L622" s="24" t="s">
        <v>112</v>
      </c>
      <c r="M622" s="24">
        <v>0</v>
      </c>
      <c r="N622" s="24">
        <v>2</v>
      </c>
      <c r="O622" s="24">
        <v>2</v>
      </c>
      <c r="P622" s="24" t="s">
        <v>101</v>
      </c>
      <c r="Q622" s="23">
        <v>33260</v>
      </c>
      <c r="R622" s="24" t="s">
        <v>76</v>
      </c>
      <c r="S622" s="25">
        <v>45119</v>
      </c>
      <c r="T622" s="24">
        <v>3005945</v>
      </c>
      <c r="U622" s="24">
        <v>3228338535</v>
      </c>
      <c r="V622" s="24" t="s">
        <v>4115</v>
      </c>
      <c r="W622" s="24" t="s">
        <v>4116</v>
      </c>
      <c r="X622" s="24" t="s">
        <v>2021</v>
      </c>
      <c r="Y622" s="24" t="s">
        <v>1658</v>
      </c>
      <c r="Z622" s="24" t="s">
        <v>117</v>
      </c>
      <c r="AA622" s="24">
        <v>3108717901</v>
      </c>
      <c r="AB622" s="24" t="s">
        <v>77</v>
      </c>
      <c r="AC622" s="24" t="s">
        <v>77</v>
      </c>
      <c r="AD622" s="24" t="s">
        <v>77</v>
      </c>
      <c r="AE622" s="26" t="s">
        <v>183</v>
      </c>
      <c r="AF622" s="26" t="s">
        <v>103</v>
      </c>
      <c r="AG622" s="26"/>
      <c r="AH622" s="27" t="s">
        <v>184</v>
      </c>
      <c r="AI622" s="27" t="s">
        <v>120</v>
      </c>
      <c r="AJ622" s="27" t="s">
        <v>120</v>
      </c>
      <c r="AK622" s="24" t="s">
        <v>121</v>
      </c>
      <c r="AL622" s="24"/>
      <c r="AM622" s="23">
        <v>42625</v>
      </c>
      <c r="AN622" s="28">
        <v>724500</v>
      </c>
      <c r="AO622" s="28"/>
      <c r="AP622" s="24"/>
      <c r="AQ622" s="24"/>
      <c r="AR622" s="24"/>
      <c r="AS622" s="24"/>
      <c r="AT622" s="24" t="e">
        <v>#N/A</v>
      </c>
      <c r="AU622" s="24" t="e">
        <v>#N/A</v>
      </c>
      <c r="AV622" s="24" t="e">
        <v>#N/A</v>
      </c>
      <c r="AW622" s="24"/>
      <c r="AX622" s="24"/>
      <c r="AY622" s="24"/>
      <c r="AZ622" s="24"/>
      <c r="BA622" s="24"/>
      <c r="BB622" s="24"/>
      <c r="BC622" s="24"/>
      <c r="BD622" s="24">
        <v>0</v>
      </c>
      <c r="BE622" s="24">
        <v>0</v>
      </c>
      <c r="BF622" s="23"/>
      <c r="BG622" s="23"/>
      <c r="BH622" s="23">
        <v>42637</v>
      </c>
      <c r="BI622" s="26" t="s">
        <v>127</v>
      </c>
      <c r="BJ622" s="26" t="s">
        <v>232</v>
      </c>
      <c r="BK622" s="29">
        <v>0</v>
      </c>
      <c r="BL622" s="24" t="s">
        <v>129</v>
      </c>
      <c r="BM622" s="22" t="str">
        <f ca="1">+IF(Tabla1[[#This Row],[FECHA INGRESO]]&gt;=44986,IF((TODAY()-Tabla1[[#This Row],[FECHA INGRESO]])&gt;=50,"ALERTA","TODAVÍA FALTA"),"N/A")</f>
        <v>N/A</v>
      </c>
      <c r="BN622" s="7">
        <f>IFERROR((_xlfn.DAYS(Tabla1[[#This Row],[FECHA INGRESO]],Tabla1[[#This Row],[FECHA RETIRO]]))/30,"")</f>
        <v>-0.4</v>
      </c>
    </row>
    <row r="623" spans="1:66" ht="15" customHeight="1" x14ac:dyDescent="0.35">
      <c r="A623" s="31">
        <v>80258659</v>
      </c>
      <c r="B623" s="22" t="s">
        <v>4117</v>
      </c>
      <c r="C623" s="23">
        <v>42625</v>
      </c>
      <c r="D623" s="23" t="s">
        <v>109</v>
      </c>
      <c r="E623" s="24" t="s">
        <v>94</v>
      </c>
      <c r="F623" s="23" t="s">
        <v>70</v>
      </c>
      <c r="G623" s="24"/>
      <c r="H623" s="24">
        <v>24066373401</v>
      </c>
      <c r="I623" s="24" t="s">
        <v>72</v>
      </c>
      <c r="J623" s="24">
        <f>DATEDIF(Tabla1[[#This Row],[FECHA DE NACIMIENTO]],Tabla1[[#This Row],[FECHA ACTUAL]],"Y")</f>
        <v>39</v>
      </c>
      <c r="K623" s="24" t="s">
        <v>73</v>
      </c>
      <c r="L623" s="24" t="s">
        <v>234</v>
      </c>
      <c r="M623" s="24">
        <v>3</v>
      </c>
      <c r="N623" s="24">
        <v>3</v>
      </c>
      <c r="O623" s="24">
        <v>2</v>
      </c>
      <c r="P623" s="24" t="s">
        <v>101</v>
      </c>
      <c r="Q623" s="23">
        <v>30726</v>
      </c>
      <c r="R623" s="24" t="s">
        <v>76</v>
      </c>
      <c r="S623" s="25">
        <v>45119</v>
      </c>
      <c r="T623" s="24">
        <v>7140680</v>
      </c>
      <c r="U623" s="24">
        <v>3205513988</v>
      </c>
      <c r="V623" s="24" t="s">
        <v>4118</v>
      </c>
      <c r="W623" s="24" t="s">
        <v>4119</v>
      </c>
      <c r="X623" s="24" t="s">
        <v>276</v>
      </c>
      <c r="Y623" s="24"/>
      <c r="Z623" s="24"/>
      <c r="AA623" s="24"/>
      <c r="AB623" s="24" t="s">
        <v>77</v>
      </c>
      <c r="AC623" s="24" t="s">
        <v>77</v>
      </c>
      <c r="AD623" s="24" t="s">
        <v>77</v>
      </c>
      <c r="AE623" s="26" t="s">
        <v>151</v>
      </c>
      <c r="AF623" s="26"/>
      <c r="AG623" s="26"/>
      <c r="AH623" s="27" t="s">
        <v>324</v>
      </c>
      <c r="AI623" s="27" t="s">
        <v>1694</v>
      </c>
      <c r="AJ623" s="27" t="s">
        <v>1694</v>
      </c>
      <c r="AK623" s="24" t="s">
        <v>89</v>
      </c>
      <c r="AL623" s="24" t="s">
        <v>90</v>
      </c>
      <c r="AM623" s="23">
        <v>42625</v>
      </c>
      <c r="AN623" s="28">
        <v>776250</v>
      </c>
      <c r="AO623" s="28"/>
      <c r="AP623" s="24"/>
      <c r="AQ623" s="24"/>
      <c r="AR623" s="24" t="s">
        <v>2253</v>
      </c>
      <c r="AS623" s="24"/>
      <c r="AT623" s="24" t="e">
        <v>#N/A</v>
      </c>
      <c r="AU623" s="24" t="e">
        <v>#N/A</v>
      </c>
      <c r="AV623" s="24" t="e">
        <v>#N/A</v>
      </c>
      <c r="AW623" s="24"/>
      <c r="AX623" s="24"/>
      <c r="AY623" s="24"/>
      <c r="AZ623" s="24"/>
      <c r="BA623" s="24"/>
      <c r="BB623" s="24"/>
      <c r="BC623" s="24"/>
      <c r="BD623" s="24">
        <v>0</v>
      </c>
      <c r="BE623" s="24">
        <v>0</v>
      </c>
      <c r="BF623" s="23"/>
      <c r="BG623" s="23"/>
      <c r="BH623" s="23">
        <v>42873</v>
      </c>
      <c r="BI623" s="26" t="s">
        <v>127</v>
      </c>
      <c r="BJ623" s="26" t="s">
        <v>337</v>
      </c>
      <c r="BK623" s="29">
        <v>0</v>
      </c>
      <c r="BL623" s="24" t="s">
        <v>129</v>
      </c>
      <c r="BM623" s="22" t="str">
        <f ca="1">+IF(Tabla1[[#This Row],[FECHA INGRESO]]&gt;=44986,IF((TODAY()-Tabla1[[#This Row],[FECHA INGRESO]])&gt;=50,"ALERTA","TODAVÍA FALTA"),"N/A")</f>
        <v>N/A</v>
      </c>
      <c r="BN623" s="7">
        <f>IFERROR((_xlfn.DAYS(Tabla1[[#This Row],[FECHA INGRESO]],Tabla1[[#This Row],[FECHA RETIRO]]))/30,"")</f>
        <v>-8.2666666666666675</v>
      </c>
    </row>
    <row r="624" spans="1:66" ht="15" customHeight="1" x14ac:dyDescent="0.35">
      <c r="A624" s="31">
        <v>20824245</v>
      </c>
      <c r="B624" s="22" t="s">
        <v>4120</v>
      </c>
      <c r="C624" s="23">
        <v>42626</v>
      </c>
      <c r="D624" s="23" t="s">
        <v>188</v>
      </c>
      <c r="E624" s="24" t="s">
        <v>69</v>
      </c>
      <c r="F624" s="23" t="s">
        <v>70</v>
      </c>
      <c r="G624" s="24"/>
      <c r="H624" s="24">
        <v>24066422536</v>
      </c>
      <c r="I624" s="24" t="s">
        <v>95</v>
      </c>
      <c r="J624" s="24">
        <f>DATEDIF(Tabla1[[#This Row],[FECHA DE NACIMIENTO]],Tabla1[[#This Row],[FECHA ACTUAL]],"Y")</f>
        <v>50</v>
      </c>
      <c r="K624" s="24" t="s">
        <v>96</v>
      </c>
      <c r="L624" s="24" t="s">
        <v>234</v>
      </c>
      <c r="M624" s="24">
        <v>1</v>
      </c>
      <c r="N624" s="24">
        <v>2</v>
      </c>
      <c r="O624" s="24">
        <v>3</v>
      </c>
      <c r="P624" s="24" t="s">
        <v>101</v>
      </c>
      <c r="Q624" s="23">
        <v>26591</v>
      </c>
      <c r="R624" s="24" t="s">
        <v>1300</v>
      </c>
      <c r="S624" s="25">
        <v>45119</v>
      </c>
      <c r="T624" s="24">
        <v>7473846</v>
      </c>
      <c r="U624" s="24">
        <v>3138477518</v>
      </c>
      <c r="V624" s="24" t="s">
        <v>4121</v>
      </c>
      <c r="W624" s="24" t="s">
        <v>4122</v>
      </c>
      <c r="X624" s="24" t="s">
        <v>2926</v>
      </c>
      <c r="Y624" s="24" t="s">
        <v>4123</v>
      </c>
      <c r="Z624" s="24" t="s">
        <v>150</v>
      </c>
      <c r="AA624" s="24">
        <v>3142139592</v>
      </c>
      <c r="AB624" s="24" t="s">
        <v>77</v>
      </c>
      <c r="AC624" s="24" t="s">
        <v>77</v>
      </c>
      <c r="AD624" s="24" t="s">
        <v>77</v>
      </c>
      <c r="AE624" s="26" t="s">
        <v>102</v>
      </c>
      <c r="AF624" s="26" t="s">
        <v>994</v>
      </c>
      <c r="AG624" s="26"/>
      <c r="AH624" s="27" t="s">
        <v>184</v>
      </c>
      <c r="AI624" s="27" t="s">
        <v>120</v>
      </c>
      <c r="AJ624" s="27" t="s">
        <v>120</v>
      </c>
      <c r="AK624" s="24" t="s">
        <v>121</v>
      </c>
      <c r="AL624" s="24" t="s">
        <v>90</v>
      </c>
      <c r="AM624" s="23">
        <v>42626</v>
      </c>
      <c r="AN624" s="28">
        <v>776250</v>
      </c>
      <c r="AO624" s="28"/>
      <c r="AP624" s="24"/>
      <c r="AQ624" s="24"/>
      <c r="AR624" s="24" t="s">
        <v>2217</v>
      </c>
      <c r="AS624" s="24"/>
      <c r="AT624" s="24" t="e">
        <v>#N/A</v>
      </c>
      <c r="AU624" s="24" t="e">
        <v>#N/A</v>
      </c>
      <c r="AV624" s="24" t="e">
        <v>#N/A</v>
      </c>
      <c r="AW624" s="24"/>
      <c r="AX624" s="24"/>
      <c r="AY624" s="24" t="s">
        <v>4124</v>
      </c>
      <c r="AZ624" s="24"/>
      <c r="BA624" s="24"/>
      <c r="BB624" s="24"/>
      <c r="BC624" s="24"/>
      <c r="BD624" s="24">
        <v>0</v>
      </c>
      <c r="BE624" s="24">
        <v>0</v>
      </c>
      <c r="BF624" s="23"/>
      <c r="BG624" s="23"/>
      <c r="BH624" s="23">
        <v>42948</v>
      </c>
      <c r="BI624" s="26" t="s">
        <v>127</v>
      </c>
      <c r="BJ624" s="26" t="s">
        <v>178</v>
      </c>
      <c r="BK624" s="29">
        <v>0</v>
      </c>
      <c r="BL624" s="24" t="s">
        <v>129</v>
      </c>
      <c r="BM624" s="22" t="str">
        <f ca="1">+IF(Tabla1[[#This Row],[FECHA INGRESO]]&gt;=44986,IF((TODAY()-Tabla1[[#This Row],[FECHA INGRESO]])&gt;=50,"ALERTA","TODAVÍA FALTA"),"N/A")</f>
        <v>N/A</v>
      </c>
      <c r="BN624" s="7">
        <f>IFERROR((_xlfn.DAYS(Tabla1[[#This Row],[FECHA INGRESO]],Tabla1[[#This Row],[FECHA RETIRO]]))/30,"")</f>
        <v>-10.733333333333333</v>
      </c>
    </row>
    <row r="625" spans="1:66" ht="15" customHeight="1" x14ac:dyDescent="0.35">
      <c r="A625" s="31">
        <v>40330529</v>
      </c>
      <c r="B625" s="22" t="s">
        <v>4125</v>
      </c>
      <c r="C625" s="23">
        <v>42626</v>
      </c>
      <c r="D625" s="23" t="s">
        <v>266</v>
      </c>
      <c r="E625" s="24" t="s">
        <v>69</v>
      </c>
      <c r="F625" s="23" t="s">
        <v>70</v>
      </c>
      <c r="G625" s="24" t="s">
        <v>4126</v>
      </c>
      <c r="H625" s="24">
        <v>24066437374</v>
      </c>
      <c r="I625" s="24" t="s">
        <v>95</v>
      </c>
      <c r="J625" s="24">
        <f>DATEDIF(Tabla1[[#This Row],[FECHA DE NACIMIENTO]],Tabla1[[#This Row],[FECHA ACTUAL]],"Y")</f>
        <v>39</v>
      </c>
      <c r="K625" s="24" t="s">
        <v>73</v>
      </c>
      <c r="L625" s="24" t="s">
        <v>112</v>
      </c>
      <c r="M625" s="24">
        <v>2</v>
      </c>
      <c r="N625" s="24">
        <v>2</v>
      </c>
      <c r="O625" s="24">
        <v>3</v>
      </c>
      <c r="P625" s="24" t="s">
        <v>101</v>
      </c>
      <c r="Q625" s="23">
        <v>30673</v>
      </c>
      <c r="R625" s="24" t="s">
        <v>76</v>
      </c>
      <c r="S625" s="25">
        <v>45119</v>
      </c>
      <c r="T625" s="24"/>
      <c r="U625" s="24">
        <v>3227643862</v>
      </c>
      <c r="V625" s="24" t="s">
        <v>4127</v>
      </c>
      <c r="W625" s="24" t="s">
        <v>4128</v>
      </c>
      <c r="X625" s="24" t="s">
        <v>4129</v>
      </c>
      <c r="Y625" s="24" t="s">
        <v>4130</v>
      </c>
      <c r="Z625" s="24" t="s">
        <v>117</v>
      </c>
      <c r="AA625" s="24">
        <v>6738668</v>
      </c>
      <c r="AB625" s="24" t="s">
        <v>77</v>
      </c>
      <c r="AC625" s="24" t="s">
        <v>77</v>
      </c>
      <c r="AD625" s="24" t="s">
        <v>77</v>
      </c>
      <c r="AE625" s="26" t="s">
        <v>183</v>
      </c>
      <c r="AF625" s="26" t="s">
        <v>4131</v>
      </c>
      <c r="AG625" s="26"/>
      <c r="AH625" s="27" t="s">
        <v>184</v>
      </c>
      <c r="AI625" s="27" t="s">
        <v>3503</v>
      </c>
      <c r="AJ625" s="27" t="s">
        <v>487</v>
      </c>
      <c r="AK625" s="24" t="s">
        <v>121</v>
      </c>
      <c r="AL625" s="24" t="s">
        <v>90</v>
      </c>
      <c r="AM625" s="23">
        <v>42626</v>
      </c>
      <c r="AN625" s="28">
        <v>808585.47</v>
      </c>
      <c r="AO625" s="28"/>
      <c r="AP625" s="24"/>
      <c r="AQ625" s="24"/>
      <c r="AR625" s="24" t="s">
        <v>350</v>
      </c>
      <c r="AS625" s="24"/>
      <c r="AT625" s="24" t="e">
        <v>#N/A</v>
      </c>
      <c r="AU625" s="24" t="e">
        <v>#N/A</v>
      </c>
      <c r="AV625" s="24" t="e">
        <v>#N/A</v>
      </c>
      <c r="AW625" s="24"/>
      <c r="AX625" s="24"/>
      <c r="AY625" s="24" t="s">
        <v>4132</v>
      </c>
      <c r="AZ625" s="24"/>
      <c r="BA625" s="24"/>
      <c r="BB625" s="24"/>
      <c r="BC625" s="24"/>
      <c r="BD625" s="24">
        <v>1</v>
      </c>
      <c r="BE625" s="24">
        <v>0</v>
      </c>
      <c r="BF625" s="23">
        <v>43047</v>
      </c>
      <c r="BG625" s="23">
        <v>43065</v>
      </c>
      <c r="BH625" s="23">
        <v>43159</v>
      </c>
      <c r="BI625" s="26" t="s">
        <v>127</v>
      </c>
      <c r="BJ625" s="26" t="s">
        <v>4133</v>
      </c>
      <c r="BK625" s="29">
        <v>179035</v>
      </c>
      <c r="BL625" s="24" t="s">
        <v>129</v>
      </c>
      <c r="BM625" s="22" t="str">
        <f ca="1">+IF(Tabla1[[#This Row],[FECHA INGRESO]]&gt;=44986,IF((TODAY()-Tabla1[[#This Row],[FECHA INGRESO]])&gt;=50,"ALERTA","TODAVÍA FALTA"),"N/A")</f>
        <v>N/A</v>
      </c>
      <c r="BN625" s="7">
        <f>IFERROR((_xlfn.DAYS(Tabla1[[#This Row],[FECHA INGRESO]],Tabla1[[#This Row],[FECHA RETIRO]]))/30,"")</f>
        <v>-17.766666666666666</v>
      </c>
    </row>
    <row r="626" spans="1:66" ht="15" customHeight="1" x14ac:dyDescent="0.35">
      <c r="A626" s="31">
        <v>1037631843</v>
      </c>
      <c r="B626" s="22" t="s">
        <v>4134</v>
      </c>
      <c r="C626" s="23">
        <v>42626</v>
      </c>
      <c r="D626" s="23" t="s">
        <v>582</v>
      </c>
      <c r="E626" s="24" t="s">
        <v>94</v>
      </c>
      <c r="F626" s="23" t="s">
        <v>70</v>
      </c>
      <c r="G626" s="24"/>
      <c r="H626" s="24">
        <v>24066440370</v>
      </c>
      <c r="I626" s="24" t="s">
        <v>95</v>
      </c>
      <c r="J626" s="24">
        <f>DATEDIF(Tabla1[[#This Row],[FECHA DE NACIMIENTO]],Tabla1[[#This Row],[FECHA ACTUAL]],"Y")</f>
        <v>29</v>
      </c>
      <c r="K626" s="24" t="s">
        <v>73</v>
      </c>
      <c r="L626" s="24" t="s">
        <v>112</v>
      </c>
      <c r="M626" s="24"/>
      <c r="N626" s="24"/>
      <c r="O626" s="24"/>
      <c r="P626" s="24"/>
      <c r="Q626" s="23">
        <v>34356</v>
      </c>
      <c r="R626" s="24" t="s">
        <v>1526</v>
      </c>
      <c r="S626" s="25">
        <v>45119</v>
      </c>
      <c r="T626" s="24">
        <v>5829227</v>
      </c>
      <c r="U626" s="24">
        <v>3136218744</v>
      </c>
      <c r="V626" s="24" t="s">
        <v>4135</v>
      </c>
      <c r="W626" s="24" t="s">
        <v>4136</v>
      </c>
      <c r="X626" s="24"/>
      <c r="Y626" s="24"/>
      <c r="Z626" s="24"/>
      <c r="AA626" s="24"/>
      <c r="AB626" s="24" t="s">
        <v>77</v>
      </c>
      <c r="AC626" s="24" t="s">
        <v>77</v>
      </c>
      <c r="AD626" s="24" t="s">
        <v>77</v>
      </c>
      <c r="AE626" s="26" t="s">
        <v>151</v>
      </c>
      <c r="AF626" s="26"/>
      <c r="AG626" s="26"/>
      <c r="AH626" s="27" t="s">
        <v>184</v>
      </c>
      <c r="AI626" s="27" t="s">
        <v>515</v>
      </c>
      <c r="AJ626" s="27" t="s">
        <v>515</v>
      </c>
      <c r="AK626" s="24" t="s">
        <v>121</v>
      </c>
      <c r="AL626" s="24" t="s">
        <v>90</v>
      </c>
      <c r="AM626" s="23">
        <v>42626</v>
      </c>
      <c r="AN626" s="28">
        <v>808585.47</v>
      </c>
      <c r="AO626" s="28"/>
      <c r="AP626" s="24"/>
      <c r="AQ626" s="24"/>
      <c r="AR626" s="24"/>
      <c r="AS626" s="24"/>
      <c r="AT626" s="24" t="e">
        <v>#N/A</v>
      </c>
      <c r="AU626" s="24" t="e">
        <v>#N/A</v>
      </c>
      <c r="AV626" s="24" t="e">
        <v>#N/A</v>
      </c>
      <c r="AW626" s="24"/>
      <c r="AX626" s="24"/>
      <c r="AY626" s="24"/>
      <c r="AZ626" s="24"/>
      <c r="BA626" s="24"/>
      <c r="BB626" s="24"/>
      <c r="BC626" s="24"/>
      <c r="BD626" s="24">
        <v>1</v>
      </c>
      <c r="BE626" s="24">
        <v>0</v>
      </c>
      <c r="BF626" s="23">
        <v>43011</v>
      </c>
      <c r="BG626" s="23">
        <v>43029</v>
      </c>
      <c r="BH626" s="23">
        <v>43323</v>
      </c>
      <c r="BI626" s="26" t="s">
        <v>127</v>
      </c>
      <c r="BJ626" s="26" t="s">
        <v>232</v>
      </c>
      <c r="BK626" s="29">
        <v>355899</v>
      </c>
      <c r="BL626" s="24" t="s">
        <v>129</v>
      </c>
      <c r="BM626" s="22" t="str">
        <f ca="1">+IF(Tabla1[[#This Row],[FECHA INGRESO]]&gt;=44986,IF((TODAY()-Tabla1[[#This Row],[FECHA INGRESO]])&gt;=50,"ALERTA","TODAVÍA FALTA"),"N/A")</f>
        <v>N/A</v>
      </c>
      <c r="BN626" s="7">
        <f>IFERROR((_xlfn.DAYS(Tabla1[[#This Row],[FECHA INGRESO]],Tabla1[[#This Row],[FECHA RETIRO]]))/30,"")</f>
        <v>-23.233333333333334</v>
      </c>
    </row>
    <row r="627" spans="1:66" ht="15" customHeight="1" x14ac:dyDescent="0.35">
      <c r="A627" s="31">
        <v>1152685417</v>
      </c>
      <c r="B627" s="22" t="s">
        <v>4137</v>
      </c>
      <c r="C627" s="23">
        <v>42632</v>
      </c>
      <c r="D627" s="23" t="s">
        <v>582</v>
      </c>
      <c r="E627" s="23" t="s">
        <v>111</v>
      </c>
      <c r="F627" s="23" t="s">
        <v>70</v>
      </c>
      <c r="G627" s="24"/>
      <c r="H627" s="24">
        <v>24066485830</v>
      </c>
      <c r="I627" s="24" t="s">
        <v>72</v>
      </c>
      <c r="J627" s="24">
        <f>DATEDIF(Tabla1[[#This Row],[FECHA DE NACIMIENTO]],Tabla1[[#This Row],[FECHA ACTUAL]],"Y")</f>
        <v>31</v>
      </c>
      <c r="K627" s="24" t="s">
        <v>73</v>
      </c>
      <c r="L627" s="24" t="s">
        <v>112</v>
      </c>
      <c r="M627" s="24"/>
      <c r="N627" s="24"/>
      <c r="O627" s="24"/>
      <c r="P627" s="24" t="s">
        <v>101</v>
      </c>
      <c r="Q627" s="23">
        <v>33628</v>
      </c>
      <c r="R627" s="24" t="s">
        <v>830</v>
      </c>
      <c r="S627" s="25">
        <v>45119</v>
      </c>
      <c r="T627" s="24"/>
      <c r="U627" s="24">
        <v>3022154535</v>
      </c>
      <c r="V627" s="24" t="s">
        <v>4138</v>
      </c>
      <c r="W627" s="24" t="s">
        <v>4139</v>
      </c>
      <c r="X627" s="24"/>
      <c r="Y627" s="24"/>
      <c r="Z627" s="24"/>
      <c r="AA627" s="24">
        <v>1152685417</v>
      </c>
      <c r="AB627" s="24" t="s">
        <v>77</v>
      </c>
      <c r="AC627" s="24" t="s">
        <v>77</v>
      </c>
      <c r="AD627" s="24" t="s">
        <v>77</v>
      </c>
      <c r="AE627" s="26" t="s">
        <v>183</v>
      </c>
      <c r="AF627" s="26" t="s">
        <v>4140</v>
      </c>
      <c r="AG627" s="26"/>
      <c r="AH627" s="27" t="s">
        <v>184</v>
      </c>
      <c r="AI627" s="27" t="s">
        <v>4141</v>
      </c>
      <c r="AJ627" s="27" t="s">
        <v>4141</v>
      </c>
      <c r="AK627" s="24" t="s">
        <v>89</v>
      </c>
      <c r="AL627" s="24" t="s">
        <v>90</v>
      </c>
      <c r="AM627" s="23">
        <v>42627</v>
      </c>
      <c r="AN627" s="28">
        <v>776250</v>
      </c>
      <c r="AO627" s="28"/>
      <c r="AP627" s="24"/>
      <c r="AQ627" s="24"/>
      <c r="AR627" s="24" t="s">
        <v>139</v>
      </c>
      <c r="AS627" s="24"/>
      <c r="AT627" s="24" t="e">
        <v>#N/A</v>
      </c>
      <c r="AU627" s="24" t="e">
        <v>#N/A</v>
      </c>
      <c r="AV627" s="24" t="e">
        <v>#N/A</v>
      </c>
      <c r="AW627" s="24"/>
      <c r="AX627" s="24"/>
      <c r="AY627" s="24"/>
      <c r="AZ627" s="24"/>
      <c r="BA627" s="24"/>
      <c r="BB627" s="24"/>
      <c r="BC627" s="24"/>
      <c r="BD627" s="24">
        <v>0</v>
      </c>
      <c r="BE627" s="24">
        <v>0</v>
      </c>
      <c r="BF627" s="23"/>
      <c r="BG627" s="23"/>
      <c r="BH627" s="23">
        <v>42767</v>
      </c>
      <c r="BI627" s="26" t="s">
        <v>127</v>
      </c>
      <c r="BJ627" s="26" t="s">
        <v>232</v>
      </c>
      <c r="BK627" s="29">
        <v>0</v>
      </c>
      <c r="BL627" s="24" t="s">
        <v>129</v>
      </c>
      <c r="BM627" s="22" t="str">
        <f ca="1">+IF(Tabla1[[#This Row],[FECHA INGRESO]]&gt;=44986,IF((TODAY()-Tabla1[[#This Row],[FECHA INGRESO]])&gt;=50,"ALERTA","TODAVÍA FALTA"),"N/A")</f>
        <v>N/A</v>
      </c>
      <c r="BN627" s="7">
        <f>IFERROR((_xlfn.DAYS(Tabla1[[#This Row],[FECHA INGRESO]],Tabla1[[#This Row],[FECHA RETIRO]]))/30,"")</f>
        <v>-4.666666666666667</v>
      </c>
    </row>
    <row r="628" spans="1:66" ht="15" customHeight="1" x14ac:dyDescent="0.35">
      <c r="A628" s="31">
        <v>52736023</v>
      </c>
      <c r="B628" s="22" t="s">
        <v>4142</v>
      </c>
      <c r="C628" s="23">
        <v>42629</v>
      </c>
      <c r="D628" s="23" t="s">
        <v>93</v>
      </c>
      <c r="E628" s="23" t="s">
        <v>110</v>
      </c>
      <c r="F628" s="23" t="s">
        <v>70</v>
      </c>
      <c r="G628" s="24"/>
      <c r="H628" s="24">
        <v>24066506225</v>
      </c>
      <c r="I628" s="24" t="s">
        <v>95</v>
      </c>
      <c r="J628" s="24">
        <f>DATEDIF(Tabla1[[#This Row],[FECHA DE NACIMIENTO]],Tabla1[[#This Row],[FECHA ACTUAL]],"Y")</f>
        <v>41</v>
      </c>
      <c r="K628" s="24" t="s">
        <v>73</v>
      </c>
      <c r="L628" s="24" t="s">
        <v>112</v>
      </c>
      <c r="M628" s="24">
        <v>1</v>
      </c>
      <c r="N628" s="24">
        <v>0</v>
      </c>
      <c r="O628" s="24">
        <v>3</v>
      </c>
      <c r="P628" s="24" t="s">
        <v>101</v>
      </c>
      <c r="Q628" s="23">
        <v>29819</v>
      </c>
      <c r="R628" s="24" t="s">
        <v>76</v>
      </c>
      <c r="S628" s="25">
        <v>45119</v>
      </c>
      <c r="T628" s="24">
        <v>8211091</v>
      </c>
      <c r="U628" s="24">
        <v>3007377143</v>
      </c>
      <c r="V628" s="24" t="s">
        <v>4143</v>
      </c>
      <c r="W628" s="24" t="s">
        <v>4144</v>
      </c>
      <c r="X628" s="24" t="s">
        <v>730</v>
      </c>
      <c r="Y628" s="24" t="s">
        <v>4145</v>
      </c>
      <c r="Z628" s="24" t="s">
        <v>117</v>
      </c>
      <c r="AA628" s="24">
        <v>3182878358</v>
      </c>
      <c r="AB628" s="24" t="s">
        <v>77</v>
      </c>
      <c r="AC628" s="24" t="s">
        <v>77</v>
      </c>
      <c r="AD628" s="24" t="s">
        <v>77</v>
      </c>
      <c r="AE628" s="26" t="s">
        <v>84</v>
      </c>
      <c r="AF628" s="26" t="s">
        <v>547</v>
      </c>
      <c r="AG628" s="26"/>
      <c r="AH628" s="27" t="s">
        <v>163</v>
      </c>
      <c r="AI628" s="27" t="s">
        <v>164</v>
      </c>
      <c r="AJ628" s="27" t="s">
        <v>164</v>
      </c>
      <c r="AK628" s="24" t="s">
        <v>121</v>
      </c>
      <c r="AL628" s="24" t="s">
        <v>90</v>
      </c>
      <c r="AM628" s="23">
        <v>42629</v>
      </c>
      <c r="AN628" s="28">
        <v>1086750</v>
      </c>
      <c r="AO628" s="28"/>
      <c r="AP628" s="24"/>
      <c r="AQ628" s="24"/>
      <c r="AR628" s="24" t="s">
        <v>517</v>
      </c>
      <c r="AS628" s="24"/>
      <c r="AT628" s="24" t="e">
        <v>#N/A</v>
      </c>
      <c r="AU628" s="24" t="e">
        <v>#N/A</v>
      </c>
      <c r="AV628" s="24" t="e">
        <v>#N/A</v>
      </c>
      <c r="AW628" s="24"/>
      <c r="AX628" s="24"/>
      <c r="AY628" s="24"/>
      <c r="AZ628" s="24"/>
      <c r="BA628" s="24"/>
      <c r="BB628" s="24"/>
      <c r="BC628" s="24"/>
      <c r="BD628" s="24">
        <v>0</v>
      </c>
      <c r="BE628" s="24">
        <v>0</v>
      </c>
      <c r="BF628" s="23"/>
      <c r="BG628" s="23"/>
      <c r="BH628" s="23">
        <v>42766</v>
      </c>
      <c r="BI628" s="26" t="s">
        <v>143</v>
      </c>
      <c r="BJ628" s="26" t="s">
        <v>199</v>
      </c>
      <c r="BK628" s="29">
        <v>0</v>
      </c>
      <c r="BL628" s="24" t="s">
        <v>129</v>
      </c>
      <c r="BM628" s="22" t="str">
        <f ca="1">+IF(Tabla1[[#This Row],[FECHA INGRESO]]&gt;=44986,IF((TODAY()-Tabla1[[#This Row],[FECHA INGRESO]])&gt;=50,"ALERTA","TODAVÍA FALTA"),"N/A")</f>
        <v>N/A</v>
      </c>
      <c r="BN628" s="7">
        <f>IFERROR((_xlfn.DAYS(Tabla1[[#This Row],[FECHA INGRESO]],Tabla1[[#This Row],[FECHA RETIRO]]))/30,"")</f>
        <v>-4.5666666666666664</v>
      </c>
    </row>
    <row r="629" spans="1:66" ht="15" customHeight="1" x14ac:dyDescent="0.35">
      <c r="A629" s="31">
        <v>1032390754</v>
      </c>
      <c r="B629" s="22" t="s">
        <v>4146</v>
      </c>
      <c r="C629" s="23">
        <v>42629</v>
      </c>
      <c r="D629" s="23" t="s">
        <v>93</v>
      </c>
      <c r="E629" s="23" t="s">
        <v>110</v>
      </c>
      <c r="F629" s="23" t="s">
        <v>70</v>
      </c>
      <c r="G629" s="24"/>
      <c r="H629" s="24">
        <v>24066536170</v>
      </c>
      <c r="I629" s="24" t="s">
        <v>95</v>
      </c>
      <c r="J629" s="24">
        <f>DATEDIF(Tabla1[[#This Row],[FECHA DE NACIMIENTO]],Tabla1[[#This Row],[FECHA ACTUAL]],"Y")</f>
        <v>36</v>
      </c>
      <c r="K629" s="24" t="s">
        <v>73</v>
      </c>
      <c r="L629" s="24" t="s">
        <v>234</v>
      </c>
      <c r="M629" s="24">
        <v>0</v>
      </c>
      <c r="N629" s="24">
        <v>0</v>
      </c>
      <c r="O629" s="24">
        <v>3</v>
      </c>
      <c r="P629" s="24" t="s">
        <v>101</v>
      </c>
      <c r="Q629" s="23">
        <v>31854</v>
      </c>
      <c r="R629" s="24" t="s">
        <v>76</v>
      </c>
      <c r="S629" s="25">
        <v>45119</v>
      </c>
      <c r="T629" s="24">
        <v>4608694</v>
      </c>
      <c r="U629" s="24">
        <v>3157210339</v>
      </c>
      <c r="V629" s="24" t="s">
        <v>4147</v>
      </c>
      <c r="W629" s="24" t="s">
        <v>4148</v>
      </c>
      <c r="X629" s="24" t="s">
        <v>3240</v>
      </c>
      <c r="Y629" s="24"/>
      <c r="Z629" s="24"/>
      <c r="AA629" s="24"/>
      <c r="AB629" s="24" t="s">
        <v>77</v>
      </c>
      <c r="AC629" s="24" t="s">
        <v>77</v>
      </c>
      <c r="AD629" s="24" t="s">
        <v>77</v>
      </c>
      <c r="AE629" s="26" t="s">
        <v>84</v>
      </c>
      <c r="AF629" s="26" t="s">
        <v>4149</v>
      </c>
      <c r="AG629" s="26"/>
      <c r="AH629" s="27" t="s">
        <v>4150</v>
      </c>
      <c r="AI629" s="27" t="s">
        <v>304</v>
      </c>
      <c r="AJ629" s="27" t="s">
        <v>304</v>
      </c>
      <c r="AK629" s="24" t="s">
        <v>121</v>
      </c>
      <c r="AL629" s="24" t="s">
        <v>90</v>
      </c>
      <c r="AM629" s="23">
        <v>42629</v>
      </c>
      <c r="AN629" s="28">
        <v>2070000</v>
      </c>
      <c r="AO629" s="28"/>
      <c r="AP629" s="24"/>
      <c r="AQ629" s="24"/>
      <c r="AR629" s="24" t="s">
        <v>198</v>
      </c>
      <c r="AS629" s="24">
        <v>4.87</v>
      </c>
      <c r="AT629" s="24">
        <v>88</v>
      </c>
      <c r="AU629" s="24" t="e">
        <v>#N/A</v>
      </c>
      <c r="AV629" s="24" t="e">
        <v>#N/A</v>
      </c>
      <c r="AW629" s="24"/>
      <c r="AX629" s="24"/>
      <c r="AY629" s="24" t="s">
        <v>4151</v>
      </c>
      <c r="AZ629" s="24"/>
      <c r="BA629" s="24"/>
      <c r="BB629" s="24"/>
      <c r="BC629" s="24"/>
      <c r="BD629" s="24">
        <v>0</v>
      </c>
      <c r="BE629" s="24">
        <v>0</v>
      </c>
      <c r="BF629" s="23"/>
      <c r="BG629" s="23"/>
      <c r="BH629" s="23">
        <v>43364</v>
      </c>
      <c r="BI629" s="26" t="s">
        <v>143</v>
      </c>
      <c r="BJ629" s="26" t="s">
        <v>4152</v>
      </c>
      <c r="BK629" s="29">
        <v>2016667</v>
      </c>
      <c r="BL629" s="24" t="s">
        <v>129</v>
      </c>
      <c r="BM629" s="22" t="str">
        <f ca="1">+IF(Tabla1[[#This Row],[FECHA INGRESO]]&gt;=44986,IF((TODAY()-Tabla1[[#This Row],[FECHA INGRESO]])&gt;=50,"ALERTA","TODAVÍA FALTA"),"N/A")</f>
        <v>N/A</v>
      </c>
      <c r="BN629" s="7">
        <f>IFERROR((_xlfn.DAYS(Tabla1[[#This Row],[FECHA INGRESO]],Tabla1[[#This Row],[FECHA RETIRO]]))/30,"")</f>
        <v>-24.5</v>
      </c>
    </row>
    <row r="630" spans="1:66" ht="15" customHeight="1" x14ac:dyDescent="0.35">
      <c r="A630" s="31">
        <v>1015446357</v>
      </c>
      <c r="B630" s="22" t="s">
        <v>903</v>
      </c>
      <c r="C630" s="23">
        <v>42632</v>
      </c>
      <c r="D630" s="23" t="s">
        <v>1311</v>
      </c>
      <c r="E630" s="24" t="s">
        <v>94</v>
      </c>
      <c r="F630" s="23" t="s">
        <v>70</v>
      </c>
      <c r="G630" s="24"/>
      <c r="H630" s="24">
        <v>24066634632</v>
      </c>
      <c r="I630" s="24" t="s">
        <v>95</v>
      </c>
      <c r="J630" s="24">
        <f>DATEDIF(Tabla1[[#This Row],[FECHA DE NACIMIENTO]],Tabla1[[#This Row],[FECHA ACTUAL]],"Y")</f>
        <v>29</v>
      </c>
      <c r="K630" s="24" t="s">
        <v>73</v>
      </c>
      <c r="L630" s="24" t="s">
        <v>112</v>
      </c>
      <c r="M630" s="24">
        <v>1</v>
      </c>
      <c r="N630" s="24">
        <v>1</v>
      </c>
      <c r="O630" s="24">
        <v>3</v>
      </c>
      <c r="P630" s="24" t="s">
        <v>101</v>
      </c>
      <c r="Q630" s="23">
        <v>34487</v>
      </c>
      <c r="R630" s="24" t="s">
        <v>76</v>
      </c>
      <c r="S630" s="25">
        <v>45119</v>
      </c>
      <c r="T630" s="24"/>
      <c r="U630" s="24">
        <v>3102962319</v>
      </c>
      <c r="V630" s="24" t="s">
        <v>4153</v>
      </c>
      <c r="W630" s="24" t="s">
        <v>4154</v>
      </c>
      <c r="X630" s="24" t="s">
        <v>905</v>
      </c>
      <c r="Y630" s="24" t="s">
        <v>4155</v>
      </c>
      <c r="Z630" s="24" t="s">
        <v>117</v>
      </c>
      <c r="AA630" s="24">
        <v>3202647800</v>
      </c>
      <c r="AB630" s="24" t="s">
        <v>77</v>
      </c>
      <c r="AC630" s="24" t="s">
        <v>77</v>
      </c>
      <c r="AD630" s="24" t="s">
        <v>77</v>
      </c>
      <c r="AE630" s="26" t="s">
        <v>183</v>
      </c>
      <c r="AF630" s="26" t="s">
        <v>4156</v>
      </c>
      <c r="AG630" s="26" t="s">
        <v>4157</v>
      </c>
      <c r="AH630" s="27" t="s">
        <v>375</v>
      </c>
      <c r="AI630" s="27" t="s">
        <v>120</v>
      </c>
      <c r="AJ630" s="27" t="s">
        <v>120</v>
      </c>
      <c r="AK630" s="24" t="s">
        <v>121</v>
      </c>
      <c r="AL630" s="24" t="s">
        <v>90</v>
      </c>
      <c r="AM630" s="23">
        <v>42632</v>
      </c>
      <c r="AN630" s="28">
        <v>1042245</v>
      </c>
      <c r="AO630" s="28"/>
      <c r="AP630" s="24" t="s">
        <v>4158</v>
      </c>
      <c r="AQ630" s="24"/>
      <c r="AR630" s="24" t="s">
        <v>1903</v>
      </c>
      <c r="AS630" s="24">
        <v>4.24</v>
      </c>
      <c r="AT630" s="24">
        <v>88</v>
      </c>
      <c r="AU630" s="24" t="e">
        <v>#N/A</v>
      </c>
      <c r="AV630" s="24" t="e">
        <v>#N/A</v>
      </c>
      <c r="AW630" s="24"/>
      <c r="AX630" s="24"/>
      <c r="AY630" s="24" t="s">
        <v>4159</v>
      </c>
      <c r="AZ630" s="24"/>
      <c r="BA630" s="24"/>
      <c r="BB630" s="24"/>
      <c r="BC630" s="24"/>
      <c r="BD630" s="24">
        <v>0</v>
      </c>
      <c r="BE630" s="24">
        <v>0</v>
      </c>
      <c r="BF630" s="23"/>
      <c r="BG630" s="23"/>
      <c r="BH630" s="23">
        <v>43563</v>
      </c>
      <c r="BI630" s="26" t="s">
        <v>127</v>
      </c>
      <c r="BJ630" s="26" t="s">
        <v>4160</v>
      </c>
      <c r="BK630" s="29">
        <v>0</v>
      </c>
      <c r="BL630" s="24" t="s">
        <v>129</v>
      </c>
      <c r="BM630" s="22" t="str">
        <f ca="1">+IF(Tabla1[[#This Row],[FECHA INGRESO]]&gt;=44986,IF((TODAY()-Tabla1[[#This Row],[FECHA INGRESO]])&gt;=50,"ALERTA","TODAVÍA FALTA"),"N/A")</f>
        <v>N/A</v>
      </c>
      <c r="BN630" s="7">
        <f>IFERROR((_xlfn.DAYS(Tabla1[[#This Row],[FECHA INGRESO]],Tabla1[[#This Row],[FECHA RETIRO]]))/30,"")</f>
        <v>-31.033333333333335</v>
      </c>
    </row>
    <row r="631" spans="1:66" ht="15" customHeight="1" x14ac:dyDescent="0.35">
      <c r="A631" s="31">
        <v>1014268163</v>
      </c>
      <c r="B631" s="22" t="s">
        <v>4161</v>
      </c>
      <c r="C631" s="23">
        <v>42632</v>
      </c>
      <c r="D631" s="23" t="s">
        <v>188</v>
      </c>
      <c r="E631" s="23" t="s">
        <v>111</v>
      </c>
      <c r="F631" s="23" t="s">
        <v>70</v>
      </c>
      <c r="G631" s="24"/>
      <c r="H631" s="24">
        <v>24066501345</v>
      </c>
      <c r="I631" s="24" t="s">
        <v>95</v>
      </c>
      <c r="J631" s="24">
        <f>DATEDIF(Tabla1[[#This Row],[FECHA DE NACIMIENTO]],Tabla1[[#This Row],[FECHA ACTUAL]],"Y")</f>
        <v>27</v>
      </c>
      <c r="K631" s="24" t="s">
        <v>73</v>
      </c>
      <c r="L631" s="24" t="s">
        <v>112</v>
      </c>
      <c r="M631" s="24">
        <v>0</v>
      </c>
      <c r="N631" s="24">
        <v>0</v>
      </c>
      <c r="O631" s="24">
        <v>2</v>
      </c>
      <c r="P631" s="24" t="s">
        <v>101</v>
      </c>
      <c r="Q631" s="23">
        <v>34898</v>
      </c>
      <c r="R631" s="24" t="s">
        <v>76</v>
      </c>
      <c r="S631" s="25">
        <v>45119</v>
      </c>
      <c r="T631" s="24"/>
      <c r="U631" s="24">
        <v>3123584603</v>
      </c>
      <c r="V631" s="24" t="s">
        <v>4162</v>
      </c>
      <c r="W631" s="24" t="s">
        <v>4163</v>
      </c>
      <c r="X631" s="24" t="s">
        <v>115</v>
      </c>
      <c r="Y631" s="24" t="s">
        <v>4164</v>
      </c>
      <c r="Z631" s="24" t="s">
        <v>255</v>
      </c>
      <c r="AA631" s="24">
        <v>3208096485</v>
      </c>
      <c r="AB631" s="24" t="s">
        <v>77</v>
      </c>
      <c r="AC631" s="24" t="s">
        <v>77</v>
      </c>
      <c r="AD631" s="24" t="s">
        <v>77</v>
      </c>
      <c r="AE631" s="26" t="s">
        <v>151</v>
      </c>
      <c r="AF631" s="26"/>
      <c r="AG631" s="26"/>
      <c r="AH631" s="27" t="s">
        <v>184</v>
      </c>
      <c r="AI631" s="27" t="s">
        <v>4165</v>
      </c>
      <c r="AJ631" s="27" t="s">
        <v>4165</v>
      </c>
      <c r="AK631" s="24" t="s">
        <v>121</v>
      </c>
      <c r="AL631" s="24" t="s">
        <v>90</v>
      </c>
      <c r="AM631" s="23">
        <v>42632</v>
      </c>
      <c r="AN631" s="28">
        <v>776250</v>
      </c>
      <c r="AO631" s="28"/>
      <c r="AP631" s="24">
        <v>42948</v>
      </c>
      <c r="AQ631" s="24"/>
      <c r="AR631" s="24" t="s">
        <v>901</v>
      </c>
      <c r="AS631" s="24"/>
      <c r="AT631" s="24" t="e">
        <v>#N/A</v>
      </c>
      <c r="AU631" s="24" t="e">
        <v>#N/A</v>
      </c>
      <c r="AV631" s="24" t="e">
        <v>#N/A</v>
      </c>
      <c r="AW631" s="24"/>
      <c r="AX631" s="24"/>
      <c r="AY631" s="24" t="s">
        <v>4166</v>
      </c>
      <c r="AZ631" s="24"/>
      <c r="BA631" s="24"/>
      <c r="BB631" s="24"/>
      <c r="BC631" s="24"/>
      <c r="BD631" s="24">
        <v>1</v>
      </c>
      <c r="BE631" s="24">
        <v>0</v>
      </c>
      <c r="BF631" s="23">
        <v>43010</v>
      </c>
      <c r="BG631" s="23">
        <v>43028</v>
      </c>
      <c r="BH631" s="23">
        <v>43054</v>
      </c>
      <c r="BI631" s="26" t="s">
        <v>127</v>
      </c>
      <c r="BJ631" s="26" t="s">
        <v>4167</v>
      </c>
      <c r="BK631" s="29">
        <v>59375</v>
      </c>
      <c r="BL631" s="24" t="s">
        <v>129</v>
      </c>
      <c r="BM631" s="22" t="str">
        <f ca="1">+IF(Tabla1[[#This Row],[FECHA INGRESO]]&gt;=44986,IF((TODAY()-Tabla1[[#This Row],[FECHA INGRESO]])&gt;=50,"ALERTA","TODAVÍA FALTA"),"N/A")</f>
        <v>N/A</v>
      </c>
      <c r="BN631" s="7">
        <f>IFERROR((_xlfn.DAYS(Tabla1[[#This Row],[FECHA INGRESO]],Tabla1[[#This Row],[FECHA RETIRO]]))/30,"")</f>
        <v>-14.066666666666666</v>
      </c>
    </row>
    <row r="632" spans="1:66" ht="15" customHeight="1" x14ac:dyDescent="0.35">
      <c r="A632" s="31">
        <v>1012451417</v>
      </c>
      <c r="B632" s="22" t="s">
        <v>4168</v>
      </c>
      <c r="C632" s="23">
        <v>42632</v>
      </c>
      <c r="D632" s="23" t="s">
        <v>168</v>
      </c>
      <c r="E632" s="23" t="s">
        <v>111</v>
      </c>
      <c r="F632" s="23" t="s">
        <v>70</v>
      </c>
      <c r="G632" s="24" t="s">
        <v>4169</v>
      </c>
      <c r="H632" s="24">
        <v>24066636241</v>
      </c>
      <c r="I632" s="24" t="s">
        <v>95</v>
      </c>
      <c r="J632" s="24">
        <f>DATEDIF(Tabla1[[#This Row],[FECHA DE NACIMIENTO]],Tabla1[[#This Row],[FECHA ACTUAL]],"Y")</f>
        <v>25</v>
      </c>
      <c r="K632" s="24" t="s">
        <v>96</v>
      </c>
      <c r="L632" s="24" t="s">
        <v>112</v>
      </c>
      <c r="M632" s="24">
        <v>0</v>
      </c>
      <c r="N632" s="24">
        <v>0</v>
      </c>
      <c r="O632" s="24">
        <v>3</v>
      </c>
      <c r="P632" s="24" t="s">
        <v>101</v>
      </c>
      <c r="Q632" s="23">
        <v>35884</v>
      </c>
      <c r="R632" s="24" t="s">
        <v>76</v>
      </c>
      <c r="S632" s="25">
        <v>45119</v>
      </c>
      <c r="T632" s="24">
        <v>7765628</v>
      </c>
      <c r="U632" s="24">
        <v>3222861422</v>
      </c>
      <c r="V632" s="24" t="s">
        <v>4170</v>
      </c>
      <c r="W632" s="24" t="s">
        <v>4171</v>
      </c>
      <c r="X632" s="24" t="s">
        <v>4172</v>
      </c>
      <c r="Y632" s="24" t="s">
        <v>4173</v>
      </c>
      <c r="Z632" s="24" t="s">
        <v>285</v>
      </c>
      <c r="AA632" s="24">
        <v>3186057510</v>
      </c>
      <c r="AB632" s="24" t="s">
        <v>77</v>
      </c>
      <c r="AC632" s="24" t="s">
        <v>77</v>
      </c>
      <c r="AD632" s="24" t="s">
        <v>77</v>
      </c>
      <c r="AE632" s="26" t="s">
        <v>151</v>
      </c>
      <c r="AF632" s="26"/>
      <c r="AG632" s="26"/>
      <c r="AH632" s="27" t="s">
        <v>184</v>
      </c>
      <c r="AI632" s="27" t="s">
        <v>120</v>
      </c>
      <c r="AJ632" s="27" t="s">
        <v>120</v>
      </c>
      <c r="AK632" s="24" t="s">
        <v>121</v>
      </c>
      <c r="AL632" s="24" t="s">
        <v>90</v>
      </c>
      <c r="AM632" s="23">
        <v>42632</v>
      </c>
      <c r="AN632" s="28">
        <v>776250</v>
      </c>
      <c r="AO632" s="28"/>
      <c r="AP632" s="24"/>
      <c r="AQ632" s="24"/>
      <c r="AR632" s="24" t="s">
        <v>1579</v>
      </c>
      <c r="AS632" s="24"/>
      <c r="AT632" s="24" t="e">
        <v>#N/A</v>
      </c>
      <c r="AU632" s="24" t="e">
        <v>#N/A</v>
      </c>
      <c r="AV632" s="24" t="e">
        <v>#N/A</v>
      </c>
      <c r="AW632" s="24"/>
      <c r="AX632" s="24"/>
      <c r="AY632" s="24" t="s">
        <v>4166</v>
      </c>
      <c r="AZ632" s="24" t="s">
        <v>4174</v>
      </c>
      <c r="BA632" s="24"/>
      <c r="BB632" s="24"/>
      <c r="BC632" s="24"/>
      <c r="BD632" s="24">
        <v>0</v>
      </c>
      <c r="BE632" s="24">
        <v>0</v>
      </c>
      <c r="BF632" s="23"/>
      <c r="BG632" s="23"/>
      <c r="BH632" s="23">
        <v>42997</v>
      </c>
      <c r="BI632" s="26" t="s">
        <v>127</v>
      </c>
      <c r="BJ632" s="26" t="s">
        <v>232</v>
      </c>
      <c r="BK632" s="29">
        <v>0</v>
      </c>
      <c r="BL632" s="24" t="s">
        <v>129</v>
      </c>
      <c r="BM632" s="22" t="str">
        <f ca="1">+IF(Tabla1[[#This Row],[FECHA INGRESO]]&gt;=44986,IF((TODAY()-Tabla1[[#This Row],[FECHA INGRESO]])&gt;=50,"ALERTA","TODAVÍA FALTA"),"N/A")</f>
        <v>N/A</v>
      </c>
      <c r="BN632" s="7">
        <f>IFERROR((_xlfn.DAYS(Tabla1[[#This Row],[FECHA INGRESO]],Tabla1[[#This Row],[FECHA RETIRO]]))/30,"")</f>
        <v>-12.166666666666666</v>
      </c>
    </row>
    <row r="633" spans="1:66" ht="15" customHeight="1" x14ac:dyDescent="0.35">
      <c r="A633" s="31">
        <v>1022424104</v>
      </c>
      <c r="B633" s="22" t="s">
        <v>4175</v>
      </c>
      <c r="C633" s="23">
        <v>42632</v>
      </c>
      <c r="D633" s="23" t="s">
        <v>131</v>
      </c>
      <c r="E633" s="23" t="s">
        <v>111</v>
      </c>
      <c r="F633" s="23" t="s">
        <v>70</v>
      </c>
      <c r="G633" s="24"/>
      <c r="H633" s="24">
        <v>24066538563</v>
      </c>
      <c r="I633" s="24" t="s">
        <v>95</v>
      </c>
      <c r="J633" s="24">
        <f>DATEDIF(Tabla1[[#This Row],[FECHA DE NACIMIENTO]],Tabla1[[#This Row],[FECHA ACTUAL]],"Y")</f>
        <v>26</v>
      </c>
      <c r="K633" s="24" t="s">
        <v>73</v>
      </c>
      <c r="L633" s="24" t="s">
        <v>112</v>
      </c>
      <c r="M633" s="24">
        <v>0</v>
      </c>
      <c r="N633" s="24">
        <v>0</v>
      </c>
      <c r="O633" s="24">
        <v>3</v>
      </c>
      <c r="P633" s="24" t="s">
        <v>101</v>
      </c>
      <c r="Q633" s="23">
        <v>35413</v>
      </c>
      <c r="R633" s="24" t="s">
        <v>76</v>
      </c>
      <c r="S633" s="25">
        <v>45119</v>
      </c>
      <c r="T633" s="24"/>
      <c r="U633" s="24">
        <v>3103480749</v>
      </c>
      <c r="V633" s="24" t="s">
        <v>4176</v>
      </c>
      <c r="W633" s="24" t="s">
        <v>4177</v>
      </c>
      <c r="X633" s="24" t="s">
        <v>1610</v>
      </c>
      <c r="Y633" s="24" t="s">
        <v>4178</v>
      </c>
      <c r="Z633" s="24" t="s">
        <v>82</v>
      </c>
      <c r="AA633" s="24">
        <v>3143277407</v>
      </c>
      <c r="AB633" s="24" t="s">
        <v>77</v>
      </c>
      <c r="AC633" s="24" t="s">
        <v>77</v>
      </c>
      <c r="AD633" s="24" t="s">
        <v>77</v>
      </c>
      <c r="AE633" s="26" t="s">
        <v>183</v>
      </c>
      <c r="AF633" s="26" t="s">
        <v>899</v>
      </c>
      <c r="AG633" s="26"/>
      <c r="AH633" s="27" t="s">
        <v>184</v>
      </c>
      <c r="AI633" s="27" t="s">
        <v>164</v>
      </c>
      <c r="AJ633" s="27" t="s">
        <v>164</v>
      </c>
      <c r="AK633" s="24" t="s">
        <v>121</v>
      </c>
      <c r="AL633" s="24" t="s">
        <v>90</v>
      </c>
      <c r="AM633" s="23">
        <v>42632</v>
      </c>
      <c r="AN633" s="28">
        <v>776250</v>
      </c>
      <c r="AO633" s="28"/>
      <c r="AP633" s="24"/>
      <c r="AQ633" s="24"/>
      <c r="AR633" s="24" t="s">
        <v>4179</v>
      </c>
      <c r="AS633" s="24"/>
      <c r="AT633" s="24" t="e">
        <v>#N/A</v>
      </c>
      <c r="AU633" s="24" t="e">
        <v>#N/A</v>
      </c>
      <c r="AV633" s="24" t="e">
        <v>#N/A</v>
      </c>
      <c r="AW633" s="24"/>
      <c r="AX633" s="24"/>
      <c r="AY633" s="24" t="s">
        <v>4180</v>
      </c>
      <c r="AZ633" s="24"/>
      <c r="BA633" s="24"/>
      <c r="BB633" s="24"/>
      <c r="BC633" s="24"/>
      <c r="BD633" s="24">
        <v>0</v>
      </c>
      <c r="BE633" s="24">
        <v>0</v>
      </c>
      <c r="BF633" s="23"/>
      <c r="BG633" s="23"/>
      <c r="BH633" s="23">
        <v>42870</v>
      </c>
      <c r="BI633" s="26" t="s">
        <v>127</v>
      </c>
      <c r="BJ633" s="26" t="s">
        <v>128</v>
      </c>
      <c r="BK633" s="29">
        <v>0</v>
      </c>
      <c r="BL633" s="24" t="s">
        <v>129</v>
      </c>
      <c r="BM633" s="22" t="str">
        <f ca="1">+IF(Tabla1[[#This Row],[FECHA INGRESO]]&gt;=44986,IF((TODAY()-Tabla1[[#This Row],[FECHA INGRESO]])&gt;=50,"ALERTA","TODAVÍA FALTA"),"N/A")</f>
        <v>N/A</v>
      </c>
      <c r="BN633" s="7">
        <f>IFERROR((_xlfn.DAYS(Tabla1[[#This Row],[FECHA INGRESO]],Tabla1[[#This Row],[FECHA RETIRO]]))/30,"")</f>
        <v>-7.9333333333333336</v>
      </c>
    </row>
    <row r="634" spans="1:66" ht="15" customHeight="1" x14ac:dyDescent="0.35">
      <c r="A634" s="31">
        <v>1070326213</v>
      </c>
      <c r="B634" s="22" t="s">
        <v>4181</v>
      </c>
      <c r="C634" s="23">
        <v>42632</v>
      </c>
      <c r="D634" s="23" t="s">
        <v>157</v>
      </c>
      <c r="E634" s="23" t="s">
        <v>111</v>
      </c>
      <c r="F634" s="23" t="s">
        <v>70</v>
      </c>
      <c r="G634" s="24"/>
      <c r="H634" s="24">
        <v>24066537469</v>
      </c>
      <c r="I634" s="24" t="s">
        <v>95</v>
      </c>
      <c r="J634" s="24">
        <f>DATEDIF(Tabla1[[#This Row],[FECHA DE NACIMIENTO]],Tabla1[[#This Row],[FECHA ACTUAL]],"Y")</f>
        <v>34</v>
      </c>
      <c r="K634" s="24" t="s">
        <v>73</v>
      </c>
      <c r="L634" s="24" t="s">
        <v>112</v>
      </c>
      <c r="M634" s="24">
        <v>1</v>
      </c>
      <c r="N634" s="24">
        <v>1</v>
      </c>
      <c r="O634" s="24">
        <v>3</v>
      </c>
      <c r="P634" s="24" t="s">
        <v>101</v>
      </c>
      <c r="Q634" s="23">
        <v>32376</v>
      </c>
      <c r="R634" s="24" t="s">
        <v>3842</v>
      </c>
      <c r="S634" s="25">
        <v>45119</v>
      </c>
      <c r="T634" s="24">
        <v>4919886</v>
      </c>
      <c r="U634" s="24">
        <v>3102436484</v>
      </c>
      <c r="V634" s="24" t="s">
        <v>4182</v>
      </c>
      <c r="W634" s="24" t="s">
        <v>4183</v>
      </c>
      <c r="X634" s="24" t="s">
        <v>4184</v>
      </c>
      <c r="Y634" s="24" t="s">
        <v>4185</v>
      </c>
      <c r="Z634" s="24" t="s">
        <v>162</v>
      </c>
      <c r="AA634" s="24">
        <v>3228810209</v>
      </c>
      <c r="AB634" s="24" t="s">
        <v>77</v>
      </c>
      <c r="AC634" s="24" t="s">
        <v>77</v>
      </c>
      <c r="AD634" s="24" t="s">
        <v>77</v>
      </c>
      <c r="AE634" s="26" t="s">
        <v>151</v>
      </c>
      <c r="AF634" s="26"/>
      <c r="AG634" s="26"/>
      <c r="AH634" s="27" t="s">
        <v>184</v>
      </c>
      <c r="AI634" s="27" t="s">
        <v>164</v>
      </c>
      <c r="AJ634" s="27" t="s">
        <v>164</v>
      </c>
      <c r="AK634" s="24" t="s">
        <v>121</v>
      </c>
      <c r="AL634" s="24" t="s">
        <v>90</v>
      </c>
      <c r="AM634" s="23">
        <v>42632</v>
      </c>
      <c r="AN634" s="28">
        <v>724500</v>
      </c>
      <c r="AO634" s="28"/>
      <c r="AP634" s="24"/>
      <c r="AQ634" s="24"/>
      <c r="AR634" s="24" t="s">
        <v>122</v>
      </c>
      <c r="AS634" s="24"/>
      <c r="AT634" s="24" t="e">
        <v>#N/A</v>
      </c>
      <c r="AU634" s="24" t="e">
        <v>#N/A</v>
      </c>
      <c r="AV634" s="24" t="e">
        <v>#N/A</v>
      </c>
      <c r="AW634" s="24"/>
      <c r="AX634" s="24"/>
      <c r="AY634" s="24"/>
      <c r="AZ634" s="24"/>
      <c r="BA634" s="24"/>
      <c r="BB634" s="24"/>
      <c r="BC634" s="24"/>
      <c r="BD634" s="24">
        <v>0</v>
      </c>
      <c r="BE634" s="24">
        <v>0</v>
      </c>
      <c r="BF634" s="23"/>
      <c r="BG634" s="23"/>
      <c r="BH634" s="23">
        <v>42756</v>
      </c>
      <c r="BI634" s="26" t="s">
        <v>127</v>
      </c>
      <c r="BJ634" s="26" t="s">
        <v>128</v>
      </c>
      <c r="BK634" s="29">
        <v>0</v>
      </c>
      <c r="BL634" s="24" t="s">
        <v>129</v>
      </c>
      <c r="BM634" s="22" t="str">
        <f ca="1">+IF(Tabla1[[#This Row],[FECHA INGRESO]]&gt;=44986,IF((TODAY()-Tabla1[[#This Row],[FECHA INGRESO]])&gt;=50,"ALERTA","TODAVÍA FALTA"),"N/A")</f>
        <v>N/A</v>
      </c>
      <c r="BN634" s="7">
        <f>IFERROR((_xlfn.DAYS(Tabla1[[#This Row],[FECHA INGRESO]],Tabla1[[#This Row],[FECHA RETIRO]]))/30,"")</f>
        <v>-4.1333333333333337</v>
      </c>
    </row>
    <row r="635" spans="1:66" ht="15" customHeight="1" x14ac:dyDescent="0.35">
      <c r="A635" s="31">
        <v>1032442088</v>
      </c>
      <c r="B635" s="22" t="s">
        <v>4186</v>
      </c>
      <c r="C635" s="23">
        <v>42632</v>
      </c>
      <c r="D635" s="23" t="s">
        <v>266</v>
      </c>
      <c r="E635" s="23" t="s">
        <v>110</v>
      </c>
      <c r="F635" s="23" t="s">
        <v>70</v>
      </c>
      <c r="G635" s="24"/>
      <c r="H635" s="24">
        <v>24066632009</v>
      </c>
      <c r="I635" s="24" t="s">
        <v>95</v>
      </c>
      <c r="J635" s="24">
        <f>DATEDIF(Tabla1[[#This Row],[FECHA DE NACIMIENTO]],Tabla1[[#This Row],[FECHA ACTUAL]],"Y")</f>
        <v>32</v>
      </c>
      <c r="K635" s="24" t="s">
        <v>73</v>
      </c>
      <c r="L635" s="24" t="s">
        <v>112</v>
      </c>
      <c r="M635" s="24">
        <v>1</v>
      </c>
      <c r="N635" s="24">
        <v>1</v>
      </c>
      <c r="O635" s="24">
        <v>3</v>
      </c>
      <c r="P635" s="24" t="s">
        <v>101</v>
      </c>
      <c r="Q635" s="23">
        <v>33285</v>
      </c>
      <c r="R635" s="24" t="s">
        <v>76</v>
      </c>
      <c r="S635" s="25">
        <v>45119</v>
      </c>
      <c r="T635" s="24">
        <v>2618130</v>
      </c>
      <c r="U635" s="24">
        <v>3046632323</v>
      </c>
      <c r="V635" s="24" t="s">
        <v>4187</v>
      </c>
      <c r="W635" s="24" t="s">
        <v>4188</v>
      </c>
      <c r="X635" s="24" t="s">
        <v>359</v>
      </c>
      <c r="Y635" s="24" t="s">
        <v>4189</v>
      </c>
      <c r="Z635" s="24" t="s">
        <v>117</v>
      </c>
      <c r="AA635" s="24" t="s">
        <v>305</v>
      </c>
      <c r="AB635" s="24" t="s">
        <v>77</v>
      </c>
      <c r="AC635" s="24" t="s">
        <v>77</v>
      </c>
      <c r="AD635" s="24" t="s">
        <v>77</v>
      </c>
      <c r="AE635" s="26" t="s">
        <v>151</v>
      </c>
      <c r="AF635" s="26"/>
      <c r="AG635" s="26"/>
      <c r="AH635" s="27" t="s">
        <v>184</v>
      </c>
      <c r="AI635" s="27" t="s">
        <v>164</v>
      </c>
      <c r="AJ635" s="27" t="s">
        <v>164</v>
      </c>
      <c r="AK635" s="24" t="s">
        <v>121</v>
      </c>
      <c r="AL635" s="24" t="s">
        <v>90</v>
      </c>
      <c r="AM635" s="23">
        <v>42632</v>
      </c>
      <c r="AN635" s="28">
        <v>724500</v>
      </c>
      <c r="AO635" s="28"/>
      <c r="AP635" s="24"/>
      <c r="AQ635" s="24"/>
      <c r="AR635" s="24" t="s">
        <v>4190</v>
      </c>
      <c r="AS635" s="24"/>
      <c r="AT635" s="24" t="e">
        <v>#N/A</v>
      </c>
      <c r="AU635" s="24" t="e">
        <v>#N/A</v>
      </c>
      <c r="AV635" s="24" t="e">
        <v>#N/A</v>
      </c>
      <c r="AW635" s="24"/>
      <c r="AX635" s="24"/>
      <c r="AY635" s="24"/>
      <c r="AZ635" s="24"/>
      <c r="BA635" s="24"/>
      <c r="BB635" s="24"/>
      <c r="BC635" s="24"/>
      <c r="BD635" s="24">
        <v>0</v>
      </c>
      <c r="BE635" s="24">
        <v>0</v>
      </c>
      <c r="BF635" s="23"/>
      <c r="BG635" s="23"/>
      <c r="BH635" s="23">
        <v>42742</v>
      </c>
      <c r="BI635" s="26" t="s">
        <v>127</v>
      </c>
      <c r="BJ635" s="26" t="s">
        <v>273</v>
      </c>
      <c r="BK635" s="29">
        <v>0</v>
      </c>
      <c r="BL635" s="24" t="s">
        <v>129</v>
      </c>
      <c r="BM635" s="22" t="str">
        <f ca="1">+IF(Tabla1[[#This Row],[FECHA INGRESO]]&gt;=44986,IF((TODAY()-Tabla1[[#This Row],[FECHA INGRESO]])&gt;=50,"ALERTA","TODAVÍA FALTA"),"N/A")</f>
        <v>N/A</v>
      </c>
      <c r="BN635" s="7">
        <f>IFERROR((_xlfn.DAYS(Tabla1[[#This Row],[FECHA INGRESO]],Tabla1[[#This Row],[FECHA RETIRO]]))/30,"")</f>
        <v>-3.6666666666666665</v>
      </c>
    </row>
    <row r="636" spans="1:66" ht="15" customHeight="1" x14ac:dyDescent="0.35">
      <c r="A636" s="31">
        <v>1026268216</v>
      </c>
      <c r="B636" s="22" t="s">
        <v>4191</v>
      </c>
      <c r="C636" s="23">
        <v>42632</v>
      </c>
      <c r="D636" s="23" t="s">
        <v>131</v>
      </c>
      <c r="E636" s="23" t="s">
        <v>111</v>
      </c>
      <c r="F636" s="23" t="s">
        <v>70</v>
      </c>
      <c r="G636" s="24"/>
      <c r="H636" s="24">
        <v>24066632991</v>
      </c>
      <c r="I636" s="24" t="s">
        <v>95</v>
      </c>
      <c r="J636" s="24">
        <f>DATEDIF(Tabla1[[#This Row],[FECHA DE NACIMIENTO]],Tabla1[[#This Row],[FECHA ACTUAL]],"Y")</f>
        <v>33</v>
      </c>
      <c r="K636" s="24" t="s">
        <v>73</v>
      </c>
      <c r="L636" s="24" t="s">
        <v>112</v>
      </c>
      <c r="M636" s="24">
        <v>1</v>
      </c>
      <c r="N636" s="24">
        <v>1</v>
      </c>
      <c r="O636" s="24">
        <v>1</v>
      </c>
      <c r="P636" s="24" t="s">
        <v>101</v>
      </c>
      <c r="Q636" s="23">
        <v>32967</v>
      </c>
      <c r="R636" s="24" t="s">
        <v>76</v>
      </c>
      <c r="S636" s="25">
        <v>45119</v>
      </c>
      <c r="T636" s="24"/>
      <c r="U636" s="24">
        <v>3125594824</v>
      </c>
      <c r="V636" s="24" t="s">
        <v>4192</v>
      </c>
      <c r="W636" s="24" t="s">
        <v>4193</v>
      </c>
      <c r="X636" s="24" t="s">
        <v>4194</v>
      </c>
      <c r="Y636" s="24" t="s">
        <v>4195</v>
      </c>
      <c r="Z636" s="24" t="s">
        <v>117</v>
      </c>
      <c r="AA636" s="24">
        <v>3204230131</v>
      </c>
      <c r="AB636" s="24" t="s">
        <v>77</v>
      </c>
      <c r="AC636" s="24" t="s">
        <v>77</v>
      </c>
      <c r="AD636" s="24" t="s">
        <v>77</v>
      </c>
      <c r="AE636" s="26" t="s">
        <v>151</v>
      </c>
      <c r="AF636" s="26"/>
      <c r="AG636" s="26"/>
      <c r="AH636" s="27" t="s">
        <v>184</v>
      </c>
      <c r="AI636" s="27" t="s">
        <v>164</v>
      </c>
      <c r="AJ636" s="27" t="s">
        <v>164</v>
      </c>
      <c r="AK636" s="24" t="s">
        <v>121</v>
      </c>
      <c r="AL636" s="24"/>
      <c r="AM636" s="23">
        <v>42632</v>
      </c>
      <c r="AN636" s="28">
        <v>724500</v>
      </c>
      <c r="AO636" s="28"/>
      <c r="AP636" s="24"/>
      <c r="AQ636" s="24"/>
      <c r="AR636" s="24"/>
      <c r="AS636" s="24"/>
      <c r="AT636" s="24" t="e">
        <v>#N/A</v>
      </c>
      <c r="AU636" s="24" t="e">
        <v>#N/A</v>
      </c>
      <c r="AV636" s="24" t="e">
        <v>#N/A</v>
      </c>
      <c r="AW636" s="24"/>
      <c r="AX636" s="24"/>
      <c r="AY636" s="24"/>
      <c r="AZ636" s="24"/>
      <c r="BA636" s="24"/>
      <c r="BB636" s="24"/>
      <c r="BC636" s="24"/>
      <c r="BD636" s="24">
        <v>0</v>
      </c>
      <c r="BE636" s="24">
        <v>0</v>
      </c>
      <c r="BF636" s="23"/>
      <c r="BG636" s="23"/>
      <c r="BH636" s="23">
        <v>42684</v>
      </c>
      <c r="BI636" s="26" t="s">
        <v>127</v>
      </c>
      <c r="BJ636" s="26" t="s">
        <v>3910</v>
      </c>
      <c r="BK636" s="29">
        <v>0</v>
      </c>
      <c r="BL636" s="24" t="s">
        <v>129</v>
      </c>
      <c r="BM636" s="22" t="str">
        <f ca="1">+IF(Tabla1[[#This Row],[FECHA INGRESO]]&gt;=44986,IF((TODAY()-Tabla1[[#This Row],[FECHA INGRESO]])&gt;=50,"ALERTA","TODAVÍA FALTA"),"N/A")</f>
        <v>N/A</v>
      </c>
      <c r="BN636" s="7">
        <f>IFERROR((_xlfn.DAYS(Tabla1[[#This Row],[FECHA INGRESO]],Tabla1[[#This Row],[FECHA RETIRO]]))/30,"")</f>
        <v>-1.7333333333333334</v>
      </c>
    </row>
    <row r="637" spans="1:66" ht="15" customHeight="1" x14ac:dyDescent="0.35">
      <c r="A637" s="31">
        <v>1030530470</v>
      </c>
      <c r="B637" s="22" t="s">
        <v>4196</v>
      </c>
      <c r="C637" s="23">
        <v>42632</v>
      </c>
      <c r="D637" s="23" t="s">
        <v>266</v>
      </c>
      <c r="E637" s="23" t="s">
        <v>110</v>
      </c>
      <c r="F637" s="23" t="s">
        <v>70</v>
      </c>
      <c r="G637" s="24"/>
      <c r="H637" s="24">
        <v>24066487261</v>
      </c>
      <c r="I637" s="24" t="s">
        <v>95</v>
      </c>
      <c r="J637" s="24">
        <f>DATEDIF(Tabla1[[#This Row],[FECHA DE NACIMIENTO]],Tabla1[[#This Row],[FECHA ACTUAL]],"Y")</f>
        <v>33</v>
      </c>
      <c r="K637" s="24" t="s">
        <v>73</v>
      </c>
      <c r="L637" s="24" t="s">
        <v>234</v>
      </c>
      <c r="M637" s="24">
        <v>1</v>
      </c>
      <c r="N637" s="24">
        <v>1</v>
      </c>
      <c r="O637" s="24">
        <v>2</v>
      </c>
      <c r="P637" s="24" t="s">
        <v>101</v>
      </c>
      <c r="Q637" s="23">
        <v>32703</v>
      </c>
      <c r="R637" s="24" t="s">
        <v>76</v>
      </c>
      <c r="S637" s="25">
        <v>45119</v>
      </c>
      <c r="T637" s="24">
        <v>5700135</v>
      </c>
      <c r="U637" s="24">
        <v>3202599282</v>
      </c>
      <c r="V637" s="24" t="s">
        <v>4197</v>
      </c>
      <c r="W637" s="24" t="s">
        <v>4198</v>
      </c>
      <c r="X637" s="24" t="s">
        <v>4092</v>
      </c>
      <c r="Y637" s="24" t="s">
        <v>4199</v>
      </c>
      <c r="Z637" s="24" t="s">
        <v>82</v>
      </c>
      <c r="AA637" s="24">
        <v>3176752460</v>
      </c>
      <c r="AB637" s="24" t="s">
        <v>77</v>
      </c>
      <c r="AC637" s="24" t="s">
        <v>77</v>
      </c>
      <c r="AD637" s="24" t="s">
        <v>77</v>
      </c>
      <c r="AE637" s="26" t="s">
        <v>183</v>
      </c>
      <c r="AF637" s="26" t="s">
        <v>4200</v>
      </c>
      <c r="AG637" s="26"/>
      <c r="AH637" s="27" t="s">
        <v>184</v>
      </c>
      <c r="AI637" s="27" t="s">
        <v>120</v>
      </c>
      <c r="AJ637" s="27" t="s">
        <v>120</v>
      </c>
      <c r="AK637" s="24" t="s">
        <v>121</v>
      </c>
      <c r="AL637" s="24"/>
      <c r="AM637" s="23">
        <v>42632</v>
      </c>
      <c r="AN637" s="28">
        <v>724500</v>
      </c>
      <c r="AO637" s="28"/>
      <c r="AP637" s="24"/>
      <c r="AQ637" s="24"/>
      <c r="AR637" s="24"/>
      <c r="AS637" s="24"/>
      <c r="AT637" s="24" t="e">
        <v>#N/A</v>
      </c>
      <c r="AU637" s="24" t="e">
        <v>#N/A</v>
      </c>
      <c r="AV637" s="24" t="e">
        <v>#N/A</v>
      </c>
      <c r="AW637" s="24"/>
      <c r="AX637" s="24"/>
      <c r="AY637" s="24"/>
      <c r="AZ637" s="24"/>
      <c r="BA637" s="24"/>
      <c r="BB637" s="24"/>
      <c r="BC637" s="24"/>
      <c r="BD637" s="24">
        <v>0</v>
      </c>
      <c r="BE637" s="24">
        <v>0</v>
      </c>
      <c r="BF637" s="23"/>
      <c r="BG637" s="23"/>
      <c r="BH637" s="23">
        <v>42662</v>
      </c>
      <c r="BI637" s="26" t="s">
        <v>127</v>
      </c>
      <c r="BJ637" s="26" t="s">
        <v>232</v>
      </c>
      <c r="BK637" s="29">
        <v>0</v>
      </c>
      <c r="BL637" s="24" t="s">
        <v>129</v>
      </c>
      <c r="BM637" s="22" t="str">
        <f ca="1">+IF(Tabla1[[#This Row],[FECHA INGRESO]]&gt;=44986,IF((TODAY()-Tabla1[[#This Row],[FECHA INGRESO]])&gt;=50,"ALERTA","TODAVÍA FALTA"),"N/A")</f>
        <v>N/A</v>
      </c>
      <c r="BN637" s="7">
        <f>IFERROR((_xlfn.DAYS(Tabla1[[#This Row],[FECHA INGRESO]],Tabla1[[#This Row],[FECHA RETIRO]]))/30,"")</f>
        <v>-1</v>
      </c>
    </row>
    <row r="638" spans="1:66" ht="15" customHeight="1" x14ac:dyDescent="0.35">
      <c r="A638" s="31">
        <v>1012423725</v>
      </c>
      <c r="B638" s="22" t="s">
        <v>4201</v>
      </c>
      <c r="C638" s="23">
        <v>42632</v>
      </c>
      <c r="D638" s="23" t="s">
        <v>109</v>
      </c>
      <c r="E638" s="23" t="s">
        <v>110</v>
      </c>
      <c r="F638" s="23" t="s">
        <v>70</v>
      </c>
      <c r="G638" s="24"/>
      <c r="H638" s="24">
        <v>24066502317</v>
      </c>
      <c r="I638" s="24" t="s">
        <v>72</v>
      </c>
      <c r="J638" s="24">
        <f>DATEDIF(Tabla1[[#This Row],[FECHA DE NACIMIENTO]],Tabla1[[#This Row],[FECHA ACTUAL]],"Y")</f>
        <v>28</v>
      </c>
      <c r="K638" s="24" t="s">
        <v>320</v>
      </c>
      <c r="L638" s="24" t="s">
        <v>112</v>
      </c>
      <c r="M638" s="24">
        <v>0</v>
      </c>
      <c r="N638" s="24">
        <v>0</v>
      </c>
      <c r="O638" s="24">
        <v>2</v>
      </c>
      <c r="P638" s="24" t="s">
        <v>101</v>
      </c>
      <c r="Q638" s="23">
        <v>34707</v>
      </c>
      <c r="R638" s="24" t="s">
        <v>76</v>
      </c>
      <c r="S638" s="25">
        <v>45119</v>
      </c>
      <c r="T638" s="24"/>
      <c r="U638" s="24">
        <v>3057908766</v>
      </c>
      <c r="V638" s="24" t="s">
        <v>4202</v>
      </c>
      <c r="W638" s="24" t="s">
        <v>4203</v>
      </c>
      <c r="X638" s="24" t="s">
        <v>4092</v>
      </c>
      <c r="Y638" s="24" t="s">
        <v>4204</v>
      </c>
      <c r="Z638" s="24" t="s">
        <v>117</v>
      </c>
      <c r="AA638" s="24">
        <v>3204696884</v>
      </c>
      <c r="AB638" s="24" t="s">
        <v>77</v>
      </c>
      <c r="AC638" s="24" t="s">
        <v>77</v>
      </c>
      <c r="AD638" s="24" t="s">
        <v>77</v>
      </c>
      <c r="AE638" s="26" t="s">
        <v>151</v>
      </c>
      <c r="AF638" s="26"/>
      <c r="AG638" s="26"/>
      <c r="AH638" s="27" t="s">
        <v>184</v>
      </c>
      <c r="AI638" s="27" t="s">
        <v>120</v>
      </c>
      <c r="AJ638" s="27" t="s">
        <v>120</v>
      </c>
      <c r="AK638" s="24" t="s">
        <v>121</v>
      </c>
      <c r="AL638" s="24"/>
      <c r="AM638" s="23">
        <v>42632</v>
      </c>
      <c r="AN638" s="28">
        <v>724500</v>
      </c>
      <c r="AO638" s="28"/>
      <c r="AP638" s="24"/>
      <c r="AQ638" s="24"/>
      <c r="AR638" s="24"/>
      <c r="AS638" s="24"/>
      <c r="AT638" s="24" t="e">
        <v>#N/A</v>
      </c>
      <c r="AU638" s="24" t="e">
        <v>#N/A</v>
      </c>
      <c r="AV638" s="24" t="e">
        <v>#N/A</v>
      </c>
      <c r="AW638" s="24"/>
      <c r="AX638" s="24"/>
      <c r="AY638" s="24"/>
      <c r="AZ638" s="24"/>
      <c r="BA638" s="24"/>
      <c r="BB638" s="24"/>
      <c r="BC638" s="24"/>
      <c r="BD638" s="24">
        <v>0</v>
      </c>
      <c r="BE638" s="24">
        <v>0</v>
      </c>
      <c r="BF638" s="23"/>
      <c r="BG638" s="23"/>
      <c r="BH638" s="23">
        <v>42637</v>
      </c>
      <c r="BI638" s="26" t="s">
        <v>127</v>
      </c>
      <c r="BJ638" s="26" t="s">
        <v>1064</v>
      </c>
      <c r="BK638" s="29">
        <v>0</v>
      </c>
      <c r="BL638" s="24" t="s">
        <v>129</v>
      </c>
      <c r="BM638" s="22" t="str">
        <f ca="1">+IF(Tabla1[[#This Row],[FECHA INGRESO]]&gt;=44986,IF((TODAY()-Tabla1[[#This Row],[FECHA INGRESO]])&gt;=50,"ALERTA","TODAVÍA FALTA"),"N/A")</f>
        <v>N/A</v>
      </c>
      <c r="BN638" s="7">
        <f>IFERROR((_xlfn.DAYS(Tabla1[[#This Row],[FECHA INGRESO]],Tabla1[[#This Row],[FECHA RETIRO]]))/30,"")</f>
        <v>-0.16666666666666666</v>
      </c>
    </row>
    <row r="639" spans="1:66" ht="15" customHeight="1" x14ac:dyDescent="0.35">
      <c r="A639" s="31">
        <v>53131262</v>
      </c>
      <c r="B639" s="22" t="s">
        <v>4205</v>
      </c>
      <c r="C639" s="23">
        <v>42632</v>
      </c>
      <c r="D639" s="23" t="s">
        <v>582</v>
      </c>
      <c r="E639" s="23" t="s">
        <v>111</v>
      </c>
      <c r="F639" s="23" t="s">
        <v>70</v>
      </c>
      <c r="G639" s="24"/>
      <c r="H639" s="24">
        <v>24066487331</v>
      </c>
      <c r="I639" s="24" t="s">
        <v>95</v>
      </c>
      <c r="J639" s="24">
        <f>DATEDIF(Tabla1[[#This Row],[FECHA DE NACIMIENTO]],Tabla1[[#This Row],[FECHA ACTUAL]],"Y")</f>
        <v>39</v>
      </c>
      <c r="K639" s="24" t="s">
        <v>73</v>
      </c>
      <c r="L639" s="24" t="s">
        <v>234</v>
      </c>
      <c r="M639" s="24">
        <v>2</v>
      </c>
      <c r="N639" s="24">
        <v>2</v>
      </c>
      <c r="O639" s="24">
        <v>2</v>
      </c>
      <c r="P639" s="24" t="s">
        <v>101</v>
      </c>
      <c r="Q639" s="23">
        <v>30782</v>
      </c>
      <c r="R639" s="24" t="s">
        <v>76</v>
      </c>
      <c r="S639" s="25">
        <v>45119</v>
      </c>
      <c r="T639" s="24">
        <v>5757233</v>
      </c>
      <c r="U639" s="24">
        <v>3134461567</v>
      </c>
      <c r="V639" s="24" t="s">
        <v>4206</v>
      </c>
      <c r="W639" s="24" t="s">
        <v>4198</v>
      </c>
      <c r="X639" s="24" t="s">
        <v>4207</v>
      </c>
      <c r="Y639" s="24" t="s">
        <v>4208</v>
      </c>
      <c r="Z639" s="24" t="s">
        <v>117</v>
      </c>
      <c r="AA639" s="24">
        <v>3123720606</v>
      </c>
      <c r="AB639" s="24" t="s">
        <v>77</v>
      </c>
      <c r="AC639" s="24" t="s">
        <v>77</v>
      </c>
      <c r="AD639" s="24" t="s">
        <v>77</v>
      </c>
      <c r="AE639" s="26" t="s">
        <v>183</v>
      </c>
      <c r="AF639" s="26" t="s">
        <v>671</v>
      </c>
      <c r="AG639" s="26"/>
      <c r="AH639" s="27" t="s">
        <v>184</v>
      </c>
      <c r="AI639" s="27" t="s">
        <v>120</v>
      </c>
      <c r="AJ639" s="27" t="s">
        <v>120</v>
      </c>
      <c r="AK639" s="24" t="s">
        <v>121</v>
      </c>
      <c r="AL639" s="24"/>
      <c r="AM639" s="23">
        <v>42632</v>
      </c>
      <c r="AN639" s="28">
        <v>724500</v>
      </c>
      <c r="AO639" s="28"/>
      <c r="AP639" s="24"/>
      <c r="AQ639" s="24"/>
      <c r="AR639" s="24"/>
      <c r="AS639" s="24"/>
      <c r="AT639" s="24" t="e">
        <v>#N/A</v>
      </c>
      <c r="AU639" s="24" t="e">
        <v>#N/A</v>
      </c>
      <c r="AV639" s="24" t="e">
        <v>#N/A</v>
      </c>
      <c r="AW639" s="24"/>
      <c r="AX639" s="24"/>
      <c r="AY639" s="24"/>
      <c r="AZ639" s="24"/>
      <c r="BA639" s="24"/>
      <c r="BB639" s="24"/>
      <c r="BC639" s="24"/>
      <c r="BD639" s="24">
        <v>0</v>
      </c>
      <c r="BE639" s="24">
        <v>0</v>
      </c>
      <c r="BF639" s="23"/>
      <c r="BG639" s="23"/>
      <c r="BH639" s="23">
        <v>42637</v>
      </c>
      <c r="BI639" s="26" t="s">
        <v>127</v>
      </c>
      <c r="BJ639" s="26" t="s">
        <v>1550</v>
      </c>
      <c r="BK639" s="29">
        <v>0</v>
      </c>
      <c r="BL639" s="24" t="s">
        <v>129</v>
      </c>
      <c r="BM639" s="22" t="str">
        <f ca="1">+IF(Tabla1[[#This Row],[FECHA INGRESO]]&gt;=44986,IF((TODAY()-Tabla1[[#This Row],[FECHA INGRESO]])&gt;=50,"ALERTA","TODAVÍA FALTA"),"N/A")</f>
        <v>N/A</v>
      </c>
      <c r="BN639" s="7">
        <f>IFERROR((_xlfn.DAYS(Tabla1[[#This Row],[FECHA INGRESO]],Tabla1[[#This Row],[FECHA RETIRO]]))/30,"")</f>
        <v>-0.16666666666666666</v>
      </c>
    </row>
    <row r="640" spans="1:66" ht="15" customHeight="1" x14ac:dyDescent="0.35">
      <c r="A640" s="31">
        <v>1018473030</v>
      </c>
      <c r="B640" s="22" t="s">
        <v>4209</v>
      </c>
      <c r="C640" s="23">
        <v>42632</v>
      </c>
      <c r="D640" s="23" t="s">
        <v>93</v>
      </c>
      <c r="E640" s="23" t="s">
        <v>111</v>
      </c>
      <c r="F640" s="23" t="s">
        <v>70</v>
      </c>
      <c r="G640" s="24"/>
      <c r="H640" s="24">
        <v>24066617118</v>
      </c>
      <c r="I640" s="24" t="s">
        <v>95</v>
      </c>
      <c r="J640" s="24">
        <f>DATEDIF(Tabla1[[#This Row],[FECHA DE NACIMIENTO]],Tabla1[[#This Row],[FECHA ACTUAL]],"Y")</f>
        <v>28</v>
      </c>
      <c r="K640" s="24" t="s">
        <v>73</v>
      </c>
      <c r="L640" s="24" t="s">
        <v>112</v>
      </c>
      <c r="M640" s="24">
        <v>0</v>
      </c>
      <c r="N640" s="24">
        <v>0</v>
      </c>
      <c r="O640" s="24">
        <v>3</v>
      </c>
      <c r="P640" s="24" t="s">
        <v>101</v>
      </c>
      <c r="Q640" s="23">
        <v>34759</v>
      </c>
      <c r="R640" s="24" t="s">
        <v>76</v>
      </c>
      <c r="S640" s="25">
        <v>45119</v>
      </c>
      <c r="T640" s="24">
        <v>5251949</v>
      </c>
      <c r="U640" s="24">
        <v>3177186598</v>
      </c>
      <c r="V640" s="24" t="s">
        <v>4210</v>
      </c>
      <c r="W640" s="24" t="s">
        <v>4211</v>
      </c>
      <c r="X640" s="24" t="s">
        <v>1886</v>
      </c>
      <c r="Y640" s="24" t="s">
        <v>4212</v>
      </c>
      <c r="Z640" s="24" t="s">
        <v>117</v>
      </c>
      <c r="AA640" s="24">
        <v>3108576039</v>
      </c>
      <c r="AB640" s="24" t="s">
        <v>77</v>
      </c>
      <c r="AC640" s="24" t="s">
        <v>77</v>
      </c>
      <c r="AD640" s="24" t="s">
        <v>77</v>
      </c>
      <c r="AE640" s="26" t="s">
        <v>183</v>
      </c>
      <c r="AF640" s="26" t="s">
        <v>4213</v>
      </c>
      <c r="AG640" s="26"/>
      <c r="AH640" s="27" t="s">
        <v>299</v>
      </c>
      <c r="AI640" s="27" t="s">
        <v>304</v>
      </c>
      <c r="AJ640" s="27" t="s">
        <v>304</v>
      </c>
      <c r="AK640" s="24" t="s">
        <v>121</v>
      </c>
      <c r="AL640" s="24" t="s">
        <v>90</v>
      </c>
      <c r="AM640" s="23">
        <v>42632</v>
      </c>
      <c r="AN640" s="28">
        <v>1003950</v>
      </c>
      <c r="AO640" s="28"/>
      <c r="AP640" s="24"/>
      <c r="AQ640" s="24"/>
      <c r="AR640" s="24" t="s">
        <v>336</v>
      </c>
      <c r="AS640" s="24"/>
      <c r="AT640" s="24" t="e">
        <v>#N/A</v>
      </c>
      <c r="AU640" s="24" t="e">
        <v>#N/A</v>
      </c>
      <c r="AV640" s="24" t="e">
        <v>#N/A</v>
      </c>
      <c r="AW640" s="24"/>
      <c r="AX640" s="24"/>
      <c r="AY640" s="24"/>
      <c r="AZ640" s="24"/>
      <c r="BA640" s="24"/>
      <c r="BB640" s="24"/>
      <c r="BC640" s="24"/>
      <c r="BD640" s="24">
        <v>0</v>
      </c>
      <c r="BE640" s="24">
        <v>0</v>
      </c>
      <c r="BF640" s="23"/>
      <c r="BG640" s="23"/>
      <c r="BH640" s="23">
        <v>42797</v>
      </c>
      <c r="BI640" s="26" t="s">
        <v>127</v>
      </c>
      <c r="BJ640" s="26" t="s">
        <v>1832</v>
      </c>
      <c r="BK640" s="29">
        <v>0</v>
      </c>
      <c r="BL640" s="24" t="s">
        <v>129</v>
      </c>
      <c r="BM640" s="22" t="str">
        <f ca="1">+IF(Tabla1[[#This Row],[FECHA INGRESO]]&gt;=44986,IF((TODAY()-Tabla1[[#This Row],[FECHA INGRESO]])&gt;=50,"ALERTA","TODAVÍA FALTA"),"N/A")</f>
        <v>N/A</v>
      </c>
      <c r="BN640" s="7">
        <f>IFERROR((_xlfn.DAYS(Tabla1[[#This Row],[FECHA INGRESO]],Tabla1[[#This Row],[FECHA RETIRO]]))/30,"")</f>
        <v>-5.5</v>
      </c>
    </row>
    <row r="641" spans="1:66" ht="15" customHeight="1" x14ac:dyDescent="0.35">
      <c r="A641" s="31">
        <v>1033797257</v>
      </c>
      <c r="B641" s="22" t="s">
        <v>4214</v>
      </c>
      <c r="C641" s="23">
        <v>42632</v>
      </c>
      <c r="D641" s="23" t="s">
        <v>93</v>
      </c>
      <c r="E641" s="23" t="s">
        <v>77</v>
      </c>
      <c r="F641" s="23" t="s">
        <v>70</v>
      </c>
      <c r="G641" s="24"/>
      <c r="H641" s="24">
        <v>24066627160</v>
      </c>
      <c r="I641" s="24" t="s">
        <v>72</v>
      </c>
      <c r="J641" s="24">
        <f>DATEDIF(Tabla1[[#This Row],[FECHA DE NACIMIENTO]],Tabla1[[#This Row],[FECHA ACTUAL]],"Y")</f>
        <v>26</v>
      </c>
      <c r="K641" s="24" t="s">
        <v>73</v>
      </c>
      <c r="L641" s="24" t="s">
        <v>112</v>
      </c>
      <c r="M641" s="24" t="s">
        <v>77</v>
      </c>
      <c r="N641" s="24" t="s">
        <v>77</v>
      </c>
      <c r="O641" s="24">
        <v>5</v>
      </c>
      <c r="P641" s="24" t="s">
        <v>101</v>
      </c>
      <c r="Q641" s="23">
        <v>35551</v>
      </c>
      <c r="R641" s="24" t="s">
        <v>76</v>
      </c>
      <c r="S641" s="25">
        <v>45119</v>
      </c>
      <c r="T641" s="24" t="s">
        <v>77</v>
      </c>
      <c r="U641" s="24" t="s">
        <v>4215</v>
      </c>
      <c r="V641" s="24" t="s">
        <v>4216</v>
      </c>
      <c r="W641" s="24" t="s">
        <v>4217</v>
      </c>
      <c r="X641" s="24" t="s">
        <v>4218</v>
      </c>
      <c r="Y641" s="24" t="s">
        <v>4219</v>
      </c>
      <c r="Z641" s="24" t="s">
        <v>117</v>
      </c>
      <c r="AA641" s="24">
        <v>3124248143</v>
      </c>
      <c r="AB641" s="24" t="s">
        <v>77</v>
      </c>
      <c r="AC641" s="24" t="s">
        <v>77</v>
      </c>
      <c r="AD641" s="24" t="s">
        <v>77</v>
      </c>
      <c r="AE641" s="26" t="s">
        <v>183</v>
      </c>
      <c r="AF641" s="26"/>
      <c r="AG641" s="26"/>
      <c r="AH641" s="27" t="s">
        <v>867</v>
      </c>
      <c r="AI641" s="27" t="s">
        <v>673</v>
      </c>
      <c r="AJ641" s="27" t="s">
        <v>673</v>
      </c>
      <c r="AK641" s="24" t="s">
        <v>89</v>
      </c>
      <c r="AL641" s="24" t="s">
        <v>868</v>
      </c>
      <c r="AM641" s="23">
        <v>42632</v>
      </c>
      <c r="AN641" s="28">
        <v>763537.09499999997</v>
      </c>
      <c r="AO641" s="28"/>
      <c r="AP641" s="24"/>
      <c r="AQ641" s="24"/>
      <c r="AR641" s="24" t="s">
        <v>3057</v>
      </c>
      <c r="AS641" s="24"/>
      <c r="AT641" s="24" t="e">
        <v>#N/A</v>
      </c>
      <c r="AU641" s="24" t="e">
        <v>#N/A</v>
      </c>
      <c r="AV641" s="24" t="e">
        <v>#N/A</v>
      </c>
      <c r="AW641" s="24"/>
      <c r="AX641" s="24"/>
      <c r="AY641" s="24"/>
      <c r="AZ641" s="24"/>
      <c r="BA641" s="24"/>
      <c r="BB641" s="24"/>
      <c r="BC641" s="24"/>
      <c r="BD641" s="24" t="e">
        <v>#N/A</v>
      </c>
      <c r="BE641" s="24" t="e">
        <v>#N/A</v>
      </c>
      <c r="BF641" s="23"/>
      <c r="BG641" s="23"/>
      <c r="BH641" s="23">
        <v>42831</v>
      </c>
      <c r="BI641" s="26" t="s">
        <v>143</v>
      </c>
      <c r="BJ641" s="26" t="s">
        <v>2450</v>
      </c>
      <c r="BK641" s="29">
        <v>0</v>
      </c>
      <c r="BL641" s="24" t="s">
        <v>129</v>
      </c>
      <c r="BM641" s="22" t="str">
        <f ca="1">+IF(Tabla1[[#This Row],[FECHA INGRESO]]&gt;=44986,IF((TODAY()-Tabla1[[#This Row],[FECHA INGRESO]])&gt;=50,"ALERTA","TODAVÍA FALTA"),"N/A")</f>
        <v>N/A</v>
      </c>
      <c r="BN641" s="7">
        <f>IFERROR((_xlfn.DAYS(Tabla1[[#This Row],[FECHA INGRESO]],Tabla1[[#This Row],[FECHA RETIRO]]))/30,"")</f>
        <v>-6.6333333333333337</v>
      </c>
    </row>
    <row r="642" spans="1:66" ht="15" customHeight="1" x14ac:dyDescent="0.35">
      <c r="A642" s="31">
        <v>1045704316</v>
      </c>
      <c r="B642" s="22" t="s">
        <v>4220</v>
      </c>
      <c r="C642" s="23">
        <v>42634</v>
      </c>
      <c r="D642" s="23" t="s">
        <v>870</v>
      </c>
      <c r="E642" s="23" t="s">
        <v>111</v>
      </c>
      <c r="F642" s="23" t="s">
        <v>70</v>
      </c>
      <c r="G642" s="24"/>
      <c r="H642" s="24">
        <v>24066654504</v>
      </c>
      <c r="I642" s="24" t="s">
        <v>72</v>
      </c>
      <c r="J642" s="24">
        <f>DATEDIF(Tabla1[[#This Row],[FECHA DE NACIMIENTO]],Tabla1[[#This Row],[FECHA ACTUAL]],"Y")</f>
        <v>31</v>
      </c>
      <c r="K642" s="24" t="s">
        <v>73</v>
      </c>
      <c r="L642" s="24" t="s">
        <v>74</v>
      </c>
      <c r="M642" s="24">
        <v>1</v>
      </c>
      <c r="N642" s="24">
        <v>1</v>
      </c>
      <c r="O642" s="24">
        <v>3</v>
      </c>
      <c r="P642" s="24" t="s">
        <v>101</v>
      </c>
      <c r="Q642" s="23">
        <v>33628</v>
      </c>
      <c r="R642" s="24" t="s">
        <v>872</v>
      </c>
      <c r="S642" s="25">
        <v>45119</v>
      </c>
      <c r="T642" s="24"/>
      <c r="U642" s="24">
        <v>3008188092</v>
      </c>
      <c r="V642" s="24" t="s">
        <v>4221</v>
      </c>
      <c r="W642" s="24" t="s">
        <v>4222</v>
      </c>
      <c r="X642" s="24" t="s">
        <v>2362</v>
      </c>
      <c r="Y642" s="24" t="s">
        <v>4223</v>
      </c>
      <c r="Z642" s="24" t="s">
        <v>82</v>
      </c>
      <c r="AA642" s="24">
        <v>3045354749</v>
      </c>
      <c r="AB642" s="24" t="s">
        <v>77</v>
      </c>
      <c r="AC642" s="24" t="s">
        <v>77</v>
      </c>
      <c r="AD642" s="24" t="s">
        <v>77</v>
      </c>
      <c r="AE642" s="26" t="s">
        <v>183</v>
      </c>
      <c r="AF642" s="26" t="s">
        <v>361</v>
      </c>
      <c r="AG642" s="26"/>
      <c r="AH642" s="27" t="s">
        <v>184</v>
      </c>
      <c r="AI642" s="27" t="s">
        <v>164</v>
      </c>
      <c r="AJ642" s="27" t="s">
        <v>164</v>
      </c>
      <c r="AK642" s="24" t="s">
        <v>121</v>
      </c>
      <c r="AL642" s="24" t="s">
        <v>90</v>
      </c>
      <c r="AM642" s="23">
        <v>42634</v>
      </c>
      <c r="AN642" s="28">
        <v>776250</v>
      </c>
      <c r="AO642" s="28"/>
      <c r="AP642" s="24"/>
      <c r="AQ642" s="24"/>
      <c r="AR642" s="24" t="s">
        <v>216</v>
      </c>
      <c r="AS642" s="24"/>
      <c r="AT642" s="24" t="e">
        <v>#N/A</v>
      </c>
      <c r="AU642" s="24" t="e">
        <v>#N/A</v>
      </c>
      <c r="AV642" s="24" t="e">
        <v>#N/A</v>
      </c>
      <c r="AW642" s="24"/>
      <c r="AX642" s="24"/>
      <c r="AY642" s="24" t="s">
        <v>4224</v>
      </c>
      <c r="AZ642" s="24"/>
      <c r="BA642" s="24"/>
      <c r="BB642" s="24"/>
      <c r="BC642" s="24"/>
      <c r="BD642" s="24">
        <v>0</v>
      </c>
      <c r="BE642" s="24">
        <v>0</v>
      </c>
      <c r="BF642" s="23"/>
      <c r="BG642" s="23"/>
      <c r="BH642" s="23">
        <v>42883</v>
      </c>
      <c r="BI642" s="26" t="s">
        <v>127</v>
      </c>
      <c r="BJ642" s="26" t="s">
        <v>273</v>
      </c>
      <c r="BK642" s="29">
        <v>0</v>
      </c>
      <c r="BL642" s="24" t="s">
        <v>129</v>
      </c>
      <c r="BM642" s="22" t="str">
        <f ca="1">+IF(Tabla1[[#This Row],[FECHA INGRESO]]&gt;=44986,IF((TODAY()-Tabla1[[#This Row],[FECHA INGRESO]])&gt;=50,"ALERTA","TODAVÍA FALTA"),"N/A")</f>
        <v>N/A</v>
      </c>
      <c r="BN642" s="7">
        <f>IFERROR((_xlfn.DAYS(Tabla1[[#This Row],[FECHA INGRESO]],Tabla1[[#This Row],[FECHA RETIRO]]))/30,"")</f>
        <v>-8.3000000000000007</v>
      </c>
    </row>
    <row r="643" spans="1:66" ht="15" customHeight="1" x14ac:dyDescent="0.35">
      <c r="A643" s="31">
        <v>1074616559</v>
      </c>
      <c r="B643" s="22" t="s">
        <v>4225</v>
      </c>
      <c r="C643" s="23">
        <v>42634</v>
      </c>
      <c r="D643" s="23" t="s">
        <v>93</v>
      </c>
      <c r="E643" s="23" t="s">
        <v>111</v>
      </c>
      <c r="F643" s="23" t="s">
        <v>70</v>
      </c>
      <c r="G643" s="24"/>
      <c r="H643" s="24">
        <v>24066668875</v>
      </c>
      <c r="I643" s="24" t="s">
        <v>72</v>
      </c>
      <c r="J643" s="24">
        <f>DATEDIF(Tabla1[[#This Row],[FECHA DE NACIMIENTO]],Tabla1[[#This Row],[FECHA ACTUAL]],"Y")</f>
        <v>30</v>
      </c>
      <c r="K643" s="24" t="s">
        <v>73</v>
      </c>
      <c r="L643" s="24" t="s">
        <v>112</v>
      </c>
      <c r="M643" s="24">
        <v>0</v>
      </c>
      <c r="N643" s="24">
        <v>0</v>
      </c>
      <c r="O643" s="24">
        <v>3</v>
      </c>
      <c r="P643" s="24" t="s">
        <v>101</v>
      </c>
      <c r="Q643" s="23">
        <v>34109</v>
      </c>
      <c r="R643" s="24" t="s">
        <v>76</v>
      </c>
      <c r="S643" s="25">
        <v>45119</v>
      </c>
      <c r="T643" s="24"/>
      <c r="U643" s="24">
        <v>3133048857</v>
      </c>
      <c r="V643" s="24" t="s">
        <v>4226</v>
      </c>
      <c r="W643" s="24" t="s">
        <v>4227</v>
      </c>
      <c r="X643" s="24" t="s">
        <v>545</v>
      </c>
      <c r="Y643" s="24" t="s">
        <v>4228</v>
      </c>
      <c r="Z643" s="24" t="s">
        <v>285</v>
      </c>
      <c r="AA643" s="24">
        <v>3152654143</v>
      </c>
      <c r="AB643" s="24" t="s">
        <v>77</v>
      </c>
      <c r="AC643" s="24" t="s">
        <v>77</v>
      </c>
      <c r="AD643" s="24" t="s">
        <v>77</v>
      </c>
      <c r="AE643" s="26" t="s">
        <v>151</v>
      </c>
      <c r="AF643" s="26"/>
      <c r="AG643" s="26"/>
      <c r="AH643" s="27" t="s">
        <v>184</v>
      </c>
      <c r="AI643" s="27" t="s">
        <v>164</v>
      </c>
      <c r="AJ643" s="27" t="s">
        <v>164</v>
      </c>
      <c r="AK643" s="24" t="s">
        <v>121</v>
      </c>
      <c r="AL643" s="24"/>
      <c r="AM643" s="23">
        <v>42634</v>
      </c>
      <c r="AN643" s="28">
        <v>724500</v>
      </c>
      <c r="AO643" s="28"/>
      <c r="AP643" s="24"/>
      <c r="AQ643" s="24"/>
      <c r="AR643" s="24" t="s">
        <v>4229</v>
      </c>
      <c r="AS643" s="24"/>
      <c r="AT643" s="24" t="e">
        <v>#N/A</v>
      </c>
      <c r="AU643" s="24" t="e">
        <v>#N/A</v>
      </c>
      <c r="AV643" s="24" t="e">
        <v>#N/A</v>
      </c>
      <c r="AW643" s="24"/>
      <c r="AX643" s="24"/>
      <c r="AY643" s="24"/>
      <c r="AZ643" s="24"/>
      <c r="BA643" s="24"/>
      <c r="BB643" s="24"/>
      <c r="BC643" s="24"/>
      <c r="BD643" s="24">
        <v>0</v>
      </c>
      <c r="BE643" s="24">
        <v>0</v>
      </c>
      <c r="BF643" s="23"/>
      <c r="BG643" s="23"/>
      <c r="BH643" s="23">
        <v>42729</v>
      </c>
      <c r="BI643" s="26" t="s">
        <v>127</v>
      </c>
      <c r="BJ643" s="26" t="s">
        <v>273</v>
      </c>
      <c r="BK643" s="29">
        <v>0</v>
      </c>
      <c r="BL643" s="24" t="s">
        <v>129</v>
      </c>
      <c r="BM643" s="22" t="str">
        <f ca="1">+IF(Tabla1[[#This Row],[FECHA INGRESO]]&gt;=44986,IF((TODAY()-Tabla1[[#This Row],[FECHA INGRESO]])&gt;=50,"ALERTA","TODAVÍA FALTA"),"N/A")</f>
        <v>N/A</v>
      </c>
      <c r="BN643" s="7">
        <f>IFERROR((_xlfn.DAYS(Tabla1[[#This Row],[FECHA INGRESO]],Tabla1[[#This Row],[FECHA RETIRO]]))/30,"")</f>
        <v>-3.1666666666666665</v>
      </c>
    </row>
    <row r="644" spans="1:66" ht="15" customHeight="1" x14ac:dyDescent="0.35">
      <c r="A644" s="31">
        <v>1033693377</v>
      </c>
      <c r="B644" s="22" t="s">
        <v>4230</v>
      </c>
      <c r="C644" s="23">
        <v>42635</v>
      </c>
      <c r="D644" s="23" t="s">
        <v>93</v>
      </c>
      <c r="E644" s="23" t="s">
        <v>110</v>
      </c>
      <c r="F644" s="23" t="s">
        <v>70</v>
      </c>
      <c r="G644" s="24"/>
      <c r="H644" s="24">
        <v>24066709721</v>
      </c>
      <c r="I644" s="24" t="s">
        <v>95</v>
      </c>
      <c r="J644" s="24">
        <f>DATEDIF(Tabla1[[#This Row],[FECHA DE NACIMIENTO]],Tabla1[[#This Row],[FECHA ACTUAL]],"Y")</f>
        <v>35</v>
      </c>
      <c r="K644" s="24" t="s">
        <v>73</v>
      </c>
      <c r="L644" s="24" t="s">
        <v>112</v>
      </c>
      <c r="M644" s="24">
        <v>1</v>
      </c>
      <c r="N644" s="24">
        <v>1</v>
      </c>
      <c r="O644" s="24">
        <v>1</v>
      </c>
      <c r="P644" s="24" t="s">
        <v>101</v>
      </c>
      <c r="Q644" s="23">
        <v>32145</v>
      </c>
      <c r="R644" s="24" t="s">
        <v>76</v>
      </c>
      <c r="S644" s="25">
        <v>45119</v>
      </c>
      <c r="T644" s="24">
        <v>5698343</v>
      </c>
      <c r="U644" s="24">
        <v>3214202538</v>
      </c>
      <c r="V644" s="24" t="s">
        <v>4231</v>
      </c>
      <c r="W644" s="24" t="s">
        <v>4232</v>
      </c>
      <c r="X644" s="24" t="s">
        <v>4233</v>
      </c>
      <c r="Y644" s="24" t="s">
        <v>4234</v>
      </c>
      <c r="Z644" s="24" t="s">
        <v>117</v>
      </c>
      <c r="AA644" s="24">
        <v>3112426049</v>
      </c>
      <c r="AB644" s="24" t="s">
        <v>77</v>
      </c>
      <c r="AC644" s="24" t="s">
        <v>77</v>
      </c>
      <c r="AD644" s="24" t="s">
        <v>77</v>
      </c>
      <c r="AE644" s="26" t="s">
        <v>151</v>
      </c>
      <c r="AF644" s="26"/>
      <c r="AG644" s="26"/>
      <c r="AH644" s="27" t="s">
        <v>184</v>
      </c>
      <c r="AI644" s="27" t="s">
        <v>185</v>
      </c>
      <c r="AJ644" s="27" t="s">
        <v>185</v>
      </c>
      <c r="AK644" s="24" t="s">
        <v>121</v>
      </c>
      <c r="AL644" s="24" t="s">
        <v>90</v>
      </c>
      <c r="AM644" s="23">
        <v>42635</v>
      </c>
      <c r="AN644" s="28">
        <v>776250</v>
      </c>
      <c r="AO644" s="28"/>
      <c r="AP644" s="24"/>
      <c r="AQ644" s="24"/>
      <c r="AR644" s="24" t="s">
        <v>1903</v>
      </c>
      <c r="AS644" s="24"/>
      <c r="AT644" s="24" t="e">
        <v>#N/A</v>
      </c>
      <c r="AU644" s="24" t="e">
        <v>#N/A</v>
      </c>
      <c r="AV644" s="24" t="e">
        <v>#N/A</v>
      </c>
      <c r="AW644" s="24"/>
      <c r="AX644" s="24"/>
      <c r="AY644" s="24" t="s">
        <v>2720</v>
      </c>
      <c r="AZ644" s="24" t="s">
        <v>4235</v>
      </c>
      <c r="BA644" s="24"/>
      <c r="BB644" s="24"/>
      <c r="BC644" s="24"/>
      <c r="BD644" s="24">
        <v>0</v>
      </c>
      <c r="BE644" s="24">
        <v>0</v>
      </c>
      <c r="BF644" s="23"/>
      <c r="BG644" s="23"/>
      <c r="BH644" s="23">
        <v>42790</v>
      </c>
      <c r="BI644" s="26" t="s">
        <v>127</v>
      </c>
      <c r="BJ644" s="26" t="s">
        <v>232</v>
      </c>
      <c r="BK644" s="29">
        <v>0</v>
      </c>
      <c r="BL644" s="24" t="s">
        <v>129</v>
      </c>
      <c r="BM644" s="22" t="str">
        <f ca="1">+IF(Tabla1[[#This Row],[FECHA INGRESO]]&gt;=44986,IF((TODAY()-Tabla1[[#This Row],[FECHA INGRESO]])&gt;=50,"ALERTA","TODAVÍA FALTA"),"N/A")</f>
        <v>N/A</v>
      </c>
      <c r="BN644" s="7">
        <f>IFERROR((_xlfn.DAYS(Tabla1[[#This Row],[FECHA INGRESO]],Tabla1[[#This Row],[FECHA RETIRO]]))/30,"")</f>
        <v>-5.166666666666667</v>
      </c>
    </row>
    <row r="645" spans="1:66" ht="15" customHeight="1" x14ac:dyDescent="0.35">
      <c r="A645" s="31">
        <v>52957314</v>
      </c>
      <c r="B645" s="22" t="s">
        <v>4236</v>
      </c>
      <c r="C645" s="23">
        <v>42635</v>
      </c>
      <c r="D645" s="23" t="s">
        <v>168</v>
      </c>
      <c r="E645" s="23" t="s">
        <v>111</v>
      </c>
      <c r="F645" s="23" t="s">
        <v>70</v>
      </c>
      <c r="G645" s="24"/>
      <c r="H645" s="24">
        <v>24066718756</v>
      </c>
      <c r="I645" s="24" t="s">
        <v>95</v>
      </c>
      <c r="J645" s="24">
        <f>DATEDIF(Tabla1[[#This Row],[FECHA DE NACIMIENTO]],Tabla1[[#This Row],[FECHA ACTUAL]],"Y")</f>
        <v>39</v>
      </c>
      <c r="K645" s="24" t="s">
        <v>73</v>
      </c>
      <c r="L645" s="24" t="s">
        <v>112</v>
      </c>
      <c r="M645" s="24">
        <v>3</v>
      </c>
      <c r="N645" s="24">
        <v>3</v>
      </c>
      <c r="O645" s="24">
        <v>2</v>
      </c>
      <c r="P645" s="24" t="s">
        <v>101</v>
      </c>
      <c r="Q645" s="23">
        <v>30602</v>
      </c>
      <c r="R645" s="24" t="s">
        <v>76</v>
      </c>
      <c r="S645" s="25">
        <v>45119</v>
      </c>
      <c r="T645" s="24">
        <v>7570216</v>
      </c>
      <c r="U645" s="24">
        <v>3133822872</v>
      </c>
      <c r="V645" s="24" t="s">
        <v>4237</v>
      </c>
      <c r="W645" s="24" t="s">
        <v>4238</v>
      </c>
      <c r="X645" s="24" t="s">
        <v>4239</v>
      </c>
      <c r="Y645" s="24" t="s">
        <v>4240</v>
      </c>
      <c r="Z645" s="24" t="s">
        <v>117</v>
      </c>
      <c r="AA645" s="24">
        <v>7570216</v>
      </c>
      <c r="AB645" s="24" t="s">
        <v>77</v>
      </c>
      <c r="AC645" s="24" t="s">
        <v>77</v>
      </c>
      <c r="AD645" s="24" t="s">
        <v>77</v>
      </c>
      <c r="AE645" s="26" t="s">
        <v>151</v>
      </c>
      <c r="AF645" s="26"/>
      <c r="AG645" s="26"/>
      <c r="AH645" s="27" t="s">
        <v>184</v>
      </c>
      <c r="AI645" s="27" t="s">
        <v>185</v>
      </c>
      <c r="AJ645" s="27" t="s">
        <v>185</v>
      </c>
      <c r="AK645" s="24" t="s">
        <v>121</v>
      </c>
      <c r="AL645" s="24" t="s">
        <v>90</v>
      </c>
      <c r="AM645" s="23">
        <v>42635</v>
      </c>
      <c r="AN645" s="28">
        <v>724500</v>
      </c>
      <c r="AO645" s="28"/>
      <c r="AP645" s="24"/>
      <c r="AQ645" s="24"/>
      <c r="AR645" s="24" t="s">
        <v>824</v>
      </c>
      <c r="AS645" s="24"/>
      <c r="AT645" s="24" t="e">
        <v>#N/A</v>
      </c>
      <c r="AU645" s="24" t="e">
        <v>#N/A</v>
      </c>
      <c r="AV645" s="24" t="e">
        <v>#N/A</v>
      </c>
      <c r="AW645" s="24"/>
      <c r="AX645" s="24"/>
      <c r="AY645" s="24"/>
      <c r="AZ645" s="24"/>
      <c r="BA645" s="24"/>
      <c r="BB645" s="24"/>
      <c r="BC645" s="24"/>
      <c r="BD645" s="24">
        <v>0</v>
      </c>
      <c r="BE645" s="24">
        <v>0</v>
      </c>
      <c r="BF645" s="23"/>
      <c r="BG645" s="23"/>
      <c r="BH645" s="23">
        <v>42739</v>
      </c>
      <c r="BI645" s="26" t="s">
        <v>127</v>
      </c>
      <c r="BJ645" s="26" t="s">
        <v>273</v>
      </c>
      <c r="BK645" s="29">
        <v>0</v>
      </c>
      <c r="BL645" s="24" t="s">
        <v>129</v>
      </c>
      <c r="BM645" s="22" t="str">
        <f ca="1">+IF(Tabla1[[#This Row],[FECHA INGRESO]]&gt;=44986,IF((TODAY()-Tabla1[[#This Row],[FECHA INGRESO]])&gt;=50,"ALERTA","TODAVÍA FALTA"),"N/A")</f>
        <v>N/A</v>
      </c>
      <c r="BN645" s="7">
        <f>IFERROR((_xlfn.DAYS(Tabla1[[#This Row],[FECHA INGRESO]],Tabla1[[#This Row],[FECHA RETIRO]]))/30,"")</f>
        <v>-3.4666666666666668</v>
      </c>
    </row>
    <row r="646" spans="1:66" ht="15" customHeight="1" x14ac:dyDescent="0.35">
      <c r="A646" s="31">
        <v>1001269747</v>
      </c>
      <c r="B646" s="22" t="s">
        <v>4241</v>
      </c>
      <c r="C646" s="23">
        <v>42635</v>
      </c>
      <c r="D646" s="23" t="s">
        <v>131</v>
      </c>
      <c r="E646" s="24" t="s">
        <v>69</v>
      </c>
      <c r="F646" s="23" t="s">
        <v>70</v>
      </c>
      <c r="G646" s="24"/>
      <c r="H646" s="24">
        <v>24060503103</v>
      </c>
      <c r="I646" s="24" t="s">
        <v>95</v>
      </c>
      <c r="J646" s="24">
        <f>DATEDIF(Tabla1[[#This Row],[FECHA DE NACIMIENTO]],Tabla1[[#This Row],[FECHA ACTUAL]],"Y")</f>
        <v>29</v>
      </c>
      <c r="K646" s="24" t="s">
        <v>320</v>
      </c>
      <c r="L646" s="24" t="s">
        <v>112</v>
      </c>
      <c r="M646" s="24">
        <v>1</v>
      </c>
      <c r="N646" s="24">
        <v>1</v>
      </c>
      <c r="O646" s="24">
        <v>1</v>
      </c>
      <c r="P646" s="24" t="s">
        <v>101</v>
      </c>
      <c r="Q646" s="23">
        <v>34298</v>
      </c>
      <c r="R646" s="24" t="s">
        <v>76</v>
      </c>
      <c r="S646" s="25">
        <v>45119</v>
      </c>
      <c r="T646" s="24"/>
      <c r="U646" s="24">
        <v>3057108857</v>
      </c>
      <c r="V646" s="24" t="s">
        <v>4242</v>
      </c>
      <c r="W646" s="24" t="s">
        <v>4243</v>
      </c>
      <c r="X646" s="24" t="s">
        <v>4244</v>
      </c>
      <c r="Y646" s="24" t="s">
        <v>4245</v>
      </c>
      <c r="Z646" s="24" t="s">
        <v>285</v>
      </c>
      <c r="AA646" s="24">
        <v>3143032985</v>
      </c>
      <c r="AB646" s="24" t="s">
        <v>77</v>
      </c>
      <c r="AC646" s="24" t="s">
        <v>77</v>
      </c>
      <c r="AD646" s="24" t="s">
        <v>77</v>
      </c>
      <c r="AE646" s="26" t="s">
        <v>183</v>
      </c>
      <c r="AF646" s="26" t="s">
        <v>103</v>
      </c>
      <c r="AG646" s="26"/>
      <c r="AH646" s="27" t="s">
        <v>184</v>
      </c>
      <c r="AI646" s="27" t="s">
        <v>185</v>
      </c>
      <c r="AJ646" s="27" t="s">
        <v>185</v>
      </c>
      <c r="AK646" s="24" t="s">
        <v>121</v>
      </c>
      <c r="AL646" s="24"/>
      <c r="AM646" s="23">
        <v>42635</v>
      </c>
      <c r="AN646" s="28">
        <v>724500</v>
      </c>
      <c r="AO646" s="28"/>
      <c r="AP646" s="24"/>
      <c r="AQ646" s="24"/>
      <c r="AR646" s="24"/>
      <c r="AS646" s="24"/>
      <c r="AT646" s="24" t="e">
        <v>#N/A</v>
      </c>
      <c r="AU646" s="24" t="e">
        <v>#N/A</v>
      </c>
      <c r="AV646" s="24" t="e">
        <v>#N/A</v>
      </c>
      <c r="AW646" s="24"/>
      <c r="AX646" s="24"/>
      <c r="AY646" s="24"/>
      <c r="AZ646" s="24"/>
      <c r="BA646" s="24"/>
      <c r="BB646" s="24"/>
      <c r="BC646" s="24"/>
      <c r="BD646" s="24">
        <v>0</v>
      </c>
      <c r="BE646" s="24">
        <v>0</v>
      </c>
      <c r="BF646" s="23"/>
      <c r="BG646" s="23"/>
      <c r="BH646" s="23">
        <v>42699</v>
      </c>
      <c r="BI646" s="26" t="s">
        <v>127</v>
      </c>
      <c r="BJ646" s="26" t="s">
        <v>1246</v>
      </c>
      <c r="BK646" s="29">
        <v>0</v>
      </c>
      <c r="BL646" s="24" t="s">
        <v>129</v>
      </c>
      <c r="BM646" s="22" t="str">
        <f ca="1">+IF(Tabla1[[#This Row],[FECHA INGRESO]]&gt;=44986,IF((TODAY()-Tabla1[[#This Row],[FECHA INGRESO]])&gt;=50,"ALERTA","TODAVÍA FALTA"),"N/A")</f>
        <v>N/A</v>
      </c>
      <c r="BN646" s="7">
        <f>IFERROR((_xlfn.DAYS(Tabla1[[#This Row],[FECHA INGRESO]],Tabla1[[#This Row],[FECHA RETIRO]]))/30,"")</f>
        <v>-2.1333333333333333</v>
      </c>
    </row>
    <row r="647" spans="1:66" ht="15" customHeight="1" x14ac:dyDescent="0.35">
      <c r="A647" s="31">
        <v>1022407214</v>
      </c>
      <c r="B647" s="22" t="s">
        <v>4246</v>
      </c>
      <c r="C647" s="23">
        <v>42636</v>
      </c>
      <c r="D647" s="23" t="s">
        <v>188</v>
      </c>
      <c r="E647" s="24" t="s">
        <v>94</v>
      </c>
      <c r="F647" s="23" t="s">
        <v>70</v>
      </c>
      <c r="G647" s="24"/>
      <c r="H647" s="24">
        <v>24066733483</v>
      </c>
      <c r="I647" s="24" t="s">
        <v>95</v>
      </c>
      <c r="J647" s="24">
        <f>DATEDIF(Tabla1[[#This Row],[FECHA DE NACIMIENTO]],Tabla1[[#This Row],[FECHA ACTUAL]],"Y")</f>
        <v>29</v>
      </c>
      <c r="K647" s="24" t="s">
        <v>500</v>
      </c>
      <c r="L647" s="24" t="s">
        <v>112</v>
      </c>
      <c r="M647" s="24">
        <v>0</v>
      </c>
      <c r="N647" s="24">
        <v>0</v>
      </c>
      <c r="O647" s="24">
        <v>2</v>
      </c>
      <c r="P647" s="24" t="s">
        <v>101</v>
      </c>
      <c r="Q647" s="23">
        <v>34215</v>
      </c>
      <c r="R647" s="24" t="s">
        <v>76</v>
      </c>
      <c r="S647" s="25">
        <v>45119</v>
      </c>
      <c r="T647" s="24">
        <v>7135032</v>
      </c>
      <c r="U647" s="24">
        <v>3133761882</v>
      </c>
      <c r="V647" s="24" t="s">
        <v>4247</v>
      </c>
      <c r="W647" s="24" t="s">
        <v>4248</v>
      </c>
      <c r="X647" s="24" t="s">
        <v>4249</v>
      </c>
      <c r="Y647" s="24" t="s">
        <v>4250</v>
      </c>
      <c r="Z647" s="24" t="s">
        <v>117</v>
      </c>
      <c r="AA647" s="24">
        <v>3172300909</v>
      </c>
      <c r="AB647" s="24" t="s">
        <v>77</v>
      </c>
      <c r="AC647" s="24" t="s">
        <v>77</v>
      </c>
      <c r="AD647" s="24" t="s">
        <v>77</v>
      </c>
      <c r="AE647" s="26" t="s">
        <v>151</v>
      </c>
      <c r="AF647" s="26"/>
      <c r="AG647" s="26"/>
      <c r="AH647" s="27" t="s">
        <v>184</v>
      </c>
      <c r="AI647" s="27" t="s">
        <v>185</v>
      </c>
      <c r="AJ647" s="27" t="s">
        <v>185</v>
      </c>
      <c r="AK647" s="24" t="s">
        <v>121</v>
      </c>
      <c r="AL647" s="24" t="s">
        <v>90</v>
      </c>
      <c r="AM647" s="23">
        <v>42636</v>
      </c>
      <c r="AN647" s="28">
        <v>776250</v>
      </c>
      <c r="AO647" s="28"/>
      <c r="AP647" s="24"/>
      <c r="AQ647" s="24"/>
      <c r="AR647" s="24" t="s">
        <v>885</v>
      </c>
      <c r="AS647" s="24"/>
      <c r="AT647" s="24" t="e">
        <v>#N/A</v>
      </c>
      <c r="AU647" s="24" t="e">
        <v>#N/A</v>
      </c>
      <c r="AV647" s="24" t="e">
        <v>#N/A</v>
      </c>
      <c r="AW647" s="24"/>
      <c r="AX647" s="24"/>
      <c r="AY647" s="24" t="s">
        <v>4251</v>
      </c>
      <c r="AZ647" s="24"/>
      <c r="BA647" s="24"/>
      <c r="BB647" s="24"/>
      <c r="BC647" s="24"/>
      <c r="BD647" s="24">
        <v>0</v>
      </c>
      <c r="BE647" s="24">
        <v>0</v>
      </c>
      <c r="BF647" s="23"/>
      <c r="BG647" s="23"/>
      <c r="BH647" s="23">
        <v>42857</v>
      </c>
      <c r="BI647" s="26" t="s">
        <v>127</v>
      </c>
      <c r="BJ647" s="26" t="s">
        <v>273</v>
      </c>
      <c r="BK647" s="29">
        <v>0</v>
      </c>
      <c r="BL647" s="24" t="s">
        <v>129</v>
      </c>
      <c r="BM647" s="22" t="str">
        <f ca="1">+IF(Tabla1[[#This Row],[FECHA INGRESO]]&gt;=44986,IF((TODAY()-Tabla1[[#This Row],[FECHA INGRESO]])&gt;=50,"ALERTA","TODAVÍA FALTA"),"N/A")</f>
        <v>N/A</v>
      </c>
      <c r="BN647" s="7">
        <f>IFERROR((_xlfn.DAYS(Tabla1[[#This Row],[FECHA INGRESO]],Tabla1[[#This Row],[FECHA RETIRO]]))/30,"")</f>
        <v>-7.3666666666666663</v>
      </c>
    </row>
    <row r="648" spans="1:66" ht="15" customHeight="1" x14ac:dyDescent="0.35">
      <c r="A648" s="31">
        <v>1121911781</v>
      </c>
      <c r="B648" s="22" t="s">
        <v>4252</v>
      </c>
      <c r="C648" s="23">
        <v>42640</v>
      </c>
      <c r="D648" s="23" t="s">
        <v>1311</v>
      </c>
      <c r="E648" s="23" t="s">
        <v>111</v>
      </c>
      <c r="F648" s="23" t="s">
        <v>70</v>
      </c>
      <c r="G648" s="24"/>
      <c r="H648" s="24">
        <v>24066847678</v>
      </c>
      <c r="I648" s="24" t="s">
        <v>72</v>
      </c>
      <c r="J648" s="24">
        <f>DATEDIF(Tabla1[[#This Row],[FECHA DE NACIMIENTO]],Tabla1[[#This Row],[FECHA ACTUAL]],"Y")</f>
        <v>28</v>
      </c>
      <c r="K648" s="24" t="s">
        <v>73</v>
      </c>
      <c r="L648" s="24" t="s">
        <v>112</v>
      </c>
      <c r="M648" s="24">
        <v>0</v>
      </c>
      <c r="N648" s="24">
        <v>0</v>
      </c>
      <c r="O648" s="24">
        <v>1</v>
      </c>
      <c r="P648" s="24" t="s">
        <v>101</v>
      </c>
      <c r="Q648" s="23">
        <v>34565</v>
      </c>
      <c r="R648" s="24" t="s">
        <v>3945</v>
      </c>
      <c r="S648" s="25">
        <v>45119</v>
      </c>
      <c r="T648" s="24">
        <v>6817603</v>
      </c>
      <c r="U648" s="24">
        <v>3103395214</v>
      </c>
      <c r="V648" s="24" t="s">
        <v>4253</v>
      </c>
      <c r="W648" s="24" t="s">
        <v>4254</v>
      </c>
      <c r="X648" s="24" t="s">
        <v>4255</v>
      </c>
      <c r="Y648" s="24" t="s">
        <v>4256</v>
      </c>
      <c r="Z648" s="24" t="s">
        <v>117</v>
      </c>
      <c r="AA648" s="24">
        <v>3143348945</v>
      </c>
      <c r="AB648" s="24" t="s">
        <v>77</v>
      </c>
      <c r="AC648" s="24" t="s">
        <v>77</v>
      </c>
      <c r="AD648" s="24" t="s">
        <v>77</v>
      </c>
      <c r="AE648" s="26" t="s">
        <v>151</v>
      </c>
      <c r="AF648" s="26"/>
      <c r="AG648" s="26"/>
      <c r="AH648" s="27" t="s">
        <v>184</v>
      </c>
      <c r="AI648" s="27" t="s">
        <v>3932</v>
      </c>
      <c r="AJ648" s="27" t="s">
        <v>3932</v>
      </c>
      <c r="AK648" s="24" t="s">
        <v>121</v>
      </c>
      <c r="AL648" s="24" t="s">
        <v>90</v>
      </c>
      <c r="AM648" s="23">
        <v>42640</v>
      </c>
      <c r="AN648" s="28">
        <v>857100.06</v>
      </c>
      <c r="AO648" s="28"/>
      <c r="AP648" s="24"/>
      <c r="AQ648" s="24"/>
      <c r="AR648" s="24" t="s">
        <v>350</v>
      </c>
      <c r="AS648" s="24">
        <v>4.62</v>
      </c>
      <c r="AT648" s="24">
        <v>84</v>
      </c>
      <c r="AU648" s="24" t="e">
        <v>#N/A</v>
      </c>
      <c r="AV648" s="24" t="e">
        <v>#N/A</v>
      </c>
      <c r="AW648" s="24"/>
      <c r="AX648" s="24"/>
      <c r="AY648" s="24"/>
      <c r="AZ648" s="24"/>
      <c r="BA648" s="24"/>
      <c r="BB648" s="24"/>
      <c r="BC648" s="24"/>
      <c r="BD648" s="24">
        <v>1</v>
      </c>
      <c r="BE648" s="24">
        <v>0</v>
      </c>
      <c r="BF648" s="23">
        <v>43066</v>
      </c>
      <c r="BG648" s="23">
        <v>43088</v>
      </c>
      <c r="BH648" s="23">
        <v>43482</v>
      </c>
      <c r="BI648" s="26" t="s">
        <v>127</v>
      </c>
      <c r="BJ648" s="26" t="s">
        <v>232</v>
      </c>
      <c r="BK648" s="29">
        <v>540576</v>
      </c>
      <c r="BL648" s="24" t="s">
        <v>129</v>
      </c>
      <c r="BM648" s="22" t="str">
        <f ca="1">+IF(Tabla1[[#This Row],[FECHA INGRESO]]&gt;=44986,IF((TODAY()-Tabla1[[#This Row],[FECHA INGRESO]])&gt;=50,"ALERTA","TODAVÍA FALTA"),"N/A")</f>
        <v>N/A</v>
      </c>
      <c r="BN648" s="7">
        <f>IFERROR((_xlfn.DAYS(Tabla1[[#This Row],[FECHA INGRESO]],Tabla1[[#This Row],[FECHA RETIRO]]))/30,"")</f>
        <v>-28.066666666666666</v>
      </c>
    </row>
    <row r="649" spans="1:66" ht="15" customHeight="1" x14ac:dyDescent="0.35">
      <c r="A649" s="31">
        <v>52122629</v>
      </c>
      <c r="B649" s="22" t="s">
        <v>4257</v>
      </c>
      <c r="C649" s="23">
        <v>42640</v>
      </c>
      <c r="D649" s="23" t="s">
        <v>188</v>
      </c>
      <c r="E649" s="23" t="s">
        <v>110</v>
      </c>
      <c r="F649" s="23" t="s">
        <v>70</v>
      </c>
      <c r="G649" s="24"/>
      <c r="H649" s="24">
        <v>24066816977</v>
      </c>
      <c r="I649" s="24" t="s">
        <v>95</v>
      </c>
      <c r="J649" s="24">
        <f>DATEDIF(Tabla1[[#This Row],[FECHA DE NACIMIENTO]],Tabla1[[#This Row],[FECHA ACTUAL]],"Y")</f>
        <v>49</v>
      </c>
      <c r="K649" s="24" t="s">
        <v>1020</v>
      </c>
      <c r="L649" s="24" t="s">
        <v>234</v>
      </c>
      <c r="M649" s="24">
        <v>2</v>
      </c>
      <c r="N649" s="24">
        <v>2</v>
      </c>
      <c r="O649" s="24">
        <v>2</v>
      </c>
      <c r="P649" s="24" t="s">
        <v>101</v>
      </c>
      <c r="Q649" s="23">
        <v>26946</v>
      </c>
      <c r="R649" s="24" t="s">
        <v>76</v>
      </c>
      <c r="S649" s="25">
        <v>45119</v>
      </c>
      <c r="T649" s="24">
        <v>7721517</v>
      </c>
      <c r="U649" s="24">
        <v>3003383318</v>
      </c>
      <c r="V649" s="24" t="s">
        <v>4258</v>
      </c>
      <c r="W649" s="24" t="s">
        <v>4259</v>
      </c>
      <c r="X649" s="24" t="s">
        <v>4260</v>
      </c>
      <c r="Y649" s="24" t="s">
        <v>4261</v>
      </c>
      <c r="Z649" s="24" t="s">
        <v>82</v>
      </c>
      <c r="AA649" s="24">
        <v>3012690241</v>
      </c>
      <c r="AB649" s="24" t="s">
        <v>77</v>
      </c>
      <c r="AC649" s="24" t="s">
        <v>77</v>
      </c>
      <c r="AD649" s="24" t="s">
        <v>77</v>
      </c>
      <c r="AE649" s="26" t="s">
        <v>151</v>
      </c>
      <c r="AF649" s="26"/>
      <c r="AG649" s="26"/>
      <c r="AH649" s="27" t="s">
        <v>184</v>
      </c>
      <c r="AI649" s="27" t="s">
        <v>185</v>
      </c>
      <c r="AJ649" s="27" t="s">
        <v>185</v>
      </c>
      <c r="AK649" s="24" t="s">
        <v>121</v>
      </c>
      <c r="AL649" s="24" t="s">
        <v>90</v>
      </c>
      <c r="AM649" s="23">
        <v>42640</v>
      </c>
      <c r="AN649" s="28">
        <v>724500</v>
      </c>
      <c r="AO649" s="28"/>
      <c r="AP649" s="24"/>
      <c r="AQ649" s="24"/>
      <c r="AR649" s="24" t="s">
        <v>663</v>
      </c>
      <c r="AS649" s="24"/>
      <c r="AT649" s="24" t="e">
        <v>#N/A</v>
      </c>
      <c r="AU649" s="24" t="e">
        <v>#N/A</v>
      </c>
      <c r="AV649" s="24" t="e">
        <v>#N/A</v>
      </c>
      <c r="AW649" s="24"/>
      <c r="AX649" s="24"/>
      <c r="AY649" s="24"/>
      <c r="AZ649" s="24"/>
      <c r="BA649" s="24"/>
      <c r="BB649" s="24"/>
      <c r="BC649" s="24"/>
      <c r="BD649" s="24">
        <v>0</v>
      </c>
      <c r="BE649" s="24">
        <v>0</v>
      </c>
      <c r="BF649" s="23"/>
      <c r="BG649" s="23"/>
      <c r="BH649" s="23">
        <v>42749</v>
      </c>
      <c r="BI649" s="26" t="s">
        <v>127</v>
      </c>
      <c r="BJ649" s="26" t="s">
        <v>1832</v>
      </c>
      <c r="BK649" s="29">
        <v>0</v>
      </c>
      <c r="BL649" s="24" t="s">
        <v>129</v>
      </c>
      <c r="BM649" s="22" t="str">
        <f ca="1">+IF(Tabla1[[#This Row],[FECHA INGRESO]]&gt;=44986,IF((TODAY()-Tabla1[[#This Row],[FECHA INGRESO]])&gt;=50,"ALERTA","TODAVÍA FALTA"),"N/A")</f>
        <v>N/A</v>
      </c>
      <c r="BN649" s="7">
        <f>IFERROR((_xlfn.DAYS(Tabla1[[#This Row],[FECHA INGRESO]],Tabla1[[#This Row],[FECHA RETIRO]]))/30,"")</f>
        <v>-3.6333333333333333</v>
      </c>
    </row>
    <row r="650" spans="1:66" ht="15" customHeight="1" x14ac:dyDescent="0.35">
      <c r="A650" s="31">
        <v>1030675762</v>
      </c>
      <c r="B650" s="22" t="s">
        <v>4262</v>
      </c>
      <c r="C650" s="23">
        <v>42640</v>
      </c>
      <c r="D650" s="23" t="s">
        <v>188</v>
      </c>
      <c r="E650" s="23" t="s">
        <v>111</v>
      </c>
      <c r="F650" s="23" t="s">
        <v>70</v>
      </c>
      <c r="G650" s="24"/>
      <c r="H650" s="24">
        <v>24066829872</v>
      </c>
      <c r="I650" s="24" t="s">
        <v>72</v>
      </c>
      <c r="J650" s="24">
        <f>DATEDIF(Tabla1[[#This Row],[FECHA DE NACIMIENTO]],Tabla1[[#This Row],[FECHA ACTUAL]],"Y")</f>
        <v>26</v>
      </c>
      <c r="K650" s="24" t="s">
        <v>96</v>
      </c>
      <c r="L650" s="24" t="s">
        <v>112</v>
      </c>
      <c r="M650" s="24">
        <v>0</v>
      </c>
      <c r="N650" s="24">
        <v>0</v>
      </c>
      <c r="O650" s="24">
        <v>2</v>
      </c>
      <c r="P650" s="24" t="s">
        <v>101</v>
      </c>
      <c r="Q650" s="23">
        <v>35471</v>
      </c>
      <c r="R650" s="24" t="s">
        <v>4263</v>
      </c>
      <c r="S650" s="25">
        <v>45119</v>
      </c>
      <c r="T650" s="24"/>
      <c r="U650" s="24">
        <v>3107017070</v>
      </c>
      <c r="V650" s="24" t="s">
        <v>4264</v>
      </c>
      <c r="W650" s="24" t="s">
        <v>4265</v>
      </c>
      <c r="X650" s="24" t="s">
        <v>115</v>
      </c>
      <c r="Y650" s="24" t="s">
        <v>4266</v>
      </c>
      <c r="Z650" s="24" t="s">
        <v>255</v>
      </c>
      <c r="AA650" s="24">
        <v>3016443383</v>
      </c>
      <c r="AB650" s="24" t="s">
        <v>77</v>
      </c>
      <c r="AC650" s="24" t="s">
        <v>77</v>
      </c>
      <c r="AD650" s="24" t="s">
        <v>77</v>
      </c>
      <c r="AE650" s="26" t="s">
        <v>151</v>
      </c>
      <c r="AF650" s="26"/>
      <c r="AG650" s="26"/>
      <c r="AH650" s="27" t="s">
        <v>184</v>
      </c>
      <c r="AI650" s="27" t="s">
        <v>1586</v>
      </c>
      <c r="AJ650" s="27" t="s">
        <v>1586</v>
      </c>
      <c r="AK650" s="24" t="s">
        <v>121</v>
      </c>
      <c r="AL650" s="24"/>
      <c r="AM650" s="23">
        <v>42640</v>
      </c>
      <c r="AN650" s="28">
        <v>724500</v>
      </c>
      <c r="AO650" s="28"/>
      <c r="AP650" s="24"/>
      <c r="AQ650" s="24"/>
      <c r="AR650" s="24"/>
      <c r="AS650" s="24"/>
      <c r="AT650" s="24" t="e">
        <v>#N/A</v>
      </c>
      <c r="AU650" s="24" t="e">
        <v>#N/A</v>
      </c>
      <c r="AV650" s="24" t="e">
        <v>#N/A</v>
      </c>
      <c r="AW650" s="24"/>
      <c r="AX650" s="24"/>
      <c r="AY650" s="24"/>
      <c r="AZ650" s="24"/>
      <c r="BA650" s="24"/>
      <c r="BB650" s="24"/>
      <c r="BC650" s="24"/>
      <c r="BD650" s="24">
        <v>0</v>
      </c>
      <c r="BE650" s="24">
        <v>0</v>
      </c>
      <c r="BF650" s="23"/>
      <c r="BG650" s="23"/>
      <c r="BH650" s="23">
        <v>42684</v>
      </c>
      <c r="BI650" s="26" t="s">
        <v>143</v>
      </c>
      <c r="BJ650" s="26" t="s">
        <v>2589</v>
      </c>
      <c r="BK650" s="29">
        <v>0</v>
      </c>
      <c r="BL650" s="24" t="s">
        <v>129</v>
      </c>
      <c r="BM650" s="22" t="str">
        <f ca="1">+IF(Tabla1[[#This Row],[FECHA INGRESO]]&gt;=44986,IF((TODAY()-Tabla1[[#This Row],[FECHA INGRESO]])&gt;=50,"ALERTA","TODAVÍA FALTA"),"N/A")</f>
        <v>N/A</v>
      </c>
      <c r="BN650" s="7">
        <f>IFERROR((_xlfn.DAYS(Tabla1[[#This Row],[FECHA INGRESO]],Tabla1[[#This Row],[FECHA RETIRO]]))/30,"")</f>
        <v>-1.4666666666666666</v>
      </c>
    </row>
    <row r="651" spans="1:66" ht="15" customHeight="1" x14ac:dyDescent="0.35">
      <c r="A651" s="31">
        <v>86079765</v>
      </c>
      <c r="B651" s="22" t="s">
        <v>4267</v>
      </c>
      <c r="C651" s="23">
        <v>42640</v>
      </c>
      <c r="D651" s="23" t="s">
        <v>266</v>
      </c>
      <c r="E651" s="24" t="s">
        <v>94</v>
      </c>
      <c r="F651" s="23" t="s">
        <v>70</v>
      </c>
      <c r="G651" s="24"/>
      <c r="H651" s="24">
        <v>24066847849</v>
      </c>
      <c r="I651" s="24" t="s">
        <v>72</v>
      </c>
      <c r="J651" s="24">
        <f>DATEDIF(Tabla1[[#This Row],[FECHA DE NACIMIENTO]],Tabla1[[#This Row],[FECHA ACTUAL]],"Y")</f>
        <v>39</v>
      </c>
      <c r="K651" s="24" t="s">
        <v>96</v>
      </c>
      <c r="L651" s="24" t="s">
        <v>74</v>
      </c>
      <c r="M651" s="24">
        <v>1</v>
      </c>
      <c r="N651" s="24">
        <v>1</v>
      </c>
      <c r="O651" s="24">
        <v>3</v>
      </c>
      <c r="P651" s="24" t="s">
        <v>101</v>
      </c>
      <c r="Q651" s="23">
        <v>30703</v>
      </c>
      <c r="R651" s="24" t="s">
        <v>3325</v>
      </c>
      <c r="S651" s="25">
        <v>45119</v>
      </c>
      <c r="T651" s="24"/>
      <c r="U651" s="24">
        <v>3168724549</v>
      </c>
      <c r="V651" s="24" t="s">
        <v>4268</v>
      </c>
      <c r="W651" s="24" t="s">
        <v>4269</v>
      </c>
      <c r="X651" s="24" t="s">
        <v>4270</v>
      </c>
      <c r="Y651" s="24" t="s">
        <v>4271</v>
      </c>
      <c r="Z651" s="24" t="s">
        <v>82</v>
      </c>
      <c r="AA651" s="24">
        <v>3188966640</v>
      </c>
      <c r="AB651" s="24" t="s">
        <v>77</v>
      </c>
      <c r="AC651" s="24" t="s">
        <v>77</v>
      </c>
      <c r="AD651" s="24" t="s">
        <v>77</v>
      </c>
      <c r="AE651" s="26" t="s">
        <v>183</v>
      </c>
      <c r="AF651" s="26" t="s">
        <v>547</v>
      </c>
      <c r="AG651" s="26"/>
      <c r="AH651" s="27" t="s">
        <v>184</v>
      </c>
      <c r="AI651" s="27" t="s">
        <v>3323</v>
      </c>
      <c r="AJ651" s="27" t="s">
        <v>3323</v>
      </c>
      <c r="AK651" s="24" t="s">
        <v>121</v>
      </c>
      <c r="AL651" s="24"/>
      <c r="AM651" s="23">
        <v>42640</v>
      </c>
      <c r="AN651" s="28">
        <v>724500</v>
      </c>
      <c r="AO651" s="28"/>
      <c r="AP651" s="24"/>
      <c r="AQ651" s="24"/>
      <c r="AR651" s="24"/>
      <c r="AS651" s="24"/>
      <c r="AT651" s="24" t="e">
        <v>#N/A</v>
      </c>
      <c r="AU651" s="24" t="e">
        <v>#N/A</v>
      </c>
      <c r="AV651" s="24" t="e">
        <v>#N/A</v>
      </c>
      <c r="AW651" s="24"/>
      <c r="AX651" s="24"/>
      <c r="AY651" s="24"/>
      <c r="AZ651" s="24"/>
      <c r="BA651" s="24"/>
      <c r="BB651" s="24"/>
      <c r="BC651" s="24"/>
      <c r="BD651" s="24">
        <v>0</v>
      </c>
      <c r="BE651" s="24">
        <v>0</v>
      </c>
      <c r="BF651" s="23"/>
      <c r="BG651" s="23"/>
      <c r="BH651" s="23">
        <v>42668</v>
      </c>
      <c r="BI651" s="26" t="s">
        <v>143</v>
      </c>
      <c r="BJ651" s="26" t="s">
        <v>2589</v>
      </c>
      <c r="BK651" s="29">
        <v>0</v>
      </c>
      <c r="BL651" s="24" t="s">
        <v>129</v>
      </c>
      <c r="BM651" s="22" t="str">
        <f ca="1">+IF(Tabla1[[#This Row],[FECHA INGRESO]]&gt;=44986,IF((TODAY()-Tabla1[[#This Row],[FECHA INGRESO]])&gt;=50,"ALERTA","TODAVÍA FALTA"),"N/A")</f>
        <v>N/A</v>
      </c>
      <c r="BN651" s="7">
        <f>IFERROR((_xlfn.DAYS(Tabla1[[#This Row],[FECHA INGRESO]],Tabla1[[#This Row],[FECHA RETIRO]]))/30,"")</f>
        <v>-0.93333333333333335</v>
      </c>
    </row>
    <row r="652" spans="1:66" ht="15" customHeight="1" x14ac:dyDescent="0.35">
      <c r="A652" s="31">
        <v>1022392796</v>
      </c>
      <c r="B652" s="22" t="s">
        <v>4272</v>
      </c>
      <c r="C652" s="23">
        <v>42640</v>
      </c>
      <c r="D652" s="23" t="s">
        <v>93</v>
      </c>
      <c r="E652" s="24" t="s">
        <v>94</v>
      </c>
      <c r="F652" s="23" t="s">
        <v>70</v>
      </c>
      <c r="G652" s="24"/>
      <c r="H652" s="24">
        <v>24066821203</v>
      </c>
      <c r="I652" s="24" t="s">
        <v>95</v>
      </c>
      <c r="J652" s="24">
        <f>DATEDIF(Tabla1[[#This Row],[FECHA DE NACIMIENTO]],Tabla1[[#This Row],[FECHA ACTUAL]],"Y")</f>
        <v>29</v>
      </c>
      <c r="K652" s="24" t="s">
        <v>73</v>
      </c>
      <c r="L652" s="24" t="s">
        <v>112</v>
      </c>
      <c r="M652" s="24">
        <v>0</v>
      </c>
      <c r="N652" s="24">
        <v>0</v>
      </c>
      <c r="O652" s="24">
        <v>3</v>
      </c>
      <c r="P652" s="24" t="s">
        <v>101</v>
      </c>
      <c r="Q652" s="23">
        <v>34462</v>
      </c>
      <c r="R652" s="24" t="s">
        <v>76</v>
      </c>
      <c r="S652" s="25">
        <v>45119</v>
      </c>
      <c r="T652" s="24"/>
      <c r="U652" s="24">
        <v>3194778440</v>
      </c>
      <c r="V652" s="24" t="s">
        <v>4273</v>
      </c>
      <c r="W652" s="24" t="s">
        <v>4274</v>
      </c>
      <c r="X652" s="24" t="s">
        <v>2926</v>
      </c>
      <c r="Y652" s="24" t="s">
        <v>4275</v>
      </c>
      <c r="Z652" s="24" t="s">
        <v>117</v>
      </c>
      <c r="AA652" s="24">
        <v>3134222879</v>
      </c>
      <c r="AB652" s="24" t="s">
        <v>77</v>
      </c>
      <c r="AC652" s="24" t="s">
        <v>77</v>
      </c>
      <c r="AD652" s="24" t="s">
        <v>77</v>
      </c>
      <c r="AE652" s="26" t="s">
        <v>102</v>
      </c>
      <c r="AF652" s="26" t="s">
        <v>994</v>
      </c>
      <c r="AG652" s="26"/>
      <c r="AH652" s="27" t="s">
        <v>184</v>
      </c>
      <c r="AI652" s="27" t="s">
        <v>487</v>
      </c>
      <c r="AJ652" s="27" t="s">
        <v>487</v>
      </c>
      <c r="AK652" s="24" t="s">
        <v>121</v>
      </c>
      <c r="AL652" s="24"/>
      <c r="AM652" s="23">
        <v>42640</v>
      </c>
      <c r="AN652" s="28">
        <v>724500</v>
      </c>
      <c r="AO652" s="28"/>
      <c r="AP652" s="24"/>
      <c r="AQ652" s="24"/>
      <c r="AR652" s="24"/>
      <c r="AS652" s="24"/>
      <c r="AT652" s="24" t="e">
        <v>#N/A</v>
      </c>
      <c r="AU652" s="24" t="e">
        <v>#N/A</v>
      </c>
      <c r="AV652" s="24" t="e">
        <v>#N/A</v>
      </c>
      <c r="AW652" s="24"/>
      <c r="AX652" s="24"/>
      <c r="AY652" s="24"/>
      <c r="AZ652" s="24"/>
      <c r="BA652" s="24"/>
      <c r="BB652" s="24"/>
      <c r="BC652" s="24"/>
      <c r="BD652" s="24">
        <v>0</v>
      </c>
      <c r="BE652" s="24">
        <v>0</v>
      </c>
      <c r="BF652" s="23"/>
      <c r="BG652" s="23"/>
      <c r="BH652" s="23">
        <v>42640</v>
      </c>
      <c r="BI652" s="26" t="s">
        <v>143</v>
      </c>
      <c r="BJ652" s="26" t="s">
        <v>2506</v>
      </c>
      <c r="BK652" s="29">
        <v>0</v>
      </c>
      <c r="BL652" s="24" t="s">
        <v>129</v>
      </c>
      <c r="BM652" s="22" t="str">
        <f ca="1">+IF(Tabla1[[#This Row],[FECHA INGRESO]]&gt;=44986,IF((TODAY()-Tabla1[[#This Row],[FECHA INGRESO]])&gt;=50,"ALERTA","TODAVÍA FALTA"),"N/A")</f>
        <v>N/A</v>
      </c>
      <c r="BN652" s="7">
        <f>IFERROR((_xlfn.DAYS(Tabla1[[#This Row],[FECHA INGRESO]],Tabla1[[#This Row],[FECHA RETIRO]]))/30,"")</f>
        <v>0</v>
      </c>
    </row>
    <row r="653" spans="1:66" ht="15" customHeight="1" x14ac:dyDescent="0.35">
      <c r="A653" s="31">
        <v>1110521319</v>
      </c>
      <c r="B653" s="22" t="s">
        <v>4276</v>
      </c>
      <c r="C653" s="23">
        <v>42641</v>
      </c>
      <c r="D653" s="23" t="s">
        <v>131</v>
      </c>
      <c r="E653" s="23" t="s">
        <v>111</v>
      </c>
      <c r="F653" s="23" t="s">
        <v>70</v>
      </c>
      <c r="G653" s="24"/>
      <c r="H653" s="24">
        <v>24066834812</v>
      </c>
      <c r="I653" s="24" t="s">
        <v>95</v>
      </c>
      <c r="J653" s="24">
        <f>DATEDIF(Tabla1[[#This Row],[FECHA DE NACIMIENTO]],Tabla1[[#This Row],[FECHA ACTUAL]],"Y")</f>
        <v>31</v>
      </c>
      <c r="K653" s="24" t="s">
        <v>320</v>
      </c>
      <c r="L653" s="24" t="s">
        <v>112</v>
      </c>
      <c r="M653" s="24">
        <v>0</v>
      </c>
      <c r="N653" s="24">
        <v>0</v>
      </c>
      <c r="O653" s="24">
        <v>2</v>
      </c>
      <c r="P653" s="24" t="s">
        <v>101</v>
      </c>
      <c r="Q653" s="23">
        <v>33686</v>
      </c>
      <c r="R653" s="24" t="s">
        <v>2591</v>
      </c>
      <c r="S653" s="25">
        <v>45119</v>
      </c>
      <c r="T653" s="24"/>
      <c r="U653" s="24">
        <v>3153599545</v>
      </c>
      <c r="V653" s="24" t="s">
        <v>4277</v>
      </c>
      <c r="W653" s="24" t="s">
        <v>4278</v>
      </c>
      <c r="X653" s="24" t="s">
        <v>1768</v>
      </c>
      <c r="Y653" s="24" t="s">
        <v>4279</v>
      </c>
      <c r="Z653" s="24" t="s">
        <v>117</v>
      </c>
      <c r="AA653" s="24">
        <v>3143581900</v>
      </c>
      <c r="AB653" s="24" t="s">
        <v>77</v>
      </c>
      <c r="AC653" s="24" t="s">
        <v>77</v>
      </c>
      <c r="AD653" s="24" t="s">
        <v>77</v>
      </c>
      <c r="AE653" s="26" t="s">
        <v>183</v>
      </c>
      <c r="AF653" s="26"/>
      <c r="AG653" s="26" t="s">
        <v>4280</v>
      </c>
      <c r="AH653" s="27" t="s">
        <v>184</v>
      </c>
      <c r="AI653" s="27" t="s">
        <v>164</v>
      </c>
      <c r="AJ653" s="27" t="s">
        <v>164</v>
      </c>
      <c r="AK653" s="24" t="s">
        <v>121</v>
      </c>
      <c r="AL653" s="24" t="s">
        <v>90</v>
      </c>
      <c r="AM653" s="23">
        <v>42641</v>
      </c>
      <c r="AN653" s="28">
        <v>776250</v>
      </c>
      <c r="AO653" s="28"/>
      <c r="AP653" s="24"/>
      <c r="AQ653" s="24"/>
      <c r="AR653" s="24" t="s">
        <v>4281</v>
      </c>
      <c r="AS653" s="24"/>
      <c r="AT653" s="24" t="e">
        <v>#N/A</v>
      </c>
      <c r="AU653" s="24" t="e">
        <v>#N/A</v>
      </c>
      <c r="AV653" s="24" t="e">
        <v>#N/A</v>
      </c>
      <c r="AW653" s="24"/>
      <c r="AX653" s="24"/>
      <c r="AY653" s="24" t="s">
        <v>4282</v>
      </c>
      <c r="AZ653" s="24"/>
      <c r="BA653" s="24"/>
      <c r="BB653" s="24"/>
      <c r="BC653" s="24"/>
      <c r="BD653" s="24">
        <v>0</v>
      </c>
      <c r="BE653" s="24">
        <v>0</v>
      </c>
      <c r="BF653" s="23"/>
      <c r="BG653" s="23"/>
      <c r="BH653" s="23">
        <v>42900</v>
      </c>
      <c r="BI653" s="26" t="s">
        <v>127</v>
      </c>
      <c r="BJ653" s="26" t="s">
        <v>273</v>
      </c>
      <c r="BK653" s="29">
        <v>0</v>
      </c>
      <c r="BL653" s="24" t="s">
        <v>129</v>
      </c>
      <c r="BM653" s="22" t="str">
        <f ca="1">+IF(Tabla1[[#This Row],[FECHA INGRESO]]&gt;=44986,IF((TODAY()-Tabla1[[#This Row],[FECHA INGRESO]])&gt;=50,"ALERTA","TODAVÍA FALTA"),"N/A")</f>
        <v>N/A</v>
      </c>
      <c r="BN653" s="7">
        <f>IFERROR((_xlfn.DAYS(Tabla1[[#This Row],[FECHA INGRESO]],Tabla1[[#This Row],[FECHA RETIRO]]))/30,"")</f>
        <v>-8.6333333333333329</v>
      </c>
    </row>
    <row r="654" spans="1:66" ht="15" customHeight="1" x14ac:dyDescent="0.35">
      <c r="A654" s="31">
        <v>1128385455</v>
      </c>
      <c r="B654" s="22" t="s">
        <v>4283</v>
      </c>
      <c r="C654" s="23">
        <v>42641</v>
      </c>
      <c r="D654" s="23" t="s">
        <v>582</v>
      </c>
      <c r="E654" s="24" t="s">
        <v>94</v>
      </c>
      <c r="F654" s="23" t="s">
        <v>70</v>
      </c>
      <c r="G654" s="24"/>
      <c r="H654" s="24">
        <v>24066886558</v>
      </c>
      <c r="I654" s="24" t="s">
        <v>95</v>
      </c>
      <c r="J654" s="24">
        <f>DATEDIF(Tabla1[[#This Row],[FECHA DE NACIMIENTO]],Tabla1[[#This Row],[FECHA ACTUAL]],"Y")</f>
        <v>36</v>
      </c>
      <c r="K654" s="24" t="s">
        <v>73</v>
      </c>
      <c r="L654" s="24" t="s">
        <v>112</v>
      </c>
      <c r="M654" s="24"/>
      <c r="N654" s="24"/>
      <c r="O654" s="24"/>
      <c r="P654" s="24" t="s">
        <v>101</v>
      </c>
      <c r="Q654" s="23">
        <v>31837</v>
      </c>
      <c r="R654" s="24" t="s">
        <v>830</v>
      </c>
      <c r="S654" s="25">
        <v>45119</v>
      </c>
      <c r="T654" s="24">
        <v>2120387</v>
      </c>
      <c r="U654" s="24">
        <v>3113856912</v>
      </c>
      <c r="V654" s="24" t="s">
        <v>4284</v>
      </c>
      <c r="W654" s="24" t="s">
        <v>4285</v>
      </c>
      <c r="X654" s="24" t="s">
        <v>2738</v>
      </c>
      <c r="Y654" s="24"/>
      <c r="Z654" s="24"/>
      <c r="AA654" s="24"/>
      <c r="AB654" s="24" t="s">
        <v>77</v>
      </c>
      <c r="AC654" s="24" t="s">
        <v>77</v>
      </c>
      <c r="AD654" s="24" t="s">
        <v>77</v>
      </c>
      <c r="AE654" s="26" t="s">
        <v>151</v>
      </c>
      <c r="AF654" s="26"/>
      <c r="AG654" s="26"/>
      <c r="AH654" s="27" t="s">
        <v>184</v>
      </c>
      <c r="AI654" s="27" t="s">
        <v>515</v>
      </c>
      <c r="AJ654" s="27" t="s">
        <v>515</v>
      </c>
      <c r="AK654" s="24" t="s">
        <v>121</v>
      </c>
      <c r="AL654" s="24" t="s">
        <v>90</v>
      </c>
      <c r="AM654" s="23">
        <v>42641</v>
      </c>
      <c r="AN654" s="28">
        <v>776250</v>
      </c>
      <c r="AO654" s="28"/>
      <c r="AP654" s="24"/>
      <c r="AQ654" s="24"/>
      <c r="AR654" s="24" t="s">
        <v>517</v>
      </c>
      <c r="AS654" s="24"/>
      <c r="AT654" s="24" t="e">
        <v>#N/A</v>
      </c>
      <c r="AU654" s="24" t="e">
        <v>#N/A</v>
      </c>
      <c r="AV654" s="24" t="e">
        <v>#N/A</v>
      </c>
      <c r="AW654" s="24"/>
      <c r="AX654" s="24"/>
      <c r="AY654" s="24"/>
      <c r="AZ654" s="24"/>
      <c r="BA654" s="24"/>
      <c r="BB654" s="24"/>
      <c r="BC654" s="24"/>
      <c r="BD654" s="24">
        <v>0</v>
      </c>
      <c r="BE654" s="24">
        <v>0</v>
      </c>
      <c r="BF654" s="23"/>
      <c r="BG654" s="23"/>
      <c r="BH654" s="23">
        <v>42842</v>
      </c>
      <c r="BI654" s="26" t="s">
        <v>127</v>
      </c>
      <c r="BJ654" s="26" t="s">
        <v>273</v>
      </c>
      <c r="BK654" s="29">
        <v>0</v>
      </c>
      <c r="BL654" s="24" t="s">
        <v>129</v>
      </c>
      <c r="BM654" s="22" t="str">
        <f ca="1">+IF(Tabla1[[#This Row],[FECHA INGRESO]]&gt;=44986,IF((TODAY()-Tabla1[[#This Row],[FECHA INGRESO]])&gt;=50,"ALERTA","TODAVÍA FALTA"),"N/A")</f>
        <v>N/A</v>
      </c>
      <c r="BN654" s="7">
        <f>IFERROR((_xlfn.DAYS(Tabla1[[#This Row],[FECHA INGRESO]],Tabla1[[#This Row],[FECHA RETIRO]]))/30,"")</f>
        <v>-6.7</v>
      </c>
    </row>
    <row r="655" spans="1:66" ht="15" customHeight="1" x14ac:dyDescent="0.35">
      <c r="A655" s="31">
        <v>1024572439</v>
      </c>
      <c r="B655" s="22" t="s">
        <v>4286</v>
      </c>
      <c r="C655" s="23">
        <v>42644</v>
      </c>
      <c r="D655" s="23" t="s">
        <v>188</v>
      </c>
      <c r="E655" s="23" t="s">
        <v>111</v>
      </c>
      <c r="F655" s="23" t="s">
        <v>70</v>
      </c>
      <c r="G655" s="24"/>
      <c r="H655" s="24">
        <v>24057678227</v>
      </c>
      <c r="I655" s="24" t="s">
        <v>72</v>
      </c>
      <c r="J655" s="24">
        <f>DATEDIF(Tabla1[[#This Row],[FECHA DE NACIMIENTO]],Tabla1[[#This Row],[FECHA ACTUAL]],"Y")</f>
        <v>26</v>
      </c>
      <c r="K655" s="24" t="s">
        <v>73</v>
      </c>
      <c r="L655" s="24" t="s">
        <v>112</v>
      </c>
      <c r="M655" s="24" t="s">
        <v>77</v>
      </c>
      <c r="N655" s="24" t="s">
        <v>77</v>
      </c>
      <c r="O655" s="24">
        <v>2</v>
      </c>
      <c r="P655" s="24" t="s">
        <v>101</v>
      </c>
      <c r="Q655" s="23">
        <v>35261</v>
      </c>
      <c r="R655" s="24" t="s">
        <v>76</v>
      </c>
      <c r="S655" s="25">
        <v>45119</v>
      </c>
      <c r="T655" s="24" t="s">
        <v>77</v>
      </c>
      <c r="U655" s="24" t="s">
        <v>4287</v>
      </c>
      <c r="V655" s="24" t="s">
        <v>4288</v>
      </c>
      <c r="W655" s="24" t="s">
        <v>4289</v>
      </c>
      <c r="X655" s="24" t="s">
        <v>4290</v>
      </c>
      <c r="Y655" s="24" t="s">
        <v>4291</v>
      </c>
      <c r="Z655" s="24" t="s">
        <v>117</v>
      </c>
      <c r="AA655" s="24">
        <v>3212390864</v>
      </c>
      <c r="AB655" s="24" t="s">
        <v>77</v>
      </c>
      <c r="AC655" s="24" t="s">
        <v>77</v>
      </c>
      <c r="AD655" s="24" t="s">
        <v>77</v>
      </c>
      <c r="AE655" s="26" t="s">
        <v>183</v>
      </c>
      <c r="AF655" s="26" t="s">
        <v>4292</v>
      </c>
      <c r="AG655" s="26"/>
      <c r="AH655" s="27" t="s">
        <v>672</v>
      </c>
      <c r="AI655" s="27" t="s">
        <v>673</v>
      </c>
      <c r="AJ655" s="27" t="s">
        <v>673</v>
      </c>
      <c r="AK655" s="24" t="s">
        <v>89</v>
      </c>
      <c r="AL655" s="24" t="s">
        <v>90</v>
      </c>
      <c r="AM655" s="23">
        <v>42644</v>
      </c>
      <c r="AN655" s="28">
        <v>877680</v>
      </c>
      <c r="AO655" s="28"/>
      <c r="AP655" s="24"/>
      <c r="AQ655" s="24"/>
      <c r="AR655" s="24" t="s">
        <v>139</v>
      </c>
      <c r="AS655" s="24">
        <v>4.5</v>
      </c>
      <c r="AT655" s="24">
        <v>93</v>
      </c>
      <c r="AU655" s="24" t="e">
        <v>#N/A</v>
      </c>
      <c r="AV655" s="24" t="e">
        <v>#N/A</v>
      </c>
      <c r="AW655" s="24"/>
      <c r="AX655" s="24"/>
      <c r="AY655" s="24"/>
      <c r="AZ655" s="24"/>
      <c r="BA655" s="24"/>
      <c r="BB655" s="24"/>
      <c r="BC655" s="24"/>
      <c r="BD655" s="24">
        <v>1</v>
      </c>
      <c r="BE655" s="24">
        <v>0</v>
      </c>
      <c r="BF655" s="23">
        <v>43116</v>
      </c>
      <c r="BG655" s="23">
        <v>43133</v>
      </c>
      <c r="BH655" s="23">
        <v>43524</v>
      </c>
      <c r="BI655" s="26" t="s">
        <v>127</v>
      </c>
      <c r="BJ655" s="26" t="s">
        <v>4293</v>
      </c>
      <c r="BK655" s="29">
        <v>173133</v>
      </c>
      <c r="BL655" s="24" t="s">
        <v>129</v>
      </c>
      <c r="BM655" s="22" t="str">
        <f ca="1">+IF(Tabla1[[#This Row],[FECHA INGRESO]]&gt;=44986,IF((TODAY()-Tabla1[[#This Row],[FECHA INGRESO]])&gt;=50,"ALERTA","TODAVÍA FALTA"),"N/A")</f>
        <v>N/A</v>
      </c>
      <c r="BN655" s="7">
        <f>IFERROR((_xlfn.DAYS(Tabla1[[#This Row],[FECHA INGRESO]],Tabla1[[#This Row],[FECHA RETIRO]]))/30,"")</f>
        <v>-29.333333333333332</v>
      </c>
    </row>
    <row r="656" spans="1:66" ht="15" customHeight="1" x14ac:dyDescent="0.35">
      <c r="A656" s="31">
        <v>1010216628</v>
      </c>
      <c r="B656" s="22" t="s">
        <v>4294</v>
      </c>
      <c r="C656" s="23">
        <v>42646</v>
      </c>
      <c r="D656" s="23" t="s">
        <v>188</v>
      </c>
      <c r="E656" s="23" t="s">
        <v>111</v>
      </c>
      <c r="F656" s="23" t="s">
        <v>70</v>
      </c>
      <c r="G656" s="24"/>
      <c r="H656" s="24">
        <v>24066867090</v>
      </c>
      <c r="I656" s="24" t="s">
        <v>95</v>
      </c>
      <c r="J656" s="24">
        <f>DATEDIF(Tabla1[[#This Row],[FECHA DE NACIMIENTO]],Tabla1[[#This Row],[FECHA ACTUAL]],"Y")</f>
        <v>28</v>
      </c>
      <c r="K656" s="24" t="s">
        <v>96</v>
      </c>
      <c r="L656" s="24" t="s">
        <v>112</v>
      </c>
      <c r="M656" s="24">
        <v>1</v>
      </c>
      <c r="N656" s="24">
        <v>1</v>
      </c>
      <c r="O656" s="24">
        <v>2</v>
      </c>
      <c r="P656" s="24" t="s">
        <v>101</v>
      </c>
      <c r="Q656" s="23">
        <v>34563</v>
      </c>
      <c r="R656" s="24" t="s">
        <v>76</v>
      </c>
      <c r="S656" s="25">
        <v>45119</v>
      </c>
      <c r="T656" s="24">
        <v>3036628</v>
      </c>
      <c r="U656" s="24" t="s">
        <v>4295</v>
      </c>
      <c r="V656" s="24" t="s">
        <v>4296</v>
      </c>
      <c r="W656" s="24" t="s">
        <v>4297</v>
      </c>
      <c r="X656" s="24" t="s">
        <v>4298</v>
      </c>
      <c r="Y656" s="24" t="s">
        <v>4299</v>
      </c>
      <c r="Z656" s="24" t="s">
        <v>117</v>
      </c>
      <c r="AA656" s="24">
        <v>3036628</v>
      </c>
      <c r="AB656" s="24" t="s">
        <v>77</v>
      </c>
      <c r="AC656" s="24" t="s">
        <v>77</v>
      </c>
      <c r="AD656" s="24" t="s">
        <v>77</v>
      </c>
      <c r="AE656" s="26" t="s">
        <v>151</v>
      </c>
      <c r="AF656" s="26"/>
      <c r="AG656" s="26"/>
      <c r="AH656" s="27" t="s">
        <v>184</v>
      </c>
      <c r="AI656" s="27" t="s">
        <v>120</v>
      </c>
      <c r="AJ656" s="27" t="s">
        <v>120</v>
      </c>
      <c r="AK656" s="24" t="s">
        <v>121</v>
      </c>
      <c r="AL656" s="24"/>
      <c r="AM656" s="23">
        <v>42646</v>
      </c>
      <c r="AN656" s="28">
        <v>724500</v>
      </c>
      <c r="AO656" s="28"/>
      <c r="AP656" s="24"/>
      <c r="AQ656" s="24"/>
      <c r="AR656" s="24"/>
      <c r="AS656" s="24"/>
      <c r="AT656" s="24" t="e">
        <v>#N/A</v>
      </c>
      <c r="AU656" s="24" t="e">
        <v>#N/A</v>
      </c>
      <c r="AV656" s="24" t="e">
        <v>#N/A</v>
      </c>
      <c r="AW656" s="24"/>
      <c r="AX656" s="24"/>
      <c r="AY656" s="24"/>
      <c r="AZ656" s="24"/>
      <c r="BA656" s="24"/>
      <c r="BB656" s="24"/>
      <c r="BC656" s="24"/>
      <c r="BD656" s="24">
        <v>0</v>
      </c>
      <c r="BE656" s="24">
        <v>0</v>
      </c>
      <c r="BF656" s="23"/>
      <c r="BG656" s="23"/>
      <c r="BH656" s="23">
        <v>42647</v>
      </c>
      <c r="BI656" s="26" t="s">
        <v>127</v>
      </c>
      <c r="BJ656" s="26" t="s">
        <v>3477</v>
      </c>
      <c r="BK656" s="29">
        <v>0</v>
      </c>
      <c r="BL656" s="24" t="s">
        <v>129</v>
      </c>
      <c r="BM656" s="22" t="str">
        <f ca="1">+IF(Tabla1[[#This Row],[FECHA INGRESO]]&gt;=44986,IF((TODAY()-Tabla1[[#This Row],[FECHA INGRESO]])&gt;=50,"ALERTA","TODAVÍA FALTA"),"N/A")</f>
        <v>N/A</v>
      </c>
      <c r="BN656" s="7">
        <f>IFERROR((_xlfn.DAYS(Tabla1[[#This Row],[FECHA INGRESO]],Tabla1[[#This Row],[FECHA RETIRO]]))/30,"")</f>
        <v>-3.3333333333333333E-2</v>
      </c>
    </row>
    <row r="657" spans="1:66" ht="15" customHeight="1" x14ac:dyDescent="0.35">
      <c r="A657" s="31">
        <v>53140254</v>
      </c>
      <c r="B657" s="22" t="s">
        <v>4300</v>
      </c>
      <c r="C657" s="23">
        <v>42646</v>
      </c>
      <c r="D657" s="23" t="s">
        <v>266</v>
      </c>
      <c r="E657" s="23" t="s">
        <v>110</v>
      </c>
      <c r="F657" s="23" t="s">
        <v>70</v>
      </c>
      <c r="G657" s="24"/>
      <c r="H657" s="24">
        <v>24067357301</v>
      </c>
      <c r="I657" s="24" t="s">
        <v>95</v>
      </c>
      <c r="J657" s="24">
        <f>DATEDIF(Tabla1[[#This Row],[FECHA DE NACIMIENTO]],Tabla1[[#This Row],[FECHA ACTUAL]],"Y")</f>
        <v>37</v>
      </c>
      <c r="K657" s="24" t="s">
        <v>73</v>
      </c>
      <c r="L657" s="24" t="s">
        <v>112</v>
      </c>
      <c r="M657" s="24">
        <v>1</v>
      </c>
      <c r="N657" s="24">
        <v>0</v>
      </c>
      <c r="O657" s="24">
        <v>3</v>
      </c>
      <c r="P657" s="24" t="s">
        <v>101</v>
      </c>
      <c r="Q657" s="23">
        <v>31267</v>
      </c>
      <c r="R657" s="24" t="s">
        <v>76</v>
      </c>
      <c r="S657" s="25">
        <v>45119</v>
      </c>
      <c r="T657" s="24">
        <v>2783421</v>
      </c>
      <c r="U657" s="24" t="s">
        <v>4301</v>
      </c>
      <c r="V657" s="24" t="s">
        <v>4302</v>
      </c>
      <c r="W657" s="24" t="s">
        <v>4303</v>
      </c>
      <c r="X657" s="24" t="s">
        <v>4304</v>
      </c>
      <c r="Y657" s="24"/>
      <c r="Z657" s="24" t="s">
        <v>117</v>
      </c>
      <c r="AA657" s="24">
        <v>3003165326</v>
      </c>
      <c r="AB657" s="24" t="s">
        <v>77</v>
      </c>
      <c r="AC657" s="24" t="s">
        <v>77</v>
      </c>
      <c r="AD657" s="24" t="s">
        <v>77</v>
      </c>
      <c r="AE657" s="26" t="s">
        <v>102</v>
      </c>
      <c r="AF657" s="26" t="s">
        <v>85</v>
      </c>
      <c r="AG657" s="26"/>
      <c r="AH657" s="27" t="s">
        <v>451</v>
      </c>
      <c r="AI657" s="27" t="s">
        <v>815</v>
      </c>
      <c r="AJ657" s="27" t="s">
        <v>815</v>
      </c>
      <c r="AK657" s="24" t="s">
        <v>121</v>
      </c>
      <c r="AL657" s="24" t="s">
        <v>90</v>
      </c>
      <c r="AM657" s="23">
        <v>42646</v>
      </c>
      <c r="AN657" s="28">
        <v>1314450</v>
      </c>
      <c r="AO657" s="28"/>
      <c r="AP657" s="24"/>
      <c r="AQ657" s="24"/>
      <c r="AR657" s="24"/>
      <c r="AS657" s="24"/>
      <c r="AT657" s="24" t="e">
        <v>#N/A</v>
      </c>
      <c r="AU657" s="24" t="e">
        <v>#N/A</v>
      </c>
      <c r="AV657" s="24" t="e">
        <v>#N/A</v>
      </c>
      <c r="AW657" s="24"/>
      <c r="AX657" s="24"/>
      <c r="AY657" s="24"/>
      <c r="AZ657" s="24"/>
      <c r="BA657" s="24"/>
      <c r="BB657" s="24"/>
      <c r="BC657" s="24"/>
      <c r="BD657" s="24">
        <v>0</v>
      </c>
      <c r="BE657" s="24">
        <v>0</v>
      </c>
      <c r="BF657" s="23"/>
      <c r="BG657" s="23"/>
      <c r="BH657" s="23">
        <v>42877</v>
      </c>
      <c r="BI657" s="26" t="s">
        <v>143</v>
      </c>
      <c r="BJ657" s="26" t="s">
        <v>199</v>
      </c>
      <c r="BK657" s="29">
        <v>0</v>
      </c>
      <c r="BL657" s="24" t="s">
        <v>129</v>
      </c>
      <c r="BM657" s="22" t="str">
        <f ca="1">+IF(Tabla1[[#This Row],[FECHA INGRESO]]&gt;=44986,IF((TODAY()-Tabla1[[#This Row],[FECHA INGRESO]])&gt;=50,"ALERTA","TODAVÍA FALTA"),"N/A")</f>
        <v>N/A</v>
      </c>
      <c r="BN657" s="7">
        <f>IFERROR((_xlfn.DAYS(Tabla1[[#This Row],[FECHA INGRESO]],Tabla1[[#This Row],[FECHA RETIRO]]))/30,"")</f>
        <v>-7.7</v>
      </c>
    </row>
    <row r="658" spans="1:66" x14ac:dyDescent="0.35">
      <c r="A658" s="21">
        <v>1024506240</v>
      </c>
      <c r="B658" s="22" t="s">
        <v>4305</v>
      </c>
      <c r="C658" s="23">
        <v>42647</v>
      </c>
      <c r="D658" s="23" t="s">
        <v>188</v>
      </c>
      <c r="E658" s="23" t="s">
        <v>110</v>
      </c>
      <c r="F658" s="23" t="s">
        <v>70</v>
      </c>
      <c r="G658" s="24" t="s">
        <v>4306</v>
      </c>
      <c r="H658" s="24">
        <v>24067104110</v>
      </c>
      <c r="I658" s="24" t="s">
        <v>95</v>
      </c>
      <c r="J658" s="24">
        <f>DATEDIF(Tabla1[[#This Row],[FECHA DE NACIMIENTO]],Tabla1[[#This Row],[FECHA ACTUAL]],"Y")</f>
        <v>33</v>
      </c>
      <c r="K658" s="24" t="s">
        <v>3119</v>
      </c>
      <c r="L658" s="24" t="s">
        <v>112</v>
      </c>
      <c r="M658" s="24">
        <v>2</v>
      </c>
      <c r="N658" s="24">
        <v>2</v>
      </c>
      <c r="O658" s="24">
        <v>2</v>
      </c>
      <c r="P658" s="24" t="s">
        <v>101</v>
      </c>
      <c r="Q658" s="23">
        <v>33066</v>
      </c>
      <c r="R658" s="24" t="s">
        <v>76</v>
      </c>
      <c r="S658" s="25">
        <v>45119</v>
      </c>
      <c r="T658" s="24">
        <v>3016809</v>
      </c>
      <c r="U658" s="24">
        <v>3204190206</v>
      </c>
      <c r="V658" s="24" t="s">
        <v>4307</v>
      </c>
      <c r="W658" s="24" t="s">
        <v>4308</v>
      </c>
      <c r="X658" s="24" t="s">
        <v>4309</v>
      </c>
      <c r="Y658" s="24" t="s">
        <v>4310</v>
      </c>
      <c r="Z658" s="24" t="s">
        <v>117</v>
      </c>
      <c r="AA658" s="24">
        <v>3143398988</v>
      </c>
      <c r="AB658" s="24" t="s">
        <v>83</v>
      </c>
      <c r="AC658" s="24" t="s">
        <v>83</v>
      </c>
      <c r="AD658" s="24" t="e">
        <v>#REF!</v>
      </c>
      <c r="AE658" s="26" t="s">
        <v>151</v>
      </c>
      <c r="AF658" s="26"/>
      <c r="AG658" s="26">
        <v>0</v>
      </c>
      <c r="AH658" s="27" t="s">
        <v>184</v>
      </c>
      <c r="AI658" s="27" t="s">
        <v>120</v>
      </c>
      <c r="AJ658" s="27" t="s">
        <v>120</v>
      </c>
      <c r="AK658" s="24" t="s">
        <v>121</v>
      </c>
      <c r="AL658" s="24" t="s">
        <v>90</v>
      </c>
      <c r="AM658" s="23">
        <v>42647</v>
      </c>
      <c r="AN658" s="28">
        <v>1000000</v>
      </c>
      <c r="AO658" s="28">
        <v>117172</v>
      </c>
      <c r="AP658" s="24">
        <v>0</v>
      </c>
      <c r="AQ658" s="24">
        <v>0</v>
      </c>
      <c r="AR658" s="24" t="s">
        <v>1903</v>
      </c>
      <c r="AS658" s="24">
        <v>4.03</v>
      </c>
      <c r="AT658" s="24">
        <v>81</v>
      </c>
      <c r="AU658" s="24">
        <v>82</v>
      </c>
      <c r="AV658" s="24">
        <v>92</v>
      </c>
      <c r="AW658" s="24">
        <v>91</v>
      </c>
      <c r="AX658" s="24">
        <v>0</v>
      </c>
      <c r="AY658" s="24">
        <v>0</v>
      </c>
      <c r="AZ658" s="24">
        <v>0</v>
      </c>
      <c r="BA658" s="24">
        <v>0</v>
      </c>
      <c r="BB658" s="24">
        <v>0</v>
      </c>
      <c r="BC658" s="24">
        <v>0</v>
      </c>
      <c r="BD658" s="24">
        <v>1</v>
      </c>
      <c r="BE658" s="24">
        <v>0</v>
      </c>
      <c r="BF658" s="23">
        <v>43013</v>
      </c>
      <c r="BG658" s="23">
        <v>43032</v>
      </c>
      <c r="BH658" s="23">
        <v>44895</v>
      </c>
      <c r="BI658" s="26" t="s">
        <v>127</v>
      </c>
      <c r="BJ658" s="26" t="s">
        <v>4311</v>
      </c>
      <c r="BK658" s="29">
        <v>0</v>
      </c>
      <c r="BL658" s="24" t="s">
        <v>129</v>
      </c>
      <c r="BM658" s="22" t="str">
        <f ca="1">+IF(Tabla1[[#This Row],[FECHA INGRESO]]&gt;=44986,IF((TODAY()-Tabla1[[#This Row],[FECHA INGRESO]])&gt;=50,"ALERTA","TODAVÍA FALTA"),"N/A")</f>
        <v>N/A</v>
      </c>
      <c r="BN658" s="7">
        <f>IFERROR((_xlfn.DAYS(Tabla1[[#This Row],[FECHA INGRESO]],Tabla1[[#This Row],[FECHA RETIRO]]))/30,"")</f>
        <v>-74.933333333333337</v>
      </c>
    </row>
    <row r="659" spans="1:66" ht="15" customHeight="1" x14ac:dyDescent="0.35">
      <c r="A659" s="31">
        <v>1014196435</v>
      </c>
      <c r="B659" s="22" t="s">
        <v>4312</v>
      </c>
      <c r="C659" s="23">
        <v>42649</v>
      </c>
      <c r="D659" s="23" t="s">
        <v>93</v>
      </c>
      <c r="E659" s="23" t="s">
        <v>111</v>
      </c>
      <c r="F659" s="23" t="s">
        <v>70</v>
      </c>
      <c r="G659" s="24"/>
      <c r="H659" s="24">
        <v>24067194803</v>
      </c>
      <c r="I659" s="24" t="s">
        <v>95</v>
      </c>
      <c r="J659" s="24">
        <f>DATEDIF(Tabla1[[#This Row],[FECHA DE NACIMIENTO]],Tabla1[[#This Row],[FECHA ACTUAL]],"Y")</f>
        <v>34</v>
      </c>
      <c r="K659" s="24" t="s">
        <v>500</v>
      </c>
      <c r="L659" s="24" t="s">
        <v>112</v>
      </c>
      <c r="M659" s="24">
        <v>1</v>
      </c>
      <c r="N659" s="24">
        <v>1</v>
      </c>
      <c r="O659" s="24">
        <v>2</v>
      </c>
      <c r="P659" s="24" t="s">
        <v>101</v>
      </c>
      <c r="Q659" s="23">
        <v>32433</v>
      </c>
      <c r="R659" s="24" t="s">
        <v>76</v>
      </c>
      <c r="S659" s="25">
        <v>45119</v>
      </c>
      <c r="T659" s="24"/>
      <c r="U659" s="24">
        <v>3143759505</v>
      </c>
      <c r="V659" s="24" t="s">
        <v>4313</v>
      </c>
      <c r="W659" s="24" t="s">
        <v>4314</v>
      </c>
      <c r="X659" s="24" t="s">
        <v>115</v>
      </c>
      <c r="Y659" s="24" t="s">
        <v>4315</v>
      </c>
      <c r="Z659" s="24" t="s">
        <v>117</v>
      </c>
      <c r="AA659" s="24">
        <v>3206845465</v>
      </c>
      <c r="AB659" s="24" t="s">
        <v>77</v>
      </c>
      <c r="AC659" s="24" t="s">
        <v>77</v>
      </c>
      <c r="AD659" s="24" t="s">
        <v>77</v>
      </c>
      <c r="AE659" s="26" t="s">
        <v>151</v>
      </c>
      <c r="AF659" s="26"/>
      <c r="AG659" s="26"/>
      <c r="AH659" s="27" t="s">
        <v>311</v>
      </c>
      <c r="AI659" s="27" t="s">
        <v>312</v>
      </c>
      <c r="AJ659" s="27" t="s">
        <v>312</v>
      </c>
      <c r="AK659" s="24" t="s">
        <v>89</v>
      </c>
      <c r="AL659" s="24" t="s">
        <v>90</v>
      </c>
      <c r="AM659" s="23">
        <v>42649</v>
      </c>
      <c r="AN659" s="28">
        <v>848700</v>
      </c>
      <c r="AO659" s="28"/>
      <c r="AP659" s="24"/>
      <c r="AQ659" s="24"/>
      <c r="AR659" s="24"/>
      <c r="AS659" s="24">
        <v>4.5</v>
      </c>
      <c r="AT659" s="24" t="e">
        <v>#N/A</v>
      </c>
      <c r="AU659" s="24" t="e">
        <v>#N/A</v>
      </c>
      <c r="AV659" s="24">
        <v>92</v>
      </c>
      <c r="AW659" s="24"/>
      <c r="AX659" s="24"/>
      <c r="AY659" s="24"/>
      <c r="AZ659" s="24"/>
      <c r="BA659" s="24"/>
      <c r="BB659" s="24"/>
      <c r="BC659" s="24"/>
      <c r="BD659" s="24">
        <v>1</v>
      </c>
      <c r="BE659" s="24">
        <v>0</v>
      </c>
      <c r="BF659" s="23">
        <v>43102</v>
      </c>
      <c r="BG659" s="23">
        <v>43120</v>
      </c>
      <c r="BH659" s="23">
        <v>43124</v>
      </c>
      <c r="BI659" s="26" t="s">
        <v>127</v>
      </c>
      <c r="BJ659" s="26" t="s">
        <v>337</v>
      </c>
      <c r="BK659" s="29">
        <v>123000</v>
      </c>
      <c r="BL659" s="24" t="s">
        <v>129</v>
      </c>
      <c r="BM659" s="22" t="str">
        <f ca="1">+IF(Tabla1[[#This Row],[FECHA INGRESO]]&gt;=44986,IF((TODAY()-Tabla1[[#This Row],[FECHA INGRESO]])&gt;=50,"ALERTA","TODAVÍA FALTA"),"N/A")</f>
        <v>N/A</v>
      </c>
      <c r="BN659" s="7">
        <f>IFERROR((_xlfn.DAYS(Tabla1[[#This Row],[FECHA INGRESO]],Tabla1[[#This Row],[FECHA RETIRO]]))/30,"")</f>
        <v>-15.833333333333334</v>
      </c>
    </row>
    <row r="660" spans="1:66" ht="15" customHeight="1" x14ac:dyDescent="0.35">
      <c r="A660" s="31">
        <v>1023933329</v>
      </c>
      <c r="B660" s="22" t="s">
        <v>4316</v>
      </c>
      <c r="C660" s="23">
        <v>42653</v>
      </c>
      <c r="D660" s="23" t="s">
        <v>266</v>
      </c>
      <c r="E660" s="23" t="s">
        <v>110</v>
      </c>
      <c r="F660" s="23" t="s">
        <v>70</v>
      </c>
      <c r="G660" s="24" t="s">
        <v>4317</v>
      </c>
      <c r="H660" s="24">
        <v>24067286478</v>
      </c>
      <c r="I660" s="24" t="s">
        <v>95</v>
      </c>
      <c r="J660" s="24">
        <f>DATEDIF(Tabla1[[#This Row],[FECHA DE NACIMIENTO]],Tabla1[[#This Row],[FECHA ACTUAL]],"Y")</f>
        <v>29</v>
      </c>
      <c r="K660" s="24" t="s">
        <v>320</v>
      </c>
      <c r="L660" s="24" t="s">
        <v>234</v>
      </c>
      <c r="M660" s="24">
        <v>1</v>
      </c>
      <c r="N660" s="24">
        <v>1</v>
      </c>
      <c r="O660" s="24">
        <v>2</v>
      </c>
      <c r="P660" s="24" t="s">
        <v>101</v>
      </c>
      <c r="Q660" s="23">
        <v>34479</v>
      </c>
      <c r="R660" s="24" t="s">
        <v>76</v>
      </c>
      <c r="S660" s="25">
        <v>45119</v>
      </c>
      <c r="T660" s="24">
        <v>3677362</v>
      </c>
      <c r="U660" s="24">
        <v>3134500132</v>
      </c>
      <c r="V660" s="24" t="s">
        <v>4318</v>
      </c>
      <c r="W660" s="24" t="s">
        <v>4319</v>
      </c>
      <c r="X660" s="24" t="s">
        <v>4320</v>
      </c>
      <c r="Y660" s="24" t="s">
        <v>4321</v>
      </c>
      <c r="Z660" s="24" t="s">
        <v>82</v>
      </c>
      <c r="AA660" s="24">
        <v>3134500132</v>
      </c>
      <c r="AB660" s="24" t="s">
        <v>77</v>
      </c>
      <c r="AC660" s="24" t="s">
        <v>77</v>
      </c>
      <c r="AD660" s="24" t="s">
        <v>77</v>
      </c>
      <c r="AE660" s="26" t="s">
        <v>151</v>
      </c>
      <c r="AF660" s="26"/>
      <c r="AG660" s="26"/>
      <c r="AH660" s="27" t="s">
        <v>311</v>
      </c>
      <c r="AI660" s="27" t="s">
        <v>312</v>
      </c>
      <c r="AJ660" s="27" t="s">
        <v>312</v>
      </c>
      <c r="AK660" s="24" t="s">
        <v>89</v>
      </c>
      <c r="AL660" s="24" t="s">
        <v>90</v>
      </c>
      <c r="AM660" s="23">
        <v>42653</v>
      </c>
      <c r="AN660" s="28">
        <v>899622</v>
      </c>
      <c r="AO660" s="28">
        <v>97032</v>
      </c>
      <c r="AP660" s="24"/>
      <c r="AQ660" s="24"/>
      <c r="AR660" s="24"/>
      <c r="AS660" s="24">
        <v>4.5999999999999996</v>
      </c>
      <c r="AT660" s="24">
        <v>89</v>
      </c>
      <c r="AU660" s="24" t="e">
        <v>#N/A</v>
      </c>
      <c r="AV660" s="24" t="e">
        <v>#N/A</v>
      </c>
      <c r="AW660" s="24"/>
      <c r="AX660" s="24"/>
      <c r="AY660" s="24" t="s">
        <v>4322</v>
      </c>
      <c r="AZ660" s="24"/>
      <c r="BA660" s="24"/>
      <c r="BB660" s="24"/>
      <c r="BC660" s="24"/>
      <c r="BD660" s="24">
        <v>1</v>
      </c>
      <c r="BE660" s="24">
        <v>0</v>
      </c>
      <c r="BF660" s="23">
        <v>43115</v>
      </c>
      <c r="BG660" s="23">
        <v>43133</v>
      </c>
      <c r="BH660" s="23">
        <v>43710</v>
      </c>
      <c r="BI660" s="26" t="s">
        <v>127</v>
      </c>
      <c r="BJ660" s="26" t="s">
        <v>1352</v>
      </c>
      <c r="BK660" s="29">
        <v>0</v>
      </c>
      <c r="BL660" s="24" t="s">
        <v>129</v>
      </c>
      <c r="BM660" s="22" t="str">
        <f ca="1">+IF(Tabla1[[#This Row],[FECHA INGRESO]]&gt;=44986,IF((TODAY()-Tabla1[[#This Row],[FECHA INGRESO]])&gt;=50,"ALERTA","TODAVÍA FALTA"),"N/A")</f>
        <v>N/A</v>
      </c>
      <c r="BN660" s="7">
        <f>IFERROR((_xlfn.DAYS(Tabla1[[#This Row],[FECHA INGRESO]],Tabla1[[#This Row],[FECHA RETIRO]]))/30,"")</f>
        <v>-35.233333333333334</v>
      </c>
    </row>
    <row r="661" spans="1:66" ht="15" customHeight="1" x14ac:dyDescent="0.35">
      <c r="A661" s="31">
        <v>1007333703</v>
      </c>
      <c r="B661" s="22" t="s">
        <v>4323</v>
      </c>
      <c r="C661" s="23">
        <v>42653</v>
      </c>
      <c r="D661" s="23" t="s">
        <v>131</v>
      </c>
      <c r="E661" s="24" t="s">
        <v>69</v>
      </c>
      <c r="F661" s="23" t="s">
        <v>70</v>
      </c>
      <c r="G661" s="24"/>
      <c r="H661" s="24">
        <v>24067442184</v>
      </c>
      <c r="I661" s="24" t="s">
        <v>95</v>
      </c>
      <c r="J661" s="24">
        <f>DATEDIF(Tabla1[[#This Row],[FECHA DE NACIMIENTO]],Tabla1[[#This Row],[FECHA ACTUAL]],"Y")</f>
        <v>27</v>
      </c>
      <c r="K661" s="24" t="s">
        <v>1771</v>
      </c>
      <c r="L661" s="24" t="s">
        <v>112</v>
      </c>
      <c r="M661" s="24">
        <v>0</v>
      </c>
      <c r="N661" s="24">
        <v>0</v>
      </c>
      <c r="O661" s="24">
        <v>3</v>
      </c>
      <c r="P661" s="24" t="s">
        <v>2532</v>
      </c>
      <c r="Q661" s="23">
        <v>35191</v>
      </c>
      <c r="R661" s="24" t="s">
        <v>76</v>
      </c>
      <c r="S661" s="25">
        <v>45119</v>
      </c>
      <c r="T661" s="24">
        <v>2806610</v>
      </c>
      <c r="U661" s="24">
        <v>3228548715</v>
      </c>
      <c r="V661" s="24" t="s">
        <v>4324</v>
      </c>
      <c r="W661" s="24" t="s">
        <v>4325</v>
      </c>
      <c r="X661" s="24" t="s">
        <v>2432</v>
      </c>
      <c r="Y661" s="24" t="s">
        <v>4326</v>
      </c>
      <c r="Z661" s="24" t="s">
        <v>162</v>
      </c>
      <c r="AA661" s="24">
        <v>3107889053</v>
      </c>
      <c r="AB661" s="24" t="s">
        <v>77</v>
      </c>
      <c r="AC661" s="24" t="s">
        <v>77</v>
      </c>
      <c r="AD661" s="24" t="s">
        <v>77</v>
      </c>
      <c r="AE661" s="26" t="s">
        <v>183</v>
      </c>
      <c r="AF661" s="26" t="s">
        <v>103</v>
      </c>
      <c r="AG661" s="26"/>
      <c r="AH661" s="27" t="s">
        <v>184</v>
      </c>
      <c r="AI661" s="27" t="s">
        <v>120</v>
      </c>
      <c r="AJ661" s="27" t="s">
        <v>120</v>
      </c>
      <c r="AK661" s="24" t="s">
        <v>121</v>
      </c>
      <c r="AL661" s="24" t="s">
        <v>90</v>
      </c>
      <c r="AM661" s="23">
        <v>42653</v>
      </c>
      <c r="AN661" s="28">
        <v>776250</v>
      </c>
      <c r="AO661" s="28"/>
      <c r="AP661" s="24"/>
      <c r="AQ661" s="24"/>
      <c r="AR661" s="24" t="s">
        <v>2217</v>
      </c>
      <c r="AS661" s="24">
        <v>4.21</v>
      </c>
      <c r="AT661" s="24" t="e">
        <v>#N/A</v>
      </c>
      <c r="AU661" s="24" t="e">
        <v>#N/A</v>
      </c>
      <c r="AV661" s="24" t="e">
        <v>#N/A</v>
      </c>
      <c r="AW661" s="24"/>
      <c r="AX661" s="24"/>
      <c r="AY661" s="24" t="s">
        <v>4327</v>
      </c>
      <c r="AZ661" s="24"/>
      <c r="BA661" s="24"/>
      <c r="BB661" s="24"/>
      <c r="BC661" s="24"/>
      <c r="BD661" s="24">
        <v>1</v>
      </c>
      <c r="BE661" s="24">
        <v>0</v>
      </c>
      <c r="BF661" s="23">
        <v>43034</v>
      </c>
      <c r="BG661" s="23">
        <v>43054</v>
      </c>
      <c r="BH661" s="23">
        <v>43099</v>
      </c>
      <c r="BI661" s="26" t="s">
        <v>127</v>
      </c>
      <c r="BJ661" s="26" t="s">
        <v>232</v>
      </c>
      <c r="BK661" s="29">
        <v>85885</v>
      </c>
      <c r="BL661" s="24" t="s">
        <v>129</v>
      </c>
      <c r="BM661" s="22" t="str">
        <f ca="1">+IF(Tabla1[[#This Row],[FECHA INGRESO]]&gt;=44986,IF((TODAY()-Tabla1[[#This Row],[FECHA INGRESO]])&gt;=50,"ALERTA","TODAVÍA FALTA"),"N/A")</f>
        <v>N/A</v>
      </c>
      <c r="BN661" s="7">
        <f>IFERROR((_xlfn.DAYS(Tabla1[[#This Row],[FECHA INGRESO]],Tabla1[[#This Row],[FECHA RETIRO]]))/30,"")</f>
        <v>-14.866666666666667</v>
      </c>
    </row>
    <row r="662" spans="1:66" ht="15" customHeight="1" x14ac:dyDescent="0.35">
      <c r="A662" s="31">
        <v>52710815</v>
      </c>
      <c r="B662" s="22" t="s">
        <v>4328</v>
      </c>
      <c r="C662" s="23">
        <v>42653</v>
      </c>
      <c r="D662" s="23" t="s">
        <v>870</v>
      </c>
      <c r="E662" s="24" t="s">
        <v>94</v>
      </c>
      <c r="F662" s="23" t="s">
        <v>70</v>
      </c>
      <c r="G662" s="24"/>
      <c r="H662" s="24">
        <v>24067275928</v>
      </c>
      <c r="I662" s="24" t="s">
        <v>95</v>
      </c>
      <c r="J662" s="24">
        <f>DATEDIF(Tabla1[[#This Row],[FECHA DE NACIMIENTO]],Tabla1[[#This Row],[FECHA ACTUAL]],"Y")</f>
        <v>42</v>
      </c>
      <c r="K662" s="24" t="s">
        <v>73</v>
      </c>
      <c r="L662" s="24" t="s">
        <v>112</v>
      </c>
      <c r="M662" s="24">
        <v>0</v>
      </c>
      <c r="N662" s="24">
        <v>0</v>
      </c>
      <c r="O662" s="24">
        <v>3</v>
      </c>
      <c r="P662" s="24" t="s">
        <v>101</v>
      </c>
      <c r="Q662" s="23">
        <v>29528</v>
      </c>
      <c r="R662" s="24" t="s">
        <v>76</v>
      </c>
      <c r="S662" s="25">
        <v>45119</v>
      </c>
      <c r="T662" s="24"/>
      <c r="U662" s="24">
        <v>3007375547</v>
      </c>
      <c r="V662" s="24" t="s">
        <v>4329</v>
      </c>
      <c r="W662" s="24" t="s">
        <v>4330</v>
      </c>
      <c r="X662" s="24" t="s">
        <v>4331</v>
      </c>
      <c r="Y662" s="24" t="s">
        <v>4332</v>
      </c>
      <c r="Z662" s="24" t="s">
        <v>117</v>
      </c>
      <c r="AA662" s="24">
        <v>3008664780</v>
      </c>
      <c r="AB662" s="24" t="s">
        <v>77</v>
      </c>
      <c r="AC662" s="24" t="s">
        <v>77</v>
      </c>
      <c r="AD662" s="24" t="s">
        <v>77</v>
      </c>
      <c r="AE662" s="26" t="s">
        <v>151</v>
      </c>
      <c r="AF662" s="26"/>
      <c r="AG662" s="26"/>
      <c r="AH662" s="27" t="s">
        <v>184</v>
      </c>
      <c r="AI662" s="27" t="s">
        <v>1026</v>
      </c>
      <c r="AJ662" s="27" t="s">
        <v>1027</v>
      </c>
      <c r="AK662" s="24" t="s">
        <v>121</v>
      </c>
      <c r="AL662" s="24" t="s">
        <v>90</v>
      </c>
      <c r="AM662" s="23">
        <v>42653</v>
      </c>
      <c r="AN662" s="28">
        <v>776250</v>
      </c>
      <c r="AO662" s="28"/>
      <c r="AP662" s="24"/>
      <c r="AQ662" s="24"/>
      <c r="AR662" s="24" t="s">
        <v>139</v>
      </c>
      <c r="AS662" s="24"/>
      <c r="AT662" s="24" t="e">
        <v>#N/A</v>
      </c>
      <c r="AU662" s="24" t="e">
        <v>#N/A</v>
      </c>
      <c r="AV662" s="24" t="e">
        <v>#N/A</v>
      </c>
      <c r="AW662" s="24"/>
      <c r="AX662" s="24"/>
      <c r="AY662" s="24"/>
      <c r="AZ662" s="24"/>
      <c r="BA662" s="24"/>
      <c r="BB662" s="24"/>
      <c r="BC662" s="24"/>
      <c r="BD662" s="24">
        <v>0</v>
      </c>
      <c r="BE662" s="24">
        <v>0</v>
      </c>
      <c r="BF662" s="23"/>
      <c r="BG662" s="23"/>
      <c r="BH662" s="23">
        <v>42983</v>
      </c>
      <c r="BI662" s="26" t="s">
        <v>127</v>
      </c>
      <c r="BJ662" s="26" t="s">
        <v>128</v>
      </c>
      <c r="BK662" s="29">
        <v>0</v>
      </c>
      <c r="BL662" s="24" t="s">
        <v>129</v>
      </c>
      <c r="BM662" s="22" t="str">
        <f ca="1">+IF(Tabla1[[#This Row],[FECHA INGRESO]]&gt;=44986,IF((TODAY()-Tabla1[[#This Row],[FECHA INGRESO]])&gt;=50,"ALERTA","TODAVÍA FALTA"),"N/A")</f>
        <v>N/A</v>
      </c>
      <c r="BN662" s="7">
        <f>IFERROR((_xlfn.DAYS(Tabla1[[#This Row],[FECHA INGRESO]],Tabla1[[#This Row],[FECHA RETIRO]]))/30,"")</f>
        <v>-11</v>
      </c>
    </row>
    <row r="663" spans="1:66" ht="15" customHeight="1" x14ac:dyDescent="0.35">
      <c r="A663" s="31">
        <v>1039451404</v>
      </c>
      <c r="B663" s="22" t="s">
        <v>4333</v>
      </c>
      <c r="C663" s="23">
        <v>42653</v>
      </c>
      <c r="D663" s="23" t="s">
        <v>582</v>
      </c>
      <c r="E663" s="24" t="s">
        <v>94</v>
      </c>
      <c r="F663" s="23" t="s">
        <v>70</v>
      </c>
      <c r="G663" s="24"/>
      <c r="H663" s="24">
        <v>24067266638</v>
      </c>
      <c r="I663" s="24" t="s">
        <v>95</v>
      </c>
      <c r="J663" s="24">
        <f>DATEDIF(Tabla1[[#This Row],[FECHA DE NACIMIENTO]],Tabla1[[#This Row],[FECHA ACTUAL]],"Y")</f>
        <v>34</v>
      </c>
      <c r="K663" s="24" t="s">
        <v>73</v>
      </c>
      <c r="L663" s="24" t="s">
        <v>112</v>
      </c>
      <c r="M663" s="24">
        <v>1</v>
      </c>
      <c r="N663" s="24">
        <v>1</v>
      </c>
      <c r="O663" s="24">
        <v>3</v>
      </c>
      <c r="P663" s="24" t="s">
        <v>101</v>
      </c>
      <c r="Q663" s="23">
        <v>32623</v>
      </c>
      <c r="R663" s="24" t="s">
        <v>1532</v>
      </c>
      <c r="S663" s="25">
        <v>45119</v>
      </c>
      <c r="T663" s="24">
        <v>6004847</v>
      </c>
      <c r="U663" s="24">
        <v>3106640265</v>
      </c>
      <c r="V663" s="24" t="s">
        <v>4334</v>
      </c>
      <c r="W663" s="24" t="s">
        <v>4335</v>
      </c>
      <c r="X663" s="24" t="s">
        <v>4336</v>
      </c>
      <c r="Y663" s="24" t="s">
        <v>4337</v>
      </c>
      <c r="Z663" s="24" t="s">
        <v>117</v>
      </c>
      <c r="AA663" s="24" t="s">
        <v>4338</v>
      </c>
      <c r="AB663" s="24" t="s">
        <v>77</v>
      </c>
      <c r="AC663" s="24" t="s">
        <v>77</v>
      </c>
      <c r="AD663" s="24" t="s">
        <v>77</v>
      </c>
      <c r="AE663" s="26" t="s">
        <v>183</v>
      </c>
      <c r="AF663" s="26"/>
      <c r="AG663" s="26"/>
      <c r="AH663" s="27" t="s">
        <v>184</v>
      </c>
      <c r="AI663" s="27" t="s">
        <v>1026</v>
      </c>
      <c r="AJ663" s="27" t="s">
        <v>1027</v>
      </c>
      <c r="AK663" s="24" t="s">
        <v>121</v>
      </c>
      <c r="AL663" s="24" t="s">
        <v>90</v>
      </c>
      <c r="AM663" s="23">
        <v>42653</v>
      </c>
      <c r="AN663" s="28">
        <v>776250</v>
      </c>
      <c r="AO663" s="28"/>
      <c r="AP663" s="24"/>
      <c r="AQ663" s="24"/>
      <c r="AR663" s="24" t="s">
        <v>139</v>
      </c>
      <c r="AS663" s="24"/>
      <c r="AT663" s="24" t="e">
        <v>#N/A</v>
      </c>
      <c r="AU663" s="24" t="e">
        <v>#N/A</v>
      </c>
      <c r="AV663" s="24" t="e">
        <v>#N/A</v>
      </c>
      <c r="AW663" s="24"/>
      <c r="AX663" s="24"/>
      <c r="AY663" s="24"/>
      <c r="AZ663" s="24"/>
      <c r="BA663" s="24"/>
      <c r="BB663" s="24"/>
      <c r="BC663" s="24"/>
      <c r="BD663" s="24">
        <v>0</v>
      </c>
      <c r="BE663" s="24">
        <v>0</v>
      </c>
      <c r="BF663" s="23"/>
      <c r="BG663" s="23"/>
      <c r="BH663" s="23">
        <v>42849</v>
      </c>
      <c r="BI663" s="26" t="s">
        <v>127</v>
      </c>
      <c r="BJ663" s="26" t="s">
        <v>232</v>
      </c>
      <c r="BK663" s="29">
        <v>0</v>
      </c>
      <c r="BL663" s="24" t="s">
        <v>129</v>
      </c>
      <c r="BM663" s="22" t="str">
        <f ca="1">+IF(Tabla1[[#This Row],[FECHA INGRESO]]&gt;=44986,IF((TODAY()-Tabla1[[#This Row],[FECHA INGRESO]])&gt;=50,"ALERTA","TODAVÍA FALTA"),"N/A")</f>
        <v>N/A</v>
      </c>
      <c r="BN663" s="7">
        <f>IFERROR((_xlfn.DAYS(Tabla1[[#This Row],[FECHA INGRESO]],Tabla1[[#This Row],[FECHA RETIRO]]))/30,"")</f>
        <v>-6.5333333333333332</v>
      </c>
    </row>
    <row r="664" spans="1:66" ht="15" customHeight="1" x14ac:dyDescent="0.35">
      <c r="A664" s="31">
        <v>1024568182</v>
      </c>
      <c r="B664" s="22" t="s">
        <v>4339</v>
      </c>
      <c r="C664" s="23">
        <v>42653</v>
      </c>
      <c r="D664" s="23" t="s">
        <v>168</v>
      </c>
      <c r="E664" s="23" t="s">
        <v>111</v>
      </c>
      <c r="F664" s="23" t="s">
        <v>70</v>
      </c>
      <c r="G664" s="24"/>
      <c r="H664" s="24">
        <v>24067101717</v>
      </c>
      <c r="I664" s="24" t="s">
        <v>95</v>
      </c>
      <c r="J664" s="24">
        <f>DATEDIF(Tabla1[[#This Row],[FECHA DE NACIMIENTO]],Tabla1[[#This Row],[FECHA ACTUAL]],"Y")</f>
        <v>27</v>
      </c>
      <c r="K664" s="24" t="s">
        <v>73</v>
      </c>
      <c r="L664" s="24" t="s">
        <v>112</v>
      </c>
      <c r="M664" s="24">
        <v>4</v>
      </c>
      <c r="N664" s="24">
        <v>1</v>
      </c>
      <c r="O664" s="24">
        <v>1</v>
      </c>
      <c r="P664" s="24" t="s">
        <v>101</v>
      </c>
      <c r="Q664" s="23">
        <v>35100</v>
      </c>
      <c r="R664" s="24" t="s">
        <v>76</v>
      </c>
      <c r="S664" s="25">
        <v>45119</v>
      </c>
      <c r="T664" s="24">
        <v>7826411</v>
      </c>
      <c r="U664" s="24">
        <v>3115309492</v>
      </c>
      <c r="V664" s="24" t="s">
        <v>4340</v>
      </c>
      <c r="W664" s="24" t="s">
        <v>4341</v>
      </c>
      <c r="X664" s="24" t="s">
        <v>2007</v>
      </c>
      <c r="Y664" s="24" t="s">
        <v>4342</v>
      </c>
      <c r="Z664" s="24" t="s">
        <v>117</v>
      </c>
      <c r="AA664" s="24">
        <v>7826411</v>
      </c>
      <c r="AB664" s="24" t="s">
        <v>77</v>
      </c>
      <c r="AC664" s="24" t="s">
        <v>77</v>
      </c>
      <c r="AD664" s="24" t="s">
        <v>77</v>
      </c>
      <c r="AE664" s="26" t="s">
        <v>151</v>
      </c>
      <c r="AF664" s="26"/>
      <c r="AG664" s="26"/>
      <c r="AH664" s="27" t="s">
        <v>184</v>
      </c>
      <c r="AI664" s="27" t="s">
        <v>1586</v>
      </c>
      <c r="AJ664" s="27" t="s">
        <v>1586</v>
      </c>
      <c r="AK664" s="24" t="s">
        <v>121</v>
      </c>
      <c r="AL664" s="24" t="s">
        <v>90</v>
      </c>
      <c r="AM664" s="23">
        <v>42653</v>
      </c>
      <c r="AN664" s="28">
        <v>776250</v>
      </c>
      <c r="AO664" s="28"/>
      <c r="AP664" s="24"/>
      <c r="AQ664" s="24"/>
      <c r="AR664" s="24"/>
      <c r="AS664" s="24"/>
      <c r="AT664" s="24" t="e">
        <v>#N/A</v>
      </c>
      <c r="AU664" s="24" t="e">
        <v>#N/A</v>
      </c>
      <c r="AV664" s="24" t="e">
        <v>#N/A</v>
      </c>
      <c r="AW664" s="24"/>
      <c r="AX664" s="24"/>
      <c r="AY664" s="24" t="s">
        <v>4343</v>
      </c>
      <c r="AZ664" s="24" t="s">
        <v>4344</v>
      </c>
      <c r="BA664" s="24" t="s">
        <v>4345</v>
      </c>
      <c r="BB664" s="24"/>
      <c r="BC664" s="24"/>
      <c r="BD664" s="24">
        <v>0</v>
      </c>
      <c r="BE664" s="24">
        <v>0</v>
      </c>
      <c r="BF664" s="23"/>
      <c r="BG664" s="23"/>
      <c r="BH664" s="23">
        <v>42837</v>
      </c>
      <c r="BI664" s="26" t="s">
        <v>127</v>
      </c>
      <c r="BJ664" s="26" t="s">
        <v>273</v>
      </c>
      <c r="BK664" s="29">
        <v>0</v>
      </c>
      <c r="BL664" s="24" t="s">
        <v>129</v>
      </c>
      <c r="BM664" s="22" t="str">
        <f ca="1">+IF(Tabla1[[#This Row],[FECHA INGRESO]]&gt;=44986,IF((TODAY()-Tabla1[[#This Row],[FECHA INGRESO]])&gt;=50,"ALERTA","TODAVÍA FALTA"),"N/A")</f>
        <v>N/A</v>
      </c>
      <c r="BN664" s="7">
        <f>IFERROR((_xlfn.DAYS(Tabla1[[#This Row],[FECHA INGRESO]],Tabla1[[#This Row],[FECHA RETIRO]]))/30,"")</f>
        <v>-6.1333333333333337</v>
      </c>
    </row>
    <row r="665" spans="1:66" ht="15" customHeight="1" x14ac:dyDescent="0.35">
      <c r="A665" s="31">
        <v>1022942199</v>
      </c>
      <c r="B665" s="22" t="s">
        <v>4346</v>
      </c>
      <c r="C665" s="23">
        <v>42653</v>
      </c>
      <c r="D665" s="23" t="s">
        <v>188</v>
      </c>
      <c r="E665" s="24" t="s">
        <v>94</v>
      </c>
      <c r="F665" s="23" t="s">
        <v>70</v>
      </c>
      <c r="G665" s="24"/>
      <c r="H665" s="24">
        <v>24066921343</v>
      </c>
      <c r="I665" s="24" t="s">
        <v>95</v>
      </c>
      <c r="J665" s="24">
        <f>DATEDIF(Tabla1[[#This Row],[FECHA DE NACIMIENTO]],Tabla1[[#This Row],[FECHA ACTUAL]],"Y")</f>
        <v>35</v>
      </c>
      <c r="K665" s="24" t="s">
        <v>320</v>
      </c>
      <c r="L665" s="24" t="s">
        <v>234</v>
      </c>
      <c r="M665" s="24">
        <v>1</v>
      </c>
      <c r="N665" s="24">
        <v>1</v>
      </c>
      <c r="O665" s="24">
        <v>1</v>
      </c>
      <c r="P665" s="24" t="s">
        <v>101</v>
      </c>
      <c r="Q665" s="23">
        <v>32136</v>
      </c>
      <c r="R665" s="24" t="s">
        <v>76</v>
      </c>
      <c r="S665" s="25">
        <v>45119</v>
      </c>
      <c r="T665" s="24"/>
      <c r="U665" s="24">
        <v>3204684813</v>
      </c>
      <c r="V665" s="24" t="s">
        <v>4347</v>
      </c>
      <c r="W665" s="24" t="s">
        <v>4348</v>
      </c>
      <c r="X665" s="24" t="s">
        <v>3813</v>
      </c>
      <c r="Y665" s="24" t="s">
        <v>4349</v>
      </c>
      <c r="Z665" s="24" t="s">
        <v>82</v>
      </c>
      <c r="AA665" s="24">
        <v>3167443366</v>
      </c>
      <c r="AB665" s="24" t="s">
        <v>77</v>
      </c>
      <c r="AC665" s="24" t="s">
        <v>77</v>
      </c>
      <c r="AD665" s="24" t="s">
        <v>77</v>
      </c>
      <c r="AE665" s="26" t="s">
        <v>183</v>
      </c>
      <c r="AF665" s="26"/>
      <c r="AG665" s="26"/>
      <c r="AH665" s="27" t="s">
        <v>184</v>
      </c>
      <c r="AI665" s="27" t="s">
        <v>3643</v>
      </c>
      <c r="AJ665" s="27" t="s">
        <v>3643</v>
      </c>
      <c r="AK665" s="24" t="s">
        <v>121</v>
      </c>
      <c r="AL665" s="24" t="s">
        <v>90</v>
      </c>
      <c r="AM665" s="23">
        <v>42653</v>
      </c>
      <c r="AN665" s="28">
        <v>776250</v>
      </c>
      <c r="AO665" s="28"/>
      <c r="AP665" s="24"/>
      <c r="AQ665" s="24"/>
      <c r="AR665" s="24" t="s">
        <v>1441</v>
      </c>
      <c r="AS665" s="24"/>
      <c r="AT665" s="24" t="e">
        <v>#N/A</v>
      </c>
      <c r="AU665" s="24" t="e">
        <v>#N/A</v>
      </c>
      <c r="AV665" s="24" t="e">
        <v>#N/A</v>
      </c>
      <c r="AW665" s="24"/>
      <c r="AX665" s="24" t="s">
        <v>4350</v>
      </c>
      <c r="AY665" s="24"/>
      <c r="AZ665" s="24"/>
      <c r="BA665" s="24"/>
      <c r="BB665" s="24"/>
      <c r="BC665" s="24"/>
      <c r="BD665" s="24">
        <v>0</v>
      </c>
      <c r="BE665" s="24">
        <v>0</v>
      </c>
      <c r="BF665" s="23"/>
      <c r="BG665" s="23"/>
      <c r="BH665" s="23">
        <v>42767</v>
      </c>
      <c r="BI665" s="26" t="s">
        <v>127</v>
      </c>
      <c r="BJ665" s="26" t="s">
        <v>273</v>
      </c>
      <c r="BK665" s="29">
        <v>0</v>
      </c>
      <c r="BL665" s="24" t="s">
        <v>129</v>
      </c>
      <c r="BM665" s="22" t="str">
        <f ca="1">+IF(Tabla1[[#This Row],[FECHA INGRESO]]&gt;=44986,IF((TODAY()-Tabla1[[#This Row],[FECHA INGRESO]])&gt;=50,"ALERTA","TODAVÍA FALTA"),"N/A")</f>
        <v>N/A</v>
      </c>
      <c r="BN665" s="7">
        <f>IFERROR((_xlfn.DAYS(Tabla1[[#This Row],[FECHA INGRESO]],Tabla1[[#This Row],[FECHA RETIRO]]))/30,"")</f>
        <v>-3.8</v>
      </c>
    </row>
    <row r="666" spans="1:66" ht="15" customHeight="1" x14ac:dyDescent="0.35">
      <c r="A666" s="31">
        <v>1032460865</v>
      </c>
      <c r="B666" s="22" t="s">
        <v>4351</v>
      </c>
      <c r="C666" s="23">
        <v>42653</v>
      </c>
      <c r="D666" s="23" t="s">
        <v>168</v>
      </c>
      <c r="E666" s="24" t="s">
        <v>94</v>
      </c>
      <c r="F666" s="23" t="s">
        <v>70</v>
      </c>
      <c r="G666" s="24"/>
      <c r="H666" s="24">
        <v>24067212181</v>
      </c>
      <c r="I666" s="24" t="s">
        <v>95</v>
      </c>
      <c r="J666" s="24">
        <f>DATEDIF(Tabla1[[#This Row],[FECHA DE NACIMIENTO]],Tabla1[[#This Row],[FECHA ACTUAL]],"Y")</f>
        <v>29</v>
      </c>
      <c r="K666" s="24" t="s">
        <v>73</v>
      </c>
      <c r="L666" s="24" t="s">
        <v>234</v>
      </c>
      <c r="M666" s="24">
        <v>1</v>
      </c>
      <c r="N666" s="24">
        <v>1</v>
      </c>
      <c r="O666" s="24">
        <v>3</v>
      </c>
      <c r="P666" s="24" t="s">
        <v>101</v>
      </c>
      <c r="Q666" s="23">
        <v>34311</v>
      </c>
      <c r="R666" s="24" t="s">
        <v>76</v>
      </c>
      <c r="S666" s="25">
        <v>45119</v>
      </c>
      <c r="T666" s="24"/>
      <c r="U666" s="24">
        <v>3057681146</v>
      </c>
      <c r="V666" s="24" t="s">
        <v>4352</v>
      </c>
      <c r="W666" s="24" t="s">
        <v>4353</v>
      </c>
      <c r="X666" s="24" t="s">
        <v>4354</v>
      </c>
      <c r="Y666" s="24" t="s">
        <v>4355</v>
      </c>
      <c r="Z666" s="24" t="s">
        <v>82</v>
      </c>
      <c r="AA666" s="24">
        <v>3057250119</v>
      </c>
      <c r="AB666" s="24" t="s">
        <v>77</v>
      </c>
      <c r="AC666" s="24" t="s">
        <v>77</v>
      </c>
      <c r="AD666" s="24" t="s">
        <v>77</v>
      </c>
      <c r="AE666" s="26" t="s">
        <v>183</v>
      </c>
      <c r="AF666" s="26"/>
      <c r="AG666" s="26"/>
      <c r="AH666" s="27" t="s">
        <v>184</v>
      </c>
      <c r="AI666" s="27" t="s">
        <v>185</v>
      </c>
      <c r="AJ666" s="27" t="s">
        <v>185</v>
      </c>
      <c r="AK666" s="24" t="s">
        <v>121</v>
      </c>
      <c r="AL666" s="24"/>
      <c r="AM666" s="23">
        <v>42653</v>
      </c>
      <c r="AN666" s="28">
        <v>724500</v>
      </c>
      <c r="AO666" s="28"/>
      <c r="AP666" s="24"/>
      <c r="AQ666" s="24"/>
      <c r="AR666" s="24"/>
      <c r="AS666" s="24"/>
      <c r="AT666" s="24" t="e">
        <v>#N/A</v>
      </c>
      <c r="AU666" s="24" t="e">
        <v>#N/A</v>
      </c>
      <c r="AV666" s="24" t="e">
        <v>#N/A</v>
      </c>
      <c r="AW666" s="24"/>
      <c r="AX666" s="24"/>
      <c r="AY666" s="24"/>
      <c r="AZ666" s="24"/>
      <c r="BA666" s="24"/>
      <c r="BB666" s="24"/>
      <c r="BC666" s="24"/>
      <c r="BD666" s="24">
        <v>0</v>
      </c>
      <c r="BE666" s="24">
        <v>0</v>
      </c>
      <c r="BF666" s="23"/>
      <c r="BG666" s="23"/>
      <c r="BH666" s="23">
        <v>42698</v>
      </c>
      <c r="BI666" s="26" t="s">
        <v>127</v>
      </c>
      <c r="BJ666" s="26" t="s">
        <v>1064</v>
      </c>
      <c r="BK666" s="29">
        <v>0</v>
      </c>
      <c r="BL666" s="24" t="s">
        <v>129</v>
      </c>
      <c r="BM666" s="22" t="str">
        <f ca="1">+IF(Tabla1[[#This Row],[FECHA INGRESO]]&gt;=44986,IF((TODAY()-Tabla1[[#This Row],[FECHA INGRESO]])&gt;=50,"ALERTA","TODAVÍA FALTA"),"N/A")</f>
        <v>N/A</v>
      </c>
      <c r="BN666" s="7">
        <f>IFERROR((_xlfn.DAYS(Tabla1[[#This Row],[FECHA INGRESO]],Tabla1[[#This Row],[FECHA RETIRO]]))/30,"")</f>
        <v>-1.5</v>
      </c>
    </row>
    <row r="667" spans="1:66" ht="15" customHeight="1" x14ac:dyDescent="0.35">
      <c r="A667" s="31">
        <v>1128440206</v>
      </c>
      <c r="B667" s="22" t="s">
        <v>4356</v>
      </c>
      <c r="C667" s="23">
        <v>42653</v>
      </c>
      <c r="D667" s="23" t="s">
        <v>582</v>
      </c>
      <c r="E667" s="24" t="s">
        <v>94</v>
      </c>
      <c r="F667" s="23" t="s">
        <v>70</v>
      </c>
      <c r="G667" s="24"/>
      <c r="H667" s="24">
        <v>24067306372</v>
      </c>
      <c r="I667" s="24" t="s">
        <v>95</v>
      </c>
      <c r="J667" s="24">
        <f>DATEDIF(Tabla1[[#This Row],[FECHA DE NACIMIENTO]],Tabla1[[#This Row],[FECHA ACTUAL]],"Y")</f>
        <v>31</v>
      </c>
      <c r="K667" s="24" t="s">
        <v>73</v>
      </c>
      <c r="L667" s="24" t="s">
        <v>112</v>
      </c>
      <c r="M667" s="24">
        <v>0</v>
      </c>
      <c r="N667" s="24">
        <v>0</v>
      </c>
      <c r="O667" s="24">
        <v>2</v>
      </c>
      <c r="P667" s="24" t="s">
        <v>101</v>
      </c>
      <c r="Q667" s="23">
        <v>33534</v>
      </c>
      <c r="R667" s="24" t="s">
        <v>830</v>
      </c>
      <c r="S667" s="25">
        <v>45119</v>
      </c>
      <c r="T667" s="24">
        <v>5285623</v>
      </c>
      <c r="U667" s="24">
        <v>3196914148</v>
      </c>
      <c r="V667" s="24" t="s">
        <v>4357</v>
      </c>
      <c r="W667" s="24" t="s">
        <v>4358</v>
      </c>
      <c r="X667" s="24" t="s">
        <v>4359</v>
      </c>
      <c r="Y667" s="24" t="s">
        <v>4360</v>
      </c>
      <c r="Z667" s="24" t="s">
        <v>255</v>
      </c>
      <c r="AA667" s="24" t="s">
        <v>4361</v>
      </c>
      <c r="AB667" s="24" t="s">
        <v>77</v>
      </c>
      <c r="AC667" s="24" t="s">
        <v>77</v>
      </c>
      <c r="AD667" s="24" t="s">
        <v>77</v>
      </c>
      <c r="AE667" s="26" t="s">
        <v>151</v>
      </c>
      <c r="AF667" s="26"/>
      <c r="AG667" s="26"/>
      <c r="AH667" s="27" t="s">
        <v>184</v>
      </c>
      <c r="AI667" s="27" t="s">
        <v>925</v>
      </c>
      <c r="AJ667" s="27" t="s">
        <v>487</v>
      </c>
      <c r="AK667" s="24" t="s">
        <v>121</v>
      </c>
      <c r="AL667" s="24" t="s">
        <v>90</v>
      </c>
      <c r="AM667" s="23">
        <v>42655</v>
      </c>
      <c r="AN667" s="28">
        <v>776250</v>
      </c>
      <c r="AO667" s="28"/>
      <c r="AP667" s="24" t="s">
        <v>4362</v>
      </c>
      <c r="AQ667" s="24"/>
      <c r="AR667" s="24"/>
      <c r="AS667" s="24"/>
      <c r="AT667" s="24" t="e">
        <v>#N/A</v>
      </c>
      <c r="AU667" s="24" t="e">
        <v>#N/A</v>
      </c>
      <c r="AV667" s="24" t="e">
        <v>#N/A</v>
      </c>
      <c r="AW667" s="24"/>
      <c r="AX667" s="24"/>
      <c r="AY667" s="24"/>
      <c r="AZ667" s="24"/>
      <c r="BA667" s="24"/>
      <c r="BB667" s="24"/>
      <c r="BC667" s="24"/>
      <c r="BD667" s="24">
        <v>0</v>
      </c>
      <c r="BE667" s="24">
        <v>0</v>
      </c>
      <c r="BF667" s="23"/>
      <c r="BG667" s="23"/>
      <c r="BH667" s="23">
        <v>42941</v>
      </c>
      <c r="BI667" s="26" t="s">
        <v>143</v>
      </c>
      <c r="BJ667" s="26" t="s">
        <v>199</v>
      </c>
      <c r="BK667" s="29">
        <v>0</v>
      </c>
      <c r="BL667" s="24" t="s">
        <v>129</v>
      </c>
      <c r="BM667" s="22" t="str">
        <f ca="1">+IF(Tabla1[[#This Row],[FECHA INGRESO]]&gt;=44986,IF((TODAY()-Tabla1[[#This Row],[FECHA INGRESO]])&gt;=50,"ALERTA","TODAVÍA FALTA"),"N/A")</f>
        <v>N/A</v>
      </c>
      <c r="BN667" s="7">
        <f>IFERROR((_xlfn.DAYS(Tabla1[[#This Row],[FECHA INGRESO]],Tabla1[[#This Row],[FECHA RETIRO]]))/30,"")</f>
        <v>-9.5333333333333332</v>
      </c>
    </row>
    <row r="668" spans="1:66" ht="15" customHeight="1" x14ac:dyDescent="0.35">
      <c r="A668" s="31">
        <v>1128280351</v>
      </c>
      <c r="B668" s="22" t="s">
        <v>4363</v>
      </c>
      <c r="C668" s="23">
        <v>42655</v>
      </c>
      <c r="D668" s="23" t="s">
        <v>582</v>
      </c>
      <c r="E668" s="23" t="s">
        <v>111</v>
      </c>
      <c r="F668" s="23" t="s">
        <v>70</v>
      </c>
      <c r="G668" s="24"/>
      <c r="H668" s="24">
        <v>24067360600</v>
      </c>
      <c r="I668" s="24" t="s">
        <v>95</v>
      </c>
      <c r="J668" s="24">
        <f>DATEDIF(Tabla1[[#This Row],[FECHA DE NACIMIENTO]],Tabla1[[#This Row],[FECHA ACTUAL]],"Y")</f>
        <v>33</v>
      </c>
      <c r="K668" s="24" t="s">
        <v>73</v>
      </c>
      <c r="L668" s="24" t="s">
        <v>112</v>
      </c>
      <c r="M668" s="24">
        <v>0</v>
      </c>
      <c r="N668" s="24">
        <v>0</v>
      </c>
      <c r="O668" s="24">
        <v>3</v>
      </c>
      <c r="P668" s="24" t="s">
        <v>101</v>
      </c>
      <c r="Q668" s="23">
        <v>32767</v>
      </c>
      <c r="R668" s="24" t="s">
        <v>830</v>
      </c>
      <c r="S668" s="25">
        <v>45119</v>
      </c>
      <c r="T668" s="24">
        <v>4772739</v>
      </c>
      <c r="U668" s="24">
        <v>3214643205</v>
      </c>
      <c r="V668" s="24" t="s">
        <v>4364</v>
      </c>
      <c r="W668" s="24" t="s">
        <v>4365</v>
      </c>
      <c r="X668" s="24" t="s">
        <v>4366</v>
      </c>
      <c r="Y668" s="24" t="s">
        <v>4367</v>
      </c>
      <c r="Z668" s="24" t="s">
        <v>162</v>
      </c>
      <c r="AA668" s="24" t="s">
        <v>4368</v>
      </c>
      <c r="AB668" s="24" t="s">
        <v>77</v>
      </c>
      <c r="AC668" s="24" t="s">
        <v>77</v>
      </c>
      <c r="AD668" s="24" t="s">
        <v>77</v>
      </c>
      <c r="AE668" s="26" t="s">
        <v>183</v>
      </c>
      <c r="AF668" s="26" t="s">
        <v>4369</v>
      </c>
      <c r="AG668" s="26"/>
      <c r="AH668" s="27" t="s">
        <v>184</v>
      </c>
      <c r="AI668" s="27" t="s">
        <v>515</v>
      </c>
      <c r="AJ668" s="27" t="s">
        <v>515</v>
      </c>
      <c r="AK668" s="24" t="s">
        <v>121</v>
      </c>
      <c r="AL668" s="24" t="s">
        <v>90</v>
      </c>
      <c r="AM668" s="23">
        <v>42655</v>
      </c>
      <c r="AN668" s="28">
        <v>776250</v>
      </c>
      <c r="AO668" s="28"/>
      <c r="AP668" s="24">
        <v>42769</v>
      </c>
      <c r="AQ668" s="24"/>
      <c r="AR668" s="24" t="s">
        <v>2026</v>
      </c>
      <c r="AS668" s="24"/>
      <c r="AT668" s="24" t="e">
        <v>#N/A</v>
      </c>
      <c r="AU668" s="24" t="e">
        <v>#N/A</v>
      </c>
      <c r="AV668" s="24" t="e">
        <v>#N/A</v>
      </c>
      <c r="AW668" s="24"/>
      <c r="AX668" s="24"/>
      <c r="AY668" s="24"/>
      <c r="AZ668" s="24"/>
      <c r="BA668" s="24"/>
      <c r="BB668" s="24"/>
      <c r="BC668" s="24"/>
      <c r="BD668" s="24">
        <v>1</v>
      </c>
      <c r="BE668" s="24">
        <v>0</v>
      </c>
      <c r="BF668" s="23">
        <v>43032</v>
      </c>
      <c r="BG668" s="23">
        <v>43050</v>
      </c>
      <c r="BH668" s="23">
        <v>43049</v>
      </c>
      <c r="BI668" s="26" t="s">
        <v>127</v>
      </c>
      <c r="BJ668" s="26" t="s">
        <v>523</v>
      </c>
      <c r="BK668" s="29">
        <v>29167</v>
      </c>
      <c r="BL668" s="24" t="s">
        <v>129</v>
      </c>
      <c r="BM668" s="22" t="str">
        <f ca="1">+IF(Tabla1[[#This Row],[FECHA INGRESO]]&gt;=44986,IF((TODAY()-Tabla1[[#This Row],[FECHA INGRESO]])&gt;=50,"ALERTA","TODAVÍA FALTA"),"N/A")</f>
        <v>N/A</v>
      </c>
      <c r="BN668" s="7">
        <f>IFERROR((_xlfn.DAYS(Tabla1[[#This Row],[FECHA INGRESO]],Tabla1[[#This Row],[FECHA RETIRO]]))/30,"")</f>
        <v>-13.133333333333333</v>
      </c>
    </row>
    <row r="669" spans="1:66" ht="15" customHeight="1" x14ac:dyDescent="0.35">
      <c r="A669" s="31">
        <v>80186998</v>
      </c>
      <c r="B669" s="22" t="s">
        <v>4370</v>
      </c>
      <c r="C669" s="23">
        <v>42655</v>
      </c>
      <c r="D669" s="23" t="s">
        <v>188</v>
      </c>
      <c r="E669" s="24" t="s">
        <v>94</v>
      </c>
      <c r="F669" s="23" t="s">
        <v>70</v>
      </c>
      <c r="G669" s="24"/>
      <c r="H669" s="24">
        <v>24067329786</v>
      </c>
      <c r="I669" s="24" t="s">
        <v>72</v>
      </c>
      <c r="J669" s="24">
        <f>DATEDIF(Tabla1[[#This Row],[FECHA DE NACIMIENTO]],Tabla1[[#This Row],[FECHA ACTUAL]],"Y")</f>
        <v>39</v>
      </c>
      <c r="K669" s="24" t="s">
        <v>73</v>
      </c>
      <c r="L669" s="24" t="s">
        <v>74</v>
      </c>
      <c r="M669" s="24">
        <v>1</v>
      </c>
      <c r="N669" s="24">
        <v>1</v>
      </c>
      <c r="O669" s="24">
        <v>3</v>
      </c>
      <c r="P669" s="24" t="s">
        <v>101</v>
      </c>
      <c r="Q669" s="23">
        <v>30518</v>
      </c>
      <c r="R669" s="24" t="s">
        <v>76</v>
      </c>
      <c r="S669" s="25">
        <v>45119</v>
      </c>
      <c r="T669" s="24">
        <v>3027453</v>
      </c>
      <c r="U669" s="24">
        <v>3106135449</v>
      </c>
      <c r="V669" s="24" t="s">
        <v>4371</v>
      </c>
      <c r="W669" s="24" t="s">
        <v>4372</v>
      </c>
      <c r="X669" s="24" t="s">
        <v>2732</v>
      </c>
      <c r="Y669" s="24" t="s">
        <v>4373</v>
      </c>
      <c r="Z669" s="24" t="s">
        <v>82</v>
      </c>
      <c r="AA669" s="24" t="s">
        <v>4374</v>
      </c>
      <c r="AB669" s="24" t="s">
        <v>77</v>
      </c>
      <c r="AC669" s="24" t="s">
        <v>77</v>
      </c>
      <c r="AD669" s="24" t="s">
        <v>77</v>
      </c>
      <c r="AE669" s="26" t="s">
        <v>84</v>
      </c>
      <c r="AF669" s="26" t="s">
        <v>4375</v>
      </c>
      <c r="AG669" s="26"/>
      <c r="AH669" s="27" t="s">
        <v>163</v>
      </c>
      <c r="AI669" s="27" t="s">
        <v>185</v>
      </c>
      <c r="AJ669" s="27" t="s">
        <v>185</v>
      </c>
      <c r="AK669" s="24" t="s">
        <v>121</v>
      </c>
      <c r="AL669" s="24" t="s">
        <v>90</v>
      </c>
      <c r="AM669" s="23">
        <v>42655</v>
      </c>
      <c r="AN669" s="28">
        <v>1242000</v>
      </c>
      <c r="AO669" s="28"/>
      <c r="AP669" s="24"/>
      <c r="AQ669" s="24"/>
      <c r="AR669" s="24"/>
      <c r="AS669" s="24"/>
      <c r="AT669" s="24" t="e">
        <v>#N/A</v>
      </c>
      <c r="AU669" s="24" t="e">
        <v>#N/A</v>
      </c>
      <c r="AV669" s="24" t="e">
        <v>#N/A</v>
      </c>
      <c r="AW669" s="24"/>
      <c r="AX669" s="24"/>
      <c r="AY669" s="24"/>
      <c r="AZ669" s="24"/>
      <c r="BA669" s="24"/>
      <c r="BB669" s="24"/>
      <c r="BC669" s="24"/>
      <c r="BD669" s="24">
        <v>0</v>
      </c>
      <c r="BE669" s="24">
        <v>0</v>
      </c>
      <c r="BF669" s="23"/>
      <c r="BG669" s="23"/>
      <c r="BH669" s="23">
        <v>42895</v>
      </c>
      <c r="BI669" s="26" t="s">
        <v>143</v>
      </c>
      <c r="BJ669" s="26" t="s">
        <v>199</v>
      </c>
      <c r="BK669" s="29">
        <v>0</v>
      </c>
      <c r="BL669" s="24" t="s">
        <v>129</v>
      </c>
      <c r="BM669" s="22" t="str">
        <f ca="1">+IF(Tabla1[[#This Row],[FECHA INGRESO]]&gt;=44986,IF((TODAY()-Tabla1[[#This Row],[FECHA INGRESO]])&gt;=50,"ALERTA","TODAVÍA FALTA"),"N/A")</f>
        <v>N/A</v>
      </c>
      <c r="BN669" s="7">
        <f>IFERROR((_xlfn.DAYS(Tabla1[[#This Row],[FECHA INGRESO]],Tabla1[[#This Row],[FECHA RETIRO]]))/30,"")</f>
        <v>-8</v>
      </c>
    </row>
    <row r="670" spans="1:66" ht="15" customHeight="1" x14ac:dyDescent="0.35">
      <c r="A670" s="31">
        <v>1016083351</v>
      </c>
      <c r="B670" s="22" t="s">
        <v>4376</v>
      </c>
      <c r="C670" s="23">
        <v>42661</v>
      </c>
      <c r="D670" s="23" t="s">
        <v>188</v>
      </c>
      <c r="E670" s="24" t="s">
        <v>94</v>
      </c>
      <c r="F670" s="23" t="s">
        <v>70</v>
      </c>
      <c r="G670" s="24"/>
      <c r="H670" s="24">
        <v>24067485600</v>
      </c>
      <c r="I670" s="24" t="s">
        <v>95</v>
      </c>
      <c r="J670" s="24">
        <f>DATEDIF(Tabla1[[#This Row],[FECHA DE NACIMIENTO]],Tabla1[[#This Row],[FECHA ACTUAL]],"Y")</f>
        <v>27</v>
      </c>
      <c r="K670" s="24" t="s">
        <v>96</v>
      </c>
      <c r="L670" s="24" t="s">
        <v>112</v>
      </c>
      <c r="M670" s="24">
        <v>1</v>
      </c>
      <c r="N670" s="24">
        <v>1</v>
      </c>
      <c r="O670" s="24">
        <v>2</v>
      </c>
      <c r="P670" s="24" t="s">
        <v>101</v>
      </c>
      <c r="Q670" s="23">
        <v>35097</v>
      </c>
      <c r="R670" s="24" t="s">
        <v>76</v>
      </c>
      <c r="S670" s="25">
        <v>45119</v>
      </c>
      <c r="T670" s="24"/>
      <c r="U670" s="24">
        <v>3108174999</v>
      </c>
      <c r="V670" s="24" t="s">
        <v>4377</v>
      </c>
      <c r="W670" s="24" t="s">
        <v>4378</v>
      </c>
      <c r="X670" s="24" t="s">
        <v>308</v>
      </c>
      <c r="Y670" s="24" t="s">
        <v>4379</v>
      </c>
      <c r="Z670" s="24" t="s">
        <v>117</v>
      </c>
      <c r="AA670" s="24" t="s">
        <v>4380</v>
      </c>
      <c r="AB670" s="24" t="s">
        <v>77</v>
      </c>
      <c r="AC670" s="24" t="s">
        <v>77</v>
      </c>
      <c r="AD670" s="24" t="s">
        <v>77</v>
      </c>
      <c r="AE670" s="26" t="s">
        <v>151</v>
      </c>
      <c r="AF670" s="26"/>
      <c r="AG670" s="26"/>
      <c r="AH670" s="27" t="s">
        <v>184</v>
      </c>
      <c r="AI670" s="27" t="s">
        <v>1586</v>
      </c>
      <c r="AJ670" s="27" t="s">
        <v>1586</v>
      </c>
      <c r="AK670" s="24" t="s">
        <v>121</v>
      </c>
      <c r="AL670" s="24"/>
      <c r="AM670" s="23">
        <v>42661</v>
      </c>
      <c r="AN670" s="28">
        <v>724500</v>
      </c>
      <c r="AO670" s="28"/>
      <c r="AP670" s="24"/>
      <c r="AQ670" s="24"/>
      <c r="AR670" s="24"/>
      <c r="AS670" s="24"/>
      <c r="AT670" s="24" t="e">
        <v>#N/A</v>
      </c>
      <c r="AU670" s="24" t="e">
        <v>#N/A</v>
      </c>
      <c r="AV670" s="24" t="e">
        <v>#N/A</v>
      </c>
      <c r="AW670" s="24"/>
      <c r="AX670" s="24"/>
      <c r="AY670" s="24"/>
      <c r="AZ670" s="24"/>
      <c r="BA670" s="24"/>
      <c r="BB670" s="24"/>
      <c r="BC670" s="24"/>
      <c r="BD670" s="24">
        <v>0</v>
      </c>
      <c r="BE670" s="24">
        <v>0</v>
      </c>
      <c r="BF670" s="23"/>
      <c r="BG670" s="23"/>
      <c r="BH670" s="23">
        <v>42684</v>
      </c>
      <c r="BI670" s="26" t="s">
        <v>143</v>
      </c>
      <c r="BJ670" s="26" t="s">
        <v>2589</v>
      </c>
      <c r="BK670" s="29">
        <v>0</v>
      </c>
      <c r="BL670" s="24" t="s">
        <v>129</v>
      </c>
      <c r="BM670" s="22" t="str">
        <f ca="1">+IF(Tabla1[[#This Row],[FECHA INGRESO]]&gt;=44986,IF((TODAY()-Tabla1[[#This Row],[FECHA INGRESO]])&gt;=50,"ALERTA","TODAVÍA FALTA"),"N/A")</f>
        <v>N/A</v>
      </c>
      <c r="BN670" s="7">
        <f>IFERROR((_xlfn.DAYS(Tabla1[[#This Row],[FECHA INGRESO]],Tabla1[[#This Row],[FECHA RETIRO]]))/30,"")</f>
        <v>-0.76666666666666672</v>
      </c>
    </row>
    <row r="671" spans="1:66" ht="15" customHeight="1" x14ac:dyDescent="0.35">
      <c r="A671" s="31">
        <v>1024495795</v>
      </c>
      <c r="B671" s="22" t="s">
        <v>4381</v>
      </c>
      <c r="C671" s="23">
        <v>42661</v>
      </c>
      <c r="D671" s="23" t="s">
        <v>157</v>
      </c>
      <c r="E671" s="24" t="s">
        <v>94</v>
      </c>
      <c r="F671" s="23" t="s">
        <v>70</v>
      </c>
      <c r="G671" s="24"/>
      <c r="H671" s="24">
        <v>24067483673</v>
      </c>
      <c r="I671" s="24" t="s">
        <v>72</v>
      </c>
      <c r="J671" s="24">
        <f>DATEDIF(Tabla1[[#This Row],[FECHA DE NACIMIENTO]],Tabla1[[#This Row],[FECHA ACTUAL]],"Y")</f>
        <v>34</v>
      </c>
      <c r="K671" s="24" t="s">
        <v>96</v>
      </c>
      <c r="L671" s="24" t="s">
        <v>112</v>
      </c>
      <c r="M671" s="24">
        <v>1</v>
      </c>
      <c r="N671" s="24">
        <v>1</v>
      </c>
      <c r="O671" s="24">
        <v>2</v>
      </c>
      <c r="P671" s="24" t="s">
        <v>101</v>
      </c>
      <c r="Q671" s="23">
        <v>32695</v>
      </c>
      <c r="R671" s="24" t="s">
        <v>830</v>
      </c>
      <c r="S671" s="25">
        <v>45119</v>
      </c>
      <c r="T671" s="24"/>
      <c r="U671" s="24">
        <v>3208096430</v>
      </c>
      <c r="V671" s="24" t="s">
        <v>4382</v>
      </c>
      <c r="W671" s="24" t="s">
        <v>4383</v>
      </c>
      <c r="X671" s="24" t="s">
        <v>1610</v>
      </c>
      <c r="Y671" s="24"/>
      <c r="Z671" s="24"/>
      <c r="AA671" s="24"/>
      <c r="AB671" s="24" t="s">
        <v>77</v>
      </c>
      <c r="AC671" s="24" t="s">
        <v>77</v>
      </c>
      <c r="AD671" s="24" t="s">
        <v>77</v>
      </c>
      <c r="AE671" s="26" t="s">
        <v>102</v>
      </c>
      <c r="AF671" s="26" t="s">
        <v>4384</v>
      </c>
      <c r="AG671" s="26"/>
      <c r="AH671" s="27" t="s">
        <v>184</v>
      </c>
      <c r="AI671" s="27" t="s">
        <v>120</v>
      </c>
      <c r="AJ671" s="27" t="s">
        <v>120</v>
      </c>
      <c r="AK671" s="24" t="s">
        <v>121</v>
      </c>
      <c r="AL671" s="24"/>
      <c r="AM671" s="23">
        <v>42661</v>
      </c>
      <c r="AN671" s="28">
        <v>724500</v>
      </c>
      <c r="AO671" s="28"/>
      <c r="AP671" s="24"/>
      <c r="AQ671" s="24"/>
      <c r="AR671" s="24"/>
      <c r="AS671" s="24"/>
      <c r="AT671" s="24" t="e">
        <v>#N/A</v>
      </c>
      <c r="AU671" s="24" t="e">
        <v>#N/A</v>
      </c>
      <c r="AV671" s="24" t="e">
        <v>#N/A</v>
      </c>
      <c r="AW671" s="24"/>
      <c r="AX671" s="24"/>
      <c r="AY671" s="24"/>
      <c r="AZ671" s="24"/>
      <c r="BA671" s="24"/>
      <c r="BB671" s="24"/>
      <c r="BC671" s="24"/>
      <c r="BD671" s="24">
        <v>0</v>
      </c>
      <c r="BE671" s="24">
        <v>0</v>
      </c>
      <c r="BF671" s="23"/>
      <c r="BG671" s="23"/>
      <c r="BH671" s="23">
        <v>42662</v>
      </c>
      <c r="BI671" s="26" t="s">
        <v>143</v>
      </c>
      <c r="BJ671" s="26" t="s">
        <v>2506</v>
      </c>
      <c r="BK671" s="29">
        <v>0</v>
      </c>
      <c r="BL671" s="24" t="s">
        <v>129</v>
      </c>
      <c r="BM671" s="22" t="str">
        <f ca="1">+IF(Tabla1[[#This Row],[FECHA INGRESO]]&gt;=44986,IF((TODAY()-Tabla1[[#This Row],[FECHA INGRESO]])&gt;=50,"ALERTA","TODAVÍA FALTA"),"N/A")</f>
        <v>N/A</v>
      </c>
      <c r="BN671" s="7">
        <f>IFERROR((_xlfn.DAYS(Tabla1[[#This Row],[FECHA INGRESO]],Tabla1[[#This Row],[FECHA RETIRO]]))/30,"")</f>
        <v>-3.3333333333333333E-2</v>
      </c>
    </row>
    <row r="672" spans="1:66" x14ac:dyDescent="0.35">
      <c r="A672" s="21">
        <v>1010184585</v>
      </c>
      <c r="B672" s="22" t="s">
        <v>4385</v>
      </c>
      <c r="C672" s="23">
        <v>42662</v>
      </c>
      <c r="D672" s="23" t="s">
        <v>266</v>
      </c>
      <c r="E672" s="23" t="s">
        <v>110</v>
      </c>
      <c r="F672" s="23" t="s">
        <v>110</v>
      </c>
      <c r="G672" s="24" t="s">
        <v>4386</v>
      </c>
      <c r="H672" s="24">
        <v>24067432884</v>
      </c>
      <c r="I672" s="24" t="s">
        <v>95</v>
      </c>
      <c r="J672" s="24">
        <f>DATEDIF(Tabla1[[#This Row],[FECHA DE NACIMIENTO]],Tabla1[[#This Row],[FECHA ACTUAL]],"Y")</f>
        <v>33</v>
      </c>
      <c r="K672" s="24" t="s">
        <v>73</v>
      </c>
      <c r="L672" s="24" t="s">
        <v>112</v>
      </c>
      <c r="M672" s="24">
        <v>2</v>
      </c>
      <c r="N672" s="24">
        <v>2</v>
      </c>
      <c r="O672" s="24">
        <v>2</v>
      </c>
      <c r="P672" s="24" t="s">
        <v>101</v>
      </c>
      <c r="Q672" s="23">
        <v>32721</v>
      </c>
      <c r="R672" s="24" t="s">
        <v>76</v>
      </c>
      <c r="S672" s="25">
        <v>45119</v>
      </c>
      <c r="T672" s="24"/>
      <c r="U672" s="24">
        <v>3144893189</v>
      </c>
      <c r="V672" s="24" t="s">
        <v>4387</v>
      </c>
      <c r="W672" s="24" t="s">
        <v>4388</v>
      </c>
      <c r="X672" s="24" t="s">
        <v>4389</v>
      </c>
      <c r="Y672" s="24" t="s">
        <v>4390</v>
      </c>
      <c r="Z672" s="24" t="s">
        <v>117</v>
      </c>
      <c r="AA672" s="24">
        <v>3132328332</v>
      </c>
      <c r="AB672" s="24" t="s">
        <v>101</v>
      </c>
      <c r="AC672" s="24" t="s">
        <v>101</v>
      </c>
      <c r="AD672" s="24" t="e">
        <v>#REF!</v>
      </c>
      <c r="AE672" s="26" t="s">
        <v>194</v>
      </c>
      <c r="AF672" s="26"/>
      <c r="AG672" s="26" t="s">
        <v>4391</v>
      </c>
      <c r="AH672" s="27" t="s">
        <v>4392</v>
      </c>
      <c r="AI672" s="27" t="s">
        <v>105</v>
      </c>
      <c r="AJ672" s="27" t="s">
        <v>106</v>
      </c>
      <c r="AK672" s="24" t="s">
        <v>89</v>
      </c>
      <c r="AL672" s="24" t="s">
        <v>90</v>
      </c>
      <c r="AM672" s="23">
        <v>42662</v>
      </c>
      <c r="AN672" s="28">
        <v>1023375</v>
      </c>
      <c r="AO672" s="28">
        <v>117172</v>
      </c>
      <c r="AP672" s="24">
        <v>0</v>
      </c>
      <c r="AQ672" s="24">
        <v>0</v>
      </c>
      <c r="AR672" s="24">
        <v>0</v>
      </c>
      <c r="AS672" s="24">
        <v>4.76</v>
      </c>
      <c r="AT672" s="24">
        <v>78</v>
      </c>
      <c r="AU672" s="24">
        <v>85</v>
      </c>
      <c r="AV672" s="24">
        <v>92</v>
      </c>
      <c r="AW672" s="24">
        <v>95</v>
      </c>
      <c r="AX672" s="24">
        <v>0</v>
      </c>
      <c r="AY672" s="24">
        <v>0</v>
      </c>
      <c r="AZ672" s="24" t="s">
        <v>4393</v>
      </c>
      <c r="BA672" s="24">
        <v>0</v>
      </c>
      <c r="BB672" s="24">
        <v>0</v>
      </c>
      <c r="BC672" s="24">
        <v>0</v>
      </c>
      <c r="BD672" s="24">
        <v>1</v>
      </c>
      <c r="BE672" s="24">
        <v>0</v>
      </c>
      <c r="BF672" s="23">
        <v>43031</v>
      </c>
      <c r="BG672" s="23">
        <v>43054</v>
      </c>
      <c r="BH672" s="23">
        <v>44727</v>
      </c>
      <c r="BI672" s="26" t="s">
        <v>127</v>
      </c>
      <c r="BJ672" s="26" t="s">
        <v>273</v>
      </c>
      <c r="BK672" s="29">
        <v>0</v>
      </c>
      <c r="BL672" s="24" t="s">
        <v>129</v>
      </c>
      <c r="BM672" s="22" t="str">
        <f ca="1">+IF(Tabla1[[#This Row],[FECHA INGRESO]]&gt;=44986,IF((TODAY()-Tabla1[[#This Row],[FECHA INGRESO]])&gt;=50,"ALERTA","TODAVÍA FALTA"),"N/A")</f>
        <v>N/A</v>
      </c>
      <c r="BN672" s="7">
        <f>IFERROR((_xlfn.DAYS(Tabla1[[#This Row],[FECHA INGRESO]],Tabla1[[#This Row],[FECHA RETIRO]]))/30,"")</f>
        <v>-68.833333333333329</v>
      </c>
    </row>
    <row r="673" spans="1:66" ht="15" customHeight="1" x14ac:dyDescent="0.35">
      <c r="A673" s="31">
        <v>1152192578</v>
      </c>
      <c r="B673" s="22" t="s">
        <v>4394</v>
      </c>
      <c r="C673" s="23">
        <v>42662</v>
      </c>
      <c r="D673" s="23" t="s">
        <v>582</v>
      </c>
      <c r="E673" s="24" t="s">
        <v>94</v>
      </c>
      <c r="F673" s="23" t="s">
        <v>70</v>
      </c>
      <c r="G673" s="24"/>
      <c r="H673" s="24">
        <v>24067495498</v>
      </c>
      <c r="I673" s="24" t="s">
        <v>95</v>
      </c>
      <c r="J673" s="24">
        <f>DATEDIF(Tabla1[[#This Row],[FECHA DE NACIMIENTO]],Tabla1[[#This Row],[FECHA ACTUAL]],"Y")</f>
        <v>32</v>
      </c>
      <c r="K673" s="24" t="s">
        <v>73</v>
      </c>
      <c r="L673" s="24" t="s">
        <v>112</v>
      </c>
      <c r="M673" s="24">
        <v>1</v>
      </c>
      <c r="N673" s="24">
        <v>1</v>
      </c>
      <c r="O673" s="24">
        <v>3</v>
      </c>
      <c r="P673" s="24" t="s">
        <v>101</v>
      </c>
      <c r="Q673" s="23">
        <v>33359</v>
      </c>
      <c r="R673" s="24" t="s">
        <v>830</v>
      </c>
      <c r="S673" s="25">
        <v>45119</v>
      </c>
      <c r="T673" s="24"/>
      <c r="U673" s="24">
        <v>3008082618</v>
      </c>
      <c r="V673" s="24" t="s">
        <v>4395</v>
      </c>
      <c r="W673" s="24" t="s">
        <v>4396</v>
      </c>
      <c r="X673" s="24" t="s">
        <v>4397</v>
      </c>
      <c r="Y673" s="24" t="s">
        <v>4398</v>
      </c>
      <c r="Z673" s="24" t="s">
        <v>82</v>
      </c>
      <c r="AA673" s="24" t="s">
        <v>4399</v>
      </c>
      <c r="AB673" s="24" t="s">
        <v>77</v>
      </c>
      <c r="AC673" s="24" t="s">
        <v>77</v>
      </c>
      <c r="AD673" s="24" t="s">
        <v>77</v>
      </c>
      <c r="AE673" s="26" t="s">
        <v>183</v>
      </c>
      <c r="AF673" s="26" t="s">
        <v>4400</v>
      </c>
      <c r="AG673" s="26"/>
      <c r="AH673" s="27" t="s">
        <v>163</v>
      </c>
      <c r="AI673" s="27" t="s">
        <v>515</v>
      </c>
      <c r="AJ673" s="27" t="s">
        <v>515</v>
      </c>
      <c r="AK673" s="24" t="s">
        <v>121</v>
      </c>
      <c r="AL673" s="24"/>
      <c r="AM673" s="23">
        <v>42662</v>
      </c>
      <c r="AN673" s="28">
        <v>1086750</v>
      </c>
      <c r="AO673" s="28"/>
      <c r="AP673" s="24"/>
      <c r="AQ673" s="24"/>
      <c r="AR673" s="24" t="s">
        <v>608</v>
      </c>
      <c r="AS673" s="24"/>
      <c r="AT673" s="24" t="e">
        <v>#N/A</v>
      </c>
      <c r="AU673" s="24" t="e">
        <v>#N/A</v>
      </c>
      <c r="AV673" s="24">
        <v>92</v>
      </c>
      <c r="AW673" s="24"/>
      <c r="AX673" s="24"/>
      <c r="AY673" s="24"/>
      <c r="AZ673" s="24"/>
      <c r="BA673" s="24"/>
      <c r="BB673" s="24"/>
      <c r="BC673" s="24"/>
      <c r="BD673" s="24">
        <v>0</v>
      </c>
      <c r="BE673" s="24">
        <v>0</v>
      </c>
      <c r="BF673" s="23"/>
      <c r="BG673" s="23"/>
      <c r="BH673" s="23">
        <v>42719</v>
      </c>
      <c r="BI673" s="26" t="s">
        <v>143</v>
      </c>
      <c r="BJ673" s="26" t="s">
        <v>2589</v>
      </c>
      <c r="BK673" s="29">
        <v>0</v>
      </c>
      <c r="BL673" s="24" t="s">
        <v>129</v>
      </c>
      <c r="BM673" s="22" t="str">
        <f ca="1">+IF(Tabla1[[#This Row],[FECHA INGRESO]]&gt;=44986,IF((TODAY()-Tabla1[[#This Row],[FECHA INGRESO]])&gt;=50,"ALERTA","TODAVÍA FALTA"),"N/A")</f>
        <v>N/A</v>
      </c>
      <c r="BN673" s="7">
        <f>IFERROR((_xlfn.DAYS(Tabla1[[#This Row],[FECHA INGRESO]],Tabla1[[#This Row],[FECHA RETIRO]]))/30,"")</f>
        <v>-1.9</v>
      </c>
    </row>
    <row r="674" spans="1:66" ht="15" customHeight="1" x14ac:dyDescent="0.35">
      <c r="A674" s="31">
        <v>1023935849</v>
      </c>
      <c r="B674" s="22" t="s">
        <v>4401</v>
      </c>
      <c r="C674" s="23">
        <v>42663</v>
      </c>
      <c r="D674" s="23" t="s">
        <v>582</v>
      </c>
      <c r="E674" s="23" t="s">
        <v>1274</v>
      </c>
      <c r="F674" s="23" t="s">
        <v>70</v>
      </c>
      <c r="G674" s="24"/>
      <c r="H674" s="24">
        <v>24067559145</v>
      </c>
      <c r="I674" s="24" t="s">
        <v>95</v>
      </c>
      <c r="J674" s="24">
        <f>DATEDIF(Tabla1[[#This Row],[FECHA DE NACIMIENTO]],Tabla1[[#This Row],[FECHA ACTUAL]],"Y")</f>
        <v>28</v>
      </c>
      <c r="K674" s="24" t="s">
        <v>96</v>
      </c>
      <c r="L674" s="24" t="s">
        <v>234</v>
      </c>
      <c r="M674" s="24">
        <v>1</v>
      </c>
      <c r="N674" s="24">
        <v>1</v>
      </c>
      <c r="O674" s="24">
        <v>1</v>
      </c>
      <c r="P674" s="24" t="s">
        <v>101</v>
      </c>
      <c r="Q674" s="23">
        <v>34569</v>
      </c>
      <c r="R674" s="24" t="s">
        <v>4402</v>
      </c>
      <c r="S674" s="25">
        <v>45119</v>
      </c>
      <c r="T674" s="24"/>
      <c r="U674" s="24">
        <v>3174137261</v>
      </c>
      <c r="V674" s="24" t="s">
        <v>4403</v>
      </c>
      <c r="W674" s="24" t="s">
        <v>4404</v>
      </c>
      <c r="X674" s="24" t="s">
        <v>4405</v>
      </c>
      <c r="Y674" s="24"/>
      <c r="Z674" s="24"/>
      <c r="AA674" s="24"/>
      <c r="AB674" s="24" t="s">
        <v>77</v>
      </c>
      <c r="AC674" s="24" t="s">
        <v>77</v>
      </c>
      <c r="AD674" s="24" t="s">
        <v>77</v>
      </c>
      <c r="AE674" s="26" t="s">
        <v>183</v>
      </c>
      <c r="AF674" s="26"/>
      <c r="AG674" s="26"/>
      <c r="AH674" s="27" t="s">
        <v>184</v>
      </c>
      <c r="AI674" s="27" t="s">
        <v>1586</v>
      </c>
      <c r="AJ674" s="27" t="s">
        <v>1586</v>
      </c>
      <c r="AK674" s="24" t="s">
        <v>121</v>
      </c>
      <c r="AL674" s="24" t="s">
        <v>90</v>
      </c>
      <c r="AM674" s="23">
        <v>42667</v>
      </c>
      <c r="AN674" s="28">
        <v>776250</v>
      </c>
      <c r="AO674" s="28"/>
      <c r="AP674" s="24"/>
      <c r="AQ674" s="24"/>
      <c r="AR674" s="24"/>
      <c r="AS674" s="24"/>
      <c r="AT674" s="24" t="e">
        <v>#N/A</v>
      </c>
      <c r="AU674" s="24" t="e">
        <v>#N/A</v>
      </c>
      <c r="AV674" s="24" t="e">
        <v>#N/A</v>
      </c>
      <c r="AW674" s="24"/>
      <c r="AX674" s="24"/>
      <c r="AY674" s="24" t="s">
        <v>4406</v>
      </c>
      <c r="AZ674" s="24"/>
      <c r="BA674" s="24"/>
      <c r="BB674" s="24"/>
      <c r="BC674" s="24"/>
      <c r="BD674" s="24">
        <v>0</v>
      </c>
      <c r="BE674" s="24">
        <v>0</v>
      </c>
      <c r="BF674" s="23"/>
      <c r="BG674" s="23"/>
      <c r="BH674" s="23">
        <v>43050</v>
      </c>
      <c r="BI674" s="26" t="s">
        <v>127</v>
      </c>
      <c r="BJ674" s="26" t="s">
        <v>273</v>
      </c>
      <c r="BK674" s="29">
        <v>401731</v>
      </c>
      <c r="BL674" s="24" t="s">
        <v>129</v>
      </c>
      <c r="BM674" s="22" t="str">
        <f ca="1">+IF(Tabla1[[#This Row],[FECHA INGRESO]]&gt;=44986,IF((TODAY()-Tabla1[[#This Row],[FECHA INGRESO]])&gt;=50,"ALERTA","TODAVÍA FALTA"),"N/A")</f>
        <v>N/A</v>
      </c>
      <c r="BN674" s="7">
        <f>IFERROR((_xlfn.DAYS(Tabla1[[#This Row],[FECHA INGRESO]],Tabla1[[#This Row],[FECHA RETIRO]]))/30,"")</f>
        <v>-12.766666666666667</v>
      </c>
    </row>
    <row r="675" spans="1:66" ht="15" customHeight="1" x14ac:dyDescent="0.35">
      <c r="A675" s="31">
        <v>1101452189</v>
      </c>
      <c r="B675" s="22" t="s">
        <v>4407</v>
      </c>
      <c r="C675" s="23">
        <v>42668</v>
      </c>
      <c r="D675" s="23" t="s">
        <v>266</v>
      </c>
      <c r="E675" s="23" t="s">
        <v>1274</v>
      </c>
      <c r="F675" s="23" t="s">
        <v>70</v>
      </c>
      <c r="G675" s="24"/>
      <c r="H675" s="24">
        <v>24067628128</v>
      </c>
      <c r="I675" s="24" t="s">
        <v>95</v>
      </c>
      <c r="J675" s="24">
        <f>DATEDIF(Tabla1[[#This Row],[FECHA DE NACIMIENTO]],Tabla1[[#This Row],[FECHA ACTUAL]],"Y")</f>
        <v>31</v>
      </c>
      <c r="K675" s="24" t="s">
        <v>96</v>
      </c>
      <c r="L675" s="24" t="s">
        <v>112</v>
      </c>
      <c r="M675" s="24" t="s">
        <v>77</v>
      </c>
      <c r="N675" s="24" t="s">
        <v>77</v>
      </c>
      <c r="O675" s="24">
        <v>3</v>
      </c>
      <c r="P675" s="24" t="s">
        <v>101</v>
      </c>
      <c r="Q675" s="23">
        <v>33768</v>
      </c>
      <c r="R675" s="24" t="s">
        <v>4408</v>
      </c>
      <c r="S675" s="25">
        <v>45119</v>
      </c>
      <c r="T675" s="24">
        <v>2234592</v>
      </c>
      <c r="U675" s="24">
        <v>3003082370</v>
      </c>
      <c r="V675" s="24" t="s">
        <v>4409</v>
      </c>
      <c r="W675" s="24" t="s">
        <v>4410</v>
      </c>
      <c r="X675" s="24" t="s">
        <v>115</v>
      </c>
      <c r="Y675" s="24" t="s">
        <v>4411</v>
      </c>
      <c r="Z675" s="24" t="s">
        <v>117</v>
      </c>
      <c r="AA675" s="24">
        <v>3103708559</v>
      </c>
      <c r="AB675" s="24" t="s">
        <v>77</v>
      </c>
      <c r="AC675" s="24" t="s">
        <v>77</v>
      </c>
      <c r="AD675" s="24" t="s">
        <v>77</v>
      </c>
      <c r="AE675" s="26" t="s">
        <v>151</v>
      </c>
      <c r="AF675" s="26"/>
      <c r="AG675" s="26"/>
      <c r="AH675" s="27" t="s">
        <v>311</v>
      </c>
      <c r="AI675" s="27" t="s">
        <v>312</v>
      </c>
      <c r="AJ675" s="27" t="s">
        <v>312</v>
      </c>
      <c r="AK675" s="24" t="s">
        <v>89</v>
      </c>
      <c r="AL675" s="24" t="s">
        <v>90</v>
      </c>
      <c r="AM675" s="23">
        <v>42668</v>
      </c>
      <c r="AN675" s="28">
        <v>848700</v>
      </c>
      <c r="AO675" s="28"/>
      <c r="AP675" s="24"/>
      <c r="AQ675" s="24"/>
      <c r="AR675" s="24"/>
      <c r="AS675" s="24"/>
      <c r="AT675" s="24" t="e">
        <v>#N/A</v>
      </c>
      <c r="AU675" s="24" t="e">
        <v>#N/A</v>
      </c>
      <c r="AV675" s="24" t="e">
        <v>#N/A</v>
      </c>
      <c r="AW675" s="24"/>
      <c r="AX675" s="24"/>
      <c r="AY675" s="24"/>
      <c r="AZ675" s="24"/>
      <c r="BA675" s="24"/>
      <c r="BB675" s="24"/>
      <c r="BC675" s="24"/>
      <c r="BD675" s="24">
        <v>0</v>
      </c>
      <c r="BE675" s="24">
        <v>0</v>
      </c>
      <c r="BF675" s="23"/>
      <c r="BG675" s="23"/>
      <c r="BH675" s="23">
        <v>42853</v>
      </c>
      <c r="BI675" s="26" t="s">
        <v>127</v>
      </c>
      <c r="BJ675" s="26" t="s">
        <v>337</v>
      </c>
      <c r="BK675" s="29">
        <v>0</v>
      </c>
      <c r="BL675" s="24" t="s">
        <v>129</v>
      </c>
      <c r="BM675" s="22" t="str">
        <f ca="1">+IF(Tabla1[[#This Row],[FECHA INGRESO]]&gt;=44986,IF((TODAY()-Tabla1[[#This Row],[FECHA INGRESO]])&gt;=50,"ALERTA","TODAVÍA FALTA"),"N/A")</f>
        <v>N/A</v>
      </c>
      <c r="BN675" s="7">
        <f>IFERROR((_xlfn.DAYS(Tabla1[[#This Row],[FECHA INGRESO]],Tabla1[[#This Row],[FECHA RETIRO]]))/30,"")</f>
        <v>-6.166666666666667</v>
      </c>
    </row>
    <row r="676" spans="1:66" ht="15" customHeight="1" x14ac:dyDescent="0.35">
      <c r="A676" s="31">
        <v>1032488940</v>
      </c>
      <c r="B676" s="22" t="s">
        <v>4412</v>
      </c>
      <c r="C676" s="23">
        <v>42668</v>
      </c>
      <c r="D676" s="23" t="s">
        <v>131</v>
      </c>
      <c r="E676" s="23" t="s">
        <v>1274</v>
      </c>
      <c r="F676" s="23" t="s">
        <v>70</v>
      </c>
      <c r="G676" s="24"/>
      <c r="H676" s="24">
        <v>24067668342</v>
      </c>
      <c r="I676" s="24" t="s">
        <v>72</v>
      </c>
      <c r="J676" s="24">
        <f>DATEDIF(Tabla1[[#This Row],[FECHA DE NACIMIENTO]],Tabla1[[#This Row],[FECHA ACTUAL]],"Y")</f>
        <v>26</v>
      </c>
      <c r="K676" s="24" t="s">
        <v>96</v>
      </c>
      <c r="L676" s="24" t="s">
        <v>112</v>
      </c>
      <c r="M676" s="24" t="s">
        <v>77</v>
      </c>
      <c r="N676" s="24" t="s">
        <v>77</v>
      </c>
      <c r="O676" s="24">
        <v>2</v>
      </c>
      <c r="P676" s="24" t="s">
        <v>101</v>
      </c>
      <c r="Q676" s="23">
        <v>35471</v>
      </c>
      <c r="R676" s="24" t="s">
        <v>76</v>
      </c>
      <c r="S676" s="25">
        <v>45119</v>
      </c>
      <c r="T676" s="24"/>
      <c r="U676" s="24">
        <v>3115678579</v>
      </c>
      <c r="V676" s="24" t="s">
        <v>4413</v>
      </c>
      <c r="W676" s="24" t="s">
        <v>4414</v>
      </c>
      <c r="X676" s="24" t="s">
        <v>4415</v>
      </c>
      <c r="Y676" s="24" t="s">
        <v>4416</v>
      </c>
      <c r="Z676" s="24" t="s">
        <v>117</v>
      </c>
      <c r="AA676" s="24">
        <v>3202365432</v>
      </c>
      <c r="AB676" s="24" t="s">
        <v>77</v>
      </c>
      <c r="AC676" s="24" t="s">
        <v>77</v>
      </c>
      <c r="AD676" s="24" t="s">
        <v>77</v>
      </c>
      <c r="AE676" s="26" t="s">
        <v>183</v>
      </c>
      <c r="AF676" s="26" t="s">
        <v>671</v>
      </c>
      <c r="AG676" s="26"/>
      <c r="AH676" s="27" t="s">
        <v>184</v>
      </c>
      <c r="AI676" s="27" t="s">
        <v>120</v>
      </c>
      <c r="AJ676" s="27" t="s">
        <v>120</v>
      </c>
      <c r="AK676" s="24" t="s">
        <v>121</v>
      </c>
      <c r="AL676" s="24" t="s">
        <v>90</v>
      </c>
      <c r="AM676" s="23">
        <v>42668</v>
      </c>
      <c r="AN676" s="28">
        <v>808585.47</v>
      </c>
      <c r="AO676" s="28"/>
      <c r="AP676" s="24"/>
      <c r="AQ676" s="24"/>
      <c r="AR676" s="24" t="s">
        <v>2754</v>
      </c>
      <c r="AS676" s="24">
        <v>3.76</v>
      </c>
      <c r="AT676" s="24" t="e">
        <v>#N/A</v>
      </c>
      <c r="AU676" s="24" t="e">
        <v>#N/A</v>
      </c>
      <c r="AV676" s="24" t="e">
        <v>#N/A</v>
      </c>
      <c r="AW676" s="24"/>
      <c r="AX676" s="24"/>
      <c r="AY676" s="24" t="s">
        <v>4417</v>
      </c>
      <c r="AZ676" s="24" t="s">
        <v>4418</v>
      </c>
      <c r="BA676" s="24"/>
      <c r="BB676" s="24"/>
      <c r="BC676" s="24"/>
      <c r="BD676" s="24">
        <v>1</v>
      </c>
      <c r="BE676" s="24">
        <v>0</v>
      </c>
      <c r="BF676" s="23">
        <v>43034</v>
      </c>
      <c r="BG676" s="23">
        <v>43054</v>
      </c>
      <c r="BH676" s="23">
        <v>43146</v>
      </c>
      <c r="BI676" s="26" t="s">
        <v>127</v>
      </c>
      <c r="BJ676" s="26" t="s">
        <v>273</v>
      </c>
      <c r="BK676" s="29">
        <v>119356</v>
      </c>
      <c r="BL676" s="24" t="s">
        <v>129</v>
      </c>
      <c r="BM676" s="22" t="str">
        <f ca="1">+IF(Tabla1[[#This Row],[FECHA INGRESO]]&gt;=44986,IF((TODAY()-Tabla1[[#This Row],[FECHA INGRESO]])&gt;=50,"ALERTA","TODAVÍA FALTA"),"N/A")</f>
        <v>N/A</v>
      </c>
      <c r="BN676" s="7">
        <f>IFERROR((_xlfn.DAYS(Tabla1[[#This Row],[FECHA INGRESO]],Tabla1[[#This Row],[FECHA RETIRO]]))/30,"")</f>
        <v>-15.933333333333334</v>
      </c>
    </row>
    <row r="677" spans="1:66" ht="15" customHeight="1" x14ac:dyDescent="0.35">
      <c r="A677" s="31">
        <v>40326755</v>
      </c>
      <c r="B677" s="22" t="s">
        <v>4419</v>
      </c>
      <c r="C677" s="23">
        <v>42669</v>
      </c>
      <c r="D677" s="23" t="s">
        <v>168</v>
      </c>
      <c r="E677" s="23" t="s">
        <v>1274</v>
      </c>
      <c r="F677" s="23" t="s">
        <v>70</v>
      </c>
      <c r="G677" s="24"/>
      <c r="H677" s="24">
        <v>24067555561</v>
      </c>
      <c r="I677" s="24" t="s">
        <v>95</v>
      </c>
      <c r="J677" s="24">
        <f>DATEDIF(Tabla1[[#This Row],[FECHA DE NACIMIENTO]],Tabla1[[#This Row],[FECHA ACTUAL]],"Y")</f>
        <v>40</v>
      </c>
      <c r="K677" s="24" t="s">
        <v>73</v>
      </c>
      <c r="L677" s="24" t="s">
        <v>112</v>
      </c>
      <c r="M677" s="24">
        <v>2</v>
      </c>
      <c r="N677" s="24">
        <v>2</v>
      </c>
      <c r="O677" s="24">
        <v>5</v>
      </c>
      <c r="P677" s="24" t="s">
        <v>101</v>
      </c>
      <c r="Q677" s="23">
        <v>30446</v>
      </c>
      <c r="R677" s="24" t="s">
        <v>3325</v>
      </c>
      <c r="S677" s="25">
        <v>45119</v>
      </c>
      <c r="T677" s="24"/>
      <c r="U677" s="24">
        <v>3115973378</v>
      </c>
      <c r="V677" s="24" t="s">
        <v>4420</v>
      </c>
      <c r="W677" s="24" t="s">
        <v>4421</v>
      </c>
      <c r="X677" s="24" t="s">
        <v>4422</v>
      </c>
      <c r="Y677" s="24" t="s">
        <v>4423</v>
      </c>
      <c r="Z677" s="24" t="s">
        <v>162</v>
      </c>
      <c r="AA677" s="24">
        <v>3142485754</v>
      </c>
      <c r="AB677" s="24" t="s">
        <v>77</v>
      </c>
      <c r="AC677" s="24" t="s">
        <v>77</v>
      </c>
      <c r="AD677" s="24" t="s">
        <v>77</v>
      </c>
      <c r="AE677" s="26" t="s">
        <v>102</v>
      </c>
      <c r="AF677" s="26" t="s">
        <v>85</v>
      </c>
      <c r="AG677" s="26"/>
      <c r="AH677" s="27" t="s">
        <v>184</v>
      </c>
      <c r="AI677" s="27" t="s">
        <v>3503</v>
      </c>
      <c r="AJ677" s="27" t="s">
        <v>487</v>
      </c>
      <c r="AK677" s="24" t="s">
        <v>121</v>
      </c>
      <c r="AL677" s="24"/>
      <c r="AM677" s="23">
        <v>42669</v>
      </c>
      <c r="AN677" s="28">
        <v>724500</v>
      </c>
      <c r="AO677" s="28"/>
      <c r="AP677" s="24"/>
      <c r="AQ677" s="24"/>
      <c r="AR677" s="24"/>
      <c r="AS677" s="24"/>
      <c r="AT677" s="24" t="e">
        <v>#N/A</v>
      </c>
      <c r="AU677" s="24" t="e">
        <v>#N/A</v>
      </c>
      <c r="AV677" s="24" t="e">
        <v>#N/A</v>
      </c>
      <c r="AW677" s="24"/>
      <c r="AX677" s="24"/>
      <c r="AY677" s="24"/>
      <c r="AZ677" s="24"/>
      <c r="BA677" s="24"/>
      <c r="BB677" s="24"/>
      <c r="BC677" s="24"/>
      <c r="BD677" s="24">
        <v>0</v>
      </c>
      <c r="BE677" s="24">
        <v>0</v>
      </c>
      <c r="BF677" s="23"/>
      <c r="BG677" s="23"/>
      <c r="BH677" s="23">
        <v>42689</v>
      </c>
      <c r="BI677" s="26" t="s">
        <v>143</v>
      </c>
      <c r="BJ677" s="26" t="s">
        <v>2589</v>
      </c>
      <c r="BK677" s="29">
        <v>0</v>
      </c>
      <c r="BL677" s="24" t="s">
        <v>129</v>
      </c>
      <c r="BM677" s="22" t="str">
        <f ca="1">+IF(Tabla1[[#This Row],[FECHA INGRESO]]&gt;=44986,IF((TODAY()-Tabla1[[#This Row],[FECHA INGRESO]])&gt;=50,"ALERTA","TODAVÍA FALTA"),"N/A")</f>
        <v>N/A</v>
      </c>
      <c r="BN677" s="7">
        <f>IFERROR((_xlfn.DAYS(Tabla1[[#This Row],[FECHA INGRESO]],Tabla1[[#This Row],[FECHA RETIRO]]))/30,"")</f>
        <v>-0.66666666666666663</v>
      </c>
    </row>
    <row r="678" spans="1:66" ht="15" customHeight="1" x14ac:dyDescent="0.35">
      <c r="A678" s="31">
        <v>1070331460</v>
      </c>
      <c r="B678" s="22" t="s">
        <v>4424</v>
      </c>
      <c r="C678" s="23">
        <v>42675</v>
      </c>
      <c r="D678" s="23" t="s">
        <v>1311</v>
      </c>
      <c r="E678" s="23" t="s">
        <v>111</v>
      </c>
      <c r="F678" s="23" t="s">
        <v>70</v>
      </c>
      <c r="G678" s="24"/>
      <c r="H678" s="24">
        <v>24067858525</v>
      </c>
      <c r="I678" s="24" t="s">
        <v>95</v>
      </c>
      <c r="J678" s="24">
        <f>DATEDIF(Tabla1[[#This Row],[FECHA DE NACIMIENTO]],Tabla1[[#This Row],[FECHA ACTUAL]],"Y")</f>
        <v>26</v>
      </c>
      <c r="K678" s="24" t="s">
        <v>73</v>
      </c>
      <c r="L678" s="24" t="s">
        <v>112</v>
      </c>
      <c r="M678" s="24">
        <v>1</v>
      </c>
      <c r="N678" s="24">
        <v>1</v>
      </c>
      <c r="O678" s="24">
        <v>2</v>
      </c>
      <c r="P678" s="24" t="s">
        <v>101</v>
      </c>
      <c r="Q678" s="23">
        <v>35345</v>
      </c>
      <c r="R678" s="24" t="s">
        <v>3842</v>
      </c>
      <c r="S678" s="25">
        <v>45119</v>
      </c>
      <c r="T678" s="24"/>
      <c r="U678" s="24">
        <v>3228457353</v>
      </c>
      <c r="V678" s="24" t="s">
        <v>4425</v>
      </c>
      <c r="W678" s="24" t="s">
        <v>4426</v>
      </c>
      <c r="X678" s="24" t="s">
        <v>4427</v>
      </c>
      <c r="Y678" s="24" t="s">
        <v>4428</v>
      </c>
      <c r="Z678" s="24" t="s">
        <v>117</v>
      </c>
      <c r="AA678" s="24">
        <v>3142596547</v>
      </c>
      <c r="AB678" s="24" t="s">
        <v>77</v>
      </c>
      <c r="AC678" s="24" t="s">
        <v>77</v>
      </c>
      <c r="AD678" s="24" t="s">
        <v>77</v>
      </c>
      <c r="AE678" s="26" t="s">
        <v>183</v>
      </c>
      <c r="AF678" s="26" t="s">
        <v>4429</v>
      </c>
      <c r="AG678" s="26" t="s">
        <v>4430</v>
      </c>
      <c r="AH678" s="27" t="s">
        <v>617</v>
      </c>
      <c r="AI678" s="27" t="s">
        <v>224</v>
      </c>
      <c r="AJ678" s="27" t="s">
        <v>530</v>
      </c>
      <c r="AK678" s="24" t="s">
        <v>121</v>
      </c>
      <c r="AL678" s="24" t="s">
        <v>90</v>
      </c>
      <c r="AM678" s="23">
        <v>42675</v>
      </c>
      <c r="AN678" s="28">
        <v>1645650</v>
      </c>
      <c r="AO678" s="28">
        <v>97032</v>
      </c>
      <c r="AP678" s="24" t="s">
        <v>4431</v>
      </c>
      <c r="AQ678" s="24"/>
      <c r="AR678" s="24"/>
      <c r="AS678" s="24">
        <v>4.72</v>
      </c>
      <c r="AT678" s="24">
        <v>72</v>
      </c>
      <c r="AU678" s="24" t="e">
        <v>#N/A</v>
      </c>
      <c r="AV678" s="24" t="e">
        <v>#N/A</v>
      </c>
      <c r="AW678" s="24"/>
      <c r="AX678" s="24" t="s">
        <v>3468</v>
      </c>
      <c r="AY678" s="24"/>
      <c r="AZ678" s="24"/>
      <c r="BA678" s="24"/>
      <c r="BB678" s="24"/>
      <c r="BC678" s="24"/>
      <c r="BD678" s="24">
        <v>1</v>
      </c>
      <c r="BE678" s="24">
        <v>0</v>
      </c>
      <c r="BF678" s="23">
        <v>43102</v>
      </c>
      <c r="BG678" s="23">
        <v>43120</v>
      </c>
      <c r="BH678" s="23">
        <v>43819</v>
      </c>
      <c r="BI678" s="26" t="s">
        <v>143</v>
      </c>
      <c r="BJ678" s="26" t="s">
        <v>4432</v>
      </c>
      <c r="BK678" s="29">
        <v>0</v>
      </c>
      <c r="BL678" s="24" t="s">
        <v>129</v>
      </c>
      <c r="BM678" s="22" t="str">
        <f ca="1">+IF(Tabla1[[#This Row],[FECHA INGRESO]]&gt;=44986,IF((TODAY()-Tabla1[[#This Row],[FECHA INGRESO]])&gt;=50,"ALERTA","TODAVÍA FALTA"),"N/A")</f>
        <v>N/A</v>
      </c>
      <c r="BN678" s="7">
        <f>IFERROR((_xlfn.DAYS(Tabla1[[#This Row],[FECHA INGRESO]],Tabla1[[#This Row],[FECHA RETIRO]]))/30,"")</f>
        <v>-38.133333333333333</v>
      </c>
    </row>
    <row r="679" spans="1:66" ht="15" customHeight="1" x14ac:dyDescent="0.35">
      <c r="A679" s="31">
        <v>1020769588</v>
      </c>
      <c r="B679" s="22" t="s">
        <v>4433</v>
      </c>
      <c r="C679" s="23">
        <v>42675</v>
      </c>
      <c r="D679" s="23" t="s">
        <v>266</v>
      </c>
      <c r="E679" s="23" t="s">
        <v>111</v>
      </c>
      <c r="F679" s="23" t="s">
        <v>70</v>
      </c>
      <c r="G679" s="24"/>
      <c r="H679" s="24">
        <v>24067918650</v>
      </c>
      <c r="I679" s="24" t="s">
        <v>95</v>
      </c>
      <c r="J679" s="24">
        <f>DATEDIF(Tabla1[[#This Row],[FECHA DE NACIMIENTO]],Tabla1[[#This Row],[FECHA ACTUAL]],"Y")</f>
        <v>31</v>
      </c>
      <c r="K679" s="24" t="s">
        <v>320</v>
      </c>
      <c r="L679" s="24" t="s">
        <v>74</v>
      </c>
      <c r="M679" s="24">
        <v>1</v>
      </c>
      <c r="N679" s="24">
        <v>1</v>
      </c>
      <c r="O679" s="24">
        <v>3</v>
      </c>
      <c r="P679" s="24" t="s">
        <v>101</v>
      </c>
      <c r="Q679" s="23">
        <v>33638</v>
      </c>
      <c r="R679" s="24" t="s">
        <v>76</v>
      </c>
      <c r="S679" s="25">
        <v>45119</v>
      </c>
      <c r="T679" s="24">
        <v>3023228</v>
      </c>
      <c r="U679" s="24">
        <v>3134816052</v>
      </c>
      <c r="V679" s="24" t="s">
        <v>4434</v>
      </c>
      <c r="W679" s="24" t="s">
        <v>4435</v>
      </c>
      <c r="X679" s="24" t="s">
        <v>4436</v>
      </c>
      <c r="Y679" s="24" t="s">
        <v>4437</v>
      </c>
      <c r="Z679" s="24" t="s">
        <v>117</v>
      </c>
      <c r="AA679" s="24">
        <v>3134816069</v>
      </c>
      <c r="AB679" s="24" t="s">
        <v>77</v>
      </c>
      <c r="AC679" s="24" t="s">
        <v>77</v>
      </c>
      <c r="AD679" s="24" t="s">
        <v>77</v>
      </c>
      <c r="AE679" s="26" t="s">
        <v>183</v>
      </c>
      <c r="AF679" s="26"/>
      <c r="AG679" s="26"/>
      <c r="AH679" s="27" t="s">
        <v>184</v>
      </c>
      <c r="AI679" s="27" t="s">
        <v>1586</v>
      </c>
      <c r="AJ679" s="27" t="s">
        <v>1586</v>
      </c>
      <c r="AK679" s="24" t="s">
        <v>121</v>
      </c>
      <c r="AL679" s="24" t="s">
        <v>90</v>
      </c>
      <c r="AM679" s="23">
        <v>42675</v>
      </c>
      <c r="AN679" s="28">
        <v>776250</v>
      </c>
      <c r="AO679" s="28"/>
      <c r="AP679" s="24"/>
      <c r="AQ679" s="24"/>
      <c r="AR679" s="24"/>
      <c r="AS679" s="24"/>
      <c r="AT679" s="24" t="e">
        <v>#N/A</v>
      </c>
      <c r="AU679" s="24" t="e">
        <v>#N/A</v>
      </c>
      <c r="AV679" s="24" t="e">
        <v>#N/A</v>
      </c>
      <c r="AW679" s="24"/>
      <c r="AX679" s="24"/>
      <c r="AY679" s="24"/>
      <c r="AZ679" s="24"/>
      <c r="BA679" s="24"/>
      <c r="BB679" s="24"/>
      <c r="BC679" s="24"/>
      <c r="BD679" s="24">
        <v>0</v>
      </c>
      <c r="BE679" s="24">
        <v>0</v>
      </c>
      <c r="BF679" s="23"/>
      <c r="BG679" s="23"/>
      <c r="BH679" s="23">
        <v>43041</v>
      </c>
      <c r="BI679" s="26" t="s">
        <v>127</v>
      </c>
      <c r="BJ679" s="26" t="s">
        <v>1246</v>
      </c>
      <c r="BK679" s="29">
        <v>398959</v>
      </c>
      <c r="BL679" s="24" t="s">
        <v>129</v>
      </c>
      <c r="BM679" s="22" t="str">
        <f ca="1">+IF(Tabla1[[#This Row],[FECHA INGRESO]]&gt;=44986,IF((TODAY()-Tabla1[[#This Row],[FECHA INGRESO]])&gt;=50,"ALERTA","TODAVÍA FALTA"),"N/A")</f>
        <v>N/A</v>
      </c>
      <c r="BN679" s="7">
        <f>IFERROR((_xlfn.DAYS(Tabla1[[#This Row],[FECHA INGRESO]],Tabla1[[#This Row],[FECHA RETIRO]]))/30,"")</f>
        <v>-12.2</v>
      </c>
    </row>
    <row r="680" spans="1:66" ht="15" customHeight="1" x14ac:dyDescent="0.35">
      <c r="A680" s="31">
        <v>1074419140</v>
      </c>
      <c r="B680" s="22" t="s">
        <v>4438</v>
      </c>
      <c r="C680" s="23">
        <v>42675</v>
      </c>
      <c r="D680" s="23" t="s">
        <v>93</v>
      </c>
      <c r="E680" s="23" t="s">
        <v>111</v>
      </c>
      <c r="F680" s="23" t="s">
        <v>70</v>
      </c>
      <c r="G680" s="24"/>
      <c r="H680" s="24">
        <v>24067935352</v>
      </c>
      <c r="I680" s="24" t="s">
        <v>72</v>
      </c>
      <c r="J680" s="24">
        <f>DATEDIF(Tabla1[[#This Row],[FECHA DE NACIMIENTO]],Tabla1[[#This Row],[FECHA ACTUAL]],"Y")</f>
        <v>24</v>
      </c>
      <c r="K680" s="24" t="s">
        <v>73</v>
      </c>
      <c r="L680" s="24" t="s">
        <v>112</v>
      </c>
      <c r="M680" s="24">
        <v>0</v>
      </c>
      <c r="N680" s="24">
        <v>0</v>
      </c>
      <c r="O680" s="24">
        <v>2</v>
      </c>
      <c r="P680" s="24" t="s">
        <v>101</v>
      </c>
      <c r="Q680" s="23">
        <v>36075</v>
      </c>
      <c r="R680" s="24" t="s">
        <v>1899</v>
      </c>
      <c r="S680" s="25">
        <v>45119</v>
      </c>
      <c r="T680" s="24"/>
      <c r="U680" s="24">
        <v>3108666561</v>
      </c>
      <c r="V680" s="24" t="s">
        <v>4439</v>
      </c>
      <c r="W680" s="24" t="s">
        <v>4440</v>
      </c>
      <c r="X680" s="24" t="s">
        <v>4441</v>
      </c>
      <c r="Y680" s="24" t="s">
        <v>4442</v>
      </c>
      <c r="Z680" s="24" t="s">
        <v>1570</v>
      </c>
      <c r="AA680" s="24">
        <v>3208028348</v>
      </c>
      <c r="AB680" s="24" t="s">
        <v>77</v>
      </c>
      <c r="AC680" s="24" t="s">
        <v>77</v>
      </c>
      <c r="AD680" s="24" t="s">
        <v>77</v>
      </c>
      <c r="AE680" s="26" t="s">
        <v>183</v>
      </c>
      <c r="AF680" s="26" t="s">
        <v>4443</v>
      </c>
      <c r="AG680" s="26"/>
      <c r="AH680" s="27" t="s">
        <v>184</v>
      </c>
      <c r="AI680" s="27" t="s">
        <v>185</v>
      </c>
      <c r="AJ680" s="27" t="s">
        <v>185</v>
      </c>
      <c r="AK680" s="24" t="s">
        <v>121</v>
      </c>
      <c r="AL680" s="24" t="s">
        <v>90</v>
      </c>
      <c r="AM680" s="23">
        <v>42675</v>
      </c>
      <c r="AN680" s="28">
        <v>776250</v>
      </c>
      <c r="AO680" s="28"/>
      <c r="AP680" s="24"/>
      <c r="AQ680" s="24"/>
      <c r="AR680" s="24" t="s">
        <v>1687</v>
      </c>
      <c r="AS680" s="24"/>
      <c r="AT680" s="24" t="e">
        <v>#N/A</v>
      </c>
      <c r="AU680" s="24" t="e">
        <v>#N/A</v>
      </c>
      <c r="AV680" s="24" t="e">
        <v>#N/A</v>
      </c>
      <c r="AW680" s="24"/>
      <c r="AX680" s="24"/>
      <c r="AY680" s="24"/>
      <c r="AZ680" s="24"/>
      <c r="BA680" s="24"/>
      <c r="BB680" s="24"/>
      <c r="BC680" s="24"/>
      <c r="BD680" s="24">
        <v>0</v>
      </c>
      <c r="BE680" s="24">
        <v>0</v>
      </c>
      <c r="BF680" s="23"/>
      <c r="BG680" s="23"/>
      <c r="BH680" s="23">
        <v>43017</v>
      </c>
      <c r="BI680" s="26" t="s">
        <v>127</v>
      </c>
      <c r="BJ680" s="26" t="s">
        <v>273</v>
      </c>
      <c r="BK680" s="29">
        <v>376716</v>
      </c>
      <c r="BL680" s="24" t="s">
        <v>129</v>
      </c>
      <c r="BM680" s="22" t="str">
        <f ca="1">+IF(Tabla1[[#This Row],[FECHA INGRESO]]&gt;=44986,IF((TODAY()-Tabla1[[#This Row],[FECHA INGRESO]])&gt;=50,"ALERTA","TODAVÍA FALTA"),"N/A")</f>
        <v>N/A</v>
      </c>
      <c r="BN680" s="7">
        <f>IFERROR((_xlfn.DAYS(Tabla1[[#This Row],[FECHA INGRESO]],Tabla1[[#This Row],[FECHA RETIRO]]))/30,"")</f>
        <v>-11.4</v>
      </c>
    </row>
    <row r="681" spans="1:66" ht="15" customHeight="1" x14ac:dyDescent="0.35">
      <c r="A681" s="31">
        <v>52179828</v>
      </c>
      <c r="B681" s="22" t="s">
        <v>4444</v>
      </c>
      <c r="C681" s="23">
        <v>42675</v>
      </c>
      <c r="D681" s="23" t="s">
        <v>157</v>
      </c>
      <c r="E681" s="23" t="s">
        <v>111</v>
      </c>
      <c r="F681" s="23" t="s">
        <v>70</v>
      </c>
      <c r="G681" s="24"/>
      <c r="H681" s="24">
        <v>24067898004</v>
      </c>
      <c r="I681" s="24" t="s">
        <v>95</v>
      </c>
      <c r="J681" s="24">
        <f>DATEDIF(Tabla1[[#This Row],[FECHA DE NACIMIENTO]],Tabla1[[#This Row],[FECHA ACTUAL]],"Y")</f>
        <v>49</v>
      </c>
      <c r="K681" s="24" t="s">
        <v>385</v>
      </c>
      <c r="L681" s="24" t="s">
        <v>234</v>
      </c>
      <c r="M681" s="24">
        <v>3</v>
      </c>
      <c r="N681" s="24">
        <v>0</v>
      </c>
      <c r="O681" s="24">
        <v>3</v>
      </c>
      <c r="P681" s="24" t="s">
        <v>101</v>
      </c>
      <c r="Q681" s="23">
        <v>27048</v>
      </c>
      <c r="R681" s="24" t="s">
        <v>76</v>
      </c>
      <c r="S681" s="25">
        <v>45119</v>
      </c>
      <c r="T681" s="24"/>
      <c r="U681" s="24">
        <v>3196410063</v>
      </c>
      <c r="V681" s="24" t="s">
        <v>4445</v>
      </c>
      <c r="W681" s="24" t="s">
        <v>4446</v>
      </c>
      <c r="X681" s="24" t="s">
        <v>1768</v>
      </c>
      <c r="Y681" s="24" t="s">
        <v>4447</v>
      </c>
      <c r="Z681" s="24" t="s">
        <v>82</v>
      </c>
      <c r="AA681" s="24">
        <v>3192556481</v>
      </c>
      <c r="AB681" s="24" t="s">
        <v>77</v>
      </c>
      <c r="AC681" s="24" t="s">
        <v>77</v>
      </c>
      <c r="AD681" s="24" t="s">
        <v>77</v>
      </c>
      <c r="AE681" s="26" t="s">
        <v>151</v>
      </c>
      <c r="AF681" s="26"/>
      <c r="AG681" s="26"/>
      <c r="AH681" s="27" t="s">
        <v>184</v>
      </c>
      <c r="AI681" s="27" t="s">
        <v>164</v>
      </c>
      <c r="AJ681" s="27" t="s">
        <v>164</v>
      </c>
      <c r="AK681" s="24" t="s">
        <v>121</v>
      </c>
      <c r="AL681" s="24"/>
      <c r="AM681" s="23">
        <v>42675</v>
      </c>
      <c r="AN681" s="28">
        <v>724500</v>
      </c>
      <c r="AO681" s="28"/>
      <c r="AP681" s="24"/>
      <c r="AQ681" s="24"/>
      <c r="AR681" s="24"/>
      <c r="AS681" s="24"/>
      <c r="AT681" s="24" t="e">
        <v>#N/A</v>
      </c>
      <c r="AU681" s="24" t="e">
        <v>#N/A</v>
      </c>
      <c r="AV681" s="24">
        <v>90</v>
      </c>
      <c r="AW681" s="24"/>
      <c r="AX681" s="24"/>
      <c r="AY681" s="24"/>
      <c r="AZ681" s="24"/>
      <c r="BA681" s="24"/>
      <c r="BB681" s="24"/>
      <c r="BC681" s="24"/>
      <c r="BD681" s="24">
        <v>0</v>
      </c>
      <c r="BE681" s="24">
        <v>0</v>
      </c>
      <c r="BF681" s="23"/>
      <c r="BG681" s="23"/>
      <c r="BH681" s="23">
        <v>42734</v>
      </c>
      <c r="BI681" s="26" t="s">
        <v>143</v>
      </c>
      <c r="BJ681" s="26" t="s">
        <v>2589</v>
      </c>
      <c r="BK681" s="29">
        <v>0</v>
      </c>
      <c r="BL681" s="24" t="s">
        <v>129</v>
      </c>
      <c r="BM681" s="22" t="str">
        <f ca="1">+IF(Tabla1[[#This Row],[FECHA INGRESO]]&gt;=44986,IF((TODAY()-Tabla1[[#This Row],[FECHA INGRESO]])&gt;=50,"ALERTA","TODAVÍA FALTA"),"N/A")</f>
        <v>N/A</v>
      </c>
      <c r="BN681" s="7">
        <f>IFERROR((_xlfn.DAYS(Tabla1[[#This Row],[FECHA INGRESO]],Tabla1[[#This Row],[FECHA RETIRO]]))/30,"")</f>
        <v>-1.9666666666666666</v>
      </c>
    </row>
    <row r="682" spans="1:66" ht="15" customHeight="1" x14ac:dyDescent="0.35">
      <c r="A682" s="31">
        <v>1032396658</v>
      </c>
      <c r="B682" s="22" t="s">
        <v>4448</v>
      </c>
      <c r="C682" s="23">
        <v>42675</v>
      </c>
      <c r="D682" s="23" t="s">
        <v>157</v>
      </c>
      <c r="E682" s="23" t="s">
        <v>111</v>
      </c>
      <c r="F682" s="23" t="s">
        <v>70</v>
      </c>
      <c r="G682" s="24"/>
      <c r="H682" s="24">
        <v>24067933813</v>
      </c>
      <c r="I682" s="24" t="s">
        <v>95</v>
      </c>
      <c r="J682" s="24">
        <f>DATEDIF(Tabla1[[#This Row],[FECHA DE NACIMIENTO]],Tabla1[[#This Row],[FECHA ACTUAL]],"Y")</f>
        <v>35</v>
      </c>
      <c r="K682" s="24" t="s">
        <v>73</v>
      </c>
      <c r="L682" s="24" t="s">
        <v>234</v>
      </c>
      <c r="M682" s="24">
        <v>0</v>
      </c>
      <c r="N682" s="24">
        <v>1</v>
      </c>
      <c r="O682" s="24">
        <v>2</v>
      </c>
      <c r="P682" s="24" t="s">
        <v>101</v>
      </c>
      <c r="Q682" s="23">
        <v>32049</v>
      </c>
      <c r="R682" s="24" t="s">
        <v>76</v>
      </c>
      <c r="S682" s="25">
        <v>45119</v>
      </c>
      <c r="T682" s="24" t="s">
        <v>4449</v>
      </c>
      <c r="U682" s="24">
        <v>3127171596</v>
      </c>
      <c r="V682" s="24" t="s">
        <v>4450</v>
      </c>
      <c r="W682" s="24" t="s">
        <v>4451</v>
      </c>
      <c r="X682" s="24" t="s">
        <v>2240</v>
      </c>
      <c r="Y682" s="24" t="s">
        <v>4452</v>
      </c>
      <c r="Z682" s="24" t="s">
        <v>117</v>
      </c>
      <c r="AA682" s="24">
        <v>3138819848</v>
      </c>
      <c r="AB682" s="24" t="s">
        <v>77</v>
      </c>
      <c r="AC682" s="24" t="s">
        <v>77</v>
      </c>
      <c r="AD682" s="24" t="s">
        <v>77</v>
      </c>
      <c r="AE682" s="26" t="s">
        <v>183</v>
      </c>
      <c r="AF682" s="26" t="s">
        <v>4453</v>
      </c>
      <c r="AG682" s="26"/>
      <c r="AH682" s="27" t="s">
        <v>184</v>
      </c>
      <c r="AI682" s="27" t="s">
        <v>164</v>
      </c>
      <c r="AJ682" s="27" t="s">
        <v>164</v>
      </c>
      <c r="AK682" s="24" t="s">
        <v>121</v>
      </c>
      <c r="AL682" s="24"/>
      <c r="AM682" s="23">
        <v>42675</v>
      </c>
      <c r="AN682" s="28">
        <v>724500</v>
      </c>
      <c r="AO682" s="28"/>
      <c r="AP682" s="24"/>
      <c r="AQ682" s="24"/>
      <c r="AR682" s="24"/>
      <c r="AS682" s="24"/>
      <c r="AT682" s="24" t="e">
        <v>#N/A</v>
      </c>
      <c r="AU682" s="24" t="e">
        <v>#N/A</v>
      </c>
      <c r="AV682" s="24" t="e">
        <v>#N/A</v>
      </c>
      <c r="AW682" s="24"/>
      <c r="AX682" s="24"/>
      <c r="AY682" s="24"/>
      <c r="AZ682" s="24"/>
      <c r="BA682" s="24"/>
      <c r="BB682" s="24"/>
      <c r="BC682" s="24"/>
      <c r="BD682" s="24">
        <v>0</v>
      </c>
      <c r="BE682" s="24">
        <v>0</v>
      </c>
      <c r="BF682" s="23"/>
      <c r="BG682" s="23"/>
      <c r="BH682" s="23">
        <v>42678</v>
      </c>
      <c r="BI682" s="26" t="s">
        <v>127</v>
      </c>
      <c r="BJ682" s="26" t="s">
        <v>232</v>
      </c>
      <c r="BK682" s="29">
        <v>0</v>
      </c>
      <c r="BL682" s="24" t="s">
        <v>129</v>
      </c>
      <c r="BM682" s="22" t="str">
        <f ca="1">+IF(Tabla1[[#This Row],[FECHA INGRESO]]&gt;=44986,IF((TODAY()-Tabla1[[#This Row],[FECHA INGRESO]])&gt;=50,"ALERTA","TODAVÍA FALTA"),"N/A")</f>
        <v>N/A</v>
      </c>
      <c r="BN682" s="7">
        <f>IFERROR((_xlfn.DAYS(Tabla1[[#This Row],[FECHA INGRESO]],Tabla1[[#This Row],[FECHA RETIRO]]))/30,"")</f>
        <v>-0.1</v>
      </c>
    </row>
    <row r="683" spans="1:66" ht="15" customHeight="1" x14ac:dyDescent="0.35">
      <c r="A683" s="31">
        <v>1010192013</v>
      </c>
      <c r="B683" s="22" t="s">
        <v>4454</v>
      </c>
      <c r="C683" s="23">
        <v>42676</v>
      </c>
      <c r="D683" s="23" t="s">
        <v>188</v>
      </c>
      <c r="E683" s="23" t="s">
        <v>111</v>
      </c>
      <c r="F683" s="23" t="s">
        <v>70</v>
      </c>
      <c r="G683" s="24"/>
      <c r="H683" s="24">
        <v>24067941643</v>
      </c>
      <c r="I683" s="24" t="s">
        <v>95</v>
      </c>
      <c r="J683" s="24">
        <f>DATEDIF(Tabla1[[#This Row],[FECHA DE NACIMIENTO]],Tabla1[[#This Row],[FECHA ACTUAL]],"Y")</f>
        <v>32</v>
      </c>
      <c r="K683" s="24" t="s">
        <v>320</v>
      </c>
      <c r="L683" s="24" t="s">
        <v>112</v>
      </c>
      <c r="M683" s="24">
        <v>0</v>
      </c>
      <c r="N683" s="24">
        <v>0</v>
      </c>
      <c r="O683" s="24">
        <v>3</v>
      </c>
      <c r="P683" s="24" t="s">
        <v>101</v>
      </c>
      <c r="Q683" s="23">
        <v>33102</v>
      </c>
      <c r="R683" s="24" t="s">
        <v>76</v>
      </c>
      <c r="S683" s="25">
        <v>45119</v>
      </c>
      <c r="T683" s="24">
        <v>4004622</v>
      </c>
      <c r="U683" s="24">
        <v>3183623461</v>
      </c>
      <c r="V683" s="24" t="s">
        <v>4455</v>
      </c>
      <c r="W683" s="24" t="s">
        <v>4456</v>
      </c>
      <c r="X683" s="24" t="s">
        <v>4457</v>
      </c>
      <c r="Y683" s="24" t="s">
        <v>4458</v>
      </c>
      <c r="Z683" s="24" t="s">
        <v>117</v>
      </c>
      <c r="AA683" s="24">
        <v>3202056439</v>
      </c>
      <c r="AB683" s="24" t="s">
        <v>77</v>
      </c>
      <c r="AC683" s="24" t="s">
        <v>77</v>
      </c>
      <c r="AD683" s="24" t="s">
        <v>77</v>
      </c>
      <c r="AE683" s="26" t="s">
        <v>102</v>
      </c>
      <c r="AF683" s="26" t="s">
        <v>85</v>
      </c>
      <c r="AG683" s="26"/>
      <c r="AH683" s="27" t="s">
        <v>451</v>
      </c>
      <c r="AI683" s="27" t="s">
        <v>815</v>
      </c>
      <c r="AJ683" s="27" t="s">
        <v>815</v>
      </c>
      <c r="AK683" s="24" t="s">
        <v>121</v>
      </c>
      <c r="AL683" s="24" t="s">
        <v>90</v>
      </c>
      <c r="AM683" s="23">
        <v>42676</v>
      </c>
      <c r="AN683" s="28">
        <v>1314450</v>
      </c>
      <c r="AO683" s="28"/>
      <c r="AP683" s="24"/>
      <c r="AQ683" s="24"/>
      <c r="AR683" s="24"/>
      <c r="AS683" s="24"/>
      <c r="AT683" s="24" t="e">
        <v>#N/A</v>
      </c>
      <c r="AU683" s="24" t="e">
        <v>#N/A</v>
      </c>
      <c r="AV683" s="24" t="e">
        <v>#N/A</v>
      </c>
      <c r="AW683" s="24"/>
      <c r="AX683" s="24"/>
      <c r="AY683" s="24"/>
      <c r="AZ683" s="24"/>
      <c r="BA683" s="24"/>
      <c r="BB683" s="24"/>
      <c r="BC683" s="24"/>
      <c r="BD683" s="24">
        <v>0</v>
      </c>
      <c r="BE683" s="24">
        <v>0</v>
      </c>
      <c r="BF683" s="23"/>
      <c r="BG683" s="23"/>
      <c r="BH683" s="23">
        <v>42921</v>
      </c>
      <c r="BI683" s="26" t="s">
        <v>127</v>
      </c>
      <c r="BJ683" s="26" t="s">
        <v>2486</v>
      </c>
      <c r="BK683" s="29">
        <v>0</v>
      </c>
      <c r="BL683" s="24" t="s">
        <v>129</v>
      </c>
      <c r="BM683" s="22" t="str">
        <f ca="1">+IF(Tabla1[[#This Row],[FECHA INGRESO]]&gt;=44986,IF((TODAY()-Tabla1[[#This Row],[FECHA INGRESO]])&gt;=50,"ALERTA","TODAVÍA FALTA"),"N/A")</f>
        <v>N/A</v>
      </c>
      <c r="BN683" s="7">
        <f>IFERROR((_xlfn.DAYS(Tabla1[[#This Row],[FECHA INGRESO]],Tabla1[[#This Row],[FECHA RETIRO]]))/30,"")</f>
        <v>-8.1666666666666661</v>
      </c>
    </row>
    <row r="684" spans="1:66" ht="15" customHeight="1" x14ac:dyDescent="0.35">
      <c r="A684" s="31">
        <v>52726698</v>
      </c>
      <c r="B684" s="22" t="s">
        <v>4459</v>
      </c>
      <c r="C684" s="23">
        <v>42678</v>
      </c>
      <c r="D684" s="23" t="s">
        <v>131</v>
      </c>
      <c r="E684" s="24" t="s">
        <v>69</v>
      </c>
      <c r="F684" s="23" t="s">
        <v>70</v>
      </c>
      <c r="G684" s="24"/>
      <c r="H684" s="24">
        <v>24068010890</v>
      </c>
      <c r="I684" s="24" t="s">
        <v>95</v>
      </c>
      <c r="J684" s="24">
        <f>DATEDIF(Tabla1[[#This Row],[FECHA DE NACIMIENTO]],Tabla1[[#This Row],[FECHA ACTUAL]],"Y")</f>
        <v>42</v>
      </c>
      <c r="K684" s="24" t="s">
        <v>73</v>
      </c>
      <c r="L684" s="24" t="s">
        <v>234</v>
      </c>
      <c r="M684" s="24">
        <v>3</v>
      </c>
      <c r="N684" s="24">
        <v>4</v>
      </c>
      <c r="O684" s="24">
        <v>2</v>
      </c>
      <c r="P684" s="24" t="s">
        <v>101</v>
      </c>
      <c r="Q684" s="23">
        <v>29721</v>
      </c>
      <c r="R684" s="24" t="s">
        <v>76</v>
      </c>
      <c r="S684" s="25">
        <v>45119</v>
      </c>
      <c r="T684" s="24">
        <v>7187474</v>
      </c>
      <c r="U684" s="24">
        <v>3112621293</v>
      </c>
      <c r="V684" s="24" t="s">
        <v>4460</v>
      </c>
      <c r="W684" s="24" t="s">
        <v>4461</v>
      </c>
      <c r="X684" s="24" t="s">
        <v>4462</v>
      </c>
      <c r="Y684" s="24" t="s">
        <v>4463</v>
      </c>
      <c r="Z684" s="24" t="s">
        <v>2964</v>
      </c>
      <c r="AA684" s="24">
        <v>3204746910</v>
      </c>
      <c r="AB684" s="24" t="s">
        <v>77</v>
      </c>
      <c r="AC684" s="24" t="s">
        <v>77</v>
      </c>
      <c r="AD684" s="24" t="s">
        <v>77</v>
      </c>
      <c r="AE684" s="26" t="s">
        <v>183</v>
      </c>
      <c r="AF684" s="26" t="s">
        <v>103</v>
      </c>
      <c r="AG684" s="26"/>
      <c r="AH684" s="27" t="s">
        <v>184</v>
      </c>
      <c r="AI684" s="27" t="s">
        <v>3643</v>
      </c>
      <c r="AJ684" s="27" t="s">
        <v>3643</v>
      </c>
      <c r="AK684" s="24" t="s">
        <v>121</v>
      </c>
      <c r="AL684" s="24" t="s">
        <v>90</v>
      </c>
      <c r="AM684" s="23">
        <v>42678</v>
      </c>
      <c r="AN684" s="28">
        <v>776250</v>
      </c>
      <c r="AO684" s="28"/>
      <c r="AP684" s="24"/>
      <c r="AQ684" s="24"/>
      <c r="AR684" s="24"/>
      <c r="AS684" s="24"/>
      <c r="AT684" s="24">
        <v>70</v>
      </c>
      <c r="AU684" s="24" t="e">
        <v>#N/A</v>
      </c>
      <c r="AV684" s="24" t="e">
        <v>#N/A</v>
      </c>
      <c r="AW684" s="24"/>
      <c r="AX684" s="24"/>
      <c r="AY684" s="24"/>
      <c r="AZ684" s="24" t="s">
        <v>4464</v>
      </c>
      <c r="BA684" s="24"/>
      <c r="BB684" s="24"/>
      <c r="BC684" s="24"/>
      <c r="BD684" s="24">
        <v>0</v>
      </c>
      <c r="BE684" s="24">
        <v>0</v>
      </c>
      <c r="BF684" s="23"/>
      <c r="BG684" s="23"/>
      <c r="BH684" s="23">
        <v>42767</v>
      </c>
      <c r="BI684" s="26" t="s">
        <v>127</v>
      </c>
      <c r="BJ684" s="26" t="s">
        <v>273</v>
      </c>
      <c r="BK684" s="29">
        <v>0</v>
      </c>
      <c r="BL684" s="24" t="s">
        <v>129</v>
      </c>
      <c r="BM684" s="22" t="str">
        <f ca="1">+IF(Tabla1[[#This Row],[FECHA INGRESO]]&gt;=44986,IF((TODAY()-Tabla1[[#This Row],[FECHA INGRESO]])&gt;=50,"ALERTA","TODAVÍA FALTA"),"N/A")</f>
        <v>N/A</v>
      </c>
      <c r="BN684" s="7">
        <f>IFERROR((_xlfn.DAYS(Tabla1[[#This Row],[FECHA INGRESO]],Tabla1[[#This Row],[FECHA RETIRO]]))/30,"")</f>
        <v>-2.9666666666666668</v>
      </c>
    </row>
    <row r="685" spans="1:66" ht="15" customHeight="1" x14ac:dyDescent="0.35">
      <c r="A685" s="31">
        <v>80009355</v>
      </c>
      <c r="B685" s="22" t="s">
        <v>4465</v>
      </c>
      <c r="C685" s="23">
        <v>42678</v>
      </c>
      <c r="D685" s="23" t="s">
        <v>188</v>
      </c>
      <c r="E685" s="23" t="s">
        <v>111</v>
      </c>
      <c r="F685" s="23" t="s">
        <v>70</v>
      </c>
      <c r="G685" s="24"/>
      <c r="H685" s="24">
        <v>24068170831</v>
      </c>
      <c r="I685" s="24" t="s">
        <v>72</v>
      </c>
      <c r="J685" s="24">
        <f>DATEDIF(Tabla1[[#This Row],[FECHA DE NACIMIENTO]],Tabla1[[#This Row],[FECHA ACTUAL]],"Y")</f>
        <v>44</v>
      </c>
      <c r="K685" s="24" t="s">
        <v>73</v>
      </c>
      <c r="L685" s="24" t="s">
        <v>112</v>
      </c>
      <c r="M685" s="24">
        <v>1</v>
      </c>
      <c r="N685" s="24">
        <v>1</v>
      </c>
      <c r="O685" s="24">
        <v>3</v>
      </c>
      <c r="P685" s="24" t="s">
        <v>101</v>
      </c>
      <c r="Q685" s="23">
        <v>28854</v>
      </c>
      <c r="R685" s="24" t="s">
        <v>76</v>
      </c>
      <c r="S685" s="25">
        <v>45119</v>
      </c>
      <c r="T685" s="24">
        <v>8218703</v>
      </c>
      <c r="U685" s="24">
        <v>3204778438</v>
      </c>
      <c r="V685" s="24" t="s">
        <v>4466</v>
      </c>
      <c r="W685" s="24" t="s">
        <v>4467</v>
      </c>
      <c r="X685" s="24" t="s">
        <v>1079</v>
      </c>
      <c r="Y685" s="24" t="s">
        <v>4468</v>
      </c>
      <c r="Z685" s="24" t="s">
        <v>285</v>
      </c>
      <c r="AA685" s="24">
        <v>3214828069</v>
      </c>
      <c r="AB685" s="24" t="s">
        <v>77</v>
      </c>
      <c r="AC685" s="24" t="s">
        <v>77</v>
      </c>
      <c r="AD685" s="24" t="s">
        <v>77</v>
      </c>
      <c r="AE685" s="26" t="s">
        <v>84</v>
      </c>
      <c r="AF685" s="26" t="s">
        <v>103</v>
      </c>
      <c r="AG685" s="26"/>
      <c r="AH685" s="27" t="s">
        <v>163</v>
      </c>
      <c r="AI685" s="27" t="s">
        <v>1586</v>
      </c>
      <c r="AJ685" s="27" t="s">
        <v>1586</v>
      </c>
      <c r="AK685" s="24" t="s">
        <v>121</v>
      </c>
      <c r="AL685" s="24" t="s">
        <v>90</v>
      </c>
      <c r="AM685" s="23">
        <v>42678</v>
      </c>
      <c r="AN685" s="28">
        <v>1086750</v>
      </c>
      <c r="AO685" s="28"/>
      <c r="AP685" s="24"/>
      <c r="AQ685" s="24"/>
      <c r="AR685" s="24"/>
      <c r="AS685" s="24"/>
      <c r="AT685" s="24" t="e">
        <v>#N/A</v>
      </c>
      <c r="AU685" s="24" t="e">
        <v>#N/A</v>
      </c>
      <c r="AV685" s="24">
        <v>70</v>
      </c>
      <c r="AW685" s="24"/>
      <c r="AX685" s="24"/>
      <c r="AY685" s="24"/>
      <c r="AZ685" s="24"/>
      <c r="BA685" s="24"/>
      <c r="BB685" s="24"/>
      <c r="BC685" s="24"/>
      <c r="BD685" s="24">
        <v>0</v>
      </c>
      <c r="BE685" s="24">
        <v>0</v>
      </c>
      <c r="BF685" s="23"/>
      <c r="BG685" s="23"/>
      <c r="BH685" s="23">
        <v>42766</v>
      </c>
      <c r="BI685" s="26" t="s">
        <v>143</v>
      </c>
      <c r="BJ685" s="26" t="s">
        <v>738</v>
      </c>
      <c r="BK685" s="29">
        <v>0</v>
      </c>
      <c r="BL685" s="24" t="s">
        <v>129</v>
      </c>
      <c r="BM685" s="22" t="str">
        <f ca="1">+IF(Tabla1[[#This Row],[FECHA INGRESO]]&gt;=44986,IF((TODAY()-Tabla1[[#This Row],[FECHA INGRESO]])&gt;=50,"ALERTA","TODAVÍA FALTA"),"N/A")</f>
        <v>N/A</v>
      </c>
      <c r="BN685" s="7">
        <f>IFERROR((_xlfn.DAYS(Tabla1[[#This Row],[FECHA INGRESO]],Tabla1[[#This Row],[FECHA RETIRO]]))/30,"")</f>
        <v>-2.9333333333333331</v>
      </c>
    </row>
    <row r="686" spans="1:66" ht="15" customHeight="1" x14ac:dyDescent="0.35">
      <c r="A686" s="31">
        <v>1019051139</v>
      </c>
      <c r="B686" s="22" t="s">
        <v>4469</v>
      </c>
      <c r="C686" s="23">
        <v>42682</v>
      </c>
      <c r="D686" s="23" t="s">
        <v>188</v>
      </c>
      <c r="E686" s="24" t="s">
        <v>94</v>
      </c>
      <c r="F686" s="23" t="s">
        <v>70</v>
      </c>
      <c r="G686" s="24" t="s">
        <v>4470</v>
      </c>
      <c r="H686" s="24">
        <v>24068127712</v>
      </c>
      <c r="I686" s="24" t="s">
        <v>95</v>
      </c>
      <c r="J686" s="24">
        <f>DATEDIF(Tabla1[[#This Row],[FECHA DE NACIMIENTO]],Tabla1[[#This Row],[FECHA ACTUAL]],"Y")</f>
        <v>32</v>
      </c>
      <c r="K686" s="24" t="s">
        <v>96</v>
      </c>
      <c r="L686" s="24" t="s">
        <v>112</v>
      </c>
      <c r="M686" s="24">
        <v>0</v>
      </c>
      <c r="N686" s="24">
        <v>0</v>
      </c>
      <c r="O686" s="24">
        <v>2</v>
      </c>
      <c r="P686" s="24" t="s">
        <v>101</v>
      </c>
      <c r="Q686" s="23">
        <v>33068</v>
      </c>
      <c r="R686" s="24" t="s">
        <v>76</v>
      </c>
      <c r="S686" s="25">
        <v>45119</v>
      </c>
      <c r="T686" s="24"/>
      <c r="U686" s="24">
        <v>3223716206</v>
      </c>
      <c r="V686" s="24" t="s">
        <v>4471</v>
      </c>
      <c r="W686" s="24" t="s">
        <v>4472</v>
      </c>
      <c r="X686" s="24" t="s">
        <v>4473</v>
      </c>
      <c r="Y686" s="24" t="s">
        <v>4474</v>
      </c>
      <c r="Z686" s="24" t="s">
        <v>117</v>
      </c>
      <c r="AA686" s="24">
        <v>3143508073</v>
      </c>
      <c r="AB686" s="24" t="s">
        <v>77</v>
      </c>
      <c r="AC686" s="24" t="s">
        <v>77</v>
      </c>
      <c r="AD686" s="24" t="s">
        <v>77</v>
      </c>
      <c r="AE686" s="26" t="s">
        <v>151</v>
      </c>
      <c r="AF686" s="26"/>
      <c r="AG686" s="26"/>
      <c r="AH686" s="27" t="s">
        <v>163</v>
      </c>
      <c r="AI686" s="27" t="s">
        <v>1586</v>
      </c>
      <c r="AJ686" s="27" t="s">
        <v>1586</v>
      </c>
      <c r="AK686" s="24" t="s">
        <v>121</v>
      </c>
      <c r="AL686" s="24" t="s">
        <v>90</v>
      </c>
      <c r="AM686" s="23">
        <v>42682</v>
      </c>
      <c r="AN686" s="28">
        <v>1242000</v>
      </c>
      <c r="AO686" s="28"/>
      <c r="AP686" s="24"/>
      <c r="AQ686" s="24"/>
      <c r="AR686" s="24"/>
      <c r="AS686" s="24"/>
      <c r="AT686" s="24" t="e">
        <v>#N/A</v>
      </c>
      <c r="AU686" s="24" t="e">
        <v>#N/A</v>
      </c>
      <c r="AV686" s="24" t="e">
        <v>#N/A</v>
      </c>
      <c r="AW686" s="24"/>
      <c r="AX686" s="24"/>
      <c r="AY686" s="24"/>
      <c r="AZ686" s="24"/>
      <c r="BA686" s="24"/>
      <c r="BB686" s="24"/>
      <c r="BC686" s="24"/>
      <c r="BD686" s="24">
        <v>0</v>
      </c>
      <c r="BE686" s="24">
        <v>0</v>
      </c>
      <c r="BF686" s="23"/>
      <c r="BG686" s="23"/>
      <c r="BH686" s="23">
        <v>42909</v>
      </c>
      <c r="BI686" s="26" t="s">
        <v>127</v>
      </c>
      <c r="BJ686" s="26" t="s">
        <v>1969</v>
      </c>
      <c r="BK686" s="29">
        <v>0</v>
      </c>
      <c r="BL686" s="24" t="s">
        <v>129</v>
      </c>
      <c r="BM686" s="22" t="str">
        <f ca="1">+IF(Tabla1[[#This Row],[FECHA INGRESO]]&gt;=44986,IF((TODAY()-Tabla1[[#This Row],[FECHA INGRESO]])&gt;=50,"ALERTA","TODAVÍA FALTA"),"N/A")</f>
        <v>N/A</v>
      </c>
      <c r="BN686" s="7">
        <f>IFERROR((_xlfn.DAYS(Tabla1[[#This Row],[FECHA INGRESO]],Tabla1[[#This Row],[FECHA RETIRO]]))/30,"")</f>
        <v>-7.5666666666666664</v>
      </c>
    </row>
    <row r="687" spans="1:66" ht="15" customHeight="1" x14ac:dyDescent="0.35">
      <c r="A687" s="31">
        <v>1010212974</v>
      </c>
      <c r="B687" s="22" t="s">
        <v>4475</v>
      </c>
      <c r="C687" s="23">
        <v>42683</v>
      </c>
      <c r="D687" s="23" t="s">
        <v>188</v>
      </c>
      <c r="E687" s="23" t="s">
        <v>111</v>
      </c>
      <c r="F687" s="23" t="s">
        <v>70</v>
      </c>
      <c r="G687" s="24"/>
      <c r="H687" s="24">
        <v>24068084769</v>
      </c>
      <c r="I687" s="24" t="s">
        <v>95</v>
      </c>
      <c r="J687" s="24">
        <f>DATEDIF(Tabla1[[#This Row],[FECHA DE NACIMIENTO]],Tabla1[[#This Row],[FECHA ACTUAL]],"Y")</f>
        <v>29</v>
      </c>
      <c r="K687" s="24" t="s">
        <v>73</v>
      </c>
      <c r="L687" s="24" t="s">
        <v>234</v>
      </c>
      <c r="M687" s="24">
        <v>1</v>
      </c>
      <c r="N687" s="24">
        <v>1</v>
      </c>
      <c r="O687" s="24">
        <v>2</v>
      </c>
      <c r="P687" s="24" t="s">
        <v>101</v>
      </c>
      <c r="Q687" s="23">
        <v>34368</v>
      </c>
      <c r="R687" s="24" t="s">
        <v>76</v>
      </c>
      <c r="S687" s="25">
        <v>45119</v>
      </c>
      <c r="T687" s="24">
        <v>3372312</v>
      </c>
      <c r="U687" s="24">
        <v>3002439063</v>
      </c>
      <c r="V687" s="24" t="s">
        <v>4476</v>
      </c>
      <c r="W687" s="24" t="s">
        <v>4477</v>
      </c>
      <c r="X687" s="24" t="s">
        <v>1244</v>
      </c>
      <c r="Y687" s="24" t="s">
        <v>4478</v>
      </c>
      <c r="Z687" s="24" t="s">
        <v>117</v>
      </c>
      <c r="AA687" s="24">
        <v>3372312</v>
      </c>
      <c r="AB687" s="24" t="s">
        <v>77</v>
      </c>
      <c r="AC687" s="24" t="s">
        <v>77</v>
      </c>
      <c r="AD687" s="24" t="s">
        <v>77</v>
      </c>
      <c r="AE687" s="26" t="s">
        <v>151</v>
      </c>
      <c r="AF687" s="26"/>
      <c r="AG687" s="26"/>
      <c r="AH687" s="27" t="s">
        <v>184</v>
      </c>
      <c r="AI687" s="27" t="s">
        <v>185</v>
      </c>
      <c r="AJ687" s="27" t="s">
        <v>185</v>
      </c>
      <c r="AK687" s="24" t="s">
        <v>121</v>
      </c>
      <c r="AL687" s="24" t="s">
        <v>90</v>
      </c>
      <c r="AM687" s="23">
        <v>42683</v>
      </c>
      <c r="AN687" s="28">
        <v>776250</v>
      </c>
      <c r="AO687" s="28"/>
      <c r="AP687" s="24"/>
      <c r="AQ687" s="24"/>
      <c r="AR687" s="24"/>
      <c r="AS687" s="24"/>
      <c r="AT687" s="24" t="e">
        <v>#N/A</v>
      </c>
      <c r="AU687" s="24" t="e">
        <v>#N/A</v>
      </c>
      <c r="AV687" s="24" t="e">
        <v>#N/A</v>
      </c>
      <c r="AW687" s="24"/>
      <c r="AX687" s="24"/>
      <c r="AY687" s="24"/>
      <c r="AZ687" s="24"/>
      <c r="BA687" s="24"/>
      <c r="BB687" s="24"/>
      <c r="BC687" s="24"/>
      <c r="BD687" s="24">
        <v>0</v>
      </c>
      <c r="BE687" s="24">
        <v>0</v>
      </c>
      <c r="BF687" s="23"/>
      <c r="BG687" s="23"/>
      <c r="BH687" s="23">
        <v>42913</v>
      </c>
      <c r="BI687" s="26" t="s">
        <v>127</v>
      </c>
      <c r="BJ687" s="26" t="s">
        <v>232</v>
      </c>
      <c r="BK687" s="29">
        <v>0</v>
      </c>
      <c r="BL687" s="24" t="s">
        <v>129</v>
      </c>
      <c r="BM687" s="22" t="str">
        <f ca="1">+IF(Tabla1[[#This Row],[FECHA INGRESO]]&gt;=44986,IF((TODAY()-Tabla1[[#This Row],[FECHA INGRESO]])&gt;=50,"ALERTA","TODAVÍA FALTA"),"N/A")</f>
        <v>N/A</v>
      </c>
      <c r="BN687" s="7">
        <f>IFERROR((_xlfn.DAYS(Tabla1[[#This Row],[FECHA INGRESO]],Tabla1[[#This Row],[FECHA RETIRO]]))/30,"")</f>
        <v>-7.666666666666667</v>
      </c>
    </row>
    <row r="688" spans="1:66" ht="15" customHeight="1" x14ac:dyDescent="0.35">
      <c r="A688" s="31">
        <v>1028023531</v>
      </c>
      <c r="B688" s="22" t="s">
        <v>4479</v>
      </c>
      <c r="C688" s="23">
        <v>42683</v>
      </c>
      <c r="D688" s="23" t="s">
        <v>870</v>
      </c>
      <c r="E688" s="23" t="s">
        <v>77</v>
      </c>
      <c r="F688" s="23" t="s">
        <v>70</v>
      </c>
      <c r="G688" s="24"/>
      <c r="H688" s="24">
        <v>24068087542</v>
      </c>
      <c r="I688" s="24" t="s">
        <v>72</v>
      </c>
      <c r="J688" s="24">
        <f>DATEDIF(Tabla1[[#This Row],[FECHA DE NACIMIENTO]],Tabla1[[#This Row],[FECHA ACTUAL]],"Y")</f>
        <v>27</v>
      </c>
      <c r="K688" s="24" t="s">
        <v>320</v>
      </c>
      <c r="L688" s="24" t="s">
        <v>112</v>
      </c>
      <c r="M688" s="24">
        <v>0</v>
      </c>
      <c r="N688" s="24">
        <v>0</v>
      </c>
      <c r="O688" s="24">
        <v>3</v>
      </c>
      <c r="P688" s="24" t="s">
        <v>101</v>
      </c>
      <c r="Q688" s="23">
        <v>34924</v>
      </c>
      <c r="R688" s="24" t="s">
        <v>4480</v>
      </c>
      <c r="S688" s="25">
        <v>45119</v>
      </c>
      <c r="T688" s="24"/>
      <c r="U688" s="24">
        <v>3134171105</v>
      </c>
      <c r="V688" s="24" t="s">
        <v>4481</v>
      </c>
      <c r="W688" s="24" t="s">
        <v>4482</v>
      </c>
      <c r="X688" s="24" t="s">
        <v>1576</v>
      </c>
      <c r="Y688" s="24" t="s">
        <v>4483</v>
      </c>
      <c r="Z688" s="24" t="s">
        <v>117</v>
      </c>
      <c r="AA688" s="24">
        <v>3138174168</v>
      </c>
      <c r="AB688" s="24" t="s">
        <v>77</v>
      </c>
      <c r="AC688" s="24" t="s">
        <v>77</v>
      </c>
      <c r="AD688" s="24" t="s">
        <v>77</v>
      </c>
      <c r="AE688" s="26" t="s">
        <v>151</v>
      </c>
      <c r="AF688" s="26"/>
      <c r="AG688" s="26"/>
      <c r="AH688" s="27" t="s">
        <v>867</v>
      </c>
      <c r="AI688" s="27" t="s">
        <v>138</v>
      </c>
      <c r="AJ688" s="27" t="s">
        <v>138</v>
      </c>
      <c r="AK688" s="24" t="s">
        <v>89</v>
      </c>
      <c r="AL688" s="24" t="s">
        <v>868</v>
      </c>
      <c r="AM688" s="23">
        <v>42683</v>
      </c>
      <c r="AN688" s="28">
        <v>763537.09499999997</v>
      </c>
      <c r="AO688" s="28"/>
      <c r="AP688" s="24" t="s">
        <v>4484</v>
      </c>
      <c r="AQ688" s="24"/>
      <c r="AR688" s="24"/>
      <c r="AS688" s="24"/>
      <c r="AT688" s="24" t="e">
        <v>#N/A</v>
      </c>
      <c r="AU688" s="24" t="e">
        <v>#N/A</v>
      </c>
      <c r="AV688" s="24" t="e">
        <v>#N/A</v>
      </c>
      <c r="AW688" s="24"/>
      <c r="AX688" s="24"/>
      <c r="AY688" s="24"/>
      <c r="AZ688" s="24"/>
      <c r="BA688" s="24"/>
      <c r="BB688" s="24"/>
      <c r="BC688" s="24"/>
      <c r="BD688" s="24" t="e">
        <v>#N/A</v>
      </c>
      <c r="BE688" s="24" t="e">
        <v>#N/A</v>
      </c>
      <c r="BF688" s="23"/>
      <c r="BG688" s="23"/>
      <c r="BH688" s="23">
        <v>42860</v>
      </c>
      <c r="BI688" s="26" t="s">
        <v>143</v>
      </c>
      <c r="BJ688" s="26" t="s">
        <v>2450</v>
      </c>
      <c r="BK688" s="29">
        <v>0</v>
      </c>
      <c r="BL688" s="24" t="s">
        <v>129</v>
      </c>
      <c r="BM688" s="22" t="str">
        <f ca="1">+IF(Tabla1[[#This Row],[FECHA INGRESO]]&gt;=44986,IF((TODAY()-Tabla1[[#This Row],[FECHA INGRESO]])&gt;=50,"ALERTA","TODAVÍA FALTA"),"N/A")</f>
        <v>N/A</v>
      </c>
      <c r="BN688" s="7">
        <f>IFERROR((_xlfn.DAYS(Tabla1[[#This Row],[FECHA INGRESO]],Tabla1[[#This Row],[FECHA RETIRO]]))/30,"")</f>
        <v>-5.9</v>
      </c>
    </row>
    <row r="689" spans="1:66" ht="15" customHeight="1" x14ac:dyDescent="0.35">
      <c r="A689" s="31">
        <v>1026281989</v>
      </c>
      <c r="B689" s="22" t="s">
        <v>4485</v>
      </c>
      <c r="C689" s="23">
        <v>42684</v>
      </c>
      <c r="D689" s="23" t="s">
        <v>93</v>
      </c>
      <c r="E689" s="24" t="s">
        <v>94</v>
      </c>
      <c r="F689" s="23" t="s">
        <v>70</v>
      </c>
      <c r="G689" s="24"/>
      <c r="H689" s="24">
        <v>24068124908</v>
      </c>
      <c r="I689" s="24" t="s">
        <v>95</v>
      </c>
      <c r="J689" s="24">
        <f>DATEDIF(Tabla1[[#This Row],[FECHA DE NACIMIENTO]],Tabla1[[#This Row],[FECHA ACTUAL]],"Y")</f>
        <v>30</v>
      </c>
      <c r="K689" s="24" t="s">
        <v>73</v>
      </c>
      <c r="L689" s="24" t="s">
        <v>112</v>
      </c>
      <c r="M689" s="24">
        <v>2</v>
      </c>
      <c r="N689" s="24">
        <v>2</v>
      </c>
      <c r="O689" s="24">
        <v>2</v>
      </c>
      <c r="P689" s="24" t="s">
        <v>101</v>
      </c>
      <c r="Q689" s="23">
        <v>33814</v>
      </c>
      <c r="R689" s="24" t="s">
        <v>76</v>
      </c>
      <c r="S689" s="25">
        <v>45119</v>
      </c>
      <c r="T689" s="24">
        <v>7147161</v>
      </c>
      <c r="U689" s="24">
        <v>0</v>
      </c>
      <c r="V689" s="24" t="s">
        <v>4486</v>
      </c>
      <c r="W689" s="24" t="s">
        <v>4487</v>
      </c>
      <c r="X689" s="24" t="s">
        <v>4488</v>
      </c>
      <c r="Y689" s="24" t="s">
        <v>4489</v>
      </c>
      <c r="Z689" s="24" t="s">
        <v>567</v>
      </c>
      <c r="AA689" s="24">
        <v>3112029390</v>
      </c>
      <c r="AB689" s="24" t="s">
        <v>77</v>
      </c>
      <c r="AC689" s="24" t="s">
        <v>77</v>
      </c>
      <c r="AD689" s="24" t="s">
        <v>77</v>
      </c>
      <c r="AE689" s="26" t="s">
        <v>151</v>
      </c>
      <c r="AF689" s="26"/>
      <c r="AG689" s="26"/>
      <c r="AH689" s="27" t="s">
        <v>184</v>
      </c>
      <c r="AI689" s="27" t="s">
        <v>1586</v>
      </c>
      <c r="AJ689" s="27" t="s">
        <v>1586</v>
      </c>
      <c r="AK689" s="24" t="s">
        <v>121</v>
      </c>
      <c r="AL689" s="24"/>
      <c r="AM689" s="23">
        <v>42684</v>
      </c>
      <c r="AN689" s="28">
        <v>724500</v>
      </c>
      <c r="AO689" s="28"/>
      <c r="AP689" s="24"/>
      <c r="AQ689" s="24"/>
      <c r="AR689" s="24"/>
      <c r="AS689" s="24"/>
      <c r="AT689" s="24" t="e">
        <v>#N/A</v>
      </c>
      <c r="AU689" s="24" t="e">
        <v>#N/A</v>
      </c>
      <c r="AV689" s="24" t="e">
        <v>#N/A</v>
      </c>
      <c r="AW689" s="24"/>
      <c r="AX689" s="24"/>
      <c r="AY689" s="24"/>
      <c r="AZ689" s="24"/>
      <c r="BA689" s="24"/>
      <c r="BB689" s="24"/>
      <c r="BC689" s="24"/>
      <c r="BD689" s="24">
        <v>0</v>
      </c>
      <c r="BE689" s="24">
        <v>0</v>
      </c>
      <c r="BF689" s="23"/>
      <c r="BG689" s="23"/>
      <c r="BH689" s="23">
        <v>42704</v>
      </c>
      <c r="BI689" s="26" t="s">
        <v>143</v>
      </c>
      <c r="BJ689" s="26" t="s">
        <v>2589</v>
      </c>
      <c r="BK689" s="29">
        <v>0</v>
      </c>
      <c r="BL689" s="24" t="s">
        <v>129</v>
      </c>
      <c r="BM689" s="22" t="str">
        <f ca="1">+IF(Tabla1[[#This Row],[FECHA INGRESO]]&gt;=44986,IF((TODAY()-Tabla1[[#This Row],[FECHA INGRESO]])&gt;=50,"ALERTA","TODAVÍA FALTA"),"N/A")</f>
        <v>N/A</v>
      </c>
      <c r="BN689" s="7">
        <f>IFERROR((_xlfn.DAYS(Tabla1[[#This Row],[FECHA INGRESO]],Tabla1[[#This Row],[FECHA RETIRO]]))/30,"")</f>
        <v>-0.66666666666666663</v>
      </c>
    </row>
    <row r="690" spans="1:66" ht="15" customHeight="1" x14ac:dyDescent="0.35">
      <c r="A690" s="31">
        <v>1016059811</v>
      </c>
      <c r="B690" s="22" t="s">
        <v>4490</v>
      </c>
      <c r="C690" s="23">
        <v>42684</v>
      </c>
      <c r="D690" s="23" t="s">
        <v>93</v>
      </c>
      <c r="E690" s="23" t="s">
        <v>111</v>
      </c>
      <c r="F690" s="23" t="s">
        <v>70</v>
      </c>
      <c r="G690" s="24"/>
      <c r="H690" s="24">
        <v>24068119982</v>
      </c>
      <c r="I690" s="24" t="s">
        <v>72</v>
      </c>
      <c r="J690" s="24">
        <f>DATEDIF(Tabla1[[#This Row],[FECHA DE NACIMIENTO]],Tabla1[[#This Row],[FECHA ACTUAL]],"Y")</f>
        <v>29</v>
      </c>
      <c r="K690" s="24" t="s">
        <v>96</v>
      </c>
      <c r="L690" s="24" t="s">
        <v>112</v>
      </c>
      <c r="M690" s="24">
        <v>0</v>
      </c>
      <c r="N690" s="24">
        <v>0</v>
      </c>
      <c r="O690" s="24">
        <v>3</v>
      </c>
      <c r="P690" s="24" t="s">
        <v>101</v>
      </c>
      <c r="Q690" s="23">
        <v>34234</v>
      </c>
      <c r="R690" s="24" t="s">
        <v>76</v>
      </c>
      <c r="S690" s="25">
        <v>45119</v>
      </c>
      <c r="T690" s="24">
        <v>4806888</v>
      </c>
      <c r="U690" s="24">
        <v>3187368978</v>
      </c>
      <c r="V690" s="24" t="s">
        <v>4491</v>
      </c>
      <c r="W690" s="24" t="s">
        <v>4492</v>
      </c>
      <c r="X690" s="24" t="s">
        <v>2814</v>
      </c>
      <c r="Y690" s="24" t="s">
        <v>4493</v>
      </c>
      <c r="Z690" s="24" t="s">
        <v>117</v>
      </c>
      <c r="AA690" s="24">
        <v>3168600529</v>
      </c>
      <c r="AB690" s="24" t="s">
        <v>77</v>
      </c>
      <c r="AC690" s="24" t="s">
        <v>77</v>
      </c>
      <c r="AD690" s="24" t="s">
        <v>77</v>
      </c>
      <c r="AE690" s="26" t="s">
        <v>151</v>
      </c>
      <c r="AF690" s="26"/>
      <c r="AG690" s="26"/>
      <c r="AH690" s="27" t="s">
        <v>460</v>
      </c>
      <c r="AI690" s="27" t="s">
        <v>120</v>
      </c>
      <c r="AJ690" s="27" t="s">
        <v>120</v>
      </c>
      <c r="AK690" s="24" t="s">
        <v>121</v>
      </c>
      <c r="AL690" s="24" t="s">
        <v>90</v>
      </c>
      <c r="AM690" s="23">
        <v>42684</v>
      </c>
      <c r="AN690" s="28">
        <v>879750</v>
      </c>
      <c r="AO690" s="28"/>
      <c r="AP690" s="24"/>
      <c r="AQ690" s="24"/>
      <c r="AR690" s="24"/>
      <c r="AS690" s="24">
        <v>4.26</v>
      </c>
      <c r="AT690" s="24">
        <v>70</v>
      </c>
      <c r="AU690" s="24" t="e">
        <v>#N/A</v>
      </c>
      <c r="AV690" s="24" t="e">
        <v>#N/A</v>
      </c>
      <c r="AW690" s="24"/>
      <c r="AX690" s="24"/>
      <c r="AY690" s="24" t="s">
        <v>4494</v>
      </c>
      <c r="AZ690" s="24"/>
      <c r="BA690" s="24"/>
      <c r="BB690" s="24"/>
      <c r="BC690" s="24"/>
      <c r="BD690" s="24">
        <v>1</v>
      </c>
      <c r="BE690" s="24">
        <v>0</v>
      </c>
      <c r="BF690" s="23">
        <v>43124</v>
      </c>
      <c r="BG690" s="23">
        <v>43110</v>
      </c>
      <c r="BH690" s="23">
        <v>43339</v>
      </c>
      <c r="BI690" s="26" t="s">
        <v>143</v>
      </c>
      <c r="BJ690" s="26" t="s">
        <v>199</v>
      </c>
      <c r="BK690" s="29">
        <v>338819</v>
      </c>
      <c r="BL690" s="24" t="s">
        <v>129</v>
      </c>
      <c r="BM690" s="22" t="str">
        <f ca="1">+IF(Tabla1[[#This Row],[FECHA INGRESO]]&gt;=44986,IF((TODAY()-Tabla1[[#This Row],[FECHA INGRESO]])&gt;=50,"ALERTA","TODAVÍA FALTA"),"N/A")</f>
        <v>N/A</v>
      </c>
      <c r="BN690" s="7">
        <f>IFERROR((_xlfn.DAYS(Tabla1[[#This Row],[FECHA INGRESO]],Tabla1[[#This Row],[FECHA RETIRO]]))/30,"")</f>
        <v>-21.833333333333332</v>
      </c>
    </row>
    <row r="691" spans="1:66" ht="15" customHeight="1" x14ac:dyDescent="0.35">
      <c r="A691" s="31">
        <v>40326807</v>
      </c>
      <c r="B691" s="22" t="s">
        <v>4495</v>
      </c>
      <c r="C691" s="23">
        <v>42689</v>
      </c>
      <c r="D691" s="23" t="s">
        <v>266</v>
      </c>
      <c r="E691" s="23" t="s">
        <v>111</v>
      </c>
      <c r="F691" s="23" t="s">
        <v>70</v>
      </c>
      <c r="G691" s="24"/>
      <c r="H691" s="24">
        <v>24068183844</v>
      </c>
      <c r="I691" s="24" t="s">
        <v>95</v>
      </c>
      <c r="J691" s="24">
        <f>DATEDIF(Tabla1[[#This Row],[FECHA DE NACIMIENTO]],Tabla1[[#This Row],[FECHA ACTUAL]],"Y")</f>
        <v>39</v>
      </c>
      <c r="K691" s="24" t="s">
        <v>73</v>
      </c>
      <c r="L691" s="24" t="s">
        <v>206</v>
      </c>
      <c r="M691" s="24">
        <v>2</v>
      </c>
      <c r="N691" s="24">
        <v>2</v>
      </c>
      <c r="O691" s="24">
        <v>3</v>
      </c>
      <c r="P691" s="24" t="s">
        <v>101</v>
      </c>
      <c r="Q691" s="23">
        <v>30546</v>
      </c>
      <c r="R691" s="24" t="s">
        <v>3325</v>
      </c>
      <c r="S691" s="25">
        <v>45119</v>
      </c>
      <c r="T691" s="24">
        <v>6680749</v>
      </c>
      <c r="U691" s="24">
        <v>3227611563</v>
      </c>
      <c r="V691" s="24" t="s">
        <v>4496</v>
      </c>
      <c r="W691" s="24" t="s">
        <v>4497</v>
      </c>
      <c r="X691" s="24" t="s">
        <v>4498</v>
      </c>
      <c r="Y691" s="24" t="s">
        <v>4499</v>
      </c>
      <c r="Z691" s="24" t="s">
        <v>285</v>
      </c>
      <c r="AA691" s="24">
        <v>3208151426</v>
      </c>
      <c r="AB691" s="24" t="s">
        <v>77</v>
      </c>
      <c r="AC691" s="24" t="s">
        <v>77</v>
      </c>
      <c r="AD691" s="24" t="s">
        <v>77</v>
      </c>
      <c r="AE691" s="26" t="s">
        <v>151</v>
      </c>
      <c r="AF691" s="26"/>
      <c r="AG691" s="26"/>
      <c r="AH691" s="27" t="s">
        <v>184</v>
      </c>
      <c r="AI691" s="27" t="s">
        <v>3932</v>
      </c>
      <c r="AJ691" s="27" t="s">
        <v>3932</v>
      </c>
      <c r="AK691" s="24" t="s">
        <v>121</v>
      </c>
      <c r="AL691" s="24" t="s">
        <v>90</v>
      </c>
      <c r="AM691" s="23">
        <v>42689</v>
      </c>
      <c r="AN691" s="28">
        <v>808585.47</v>
      </c>
      <c r="AO691" s="28"/>
      <c r="AP691" s="24"/>
      <c r="AQ691" s="24"/>
      <c r="AR691" s="24">
        <v>4.4000000000000004</v>
      </c>
      <c r="AS691" s="24"/>
      <c r="AT691" s="24">
        <v>80</v>
      </c>
      <c r="AU691" s="24" t="e">
        <v>#N/A</v>
      </c>
      <c r="AV691" s="24" t="e">
        <v>#N/A</v>
      </c>
      <c r="AW691" s="24"/>
      <c r="AX691" s="24"/>
      <c r="AY691" s="24"/>
      <c r="AZ691" s="24" t="s">
        <v>4464</v>
      </c>
      <c r="BA691" s="24"/>
      <c r="BB691" s="24"/>
      <c r="BC691" s="24"/>
      <c r="BD691" s="24">
        <v>1</v>
      </c>
      <c r="BE691" s="24">
        <v>0</v>
      </c>
      <c r="BF691" s="23">
        <v>43109</v>
      </c>
      <c r="BG691" s="23">
        <v>43126</v>
      </c>
      <c r="BH691" s="23">
        <v>43389</v>
      </c>
      <c r="BI691" s="26" t="s">
        <v>127</v>
      </c>
      <c r="BJ691" s="26" t="s">
        <v>1246</v>
      </c>
      <c r="BK691" s="29">
        <v>359154</v>
      </c>
      <c r="BL691" s="24" t="s">
        <v>129</v>
      </c>
      <c r="BM691" s="22" t="str">
        <f ca="1">+IF(Tabla1[[#This Row],[FECHA INGRESO]]&gt;=44986,IF((TODAY()-Tabla1[[#This Row],[FECHA INGRESO]])&gt;=50,"ALERTA","TODAVÍA FALTA"),"N/A")</f>
        <v>N/A</v>
      </c>
      <c r="BN691" s="7">
        <f>IFERROR((_xlfn.DAYS(Tabla1[[#This Row],[FECHA INGRESO]],Tabla1[[#This Row],[FECHA RETIRO]]))/30,"")</f>
        <v>-23.333333333333332</v>
      </c>
    </row>
    <row r="692" spans="1:66" ht="15" customHeight="1" x14ac:dyDescent="0.35">
      <c r="A692" s="31">
        <v>52534966</v>
      </c>
      <c r="B692" s="22" t="s">
        <v>4500</v>
      </c>
      <c r="C692" s="23">
        <v>42689</v>
      </c>
      <c r="D692" s="23" t="s">
        <v>168</v>
      </c>
      <c r="E692" s="23" t="s">
        <v>111</v>
      </c>
      <c r="F692" s="23" t="s">
        <v>70</v>
      </c>
      <c r="G692" s="24"/>
      <c r="H692" s="24">
        <v>24068186076</v>
      </c>
      <c r="I692" s="24" t="s">
        <v>95</v>
      </c>
      <c r="J692" s="24">
        <f>DATEDIF(Tabla1[[#This Row],[FECHA DE NACIMIENTO]],Tabla1[[#This Row],[FECHA ACTUAL]],"Y")</f>
        <v>44</v>
      </c>
      <c r="K692" s="24" t="s">
        <v>320</v>
      </c>
      <c r="L692" s="24" t="s">
        <v>234</v>
      </c>
      <c r="M692" s="24">
        <v>0</v>
      </c>
      <c r="N692" s="24">
        <v>0</v>
      </c>
      <c r="O692" s="24">
        <v>4</v>
      </c>
      <c r="P692" s="24" t="s">
        <v>101</v>
      </c>
      <c r="Q692" s="23">
        <v>28936</v>
      </c>
      <c r="R692" s="24" t="s">
        <v>76</v>
      </c>
      <c r="S692" s="25">
        <v>45119</v>
      </c>
      <c r="T692" s="24">
        <v>4632067</v>
      </c>
      <c r="U692" s="24">
        <v>3165170979</v>
      </c>
      <c r="V692" s="24" t="s">
        <v>4501</v>
      </c>
      <c r="W692" s="24" t="s">
        <v>4502</v>
      </c>
      <c r="X692" s="24" t="s">
        <v>4066</v>
      </c>
      <c r="Y692" s="24" t="s">
        <v>4503</v>
      </c>
      <c r="Z692" s="24" t="s">
        <v>82</v>
      </c>
      <c r="AA692" s="24">
        <v>3204533438</v>
      </c>
      <c r="AB692" s="24" t="s">
        <v>77</v>
      </c>
      <c r="AC692" s="24" t="s">
        <v>77</v>
      </c>
      <c r="AD692" s="24" t="s">
        <v>77</v>
      </c>
      <c r="AE692" s="26" t="s">
        <v>151</v>
      </c>
      <c r="AF692" s="26"/>
      <c r="AG692" s="26"/>
      <c r="AH692" s="27" t="s">
        <v>184</v>
      </c>
      <c r="AI692" s="27" t="s">
        <v>185</v>
      </c>
      <c r="AJ692" s="27" t="s">
        <v>185</v>
      </c>
      <c r="AK692" s="24" t="s">
        <v>121</v>
      </c>
      <c r="AL692" s="24" t="s">
        <v>90</v>
      </c>
      <c r="AM692" s="23">
        <v>42689</v>
      </c>
      <c r="AN692" s="28">
        <v>776250</v>
      </c>
      <c r="AO692" s="28"/>
      <c r="AP692" s="24"/>
      <c r="AQ692" s="24"/>
      <c r="AR692" s="24" t="s">
        <v>1254</v>
      </c>
      <c r="AS692" s="24"/>
      <c r="AT692" s="24" t="e">
        <v>#N/A</v>
      </c>
      <c r="AU692" s="24" t="e">
        <v>#N/A</v>
      </c>
      <c r="AV692" s="24" t="e">
        <v>#N/A</v>
      </c>
      <c r="AW692" s="24"/>
      <c r="AX692" s="24"/>
      <c r="AY692" s="24"/>
      <c r="AZ692" s="24"/>
      <c r="BA692" s="24"/>
      <c r="BB692" s="24"/>
      <c r="BC692" s="24"/>
      <c r="BD692" s="24">
        <v>0</v>
      </c>
      <c r="BE692" s="24">
        <v>0</v>
      </c>
      <c r="BF692" s="23"/>
      <c r="BG692" s="23"/>
      <c r="BH692" s="23">
        <v>42906</v>
      </c>
      <c r="BI692" s="26" t="s">
        <v>127</v>
      </c>
      <c r="BJ692" s="26" t="s">
        <v>273</v>
      </c>
      <c r="BK692" s="29">
        <v>0</v>
      </c>
      <c r="BL692" s="24" t="s">
        <v>129</v>
      </c>
      <c r="BM692" s="22" t="str">
        <f ca="1">+IF(Tabla1[[#This Row],[FECHA INGRESO]]&gt;=44986,IF((TODAY()-Tabla1[[#This Row],[FECHA INGRESO]])&gt;=50,"ALERTA","TODAVÍA FALTA"),"N/A")</f>
        <v>N/A</v>
      </c>
      <c r="BN692" s="7">
        <f>IFERROR((_xlfn.DAYS(Tabla1[[#This Row],[FECHA INGRESO]],Tabla1[[#This Row],[FECHA RETIRO]]))/30,"")</f>
        <v>-7.2333333333333334</v>
      </c>
    </row>
    <row r="693" spans="1:66" ht="15" customHeight="1" x14ac:dyDescent="0.35">
      <c r="A693" s="31">
        <v>1024502532</v>
      </c>
      <c r="B693" s="22" t="s">
        <v>4504</v>
      </c>
      <c r="C693" s="23">
        <v>42689</v>
      </c>
      <c r="D693" s="23" t="s">
        <v>168</v>
      </c>
      <c r="E693" s="23" t="s">
        <v>111</v>
      </c>
      <c r="F693" s="23" t="s">
        <v>70</v>
      </c>
      <c r="G693" s="24"/>
      <c r="H693" s="24">
        <v>24067970401</v>
      </c>
      <c r="I693" s="24" t="s">
        <v>95</v>
      </c>
      <c r="J693" s="24">
        <f>DATEDIF(Tabla1[[#This Row],[FECHA DE NACIMIENTO]],Tabla1[[#This Row],[FECHA ACTUAL]],"Y")</f>
        <v>33</v>
      </c>
      <c r="K693" s="24" t="s">
        <v>320</v>
      </c>
      <c r="L693" s="24" t="s">
        <v>112</v>
      </c>
      <c r="M693" s="24">
        <v>1</v>
      </c>
      <c r="N693" s="24">
        <v>0</v>
      </c>
      <c r="O693" s="24">
        <v>2</v>
      </c>
      <c r="P693" s="24" t="s">
        <v>101</v>
      </c>
      <c r="Q693" s="23">
        <v>32964</v>
      </c>
      <c r="R693" s="24" t="s">
        <v>76</v>
      </c>
      <c r="S693" s="25">
        <v>45119</v>
      </c>
      <c r="T693" s="24">
        <v>7145029</v>
      </c>
      <c r="U693" s="24">
        <v>3197889943</v>
      </c>
      <c r="V693" s="24" t="s">
        <v>4505</v>
      </c>
      <c r="W693" s="24" t="s">
        <v>4506</v>
      </c>
      <c r="X693" s="24" t="s">
        <v>3976</v>
      </c>
      <c r="Y693" s="24" t="s">
        <v>4507</v>
      </c>
      <c r="Z693" s="24" t="s">
        <v>117</v>
      </c>
      <c r="AA693" s="24">
        <v>3107641057</v>
      </c>
      <c r="AB693" s="24" t="s">
        <v>77</v>
      </c>
      <c r="AC693" s="24" t="s">
        <v>77</v>
      </c>
      <c r="AD693" s="24" t="s">
        <v>77</v>
      </c>
      <c r="AE693" s="26" t="s">
        <v>151</v>
      </c>
      <c r="AF693" s="26"/>
      <c r="AG693" s="26"/>
      <c r="AH693" s="27" t="s">
        <v>184</v>
      </c>
      <c r="AI693" s="27" t="s">
        <v>185</v>
      </c>
      <c r="AJ693" s="27" t="s">
        <v>185</v>
      </c>
      <c r="AK693" s="24" t="s">
        <v>121</v>
      </c>
      <c r="AL693" s="24"/>
      <c r="AM693" s="23">
        <v>42689</v>
      </c>
      <c r="AN693" s="28">
        <v>724500</v>
      </c>
      <c r="AO693" s="28"/>
      <c r="AP693" s="24"/>
      <c r="AQ693" s="24"/>
      <c r="AR693" s="24" t="s">
        <v>608</v>
      </c>
      <c r="AS693" s="24"/>
      <c r="AT693" s="24" t="e">
        <v>#N/A</v>
      </c>
      <c r="AU693" s="24" t="e">
        <v>#N/A</v>
      </c>
      <c r="AV693" s="24" t="e">
        <v>#N/A</v>
      </c>
      <c r="AW693" s="24"/>
      <c r="AX693" s="24"/>
      <c r="AY693" s="24"/>
      <c r="AZ693" s="24"/>
      <c r="BA693" s="24"/>
      <c r="BB693" s="24"/>
      <c r="BC693" s="24"/>
      <c r="BD693" s="24">
        <v>0</v>
      </c>
      <c r="BE693" s="24">
        <v>0</v>
      </c>
      <c r="BF693" s="23"/>
      <c r="BG693" s="23"/>
      <c r="BH693" s="23">
        <v>42717</v>
      </c>
      <c r="BI693" s="26" t="s">
        <v>127</v>
      </c>
      <c r="BJ693" s="26" t="s">
        <v>1165</v>
      </c>
      <c r="BK693" s="29">
        <v>0</v>
      </c>
      <c r="BL693" s="24" t="s">
        <v>129</v>
      </c>
      <c r="BM693" s="22" t="str">
        <f ca="1">+IF(Tabla1[[#This Row],[FECHA INGRESO]]&gt;=44986,IF((TODAY()-Tabla1[[#This Row],[FECHA INGRESO]])&gt;=50,"ALERTA","TODAVÍA FALTA"),"N/A")</f>
        <v>N/A</v>
      </c>
      <c r="BN693" s="7">
        <f>IFERROR((_xlfn.DAYS(Tabla1[[#This Row],[FECHA INGRESO]],Tabla1[[#This Row],[FECHA RETIRO]]))/30,"")</f>
        <v>-0.93333333333333335</v>
      </c>
    </row>
    <row r="694" spans="1:66" ht="15" customHeight="1" x14ac:dyDescent="0.35">
      <c r="A694" s="31">
        <v>79797801</v>
      </c>
      <c r="B694" s="22" t="s">
        <v>4508</v>
      </c>
      <c r="C694" s="23">
        <v>42690</v>
      </c>
      <c r="D694" s="23" t="s">
        <v>266</v>
      </c>
      <c r="E694" s="23" t="s">
        <v>110</v>
      </c>
      <c r="F694" s="23" t="s">
        <v>70</v>
      </c>
      <c r="G694" s="24"/>
      <c r="H694" s="24">
        <v>24068245076</v>
      </c>
      <c r="I694" s="24" t="s">
        <v>72</v>
      </c>
      <c r="J694" s="24">
        <f>DATEDIF(Tabla1[[#This Row],[FECHA DE NACIMIENTO]],Tabla1[[#This Row],[FECHA ACTUAL]],"Y")</f>
        <v>44</v>
      </c>
      <c r="K694" s="24" t="s">
        <v>73</v>
      </c>
      <c r="L694" s="24" t="s">
        <v>74</v>
      </c>
      <c r="M694" s="24">
        <v>2</v>
      </c>
      <c r="N694" s="24">
        <v>2</v>
      </c>
      <c r="O694" s="24">
        <v>3</v>
      </c>
      <c r="P694" s="24" t="s">
        <v>101</v>
      </c>
      <c r="Q694" s="23">
        <v>28760</v>
      </c>
      <c r="R694" s="24" t="s">
        <v>76</v>
      </c>
      <c r="S694" s="25">
        <v>45119</v>
      </c>
      <c r="T694" s="24"/>
      <c r="U694" s="24">
        <v>3015319862</v>
      </c>
      <c r="V694" s="24" t="s">
        <v>4509</v>
      </c>
      <c r="W694" s="24" t="s">
        <v>4510</v>
      </c>
      <c r="X694" s="24" t="s">
        <v>4511</v>
      </c>
      <c r="Y694" s="24" t="s">
        <v>4512</v>
      </c>
      <c r="Z694" s="24" t="s">
        <v>82</v>
      </c>
      <c r="AA694" s="24">
        <v>3015319862</v>
      </c>
      <c r="AB694" s="24" t="s">
        <v>77</v>
      </c>
      <c r="AC694" s="24" t="s">
        <v>77</v>
      </c>
      <c r="AD694" s="24" t="s">
        <v>77</v>
      </c>
      <c r="AE694" s="26" t="s">
        <v>84</v>
      </c>
      <c r="AF694" s="26" t="s">
        <v>85</v>
      </c>
      <c r="AG694" s="26"/>
      <c r="AH694" s="27" t="s">
        <v>4513</v>
      </c>
      <c r="AI694" s="27" t="s">
        <v>830</v>
      </c>
      <c r="AJ694" s="27" t="s">
        <v>830</v>
      </c>
      <c r="AK694" s="24" t="s">
        <v>121</v>
      </c>
      <c r="AL694" s="24" t="s">
        <v>90</v>
      </c>
      <c r="AM694" s="23">
        <v>42690</v>
      </c>
      <c r="AN694" s="28">
        <v>2070000</v>
      </c>
      <c r="AO694" s="28"/>
      <c r="AP694" s="24"/>
      <c r="AQ694" s="24"/>
      <c r="AR694" s="24"/>
      <c r="AS694" s="24"/>
      <c r="AT694" s="24" t="e">
        <v>#N/A</v>
      </c>
      <c r="AU694" s="24" t="e">
        <v>#N/A</v>
      </c>
      <c r="AV694" s="24" t="e">
        <v>#N/A</v>
      </c>
      <c r="AW694" s="24"/>
      <c r="AX694" s="24"/>
      <c r="AY694" s="24"/>
      <c r="AZ694" s="24"/>
      <c r="BA694" s="24"/>
      <c r="BB694" s="24"/>
      <c r="BC694" s="24"/>
      <c r="BD694" s="24">
        <v>0</v>
      </c>
      <c r="BE694" s="24">
        <v>0</v>
      </c>
      <c r="BF694" s="23"/>
      <c r="BG694" s="23"/>
      <c r="BH694" s="23">
        <v>43038</v>
      </c>
      <c r="BI694" s="26" t="s">
        <v>127</v>
      </c>
      <c r="BJ694" s="26" t="s">
        <v>1550</v>
      </c>
      <c r="BK694" s="29">
        <v>1286241</v>
      </c>
      <c r="BL694" s="24" t="s">
        <v>129</v>
      </c>
      <c r="BM694" s="22" t="str">
        <f ca="1">+IF(Tabla1[[#This Row],[FECHA INGRESO]]&gt;=44986,IF((TODAY()-Tabla1[[#This Row],[FECHA INGRESO]])&gt;=50,"ALERTA","TODAVÍA FALTA"),"N/A")</f>
        <v>N/A</v>
      </c>
      <c r="BN694" s="7">
        <f>IFERROR((_xlfn.DAYS(Tabla1[[#This Row],[FECHA INGRESO]],Tabla1[[#This Row],[FECHA RETIRO]]))/30,"")</f>
        <v>-11.6</v>
      </c>
    </row>
    <row r="695" spans="1:66" ht="15" customHeight="1" x14ac:dyDescent="0.35">
      <c r="A695" s="31">
        <v>1012331360</v>
      </c>
      <c r="B695" s="22" t="s">
        <v>4514</v>
      </c>
      <c r="C695" s="23">
        <v>42691</v>
      </c>
      <c r="D695" s="23" t="s">
        <v>188</v>
      </c>
      <c r="E695" s="23" t="s">
        <v>111</v>
      </c>
      <c r="F695" s="23" t="s">
        <v>70</v>
      </c>
      <c r="G695" s="24"/>
      <c r="H695" s="24">
        <v>24068317560</v>
      </c>
      <c r="I695" s="24" t="s">
        <v>95</v>
      </c>
      <c r="J695" s="24">
        <f>DATEDIF(Tabla1[[#This Row],[FECHA DE NACIMIENTO]],Tabla1[[#This Row],[FECHA ACTUAL]],"Y")</f>
        <v>27</v>
      </c>
      <c r="K695" s="24" t="s">
        <v>73</v>
      </c>
      <c r="L695" s="24" t="s">
        <v>112</v>
      </c>
      <c r="M695" s="24">
        <v>0</v>
      </c>
      <c r="N695" s="24">
        <v>0</v>
      </c>
      <c r="O695" s="24">
        <v>2</v>
      </c>
      <c r="P695" s="24" t="s">
        <v>101</v>
      </c>
      <c r="Q695" s="23">
        <v>35064</v>
      </c>
      <c r="R695" s="24" t="s">
        <v>76</v>
      </c>
      <c r="S695" s="25">
        <v>45119</v>
      </c>
      <c r="T695" s="24"/>
      <c r="U695" s="24">
        <v>3219090708</v>
      </c>
      <c r="V695" s="24" t="s">
        <v>4515</v>
      </c>
      <c r="W695" s="24" t="s">
        <v>4516</v>
      </c>
      <c r="X695" s="24" t="s">
        <v>1507</v>
      </c>
      <c r="Y695" s="24" t="s">
        <v>4517</v>
      </c>
      <c r="Z695" s="24" t="s">
        <v>1570</v>
      </c>
      <c r="AA695" s="24">
        <v>3102282898</v>
      </c>
      <c r="AB695" s="24" t="s">
        <v>77</v>
      </c>
      <c r="AC695" s="24" t="s">
        <v>77</v>
      </c>
      <c r="AD695" s="24" t="s">
        <v>77</v>
      </c>
      <c r="AE695" s="26" t="s">
        <v>151</v>
      </c>
      <c r="AF695" s="26"/>
      <c r="AG695" s="26"/>
      <c r="AH695" s="27" t="s">
        <v>184</v>
      </c>
      <c r="AI695" s="27" t="s">
        <v>1586</v>
      </c>
      <c r="AJ695" s="27" t="s">
        <v>1586</v>
      </c>
      <c r="AK695" s="24" t="s">
        <v>121</v>
      </c>
      <c r="AL695" s="24" t="s">
        <v>90</v>
      </c>
      <c r="AM695" s="23">
        <v>42691</v>
      </c>
      <c r="AN695" s="28">
        <v>776250</v>
      </c>
      <c r="AO695" s="28"/>
      <c r="AP695" s="24"/>
      <c r="AQ695" s="24"/>
      <c r="AR695" s="24"/>
      <c r="AS695" s="24"/>
      <c r="AT695" s="24" t="e">
        <v>#N/A</v>
      </c>
      <c r="AU695" s="24" t="e">
        <v>#N/A</v>
      </c>
      <c r="AV695" s="24" t="e">
        <v>#N/A</v>
      </c>
      <c r="AW695" s="24"/>
      <c r="AX695" s="24"/>
      <c r="AY695" s="24" t="s">
        <v>4518</v>
      </c>
      <c r="AZ695" s="24" t="s">
        <v>4519</v>
      </c>
      <c r="BA695" s="24" t="s">
        <v>4520</v>
      </c>
      <c r="BB695" s="24"/>
      <c r="BC695" s="24"/>
      <c r="BD695" s="24">
        <v>0</v>
      </c>
      <c r="BE695" s="24">
        <v>0</v>
      </c>
      <c r="BF695" s="23"/>
      <c r="BG695" s="23"/>
      <c r="BH695" s="23">
        <v>43011</v>
      </c>
      <c r="BI695" s="26" t="s">
        <v>127</v>
      </c>
      <c r="BJ695" s="26" t="s">
        <v>273</v>
      </c>
      <c r="BK695" s="29">
        <v>332292</v>
      </c>
      <c r="BL695" s="24" t="s">
        <v>129</v>
      </c>
      <c r="BM695" s="22" t="str">
        <f ca="1">+IF(Tabla1[[#This Row],[FECHA INGRESO]]&gt;=44986,IF((TODAY()-Tabla1[[#This Row],[FECHA INGRESO]])&gt;=50,"ALERTA","TODAVÍA FALTA"),"N/A")</f>
        <v>N/A</v>
      </c>
      <c r="BN695" s="7">
        <f>IFERROR((_xlfn.DAYS(Tabla1[[#This Row],[FECHA INGRESO]],Tabla1[[#This Row],[FECHA RETIRO]]))/30,"")</f>
        <v>-10.666666666666666</v>
      </c>
    </row>
    <row r="696" spans="1:66" ht="15" customHeight="1" x14ac:dyDescent="0.35">
      <c r="A696" s="31">
        <v>1030684091</v>
      </c>
      <c r="B696" s="22" t="s">
        <v>4521</v>
      </c>
      <c r="C696" s="23">
        <v>42691</v>
      </c>
      <c r="D696" s="23" t="s">
        <v>188</v>
      </c>
      <c r="E696" s="23" t="s">
        <v>111</v>
      </c>
      <c r="F696" s="23" t="s">
        <v>70</v>
      </c>
      <c r="G696" s="24"/>
      <c r="H696" s="24">
        <v>24068308775</v>
      </c>
      <c r="I696" s="24" t="s">
        <v>72</v>
      </c>
      <c r="J696" s="24">
        <f>DATEDIF(Tabla1[[#This Row],[FECHA DE NACIMIENTO]],Tabla1[[#This Row],[FECHA ACTUAL]],"Y")</f>
        <v>25</v>
      </c>
      <c r="K696" s="24" t="s">
        <v>1020</v>
      </c>
      <c r="L696" s="24" t="s">
        <v>112</v>
      </c>
      <c r="M696" s="24">
        <v>0</v>
      </c>
      <c r="N696" s="24">
        <v>0</v>
      </c>
      <c r="O696" s="24">
        <v>2</v>
      </c>
      <c r="P696" s="24" t="s">
        <v>101</v>
      </c>
      <c r="Q696" s="23">
        <v>35810</v>
      </c>
      <c r="R696" s="24" t="s">
        <v>76</v>
      </c>
      <c r="S696" s="25">
        <v>45119</v>
      </c>
      <c r="T696" s="24">
        <v>8049143</v>
      </c>
      <c r="U696" s="24">
        <v>3212309574</v>
      </c>
      <c r="V696" s="24" t="s">
        <v>4522</v>
      </c>
      <c r="W696" s="24" t="s">
        <v>4523</v>
      </c>
      <c r="X696" s="24" t="s">
        <v>4488</v>
      </c>
      <c r="Y696" s="24" t="s">
        <v>4524</v>
      </c>
      <c r="Z696" s="24" t="s">
        <v>117</v>
      </c>
      <c r="AA696" s="24">
        <v>3125164524</v>
      </c>
      <c r="AB696" s="24" t="s">
        <v>77</v>
      </c>
      <c r="AC696" s="24" t="s">
        <v>77</v>
      </c>
      <c r="AD696" s="24" t="s">
        <v>77</v>
      </c>
      <c r="AE696" s="26" t="s">
        <v>151</v>
      </c>
      <c r="AF696" s="26"/>
      <c r="AG696" s="26"/>
      <c r="AH696" s="27" t="s">
        <v>184</v>
      </c>
      <c r="AI696" s="27" t="s">
        <v>3516</v>
      </c>
      <c r="AJ696" s="27" t="s">
        <v>3516</v>
      </c>
      <c r="AK696" s="24" t="s">
        <v>121</v>
      </c>
      <c r="AL696" s="24" t="s">
        <v>90</v>
      </c>
      <c r="AM696" s="23">
        <v>42691</v>
      </c>
      <c r="AN696" s="28">
        <v>776250</v>
      </c>
      <c r="AO696" s="28"/>
      <c r="AP696" s="24"/>
      <c r="AQ696" s="24"/>
      <c r="AR696" s="24"/>
      <c r="AS696" s="24"/>
      <c r="AT696" s="24" t="e">
        <v>#N/A</v>
      </c>
      <c r="AU696" s="24" t="e">
        <v>#N/A</v>
      </c>
      <c r="AV696" s="24" t="e">
        <v>#N/A</v>
      </c>
      <c r="AW696" s="24"/>
      <c r="AX696" s="24"/>
      <c r="AY696" s="24" t="s">
        <v>2967</v>
      </c>
      <c r="AZ696" s="24"/>
      <c r="BA696" s="24"/>
      <c r="BB696" s="24"/>
      <c r="BC696" s="24"/>
      <c r="BD696" s="24">
        <v>0</v>
      </c>
      <c r="BE696" s="24">
        <v>0</v>
      </c>
      <c r="BF696" s="23"/>
      <c r="BG696" s="23"/>
      <c r="BH696" s="23">
        <v>42866</v>
      </c>
      <c r="BI696" s="26" t="s">
        <v>127</v>
      </c>
      <c r="BJ696" s="26" t="s">
        <v>1246</v>
      </c>
      <c r="BK696" s="29">
        <v>0</v>
      </c>
      <c r="BL696" s="24" t="s">
        <v>129</v>
      </c>
      <c r="BM696" s="22" t="str">
        <f ca="1">+IF(Tabla1[[#This Row],[FECHA INGRESO]]&gt;=44986,IF((TODAY()-Tabla1[[#This Row],[FECHA INGRESO]])&gt;=50,"ALERTA","TODAVÍA FALTA"),"N/A")</f>
        <v>N/A</v>
      </c>
      <c r="BN696" s="7">
        <f>IFERROR((_xlfn.DAYS(Tabla1[[#This Row],[FECHA INGRESO]],Tabla1[[#This Row],[FECHA RETIRO]]))/30,"")</f>
        <v>-5.833333333333333</v>
      </c>
    </row>
    <row r="697" spans="1:66" ht="15" customHeight="1" x14ac:dyDescent="0.35">
      <c r="A697" s="31">
        <v>1022396010</v>
      </c>
      <c r="B697" s="22" t="s">
        <v>4525</v>
      </c>
      <c r="C697" s="23">
        <v>42691</v>
      </c>
      <c r="D697" s="23" t="s">
        <v>4526</v>
      </c>
      <c r="E697" s="23" t="s">
        <v>111</v>
      </c>
      <c r="F697" s="23" t="s">
        <v>70</v>
      </c>
      <c r="G697" s="24"/>
      <c r="H697" s="24">
        <v>24068290223</v>
      </c>
      <c r="I697" s="24" t="s">
        <v>72</v>
      </c>
      <c r="J697" s="24">
        <f>DATEDIF(Tabla1[[#This Row],[FECHA DE NACIMIENTO]],Tabla1[[#This Row],[FECHA ACTUAL]],"Y")</f>
        <v>30</v>
      </c>
      <c r="K697" s="24" t="s">
        <v>73</v>
      </c>
      <c r="L697" s="24" t="s">
        <v>112</v>
      </c>
      <c r="M697" s="24">
        <v>0</v>
      </c>
      <c r="N697" s="24">
        <v>0</v>
      </c>
      <c r="O697" s="24">
        <v>3</v>
      </c>
      <c r="P697" s="24" t="s">
        <v>101</v>
      </c>
      <c r="Q697" s="23">
        <v>34106</v>
      </c>
      <c r="R697" s="24" t="s">
        <v>76</v>
      </c>
      <c r="S697" s="25">
        <v>45119</v>
      </c>
      <c r="T697" s="24">
        <v>7555432</v>
      </c>
      <c r="U697" s="24">
        <v>3203686007</v>
      </c>
      <c r="V697" s="24" t="s">
        <v>4527</v>
      </c>
      <c r="W697" s="24" t="s">
        <v>4528</v>
      </c>
      <c r="X697" s="24" t="s">
        <v>4529</v>
      </c>
      <c r="Y697" s="24" t="s">
        <v>4530</v>
      </c>
      <c r="Z697" s="24" t="s">
        <v>117</v>
      </c>
      <c r="AA697" s="24">
        <v>3123505343</v>
      </c>
      <c r="AB697" s="24" t="s">
        <v>77</v>
      </c>
      <c r="AC697" s="24" t="s">
        <v>77</v>
      </c>
      <c r="AD697" s="24" t="s">
        <v>77</v>
      </c>
      <c r="AE697" s="26" t="s">
        <v>151</v>
      </c>
      <c r="AF697" s="26"/>
      <c r="AG697" s="26"/>
      <c r="AH697" s="27" t="s">
        <v>184</v>
      </c>
      <c r="AI697" s="27" t="s">
        <v>1586</v>
      </c>
      <c r="AJ697" s="27" t="s">
        <v>1586</v>
      </c>
      <c r="AK697" s="24" t="s">
        <v>121</v>
      </c>
      <c r="AL697" s="24" t="s">
        <v>90</v>
      </c>
      <c r="AM697" s="23">
        <v>42691</v>
      </c>
      <c r="AN697" s="28">
        <v>776250</v>
      </c>
      <c r="AO697" s="28"/>
      <c r="AP697" s="24"/>
      <c r="AQ697" s="24"/>
      <c r="AR697" s="24"/>
      <c r="AS697" s="24"/>
      <c r="AT697" s="24" t="e">
        <v>#N/A</v>
      </c>
      <c r="AU697" s="24" t="e">
        <v>#N/A</v>
      </c>
      <c r="AV697" s="24" t="e">
        <v>#N/A</v>
      </c>
      <c r="AW697" s="24"/>
      <c r="AX697" s="24"/>
      <c r="AY697" s="24"/>
      <c r="AZ697" s="24"/>
      <c r="BA697" s="24" t="s">
        <v>305</v>
      </c>
      <c r="BB697" s="24"/>
      <c r="BC697" s="24"/>
      <c r="BD697" s="24">
        <v>0</v>
      </c>
      <c r="BE697" s="24">
        <v>0</v>
      </c>
      <c r="BF697" s="23"/>
      <c r="BG697" s="23"/>
      <c r="BH697" s="23">
        <v>42768</v>
      </c>
      <c r="BI697" s="26" t="s">
        <v>127</v>
      </c>
      <c r="BJ697" s="26" t="s">
        <v>1550</v>
      </c>
      <c r="BK697" s="29">
        <v>0</v>
      </c>
      <c r="BL697" s="24" t="s">
        <v>129</v>
      </c>
      <c r="BM697" s="22" t="str">
        <f ca="1">+IF(Tabla1[[#This Row],[FECHA INGRESO]]&gt;=44986,IF((TODAY()-Tabla1[[#This Row],[FECHA INGRESO]])&gt;=50,"ALERTA","TODAVÍA FALTA"),"N/A")</f>
        <v>N/A</v>
      </c>
      <c r="BN697" s="7">
        <f>IFERROR((_xlfn.DAYS(Tabla1[[#This Row],[FECHA INGRESO]],Tabla1[[#This Row],[FECHA RETIRO]]))/30,"")</f>
        <v>-2.5666666666666669</v>
      </c>
    </row>
    <row r="698" spans="1:66" ht="15" customHeight="1" x14ac:dyDescent="0.35">
      <c r="A698" s="31">
        <v>1018487195</v>
      </c>
      <c r="B698" s="22" t="s">
        <v>4531</v>
      </c>
      <c r="C698" s="23">
        <v>42695</v>
      </c>
      <c r="D698" s="23" t="s">
        <v>68</v>
      </c>
      <c r="E698" s="24" t="s">
        <v>94</v>
      </c>
      <c r="F698" s="23" t="s">
        <v>70</v>
      </c>
      <c r="G698" s="24"/>
      <c r="H698" s="24">
        <v>24068311252</v>
      </c>
      <c r="I698" s="24" t="s">
        <v>72</v>
      </c>
      <c r="J698" s="24">
        <f>DATEDIF(Tabla1[[#This Row],[FECHA DE NACIMIENTO]],Tabla1[[#This Row],[FECHA ACTUAL]],"Y")</f>
        <v>26</v>
      </c>
      <c r="K698" s="24" t="s">
        <v>500</v>
      </c>
      <c r="L698" s="24" t="s">
        <v>112</v>
      </c>
      <c r="M698" s="24">
        <v>0</v>
      </c>
      <c r="N698" s="24">
        <v>0</v>
      </c>
      <c r="O698" s="24">
        <v>2</v>
      </c>
      <c r="P698" s="24" t="s">
        <v>101</v>
      </c>
      <c r="Q698" s="23">
        <v>35267</v>
      </c>
      <c r="R698" s="24" t="s">
        <v>76</v>
      </c>
      <c r="S698" s="25">
        <v>45119</v>
      </c>
      <c r="T698" s="24"/>
      <c r="U698" s="24">
        <v>3144644863</v>
      </c>
      <c r="V698" s="24" t="s">
        <v>4532</v>
      </c>
      <c r="W698" s="24" t="s">
        <v>4533</v>
      </c>
      <c r="X698" s="24" t="s">
        <v>4534</v>
      </c>
      <c r="Y698" s="24" t="s">
        <v>4535</v>
      </c>
      <c r="Z698" s="24" t="s">
        <v>117</v>
      </c>
      <c r="AA698" s="24">
        <v>3012333470</v>
      </c>
      <c r="AB698" s="24" t="s">
        <v>77</v>
      </c>
      <c r="AC698" s="24" t="s">
        <v>77</v>
      </c>
      <c r="AD698" s="24" t="s">
        <v>77</v>
      </c>
      <c r="AE698" s="26" t="s">
        <v>183</v>
      </c>
      <c r="AF698" s="26" t="s">
        <v>4536</v>
      </c>
      <c r="AG698" s="26"/>
      <c r="AH698" s="27" t="s">
        <v>553</v>
      </c>
      <c r="AI698" s="27" t="s">
        <v>138</v>
      </c>
      <c r="AJ698" s="27" t="s">
        <v>138</v>
      </c>
      <c r="AK698" s="24" t="s">
        <v>89</v>
      </c>
      <c r="AL698" s="24" t="s">
        <v>90</v>
      </c>
      <c r="AM698" s="23">
        <v>42695</v>
      </c>
      <c r="AN698" s="28">
        <v>828000</v>
      </c>
      <c r="AO698" s="28"/>
      <c r="AP698" s="24"/>
      <c r="AQ698" s="24"/>
      <c r="AR698" s="24"/>
      <c r="AS698" s="24">
        <v>4.68</v>
      </c>
      <c r="AT698" s="24">
        <v>100</v>
      </c>
      <c r="AU698" s="24" t="e">
        <v>#N/A</v>
      </c>
      <c r="AV698" s="24" t="e">
        <v>#N/A</v>
      </c>
      <c r="AW698" s="24"/>
      <c r="AX698" s="24"/>
      <c r="AY698" s="24" t="s">
        <v>4537</v>
      </c>
      <c r="AZ698" s="24"/>
      <c r="BA698" s="24"/>
      <c r="BB698" s="24"/>
      <c r="BC698" s="24"/>
      <c r="BD698" s="24">
        <v>1</v>
      </c>
      <c r="BE698" s="24">
        <v>0</v>
      </c>
      <c r="BF698" s="23">
        <v>43070</v>
      </c>
      <c r="BG698" s="23">
        <v>43092</v>
      </c>
      <c r="BH698" s="23">
        <v>43098</v>
      </c>
      <c r="BI698" s="26" t="s">
        <v>127</v>
      </c>
      <c r="BJ698" s="26" t="s">
        <v>1059</v>
      </c>
      <c r="BK698" s="29">
        <v>42222</v>
      </c>
      <c r="BL698" s="24" t="s">
        <v>129</v>
      </c>
      <c r="BM698" s="22" t="str">
        <f ca="1">+IF(Tabla1[[#This Row],[FECHA INGRESO]]&gt;=44986,IF((TODAY()-Tabla1[[#This Row],[FECHA INGRESO]])&gt;=50,"ALERTA","TODAVÍA FALTA"),"N/A")</f>
        <v>N/A</v>
      </c>
      <c r="BN698" s="7">
        <f>IFERROR((_xlfn.DAYS(Tabla1[[#This Row],[FECHA INGRESO]],Tabla1[[#This Row],[FECHA RETIRO]]))/30,"")</f>
        <v>-13.433333333333334</v>
      </c>
    </row>
    <row r="699" spans="1:66" ht="15" customHeight="1" x14ac:dyDescent="0.35">
      <c r="A699" s="31">
        <v>1067943801</v>
      </c>
      <c r="B699" s="22" t="s">
        <v>4538</v>
      </c>
      <c r="C699" s="23">
        <v>42695</v>
      </c>
      <c r="D699" s="23" t="s">
        <v>131</v>
      </c>
      <c r="E699" s="23" t="s">
        <v>77</v>
      </c>
      <c r="F699" s="23" t="s">
        <v>70</v>
      </c>
      <c r="G699" s="24"/>
      <c r="H699" s="24">
        <v>24068289317</v>
      </c>
      <c r="I699" s="24" t="s">
        <v>72</v>
      </c>
      <c r="J699" s="24">
        <f>DATEDIF(Tabla1[[#This Row],[FECHA DE NACIMIENTO]],Tabla1[[#This Row],[FECHA ACTUAL]],"Y")</f>
        <v>27</v>
      </c>
      <c r="K699" s="24" t="s">
        <v>73</v>
      </c>
      <c r="L699" s="24" t="s">
        <v>112</v>
      </c>
      <c r="M699" s="24">
        <v>0</v>
      </c>
      <c r="N699" s="24">
        <v>0</v>
      </c>
      <c r="O699" s="24">
        <v>1</v>
      </c>
      <c r="P699" s="24" t="s">
        <v>101</v>
      </c>
      <c r="Q699" s="23">
        <v>34954</v>
      </c>
      <c r="R699" s="24" t="s">
        <v>4539</v>
      </c>
      <c r="S699" s="25">
        <v>45119</v>
      </c>
      <c r="T699" s="24"/>
      <c r="U699" s="24">
        <v>3057316451</v>
      </c>
      <c r="V699" s="24" t="s">
        <v>4540</v>
      </c>
      <c r="W699" s="24" t="s">
        <v>4541</v>
      </c>
      <c r="X699" s="24" t="s">
        <v>4542</v>
      </c>
      <c r="Y699" s="24" t="s">
        <v>4543</v>
      </c>
      <c r="Z699" s="24" t="s">
        <v>1570</v>
      </c>
      <c r="AA699" s="24">
        <v>3114329668</v>
      </c>
      <c r="AB699" s="24" t="s">
        <v>77</v>
      </c>
      <c r="AC699" s="24" t="s">
        <v>77</v>
      </c>
      <c r="AD699" s="24" t="s">
        <v>77</v>
      </c>
      <c r="AE699" s="26" t="s">
        <v>151</v>
      </c>
      <c r="AF699" s="26"/>
      <c r="AG699" s="26"/>
      <c r="AH699" s="27" t="s">
        <v>867</v>
      </c>
      <c r="AI699" s="27" t="s">
        <v>673</v>
      </c>
      <c r="AJ699" s="27" t="s">
        <v>673</v>
      </c>
      <c r="AK699" s="24" t="s">
        <v>89</v>
      </c>
      <c r="AL699" s="24" t="s">
        <v>868</v>
      </c>
      <c r="AM699" s="23">
        <v>42695</v>
      </c>
      <c r="AN699" s="28">
        <v>763537.09499999997</v>
      </c>
      <c r="AO699" s="28"/>
      <c r="AP699" s="24"/>
      <c r="AQ699" s="24"/>
      <c r="AR699" s="24"/>
      <c r="AS699" s="24"/>
      <c r="AT699" s="24" t="e">
        <v>#N/A</v>
      </c>
      <c r="AU699" s="24" t="e">
        <v>#N/A</v>
      </c>
      <c r="AV699" s="24" t="e">
        <v>#N/A</v>
      </c>
      <c r="AW699" s="24"/>
      <c r="AX699" s="24"/>
      <c r="AY699" s="24"/>
      <c r="AZ699" s="24"/>
      <c r="BA699" s="24"/>
      <c r="BB699" s="24"/>
      <c r="BC699" s="24"/>
      <c r="BD699" s="24" t="e">
        <v>#N/A</v>
      </c>
      <c r="BE699" s="24" t="e">
        <v>#N/A</v>
      </c>
      <c r="BF699" s="23"/>
      <c r="BG699" s="23"/>
      <c r="BH699" s="23">
        <v>42877</v>
      </c>
      <c r="BI699" s="26" t="s">
        <v>143</v>
      </c>
      <c r="BJ699" s="26" t="s">
        <v>2450</v>
      </c>
      <c r="BK699" s="29">
        <v>0</v>
      </c>
      <c r="BL699" s="24" t="s">
        <v>129</v>
      </c>
      <c r="BM699" s="22" t="str">
        <f ca="1">+IF(Tabla1[[#This Row],[FECHA INGRESO]]&gt;=44986,IF((TODAY()-Tabla1[[#This Row],[FECHA INGRESO]])&gt;=50,"ALERTA","TODAVÍA FALTA"),"N/A")</f>
        <v>N/A</v>
      </c>
      <c r="BN699" s="7">
        <f>IFERROR((_xlfn.DAYS(Tabla1[[#This Row],[FECHA INGRESO]],Tabla1[[#This Row],[FECHA RETIRO]]))/30,"")</f>
        <v>-6.0666666666666664</v>
      </c>
    </row>
    <row r="700" spans="1:66" ht="15" customHeight="1" x14ac:dyDescent="0.35">
      <c r="A700" s="31">
        <v>1019108300</v>
      </c>
      <c r="B700" s="22" t="s">
        <v>4544</v>
      </c>
      <c r="C700" s="23">
        <v>42696</v>
      </c>
      <c r="D700" s="23" t="s">
        <v>188</v>
      </c>
      <c r="E700" s="24" t="s">
        <v>94</v>
      </c>
      <c r="F700" s="23" t="s">
        <v>70</v>
      </c>
      <c r="G700" s="24"/>
      <c r="H700" s="24">
        <v>24068402057</v>
      </c>
      <c r="I700" s="24" t="s">
        <v>72</v>
      </c>
      <c r="J700" s="24">
        <f>DATEDIF(Tabla1[[#This Row],[FECHA DE NACIMIENTO]],Tabla1[[#This Row],[FECHA ACTUAL]],"Y")</f>
        <v>28</v>
      </c>
      <c r="K700" s="24" t="s">
        <v>73</v>
      </c>
      <c r="L700" s="24" t="s">
        <v>112</v>
      </c>
      <c r="M700" s="24">
        <v>0</v>
      </c>
      <c r="N700" s="24">
        <v>0</v>
      </c>
      <c r="O700" s="24">
        <v>3</v>
      </c>
      <c r="P700" s="24" t="s">
        <v>101</v>
      </c>
      <c r="Q700" s="23">
        <v>34835</v>
      </c>
      <c r="R700" s="24" t="s">
        <v>76</v>
      </c>
      <c r="S700" s="25">
        <v>45119</v>
      </c>
      <c r="T700" s="24"/>
      <c r="U700" s="24">
        <v>3003858678</v>
      </c>
      <c r="V700" s="24" t="s">
        <v>4545</v>
      </c>
      <c r="W700" s="24" t="s">
        <v>4546</v>
      </c>
      <c r="X700" s="24" t="s">
        <v>1691</v>
      </c>
      <c r="Y700" s="24" t="s">
        <v>4547</v>
      </c>
      <c r="Z700" s="24" t="s">
        <v>117</v>
      </c>
      <c r="AA700" s="24">
        <v>3143344598</v>
      </c>
      <c r="AB700" s="24" t="s">
        <v>77</v>
      </c>
      <c r="AC700" s="24" t="s">
        <v>77</v>
      </c>
      <c r="AD700" s="24" t="s">
        <v>77</v>
      </c>
      <c r="AE700" s="26" t="s">
        <v>183</v>
      </c>
      <c r="AF700" s="26" t="s">
        <v>4200</v>
      </c>
      <c r="AG700" s="26"/>
      <c r="AH700" s="27" t="s">
        <v>184</v>
      </c>
      <c r="AI700" s="27" t="s">
        <v>279</v>
      </c>
      <c r="AJ700" s="27" t="s">
        <v>279</v>
      </c>
      <c r="AK700" s="24" t="s">
        <v>121</v>
      </c>
      <c r="AL700" s="24" t="s">
        <v>90</v>
      </c>
      <c r="AM700" s="23">
        <v>42696</v>
      </c>
      <c r="AN700" s="28">
        <v>776250</v>
      </c>
      <c r="AO700" s="28"/>
      <c r="AP700" s="24"/>
      <c r="AQ700" s="24"/>
      <c r="AR700" s="24"/>
      <c r="AS700" s="24"/>
      <c r="AT700" s="24" t="e">
        <v>#N/A</v>
      </c>
      <c r="AU700" s="24" t="e">
        <v>#N/A</v>
      </c>
      <c r="AV700" s="24" t="e">
        <v>#N/A</v>
      </c>
      <c r="AW700" s="24"/>
      <c r="AX700" s="24"/>
      <c r="AY700" s="24"/>
      <c r="AZ700" s="24" t="s">
        <v>4548</v>
      </c>
      <c r="BA700" s="24"/>
      <c r="BB700" s="24"/>
      <c r="BC700" s="24"/>
      <c r="BD700" s="24">
        <v>0</v>
      </c>
      <c r="BE700" s="24">
        <v>0</v>
      </c>
      <c r="BF700" s="23"/>
      <c r="BG700" s="23"/>
      <c r="BH700" s="23">
        <v>42798</v>
      </c>
      <c r="BI700" s="26" t="s">
        <v>127</v>
      </c>
      <c r="BJ700" s="26" t="s">
        <v>273</v>
      </c>
      <c r="BK700" s="29">
        <v>0</v>
      </c>
      <c r="BL700" s="24" t="s">
        <v>129</v>
      </c>
      <c r="BM700" s="22" t="str">
        <f ca="1">+IF(Tabla1[[#This Row],[FECHA INGRESO]]&gt;=44986,IF((TODAY()-Tabla1[[#This Row],[FECHA INGRESO]])&gt;=50,"ALERTA","TODAVÍA FALTA"),"N/A")</f>
        <v>N/A</v>
      </c>
      <c r="BN700" s="7">
        <f>IFERROR((_xlfn.DAYS(Tabla1[[#This Row],[FECHA INGRESO]],Tabla1[[#This Row],[FECHA RETIRO]]))/30,"")</f>
        <v>-3.4</v>
      </c>
    </row>
    <row r="701" spans="1:66" ht="15" customHeight="1" x14ac:dyDescent="0.35">
      <c r="A701" s="31">
        <v>1018449525</v>
      </c>
      <c r="B701" s="22" t="s">
        <v>4549</v>
      </c>
      <c r="C701" s="23">
        <v>42697</v>
      </c>
      <c r="D701" s="23" t="s">
        <v>266</v>
      </c>
      <c r="E701" s="23" t="s">
        <v>110</v>
      </c>
      <c r="F701" s="23" t="s">
        <v>70</v>
      </c>
      <c r="G701" s="24"/>
      <c r="H701" s="24">
        <v>24068430331</v>
      </c>
      <c r="I701" s="24" t="s">
        <v>95</v>
      </c>
      <c r="J701" s="24">
        <f>DATEDIF(Tabla1[[#This Row],[FECHA DE NACIMIENTO]],Tabla1[[#This Row],[FECHA ACTUAL]],"Y")</f>
        <v>31</v>
      </c>
      <c r="K701" s="24" t="s">
        <v>96</v>
      </c>
      <c r="L701" s="24" t="s">
        <v>112</v>
      </c>
      <c r="M701" s="24">
        <v>2</v>
      </c>
      <c r="N701" s="24">
        <v>2</v>
      </c>
      <c r="O701" s="24">
        <v>3</v>
      </c>
      <c r="P701" s="24" t="s">
        <v>101</v>
      </c>
      <c r="Q701" s="23">
        <v>33624</v>
      </c>
      <c r="R701" s="24" t="s">
        <v>76</v>
      </c>
      <c r="S701" s="25">
        <v>45119</v>
      </c>
      <c r="T701" s="24">
        <v>2252186</v>
      </c>
      <c r="U701" s="24">
        <v>3043909670</v>
      </c>
      <c r="V701" s="24" t="s">
        <v>4550</v>
      </c>
      <c r="W701" s="24" t="s">
        <v>4551</v>
      </c>
      <c r="X701" s="24" t="s">
        <v>4552</v>
      </c>
      <c r="Y701" s="24" t="s">
        <v>4553</v>
      </c>
      <c r="Z701" s="24" t="s">
        <v>117</v>
      </c>
      <c r="AA701" s="24">
        <v>3017373374</v>
      </c>
      <c r="AB701" s="24" t="s">
        <v>77</v>
      </c>
      <c r="AC701" s="24" t="s">
        <v>77</v>
      </c>
      <c r="AD701" s="24" t="s">
        <v>77</v>
      </c>
      <c r="AE701" s="26" t="s">
        <v>183</v>
      </c>
      <c r="AF701" s="26" t="s">
        <v>4554</v>
      </c>
      <c r="AG701" s="26"/>
      <c r="AH701" s="27" t="s">
        <v>184</v>
      </c>
      <c r="AI701" s="27" t="s">
        <v>185</v>
      </c>
      <c r="AJ701" s="27" t="s">
        <v>185</v>
      </c>
      <c r="AK701" s="24" t="s">
        <v>121</v>
      </c>
      <c r="AL701" s="24"/>
      <c r="AM701" s="23">
        <v>42697</v>
      </c>
      <c r="AN701" s="28">
        <v>724500</v>
      </c>
      <c r="AO701" s="28"/>
      <c r="AP701" s="24"/>
      <c r="AQ701" s="24"/>
      <c r="AR701" s="24"/>
      <c r="AS701" s="24"/>
      <c r="AT701" s="24" t="e">
        <v>#N/A</v>
      </c>
      <c r="AU701" s="24" t="e">
        <v>#N/A</v>
      </c>
      <c r="AV701" s="24" t="e">
        <v>#N/A</v>
      </c>
      <c r="AW701" s="24"/>
      <c r="AX701" s="24"/>
      <c r="AY701" s="24"/>
      <c r="AZ701" s="24"/>
      <c r="BA701" s="24"/>
      <c r="BB701" s="24"/>
      <c r="BC701" s="24"/>
      <c r="BD701" s="24">
        <v>0</v>
      </c>
      <c r="BE701" s="24">
        <v>0</v>
      </c>
      <c r="BF701" s="23"/>
      <c r="BG701" s="23"/>
      <c r="BH701" s="23">
        <v>42717</v>
      </c>
      <c r="BI701" s="26" t="s">
        <v>127</v>
      </c>
      <c r="BJ701" s="26" t="s">
        <v>4555</v>
      </c>
      <c r="BK701" s="29">
        <v>0</v>
      </c>
      <c r="BL701" s="24" t="s">
        <v>129</v>
      </c>
      <c r="BM701" s="22" t="str">
        <f ca="1">+IF(Tabla1[[#This Row],[FECHA INGRESO]]&gt;=44986,IF((TODAY()-Tabla1[[#This Row],[FECHA INGRESO]])&gt;=50,"ALERTA","TODAVÍA FALTA"),"N/A")</f>
        <v>N/A</v>
      </c>
      <c r="BN701" s="7">
        <f>IFERROR((_xlfn.DAYS(Tabla1[[#This Row],[FECHA INGRESO]],Tabla1[[#This Row],[FECHA RETIRO]]))/30,"")</f>
        <v>-0.66666666666666663</v>
      </c>
    </row>
    <row r="702" spans="1:66" ht="15" customHeight="1" x14ac:dyDescent="0.35">
      <c r="A702" s="31">
        <v>1110517332</v>
      </c>
      <c r="B702" s="22" t="s">
        <v>4556</v>
      </c>
      <c r="C702" s="23">
        <v>42705</v>
      </c>
      <c r="D702" s="23" t="s">
        <v>157</v>
      </c>
      <c r="E702" s="23" t="s">
        <v>111</v>
      </c>
      <c r="F702" s="23" t="s">
        <v>70</v>
      </c>
      <c r="G702" s="24"/>
      <c r="H702" s="24">
        <v>24068558431</v>
      </c>
      <c r="I702" s="24" t="s">
        <v>72</v>
      </c>
      <c r="J702" s="24">
        <f>DATEDIF(Tabla1[[#This Row],[FECHA DE NACIMIENTO]],Tabla1[[#This Row],[FECHA ACTUAL]],"Y")</f>
        <v>31</v>
      </c>
      <c r="K702" s="24" t="s">
        <v>73</v>
      </c>
      <c r="L702" s="24" t="s">
        <v>112</v>
      </c>
      <c r="M702" s="24">
        <v>1</v>
      </c>
      <c r="N702" s="24">
        <v>1</v>
      </c>
      <c r="O702" s="24">
        <v>2</v>
      </c>
      <c r="P702" s="24" t="s">
        <v>101</v>
      </c>
      <c r="Q702" s="23">
        <v>33475</v>
      </c>
      <c r="R702" s="24" t="s">
        <v>76</v>
      </c>
      <c r="S702" s="25">
        <v>45119</v>
      </c>
      <c r="T702" s="24"/>
      <c r="U702" s="24">
        <v>3154020499</v>
      </c>
      <c r="V702" s="24" t="s">
        <v>4557</v>
      </c>
      <c r="W702" s="24" t="s">
        <v>4558</v>
      </c>
      <c r="X702" s="24" t="s">
        <v>787</v>
      </c>
      <c r="Y702" s="24" t="s">
        <v>4559</v>
      </c>
      <c r="Z702" s="24" t="s">
        <v>285</v>
      </c>
      <c r="AA702" s="24">
        <v>3005003847</v>
      </c>
      <c r="AB702" s="24" t="s">
        <v>77</v>
      </c>
      <c r="AC702" s="24" t="s">
        <v>77</v>
      </c>
      <c r="AD702" s="24" t="s">
        <v>77</v>
      </c>
      <c r="AE702" s="26" t="s">
        <v>151</v>
      </c>
      <c r="AF702" s="26"/>
      <c r="AG702" s="26"/>
      <c r="AH702" s="27" t="s">
        <v>184</v>
      </c>
      <c r="AI702" s="27" t="s">
        <v>884</v>
      </c>
      <c r="AJ702" s="27" t="s">
        <v>884</v>
      </c>
      <c r="AK702" s="24" t="s">
        <v>121</v>
      </c>
      <c r="AL702" s="24" t="s">
        <v>90</v>
      </c>
      <c r="AM702" s="23">
        <v>42705</v>
      </c>
      <c r="AN702" s="28">
        <v>776250</v>
      </c>
      <c r="AO702" s="28"/>
      <c r="AP702" s="24"/>
      <c r="AQ702" s="24"/>
      <c r="AR702" s="24"/>
      <c r="AS702" s="24"/>
      <c r="AT702" s="24" t="e">
        <v>#N/A</v>
      </c>
      <c r="AU702" s="24" t="e">
        <v>#N/A</v>
      </c>
      <c r="AV702" s="24" t="e">
        <v>#N/A</v>
      </c>
      <c r="AW702" s="24"/>
      <c r="AX702" s="24"/>
      <c r="AY702" s="24" t="s">
        <v>4560</v>
      </c>
      <c r="AZ702" s="24"/>
      <c r="BA702" s="24"/>
      <c r="BB702" s="24"/>
      <c r="BC702" s="24"/>
      <c r="BD702" s="24">
        <v>0</v>
      </c>
      <c r="BE702" s="24">
        <v>0</v>
      </c>
      <c r="BF702" s="23"/>
      <c r="BG702" s="23"/>
      <c r="BH702" s="23">
        <v>42999</v>
      </c>
      <c r="BI702" s="26" t="s">
        <v>127</v>
      </c>
      <c r="BJ702" s="26" t="s">
        <v>273</v>
      </c>
      <c r="BK702" s="29">
        <v>0</v>
      </c>
      <c r="BL702" s="24" t="s">
        <v>129</v>
      </c>
      <c r="BM702" s="22" t="str">
        <f ca="1">+IF(Tabla1[[#This Row],[FECHA INGRESO]]&gt;=44986,IF((TODAY()-Tabla1[[#This Row],[FECHA INGRESO]])&gt;=50,"ALERTA","TODAVÍA FALTA"),"N/A")</f>
        <v>N/A</v>
      </c>
      <c r="BN702" s="7">
        <f>IFERROR((_xlfn.DAYS(Tabla1[[#This Row],[FECHA INGRESO]],Tabla1[[#This Row],[FECHA RETIRO]]))/30,"")</f>
        <v>-9.8000000000000007</v>
      </c>
    </row>
    <row r="703" spans="1:66" ht="15" customHeight="1" x14ac:dyDescent="0.35">
      <c r="A703" s="31">
        <v>1026271934</v>
      </c>
      <c r="B703" s="22" t="s">
        <v>4561</v>
      </c>
      <c r="C703" s="23">
        <v>42705</v>
      </c>
      <c r="D703" s="23" t="s">
        <v>266</v>
      </c>
      <c r="E703" s="24" t="s">
        <v>94</v>
      </c>
      <c r="F703" s="23" t="s">
        <v>70</v>
      </c>
      <c r="G703" s="24"/>
      <c r="H703" s="24">
        <v>24068710291</v>
      </c>
      <c r="I703" s="24" t="s">
        <v>95</v>
      </c>
      <c r="J703" s="24">
        <f>DATEDIF(Tabla1[[#This Row],[FECHA DE NACIMIENTO]],Tabla1[[#This Row],[FECHA ACTUAL]],"Y")</f>
        <v>32</v>
      </c>
      <c r="K703" s="24" t="s">
        <v>96</v>
      </c>
      <c r="L703" s="24" t="s">
        <v>112</v>
      </c>
      <c r="M703" s="24">
        <v>1</v>
      </c>
      <c r="N703" s="24">
        <v>1</v>
      </c>
      <c r="O703" s="24">
        <v>2</v>
      </c>
      <c r="P703" s="24" t="s">
        <v>101</v>
      </c>
      <c r="Q703" s="23">
        <v>33180</v>
      </c>
      <c r="R703" s="24" t="s">
        <v>76</v>
      </c>
      <c r="S703" s="25">
        <v>45119</v>
      </c>
      <c r="T703" s="24">
        <v>3335932</v>
      </c>
      <c r="U703" s="24">
        <v>3195587871</v>
      </c>
      <c r="V703" s="24" t="s">
        <v>4562</v>
      </c>
      <c r="W703" s="24" t="s">
        <v>4563</v>
      </c>
      <c r="X703" s="24" t="s">
        <v>1244</v>
      </c>
      <c r="Y703" s="24" t="s">
        <v>4564</v>
      </c>
      <c r="Z703" s="24" t="s">
        <v>162</v>
      </c>
      <c r="AA703" s="24">
        <v>3112001604</v>
      </c>
      <c r="AB703" s="24" t="s">
        <v>77</v>
      </c>
      <c r="AC703" s="24" t="s">
        <v>77</v>
      </c>
      <c r="AD703" s="24" t="s">
        <v>77</v>
      </c>
      <c r="AE703" s="26" t="s">
        <v>183</v>
      </c>
      <c r="AF703" s="26" t="s">
        <v>103</v>
      </c>
      <c r="AG703" s="26"/>
      <c r="AH703" s="27" t="s">
        <v>184</v>
      </c>
      <c r="AI703" s="27" t="s">
        <v>185</v>
      </c>
      <c r="AJ703" s="27" t="s">
        <v>185</v>
      </c>
      <c r="AK703" s="24" t="s">
        <v>121</v>
      </c>
      <c r="AL703" s="24" t="s">
        <v>90</v>
      </c>
      <c r="AM703" s="23">
        <v>42705</v>
      </c>
      <c r="AN703" s="28">
        <v>724500</v>
      </c>
      <c r="AO703" s="28"/>
      <c r="AP703" s="24"/>
      <c r="AQ703" s="24"/>
      <c r="AR703" s="24"/>
      <c r="AS703" s="24"/>
      <c r="AT703" s="24" t="e">
        <v>#N/A</v>
      </c>
      <c r="AU703" s="24" t="e">
        <v>#N/A</v>
      </c>
      <c r="AV703" s="24" t="e">
        <v>#N/A</v>
      </c>
      <c r="AW703" s="24"/>
      <c r="AX703" s="24"/>
      <c r="AY703" s="24"/>
      <c r="AZ703" s="24"/>
      <c r="BA703" s="24"/>
      <c r="BB703" s="24"/>
      <c r="BC703" s="24"/>
      <c r="BD703" s="24">
        <v>0</v>
      </c>
      <c r="BE703" s="24">
        <v>0</v>
      </c>
      <c r="BF703" s="23"/>
      <c r="BG703" s="23"/>
      <c r="BH703" s="23">
        <v>42738</v>
      </c>
      <c r="BI703" s="26" t="s">
        <v>127</v>
      </c>
      <c r="BJ703" s="26" t="s">
        <v>232</v>
      </c>
      <c r="BK703" s="29">
        <v>0</v>
      </c>
      <c r="BL703" s="24" t="s">
        <v>129</v>
      </c>
      <c r="BM703" s="22" t="str">
        <f ca="1">+IF(Tabla1[[#This Row],[FECHA INGRESO]]&gt;=44986,IF((TODAY()-Tabla1[[#This Row],[FECHA INGRESO]])&gt;=50,"ALERTA","TODAVÍA FALTA"),"N/A")</f>
        <v>N/A</v>
      </c>
      <c r="BN703" s="7">
        <f>IFERROR((_xlfn.DAYS(Tabla1[[#This Row],[FECHA INGRESO]],Tabla1[[#This Row],[FECHA RETIRO]]))/30,"")</f>
        <v>-1.1000000000000001</v>
      </c>
    </row>
    <row r="704" spans="1:66" ht="15" customHeight="1" x14ac:dyDescent="0.35">
      <c r="A704" s="31">
        <v>1022372270</v>
      </c>
      <c r="B704" s="22" t="s">
        <v>4565</v>
      </c>
      <c r="C704" s="23">
        <v>42705</v>
      </c>
      <c r="D704" s="23" t="s">
        <v>68</v>
      </c>
      <c r="E704" s="23" t="s">
        <v>111</v>
      </c>
      <c r="F704" s="23" t="s">
        <v>70</v>
      </c>
      <c r="G704" s="24"/>
      <c r="H704" s="24">
        <v>24068761655</v>
      </c>
      <c r="I704" s="24" t="s">
        <v>72</v>
      </c>
      <c r="J704" s="24">
        <f>DATEDIF(Tabla1[[#This Row],[FECHA DE NACIMIENTO]],Tabla1[[#This Row],[FECHA ACTUAL]],"Y")</f>
        <v>31</v>
      </c>
      <c r="K704" s="24" t="s">
        <v>73</v>
      </c>
      <c r="L704" s="24" t="s">
        <v>112</v>
      </c>
      <c r="M704" s="24">
        <v>1</v>
      </c>
      <c r="N704" s="24">
        <v>1</v>
      </c>
      <c r="O704" s="24">
        <v>3</v>
      </c>
      <c r="P704" s="24" t="s">
        <v>101</v>
      </c>
      <c r="Q704" s="23">
        <v>33570</v>
      </c>
      <c r="R704" s="24" t="s">
        <v>76</v>
      </c>
      <c r="S704" s="25">
        <v>45119</v>
      </c>
      <c r="T704" s="24">
        <v>4856418</v>
      </c>
      <c r="U704" s="24">
        <v>3102944154</v>
      </c>
      <c r="V704" s="24" t="s">
        <v>4566</v>
      </c>
      <c r="W704" s="24" t="s">
        <v>4567</v>
      </c>
      <c r="X704" s="24" t="s">
        <v>4568</v>
      </c>
      <c r="Y704" s="24" t="s">
        <v>4569</v>
      </c>
      <c r="Z704" s="24" t="s">
        <v>117</v>
      </c>
      <c r="AA704" s="24">
        <v>3185409044</v>
      </c>
      <c r="AB704" s="24" t="s">
        <v>77</v>
      </c>
      <c r="AC704" s="24" t="s">
        <v>77</v>
      </c>
      <c r="AD704" s="24" t="s">
        <v>77</v>
      </c>
      <c r="AE704" s="26" t="s">
        <v>151</v>
      </c>
      <c r="AF704" s="26"/>
      <c r="AG704" s="26"/>
      <c r="AH704" s="27" t="s">
        <v>184</v>
      </c>
      <c r="AI704" s="27" t="s">
        <v>185</v>
      </c>
      <c r="AJ704" s="27" t="s">
        <v>185</v>
      </c>
      <c r="AK704" s="24" t="s">
        <v>121</v>
      </c>
      <c r="AL704" s="24"/>
      <c r="AM704" s="23">
        <v>42705</v>
      </c>
      <c r="AN704" s="28">
        <v>724500</v>
      </c>
      <c r="AO704" s="28"/>
      <c r="AP704" s="24"/>
      <c r="AQ704" s="24"/>
      <c r="AR704" s="24" t="s">
        <v>1100</v>
      </c>
      <c r="AS704" s="24"/>
      <c r="AT704" s="24" t="e">
        <v>#N/A</v>
      </c>
      <c r="AU704" s="24" t="e">
        <v>#N/A</v>
      </c>
      <c r="AV704" s="24" t="e">
        <v>#N/A</v>
      </c>
      <c r="AW704" s="24"/>
      <c r="AX704" s="24"/>
      <c r="AY704" s="24"/>
      <c r="AZ704" s="24"/>
      <c r="BA704" s="24"/>
      <c r="BB704" s="24"/>
      <c r="BC704" s="24"/>
      <c r="BD704" s="24">
        <v>0</v>
      </c>
      <c r="BE704" s="24">
        <v>0</v>
      </c>
      <c r="BF704" s="23"/>
      <c r="BG704" s="23"/>
      <c r="BH704" s="23">
        <v>42712</v>
      </c>
      <c r="BI704" s="26" t="s">
        <v>127</v>
      </c>
      <c r="BJ704" s="26" t="s">
        <v>232</v>
      </c>
      <c r="BK704" s="29">
        <v>0</v>
      </c>
      <c r="BL704" s="24" t="s">
        <v>129</v>
      </c>
      <c r="BM704" s="22" t="str">
        <f ca="1">+IF(Tabla1[[#This Row],[FECHA INGRESO]]&gt;=44986,IF((TODAY()-Tabla1[[#This Row],[FECHA INGRESO]])&gt;=50,"ALERTA","TODAVÍA FALTA"),"N/A")</f>
        <v>N/A</v>
      </c>
      <c r="BN704" s="7">
        <f>IFERROR((_xlfn.DAYS(Tabla1[[#This Row],[FECHA INGRESO]],Tabla1[[#This Row],[FECHA RETIRO]]))/30,"")</f>
        <v>-0.23333333333333334</v>
      </c>
    </row>
    <row r="705" spans="1:66" ht="15" customHeight="1" x14ac:dyDescent="0.35">
      <c r="A705" s="31">
        <v>1032413471</v>
      </c>
      <c r="B705" s="22" t="s">
        <v>4570</v>
      </c>
      <c r="C705" s="23">
        <v>42705</v>
      </c>
      <c r="D705" s="23" t="s">
        <v>266</v>
      </c>
      <c r="E705" s="24" t="s">
        <v>94</v>
      </c>
      <c r="F705" s="23" t="s">
        <v>70</v>
      </c>
      <c r="G705" s="24"/>
      <c r="H705" s="24">
        <v>24052550540</v>
      </c>
      <c r="I705" s="24" t="s">
        <v>72</v>
      </c>
      <c r="J705" s="24">
        <f>DATEDIF(Tabla1[[#This Row],[FECHA DE NACIMIENTO]],Tabla1[[#This Row],[FECHA ACTUAL]],"Y")</f>
        <v>35</v>
      </c>
      <c r="K705" s="24" t="s">
        <v>73</v>
      </c>
      <c r="L705" s="24" t="s">
        <v>112</v>
      </c>
      <c r="M705" s="24">
        <v>0</v>
      </c>
      <c r="N705" s="24">
        <v>0</v>
      </c>
      <c r="O705" s="24">
        <v>3</v>
      </c>
      <c r="P705" s="24" t="s">
        <v>101</v>
      </c>
      <c r="Q705" s="23">
        <v>32307</v>
      </c>
      <c r="R705" s="24" t="s">
        <v>76</v>
      </c>
      <c r="S705" s="25">
        <v>45119</v>
      </c>
      <c r="T705" s="24"/>
      <c r="U705" s="24">
        <v>3057131545</v>
      </c>
      <c r="V705" s="24" t="s">
        <v>4571</v>
      </c>
      <c r="W705" s="24" t="s">
        <v>4572</v>
      </c>
      <c r="X705" s="24" t="s">
        <v>736</v>
      </c>
      <c r="Y705" s="24" t="s">
        <v>4573</v>
      </c>
      <c r="Z705" s="24" t="s">
        <v>4574</v>
      </c>
      <c r="AA705" s="24">
        <v>3103265902</v>
      </c>
      <c r="AB705" s="24" t="s">
        <v>77</v>
      </c>
      <c r="AC705" s="24" t="s">
        <v>77</v>
      </c>
      <c r="AD705" s="24" t="s">
        <v>77</v>
      </c>
      <c r="AE705" s="26" t="s">
        <v>151</v>
      </c>
      <c r="AF705" s="26"/>
      <c r="AG705" s="26"/>
      <c r="AH705" s="27" t="s">
        <v>451</v>
      </c>
      <c r="AI705" s="27" t="s">
        <v>452</v>
      </c>
      <c r="AJ705" s="27" t="s">
        <v>452</v>
      </c>
      <c r="AK705" s="24" t="s">
        <v>121</v>
      </c>
      <c r="AL705" s="24" t="s">
        <v>90</v>
      </c>
      <c r="AM705" s="23">
        <v>42705</v>
      </c>
      <c r="AN705" s="28">
        <v>1314450</v>
      </c>
      <c r="AO705" s="28"/>
      <c r="AP705" s="24"/>
      <c r="AQ705" s="24"/>
      <c r="AR705" s="24"/>
      <c r="AS705" s="24"/>
      <c r="AT705" s="24" t="e">
        <v>#N/A</v>
      </c>
      <c r="AU705" s="24" t="e">
        <v>#N/A</v>
      </c>
      <c r="AV705" s="24" t="e">
        <v>#N/A</v>
      </c>
      <c r="AW705" s="24"/>
      <c r="AX705" s="24"/>
      <c r="AY705" s="24"/>
      <c r="AZ705" s="24"/>
      <c r="BA705" s="24"/>
      <c r="BB705" s="24"/>
      <c r="BC705" s="24"/>
      <c r="BD705" s="24">
        <v>0</v>
      </c>
      <c r="BE705" s="24">
        <v>0</v>
      </c>
      <c r="BF705" s="23"/>
      <c r="BG705" s="23"/>
      <c r="BH705" s="23">
        <v>43038</v>
      </c>
      <c r="BI705" s="26" t="s">
        <v>143</v>
      </c>
      <c r="BJ705" s="26" t="s">
        <v>2589</v>
      </c>
      <c r="BK705" s="29">
        <v>622134</v>
      </c>
      <c r="BL705" s="24" t="s">
        <v>129</v>
      </c>
      <c r="BM705" s="22" t="str">
        <f ca="1">+IF(Tabla1[[#This Row],[FECHA INGRESO]]&gt;=44986,IF((TODAY()-Tabla1[[#This Row],[FECHA INGRESO]])&gt;=50,"ALERTA","TODAVÍA FALTA"),"N/A")</f>
        <v>N/A</v>
      </c>
      <c r="BN705" s="7">
        <f>IFERROR((_xlfn.DAYS(Tabla1[[#This Row],[FECHA INGRESO]],Tabla1[[#This Row],[FECHA RETIRO]]))/30,"")</f>
        <v>-11.1</v>
      </c>
    </row>
    <row r="706" spans="1:66" ht="15" customHeight="1" x14ac:dyDescent="0.35">
      <c r="A706" s="31">
        <v>1013636728</v>
      </c>
      <c r="B706" s="22" t="s">
        <v>4575</v>
      </c>
      <c r="C706" s="23">
        <v>42710</v>
      </c>
      <c r="D706" s="23" t="s">
        <v>188</v>
      </c>
      <c r="E706" s="24" t="s">
        <v>69</v>
      </c>
      <c r="F706" s="23" t="s">
        <v>70</v>
      </c>
      <c r="G706" s="24"/>
      <c r="H706" s="24">
        <v>24068873495</v>
      </c>
      <c r="I706" s="24" t="s">
        <v>95</v>
      </c>
      <c r="J706" s="24">
        <f>DATEDIF(Tabla1[[#This Row],[FECHA DE NACIMIENTO]],Tabla1[[#This Row],[FECHA ACTUAL]],"Y")</f>
        <v>30</v>
      </c>
      <c r="K706" s="24" t="s">
        <v>73</v>
      </c>
      <c r="L706" s="24" t="s">
        <v>112</v>
      </c>
      <c r="M706" s="24">
        <v>0</v>
      </c>
      <c r="N706" s="24">
        <v>0</v>
      </c>
      <c r="O706" s="24">
        <v>2</v>
      </c>
      <c r="P706" s="24" t="s">
        <v>101</v>
      </c>
      <c r="Q706" s="23">
        <v>33889</v>
      </c>
      <c r="R706" s="24" t="s">
        <v>76</v>
      </c>
      <c r="S706" s="25">
        <v>45119</v>
      </c>
      <c r="T706" s="24">
        <v>6065465</v>
      </c>
      <c r="U706" s="24">
        <v>3125313984</v>
      </c>
      <c r="V706" s="24" t="s">
        <v>4576</v>
      </c>
      <c r="W706" s="24" t="s">
        <v>4577</v>
      </c>
      <c r="X706" s="24" t="s">
        <v>3828</v>
      </c>
      <c r="Y706" s="24" t="s">
        <v>4578</v>
      </c>
      <c r="Z706" s="24" t="s">
        <v>162</v>
      </c>
      <c r="AA706" s="24">
        <v>3214307844</v>
      </c>
      <c r="AB706" s="24" t="s">
        <v>77</v>
      </c>
      <c r="AC706" s="24" t="s">
        <v>77</v>
      </c>
      <c r="AD706" s="24" t="s">
        <v>77</v>
      </c>
      <c r="AE706" s="26" t="s">
        <v>151</v>
      </c>
      <c r="AF706" s="26"/>
      <c r="AG706" s="26"/>
      <c r="AH706" s="27" t="s">
        <v>184</v>
      </c>
      <c r="AI706" s="27" t="s">
        <v>185</v>
      </c>
      <c r="AJ706" s="27" t="s">
        <v>185</v>
      </c>
      <c r="AK706" s="24" t="s">
        <v>121</v>
      </c>
      <c r="AL706" s="24" t="s">
        <v>90</v>
      </c>
      <c r="AM706" s="23">
        <v>42710</v>
      </c>
      <c r="AN706" s="28">
        <v>724500</v>
      </c>
      <c r="AO706" s="28"/>
      <c r="AP706" s="24"/>
      <c r="AQ706" s="24"/>
      <c r="AR706" s="24"/>
      <c r="AS706" s="24"/>
      <c r="AT706" s="24" t="e">
        <v>#N/A</v>
      </c>
      <c r="AU706" s="24" t="e">
        <v>#N/A</v>
      </c>
      <c r="AV706" s="24" t="e">
        <v>#N/A</v>
      </c>
      <c r="AW706" s="24"/>
      <c r="AX706" s="24"/>
      <c r="AY706" s="24"/>
      <c r="AZ706" s="24"/>
      <c r="BA706" s="24"/>
      <c r="BB706" s="24"/>
      <c r="BC706" s="24"/>
      <c r="BD706" s="24">
        <v>0</v>
      </c>
      <c r="BE706" s="24">
        <v>0</v>
      </c>
      <c r="BF706" s="23"/>
      <c r="BG706" s="23"/>
      <c r="BH706" s="23">
        <v>42766</v>
      </c>
      <c r="BI706" s="26" t="s">
        <v>127</v>
      </c>
      <c r="BJ706" s="26" t="s">
        <v>232</v>
      </c>
      <c r="BK706" s="29">
        <v>0</v>
      </c>
      <c r="BL706" s="24" t="s">
        <v>129</v>
      </c>
      <c r="BM706" s="22" t="str">
        <f ca="1">+IF(Tabla1[[#This Row],[FECHA INGRESO]]&gt;=44986,IF((TODAY()-Tabla1[[#This Row],[FECHA INGRESO]])&gt;=50,"ALERTA","TODAVÍA FALTA"),"N/A")</f>
        <v>N/A</v>
      </c>
      <c r="BN706" s="7">
        <f>IFERROR((_xlfn.DAYS(Tabla1[[#This Row],[FECHA INGRESO]],Tabla1[[#This Row],[FECHA RETIRO]]))/30,"")</f>
        <v>-1.8666666666666667</v>
      </c>
    </row>
    <row r="707" spans="1:66" ht="15" customHeight="1" x14ac:dyDescent="0.35">
      <c r="A707" s="31">
        <v>1026291331</v>
      </c>
      <c r="B707" s="22" t="s">
        <v>4579</v>
      </c>
      <c r="C707" s="23">
        <v>42716</v>
      </c>
      <c r="D707" s="23" t="s">
        <v>266</v>
      </c>
      <c r="E707" s="23" t="s">
        <v>111</v>
      </c>
      <c r="F707" s="23" t="s">
        <v>70</v>
      </c>
      <c r="G707" s="24" t="s">
        <v>4580</v>
      </c>
      <c r="H707" s="24">
        <v>24068956011</v>
      </c>
      <c r="I707" s="24" t="s">
        <v>95</v>
      </c>
      <c r="J707" s="24">
        <f>DATEDIF(Tabla1[[#This Row],[FECHA DE NACIMIENTO]],Tabla1[[#This Row],[FECHA ACTUAL]],"Y")</f>
        <v>28</v>
      </c>
      <c r="K707" s="24" t="s">
        <v>73</v>
      </c>
      <c r="L707" s="24" t="s">
        <v>112</v>
      </c>
      <c r="M707" s="24">
        <v>0</v>
      </c>
      <c r="N707" s="24">
        <v>0</v>
      </c>
      <c r="O707" s="24">
        <v>4</v>
      </c>
      <c r="P707" s="24" t="s">
        <v>101</v>
      </c>
      <c r="Q707" s="23">
        <v>34886</v>
      </c>
      <c r="R707" s="24" t="s">
        <v>76</v>
      </c>
      <c r="S707" s="25">
        <v>45119</v>
      </c>
      <c r="T707" s="24">
        <v>54642997</v>
      </c>
      <c r="U707" s="24">
        <v>3208603099</v>
      </c>
      <c r="V707" s="24" t="s">
        <v>4581</v>
      </c>
      <c r="W707" s="24" t="s">
        <v>4582</v>
      </c>
      <c r="X707" s="24" t="s">
        <v>540</v>
      </c>
      <c r="Y707" s="24" t="s">
        <v>4583</v>
      </c>
      <c r="Z707" s="24" t="s">
        <v>117</v>
      </c>
      <c r="AA707" s="24">
        <v>3123831672</v>
      </c>
      <c r="AB707" s="24" t="s">
        <v>77</v>
      </c>
      <c r="AC707" s="24" t="s">
        <v>77</v>
      </c>
      <c r="AD707" s="24" t="s">
        <v>77</v>
      </c>
      <c r="AE707" s="26" t="s">
        <v>102</v>
      </c>
      <c r="AF707" s="26" t="s">
        <v>85</v>
      </c>
      <c r="AG707" s="26"/>
      <c r="AH707" s="27" t="s">
        <v>2557</v>
      </c>
      <c r="AI707" s="27" t="s">
        <v>1201</v>
      </c>
      <c r="AJ707" s="27" t="s">
        <v>1201</v>
      </c>
      <c r="AK707" s="24" t="s">
        <v>121</v>
      </c>
      <c r="AL707" s="24" t="s">
        <v>90</v>
      </c>
      <c r="AM707" s="23">
        <v>42716</v>
      </c>
      <c r="AN707" s="28">
        <v>1552500</v>
      </c>
      <c r="AO707" s="28"/>
      <c r="AP707" s="24"/>
      <c r="AQ707" s="24"/>
      <c r="AR707" s="24"/>
      <c r="AS707" s="24"/>
      <c r="AT707" s="24" t="e">
        <v>#N/A</v>
      </c>
      <c r="AU707" s="24" t="e">
        <v>#N/A</v>
      </c>
      <c r="AV707" s="24" t="e">
        <v>#N/A</v>
      </c>
      <c r="AW707" s="24"/>
      <c r="AX707" s="24"/>
      <c r="AY707" s="24"/>
      <c r="AZ707" s="24"/>
      <c r="BA707" s="24"/>
      <c r="BB707" s="24"/>
      <c r="BC707" s="24"/>
      <c r="BD707" s="24">
        <v>0</v>
      </c>
      <c r="BE707" s="24">
        <v>0</v>
      </c>
      <c r="BF707" s="23"/>
      <c r="BG707" s="23"/>
      <c r="BH707" s="23">
        <v>43046</v>
      </c>
      <c r="BI707" s="26" t="s">
        <v>143</v>
      </c>
      <c r="BJ707" s="26" t="s">
        <v>199</v>
      </c>
      <c r="BK707" s="29">
        <v>685242</v>
      </c>
      <c r="BL707" s="24" t="s">
        <v>129</v>
      </c>
      <c r="BM707" s="22" t="str">
        <f ca="1">+IF(Tabla1[[#This Row],[FECHA INGRESO]]&gt;=44986,IF((TODAY()-Tabla1[[#This Row],[FECHA INGRESO]])&gt;=50,"ALERTA","TODAVÍA FALTA"),"N/A")</f>
        <v>N/A</v>
      </c>
      <c r="BN707" s="7">
        <f>IFERROR((_xlfn.DAYS(Tabla1[[#This Row],[FECHA INGRESO]],Tabla1[[#This Row],[FECHA RETIRO]]))/30,"")</f>
        <v>-11</v>
      </c>
    </row>
    <row r="708" spans="1:66" ht="15" customHeight="1" x14ac:dyDescent="0.35">
      <c r="A708" s="31">
        <v>52796769</v>
      </c>
      <c r="B708" s="22" t="s">
        <v>4584</v>
      </c>
      <c r="C708" s="23">
        <v>42717</v>
      </c>
      <c r="D708" s="23" t="s">
        <v>68</v>
      </c>
      <c r="E708" s="24" t="s">
        <v>94</v>
      </c>
      <c r="F708" s="23" t="s">
        <v>70</v>
      </c>
      <c r="G708" s="24"/>
      <c r="H708" s="24">
        <v>24069015944</v>
      </c>
      <c r="I708" s="24" t="s">
        <v>95</v>
      </c>
      <c r="J708" s="24">
        <f>DATEDIF(Tabla1[[#This Row],[FECHA DE NACIMIENTO]],Tabla1[[#This Row],[FECHA ACTUAL]],"Y")</f>
        <v>41</v>
      </c>
      <c r="K708" s="24" t="s">
        <v>73</v>
      </c>
      <c r="L708" s="24" t="s">
        <v>112</v>
      </c>
      <c r="M708" s="24">
        <v>1</v>
      </c>
      <c r="N708" s="24">
        <v>1</v>
      </c>
      <c r="O708" s="24">
        <v>3</v>
      </c>
      <c r="P708" s="24" t="s">
        <v>101</v>
      </c>
      <c r="Q708" s="23">
        <v>29952</v>
      </c>
      <c r="R708" s="24" t="s">
        <v>76</v>
      </c>
      <c r="S708" s="25">
        <v>45119</v>
      </c>
      <c r="T708" s="24">
        <v>4767406</v>
      </c>
      <c r="U708" s="24">
        <v>3132721380</v>
      </c>
      <c r="V708" s="24" t="s">
        <v>4585</v>
      </c>
      <c r="W708" s="24" t="s">
        <v>4586</v>
      </c>
      <c r="X708" s="24" t="s">
        <v>4587</v>
      </c>
      <c r="Y708" s="24" t="s">
        <v>4588</v>
      </c>
      <c r="Z708" s="24" t="s">
        <v>117</v>
      </c>
      <c r="AA708" s="24">
        <v>3196607809</v>
      </c>
      <c r="AB708" s="24" t="s">
        <v>77</v>
      </c>
      <c r="AC708" s="24" t="s">
        <v>77</v>
      </c>
      <c r="AD708" s="24" t="s">
        <v>77</v>
      </c>
      <c r="AE708" s="26" t="s">
        <v>102</v>
      </c>
      <c r="AF708" s="26" t="s">
        <v>85</v>
      </c>
      <c r="AG708" s="26"/>
      <c r="AH708" s="27" t="s">
        <v>451</v>
      </c>
      <c r="AI708" s="27" t="s">
        <v>1201</v>
      </c>
      <c r="AJ708" s="27" t="s">
        <v>1201</v>
      </c>
      <c r="AK708" s="24" t="s">
        <v>121</v>
      </c>
      <c r="AL708" s="24" t="s">
        <v>90</v>
      </c>
      <c r="AM708" s="23">
        <v>42717</v>
      </c>
      <c r="AN708" s="28">
        <v>1314450</v>
      </c>
      <c r="AO708" s="28"/>
      <c r="AP708" s="24"/>
      <c r="AQ708" s="24"/>
      <c r="AR708" s="24"/>
      <c r="AS708" s="24"/>
      <c r="AT708" s="24" t="e">
        <v>#N/A</v>
      </c>
      <c r="AU708" s="24" t="e">
        <v>#N/A</v>
      </c>
      <c r="AV708" s="24" t="e">
        <v>#N/A</v>
      </c>
      <c r="AW708" s="24"/>
      <c r="AX708" s="24"/>
      <c r="AY708" s="24"/>
      <c r="AZ708" s="24"/>
      <c r="BA708" s="24"/>
      <c r="BB708" s="24"/>
      <c r="BC708" s="24"/>
      <c r="BD708" s="24">
        <v>0</v>
      </c>
      <c r="BE708" s="24">
        <v>0</v>
      </c>
      <c r="BF708" s="23"/>
      <c r="BG708" s="23"/>
      <c r="BH708" s="23">
        <v>43038</v>
      </c>
      <c r="BI708" s="26" t="s">
        <v>143</v>
      </c>
      <c r="BJ708" s="26" t="s">
        <v>199</v>
      </c>
      <c r="BK708" s="29">
        <v>597637</v>
      </c>
      <c r="BL708" s="24" t="s">
        <v>129</v>
      </c>
      <c r="BM708" s="22" t="str">
        <f ca="1">+IF(Tabla1[[#This Row],[FECHA INGRESO]]&gt;=44986,IF((TODAY()-Tabla1[[#This Row],[FECHA INGRESO]])&gt;=50,"ALERTA","TODAVÍA FALTA"),"N/A")</f>
        <v>N/A</v>
      </c>
      <c r="BN708" s="7">
        <f>IFERROR((_xlfn.DAYS(Tabla1[[#This Row],[FECHA INGRESO]],Tabla1[[#This Row],[FECHA RETIRO]]))/30,"")</f>
        <v>-10.7</v>
      </c>
    </row>
    <row r="709" spans="1:66" ht="15" customHeight="1" x14ac:dyDescent="0.35">
      <c r="A709" s="31">
        <v>1023945339</v>
      </c>
      <c r="B709" s="22" t="s">
        <v>4589</v>
      </c>
      <c r="C709" s="23">
        <v>42720</v>
      </c>
      <c r="D709" s="23" t="s">
        <v>266</v>
      </c>
      <c r="E709" s="24" t="s">
        <v>94</v>
      </c>
      <c r="F709" s="23" t="s">
        <v>70</v>
      </c>
      <c r="G709" s="24"/>
      <c r="H709" s="24">
        <v>24069069220</v>
      </c>
      <c r="I709" s="24" t="s">
        <v>95</v>
      </c>
      <c r="J709" s="24">
        <f>DATEDIF(Tabla1[[#This Row],[FECHA DE NACIMIENTO]],Tabla1[[#This Row],[FECHA ACTUAL]],"Y")</f>
        <v>27</v>
      </c>
      <c r="K709" s="24" t="s">
        <v>73</v>
      </c>
      <c r="L709" s="24" t="s">
        <v>112</v>
      </c>
      <c r="M709" s="24">
        <v>1</v>
      </c>
      <c r="N709" s="24">
        <v>1</v>
      </c>
      <c r="O709" s="24">
        <v>2</v>
      </c>
      <c r="P709" s="24" t="s">
        <v>101</v>
      </c>
      <c r="Q709" s="23">
        <v>34934</v>
      </c>
      <c r="R709" s="24" t="s">
        <v>76</v>
      </c>
      <c r="S709" s="25">
        <v>45119</v>
      </c>
      <c r="T709" s="24">
        <v>4499291</v>
      </c>
      <c r="U709" s="24">
        <v>3204376089</v>
      </c>
      <c r="V709" s="24" t="s">
        <v>4590</v>
      </c>
      <c r="W709" s="24" t="s">
        <v>4591</v>
      </c>
      <c r="X709" s="24" t="s">
        <v>1438</v>
      </c>
      <c r="Y709" s="24" t="s">
        <v>4592</v>
      </c>
      <c r="Z709" s="24" t="s">
        <v>285</v>
      </c>
      <c r="AA709" s="24">
        <v>3207303495</v>
      </c>
      <c r="AB709" s="24" t="s">
        <v>77</v>
      </c>
      <c r="AC709" s="24" t="s">
        <v>77</v>
      </c>
      <c r="AD709" s="24" t="s">
        <v>77</v>
      </c>
      <c r="AE709" s="26" t="s">
        <v>151</v>
      </c>
      <c r="AF709" s="26"/>
      <c r="AG709" s="26"/>
      <c r="AH709" s="27" t="s">
        <v>184</v>
      </c>
      <c r="AI709" s="27" t="s">
        <v>185</v>
      </c>
      <c r="AJ709" s="27" t="s">
        <v>185</v>
      </c>
      <c r="AK709" s="24" t="s">
        <v>121</v>
      </c>
      <c r="AL709" s="24"/>
      <c r="AM709" s="23">
        <v>42720</v>
      </c>
      <c r="AN709" s="28">
        <v>724500</v>
      </c>
      <c r="AO709" s="28"/>
      <c r="AP709" s="24"/>
      <c r="AQ709" s="24"/>
      <c r="AR709" s="24"/>
      <c r="AS709" s="24"/>
      <c r="AT709" s="24" t="e">
        <v>#N/A</v>
      </c>
      <c r="AU709" s="24" t="e">
        <v>#N/A</v>
      </c>
      <c r="AV709" s="24" t="e">
        <v>#N/A</v>
      </c>
      <c r="AW709" s="24"/>
      <c r="AX709" s="24"/>
      <c r="AY709" s="24"/>
      <c r="AZ709" s="24"/>
      <c r="BA709" s="24"/>
      <c r="BB709" s="24"/>
      <c r="BC709" s="24"/>
      <c r="BD709" s="24">
        <v>0</v>
      </c>
      <c r="BE709" s="24">
        <v>0</v>
      </c>
      <c r="BF709" s="23"/>
      <c r="BG709" s="23"/>
      <c r="BH709" s="23">
        <v>42727</v>
      </c>
      <c r="BI709" s="26" t="s">
        <v>143</v>
      </c>
      <c r="BJ709" s="26" t="s">
        <v>2589</v>
      </c>
      <c r="BK709" s="29">
        <v>0</v>
      </c>
      <c r="BL709" s="24" t="s">
        <v>129</v>
      </c>
      <c r="BM709" s="22" t="str">
        <f ca="1">+IF(Tabla1[[#This Row],[FECHA INGRESO]]&gt;=44986,IF((TODAY()-Tabla1[[#This Row],[FECHA INGRESO]])&gt;=50,"ALERTA","TODAVÍA FALTA"),"N/A")</f>
        <v>N/A</v>
      </c>
      <c r="BN709" s="7">
        <f>IFERROR((_xlfn.DAYS(Tabla1[[#This Row],[FECHA INGRESO]],Tabla1[[#This Row],[FECHA RETIRO]]))/30,"")</f>
        <v>-0.23333333333333334</v>
      </c>
    </row>
    <row r="710" spans="1:66" ht="15" customHeight="1" x14ac:dyDescent="0.35">
      <c r="A710" s="31">
        <v>1121858603</v>
      </c>
      <c r="B710" s="22" t="s">
        <v>4593</v>
      </c>
      <c r="C710" s="23">
        <v>42720</v>
      </c>
      <c r="D710" s="23" t="s">
        <v>266</v>
      </c>
      <c r="E710" s="23" t="s">
        <v>1274</v>
      </c>
      <c r="F710" s="23" t="s">
        <v>70</v>
      </c>
      <c r="G710" s="24"/>
      <c r="H710" s="24">
        <v>24069101148</v>
      </c>
      <c r="I710" s="24" t="s">
        <v>95</v>
      </c>
      <c r="J710" s="24">
        <f>DATEDIF(Tabla1[[#This Row],[FECHA DE NACIMIENTO]],Tabla1[[#This Row],[FECHA ACTUAL]],"Y")</f>
        <v>34</v>
      </c>
      <c r="K710" s="24" t="s">
        <v>73</v>
      </c>
      <c r="L710" s="24" t="s">
        <v>74</v>
      </c>
      <c r="M710" s="24">
        <v>1</v>
      </c>
      <c r="N710" s="24">
        <v>2</v>
      </c>
      <c r="O710" s="24">
        <v>4</v>
      </c>
      <c r="P710" s="24" t="s">
        <v>101</v>
      </c>
      <c r="Q710" s="23">
        <v>32417</v>
      </c>
      <c r="R710" s="24" t="s">
        <v>3325</v>
      </c>
      <c r="S710" s="25">
        <v>45119</v>
      </c>
      <c r="T710" s="24"/>
      <c r="U710" s="24">
        <v>3125794410</v>
      </c>
      <c r="V710" s="24" t="s">
        <v>4594</v>
      </c>
      <c r="W710" s="24" t="s">
        <v>4595</v>
      </c>
      <c r="X710" s="24" t="s">
        <v>4596</v>
      </c>
      <c r="Y710" s="24" t="s">
        <v>4597</v>
      </c>
      <c r="Z710" s="24" t="s">
        <v>82</v>
      </c>
      <c r="AA710" s="24">
        <v>3005507219</v>
      </c>
      <c r="AB710" s="24" t="s">
        <v>77</v>
      </c>
      <c r="AC710" s="24" t="s">
        <v>77</v>
      </c>
      <c r="AD710" s="24" t="s">
        <v>77</v>
      </c>
      <c r="AE710" s="26" t="s">
        <v>84</v>
      </c>
      <c r="AF710" s="26" t="s">
        <v>103</v>
      </c>
      <c r="AG710" s="26"/>
      <c r="AH710" s="27" t="s">
        <v>184</v>
      </c>
      <c r="AI710" s="27" t="s">
        <v>3503</v>
      </c>
      <c r="AJ710" s="27" t="s">
        <v>487</v>
      </c>
      <c r="AK710" s="24" t="s">
        <v>121</v>
      </c>
      <c r="AL710" s="24"/>
      <c r="AM710" s="23">
        <v>42720</v>
      </c>
      <c r="AN710" s="28">
        <v>724500</v>
      </c>
      <c r="AO710" s="28"/>
      <c r="AP710" s="24"/>
      <c r="AQ710" s="24"/>
      <c r="AR710" s="24"/>
      <c r="AS710" s="24"/>
      <c r="AT710" s="24" t="e">
        <v>#N/A</v>
      </c>
      <c r="AU710" s="24" t="e">
        <v>#N/A</v>
      </c>
      <c r="AV710" s="24" t="e">
        <v>#N/A</v>
      </c>
      <c r="AW710" s="24"/>
      <c r="AX710" s="24"/>
      <c r="AY710" s="24"/>
      <c r="AZ710" s="24"/>
      <c r="BA710" s="24"/>
      <c r="BB710" s="24"/>
      <c r="BC710" s="24"/>
      <c r="BD710" s="24">
        <v>0</v>
      </c>
      <c r="BE710" s="24">
        <v>0</v>
      </c>
      <c r="BF710" s="23"/>
      <c r="BG710" s="23"/>
      <c r="BH710" s="23">
        <v>42726</v>
      </c>
      <c r="BI710" s="26" t="s">
        <v>127</v>
      </c>
      <c r="BJ710" s="26" t="s">
        <v>273</v>
      </c>
      <c r="BK710" s="29">
        <v>0</v>
      </c>
      <c r="BL710" s="24" t="s">
        <v>129</v>
      </c>
      <c r="BM710" s="22" t="str">
        <f ca="1">+IF(Tabla1[[#This Row],[FECHA INGRESO]]&gt;=44986,IF((TODAY()-Tabla1[[#This Row],[FECHA INGRESO]])&gt;=50,"ALERTA","TODAVÍA FALTA"),"N/A")</f>
        <v>N/A</v>
      </c>
      <c r="BN710" s="7">
        <f>IFERROR((_xlfn.DAYS(Tabla1[[#This Row],[FECHA INGRESO]],Tabla1[[#This Row],[FECHA RETIRO]]))/30,"")</f>
        <v>-0.2</v>
      </c>
    </row>
    <row r="711" spans="1:66" x14ac:dyDescent="0.35">
      <c r="A711" s="32">
        <v>1014193282</v>
      </c>
      <c r="B711" s="22" t="s">
        <v>4598</v>
      </c>
      <c r="C711" s="23">
        <v>42723</v>
      </c>
      <c r="D711" s="23" t="s">
        <v>266</v>
      </c>
      <c r="E711" s="23" t="s">
        <v>111</v>
      </c>
      <c r="F711" s="23" t="s">
        <v>70</v>
      </c>
      <c r="G711" s="24" t="s">
        <v>4599</v>
      </c>
      <c r="H711" s="24">
        <v>24069186435</v>
      </c>
      <c r="I711" s="24" t="s">
        <v>72</v>
      </c>
      <c r="J711" s="24">
        <f>DATEDIF(Tabla1[[#This Row],[FECHA DE NACIMIENTO]],Tabla1[[#This Row],[FECHA ACTUAL]],"Y")</f>
        <v>35</v>
      </c>
      <c r="K711" s="24" t="s">
        <v>73</v>
      </c>
      <c r="L711" s="24" t="s">
        <v>112</v>
      </c>
      <c r="M711" s="24">
        <v>2</v>
      </c>
      <c r="N711" s="24">
        <v>4</v>
      </c>
      <c r="O711" s="24">
        <v>3</v>
      </c>
      <c r="P711" s="24" t="s">
        <v>101</v>
      </c>
      <c r="Q711" s="23">
        <v>32119</v>
      </c>
      <c r="R711" s="24" t="s">
        <v>76</v>
      </c>
      <c r="S711" s="25">
        <v>45119</v>
      </c>
      <c r="T711" s="24"/>
      <c r="U711" s="24">
        <v>3164552860</v>
      </c>
      <c r="V711" s="33" t="s">
        <v>4600</v>
      </c>
      <c r="W711" s="24" t="s">
        <v>4601</v>
      </c>
      <c r="X711" s="24" t="s">
        <v>4602</v>
      </c>
      <c r="Y711" s="24" t="s">
        <v>4603</v>
      </c>
      <c r="Z711" s="24" t="s">
        <v>285</v>
      </c>
      <c r="AA711" s="24">
        <v>3043372944</v>
      </c>
      <c r="AB711" s="24" t="s">
        <v>83</v>
      </c>
      <c r="AC711" s="24" t="s">
        <v>83</v>
      </c>
      <c r="AD711" s="24" t="e">
        <v>#REF!</v>
      </c>
      <c r="AE711" s="26" t="s">
        <v>151</v>
      </c>
      <c r="AF711" s="26"/>
      <c r="AG711" s="26" t="s">
        <v>4604</v>
      </c>
      <c r="AH711" s="27" t="s">
        <v>4605</v>
      </c>
      <c r="AI711" s="27" t="s">
        <v>224</v>
      </c>
      <c r="AJ711" s="27" t="s">
        <v>224</v>
      </c>
      <c r="AK711" s="24" t="s">
        <v>121</v>
      </c>
      <c r="AL711" s="24" t="s">
        <v>90</v>
      </c>
      <c r="AM711" s="23">
        <v>42723</v>
      </c>
      <c r="AN711" s="28">
        <v>1912828</v>
      </c>
      <c r="AO711" s="28">
        <v>117172</v>
      </c>
      <c r="AP711" s="24" t="s">
        <v>4606</v>
      </c>
      <c r="AQ711" s="24">
        <v>0</v>
      </c>
      <c r="AR711" s="24">
        <v>0</v>
      </c>
      <c r="AS711" s="24">
        <v>0</v>
      </c>
      <c r="AT711" s="24">
        <v>84</v>
      </c>
      <c r="AU711" s="24">
        <v>87</v>
      </c>
      <c r="AV711" s="24">
        <v>95</v>
      </c>
      <c r="AW711" s="24">
        <v>94</v>
      </c>
      <c r="AX711" s="24" t="s">
        <v>4607</v>
      </c>
      <c r="AY711" s="24">
        <v>0</v>
      </c>
      <c r="AZ711" s="24">
        <v>0</v>
      </c>
      <c r="BA711" s="24">
        <v>0</v>
      </c>
      <c r="BB711" s="24">
        <v>0</v>
      </c>
      <c r="BC711" s="24">
        <v>0</v>
      </c>
      <c r="BD711" s="24">
        <v>1</v>
      </c>
      <c r="BE711" s="24">
        <v>0</v>
      </c>
      <c r="BF711" s="23">
        <v>43102</v>
      </c>
      <c r="BG711" s="23">
        <v>43120</v>
      </c>
      <c r="BH711" s="23">
        <v>44747</v>
      </c>
      <c r="BI711" s="26" t="s">
        <v>127</v>
      </c>
      <c r="BJ711" s="26" t="s">
        <v>467</v>
      </c>
      <c r="BK711" s="29">
        <v>0</v>
      </c>
      <c r="BL711" s="24" t="s">
        <v>129</v>
      </c>
      <c r="BM711" s="22" t="str">
        <f ca="1">+IF(Tabla1[[#This Row],[FECHA INGRESO]]&gt;=44986,IF((TODAY()-Tabla1[[#This Row],[FECHA INGRESO]])&gt;=50,"ALERTA","TODAVÍA FALTA"),"N/A")</f>
        <v>N/A</v>
      </c>
      <c r="BN711" s="7">
        <f>IFERROR((_xlfn.DAYS(Tabla1[[#This Row],[FECHA INGRESO]],Tabla1[[#This Row],[FECHA RETIRO]]))/30,"")</f>
        <v>-67.466666666666669</v>
      </c>
    </row>
    <row r="712" spans="1:66" ht="15" customHeight="1" x14ac:dyDescent="0.35">
      <c r="A712" s="31">
        <v>52013100</v>
      </c>
      <c r="B712" s="22" t="s">
        <v>4608</v>
      </c>
      <c r="C712" s="23">
        <v>42730</v>
      </c>
      <c r="D712" s="23" t="s">
        <v>93</v>
      </c>
      <c r="E712" s="24" t="s">
        <v>94</v>
      </c>
      <c r="F712" s="23" t="s">
        <v>70</v>
      </c>
      <c r="G712" s="24"/>
      <c r="H712" s="24">
        <v>24069338212</v>
      </c>
      <c r="I712" s="24" t="s">
        <v>95</v>
      </c>
      <c r="J712" s="24">
        <f>DATEDIF(Tabla1[[#This Row],[FECHA DE NACIMIENTO]],Tabla1[[#This Row],[FECHA ACTUAL]],"Y")</f>
        <v>52</v>
      </c>
      <c r="K712" s="24" t="s">
        <v>73</v>
      </c>
      <c r="L712" s="24" t="s">
        <v>74</v>
      </c>
      <c r="M712" s="24">
        <v>2</v>
      </c>
      <c r="N712" s="24">
        <v>2</v>
      </c>
      <c r="O712" s="24">
        <v>3</v>
      </c>
      <c r="P712" s="24" t="s">
        <v>101</v>
      </c>
      <c r="Q712" s="23">
        <v>25777</v>
      </c>
      <c r="R712" s="24" t="s">
        <v>76</v>
      </c>
      <c r="S712" s="25">
        <v>45119</v>
      </c>
      <c r="T712" s="24">
        <v>8031582</v>
      </c>
      <c r="U712" s="24">
        <v>3002317683</v>
      </c>
      <c r="V712" s="24" t="s">
        <v>4609</v>
      </c>
      <c r="W712" s="24" t="s">
        <v>4610</v>
      </c>
      <c r="X712" s="24" t="s">
        <v>4611</v>
      </c>
      <c r="Y712" s="24"/>
      <c r="Z712" s="24"/>
      <c r="AA712" s="24"/>
      <c r="AB712" s="24" t="s">
        <v>77</v>
      </c>
      <c r="AC712" s="24" t="s">
        <v>77</v>
      </c>
      <c r="AD712" s="24" t="s">
        <v>77</v>
      </c>
      <c r="AE712" s="26" t="s">
        <v>102</v>
      </c>
      <c r="AF712" s="26" t="s">
        <v>103</v>
      </c>
      <c r="AG712" s="26"/>
      <c r="AH712" s="27" t="s">
        <v>451</v>
      </c>
      <c r="AI712" s="27" t="s">
        <v>1201</v>
      </c>
      <c r="AJ712" s="27" t="s">
        <v>1201</v>
      </c>
      <c r="AK712" s="24" t="s">
        <v>121</v>
      </c>
      <c r="AL712" s="24" t="s">
        <v>90</v>
      </c>
      <c r="AM712" s="23">
        <v>42730</v>
      </c>
      <c r="AN712" s="28">
        <v>1314450</v>
      </c>
      <c r="AO712" s="28"/>
      <c r="AP712" s="24"/>
      <c r="AQ712" s="24"/>
      <c r="AR712" s="24"/>
      <c r="AS712" s="24"/>
      <c r="AT712" s="24" t="e">
        <v>#N/A</v>
      </c>
      <c r="AU712" s="24" t="e">
        <v>#N/A</v>
      </c>
      <c r="AV712" s="24">
        <v>95</v>
      </c>
      <c r="AW712" s="24"/>
      <c r="AX712" s="24"/>
      <c r="AY712" s="24"/>
      <c r="AZ712" s="24"/>
      <c r="BA712" s="24"/>
      <c r="BB712" s="24"/>
      <c r="BC712" s="24"/>
      <c r="BD712" s="24">
        <v>0</v>
      </c>
      <c r="BE712" s="24">
        <v>0</v>
      </c>
      <c r="BF712" s="23"/>
      <c r="BG712" s="23"/>
      <c r="BH712" s="23">
        <v>42996</v>
      </c>
      <c r="BI712" s="26" t="s">
        <v>127</v>
      </c>
      <c r="BJ712" s="26" t="s">
        <v>1459</v>
      </c>
      <c r="BK712" s="29">
        <v>0</v>
      </c>
      <c r="BL712" s="24" t="s">
        <v>129</v>
      </c>
      <c r="BM712" s="22" t="str">
        <f ca="1">+IF(Tabla1[[#This Row],[FECHA INGRESO]]&gt;=44986,IF((TODAY()-Tabla1[[#This Row],[FECHA INGRESO]])&gt;=50,"ALERTA","TODAVÍA FALTA"),"N/A")</f>
        <v>N/A</v>
      </c>
      <c r="BN712" s="7">
        <f>IFERROR((_xlfn.DAYS(Tabla1[[#This Row],[FECHA INGRESO]],Tabla1[[#This Row],[FECHA RETIRO]]))/30,"")</f>
        <v>-8.8666666666666671</v>
      </c>
    </row>
    <row r="713" spans="1:66" ht="15" customHeight="1" x14ac:dyDescent="0.35">
      <c r="A713" s="31">
        <v>1022418012</v>
      </c>
      <c r="B713" s="22" t="s">
        <v>4612</v>
      </c>
      <c r="C713" s="23">
        <v>42731</v>
      </c>
      <c r="D713" s="23" t="s">
        <v>188</v>
      </c>
      <c r="E713" s="23" t="s">
        <v>111</v>
      </c>
      <c r="F713" s="23" t="s">
        <v>70</v>
      </c>
      <c r="G713" s="24"/>
      <c r="H713" s="24">
        <v>24069348428</v>
      </c>
      <c r="I713" s="24" t="s">
        <v>95</v>
      </c>
      <c r="J713" s="24">
        <f>DATEDIF(Tabla1[[#This Row],[FECHA DE NACIMIENTO]],Tabla1[[#This Row],[FECHA ACTUAL]],"Y")</f>
        <v>26</v>
      </c>
      <c r="K713" s="24" t="s">
        <v>320</v>
      </c>
      <c r="L713" s="24" t="s">
        <v>112</v>
      </c>
      <c r="M713" s="24">
        <v>0</v>
      </c>
      <c r="N713" s="24">
        <v>0</v>
      </c>
      <c r="O713" s="24">
        <v>3</v>
      </c>
      <c r="P713" s="24" t="s">
        <v>101</v>
      </c>
      <c r="Q713" s="23">
        <v>35260</v>
      </c>
      <c r="R713" s="24" t="s">
        <v>76</v>
      </c>
      <c r="S713" s="25">
        <v>45119</v>
      </c>
      <c r="T713" s="24">
        <v>7964899</v>
      </c>
      <c r="U713" s="24">
        <v>32120318</v>
      </c>
      <c r="V713" s="24" t="s">
        <v>4613</v>
      </c>
      <c r="W713" s="24" t="s">
        <v>4614</v>
      </c>
      <c r="X713" s="24" t="s">
        <v>4615</v>
      </c>
      <c r="Y713" s="24"/>
      <c r="Z713" s="24"/>
      <c r="AA713" s="24"/>
      <c r="AB713" s="24" t="s">
        <v>77</v>
      </c>
      <c r="AC713" s="24" t="s">
        <v>77</v>
      </c>
      <c r="AD713" s="24" t="s">
        <v>77</v>
      </c>
      <c r="AE713" s="26" t="s">
        <v>151</v>
      </c>
      <c r="AF713" s="26"/>
      <c r="AG713" s="26"/>
      <c r="AH713" s="27" t="s">
        <v>184</v>
      </c>
      <c r="AI713" s="27" t="s">
        <v>120</v>
      </c>
      <c r="AJ713" s="27" t="s">
        <v>120</v>
      </c>
      <c r="AK713" s="24" t="s">
        <v>121</v>
      </c>
      <c r="AL713" s="24" t="s">
        <v>90</v>
      </c>
      <c r="AM713" s="23">
        <v>42731</v>
      </c>
      <c r="AN713" s="28">
        <v>776250</v>
      </c>
      <c r="AO713" s="28"/>
      <c r="AP713" s="24"/>
      <c r="AQ713" s="24"/>
      <c r="AR713" s="24"/>
      <c r="AS713" s="24"/>
      <c r="AT713" s="24" t="e">
        <v>#N/A</v>
      </c>
      <c r="AU713" s="24" t="e">
        <v>#N/A</v>
      </c>
      <c r="AV713" s="24" t="e">
        <v>#N/A</v>
      </c>
      <c r="AW713" s="24"/>
      <c r="AX713" s="24"/>
      <c r="AY713" s="24"/>
      <c r="AZ713" s="24"/>
      <c r="BA713" s="24"/>
      <c r="BB713" s="24"/>
      <c r="BC713" s="24"/>
      <c r="BD713" s="24">
        <v>0</v>
      </c>
      <c r="BE713" s="24">
        <v>0</v>
      </c>
      <c r="BF713" s="23"/>
      <c r="BG713" s="23"/>
      <c r="BH713" s="23">
        <v>42898</v>
      </c>
      <c r="BI713" s="26" t="s">
        <v>127</v>
      </c>
      <c r="BJ713" s="26" t="s">
        <v>232</v>
      </c>
      <c r="BK713" s="29">
        <v>0</v>
      </c>
      <c r="BL713" s="24" t="s">
        <v>129</v>
      </c>
      <c r="BM713" s="22" t="str">
        <f ca="1">+IF(Tabla1[[#This Row],[FECHA INGRESO]]&gt;=44986,IF((TODAY()-Tabla1[[#This Row],[FECHA INGRESO]])&gt;=50,"ALERTA","TODAVÍA FALTA"),"N/A")</f>
        <v>N/A</v>
      </c>
      <c r="BN713" s="7">
        <f>IFERROR((_xlfn.DAYS(Tabla1[[#This Row],[FECHA INGRESO]],Tabla1[[#This Row],[FECHA RETIRO]]))/30,"")</f>
        <v>-5.5666666666666664</v>
      </c>
    </row>
    <row r="714" spans="1:66" x14ac:dyDescent="0.35">
      <c r="A714" s="34">
        <v>75089622</v>
      </c>
      <c r="B714" s="22" t="s">
        <v>4616</v>
      </c>
      <c r="C714" s="23">
        <v>42737</v>
      </c>
      <c r="D714" s="23" t="s">
        <v>266</v>
      </c>
      <c r="E714" s="23" t="s">
        <v>110</v>
      </c>
      <c r="F714" s="23" t="s">
        <v>110</v>
      </c>
      <c r="G714" s="24"/>
      <c r="H714" s="24">
        <v>24069519662</v>
      </c>
      <c r="I714" s="24" t="s">
        <v>72</v>
      </c>
      <c r="J714" s="24">
        <f>DATEDIF(Tabla1[[#This Row],[FECHA DE NACIMIENTO]],Tabla1[[#This Row],[FECHA ACTUAL]],"Y")</f>
        <v>44</v>
      </c>
      <c r="K714" s="24" t="s">
        <v>385</v>
      </c>
      <c r="L714" s="24" t="s">
        <v>112</v>
      </c>
      <c r="M714" s="24">
        <v>0</v>
      </c>
      <c r="N714" s="24">
        <v>0</v>
      </c>
      <c r="O714" s="24">
        <v>3</v>
      </c>
      <c r="P714" s="24" t="s">
        <v>101</v>
      </c>
      <c r="Q714" s="23">
        <v>28889</v>
      </c>
      <c r="R714" s="24" t="s">
        <v>207</v>
      </c>
      <c r="S714" s="25">
        <v>45119</v>
      </c>
      <c r="T714" s="24"/>
      <c r="U714" s="24">
        <v>3174833198</v>
      </c>
      <c r="V714" s="24" t="s">
        <v>4617</v>
      </c>
      <c r="W714" s="24" t="s">
        <v>4618</v>
      </c>
      <c r="X714" s="24" t="s">
        <v>4619</v>
      </c>
      <c r="Y714" s="24" t="s">
        <v>4620</v>
      </c>
      <c r="Z714" s="24" t="s">
        <v>1570</v>
      </c>
      <c r="AA714" s="24">
        <v>3103946649</v>
      </c>
      <c r="AB714" s="24" t="s">
        <v>77</v>
      </c>
      <c r="AC714" s="24" t="s">
        <v>77</v>
      </c>
      <c r="AD714" s="24" t="s">
        <v>77</v>
      </c>
      <c r="AE714" s="26" t="s">
        <v>84</v>
      </c>
      <c r="AF714" s="26" t="s">
        <v>103</v>
      </c>
      <c r="AG714" s="26"/>
      <c r="AH714" s="27" t="s">
        <v>239</v>
      </c>
      <c r="AI714" s="27" t="s">
        <v>1431</v>
      </c>
      <c r="AJ714" s="27" t="s">
        <v>4621</v>
      </c>
      <c r="AK714" s="24" t="s">
        <v>89</v>
      </c>
      <c r="AL714" s="24" t="s">
        <v>90</v>
      </c>
      <c r="AM714" s="23">
        <v>42737</v>
      </c>
      <c r="AN714" s="28">
        <v>3721363.2</v>
      </c>
      <c r="AO714" s="28"/>
      <c r="AP714" s="24" t="s">
        <v>4622</v>
      </c>
      <c r="AQ714" s="24"/>
      <c r="AR714" s="24"/>
      <c r="AS714" s="24">
        <v>4.7</v>
      </c>
      <c r="AT714" s="24" t="e">
        <v>#N/A</v>
      </c>
      <c r="AU714" s="24" t="e">
        <v>#N/A</v>
      </c>
      <c r="AV714" s="24" t="e">
        <v>#N/A</v>
      </c>
      <c r="AW714" s="24"/>
      <c r="AX714" s="24"/>
      <c r="AY714" s="24"/>
      <c r="AZ714" s="24"/>
      <c r="BA714" s="24"/>
      <c r="BB714" s="24"/>
      <c r="BC714" s="24"/>
      <c r="BD714" s="24">
        <v>0</v>
      </c>
      <c r="BE714" s="24">
        <v>0</v>
      </c>
      <c r="BF714" s="23"/>
      <c r="BG714" s="23"/>
      <c r="BH714" s="23">
        <v>43889</v>
      </c>
      <c r="BI714" s="26" t="s">
        <v>143</v>
      </c>
      <c r="BJ714" s="26" t="s">
        <v>199</v>
      </c>
      <c r="BK714" s="29">
        <v>0</v>
      </c>
      <c r="BL714" s="24" t="s">
        <v>129</v>
      </c>
      <c r="BM714" s="22" t="str">
        <f ca="1">+IF(Tabla1[[#This Row],[FECHA INGRESO]]&gt;=44986,IF((TODAY()-Tabla1[[#This Row],[FECHA INGRESO]])&gt;=50,"ALERTA","TODAVÍA FALTA"),"N/A")</f>
        <v>N/A</v>
      </c>
      <c r="BN714" s="7">
        <f>IFERROR((_xlfn.DAYS(Tabla1[[#This Row],[FECHA INGRESO]],Tabla1[[#This Row],[FECHA RETIRO]]))/30,"")</f>
        <v>-38.4</v>
      </c>
    </row>
    <row r="715" spans="1:66" ht="15" customHeight="1" x14ac:dyDescent="0.35">
      <c r="A715" s="31">
        <v>1121817554</v>
      </c>
      <c r="B715" s="22" t="s">
        <v>4623</v>
      </c>
      <c r="C715" s="23">
        <v>42737</v>
      </c>
      <c r="D715" s="23" t="s">
        <v>582</v>
      </c>
      <c r="E715" s="23" t="s">
        <v>1274</v>
      </c>
      <c r="F715" s="23" t="s">
        <v>70</v>
      </c>
      <c r="G715" s="24"/>
      <c r="H715" s="24">
        <v>24069128376</v>
      </c>
      <c r="I715" s="24" t="s">
        <v>95</v>
      </c>
      <c r="J715" s="24">
        <f>DATEDIF(Tabla1[[#This Row],[FECHA DE NACIMIENTO]],Tabla1[[#This Row],[FECHA ACTUAL]],"Y")</f>
        <v>39</v>
      </c>
      <c r="K715" s="24" t="s">
        <v>500</v>
      </c>
      <c r="L715" s="24" t="s">
        <v>234</v>
      </c>
      <c r="M715" s="24">
        <v>4</v>
      </c>
      <c r="N715" s="24">
        <v>4</v>
      </c>
      <c r="O715" s="24">
        <v>2</v>
      </c>
      <c r="P715" s="24" t="s">
        <v>101</v>
      </c>
      <c r="Q715" s="23">
        <v>30691</v>
      </c>
      <c r="R715" s="24" t="s">
        <v>3325</v>
      </c>
      <c r="S715" s="25">
        <v>45119</v>
      </c>
      <c r="T715" s="24"/>
      <c r="U715" s="24">
        <v>3227650145</v>
      </c>
      <c r="V715" s="24" t="s">
        <v>4624</v>
      </c>
      <c r="W715" s="24" t="s">
        <v>4625</v>
      </c>
      <c r="X715" s="24" t="s">
        <v>4626</v>
      </c>
      <c r="Y715" s="24" t="s">
        <v>4627</v>
      </c>
      <c r="Z715" s="24" t="s">
        <v>117</v>
      </c>
      <c r="AA715" s="24">
        <v>3112453898</v>
      </c>
      <c r="AB715" s="24" t="s">
        <v>77</v>
      </c>
      <c r="AC715" s="24" t="s">
        <v>77</v>
      </c>
      <c r="AD715" s="24" t="s">
        <v>77</v>
      </c>
      <c r="AE715" s="26" t="s">
        <v>151</v>
      </c>
      <c r="AF715" s="26"/>
      <c r="AG715" s="26"/>
      <c r="AH715" s="27" t="s">
        <v>184</v>
      </c>
      <c r="AI715" s="27" t="s">
        <v>3323</v>
      </c>
      <c r="AJ715" s="27" t="s">
        <v>3323</v>
      </c>
      <c r="AK715" s="24" t="s">
        <v>121</v>
      </c>
      <c r="AL715" s="24" t="s">
        <v>90</v>
      </c>
      <c r="AM715" s="23">
        <v>42737</v>
      </c>
      <c r="AN715" s="28">
        <v>776250</v>
      </c>
      <c r="AO715" s="28"/>
      <c r="AP715" s="24"/>
      <c r="AQ715" s="24"/>
      <c r="AR715" s="24"/>
      <c r="AS715" s="24"/>
      <c r="AT715" s="24" t="e">
        <v>#N/A</v>
      </c>
      <c r="AU715" s="24" t="e">
        <v>#N/A</v>
      </c>
      <c r="AV715" s="24" t="e">
        <v>#N/A</v>
      </c>
      <c r="AW715" s="24"/>
      <c r="AX715" s="24"/>
      <c r="AY715" s="24"/>
      <c r="AZ715" s="24"/>
      <c r="BA715" s="24"/>
      <c r="BB715" s="24"/>
      <c r="BC715" s="24"/>
      <c r="BD715" s="24">
        <v>0</v>
      </c>
      <c r="BE715" s="24">
        <v>0</v>
      </c>
      <c r="BF715" s="23"/>
      <c r="BG715" s="23"/>
      <c r="BH715" s="23">
        <v>43055</v>
      </c>
      <c r="BI715" s="26" t="s">
        <v>127</v>
      </c>
      <c r="BJ715" s="26" t="s">
        <v>273</v>
      </c>
      <c r="BK715" s="29">
        <v>328125</v>
      </c>
      <c r="BL715" s="24" t="s">
        <v>129</v>
      </c>
      <c r="BM715" s="22" t="str">
        <f ca="1">+IF(Tabla1[[#This Row],[FECHA INGRESO]]&gt;=44986,IF((TODAY()-Tabla1[[#This Row],[FECHA INGRESO]])&gt;=50,"ALERTA","TODAVÍA FALTA"),"N/A")</f>
        <v>N/A</v>
      </c>
      <c r="BN715" s="7">
        <f>IFERROR((_xlfn.DAYS(Tabla1[[#This Row],[FECHA INGRESO]],Tabla1[[#This Row],[FECHA RETIRO]]))/30,"")</f>
        <v>-10.6</v>
      </c>
    </row>
    <row r="716" spans="1:66" ht="15" customHeight="1" x14ac:dyDescent="0.35">
      <c r="A716" s="31">
        <v>30326301</v>
      </c>
      <c r="B716" s="22" t="s">
        <v>4628</v>
      </c>
      <c r="C716" s="23">
        <v>42745</v>
      </c>
      <c r="D716" s="23" t="s">
        <v>188</v>
      </c>
      <c r="E716" s="24" t="s">
        <v>94</v>
      </c>
      <c r="F716" s="23" t="s">
        <v>70</v>
      </c>
      <c r="G716" s="24"/>
      <c r="H716" s="24">
        <v>24069654231</v>
      </c>
      <c r="I716" s="24" t="s">
        <v>95</v>
      </c>
      <c r="J716" s="24">
        <f>DATEDIF(Tabla1[[#This Row],[FECHA DE NACIMIENTO]],Tabla1[[#This Row],[FECHA ACTUAL]],"Y")</f>
        <v>50</v>
      </c>
      <c r="K716" s="24" t="s">
        <v>500</v>
      </c>
      <c r="L716" s="24" t="s">
        <v>112</v>
      </c>
      <c r="M716" s="24">
        <v>2</v>
      </c>
      <c r="N716" s="24">
        <v>1</v>
      </c>
      <c r="O716" s="24">
        <v>2</v>
      </c>
      <c r="P716" s="24" t="s">
        <v>101</v>
      </c>
      <c r="Q716" s="23">
        <v>26668</v>
      </c>
      <c r="R716" s="24" t="s">
        <v>207</v>
      </c>
      <c r="S716" s="25">
        <v>45119</v>
      </c>
      <c r="T716" s="24"/>
      <c r="U716" s="24">
        <v>3115925319</v>
      </c>
      <c r="V716" s="24" t="s">
        <v>4629</v>
      </c>
      <c r="W716" s="24" t="s">
        <v>4630</v>
      </c>
      <c r="X716" s="24" t="s">
        <v>4631</v>
      </c>
      <c r="Y716" s="24" t="s">
        <v>4632</v>
      </c>
      <c r="Z716" s="24" t="s">
        <v>150</v>
      </c>
      <c r="AA716" s="24">
        <v>3023318274</v>
      </c>
      <c r="AB716" s="24" t="s">
        <v>77</v>
      </c>
      <c r="AC716" s="24" t="s">
        <v>77</v>
      </c>
      <c r="AD716" s="24" t="s">
        <v>77</v>
      </c>
      <c r="AE716" s="26" t="s">
        <v>151</v>
      </c>
      <c r="AF716" s="26"/>
      <c r="AG716" s="26"/>
      <c r="AH716" s="27" t="s">
        <v>184</v>
      </c>
      <c r="AI716" s="27" t="s">
        <v>877</v>
      </c>
      <c r="AJ716" s="27" t="s">
        <v>877</v>
      </c>
      <c r="AK716" s="24" t="s">
        <v>121</v>
      </c>
      <c r="AL716" s="24" t="s">
        <v>90</v>
      </c>
      <c r="AM716" s="23">
        <v>42745</v>
      </c>
      <c r="AN716" s="28">
        <v>776250</v>
      </c>
      <c r="AO716" s="28"/>
      <c r="AP716" s="24" t="s">
        <v>4633</v>
      </c>
      <c r="AQ716" s="24"/>
      <c r="AR716" s="24"/>
      <c r="AS716" s="24"/>
      <c r="AT716" s="24" t="e">
        <v>#N/A</v>
      </c>
      <c r="AU716" s="24" t="e">
        <v>#N/A</v>
      </c>
      <c r="AV716" s="24" t="e">
        <v>#N/A</v>
      </c>
      <c r="AW716" s="24"/>
      <c r="AX716" s="24"/>
      <c r="AY716" s="24"/>
      <c r="AZ716" s="24" t="s">
        <v>4634</v>
      </c>
      <c r="BA716" s="24"/>
      <c r="BB716" s="24"/>
      <c r="BC716" s="24"/>
      <c r="BD716" s="24">
        <v>0</v>
      </c>
      <c r="BE716" s="24">
        <v>0</v>
      </c>
      <c r="BF716" s="23"/>
      <c r="BG716" s="23"/>
      <c r="BH716" s="23">
        <v>43061</v>
      </c>
      <c r="BI716" s="26" t="s">
        <v>127</v>
      </c>
      <c r="BJ716" s="26" t="s">
        <v>1246</v>
      </c>
      <c r="BK716" s="29">
        <v>344792</v>
      </c>
      <c r="BL716" s="24" t="s">
        <v>129</v>
      </c>
      <c r="BM716" s="22" t="str">
        <f ca="1">+IF(Tabla1[[#This Row],[FECHA INGRESO]]&gt;=44986,IF((TODAY()-Tabla1[[#This Row],[FECHA INGRESO]])&gt;=50,"ALERTA","TODAVÍA FALTA"),"N/A")</f>
        <v>N/A</v>
      </c>
      <c r="BN716" s="7">
        <f>IFERROR((_xlfn.DAYS(Tabla1[[#This Row],[FECHA INGRESO]],Tabla1[[#This Row],[FECHA RETIRO]]))/30,"")</f>
        <v>-10.533333333333333</v>
      </c>
    </row>
    <row r="717" spans="1:66" ht="15" customHeight="1" x14ac:dyDescent="0.35">
      <c r="A717" s="31">
        <v>1010217168</v>
      </c>
      <c r="B717" s="22" t="s">
        <v>4635</v>
      </c>
      <c r="C717" s="23">
        <v>42745</v>
      </c>
      <c r="D717" s="23" t="s">
        <v>188</v>
      </c>
      <c r="E717" s="24" t="s">
        <v>94</v>
      </c>
      <c r="F717" s="23" t="s">
        <v>70</v>
      </c>
      <c r="G717" s="24"/>
      <c r="H717" s="24">
        <v>24069625550</v>
      </c>
      <c r="I717" s="24" t="s">
        <v>72</v>
      </c>
      <c r="J717" s="24">
        <f>DATEDIF(Tabla1[[#This Row],[FECHA DE NACIMIENTO]],Tabla1[[#This Row],[FECHA ACTUAL]],"Y")</f>
        <v>28</v>
      </c>
      <c r="K717" s="24" t="s">
        <v>73</v>
      </c>
      <c r="L717" s="24" t="s">
        <v>234</v>
      </c>
      <c r="M717" s="24">
        <v>1</v>
      </c>
      <c r="N717" s="24">
        <v>1</v>
      </c>
      <c r="O717" s="24">
        <v>3</v>
      </c>
      <c r="P717" s="24" t="s">
        <v>101</v>
      </c>
      <c r="Q717" s="23">
        <v>34594</v>
      </c>
      <c r="R717" s="24" t="s">
        <v>76</v>
      </c>
      <c r="S717" s="25">
        <v>45119</v>
      </c>
      <c r="T717" s="24">
        <v>9007818</v>
      </c>
      <c r="U717" s="24">
        <v>3213325974</v>
      </c>
      <c r="V717" s="24" t="s">
        <v>4636</v>
      </c>
      <c r="W717" s="24" t="s">
        <v>4637</v>
      </c>
      <c r="X717" s="24" t="s">
        <v>730</v>
      </c>
      <c r="Y717" s="24" t="s">
        <v>4638</v>
      </c>
      <c r="Z717" s="24" t="s">
        <v>82</v>
      </c>
      <c r="AA717" s="24">
        <v>3132539580</v>
      </c>
      <c r="AB717" s="24" t="s">
        <v>77</v>
      </c>
      <c r="AC717" s="24" t="s">
        <v>77</v>
      </c>
      <c r="AD717" s="24" t="s">
        <v>77</v>
      </c>
      <c r="AE717" s="26" t="s">
        <v>183</v>
      </c>
      <c r="AF717" s="26" t="s">
        <v>4639</v>
      </c>
      <c r="AG717" s="26"/>
      <c r="AH717" s="27" t="s">
        <v>184</v>
      </c>
      <c r="AI717" s="27" t="s">
        <v>185</v>
      </c>
      <c r="AJ717" s="27" t="s">
        <v>185</v>
      </c>
      <c r="AK717" s="24" t="s">
        <v>121</v>
      </c>
      <c r="AL717" s="24" t="s">
        <v>90</v>
      </c>
      <c r="AM717" s="23">
        <v>42745</v>
      </c>
      <c r="AN717" s="28">
        <v>776250</v>
      </c>
      <c r="AO717" s="28"/>
      <c r="AP717" s="24"/>
      <c r="AQ717" s="24"/>
      <c r="AR717" s="24"/>
      <c r="AS717" s="24"/>
      <c r="AT717" s="24" t="e">
        <v>#N/A</v>
      </c>
      <c r="AU717" s="24" t="e">
        <v>#N/A</v>
      </c>
      <c r="AV717" s="24" t="e">
        <v>#N/A</v>
      </c>
      <c r="AW717" s="24"/>
      <c r="AX717" s="24"/>
      <c r="AY717" s="24"/>
      <c r="AZ717" s="24"/>
      <c r="BA717" s="24"/>
      <c r="BB717" s="24"/>
      <c r="BC717" s="24"/>
      <c r="BD717" s="24">
        <v>0</v>
      </c>
      <c r="BE717" s="24">
        <v>0</v>
      </c>
      <c r="BF717" s="23"/>
      <c r="BG717" s="23"/>
      <c r="BH717" s="23">
        <v>42865</v>
      </c>
      <c r="BI717" s="26" t="s">
        <v>127</v>
      </c>
      <c r="BJ717" s="26" t="s">
        <v>232</v>
      </c>
      <c r="BK717" s="29">
        <v>0</v>
      </c>
      <c r="BL717" s="24" t="s">
        <v>129</v>
      </c>
      <c r="BM717" s="22" t="str">
        <f ca="1">+IF(Tabla1[[#This Row],[FECHA INGRESO]]&gt;=44986,IF((TODAY()-Tabla1[[#This Row],[FECHA INGRESO]])&gt;=50,"ALERTA","TODAVÍA FALTA"),"N/A")</f>
        <v>N/A</v>
      </c>
      <c r="BN717" s="7">
        <f>IFERROR((_xlfn.DAYS(Tabla1[[#This Row],[FECHA INGRESO]],Tabla1[[#This Row],[FECHA RETIRO]]))/30,"")</f>
        <v>-4</v>
      </c>
    </row>
    <row r="718" spans="1:66" ht="15" customHeight="1" x14ac:dyDescent="0.35">
      <c r="A718" s="31">
        <v>1022984541</v>
      </c>
      <c r="B718" s="22" t="s">
        <v>4640</v>
      </c>
      <c r="C718" s="23">
        <v>42745</v>
      </c>
      <c r="D718" s="23" t="s">
        <v>266</v>
      </c>
      <c r="E718" s="23" t="s">
        <v>111</v>
      </c>
      <c r="F718" s="23" t="s">
        <v>70</v>
      </c>
      <c r="G718" s="24"/>
      <c r="H718" s="24">
        <v>24069658017</v>
      </c>
      <c r="I718" s="24" t="s">
        <v>72</v>
      </c>
      <c r="J718" s="24">
        <f>DATEDIF(Tabla1[[#This Row],[FECHA DE NACIMIENTO]],Tabla1[[#This Row],[FECHA ACTUAL]],"Y")</f>
        <v>30</v>
      </c>
      <c r="K718" s="24" t="s">
        <v>96</v>
      </c>
      <c r="L718" s="24" t="s">
        <v>112</v>
      </c>
      <c r="M718" s="24">
        <v>0</v>
      </c>
      <c r="N718" s="24">
        <v>2</v>
      </c>
      <c r="O718" s="24">
        <v>2</v>
      </c>
      <c r="P718" s="24" t="s">
        <v>101</v>
      </c>
      <c r="Q718" s="23">
        <v>33901</v>
      </c>
      <c r="R718" s="24" t="s">
        <v>76</v>
      </c>
      <c r="S718" s="25">
        <v>45119</v>
      </c>
      <c r="T718" s="24">
        <v>7391370</v>
      </c>
      <c r="U718" s="24">
        <v>3174824779</v>
      </c>
      <c r="V718" s="24" t="s">
        <v>4641</v>
      </c>
      <c r="W718" s="24" t="s">
        <v>4642</v>
      </c>
      <c r="X718" s="24" t="s">
        <v>4643</v>
      </c>
      <c r="Y718" s="24" t="s">
        <v>4644</v>
      </c>
      <c r="Z718" s="24" t="s">
        <v>117</v>
      </c>
      <c r="AA718" s="24">
        <v>3115511560</v>
      </c>
      <c r="AB718" s="24" t="s">
        <v>77</v>
      </c>
      <c r="AC718" s="24" t="s">
        <v>77</v>
      </c>
      <c r="AD718" s="24" t="s">
        <v>77</v>
      </c>
      <c r="AE718" s="26" t="s">
        <v>151</v>
      </c>
      <c r="AF718" s="26"/>
      <c r="AG718" s="26"/>
      <c r="AH718" s="27" t="s">
        <v>184</v>
      </c>
      <c r="AI718" s="27" t="s">
        <v>487</v>
      </c>
      <c r="AJ718" s="27" t="s">
        <v>487</v>
      </c>
      <c r="AK718" s="24" t="s">
        <v>121</v>
      </c>
      <c r="AL718" s="24" t="s">
        <v>90</v>
      </c>
      <c r="AM718" s="23">
        <v>42745</v>
      </c>
      <c r="AN718" s="28">
        <v>776250</v>
      </c>
      <c r="AO718" s="28"/>
      <c r="AP718" s="24"/>
      <c r="AQ718" s="24"/>
      <c r="AR718" s="24"/>
      <c r="AS718" s="24"/>
      <c r="AT718" s="24" t="e">
        <v>#N/A</v>
      </c>
      <c r="AU718" s="24" t="e">
        <v>#N/A</v>
      </c>
      <c r="AV718" s="24" t="e">
        <v>#N/A</v>
      </c>
      <c r="AW718" s="24"/>
      <c r="AX718" s="24"/>
      <c r="AY718" s="24"/>
      <c r="AZ718" s="24"/>
      <c r="BA718" s="24"/>
      <c r="BB718" s="24"/>
      <c r="BC718" s="24"/>
      <c r="BD718" s="24">
        <v>0</v>
      </c>
      <c r="BE718" s="24">
        <v>0</v>
      </c>
      <c r="BF718" s="23"/>
      <c r="BG718" s="23"/>
      <c r="BH718" s="23">
        <v>42804</v>
      </c>
      <c r="BI718" s="26" t="s">
        <v>143</v>
      </c>
      <c r="BJ718" s="26" t="s">
        <v>2589</v>
      </c>
      <c r="BK718" s="29">
        <v>0</v>
      </c>
      <c r="BL718" s="24" t="s">
        <v>129</v>
      </c>
      <c r="BM718" s="22" t="str">
        <f ca="1">+IF(Tabla1[[#This Row],[FECHA INGRESO]]&gt;=44986,IF((TODAY()-Tabla1[[#This Row],[FECHA INGRESO]])&gt;=50,"ALERTA","TODAVÍA FALTA"),"N/A")</f>
        <v>N/A</v>
      </c>
      <c r="BN718" s="7">
        <f>IFERROR((_xlfn.DAYS(Tabla1[[#This Row],[FECHA INGRESO]],Tabla1[[#This Row],[FECHA RETIRO]]))/30,"")</f>
        <v>-1.9666666666666666</v>
      </c>
    </row>
    <row r="719" spans="1:66" ht="15" customHeight="1" x14ac:dyDescent="0.35">
      <c r="A719" s="31">
        <v>1016015427</v>
      </c>
      <c r="B719" s="22" t="s">
        <v>4645</v>
      </c>
      <c r="C719" s="23">
        <v>42745</v>
      </c>
      <c r="D719" s="23" t="s">
        <v>582</v>
      </c>
      <c r="E719" s="24" t="s">
        <v>94</v>
      </c>
      <c r="F719" s="23" t="s">
        <v>70</v>
      </c>
      <c r="G719" s="24"/>
      <c r="H719" s="24">
        <v>24069712733</v>
      </c>
      <c r="I719" s="24" t="s">
        <v>72</v>
      </c>
      <c r="J719" s="24">
        <f>DATEDIF(Tabla1[[#This Row],[FECHA DE NACIMIENTO]],Tabla1[[#This Row],[FECHA ACTUAL]],"Y")</f>
        <v>34</v>
      </c>
      <c r="K719" s="24" t="s">
        <v>73</v>
      </c>
      <c r="L719" s="24" t="s">
        <v>74</v>
      </c>
      <c r="M719" s="24">
        <v>0</v>
      </c>
      <c r="N719" s="24">
        <v>1</v>
      </c>
      <c r="O719" s="24">
        <v>2</v>
      </c>
      <c r="P719" s="24" t="s">
        <v>101</v>
      </c>
      <c r="Q719" s="23">
        <v>32562</v>
      </c>
      <c r="R719" s="24" t="s">
        <v>76</v>
      </c>
      <c r="S719" s="25">
        <v>45119</v>
      </c>
      <c r="T719" s="24">
        <v>2984978</v>
      </c>
      <c r="U719" s="24">
        <v>3057399321</v>
      </c>
      <c r="V719" s="24" t="s">
        <v>4646</v>
      </c>
      <c r="W719" s="24" t="s">
        <v>4647</v>
      </c>
      <c r="X719" s="24" t="s">
        <v>343</v>
      </c>
      <c r="Y719" s="24" t="s">
        <v>4648</v>
      </c>
      <c r="Z719" s="24" t="s">
        <v>117</v>
      </c>
      <c r="AA719" s="24">
        <v>3124051243</v>
      </c>
      <c r="AB719" s="24" t="s">
        <v>77</v>
      </c>
      <c r="AC719" s="24" t="s">
        <v>77</v>
      </c>
      <c r="AD719" s="24" t="s">
        <v>77</v>
      </c>
      <c r="AE719" s="26" t="s">
        <v>151</v>
      </c>
      <c r="AF719" s="26"/>
      <c r="AG719" s="26"/>
      <c r="AH719" s="27" t="s">
        <v>184</v>
      </c>
      <c r="AI719" s="27" t="s">
        <v>3643</v>
      </c>
      <c r="AJ719" s="27" t="s">
        <v>3643</v>
      </c>
      <c r="AK719" s="24" t="s">
        <v>121</v>
      </c>
      <c r="AL719" s="24" t="s">
        <v>90</v>
      </c>
      <c r="AM719" s="23">
        <v>42745</v>
      </c>
      <c r="AN719" s="28">
        <v>763537.09499999997</v>
      </c>
      <c r="AO719" s="28"/>
      <c r="AP719" s="24"/>
      <c r="AQ719" s="24"/>
      <c r="AR719" s="24"/>
      <c r="AS719" s="24"/>
      <c r="AT719" s="24" t="e">
        <v>#N/A</v>
      </c>
      <c r="AU719" s="24" t="e">
        <v>#N/A</v>
      </c>
      <c r="AV719" s="24" t="e">
        <v>#N/A</v>
      </c>
      <c r="AW719" s="24"/>
      <c r="AX719" s="24"/>
      <c r="AY719" s="24"/>
      <c r="AZ719" s="24"/>
      <c r="BA719" s="24"/>
      <c r="BB719" s="24"/>
      <c r="BC719" s="24"/>
      <c r="BD719" s="24">
        <v>0</v>
      </c>
      <c r="BE719" s="24">
        <v>0</v>
      </c>
      <c r="BF719" s="23"/>
      <c r="BG719" s="23"/>
      <c r="BH719" s="23">
        <v>42753</v>
      </c>
      <c r="BI719" s="26" t="s">
        <v>127</v>
      </c>
      <c r="BJ719" s="26" t="s">
        <v>232</v>
      </c>
      <c r="BK719" s="29">
        <v>0</v>
      </c>
      <c r="BL719" s="24" t="s">
        <v>129</v>
      </c>
      <c r="BM719" s="22" t="str">
        <f ca="1">+IF(Tabla1[[#This Row],[FECHA INGRESO]]&gt;=44986,IF((TODAY()-Tabla1[[#This Row],[FECHA INGRESO]])&gt;=50,"ALERTA","TODAVÍA FALTA"),"N/A")</f>
        <v>N/A</v>
      </c>
      <c r="BN719" s="7">
        <f>IFERROR((_xlfn.DAYS(Tabla1[[#This Row],[FECHA INGRESO]],Tabla1[[#This Row],[FECHA RETIRO]]))/30,"")</f>
        <v>-0.26666666666666666</v>
      </c>
    </row>
    <row r="720" spans="1:66" ht="15" customHeight="1" x14ac:dyDescent="0.35">
      <c r="A720" s="31">
        <v>1015413572</v>
      </c>
      <c r="B720" s="22" t="s">
        <v>4649</v>
      </c>
      <c r="C720" s="23">
        <v>42745</v>
      </c>
      <c r="D720" s="23" t="s">
        <v>93</v>
      </c>
      <c r="E720" s="23" t="s">
        <v>111</v>
      </c>
      <c r="F720" s="23" t="s">
        <v>70</v>
      </c>
      <c r="G720" s="24"/>
      <c r="H720" s="24">
        <v>24069658327</v>
      </c>
      <c r="I720" s="24" t="s">
        <v>95</v>
      </c>
      <c r="J720" s="24">
        <f>DATEDIF(Tabla1[[#This Row],[FECHA DE NACIMIENTO]],Tabla1[[#This Row],[FECHA ACTUAL]],"Y")</f>
        <v>34</v>
      </c>
      <c r="K720" s="24" t="s">
        <v>96</v>
      </c>
      <c r="L720" s="24" t="s">
        <v>112</v>
      </c>
      <c r="M720" s="24">
        <v>0</v>
      </c>
      <c r="N720" s="24">
        <v>1</v>
      </c>
      <c r="O720" s="24">
        <v>2</v>
      </c>
      <c r="P720" s="24" t="s">
        <v>101</v>
      </c>
      <c r="Q720" s="23">
        <v>32612</v>
      </c>
      <c r="R720" s="24" t="s">
        <v>76</v>
      </c>
      <c r="S720" s="25">
        <v>45119</v>
      </c>
      <c r="T720" s="24"/>
      <c r="U720" s="24">
        <v>3175998835</v>
      </c>
      <c r="V720" s="24" t="s">
        <v>4650</v>
      </c>
      <c r="W720" s="24" t="s">
        <v>4651</v>
      </c>
      <c r="X720" s="24" t="s">
        <v>2993</v>
      </c>
      <c r="Y720" s="24" t="s">
        <v>4652</v>
      </c>
      <c r="Z720" s="24" t="s">
        <v>117</v>
      </c>
      <c r="AA720" s="24">
        <v>3132307315</v>
      </c>
      <c r="AB720" s="24" t="s">
        <v>77</v>
      </c>
      <c r="AC720" s="24" t="s">
        <v>77</v>
      </c>
      <c r="AD720" s="24" t="s">
        <v>77</v>
      </c>
      <c r="AE720" s="26" t="s">
        <v>183</v>
      </c>
      <c r="AF720" s="26" t="s">
        <v>4653</v>
      </c>
      <c r="AG720" s="26"/>
      <c r="AH720" s="27" t="s">
        <v>184</v>
      </c>
      <c r="AI720" s="27" t="s">
        <v>185</v>
      </c>
      <c r="AJ720" s="27" t="s">
        <v>185</v>
      </c>
      <c r="AK720" s="24" t="s">
        <v>121</v>
      </c>
      <c r="AL720" s="24" t="s">
        <v>90</v>
      </c>
      <c r="AM720" s="23">
        <v>42745</v>
      </c>
      <c r="AN720" s="28">
        <v>763537.09499999997</v>
      </c>
      <c r="AO720" s="28"/>
      <c r="AP720" s="24"/>
      <c r="AQ720" s="24"/>
      <c r="AR720" s="24"/>
      <c r="AS720" s="24"/>
      <c r="AT720" s="24" t="e">
        <v>#N/A</v>
      </c>
      <c r="AU720" s="24" t="e">
        <v>#N/A</v>
      </c>
      <c r="AV720" s="24" t="e">
        <v>#N/A</v>
      </c>
      <c r="AW720" s="24"/>
      <c r="AX720" s="24"/>
      <c r="AY720" s="24"/>
      <c r="AZ720" s="24"/>
      <c r="BA720" s="24"/>
      <c r="BB720" s="24"/>
      <c r="BC720" s="24"/>
      <c r="BD720" s="24">
        <v>0</v>
      </c>
      <c r="BE720" s="24">
        <v>0</v>
      </c>
      <c r="BF720" s="23"/>
      <c r="BG720" s="23"/>
      <c r="BH720" s="23">
        <v>42752</v>
      </c>
      <c r="BI720" s="26" t="s">
        <v>127</v>
      </c>
      <c r="BJ720" s="26" t="s">
        <v>523</v>
      </c>
      <c r="BK720" s="29">
        <v>0</v>
      </c>
      <c r="BL720" s="24" t="s">
        <v>129</v>
      </c>
      <c r="BM720" s="22" t="str">
        <f ca="1">+IF(Tabla1[[#This Row],[FECHA INGRESO]]&gt;=44986,IF((TODAY()-Tabla1[[#This Row],[FECHA INGRESO]])&gt;=50,"ALERTA","TODAVÍA FALTA"),"N/A")</f>
        <v>N/A</v>
      </c>
      <c r="BN720" s="7">
        <f>IFERROR((_xlfn.DAYS(Tabla1[[#This Row],[FECHA INGRESO]],Tabla1[[#This Row],[FECHA RETIRO]]))/30,"")</f>
        <v>-0.23333333333333334</v>
      </c>
    </row>
    <row r="721" spans="1:66" ht="15" customHeight="1" x14ac:dyDescent="0.35">
      <c r="A721" s="31">
        <v>52938413</v>
      </c>
      <c r="B721" s="22" t="s">
        <v>4654</v>
      </c>
      <c r="C721" s="23">
        <v>42745</v>
      </c>
      <c r="D721" s="23" t="s">
        <v>188</v>
      </c>
      <c r="E721" s="23" t="s">
        <v>111</v>
      </c>
      <c r="F721" s="23" t="s">
        <v>70</v>
      </c>
      <c r="G721" s="24"/>
      <c r="H721" s="24">
        <v>24069655690</v>
      </c>
      <c r="I721" s="24" t="s">
        <v>95</v>
      </c>
      <c r="J721" s="24">
        <f>DATEDIF(Tabla1[[#This Row],[FECHA DE NACIMIENTO]],Tabla1[[#This Row],[FECHA ACTUAL]],"Y")</f>
        <v>37</v>
      </c>
      <c r="K721" s="24" t="s">
        <v>73</v>
      </c>
      <c r="L721" s="24" t="s">
        <v>112</v>
      </c>
      <c r="M721" s="24">
        <v>1</v>
      </c>
      <c r="N721" s="24">
        <v>1</v>
      </c>
      <c r="O721" s="24">
        <v>2</v>
      </c>
      <c r="P721" s="24" t="s">
        <v>101</v>
      </c>
      <c r="Q721" s="23">
        <v>31410</v>
      </c>
      <c r="R721" s="24" t="s">
        <v>76</v>
      </c>
      <c r="S721" s="25">
        <v>45119</v>
      </c>
      <c r="T721" s="24">
        <v>7735074</v>
      </c>
      <c r="U721" s="24">
        <v>3142143093</v>
      </c>
      <c r="V721" s="24" t="s">
        <v>4655</v>
      </c>
      <c r="W721" s="24" t="s">
        <v>4656</v>
      </c>
      <c r="X721" s="24" t="s">
        <v>4657</v>
      </c>
      <c r="Y721" s="24" t="s">
        <v>4658</v>
      </c>
      <c r="Z721" s="24" t="s">
        <v>162</v>
      </c>
      <c r="AA721" s="24">
        <v>3123293985</v>
      </c>
      <c r="AB721" s="24" t="s">
        <v>77</v>
      </c>
      <c r="AC721" s="24" t="s">
        <v>77</v>
      </c>
      <c r="AD721" s="24" t="s">
        <v>77</v>
      </c>
      <c r="AE721" s="26" t="s">
        <v>151</v>
      </c>
      <c r="AF721" s="26"/>
      <c r="AG721" s="26"/>
      <c r="AH721" s="27" t="s">
        <v>184</v>
      </c>
      <c r="AI721" s="27" t="s">
        <v>3643</v>
      </c>
      <c r="AJ721" s="27" t="s">
        <v>3643</v>
      </c>
      <c r="AK721" s="24" t="s">
        <v>121</v>
      </c>
      <c r="AL721" s="24" t="s">
        <v>90</v>
      </c>
      <c r="AM721" s="23">
        <v>42745</v>
      </c>
      <c r="AN721" s="28">
        <v>763537.09499999997</v>
      </c>
      <c r="AO721" s="28"/>
      <c r="AP721" s="24"/>
      <c r="AQ721" s="24"/>
      <c r="AR721" s="24"/>
      <c r="AS721" s="24"/>
      <c r="AT721" s="24" t="e">
        <v>#N/A</v>
      </c>
      <c r="AU721" s="24" t="e">
        <v>#N/A</v>
      </c>
      <c r="AV721" s="24" t="e">
        <v>#N/A</v>
      </c>
      <c r="AW721" s="24"/>
      <c r="AX721" s="24"/>
      <c r="AY721" s="24"/>
      <c r="AZ721" s="24"/>
      <c r="BA721" s="24"/>
      <c r="BB721" s="24"/>
      <c r="BC721" s="24"/>
      <c r="BD721" s="24">
        <v>0</v>
      </c>
      <c r="BE721" s="24">
        <v>0</v>
      </c>
      <c r="BF721" s="23"/>
      <c r="BG721" s="23"/>
      <c r="BH721" s="23">
        <v>42751</v>
      </c>
      <c r="BI721" s="26" t="s">
        <v>127</v>
      </c>
      <c r="BJ721" s="26" t="s">
        <v>232</v>
      </c>
      <c r="BK721" s="29">
        <v>0</v>
      </c>
      <c r="BL721" s="24" t="s">
        <v>129</v>
      </c>
      <c r="BM721" s="22" t="str">
        <f ca="1">+IF(Tabla1[[#This Row],[FECHA INGRESO]]&gt;=44986,IF((TODAY()-Tabla1[[#This Row],[FECHA INGRESO]])&gt;=50,"ALERTA","TODAVÍA FALTA"),"N/A")</f>
        <v>N/A</v>
      </c>
      <c r="BN721" s="7">
        <f>IFERROR((_xlfn.DAYS(Tabla1[[#This Row],[FECHA INGRESO]],Tabla1[[#This Row],[FECHA RETIRO]]))/30,"")</f>
        <v>-0.2</v>
      </c>
    </row>
    <row r="722" spans="1:66" ht="15" customHeight="1" x14ac:dyDescent="0.35">
      <c r="A722" s="31">
        <v>1018437262</v>
      </c>
      <c r="B722" s="22" t="s">
        <v>4659</v>
      </c>
      <c r="C722" s="23">
        <v>42745</v>
      </c>
      <c r="D722" s="23" t="s">
        <v>109</v>
      </c>
      <c r="E722" s="23" t="s">
        <v>111</v>
      </c>
      <c r="F722" s="23" t="s">
        <v>70</v>
      </c>
      <c r="G722" s="24"/>
      <c r="H722" s="24">
        <v>24069099175</v>
      </c>
      <c r="I722" s="24" t="s">
        <v>95</v>
      </c>
      <c r="J722" s="24">
        <f>DATEDIF(Tabla1[[#This Row],[FECHA DE NACIMIENTO]],Tabla1[[#This Row],[FECHA ACTUAL]],"Y")</f>
        <v>32</v>
      </c>
      <c r="K722" s="24" t="s">
        <v>320</v>
      </c>
      <c r="L722" s="24" t="s">
        <v>112</v>
      </c>
      <c r="M722" s="24">
        <v>1</v>
      </c>
      <c r="N722" s="24">
        <v>2</v>
      </c>
      <c r="O722" s="24">
        <v>1</v>
      </c>
      <c r="P722" s="24" t="s">
        <v>101</v>
      </c>
      <c r="Q722" s="23">
        <v>33112</v>
      </c>
      <c r="R722" s="24" t="s">
        <v>76</v>
      </c>
      <c r="S722" s="25">
        <v>45119</v>
      </c>
      <c r="T722" s="24"/>
      <c r="U722" s="24">
        <v>3144916698</v>
      </c>
      <c r="V722" s="24" t="s">
        <v>4660</v>
      </c>
      <c r="W722" s="24" t="s">
        <v>4661</v>
      </c>
      <c r="X722" s="24" t="s">
        <v>4662</v>
      </c>
      <c r="Y722" s="24" t="s">
        <v>4663</v>
      </c>
      <c r="Z722" s="24" t="s">
        <v>285</v>
      </c>
      <c r="AA722" s="24">
        <v>3115105723</v>
      </c>
      <c r="AB722" s="24" t="s">
        <v>77</v>
      </c>
      <c r="AC722" s="24" t="s">
        <v>77</v>
      </c>
      <c r="AD722" s="24" t="s">
        <v>77</v>
      </c>
      <c r="AE722" s="26" t="s">
        <v>151</v>
      </c>
      <c r="AF722" s="26"/>
      <c r="AG722" s="26"/>
      <c r="AH722" s="27" t="s">
        <v>324</v>
      </c>
      <c r="AI722" s="27" t="s">
        <v>1694</v>
      </c>
      <c r="AJ722" s="27" t="s">
        <v>1694</v>
      </c>
      <c r="AK722" s="24" t="s">
        <v>89</v>
      </c>
      <c r="AL722" s="24" t="s">
        <v>90</v>
      </c>
      <c r="AM722" s="23">
        <v>42745</v>
      </c>
      <c r="AN722" s="28">
        <v>776250</v>
      </c>
      <c r="AO722" s="28"/>
      <c r="AP722" s="24"/>
      <c r="AQ722" s="24"/>
      <c r="AR722" s="24"/>
      <c r="AS722" s="24"/>
      <c r="AT722" s="24" t="e">
        <v>#N/A</v>
      </c>
      <c r="AU722" s="24" t="e">
        <v>#N/A</v>
      </c>
      <c r="AV722" s="24" t="e">
        <v>#N/A</v>
      </c>
      <c r="AW722" s="24"/>
      <c r="AX722" s="24"/>
      <c r="AY722" s="24"/>
      <c r="AZ722" s="24"/>
      <c r="BA722" s="24"/>
      <c r="BB722" s="24"/>
      <c r="BC722" s="24"/>
      <c r="BD722" s="24">
        <v>0</v>
      </c>
      <c r="BE722" s="24">
        <v>0</v>
      </c>
      <c r="BF722" s="23"/>
      <c r="BG722" s="23"/>
      <c r="BH722" s="23">
        <v>42858</v>
      </c>
      <c r="BI722" s="26" t="s">
        <v>127</v>
      </c>
      <c r="BJ722" s="26" t="s">
        <v>273</v>
      </c>
      <c r="BK722" s="29">
        <v>0</v>
      </c>
      <c r="BL722" s="24" t="s">
        <v>129</v>
      </c>
      <c r="BM722" s="22" t="str">
        <f ca="1">+IF(Tabla1[[#This Row],[FECHA INGRESO]]&gt;=44986,IF((TODAY()-Tabla1[[#This Row],[FECHA INGRESO]])&gt;=50,"ALERTA","TODAVÍA FALTA"),"N/A")</f>
        <v>N/A</v>
      </c>
      <c r="BN722" s="7">
        <f>IFERROR((_xlfn.DAYS(Tabla1[[#This Row],[FECHA INGRESO]],Tabla1[[#This Row],[FECHA RETIRO]]))/30,"")</f>
        <v>-3.7666666666666666</v>
      </c>
    </row>
    <row r="723" spans="1:66" ht="15" customHeight="1" x14ac:dyDescent="0.35">
      <c r="A723" s="31">
        <v>1026582055</v>
      </c>
      <c r="B723" s="22" t="s">
        <v>4664</v>
      </c>
      <c r="C723" s="23">
        <v>42746</v>
      </c>
      <c r="D723" s="23" t="s">
        <v>188</v>
      </c>
      <c r="E723" s="23" t="s">
        <v>111</v>
      </c>
      <c r="F723" s="23" t="s">
        <v>70</v>
      </c>
      <c r="G723" s="24"/>
      <c r="H723" s="24">
        <v>24069618987</v>
      </c>
      <c r="I723" s="24" t="s">
        <v>95</v>
      </c>
      <c r="J723" s="24">
        <f>DATEDIF(Tabla1[[#This Row],[FECHA DE NACIMIENTO]],Tabla1[[#This Row],[FECHA ACTUAL]],"Y")</f>
        <v>28</v>
      </c>
      <c r="K723" s="24" t="s">
        <v>73</v>
      </c>
      <c r="L723" s="24" t="s">
        <v>112</v>
      </c>
      <c r="M723" s="24">
        <v>1</v>
      </c>
      <c r="N723" s="24">
        <v>1</v>
      </c>
      <c r="O723" s="24">
        <v>2</v>
      </c>
      <c r="P723" s="24" t="s">
        <v>101</v>
      </c>
      <c r="Q723" s="23">
        <v>34758</v>
      </c>
      <c r="R723" s="24" t="s">
        <v>76</v>
      </c>
      <c r="S723" s="25">
        <v>45119</v>
      </c>
      <c r="T723" s="24"/>
      <c r="U723" s="24">
        <v>3209106824</v>
      </c>
      <c r="V723" s="24" t="s">
        <v>4665</v>
      </c>
      <c r="W723" s="24" t="s">
        <v>4666</v>
      </c>
      <c r="X723" s="24" t="s">
        <v>276</v>
      </c>
      <c r="Y723" s="24" t="s">
        <v>4667</v>
      </c>
      <c r="Z723" s="24" t="s">
        <v>567</v>
      </c>
      <c r="AA723" s="24" t="s">
        <v>305</v>
      </c>
      <c r="AB723" s="24" t="s">
        <v>77</v>
      </c>
      <c r="AC723" s="24" t="s">
        <v>77</v>
      </c>
      <c r="AD723" s="24" t="s">
        <v>77</v>
      </c>
      <c r="AE723" s="26" t="s">
        <v>151</v>
      </c>
      <c r="AF723" s="26"/>
      <c r="AG723" s="26"/>
      <c r="AH723" s="27" t="s">
        <v>184</v>
      </c>
      <c r="AI723" s="27" t="s">
        <v>487</v>
      </c>
      <c r="AJ723" s="27" t="s">
        <v>487</v>
      </c>
      <c r="AK723" s="24" t="s">
        <v>121</v>
      </c>
      <c r="AL723" s="24" t="s">
        <v>90</v>
      </c>
      <c r="AM723" s="23">
        <v>42746</v>
      </c>
      <c r="AN723" s="28">
        <v>776250</v>
      </c>
      <c r="AO723" s="28"/>
      <c r="AP723" s="24"/>
      <c r="AQ723" s="24"/>
      <c r="AR723" s="24"/>
      <c r="AS723" s="24"/>
      <c r="AT723" s="24" t="e">
        <v>#N/A</v>
      </c>
      <c r="AU723" s="24" t="e">
        <v>#N/A</v>
      </c>
      <c r="AV723" s="24" t="e">
        <v>#N/A</v>
      </c>
      <c r="AW723" s="24"/>
      <c r="AX723" s="24"/>
      <c r="AY723" s="24"/>
      <c r="AZ723" s="24"/>
      <c r="BA723" s="24"/>
      <c r="BB723" s="24"/>
      <c r="BC723" s="24"/>
      <c r="BD723" s="24">
        <v>0</v>
      </c>
      <c r="BE723" s="24">
        <v>0</v>
      </c>
      <c r="BF723" s="23"/>
      <c r="BG723" s="23"/>
      <c r="BH723" s="23">
        <v>42804</v>
      </c>
      <c r="BI723" s="26" t="s">
        <v>143</v>
      </c>
      <c r="BJ723" s="26" t="s">
        <v>2589</v>
      </c>
      <c r="BK723" s="29">
        <v>0</v>
      </c>
      <c r="BL723" s="24" t="s">
        <v>129</v>
      </c>
      <c r="BM723" s="22" t="str">
        <f ca="1">+IF(Tabla1[[#This Row],[FECHA INGRESO]]&gt;=44986,IF((TODAY()-Tabla1[[#This Row],[FECHA INGRESO]])&gt;=50,"ALERTA","TODAVÍA FALTA"),"N/A")</f>
        <v>N/A</v>
      </c>
      <c r="BN723" s="7">
        <f>IFERROR((_xlfn.DAYS(Tabla1[[#This Row],[FECHA INGRESO]],Tabla1[[#This Row],[FECHA RETIRO]]))/30,"")</f>
        <v>-1.9333333333333333</v>
      </c>
    </row>
    <row r="724" spans="1:66" ht="15" customHeight="1" x14ac:dyDescent="0.35">
      <c r="A724" s="34">
        <v>1018461809</v>
      </c>
      <c r="B724" s="22" t="s">
        <v>4668</v>
      </c>
      <c r="C724" s="23">
        <v>42751</v>
      </c>
      <c r="D724" s="23" t="s">
        <v>4008</v>
      </c>
      <c r="E724" s="23" t="s">
        <v>77</v>
      </c>
      <c r="F724" s="23" t="s">
        <v>70</v>
      </c>
      <c r="G724" s="24" t="s">
        <v>4669</v>
      </c>
      <c r="H724" s="24">
        <v>24069617883</v>
      </c>
      <c r="I724" s="24" t="s">
        <v>95</v>
      </c>
      <c r="J724" s="24">
        <f>DATEDIF(Tabla1[[#This Row],[FECHA DE NACIMIENTO]],Tabla1[[#This Row],[FECHA ACTUAL]],"Y")</f>
        <v>28</v>
      </c>
      <c r="K724" s="24" t="s">
        <v>73</v>
      </c>
      <c r="L724" s="24" t="s">
        <v>112</v>
      </c>
      <c r="M724" s="24">
        <v>0</v>
      </c>
      <c r="N724" s="24">
        <v>0</v>
      </c>
      <c r="O724" s="24">
        <v>2</v>
      </c>
      <c r="P724" s="24" t="s">
        <v>101</v>
      </c>
      <c r="Q724" s="23">
        <v>34561</v>
      </c>
      <c r="R724" s="24" t="s">
        <v>76</v>
      </c>
      <c r="S724" s="25">
        <v>45119</v>
      </c>
      <c r="T724" s="24"/>
      <c r="U724" s="24">
        <v>3204727658</v>
      </c>
      <c r="V724" s="24" t="s">
        <v>4670</v>
      </c>
      <c r="W724" s="24" t="s">
        <v>4671</v>
      </c>
      <c r="X724" s="24" t="s">
        <v>4672</v>
      </c>
      <c r="Y724" s="24" t="s">
        <v>4673</v>
      </c>
      <c r="Z724" s="24" t="s">
        <v>117</v>
      </c>
      <c r="AA724" s="24">
        <v>3213062450</v>
      </c>
      <c r="AB724" s="24" t="s">
        <v>77</v>
      </c>
      <c r="AC724" s="24" t="s">
        <v>77</v>
      </c>
      <c r="AD724" s="24" t="s">
        <v>77</v>
      </c>
      <c r="AE724" s="26" t="s">
        <v>151</v>
      </c>
      <c r="AF724" s="26"/>
      <c r="AG724" s="26"/>
      <c r="AH724" s="27" t="s">
        <v>867</v>
      </c>
      <c r="AI724" s="27" t="s">
        <v>138</v>
      </c>
      <c r="AJ724" s="27" t="s">
        <v>138</v>
      </c>
      <c r="AK724" s="24" t="s">
        <v>89</v>
      </c>
      <c r="AL724" s="24" t="s">
        <v>868</v>
      </c>
      <c r="AM724" s="23">
        <v>42751</v>
      </c>
      <c r="AN724" s="28">
        <v>808585.47</v>
      </c>
      <c r="AO724" s="28"/>
      <c r="AP724" s="24"/>
      <c r="AQ724" s="24"/>
      <c r="AR724" s="24"/>
      <c r="AS724" s="24"/>
      <c r="AT724" s="24" t="e">
        <v>#N/A</v>
      </c>
      <c r="AU724" s="24" t="e">
        <v>#N/A</v>
      </c>
      <c r="AV724" s="24" t="e">
        <v>#N/A</v>
      </c>
      <c r="AW724" s="24"/>
      <c r="AX724" s="24"/>
      <c r="AY724" s="24"/>
      <c r="AZ724" s="24"/>
      <c r="BA724" s="24"/>
      <c r="BB724" s="24"/>
      <c r="BC724" s="24"/>
      <c r="BD724" s="24" t="e">
        <v>#N/A</v>
      </c>
      <c r="BE724" s="24" t="e">
        <v>#N/A</v>
      </c>
      <c r="BF724" s="23"/>
      <c r="BG724" s="23"/>
      <c r="BH724" s="23">
        <v>43125</v>
      </c>
      <c r="BI724" s="26" t="s">
        <v>143</v>
      </c>
      <c r="BJ724" s="26" t="s">
        <v>2450</v>
      </c>
      <c r="BK724" s="29">
        <v>0</v>
      </c>
      <c r="BL724" s="24" t="s">
        <v>129</v>
      </c>
      <c r="BM724" s="22" t="str">
        <f ca="1">+IF(Tabla1[[#This Row],[FECHA INGRESO]]&gt;=44986,IF((TODAY()-Tabla1[[#This Row],[FECHA INGRESO]])&gt;=50,"ALERTA","TODAVÍA FALTA"),"N/A")</f>
        <v>N/A</v>
      </c>
      <c r="BN724" s="7">
        <f>IFERROR((_xlfn.DAYS(Tabla1[[#This Row],[FECHA INGRESO]],Tabla1[[#This Row],[FECHA RETIRO]]))/30,"")</f>
        <v>-12.466666666666667</v>
      </c>
    </row>
    <row r="725" spans="1:66" ht="15" customHeight="1" x14ac:dyDescent="0.35">
      <c r="A725" s="31">
        <v>1026297701</v>
      </c>
      <c r="B725" s="22" t="s">
        <v>4674</v>
      </c>
      <c r="C725" s="23">
        <v>42751</v>
      </c>
      <c r="D725" s="23" t="s">
        <v>93</v>
      </c>
      <c r="E725" s="23" t="s">
        <v>111</v>
      </c>
      <c r="F725" s="23" t="s">
        <v>70</v>
      </c>
      <c r="G725" s="24"/>
      <c r="H725" s="24">
        <v>24069830244</v>
      </c>
      <c r="I725" s="24" t="s">
        <v>72</v>
      </c>
      <c r="J725" s="24">
        <f>DATEDIF(Tabla1[[#This Row],[FECHA DE NACIMIENTO]],Tabla1[[#This Row],[FECHA ACTUAL]],"Y")</f>
        <v>26</v>
      </c>
      <c r="K725" s="24" t="s">
        <v>73</v>
      </c>
      <c r="L725" s="24" t="s">
        <v>112</v>
      </c>
      <c r="M725" s="24">
        <v>0</v>
      </c>
      <c r="N725" s="24">
        <v>0</v>
      </c>
      <c r="O725" s="24">
        <v>2</v>
      </c>
      <c r="P725" s="24" t="s">
        <v>101</v>
      </c>
      <c r="Q725" s="23">
        <v>35427</v>
      </c>
      <c r="R725" s="24" t="s">
        <v>76</v>
      </c>
      <c r="S725" s="25">
        <v>45119</v>
      </c>
      <c r="T725" s="24">
        <v>6957398</v>
      </c>
      <c r="U725" s="24">
        <v>3115788687</v>
      </c>
      <c r="V725" s="24" t="s">
        <v>4675</v>
      </c>
      <c r="W725" s="24" t="s">
        <v>4676</v>
      </c>
      <c r="X725" s="24" t="s">
        <v>1404</v>
      </c>
      <c r="Y725" s="24"/>
      <c r="Z725" s="24"/>
      <c r="AA725" s="24"/>
      <c r="AB725" s="24" t="s">
        <v>77</v>
      </c>
      <c r="AC725" s="24" t="s">
        <v>77</v>
      </c>
      <c r="AD725" s="24" t="s">
        <v>77</v>
      </c>
      <c r="AE725" s="26" t="s">
        <v>151</v>
      </c>
      <c r="AF725" s="26"/>
      <c r="AG725" s="26" t="s">
        <v>4677</v>
      </c>
      <c r="AH725" s="27" t="s">
        <v>184</v>
      </c>
      <c r="AI725" s="27" t="s">
        <v>185</v>
      </c>
      <c r="AJ725" s="27" t="s">
        <v>185</v>
      </c>
      <c r="AK725" s="24" t="s">
        <v>121</v>
      </c>
      <c r="AL725" s="24" t="s">
        <v>90</v>
      </c>
      <c r="AM725" s="23">
        <v>42751</v>
      </c>
      <c r="AN725" s="28">
        <v>808585.47</v>
      </c>
      <c r="AO725" s="28"/>
      <c r="AP725" s="24"/>
      <c r="AQ725" s="24"/>
      <c r="AR725" s="24"/>
      <c r="AS725" s="24"/>
      <c r="AT725" s="24" t="e">
        <v>#N/A</v>
      </c>
      <c r="AU725" s="24" t="e">
        <v>#N/A</v>
      </c>
      <c r="AV725" s="24">
        <v>95</v>
      </c>
      <c r="AW725" s="24"/>
      <c r="AX725" s="24"/>
      <c r="AY725" s="24" t="s">
        <v>4678</v>
      </c>
      <c r="AZ725" s="24"/>
      <c r="BA725" s="24"/>
      <c r="BB725" s="24"/>
      <c r="BC725" s="24"/>
      <c r="BD725" s="24">
        <v>1</v>
      </c>
      <c r="BE725" s="24">
        <v>0</v>
      </c>
      <c r="BF725" s="23">
        <v>43160</v>
      </c>
      <c r="BG725" s="23">
        <v>43177</v>
      </c>
      <c r="BH725" s="23">
        <v>43242</v>
      </c>
      <c r="BI725" s="26" t="s">
        <v>127</v>
      </c>
      <c r="BJ725" s="26" t="s">
        <v>232</v>
      </c>
      <c r="BK725" s="29">
        <v>136717</v>
      </c>
      <c r="BL725" s="24" t="s">
        <v>129</v>
      </c>
      <c r="BM725" s="22" t="str">
        <f ca="1">+IF(Tabla1[[#This Row],[FECHA INGRESO]]&gt;=44986,IF((TODAY()-Tabla1[[#This Row],[FECHA INGRESO]])&gt;=50,"ALERTA","TODAVÍA FALTA"),"N/A")</f>
        <v>N/A</v>
      </c>
      <c r="BN725" s="7">
        <f>IFERROR((_xlfn.DAYS(Tabla1[[#This Row],[FECHA INGRESO]],Tabla1[[#This Row],[FECHA RETIRO]]))/30,"")</f>
        <v>-16.366666666666667</v>
      </c>
    </row>
    <row r="726" spans="1:66" ht="15" customHeight="1" x14ac:dyDescent="0.35">
      <c r="A726" s="31">
        <v>1015468246</v>
      </c>
      <c r="B726" s="22" t="s">
        <v>4679</v>
      </c>
      <c r="C726" s="23">
        <v>42751</v>
      </c>
      <c r="D726" s="23" t="s">
        <v>93</v>
      </c>
      <c r="E726" s="23" t="s">
        <v>3836</v>
      </c>
      <c r="F726" s="23" t="s">
        <v>70</v>
      </c>
      <c r="G726" s="24"/>
      <c r="H726" s="24">
        <v>24069836064</v>
      </c>
      <c r="I726" s="24" t="s">
        <v>95</v>
      </c>
      <c r="J726" s="24">
        <f>DATEDIF(Tabla1[[#This Row],[FECHA DE NACIMIENTO]],Tabla1[[#This Row],[FECHA ACTUAL]],"Y")</f>
        <v>26</v>
      </c>
      <c r="K726" s="24" t="s">
        <v>73</v>
      </c>
      <c r="L726" s="24" t="s">
        <v>112</v>
      </c>
      <c r="M726" s="24">
        <v>0</v>
      </c>
      <c r="N726" s="24">
        <v>0</v>
      </c>
      <c r="O726" s="24">
        <v>1</v>
      </c>
      <c r="P726" s="24" t="s">
        <v>101</v>
      </c>
      <c r="Q726" s="23">
        <v>35531</v>
      </c>
      <c r="R726" s="24" t="s">
        <v>76</v>
      </c>
      <c r="S726" s="25">
        <v>45119</v>
      </c>
      <c r="T726" s="24">
        <v>7912058</v>
      </c>
      <c r="U726" s="24">
        <v>3142177664</v>
      </c>
      <c r="V726" s="24" t="s">
        <v>4680</v>
      </c>
      <c r="W726" s="24" t="s">
        <v>4681</v>
      </c>
      <c r="X726" s="24" t="s">
        <v>4682</v>
      </c>
      <c r="Y726" s="24" t="s">
        <v>4683</v>
      </c>
      <c r="Z726" s="24" t="s">
        <v>117</v>
      </c>
      <c r="AA726" s="24">
        <v>3123668972</v>
      </c>
      <c r="AB726" s="24" t="s">
        <v>77</v>
      </c>
      <c r="AC726" s="24" t="s">
        <v>77</v>
      </c>
      <c r="AD726" s="24" t="s">
        <v>77</v>
      </c>
      <c r="AE726" s="26" t="s">
        <v>151</v>
      </c>
      <c r="AF726" s="26"/>
      <c r="AG726" s="26" t="s">
        <v>4684</v>
      </c>
      <c r="AH726" s="27" t="s">
        <v>184</v>
      </c>
      <c r="AI726" s="27" t="s">
        <v>185</v>
      </c>
      <c r="AJ726" s="27" t="s">
        <v>185</v>
      </c>
      <c r="AK726" s="24" t="s">
        <v>121</v>
      </c>
      <c r="AL726" s="24" t="s">
        <v>90</v>
      </c>
      <c r="AM726" s="23">
        <v>42751</v>
      </c>
      <c r="AN726" s="28">
        <v>808585.47</v>
      </c>
      <c r="AO726" s="28"/>
      <c r="AP726" s="24"/>
      <c r="AQ726" s="24"/>
      <c r="AR726" s="24"/>
      <c r="AS726" s="24"/>
      <c r="AT726" s="24">
        <v>85</v>
      </c>
      <c r="AU726" s="24" t="e">
        <v>#N/A</v>
      </c>
      <c r="AV726" s="24" t="e">
        <v>#N/A</v>
      </c>
      <c r="AW726" s="24"/>
      <c r="AX726" s="24"/>
      <c r="AY726" s="24" t="s">
        <v>3703</v>
      </c>
      <c r="AZ726" s="24"/>
      <c r="BA726" s="24"/>
      <c r="BB726" s="24"/>
      <c r="BC726" s="24"/>
      <c r="BD726" s="24">
        <v>1</v>
      </c>
      <c r="BE726" s="24">
        <v>0</v>
      </c>
      <c r="BF726" s="23">
        <v>43132</v>
      </c>
      <c r="BG726" s="23">
        <v>43159</v>
      </c>
      <c r="BH726" s="23">
        <v>43312</v>
      </c>
      <c r="BI726" s="26" t="s">
        <v>127</v>
      </c>
      <c r="BJ726" s="26" t="s">
        <v>232</v>
      </c>
      <c r="BK726" s="29">
        <v>210501</v>
      </c>
      <c r="BL726" s="24" t="s">
        <v>129</v>
      </c>
      <c r="BM726" s="22" t="str">
        <f ca="1">+IF(Tabla1[[#This Row],[FECHA INGRESO]]&gt;=44986,IF((TODAY()-Tabla1[[#This Row],[FECHA INGRESO]])&gt;=50,"ALERTA","TODAVÍA FALTA"),"N/A")</f>
        <v>N/A</v>
      </c>
      <c r="BN726" s="7">
        <f>IFERROR((_xlfn.DAYS(Tabla1[[#This Row],[FECHA INGRESO]],Tabla1[[#This Row],[FECHA RETIRO]]))/30,"")</f>
        <v>-18.7</v>
      </c>
    </row>
    <row r="727" spans="1:66" ht="15" customHeight="1" x14ac:dyDescent="0.35">
      <c r="A727" s="31">
        <v>1037645602</v>
      </c>
      <c r="B727" s="22" t="s">
        <v>4685</v>
      </c>
      <c r="C727" s="23">
        <v>42753</v>
      </c>
      <c r="D727" s="23" t="s">
        <v>582</v>
      </c>
      <c r="E727" s="23" t="s">
        <v>111</v>
      </c>
      <c r="F727" s="23" t="s">
        <v>70</v>
      </c>
      <c r="G727" s="24"/>
      <c r="H727" s="24">
        <v>24069987227</v>
      </c>
      <c r="I727" s="24" t="s">
        <v>95</v>
      </c>
      <c r="J727" s="24">
        <f>DATEDIF(Tabla1[[#This Row],[FECHA DE NACIMIENTO]],Tabla1[[#This Row],[FECHA ACTUAL]],"Y")</f>
        <v>27</v>
      </c>
      <c r="K727" s="24" t="s">
        <v>73</v>
      </c>
      <c r="L727" s="24" t="s">
        <v>112</v>
      </c>
      <c r="M727" s="24">
        <v>1</v>
      </c>
      <c r="N727" s="24">
        <v>2</v>
      </c>
      <c r="O727" s="24">
        <v>2</v>
      </c>
      <c r="P727" s="24" t="s">
        <v>101</v>
      </c>
      <c r="Q727" s="23">
        <v>34991</v>
      </c>
      <c r="R727" s="24" t="s">
        <v>830</v>
      </c>
      <c r="S727" s="25">
        <v>45119</v>
      </c>
      <c r="T727" s="24">
        <v>2678301</v>
      </c>
      <c r="U727" s="24">
        <v>3024208627</v>
      </c>
      <c r="V727" s="24" t="s">
        <v>4686</v>
      </c>
      <c r="W727" s="24" t="s">
        <v>4687</v>
      </c>
      <c r="X727" s="24" t="s">
        <v>2709</v>
      </c>
      <c r="Y727" s="24" t="s">
        <v>4688</v>
      </c>
      <c r="Z727" s="24" t="s">
        <v>117</v>
      </c>
      <c r="AA727" s="24">
        <v>3146837794</v>
      </c>
      <c r="AB727" s="24" t="s">
        <v>77</v>
      </c>
      <c r="AC727" s="24" t="s">
        <v>77</v>
      </c>
      <c r="AD727" s="24" t="s">
        <v>77</v>
      </c>
      <c r="AE727" s="26" t="s">
        <v>151</v>
      </c>
      <c r="AF727" s="26"/>
      <c r="AG727" s="26"/>
      <c r="AH727" s="27" t="s">
        <v>184</v>
      </c>
      <c r="AI727" s="27" t="s">
        <v>515</v>
      </c>
      <c r="AJ727" s="27" t="s">
        <v>515</v>
      </c>
      <c r="AK727" s="24" t="s">
        <v>121</v>
      </c>
      <c r="AL727" s="24" t="s">
        <v>90</v>
      </c>
      <c r="AM727" s="23">
        <v>42753</v>
      </c>
      <c r="AN727" s="28">
        <v>776250</v>
      </c>
      <c r="AO727" s="28"/>
      <c r="AP727" s="24"/>
      <c r="AQ727" s="24"/>
      <c r="AR727" s="24"/>
      <c r="AS727" s="24"/>
      <c r="AT727" s="24" t="e">
        <v>#N/A</v>
      </c>
      <c r="AU727" s="24" t="e">
        <v>#N/A</v>
      </c>
      <c r="AV727" s="24" t="e">
        <v>#N/A</v>
      </c>
      <c r="AW727" s="24"/>
      <c r="AX727" s="24"/>
      <c r="AY727" s="24"/>
      <c r="AZ727" s="24"/>
      <c r="BA727" s="24"/>
      <c r="BB727" s="24"/>
      <c r="BC727" s="24"/>
      <c r="BD727" s="24">
        <v>0</v>
      </c>
      <c r="BE727" s="24">
        <v>0</v>
      </c>
      <c r="BF727" s="23"/>
      <c r="BG727" s="23"/>
      <c r="BH727" s="23">
        <v>42870</v>
      </c>
      <c r="BI727" s="26" t="s">
        <v>127</v>
      </c>
      <c r="BJ727" s="26" t="s">
        <v>273</v>
      </c>
      <c r="BK727" s="29">
        <v>0</v>
      </c>
      <c r="BL727" s="24" t="s">
        <v>129</v>
      </c>
      <c r="BM727" s="22" t="str">
        <f ca="1">+IF(Tabla1[[#This Row],[FECHA INGRESO]]&gt;=44986,IF((TODAY()-Tabla1[[#This Row],[FECHA INGRESO]])&gt;=50,"ALERTA","TODAVÍA FALTA"),"N/A")</f>
        <v>N/A</v>
      </c>
      <c r="BN727" s="7">
        <f>IFERROR((_xlfn.DAYS(Tabla1[[#This Row],[FECHA INGRESO]],Tabla1[[#This Row],[FECHA RETIRO]]))/30,"")</f>
        <v>-3.9</v>
      </c>
    </row>
    <row r="728" spans="1:66" ht="15" customHeight="1" x14ac:dyDescent="0.35">
      <c r="A728" s="31">
        <v>1020410469</v>
      </c>
      <c r="B728" s="22" t="s">
        <v>4689</v>
      </c>
      <c r="C728" s="23">
        <v>42753</v>
      </c>
      <c r="D728" s="23" t="s">
        <v>157</v>
      </c>
      <c r="E728" s="23" t="s">
        <v>111</v>
      </c>
      <c r="F728" s="23" t="s">
        <v>70</v>
      </c>
      <c r="G728" s="24"/>
      <c r="H728" s="24">
        <v>24070033461</v>
      </c>
      <c r="I728" s="24" t="s">
        <v>95</v>
      </c>
      <c r="J728" s="24">
        <f>DATEDIF(Tabla1[[#This Row],[FECHA DE NACIMIENTO]],Tabla1[[#This Row],[FECHA ACTUAL]],"Y")</f>
        <v>35</v>
      </c>
      <c r="K728" s="24" t="s">
        <v>73</v>
      </c>
      <c r="L728" s="24" t="s">
        <v>112</v>
      </c>
      <c r="M728" s="24">
        <v>1</v>
      </c>
      <c r="N728" s="24">
        <v>1</v>
      </c>
      <c r="O728" s="24">
        <v>3</v>
      </c>
      <c r="P728" s="24" t="s">
        <v>101</v>
      </c>
      <c r="Q728" s="23">
        <v>32039</v>
      </c>
      <c r="R728" s="24" t="s">
        <v>830</v>
      </c>
      <c r="S728" s="25">
        <v>45119</v>
      </c>
      <c r="T728" s="24">
        <v>6063152</v>
      </c>
      <c r="U728" s="24">
        <v>3186081390</v>
      </c>
      <c r="V728" s="24" t="s">
        <v>4690</v>
      </c>
      <c r="W728" s="24" t="s">
        <v>4691</v>
      </c>
      <c r="X728" s="24" t="s">
        <v>4692</v>
      </c>
      <c r="Y728" s="24" t="s">
        <v>4693</v>
      </c>
      <c r="Z728" s="24" t="s">
        <v>117</v>
      </c>
      <c r="AA728" s="24">
        <v>6063152</v>
      </c>
      <c r="AB728" s="24" t="s">
        <v>77</v>
      </c>
      <c r="AC728" s="24" t="s">
        <v>77</v>
      </c>
      <c r="AD728" s="24" t="s">
        <v>77</v>
      </c>
      <c r="AE728" s="26" t="s">
        <v>183</v>
      </c>
      <c r="AF728" s="26" t="s">
        <v>4694</v>
      </c>
      <c r="AG728" s="26"/>
      <c r="AH728" s="27" t="s">
        <v>184</v>
      </c>
      <c r="AI728" s="27" t="s">
        <v>515</v>
      </c>
      <c r="AJ728" s="27" t="s">
        <v>515</v>
      </c>
      <c r="AK728" s="24" t="s">
        <v>121</v>
      </c>
      <c r="AL728" s="24" t="s">
        <v>90</v>
      </c>
      <c r="AM728" s="23">
        <v>42753</v>
      </c>
      <c r="AN728" s="28">
        <v>763537.09499999997</v>
      </c>
      <c r="AO728" s="28"/>
      <c r="AP728" s="24"/>
      <c r="AQ728" s="24"/>
      <c r="AR728" s="24"/>
      <c r="AS728" s="24"/>
      <c r="AT728" s="24" t="e">
        <v>#N/A</v>
      </c>
      <c r="AU728" s="24" t="e">
        <v>#N/A</v>
      </c>
      <c r="AV728" s="24" t="e">
        <v>#N/A</v>
      </c>
      <c r="AW728" s="24"/>
      <c r="AX728" s="24"/>
      <c r="AY728" s="24"/>
      <c r="AZ728" s="24"/>
      <c r="BA728" s="24"/>
      <c r="BB728" s="24"/>
      <c r="BC728" s="24"/>
      <c r="BD728" s="24">
        <v>0</v>
      </c>
      <c r="BE728" s="24">
        <v>0</v>
      </c>
      <c r="BF728" s="23"/>
      <c r="BG728" s="23"/>
      <c r="BH728" s="23">
        <v>42766</v>
      </c>
      <c r="BI728" s="26" t="s">
        <v>143</v>
      </c>
      <c r="BJ728" s="26" t="s">
        <v>2589</v>
      </c>
      <c r="BK728" s="29">
        <v>0</v>
      </c>
      <c r="BL728" s="24" t="s">
        <v>129</v>
      </c>
      <c r="BM728" s="22" t="str">
        <f ca="1">+IF(Tabla1[[#This Row],[FECHA INGRESO]]&gt;=44986,IF((TODAY()-Tabla1[[#This Row],[FECHA INGRESO]])&gt;=50,"ALERTA","TODAVÍA FALTA"),"N/A")</f>
        <v>N/A</v>
      </c>
      <c r="BN728" s="7">
        <f>IFERROR((_xlfn.DAYS(Tabla1[[#This Row],[FECHA INGRESO]],Tabla1[[#This Row],[FECHA RETIRO]]))/30,"")</f>
        <v>-0.43333333333333335</v>
      </c>
    </row>
    <row r="729" spans="1:66" ht="15" customHeight="1" x14ac:dyDescent="0.35">
      <c r="A729" s="31">
        <v>43483043</v>
      </c>
      <c r="B729" s="22" t="s">
        <v>4695</v>
      </c>
      <c r="C729" s="23">
        <v>42753</v>
      </c>
      <c r="D729" s="23" t="s">
        <v>582</v>
      </c>
      <c r="E729" s="23" t="s">
        <v>110</v>
      </c>
      <c r="F729" s="23" t="s">
        <v>70</v>
      </c>
      <c r="G729" s="24"/>
      <c r="H729" s="24">
        <v>24069988268</v>
      </c>
      <c r="I729" s="24" t="s">
        <v>95</v>
      </c>
      <c r="J729" s="24">
        <f>DATEDIF(Tabla1[[#This Row],[FECHA DE NACIMIENTO]],Tabla1[[#This Row],[FECHA ACTUAL]],"Y")</f>
        <v>44</v>
      </c>
      <c r="K729" s="24" t="s">
        <v>73</v>
      </c>
      <c r="L729" s="24" t="s">
        <v>234</v>
      </c>
      <c r="M729" s="24">
        <v>0</v>
      </c>
      <c r="N729" s="24">
        <v>0</v>
      </c>
      <c r="O729" s="24">
        <v>6</v>
      </c>
      <c r="P729" s="24" t="s">
        <v>101</v>
      </c>
      <c r="Q729" s="23">
        <v>28739</v>
      </c>
      <c r="R729" s="24" t="s">
        <v>4696</v>
      </c>
      <c r="S729" s="25">
        <v>45119</v>
      </c>
      <c r="T729" s="24"/>
      <c r="U729" s="24">
        <v>3042486006</v>
      </c>
      <c r="V729" s="24"/>
      <c r="W729" s="24" t="s">
        <v>4697</v>
      </c>
      <c r="X729" s="24" t="s">
        <v>4698</v>
      </c>
      <c r="Y729" s="24" t="s">
        <v>4699</v>
      </c>
      <c r="Z729" s="24" t="s">
        <v>82</v>
      </c>
      <c r="AA729" s="24">
        <v>3014382460</v>
      </c>
      <c r="AB729" s="24" t="s">
        <v>77</v>
      </c>
      <c r="AC729" s="24" t="s">
        <v>77</v>
      </c>
      <c r="AD729" s="24" t="s">
        <v>77</v>
      </c>
      <c r="AE729" s="26" t="s">
        <v>151</v>
      </c>
      <c r="AF729" s="26"/>
      <c r="AG729" s="26"/>
      <c r="AH729" s="27" t="s">
        <v>184</v>
      </c>
      <c r="AI729" s="27" t="s">
        <v>515</v>
      </c>
      <c r="AJ729" s="27" t="s">
        <v>515</v>
      </c>
      <c r="AK729" s="24" t="s">
        <v>121</v>
      </c>
      <c r="AL729" s="24" t="s">
        <v>90</v>
      </c>
      <c r="AM729" s="23">
        <v>42753</v>
      </c>
      <c r="AN729" s="28">
        <v>776250</v>
      </c>
      <c r="AO729" s="28"/>
      <c r="AP729" s="24"/>
      <c r="AQ729" s="24"/>
      <c r="AR729" s="24"/>
      <c r="AS729" s="24"/>
      <c r="AT729" s="24" t="e">
        <v>#N/A</v>
      </c>
      <c r="AU729" s="24" t="e">
        <v>#N/A</v>
      </c>
      <c r="AV729" s="24" t="e">
        <v>#N/A</v>
      </c>
      <c r="AW729" s="24"/>
      <c r="AX729" s="24"/>
      <c r="AY729" s="24"/>
      <c r="AZ729" s="24"/>
      <c r="BA729" s="24"/>
      <c r="BB729" s="24"/>
      <c r="BC729" s="24"/>
      <c r="BD729" s="24">
        <v>0</v>
      </c>
      <c r="BE729" s="24">
        <v>0</v>
      </c>
      <c r="BF729" s="23"/>
      <c r="BG729" s="23"/>
      <c r="BH729" s="23">
        <v>42763</v>
      </c>
      <c r="BI729" s="26" t="s">
        <v>127</v>
      </c>
      <c r="BJ729" s="26" t="s">
        <v>273</v>
      </c>
      <c r="BK729" s="29">
        <v>0</v>
      </c>
      <c r="BL729" s="24" t="s">
        <v>129</v>
      </c>
      <c r="BM729" s="22" t="str">
        <f ca="1">+IF(Tabla1[[#This Row],[FECHA INGRESO]]&gt;=44986,IF((TODAY()-Tabla1[[#This Row],[FECHA INGRESO]])&gt;=50,"ALERTA","TODAVÍA FALTA"),"N/A")</f>
        <v>N/A</v>
      </c>
      <c r="BN729" s="7">
        <f>IFERROR((_xlfn.DAYS(Tabla1[[#This Row],[FECHA INGRESO]],Tabla1[[#This Row],[FECHA RETIRO]]))/30,"")</f>
        <v>-0.33333333333333331</v>
      </c>
    </row>
    <row r="730" spans="1:66" ht="15" customHeight="1" x14ac:dyDescent="0.35">
      <c r="A730" s="31">
        <v>80242504</v>
      </c>
      <c r="B730" s="22" t="s">
        <v>4700</v>
      </c>
      <c r="C730" s="23">
        <v>42755</v>
      </c>
      <c r="D730" s="23" t="s">
        <v>266</v>
      </c>
      <c r="E730" s="23" t="s">
        <v>3836</v>
      </c>
      <c r="F730" s="23" t="s">
        <v>70</v>
      </c>
      <c r="G730" s="24"/>
      <c r="H730" s="24">
        <v>24070056387</v>
      </c>
      <c r="I730" s="24" t="s">
        <v>72</v>
      </c>
      <c r="J730" s="24">
        <f>DATEDIF(Tabla1[[#This Row],[FECHA DE NACIMIENTO]],Tabla1[[#This Row],[FECHA ACTUAL]],"Y")</f>
        <v>41</v>
      </c>
      <c r="K730" s="24" t="s">
        <v>73</v>
      </c>
      <c r="L730" s="24" t="s">
        <v>234</v>
      </c>
      <c r="M730" s="24">
        <v>1</v>
      </c>
      <c r="N730" s="24">
        <v>1</v>
      </c>
      <c r="O730" s="24">
        <v>2</v>
      </c>
      <c r="P730" s="24" t="s">
        <v>101</v>
      </c>
      <c r="Q730" s="23">
        <v>30054</v>
      </c>
      <c r="R730" s="24" t="s">
        <v>76</v>
      </c>
      <c r="S730" s="25">
        <v>45119</v>
      </c>
      <c r="T730" s="24">
        <v>2079789</v>
      </c>
      <c r="U730" s="24">
        <v>3214159724</v>
      </c>
      <c r="V730" s="24" t="s">
        <v>4701</v>
      </c>
      <c r="W730" s="24" t="s">
        <v>4702</v>
      </c>
      <c r="X730" s="24" t="s">
        <v>4703</v>
      </c>
      <c r="Y730" s="24" t="s">
        <v>4704</v>
      </c>
      <c r="Z730" s="24" t="s">
        <v>82</v>
      </c>
      <c r="AA730" s="24">
        <v>3124760237</v>
      </c>
      <c r="AB730" s="24" t="s">
        <v>77</v>
      </c>
      <c r="AC730" s="24" t="s">
        <v>77</v>
      </c>
      <c r="AD730" s="24" t="s">
        <v>77</v>
      </c>
      <c r="AE730" s="26" t="s">
        <v>102</v>
      </c>
      <c r="AF730" s="26" t="s">
        <v>4705</v>
      </c>
      <c r="AG730" s="26"/>
      <c r="AH730" s="27" t="s">
        <v>451</v>
      </c>
      <c r="AI730" s="27" t="s">
        <v>815</v>
      </c>
      <c r="AJ730" s="27" t="s">
        <v>815</v>
      </c>
      <c r="AK730" s="24" t="s">
        <v>121</v>
      </c>
      <c r="AL730" s="24" t="s">
        <v>90</v>
      </c>
      <c r="AM730" s="23">
        <v>42755</v>
      </c>
      <c r="AN730" s="28">
        <v>1242000</v>
      </c>
      <c r="AO730" s="28"/>
      <c r="AP730" s="24"/>
      <c r="AQ730" s="24"/>
      <c r="AR730" s="24"/>
      <c r="AS730" s="24"/>
      <c r="AT730" s="24" t="e">
        <v>#N/A</v>
      </c>
      <c r="AU730" s="24" t="e">
        <v>#N/A</v>
      </c>
      <c r="AV730" s="24" t="e">
        <v>#N/A</v>
      </c>
      <c r="AW730" s="24"/>
      <c r="AX730" s="24"/>
      <c r="AY730" s="24"/>
      <c r="AZ730" s="24"/>
      <c r="BA730" s="24"/>
      <c r="BB730" s="24"/>
      <c r="BC730" s="24"/>
      <c r="BD730" s="24">
        <v>0</v>
      </c>
      <c r="BE730" s="24">
        <v>0</v>
      </c>
      <c r="BF730" s="23"/>
      <c r="BG730" s="23"/>
      <c r="BH730" s="23">
        <v>42794</v>
      </c>
      <c r="BI730" s="26" t="s">
        <v>127</v>
      </c>
      <c r="BJ730" s="26" t="s">
        <v>1165</v>
      </c>
      <c r="BK730" s="29">
        <v>0</v>
      </c>
      <c r="BL730" s="24" t="s">
        <v>129</v>
      </c>
      <c r="BM730" s="22" t="str">
        <f ca="1">+IF(Tabla1[[#This Row],[FECHA INGRESO]]&gt;=44986,IF((TODAY()-Tabla1[[#This Row],[FECHA INGRESO]])&gt;=50,"ALERTA","TODAVÍA FALTA"),"N/A")</f>
        <v>N/A</v>
      </c>
      <c r="BN730" s="7">
        <f>IFERROR((_xlfn.DAYS(Tabla1[[#This Row],[FECHA INGRESO]],Tabla1[[#This Row],[FECHA RETIRO]]))/30,"")</f>
        <v>-1.3</v>
      </c>
    </row>
    <row r="731" spans="1:66" ht="15" customHeight="1" x14ac:dyDescent="0.35">
      <c r="A731" s="31">
        <v>1020771094</v>
      </c>
      <c r="B731" s="22" t="s">
        <v>4706</v>
      </c>
      <c r="C731" s="23">
        <v>42758</v>
      </c>
      <c r="D731" s="23" t="s">
        <v>266</v>
      </c>
      <c r="E731" s="23" t="s">
        <v>1274</v>
      </c>
      <c r="F731" s="23" t="s">
        <v>70</v>
      </c>
      <c r="G731" s="24"/>
      <c r="H731" s="24">
        <v>24069882555</v>
      </c>
      <c r="I731" s="24" t="s">
        <v>95</v>
      </c>
      <c r="J731" s="24">
        <f>DATEDIF(Tabla1[[#This Row],[FECHA DE NACIMIENTO]],Tabla1[[#This Row],[FECHA ACTUAL]],"Y")</f>
        <v>27</v>
      </c>
      <c r="K731" s="24" t="s">
        <v>96</v>
      </c>
      <c r="L731" s="24" t="s">
        <v>112</v>
      </c>
      <c r="M731" s="24">
        <v>0</v>
      </c>
      <c r="N731" s="24">
        <v>0</v>
      </c>
      <c r="O731" s="24">
        <v>3</v>
      </c>
      <c r="P731" s="24" t="s">
        <v>101</v>
      </c>
      <c r="Q731" s="23">
        <v>35181</v>
      </c>
      <c r="R731" s="24" t="s">
        <v>76</v>
      </c>
      <c r="S731" s="25">
        <v>45119</v>
      </c>
      <c r="T731" s="24">
        <v>3086880</v>
      </c>
      <c r="U731" s="24">
        <v>3204015819</v>
      </c>
      <c r="V731" s="24" t="s">
        <v>4707</v>
      </c>
      <c r="W731" s="24" t="s">
        <v>4708</v>
      </c>
      <c r="X731" s="24" t="s">
        <v>4101</v>
      </c>
      <c r="Y731" s="24" t="s">
        <v>4709</v>
      </c>
      <c r="Z731" s="24" t="s">
        <v>285</v>
      </c>
      <c r="AA731" s="24">
        <v>3214746157</v>
      </c>
      <c r="AB731" s="24" t="s">
        <v>77</v>
      </c>
      <c r="AC731" s="24" t="s">
        <v>77</v>
      </c>
      <c r="AD731" s="24" t="s">
        <v>77</v>
      </c>
      <c r="AE731" s="26" t="s">
        <v>183</v>
      </c>
      <c r="AF731" s="26" t="s">
        <v>4710</v>
      </c>
      <c r="AG731" s="26"/>
      <c r="AH731" s="27" t="s">
        <v>184</v>
      </c>
      <c r="AI731" s="27" t="s">
        <v>2411</v>
      </c>
      <c r="AJ731" s="27" t="s">
        <v>2411</v>
      </c>
      <c r="AK731" s="24" t="s">
        <v>121</v>
      </c>
      <c r="AL731" s="24" t="s">
        <v>90</v>
      </c>
      <c r="AM731" s="23">
        <v>42758</v>
      </c>
      <c r="AN731" s="28">
        <v>776250</v>
      </c>
      <c r="AO731" s="28"/>
      <c r="AP731" s="24"/>
      <c r="AQ731" s="24"/>
      <c r="AR731" s="24"/>
      <c r="AS731" s="24"/>
      <c r="AT731" s="24" t="e">
        <v>#N/A</v>
      </c>
      <c r="AU731" s="24" t="e">
        <v>#N/A</v>
      </c>
      <c r="AV731" s="24" t="e">
        <v>#N/A</v>
      </c>
      <c r="AW731" s="24"/>
      <c r="AX731" s="24"/>
      <c r="AY731" s="24"/>
      <c r="AZ731" s="24"/>
      <c r="BA731" s="24"/>
      <c r="BB731" s="24"/>
      <c r="BC731" s="24"/>
      <c r="BD731" s="24">
        <v>0</v>
      </c>
      <c r="BE731" s="24">
        <v>0</v>
      </c>
      <c r="BF731" s="23"/>
      <c r="BG731" s="23"/>
      <c r="BH731" s="23">
        <v>42818</v>
      </c>
      <c r="BI731" s="26" t="s">
        <v>127</v>
      </c>
      <c r="BJ731" s="26" t="s">
        <v>273</v>
      </c>
      <c r="BK731" s="29">
        <v>0</v>
      </c>
      <c r="BL731" s="24" t="s">
        <v>129</v>
      </c>
      <c r="BM731" s="22" t="str">
        <f ca="1">+IF(Tabla1[[#This Row],[FECHA INGRESO]]&gt;=44986,IF((TODAY()-Tabla1[[#This Row],[FECHA INGRESO]])&gt;=50,"ALERTA","TODAVÍA FALTA"),"N/A")</f>
        <v>N/A</v>
      </c>
      <c r="BN731" s="7">
        <f>IFERROR((_xlfn.DAYS(Tabla1[[#This Row],[FECHA INGRESO]],Tabla1[[#This Row],[FECHA RETIRO]]))/30,"")</f>
        <v>-2</v>
      </c>
    </row>
    <row r="732" spans="1:66" ht="15" customHeight="1" x14ac:dyDescent="0.35">
      <c r="A732" s="31">
        <v>1019104991</v>
      </c>
      <c r="B732" s="22" t="s">
        <v>4711</v>
      </c>
      <c r="C732" s="23">
        <v>42759</v>
      </c>
      <c r="D732" s="23" t="s">
        <v>131</v>
      </c>
      <c r="E732" s="24" t="s">
        <v>94</v>
      </c>
      <c r="F732" s="23" t="s">
        <v>70</v>
      </c>
      <c r="G732" s="24"/>
      <c r="H732" s="24">
        <v>24070168994</v>
      </c>
      <c r="I732" s="24" t="s">
        <v>72</v>
      </c>
      <c r="J732" s="24">
        <f>DATEDIF(Tabla1[[#This Row],[FECHA DE NACIMIENTO]],Tabla1[[#This Row],[FECHA ACTUAL]],"Y")</f>
        <v>28</v>
      </c>
      <c r="K732" s="24" t="s">
        <v>73</v>
      </c>
      <c r="L732" s="24" t="s">
        <v>112</v>
      </c>
      <c r="M732" s="24" t="s">
        <v>77</v>
      </c>
      <c r="N732" s="24" t="s">
        <v>77</v>
      </c>
      <c r="O732" s="24">
        <v>2</v>
      </c>
      <c r="P732" s="24" t="s">
        <v>101</v>
      </c>
      <c r="Q732" s="23">
        <v>34695</v>
      </c>
      <c r="R732" s="24" t="s">
        <v>76</v>
      </c>
      <c r="S732" s="25">
        <v>45119</v>
      </c>
      <c r="T732" s="24">
        <v>5353022</v>
      </c>
      <c r="U732" s="24">
        <v>3202381781</v>
      </c>
      <c r="V732" s="24" t="s">
        <v>4712</v>
      </c>
      <c r="W732" s="24" t="s">
        <v>4713</v>
      </c>
      <c r="X732" s="24" t="s">
        <v>626</v>
      </c>
      <c r="Y732" s="24" t="s">
        <v>4714</v>
      </c>
      <c r="Z732" s="24" t="s">
        <v>117</v>
      </c>
      <c r="AA732" s="24">
        <v>3124762316</v>
      </c>
      <c r="AB732" s="24" t="s">
        <v>77</v>
      </c>
      <c r="AC732" s="24" t="s">
        <v>77</v>
      </c>
      <c r="AD732" s="24" t="s">
        <v>77</v>
      </c>
      <c r="AE732" s="26" t="s">
        <v>183</v>
      </c>
      <c r="AF732" s="26" t="s">
        <v>4715</v>
      </c>
      <c r="AG732" s="26"/>
      <c r="AH732" s="27" t="s">
        <v>184</v>
      </c>
      <c r="AI732" s="27" t="s">
        <v>165</v>
      </c>
      <c r="AJ732" s="27" t="s">
        <v>165</v>
      </c>
      <c r="AK732" s="24" t="s">
        <v>121</v>
      </c>
      <c r="AL732" s="24" t="s">
        <v>90</v>
      </c>
      <c r="AM732" s="23">
        <v>42759</v>
      </c>
      <c r="AN732" s="28">
        <v>857100.06</v>
      </c>
      <c r="AO732" s="28">
        <v>97032</v>
      </c>
      <c r="AP732" s="24"/>
      <c r="AQ732" s="24"/>
      <c r="AR732" s="24"/>
      <c r="AS732" s="24"/>
      <c r="AT732" s="24">
        <v>69</v>
      </c>
      <c r="AU732" s="24" t="e">
        <v>#N/A</v>
      </c>
      <c r="AV732" s="24" t="e">
        <v>#N/A</v>
      </c>
      <c r="AW732" s="24"/>
      <c r="AX732" s="24"/>
      <c r="AY732" s="24" t="s">
        <v>4716</v>
      </c>
      <c r="AZ732" s="24"/>
      <c r="BA732" s="24"/>
      <c r="BB732" s="24"/>
      <c r="BC732" s="24"/>
      <c r="BD732" s="24">
        <v>1</v>
      </c>
      <c r="BE732" s="24">
        <v>0</v>
      </c>
      <c r="BF732" s="23">
        <v>43193</v>
      </c>
      <c r="BG732" s="23">
        <v>43210</v>
      </c>
      <c r="BH732" s="23">
        <v>43769</v>
      </c>
      <c r="BI732" s="26" t="s">
        <v>127</v>
      </c>
      <c r="BJ732" s="26" t="s">
        <v>273</v>
      </c>
      <c r="BK732" s="29">
        <v>317444</v>
      </c>
      <c r="BL732" s="24" t="s">
        <v>129</v>
      </c>
      <c r="BM732" s="22" t="str">
        <f ca="1">+IF(Tabla1[[#This Row],[FECHA INGRESO]]&gt;=44986,IF((TODAY()-Tabla1[[#This Row],[FECHA INGRESO]])&gt;=50,"ALERTA","TODAVÍA FALTA"),"N/A")</f>
        <v>N/A</v>
      </c>
      <c r="BN732" s="7">
        <f>IFERROR((_xlfn.DAYS(Tabla1[[#This Row],[FECHA INGRESO]],Tabla1[[#This Row],[FECHA RETIRO]]))/30,"")</f>
        <v>-33.666666666666664</v>
      </c>
    </row>
    <row r="733" spans="1:66" x14ac:dyDescent="0.35">
      <c r="A733" s="21">
        <v>1121916707</v>
      </c>
      <c r="B733" s="22" t="s">
        <v>4717</v>
      </c>
      <c r="C733" s="23">
        <v>42759</v>
      </c>
      <c r="D733" s="23" t="s">
        <v>131</v>
      </c>
      <c r="E733" s="23" t="s">
        <v>111</v>
      </c>
      <c r="F733" s="23" t="s">
        <v>70</v>
      </c>
      <c r="G733" s="24"/>
      <c r="H733" s="24">
        <v>24070174557</v>
      </c>
      <c r="I733" s="24" t="s">
        <v>72</v>
      </c>
      <c r="J733" s="24">
        <f>DATEDIF(Tabla1[[#This Row],[FECHA DE NACIMIENTO]],Tabla1[[#This Row],[FECHA ACTUAL]],"Y")</f>
        <v>28</v>
      </c>
      <c r="K733" s="24" t="s">
        <v>96</v>
      </c>
      <c r="L733" s="24" t="s">
        <v>112</v>
      </c>
      <c r="M733" s="24">
        <v>1</v>
      </c>
      <c r="N733" s="24">
        <v>1</v>
      </c>
      <c r="O733" s="24">
        <v>3</v>
      </c>
      <c r="P733" s="24" t="s">
        <v>101</v>
      </c>
      <c r="Q733" s="23">
        <v>34608</v>
      </c>
      <c r="R733" s="24" t="s">
        <v>3325</v>
      </c>
      <c r="S733" s="25">
        <v>45119</v>
      </c>
      <c r="T733" s="24"/>
      <c r="U733" s="24">
        <v>3123184818</v>
      </c>
      <c r="V733" s="33" t="s">
        <v>4718</v>
      </c>
      <c r="W733" s="24" t="s">
        <v>4719</v>
      </c>
      <c r="X733" s="24" t="s">
        <v>4720</v>
      </c>
      <c r="Y733" s="24" t="s">
        <v>4721</v>
      </c>
      <c r="Z733" s="24" t="s">
        <v>117</v>
      </c>
      <c r="AA733" s="24">
        <v>3105809525</v>
      </c>
      <c r="AB733" s="24" t="s">
        <v>83</v>
      </c>
      <c r="AC733" s="24" t="s">
        <v>83</v>
      </c>
      <c r="AD733" s="24" t="e">
        <v>#REF!</v>
      </c>
      <c r="AE733" s="26" t="s">
        <v>183</v>
      </c>
      <c r="AF733" s="26" t="s">
        <v>4722</v>
      </c>
      <c r="AG733" s="26">
        <v>0</v>
      </c>
      <c r="AH733" s="27" t="s">
        <v>324</v>
      </c>
      <c r="AI733" s="27" t="s">
        <v>4723</v>
      </c>
      <c r="AJ733" s="27" t="s">
        <v>4723</v>
      </c>
      <c r="AK733" s="24" t="s">
        <v>121</v>
      </c>
      <c r="AL733" s="24" t="s">
        <v>90</v>
      </c>
      <c r="AM733" s="23">
        <v>42759</v>
      </c>
      <c r="AN733" s="28">
        <v>1000000</v>
      </c>
      <c r="AO733" s="28">
        <v>117172</v>
      </c>
      <c r="AP733" s="24" t="s">
        <v>4724</v>
      </c>
      <c r="AQ733" s="24">
        <v>0</v>
      </c>
      <c r="AR733" s="24">
        <v>0</v>
      </c>
      <c r="AS733" s="24">
        <v>0</v>
      </c>
      <c r="AT733" s="24">
        <v>0</v>
      </c>
      <c r="AU733" s="24">
        <v>77</v>
      </c>
      <c r="AV733" s="24">
        <v>70</v>
      </c>
      <c r="AW733" s="24">
        <v>77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v>1</v>
      </c>
      <c r="BE733" s="24">
        <v>0</v>
      </c>
      <c r="BF733" s="23">
        <v>43269</v>
      </c>
      <c r="BG733" s="23">
        <v>43287</v>
      </c>
      <c r="BH733" s="23">
        <v>44888</v>
      </c>
      <c r="BI733" s="26" t="s">
        <v>127</v>
      </c>
      <c r="BJ733" s="26" t="s">
        <v>467</v>
      </c>
      <c r="BK733" s="29">
        <v>0</v>
      </c>
      <c r="BL733" s="24" t="s">
        <v>129</v>
      </c>
      <c r="BM733" s="22" t="str">
        <f ca="1">+IF(Tabla1[[#This Row],[FECHA INGRESO]]&gt;=44986,IF((TODAY()-Tabla1[[#This Row],[FECHA INGRESO]])&gt;=50,"ALERTA","TODAVÍA FALTA"),"N/A")</f>
        <v>N/A</v>
      </c>
      <c r="BN733" s="7">
        <f>IFERROR((_xlfn.DAYS(Tabla1[[#This Row],[FECHA INGRESO]],Tabla1[[#This Row],[FECHA RETIRO]]))/30,"")</f>
        <v>-70.966666666666669</v>
      </c>
    </row>
    <row r="734" spans="1:66" ht="15" customHeight="1" x14ac:dyDescent="0.35">
      <c r="A734" s="31">
        <v>80053522</v>
      </c>
      <c r="B734" s="22" t="s">
        <v>4725</v>
      </c>
      <c r="C734" s="23">
        <v>42761</v>
      </c>
      <c r="D734" s="23" t="s">
        <v>266</v>
      </c>
      <c r="E734" s="24" t="s">
        <v>94</v>
      </c>
      <c r="F734" s="23" t="s">
        <v>70</v>
      </c>
      <c r="G734" s="24"/>
      <c r="H734" s="24">
        <v>24070528022</v>
      </c>
      <c r="I734" s="24" t="s">
        <v>72</v>
      </c>
      <c r="J734" s="24">
        <f>DATEDIF(Tabla1[[#This Row],[FECHA DE NACIMIENTO]],Tabla1[[#This Row],[FECHA ACTUAL]],"Y")</f>
        <v>42</v>
      </c>
      <c r="K734" s="24" t="s">
        <v>73</v>
      </c>
      <c r="L734" s="24" t="s">
        <v>112</v>
      </c>
      <c r="M734" s="24"/>
      <c r="N734" s="24"/>
      <c r="O734" s="24">
        <v>3</v>
      </c>
      <c r="P734" s="24" t="s">
        <v>101</v>
      </c>
      <c r="Q734" s="23">
        <v>29617</v>
      </c>
      <c r="R734" s="24" t="s">
        <v>76</v>
      </c>
      <c r="S734" s="25">
        <v>45119</v>
      </c>
      <c r="T734" s="24">
        <v>3069408</v>
      </c>
      <c r="U734" s="24">
        <v>3208011777</v>
      </c>
      <c r="V734" s="24" t="s">
        <v>4726</v>
      </c>
      <c r="W734" s="24" t="s">
        <v>4727</v>
      </c>
      <c r="X734" s="24" t="s">
        <v>945</v>
      </c>
      <c r="Y734" s="24" t="s">
        <v>4728</v>
      </c>
      <c r="Z734" s="24" t="s">
        <v>117</v>
      </c>
      <c r="AA734" s="24">
        <v>3124184541</v>
      </c>
      <c r="AB734" s="24" t="s">
        <v>77</v>
      </c>
      <c r="AC734" s="24" t="s">
        <v>77</v>
      </c>
      <c r="AD734" s="24" t="s">
        <v>77</v>
      </c>
      <c r="AE734" s="26" t="s">
        <v>183</v>
      </c>
      <c r="AF734" s="26" t="s">
        <v>4729</v>
      </c>
      <c r="AG734" s="26"/>
      <c r="AH734" s="27" t="s">
        <v>324</v>
      </c>
      <c r="AI734" s="27" t="s">
        <v>304</v>
      </c>
      <c r="AJ734" s="27" t="s">
        <v>304</v>
      </c>
      <c r="AK734" s="24" t="s">
        <v>121</v>
      </c>
      <c r="AL734" s="24" t="s">
        <v>90</v>
      </c>
      <c r="AM734" s="23">
        <v>42761</v>
      </c>
      <c r="AN734" s="28">
        <v>808585.47</v>
      </c>
      <c r="AO734" s="28"/>
      <c r="AP734" s="24"/>
      <c r="AQ734" s="24"/>
      <c r="AR734" s="24"/>
      <c r="AS734" s="24">
        <v>4.87</v>
      </c>
      <c r="AT734" s="24" t="e">
        <v>#N/A</v>
      </c>
      <c r="AU734" s="24" t="e">
        <v>#N/A</v>
      </c>
      <c r="AV734" s="24">
        <v>96</v>
      </c>
      <c r="AW734" s="24"/>
      <c r="AX734" s="24"/>
      <c r="AY734" s="24"/>
      <c r="AZ734" s="24"/>
      <c r="BA734" s="24"/>
      <c r="BB734" s="24"/>
      <c r="BC734" s="24"/>
      <c r="BD734" s="24">
        <v>0</v>
      </c>
      <c r="BE734" s="24">
        <v>0</v>
      </c>
      <c r="BF734" s="23"/>
      <c r="BG734" s="23"/>
      <c r="BH734" s="23">
        <v>43130</v>
      </c>
      <c r="BI734" s="26" t="s">
        <v>127</v>
      </c>
      <c r="BJ734" s="26" t="s">
        <v>4730</v>
      </c>
      <c r="BK734" s="29">
        <v>396046</v>
      </c>
      <c r="BL734" s="24" t="s">
        <v>129</v>
      </c>
      <c r="BM734" s="22" t="str">
        <f ca="1">+IF(Tabla1[[#This Row],[FECHA INGRESO]]&gt;=44986,IF((TODAY()-Tabla1[[#This Row],[FECHA INGRESO]])&gt;=50,"ALERTA","TODAVÍA FALTA"),"N/A")</f>
        <v>N/A</v>
      </c>
      <c r="BN734" s="7">
        <f>IFERROR((_xlfn.DAYS(Tabla1[[#This Row],[FECHA INGRESO]],Tabla1[[#This Row],[FECHA RETIRO]]))/30,"")</f>
        <v>-12.3</v>
      </c>
    </row>
    <row r="735" spans="1:66" ht="15" customHeight="1" x14ac:dyDescent="0.35">
      <c r="A735" s="31">
        <v>37891294</v>
      </c>
      <c r="B735" s="22" t="s">
        <v>4731</v>
      </c>
      <c r="C735" s="23">
        <v>42767</v>
      </c>
      <c r="D735" s="23" t="s">
        <v>93</v>
      </c>
      <c r="E735" s="23" t="s">
        <v>111</v>
      </c>
      <c r="F735" s="23" t="s">
        <v>70</v>
      </c>
      <c r="G735" s="24"/>
      <c r="H735" s="24">
        <v>24070298321</v>
      </c>
      <c r="I735" s="24" t="s">
        <v>95</v>
      </c>
      <c r="J735" s="24">
        <f>DATEDIF(Tabla1[[#This Row],[FECHA DE NACIMIENTO]],Tabla1[[#This Row],[FECHA ACTUAL]],"Y")</f>
        <v>56</v>
      </c>
      <c r="K735" s="24" t="s">
        <v>96</v>
      </c>
      <c r="L735" s="24" t="s">
        <v>74</v>
      </c>
      <c r="M735" s="24"/>
      <c r="N735" s="24"/>
      <c r="O735" s="24">
        <v>3</v>
      </c>
      <c r="P735" s="24" t="s">
        <v>101</v>
      </c>
      <c r="Q735" s="23">
        <v>24313</v>
      </c>
      <c r="R735" s="24" t="s">
        <v>4732</v>
      </c>
      <c r="S735" s="25">
        <v>45119</v>
      </c>
      <c r="T735" s="24"/>
      <c r="U735" s="24">
        <v>3204122670</v>
      </c>
      <c r="V735" s="24" t="s">
        <v>4733</v>
      </c>
      <c r="W735" s="24" t="s">
        <v>4734</v>
      </c>
      <c r="X735" s="24" t="s">
        <v>4735</v>
      </c>
      <c r="Y735" s="24" t="s">
        <v>4736</v>
      </c>
      <c r="Z735" s="24" t="s">
        <v>82</v>
      </c>
      <c r="AA735" s="24">
        <v>3138513271</v>
      </c>
      <c r="AB735" s="24" t="s">
        <v>77</v>
      </c>
      <c r="AC735" s="24" t="s">
        <v>77</v>
      </c>
      <c r="AD735" s="24" t="s">
        <v>77</v>
      </c>
      <c r="AE735" s="26" t="s">
        <v>151</v>
      </c>
      <c r="AF735" s="26"/>
      <c r="AG735" s="26"/>
      <c r="AH735" s="27" t="s">
        <v>119</v>
      </c>
      <c r="AI735" s="27" t="s">
        <v>2649</v>
      </c>
      <c r="AJ735" s="27" t="s">
        <v>2649</v>
      </c>
      <c r="AK735" s="24" t="s">
        <v>121</v>
      </c>
      <c r="AL735" s="24" t="s">
        <v>90</v>
      </c>
      <c r="AM735" s="23">
        <v>42767</v>
      </c>
      <c r="AN735" s="28">
        <v>2194200</v>
      </c>
      <c r="AO735" s="28"/>
      <c r="AP735" s="24"/>
      <c r="AQ735" s="24"/>
      <c r="AR735" s="24"/>
      <c r="AS735" s="24"/>
      <c r="AT735" s="24">
        <v>89</v>
      </c>
      <c r="AU735" s="24" t="e">
        <v>#N/A</v>
      </c>
      <c r="AV735" s="24" t="e">
        <v>#N/A</v>
      </c>
      <c r="AW735" s="24"/>
      <c r="AX735" s="24"/>
      <c r="AY735" s="24"/>
      <c r="AZ735" s="24"/>
      <c r="BA735" s="24"/>
      <c r="BB735" s="24"/>
      <c r="BC735" s="24"/>
      <c r="BD735" s="24">
        <v>1</v>
      </c>
      <c r="BE735" s="24">
        <v>0</v>
      </c>
      <c r="BF735" s="23">
        <v>43465</v>
      </c>
      <c r="BG735" s="23" t="s">
        <v>4737</v>
      </c>
      <c r="BH735" s="23">
        <v>43484</v>
      </c>
      <c r="BI735" s="26" t="s">
        <v>127</v>
      </c>
      <c r="BJ735" s="26" t="s">
        <v>4738</v>
      </c>
      <c r="BK735" s="29">
        <v>966667</v>
      </c>
      <c r="BL735" s="24" t="s">
        <v>129</v>
      </c>
      <c r="BM735" s="22" t="str">
        <f ca="1">+IF(Tabla1[[#This Row],[FECHA INGRESO]]&gt;=44986,IF((TODAY()-Tabla1[[#This Row],[FECHA INGRESO]])&gt;=50,"ALERTA","TODAVÍA FALTA"),"N/A")</f>
        <v>N/A</v>
      </c>
      <c r="BN735" s="7">
        <f>IFERROR((_xlfn.DAYS(Tabla1[[#This Row],[FECHA INGRESO]],Tabla1[[#This Row],[FECHA RETIRO]]))/30,"")</f>
        <v>-23.9</v>
      </c>
    </row>
    <row r="736" spans="1:66" ht="15" customHeight="1" x14ac:dyDescent="0.35">
      <c r="A736" s="31">
        <v>1019119660</v>
      </c>
      <c r="B736" s="22" t="s">
        <v>1421</v>
      </c>
      <c r="C736" s="23">
        <v>42767</v>
      </c>
      <c r="D736" s="23" t="s">
        <v>157</v>
      </c>
      <c r="E736" s="23" t="s">
        <v>111</v>
      </c>
      <c r="F736" s="23" t="s">
        <v>70</v>
      </c>
      <c r="G736" s="24"/>
      <c r="H736" s="24">
        <v>24070417254</v>
      </c>
      <c r="I736" s="24" t="s">
        <v>72</v>
      </c>
      <c r="J736" s="24">
        <f>DATEDIF(Tabla1[[#This Row],[FECHA DE NACIMIENTO]],Tabla1[[#This Row],[FECHA ACTUAL]],"Y")</f>
        <v>27</v>
      </c>
      <c r="K736" s="24" t="s">
        <v>73</v>
      </c>
      <c r="L736" s="24" t="s">
        <v>112</v>
      </c>
      <c r="M736" s="24" t="s">
        <v>77</v>
      </c>
      <c r="N736" s="24" t="s">
        <v>77</v>
      </c>
      <c r="O736" s="24">
        <v>2</v>
      </c>
      <c r="P736" s="24" t="s">
        <v>101</v>
      </c>
      <c r="Q736" s="23">
        <v>35215</v>
      </c>
      <c r="R736" s="24" t="s">
        <v>76</v>
      </c>
      <c r="S736" s="25">
        <v>45119</v>
      </c>
      <c r="T736" s="24">
        <v>5381001</v>
      </c>
      <c r="U736" s="24">
        <v>3125258571</v>
      </c>
      <c r="V736" s="24" t="s">
        <v>4739</v>
      </c>
      <c r="W736" s="24" t="s">
        <v>1422</v>
      </c>
      <c r="X736" s="24" t="s">
        <v>1423</v>
      </c>
      <c r="Y736" s="24" t="s">
        <v>1424</v>
      </c>
      <c r="Z736" s="24" t="s">
        <v>117</v>
      </c>
      <c r="AA736" s="24">
        <v>3114410083</v>
      </c>
      <c r="AB736" s="24" t="s">
        <v>77</v>
      </c>
      <c r="AC736" s="24" t="s">
        <v>77</v>
      </c>
      <c r="AD736" s="24" t="s">
        <v>77</v>
      </c>
      <c r="AE736" s="26" t="s">
        <v>183</v>
      </c>
      <c r="AF736" s="26" t="s">
        <v>4292</v>
      </c>
      <c r="AG736" s="26"/>
      <c r="AH736" s="27" t="s">
        <v>672</v>
      </c>
      <c r="AI736" s="27" t="s">
        <v>673</v>
      </c>
      <c r="AJ736" s="27" t="s">
        <v>673</v>
      </c>
      <c r="AK736" s="24" t="s">
        <v>89</v>
      </c>
      <c r="AL736" s="24" t="s">
        <v>90</v>
      </c>
      <c r="AM736" s="23">
        <v>42767</v>
      </c>
      <c r="AN736" s="28">
        <v>857100.06</v>
      </c>
      <c r="AO736" s="28"/>
      <c r="AP736" s="24" t="s">
        <v>4740</v>
      </c>
      <c r="AQ736" s="24"/>
      <c r="AR736" s="24"/>
      <c r="AS736" s="24"/>
      <c r="AT736" s="24">
        <v>98</v>
      </c>
      <c r="AU736" s="24" t="e">
        <v>#N/A</v>
      </c>
      <c r="AV736" s="24" t="e">
        <v>#N/A</v>
      </c>
      <c r="AW736" s="24"/>
      <c r="AX736" s="24"/>
      <c r="AY736" s="24"/>
      <c r="AZ736" s="24"/>
      <c r="BA736" s="24"/>
      <c r="BB736" s="24"/>
      <c r="BC736" s="24"/>
      <c r="BD736" s="24">
        <v>0</v>
      </c>
      <c r="BE736" s="24">
        <v>0</v>
      </c>
      <c r="BF736" s="23"/>
      <c r="BG736" s="23"/>
      <c r="BH736" s="23">
        <v>43528</v>
      </c>
      <c r="BI736" s="26" t="s">
        <v>127</v>
      </c>
      <c r="BJ736" s="26" t="s">
        <v>1352</v>
      </c>
      <c r="BK736" s="29">
        <v>0</v>
      </c>
      <c r="BL736" s="24" t="s">
        <v>129</v>
      </c>
      <c r="BM736" s="22" t="str">
        <f ca="1">+IF(Tabla1[[#This Row],[FECHA INGRESO]]&gt;=44986,IF((TODAY()-Tabla1[[#This Row],[FECHA INGRESO]])&gt;=50,"ALERTA","TODAVÍA FALTA"),"N/A")</f>
        <v>N/A</v>
      </c>
      <c r="BN736" s="7">
        <f>IFERROR((_xlfn.DAYS(Tabla1[[#This Row],[FECHA INGRESO]],Tabla1[[#This Row],[FECHA RETIRO]]))/30,"")</f>
        <v>-25.366666666666667</v>
      </c>
    </row>
    <row r="737" spans="1:66" ht="15" customHeight="1" x14ac:dyDescent="0.35">
      <c r="A737" s="31">
        <v>1023963600</v>
      </c>
      <c r="B737" s="22" t="s">
        <v>4741</v>
      </c>
      <c r="C737" s="23">
        <v>42767</v>
      </c>
      <c r="D737" s="23" t="s">
        <v>109</v>
      </c>
      <c r="E737" s="23" t="s">
        <v>3836</v>
      </c>
      <c r="F737" s="23" t="s">
        <v>70</v>
      </c>
      <c r="G737" s="24"/>
      <c r="H737" s="24">
        <v>24070473230</v>
      </c>
      <c r="I737" s="24" t="s">
        <v>95</v>
      </c>
      <c r="J737" s="24">
        <f>DATEDIF(Tabla1[[#This Row],[FECHA DE NACIMIENTO]],Tabla1[[#This Row],[FECHA ACTUAL]],"Y")</f>
        <v>25</v>
      </c>
      <c r="K737" s="24" t="s">
        <v>73</v>
      </c>
      <c r="L737" s="24" t="s">
        <v>112</v>
      </c>
      <c r="M737" s="24">
        <v>1</v>
      </c>
      <c r="N737" s="24">
        <v>1</v>
      </c>
      <c r="O737" s="24">
        <v>2</v>
      </c>
      <c r="P737" s="24" t="s">
        <v>101</v>
      </c>
      <c r="Q737" s="23">
        <v>35687</v>
      </c>
      <c r="R737" s="24" t="s">
        <v>76</v>
      </c>
      <c r="S737" s="25">
        <v>45119</v>
      </c>
      <c r="T737" s="24"/>
      <c r="U737" s="24">
        <v>3103194832</v>
      </c>
      <c r="V737" s="24" t="s">
        <v>4742</v>
      </c>
      <c r="W737" s="24" t="s">
        <v>4743</v>
      </c>
      <c r="X737" s="24" t="s">
        <v>890</v>
      </c>
      <c r="Y737" s="24" t="s">
        <v>4744</v>
      </c>
      <c r="Z737" s="24" t="s">
        <v>117</v>
      </c>
      <c r="AA737" s="24">
        <v>3134631431</v>
      </c>
      <c r="AB737" s="24" t="s">
        <v>77</v>
      </c>
      <c r="AC737" s="24" t="s">
        <v>77</v>
      </c>
      <c r="AD737" s="24" t="s">
        <v>77</v>
      </c>
      <c r="AE737" s="26" t="s">
        <v>183</v>
      </c>
      <c r="AF737" s="26" t="s">
        <v>103</v>
      </c>
      <c r="AG737" s="26"/>
      <c r="AH737" s="27" t="s">
        <v>184</v>
      </c>
      <c r="AI737" s="27" t="s">
        <v>279</v>
      </c>
      <c r="AJ737" s="27" t="s">
        <v>279</v>
      </c>
      <c r="AK737" s="24" t="s">
        <v>121</v>
      </c>
      <c r="AL737" s="24" t="s">
        <v>90</v>
      </c>
      <c r="AM737" s="23">
        <v>42767</v>
      </c>
      <c r="AN737" s="28">
        <v>776250</v>
      </c>
      <c r="AO737" s="28"/>
      <c r="AP737" s="24" t="s">
        <v>4745</v>
      </c>
      <c r="AQ737" s="24"/>
      <c r="AR737" s="24"/>
      <c r="AS737" s="24"/>
      <c r="AT737" s="24" t="e">
        <v>#N/A</v>
      </c>
      <c r="AU737" s="24" t="e">
        <v>#N/A</v>
      </c>
      <c r="AV737" s="24" t="e">
        <v>#N/A</v>
      </c>
      <c r="AW737" s="24"/>
      <c r="AX737" s="24"/>
      <c r="AY737" s="24"/>
      <c r="AZ737" s="24"/>
      <c r="BA737" s="24"/>
      <c r="BB737" s="24"/>
      <c r="BC737" s="24"/>
      <c r="BD737" s="24">
        <v>0</v>
      </c>
      <c r="BE737" s="24">
        <v>0</v>
      </c>
      <c r="BF737" s="23"/>
      <c r="BG737" s="23"/>
      <c r="BH737" s="23">
        <v>42903</v>
      </c>
      <c r="BI737" s="26" t="s">
        <v>127</v>
      </c>
      <c r="BJ737" s="26" t="s">
        <v>1246</v>
      </c>
      <c r="BK737" s="29">
        <v>0</v>
      </c>
      <c r="BL737" s="24" t="s">
        <v>129</v>
      </c>
      <c r="BM737" s="22" t="str">
        <f ca="1">+IF(Tabla1[[#This Row],[FECHA INGRESO]]&gt;=44986,IF((TODAY()-Tabla1[[#This Row],[FECHA INGRESO]])&gt;=50,"ALERTA","TODAVÍA FALTA"),"N/A")</f>
        <v>N/A</v>
      </c>
      <c r="BN737" s="7">
        <f>IFERROR((_xlfn.DAYS(Tabla1[[#This Row],[FECHA INGRESO]],Tabla1[[#This Row],[FECHA RETIRO]]))/30,"")</f>
        <v>-4.5333333333333332</v>
      </c>
    </row>
    <row r="738" spans="1:66" ht="15" customHeight="1" x14ac:dyDescent="0.35">
      <c r="A738" s="31">
        <v>52955606</v>
      </c>
      <c r="B738" s="22" t="s">
        <v>4746</v>
      </c>
      <c r="C738" s="23">
        <v>42767</v>
      </c>
      <c r="D738" s="23" t="s">
        <v>168</v>
      </c>
      <c r="E738" s="23" t="s">
        <v>111</v>
      </c>
      <c r="F738" s="23" t="s">
        <v>70</v>
      </c>
      <c r="G738" s="24"/>
      <c r="H738" s="24">
        <v>24070402771</v>
      </c>
      <c r="I738" s="24" t="s">
        <v>95</v>
      </c>
      <c r="J738" s="24">
        <f>DATEDIF(Tabla1[[#This Row],[FECHA DE NACIMIENTO]],Tabla1[[#This Row],[FECHA ACTUAL]],"Y")</f>
        <v>39</v>
      </c>
      <c r="K738" s="24" t="s">
        <v>96</v>
      </c>
      <c r="L738" s="24" t="s">
        <v>112</v>
      </c>
      <c r="M738" s="24"/>
      <c r="N738" s="24">
        <v>1</v>
      </c>
      <c r="O738" s="24">
        <v>2</v>
      </c>
      <c r="P738" s="24"/>
      <c r="Q738" s="23">
        <v>30523</v>
      </c>
      <c r="R738" s="24" t="s">
        <v>76</v>
      </c>
      <c r="S738" s="25">
        <v>45119</v>
      </c>
      <c r="T738" s="24">
        <v>7292769</v>
      </c>
      <c r="U738" s="24">
        <v>3228574228</v>
      </c>
      <c r="V738" s="24" t="s">
        <v>4747</v>
      </c>
      <c r="W738" s="24" t="s">
        <v>4748</v>
      </c>
      <c r="X738" s="24" t="s">
        <v>736</v>
      </c>
      <c r="Y738" s="24" t="s">
        <v>4749</v>
      </c>
      <c r="Z738" s="24" t="s">
        <v>117</v>
      </c>
      <c r="AA738" s="24">
        <v>3107516887</v>
      </c>
      <c r="AB738" s="24" t="s">
        <v>77</v>
      </c>
      <c r="AC738" s="24" t="s">
        <v>77</v>
      </c>
      <c r="AD738" s="24" t="s">
        <v>77</v>
      </c>
      <c r="AE738" s="26" t="s">
        <v>102</v>
      </c>
      <c r="AF738" s="26" t="s">
        <v>103</v>
      </c>
      <c r="AG738" s="26"/>
      <c r="AH738" s="27" t="s">
        <v>184</v>
      </c>
      <c r="AI738" s="27" t="s">
        <v>279</v>
      </c>
      <c r="AJ738" s="27" t="s">
        <v>279</v>
      </c>
      <c r="AK738" s="24" t="s">
        <v>121</v>
      </c>
      <c r="AL738" s="24" t="s">
        <v>90</v>
      </c>
      <c r="AM738" s="23">
        <v>42767</v>
      </c>
      <c r="AN738" s="28">
        <v>776250</v>
      </c>
      <c r="AO738" s="28"/>
      <c r="AP738" s="24"/>
      <c r="AQ738" s="24"/>
      <c r="AR738" s="24"/>
      <c r="AS738" s="24"/>
      <c r="AT738" s="24" t="e">
        <v>#N/A</v>
      </c>
      <c r="AU738" s="24" t="e">
        <v>#N/A</v>
      </c>
      <c r="AV738" s="24" t="e">
        <v>#N/A</v>
      </c>
      <c r="AW738" s="24"/>
      <c r="AX738" s="24"/>
      <c r="AY738" s="24"/>
      <c r="AZ738" s="24"/>
      <c r="BA738" s="24"/>
      <c r="BB738" s="24"/>
      <c r="BC738" s="24"/>
      <c r="BD738" s="24">
        <v>0</v>
      </c>
      <c r="BE738" s="24">
        <v>0</v>
      </c>
      <c r="BF738" s="23"/>
      <c r="BG738" s="23"/>
      <c r="BH738" s="23">
        <v>42858</v>
      </c>
      <c r="BI738" s="26" t="s">
        <v>127</v>
      </c>
      <c r="BJ738" s="26" t="s">
        <v>2486</v>
      </c>
      <c r="BK738" s="29">
        <v>0</v>
      </c>
      <c r="BL738" s="24" t="s">
        <v>129</v>
      </c>
      <c r="BM738" s="22" t="str">
        <f ca="1">+IF(Tabla1[[#This Row],[FECHA INGRESO]]&gt;=44986,IF((TODAY()-Tabla1[[#This Row],[FECHA INGRESO]])&gt;=50,"ALERTA","TODAVÍA FALTA"),"N/A")</f>
        <v>N/A</v>
      </c>
      <c r="BN738" s="7">
        <f>IFERROR((_xlfn.DAYS(Tabla1[[#This Row],[FECHA INGRESO]],Tabla1[[#This Row],[FECHA RETIRO]]))/30,"")</f>
        <v>-3.0333333333333332</v>
      </c>
    </row>
    <row r="739" spans="1:66" ht="15" customHeight="1" x14ac:dyDescent="0.35">
      <c r="A739" s="31">
        <v>1033772698</v>
      </c>
      <c r="B739" s="22" t="s">
        <v>4750</v>
      </c>
      <c r="C739" s="23">
        <v>42767</v>
      </c>
      <c r="D739" s="23" t="s">
        <v>93</v>
      </c>
      <c r="E739" s="23" t="s">
        <v>111</v>
      </c>
      <c r="F739" s="23" t="s">
        <v>70</v>
      </c>
      <c r="G739" s="24"/>
      <c r="H739" s="24">
        <v>24070414642</v>
      </c>
      <c r="I739" s="24" t="s">
        <v>95</v>
      </c>
      <c r="J739" s="24">
        <f>DATEDIF(Tabla1[[#This Row],[FECHA DE NACIMIENTO]],Tabla1[[#This Row],[FECHA ACTUAL]],"Y")</f>
        <v>28</v>
      </c>
      <c r="K739" s="24" t="s">
        <v>320</v>
      </c>
      <c r="L739" s="24" t="s">
        <v>234</v>
      </c>
      <c r="M739" s="24">
        <v>1</v>
      </c>
      <c r="N739" s="24">
        <v>1</v>
      </c>
      <c r="O739" s="24">
        <v>3</v>
      </c>
      <c r="P739" s="24" t="s">
        <v>101</v>
      </c>
      <c r="Q739" s="23">
        <v>34741</v>
      </c>
      <c r="R739" s="24" t="s">
        <v>4751</v>
      </c>
      <c r="S739" s="25">
        <v>45119</v>
      </c>
      <c r="T739" s="24"/>
      <c r="U739" s="24">
        <v>3144411133</v>
      </c>
      <c r="V739" s="24" t="s">
        <v>4752</v>
      </c>
      <c r="W739" s="24" t="s">
        <v>4753</v>
      </c>
      <c r="X739" s="24" t="s">
        <v>3748</v>
      </c>
      <c r="Y739" s="24" t="s">
        <v>4754</v>
      </c>
      <c r="Z739" s="24" t="s">
        <v>117</v>
      </c>
      <c r="AA739" s="24">
        <v>3228588004</v>
      </c>
      <c r="AB739" s="24" t="s">
        <v>77</v>
      </c>
      <c r="AC739" s="24" t="s">
        <v>77</v>
      </c>
      <c r="AD739" s="24" t="s">
        <v>77</v>
      </c>
      <c r="AE739" s="26" t="s">
        <v>183</v>
      </c>
      <c r="AF739" s="26" t="s">
        <v>3555</v>
      </c>
      <c r="AG739" s="26"/>
      <c r="AH739" s="27" t="s">
        <v>184</v>
      </c>
      <c r="AI739" s="27" t="s">
        <v>120</v>
      </c>
      <c r="AJ739" s="27" t="s">
        <v>120</v>
      </c>
      <c r="AK739" s="24" t="s">
        <v>121</v>
      </c>
      <c r="AL739" s="24" t="s">
        <v>90</v>
      </c>
      <c r="AM739" s="23">
        <v>42767</v>
      </c>
      <c r="AN739" s="28">
        <v>776250</v>
      </c>
      <c r="AO739" s="28"/>
      <c r="AP739" s="24"/>
      <c r="AQ739" s="24"/>
      <c r="AR739" s="24"/>
      <c r="AS739" s="24"/>
      <c r="AT739" s="24" t="e">
        <v>#N/A</v>
      </c>
      <c r="AU739" s="24" t="e">
        <v>#N/A</v>
      </c>
      <c r="AV739" s="24" t="e">
        <v>#N/A</v>
      </c>
      <c r="AW739" s="24"/>
      <c r="AX739" s="24"/>
      <c r="AY739" s="24"/>
      <c r="AZ739" s="24"/>
      <c r="BA739" s="24"/>
      <c r="BB739" s="24"/>
      <c r="BC739" s="24"/>
      <c r="BD739" s="24">
        <v>0</v>
      </c>
      <c r="BE739" s="24">
        <v>0</v>
      </c>
      <c r="BF739" s="23"/>
      <c r="BG739" s="23"/>
      <c r="BH739" s="23">
        <v>42826</v>
      </c>
      <c r="BI739" s="26" t="s">
        <v>127</v>
      </c>
      <c r="BJ739" s="26" t="s">
        <v>232</v>
      </c>
      <c r="BK739" s="29">
        <v>0</v>
      </c>
      <c r="BL739" s="24" t="s">
        <v>129</v>
      </c>
      <c r="BM739" s="22" t="str">
        <f ca="1">+IF(Tabla1[[#This Row],[FECHA INGRESO]]&gt;=44986,IF((TODAY()-Tabla1[[#This Row],[FECHA INGRESO]])&gt;=50,"ALERTA","TODAVÍA FALTA"),"N/A")</f>
        <v>N/A</v>
      </c>
      <c r="BN739" s="7">
        <f>IFERROR((_xlfn.DAYS(Tabla1[[#This Row],[FECHA INGRESO]],Tabla1[[#This Row],[FECHA RETIRO]]))/30,"")</f>
        <v>-1.9666666666666666</v>
      </c>
    </row>
    <row r="740" spans="1:66" ht="15" customHeight="1" x14ac:dyDescent="0.35">
      <c r="A740" s="31">
        <v>1077865221</v>
      </c>
      <c r="B740" s="22" t="s">
        <v>4755</v>
      </c>
      <c r="C740" s="23">
        <v>42767</v>
      </c>
      <c r="D740" s="23" t="s">
        <v>168</v>
      </c>
      <c r="E740" s="23" t="s">
        <v>1274</v>
      </c>
      <c r="F740" s="23" t="s">
        <v>70</v>
      </c>
      <c r="G740" s="24"/>
      <c r="H740" s="24">
        <v>24070430459</v>
      </c>
      <c r="I740" s="24" t="s">
        <v>72</v>
      </c>
      <c r="J740" s="24">
        <f>DATEDIF(Tabla1[[#This Row],[FECHA DE NACIMIENTO]],Tabla1[[#This Row],[FECHA ACTUAL]],"Y")</f>
        <v>30</v>
      </c>
      <c r="K740" s="24" t="s">
        <v>73</v>
      </c>
      <c r="L740" s="24" t="s">
        <v>112</v>
      </c>
      <c r="M740" s="24" t="s">
        <v>77</v>
      </c>
      <c r="N740" s="24" t="s">
        <v>77</v>
      </c>
      <c r="O740" s="24">
        <v>3</v>
      </c>
      <c r="P740" s="24" t="s">
        <v>101</v>
      </c>
      <c r="Q740" s="23">
        <v>34000</v>
      </c>
      <c r="R740" s="36" t="s">
        <v>2271</v>
      </c>
      <c r="S740" s="25">
        <v>45119</v>
      </c>
      <c r="T740" s="24"/>
      <c r="U740" s="24">
        <v>3132879580</v>
      </c>
      <c r="V740" s="24" t="s">
        <v>4756</v>
      </c>
      <c r="W740" s="24" t="s">
        <v>4757</v>
      </c>
      <c r="X740" s="24" t="s">
        <v>4758</v>
      </c>
      <c r="Y740" s="24" t="s">
        <v>4759</v>
      </c>
      <c r="Z740" s="24" t="s">
        <v>117</v>
      </c>
      <c r="AA740" s="24">
        <v>3125786289</v>
      </c>
      <c r="AB740" s="24" t="s">
        <v>77</v>
      </c>
      <c r="AC740" s="24" t="s">
        <v>77</v>
      </c>
      <c r="AD740" s="24" t="s">
        <v>77</v>
      </c>
      <c r="AE740" s="26" t="s">
        <v>183</v>
      </c>
      <c r="AF740" s="26" t="s">
        <v>4760</v>
      </c>
      <c r="AG740" s="26"/>
      <c r="AH740" s="27" t="s">
        <v>184</v>
      </c>
      <c r="AI740" s="27" t="s">
        <v>185</v>
      </c>
      <c r="AJ740" s="27" t="s">
        <v>185</v>
      </c>
      <c r="AK740" s="24" t="s">
        <v>121</v>
      </c>
      <c r="AL740" s="24" t="s">
        <v>90</v>
      </c>
      <c r="AM740" s="23">
        <v>42767</v>
      </c>
      <c r="AN740" s="28">
        <v>776250</v>
      </c>
      <c r="AO740" s="28"/>
      <c r="AP740" s="24"/>
      <c r="AQ740" s="24"/>
      <c r="AR740" s="24"/>
      <c r="AS740" s="24"/>
      <c r="AT740" s="24" t="e">
        <v>#N/A</v>
      </c>
      <c r="AU740" s="24" t="e">
        <v>#N/A</v>
      </c>
      <c r="AV740" s="24" t="e">
        <v>#N/A</v>
      </c>
      <c r="AW740" s="24"/>
      <c r="AX740" s="24"/>
      <c r="AY740" s="24"/>
      <c r="AZ740" s="24"/>
      <c r="BA740" s="24"/>
      <c r="BB740" s="24"/>
      <c r="BC740" s="24"/>
      <c r="BD740" s="24">
        <v>0</v>
      </c>
      <c r="BE740" s="24">
        <v>0</v>
      </c>
      <c r="BF740" s="23"/>
      <c r="BG740" s="23"/>
      <c r="BH740" s="23">
        <v>42768</v>
      </c>
      <c r="BI740" s="26" t="s">
        <v>127</v>
      </c>
      <c r="BJ740" s="26" t="s">
        <v>232</v>
      </c>
      <c r="BK740" s="29">
        <v>0</v>
      </c>
      <c r="BL740" s="24" t="s">
        <v>129</v>
      </c>
      <c r="BM740" s="22" t="str">
        <f ca="1">+IF(Tabla1[[#This Row],[FECHA INGRESO]]&gt;=44986,IF((TODAY()-Tabla1[[#This Row],[FECHA INGRESO]])&gt;=50,"ALERTA","TODAVÍA FALTA"),"N/A")</f>
        <v>N/A</v>
      </c>
      <c r="BN740" s="7">
        <f>IFERROR((_xlfn.DAYS(Tabla1[[#This Row],[FECHA INGRESO]],Tabla1[[#This Row],[FECHA RETIRO]]))/30,"")</f>
        <v>-3.3333333333333333E-2</v>
      </c>
    </row>
    <row r="741" spans="1:66" ht="15" customHeight="1" x14ac:dyDescent="0.35">
      <c r="A741" s="31">
        <v>1031170385</v>
      </c>
      <c r="B741" s="22" t="s">
        <v>4761</v>
      </c>
      <c r="C741" s="23">
        <v>42767</v>
      </c>
      <c r="D741" s="23" t="s">
        <v>188</v>
      </c>
      <c r="E741" s="23" t="s">
        <v>111</v>
      </c>
      <c r="F741" s="23" t="s">
        <v>70</v>
      </c>
      <c r="G741" s="24" t="s">
        <v>4762</v>
      </c>
      <c r="H741" s="24">
        <v>24070418079</v>
      </c>
      <c r="I741" s="24" t="s">
        <v>72</v>
      </c>
      <c r="J741" s="24">
        <f>DATEDIF(Tabla1[[#This Row],[FECHA DE NACIMIENTO]],Tabla1[[#This Row],[FECHA ACTUAL]],"Y")</f>
        <v>26</v>
      </c>
      <c r="K741" s="24" t="s">
        <v>96</v>
      </c>
      <c r="L741" s="24" t="s">
        <v>112</v>
      </c>
      <c r="M741" s="24">
        <v>0</v>
      </c>
      <c r="N741" s="24">
        <v>0</v>
      </c>
      <c r="O741" s="24">
        <v>2</v>
      </c>
      <c r="P741" s="24" t="s">
        <v>101</v>
      </c>
      <c r="Q741" s="23">
        <v>35572</v>
      </c>
      <c r="R741" s="24" t="s">
        <v>76</v>
      </c>
      <c r="S741" s="25">
        <v>45119</v>
      </c>
      <c r="T741" s="24"/>
      <c r="U741" s="24">
        <v>3154115962</v>
      </c>
      <c r="V741" s="24" t="s">
        <v>4763</v>
      </c>
      <c r="W741" s="24" t="s">
        <v>4764</v>
      </c>
      <c r="X741" s="24" t="s">
        <v>4239</v>
      </c>
      <c r="Y741" s="24" t="s">
        <v>4765</v>
      </c>
      <c r="Z741" s="24" t="s">
        <v>117</v>
      </c>
      <c r="AA741" s="24">
        <v>3166899335</v>
      </c>
      <c r="AB741" s="24" t="s">
        <v>77</v>
      </c>
      <c r="AC741" s="24" t="s">
        <v>77</v>
      </c>
      <c r="AD741" s="24" t="s">
        <v>77</v>
      </c>
      <c r="AE741" s="26" t="s">
        <v>183</v>
      </c>
      <c r="AF741" s="26" t="s">
        <v>1994</v>
      </c>
      <c r="AG741" s="26"/>
      <c r="AH741" s="27" t="s">
        <v>553</v>
      </c>
      <c r="AI741" s="27" t="s">
        <v>138</v>
      </c>
      <c r="AJ741" s="27" t="s">
        <v>138</v>
      </c>
      <c r="AK741" s="24" t="s">
        <v>89</v>
      </c>
      <c r="AL741" s="24" t="s">
        <v>4766</v>
      </c>
      <c r="AM741" s="23">
        <v>42767</v>
      </c>
      <c r="AN741" s="28">
        <v>776250</v>
      </c>
      <c r="AO741" s="28"/>
      <c r="AP741" s="24"/>
      <c r="AQ741" s="24"/>
      <c r="AR741" s="24"/>
      <c r="AS741" s="24"/>
      <c r="AT741" s="24" t="e">
        <v>#N/A</v>
      </c>
      <c r="AU741" s="24" t="e">
        <v>#N/A</v>
      </c>
      <c r="AV741" s="24" t="e">
        <v>#N/A</v>
      </c>
      <c r="AW741" s="24"/>
      <c r="AX741" s="24"/>
      <c r="AY741" s="24"/>
      <c r="AZ741" s="24"/>
      <c r="BA741" s="24"/>
      <c r="BB741" s="24"/>
      <c r="BC741" s="24"/>
      <c r="BD741" s="24">
        <v>0</v>
      </c>
      <c r="BE741" s="24">
        <v>0</v>
      </c>
      <c r="BF741" s="23"/>
      <c r="BG741" s="23"/>
      <c r="BH741" s="23">
        <v>42853</v>
      </c>
      <c r="BI741" s="26" t="s">
        <v>143</v>
      </c>
      <c r="BJ741" s="26" t="s">
        <v>4767</v>
      </c>
      <c r="BK741" s="29">
        <v>0</v>
      </c>
      <c r="BL741" s="24" t="s">
        <v>129</v>
      </c>
      <c r="BM741" s="22" t="str">
        <f ca="1">+IF(Tabla1[[#This Row],[FECHA INGRESO]]&gt;=44986,IF((TODAY()-Tabla1[[#This Row],[FECHA INGRESO]])&gt;=50,"ALERTA","TODAVÍA FALTA"),"N/A")</f>
        <v>N/A</v>
      </c>
      <c r="BN741" s="7">
        <f>IFERROR((_xlfn.DAYS(Tabla1[[#This Row],[FECHA INGRESO]],Tabla1[[#This Row],[FECHA RETIRO]]))/30,"")</f>
        <v>-2.8666666666666667</v>
      </c>
    </row>
    <row r="742" spans="1:66" ht="15" customHeight="1" x14ac:dyDescent="0.35">
      <c r="A742" s="31">
        <v>1013670463</v>
      </c>
      <c r="B742" s="22" t="s">
        <v>4768</v>
      </c>
      <c r="C742" s="23">
        <v>42768</v>
      </c>
      <c r="D742" s="23" t="s">
        <v>93</v>
      </c>
      <c r="E742" s="24" t="s">
        <v>94</v>
      </c>
      <c r="F742" s="23" t="s">
        <v>70</v>
      </c>
      <c r="G742" s="24"/>
      <c r="H742" s="24">
        <v>24070467622</v>
      </c>
      <c r="I742" s="24" t="s">
        <v>72</v>
      </c>
      <c r="J742" s="24">
        <f>DATEDIF(Tabla1[[#This Row],[FECHA DE NACIMIENTO]],Tabla1[[#This Row],[FECHA ACTUAL]],"Y")</f>
        <v>26</v>
      </c>
      <c r="K742" s="24" t="s">
        <v>73</v>
      </c>
      <c r="L742" s="24" t="s">
        <v>112</v>
      </c>
      <c r="M742" s="24" t="s">
        <v>77</v>
      </c>
      <c r="N742" s="24" t="s">
        <v>77</v>
      </c>
      <c r="O742" s="24">
        <v>2</v>
      </c>
      <c r="P742" s="24" t="s">
        <v>101</v>
      </c>
      <c r="Q742" s="23">
        <v>35367</v>
      </c>
      <c r="R742" s="24" t="s">
        <v>76</v>
      </c>
      <c r="S742" s="25">
        <v>45119</v>
      </c>
      <c r="T742" s="24">
        <v>6635696</v>
      </c>
      <c r="U742" s="24">
        <v>3208853422</v>
      </c>
      <c r="V742" s="24" t="s">
        <v>4769</v>
      </c>
      <c r="W742" s="24" t="s">
        <v>4770</v>
      </c>
      <c r="X742" s="24" t="s">
        <v>4771</v>
      </c>
      <c r="Y742" s="24" t="s">
        <v>4772</v>
      </c>
      <c r="Z742" s="24" t="s">
        <v>285</v>
      </c>
      <c r="AA742" s="24">
        <v>3123181814</v>
      </c>
      <c r="AB742" s="24" t="s">
        <v>77</v>
      </c>
      <c r="AC742" s="24" t="s">
        <v>77</v>
      </c>
      <c r="AD742" s="24" t="s">
        <v>77</v>
      </c>
      <c r="AE742" s="26" t="s">
        <v>102</v>
      </c>
      <c r="AF742" s="26" t="s">
        <v>103</v>
      </c>
      <c r="AG742" s="26"/>
      <c r="AH742" s="27" t="s">
        <v>184</v>
      </c>
      <c r="AI742" s="27" t="s">
        <v>120</v>
      </c>
      <c r="AJ742" s="27" t="s">
        <v>120</v>
      </c>
      <c r="AK742" s="24" t="s">
        <v>121</v>
      </c>
      <c r="AL742" s="24" t="s">
        <v>90</v>
      </c>
      <c r="AM742" s="23">
        <v>42768</v>
      </c>
      <c r="AN742" s="28">
        <v>776250</v>
      </c>
      <c r="AO742" s="28"/>
      <c r="AP742" s="24"/>
      <c r="AQ742" s="24"/>
      <c r="AR742" s="24"/>
      <c r="AS742" s="24"/>
      <c r="AT742" s="24" t="e">
        <v>#N/A</v>
      </c>
      <c r="AU742" s="24" t="e">
        <v>#N/A</v>
      </c>
      <c r="AV742" s="24" t="e">
        <v>#N/A</v>
      </c>
      <c r="AW742" s="24"/>
      <c r="AX742" s="24"/>
      <c r="AY742" s="24"/>
      <c r="AZ742" s="24"/>
      <c r="BA742" s="24"/>
      <c r="BB742" s="24"/>
      <c r="BC742" s="24"/>
      <c r="BD742" s="24">
        <v>0</v>
      </c>
      <c r="BE742" s="24">
        <v>0</v>
      </c>
      <c r="BF742" s="23"/>
      <c r="BG742" s="23"/>
      <c r="BH742" s="23">
        <v>42870</v>
      </c>
      <c r="BI742" s="26" t="s">
        <v>127</v>
      </c>
      <c r="BJ742" s="26" t="s">
        <v>178</v>
      </c>
      <c r="BK742" s="29">
        <v>0</v>
      </c>
      <c r="BL742" s="24" t="s">
        <v>129</v>
      </c>
      <c r="BM742" s="22" t="str">
        <f ca="1">+IF(Tabla1[[#This Row],[FECHA INGRESO]]&gt;=44986,IF((TODAY()-Tabla1[[#This Row],[FECHA INGRESO]])&gt;=50,"ALERTA","TODAVÍA FALTA"),"N/A")</f>
        <v>N/A</v>
      </c>
      <c r="BN742" s="7">
        <f>IFERROR((_xlfn.DAYS(Tabla1[[#This Row],[FECHA INGRESO]],Tabla1[[#This Row],[FECHA RETIRO]]))/30,"")</f>
        <v>-3.4</v>
      </c>
    </row>
    <row r="743" spans="1:66" ht="15" customHeight="1" x14ac:dyDescent="0.35">
      <c r="A743" s="31">
        <v>80411977</v>
      </c>
      <c r="B743" s="22" t="s">
        <v>4773</v>
      </c>
      <c r="C743" s="23">
        <v>42772</v>
      </c>
      <c r="D743" s="23" t="s">
        <v>68</v>
      </c>
      <c r="E743" s="23" t="s">
        <v>111</v>
      </c>
      <c r="F743" s="23" t="s">
        <v>70</v>
      </c>
      <c r="G743" s="24"/>
      <c r="H743" s="24">
        <v>24070613254</v>
      </c>
      <c r="I743" s="24" t="s">
        <v>72</v>
      </c>
      <c r="J743" s="24">
        <f>DATEDIF(Tabla1[[#This Row],[FECHA DE NACIMIENTO]],Tabla1[[#This Row],[FECHA ACTUAL]],"Y")</f>
        <v>56</v>
      </c>
      <c r="K743" s="24" t="s">
        <v>96</v>
      </c>
      <c r="L743" s="24" t="s">
        <v>74</v>
      </c>
      <c r="M743" s="24">
        <v>1</v>
      </c>
      <c r="N743" s="24">
        <v>1</v>
      </c>
      <c r="O743" s="24">
        <v>5</v>
      </c>
      <c r="P743" s="24" t="s">
        <v>101</v>
      </c>
      <c r="Q743" s="23">
        <v>24549</v>
      </c>
      <c r="R743" s="24" t="s">
        <v>785</v>
      </c>
      <c r="S743" s="25">
        <v>45119</v>
      </c>
      <c r="T743" s="24">
        <v>5332171</v>
      </c>
      <c r="U743" s="24">
        <v>3166981532</v>
      </c>
      <c r="V743" s="24" t="s">
        <v>4774</v>
      </c>
      <c r="W743" s="24" t="s">
        <v>4775</v>
      </c>
      <c r="X743" s="24" t="s">
        <v>4776</v>
      </c>
      <c r="Y743" s="24" t="s">
        <v>4777</v>
      </c>
      <c r="Z743" s="24" t="s">
        <v>82</v>
      </c>
      <c r="AA743" s="24">
        <v>3153612779</v>
      </c>
      <c r="AB743" s="24" t="s">
        <v>77</v>
      </c>
      <c r="AC743" s="24" t="s">
        <v>77</v>
      </c>
      <c r="AD743" s="24" t="s">
        <v>77</v>
      </c>
      <c r="AE743" s="26" t="s">
        <v>102</v>
      </c>
      <c r="AF743" s="26" t="s">
        <v>547</v>
      </c>
      <c r="AG743" s="26"/>
      <c r="AH743" s="27" t="s">
        <v>213</v>
      </c>
      <c r="AI743" s="27" t="s">
        <v>214</v>
      </c>
      <c r="AJ743" s="27" t="s">
        <v>214</v>
      </c>
      <c r="AK743" s="24" t="s">
        <v>121</v>
      </c>
      <c r="AL743" s="24" t="s">
        <v>90</v>
      </c>
      <c r="AM743" s="23">
        <v>42772</v>
      </c>
      <c r="AN743" s="28">
        <v>3312000</v>
      </c>
      <c r="AO743" s="28"/>
      <c r="AP743" s="24"/>
      <c r="AQ743" s="24"/>
      <c r="AR743" s="24"/>
      <c r="AS743" s="24"/>
      <c r="AT743" s="24" t="e">
        <v>#N/A</v>
      </c>
      <c r="AU743" s="24" t="e">
        <v>#N/A</v>
      </c>
      <c r="AV743" s="24" t="e">
        <v>#N/A</v>
      </c>
      <c r="AW743" s="24"/>
      <c r="AX743" s="24"/>
      <c r="AY743" s="24"/>
      <c r="AZ743" s="24"/>
      <c r="BA743" s="24"/>
      <c r="BB743" s="24"/>
      <c r="BC743" s="24"/>
      <c r="BD743" s="24">
        <v>0</v>
      </c>
      <c r="BE743" s="24">
        <v>0</v>
      </c>
      <c r="BF743" s="23"/>
      <c r="BG743" s="23"/>
      <c r="BH743" s="23">
        <v>42829</v>
      </c>
      <c r="BI743" s="26" t="s">
        <v>127</v>
      </c>
      <c r="BJ743" s="26" t="s">
        <v>337</v>
      </c>
      <c r="BK743" s="29">
        <v>0</v>
      </c>
      <c r="BL743" s="24" t="s">
        <v>129</v>
      </c>
      <c r="BM743" s="22" t="str">
        <f ca="1">+IF(Tabla1[[#This Row],[FECHA INGRESO]]&gt;=44986,IF((TODAY()-Tabla1[[#This Row],[FECHA INGRESO]])&gt;=50,"ALERTA","TODAVÍA FALTA"),"N/A")</f>
        <v>N/A</v>
      </c>
      <c r="BN743" s="7">
        <f>IFERROR((_xlfn.DAYS(Tabla1[[#This Row],[FECHA INGRESO]],Tabla1[[#This Row],[FECHA RETIRO]]))/30,"")</f>
        <v>-1.9</v>
      </c>
    </row>
    <row r="744" spans="1:66" ht="15" customHeight="1" x14ac:dyDescent="0.35">
      <c r="A744" s="31">
        <v>1010221189</v>
      </c>
      <c r="B744" s="22" t="s">
        <v>4778</v>
      </c>
      <c r="C744" s="23">
        <v>42773</v>
      </c>
      <c r="D744" s="23" t="s">
        <v>131</v>
      </c>
      <c r="E744" s="23" t="s">
        <v>111</v>
      </c>
      <c r="F744" s="23" t="s">
        <v>70</v>
      </c>
      <c r="G744" s="24"/>
      <c r="H744" s="24">
        <v>24070637577</v>
      </c>
      <c r="I744" s="24" t="s">
        <v>72</v>
      </c>
      <c r="J744" s="24">
        <f>DATEDIF(Tabla1[[#This Row],[FECHA DE NACIMIENTO]],Tabla1[[#This Row],[FECHA ACTUAL]],"Y")</f>
        <v>28</v>
      </c>
      <c r="K744" s="24" t="s">
        <v>320</v>
      </c>
      <c r="L744" s="24" t="s">
        <v>112</v>
      </c>
      <c r="M744" s="24">
        <v>0</v>
      </c>
      <c r="N744" s="24">
        <v>4</v>
      </c>
      <c r="O744" s="24">
        <v>2</v>
      </c>
      <c r="P744" s="24" t="s">
        <v>101</v>
      </c>
      <c r="Q744" s="23">
        <v>34783</v>
      </c>
      <c r="R744" s="24" t="s">
        <v>76</v>
      </c>
      <c r="S744" s="25">
        <v>45119</v>
      </c>
      <c r="T744" s="24"/>
      <c r="U744" s="24">
        <v>3229479928</v>
      </c>
      <c r="V744" s="24" t="s">
        <v>4779</v>
      </c>
      <c r="W744" s="24" t="s">
        <v>4780</v>
      </c>
      <c r="X744" s="24" t="s">
        <v>4781</v>
      </c>
      <c r="Y744" s="24" t="s">
        <v>4782</v>
      </c>
      <c r="Z744" s="24" t="s">
        <v>117</v>
      </c>
      <c r="AA744" s="24">
        <v>3225378364</v>
      </c>
      <c r="AB744" s="24" t="s">
        <v>77</v>
      </c>
      <c r="AC744" s="24" t="s">
        <v>77</v>
      </c>
      <c r="AD744" s="24" t="s">
        <v>77</v>
      </c>
      <c r="AE744" s="26" t="s">
        <v>151</v>
      </c>
      <c r="AF744" s="26"/>
      <c r="AG744" s="26"/>
      <c r="AH744" s="27" t="s">
        <v>184</v>
      </c>
      <c r="AI744" s="27" t="s">
        <v>185</v>
      </c>
      <c r="AJ744" s="27" t="s">
        <v>185</v>
      </c>
      <c r="AK744" s="24" t="s">
        <v>121</v>
      </c>
      <c r="AL744" s="24" t="s">
        <v>90</v>
      </c>
      <c r="AM744" s="23">
        <v>42773</v>
      </c>
      <c r="AN744" s="28">
        <v>776250</v>
      </c>
      <c r="AO744" s="28"/>
      <c r="AP744" s="24"/>
      <c r="AQ744" s="24"/>
      <c r="AR744" s="24"/>
      <c r="AS744" s="24"/>
      <c r="AT744" s="24" t="e">
        <v>#N/A</v>
      </c>
      <c r="AU744" s="24" t="e">
        <v>#N/A</v>
      </c>
      <c r="AV744" s="24" t="e">
        <v>#N/A</v>
      </c>
      <c r="AW744" s="24"/>
      <c r="AX744" s="24"/>
      <c r="AY744" s="24"/>
      <c r="AZ744" s="24"/>
      <c r="BA744" s="24"/>
      <c r="BB744" s="24"/>
      <c r="BC744" s="24"/>
      <c r="BD744" s="24">
        <v>0</v>
      </c>
      <c r="BE744" s="24">
        <v>0</v>
      </c>
      <c r="BF744" s="23"/>
      <c r="BG744" s="23"/>
      <c r="BH744" s="23">
        <v>42810</v>
      </c>
      <c r="BI744" s="26" t="s">
        <v>143</v>
      </c>
      <c r="BJ744" s="26" t="s">
        <v>2589</v>
      </c>
      <c r="BK744" s="29">
        <v>0</v>
      </c>
      <c r="BL744" s="24" t="s">
        <v>129</v>
      </c>
      <c r="BM744" s="22" t="str">
        <f ca="1">+IF(Tabla1[[#This Row],[FECHA INGRESO]]&gt;=44986,IF((TODAY()-Tabla1[[#This Row],[FECHA INGRESO]])&gt;=50,"ALERTA","TODAVÍA FALTA"),"N/A")</f>
        <v>N/A</v>
      </c>
      <c r="BN744" s="7">
        <f>IFERROR((_xlfn.DAYS(Tabla1[[#This Row],[FECHA INGRESO]],Tabla1[[#This Row],[FECHA RETIRO]]))/30,"")</f>
        <v>-1.2333333333333334</v>
      </c>
    </row>
    <row r="745" spans="1:66" ht="15" customHeight="1" x14ac:dyDescent="0.35">
      <c r="A745" s="31">
        <v>1010228910</v>
      </c>
      <c r="B745" s="22" t="s">
        <v>4783</v>
      </c>
      <c r="C745" s="23">
        <v>42773</v>
      </c>
      <c r="D745" s="23" t="s">
        <v>93</v>
      </c>
      <c r="E745" s="23" t="s">
        <v>1274</v>
      </c>
      <c r="F745" s="23" t="s">
        <v>70</v>
      </c>
      <c r="G745" s="24"/>
      <c r="H745" s="24">
        <v>24070632729</v>
      </c>
      <c r="I745" s="24" t="s">
        <v>95</v>
      </c>
      <c r="J745" s="24">
        <f>DATEDIF(Tabla1[[#This Row],[FECHA DE NACIMIENTO]],Tabla1[[#This Row],[FECHA ACTUAL]],"Y")</f>
        <v>28</v>
      </c>
      <c r="K745" s="24" t="s">
        <v>73</v>
      </c>
      <c r="L745" s="24" t="s">
        <v>112</v>
      </c>
      <c r="M745" s="24">
        <v>1</v>
      </c>
      <c r="N745" s="24">
        <v>1</v>
      </c>
      <c r="O745" s="24">
        <v>1</v>
      </c>
      <c r="P745" s="24" t="s">
        <v>101</v>
      </c>
      <c r="Q745" s="23">
        <v>34873</v>
      </c>
      <c r="R745" s="24" t="s">
        <v>76</v>
      </c>
      <c r="S745" s="25">
        <v>45119</v>
      </c>
      <c r="T745" s="24"/>
      <c r="U745" s="24">
        <v>3229497807</v>
      </c>
      <c r="V745" s="24" t="s">
        <v>4784</v>
      </c>
      <c r="W745" s="24" t="s">
        <v>4785</v>
      </c>
      <c r="X745" s="24" t="s">
        <v>4786</v>
      </c>
      <c r="Y745" s="24" t="s">
        <v>4787</v>
      </c>
      <c r="Z745" s="24" t="s">
        <v>852</v>
      </c>
      <c r="AA745" s="24">
        <v>3142110549</v>
      </c>
      <c r="AB745" s="24" t="s">
        <v>77</v>
      </c>
      <c r="AC745" s="24" t="s">
        <v>77</v>
      </c>
      <c r="AD745" s="24" t="s">
        <v>77</v>
      </c>
      <c r="AE745" s="26" t="s">
        <v>151</v>
      </c>
      <c r="AF745" s="26"/>
      <c r="AG745" s="26"/>
      <c r="AH745" s="27" t="s">
        <v>184</v>
      </c>
      <c r="AI745" s="27" t="s">
        <v>3493</v>
      </c>
      <c r="AJ745" s="27" t="s">
        <v>120</v>
      </c>
      <c r="AK745" s="24" t="s">
        <v>121</v>
      </c>
      <c r="AL745" s="24" t="s">
        <v>90</v>
      </c>
      <c r="AM745" s="23">
        <v>42773</v>
      </c>
      <c r="AN745" s="28">
        <v>776250</v>
      </c>
      <c r="AO745" s="28"/>
      <c r="AP745" s="24"/>
      <c r="AQ745" s="24"/>
      <c r="AR745" s="24"/>
      <c r="AS745" s="24"/>
      <c r="AT745" s="24" t="e">
        <v>#N/A</v>
      </c>
      <c r="AU745" s="24" t="e">
        <v>#N/A</v>
      </c>
      <c r="AV745" s="24" t="e">
        <v>#N/A</v>
      </c>
      <c r="AW745" s="24"/>
      <c r="AX745" s="24"/>
      <c r="AY745" s="24"/>
      <c r="AZ745" s="24"/>
      <c r="BA745" s="24"/>
      <c r="BB745" s="24"/>
      <c r="BC745" s="24"/>
      <c r="BD745" s="24">
        <v>0</v>
      </c>
      <c r="BE745" s="24">
        <v>0</v>
      </c>
      <c r="BF745" s="23"/>
      <c r="BG745" s="23"/>
      <c r="BH745" s="23">
        <v>42791</v>
      </c>
      <c r="BI745" s="26" t="s">
        <v>127</v>
      </c>
      <c r="BJ745" s="26" t="s">
        <v>232</v>
      </c>
      <c r="BK745" s="29">
        <v>0</v>
      </c>
      <c r="BL745" s="24" t="s">
        <v>129</v>
      </c>
      <c r="BM745" s="22" t="str">
        <f ca="1">+IF(Tabla1[[#This Row],[FECHA INGRESO]]&gt;=44986,IF((TODAY()-Tabla1[[#This Row],[FECHA INGRESO]])&gt;=50,"ALERTA","TODAVÍA FALTA"),"N/A")</f>
        <v>N/A</v>
      </c>
      <c r="BN745" s="7">
        <f>IFERROR((_xlfn.DAYS(Tabla1[[#This Row],[FECHA INGRESO]],Tabla1[[#This Row],[FECHA RETIRO]]))/30,"")</f>
        <v>-0.6</v>
      </c>
    </row>
    <row r="746" spans="1:66" ht="15" customHeight="1" x14ac:dyDescent="0.35">
      <c r="A746" s="31">
        <v>1031148985</v>
      </c>
      <c r="B746" s="22" t="s">
        <v>4788</v>
      </c>
      <c r="C746" s="23">
        <v>42773</v>
      </c>
      <c r="D746" s="23" t="s">
        <v>266</v>
      </c>
      <c r="E746" s="23" t="s">
        <v>1274</v>
      </c>
      <c r="F746" s="23" t="s">
        <v>70</v>
      </c>
      <c r="G746" s="24"/>
      <c r="H746" s="24">
        <v>24070624090</v>
      </c>
      <c r="I746" s="24" t="s">
        <v>95</v>
      </c>
      <c r="J746" s="24">
        <f>DATEDIF(Tabla1[[#This Row],[FECHA DE NACIMIENTO]],Tabla1[[#This Row],[FECHA ACTUAL]],"Y")</f>
        <v>30</v>
      </c>
      <c r="K746" s="24" t="s">
        <v>96</v>
      </c>
      <c r="L746" s="24" t="s">
        <v>234</v>
      </c>
      <c r="M746" s="24">
        <v>0</v>
      </c>
      <c r="N746" s="24">
        <v>0</v>
      </c>
      <c r="O746" s="24">
        <v>3</v>
      </c>
      <c r="P746" s="24" t="s">
        <v>101</v>
      </c>
      <c r="Q746" s="23">
        <v>34152</v>
      </c>
      <c r="R746" s="24" t="s">
        <v>76</v>
      </c>
      <c r="S746" s="25">
        <v>45119</v>
      </c>
      <c r="T746" s="24">
        <v>4716033</v>
      </c>
      <c r="U746" s="24">
        <v>3058106893</v>
      </c>
      <c r="V746" s="24" t="s">
        <v>4789</v>
      </c>
      <c r="W746" s="24" t="s">
        <v>4790</v>
      </c>
      <c r="X746" s="24" t="s">
        <v>2432</v>
      </c>
      <c r="Y746" s="24" t="s">
        <v>4791</v>
      </c>
      <c r="Z746" s="24" t="s">
        <v>82</v>
      </c>
      <c r="AA746" s="24">
        <v>3202152911</v>
      </c>
      <c r="AB746" s="24" t="s">
        <v>77</v>
      </c>
      <c r="AC746" s="24" t="s">
        <v>77</v>
      </c>
      <c r="AD746" s="24" t="s">
        <v>77</v>
      </c>
      <c r="AE746" s="26" t="s">
        <v>151</v>
      </c>
      <c r="AF746" s="26"/>
      <c r="AG746" s="26"/>
      <c r="AH746" s="27" t="s">
        <v>184</v>
      </c>
      <c r="AI746" s="27" t="s">
        <v>3493</v>
      </c>
      <c r="AJ746" s="27" t="s">
        <v>120</v>
      </c>
      <c r="AK746" s="24" t="s">
        <v>121</v>
      </c>
      <c r="AL746" s="24" t="s">
        <v>90</v>
      </c>
      <c r="AM746" s="23">
        <v>42773</v>
      </c>
      <c r="AN746" s="28">
        <v>776250</v>
      </c>
      <c r="AO746" s="28"/>
      <c r="AP746" s="24"/>
      <c r="AQ746" s="24"/>
      <c r="AR746" s="24"/>
      <c r="AS746" s="24"/>
      <c r="AT746" s="24" t="e">
        <v>#N/A</v>
      </c>
      <c r="AU746" s="24" t="e">
        <v>#N/A</v>
      </c>
      <c r="AV746" s="24" t="e">
        <v>#N/A</v>
      </c>
      <c r="AW746" s="24"/>
      <c r="AX746" s="24"/>
      <c r="AY746" s="24"/>
      <c r="AZ746" s="24"/>
      <c r="BA746" s="24"/>
      <c r="BB746" s="24"/>
      <c r="BC746" s="24"/>
      <c r="BD746" s="24">
        <v>0</v>
      </c>
      <c r="BE746" s="24">
        <v>0</v>
      </c>
      <c r="BF746" s="23"/>
      <c r="BG746" s="23"/>
      <c r="BH746" s="23">
        <v>42783</v>
      </c>
      <c r="BI746" s="26" t="s">
        <v>127</v>
      </c>
      <c r="BJ746" s="26" t="s">
        <v>273</v>
      </c>
      <c r="BK746" s="29">
        <v>0</v>
      </c>
      <c r="BL746" s="24" t="s">
        <v>129</v>
      </c>
      <c r="BM746" s="22" t="str">
        <f ca="1">+IF(Tabla1[[#This Row],[FECHA INGRESO]]&gt;=44986,IF((TODAY()-Tabla1[[#This Row],[FECHA INGRESO]])&gt;=50,"ALERTA","TODAVÍA FALTA"),"N/A")</f>
        <v>N/A</v>
      </c>
      <c r="BN746" s="7">
        <f>IFERROR((_xlfn.DAYS(Tabla1[[#This Row],[FECHA INGRESO]],Tabla1[[#This Row],[FECHA RETIRO]]))/30,"")</f>
        <v>-0.33333333333333331</v>
      </c>
    </row>
    <row r="747" spans="1:66" ht="15" customHeight="1" x14ac:dyDescent="0.35">
      <c r="A747" s="31">
        <v>1010233038</v>
      </c>
      <c r="B747" s="22" t="s">
        <v>4792</v>
      </c>
      <c r="C747" s="23">
        <v>42773</v>
      </c>
      <c r="D747" s="23" t="s">
        <v>266</v>
      </c>
      <c r="E747" s="23" t="s">
        <v>111</v>
      </c>
      <c r="F747" s="23" t="s">
        <v>70</v>
      </c>
      <c r="G747" s="24"/>
      <c r="H747" s="24">
        <v>24070634819</v>
      </c>
      <c r="I747" s="24" t="s">
        <v>95</v>
      </c>
      <c r="J747" s="24">
        <f>DATEDIF(Tabla1[[#This Row],[FECHA DE NACIMIENTO]],Tabla1[[#This Row],[FECHA ACTUAL]],"Y")</f>
        <v>26</v>
      </c>
      <c r="K747" s="24" t="s">
        <v>73</v>
      </c>
      <c r="L747" s="24" t="s">
        <v>234</v>
      </c>
      <c r="M747" s="24">
        <v>1</v>
      </c>
      <c r="N747" s="24">
        <v>1</v>
      </c>
      <c r="O747" s="24">
        <v>1</v>
      </c>
      <c r="P747" s="24" t="s">
        <v>101</v>
      </c>
      <c r="Q747" s="23">
        <v>35516</v>
      </c>
      <c r="R747" s="24" t="s">
        <v>76</v>
      </c>
      <c r="S747" s="25">
        <v>45119</v>
      </c>
      <c r="T747" s="24">
        <v>7674423</v>
      </c>
      <c r="U747" s="24">
        <v>3118014442</v>
      </c>
      <c r="V747" s="24" t="s">
        <v>4793</v>
      </c>
      <c r="W747" s="24" t="s">
        <v>4794</v>
      </c>
      <c r="X747" s="24" t="s">
        <v>4795</v>
      </c>
      <c r="Y747" s="24" t="s">
        <v>4796</v>
      </c>
      <c r="Z747" s="24" t="s">
        <v>117</v>
      </c>
      <c r="AA747" s="24">
        <v>3118136363</v>
      </c>
      <c r="AB747" s="24" t="s">
        <v>77</v>
      </c>
      <c r="AC747" s="24" t="s">
        <v>77</v>
      </c>
      <c r="AD747" s="24" t="s">
        <v>77</v>
      </c>
      <c r="AE747" s="26" t="s">
        <v>183</v>
      </c>
      <c r="AF747" s="26" t="s">
        <v>4797</v>
      </c>
      <c r="AG747" s="26"/>
      <c r="AH747" s="27" t="s">
        <v>184</v>
      </c>
      <c r="AI747" s="27" t="s">
        <v>487</v>
      </c>
      <c r="AJ747" s="27" t="s">
        <v>487</v>
      </c>
      <c r="AK747" s="24" t="s">
        <v>121</v>
      </c>
      <c r="AL747" s="24" t="s">
        <v>90</v>
      </c>
      <c r="AM747" s="23">
        <v>42773</v>
      </c>
      <c r="AN747" s="28">
        <v>808585.47</v>
      </c>
      <c r="AO747" s="28"/>
      <c r="AP747" s="24" t="s">
        <v>4798</v>
      </c>
      <c r="AQ747" s="24"/>
      <c r="AR747" s="24"/>
      <c r="AS747" s="24"/>
      <c r="AT747" s="24" t="e">
        <v>#N/A</v>
      </c>
      <c r="AU747" s="24" t="e">
        <v>#N/A</v>
      </c>
      <c r="AV747" s="24" t="e">
        <v>#N/A</v>
      </c>
      <c r="AW747" s="24"/>
      <c r="AX747" s="24"/>
      <c r="AY747" s="24"/>
      <c r="AZ747" s="24"/>
      <c r="BA747" s="24"/>
      <c r="BB747" s="24"/>
      <c r="BC747" s="24"/>
      <c r="BD747" s="24">
        <v>1</v>
      </c>
      <c r="BE747" s="24">
        <v>0</v>
      </c>
      <c r="BF747" s="23">
        <v>43138</v>
      </c>
      <c r="BG747" s="23">
        <v>43155</v>
      </c>
      <c r="BH747" s="23">
        <v>43188</v>
      </c>
      <c r="BI747" s="26" t="s">
        <v>127</v>
      </c>
      <c r="BJ747" s="26" t="s">
        <v>2423</v>
      </c>
      <c r="BK747" s="29">
        <v>56423</v>
      </c>
      <c r="BL747" s="24" t="s">
        <v>129</v>
      </c>
      <c r="BM747" s="22" t="str">
        <f ca="1">+IF(Tabla1[[#This Row],[FECHA INGRESO]]&gt;=44986,IF((TODAY()-Tabla1[[#This Row],[FECHA INGRESO]])&gt;=50,"ALERTA","TODAVÍA FALTA"),"N/A")</f>
        <v>N/A</v>
      </c>
      <c r="BN747" s="7">
        <f>IFERROR((_xlfn.DAYS(Tabla1[[#This Row],[FECHA INGRESO]],Tabla1[[#This Row],[FECHA RETIRO]]))/30,"")</f>
        <v>-13.833333333333334</v>
      </c>
    </row>
    <row r="748" spans="1:66" ht="15" customHeight="1" x14ac:dyDescent="0.35">
      <c r="A748" s="31">
        <v>1033712088</v>
      </c>
      <c r="B748" s="22" t="s">
        <v>4799</v>
      </c>
      <c r="C748" s="23">
        <v>42773</v>
      </c>
      <c r="D748" s="23" t="s">
        <v>109</v>
      </c>
      <c r="E748" s="23" t="s">
        <v>1274</v>
      </c>
      <c r="F748" s="23" t="s">
        <v>70</v>
      </c>
      <c r="G748" s="24"/>
      <c r="H748" s="24">
        <v>24070623268</v>
      </c>
      <c r="I748" s="24" t="s">
        <v>95</v>
      </c>
      <c r="J748" s="24">
        <f>DATEDIF(Tabla1[[#This Row],[FECHA DE NACIMIENTO]],Tabla1[[#This Row],[FECHA ACTUAL]],"Y")</f>
        <v>34</v>
      </c>
      <c r="K748" s="24" t="s">
        <v>73</v>
      </c>
      <c r="L748" s="24" t="s">
        <v>234</v>
      </c>
      <c r="M748" s="24">
        <v>1</v>
      </c>
      <c r="N748" s="24">
        <v>1</v>
      </c>
      <c r="O748" s="24">
        <v>2</v>
      </c>
      <c r="P748" s="24" t="s">
        <v>101</v>
      </c>
      <c r="Q748" s="23">
        <v>32672</v>
      </c>
      <c r="R748" s="24" t="s">
        <v>76</v>
      </c>
      <c r="S748" s="25">
        <v>45119</v>
      </c>
      <c r="T748" s="24">
        <v>7165207</v>
      </c>
      <c r="U748" s="24">
        <v>3115560438</v>
      </c>
      <c r="V748" s="24" t="s">
        <v>4800</v>
      </c>
      <c r="W748" s="24" t="s">
        <v>4801</v>
      </c>
      <c r="X748" s="24" t="s">
        <v>4657</v>
      </c>
      <c r="Y748" s="24"/>
      <c r="Z748" s="24"/>
      <c r="AA748" s="24"/>
      <c r="AB748" s="24" t="s">
        <v>77</v>
      </c>
      <c r="AC748" s="24" t="s">
        <v>77</v>
      </c>
      <c r="AD748" s="24" t="s">
        <v>77</v>
      </c>
      <c r="AE748" s="26" t="s">
        <v>151</v>
      </c>
      <c r="AF748" s="26"/>
      <c r="AG748" s="26"/>
      <c r="AH748" s="27" t="s">
        <v>184</v>
      </c>
      <c r="AI748" s="27" t="s">
        <v>185</v>
      </c>
      <c r="AJ748" s="27" t="s">
        <v>185</v>
      </c>
      <c r="AK748" s="24" t="s">
        <v>121</v>
      </c>
      <c r="AL748" s="24" t="s">
        <v>90</v>
      </c>
      <c r="AM748" s="23">
        <v>42773</v>
      </c>
      <c r="AN748" s="28">
        <v>808585.47</v>
      </c>
      <c r="AO748" s="28"/>
      <c r="AP748" s="24"/>
      <c r="AQ748" s="24"/>
      <c r="AR748" s="24"/>
      <c r="AS748" s="24"/>
      <c r="AT748" s="24" t="e">
        <v>#N/A</v>
      </c>
      <c r="AU748" s="24" t="e">
        <v>#N/A</v>
      </c>
      <c r="AV748" s="24" t="e">
        <v>#N/A</v>
      </c>
      <c r="AW748" s="24"/>
      <c r="AX748" s="24"/>
      <c r="AY748" s="24"/>
      <c r="AZ748" s="24" t="s">
        <v>4802</v>
      </c>
      <c r="BA748" s="24"/>
      <c r="BB748" s="24"/>
      <c r="BC748" s="24"/>
      <c r="BD748" s="24">
        <v>0</v>
      </c>
      <c r="BE748" s="24">
        <v>0</v>
      </c>
      <c r="BF748" s="23"/>
      <c r="BG748" s="23"/>
      <c r="BH748" s="23">
        <v>43227</v>
      </c>
      <c r="BI748" s="26" t="s">
        <v>127</v>
      </c>
      <c r="BJ748" s="26" t="s">
        <v>273</v>
      </c>
      <c r="BK748" s="29">
        <v>489361</v>
      </c>
      <c r="BL748" s="24" t="s">
        <v>129</v>
      </c>
      <c r="BM748" s="22" t="str">
        <f ca="1">+IF(Tabla1[[#This Row],[FECHA INGRESO]]&gt;=44986,IF((TODAY()-Tabla1[[#This Row],[FECHA INGRESO]])&gt;=50,"ALERTA","TODAVÍA FALTA"),"N/A")</f>
        <v>N/A</v>
      </c>
      <c r="BN748" s="7">
        <f>IFERROR((_xlfn.DAYS(Tabla1[[#This Row],[FECHA INGRESO]],Tabla1[[#This Row],[FECHA RETIRO]]))/30,"")</f>
        <v>-15.133333333333333</v>
      </c>
    </row>
    <row r="749" spans="1:66" ht="15" customHeight="1" x14ac:dyDescent="0.35">
      <c r="A749" s="31">
        <v>1023008015</v>
      </c>
      <c r="B749" s="22" t="s">
        <v>4803</v>
      </c>
      <c r="C749" s="23">
        <v>42775</v>
      </c>
      <c r="D749" s="23" t="s">
        <v>1311</v>
      </c>
      <c r="E749" s="23" t="s">
        <v>111</v>
      </c>
      <c r="F749" s="23" t="s">
        <v>70</v>
      </c>
      <c r="G749" s="24"/>
      <c r="H749" s="24">
        <v>24070715624</v>
      </c>
      <c r="I749" s="24" t="s">
        <v>95</v>
      </c>
      <c r="J749" s="24">
        <f>DATEDIF(Tabla1[[#This Row],[FECHA DE NACIMIENTO]],Tabla1[[#This Row],[FECHA ACTUAL]],"Y")</f>
        <v>27</v>
      </c>
      <c r="K749" s="24" t="s">
        <v>96</v>
      </c>
      <c r="L749" s="24" t="s">
        <v>112</v>
      </c>
      <c r="M749" s="24">
        <v>0</v>
      </c>
      <c r="N749" s="24">
        <v>0</v>
      </c>
      <c r="O749" s="24">
        <v>1</v>
      </c>
      <c r="P749" s="24" t="s">
        <v>101</v>
      </c>
      <c r="Q749" s="23">
        <v>34988</v>
      </c>
      <c r="R749" s="24" t="s">
        <v>76</v>
      </c>
      <c r="S749" s="25">
        <v>45119</v>
      </c>
      <c r="T749" s="24">
        <v>5687591</v>
      </c>
      <c r="U749" s="24">
        <v>3112500391</v>
      </c>
      <c r="V749" s="24" t="s">
        <v>4804</v>
      </c>
      <c r="W749" s="24" t="s">
        <v>4805</v>
      </c>
      <c r="X749" s="24" t="s">
        <v>3748</v>
      </c>
      <c r="Y749" s="24" t="s">
        <v>4806</v>
      </c>
      <c r="Z749" s="24" t="s">
        <v>117</v>
      </c>
      <c r="AA749" s="24">
        <v>3118066863</v>
      </c>
      <c r="AB749" s="24" t="s">
        <v>77</v>
      </c>
      <c r="AC749" s="24" t="s">
        <v>77</v>
      </c>
      <c r="AD749" s="24" t="s">
        <v>77</v>
      </c>
      <c r="AE749" s="26" t="s">
        <v>183</v>
      </c>
      <c r="AF749" s="26"/>
      <c r="AG749" s="26"/>
      <c r="AH749" s="27" t="s">
        <v>184</v>
      </c>
      <c r="AI749" s="27" t="s">
        <v>120</v>
      </c>
      <c r="AJ749" s="27" t="s">
        <v>120</v>
      </c>
      <c r="AK749" s="24" t="s">
        <v>121</v>
      </c>
      <c r="AL749" s="24" t="s">
        <v>90</v>
      </c>
      <c r="AM749" s="23">
        <v>42775</v>
      </c>
      <c r="AN749" s="28">
        <v>808585.47</v>
      </c>
      <c r="AO749" s="28"/>
      <c r="AP749" s="24"/>
      <c r="AQ749" s="24"/>
      <c r="AR749" s="24"/>
      <c r="AS749" s="24"/>
      <c r="AT749" s="24" t="e">
        <v>#N/A</v>
      </c>
      <c r="AU749" s="24" t="e">
        <v>#N/A</v>
      </c>
      <c r="AV749" s="24" t="e">
        <v>#N/A</v>
      </c>
      <c r="AW749" s="24"/>
      <c r="AX749" s="24"/>
      <c r="AY749" s="24"/>
      <c r="AZ749" s="24"/>
      <c r="BA749" s="24"/>
      <c r="BB749" s="24"/>
      <c r="BC749" s="24"/>
      <c r="BD749" s="24">
        <v>0</v>
      </c>
      <c r="BE749" s="24">
        <v>0</v>
      </c>
      <c r="BF749" s="23"/>
      <c r="BG749" s="23"/>
      <c r="BH749" s="23">
        <v>43131</v>
      </c>
      <c r="BI749" s="26" t="s">
        <v>127</v>
      </c>
      <c r="BJ749" s="26" t="s">
        <v>2486</v>
      </c>
      <c r="BK749" s="29">
        <v>408353</v>
      </c>
      <c r="BL749" s="24" t="s">
        <v>129</v>
      </c>
      <c r="BM749" s="22" t="str">
        <f ca="1">+IF(Tabla1[[#This Row],[FECHA INGRESO]]&gt;=44986,IF((TODAY()-Tabla1[[#This Row],[FECHA INGRESO]])&gt;=50,"ALERTA","TODAVÍA FALTA"),"N/A")</f>
        <v>N/A</v>
      </c>
      <c r="BN749" s="7">
        <f>IFERROR((_xlfn.DAYS(Tabla1[[#This Row],[FECHA INGRESO]],Tabla1[[#This Row],[FECHA RETIRO]]))/30,"")</f>
        <v>-11.866666666666667</v>
      </c>
    </row>
    <row r="750" spans="1:66" ht="15" customHeight="1" x14ac:dyDescent="0.35">
      <c r="A750" s="31">
        <v>1026269250</v>
      </c>
      <c r="B750" s="22" t="s">
        <v>4807</v>
      </c>
      <c r="C750" s="23">
        <v>42775</v>
      </c>
      <c r="D750" s="23" t="s">
        <v>93</v>
      </c>
      <c r="E750" s="23" t="s">
        <v>111</v>
      </c>
      <c r="F750" s="23" t="s">
        <v>70</v>
      </c>
      <c r="G750" s="24" t="s">
        <v>4808</v>
      </c>
      <c r="H750" s="24">
        <v>24070752731</v>
      </c>
      <c r="I750" s="24" t="s">
        <v>95</v>
      </c>
      <c r="J750" s="24">
        <f>DATEDIF(Tabla1[[#This Row],[FECHA DE NACIMIENTO]],Tabla1[[#This Row],[FECHA ACTUAL]],"Y")</f>
        <v>33</v>
      </c>
      <c r="K750" s="24" t="s">
        <v>96</v>
      </c>
      <c r="L750" s="24" t="s">
        <v>234</v>
      </c>
      <c r="M750" s="24">
        <v>2</v>
      </c>
      <c r="N750" s="24">
        <v>2</v>
      </c>
      <c r="O750" s="24">
        <v>2</v>
      </c>
      <c r="P750" s="24" t="s">
        <v>101</v>
      </c>
      <c r="Q750" s="23">
        <v>32972</v>
      </c>
      <c r="R750" s="24" t="s">
        <v>76</v>
      </c>
      <c r="S750" s="25">
        <v>45119</v>
      </c>
      <c r="T750" s="24"/>
      <c r="U750" s="24">
        <v>3214857222</v>
      </c>
      <c r="V750" s="24" t="s">
        <v>4809</v>
      </c>
      <c r="W750" s="24" t="s">
        <v>4810</v>
      </c>
      <c r="X750" s="24" t="s">
        <v>4811</v>
      </c>
      <c r="Y750" s="24" t="s">
        <v>4812</v>
      </c>
      <c r="Z750" s="24" t="s">
        <v>82</v>
      </c>
      <c r="AA750" s="24">
        <v>3143145146</v>
      </c>
      <c r="AB750" s="24" t="s">
        <v>77</v>
      </c>
      <c r="AC750" s="24" t="s">
        <v>77</v>
      </c>
      <c r="AD750" s="24" t="s">
        <v>77</v>
      </c>
      <c r="AE750" s="26" t="s">
        <v>151</v>
      </c>
      <c r="AF750" s="26"/>
      <c r="AG750" s="26"/>
      <c r="AH750" s="27" t="s">
        <v>184</v>
      </c>
      <c r="AI750" s="27" t="s">
        <v>120</v>
      </c>
      <c r="AJ750" s="27" t="s">
        <v>120</v>
      </c>
      <c r="AK750" s="24" t="s">
        <v>121</v>
      </c>
      <c r="AL750" s="24" t="s">
        <v>90</v>
      </c>
      <c r="AM750" s="23">
        <v>42775</v>
      </c>
      <c r="AN750" s="28">
        <v>857100.06</v>
      </c>
      <c r="AO750" s="28">
        <v>97032</v>
      </c>
      <c r="AP750" s="24"/>
      <c r="AQ750" s="24"/>
      <c r="AR750" s="24"/>
      <c r="AS750" s="24"/>
      <c r="AT750" s="24">
        <v>84</v>
      </c>
      <c r="AU750" s="24" t="e">
        <v>#N/A</v>
      </c>
      <c r="AV750" s="24" t="e">
        <v>#N/A</v>
      </c>
      <c r="AW750" s="24"/>
      <c r="AX750" s="24"/>
      <c r="AY750" s="24" t="s">
        <v>4813</v>
      </c>
      <c r="AZ750" s="24"/>
      <c r="BA750" s="24"/>
      <c r="BB750" s="24"/>
      <c r="BC750" s="24"/>
      <c r="BD750" s="24">
        <v>1</v>
      </c>
      <c r="BE750" s="24">
        <v>0</v>
      </c>
      <c r="BF750" s="23">
        <v>43181</v>
      </c>
      <c r="BG750" s="23">
        <v>43201</v>
      </c>
      <c r="BH750" s="23">
        <v>43592</v>
      </c>
      <c r="BI750" s="26" t="s">
        <v>127</v>
      </c>
      <c r="BJ750" s="26" t="s">
        <v>178</v>
      </c>
      <c r="BK750" s="29">
        <v>101214</v>
      </c>
      <c r="BL750" s="24" t="s">
        <v>129</v>
      </c>
      <c r="BM750" s="22" t="str">
        <f ca="1">+IF(Tabla1[[#This Row],[FECHA INGRESO]]&gt;=44986,IF((TODAY()-Tabla1[[#This Row],[FECHA INGRESO]])&gt;=50,"ALERTA","TODAVÍA FALTA"),"N/A")</f>
        <v>N/A</v>
      </c>
      <c r="BN750" s="7">
        <f>IFERROR((_xlfn.DAYS(Tabla1[[#This Row],[FECHA INGRESO]],Tabla1[[#This Row],[FECHA RETIRO]]))/30,"")</f>
        <v>-27.233333333333334</v>
      </c>
    </row>
    <row r="751" spans="1:66" ht="15" customHeight="1" x14ac:dyDescent="0.35">
      <c r="A751" s="31">
        <v>1005701167</v>
      </c>
      <c r="B751" s="22" t="s">
        <v>4814</v>
      </c>
      <c r="C751" s="23">
        <v>42775</v>
      </c>
      <c r="D751" s="23" t="s">
        <v>157</v>
      </c>
      <c r="E751" s="23" t="s">
        <v>111</v>
      </c>
      <c r="F751" s="23" t="s">
        <v>70</v>
      </c>
      <c r="G751" s="24"/>
      <c r="H751" s="24">
        <v>24070715903</v>
      </c>
      <c r="I751" s="24" t="s">
        <v>95</v>
      </c>
      <c r="J751" s="24">
        <f>DATEDIF(Tabla1[[#This Row],[FECHA DE NACIMIENTO]],Tabla1[[#This Row],[FECHA ACTUAL]],"Y")</f>
        <v>24</v>
      </c>
      <c r="K751" s="24" t="s">
        <v>73</v>
      </c>
      <c r="L751" s="24" t="s">
        <v>112</v>
      </c>
      <c r="M751" s="24">
        <v>0</v>
      </c>
      <c r="N751" s="24">
        <v>0</v>
      </c>
      <c r="O751" s="24">
        <v>2</v>
      </c>
      <c r="P751" s="24" t="s">
        <v>101</v>
      </c>
      <c r="Q751" s="23">
        <v>36092</v>
      </c>
      <c r="R751" s="36" t="s">
        <v>4815</v>
      </c>
      <c r="S751" s="25">
        <v>45119</v>
      </c>
      <c r="T751" s="24"/>
      <c r="U751" s="24">
        <v>3222573162</v>
      </c>
      <c r="V751" s="24" t="s">
        <v>4816</v>
      </c>
      <c r="W751" s="24" t="s">
        <v>4817</v>
      </c>
      <c r="X751" s="24" t="s">
        <v>4818</v>
      </c>
      <c r="Y751" s="24" t="s">
        <v>4819</v>
      </c>
      <c r="Z751" s="24" t="s">
        <v>852</v>
      </c>
      <c r="AA751" s="24">
        <v>3202381781</v>
      </c>
      <c r="AB751" s="24" t="s">
        <v>77</v>
      </c>
      <c r="AC751" s="24" t="s">
        <v>77</v>
      </c>
      <c r="AD751" s="24" t="s">
        <v>77</v>
      </c>
      <c r="AE751" s="26" t="s">
        <v>183</v>
      </c>
      <c r="AF751" s="26" t="s">
        <v>4820</v>
      </c>
      <c r="AG751" s="26"/>
      <c r="AH751" s="27" t="s">
        <v>184</v>
      </c>
      <c r="AI751" s="27" t="s">
        <v>120</v>
      </c>
      <c r="AJ751" s="27" t="s">
        <v>120</v>
      </c>
      <c r="AK751" s="24" t="s">
        <v>121</v>
      </c>
      <c r="AL751" s="24" t="s">
        <v>90</v>
      </c>
      <c r="AM751" s="23">
        <v>42775</v>
      </c>
      <c r="AN751" s="28">
        <v>776250</v>
      </c>
      <c r="AO751" s="28"/>
      <c r="AP751" s="24"/>
      <c r="AQ751" s="24"/>
      <c r="AR751" s="24"/>
      <c r="AS751" s="24"/>
      <c r="AT751" s="24" t="e">
        <v>#N/A</v>
      </c>
      <c r="AU751" s="24" t="e">
        <v>#N/A</v>
      </c>
      <c r="AV751" s="24" t="e">
        <v>#N/A</v>
      </c>
      <c r="AW751" s="24"/>
      <c r="AX751" s="24"/>
      <c r="AY751" s="24"/>
      <c r="AZ751" s="24"/>
      <c r="BA751" s="24"/>
      <c r="BB751" s="24"/>
      <c r="BC751" s="24"/>
      <c r="BD751" s="24">
        <v>0</v>
      </c>
      <c r="BE751" s="24">
        <v>0</v>
      </c>
      <c r="BF751" s="23"/>
      <c r="BG751" s="23"/>
      <c r="BH751" s="23">
        <v>42923</v>
      </c>
      <c r="BI751" s="26" t="s">
        <v>127</v>
      </c>
      <c r="BJ751" s="26" t="s">
        <v>1246</v>
      </c>
      <c r="BK751" s="29">
        <v>0</v>
      </c>
      <c r="BL751" s="24" t="s">
        <v>129</v>
      </c>
      <c r="BM751" s="22" t="str">
        <f ca="1">+IF(Tabla1[[#This Row],[FECHA INGRESO]]&gt;=44986,IF((TODAY()-Tabla1[[#This Row],[FECHA INGRESO]])&gt;=50,"ALERTA","TODAVÍA FALTA"),"N/A")</f>
        <v>N/A</v>
      </c>
      <c r="BN751" s="7">
        <f>IFERROR((_xlfn.DAYS(Tabla1[[#This Row],[FECHA INGRESO]],Tabla1[[#This Row],[FECHA RETIRO]]))/30,"")</f>
        <v>-4.9333333333333336</v>
      </c>
    </row>
    <row r="752" spans="1:66" ht="15" customHeight="1" x14ac:dyDescent="0.35">
      <c r="A752" s="31">
        <v>1033784375</v>
      </c>
      <c r="B752" s="22" t="s">
        <v>4821</v>
      </c>
      <c r="C752" s="23">
        <v>42775</v>
      </c>
      <c r="D752" s="23" t="s">
        <v>93</v>
      </c>
      <c r="E752" s="23" t="s">
        <v>1274</v>
      </c>
      <c r="F752" s="23" t="s">
        <v>70</v>
      </c>
      <c r="G752" s="24"/>
      <c r="H752" s="24">
        <v>24070720378</v>
      </c>
      <c r="I752" s="24" t="s">
        <v>95</v>
      </c>
      <c r="J752" s="24">
        <f>DATEDIF(Tabla1[[#This Row],[FECHA DE NACIMIENTO]],Tabla1[[#This Row],[FECHA ACTUAL]],"Y")</f>
        <v>27</v>
      </c>
      <c r="K752" s="24" t="s">
        <v>96</v>
      </c>
      <c r="L752" s="24" t="s">
        <v>112</v>
      </c>
      <c r="M752" s="24">
        <v>0</v>
      </c>
      <c r="N752" s="24">
        <v>0</v>
      </c>
      <c r="O752" s="24">
        <v>2</v>
      </c>
      <c r="P752" s="24" t="s">
        <v>101</v>
      </c>
      <c r="Q752" s="23">
        <v>35075</v>
      </c>
      <c r="R752" s="24" t="s">
        <v>76</v>
      </c>
      <c r="S752" s="25">
        <v>45119</v>
      </c>
      <c r="T752" s="24">
        <v>3874361</v>
      </c>
      <c r="U752" s="24">
        <v>3114493845</v>
      </c>
      <c r="V752" s="24" t="s">
        <v>4822</v>
      </c>
      <c r="W752" s="24" t="s">
        <v>4823</v>
      </c>
      <c r="X752" s="24" t="s">
        <v>4657</v>
      </c>
      <c r="Y752" s="24" t="s">
        <v>4824</v>
      </c>
      <c r="Z752" s="24" t="s">
        <v>117</v>
      </c>
      <c r="AA752" s="24">
        <v>3215790109</v>
      </c>
      <c r="AB752" s="24" t="s">
        <v>77</v>
      </c>
      <c r="AC752" s="24" t="s">
        <v>77</v>
      </c>
      <c r="AD752" s="24" t="s">
        <v>77</v>
      </c>
      <c r="AE752" s="26" t="s">
        <v>151</v>
      </c>
      <c r="AF752" s="26"/>
      <c r="AG752" s="26"/>
      <c r="AH752" s="27" t="s">
        <v>184</v>
      </c>
      <c r="AI752" s="27" t="s">
        <v>164</v>
      </c>
      <c r="AJ752" s="27" t="s">
        <v>164</v>
      </c>
      <c r="AK752" s="24" t="s">
        <v>121</v>
      </c>
      <c r="AL752" s="24" t="s">
        <v>90</v>
      </c>
      <c r="AM752" s="23">
        <v>42775</v>
      </c>
      <c r="AN752" s="28">
        <v>776250</v>
      </c>
      <c r="AO752" s="28"/>
      <c r="AP752" s="24"/>
      <c r="AQ752" s="24"/>
      <c r="AR752" s="24"/>
      <c r="AS752" s="24"/>
      <c r="AT752" s="24" t="e">
        <v>#N/A</v>
      </c>
      <c r="AU752" s="24" t="e">
        <v>#N/A</v>
      </c>
      <c r="AV752" s="24" t="e">
        <v>#N/A</v>
      </c>
      <c r="AW752" s="24"/>
      <c r="AX752" s="24"/>
      <c r="AY752" s="24"/>
      <c r="AZ752" s="24"/>
      <c r="BA752" s="24"/>
      <c r="BB752" s="24"/>
      <c r="BC752" s="24"/>
      <c r="BD752" s="24">
        <v>0</v>
      </c>
      <c r="BE752" s="24">
        <v>0</v>
      </c>
      <c r="BF752" s="23"/>
      <c r="BG752" s="23"/>
      <c r="BH752" s="23">
        <v>42916</v>
      </c>
      <c r="BI752" s="26" t="s">
        <v>127</v>
      </c>
      <c r="BJ752" s="26" t="s">
        <v>2694</v>
      </c>
      <c r="BK752" s="29">
        <v>0</v>
      </c>
      <c r="BL752" s="24" t="s">
        <v>129</v>
      </c>
      <c r="BM752" s="22" t="str">
        <f ca="1">+IF(Tabla1[[#This Row],[FECHA INGRESO]]&gt;=44986,IF((TODAY()-Tabla1[[#This Row],[FECHA INGRESO]])&gt;=50,"ALERTA","TODAVÍA FALTA"),"N/A")</f>
        <v>N/A</v>
      </c>
      <c r="BN752" s="7">
        <f>IFERROR((_xlfn.DAYS(Tabla1[[#This Row],[FECHA INGRESO]],Tabla1[[#This Row],[FECHA RETIRO]]))/30,"")</f>
        <v>-4.7</v>
      </c>
    </row>
    <row r="753" spans="1:66" ht="15" customHeight="1" x14ac:dyDescent="0.35">
      <c r="A753" s="31">
        <v>1022942199</v>
      </c>
      <c r="B753" s="22" t="s">
        <v>4346</v>
      </c>
      <c r="C753" s="23">
        <v>42653</v>
      </c>
      <c r="D753" s="23" t="s">
        <v>188</v>
      </c>
      <c r="E753" s="24" t="s">
        <v>94</v>
      </c>
      <c r="F753" s="23" t="s">
        <v>70</v>
      </c>
      <c r="G753" s="24"/>
      <c r="H753" s="24">
        <v>24066921343</v>
      </c>
      <c r="I753" s="24" t="s">
        <v>95</v>
      </c>
      <c r="J753" s="24">
        <f>DATEDIF(Tabla1[[#This Row],[FECHA DE NACIMIENTO]],Tabla1[[#This Row],[FECHA ACTUAL]],"Y")</f>
        <v>35</v>
      </c>
      <c r="K753" s="24" t="s">
        <v>320</v>
      </c>
      <c r="L753" s="24" t="s">
        <v>234</v>
      </c>
      <c r="M753" s="24">
        <v>1</v>
      </c>
      <c r="N753" s="24">
        <v>1</v>
      </c>
      <c r="O753" s="24">
        <v>1</v>
      </c>
      <c r="P753" s="24" t="s">
        <v>101</v>
      </c>
      <c r="Q753" s="23">
        <v>32136</v>
      </c>
      <c r="R753" s="24" t="s">
        <v>76</v>
      </c>
      <c r="S753" s="25">
        <v>45119</v>
      </c>
      <c r="T753" s="24"/>
      <c r="U753" s="24">
        <v>3204684813</v>
      </c>
      <c r="V753" s="24" t="s">
        <v>4347</v>
      </c>
      <c r="W753" s="24" t="s">
        <v>4348</v>
      </c>
      <c r="X753" s="24" t="s">
        <v>3813</v>
      </c>
      <c r="Y753" s="24" t="s">
        <v>4349</v>
      </c>
      <c r="Z753" s="24" t="s">
        <v>82</v>
      </c>
      <c r="AA753" s="24">
        <v>3167443366</v>
      </c>
      <c r="AB753" s="24" t="s">
        <v>77</v>
      </c>
      <c r="AC753" s="24" t="s">
        <v>77</v>
      </c>
      <c r="AD753" s="24" t="s">
        <v>77</v>
      </c>
      <c r="AE753" s="26" t="s">
        <v>183</v>
      </c>
      <c r="AF753" s="26"/>
      <c r="AG753" s="26"/>
      <c r="AH753" s="27" t="s">
        <v>184</v>
      </c>
      <c r="AI753" s="27" t="s">
        <v>3643</v>
      </c>
      <c r="AJ753" s="27" t="s">
        <v>3643</v>
      </c>
      <c r="AK753" s="24" t="s">
        <v>121</v>
      </c>
      <c r="AL753" s="24" t="s">
        <v>90</v>
      </c>
      <c r="AM753" s="23">
        <v>42776</v>
      </c>
      <c r="AN753" s="28">
        <v>776250</v>
      </c>
      <c r="AO753" s="28"/>
      <c r="AP753" s="24"/>
      <c r="AQ753" s="24"/>
      <c r="AR753" s="24"/>
      <c r="AS753" s="24"/>
      <c r="AT753" s="24" t="e">
        <v>#N/A</v>
      </c>
      <c r="AU753" s="24" t="e">
        <v>#N/A</v>
      </c>
      <c r="AV753" s="24" t="e">
        <v>#N/A</v>
      </c>
      <c r="AW753" s="24"/>
      <c r="AX753" s="24" t="s">
        <v>4350</v>
      </c>
      <c r="AY753" s="24"/>
      <c r="AZ753" s="24"/>
      <c r="BA753" s="24"/>
      <c r="BB753" s="24"/>
      <c r="BC753" s="24"/>
      <c r="BD753" s="24">
        <v>0</v>
      </c>
      <c r="BE753" s="24">
        <v>0</v>
      </c>
      <c r="BF753" s="23"/>
      <c r="BG753" s="23"/>
      <c r="BH753" s="23">
        <v>42889</v>
      </c>
      <c r="BI753" s="26" t="s">
        <v>127</v>
      </c>
      <c r="BJ753" s="26" t="s">
        <v>1165</v>
      </c>
      <c r="BK753" s="29">
        <v>0</v>
      </c>
      <c r="BL753" s="24" t="s">
        <v>129</v>
      </c>
      <c r="BM753" s="22" t="str">
        <f ca="1">+IF(Tabla1[[#This Row],[FECHA INGRESO]]&gt;=44986,IF((TODAY()-Tabla1[[#This Row],[FECHA INGRESO]])&gt;=50,"ALERTA","TODAVÍA FALTA"),"N/A")</f>
        <v>N/A</v>
      </c>
      <c r="BN753" s="7">
        <f>IFERROR((_xlfn.DAYS(Tabla1[[#This Row],[FECHA INGRESO]],Tabla1[[#This Row],[FECHA RETIRO]]))/30,"")</f>
        <v>-3.7666666666666666</v>
      </c>
    </row>
    <row r="754" spans="1:66" ht="15" customHeight="1" x14ac:dyDescent="0.35">
      <c r="A754" s="31">
        <v>1073524475</v>
      </c>
      <c r="B754" s="22" t="s">
        <v>4825</v>
      </c>
      <c r="C754" s="23">
        <v>42776</v>
      </c>
      <c r="D754" s="23" t="s">
        <v>157</v>
      </c>
      <c r="E754" s="23" t="s">
        <v>111</v>
      </c>
      <c r="F754" s="23" t="s">
        <v>70</v>
      </c>
      <c r="G754" s="24"/>
      <c r="H754" s="24">
        <v>24070796173</v>
      </c>
      <c r="I754" s="24" t="s">
        <v>95</v>
      </c>
      <c r="J754" s="24">
        <f>DATEDIF(Tabla1[[#This Row],[FECHA DE NACIMIENTO]],Tabla1[[#This Row],[FECHA ACTUAL]],"Y")</f>
        <v>25</v>
      </c>
      <c r="K754" s="24" t="s">
        <v>73</v>
      </c>
      <c r="L754" s="24" t="s">
        <v>112</v>
      </c>
      <c r="M754" s="24">
        <v>0</v>
      </c>
      <c r="N754" s="24">
        <v>0</v>
      </c>
      <c r="O754" s="24">
        <v>1</v>
      </c>
      <c r="P754" s="24" t="s">
        <v>101</v>
      </c>
      <c r="Q754" s="23">
        <v>35896</v>
      </c>
      <c r="R754" s="24" t="s">
        <v>76</v>
      </c>
      <c r="S754" s="25">
        <v>45119</v>
      </c>
      <c r="T754" s="24"/>
      <c r="U754" s="24">
        <v>3008574423</v>
      </c>
      <c r="V754" s="24" t="s">
        <v>4826</v>
      </c>
      <c r="W754" s="24" t="s">
        <v>4827</v>
      </c>
      <c r="X754" s="24" t="s">
        <v>820</v>
      </c>
      <c r="Y754" s="24" t="s">
        <v>4828</v>
      </c>
      <c r="Z754" s="24" t="s">
        <v>117</v>
      </c>
      <c r="AA754" s="24">
        <v>3158450108</v>
      </c>
      <c r="AB754" s="24" t="s">
        <v>77</v>
      </c>
      <c r="AC754" s="24" t="s">
        <v>77</v>
      </c>
      <c r="AD754" s="24" t="s">
        <v>77</v>
      </c>
      <c r="AE754" s="26" t="s">
        <v>183</v>
      </c>
      <c r="AF754" s="26" t="s">
        <v>4829</v>
      </c>
      <c r="AG754" s="26"/>
      <c r="AH754" s="27" t="s">
        <v>299</v>
      </c>
      <c r="AI754" s="27" t="s">
        <v>304</v>
      </c>
      <c r="AJ754" s="27" t="s">
        <v>304</v>
      </c>
      <c r="AK754" s="24" t="s">
        <v>121</v>
      </c>
      <c r="AL754" s="24" t="s">
        <v>90</v>
      </c>
      <c r="AM754" s="23">
        <v>42776</v>
      </c>
      <c r="AN754" s="28">
        <v>1064187</v>
      </c>
      <c r="AO754" s="28">
        <v>97032</v>
      </c>
      <c r="AP754" s="24"/>
      <c r="AQ754" s="24"/>
      <c r="AR754" s="24"/>
      <c r="AS754" s="24">
        <v>5</v>
      </c>
      <c r="AT754" s="24">
        <v>99</v>
      </c>
      <c r="AU754" s="24" t="e">
        <v>#N/A</v>
      </c>
      <c r="AV754" s="24" t="e">
        <v>#N/A</v>
      </c>
      <c r="AW754" s="24"/>
      <c r="AX754" s="24"/>
      <c r="AY754" s="24"/>
      <c r="AZ754" s="24"/>
      <c r="BA754" s="24"/>
      <c r="BB754" s="24"/>
      <c r="BC754" s="24"/>
      <c r="BD754" s="24">
        <v>2</v>
      </c>
      <c r="BE754" s="24">
        <v>0</v>
      </c>
      <c r="BF754" s="23" t="s">
        <v>4830</v>
      </c>
      <c r="BG754" s="23" t="s">
        <v>4831</v>
      </c>
      <c r="BH754" s="23">
        <v>43706</v>
      </c>
      <c r="BI754" s="26" t="s">
        <v>127</v>
      </c>
      <c r="BJ754" s="26" t="s">
        <v>1352</v>
      </c>
      <c r="BK754" s="29">
        <v>0</v>
      </c>
      <c r="BL754" s="24" t="s">
        <v>129</v>
      </c>
      <c r="BM754" s="22" t="str">
        <f ca="1">+IF(Tabla1[[#This Row],[FECHA INGRESO]]&gt;=44986,IF((TODAY()-Tabla1[[#This Row],[FECHA INGRESO]])&gt;=50,"ALERTA","TODAVÍA FALTA"),"N/A")</f>
        <v>N/A</v>
      </c>
      <c r="BN754" s="7">
        <f>IFERROR((_xlfn.DAYS(Tabla1[[#This Row],[FECHA INGRESO]],Tabla1[[#This Row],[FECHA RETIRO]]))/30,"")</f>
        <v>-31</v>
      </c>
    </row>
    <row r="755" spans="1:66" ht="15" customHeight="1" x14ac:dyDescent="0.35">
      <c r="A755" s="31">
        <v>1018461792</v>
      </c>
      <c r="B755" s="22" t="s">
        <v>4832</v>
      </c>
      <c r="C755" s="23">
        <v>42776</v>
      </c>
      <c r="D755" s="23" t="s">
        <v>4833</v>
      </c>
      <c r="E755" s="23" t="s">
        <v>111</v>
      </c>
      <c r="F755" s="23" t="s">
        <v>70</v>
      </c>
      <c r="G755" s="24"/>
      <c r="H755" s="24">
        <v>24070761331</v>
      </c>
      <c r="I755" s="24" t="s">
        <v>72</v>
      </c>
      <c r="J755" s="24">
        <f>DATEDIF(Tabla1[[#This Row],[FECHA DE NACIMIENTO]],Tabla1[[#This Row],[FECHA ACTUAL]],"Y")</f>
        <v>29</v>
      </c>
      <c r="K755" s="24" t="s">
        <v>73</v>
      </c>
      <c r="L755" s="24" t="s">
        <v>112</v>
      </c>
      <c r="M755" s="24">
        <v>0</v>
      </c>
      <c r="N755" s="24">
        <v>1</v>
      </c>
      <c r="O755" s="24">
        <v>1</v>
      </c>
      <c r="P755" s="24" t="s">
        <v>101</v>
      </c>
      <c r="Q755" s="23">
        <v>34208</v>
      </c>
      <c r="R755" s="24" t="s">
        <v>76</v>
      </c>
      <c r="S755" s="25">
        <v>45119</v>
      </c>
      <c r="T755" s="24"/>
      <c r="U755" s="24">
        <v>3214449978</v>
      </c>
      <c r="V755" s="24" t="s">
        <v>4834</v>
      </c>
      <c r="W755" s="24" t="s">
        <v>4835</v>
      </c>
      <c r="X755" s="24" t="s">
        <v>4836</v>
      </c>
      <c r="Y755" s="24" t="s">
        <v>4837</v>
      </c>
      <c r="Z755" s="24" t="s">
        <v>255</v>
      </c>
      <c r="AA755" s="24">
        <v>3003181455</v>
      </c>
      <c r="AB755" s="24" t="s">
        <v>77</v>
      </c>
      <c r="AC755" s="24" t="s">
        <v>77</v>
      </c>
      <c r="AD755" s="24" t="s">
        <v>77</v>
      </c>
      <c r="AE755" s="26" t="s">
        <v>183</v>
      </c>
      <c r="AF755" s="26" t="s">
        <v>4838</v>
      </c>
      <c r="AG755" s="26"/>
      <c r="AH755" s="27" t="s">
        <v>184</v>
      </c>
      <c r="AI755" s="27" t="s">
        <v>1586</v>
      </c>
      <c r="AJ755" s="27" t="s">
        <v>1586</v>
      </c>
      <c r="AK755" s="24" t="s">
        <v>121</v>
      </c>
      <c r="AL755" s="24" t="s">
        <v>90</v>
      </c>
      <c r="AM755" s="23">
        <v>42776</v>
      </c>
      <c r="AN755" s="28">
        <v>776250</v>
      </c>
      <c r="AO755" s="28"/>
      <c r="AP755" s="24"/>
      <c r="AQ755" s="24"/>
      <c r="AR755" s="24"/>
      <c r="AS755" s="24"/>
      <c r="AT755" s="24" t="e">
        <v>#N/A</v>
      </c>
      <c r="AU755" s="24" t="e">
        <v>#N/A</v>
      </c>
      <c r="AV755" s="24" t="e">
        <v>#N/A</v>
      </c>
      <c r="AW755" s="24"/>
      <c r="AX755" s="24"/>
      <c r="AY755" s="24"/>
      <c r="AZ755" s="24"/>
      <c r="BA755" s="24"/>
      <c r="BB755" s="24"/>
      <c r="BC755" s="24"/>
      <c r="BD755" s="24">
        <v>0</v>
      </c>
      <c r="BE755" s="24">
        <v>0</v>
      </c>
      <c r="BF755" s="23"/>
      <c r="BG755" s="23"/>
      <c r="BH755" s="23">
        <v>42777</v>
      </c>
      <c r="BI755" s="26" t="s">
        <v>143</v>
      </c>
      <c r="BJ755" s="26" t="s">
        <v>2506</v>
      </c>
      <c r="BK755" s="29">
        <v>0</v>
      </c>
      <c r="BL755" s="24" t="s">
        <v>129</v>
      </c>
      <c r="BM755" s="22" t="str">
        <f ca="1">+IF(Tabla1[[#This Row],[FECHA INGRESO]]&gt;=44986,IF((TODAY()-Tabla1[[#This Row],[FECHA INGRESO]])&gt;=50,"ALERTA","TODAVÍA FALTA"),"N/A")</f>
        <v>N/A</v>
      </c>
      <c r="BN755" s="7">
        <f>IFERROR((_xlfn.DAYS(Tabla1[[#This Row],[FECHA INGRESO]],Tabla1[[#This Row],[FECHA RETIRO]]))/30,"")</f>
        <v>-3.3333333333333333E-2</v>
      </c>
    </row>
    <row r="756" spans="1:66" ht="15" customHeight="1" x14ac:dyDescent="0.35">
      <c r="A756" s="31">
        <v>1015455029</v>
      </c>
      <c r="B756" s="22" t="s">
        <v>4839</v>
      </c>
      <c r="C756" s="23">
        <v>42776</v>
      </c>
      <c r="D756" s="23" t="s">
        <v>93</v>
      </c>
      <c r="E756" s="23" t="s">
        <v>111</v>
      </c>
      <c r="F756" s="23" t="s">
        <v>70</v>
      </c>
      <c r="G756" s="24"/>
      <c r="H756" s="24">
        <v>24071071947</v>
      </c>
      <c r="I756" s="24" t="s">
        <v>95</v>
      </c>
      <c r="J756" s="24">
        <f>DATEDIF(Tabla1[[#This Row],[FECHA DE NACIMIENTO]],Tabla1[[#This Row],[FECHA ACTUAL]],"Y")</f>
        <v>28</v>
      </c>
      <c r="K756" s="24" t="s">
        <v>500</v>
      </c>
      <c r="L756" s="24" t="s">
        <v>234</v>
      </c>
      <c r="M756" s="24">
        <v>1</v>
      </c>
      <c r="N756" s="24">
        <v>1</v>
      </c>
      <c r="O756" s="24">
        <v>2</v>
      </c>
      <c r="P756" s="24" t="s">
        <v>101</v>
      </c>
      <c r="Q756" s="23">
        <v>34884</v>
      </c>
      <c r="R756" s="24" t="s">
        <v>76</v>
      </c>
      <c r="S756" s="25">
        <v>45119</v>
      </c>
      <c r="T756" s="24"/>
      <c r="U756" s="24">
        <v>3202618665</v>
      </c>
      <c r="V756" s="24" t="s">
        <v>4840</v>
      </c>
      <c r="W756" s="24" t="s">
        <v>4841</v>
      </c>
      <c r="X756" s="24" t="s">
        <v>4031</v>
      </c>
      <c r="Y756" s="24" t="s">
        <v>4842</v>
      </c>
      <c r="Z756" s="24" t="s">
        <v>82</v>
      </c>
      <c r="AA756" s="24">
        <v>3143343301</v>
      </c>
      <c r="AB756" s="24" t="s">
        <v>77</v>
      </c>
      <c r="AC756" s="24" t="s">
        <v>77</v>
      </c>
      <c r="AD756" s="24" t="s">
        <v>77</v>
      </c>
      <c r="AE756" s="26" t="s">
        <v>183</v>
      </c>
      <c r="AF756" s="26" t="s">
        <v>4829</v>
      </c>
      <c r="AG756" s="26"/>
      <c r="AH756" s="27" t="s">
        <v>299</v>
      </c>
      <c r="AI756" s="27" t="s">
        <v>304</v>
      </c>
      <c r="AJ756" s="27" t="s">
        <v>304</v>
      </c>
      <c r="AK756" s="24" t="s">
        <v>121</v>
      </c>
      <c r="AL756" s="24" t="s">
        <v>90</v>
      </c>
      <c r="AM756" s="23">
        <v>42776</v>
      </c>
      <c r="AN756" s="28">
        <v>1003950</v>
      </c>
      <c r="AO756" s="28"/>
      <c r="AP756" s="24"/>
      <c r="AQ756" s="24"/>
      <c r="AR756" s="24"/>
      <c r="AS756" s="24"/>
      <c r="AT756" s="24" t="e">
        <v>#N/A</v>
      </c>
      <c r="AU756" s="24" t="e">
        <v>#N/A</v>
      </c>
      <c r="AV756" s="24" t="e">
        <v>#N/A</v>
      </c>
      <c r="AW756" s="24"/>
      <c r="AX756" s="24"/>
      <c r="AY756" s="24"/>
      <c r="AZ756" s="24"/>
      <c r="BA756" s="24"/>
      <c r="BB756" s="24"/>
      <c r="BC756" s="24"/>
      <c r="BD756" s="24">
        <v>0</v>
      </c>
      <c r="BE756" s="24">
        <v>0</v>
      </c>
      <c r="BF756" s="23"/>
      <c r="BG756" s="23"/>
      <c r="BH756" s="23">
        <v>42895</v>
      </c>
      <c r="BI756" s="26" t="s">
        <v>143</v>
      </c>
      <c r="BJ756" s="26" t="s">
        <v>199</v>
      </c>
      <c r="BK756" s="29">
        <v>0</v>
      </c>
      <c r="BL756" s="24" t="s">
        <v>129</v>
      </c>
      <c r="BM756" s="22" t="str">
        <f ca="1">+IF(Tabla1[[#This Row],[FECHA INGRESO]]&gt;=44986,IF((TODAY()-Tabla1[[#This Row],[FECHA INGRESO]])&gt;=50,"ALERTA","TODAVÍA FALTA"),"N/A")</f>
        <v>N/A</v>
      </c>
      <c r="BN756" s="7">
        <f>IFERROR((_xlfn.DAYS(Tabla1[[#This Row],[FECHA INGRESO]],Tabla1[[#This Row],[FECHA RETIRO]]))/30,"")</f>
        <v>-3.9666666666666668</v>
      </c>
    </row>
    <row r="757" spans="1:66" x14ac:dyDescent="0.35">
      <c r="A757" s="21">
        <v>52726698</v>
      </c>
      <c r="B757" s="22" t="s">
        <v>4843</v>
      </c>
      <c r="C757" s="23">
        <v>42779</v>
      </c>
      <c r="D757" s="23" t="s">
        <v>131</v>
      </c>
      <c r="E757" s="24" t="s">
        <v>69</v>
      </c>
      <c r="F757" s="23" t="s">
        <v>70</v>
      </c>
      <c r="G757" s="24"/>
      <c r="H757" s="24">
        <v>24068010890</v>
      </c>
      <c r="I757" s="24" t="s">
        <v>95</v>
      </c>
      <c r="J757" s="24">
        <f>DATEDIF(Tabla1[[#This Row],[FECHA DE NACIMIENTO]],Tabla1[[#This Row],[FECHA ACTUAL]],"Y")</f>
        <v>42</v>
      </c>
      <c r="K757" s="24" t="s">
        <v>73</v>
      </c>
      <c r="L757" s="24" t="s">
        <v>112</v>
      </c>
      <c r="M757" s="24">
        <v>3</v>
      </c>
      <c r="N757" s="24">
        <v>4</v>
      </c>
      <c r="O757" s="24">
        <v>2</v>
      </c>
      <c r="P757" s="24" t="s">
        <v>101</v>
      </c>
      <c r="Q757" s="23">
        <v>29721</v>
      </c>
      <c r="R757" s="24" t="s">
        <v>76</v>
      </c>
      <c r="S757" s="25">
        <v>45119</v>
      </c>
      <c r="T757" s="24">
        <v>7187474</v>
      </c>
      <c r="U757" s="24">
        <v>3112621293</v>
      </c>
      <c r="V757" s="33" t="s">
        <v>4460</v>
      </c>
      <c r="W757" s="24" t="s">
        <v>4461</v>
      </c>
      <c r="X757" s="24" t="s">
        <v>4844</v>
      </c>
      <c r="Y757" s="24" t="s">
        <v>4845</v>
      </c>
      <c r="Z757" s="24" t="s">
        <v>409</v>
      </c>
      <c r="AA757" s="24">
        <v>3142422561</v>
      </c>
      <c r="AB757" s="24" t="s">
        <v>83</v>
      </c>
      <c r="AC757" s="24" t="s">
        <v>83</v>
      </c>
      <c r="AD757" s="24" t="e">
        <v>#REF!</v>
      </c>
      <c r="AE757" s="26" t="s">
        <v>183</v>
      </c>
      <c r="AF757" s="26"/>
      <c r="AG757" s="26" t="s">
        <v>4846</v>
      </c>
      <c r="AH757" s="27" t="s">
        <v>955</v>
      </c>
      <c r="AI757" s="27" t="s">
        <v>224</v>
      </c>
      <c r="AJ757" s="27" t="s">
        <v>224</v>
      </c>
      <c r="AK757" s="24" t="s">
        <v>121</v>
      </c>
      <c r="AL757" s="24" t="s">
        <v>90</v>
      </c>
      <c r="AM757" s="23">
        <v>42779</v>
      </c>
      <c r="AN757" s="28">
        <v>1160000</v>
      </c>
      <c r="AO757" s="28">
        <v>140606</v>
      </c>
      <c r="AP757" s="24" t="s">
        <v>4847</v>
      </c>
      <c r="AQ757" s="24">
        <v>0</v>
      </c>
      <c r="AR757" s="24">
        <v>0</v>
      </c>
      <c r="AS757" s="24">
        <v>0</v>
      </c>
      <c r="AT757" s="24">
        <v>70</v>
      </c>
      <c r="AU757" s="24">
        <v>74</v>
      </c>
      <c r="AV757" s="24">
        <v>70</v>
      </c>
      <c r="AW757" s="24">
        <v>91</v>
      </c>
      <c r="AX757" s="24">
        <v>0</v>
      </c>
      <c r="AY757" s="24">
        <v>0</v>
      </c>
      <c r="AZ757" s="24">
        <v>0</v>
      </c>
      <c r="BA757" s="24">
        <v>0</v>
      </c>
      <c r="BB757" s="24">
        <v>0</v>
      </c>
      <c r="BC757" s="24" t="s">
        <v>4848</v>
      </c>
      <c r="BD757" s="24">
        <v>2</v>
      </c>
      <c r="BE757" s="24">
        <v>0</v>
      </c>
      <c r="BF757" s="23" t="s">
        <v>4849</v>
      </c>
      <c r="BG757" s="23" t="s">
        <v>4850</v>
      </c>
      <c r="BH757" s="23" t="s">
        <v>75</v>
      </c>
      <c r="BI757" s="26">
        <v>0</v>
      </c>
      <c r="BJ757" s="26">
        <v>0</v>
      </c>
      <c r="BK757" s="29">
        <v>0</v>
      </c>
      <c r="BL757" s="24" t="s">
        <v>91</v>
      </c>
      <c r="BM757" s="22" t="str">
        <f ca="1">+IF(Tabla1[[#This Row],[FECHA INGRESO]]&gt;=44986,IF((TODAY()-Tabla1[[#This Row],[FECHA INGRESO]])&gt;=50,"ALERTA","TODAVÍA FALTA"),"N/A")</f>
        <v>N/A</v>
      </c>
      <c r="BN757" s="7" t="str">
        <f>IFERROR((_xlfn.DAYS(Tabla1[[#This Row],[FECHA INGRESO]],Tabla1[[#This Row],[FECHA RETIRO]]))/30,"")</f>
        <v/>
      </c>
    </row>
    <row r="758" spans="1:66" ht="15" customHeight="1" x14ac:dyDescent="0.35">
      <c r="A758" s="31">
        <v>1073518642</v>
      </c>
      <c r="B758" s="22" t="s">
        <v>4851</v>
      </c>
      <c r="C758" s="23">
        <v>42781</v>
      </c>
      <c r="D758" s="23" t="s">
        <v>188</v>
      </c>
      <c r="E758" s="23" t="s">
        <v>111</v>
      </c>
      <c r="F758" s="23" t="s">
        <v>70</v>
      </c>
      <c r="G758" s="24"/>
      <c r="H758" s="24">
        <v>24070896268</v>
      </c>
      <c r="I758" s="24" t="s">
        <v>95</v>
      </c>
      <c r="J758" s="24">
        <f>DATEDIF(Tabla1[[#This Row],[FECHA DE NACIMIENTO]],Tabla1[[#This Row],[FECHA ACTUAL]],"Y")</f>
        <v>27</v>
      </c>
      <c r="K758" s="24" t="s">
        <v>73</v>
      </c>
      <c r="L758" s="24" t="s">
        <v>112</v>
      </c>
      <c r="M758" s="24">
        <v>0</v>
      </c>
      <c r="N758" s="24">
        <v>0</v>
      </c>
      <c r="O758" s="24">
        <v>3</v>
      </c>
      <c r="P758" s="24" t="s">
        <v>101</v>
      </c>
      <c r="Q758" s="23">
        <v>35086</v>
      </c>
      <c r="R758" s="24" t="s">
        <v>1079</v>
      </c>
      <c r="S758" s="25">
        <v>45119</v>
      </c>
      <c r="T758" s="24"/>
      <c r="U758" s="24">
        <v>3167308885</v>
      </c>
      <c r="V758" s="24" t="s">
        <v>4852</v>
      </c>
      <c r="W758" s="24" t="s">
        <v>4853</v>
      </c>
      <c r="X758" s="24" t="s">
        <v>4854</v>
      </c>
      <c r="Y758" s="24" t="s">
        <v>4855</v>
      </c>
      <c r="Z758" s="24" t="s">
        <v>117</v>
      </c>
      <c r="AA758" s="24">
        <v>3144819939</v>
      </c>
      <c r="AB758" s="24" t="s">
        <v>77</v>
      </c>
      <c r="AC758" s="24" t="s">
        <v>77</v>
      </c>
      <c r="AD758" s="24" t="s">
        <v>77</v>
      </c>
      <c r="AE758" s="26" t="s">
        <v>183</v>
      </c>
      <c r="AF758" s="26" t="s">
        <v>4829</v>
      </c>
      <c r="AG758" s="26"/>
      <c r="AH758" s="27" t="s">
        <v>299</v>
      </c>
      <c r="AI758" s="27" t="s">
        <v>304</v>
      </c>
      <c r="AJ758" s="27" t="s">
        <v>304</v>
      </c>
      <c r="AK758" s="24" t="s">
        <v>121</v>
      </c>
      <c r="AL758" s="24" t="s">
        <v>90</v>
      </c>
      <c r="AM758" s="23">
        <v>42781</v>
      </c>
      <c r="AN758" s="28">
        <v>1003950</v>
      </c>
      <c r="AO758" s="28"/>
      <c r="AP758" s="24"/>
      <c r="AQ758" s="24"/>
      <c r="AR758" s="24"/>
      <c r="AS758" s="24">
        <v>4.92</v>
      </c>
      <c r="AT758" s="24" t="e">
        <v>#N/A</v>
      </c>
      <c r="AU758" s="24" t="e">
        <v>#N/A</v>
      </c>
      <c r="AV758" s="24">
        <v>58</v>
      </c>
      <c r="AW758" s="24"/>
      <c r="AX758" s="24" t="s">
        <v>305</v>
      </c>
      <c r="AY758" s="24"/>
      <c r="AZ758" s="24"/>
      <c r="BA758" s="24"/>
      <c r="BB758" s="24"/>
      <c r="BC758" s="24"/>
      <c r="BD758" s="24">
        <v>0</v>
      </c>
      <c r="BE758" s="24">
        <v>0</v>
      </c>
      <c r="BF758" s="23"/>
      <c r="BG758" s="23"/>
      <c r="BH758" s="23">
        <v>43210</v>
      </c>
      <c r="BI758" s="26" t="s">
        <v>127</v>
      </c>
      <c r="BJ758" s="26" t="s">
        <v>337</v>
      </c>
      <c r="BK758" s="29">
        <v>573917</v>
      </c>
      <c r="BL758" s="24" t="s">
        <v>129</v>
      </c>
      <c r="BM758" s="22" t="str">
        <f ca="1">+IF(Tabla1[[#This Row],[FECHA INGRESO]]&gt;=44986,IF((TODAY()-Tabla1[[#This Row],[FECHA INGRESO]])&gt;=50,"ALERTA","TODAVÍA FALTA"),"N/A")</f>
        <v>N/A</v>
      </c>
      <c r="BN758" s="7">
        <f>IFERROR((_xlfn.DAYS(Tabla1[[#This Row],[FECHA INGRESO]],Tabla1[[#This Row],[FECHA RETIRO]]))/30,"")</f>
        <v>-14.3</v>
      </c>
    </row>
    <row r="759" spans="1:66" x14ac:dyDescent="0.35">
      <c r="A759" s="34">
        <v>1023028518</v>
      </c>
      <c r="B759" s="22" t="s">
        <v>4856</v>
      </c>
      <c r="C759" s="23">
        <v>42782</v>
      </c>
      <c r="D759" s="23" t="s">
        <v>131</v>
      </c>
      <c r="E759" s="23" t="s">
        <v>111</v>
      </c>
      <c r="F759" s="23" t="s">
        <v>70</v>
      </c>
      <c r="G759" s="24"/>
      <c r="H759" s="24">
        <v>24070945672</v>
      </c>
      <c r="I759" s="24" t="s">
        <v>95</v>
      </c>
      <c r="J759" s="24">
        <f>DATEDIF(Tabla1[[#This Row],[FECHA DE NACIMIENTO]],Tabla1[[#This Row],[FECHA ACTUAL]],"Y")</f>
        <v>25</v>
      </c>
      <c r="K759" s="24" t="s">
        <v>73</v>
      </c>
      <c r="L759" s="24" t="s">
        <v>112</v>
      </c>
      <c r="M759" s="24">
        <v>0</v>
      </c>
      <c r="N759" s="24">
        <v>0</v>
      </c>
      <c r="O759" s="24">
        <v>2</v>
      </c>
      <c r="P759" s="24" t="s">
        <v>101</v>
      </c>
      <c r="Q759" s="23">
        <v>35964</v>
      </c>
      <c r="R759" s="24" t="s">
        <v>76</v>
      </c>
      <c r="S759" s="25">
        <v>45119</v>
      </c>
      <c r="T759" s="24"/>
      <c r="U759" s="24">
        <v>3214296527</v>
      </c>
      <c r="V759" s="24" t="s">
        <v>4857</v>
      </c>
      <c r="W759" s="24" t="s">
        <v>4858</v>
      </c>
      <c r="X759" s="24" t="s">
        <v>4859</v>
      </c>
      <c r="Y759" s="24" t="s">
        <v>4860</v>
      </c>
      <c r="Z759" s="24" t="s">
        <v>285</v>
      </c>
      <c r="AA759" s="24">
        <v>3114901822</v>
      </c>
      <c r="AB759" s="24" t="s">
        <v>77</v>
      </c>
      <c r="AC759" s="24" t="s">
        <v>77</v>
      </c>
      <c r="AD759" s="24" t="s">
        <v>77</v>
      </c>
      <c r="AE759" s="26" t="s">
        <v>183</v>
      </c>
      <c r="AF759" s="26" t="s">
        <v>4861</v>
      </c>
      <c r="AG759" s="26"/>
      <c r="AH759" s="27" t="s">
        <v>460</v>
      </c>
      <c r="AI759" s="27" t="s">
        <v>165</v>
      </c>
      <c r="AJ759" s="27" t="s">
        <v>165</v>
      </c>
      <c r="AK759" s="24" t="s">
        <v>121</v>
      </c>
      <c r="AL759" s="24" t="s">
        <v>90</v>
      </c>
      <c r="AM759" s="23">
        <v>42782</v>
      </c>
      <c r="AN759" s="28">
        <v>908526</v>
      </c>
      <c r="AO759" s="28">
        <v>106454</v>
      </c>
      <c r="AP759" s="24" t="s">
        <v>4862</v>
      </c>
      <c r="AQ759" s="24"/>
      <c r="AR759" s="24"/>
      <c r="AS759" s="24"/>
      <c r="AT759" s="24">
        <v>70</v>
      </c>
      <c r="AU759" s="24" t="e">
        <v>#N/A</v>
      </c>
      <c r="AV759" s="24" t="e">
        <v>#N/A</v>
      </c>
      <c r="AW759" s="24"/>
      <c r="AX759" s="24" t="s">
        <v>4863</v>
      </c>
      <c r="AY759" s="24" t="s">
        <v>4864</v>
      </c>
      <c r="AZ759" s="24"/>
      <c r="BA759" s="24"/>
      <c r="BB759" s="24"/>
      <c r="BC759" s="24"/>
      <c r="BD759" s="24">
        <v>1</v>
      </c>
      <c r="BE759" s="24">
        <v>0</v>
      </c>
      <c r="BF759" s="23">
        <v>43223</v>
      </c>
      <c r="BG759" s="23">
        <v>43242</v>
      </c>
      <c r="BH759" s="23">
        <v>44299</v>
      </c>
      <c r="BI759" s="26" t="s">
        <v>127</v>
      </c>
      <c r="BJ759" s="26" t="s">
        <v>273</v>
      </c>
      <c r="BK759" s="29">
        <v>0</v>
      </c>
      <c r="BL759" s="24" t="s">
        <v>129</v>
      </c>
      <c r="BM759" s="22" t="str">
        <f ca="1">+IF(Tabla1[[#This Row],[FECHA INGRESO]]&gt;=44986,IF((TODAY()-Tabla1[[#This Row],[FECHA INGRESO]])&gt;=50,"ALERTA","TODAVÍA FALTA"),"N/A")</f>
        <v>N/A</v>
      </c>
      <c r="BN759" s="7">
        <f>IFERROR((_xlfn.DAYS(Tabla1[[#This Row],[FECHA INGRESO]],Tabla1[[#This Row],[FECHA RETIRO]]))/30,"")</f>
        <v>-50.56666666666667</v>
      </c>
    </row>
    <row r="760" spans="1:66" ht="15" customHeight="1" x14ac:dyDescent="0.35">
      <c r="A760" s="31">
        <v>1032420765</v>
      </c>
      <c r="B760" s="22" t="s">
        <v>4865</v>
      </c>
      <c r="C760" s="23">
        <v>42782</v>
      </c>
      <c r="D760" s="23" t="s">
        <v>68</v>
      </c>
      <c r="E760" s="24" t="s">
        <v>94</v>
      </c>
      <c r="F760" s="23" t="s">
        <v>70</v>
      </c>
      <c r="G760" s="24" t="s">
        <v>4866</v>
      </c>
      <c r="H760" s="24">
        <v>24070946497</v>
      </c>
      <c r="I760" s="24" t="s">
        <v>95</v>
      </c>
      <c r="J760" s="24">
        <f>DATEDIF(Tabla1[[#This Row],[FECHA DE NACIMIENTO]],Tabla1[[#This Row],[FECHA ACTUAL]],"Y")</f>
        <v>34</v>
      </c>
      <c r="K760" s="24" t="s">
        <v>73</v>
      </c>
      <c r="L760" s="24" t="s">
        <v>234</v>
      </c>
      <c r="M760" s="24">
        <v>1</v>
      </c>
      <c r="N760" s="24">
        <v>1</v>
      </c>
      <c r="O760" s="24">
        <v>2</v>
      </c>
      <c r="P760" s="24" t="s">
        <v>101</v>
      </c>
      <c r="Q760" s="23">
        <v>32394</v>
      </c>
      <c r="R760" s="24" t="s">
        <v>76</v>
      </c>
      <c r="S760" s="25">
        <v>45119</v>
      </c>
      <c r="T760" s="24">
        <v>3088249</v>
      </c>
      <c r="U760" s="24">
        <v>3006661745</v>
      </c>
      <c r="V760" s="24" t="s">
        <v>4867</v>
      </c>
      <c r="W760" s="24" t="s">
        <v>4868</v>
      </c>
      <c r="X760" s="24" t="s">
        <v>4233</v>
      </c>
      <c r="Y760" s="24" t="s">
        <v>4869</v>
      </c>
      <c r="Z760" s="24" t="s">
        <v>117</v>
      </c>
      <c r="AA760" s="24">
        <v>3125265428</v>
      </c>
      <c r="AB760" s="24" t="s">
        <v>77</v>
      </c>
      <c r="AC760" s="24" t="s">
        <v>77</v>
      </c>
      <c r="AD760" s="24" t="s">
        <v>77</v>
      </c>
      <c r="AE760" s="26" t="s">
        <v>183</v>
      </c>
      <c r="AF760" s="26" t="s">
        <v>4870</v>
      </c>
      <c r="AG760" s="26"/>
      <c r="AH760" s="27" t="s">
        <v>184</v>
      </c>
      <c r="AI760" s="27" t="s">
        <v>186</v>
      </c>
      <c r="AJ760" s="27" t="s">
        <v>186</v>
      </c>
      <c r="AK760" s="24" t="s">
        <v>121</v>
      </c>
      <c r="AL760" s="24" t="s">
        <v>90</v>
      </c>
      <c r="AM760" s="23">
        <v>42782</v>
      </c>
      <c r="AN760" s="28">
        <v>857100.06</v>
      </c>
      <c r="AO760" s="28">
        <v>97032</v>
      </c>
      <c r="AP760" s="24" t="s">
        <v>4871</v>
      </c>
      <c r="AQ760" s="24"/>
      <c r="AR760" s="24"/>
      <c r="AS760" s="24"/>
      <c r="AT760" s="24">
        <v>85</v>
      </c>
      <c r="AU760" s="24" t="e">
        <v>#N/A</v>
      </c>
      <c r="AV760" s="24">
        <v>79</v>
      </c>
      <c r="AW760" s="24"/>
      <c r="AX760" s="24"/>
      <c r="AY760" s="24" t="s">
        <v>4872</v>
      </c>
      <c r="AZ760" s="24" t="s">
        <v>4873</v>
      </c>
      <c r="BA760" s="24" t="s">
        <v>4874</v>
      </c>
      <c r="BB760" s="24"/>
      <c r="BC760" s="24"/>
      <c r="BD760" s="24">
        <v>1</v>
      </c>
      <c r="BE760" s="24">
        <v>0</v>
      </c>
      <c r="BF760" s="23">
        <v>43171</v>
      </c>
      <c r="BG760" s="23">
        <v>43191</v>
      </c>
      <c r="BH760" s="23">
        <v>43659</v>
      </c>
      <c r="BI760" s="26" t="s">
        <v>127</v>
      </c>
      <c r="BJ760" s="26" t="s">
        <v>1059</v>
      </c>
      <c r="BK760" s="29">
        <v>169074</v>
      </c>
      <c r="BL760" s="24" t="s">
        <v>129</v>
      </c>
      <c r="BM760" s="22" t="str">
        <f ca="1">+IF(Tabla1[[#This Row],[FECHA INGRESO]]&gt;=44986,IF((TODAY()-Tabla1[[#This Row],[FECHA INGRESO]])&gt;=50,"ALERTA","TODAVÍA FALTA"),"N/A")</f>
        <v>N/A</v>
      </c>
      <c r="BN760" s="7">
        <f>IFERROR((_xlfn.DAYS(Tabla1[[#This Row],[FECHA INGRESO]],Tabla1[[#This Row],[FECHA RETIRO]]))/30,"")</f>
        <v>-29.233333333333334</v>
      </c>
    </row>
    <row r="761" spans="1:66" ht="15" customHeight="1" x14ac:dyDescent="0.35">
      <c r="A761" s="31">
        <v>1007228353</v>
      </c>
      <c r="B761" s="22" t="s">
        <v>4875</v>
      </c>
      <c r="C761" s="23">
        <v>42786</v>
      </c>
      <c r="D761" s="23" t="s">
        <v>4833</v>
      </c>
      <c r="E761" s="23" t="s">
        <v>111</v>
      </c>
      <c r="F761" s="23" t="s">
        <v>70</v>
      </c>
      <c r="G761" s="24"/>
      <c r="H761" s="24">
        <v>24071018939</v>
      </c>
      <c r="I761" s="24" t="s">
        <v>95</v>
      </c>
      <c r="J761" s="24">
        <f>DATEDIF(Tabla1[[#This Row],[FECHA DE NACIMIENTO]],Tabla1[[#This Row],[FECHA ACTUAL]],"Y")</f>
        <v>27</v>
      </c>
      <c r="K761" s="24" t="s">
        <v>96</v>
      </c>
      <c r="L761" s="24" t="s">
        <v>112</v>
      </c>
      <c r="M761" s="24">
        <v>1</v>
      </c>
      <c r="N761" s="24">
        <v>2</v>
      </c>
      <c r="O761" s="24">
        <v>2</v>
      </c>
      <c r="P761" s="24" t="s">
        <v>101</v>
      </c>
      <c r="Q761" s="23">
        <v>34924</v>
      </c>
      <c r="R761" s="24" t="s">
        <v>76</v>
      </c>
      <c r="S761" s="25">
        <v>45119</v>
      </c>
      <c r="T761" s="24"/>
      <c r="U761" s="24">
        <v>3213488510</v>
      </c>
      <c r="V761" s="24" t="s">
        <v>4876</v>
      </c>
      <c r="W761" s="24" t="s">
        <v>4877</v>
      </c>
      <c r="X761" s="24" t="s">
        <v>4878</v>
      </c>
      <c r="Y761" s="24" t="s">
        <v>4879</v>
      </c>
      <c r="Z761" s="24" t="s">
        <v>162</v>
      </c>
      <c r="AA761" s="24">
        <v>3106062205</v>
      </c>
      <c r="AB761" s="24" t="s">
        <v>77</v>
      </c>
      <c r="AC761" s="24" t="s">
        <v>77</v>
      </c>
      <c r="AD761" s="24" t="s">
        <v>77</v>
      </c>
      <c r="AE761" s="26" t="s">
        <v>183</v>
      </c>
      <c r="AF761" s="26" t="s">
        <v>899</v>
      </c>
      <c r="AG761" s="26"/>
      <c r="AH761" s="27" t="s">
        <v>184</v>
      </c>
      <c r="AI761" s="27" t="s">
        <v>185</v>
      </c>
      <c r="AJ761" s="27" t="s">
        <v>185</v>
      </c>
      <c r="AK761" s="24" t="s">
        <v>121</v>
      </c>
      <c r="AL761" s="24" t="s">
        <v>90</v>
      </c>
      <c r="AM761" s="23">
        <v>42786</v>
      </c>
      <c r="AN761" s="28">
        <v>776250</v>
      </c>
      <c r="AO761" s="28"/>
      <c r="AP761" s="24"/>
      <c r="AQ761" s="24"/>
      <c r="AR761" s="24"/>
      <c r="AS761" s="24"/>
      <c r="AT761" s="24" t="e">
        <v>#N/A</v>
      </c>
      <c r="AU761" s="24" t="e">
        <v>#N/A</v>
      </c>
      <c r="AV761" s="24" t="e">
        <v>#N/A</v>
      </c>
      <c r="AW761" s="24"/>
      <c r="AX761" s="24"/>
      <c r="AY761" s="24"/>
      <c r="AZ761" s="24"/>
      <c r="BA761" s="24"/>
      <c r="BB761" s="24"/>
      <c r="BC761" s="24"/>
      <c r="BD761" s="24">
        <v>0</v>
      </c>
      <c r="BE761" s="24">
        <v>0</v>
      </c>
      <c r="BF761" s="23"/>
      <c r="BG761" s="23"/>
      <c r="BH761" s="23">
        <v>43112</v>
      </c>
      <c r="BI761" s="26" t="s">
        <v>127</v>
      </c>
      <c r="BJ761" s="26" t="s">
        <v>2105</v>
      </c>
      <c r="BK761" s="29">
        <v>372917</v>
      </c>
      <c r="BL761" s="24" t="s">
        <v>129</v>
      </c>
      <c r="BM761" s="22" t="str">
        <f ca="1">+IF(Tabla1[[#This Row],[FECHA INGRESO]]&gt;=44986,IF((TODAY()-Tabla1[[#This Row],[FECHA INGRESO]])&gt;=50,"ALERTA","TODAVÍA FALTA"),"N/A")</f>
        <v>N/A</v>
      </c>
      <c r="BN761" s="7">
        <f>IFERROR((_xlfn.DAYS(Tabla1[[#This Row],[FECHA INGRESO]],Tabla1[[#This Row],[FECHA RETIRO]]))/30,"")</f>
        <v>-10.866666666666667</v>
      </c>
    </row>
    <row r="762" spans="1:66" ht="15" customHeight="1" x14ac:dyDescent="0.35">
      <c r="A762" s="31">
        <v>1014226022</v>
      </c>
      <c r="B762" s="22" t="s">
        <v>4880</v>
      </c>
      <c r="C762" s="23">
        <v>42786</v>
      </c>
      <c r="D762" s="23" t="s">
        <v>4833</v>
      </c>
      <c r="E762" s="23" t="s">
        <v>1274</v>
      </c>
      <c r="F762" s="23" t="s">
        <v>70</v>
      </c>
      <c r="G762" s="24"/>
      <c r="H762" s="24">
        <v>24071017967</v>
      </c>
      <c r="I762" s="24" t="s">
        <v>95</v>
      </c>
      <c r="J762" s="24">
        <f>DATEDIF(Tabla1[[#This Row],[FECHA DE NACIMIENTO]],Tabla1[[#This Row],[FECHA ACTUAL]],"Y")</f>
        <v>31</v>
      </c>
      <c r="K762" s="24" t="s">
        <v>73</v>
      </c>
      <c r="L762" s="24" t="s">
        <v>234</v>
      </c>
      <c r="M762" s="24">
        <v>1</v>
      </c>
      <c r="N762" s="24">
        <v>2</v>
      </c>
      <c r="O762" s="24">
        <v>2</v>
      </c>
      <c r="P762" s="24" t="s">
        <v>101</v>
      </c>
      <c r="Q762" s="23">
        <v>33515</v>
      </c>
      <c r="R762" s="24" t="s">
        <v>76</v>
      </c>
      <c r="S762" s="25">
        <v>45119</v>
      </c>
      <c r="T762" s="24"/>
      <c r="U762" s="24">
        <v>3223937238</v>
      </c>
      <c r="V762" s="24" t="s">
        <v>4881</v>
      </c>
      <c r="W762" s="24" t="s">
        <v>4882</v>
      </c>
      <c r="X762" s="24" t="s">
        <v>4883</v>
      </c>
      <c r="Y762" s="24" t="s">
        <v>4884</v>
      </c>
      <c r="Z762" s="24" t="s">
        <v>117</v>
      </c>
      <c r="AA762" s="24">
        <v>3133822972</v>
      </c>
      <c r="AB762" s="24" t="s">
        <v>77</v>
      </c>
      <c r="AC762" s="24" t="s">
        <v>77</v>
      </c>
      <c r="AD762" s="24" t="s">
        <v>77</v>
      </c>
      <c r="AE762" s="26" t="s">
        <v>151</v>
      </c>
      <c r="AF762" s="26"/>
      <c r="AG762" s="26"/>
      <c r="AH762" s="27" t="s">
        <v>184</v>
      </c>
      <c r="AI762" s="27" t="s">
        <v>185</v>
      </c>
      <c r="AJ762" s="27" t="s">
        <v>185</v>
      </c>
      <c r="AK762" s="24" t="s">
        <v>121</v>
      </c>
      <c r="AL762" s="24" t="s">
        <v>90</v>
      </c>
      <c r="AM762" s="23">
        <v>42786</v>
      </c>
      <c r="AN762" s="28">
        <v>776250</v>
      </c>
      <c r="AO762" s="28"/>
      <c r="AP762" s="24"/>
      <c r="AQ762" s="24"/>
      <c r="AR762" s="24"/>
      <c r="AS762" s="24"/>
      <c r="AT762" s="24" t="e">
        <v>#N/A</v>
      </c>
      <c r="AU762" s="24" t="e">
        <v>#N/A</v>
      </c>
      <c r="AV762" s="24" t="e">
        <v>#N/A</v>
      </c>
      <c r="AW762" s="24"/>
      <c r="AX762" s="24"/>
      <c r="AY762" s="24"/>
      <c r="AZ762" s="24"/>
      <c r="BA762" s="24"/>
      <c r="BB762" s="24"/>
      <c r="BC762" s="24"/>
      <c r="BD762" s="24">
        <v>0</v>
      </c>
      <c r="BE762" s="24">
        <v>0</v>
      </c>
      <c r="BF762" s="23"/>
      <c r="BG762" s="23"/>
      <c r="BH762" s="23">
        <v>42812</v>
      </c>
      <c r="BI762" s="26" t="s">
        <v>127</v>
      </c>
      <c r="BJ762" s="26" t="s">
        <v>273</v>
      </c>
      <c r="BK762" s="29">
        <v>0</v>
      </c>
      <c r="BL762" s="24" t="s">
        <v>129</v>
      </c>
      <c r="BM762" s="22" t="str">
        <f ca="1">+IF(Tabla1[[#This Row],[FECHA INGRESO]]&gt;=44986,IF((TODAY()-Tabla1[[#This Row],[FECHA INGRESO]])&gt;=50,"ALERTA","TODAVÍA FALTA"),"N/A")</f>
        <v>N/A</v>
      </c>
      <c r="BN762" s="7">
        <f>IFERROR((_xlfn.DAYS(Tabla1[[#This Row],[FECHA INGRESO]],Tabla1[[#This Row],[FECHA RETIRO]]))/30,"")</f>
        <v>-0.8666666666666667</v>
      </c>
    </row>
    <row r="763" spans="1:66" ht="15" customHeight="1" x14ac:dyDescent="0.35">
      <c r="A763" s="31">
        <v>1036652848</v>
      </c>
      <c r="B763" s="22" t="s">
        <v>4885</v>
      </c>
      <c r="C763" s="23">
        <v>42786</v>
      </c>
      <c r="D763" s="23" t="s">
        <v>4886</v>
      </c>
      <c r="E763" s="23" t="s">
        <v>111</v>
      </c>
      <c r="F763" s="23" t="s">
        <v>70</v>
      </c>
      <c r="G763" s="24"/>
      <c r="H763" s="24">
        <v>24071059411</v>
      </c>
      <c r="I763" s="24" t="s">
        <v>95</v>
      </c>
      <c r="J763" s="24">
        <f>DATEDIF(Tabla1[[#This Row],[FECHA DE NACIMIENTO]],Tabla1[[#This Row],[FECHA ACTUAL]],"Y")</f>
        <v>29</v>
      </c>
      <c r="K763" s="24" t="s">
        <v>96</v>
      </c>
      <c r="L763" s="24" t="s">
        <v>112</v>
      </c>
      <c r="M763" s="24">
        <v>0</v>
      </c>
      <c r="N763" s="24">
        <v>0</v>
      </c>
      <c r="O763" s="24">
        <v>2</v>
      </c>
      <c r="P763" s="24" t="s">
        <v>101</v>
      </c>
      <c r="Q763" s="23">
        <v>34470</v>
      </c>
      <c r="R763" s="24" t="s">
        <v>4887</v>
      </c>
      <c r="S763" s="25">
        <v>45119</v>
      </c>
      <c r="T763" s="24">
        <v>2814852</v>
      </c>
      <c r="U763" s="24">
        <v>3002631879</v>
      </c>
      <c r="V763" s="24" t="s">
        <v>4888</v>
      </c>
      <c r="W763" s="24" t="s">
        <v>4889</v>
      </c>
      <c r="X763" s="24" t="s">
        <v>4890</v>
      </c>
      <c r="Y763" s="24" t="s">
        <v>4891</v>
      </c>
      <c r="Z763" s="24" t="s">
        <v>82</v>
      </c>
      <c r="AA763" s="24">
        <v>3013789869</v>
      </c>
      <c r="AB763" s="24" t="s">
        <v>77</v>
      </c>
      <c r="AC763" s="24" t="s">
        <v>77</v>
      </c>
      <c r="AD763" s="24" t="s">
        <v>77</v>
      </c>
      <c r="AE763" s="26" t="s">
        <v>183</v>
      </c>
      <c r="AF763" s="26"/>
      <c r="AG763" s="26"/>
      <c r="AH763" s="27" t="s">
        <v>184</v>
      </c>
      <c r="AI763" s="27" t="s">
        <v>515</v>
      </c>
      <c r="AJ763" s="27" t="s">
        <v>515</v>
      </c>
      <c r="AK763" s="24" t="s">
        <v>121</v>
      </c>
      <c r="AL763" s="24" t="s">
        <v>90</v>
      </c>
      <c r="AM763" s="23">
        <v>42786</v>
      </c>
      <c r="AN763" s="28">
        <v>776250</v>
      </c>
      <c r="AO763" s="28"/>
      <c r="AP763" s="24"/>
      <c r="AQ763" s="24"/>
      <c r="AR763" s="24"/>
      <c r="AS763" s="24"/>
      <c r="AT763" s="24" t="e">
        <v>#N/A</v>
      </c>
      <c r="AU763" s="24" t="e">
        <v>#N/A</v>
      </c>
      <c r="AV763" s="24" t="e">
        <v>#N/A</v>
      </c>
      <c r="AW763" s="24"/>
      <c r="AX763" s="24"/>
      <c r="AY763" s="24"/>
      <c r="AZ763" s="24"/>
      <c r="BA763" s="24"/>
      <c r="BB763" s="24"/>
      <c r="BC763" s="24"/>
      <c r="BD763" s="24">
        <v>0</v>
      </c>
      <c r="BE763" s="24">
        <v>0</v>
      </c>
      <c r="BF763" s="23"/>
      <c r="BG763" s="23"/>
      <c r="BH763" s="23">
        <v>42790</v>
      </c>
      <c r="BI763" s="26" t="s">
        <v>127</v>
      </c>
      <c r="BJ763" s="26" t="s">
        <v>232</v>
      </c>
      <c r="BK763" s="29">
        <v>0</v>
      </c>
      <c r="BL763" s="24" t="s">
        <v>129</v>
      </c>
      <c r="BM763" s="22" t="str">
        <f ca="1">+IF(Tabla1[[#This Row],[FECHA INGRESO]]&gt;=44986,IF((TODAY()-Tabla1[[#This Row],[FECHA INGRESO]])&gt;=50,"ALERTA","TODAVÍA FALTA"),"N/A")</f>
        <v>N/A</v>
      </c>
      <c r="BN763" s="7">
        <f>IFERROR((_xlfn.DAYS(Tabla1[[#This Row],[FECHA INGRESO]],Tabla1[[#This Row],[FECHA RETIRO]]))/30,"")</f>
        <v>-0.13333333333333333</v>
      </c>
    </row>
    <row r="764" spans="1:66" ht="15" customHeight="1" x14ac:dyDescent="0.35">
      <c r="A764" s="31">
        <v>1022988042</v>
      </c>
      <c r="B764" s="22" t="s">
        <v>4892</v>
      </c>
      <c r="C764" s="23">
        <v>42786</v>
      </c>
      <c r="D764" s="23" t="s">
        <v>188</v>
      </c>
      <c r="E764" s="24" t="s">
        <v>94</v>
      </c>
      <c r="F764" s="23" t="s">
        <v>70</v>
      </c>
      <c r="G764" s="24"/>
      <c r="H764" s="24">
        <v>24071019918</v>
      </c>
      <c r="I764" s="24" t="s">
        <v>95</v>
      </c>
      <c r="J764" s="24">
        <f>DATEDIF(Tabla1[[#This Row],[FECHA DE NACIMIENTO]],Tabla1[[#This Row],[FECHA ACTUAL]],"Y")</f>
        <v>30</v>
      </c>
      <c r="K764" s="24" t="s">
        <v>96</v>
      </c>
      <c r="L764" s="24" t="s">
        <v>112</v>
      </c>
      <c r="M764" s="24">
        <v>0</v>
      </c>
      <c r="N764" s="24">
        <v>0</v>
      </c>
      <c r="O764" s="24">
        <v>1</v>
      </c>
      <c r="P764" s="24" t="s">
        <v>101</v>
      </c>
      <c r="Q764" s="23">
        <v>34158</v>
      </c>
      <c r="R764" s="24" t="s">
        <v>76</v>
      </c>
      <c r="S764" s="25">
        <v>45119</v>
      </c>
      <c r="T764" s="24">
        <v>4555518</v>
      </c>
      <c r="U764" s="24">
        <v>3185938513</v>
      </c>
      <c r="V764" s="24" t="s">
        <v>4893</v>
      </c>
      <c r="W764" s="24" t="s">
        <v>4894</v>
      </c>
      <c r="X764" s="24" t="s">
        <v>724</v>
      </c>
      <c r="Y764" s="24" t="s">
        <v>3519</v>
      </c>
      <c r="Z764" s="24" t="s">
        <v>117</v>
      </c>
      <c r="AA764" s="24">
        <v>3143554699</v>
      </c>
      <c r="AB764" s="24" t="s">
        <v>77</v>
      </c>
      <c r="AC764" s="24" t="s">
        <v>77</v>
      </c>
      <c r="AD764" s="24" t="s">
        <v>77</v>
      </c>
      <c r="AE764" s="26" t="s">
        <v>183</v>
      </c>
      <c r="AF764" s="26" t="s">
        <v>4895</v>
      </c>
      <c r="AG764" s="26"/>
      <c r="AH764" s="27" t="s">
        <v>184</v>
      </c>
      <c r="AI764" s="27" t="s">
        <v>279</v>
      </c>
      <c r="AJ764" s="27" t="s">
        <v>279</v>
      </c>
      <c r="AK764" s="24" t="s">
        <v>121</v>
      </c>
      <c r="AL764" s="24" t="s">
        <v>90</v>
      </c>
      <c r="AM764" s="23">
        <v>42786</v>
      </c>
      <c r="AN764" s="28">
        <v>808585.47</v>
      </c>
      <c r="AO764" s="28"/>
      <c r="AP764" s="24"/>
      <c r="AQ764" s="24"/>
      <c r="AR764" s="24"/>
      <c r="AS764" s="24">
        <v>4.3</v>
      </c>
      <c r="AT764" s="24" t="e">
        <v>#N/A</v>
      </c>
      <c r="AU764" s="24" t="e">
        <v>#N/A</v>
      </c>
      <c r="AV764" s="24" t="e">
        <v>#N/A</v>
      </c>
      <c r="AW764" s="24"/>
      <c r="AX764" s="24"/>
      <c r="AY764" s="24" t="s">
        <v>4896</v>
      </c>
      <c r="AZ764" s="24" t="s">
        <v>4897</v>
      </c>
      <c r="BA764" s="24" t="s">
        <v>4898</v>
      </c>
      <c r="BB764" s="24"/>
      <c r="BC764" s="24"/>
      <c r="BD764" s="24">
        <v>0</v>
      </c>
      <c r="BE764" s="24">
        <v>0</v>
      </c>
      <c r="BF764" s="23"/>
      <c r="BG764" s="23"/>
      <c r="BH764" s="23">
        <v>43160</v>
      </c>
      <c r="BI764" s="26" t="s">
        <v>127</v>
      </c>
      <c r="BJ764" s="26" t="s">
        <v>232</v>
      </c>
      <c r="BK764" s="29">
        <v>425894</v>
      </c>
      <c r="BL764" s="24" t="s">
        <v>129</v>
      </c>
      <c r="BM764" s="22" t="str">
        <f ca="1">+IF(Tabla1[[#This Row],[FECHA INGRESO]]&gt;=44986,IF((TODAY()-Tabla1[[#This Row],[FECHA INGRESO]])&gt;=50,"ALERTA","TODAVÍA FALTA"),"N/A")</f>
        <v>N/A</v>
      </c>
      <c r="BN764" s="7">
        <f>IFERROR((_xlfn.DAYS(Tabla1[[#This Row],[FECHA INGRESO]],Tabla1[[#This Row],[FECHA RETIRO]]))/30,"")</f>
        <v>-12.466666666666667</v>
      </c>
    </row>
    <row r="765" spans="1:66" ht="15" customHeight="1" x14ac:dyDescent="0.35">
      <c r="A765" s="31">
        <v>1016024892</v>
      </c>
      <c r="B765" s="22" t="s">
        <v>4899</v>
      </c>
      <c r="C765" s="23">
        <v>42788</v>
      </c>
      <c r="D765" s="23" t="s">
        <v>188</v>
      </c>
      <c r="E765" s="23" t="s">
        <v>111</v>
      </c>
      <c r="F765" s="23" t="s">
        <v>70</v>
      </c>
      <c r="G765" s="24"/>
      <c r="H765" s="24">
        <v>24071158750</v>
      </c>
      <c r="I765" s="24" t="s">
        <v>95</v>
      </c>
      <c r="J765" s="24">
        <f>DATEDIF(Tabla1[[#This Row],[FECHA DE NACIMIENTO]],Tabla1[[#This Row],[FECHA ACTUAL]],"Y")</f>
        <v>33</v>
      </c>
      <c r="K765" s="24" t="s">
        <v>96</v>
      </c>
      <c r="L765" s="24" t="s">
        <v>112</v>
      </c>
      <c r="M765" s="24">
        <v>1</v>
      </c>
      <c r="N765" s="24">
        <v>1</v>
      </c>
      <c r="O765" s="24">
        <v>2</v>
      </c>
      <c r="P765" s="24" t="s">
        <v>101</v>
      </c>
      <c r="Q765" s="23">
        <v>32906</v>
      </c>
      <c r="R765" s="24" t="s">
        <v>76</v>
      </c>
      <c r="S765" s="25">
        <v>45119</v>
      </c>
      <c r="T765" s="24"/>
      <c r="U765" s="24">
        <v>3134490339</v>
      </c>
      <c r="V765" s="24" t="s">
        <v>4900</v>
      </c>
      <c r="W765" s="24" t="s">
        <v>4901</v>
      </c>
      <c r="X765" s="24" t="s">
        <v>2998</v>
      </c>
      <c r="Y765" s="24" t="s">
        <v>4902</v>
      </c>
      <c r="Z765" s="24" t="s">
        <v>852</v>
      </c>
      <c r="AA765" s="24">
        <v>3118445470</v>
      </c>
      <c r="AB765" s="24" t="s">
        <v>77</v>
      </c>
      <c r="AC765" s="24" t="s">
        <v>77</v>
      </c>
      <c r="AD765" s="24" t="s">
        <v>77</v>
      </c>
      <c r="AE765" s="26" t="s">
        <v>151</v>
      </c>
      <c r="AF765" s="26"/>
      <c r="AG765" s="26"/>
      <c r="AH765" s="27" t="s">
        <v>184</v>
      </c>
      <c r="AI765" s="27" t="s">
        <v>2965</v>
      </c>
      <c r="AJ765" s="27" t="s">
        <v>2965</v>
      </c>
      <c r="AK765" s="24" t="s">
        <v>121</v>
      </c>
      <c r="AL765" s="24" t="s">
        <v>90</v>
      </c>
      <c r="AM765" s="23">
        <v>42788</v>
      </c>
      <c r="AN765" s="28">
        <v>808585.47</v>
      </c>
      <c r="AO765" s="28"/>
      <c r="AP765" s="24" t="s">
        <v>4903</v>
      </c>
      <c r="AQ765" s="24"/>
      <c r="AR765" s="24"/>
      <c r="AS765" s="24"/>
      <c r="AT765" s="24" t="e">
        <v>#N/A</v>
      </c>
      <c r="AU765" s="24" t="e">
        <v>#N/A</v>
      </c>
      <c r="AV765" s="24" t="e">
        <v>#N/A</v>
      </c>
      <c r="AW765" s="24"/>
      <c r="AX765" s="24"/>
      <c r="AY765" s="24"/>
      <c r="AZ765" s="24"/>
      <c r="BA765" s="24"/>
      <c r="BB765" s="24"/>
      <c r="BC765" s="24"/>
      <c r="BD765" s="24">
        <v>0</v>
      </c>
      <c r="BE765" s="24">
        <v>0</v>
      </c>
      <c r="BF765" s="23"/>
      <c r="BG765" s="23"/>
      <c r="BH765" s="23">
        <v>43131</v>
      </c>
      <c r="BI765" s="26" t="s">
        <v>127</v>
      </c>
      <c r="BJ765" s="26" t="s">
        <v>273</v>
      </c>
      <c r="BK765" s="29">
        <v>377210</v>
      </c>
      <c r="BL765" s="24" t="s">
        <v>129</v>
      </c>
      <c r="BM765" s="22" t="str">
        <f ca="1">+IF(Tabla1[[#This Row],[FECHA INGRESO]]&gt;=44986,IF((TODAY()-Tabla1[[#This Row],[FECHA INGRESO]])&gt;=50,"ALERTA","TODAVÍA FALTA"),"N/A")</f>
        <v>N/A</v>
      </c>
      <c r="BN765" s="7">
        <f>IFERROR((_xlfn.DAYS(Tabla1[[#This Row],[FECHA INGRESO]],Tabla1[[#This Row],[FECHA RETIRO]]))/30,"")</f>
        <v>-11.433333333333334</v>
      </c>
    </row>
    <row r="766" spans="1:66" x14ac:dyDescent="0.35">
      <c r="A766" s="34">
        <v>1023939405</v>
      </c>
      <c r="B766" s="37" t="s">
        <v>4904</v>
      </c>
      <c r="C766" s="23">
        <v>42788</v>
      </c>
      <c r="D766" s="23" t="s">
        <v>266</v>
      </c>
      <c r="E766" s="23" t="s">
        <v>1274</v>
      </c>
      <c r="F766" s="23" t="s">
        <v>70</v>
      </c>
      <c r="G766" s="24" t="s">
        <v>4905</v>
      </c>
      <c r="H766" s="24">
        <v>24071173812</v>
      </c>
      <c r="I766" s="24" t="s">
        <v>72</v>
      </c>
      <c r="J766" s="24">
        <f>DATEDIF(Tabla1[[#This Row],[FECHA DE NACIMIENTO]],Tabla1[[#This Row],[FECHA ACTUAL]],"Y")</f>
        <v>28</v>
      </c>
      <c r="K766" s="24" t="s">
        <v>73</v>
      </c>
      <c r="L766" s="24" t="s">
        <v>112</v>
      </c>
      <c r="M766" s="24">
        <v>0</v>
      </c>
      <c r="N766" s="24">
        <v>0</v>
      </c>
      <c r="O766" s="24">
        <v>3</v>
      </c>
      <c r="P766" s="24" t="s">
        <v>101</v>
      </c>
      <c r="Q766" s="23">
        <v>34702</v>
      </c>
      <c r="R766" s="24" t="s">
        <v>76</v>
      </c>
      <c r="S766" s="25">
        <v>45119</v>
      </c>
      <c r="T766" s="24"/>
      <c r="U766" s="24">
        <v>3058500975</v>
      </c>
      <c r="V766" s="24" t="s">
        <v>4906</v>
      </c>
      <c r="W766" s="24" t="s">
        <v>4907</v>
      </c>
      <c r="X766" s="24" t="s">
        <v>4908</v>
      </c>
      <c r="Y766" s="24" t="s">
        <v>4909</v>
      </c>
      <c r="Z766" s="24" t="s">
        <v>567</v>
      </c>
      <c r="AA766" s="24">
        <v>3212262162</v>
      </c>
      <c r="AB766" s="24" t="s">
        <v>77</v>
      </c>
      <c r="AC766" s="24" t="s">
        <v>77</v>
      </c>
      <c r="AD766" s="24" t="s">
        <v>77</v>
      </c>
      <c r="AE766" s="26" t="s">
        <v>151</v>
      </c>
      <c r="AF766" s="26"/>
      <c r="AG766" s="26"/>
      <c r="AH766" s="27" t="s">
        <v>184</v>
      </c>
      <c r="AI766" s="27" t="s">
        <v>4910</v>
      </c>
      <c r="AJ766" s="27" t="s">
        <v>4910</v>
      </c>
      <c r="AK766" s="24" t="s">
        <v>121</v>
      </c>
      <c r="AL766" s="24" t="s">
        <v>90</v>
      </c>
      <c r="AM766" s="23">
        <v>42788</v>
      </c>
      <c r="AN766" s="28">
        <v>908526</v>
      </c>
      <c r="AO766" s="28">
        <v>106454</v>
      </c>
      <c r="AP766" s="24" t="s">
        <v>4911</v>
      </c>
      <c r="AQ766" s="24"/>
      <c r="AR766" s="24"/>
      <c r="AS766" s="24"/>
      <c r="AT766" s="24">
        <v>80</v>
      </c>
      <c r="AU766" s="24" t="e">
        <v>#N/A</v>
      </c>
      <c r="AV766" s="24">
        <v>88</v>
      </c>
      <c r="AW766" s="24"/>
      <c r="AX766" s="24"/>
      <c r="AY766" s="24" t="s">
        <v>4912</v>
      </c>
      <c r="AZ766" s="24"/>
      <c r="BA766" s="24"/>
      <c r="BB766" s="24"/>
      <c r="BC766" s="24"/>
      <c r="BD766" s="24">
        <v>1</v>
      </c>
      <c r="BE766" s="24">
        <v>0</v>
      </c>
      <c r="BF766" s="23">
        <v>43176</v>
      </c>
      <c r="BG766" s="23">
        <v>43197</v>
      </c>
      <c r="BH766" s="23">
        <v>44250</v>
      </c>
      <c r="BI766" s="26" t="s">
        <v>127</v>
      </c>
      <c r="BJ766" s="26" t="s">
        <v>273</v>
      </c>
      <c r="BK766" s="29">
        <v>0</v>
      </c>
      <c r="BL766" s="24" t="s">
        <v>129</v>
      </c>
      <c r="BM766" s="22" t="str">
        <f ca="1">+IF(Tabla1[[#This Row],[FECHA INGRESO]]&gt;=44986,IF((TODAY()-Tabla1[[#This Row],[FECHA INGRESO]])&gt;=50,"ALERTA","TODAVÍA FALTA"),"N/A")</f>
        <v>N/A</v>
      </c>
      <c r="BN766" s="7">
        <f>IFERROR((_xlfn.DAYS(Tabla1[[#This Row],[FECHA INGRESO]],Tabla1[[#This Row],[FECHA RETIRO]]))/30,"")</f>
        <v>-48.733333333333334</v>
      </c>
    </row>
    <row r="767" spans="1:66" x14ac:dyDescent="0.35">
      <c r="A767" s="31">
        <v>1015478882</v>
      </c>
      <c r="B767" s="22" t="s">
        <v>4913</v>
      </c>
      <c r="C767" s="23">
        <v>42788</v>
      </c>
      <c r="D767" s="23" t="s">
        <v>68</v>
      </c>
      <c r="E767" s="23" t="s">
        <v>111</v>
      </c>
      <c r="F767" s="23" t="s">
        <v>70</v>
      </c>
      <c r="G767" s="24"/>
      <c r="H767" s="24">
        <v>24071115289</v>
      </c>
      <c r="I767" s="24" t="s">
        <v>95</v>
      </c>
      <c r="J767" s="24">
        <f>DATEDIF(Tabla1[[#This Row],[FECHA DE NACIMIENTO]],Tabla1[[#This Row],[FECHA ACTUAL]],"Y")</f>
        <v>24</v>
      </c>
      <c r="K767" s="24" t="s">
        <v>73</v>
      </c>
      <c r="L767" s="24" t="s">
        <v>112</v>
      </c>
      <c r="M767" s="24">
        <v>0</v>
      </c>
      <c r="N767" s="24">
        <v>0</v>
      </c>
      <c r="O767" s="24">
        <v>1</v>
      </c>
      <c r="P767" s="24" t="s">
        <v>101</v>
      </c>
      <c r="Q767" s="23">
        <v>36152</v>
      </c>
      <c r="R767" s="24" t="s">
        <v>76</v>
      </c>
      <c r="S767" s="25">
        <v>45119</v>
      </c>
      <c r="T767" s="24">
        <v>7909179</v>
      </c>
      <c r="U767" s="24">
        <v>3222324977</v>
      </c>
      <c r="V767" s="24" t="s">
        <v>4914</v>
      </c>
      <c r="W767" s="24" t="s">
        <v>4915</v>
      </c>
      <c r="X767" s="24" t="s">
        <v>4511</v>
      </c>
      <c r="Y767" s="24" t="s">
        <v>4916</v>
      </c>
      <c r="Z767" s="24" t="s">
        <v>117</v>
      </c>
      <c r="AA767" s="24">
        <v>3124289374</v>
      </c>
      <c r="AB767" s="24" t="s">
        <v>77</v>
      </c>
      <c r="AC767" s="24" t="s">
        <v>77</v>
      </c>
      <c r="AD767" s="24" t="s">
        <v>77</v>
      </c>
      <c r="AE767" s="26" t="s">
        <v>183</v>
      </c>
      <c r="AF767" s="26" t="s">
        <v>4429</v>
      </c>
      <c r="AG767" s="26"/>
      <c r="AH767" s="27" t="s">
        <v>4917</v>
      </c>
      <c r="AI767" s="27" t="s">
        <v>4918</v>
      </c>
      <c r="AJ767" s="27" t="s">
        <v>438</v>
      </c>
      <c r="AK767" s="24" t="s">
        <v>121</v>
      </c>
      <c r="AL767" s="24" t="s">
        <v>90</v>
      </c>
      <c r="AM767" s="23">
        <v>42788</v>
      </c>
      <c r="AN767" s="28">
        <v>1086750</v>
      </c>
      <c r="AO767" s="28"/>
      <c r="AP767" s="24"/>
      <c r="AQ767" s="24"/>
      <c r="AR767" s="24"/>
      <c r="AS767" s="24"/>
      <c r="AT767" s="24" t="e">
        <v>#N/A</v>
      </c>
      <c r="AU767" s="24" t="e">
        <v>#N/A</v>
      </c>
      <c r="AV767" s="24">
        <v>58</v>
      </c>
      <c r="AW767" s="24"/>
      <c r="AX767" s="24">
        <v>43556</v>
      </c>
      <c r="AY767" s="24" t="s">
        <v>4919</v>
      </c>
      <c r="AZ767" s="24"/>
      <c r="BA767" s="24"/>
      <c r="BB767" s="24"/>
      <c r="BC767" s="24"/>
      <c r="BD767" s="24">
        <v>1</v>
      </c>
      <c r="BE767" s="24">
        <v>0</v>
      </c>
      <c r="BF767" s="23">
        <v>43192</v>
      </c>
      <c r="BG767" s="23">
        <v>43209</v>
      </c>
      <c r="BH767" s="23">
        <v>43558</v>
      </c>
      <c r="BI767" s="26" t="s">
        <v>127</v>
      </c>
      <c r="BJ767" s="26" t="s">
        <v>273</v>
      </c>
      <c r="BK767" s="29">
        <v>586250</v>
      </c>
      <c r="BL767" s="24" t="s">
        <v>129</v>
      </c>
      <c r="BM767" s="22" t="str">
        <f ca="1">+IF(Tabla1[[#This Row],[FECHA INGRESO]]&gt;=44986,IF((TODAY()-Tabla1[[#This Row],[FECHA INGRESO]])&gt;=50,"ALERTA","TODAVÍA FALTA"),"N/A")</f>
        <v>N/A</v>
      </c>
      <c r="BN767" s="7">
        <f>IFERROR((_xlfn.DAYS(Tabla1[[#This Row],[FECHA INGRESO]],Tabla1[[#This Row],[FECHA RETIRO]]))/30,"")</f>
        <v>-25.666666666666668</v>
      </c>
    </row>
    <row r="768" spans="1:66" ht="15" customHeight="1" x14ac:dyDescent="0.35">
      <c r="A768" s="31">
        <v>1010243691</v>
      </c>
      <c r="B768" s="22" t="s">
        <v>4920</v>
      </c>
      <c r="C768" s="23">
        <v>42788</v>
      </c>
      <c r="D768" s="23" t="s">
        <v>93</v>
      </c>
      <c r="E768" s="23" t="s">
        <v>111</v>
      </c>
      <c r="F768" s="23" t="s">
        <v>70</v>
      </c>
      <c r="G768" s="24"/>
      <c r="H768" s="24">
        <v>24071175801</v>
      </c>
      <c r="I768" s="24" t="s">
        <v>95</v>
      </c>
      <c r="J768" s="24">
        <f>DATEDIF(Tabla1[[#This Row],[FECHA DE NACIMIENTO]],Tabla1[[#This Row],[FECHA ACTUAL]],"Y")</f>
        <v>24</v>
      </c>
      <c r="K768" s="24" t="s">
        <v>73</v>
      </c>
      <c r="L768" s="24" t="s">
        <v>112</v>
      </c>
      <c r="M768" s="24">
        <v>0</v>
      </c>
      <c r="N768" s="24">
        <v>0</v>
      </c>
      <c r="O768" s="24">
        <v>2</v>
      </c>
      <c r="P768" s="24" t="s">
        <v>101</v>
      </c>
      <c r="Q768" s="23">
        <v>36163</v>
      </c>
      <c r="R768" s="24" t="s">
        <v>76</v>
      </c>
      <c r="S768" s="25">
        <v>45119</v>
      </c>
      <c r="T768" s="24"/>
      <c r="U768" s="24">
        <v>3125443820</v>
      </c>
      <c r="V768" s="24" t="s">
        <v>4921</v>
      </c>
      <c r="W768" s="24" t="s">
        <v>4922</v>
      </c>
      <c r="X768" s="24" t="s">
        <v>4923</v>
      </c>
      <c r="Y768" s="24" t="s">
        <v>4924</v>
      </c>
      <c r="Z768" s="24" t="s">
        <v>117</v>
      </c>
      <c r="AA768" s="24">
        <v>3112449625</v>
      </c>
      <c r="AB768" s="24" t="s">
        <v>77</v>
      </c>
      <c r="AC768" s="24" t="s">
        <v>77</v>
      </c>
      <c r="AD768" s="24" t="s">
        <v>77</v>
      </c>
      <c r="AE768" s="26" t="s">
        <v>183</v>
      </c>
      <c r="AF768" s="26" t="s">
        <v>103</v>
      </c>
      <c r="AG768" s="26"/>
      <c r="AH768" s="27" t="s">
        <v>184</v>
      </c>
      <c r="AI768" s="27" t="s">
        <v>186</v>
      </c>
      <c r="AJ768" s="27" t="s">
        <v>186</v>
      </c>
      <c r="AK768" s="24" t="s">
        <v>121</v>
      </c>
      <c r="AL768" s="24" t="s">
        <v>90</v>
      </c>
      <c r="AM768" s="23">
        <v>42788</v>
      </c>
      <c r="AN768" s="28">
        <v>776250</v>
      </c>
      <c r="AO768" s="28"/>
      <c r="AP768" s="24"/>
      <c r="AQ768" s="24"/>
      <c r="AR768" s="24"/>
      <c r="AS768" s="24"/>
      <c r="AT768" s="24" t="e">
        <v>#N/A</v>
      </c>
      <c r="AU768" s="24" t="e">
        <v>#N/A</v>
      </c>
      <c r="AV768" s="24" t="e">
        <v>#N/A</v>
      </c>
      <c r="AW768" s="24"/>
      <c r="AX768" s="24"/>
      <c r="AY768" s="24" t="s">
        <v>4925</v>
      </c>
      <c r="AZ768" s="24"/>
      <c r="BA768" s="24"/>
      <c r="BB768" s="24"/>
      <c r="BC768" s="24"/>
      <c r="BD768" s="24">
        <v>0</v>
      </c>
      <c r="BE768" s="24">
        <v>0</v>
      </c>
      <c r="BF768" s="23"/>
      <c r="BG768" s="23"/>
      <c r="BH768" s="23">
        <v>43095</v>
      </c>
      <c r="BI768" s="26" t="s">
        <v>127</v>
      </c>
      <c r="BJ768" s="26" t="s">
        <v>1165</v>
      </c>
      <c r="BK768" s="29">
        <v>342833</v>
      </c>
      <c r="BL768" s="24" t="s">
        <v>129</v>
      </c>
      <c r="BM768" s="22" t="str">
        <f ca="1">+IF(Tabla1[[#This Row],[FECHA INGRESO]]&gt;=44986,IF((TODAY()-Tabla1[[#This Row],[FECHA INGRESO]])&gt;=50,"ALERTA","TODAVÍA FALTA"),"N/A")</f>
        <v>N/A</v>
      </c>
      <c r="BN768" s="7">
        <f>IFERROR((_xlfn.DAYS(Tabla1[[#This Row],[FECHA INGRESO]],Tabla1[[#This Row],[FECHA RETIRO]]))/30,"")</f>
        <v>-10.233333333333333</v>
      </c>
    </row>
    <row r="769" spans="1:66" ht="15" customHeight="1" x14ac:dyDescent="0.35">
      <c r="A769" s="31">
        <v>1072190952</v>
      </c>
      <c r="B769" s="22" t="s">
        <v>4926</v>
      </c>
      <c r="C769" s="23">
        <v>42788</v>
      </c>
      <c r="D769" s="23" t="s">
        <v>93</v>
      </c>
      <c r="E769" s="23" t="s">
        <v>111</v>
      </c>
      <c r="F769" s="23" t="s">
        <v>70</v>
      </c>
      <c r="G769" s="24"/>
      <c r="H769" s="24">
        <v>24071104621</v>
      </c>
      <c r="I769" s="24" t="s">
        <v>95</v>
      </c>
      <c r="J769" s="24">
        <f>DATEDIF(Tabla1[[#This Row],[FECHA DE NACIMIENTO]],Tabla1[[#This Row],[FECHA ACTUAL]],"Y")</f>
        <v>33</v>
      </c>
      <c r="K769" s="24" t="s">
        <v>73</v>
      </c>
      <c r="L769" s="24" t="s">
        <v>234</v>
      </c>
      <c r="M769" s="24">
        <v>1</v>
      </c>
      <c r="N769" s="24">
        <v>1</v>
      </c>
      <c r="O769" s="24">
        <v>3</v>
      </c>
      <c r="P769" s="24" t="s">
        <v>101</v>
      </c>
      <c r="Q769" s="23">
        <v>32872</v>
      </c>
      <c r="R769" s="24" t="s">
        <v>1544</v>
      </c>
      <c r="S769" s="25">
        <v>45119</v>
      </c>
      <c r="T769" s="24">
        <v>7135944</v>
      </c>
      <c r="U769" s="24">
        <v>3163275581</v>
      </c>
      <c r="V769" s="24" t="s">
        <v>4927</v>
      </c>
      <c r="W769" s="24" t="s">
        <v>4928</v>
      </c>
      <c r="X769" s="24" t="s">
        <v>4929</v>
      </c>
      <c r="Y769" s="24" t="s">
        <v>4930</v>
      </c>
      <c r="Z769" s="24" t="s">
        <v>82</v>
      </c>
      <c r="AA769" s="24">
        <v>3183052970</v>
      </c>
      <c r="AB769" s="24" t="s">
        <v>77</v>
      </c>
      <c r="AC769" s="24" t="s">
        <v>77</v>
      </c>
      <c r="AD769" s="24" t="s">
        <v>77</v>
      </c>
      <c r="AE769" s="26" t="s">
        <v>151</v>
      </c>
      <c r="AF769" s="26"/>
      <c r="AG769" s="26"/>
      <c r="AH769" s="27" t="s">
        <v>184</v>
      </c>
      <c r="AI769" s="27" t="s">
        <v>4165</v>
      </c>
      <c r="AJ769" s="27" t="s">
        <v>4165</v>
      </c>
      <c r="AK769" s="24" t="s">
        <v>121</v>
      </c>
      <c r="AL769" s="24" t="s">
        <v>90</v>
      </c>
      <c r="AM769" s="23">
        <v>42788</v>
      </c>
      <c r="AN769" s="28">
        <v>776250</v>
      </c>
      <c r="AO769" s="28"/>
      <c r="AP769" s="24" t="s">
        <v>4931</v>
      </c>
      <c r="AQ769" s="24"/>
      <c r="AR769" s="24"/>
      <c r="AS769" s="24"/>
      <c r="AT769" s="24" t="e">
        <v>#N/A</v>
      </c>
      <c r="AU769" s="24" t="e">
        <v>#N/A</v>
      </c>
      <c r="AV769" s="24" t="e">
        <v>#N/A</v>
      </c>
      <c r="AW769" s="24"/>
      <c r="AX769" s="24"/>
      <c r="AY769" s="24" t="s">
        <v>4932</v>
      </c>
      <c r="AZ769" s="24"/>
      <c r="BA769" s="24"/>
      <c r="BB769" s="24"/>
      <c r="BC769" s="24"/>
      <c r="BD769" s="24">
        <v>0</v>
      </c>
      <c r="BE769" s="24">
        <v>0</v>
      </c>
      <c r="BF769" s="23"/>
      <c r="BG769" s="23"/>
      <c r="BH769" s="23">
        <v>42945</v>
      </c>
      <c r="BI769" s="26" t="s">
        <v>127</v>
      </c>
      <c r="BJ769" s="26" t="s">
        <v>273</v>
      </c>
      <c r="BK769" s="29">
        <v>0</v>
      </c>
      <c r="BL769" s="24" t="s">
        <v>129</v>
      </c>
      <c r="BM769" s="22" t="str">
        <f ca="1">+IF(Tabla1[[#This Row],[FECHA INGRESO]]&gt;=44986,IF((TODAY()-Tabla1[[#This Row],[FECHA INGRESO]])&gt;=50,"ALERTA","TODAVÍA FALTA"),"N/A")</f>
        <v>N/A</v>
      </c>
      <c r="BN769" s="7">
        <f>IFERROR((_xlfn.DAYS(Tabla1[[#This Row],[FECHA INGRESO]],Tabla1[[#This Row],[FECHA RETIRO]]))/30,"")</f>
        <v>-5.2333333333333334</v>
      </c>
    </row>
    <row r="770" spans="1:66" ht="15" customHeight="1" x14ac:dyDescent="0.35">
      <c r="A770" s="31">
        <v>1010210455</v>
      </c>
      <c r="B770" s="22" t="s">
        <v>4933</v>
      </c>
      <c r="C770" s="23">
        <v>42788</v>
      </c>
      <c r="D770" s="23" t="s">
        <v>266</v>
      </c>
      <c r="E770" s="24" t="s">
        <v>94</v>
      </c>
      <c r="F770" s="23" t="s">
        <v>70</v>
      </c>
      <c r="G770" s="24"/>
      <c r="H770" s="24"/>
      <c r="I770" s="24" t="s">
        <v>95</v>
      </c>
      <c r="J770" s="24">
        <f>DATEDIF(Tabla1[[#This Row],[FECHA DE NACIMIENTO]],Tabla1[[#This Row],[FECHA ACTUAL]],"Y")</f>
        <v>29</v>
      </c>
      <c r="K770" s="24" t="s">
        <v>73</v>
      </c>
      <c r="L770" s="24" t="s">
        <v>112</v>
      </c>
      <c r="M770" s="24">
        <v>0</v>
      </c>
      <c r="N770" s="24">
        <v>0</v>
      </c>
      <c r="O770" s="24">
        <v>2</v>
      </c>
      <c r="P770" s="24" t="s">
        <v>101</v>
      </c>
      <c r="Q770" s="23">
        <v>34223</v>
      </c>
      <c r="R770" s="24" t="s">
        <v>76</v>
      </c>
      <c r="S770" s="25">
        <v>45119</v>
      </c>
      <c r="T770" s="24">
        <v>4613468</v>
      </c>
      <c r="U770" s="24">
        <v>3192548690</v>
      </c>
      <c r="V770" s="24" t="s">
        <v>4934</v>
      </c>
      <c r="W770" s="24" t="s">
        <v>4935</v>
      </c>
      <c r="X770" s="24" t="s">
        <v>2915</v>
      </c>
      <c r="Y770" s="24" t="s">
        <v>4936</v>
      </c>
      <c r="Z770" s="24" t="s">
        <v>117</v>
      </c>
      <c r="AA770" s="24">
        <v>3154697527</v>
      </c>
      <c r="AB770" s="24" t="s">
        <v>77</v>
      </c>
      <c r="AC770" s="24" t="s">
        <v>77</v>
      </c>
      <c r="AD770" s="24" t="s">
        <v>77</v>
      </c>
      <c r="AE770" s="26" t="s">
        <v>151</v>
      </c>
      <c r="AF770" s="26"/>
      <c r="AG770" s="26"/>
      <c r="AH770" s="27" t="s">
        <v>184</v>
      </c>
      <c r="AI770" s="27" t="s">
        <v>2475</v>
      </c>
      <c r="AJ770" s="27" t="s">
        <v>2476</v>
      </c>
      <c r="AK770" s="24" t="s">
        <v>121</v>
      </c>
      <c r="AL770" s="24" t="s">
        <v>90</v>
      </c>
      <c r="AM770" s="23">
        <v>42788</v>
      </c>
      <c r="AN770" s="28">
        <v>776250</v>
      </c>
      <c r="AO770" s="28"/>
      <c r="AP770" s="24"/>
      <c r="AQ770" s="24"/>
      <c r="AR770" s="24"/>
      <c r="AS770" s="24"/>
      <c r="AT770" s="24" t="e">
        <v>#N/A</v>
      </c>
      <c r="AU770" s="24" t="e">
        <v>#N/A</v>
      </c>
      <c r="AV770" s="24" t="e">
        <v>#N/A</v>
      </c>
      <c r="AW770" s="24"/>
      <c r="AX770" s="24"/>
      <c r="AY770" s="24"/>
      <c r="AZ770" s="24"/>
      <c r="BA770" s="24"/>
      <c r="BB770" s="24"/>
      <c r="BC770" s="24"/>
      <c r="BD770" s="24">
        <v>0</v>
      </c>
      <c r="BE770" s="24">
        <v>0</v>
      </c>
      <c r="BF770" s="23"/>
      <c r="BG770" s="23"/>
      <c r="BH770" s="23">
        <v>42803</v>
      </c>
      <c r="BI770" s="26" t="s">
        <v>127</v>
      </c>
      <c r="BJ770" s="26" t="s">
        <v>273</v>
      </c>
      <c r="BK770" s="29">
        <v>0</v>
      </c>
      <c r="BL770" s="24" t="s">
        <v>129</v>
      </c>
      <c r="BM770" s="22" t="str">
        <f ca="1">+IF(Tabla1[[#This Row],[FECHA INGRESO]]&gt;=44986,IF((TODAY()-Tabla1[[#This Row],[FECHA INGRESO]])&gt;=50,"ALERTA","TODAVÍA FALTA"),"N/A")</f>
        <v>N/A</v>
      </c>
      <c r="BN770" s="7">
        <f>IFERROR((_xlfn.DAYS(Tabla1[[#This Row],[FECHA INGRESO]],Tabla1[[#This Row],[FECHA RETIRO]]))/30,"")</f>
        <v>-0.5</v>
      </c>
    </row>
    <row r="771" spans="1:66" ht="15" customHeight="1" x14ac:dyDescent="0.35">
      <c r="A771" s="31">
        <v>53068568</v>
      </c>
      <c r="B771" s="22" t="s">
        <v>4937</v>
      </c>
      <c r="C771" s="23">
        <v>42788</v>
      </c>
      <c r="D771" s="23" t="s">
        <v>188</v>
      </c>
      <c r="E771" s="23" t="s">
        <v>3836</v>
      </c>
      <c r="F771" s="23" t="s">
        <v>70</v>
      </c>
      <c r="G771" s="24"/>
      <c r="H771" s="24">
        <v>24064327123</v>
      </c>
      <c r="I771" s="24" t="s">
        <v>95</v>
      </c>
      <c r="J771" s="24">
        <f>DATEDIF(Tabla1[[#This Row],[FECHA DE NACIMIENTO]],Tabla1[[#This Row],[FECHA ACTUAL]],"Y")</f>
        <v>38</v>
      </c>
      <c r="K771" s="24" t="s">
        <v>73</v>
      </c>
      <c r="L771" s="24" t="s">
        <v>112</v>
      </c>
      <c r="M771" s="24">
        <v>2</v>
      </c>
      <c r="N771" s="24">
        <v>2</v>
      </c>
      <c r="O771" s="24">
        <v>3</v>
      </c>
      <c r="P771" s="24" t="s">
        <v>101</v>
      </c>
      <c r="Q771" s="23">
        <v>31179</v>
      </c>
      <c r="R771" s="24" t="s">
        <v>76</v>
      </c>
      <c r="S771" s="25">
        <v>45119</v>
      </c>
      <c r="T771" s="24">
        <v>3872281</v>
      </c>
      <c r="U771" s="24">
        <v>3012968534</v>
      </c>
      <c r="V771" s="24" t="s">
        <v>4938</v>
      </c>
      <c r="W771" s="24" t="s">
        <v>4939</v>
      </c>
      <c r="X771" s="24" t="s">
        <v>626</v>
      </c>
      <c r="Y771" s="24" t="s">
        <v>4940</v>
      </c>
      <c r="Z771" s="24" t="s">
        <v>117</v>
      </c>
      <c r="AA771" s="24">
        <v>3204991545</v>
      </c>
      <c r="AB771" s="24" t="s">
        <v>77</v>
      </c>
      <c r="AC771" s="24" t="s">
        <v>77</v>
      </c>
      <c r="AD771" s="24" t="s">
        <v>77</v>
      </c>
      <c r="AE771" s="26" t="s">
        <v>102</v>
      </c>
      <c r="AF771" s="26" t="s">
        <v>4705</v>
      </c>
      <c r="AG771" s="26"/>
      <c r="AH771" s="27" t="s">
        <v>184</v>
      </c>
      <c r="AI771" s="27" t="s">
        <v>2475</v>
      </c>
      <c r="AJ771" s="27" t="s">
        <v>2476</v>
      </c>
      <c r="AK771" s="24" t="s">
        <v>121</v>
      </c>
      <c r="AL771" s="24" t="s">
        <v>90</v>
      </c>
      <c r="AM771" s="23">
        <v>42788</v>
      </c>
      <c r="AN771" s="28">
        <v>776250</v>
      </c>
      <c r="AO771" s="28"/>
      <c r="AP771" s="24"/>
      <c r="AQ771" s="24"/>
      <c r="AR771" s="24"/>
      <c r="AS771" s="24"/>
      <c r="AT771" s="24" t="e">
        <v>#N/A</v>
      </c>
      <c r="AU771" s="24" t="e">
        <v>#N/A</v>
      </c>
      <c r="AV771" s="24" t="e">
        <v>#N/A</v>
      </c>
      <c r="AW771" s="24"/>
      <c r="AX771" s="24"/>
      <c r="AY771" s="24"/>
      <c r="AZ771" s="24"/>
      <c r="BA771" s="24"/>
      <c r="BB771" s="24"/>
      <c r="BC771" s="24"/>
      <c r="BD771" s="24">
        <v>0</v>
      </c>
      <c r="BE771" s="24">
        <v>0</v>
      </c>
      <c r="BF771" s="23"/>
      <c r="BG771" s="23"/>
      <c r="BH771" s="23">
        <v>42800</v>
      </c>
      <c r="BI771" s="26" t="s">
        <v>127</v>
      </c>
      <c r="BJ771" s="26" t="s">
        <v>3477</v>
      </c>
      <c r="BK771" s="29">
        <v>0</v>
      </c>
      <c r="BL771" s="24" t="s">
        <v>129</v>
      </c>
      <c r="BM771" s="22" t="str">
        <f ca="1">+IF(Tabla1[[#This Row],[FECHA INGRESO]]&gt;=44986,IF((TODAY()-Tabla1[[#This Row],[FECHA INGRESO]])&gt;=50,"ALERTA","TODAVÍA FALTA"),"N/A")</f>
        <v>N/A</v>
      </c>
      <c r="BN771" s="7">
        <f>IFERROR((_xlfn.DAYS(Tabla1[[#This Row],[FECHA INGRESO]],Tabla1[[#This Row],[FECHA RETIRO]]))/30,"")</f>
        <v>-0.4</v>
      </c>
    </row>
    <row r="772" spans="1:66" ht="15" customHeight="1" x14ac:dyDescent="0.35">
      <c r="A772" s="31">
        <v>1014209537</v>
      </c>
      <c r="B772" s="22" t="s">
        <v>4941</v>
      </c>
      <c r="C772" s="23">
        <v>42788</v>
      </c>
      <c r="D772" s="23" t="s">
        <v>266</v>
      </c>
      <c r="E772" s="23" t="s">
        <v>111</v>
      </c>
      <c r="F772" s="23" t="s">
        <v>70</v>
      </c>
      <c r="G772" s="24"/>
      <c r="H772" s="24">
        <v>24071110657</v>
      </c>
      <c r="I772" s="24" t="s">
        <v>95</v>
      </c>
      <c r="J772" s="24">
        <f>DATEDIF(Tabla1[[#This Row],[FECHA DE NACIMIENTO]],Tabla1[[#This Row],[FECHA ACTUAL]],"Y")</f>
        <v>33</v>
      </c>
      <c r="K772" s="24" t="s">
        <v>320</v>
      </c>
      <c r="L772" s="24" t="s">
        <v>112</v>
      </c>
      <c r="M772" s="24">
        <v>0</v>
      </c>
      <c r="N772" s="24">
        <v>0</v>
      </c>
      <c r="O772" s="24">
        <v>4</v>
      </c>
      <c r="P772" s="24" t="s">
        <v>101</v>
      </c>
      <c r="Q772" s="23">
        <v>32866</v>
      </c>
      <c r="R772" s="24" t="s">
        <v>76</v>
      </c>
      <c r="S772" s="25">
        <v>45119</v>
      </c>
      <c r="T772" s="24"/>
      <c r="U772" s="24">
        <v>3165331636</v>
      </c>
      <c r="V772" s="24" t="s">
        <v>4942</v>
      </c>
      <c r="W772" s="24" t="s">
        <v>4943</v>
      </c>
      <c r="X772" s="24" t="s">
        <v>4944</v>
      </c>
      <c r="Y772" s="24" t="s">
        <v>4945</v>
      </c>
      <c r="Z772" s="24" t="s">
        <v>285</v>
      </c>
      <c r="AA772" s="24">
        <v>3194146051</v>
      </c>
      <c r="AB772" s="24" t="s">
        <v>77</v>
      </c>
      <c r="AC772" s="24" t="s">
        <v>77</v>
      </c>
      <c r="AD772" s="24" t="s">
        <v>77</v>
      </c>
      <c r="AE772" s="26" t="s">
        <v>183</v>
      </c>
      <c r="AF772" s="26" t="s">
        <v>3655</v>
      </c>
      <c r="AG772" s="26"/>
      <c r="AH772" s="27" t="s">
        <v>184</v>
      </c>
      <c r="AI772" s="27" t="s">
        <v>2475</v>
      </c>
      <c r="AJ772" s="27" t="s">
        <v>2476</v>
      </c>
      <c r="AK772" s="24" t="s">
        <v>121</v>
      </c>
      <c r="AL772" s="24" t="s">
        <v>90</v>
      </c>
      <c r="AM772" s="23">
        <v>42788</v>
      </c>
      <c r="AN772" s="28">
        <v>776250</v>
      </c>
      <c r="AO772" s="28"/>
      <c r="AP772" s="24"/>
      <c r="AQ772" s="24"/>
      <c r="AR772" s="24"/>
      <c r="AS772" s="24"/>
      <c r="AT772" s="24" t="e">
        <v>#N/A</v>
      </c>
      <c r="AU772" s="24" t="e">
        <v>#N/A</v>
      </c>
      <c r="AV772" s="24" t="e">
        <v>#N/A</v>
      </c>
      <c r="AW772" s="24"/>
      <c r="AX772" s="24"/>
      <c r="AY772" s="24"/>
      <c r="AZ772" s="24"/>
      <c r="BA772" s="24"/>
      <c r="BB772" s="24"/>
      <c r="BC772" s="24"/>
      <c r="BD772" s="24">
        <v>0</v>
      </c>
      <c r="BE772" s="24">
        <v>0</v>
      </c>
      <c r="BF772" s="23"/>
      <c r="BG772" s="23"/>
      <c r="BH772" s="23">
        <v>42796</v>
      </c>
      <c r="BI772" s="26" t="s">
        <v>127</v>
      </c>
      <c r="BJ772" s="26" t="s">
        <v>232</v>
      </c>
      <c r="BK772" s="29">
        <v>0</v>
      </c>
      <c r="BL772" s="24" t="s">
        <v>129</v>
      </c>
      <c r="BM772" s="22" t="str">
        <f ca="1">+IF(Tabla1[[#This Row],[FECHA INGRESO]]&gt;=44986,IF((TODAY()-Tabla1[[#This Row],[FECHA INGRESO]])&gt;=50,"ALERTA","TODAVÍA FALTA"),"N/A")</f>
        <v>N/A</v>
      </c>
      <c r="BN772" s="7">
        <f>IFERROR((_xlfn.DAYS(Tabla1[[#This Row],[FECHA INGRESO]],Tabla1[[#This Row],[FECHA RETIRO]]))/30,"")</f>
        <v>-0.26666666666666666</v>
      </c>
    </row>
    <row r="773" spans="1:66" ht="15" customHeight="1" x14ac:dyDescent="0.35">
      <c r="A773" s="31">
        <v>1022930629</v>
      </c>
      <c r="B773" s="22" t="s">
        <v>4946</v>
      </c>
      <c r="C773" s="23">
        <v>42788</v>
      </c>
      <c r="D773" s="23" t="s">
        <v>168</v>
      </c>
      <c r="E773" s="23" t="s">
        <v>1274</v>
      </c>
      <c r="F773" s="23" t="s">
        <v>70</v>
      </c>
      <c r="G773" s="24"/>
      <c r="H773" s="24">
        <v>24071232968</v>
      </c>
      <c r="I773" s="24" t="s">
        <v>95</v>
      </c>
      <c r="J773" s="24">
        <f>DATEDIF(Tabla1[[#This Row],[FECHA DE NACIMIENTO]],Tabla1[[#This Row],[FECHA ACTUAL]],"Y")</f>
        <v>35</v>
      </c>
      <c r="K773" s="24" t="s">
        <v>96</v>
      </c>
      <c r="L773" s="24" t="s">
        <v>112</v>
      </c>
      <c r="M773" s="24">
        <v>1</v>
      </c>
      <c r="N773" s="24">
        <v>1</v>
      </c>
      <c r="O773" s="24">
        <v>2</v>
      </c>
      <c r="P773" s="24" t="s">
        <v>101</v>
      </c>
      <c r="Q773" s="23">
        <v>32072</v>
      </c>
      <c r="R773" s="24" t="s">
        <v>76</v>
      </c>
      <c r="S773" s="25">
        <v>45119</v>
      </c>
      <c r="T773" s="24"/>
      <c r="U773" s="24">
        <v>3115212429</v>
      </c>
      <c r="V773" s="24" t="s">
        <v>4947</v>
      </c>
      <c r="W773" s="24" t="s">
        <v>4948</v>
      </c>
      <c r="X773" s="24" t="s">
        <v>4949</v>
      </c>
      <c r="Y773" s="24" t="s">
        <v>4950</v>
      </c>
      <c r="Z773" s="24" t="s">
        <v>162</v>
      </c>
      <c r="AA773" s="24">
        <v>3125063565</v>
      </c>
      <c r="AB773" s="24" t="s">
        <v>77</v>
      </c>
      <c r="AC773" s="24" t="s">
        <v>77</v>
      </c>
      <c r="AD773" s="24" t="s">
        <v>77</v>
      </c>
      <c r="AE773" s="26" t="s">
        <v>102</v>
      </c>
      <c r="AF773" s="26"/>
      <c r="AG773" s="26" t="s">
        <v>3330</v>
      </c>
      <c r="AH773" s="27" t="s">
        <v>2568</v>
      </c>
      <c r="AI773" s="27" t="s">
        <v>815</v>
      </c>
      <c r="AJ773" s="27" t="s">
        <v>815</v>
      </c>
      <c r="AK773" s="24" t="s">
        <v>121</v>
      </c>
      <c r="AL773" s="24" t="s">
        <v>90</v>
      </c>
      <c r="AM773" s="23">
        <v>42788</v>
      </c>
      <c r="AN773" s="28">
        <v>1159200</v>
      </c>
      <c r="AO773" s="28"/>
      <c r="AP773" s="24"/>
      <c r="AQ773" s="24"/>
      <c r="AR773" s="24"/>
      <c r="AS773" s="24"/>
      <c r="AT773" s="24" t="e">
        <v>#N/A</v>
      </c>
      <c r="AU773" s="24" t="e">
        <v>#N/A</v>
      </c>
      <c r="AV773" s="24" t="e">
        <v>#N/A</v>
      </c>
      <c r="AW773" s="24"/>
      <c r="AX773" s="24"/>
      <c r="AY773" s="24"/>
      <c r="AZ773" s="24"/>
      <c r="BA773" s="24"/>
      <c r="BB773" s="24"/>
      <c r="BC773" s="24"/>
      <c r="BD773" s="24">
        <v>0</v>
      </c>
      <c r="BE773" s="24">
        <v>0</v>
      </c>
      <c r="BF773" s="23"/>
      <c r="BG773" s="23"/>
      <c r="BH773" s="23">
        <v>43038</v>
      </c>
      <c r="BI773" s="26" t="s">
        <v>143</v>
      </c>
      <c r="BJ773" s="26" t="s">
        <v>199</v>
      </c>
      <c r="BK773" s="29">
        <v>419475</v>
      </c>
      <c r="BL773" s="24" t="s">
        <v>129</v>
      </c>
      <c r="BM773" s="22" t="str">
        <f ca="1">+IF(Tabla1[[#This Row],[FECHA INGRESO]]&gt;=44986,IF((TODAY()-Tabla1[[#This Row],[FECHA INGRESO]])&gt;=50,"ALERTA","TODAVÍA FALTA"),"N/A")</f>
        <v>N/A</v>
      </c>
      <c r="BN773" s="7">
        <f>IFERROR((_xlfn.DAYS(Tabla1[[#This Row],[FECHA INGRESO]],Tabla1[[#This Row],[FECHA RETIRO]]))/30,"")</f>
        <v>-8.3333333333333339</v>
      </c>
    </row>
    <row r="774" spans="1:66" ht="15" customHeight="1" x14ac:dyDescent="0.35">
      <c r="A774" s="31">
        <v>1073523027</v>
      </c>
      <c r="B774" s="22" t="s">
        <v>4951</v>
      </c>
      <c r="C774" s="23">
        <v>42788</v>
      </c>
      <c r="D774" s="23" t="s">
        <v>188</v>
      </c>
      <c r="E774" s="23" t="s">
        <v>111</v>
      </c>
      <c r="F774" s="23" t="s">
        <v>70</v>
      </c>
      <c r="G774" s="24"/>
      <c r="H774" s="24">
        <v>24071119065</v>
      </c>
      <c r="I774" s="24" t="s">
        <v>95</v>
      </c>
      <c r="J774" s="24">
        <f>DATEDIF(Tabla1[[#This Row],[FECHA DE NACIMIENTO]],Tabla1[[#This Row],[FECHA ACTUAL]],"Y")</f>
        <v>25</v>
      </c>
      <c r="K774" s="24" t="s">
        <v>73</v>
      </c>
      <c r="L774" s="24" t="s">
        <v>112</v>
      </c>
      <c r="M774" s="24">
        <v>0</v>
      </c>
      <c r="N774" s="24">
        <v>0</v>
      </c>
      <c r="O774" s="24">
        <v>2</v>
      </c>
      <c r="P774" s="24" t="s">
        <v>101</v>
      </c>
      <c r="Q774" s="23">
        <v>35664</v>
      </c>
      <c r="R774" s="24" t="s">
        <v>1079</v>
      </c>
      <c r="S774" s="25">
        <v>45119</v>
      </c>
      <c r="T774" s="24">
        <v>8259462</v>
      </c>
      <c r="U774" s="24">
        <v>3178409837</v>
      </c>
      <c r="V774" s="24" t="s">
        <v>4952</v>
      </c>
      <c r="W774" s="24" t="s">
        <v>4953</v>
      </c>
      <c r="X774" s="24" t="s">
        <v>4954</v>
      </c>
      <c r="Y774" s="24" t="s">
        <v>4955</v>
      </c>
      <c r="Z774" s="24" t="s">
        <v>255</v>
      </c>
      <c r="AA774" s="24">
        <v>8259462</v>
      </c>
      <c r="AB774" s="24" t="s">
        <v>77</v>
      </c>
      <c r="AC774" s="24" t="s">
        <v>77</v>
      </c>
      <c r="AD774" s="24" t="s">
        <v>77</v>
      </c>
      <c r="AE774" s="26" t="s">
        <v>151</v>
      </c>
      <c r="AF774" s="26"/>
      <c r="AG774" s="26"/>
      <c r="AH774" s="27" t="s">
        <v>184</v>
      </c>
      <c r="AI774" s="27" t="s">
        <v>185</v>
      </c>
      <c r="AJ774" s="27" t="s">
        <v>185</v>
      </c>
      <c r="AK774" s="24" t="s">
        <v>121</v>
      </c>
      <c r="AL774" s="24" t="s">
        <v>90</v>
      </c>
      <c r="AM774" s="23">
        <v>42788</v>
      </c>
      <c r="AN774" s="28">
        <v>808585.47</v>
      </c>
      <c r="AO774" s="28"/>
      <c r="AP774" s="24"/>
      <c r="AQ774" s="24"/>
      <c r="AR774" s="24"/>
      <c r="AS774" s="24"/>
      <c r="AT774" s="24" t="e">
        <v>#N/A</v>
      </c>
      <c r="AU774" s="24" t="e">
        <v>#N/A</v>
      </c>
      <c r="AV774" s="24" t="e">
        <v>#N/A</v>
      </c>
      <c r="AW774" s="24"/>
      <c r="AX774" s="24"/>
      <c r="AY774" s="24"/>
      <c r="AZ774" s="24"/>
      <c r="BA774" s="24"/>
      <c r="BB774" s="24"/>
      <c r="BC774" s="24"/>
      <c r="BD774" s="24">
        <v>0</v>
      </c>
      <c r="BE774" s="24">
        <v>0</v>
      </c>
      <c r="BF774" s="23"/>
      <c r="BG774" s="23"/>
      <c r="BH774" s="23">
        <v>43204</v>
      </c>
      <c r="BI774" s="26" t="s">
        <v>127</v>
      </c>
      <c r="BJ774" s="26" t="s">
        <v>989</v>
      </c>
      <c r="BK774" s="29">
        <v>448129</v>
      </c>
      <c r="BL774" s="24" t="s">
        <v>129</v>
      </c>
      <c r="BM774" s="22" t="str">
        <f ca="1">+IF(Tabla1[[#This Row],[FECHA INGRESO]]&gt;=44986,IF((TODAY()-Tabla1[[#This Row],[FECHA INGRESO]])&gt;=50,"ALERTA","TODAVÍA FALTA"),"N/A")</f>
        <v>N/A</v>
      </c>
      <c r="BN774" s="7">
        <f>IFERROR((_xlfn.DAYS(Tabla1[[#This Row],[FECHA INGRESO]],Tabla1[[#This Row],[FECHA RETIRO]]))/30,"")</f>
        <v>-13.866666666666667</v>
      </c>
    </row>
    <row r="775" spans="1:66" ht="15" customHeight="1" x14ac:dyDescent="0.35">
      <c r="A775" s="31">
        <v>51877114</v>
      </c>
      <c r="B775" s="22" t="s">
        <v>4956</v>
      </c>
      <c r="C775" s="23">
        <v>42788</v>
      </c>
      <c r="D775" s="23" t="s">
        <v>93</v>
      </c>
      <c r="E775" s="24" t="s">
        <v>69</v>
      </c>
      <c r="F775" s="23" t="s">
        <v>111</v>
      </c>
      <c r="G775" s="24"/>
      <c r="H775" s="24">
        <v>24071101413</v>
      </c>
      <c r="I775" s="24" t="s">
        <v>95</v>
      </c>
      <c r="J775" s="24">
        <f>DATEDIF(Tabla1[[#This Row],[FECHA DE NACIMIENTO]],Tabla1[[#This Row],[FECHA ACTUAL]],"Y")</f>
        <v>55</v>
      </c>
      <c r="K775" s="24" t="s">
        <v>73</v>
      </c>
      <c r="L775" s="24" t="s">
        <v>234</v>
      </c>
      <c r="M775" s="24">
        <v>1</v>
      </c>
      <c r="N775" s="24">
        <v>0</v>
      </c>
      <c r="O775" s="24">
        <v>2</v>
      </c>
      <c r="P775" s="24" t="s">
        <v>101</v>
      </c>
      <c r="Q775" s="23">
        <v>24759</v>
      </c>
      <c r="R775" s="24" t="s">
        <v>76</v>
      </c>
      <c r="S775" s="25">
        <v>45119</v>
      </c>
      <c r="T775" s="24"/>
      <c r="U775" s="24">
        <v>3123387455</v>
      </c>
      <c r="V775" s="24" t="s">
        <v>4957</v>
      </c>
      <c r="W775" s="24" t="s">
        <v>4958</v>
      </c>
      <c r="X775" s="24" t="s">
        <v>4959</v>
      </c>
      <c r="Y775" s="24" t="s">
        <v>4960</v>
      </c>
      <c r="Z775" s="24" t="s">
        <v>162</v>
      </c>
      <c r="AA775" s="24">
        <v>3102660115</v>
      </c>
      <c r="AB775" s="24" t="s">
        <v>77</v>
      </c>
      <c r="AC775" s="24" t="s">
        <v>77</v>
      </c>
      <c r="AD775" s="24" t="s">
        <v>77</v>
      </c>
      <c r="AE775" s="26" t="s">
        <v>151</v>
      </c>
      <c r="AF775" s="26"/>
      <c r="AG775" s="26"/>
      <c r="AH775" s="27" t="s">
        <v>184</v>
      </c>
      <c r="AI775" s="27" t="s">
        <v>4961</v>
      </c>
      <c r="AJ775" s="27" t="s">
        <v>4962</v>
      </c>
      <c r="AK775" s="24" t="s">
        <v>121</v>
      </c>
      <c r="AL775" s="24" t="s">
        <v>90</v>
      </c>
      <c r="AM775" s="23">
        <v>42788</v>
      </c>
      <c r="AN775" s="28">
        <v>808585.47</v>
      </c>
      <c r="AO775" s="28"/>
      <c r="AP775" s="24" t="s">
        <v>4963</v>
      </c>
      <c r="AQ775" s="24"/>
      <c r="AR775" s="24"/>
      <c r="AS775" s="24"/>
      <c r="AT775" s="24" t="e">
        <v>#N/A</v>
      </c>
      <c r="AU775" s="24" t="e">
        <v>#N/A</v>
      </c>
      <c r="AV775" s="24" t="e">
        <v>#N/A</v>
      </c>
      <c r="AW775" s="24"/>
      <c r="AX775" s="24"/>
      <c r="AY775" s="24"/>
      <c r="AZ775" s="24"/>
      <c r="BA775" s="24"/>
      <c r="BB775" s="24"/>
      <c r="BC775" s="24"/>
      <c r="BD775" s="24">
        <v>1</v>
      </c>
      <c r="BE775" s="24">
        <v>0</v>
      </c>
      <c r="BF775" s="23">
        <v>43193</v>
      </c>
      <c r="BG775" s="23">
        <v>43210</v>
      </c>
      <c r="BH775" s="23">
        <v>43209</v>
      </c>
      <c r="BI775" s="26" t="s">
        <v>127</v>
      </c>
      <c r="BJ775" s="26" t="s">
        <v>354</v>
      </c>
      <c r="BK775" s="29">
        <v>61848</v>
      </c>
      <c r="BL775" s="24" t="s">
        <v>129</v>
      </c>
      <c r="BM775" s="22" t="str">
        <f ca="1">+IF(Tabla1[[#This Row],[FECHA INGRESO]]&gt;=44986,IF((TODAY()-Tabla1[[#This Row],[FECHA INGRESO]])&gt;=50,"ALERTA","TODAVÍA FALTA"),"N/A")</f>
        <v>N/A</v>
      </c>
      <c r="BN775" s="7">
        <f>IFERROR((_xlfn.DAYS(Tabla1[[#This Row],[FECHA INGRESO]],Tabla1[[#This Row],[FECHA RETIRO]]))/30,"")</f>
        <v>-14.033333333333333</v>
      </c>
    </row>
    <row r="776" spans="1:66" ht="15" customHeight="1" x14ac:dyDescent="0.35">
      <c r="A776" s="21">
        <v>1026293661</v>
      </c>
      <c r="B776" s="38" t="s">
        <v>4964</v>
      </c>
      <c r="C776" s="23">
        <v>42788</v>
      </c>
      <c r="D776" s="23" t="s">
        <v>93</v>
      </c>
      <c r="E776" s="23" t="s">
        <v>110</v>
      </c>
      <c r="F776" s="23" t="s">
        <v>70</v>
      </c>
      <c r="G776" s="24" t="s">
        <v>4965</v>
      </c>
      <c r="H776" s="24">
        <v>24071090164</v>
      </c>
      <c r="I776" s="24" t="s">
        <v>95</v>
      </c>
      <c r="J776" s="24">
        <f>DATEDIF(Tabla1[[#This Row],[FECHA DE NACIMIENTO]],Tabla1[[#This Row],[FECHA ACTUAL]],"Y")</f>
        <v>27</v>
      </c>
      <c r="K776" s="24" t="s">
        <v>500</v>
      </c>
      <c r="L776" s="24" t="s">
        <v>112</v>
      </c>
      <c r="M776" s="24">
        <v>0</v>
      </c>
      <c r="N776" s="24">
        <v>0</v>
      </c>
      <c r="O776" s="24">
        <v>2</v>
      </c>
      <c r="P776" s="24" t="s">
        <v>101</v>
      </c>
      <c r="Q776" s="23">
        <v>35074</v>
      </c>
      <c r="R776" s="24" t="s">
        <v>76</v>
      </c>
      <c r="S776" s="25">
        <v>45119</v>
      </c>
      <c r="T776" s="24">
        <v>2876467</v>
      </c>
      <c r="U776" s="24">
        <v>3102863593</v>
      </c>
      <c r="V776" s="24" t="s">
        <v>4966</v>
      </c>
      <c r="W776" s="24" t="s">
        <v>4967</v>
      </c>
      <c r="X776" s="24" t="s">
        <v>2212</v>
      </c>
      <c r="Y776" s="24" t="s">
        <v>4968</v>
      </c>
      <c r="Z776" s="24" t="s">
        <v>567</v>
      </c>
      <c r="AA776" s="24">
        <v>3107817660</v>
      </c>
      <c r="AB776" s="24" t="s">
        <v>83</v>
      </c>
      <c r="AC776" s="24" t="s">
        <v>83</v>
      </c>
      <c r="AD776" s="24" t="e">
        <v>#REF!</v>
      </c>
      <c r="AE776" s="26" t="s">
        <v>151</v>
      </c>
      <c r="AF776" s="26"/>
      <c r="AG776" s="26">
        <v>0</v>
      </c>
      <c r="AH776" s="27" t="s">
        <v>163</v>
      </c>
      <c r="AI776" s="27" t="s">
        <v>120</v>
      </c>
      <c r="AJ776" s="27" t="s">
        <v>120</v>
      </c>
      <c r="AK776" s="24" t="s">
        <v>121</v>
      </c>
      <c r="AL776" s="24" t="s">
        <v>90</v>
      </c>
      <c r="AM776" s="23">
        <v>42788</v>
      </c>
      <c r="AN776" s="28">
        <v>1736155</v>
      </c>
      <c r="AO776" s="28">
        <v>140606</v>
      </c>
      <c r="AP776" s="24" t="s">
        <v>4969</v>
      </c>
      <c r="AQ776" s="24">
        <v>0</v>
      </c>
      <c r="AR776" s="24">
        <v>0</v>
      </c>
      <c r="AS776" s="24">
        <v>0</v>
      </c>
      <c r="AT776" s="24">
        <v>85</v>
      </c>
      <c r="AU776" s="24">
        <v>80</v>
      </c>
      <c r="AV776" s="24">
        <v>88</v>
      </c>
      <c r="AW776" s="24">
        <v>90</v>
      </c>
      <c r="AX776" s="24" t="s">
        <v>4970</v>
      </c>
      <c r="AY776" s="24" t="s">
        <v>4971</v>
      </c>
      <c r="AZ776" s="24">
        <v>0</v>
      </c>
      <c r="BA776" s="24">
        <v>0</v>
      </c>
      <c r="BB776" s="24">
        <v>0</v>
      </c>
      <c r="BC776" s="24">
        <v>0</v>
      </c>
      <c r="BD776" s="24">
        <v>1</v>
      </c>
      <c r="BE776" s="24">
        <v>0</v>
      </c>
      <c r="BF776" s="23">
        <v>43176</v>
      </c>
      <c r="BG776" s="23">
        <v>43197</v>
      </c>
      <c r="BH776" s="23" t="s">
        <v>75</v>
      </c>
      <c r="BI776" s="26">
        <v>0</v>
      </c>
      <c r="BJ776" s="26">
        <v>0</v>
      </c>
      <c r="BK776" s="29">
        <v>0</v>
      </c>
      <c r="BL776" s="24" t="s">
        <v>91</v>
      </c>
      <c r="BM776" s="22" t="str">
        <f ca="1">+IF(Tabla1[[#This Row],[FECHA INGRESO]]&gt;=44986,IF((TODAY()-Tabla1[[#This Row],[FECHA INGRESO]])&gt;=50,"ALERTA","TODAVÍA FALTA"),"N/A")</f>
        <v>N/A</v>
      </c>
      <c r="BN776" s="7" t="str">
        <f>IFERROR((_xlfn.DAYS(Tabla1[[#This Row],[FECHA INGRESO]],Tabla1[[#This Row],[FECHA RETIRO]]))/30,"")</f>
        <v/>
      </c>
    </row>
    <row r="777" spans="1:66" ht="15" customHeight="1" x14ac:dyDescent="0.35">
      <c r="A777" s="31">
        <v>1023925000</v>
      </c>
      <c r="B777" s="22" t="s">
        <v>4972</v>
      </c>
      <c r="C777" s="23">
        <v>42789</v>
      </c>
      <c r="D777" s="23" t="s">
        <v>157</v>
      </c>
      <c r="E777" s="23" t="s">
        <v>1274</v>
      </c>
      <c r="F777" s="23" t="s">
        <v>70</v>
      </c>
      <c r="G777" s="24"/>
      <c r="H777" s="24">
        <v>24071214706</v>
      </c>
      <c r="I777" s="24" t="s">
        <v>95</v>
      </c>
      <c r="J777" s="24">
        <f>DATEDIF(Tabla1[[#This Row],[FECHA DE NACIMIENTO]],Tabla1[[#This Row],[FECHA ACTUAL]],"Y")</f>
        <v>30</v>
      </c>
      <c r="K777" s="24" t="s">
        <v>73</v>
      </c>
      <c r="L777" s="24" t="s">
        <v>112</v>
      </c>
      <c r="M777" s="24">
        <v>0</v>
      </c>
      <c r="N777" s="24">
        <v>0</v>
      </c>
      <c r="O777" s="24">
        <v>2</v>
      </c>
      <c r="P777" s="24" t="s">
        <v>101</v>
      </c>
      <c r="Q777" s="23">
        <v>34112</v>
      </c>
      <c r="R777" s="24" t="s">
        <v>76</v>
      </c>
      <c r="S777" s="25">
        <v>45119</v>
      </c>
      <c r="T777" s="24">
        <v>3629418</v>
      </c>
      <c r="U777" s="24">
        <v>3135941905</v>
      </c>
      <c r="V777" s="24" t="s">
        <v>4973</v>
      </c>
      <c r="W777" s="24" t="s">
        <v>4974</v>
      </c>
      <c r="X777" s="24" t="s">
        <v>4975</v>
      </c>
      <c r="Y777" s="24" t="s">
        <v>4976</v>
      </c>
      <c r="Z777" s="24" t="s">
        <v>117</v>
      </c>
      <c r="AA777" s="24">
        <v>3135941905</v>
      </c>
      <c r="AB777" s="24" t="s">
        <v>77</v>
      </c>
      <c r="AC777" s="24" t="s">
        <v>77</v>
      </c>
      <c r="AD777" s="24" t="s">
        <v>77</v>
      </c>
      <c r="AE777" s="26" t="s">
        <v>183</v>
      </c>
      <c r="AF777" s="26" t="s">
        <v>1994</v>
      </c>
      <c r="AG777" s="26"/>
      <c r="AH777" s="27" t="s">
        <v>184</v>
      </c>
      <c r="AI777" s="27" t="s">
        <v>1586</v>
      </c>
      <c r="AJ777" s="27" t="s">
        <v>1586</v>
      </c>
      <c r="AK777" s="24" t="s">
        <v>121</v>
      </c>
      <c r="AL777" s="24" t="s">
        <v>90</v>
      </c>
      <c r="AM777" s="23">
        <v>42789</v>
      </c>
      <c r="AN777" s="28">
        <v>776250</v>
      </c>
      <c r="AO777" s="28"/>
      <c r="AP777" s="24"/>
      <c r="AQ777" s="24"/>
      <c r="AR777" s="24"/>
      <c r="AS777" s="24"/>
      <c r="AT777" s="24" t="e">
        <v>#N/A</v>
      </c>
      <c r="AU777" s="24" t="e">
        <v>#N/A</v>
      </c>
      <c r="AV777" s="24" t="e">
        <v>#N/A</v>
      </c>
      <c r="AW777" s="24"/>
      <c r="AX777" s="24"/>
      <c r="AY777" s="24"/>
      <c r="AZ777" s="24"/>
      <c r="BA777" s="24"/>
      <c r="BB777" s="24"/>
      <c r="BC777" s="24"/>
      <c r="BD777" s="24">
        <v>0</v>
      </c>
      <c r="BE777" s="24">
        <v>0</v>
      </c>
      <c r="BF777" s="23"/>
      <c r="BG777" s="23"/>
      <c r="BH777" s="23">
        <v>42845</v>
      </c>
      <c r="BI777" s="26" t="s">
        <v>143</v>
      </c>
      <c r="BJ777" s="26" t="s">
        <v>2589</v>
      </c>
      <c r="BK777" s="29">
        <v>0</v>
      </c>
      <c r="BL777" s="24" t="s">
        <v>129</v>
      </c>
      <c r="BM777" s="22" t="str">
        <f ca="1">+IF(Tabla1[[#This Row],[FECHA INGRESO]]&gt;=44986,IF((TODAY()-Tabla1[[#This Row],[FECHA INGRESO]])&gt;=50,"ALERTA","TODAVÍA FALTA"),"N/A")</f>
        <v>N/A</v>
      </c>
      <c r="BN777" s="7">
        <f>IFERROR((_xlfn.DAYS(Tabla1[[#This Row],[FECHA INGRESO]],Tabla1[[#This Row],[FECHA RETIRO]]))/30,"")</f>
        <v>-1.8666666666666667</v>
      </c>
    </row>
    <row r="778" spans="1:66" ht="15" customHeight="1" x14ac:dyDescent="0.35">
      <c r="A778" s="31">
        <v>1026282855</v>
      </c>
      <c r="B778" s="22" t="s">
        <v>4977</v>
      </c>
      <c r="C778" s="23">
        <v>42795</v>
      </c>
      <c r="D778" s="23" t="s">
        <v>188</v>
      </c>
      <c r="E778" s="24" t="s">
        <v>94</v>
      </c>
      <c r="F778" s="23" t="s">
        <v>70</v>
      </c>
      <c r="G778" s="24"/>
      <c r="H778" s="24">
        <v>24071419215</v>
      </c>
      <c r="I778" s="24" t="s">
        <v>72</v>
      </c>
      <c r="J778" s="24">
        <f>DATEDIF(Tabla1[[#This Row],[FECHA DE NACIMIENTO]],Tabla1[[#This Row],[FECHA ACTUAL]],"Y")</f>
        <v>30</v>
      </c>
      <c r="K778" s="24" t="s">
        <v>73</v>
      </c>
      <c r="L778" s="24" t="s">
        <v>112</v>
      </c>
      <c r="M778" s="24">
        <v>0</v>
      </c>
      <c r="N778" s="24">
        <v>0</v>
      </c>
      <c r="O778" s="24">
        <v>2</v>
      </c>
      <c r="P778" s="24" t="s">
        <v>101</v>
      </c>
      <c r="Q778" s="23">
        <v>33815</v>
      </c>
      <c r="R778" s="24" t="s">
        <v>76</v>
      </c>
      <c r="S778" s="25">
        <v>45119</v>
      </c>
      <c r="T778" s="24"/>
      <c r="U778" s="24">
        <v>3013475923</v>
      </c>
      <c r="V778" s="24" t="s">
        <v>4978</v>
      </c>
      <c r="W778" s="24" t="s">
        <v>4979</v>
      </c>
      <c r="X778" s="24" t="s">
        <v>4980</v>
      </c>
      <c r="Y778" s="24" t="s">
        <v>4981</v>
      </c>
      <c r="Z778" s="24" t="s">
        <v>162</v>
      </c>
      <c r="AA778" s="24">
        <v>3007351896</v>
      </c>
      <c r="AB778" s="24" t="s">
        <v>77</v>
      </c>
      <c r="AC778" s="24" t="s">
        <v>77</v>
      </c>
      <c r="AD778" s="24" t="s">
        <v>77</v>
      </c>
      <c r="AE778" s="26" t="s">
        <v>84</v>
      </c>
      <c r="AF778" s="26" t="s">
        <v>4982</v>
      </c>
      <c r="AG778" s="26"/>
      <c r="AH778" s="27" t="s">
        <v>2262</v>
      </c>
      <c r="AI778" s="27" t="s">
        <v>673</v>
      </c>
      <c r="AJ778" s="27" t="s">
        <v>673</v>
      </c>
      <c r="AK778" s="24" t="s">
        <v>89</v>
      </c>
      <c r="AL778" s="24" t="s">
        <v>90</v>
      </c>
      <c r="AM778" s="23">
        <v>42795</v>
      </c>
      <c r="AN778" s="28">
        <v>2070000</v>
      </c>
      <c r="AO778" s="28"/>
      <c r="AP778" s="24"/>
      <c r="AQ778" s="24"/>
      <c r="AR778" s="24"/>
      <c r="AS778" s="24"/>
      <c r="AT778" s="24" t="e">
        <v>#N/A</v>
      </c>
      <c r="AU778" s="24" t="e">
        <v>#N/A</v>
      </c>
      <c r="AV778" s="24" t="e">
        <v>#N/A</v>
      </c>
      <c r="AW778" s="24"/>
      <c r="AX778" s="24"/>
      <c r="AY778" s="24" t="s">
        <v>4983</v>
      </c>
      <c r="AZ778" s="24" t="s">
        <v>4984</v>
      </c>
      <c r="BA778" s="24"/>
      <c r="BB778" s="24"/>
      <c r="BC778" s="24"/>
      <c r="BD778" s="24">
        <v>0</v>
      </c>
      <c r="BE778" s="24">
        <v>0</v>
      </c>
      <c r="BF778" s="23"/>
      <c r="BG778" s="23"/>
      <c r="BH778" s="23">
        <v>42984</v>
      </c>
      <c r="BI778" s="26" t="s">
        <v>127</v>
      </c>
      <c r="BJ778" s="26" t="s">
        <v>1165</v>
      </c>
      <c r="BK778" s="29">
        <v>0</v>
      </c>
      <c r="BL778" s="24" t="s">
        <v>129</v>
      </c>
      <c r="BM778" s="22" t="str">
        <f ca="1">+IF(Tabla1[[#This Row],[FECHA INGRESO]]&gt;=44986,IF((TODAY()-Tabla1[[#This Row],[FECHA INGRESO]])&gt;=50,"ALERTA","TODAVÍA FALTA"),"N/A")</f>
        <v>N/A</v>
      </c>
      <c r="BN778" s="7">
        <f>IFERROR((_xlfn.DAYS(Tabla1[[#This Row],[FECHA INGRESO]],Tabla1[[#This Row],[FECHA RETIRO]]))/30,"")</f>
        <v>-6.3</v>
      </c>
    </row>
    <row r="779" spans="1:66" ht="15" customHeight="1" x14ac:dyDescent="0.35">
      <c r="A779" s="31">
        <v>1073718888</v>
      </c>
      <c r="B779" s="22" t="s">
        <v>4985</v>
      </c>
      <c r="C779" s="23">
        <v>42796</v>
      </c>
      <c r="D779" s="23" t="s">
        <v>157</v>
      </c>
      <c r="E779" s="23" t="s">
        <v>77</v>
      </c>
      <c r="F779" s="23" t="s">
        <v>70</v>
      </c>
      <c r="G779" s="24" t="s">
        <v>4986</v>
      </c>
      <c r="H779" s="24">
        <v>24071476117</v>
      </c>
      <c r="I779" s="24" t="s">
        <v>72</v>
      </c>
      <c r="J779" s="24">
        <f>DATEDIF(Tabla1[[#This Row],[FECHA DE NACIMIENTO]],Tabla1[[#This Row],[FECHA ACTUAL]],"Y")</f>
        <v>24</v>
      </c>
      <c r="K779" s="24" t="s">
        <v>73</v>
      </c>
      <c r="L779" s="24" t="s">
        <v>112</v>
      </c>
      <c r="M779" s="24">
        <v>0</v>
      </c>
      <c r="N779" s="24">
        <v>0</v>
      </c>
      <c r="O779" s="24">
        <v>1</v>
      </c>
      <c r="P779" s="24" t="s">
        <v>101</v>
      </c>
      <c r="Q779" s="23">
        <v>36185</v>
      </c>
      <c r="R779" s="24" t="s">
        <v>76</v>
      </c>
      <c r="S779" s="25">
        <v>45119</v>
      </c>
      <c r="T779" s="24">
        <v>5770854</v>
      </c>
      <c r="U779" s="24">
        <v>3112977797</v>
      </c>
      <c r="V779" s="24" t="s">
        <v>4987</v>
      </c>
      <c r="W779" s="24" t="s">
        <v>4988</v>
      </c>
      <c r="X779" s="24" t="s">
        <v>704</v>
      </c>
      <c r="Y779" s="24" t="s">
        <v>4989</v>
      </c>
      <c r="Z779" s="24" t="s">
        <v>285</v>
      </c>
      <c r="AA779" s="24">
        <v>3106968504</v>
      </c>
      <c r="AB779" s="24" t="s">
        <v>77</v>
      </c>
      <c r="AC779" s="24" t="s">
        <v>77</v>
      </c>
      <c r="AD779" s="24" t="s">
        <v>77</v>
      </c>
      <c r="AE779" s="26" t="s">
        <v>151</v>
      </c>
      <c r="AF779" s="26"/>
      <c r="AG779" s="26"/>
      <c r="AH779" s="27" t="s">
        <v>867</v>
      </c>
      <c r="AI779" s="27" t="s">
        <v>673</v>
      </c>
      <c r="AJ779" s="27" t="s">
        <v>673</v>
      </c>
      <c r="AK779" s="24" t="s">
        <v>89</v>
      </c>
      <c r="AL779" s="24" t="s">
        <v>868</v>
      </c>
      <c r="AM779" s="23">
        <v>42796</v>
      </c>
      <c r="AN779" s="28">
        <v>763537.09499999997</v>
      </c>
      <c r="AO779" s="28"/>
      <c r="AP779" s="24"/>
      <c r="AQ779" s="24"/>
      <c r="AR779" s="24"/>
      <c r="AS779" s="24"/>
      <c r="AT779" s="24">
        <v>95</v>
      </c>
      <c r="AU779" s="24" t="e">
        <v>#N/A</v>
      </c>
      <c r="AV779" s="24" t="e">
        <v>#N/A</v>
      </c>
      <c r="AW779" s="24"/>
      <c r="AX779" s="24"/>
      <c r="AY779" s="24"/>
      <c r="AZ779" s="24"/>
      <c r="BA779" s="24"/>
      <c r="BB779" s="24"/>
      <c r="BC779" s="24"/>
      <c r="BD779" s="24" t="e">
        <v>#N/A</v>
      </c>
      <c r="BE779" s="24" t="e">
        <v>#N/A</v>
      </c>
      <c r="BF779" s="23"/>
      <c r="BG779" s="23"/>
      <c r="BH779" s="23">
        <v>43019</v>
      </c>
      <c r="BI779" s="26" t="s">
        <v>143</v>
      </c>
      <c r="BJ779" s="26" t="s">
        <v>2450</v>
      </c>
      <c r="BK779" s="29">
        <v>0</v>
      </c>
      <c r="BL779" s="24" t="s">
        <v>129</v>
      </c>
      <c r="BM779" s="22" t="str">
        <f ca="1">+IF(Tabla1[[#This Row],[FECHA INGRESO]]&gt;=44986,IF((TODAY()-Tabla1[[#This Row],[FECHA INGRESO]])&gt;=50,"ALERTA","TODAVÍA FALTA"),"N/A")</f>
        <v>N/A</v>
      </c>
      <c r="BN779" s="7">
        <f>IFERROR((_xlfn.DAYS(Tabla1[[#This Row],[FECHA INGRESO]],Tabla1[[#This Row],[FECHA RETIRO]]))/30,"")</f>
        <v>-7.4333333333333336</v>
      </c>
    </row>
    <row r="780" spans="1:66" ht="15" customHeight="1" x14ac:dyDescent="0.35">
      <c r="A780" s="31">
        <v>1000618348</v>
      </c>
      <c r="B780" s="22" t="s">
        <v>4990</v>
      </c>
      <c r="C780" s="23">
        <v>42796</v>
      </c>
      <c r="D780" s="23" t="s">
        <v>266</v>
      </c>
      <c r="E780" s="23" t="s">
        <v>77</v>
      </c>
      <c r="F780" s="23" t="s">
        <v>70</v>
      </c>
      <c r="G780" s="24" t="s">
        <v>4986</v>
      </c>
      <c r="H780" s="24">
        <v>24071217983</v>
      </c>
      <c r="I780" s="24" t="s">
        <v>72</v>
      </c>
      <c r="J780" s="24">
        <f>DATEDIF(Tabla1[[#This Row],[FECHA DE NACIMIENTO]],Tabla1[[#This Row],[FECHA ACTUAL]],"Y")</f>
        <v>24</v>
      </c>
      <c r="K780" s="24" t="s">
        <v>73</v>
      </c>
      <c r="L780" s="24" t="s">
        <v>112</v>
      </c>
      <c r="M780" s="24">
        <v>0</v>
      </c>
      <c r="N780" s="24">
        <v>0</v>
      </c>
      <c r="O780" s="24">
        <v>2</v>
      </c>
      <c r="P780" s="24" t="s">
        <v>101</v>
      </c>
      <c r="Q780" s="23">
        <v>36111</v>
      </c>
      <c r="R780" s="24" t="s">
        <v>76</v>
      </c>
      <c r="S780" s="25">
        <v>45119</v>
      </c>
      <c r="T780" s="24"/>
      <c r="U780" s="24">
        <v>3168701366</v>
      </c>
      <c r="V780" s="24" t="s">
        <v>4991</v>
      </c>
      <c r="W780" s="24" t="s">
        <v>4992</v>
      </c>
      <c r="X780" s="24" t="s">
        <v>736</v>
      </c>
      <c r="Y780" s="24" t="s">
        <v>4993</v>
      </c>
      <c r="Z780" s="24" t="s">
        <v>162</v>
      </c>
      <c r="AA780" s="24">
        <v>3106291418</v>
      </c>
      <c r="AB780" s="24" t="s">
        <v>77</v>
      </c>
      <c r="AC780" s="24" t="s">
        <v>77</v>
      </c>
      <c r="AD780" s="24" t="s">
        <v>77</v>
      </c>
      <c r="AE780" s="26" t="s">
        <v>151</v>
      </c>
      <c r="AF780" s="26"/>
      <c r="AG780" s="26"/>
      <c r="AH780" s="27" t="s">
        <v>867</v>
      </c>
      <c r="AI780" s="27" t="s">
        <v>673</v>
      </c>
      <c r="AJ780" s="27" t="s">
        <v>673</v>
      </c>
      <c r="AK780" s="24" t="s">
        <v>89</v>
      </c>
      <c r="AL780" s="24" t="s">
        <v>868</v>
      </c>
      <c r="AM780" s="23">
        <v>42796</v>
      </c>
      <c r="AN780" s="28">
        <v>763537.09499999997</v>
      </c>
      <c r="AO780" s="28"/>
      <c r="AP780" s="24"/>
      <c r="AQ780" s="24"/>
      <c r="AR780" s="24"/>
      <c r="AS780" s="24"/>
      <c r="AT780" s="24" t="e">
        <v>#N/A</v>
      </c>
      <c r="AU780" s="24" t="e">
        <v>#N/A</v>
      </c>
      <c r="AV780" s="24" t="e">
        <v>#N/A</v>
      </c>
      <c r="AW780" s="24"/>
      <c r="AX780" s="24"/>
      <c r="AY780" s="24"/>
      <c r="AZ780" s="24"/>
      <c r="BA780" s="24"/>
      <c r="BB780" s="24"/>
      <c r="BC780" s="24"/>
      <c r="BD780" s="24" t="e">
        <v>#N/A</v>
      </c>
      <c r="BE780" s="24" t="e">
        <v>#N/A</v>
      </c>
      <c r="BF780" s="23"/>
      <c r="BG780" s="23"/>
      <c r="BH780" s="23">
        <v>43019</v>
      </c>
      <c r="BI780" s="26" t="s">
        <v>143</v>
      </c>
      <c r="BJ780" s="26" t="s">
        <v>2450</v>
      </c>
      <c r="BK780" s="29">
        <v>0</v>
      </c>
      <c r="BL780" s="24" t="s">
        <v>129</v>
      </c>
      <c r="BM780" s="22" t="str">
        <f ca="1">+IF(Tabla1[[#This Row],[FECHA INGRESO]]&gt;=44986,IF((TODAY()-Tabla1[[#This Row],[FECHA INGRESO]])&gt;=50,"ALERTA","TODAVÍA FALTA"),"N/A")</f>
        <v>N/A</v>
      </c>
      <c r="BN780" s="7">
        <f>IFERROR((_xlfn.DAYS(Tabla1[[#This Row],[FECHA INGRESO]],Tabla1[[#This Row],[FECHA RETIRO]]))/30,"")</f>
        <v>-7.4333333333333336</v>
      </c>
    </row>
    <row r="781" spans="1:66" ht="15" customHeight="1" x14ac:dyDescent="0.35">
      <c r="A781" s="31">
        <v>1015477584</v>
      </c>
      <c r="B781" s="22" t="s">
        <v>4994</v>
      </c>
      <c r="C781" s="23">
        <v>42796</v>
      </c>
      <c r="D781" s="23" t="s">
        <v>131</v>
      </c>
      <c r="E781" s="23" t="s">
        <v>77</v>
      </c>
      <c r="F781" s="23" t="s">
        <v>70</v>
      </c>
      <c r="G781" s="24" t="s">
        <v>4986</v>
      </c>
      <c r="H781" s="24">
        <v>24071216997</v>
      </c>
      <c r="I781" s="24" t="s">
        <v>72</v>
      </c>
      <c r="J781" s="24">
        <f>DATEDIF(Tabla1[[#This Row],[FECHA DE NACIMIENTO]],Tabla1[[#This Row],[FECHA ACTUAL]],"Y")</f>
        <v>24</v>
      </c>
      <c r="K781" s="24" t="s">
        <v>320</v>
      </c>
      <c r="L781" s="24" t="s">
        <v>112</v>
      </c>
      <c r="M781" s="24">
        <v>0</v>
      </c>
      <c r="N781" s="24">
        <v>0</v>
      </c>
      <c r="O781" s="24">
        <v>2</v>
      </c>
      <c r="P781" s="24" t="s">
        <v>101</v>
      </c>
      <c r="Q781" s="23">
        <v>36079</v>
      </c>
      <c r="R781" s="24" t="s">
        <v>76</v>
      </c>
      <c r="S781" s="25">
        <v>45119</v>
      </c>
      <c r="T781" s="24"/>
      <c r="U781" s="24">
        <v>3216969208</v>
      </c>
      <c r="V781" s="24" t="s">
        <v>4995</v>
      </c>
      <c r="W781" s="24" t="s">
        <v>4996</v>
      </c>
      <c r="X781" s="24" t="s">
        <v>736</v>
      </c>
      <c r="Y781" s="24" t="s">
        <v>4997</v>
      </c>
      <c r="Z781" s="24" t="s">
        <v>285</v>
      </c>
      <c r="AA781" s="24">
        <v>3125754521</v>
      </c>
      <c r="AB781" s="24" t="s">
        <v>77</v>
      </c>
      <c r="AC781" s="24" t="s">
        <v>77</v>
      </c>
      <c r="AD781" s="24" t="s">
        <v>77</v>
      </c>
      <c r="AE781" s="26" t="s">
        <v>151</v>
      </c>
      <c r="AF781" s="26"/>
      <c r="AG781" s="26"/>
      <c r="AH781" s="27" t="s">
        <v>867</v>
      </c>
      <c r="AI781" s="27" t="s">
        <v>673</v>
      </c>
      <c r="AJ781" s="27" t="s">
        <v>673</v>
      </c>
      <c r="AK781" s="24" t="s">
        <v>89</v>
      </c>
      <c r="AL781" s="24" t="s">
        <v>868</v>
      </c>
      <c r="AM781" s="23">
        <v>42796</v>
      </c>
      <c r="AN781" s="28">
        <v>763537.09499999997</v>
      </c>
      <c r="AO781" s="28"/>
      <c r="AP781" s="24"/>
      <c r="AQ781" s="24"/>
      <c r="AR781" s="24"/>
      <c r="AS781" s="24"/>
      <c r="AT781" s="24" t="e">
        <v>#N/A</v>
      </c>
      <c r="AU781" s="24" t="e">
        <v>#N/A</v>
      </c>
      <c r="AV781" s="24" t="e">
        <v>#N/A</v>
      </c>
      <c r="AW781" s="24"/>
      <c r="AX781" s="24"/>
      <c r="AY781" s="24"/>
      <c r="AZ781" s="24"/>
      <c r="BA781" s="24"/>
      <c r="BB781" s="24"/>
      <c r="BC781" s="24"/>
      <c r="BD781" s="24" t="e">
        <v>#N/A</v>
      </c>
      <c r="BE781" s="24" t="e">
        <v>#N/A</v>
      </c>
      <c r="BF781" s="23"/>
      <c r="BG781" s="23"/>
      <c r="BH781" s="23">
        <v>43019</v>
      </c>
      <c r="BI781" s="26" t="s">
        <v>143</v>
      </c>
      <c r="BJ781" s="26" t="s">
        <v>2450</v>
      </c>
      <c r="BK781" s="29">
        <v>0</v>
      </c>
      <c r="BL781" s="24" t="s">
        <v>129</v>
      </c>
      <c r="BM781" s="22" t="str">
        <f ca="1">+IF(Tabla1[[#This Row],[FECHA INGRESO]]&gt;=44986,IF((TODAY()-Tabla1[[#This Row],[FECHA INGRESO]])&gt;=50,"ALERTA","TODAVÍA FALTA"),"N/A")</f>
        <v>N/A</v>
      </c>
      <c r="BN781" s="7">
        <f>IFERROR((_xlfn.DAYS(Tabla1[[#This Row],[FECHA INGRESO]],Tabla1[[#This Row],[FECHA RETIRO]]))/30,"")</f>
        <v>-7.4333333333333336</v>
      </c>
    </row>
    <row r="782" spans="1:66" ht="15" customHeight="1" x14ac:dyDescent="0.35">
      <c r="A782" s="31">
        <v>1022346695</v>
      </c>
      <c r="B782" s="22" t="s">
        <v>4998</v>
      </c>
      <c r="C782" s="23">
        <v>42800</v>
      </c>
      <c r="D782" s="23" t="s">
        <v>188</v>
      </c>
      <c r="E782" s="23" t="s">
        <v>111</v>
      </c>
      <c r="F782" s="23" t="s">
        <v>70</v>
      </c>
      <c r="G782" s="24"/>
      <c r="H782" s="24">
        <v>24049931600</v>
      </c>
      <c r="I782" s="24" t="s">
        <v>72</v>
      </c>
      <c r="J782" s="24">
        <f>DATEDIF(Tabla1[[#This Row],[FECHA DE NACIMIENTO]],Tabla1[[#This Row],[FECHA ACTUAL]],"Y")</f>
        <v>35</v>
      </c>
      <c r="K782" s="24" t="s">
        <v>73</v>
      </c>
      <c r="L782" s="24" t="s">
        <v>112</v>
      </c>
      <c r="M782" s="24">
        <v>0</v>
      </c>
      <c r="N782" s="24">
        <v>0</v>
      </c>
      <c r="O782" s="24">
        <v>2</v>
      </c>
      <c r="P782" s="24" t="s">
        <v>101</v>
      </c>
      <c r="Q782" s="23">
        <v>32237</v>
      </c>
      <c r="R782" s="24" t="s">
        <v>76</v>
      </c>
      <c r="S782" s="25">
        <v>45119</v>
      </c>
      <c r="T782" s="24"/>
      <c r="U782" s="24">
        <v>3014126355</v>
      </c>
      <c r="V782" s="24" t="s">
        <v>4999</v>
      </c>
      <c r="W782" s="24" t="s">
        <v>5000</v>
      </c>
      <c r="X782" s="24" t="s">
        <v>4883</v>
      </c>
      <c r="Y782" s="24" t="s">
        <v>5001</v>
      </c>
      <c r="Z782" s="24" t="s">
        <v>117</v>
      </c>
      <c r="AA782" s="24">
        <v>3227843123</v>
      </c>
      <c r="AB782" s="24" t="s">
        <v>77</v>
      </c>
      <c r="AC782" s="24" t="s">
        <v>77</v>
      </c>
      <c r="AD782" s="24" t="s">
        <v>77</v>
      </c>
      <c r="AE782" s="26" t="s">
        <v>183</v>
      </c>
      <c r="AF782" s="26" t="s">
        <v>4200</v>
      </c>
      <c r="AG782" s="26"/>
      <c r="AH782" s="27" t="s">
        <v>184</v>
      </c>
      <c r="AI782" s="27" t="s">
        <v>3493</v>
      </c>
      <c r="AJ782" s="27" t="s">
        <v>120</v>
      </c>
      <c r="AK782" s="24" t="s">
        <v>121</v>
      </c>
      <c r="AL782" s="24" t="s">
        <v>90</v>
      </c>
      <c r="AM782" s="23">
        <v>42800</v>
      </c>
      <c r="AN782" s="28">
        <v>808585.47</v>
      </c>
      <c r="AO782" s="28"/>
      <c r="AP782" s="24" t="s">
        <v>5002</v>
      </c>
      <c r="AQ782" s="24"/>
      <c r="AR782" s="24"/>
      <c r="AS782" s="24"/>
      <c r="AT782" s="24" t="e">
        <v>#N/A</v>
      </c>
      <c r="AU782" s="24" t="e">
        <v>#N/A</v>
      </c>
      <c r="AV782" s="24" t="e">
        <v>#N/A</v>
      </c>
      <c r="AW782" s="24"/>
      <c r="AX782" s="24"/>
      <c r="AY782" s="24" t="s">
        <v>5003</v>
      </c>
      <c r="AZ782" s="24"/>
      <c r="BA782" s="24"/>
      <c r="BB782" s="24"/>
      <c r="BC782" s="24"/>
      <c r="BD782" s="24">
        <v>0</v>
      </c>
      <c r="BE782" s="24">
        <v>0</v>
      </c>
      <c r="BF782" s="23"/>
      <c r="BG782" s="23"/>
      <c r="BH782" s="23">
        <v>43131</v>
      </c>
      <c r="BI782" s="26" t="s">
        <v>127</v>
      </c>
      <c r="BJ782" s="26" t="s">
        <v>536</v>
      </c>
      <c r="BK782" s="29">
        <v>373644</v>
      </c>
      <c r="BL782" s="24" t="s">
        <v>129</v>
      </c>
      <c r="BM782" s="22" t="str">
        <f ca="1">+IF(Tabla1[[#This Row],[FECHA INGRESO]]&gt;=44986,IF((TODAY()-Tabla1[[#This Row],[FECHA INGRESO]])&gt;=50,"ALERTA","TODAVÍA FALTA"),"N/A")</f>
        <v>N/A</v>
      </c>
      <c r="BN782" s="7">
        <f>IFERROR((_xlfn.DAYS(Tabla1[[#This Row],[FECHA INGRESO]],Tabla1[[#This Row],[FECHA RETIRO]]))/30,"")</f>
        <v>-11.033333333333333</v>
      </c>
    </row>
    <row r="783" spans="1:66" ht="15" customHeight="1" x14ac:dyDescent="0.35">
      <c r="A783" s="31">
        <v>1116267522</v>
      </c>
      <c r="B783" s="22" t="s">
        <v>5004</v>
      </c>
      <c r="C783" s="23">
        <v>42800</v>
      </c>
      <c r="D783" s="23" t="s">
        <v>5005</v>
      </c>
      <c r="E783" s="23" t="s">
        <v>1274</v>
      </c>
      <c r="F783" s="23" t="s">
        <v>70</v>
      </c>
      <c r="G783" s="24"/>
      <c r="H783" s="24">
        <v>24071589859</v>
      </c>
      <c r="I783" s="24" t="s">
        <v>95</v>
      </c>
      <c r="J783" s="24">
        <f>DATEDIF(Tabla1[[#This Row],[FECHA DE NACIMIENTO]],Tabla1[[#This Row],[FECHA ACTUAL]],"Y")</f>
        <v>28</v>
      </c>
      <c r="K783" s="24" t="s">
        <v>73</v>
      </c>
      <c r="L783" s="24" t="s">
        <v>112</v>
      </c>
      <c r="M783" s="24">
        <v>0</v>
      </c>
      <c r="N783" s="24">
        <v>1</v>
      </c>
      <c r="O783" s="24">
        <v>2</v>
      </c>
      <c r="P783" s="24" t="s">
        <v>101</v>
      </c>
      <c r="Q783" s="23">
        <v>34847</v>
      </c>
      <c r="R783" s="24" t="s">
        <v>5006</v>
      </c>
      <c r="S783" s="25">
        <v>45119</v>
      </c>
      <c r="T783" s="24"/>
      <c r="U783" s="24">
        <v>3165747748</v>
      </c>
      <c r="V783" s="24" t="s">
        <v>5007</v>
      </c>
      <c r="W783" s="24" t="s">
        <v>5008</v>
      </c>
      <c r="X783" s="24" t="s">
        <v>5009</v>
      </c>
      <c r="Y783" s="24" t="s">
        <v>5010</v>
      </c>
      <c r="Z783" s="24" t="s">
        <v>117</v>
      </c>
      <c r="AA783" s="24">
        <v>3134297099</v>
      </c>
      <c r="AB783" s="24" t="s">
        <v>77</v>
      </c>
      <c r="AC783" s="24" t="s">
        <v>77</v>
      </c>
      <c r="AD783" s="24" t="s">
        <v>77</v>
      </c>
      <c r="AE783" s="26" t="s">
        <v>183</v>
      </c>
      <c r="AF783" s="26" t="s">
        <v>568</v>
      </c>
      <c r="AG783" s="26"/>
      <c r="AH783" s="27" t="s">
        <v>184</v>
      </c>
      <c r="AI783" s="27" t="s">
        <v>515</v>
      </c>
      <c r="AJ783" s="27" t="s">
        <v>515</v>
      </c>
      <c r="AK783" s="24" t="s">
        <v>121</v>
      </c>
      <c r="AL783" s="24" t="s">
        <v>90</v>
      </c>
      <c r="AM783" s="23">
        <v>42800</v>
      </c>
      <c r="AN783" s="28">
        <v>808585.47</v>
      </c>
      <c r="AO783" s="28"/>
      <c r="AP783" s="24" t="s">
        <v>5011</v>
      </c>
      <c r="AQ783" s="24"/>
      <c r="AR783" s="24"/>
      <c r="AS783" s="24"/>
      <c r="AT783" s="24">
        <v>81</v>
      </c>
      <c r="AU783" s="24" t="e">
        <v>#N/A</v>
      </c>
      <c r="AV783" s="24" t="e">
        <v>#N/A</v>
      </c>
      <c r="AW783" s="24"/>
      <c r="AX783" s="24"/>
      <c r="AY783" s="24"/>
      <c r="AZ783" s="24"/>
      <c r="BA783" s="24"/>
      <c r="BB783" s="24"/>
      <c r="BC783" s="24"/>
      <c r="BD783" s="24">
        <v>0</v>
      </c>
      <c r="BE783" s="24">
        <v>0</v>
      </c>
      <c r="BF783" s="23"/>
      <c r="BG783" s="23"/>
      <c r="BH783" s="23">
        <v>43463</v>
      </c>
      <c r="BI783" s="26" t="s">
        <v>127</v>
      </c>
      <c r="BJ783" s="26" t="s">
        <v>1165</v>
      </c>
      <c r="BK783" s="29">
        <v>709628</v>
      </c>
      <c r="BL783" s="24" t="s">
        <v>129</v>
      </c>
      <c r="BM783" s="22" t="str">
        <f ca="1">+IF(Tabla1[[#This Row],[FECHA INGRESO]]&gt;=44986,IF((TODAY()-Tabla1[[#This Row],[FECHA INGRESO]])&gt;=50,"ALERTA","TODAVÍA FALTA"),"N/A")</f>
        <v>N/A</v>
      </c>
      <c r="BN783" s="7">
        <f>IFERROR((_xlfn.DAYS(Tabla1[[#This Row],[FECHA INGRESO]],Tabla1[[#This Row],[FECHA RETIRO]]))/30,"")</f>
        <v>-22.1</v>
      </c>
    </row>
    <row r="784" spans="1:66" ht="15" customHeight="1" x14ac:dyDescent="0.35">
      <c r="A784" s="31">
        <v>52900420</v>
      </c>
      <c r="B784" s="22" t="s">
        <v>5012</v>
      </c>
      <c r="C784" s="23">
        <v>42800</v>
      </c>
      <c r="D784" s="23" t="s">
        <v>93</v>
      </c>
      <c r="E784" s="23" t="s">
        <v>111</v>
      </c>
      <c r="F784" s="23" t="s">
        <v>70</v>
      </c>
      <c r="G784" s="24"/>
      <c r="H784" s="24">
        <v>24071579535</v>
      </c>
      <c r="I784" s="24" t="s">
        <v>95</v>
      </c>
      <c r="J784" s="24">
        <f>DATEDIF(Tabla1[[#This Row],[FECHA DE NACIMIENTO]],Tabla1[[#This Row],[FECHA ACTUAL]],"Y")</f>
        <v>41</v>
      </c>
      <c r="K784" s="24" t="s">
        <v>73</v>
      </c>
      <c r="L784" s="24" t="s">
        <v>112</v>
      </c>
      <c r="M784" s="24">
        <v>1</v>
      </c>
      <c r="N784" s="24">
        <v>1</v>
      </c>
      <c r="O784" s="24">
        <v>2</v>
      </c>
      <c r="P784" s="24" t="s">
        <v>101</v>
      </c>
      <c r="Q784" s="23">
        <v>29845</v>
      </c>
      <c r="R784" s="24" t="s">
        <v>202</v>
      </c>
      <c r="S784" s="25">
        <v>45119</v>
      </c>
      <c r="T784" s="24">
        <v>5676140</v>
      </c>
      <c r="U784" s="24">
        <v>3214383375</v>
      </c>
      <c r="V784" s="24" t="s">
        <v>5013</v>
      </c>
      <c r="W784" s="24" t="s">
        <v>5014</v>
      </c>
      <c r="X784" s="24" t="s">
        <v>5015</v>
      </c>
      <c r="Y784" s="24" t="s">
        <v>5016</v>
      </c>
      <c r="Z784" s="24" t="s">
        <v>162</v>
      </c>
      <c r="AA784" s="24">
        <v>3104751538</v>
      </c>
      <c r="AB784" s="24" t="s">
        <v>77</v>
      </c>
      <c r="AC784" s="24" t="s">
        <v>77</v>
      </c>
      <c r="AD784" s="24" t="s">
        <v>77</v>
      </c>
      <c r="AE784" s="26" t="s">
        <v>183</v>
      </c>
      <c r="AF784" s="26" t="s">
        <v>5017</v>
      </c>
      <c r="AG784" s="26"/>
      <c r="AH784" s="27" t="s">
        <v>184</v>
      </c>
      <c r="AI784" s="27" t="s">
        <v>4165</v>
      </c>
      <c r="AJ784" s="27" t="s">
        <v>4165</v>
      </c>
      <c r="AK784" s="24" t="s">
        <v>121</v>
      </c>
      <c r="AL784" s="24" t="s">
        <v>90</v>
      </c>
      <c r="AM784" s="23">
        <v>42800</v>
      </c>
      <c r="AN784" s="28">
        <v>776250</v>
      </c>
      <c r="AO784" s="28"/>
      <c r="AP784" s="24">
        <v>42836</v>
      </c>
      <c r="AQ784" s="24"/>
      <c r="AR784" s="24"/>
      <c r="AS784" s="24"/>
      <c r="AT784" s="24" t="e">
        <v>#N/A</v>
      </c>
      <c r="AU784" s="24" t="e">
        <v>#N/A</v>
      </c>
      <c r="AV784" s="24" t="e">
        <v>#N/A</v>
      </c>
      <c r="AW784" s="24"/>
      <c r="AX784" s="24"/>
      <c r="AY784" s="24"/>
      <c r="AZ784" s="24"/>
      <c r="BA784" s="24"/>
      <c r="BB784" s="24"/>
      <c r="BC784" s="24"/>
      <c r="BD784" s="24">
        <v>0</v>
      </c>
      <c r="BE784" s="24">
        <v>0</v>
      </c>
      <c r="BF784" s="23"/>
      <c r="BG784" s="23"/>
      <c r="BH784" s="23">
        <v>43087</v>
      </c>
      <c r="BI784" s="26" t="s">
        <v>127</v>
      </c>
      <c r="BJ784" s="26" t="s">
        <v>1165</v>
      </c>
      <c r="BK784" s="29">
        <v>311667</v>
      </c>
      <c r="BL784" s="24" t="s">
        <v>129</v>
      </c>
      <c r="BM784" s="22" t="str">
        <f ca="1">+IF(Tabla1[[#This Row],[FECHA INGRESO]]&gt;=44986,IF((TODAY()-Tabla1[[#This Row],[FECHA INGRESO]])&gt;=50,"ALERTA","TODAVÍA FALTA"),"N/A")</f>
        <v>N/A</v>
      </c>
      <c r="BN784" s="7">
        <f>IFERROR((_xlfn.DAYS(Tabla1[[#This Row],[FECHA INGRESO]],Tabla1[[#This Row],[FECHA RETIRO]]))/30,"")</f>
        <v>-9.5666666666666664</v>
      </c>
    </row>
    <row r="785" spans="1:66" ht="15" customHeight="1" x14ac:dyDescent="0.35">
      <c r="A785" s="31">
        <v>1020808943</v>
      </c>
      <c r="B785" s="22" t="s">
        <v>5018</v>
      </c>
      <c r="C785" s="23">
        <v>42800</v>
      </c>
      <c r="D785" s="23" t="s">
        <v>188</v>
      </c>
      <c r="E785" s="23" t="s">
        <v>111</v>
      </c>
      <c r="F785" s="23" t="s">
        <v>70</v>
      </c>
      <c r="G785" s="24"/>
      <c r="H785" s="24">
        <v>24071588267</v>
      </c>
      <c r="I785" s="24" t="s">
        <v>95</v>
      </c>
      <c r="J785" s="24">
        <f>DATEDIF(Tabla1[[#This Row],[FECHA DE NACIMIENTO]],Tabla1[[#This Row],[FECHA ACTUAL]],"Y")</f>
        <v>27</v>
      </c>
      <c r="K785" s="24" t="s">
        <v>73</v>
      </c>
      <c r="L785" s="24" t="s">
        <v>112</v>
      </c>
      <c r="M785" s="24">
        <v>0</v>
      </c>
      <c r="N785" s="24">
        <v>1</v>
      </c>
      <c r="O785" s="24">
        <v>3</v>
      </c>
      <c r="P785" s="24" t="s">
        <v>101</v>
      </c>
      <c r="Q785" s="23">
        <v>34947</v>
      </c>
      <c r="R785" s="24" t="s">
        <v>76</v>
      </c>
      <c r="S785" s="25">
        <v>45119</v>
      </c>
      <c r="T785" s="24">
        <v>7234727</v>
      </c>
      <c r="U785" s="24">
        <v>3134710946</v>
      </c>
      <c r="V785" s="24" t="s">
        <v>5019</v>
      </c>
      <c r="W785" s="24" t="s">
        <v>5020</v>
      </c>
      <c r="X785" s="24" t="s">
        <v>4883</v>
      </c>
      <c r="Y785" s="24" t="s">
        <v>5021</v>
      </c>
      <c r="Z785" s="24" t="s">
        <v>117</v>
      </c>
      <c r="AA785" s="24">
        <v>3134710946</v>
      </c>
      <c r="AB785" s="24" t="s">
        <v>77</v>
      </c>
      <c r="AC785" s="24" t="s">
        <v>77</v>
      </c>
      <c r="AD785" s="24" t="s">
        <v>77</v>
      </c>
      <c r="AE785" s="26" t="s">
        <v>151</v>
      </c>
      <c r="AF785" s="26"/>
      <c r="AG785" s="26"/>
      <c r="AH785" s="27" t="s">
        <v>184</v>
      </c>
      <c r="AI785" s="27" t="s">
        <v>164</v>
      </c>
      <c r="AJ785" s="27" t="s">
        <v>164</v>
      </c>
      <c r="AK785" s="24" t="s">
        <v>121</v>
      </c>
      <c r="AL785" s="24" t="s">
        <v>90</v>
      </c>
      <c r="AM785" s="23">
        <v>42800</v>
      </c>
      <c r="AN785" s="28">
        <v>776250</v>
      </c>
      <c r="AO785" s="28"/>
      <c r="AP785" s="24"/>
      <c r="AQ785" s="24"/>
      <c r="AR785" s="24"/>
      <c r="AS785" s="24"/>
      <c r="AT785" s="24" t="e">
        <v>#N/A</v>
      </c>
      <c r="AU785" s="24" t="e">
        <v>#N/A</v>
      </c>
      <c r="AV785" s="24" t="e">
        <v>#N/A</v>
      </c>
      <c r="AW785" s="24"/>
      <c r="AX785" s="24"/>
      <c r="AY785" s="24" t="s">
        <v>5022</v>
      </c>
      <c r="AZ785" s="24"/>
      <c r="BA785" s="24"/>
      <c r="BB785" s="24"/>
      <c r="BC785" s="24"/>
      <c r="BD785" s="24">
        <v>0</v>
      </c>
      <c r="BE785" s="24">
        <v>0</v>
      </c>
      <c r="BF785" s="23"/>
      <c r="BG785" s="23"/>
      <c r="BH785" s="23">
        <v>43010</v>
      </c>
      <c r="BI785" s="26" t="s">
        <v>127</v>
      </c>
      <c r="BJ785" s="26" t="s">
        <v>273</v>
      </c>
      <c r="BK785" s="29">
        <v>215625</v>
      </c>
      <c r="BL785" s="24" t="s">
        <v>129</v>
      </c>
      <c r="BM785" s="22" t="str">
        <f ca="1">+IF(Tabla1[[#This Row],[FECHA INGRESO]]&gt;=44986,IF((TODAY()-Tabla1[[#This Row],[FECHA INGRESO]])&gt;=50,"ALERTA","TODAVÍA FALTA"),"N/A")</f>
        <v>N/A</v>
      </c>
      <c r="BN785" s="7">
        <f>IFERROR((_xlfn.DAYS(Tabla1[[#This Row],[FECHA INGRESO]],Tabla1[[#This Row],[FECHA RETIRO]]))/30,"")</f>
        <v>-7</v>
      </c>
    </row>
    <row r="786" spans="1:66" ht="15" customHeight="1" x14ac:dyDescent="0.35">
      <c r="A786" s="31">
        <v>1032478949</v>
      </c>
      <c r="B786" s="22" t="s">
        <v>5023</v>
      </c>
      <c r="C786" s="23">
        <v>42800</v>
      </c>
      <c r="D786" s="23" t="s">
        <v>4008</v>
      </c>
      <c r="E786" s="23" t="s">
        <v>77</v>
      </c>
      <c r="F786" s="23" t="s">
        <v>70</v>
      </c>
      <c r="G786" s="24"/>
      <c r="H786" s="24">
        <v>24071595847</v>
      </c>
      <c r="I786" s="24" t="s">
        <v>95</v>
      </c>
      <c r="J786" s="24">
        <f>DATEDIF(Tabla1[[#This Row],[FECHA DE NACIMIENTO]],Tabla1[[#This Row],[FECHA ACTUAL]],"Y")</f>
        <v>27</v>
      </c>
      <c r="K786" s="24" t="s">
        <v>96</v>
      </c>
      <c r="L786" s="24" t="s">
        <v>112</v>
      </c>
      <c r="M786" s="24">
        <v>0</v>
      </c>
      <c r="N786" s="24">
        <v>0</v>
      </c>
      <c r="O786" s="24">
        <v>2</v>
      </c>
      <c r="P786" s="24" t="s">
        <v>101</v>
      </c>
      <c r="Q786" s="23">
        <v>35115</v>
      </c>
      <c r="R786" s="24" t="s">
        <v>76</v>
      </c>
      <c r="S786" s="25">
        <v>45119</v>
      </c>
      <c r="T786" s="24"/>
      <c r="U786" s="24">
        <v>3208738814</v>
      </c>
      <c r="V786" s="24" t="s">
        <v>5024</v>
      </c>
      <c r="W786" s="24" t="s">
        <v>5025</v>
      </c>
      <c r="X786" s="24" t="s">
        <v>4883</v>
      </c>
      <c r="Y786" s="24" t="s">
        <v>5026</v>
      </c>
      <c r="Z786" s="24" t="s">
        <v>285</v>
      </c>
      <c r="AA786" s="24">
        <v>3168434547</v>
      </c>
      <c r="AB786" s="24" t="s">
        <v>77</v>
      </c>
      <c r="AC786" s="24" t="s">
        <v>77</v>
      </c>
      <c r="AD786" s="24" t="s">
        <v>77</v>
      </c>
      <c r="AE786" s="26" t="s">
        <v>151</v>
      </c>
      <c r="AF786" s="26"/>
      <c r="AG786" s="26"/>
      <c r="AH786" s="27" t="s">
        <v>867</v>
      </c>
      <c r="AI786" s="27" t="s">
        <v>138</v>
      </c>
      <c r="AJ786" s="27" t="s">
        <v>138</v>
      </c>
      <c r="AK786" s="24" t="s">
        <v>89</v>
      </c>
      <c r="AL786" s="24" t="s">
        <v>868</v>
      </c>
      <c r="AM786" s="23">
        <v>42800</v>
      </c>
      <c r="AN786" s="28">
        <v>763537.09499999997</v>
      </c>
      <c r="AO786" s="28"/>
      <c r="AP786" s="24"/>
      <c r="AQ786" s="24"/>
      <c r="AR786" s="24"/>
      <c r="AS786" s="24"/>
      <c r="AT786" s="24" t="e">
        <v>#N/A</v>
      </c>
      <c r="AU786" s="24" t="e">
        <v>#N/A</v>
      </c>
      <c r="AV786" s="24" t="e">
        <v>#N/A</v>
      </c>
      <c r="AW786" s="24"/>
      <c r="AX786" s="24"/>
      <c r="AY786" s="24"/>
      <c r="AZ786" s="24"/>
      <c r="BA786" s="24"/>
      <c r="BB786" s="24"/>
      <c r="BC786" s="24"/>
      <c r="BD786" s="24" t="e">
        <v>#N/A</v>
      </c>
      <c r="BE786" s="24" t="e">
        <v>#N/A</v>
      </c>
      <c r="BF786" s="23"/>
      <c r="BG786" s="23"/>
      <c r="BH786" s="23">
        <v>42985</v>
      </c>
      <c r="BI786" s="26" t="s">
        <v>143</v>
      </c>
      <c r="BJ786" s="26" t="s">
        <v>2450</v>
      </c>
      <c r="BK786" s="29">
        <v>0</v>
      </c>
      <c r="BL786" s="24" t="s">
        <v>129</v>
      </c>
      <c r="BM786" s="22" t="str">
        <f ca="1">+IF(Tabla1[[#This Row],[FECHA INGRESO]]&gt;=44986,IF((TODAY()-Tabla1[[#This Row],[FECHA INGRESO]])&gt;=50,"ALERTA","TODAVÍA FALTA"),"N/A")</f>
        <v>N/A</v>
      </c>
      <c r="BN786" s="7">
        <f>IFERROR((_xlfn.DAYS(Tabla1[[#This Row],[FECHA INGRESO]],Tabla1[[#This Row],[FECHA RETIRO]]))/30,"")</f>
        <v>-6.166666666666667</v>
      </c>
    </row>
    <row r="787" spans="1:66" ht="15" customHeight="1" x14ac:dyDescent="0.35">
      <c r="A787" s="31">
        <v>1136885410</v>
      </c>
      <c r="B787" s="22" t="s">
        <v>5027</v>
      </c>
      <c r="C787" s="23">
        <v>42803</v>
      </c>
      <c r="D787" s="23" t="s">
        <v>93</v>
      </c>
      <c r="E787" s="23" t="s">
        <v>111</v>
      </c>
      <c r="F787" s="23" t="s">
        <v>70</v>
      </c>
      <c r="G787" s="24"/>
      <c r="H787" s="24">
        <v>24071706399</v>
      </c>
      <c r="I787" s="24" t="s">
        <v>95</v>
      </c>
      <c r="J787" s="24">
        <f>DATEDIF(Tabla1[[#This Row],[FECHA DE NACIMIENTO]],Tabla1[[#This Row],[FECHA ACTUAL]],"Y")</f>
        <v>30</v>
      </c>
      <c r="K787" s="24" t="s">
        <v>73</v>
      </c>
      <c r="L787" s="24" t="s">
        <v>234</v>
      </c>
      <c r="M787" s="24">
        <v>0</v>
      </c>
      <c r="N787" s="24">
        <v>0</v>
      </c>
      <c r="O787" s="24">
        <v>2</v>
      </c>
      <c r="P787" s="24" t="s">
        <v>101</v>
      </c>
      <c r="Q787" s="23">
        <v>34129</v>
      </c>
      <c r="R787" s="24" t="s">
        <v>76</v>
      </c>
      <c r="S787" s="25">
        <v>45119</v>
      </c>
      <c r="T787" s="24"/>
      <c r="U787" s="24">
        <v>3102227926</v>
      </c>
      <c r="V787" s="24" t="s">
        <v>5028</v>
      </c>
      <c r="W787" s="24" t="s">
        <v>5029</v>
      </c>
      <c r="X787" s="24" t="s">
        <v>5030</v>
      </c>
      <c r="Y787" s="24" t="s">
        <v>5031</v>
      </c>
      <c r="Z787" s="24" t="s">
        <v>82</v>
      </c>
      <c r="AA787" s="24">
        <v>3118601132</v>
      </c>
      <c r="AB787" s="24" t="s">
        <v>77</v>
      </c>
      <c r="AC787" s="24" t="s">
        <v>77</v>
      </c>
      <c r="AD787" s="24" t="s">
        <v>77</v>
      </c>
      <c r="AE787" s="26" t="s">
        <v>183</v>
      </c>
      <c r="AF787" s="26" t="s">
        <v>5032</v>
      </c>
      <c r="AG787" s="26"/>
      <c r="AH787" s="27" t="s">
        <v>184</v>
      </c>
      <c r="AI787" s="27" t="s">
        <v>884</v>
      </c>
      <c r="AJ787" s="27" t="s">
        <v>884</v>
      </c>
      <c r="AK787" s="24" t="s">
        <v>121</v>
      </c>
      <c r="AL787" s="24" t="s">
        <v>90</v>
      </c>
      <c r="AM787" s="23">
        <v>42803</v>
      </c>
      <c r="AN787" s="28">
        <v>776250</v>
      </c>
      <c r="AO787" s="28"/>
      <c r="AP787" s="24"/>
      <c r="AQ787" s="24"/>
      <c r="AR787" s="24"/>
      <c r="AS787" s="24"/>
      <c r="AT787" s="24" t="e">
        <v>#N/A</v>
      </c>
      <c r="AU787" s="24" t="e">
        <v>#N/A</v>
      </c>
      <c r="AV787" s="24" t="e">
        <v>#N/A</v>
      </c>
      <c r="AW787" s="24"/>
      <c r="AX787" s="24"/>
      <c r="AY787" s="24"/>
      <c r="AZ787" s="24"/>
      <c r="BA787" s="24"/>
      <c r="BB787" s="24"/>
      <c r="BC787" s="24"/>
      <c r="BD787" s="24">
        <v>0</v>
      </c>
      <c r="BE787" s="24">
        <v>0</v>
      </c>
      <c r="BF787" s="23"/>
      <c r="BG787" s="23"/>
      <c r="BH787" s="23">
        <v>42927</v>
      </c>
      <c r="BI787" s="26" t="s">
        <v>127</v>
      </c>
      <c r="BJ787" s="26" t="s">
        <v>232</v>
      </c>
      <c r="BK787" s="29">
        <v>0</v>
      </c>
      <c r="BL787" s="24" t="s">
        <v>129</v>
      </c>
      <c r="BM787" s="22" t="str">
        <f ca="1">+IF(Tabla1[[#This Row],[FECHA INGRESO]]&gt;=44986,IF((TODAY()-Tabla1[[#This Row],[FECHA INGRESO]])&gt;=50,"ALERTA","TODAVÍA FALTA"),"N/A")</f>
        <v>N/A</v>
      </c>
      <c r="BN787" s="7">
        <f>IFERROR((_xlfn.DAYS(Tabla1[[#This Row],[FECHA INGRESO]],Tabla1[[#This Row],[FECHA RETIRO]]))/30,"")</f>
        <v>-4.1333333333333337</v>
      </c>
    </row>
    <row r="788" spans="1:66" ht="15" customHeight="1" x14ac:dyDescent="0.35">
      <c r="A788" s="31">
        <v>1013678034</v>
      </c>
      <c r="B788" s="22" t="s">
        <v>5033</v>
      </c>
      <c r="C788" s="23">
        <v>42803</v>
      </c>
      <c r="D788" s="23" t="s">
        <v>168</v>
      </c>
      <c r="E788" s="23" t="s">
        <v>111</v>
      </c>
      <c r="F788" s="23" t="s">
        <v>70</v>
      </c>
      <c r="G788" s="24"/>
      <c r="H788" s="24">
        <v>24071718114</v>
      </c>
      <c r="I788" s="24" t="s">
        <v>95</v>
      </c>
      <c r="J788" s="24">
        <f>DATEDIF(Tabla1[[#This Row],[FECHA DE NACIMIENTO]],Tabla1[[#This Row],[FECHA ACTUAL]],"Y")</f>
        <v>25</v>
      </c>
      <c r="K788" s="24" t="s">
        <v>73</v>
      </c>
      <c r="L788" s="24" t="s">
        <v>112</v>
      </c>
      <c r="M788" s="24">
        <v>0</v>
      </c>
      <c r="N788" s="24">
        <v>0</v>
      </c>
      <c r="O788" s="24">
        <v>3</v>
      </c>
      <c r="P788" s="24" t="s">
        <v>101</v>
      </c>
      <c r="Q788" s="23">
        <v>35774</v>
      </c>
      <c r="R788" s="24" t="s">
        <v>76</v>
      </c>
      <c r="S788" s="25">
        <v>45119</v>
      </c>
      <c r="T788" s="24">
        <v>2384419</v>
      </c>
      <c r="U788" s="24">
        <v>3145709138</v>
      </c>
      <c r="V788" s="24" t="s">
        <v>5034</v>
      </c>
      <c r="W788" s="24" t="s">
        <v>5035</v>
      </c>
      <c r="X788" s="24" t="s">
        <v>2587</v>
      </c>
      <c r="Y788" s="24" t="s">
        <v>5036</v>
      </c>
      <c r="Z788" s="24" t="s">
        <v>117</v>
      </c>
      <c r="AA788" s="24">
        <v>3214584320</v>
      </c>
      <c r="AB788" s="24" t="s">
        <v>77</v>
      </c>
      <c r="AC788" s="24" t="s">
        <v>77</v>
      </c>
      <c r="AD788" s="24" t="s">
        <v>77</v>
      </c>
      <c r="AE788" s="26" t="s">
        <v>151</v>
      </c>
      <c r="AF788" s="26"/>
      <c r="AG788" s="26"/>
      <c r="AH788" s="27" t="s">
        <v>184</v>
      </c>
      <c r="AI788" s="27" t="s">
        <v>164</v>
      </c>
      <c r="AJ788" s="27" t="s">
        <v>164</v>
      </c>
      <c r="AK788" s="24" t="s">
        <v>121</v>
      </c>
      <c r="AL788" s="24" t="s">
        <v>90</v>
      </c>
      <c r="AM788" s="23">
        <v>42803</v>
      </c>
      <c r="AN788" s="28">
        <v>776250</v>
      </c>
      <c r="AO788" s="28"/>
      <c r="AP788" s="24"/>
      <c r="AQ788" s="24"/>
      <c r="AR788" s="24"/>
      <c r="AS788" s="24"/>
      <c r="AT788" s="24" t="e">
        <v>#N/A</v>
      </c>
      <c r="AU788" s="24" t="e">
        <v>#N/A</v>
      </c>
      <c r="AV788" s="24" t="e">
        <v>#N/A</v>
      </c>
      <c r="AW788" s="24"/>
      <c r="AX788" s="24"/>
      <c r="AY788" s="24"/>
      <c r="AZ788" s="24"/>
      <c r="BA788" s="24"/>
      <c r="BB788" s="24"/>
      <c r="BC788" s="24"/>
      <c r="BD788" s="24">
        <v>0</v>
      </c>
      <c r="BE788" s="24">
        <v>0</v>
      </c>
      <c r="BF788" s="23"/>
      <c r="BG788" s="23"/>
      <c r="BH788" s="23">
        <v>42924</v>
      </c>
      <c r="BI788" s="26" t="s">
        <v>127</v>
      </c>
      <c r="BJ788" s="26" t="s">
        <v>1246</v>
      </c>
      <c r="BK788" s="29">
        <v>0</v>
      </c>
      <c r="BL788" s="24" t="s">
        <v>129</v>
      </c>
      <c r="BM788" s="22" t="str">
        <f ca="1">+IF(Tabla1[[#This Row],[FECHA INGRESO]]&gt;=44986,IF((TODAY()-Tabla1[[#This Row],[FECHA INGRESO]])&gt;=50,"ALERTA","TODAVÍA FALTA"),"N/A")</f>
        <v>N/A</v>
      </c>
      <c r="BN788" s="7">
        <f>IFERROR((_xlfn.DAYS(Tabla1[[#This Row],[FECHA INGRESO]],Tabla1[[#This Row],[FECHA RETIRO]]))/30,"")</f>
        <v>-4.0333333333333332</v>
      </c>
    </row>
    <row r="789" spans="1:66" ht="15" customHeight="1" x14ac:dyDescent="0.35">
      <c r="A789" s="31">
        <v>1032475689</v>
      </c>
      <c r="B789" s="22" t="s">
        <v>5037</v>
      </c>
      <c r="C789" s="23">
        <v>42803</v>
      </c>
      <c r="D789" s="23" t="s">
        <v>188</v>
      </c>
      <c r="E789" s="23" t="s">
        <v>3836</v>
      </c>
      <c r="F789" s="23" t="s">
        <v>70</v>
      </c>
      <c r="G789" s="24"/>
      <c r="H789" s="24">
        <v>24071705257</v>
      </c>
      <c r="I789" s="24" t="s">
        <v>95</v>
      </c>
      <c r="J789" s="24">
        <f>DATEDIF(Tabla1[[#This Row],[FECHA DE NACIMIENTO]],Tabla1[[#This Row],[FECHA ACTUAL]],"Y")</f>
        <v>28</v>
      </c>
      <c r="K789" s="24" t="s">
        <v>73</v>
      </c>
      <c r="L789" s="24" t="s">
        <v>112</v>
      </c>
      <c r="M789" s="24">
        <v>1</v>
      </c>
      <c r="N789" s="24">
        <v>1</v>
      </c>
      <c r="O789" s="24">
        <v>3</v>
      </c>
      <c r="P789" s="24" t="s">
        <v>101</v>
      </c>
      <c r="Q789" s="23">
        <v>34887</v>
      </c>
      <c r="R789" s="24" t="s">
        <v>5038</v>
      </c>
      <c r="S789" s="25">
        <v>45119</v>
      </c>
      <c r="T789" s="24">
        <v>4456502</v>
      </c>
      <c r="U789" s="24">
        <v>3212745372</v>
      </c>
      <c r="V789" s="24" t="s">
        <v>5039</v>
      </c>
      <c r="W789" s="24" t="s">
        <v>5040</v>
      </c>
      <c r="X789" s="24" t="s">
        <v>2245</v>
      </c>
      <c r="Y789" s="24" t="s">
        <v>5041</v>
      </c>
      <c r="Z789" s="24" t="s">
        <v>117</v>
      </c>
      <c r="AA789" s="24">
        <v>3014534201</v>
      </c>
      <c r="AB789" s="24" t="s">
        <v>77</v>
      </c>
      <c r="AC789" s="24" t="s">
        <v>77</v>
      </c>
      <c r="AD789" s="24" t="s">
        <v>77</v>
      </c>
      <c r="AE789" s="26" t="s">
        <v>183</v>
      </c>
      <c r="AF789" s="26"/>
      <c r="AG789" s="26" t="s">
        <v>5042</v>
      </c>
      <c r="AH789" s="27" t="s">
        <v>184</v>
      </c>
      <c r="AI789" s="27" t="s">
        <v>2965</v>
      </c>
      <c r="AJ789" s="27" t="s">
        <v>2965</v>
      </c>
      <c r="AK789" s="24" t="s">
        <v>121</v>
      </c>
      <c r="AL789" s="24" t="s">
        <v>90</v>
      </c>
      <c r="AM789" s="23">
        <v>42803</v>
      </c>
      <c r="AN789" s="28">
        <v>776250</v>
      </c>
      <c r="AO789" s="28"/>
      <c r="AP789" s="24"/>
      <c r="AQ789" s="24"/>
      <c r="AR789" s="24"/>
      <c r="AS789" s="24"/>
      <c r="AT789" s="24" t="e">
        <v>#N/A</v>
      </c>
      <c r="AU789" s="24" t="e">
        <v>#N/A</v>
      </c>
      <c r="AV789" s="24" t="e">
        <v>#N/A</v>
      </c>
      <c r="AW789" s="24"/>
      <c r="AX789" s="24"/>
      <c r="AY789" s="24"/>
      <c r="AZ789" s="24"/>
      <c r="BA789" s="24"/>
      <c r="BB789" s="24"/>
      <c r="BC789" s="24"/>
      <c r="BD789" s="24">
        <v>0</v>
      </c>
      <c r="BE789" s="24">
        <v>0</v>
      </c>
      <c r="BF789" s="23"/>
      <c r="BG789" s="23"/>
      <c r="BH789" s="23">
        <v>42915</v>
      </c>
      <c r="BI789" s="26" t="s">
        <v>127</v>
      </c>
      <c r="BJ789" s="26" t="s">
        <v>273</v>
      </c>
      <c r="BK789" s="29">
        <v>0</v>
      </c>
      <c r="BL789" s="24" t="s">
        <v>129</v>
      </c>
      <c r="BM789" s="22" t="str">
        <f ca="1">+IF(Tabla1[[#This Row],[FECHA INGRESO]]&gt;=44986,IF((TODAY()-Tabla1[[#This Row],[FECHA INGRESO]])&gt;=50,"ALERTA","TODAVÍA FALTA"),"N/A")</f>
        <v>N/A</v>
      </c>
      <c r="BN789" s="7">
        <f>IFERROR((_xlfn.DAYS(Tabla1[[#This Row],[FECHA INGRESO]],Tabla1[[#This Row],[FECHA RETIRO]]))/30,"")</f>
        <v>-3.7333333333333334</v>
      </c>
    </row>
    <row r="790" spans="1:66" ht="15" customHeight="1" x14ac:dyDescent="0.35">
      <c r="A790" s="31">
        <v>1010229228</v>
      </c>
      <c r="B790" s="22" t="s">
        <v>5043</v>
      </c>
      <c r="C790" s="23">
        <v>42807</v>
      </c>
      <c r="D790" s="23" t="s">
        <v>131</v>
      </c>
      <c r="E790" s="23" t="s">
        <v>111</v>
      </c>
      <c r="F790" s="23" t="s">
        <v>70</v>
      </c>
      <c r="G790" s="24"/>
      <c r="H790" s="24">
        <v>24071891677</v>
      </c>
      <c r="I790" s="24" t="s">
        <v>72</v>
      </c>
      <c r="J790" s="24">
        <f>DATEDIF(Tabla1[[#This Row],[FECHA DE NACIMIENTO]],Tabla1[[#This Row],[FECHA ACTUAL]],"Y")</f>
        <v>27</v>
      </c>
      <c r="K790" s="24" t="s">
        <v>73</v>
      </c>
      <c r="L790" s="24" t="s">
        <v>112</v>
      </c>
      <c r="M790" s="24">
        <v>0</v>
      </c>
      <c r="N790" s="24">
        <v>0</v>
      </c>
      <c r="O790" s="24">
        <v>2</v>
      </c>
      <c r="P790" s="24" t="s">
        <v>101</v>
      </c>
      <c r="Q790" s="23">
        <v>35256</v>
      </c>
      <c r="R790" s="24" t="s">
        <v>76</v>
      </c>
      <c r="S790" s="25">
        <v>45119</v>
      </c>
      <c r="T790" s="24"/>
      <c r="U790" s="24">
        <v>3143210774</v>
      </c>
      <c r="V790" s="24" t="s">
        <v>5044</v>
      </c>
      <c r="W790" s="24" t="s">
        <v>5045</v>
      </c>
      <c r="X790" s="24" t="s">
        <v>343</v>
      </c>
      <c r="Y790" s="24"/>
      <c r="Z790" s="24"/>
      <c r="AA790" s="24"/>
      <c r="AB790" s="24" t="s">
        <v>77</v>
      </c>
      <c r="AC790" s="24" t="s">
        <v>77</v>
      </c>
      <c r="AD790" s="24" t="s">
        <v>77</v>
      </c>
      <c r="AE790" s="26" t="s">
        <v>151</v>
      </c>
      <c r="AF790" s="26"/>
      <c r="AG790" s="26"/>
      <c r="AH790" s="27" t="s">
        <v>184</v>
      </c>
      <c r="AI790" s="27" t="s">
        <v>164</v>
      </c>
      <c r="AJ790" s="27" t="s">
        <v>164</v>
      </c>
      <c r="AK790" s="24" t="s">
        <v>121</v>
      </c>
      <c r="AL790" s="24" t="s">
        <v>90</v>
      </c>
      <c r="AM790" s="23">
        <v>42807</v>
      </c>
      <c r="AN790" s="28">
        <v>776250</v>
      </c>
      <c r="AO790" s="28"/>
      <c r="AP790" s="24"/>
      <c r="AQ790" s="24"/>
      <c r="AR790" s="24"/>
      <c r="AS790" s="24"/>
      <c r="AT790" s="24" t="e">
        <v>#N/A</v>
      </c>
      <c r="AU790" s="24" t="e">
        <v>#N/A</v>
      </c>
      <c r="AV790" s="24" t="e">
        <v>#N/A</v>
      </c>
      <c r="AW790" s="24"/>
      <c r="AX790" s="24"/>
      <c r="AY790" s="24"/>
      <c r="AZ790" s="24"/>
      <c r="BA790" s="24"/>
      <c r="BB790" s="24"/>
      <c r="BC790" s="24"/>
      <c r="BD790" s="24">
        <v>0</v>
      </c>
      <c r="BE790" s="24">
        <v>0</v>
      </c>
      <c r="BF790" s="23"/>
      <c r="BG790" s="23"/>
      <c r="BH790" s="23">
        <v>42924</v>
      </c>
      <c r="BI790" s="26" t="s">
        <v>127</v>
      </c>
      <c r="BJ790" s="26" t="s">
        <v>273</v>
      </c>
      <c r="BK790" s="29">
        <v>0</v>
      </c>
      <c r="BL790" s="24" t="s">
        <v>129</v>
      </c>
      <c r="BM790" s="22" t="str">
        <f ca="1">+IF(Tabla1[[#This Row],[FECHA INGRESO]]&gt;=44986,IF((TODAY()-Tabla1[[#This Row],[FECHA INGRESO]])&gt;=50,"ALERTA","TODAVÍA FALTA"),"N/A")</f>
        <v>N/A</v>
      </c>
      <c r="BN790" s="7">
        <f>IFERROR((_xlfn.DAYS(Tabla1[[#This Row],[FECHA INGRESO]],Tabla1[[#This Row],[FECHA RETIRO]]))/30,"")</f>
        <v>-3.9</v>
      </c>
    </row>
    <row r="791" spans="1:66" ht="15" customHeight="1" x14ac:dyDescent="0.35">
      <c r="A791" s="31">
        <v>1030670649</v>
      </c>
      <c r="B791" s="22" t="s">
        <v>5046</v>
      </c>
      <c r="C791" s="23">
        <v>42807</v>
      </c>
      <c r="D791" s="23" t="s">
        <v>93</v>
      </c>
      <c r="E791" s="24" t="s">
        <v>94</v>
      </c>
      <c r="F791" s="23" t="s">
        <v>70</v>
      </c>
      <c r="G791" s="24"/>
      <c r="H791" s="24">
        <v>24071760588</v>
      </c>
      <c r="I791" s="24" t="s">
        <v>72</v>
      </c>
      <c r="J791" s="24">
        <f>DATEDIF(Tabla1[[#This Row],[FECHA DE NACIMIENTO]],Tabla1[[#This Row],[FECHA ACTUAL]],"Y")</f>
        <v>26</v>
      </c>
      <c r="K791" s="24" t="s">
        <v>320</v>
      </c>
      <c r="L791" s="24" t="s">
        <v>112</v>
      </c>
      <c r="M791" s="24">
        <v>0</v>
      </c>
      <c r="N791" s="24">
        <v>0</v>
      </c>
      <c r="O791" s="24">
        <v>2</v>
      </c>
      <c r="P791" s="24" t="s">
        <v>101</v>
      </c>
      <c r="Q791" s="23">
        <v>35341</v>
      </c>
      <c r="R791" s="24" t="s">
        <v>76</v>
      </c>
      <c r="S791" s="25">
        <v>45119</v>
      </c>
      <c r="T791" s="24">
        <v>4705483</v>
      </c>
      <c r="U791" s="24">
        <v>3213057723</v>
      </c>
      <c r="V791" s="24" t="s">
        <v>5047</v>
      </c>
      <c r="W791" s="24" t="s">
        <v>5048</v>
      </c>
      <c r="X791" s="24" t="s">
        <v>2454</v>
      </c>
      <c r="Y791" s="24" t="s">
        <v>5049</v>
      </c>
      <c r="Z791" s="24" t="s">
        <v>117</v>
      </c>
      <c r="AA791" s="24">
        <v>3213057723</v>
      </c>
      <c r="AB791" s="24" t="s">
        <v>77</v>
      </c>
      <c r="AC791" s="24" t="s">
        <v>77</v>
      </c>
      <c r="AD791" s="24" t="s">
        <v>77</v>
      </c>
      <c r="AE791" s="26" t="s">
        <v>183</v>
      </c>
      <c r="AF791" s="26"/>
      <c r="AG791" s="26" t="s">
        <v>5050</v>
      </c>
      <c r="AH791" s="27" t="s">
        <v>184</v>
      </c>
      <c r="AI791" s="27" t="s">
        <v>185</v>
      </c>
      <c r="AJ791" s="27" t="s">
        <v>185</v>
      </c>
      <c r="AK791" s="24" t="s">
        <v>121</v>
      </c>
      <c r="AL791" s="24" t="s">
        <v>90</v>
      </c>
      <c r="AM791" s="23">
        <v>42807</v>
      </c>
      <c r="AN791" s="28">
        <v>776250</v>
      </c>
      <c r="AO791" s="28"/>
      <c r="AP791" s="24"/>
      <c r="AQ791" s="24"/>
      <c r="AR791" s="24"/>
      <c r="AS791" s="24"/>
      <c r="AT791" s="24" t="e">
        <v>#N/A</v>
      </c>
      <c r="AU791" s="24" t="e">
        <v>#N/A</v>
      </c>
      <c r="AV791" s="24" t="e">
        <v>#N/A</v>
      </c>
      <c r="AW791" s="24"/>
      <c r="AX791" s="24"/>
      <c r="AY791" s="24"/>
      <c r="AZ791" s="24"/>
      <c r="BA791" s="24"/>
      <c r="BB791" s="24"/>
      <c r="BC791" s="24"/>
      <c r="BD791" s="24">
        <v>0</v>
      </c>
      <c r="BE791" s="24">
        <v>0</v>
      </c>
      <c r="BF791" s="23"/>
      <c r="BG791" s="23"/>
      <c r="BH791" s="23">
        <v>42864</v>
      </c>
      <c r="BI791" s="26" t="s">
        <v>127</v>
      </c>
      <c r="BJ791" s="26" t="s">
        <v>232</v>
      </c>
      <c r="BK791" s="29">
        <v>0</v>
      </c>
      <c r="BL791" s="24" t="s">
        <v>129</v>
      </c>
      <c r="BM791" s="22" t="str">
        <f ca="1">+IF(Tabla1[[#This Row],[FECHA INGRESO]]&gt;=44986,IF((TODAY()-Tabla1[[#This Row],[FECHA INGRESO]])&gt;=50,"ALERTA","TODAVÍA FALTA"),"N/A")</f>
        <v>N/A</v>
      </c>
      <c r="BN791" s="7">
        <f>IFERROR((_xlfn.DAYS(Tabla1[[#This Row],[FECHA INGRESO]],Tabla1[[#This Row],[FECHA RETIRO]]))/30,"")</f>
        <v>-1.9</v>
      </c>
    </row>
    <row r="792" spans="1:66" ht="15" customHeight="1" x14ac:dyDescent="0.35">
      <c r="A792" s="31">
        <v>1022387963</v>
      </c>
      <c r="B792" s="22" t="s">
        <v>5051</v>
      </c>
      <c r="C792" s="23">
        <v>42809</v>
      </c>
      <c r="D792" s="23" t="s">
        <v>4833</v>
      </c>
      <c r="E792" s="23" t="s">
        <v>111</v>
      </c>
      <c r="F792" s="23" t="s">
        <v>70</v>
      </c>
      <c r="G792" s="24"/>
      <c r="H792" s="24">
        <v>24071755702</v>
      </c>
      <c r="I792" s="24" t="s">
        <v>95</v>
      </c>
      <c r="J792" s="24">
        <f>DATEDIF(Tabla1[[#This Row],[FECHA DE NACIMIENTO]],Tabla1[[#This Row],[FECHA ACTUAL]],"Y")</f>
        <v>29</v>
      </c>
      <c r="K792" s="24" t="s">
        <v>73</v>
      </c>
      <c r="L792" s="24" t="s">
        <v>112</v>
      </c>
      <c r="M792" s="24">
        <v>1</v>
      </c>
      <c r="N792" s="24">
        <v>1</v>
      </c>
      <c r="O792" s="24">
        <v>2</v>
      </c>
      <c r="P792" s="24" t="s">
        <v>101</v>
      </c>
      <c r="Q792" s="23">
        <v>34289</v>
      </c>
      <c r="R792" s="24" t="s">
        <v>76</v>
      </c>
      <c r="S792" s="25">
        <v>45119</v>
      </c>
      <c r="T792" s="24">
        <v>5373295</v>
      </c>
      <c r="U792" s="24">
        <v>3102891474</v>
      </c>
      <c r="V792" s="24" t="s">
        <v>5052</v>
      </c>
      <c r="W792" s="24" t="s">
        <v>5053</v>
      </c>
      <c r="X792" s="24" t="s">
        <v>626</v>
      </c>
      <c r="Y792" s="24" t="s">
        <v>5054</v>
      </c>
      <c r="Z792" s="24" t="s">
        <v>117</v>
      </c>
      <c r="AA792" s="24">
        <v>3144289179</v>
      </c>
      <c r="AB792" s="24" t="s">
        <v>77</v>
      </c>
      <c r="AC792" s="24" t="s">
        <v>77</v>
      </c>
      <c r="AD792" s="24" t="s">
        <v>77</v>
      </c>
      <c r="AE792" s="26" t="s">
        <v>5055</v>
      </c>
      <c r="AF792" s="26" t="s">
        <v>5056</v>
      </c>
      <c r="AG792" s="26"/>
      <c r="AH792" s="27" t="s">
        <v>184</v>
      </c>
      <c r="AI792" s="27" t="s">
        <v>5057</v>
      </c>
      <c r="AJ792" s="27" t="s">
        <v>5057</v>
      </c>
      <c r="AK792" s="24" t="s">
        <v>121</v>
      </c>
      <c r="AL792" s="24" t="s">
        <v>90</v>
      </c>
      <c r="AM792" s="23">
        <v>42807</v>
      </c>
      <c r="AN792" s="28">
        <v>776250</v>
      </c>
      <c r="AO792" s="28"/>
      <c r="AP792" s="24"/>
      <c r="AQ792" s="24"/>
      <c r="AR792" s="24"/>
      <c r="AS792" s="24"/>
      <c r="AT792" s="24" t="e">
        <v>#N/A</v>
      </c>
      <c r="AU792" s="24" t="e">
        <v>#N/A</v>
      </c>
      <c r="AV792" s="24" t="e">
        <v>#N/A</v>
      </c>
      <c r="AW792" s="24"/>
      <c r="AX792" s="24"/>
      <c r="AY792" s="24"/>
      <c r="AZ792" s="24"/>
      <c r="BA792" s="24"/>
      <c r="BB792" s="24"/>
      <c r="BC792" s="24"/>
      <c r="BD792" s="24">
        <v>0</v>
      </c>
      <c r="BE792" s="24">
        <v>0</v>
      </c>
      <c r="BF792" s="23"/>
      <c r="BG792" s="23"/>
      <c r="BH792" s="23">
        <v>42929</v>
      </c>
      <c r="BI792" s="26" t="s">
        <v>127</v>
      </c>
      <c r="BJ792" s="26" t="s">
        <v>1246</v>
      </c>
      <c r="BK792" s="29">
        <v>0</v>
      </c>
      <c r="BL792" s="24" t="s">
        <v>129</v>
      </c>
      <c r="BM792" s="22" t="str">
        <f ca="1">+IF(Tabla1[[#This Row],[FECHA INGRESO]]&gt;=44986,IF((TODAY()-Tabla1[[#This Row],[FECHA INGRESO]])&gt;=50,"ALERTA","TODAVÍA FALTA"),"N/A")</f>
        <v>N/A</v>
      </c>
      <c r="BN792" s="7">
        <f>IFERROR((_xlfn.DAYS(Tabla1[[#This Row],[FECHA INGRESO]],Tabla1[[#This Row],[FECHA RETIRO]]))/30,"")</f>
        <v>-4.0666666666666664</v>
      </c>
    </row>
    <row r="793" spans="1:66" ht="15" customHeight="1" x14ac:dyDescent="0.35">
      <c r="A793" s="31">
        <v>1036655086</v>
      </c>
      <c r="B793" s="22" t="s">
        <v>5058</v>
      </c>
      <c r="C793" s="23">
        <v>42809</v>
      </c>
      <c r="D793" s="23" t="s">
        <v>582</v>
      </c>
      <c r="E793" s="23" t="s">
        <v>111</v>
      </c>
      <c r="F793" s="23" t="s">
        <v>70</v>
      </c>
      <c r="G793" s="24"/>
      <c r="H793" s="24">
        <v>24071867566</v>
      </c>
      <c r="I793" s="24" t="s">
        <v>72</v>
      </c>
      <c r="J793" s="24">
        <f>DATEDIF(Tabla1[[#This Row],[FECHA DE NACIMIENTO]],Tabla1[[#This Row],[FECHA ACTUAL]],"Y")</f>
        <v>28</v>
      </c>
      <c r="K793" s="24" t="s">
        <v>500</v>
      </c>
      <c r="L793" s="24" t="s">
        <v>112</v>
      </c>
      <c r="M793" s="24">
        <v>0</v>
      </c>
      <c r="N793" s="24">
        <v>0</v>
      </c>
      <c r="O793" s="24">
        <v>3</v>
      </c>
      <c r="P793" s="24" t="s">
        <v>101</v>
      </c>
      <c r="Q793" s="23">
        <v>34622</v>
      </c>
      <c r="R793" s="24" t="s">
        <v>830</v>
      </c>
      <c r="S793" s="25">
        <v>45119</v>
      </c>
      <c r="T793" s="24"/>
      <c r="U793" s="24">
        <v>3193183589</v>
      </c>
      <c r="V793" s="24" t="s">
        <v>5059</v>
      </c>
      <c r="W793" s="24" t="s">
        <v>5060</v>
      </c>
      <c r="X793" s="24" t="s">
        <v>5061</v>
      </c>
      <c r="Y793" s="24" t="s">
        <v>5062</v>
      </c>
      <c r="Z793" s="24" t="s">
        <v>117</v>
      </c>
      <c r="AA793" s="24">
        <v>3012700931</v>
      </c>
      <c r="AB793" s="24" t="s">
        <v>77</v>
      </c>
      <c r="AC793" s="24" t="s">
        <v>77</v>
      </c>
      <c r="AD793" s="24" t="s">
        <v>77</v>
      </c>
      <c r="AE793" s="26" t="s">
        <v>151</v>
      </c>
      <c r="AF793" s="26" t="s">
        <v>5063</v>
      </c>
      <c r="AG793" s="26"/>
      <c r="AH793" s="27" t="s">
        <v>184</v>
      </c>
      <c r="AI793" s="27" t="s">
        <v>515</v>
      </c>
      <c r="AJ793" s="27" t="s">
        <v>515</v>
      </c>
      <c r="AK793" s="24" t="s">
        <v>121</v>
      </c>
      <c r="AL793" s="24" t="s">
        <v>90</v>
      </c>
      <c r="AM793" s="23">
        <v>42809</v>
      </c>
      <c r="AN793" s="28">
        <v>776250</v>
      </c>
      <c r="AO793" s="28"/>
      <c r="AP793" s="24"/>
      <c r="AQ793" s="24"/>
      <c r="AR793" s="24"/>
      <c r="AS793" s="24"/>
      <c r="AT793" s="24" t="e">
        <v>#N/A</v>
      </c>
      <c r="AU793" s="24" t="e">
        <v>#N/A</v>
      </c>
      <c r="AV793" s="24" t="e">
        <v>#N/A</v>
      </c>
      <c r="AW793" s="24"/>
      <c r="AX793" s="24"/>
      <c r="AY793" s="24"/>
      <c r="AZ793" s="24"/>
      <c r="BA793" s="24"/>
      <c r="BB793" s="24"/>
      <c r="BC793" s="24"/>
      <c r="BD793" s="24">
        <v>0</v>
      </c>
      <c r="BE793" s="24">
        <v>0</v>
      </c>
      <c r="BF793" s="23"/>
      <c r="BG793" s="23"/>
      <c r="BH793" s="23">
        <v>42885</v>
      </c>
      <c r="BI793" s="26" t="s">
        <v>127</v>
      </c>
      <c r="BJ793" s="26" t="s">
        <v>1550</v>
      </c>
      <c r="BK793" s="29">
        <v>0</v>
      </c>
      <c r="BL793" s="24" t="s">
        <v>129</v>
      </c>
      <c r="BM793" s="22" t="str">
        <f ca="1">+IF(Tabla1[[#This Row],[FECHA INGRESO]]&gt;=44986,IF((TODAY()-Tabla1[[#This Row],[FECHA INGRESO]])&gt;=50,"ALERTA","TODAVÍA FALTA"),"N/A")</f>
        <v>N/A</v>
      </c>
      <c r="BN793" s="7">
        <f>IFERROR((_xlfn.DAYS(Tabla1[[#This Row],[FECHA INGRESO]],Tabla1[[#This Row],[FECHA RETIRO]]))/30,"")</f>
        <v>-2.5333333333333332</v>
      </c>
    </row>
    <row r="794" spans="1:66" ht="15" customHeight="1" x14ac:dyDescent="0.35">
      <c r="A794" s="31">
        <v>1037638993</v>
      </c>
      <c r="B794" s="22" t="s">
        <v>5064</v>
      </c>
      <c r="C794" s="23">
        <v>42809</v>
      </c>
      <c r="D794" s="23" t="s">
        <v>582</v>
      </c>
      <c r="E794" s="24" t="s">
        <v>94</v>
      </c>
      <c r="F794" s="23" t="s">
        <v>70</v>
      </c>
      <c r="G794" s="24"/>
      <c r="H794" s="24">
        <v>24071851802</v>
      </c>
      <c r="I794" s="24" t="s">
        <v>95</v>
      </c>
      <c r="J794" s="24">
        <f>DATEDIF(Tabla1[[#This Row],[FECHA DE NACIMIENTO]],Tabla1[[#This Row],[FECHA ACTUAL]],"Y")</f>
        <v>28</v>
      </c>
      <c r="K794" s="24" t="s">
        <v>320</v>
      </c>
      <c r="L794" s="24" t="s">
        <v>112</v>
      </c>
      <c r="M794" s="24">
        <v>0</v>
      </c>
      <c r="N794" s="24">
        <v>0</v>
      </c>
      <c r="O794" s="24">
        <v>3</v>
      </c>
      <c r="P794" s="24" t="s">
        <v>101</v>
      </c>
      <c r="Q794" s="23">
        <v>34687</v>
      </c>
      <c r="R794" s="24" t="s">
        <v>1177</v>
      </c>
      <c r="S794" s="25">
        <v>45119</v>
      </c>
      <c r="T794" s="24">
        <v>6122121</v>
      </c>
      <c r="U794" s="24">
        <v>3007555233</v>
      </c>
      <c r="V794" s="24" t="s">
        <v>5065</v>
      </c>
      <c r="W794" s="24" t="s">
        <v>5066</v>
      </c>
      <c r="X794" s="24" t="s">
        <v>2599</v>
      </c>
      <c r="Y794" s="24" t="s">
        <v>5067</v>
      </c>
      <c r="Z794" s="24" t="s">
        <v>117</v>
      </c>
      <c r="AA794" s="24">
        <v>3205600551</v>
      </c>
      <c r="AB794" s="24" t="s">
        <v>77</v>
      </c>
      <c r="AC794" s="24" t="s">
        <v>77</v>
      </c>
      <c r="AD794" s="24" t="s">
        <v>77</v>
      </c>
      <c r="AE794" s="26" t="s">
        <v>183</v>
      </c>
      <c r="AF794" s="26" t="s">
        <v>103</v>
      </c>
      <c r="AG794" s="26"/>
      <c r="AH794" s="27" t="s">
        <v>184</v>
      </c>
      <c r="AI794" s="27" t="s">
        <v>515</v>
      </c>
      <c r="AJ794" s="27" t="s">
        <v>515</v>
      </c>
      <c r="AK794" s="24" t="s">
        <v>121</v>
      </c>
      <c r="AL794" s="24" t="s">
        <v>90</v>
      </c>
      <c r="AM794" s="23">
        <v>42809</v>
      </c>
      <c r="AN794" s="28">
        <v>776250</v>
      </c>
      <c r="AO794" s="28"/>
      <c r="AP794" s="24"/>
      <c r="AQ794" s="24"/>
      <c r="AR794" s="24"/>
      <c r="AS794" s="24"/>
      <c r="AT794" s="24" t="e">
        <v>#N/A</v>
      </c>
      <c r="AU794" s="24" t="e">
        <v>#N/A</v>
      </c>
      <c r="AV794" s="24" t="e">
        <v>#N/A</v>
      </c>
      <c r="AW794" s="24"/>
      <c r="AX794" s="24"/>
      <c r="AY794" s="24"/>
      <c r="AZ794" s="24"/>
      <c r="BA794" s="24"/>
      <c r="BB794" s="24"/>
      <c r="BC794" s="24"/>
      <c r="BD794" s="24">
        <v>0</v>
      </c>
      <c r="BE794" s="24">
        <v>0</v>
      </c>
      <c r="BF794" s="23"/>
      <c r="BG794" s="23"/>
      <c r="BH794" s="23">
        <v>42867</v>
      </c>
      <c r="BI794" s="26" t="s">
        <v>143</v>
      </c>
      <c r="BJ794" s="26" t="s">
        <v>2589</v>
      </c>
      <c r="BK794" s="29">
        <v>0</v>
      </c>
      <c r="BL794" s="24" t="s">
        <v>129</v>
      </c>
      <c r="BM794" s="22" t="str">
        <f ca="1">+IF(Tabla1[[#This Row],[FECHA INGRESO]]&gt;=44986,IF((TODAY()-Tabla1[[#This Row],[FECHA INGRESO]])&gt;=50,"ALERTA","TODAVÍA FALTA"),"N/A")</f>
        <v>N/A</v>
      </c>
      <c r="BN794" s="7">
        <f>IFERROR((_xlfn.DAYS(Tabla1[[#This Row],[FECHA INGRESO]],Tabla1[[#This Row],[FECHA RETIRO]]))/30,"")</f>
        <v>-1.9333333333333333</v>
      </c>
    </row>
    <row r="795" spans="1:66" ht="15" customHeight="1" x14ac:dyDescent="0.35">
      <c r="A795" s="31">
        <v>1012349135</v>
      </c>
      <c r="B795" s="22" t="s">
        <v>5068</v>
      </c>
      <c r="C795" s="23">
        <v>42809</v>
      </c>
      <c r="D795" s="23" t="s">
        <v>93</v>
      </c>
      <c r="E795" s="23" t="s">
        <v>111</v>
      </c>
      <c r="F795" s="23" t="s">
        <v>70</v>
      </c>
      <c r="G795" s="24"/>
      <c r="H795" s="24">
        <v>24071895066</v>
      </c>
      <c r="I795" s="24" t="s">
        <v>95</v>
      </c>
      <c r="J795" s="24">
        <f>DATEDIF(Tabla1[[#This Row],[FECHA DE NACIMIENTO]],Tabla1[[#This Row],[FECHA ACTUAL]],"Y")</f>
        <v>34</v>
      </c>
      <c r="K795" s="24" t="s">
        <v>73</v>
      </c>
      <c r="L795" s="24" t="s">
        <v>234</v>
      </c>
      <c r="M795" s="24">
        <v>3</v>
      </c>
      <c r="N795" s="24">
        <v>3</v>
      </c>
      <c r="O795" s="24">
        <v>2</v>
      </c>
      <c r="P795" s="24" t="s">
        <v>101</v>
      </c>
      <c r="Q795" s="23">
        <v>32502</v>
      </c>
      <c r="R795" s="24" t="s">
        <v>76</v>
      </c>
      <c r="S795" s="25">
        <v>45119</v>
      </c>
      <c r="T795" s="24">
        <v>7963793</v>
      </c>
      <c r="U795" s="24">
        <v>3208957727</v>
      </c>
      <c r="V795" s="24" t="s">
        <v>5069</v>
      </c>
      <c r="W795" s="24" t="s">
        <v>5070</v>
      </c>
      <c r="X795" s="24" t="s">
        <v>4534</v>
      </c>
      <c r="Y795" s="24" t="s">
        <v>5071</v>
      </c>
      <c r="Z795" s="24" t="s">
        <v>82</v>
      </c>
      <c r="AA795" s="24">
        <v>3133020009</v>
      </c>
      <c r="AB795" s="24" t="s">
        <v>77</v>
      </c>
      <c r="AC795" s="24" t="s">
        <v>77</v>
      </c>
      <c r="AD795" s="24" t="s">
        <v>77</v>
      </c>
      <c r="AE795" s="26" t="s">
        <v>183</v>
      </c>
      <c r="AF795" s="26"/>
      <c r="AG795" s="26"/>
      <c r="AH795" s="27" t="s">
        <v>184</v>
      </c>
      <c r="AI795" s="27" t="s">
        <v>279</v>
      </c>
      <c r="AJ795" s="27" t="s">
        <v>279</v>
      </c>
      <c r="AK795" s="24" t="s">
        <v>121</v>
      </c>
      <c r="AL795" s="24" t="s">
        <v>90</v>
      </c>
      <c r="AM795" s="23">
        <v>42809</v>
      </c>
      <c r="AN795" s="28">
        <v>776250</v>
      </c>
      <c r="AO795" s="28"/>
      <c r="AP795" s="24"/>
      <c r="AQ795" s="24"/>
      <c r="AR795" s="24"/>
      <c r="AS795" s="24"/>
      <c r="AT795" s="24" t="e">
        <v>#N/A</v>
      </c>
      <c r="AU795" s="24" t="e">
        <v>#N/A</v>
      </c>
      <c r="AV795" s="24" t="e">
        <v>#N/A</v>
      </c>
      <c r="AW795" s="24"/>
      <c r="AX795" s="24"/>
      <c r="AY795" s="24"/>
      <c r="AZ795" s="24"/>
      <c r="BA795" s="24"/>
      <c r="BB795" s="24"/>
      <c r="BC795" s="24"/>
      <c r="BD795" s="24">
        <v>0</v>
      </c>
      <c r="BE795" s="24">
        <v>0</v>
      </c>
      <c r="BF795" s="23"/>
      <c r="BG795" s="23"/>
      <c r="BH795" s="23">
        <v>42863</v>
      </c>
      <c r="BI795" s="26" t="s">
        <v>127</v>
      </c>
      <c r="BJ795" s="26" t="s">
        <v>273</v>
      </c>
      <c r="BK795" s="29">
        <v>0</v>
      </c>
      <c r="BL795" s="24" t="s">
        <v>129</v>
      </c>
      <c r="BM795" s="22" t="str">
        <f ca="1">+IF(Tabla1[[#This Row],[FECHA INGRESO]]&gt;=44986,IF((TODAY()-Tabla1[[#This Row],[FECHA INGRESO]])&gt;=50,"ALERTA","TODAVÍA FALTA"),"N/A")</f>
        <v>N/A</v>
      </c>
      <c r="BN795" s="7">
        <f>IFERROR((_xlfn.DAYS(Tabla1[[#This Row],[FECHA INGRESO]],Tabla1[[#This Row],[FECHA RETIRO]]))/30,"")</f>
        <v>-1.8</v>
      </c>
    </row>
    <row r="796" spans="1:66" ht="15" customHeight="1" x14ac:dyDescent="0.35">
      <c r="A796" s="31">
        <v>1023876673</v>
      </c>
      <c r="B796" s="22" t="s">
        <v>5072</v>
      </c>
      <c r="C796" s="23">
        <v>42809</v>
      </c>
      <c r="D796" s="23" t="s">
        <v>188</v>
      </c>
      <c r="E796" s="23" t="s">
        <v>111</v>
      </c>
      <c r="F796" s="23" t="s">
        <v>70</v>
      </c>
      <c r="G796" s="24"/>
      <c r="H796" s="24">
        <v>24071893279</v>
      </c>
      <c r="I796" s="24" t="s">
        <v>95</v>
      </c>
      <c r="J796" s="24">
        <f>DATEDIF(Tabla1[[#This Row],[FECHA DE NACIMIENTO]],Tabla1[[#This Row],[FECHA ACTUAL]],"Y")</f>
        <v>35</v>
      </c>
      <c r="K796" s="24" t="s">
        <v>73</v>
      </c>
      <c r="L796" s="24" t="s">
        <v>112</v>
      </c>
      <c r="M796" s="24">
        <v>0</v>
      </c>
      <c r="N796" s="24">
        <v>0</v>
      </c>
      <c r="O796" s="24">
        <v>1</v>
      </c>
      <c r="P796" s="24" t="s">
        <v>101</v>
      </c>
      <c r="Q796" s="23">
        <v>32326</v>
      </c>
      <c r="R796" s="24" t="s">
        <v>76</v>
      </c>
      <c r="S796" s="25">
        <v>45119</v>
      </c>
      <c r="T796" s="24">
        <v>2334060</v>
      </c>
      <c r="U796" s="24">
        <v>3214249676</v>
      </c>
      <c r="V796" s="24" t="s">
        <v>5073</v>
      </c>
      <c r="W796" s="24" t="s">
        <v>5074</v>
      </c>
      <c r="X796" s="24" t="s">
        <v>5075</v>
      </c>
      <c r="Y796" s="24" t="s">
        <v>5076</v>
      </c>
      <c r="Z796" s="24" t="s">
        <v>117</v>
      </c>
      <c r="AA796" s="24">
        <v>3124670897</v>
      </c>
      <c r="AB796" s="24" t="s">
        <v>77</v>
      </c>
      <c r="AC796" s="24" t="s">
        <v>77</v>
      </c>
      <c r="AD796" s="24" t="s">
        <v>77</v>
      </c>
      <c r="AE796" s="26" t="s">
        <v>183</v>
      </c>
      <c r="AF796" s="26" t="s">
        <v>5077</v>
      </c>
      <c r="AG796" s="26"/>
      <c r="AH796" s="27" t="s">
        <v>184</v>
      </c>
      <c r="AI796" s="27" t="s">
        <v>279</v>
      </c>
      <c r="AJ796" s="27" t="s">
        <v>279</v>
      </c>
      <c r="AK796" s="24" t="s">
        <v>121</v>
      </c>
      <c r="AL796" s="24" t="s">
        <v>90</v>
      </c>
      <c r="AM796" s="23">
        <v>42809</v>
      </c>
      <c r="AN796" s="28">
        <v>776250</v>
      </c>
      <c r="AO796" s="28"/>
      <c r="AP796" s="24"/>
      <c r="AQ796" s="24"/>
      <c r="AR796" s="24"/>
      <c r="AS796" s="24"/>
      <c r="AT796" s="24" t="e">
        <v>#N/A</v>
      </c>
      <c r="AU796" s="24" t="e">
        <v>#N/A</v>
      </c>
      <c r="AV796" s="24" t="e">
        <v>#N/A</v>
      </c>
      <c r="AW796" s="24"/>
      <c r="AX796" s="24"/>
      <c r="AY796" s="24"/>
      <c r="AZ796" s="24"/>
      <c r="BA796" s="24"/>
      <c r="BB796" s="24"/>
      <c r="BC796" s="24"/>
      <c r="BD796" s="24">
        <v>0</v>
      </c>
      <c r="BE796" s="24">
        <v>0</v>
      </c>
      <c r="BF796" s="23"/>
      <c r="BG796" s="23"/>
      <c r="BH796" s="23">
        <v>42860</v>
      </c>
      <c r="BI796" s="26" t="s">
        <v>127</v>
      </c>
      <c r="BJ796" s="26" t="s">
        <v>273</v>
      </c>
      <c r="BK796" s="29">
        <v>0</v>
      </c>
      <c r="BL796" s="24" t="s">
        <v>129</v>
      </c>
      <c r="BM796" s="22" t="str">
        <f ca="1">+IF(Tabla1[[#This Row],[FECHA INGRESO]]&gt;=44986,IF((TODAY()-Tabla1[[#This Row],[FECHA INGRESO]])&gt;=50,"ALERTA","TODAVÍA FALTA"),"N/A")</f>
        <v>N/A</v>
      </c>
      <c r="BN796" s="7">
        <f>IFERROR((_xlfn.DAYS(Tabla1[[#This Row],[FECHA INGRESO]],Tabla1[[#This Row],[FECHA RETIRO]]))/30,"")</f>
        <v>-1.7</v>
      </c>
    </row>
    <row r="797" spans="1:66" ht="15" customHeight="1" x14ac:dyDescent="0.35">
      <c r="A797" s="31">
        <v>1020759372</v>
      </c>
      <c r="B797" s="22" t="s">
        <v>5078</v>
      </c>
      <c r="C797" s="23">
        <v>42809</v>
      </c>
      <c r="D797" s="23" t="s">
        <v>188</v>
      </c>
      <c r="E797" s="24" t="s">
        <v>94</v>
      </c>
      <c r="F797" s="23" t="s">
        <v>70</v>
      </c>
      <c r="G797" s="24"/>
      <c r="H797" s="24">
        <v>24071853637</v>
      </c>
      <c r="I797" s="24" t="s">
        <v>72</v>
      </c>
      <c r="J797" s="24">
        <f>DATEDIF(Tabla1[[#This Row],[FECHA DE NACIMIENTO]],Tabla1[[#This Row],[FECHA ACTUAL]],"Y")</f>
        <v>32</v>
      </c>
      <c r="K797" s="24" t="s">
        <v>96</v>
      </c>
      <c r="L797" s="24" t="s">
        <v>112</v>
      </c>
      <c r="M797" s="24">
        <v>0</v>
      </c>
      <c r="N797" s="24">
        <v>1</v>
      </c>
      <c r="O797" s="24">
        <v>2</v>
      </c>
      <c r="P797" s="24" t="s">
        <v>101</v>
      </c>
      <c r="Q797" s="23">
        <v>33252</v>
      </c>
      <c r="R797" s="24" t="s">
        <v>76</v>
      </c>
      <c r="S797" s="25">
        <v>45119</v>
      </c>
      <c r="T797" s="24">
        <v>4599406</v>
      </c>
      <c r="U797" s="24">
        <v>3007058056</v>
      </c>
      <c r="V797" s="24" t="s">
        <v>5079</v>
      </c>
      <c r="W797" s="24" t="s">
        <v>5080</v>
      </c>
      <c r="X797" s="24" t="s">
        <v>5081</v>
      </c>
      <c r="Y797" s="24" t="s">
        <v>5082</v>
      </c>
      <c r="Z797" s="24" t="s">
        <v>285</v>
      </c>
      <c r="AA797" s="24">
        <v>3124270622</v>
      </c>
      <c r="AB797" s="24" t="s">
        <v>77</v>
      </c>
      <c r="AC797" s="24" t="s">
        <v>77</v>
      </c>
      <c r="AD797" s="24" t="s">
        <v>77</v>
      </c>
      <c r="AE797" s="26" t="s">
        <v>102</v>
      </c>
      <c r="AF797" s="26"/>
      <c r="AG797" s="26" t="s">
        <v>1370</v>
      </c>
      <c r="AH797" s="27" t="s">
        <v>184</v>
      </c>
      <c r="AI797" s="27" t="s">
        <v>279</v>
      </c>
      <c r="AJ797" s="27" t="s">
        <v>279</v>
      </c>
      <c r="AK797" s="24" t="s">
        <v>121</v>
      </c>
      <c r="AL797" s="24" t="s">
        <v>90</v>
      </c>
      <c r="AM797" s="23">
        <v>42809</v>
      </c>
      <c r="AN797" s="28">
        <v>776250</v>
      </c>
      <c r="AO797" s="28"/>
      <c r="AP797" s="24"/>
      <c r="AQ797" s="24"/>
      <c r="AR797" s="24"/>
      <c r="AS797" s="24"/>
      <c r="AT797" s="24" t="e">
        <v>#N/A</v>
      </c>
      <c r="AU797" s="24" t="e">
        <v>#N/A</v>
      </c>
      <c r="AV797" s="24" t="e">
        <v>#N/A</v>
      </c>
      <c r="AW797" s="24"/>
      <c r="AX797" s="24"/>
      <c r="AY797" s="24"/>
      <c r="AZ797" s="24"/>
      <c r="BA797" s="24"/>
      <c r="BB797" s="24"/>
      <c r="BC797" s="24"/>
      <c r="BD797" s="24">
        <v>0</v>
      </c>
      <c r="BE797" s="24">
        <v>0</v>
      </c>
      <c r="BF797" s="23"/>
      <c r="BG797" s="23"/>
      <c r="BH797" s="23">
        <v>42860</v>
      </c>
      <c r="BI797" s="26" t="s">
        <v>127</v>
      </c>
      <c r="BJ797" s="26" t="s">
        <v>1165</v>
      </c>
      <c r="BK797" s="29">
        <v>0</v>
      </c>
      <c r="BL797" s="24" t="s">
        <v>129</v>
      </c>
      <c r="BM797" s="22" t="str">
        <f ca="1">+IF(Tabla1[[#This Row],[FECHA INGRESO]]&gt;=44986,IF((TODAY()-Tabla1[[#This Row],[FECHA INGRESO]])&gt;=50,"ALERTA","TODAVÍA FALTA"),"N/A")</f>
        <v>N/A</v>
      </c>
      <c r="BN797" s="7">
        <f>IFERROR((_xlfn.DAYS(Tabla1[[#This Row],[FECHA INGRESO]],Tabla1[[#This Row],[FECHA RETIRO]]))/30,"")</f>
        <v>-1.7</v>
      </c>
    </row>
    <row r="798" spans="1:66" ht="15" customHeight="1" x14ac:dyDescent="0.35">
      <c r="A798" s="31">
        <v>1010214903</v>
      </c>
      <c r="B798" s="22" t="s">
        <v>5083</v>
      </c>
      <c r="C798" s="23">
        <v>42809</v>
      </c>
      <c r="D798" s="23" t="s">
        <v>188</v>
      </c>
      <c r="E798" s="23" t="s">
        <v>111</v>
      </c>
      <c r="F798" s="23" t="s">
        <v>70</v>
      </c>
      <c r="G798" s="24"/>
      <c r="H798" s="24">
        <v>24071897101</v>
      </c>
      <c r="I798" s="24" t="s">
        <v>72</v>
      </c>
      <c r="J798" s="24">
        <f>DATEDIF(Tabla1[[#This Row],[FECHA DE NACIMIENTO]],Tabla1[[#This Row],[FECHA ACTUAL]],"Y")</f>
        <v>29</v>
      </c>
      <c r="K798" s="24" t="s">
        <v>73</v>
      </c>
      <c r="L798" s="24" t="s">
        <v>112</v>
      </c>
      <c r="M798" s="24">
        <v>0</v>
      </c>
      <c r="N798" s="24">
        <v>0</v>
      </c>
      <c r="O798" s="24">
        <v>2</v>
      </c>
      <c r="P798" s="24" t="s">
        <v>101</v>
      </c>
      <c r="Q798" s="23">
        <v>34471</v>
      </c>
      <c r="R798" s="24" t="s">
        <v>5084</v>
      </c>
      <c r="S798" s="25">
        <v>45119</v>
      </c>
      <c r="T798" s="24"/>
      <c r="U798" s="24">
        <v>3194817290</v>
      </c>
      <c r="V798" s="24" t="s">
        <v>5085</v>
      </c>
      <c r="W798" s="24" t="s">
        <v>5086</v>
      </c>
      <c r="X798" s="24" t="s">
        <v>4672</v>
      </c>
      <c r="Y798" s="24" t="s">
        <v>5087</v>
      </c>
      <c r="Z798" s="24" t="s">
        <v>117</v>
      </c>
      <c r="AA798" s="24">
        <v>3114459888</v>
      </c>
      <c r="AB798" s="24" t="s">
        <v>77</v>
      </c>
      <c r="AC798" s="24" t="s">
        <v>77</v>
      </c>
      <c r="AD798" s="24" t="s">
        <v>77</v>
      </c>
      <c r="AE798" s="26" t="s">
        <v>151</v>
      </c>
      <c r="AF798" s="26"/>
      <c r="AG798" s="26"/>
      <c r="AH798" s="27" t="s">
        <v>184</v>
      </c>
      <c r="AI798" s="27" t="s">
        <v>279</v>
      </c>
      <c r="AJ798" s="27" t="s">
        <v>279</v>
      </c>
      <c r="AK798" s="24" t="s">
        <v>121</v>
      </c>
      <c r="AL798" s="24" t="s">
        <v>90</v>
      </c>
      <c r="AM798" s="23">
        <v>42809</v>
      </c>
      <c r="AN798" s="28">
        <v>776250</v>
      </c>
      <c r="AO798" s="28"/>
      <c r="AP798" s="24"/>
      <c r="AQ798" s="24"/>
      <c r="AR798" s="24"/>
      <c r="AS798" s="24"/>
      <c r="AT798" s="24" t="e">
        <v>#N/A</v>
      </c>
      <c r="AU798" s="24" t="e">
        <v>#N/A</v>
      </c>
      <c r="AV798" s="24" t="e">
        <v>#N/A</v>
      </c>
      <c r="AW798" s="24"/>
      <c r="AX798" s="24"/>
      <c r="AY798" s="24"/>
      <c r="AZ798" s="24"/>
      <c r="BA798" s="24"/>
      <c r="BB798" s="24"/>
      <c r="BC798" s="24"/>
      <c r="BD798" s="24">
        <v>0</v>
      </c>
      <c r="BE798" s="24">
        <v>0</v>
      </c>
      <c r="BF798" s="23"/>
      <c r="BG798" s="23"/>
      <c r="BH798" s="23">
        <v>42857</v>
      </c>
      <c r="BI798" s="26" t="s">
        <v>127</v>
      </c>
      <c r="BJ798" s="26" t="s">
        <v>2486</v>
      </c>
      <c r="BK798" s="29">
        <v>0</v>
      </c>
      <c r="BL798" s="24" t="s">
        <v>129</v>
      </c>
      <c r="BM798" s="22" t="str">
        <f ca="1">+IF(Tabla1[[#This Row],[FECHA INGRESO]]&gt;=44986,IF((TODAY()-Tabla1[[#This Row],[FECHA INGRESO]])&gt;=50,"ALERTA","TODAVÍA FALTA"),"N/A")</f>
        <v>N/A</v>
      </c>
      <c r="BN798" s="7">
        <f>IFERROR((_xlfn.DAYS(Tabla1[[#This Row],[FECHA INGRESO]],Tabla1[[#This Row],[FECHA RETIRO]]))/30,"")</f>
        <v>-1.6</v>
      </c>
    </row>
    <row r="799" spans="1:66" ht="15" customHeight="1" x14ac:dyDescent="0.35">
      <c r="A799" s="31">
        <v>1016047909</v>
      </c>
      <c r="B799" s="22" t="s">
        <v>5088</v>
      </c>
      <c r="C799" s="23">
        <v>42809</v>
      </c>
      <c r="D799" s="23" t="s">
        <v>4833</v>
      </c>
      <c r="E799" s="23" t="s">
        <v>111</v>
      </c>
      <c r="F799" s="23" t="s">
        <v>70</v>
      </c>
      <c r="G799" s="24"/>
      <c r="H799" s="24">
        <v>24071853396</v>
      </c>
      <c r="I799" s="24" t="s">
        <v>95</v>
      </c>
      <c r="J799" s="24">
        <f>DATEDIF(Tabla1[[#This Row],[FECHA DE NACIMIENTO]],Tabla1[[#This Row],[FECHA ACTUAL]],"Y")</f>
        <v>30</v>
      </c>
      <c r="K799" s="24" t="s">
        <v>96</v>
      </c>
      <c r="L799" s="24" t="s">
        <v>234</v>
      </c>
      <c r="M799" s="24">
        <v>0</v>
      </c>
      <c r="N799" s="24">
        <v>0</v>
      </c>
      <c r="O799" s="24">
        <v>2</v>
      </c>
      <c r="P799" s="24" t="s">
        <v>101</v>
      </c>
      <c r="Q799" s="23">
        <v>33821</v>
      </c>
      <c r="R799" s="24" t="s">
        <v>76</v>
      </c>
      <c r="S799" s="25">
        <v>45119</v>
      </c>
      <c r="T799" s="24"/>
      <c r="U799" s="24">
        <v>3202642229</v>
      </c>
      <c r="V799" s="24" t="s">
        <v>5089</v>
      </c>
      <c r="W799" s="24" t="s">
        <v>5090</v>
      </c>
      <c r="X799" s="24" t="s">
        <v>4883</v>
      </c>
      <c r="Y799" s="24" t="s">
        <v>5091</v>
      </c>
      <c r="Z799" s="24" t="s">
        <v>82</v>
      </c>
      <c r="AA799" s="24">
        <v>3124018802</v>
      </c>
      <c r="AB799" s="24" t="s">
        <v>77</v>
      </c>
      <c r="AC799" s="24" t="s">
        <v>77</v>
      </c>
      <c r="AD799" s="24" t="s">
        <v>77</v>
      </c>
      <c r="AE799" s="26" t="s">
        <v>151</v>
      </c>
      <c r="AF799" s="26"/>
      <c r="AG799" s="26"/>
      <c r="AH799" s="27" t="s">
        <v>184</v>
      </c>
      <c r="AI799" s="27" t="s">
        <v>279</v>
      </c>
      <c r="AJ799" s="27" t="s">
        <v>279</v>
      </c>
      <c r="AK799" s="24" t="s">
        <v>121</v>
      </c>
      <c r="AL799" s="24" t="s">
        <v>90</v>
      </c>
      <c r="AM799" s="23">
        <v>42809</v>
      </c>
      <c r="AN799" s="28">
        <v>776250</v>
      </c>
      <c r="AO799" s="28"/>
      <c r="AP799" s="24"/>
      <c r="AQ799" s="24"/>
      <c r="AR799" s="24"/>
      <c r="AS799" s="24"/>
      <c r="AT799" s="24" t="e">
        <v>#N/A</v>
      </c>
      <c r="AU799" s="24" t="e">
        <v>#N/A</v>
      </c>
      <c r="AV799" s="24" t="e">
        <v>#N/A</v>
      </c>
      <c r="AW799" s="24"/>
      <c r="AX799" s="24"/>
      <c r="AY799" s="24"/>
      <c r="AZ799" s="24"/>
      <c r="BA799" s="24"/>
      <c r="BB799" s="24"/>
      <c r="BC799" s="24"/>
      <c r="BD799" s="24">
        <v>0</v>
      </c>
      <c r="BE799" s="24">
        <v>0</v>
      </c>
      <c r="BF799" s="23"/>
      <c r="BG799" s="23"/>
      <c r="BH799" s="23">
        <v>42853</v>
      </c>
      <c r="BI799" s="26" t="s">
        <v>143</v>
      </c>
      <c r="BJ799" s="26" t="s">
        <v>2589</v>
      </c>
      <c r="BK799" s="29">
        <v>0</v>
      </c>
      <c r="BL799" s="24" t="s">
        <v>129</v>
      </c>
      <c r="BM799" s="22" t="str">
        <f ca="1">+IF(Tabla1[[#This Row],[FECHA INGRESO]]&gt;=44986,IF((TODAY()-Tabla1[[#This Row],[FECHA INGRESO]])&gt;=50,"ALERTA","TODAVÍA FALTA"),"N/A")</f>
        <v>N/A</v>
      </c>
      <c r="BN799" s="7">
        <f>IFERROR((_xlfn.DAYS(Tabla1[[#This Row],[FECHA INGRESO]],Tabla1[[#This Row],[FECHA RETIRO]]))/30,"")</f>
        <v>-1.4666666666666666</v>
      </c>
    </row>
    <row r="800" spans="1:66" ht="15" customHeight="1" x14ac:dyDescent="0.35">
      <c r="A800" s="31">
        <v>80051065</v>
      </c>
      <c r="B800" s="22" t="s">
        <v>5092</v>
      </c>
      <c r="C800" s="23">
        <v>42809</v>
      </c>
      <c r="D800" s="23" t="s">
        <v>109</v>
      </c>
      <c r="E800" s="24" t="s">
        <v>94</v>
      </c>
      <c r="F800" s="23" t="s">
        <v>70</v>
      </c>
      <c r="G800" s="24"/>
      <c r="H800" s="24">
        <v>24071864334</v>
      </c>
      <c r="I800" s="24" t="s">
        <v>72</v>
      </c>
      <c r="J800" s="24">
        <f>DATEDIF(Tabla1[[#This Row],[FECHA DE NACIMIENTO]],Tabla1[[#This Row],[FECHA ACTUAL]],"Y")</f>
        <v>43</v>
      </c>
      <c r="K800" s="24" t="s">
        <v>96</v>
      </c>
      <c r="L800" s="24" t="s">
        <v>234</v>
      </c>
      <c r="M800" s="24">
        <v>1</v>
      </c>
      <c r="N800" s="24">
        <v>1</v>
      </c>
      <c r="O800" s="24">
        <v>3</v>
      </c>
      <c r="P800" s="24" t="s">
        <v>101</v>
      </c>
      <c r="Q800" s="23">
        <v>29331</v>
      </c>
      <c r="R800" s="24" t="s">
        <v>2591</v>
      </c>
      <c r="S800" s="25">
        <v>45119</v>
      </c>
      <c r="T800" s="24"/>
      <c r="U800" s="24">
        <v>3008586598</v>
      </c>
      <c r="V800" s="24" t="s">
        <v>5093</v>
      </c>
      <c r="W800" s="24" t="s">
        <v>5094</v>
      </c>
      <c r="X800" s="24" t="s">
        <v>5095</v>
      </c>
      <c r="Y800" s="24" t="s">
        <v>5096</v>
      </c>
      <c r="Z800" s="24" t="s">
        <v>117</v>
      </c>
      <c r="AA800" s="24">
        <v>3108060097</v>
      </c>
      <c r="AB800" s="24" t="s">
        <v>77</v>
      </c>
      <c r="AC800" s="24" t="s">
        <v>77</v>
      </c>
      <c r="AD800" s="24" t="s">
        <v>77</v>
      </c>
      <c r="AE800" s="26" t="s">
        <v>102</v>
      </c>
      <c r="AF800" s="26"/>
      <c r="AG800" s="26" t="s">
        <v>5097</v>
      </c>
      <c r="AH800" s="27" t="s">
        <v>184</v>
      </c>
      <c r="AI800" s="27" t="s">
        <v>279</v>
      </c>
      <c r="AJ800" s="27" t="s">
        <v>279</v>
      </c>
      <c r="AK800" s="24" t="s">
        <v>121</v>
      </c>
      <c r="AL800" s="24" t="s">
        <v>90</v>
      </c>
      <c r="AM800" s="23">
        <v>42809</v>
      </c>
      <c r="AN800" s="28">
        <v>776250</v>
      </c>
      <c r="AO800" s="28"/>
      <c r="AP800" s="24"/>
      <c r="AQ800" s="24"/>
      <c r="AR800" s="24"/>
      <c r="AS800" s="24"/>
      <c r="AT800" s="24" t="e">
        <v>#N/A</v>
      </c>
      <c r="AU800" s="24" t="e">
        <v>#N/A</v>
      </c>
      <c r="AV800" s="24" t="e">
        <v>#N/A</v>
      </c>
      <c r="AW800" s="24"/>
      <c r="AX800" s="24"/>
      <c r="AY800" s="24"/>
      <c r="AZ800" s="24"/>
      <c r="BA800" s="24"/>
      <c r="BB800" s="24"/>
      <c r="BC800" s="24"/>
      <c r="BD800" s="24">
        <v>0</v>
      </c>
      <c r="BE800" s="24">
        <v>0</v>
      </c>
      <c r="BF800" s="23"/>
      <c r="BG800" s="23"/>
      <c r="BH800" s="23">
        <v>42853</v>
      </c>
      <c r="BI800" s="26" t="s">
        <v>143</v>
      </c>
      <c r="BJ800" s="26" t="s">
        <v>2589</v>
      </c>
      <c r="BK800" s="29">
        <v>0</v>
      </c>
      <c r="BL800" s="24" t="s">
        <v>129</v>
      </c>
      <c r="BM800" s="22" t="str">
        <f ca="1">+IF(Tabla1[[#This Row],[FECHA INGRESO]]&gt;=44986,IF((TODAY()-Tabla1[[#This Row],[FECHA INGRESO]])&gt;=50,"ALERTA","TODAVÍA FALTA"),"N/A")</f>
        <v>N/A</v>
      </c>
      <c r="BN800" s="7">
        <f>IFERROR((_xlfn.DAYS(Tabla1[[#This Row],[FECHA INGRESO]],Tabla1[[#This Row],[FECHA RETIRO]]))/30,"")</f>
        <v>-1.4666666666666666</v>
      </c>
    </row>
    <row r="801" spans="1:66" ht="15" customHeight="1" x14ac:dyDescent="0.35">
      <c r="A801" s="31">
        <v>1030654787</v>
      </c>
      <c r="B801" s="22" t="s">
        <v>5098</v>
      </c>
      <c r="C801" s="23">
        <v>42809</v>
      </c>
      <c r="D801" s="23" t="s">
        <v>266</v>
      </c>
      <c r="E801" s="23" t="s">
        <v>111</v>
      </c>
      <c r="F801" s="23" t="s">
        <v>70</v>
      </c>
      <c r="G801" s="24"/>
      <c r="H801" s="24">
        <v>24071834225</v>
      </c>
      <c r="I801" s="24" t="s">
        <v>95</v>
      </c>
      <c r="J801" s="24">
        <f>DATEDIF(Tabla1[[#This Row],[FECHA DE NACIMIENTO]],Tabla1[[#This Row],[FECHA ACTUAL]],"Y")</f>
        <v>28</v>
      </c>
      <c r="K801" s="24" t="s">
        <v>73</v>
      </c>
      <c r="L801" s="24" t="s">
        <v>112</v>
      </c>
      <c r="M801" s="24">
        <v>0</v>
      </c>
      <c r="N801" s="24">
        <v>0</v>
      </c>
      <c r="O801" s="24">
        <v>2</v>
      </c>
      <c r="P801" s="24" t="s">
        <v>101</v>
      </c>
      <c r="Q801" s="23">
        <v>34866</v>
      </c>
      <c r="R801" s="24" t="s">
        <v>76</v>
      </c>
      <c r="S801" s="25">
        <v>45119</v>
      </c>
      <c r="T801" s="24">
        <v>3044336</v>
      </c>
      <c r="U801" s="24">
        <v>3124744233</v>
      </c>
      <c r="V801" s="24" t="s">
        <v>5099</v>
      </c>
      <c r="W801" s="24" t="s">
        <v>5100</v>
      </c>
      <c r="X801" s="24" t="s">
        <v>4883</v>
      </c>
      <c r="Y801" s="24" t="s">
        <v>5101</v>
      </c>
      <c r="Z801" s="24" t="s">
        <v>117</v>
      </c>
      <c r="AA801" s="24">
        <v>315930695</v>
      </c>
      <c r="AB801" s="24" t="s">
        <v>77</v>
      </c>
      <c r="AC801" s="24" t="s">
        <v>77</v>
      </c>
      <c r="AD801" s="24" t="s">
        <v>77</v>
      </c>
      <c r="AE801" s="26" t="s">
        <v>102</v>
      </c>
      <c r="AF801" s="26"/>
      <c r="AG801" s="26" t="s">
        <v>5102</v>
      </c>
      <c r="AH801" s="27" t="s">
        <v>184</v>
      </c>
      <c r="AI801" s="27" t="s">
        <v>884</v>
      </c>
      <c r="AJ801" s="27" t="s">
        <v>884</v>
      </c>
      <c r="AK801" s="24" t="s">
        <v>121</v>
      </c>
      <c r="AL801" s="24" t="s">
        <v>90</v>
      </c>
      <c r="AM801" s="23">
        <v>42809</v>
      </c>
      <c r="AN801" s="28">
        <v>776250</v>
      </c>
      <c r="AO801" s="28"/>
      <c r="AP801" s="24"/>
      <c r="AQ801" s="24"/>
      <c r="AR801" s="24"/>
      <c r="AS801" s="24"/>
      <c r="AT801" s="24" t="e">
        <v>#N/A</v>
      </c>
      <c r="AU801" s="24" t="e">
        <v>#N/A</v>
      </c>
      <c r="AV801" s="24" t="e">
        <v>#N/A</v>
      </c>
      <c r="AW801" s="24"/>
      <c r="AX801" s="24"/>
      <c r="AY801" s="24"/>
      <c r="AZ801" s="24"/>
      <c r="BA801" s="24"/>
      <c r="BB801" s="24"/>
      <c r="BC801" s="24"/>
      <c r="BD801" s="24">
        <v>0</v>
      </c>
      <c r="BE801" s="24">
        <v>0</v>
      </c>
      <c r="BF801" s="23"/>
      <c r="BG801" s="23"/>
      <c r="BH801" s="23">
        <v>42853</v>
      </c>
      <c r="BI801" s="26" t="s">
        <v>127</v>
      </c>
      <c r="BJ801" s="26" t="s">
        <v>1165</v>
      </c>
      <c r="BK801" s="29">
        <v>0</v>
      </c>
      <c r="BL801" s="24" t="s">
        <v>129</v>
      </c>
      <c r="BM801" s="22" t="str">
        <f ca="1">+IF(Tabla1[[#This Row],[FECHA INGRESO]]&gt;=44986,IF((TODAY()-Tabla1[[#This Row],[FECHA INGRESO]])&gt;=50,"ALERTA","TODAVÍA FALTA"),"N/A")</f>
        <v>N/A</v>
      </c>
      <c r="BN801" s="7">
        <f>IFERROR((_xlfn.DAYS(Tabla1[[#This Row],[FECHA INGRESO]],Tabla1[[#This Row],[FECHA RETIRO]]))/30,"")</f>
        <v>-1.4666666666666666</v>
      </c>
    </row>
    <row r="802" spans="1:66" ht="15" customHeight="1" x14ac:dyDescent="0.35">
      <c r="A802" s="31">
        <v>80749294</v>
      </c>
      <c r="B802" s="22" t="s">
        <v>5103</v>
      </c>
      <c r="C802" s="23">
        <v>42809</v>
      </c>
      <c r="D802" s="23" t="s">
        <v>266</v>
      </c>
      <c r="E802" s="23" t="s">
        <v>111</v>
      </c>
      <c r="F802" s="23" t="s">
        <v>70</v>
      </c>
      <c r="G802" s="24"/>
      <c r="H802" s="24">
        <v>24071849746</v>
      </c>
      <c r="I802" s="24" t="s">
        <v>95</v>
      </c>
      <c r="J802" s="24">
        <f>DATEDIF(Tabla1[[#This Row],[FECHA DE NACIMIENTO]],Tabla1[[#This Row],[FECHA ACTUAL]],"Y")</f>
        <v>38</v>
      </c>
      <c r="K802" s="24" t="s">
        <v>96</v>
      </c>
      <c r="L802" s="24" t="s">
        <v>234</v>
      </c>
      <c r="M802" s="24">
        <v>0</v>
      </c>
      <c r="N802" s="24">
        <v>3</v>
      </c>
      <c r="O802" s="24">
        <v>2</v>
      </c>
      <c r="P802" s="24" t="s">
        <v>5104</v>
      </c>
      <c r="Q802" s="23">
        <v>30997</v>
      </c>
      <c r="R802" s="24" t="s">
        <v>76</v>
      </c>
      <c r="S802" s="25">
        <v>45119</v>
      </c>
      <c r="T802" s="24"/>
      <c r="U802" s="24">
        <v>3002595091</v>
      </c>
      <c r="V802" s="24" t="s">
        <v>5105</v>
      </c>
      <c r="W802" s="24" t="s">
        <v>5106</v>
      </c>
      <c r="X802" s="24" t="s">
        <v>5107</v>
      </c>
      <c r="Y802" s="24" t="s">
        <v>5108</v>
      </c>
      <c r="Z802" s="24" t="s">
        <v>117</v>
      </c>
      <c r="AA802" s="24">
        <v>7695655</v>
      </c>
      <c r="AB802" s="24" t="s">
        <v>77</v>
      </c>
      <c r="AC802" s="24" t="s">
        <v>77</v>
      </c>
      <c r="AD802" s="24" t="s">
        <v>77</v>
      </c>
      <c r="AE802" s="26" t="s">
        <v>102</v>
      </c>
      <c r="AF802" s="26" t="s">
        <v>103</v>
      </c>
      <c r="AG802" s="26"/>
      <c r="AH802" s="27" t="s">
        <v>184</v>
      </c>
      <c r="AI802" s="27" t="s">
        <v>279</v>
      </c>
      <c r="AJ802" s="27" t="s">
        <v>279</v>
      </c>
      <c r="AK802" s="24" t="s">
        <v>121</v>
      </c>
      <c r="AL802" s="24" t="s">
        <v>90</v>
      </c>
      <c r="AM802" s="23">
        <v>42809</v>
      </c>
      <c r="AN802" s="28">
        <v>776250</v>
      </c>
      <c r="AO802" s="28"/>
      <c r="AP802" s="24"/>
      <c r="AQ802" s="24"/>
      <c r="AR802" s="24"/>
      <c r="AS802" s="24"/>
      <c r="AT802" s="24" t="e">
        <v>#N/A</v>
      </c>
      <c r="AU802" s="24" t="e">
        <v>#N/A</v>
      </c>
      <c r="AV802" s="24" t="e">
        <v>#N/A</v>
      </c>
      <c r="AW802" s="24"/>
      <c r="AX802" s="24"/>
      <c r="AY802" s="24"/>
      <c r="AZ802" s="24"/>
      <c r="BA802" s="24"/>
      <c r="BB802" s="24"/>
      <c r="BC802" s="24"/>
      <c r="BD802" s="24">
        <v>0</v>
      </c>
      <c r="BE802" s="24">
        <v>0</v>
      </c>
      <c r="BF802" s="23"/>
      <c r="BG802" s="23"/>
      <c r="BH802" s="23">
        <v>42829</v>
      </c>
      <c r="BI802" s="26" t="s">
        <v>127</v>
      </c>
      <c r="BJ802" s="26" t="s">
        <v>232</v>
      </c>
      <c r="BK802" s="29">
        <v>0</v>
      </c>
      <c r="BL802" s="24" t="s">
        <v>129</v>
      </c>
      <c r="BM802" s="22" t="str">
        <f ca="1">+IF(Tabla1[[#This Row],[FECHA INGRESO]]&gt;=44986,IF((TODAY()-Tabla1[[#This Row],[FECHA INGRESO]])&gt;=50,"ALERTA","TODAVÍA FALTA"),"N/A")</f>
        <v>N/A</v>
      </c>
      <c r="BN802" s="7">
        <f>IFERROR((_xlfn.DAYS(Tabla1[[#This Row],[FECHA INGRESO]],Tabla1[[#This Row],[FECHA RETIRO]]))/30,"")</f>
        <v>-0.66666666666666663</v>
      </c>
    </row>
    <row r="803" spans="1:66" ht="15" customHeight="1" x14ac:dyDescent="0.35">
      <c r="A803" s="31">
        <v>1080932814</v>
      </c>
      <c r="B803" s="22" t="s">
        <v>5109</v>
      </c>
      <c r="C803" s="23">
        <v>42809</v>
      </c>
      <c r="D803" s="23" t="s">
        <v>870</v>
      </c>
      <c r="E803" s="23" t="s">
        <v>111</v>
      </c>
      <c r="F803" s="23" t="s">
        <v>70</v>
      </c>
      <c r="G803" s="24"/>
      <c r="H803" s="24">
        <v>24071870012</v>
      </c>
      <c r="I803" s="24" t="s">
        <v>72</v>
      </c>
      <c r="J803" s="24">
        <f>DATEDIF(Tabla1[[#This Row],[FECHA DE NACIMIENTO]],Tabla1[[#This Row],[FECHA ACTUAL]],"Y")</f>
        <v>32</v>
      </c>
      <c r="K803" s="24" t="s">
        <v>73</v>
      </c>
      <c r="L803" s="24" t="s">
        <v>112</v>
      </c>
      <c r="M803" s="24">
        <v>0</v>
      </c>
      <c r="N803" s="24">
        <v>0</v>
      </c>
      <c r="O803" s="24">
        <v>4</v>
      </c>
      <c r="P803" s="24" t="s">
        <v>101</v>
      </c>
      <c r="Q803" s="23">
        <v>33200</v>
      </c>
      <c r="R803" s="24" t="s">
        <v>3745</v>
      </c>
      <c r="S803" s="25">
        <v>45119</v>
      </c>
      <c r="T803" s="24">
        <v>6129335</v>
      </c>
      <c r="U803" s="24">
        <v>3213284812</v>
      </c>
      <c r="V803" s="24" t="s">
        <v>5110</v>
      </c>
      <c r="W803" s="24" t="s">
        <v>5111</v>
      </c>
      <c r="X803" s="24" t="s">
        <v>5112</v>
      </c>
      <c r="Y803" s="24" t="s">
        <v>5113</v>
      </c>
      <c r="Z803" s="24" t="s">
        <v>285</v>
      </c>
      <c r="AA803" s="24">
        <v>3123032532</v>
      </c>
      <c r="AB803" s="24" t="s">
        <v>77</v>
      </c>
      <c r="AC803" s="24" t="s">
        <v>77</v>
      </c>
      <c r="AD803" s="24" t="s">
        <v>77</v>
      </c>
      <c r="AE803" s="26" t="s">
        <v>102</v>
      </c>
      <c r="AF803" s="26" t="s">
        <v>5114</v>
      </c>
      <c r="AG803" s="26"/>
      <c r="AH803" s="27" t="s">
        <v>184</v>
      </c>
      <c r="AI803" s="27" t="s">
        <v>515</v>
      </c>
      <c r="AJ803" s="27" t="s">
        <v>515</v>
      </c>
      <c r="AK803" s="24" t="s">
        <v>121</v>
      </c>
      <c r="AL803" s="24" t="s">
        <v>90</v>
      </c>
      <c r="AM803" s="23">
        <v>42809</v>
      </c>
      <c r="AN803" s="28">
        <v>776250</v>
      </c>
      <c r="AO803" s="28"/>
      <c r="AP803" s="24"/>
      <c r="AQ803" s="24"/>
      <c r="AR803" s="24"/>
      <c r="AS803" s="24"/>
      <c r="AT803" s="24" t="e">
        <v>#N/A</v>
      </c>
      <c r="AU803" s="24" t="e">
        <v>#N/A</v>
      </c>
      <c r="AV803" s="24" t="e">
        <v>#N/A</v>
      </c>
      <c r="AW803" s="24"/>
      <c r="AX803" s="24"/>
      <c r="AY803" s="24"/>
      <c r="AZ803" s="24"/>
      <c r="BA803" s="24"/>
      <c r="BB803" s="24"/>
      <c r="BC803" s="24"/>
      <c r="BD803" s="24">
        <v>0</v>
      </c>
      <c r="BE803" s="24">
        <v>0</v>
      </c>
      <c r="BF803" s="23"/>
      <c r="BG803" s="23"/>
      <c r="BH803" s="23">
        <v>42819</v>
      </c>
      <c r="BI803" s="26" t="s">
        <v>127</v>
      </c>
      <c r="BJ803" s="26" t="s">
        <v>273</v>
      </c>
      <c r="BK803" s="29">
        <v>0</v>
      </c>
      <c r="BL803" s="24" t="s">
        <v>129</v>
      </c>
      <c r="BM803" s="22" t="str">
        <f ca="1">+IF(Tabla1[[#This Row],[FECHA INGRESO]]&gt;=44986,IF((TODAY()-Tabla1[[#This Row],[FECHA INGRESO]])&gt;=50,"ALERTA","TODAVÍA FALTA"),"N/A")</f>
        <v>N/A</v>
      </c>
      <c r="BN803" s="7">
        <f>IFERROR((_xlfn.DAYS(Tabla1[[#This Row],[FECHA INGRESO]],Tabla1[[#This Row],[FECHA RETIRO]]))/30,"")</f>
        <v>-0.33333333333333331</v>
      </c>
    </row>
    <row r="804" spans="1:66" ht="15" customHeight="1" x14ac:dyDescent="0.35">
      <c r="A804" s="31">
        <v>1031148944</v>
      </c>
      <c r="B804" s="22" t="s">
        <v>5115</v>
      </c>
      <c r="C804" s="23">
        <v>42809</v>
      </c>
      <c r="D804" s="23" t="s">
        <v>4833</v>
      </c>
      <c r="E804" s="23" t="s">
        <v>111</v>
      </c>
      <c r="F804" s="23" t="s">
        <v>70</v>
      </c>
      <c r="G804" s="24"/>
      <c r="H804" s="24">
        <v>24071849210</v>
      </c>
      <c r="I804" s="24" t="s">
        <v>95</v>
      </c>
      <c r="J804" s="24">
        <f>DATEDIF(Tabla1[[#This Row],[FECHA DE NACIMIENTO]],Tabla1[[#This Row],[FECHA ACTUAL]],"Y")</f>
        <v>29</v>
      </c>
      <c r="K804" s="24" t="s">
        <v>96</v>
      </c>
      <c r="L804" s="24" t="s">
        <v>234</v>
      </c>
      <c r="M804" s="24">
        <v>0</v>
      </c>
      <c r="N804" s="24">
        <v>0</v>
      </c>
      <c r="O804" s="24">
        <v>3</v>
      </c>
      <c r="P804" s="24" t="s">
        <v>101</v>
      </c>
      <c r="Q804" s="23">
        <v>34230</v>
      </c>
      <c r="R804" s="24" t="s">
        <v>76</v>
      </c>
      <c r="S804" s="25">
        <v>45119</v>
      </c>
      <c r="T804" s="24"/>
      <c r="U804" s="24">
        <v>3232069216</v>
      </c>
      <c r="V804" s="24" t="s">
        <v>5116</v>
      </c>
      <c r="W804" s="24" t="s">
        <v>5117</v>
      </c>
      <c r="X804" s="24" t="s">
        <v>5118</v>
      </c>
      <c r="Y804" s="24" t="s">
        <v>5119</v>
      </c>
      <c r="Z804" s="24" t="s">
        <v>82</v>
      </c>
      <c r="AA804" s="24">
        <v>3182392387</v>
      </c>
      <c r="AB804" s="24" t="s">
        <v>77</v>
      </c>
      <c r="AC804" s="24" t="s">
        <v>77</v>
      </c>
      <c r="AD804" s="24" t="s">
        <v>77</v>
      </c>
      <c r="AE804" s="26" t="s">
        <v>183</v>
      </c>
      <c r="AF804" s="26" t="s">
        <v>5120</v>
      </c>
      <c r="AG804" s="26"/>
      <c r="AH804" s="27" t="s">
        <v>184</v>
      </c>
      <c r="AI804" s="27" t="s">
        <v>279</v>
      </c>
      <c r="AJ804" s="27" t="s">
        <v>279</v>
      </c>
      <c r="AK804" s="24" t="s">
        <v>121</v>
      </c>
      <c r="AL804" s="24" t="s">
        <v>90</v>
      </c>
      <c r="AM804" s="23">
        <v>42809</v>
      </c>
      <c r="AN804" s="28">
        <v>776250</v>
      </c>
      <c r="AO804" s="28"/>
      <c r="AP804" s="24"/>
      <c r="AQ804" s="24"/>
      <c r="AR804" s="24"/>
      <c r="AS804" s="24"/>
      <c r="AT804" s="24" t="e">
        <v>#N/A</v>
      </c>
      <c r="AU804" s="24" t="e">
        <v>#N/A</v>
      </c>
      <c r="AV804" s="24" t="e">
        <v>#N/A</v>
      </c>
      <c r="AW804" s="24"/>
      <c r="AX804" s="24"/>
      <c r="AY804" s="24"/>
      <c r="AZ804" s="24"/>
      <c r="BA804" s="24"/>
      <c r="BB804" s="24"/>
      <c r="BC804" s="24"/>
      <c r="BD804" s="24">
        <v>0</v>
      </c>
      <c r="BE804" s="24">
        <v>0</v>
      </c>
      <c r="BF804" s="23"/>
      <c r="BG804" s="23"/>
      <c r="BH804" s="23">
        <v>42811</v>
      </c>
      <c r="BI804" s="26" t="s">
        <v>127</v>
      </c>
      <c r="BJ804" s="26" t="s">
        <v>273</v>
      </c>
      <c r="BK804" s="29">
        <v>0</v>
      </c>
      <c r="BL804" s="24" t="s">
        <v>129</v>
      </c>
      <c r="BM804" s="22" t="str">
        <f ca="1">+IF(Tabla1[[#This Row],[FECHA INGRESO]]&gt;=44986,IF((TODAY()-Tabla1[[#This Row],[FECHA INGRESO]])&gt;=50,"ALERTA","TODAVÍA FALTA"),"N/A")</f>
        <v>N/A</v>
      </c>
      <c r="BN804" s="7">
        <f>IFERROR((_xlfn.DAYS(Tabla1[[#This Row],[FECHA INGRESO]],Tabla1[[#This Row],[FECHA RETIRO]]))/30,"")</f>
        <v>-6.6666666666666666E-2</v>
      </c>
    </row>
    <row r="805" spans="1:66" ht="15" customHeight="1" x14ac:dyDescent="0.35">
      <c r="A805" s="31">
        <v>45536956</v>
      </c>
      <c r="B805" s="22" t="s">
        <v>5121</v>
      </c>
      <c r="C805" s="23">
        <v>42809</v>
      </c>
      <c r="D805" s="23" t="s">
        <v>266</v>
      </c>
      <c r="E805" s="24" t="s">
        <v>69</v>
      </c>
      <c r="F805" s="23" t="s">
        <v>70</v>
      </c>
      <c r="G805" s="24"/>
      <c r="H805" s="24">
        <v>24071932004</v>
      </c>
      <c r="I805" s="24" t="s">
        <v>95</v>
      </c>
      <c r="J805" s="24">
        <f>DATEDIF(Tabla1[[#This Row],[FECHA DE NACIMIENTO]],Tabla1[[#This Row],[FECHA ACTUAL]],"Y")</f>
        <v>41</v>
      </c>
      <c r="K805" s="24" t="s">
        <v>73</v>
      </c>
      <c r="L805" s="24" t="s">
        <v>112</v>
      </c>
      <c r="M805" s="24">
        <v>1</v>
      </c>
      <c r="N805" s="24">
        <v>1</v>
      </c>
      <c r="O805" s="24">
        <v>3</v>
      </c>
      <c r="P805" s="24" t="s">
        <v>101</v>
      </c>
      <c r="Q805" s="23">
        <v>30058</v>
      </c>
      <c r="R805" s="24" t="s">
        <v>847</v>
      </c>
      <c r="S805" s="25">
        <v>45119</v>
      </c>
      <c r="T805" s="24">
        <v>3022899424</v>
      </c>
      <c r="U805" s="24">
        <v>3002587574</v>
      </c>
      <c r="V805" s="24" t="s">
        <v>5122</v>
      </c>
      <c r="W805" s="24" t="s">
        <v>5123</v>
      </c>
      <c r="X805" s="24" t="s">
        <v>5124</v>
      </c>
      <c r="Y805" s="24" t="s">
        <v>5125</v>
      </c>
      <c r="Z805" s="24" t="s">
        <v>117</v>
      </c>
      <c r="AA805" s="24">
        <v>3007161689</v>
      </c>
      <c r="AB805" s="24" t="s">
        <v>77</v>
      </c>
      <c r="AC805" s="24" t="s">
        <v>77</v>
      </c>
      <c r="AD805" s="24" t="s">
        <v>77</v>
      </c>
      <c r="AE805" s="26" t="s">
        <v>256</v>
      </c>
      <c r="AF805" s="26" t="s">
        <v>4705</v>
      </c>
      <c r="AG805" s="26"/>
      <c r="AH805" s="27" t="s">
        <v>163</v>
      </c>
      <c r="AI805" s="27" t="s">
        <v>279</v>
      </c>
      <c r="AJ805" s="27" t="s">
        <v>279</v>
      </c>
      <c r="AK805" s="24" t="s">
        <v>121</v>
      </c>
      <c r="AL805" s="24" t="s">
        <v>90</v>
      </c>
      <c r="AM805" s="23">
        <v>42809</v>
      </c>
      <c r="AN805" s="28">
        <v>1242000</v>
      </c>
      <c r="AO805" s="28"/>
      <c r="AP805" s="24"/>
      <c r="AQ805" s="24"/>
      <c r="AR805" s="24"/>
      <c r="AS805" s="24"/>
      <c r="AT805" s="24" t="e">
        <v>#N/A</v>
      </c>
      <c r="AU805" s="24" t="e">
        <v>#N/A</v>
      </c>
      <c r="AV805" s="24" t="e">
        <v>#N/A</v>
      </c>
      <c r="AW805" s="24"/>
      <c r="AX805" s="24"/>
      <c r="AY805" s="24"/>
      <c r="AZ805" s="24"/>
      <c r="BA805" s="24"/>
      <c r="BB805" s="24"/>
      <c r="BC805" s="24"/>
      <c r="BD805" s="24">
        <v>0</v>
      </c>
      <c r="BE805" s="24">
        <v>0</v>
      </c>
      <c r="BF805" s="23"/>
      <c r="BG805" s="23"/>
      <c r="BH805" s="23">
        <v>42832</v>
      </c>
      <c r="BI805" s="26" t="s">
        <v>127</v>
      </c>
      <c r="BJ805" s="26" t="s">
        <v>1064</v>
      </c>
      <c r="BK805" s="29">
        <v>0</v>
      </c>
      <c r="BL805" s="24" t="s">
        <v>129</v>
      </c>
      <c r="BM805" s="22" t="str">
        <f ca="1">+IF(Tabla1[[#This Row],[FECHA INGRESO]]&gt;=44986,IF((TODAY()-Tabla1[[#This Row],[FECHA INGRESO]])&gt;=50,"ALERTA","TODAVÍA FALTA"),"N/A")</f>
        <v>N/A</v>
      </c>
      <c r="BN805" s="7">
        <f>IFERROR((_xlfn.DAYS(Tabla1[[#This Row],[FECHA INGRESO]],Tabla1[[#This Row],[FECHA RETIRO]]))/30,"")</f>
        <v>-0.76666666666666672</v>
      </c>
    </row>
    <row r="806" spans="1:66" ht="15" customHeight="1" x14ac:dyDescent="0.35">
      <c r="A806" s="31">
        <v>1030626603</v>
      </c>
      <c r="B806" s="22" t="s">
        <v>5126</v>
      </c>
      <c r="C806" s="23">
        <v>42810</v>
      </c>
      <c r="D806" s="23" t="s">
        <v>93</v>
      </c>
      <c r="E806" s="23" t="s">
        <v>3836</v>
      </c>
      <c r="F806" s="23" t="s">
        <v>70</v>
      </c>
      <c r="G806" s="24"/>
      <c r="H806" s="24">
        <v>24071931234</v>
      </c>
      <c r="I806" s="24" t="s">
        <v>95</v>
      </c>
      <c r="J806" s="24">
        <f>DATEDIF(Tabla1[[#This Row],[FECHA DE NACIMIENTO]],Tabla1[[#This Row],[FECHA ACTUAL]],"Y")</f>
        <v>30</v>
      </c>
      <c r="K806" s="24" t="s">
        <v>73</v>
      </c>
      <c r="L806" s="24" t="s">
        <v>112</v>
      </c>
      <c r="M806" s="24">
        <v>0</v>
      </c>
      <c r="N806" s="24">
        <v>0</v>
      </c>
      <c r="O806" s="24">
        <v>2</v>
      </c>
      <c r="P806" s="24" t="s">
        <v>101</v>
      </c>
      <c r="Q806" s="23">
        <v>34116</v>
      </c>
      <c r="R806" s="24" t="s">
        <v>76</v>
      </c>
      <c r="S806" s="25">
        <v>45119</v>
      </c>
      <c r="T806" s="24"/>
      <c r="U806" s="24">
        <v>3222307592</v>
      </c>
      <c r="V806" s="24" t="s">
        <v>5127</v>
      </c>
      <c r="W806" s="24" t="s">
        <v>5128</v>
      </c>
      <c r="X806" s="24" t="s">
        <v>586</v>
      </c>
      <c r="Y806" s="24" t="s">
        <v>5129</v>
      </c>
      <c r="Z806" s="24" t="s">
        <v>162</v>
      </c>
      <c r="AA806" s="24">
        <v>3222457002</v>
      </c>
      <c r="AB806" s="24" t="s">
        <v>77</v>
      </c>
      <c r="AC806" s="24" t="s">
        <v>77</v>
      </c>
      <c r="AD806" s="24" t="s">
        <v>77</v>
      </c>
      <c r="AE806" s="26" t="s">
        <v>183</v>
      </c>
      <c r="AF806" s="26" t="s">
        <v>223</v>
      </c>
      <c r="AG806" s="26"/>
      <c r="AH806" s="27" t="s">
        <v>184</v>
      </c>
      <c r="AI806" s="27" t="s">
        <v>1586</v>
      </c>
      <c r="AJ806" s="27" t="s">
        <v>1586</v>
      </c>
      <c r="AK806" s="24" t="s">
        <v>121</v>
      </c>
      <c r="AL806" s="24" t="s">
        <v>90</v>
      </c>
      <c r="AM806" s="23">
        <v>42810</v>
      </c>
      <c r="AN806" s="28">
        <v>776250</v>
      </c>
      <c r="AO806" s="28"/>
      <c r="AP806" s="24"/>
      <c r="AQ806" s="24"/>
      <c r="AR806" s="24"/>
      <c r="AS806" s="24"/>
      <c r="AT806" s="24" t="e">
        <v>#N/A</v>
      </c>
      <c r="AU806" s="24" t="e">
        <v>#N/A</v>
      </c>
      <c r="AV806" s="24" t="e">
        <v>#N/A</v>
      </c>
      <c r="AW806" s="24"/>
      <c r="AX806" s="24"/>
      <c r="AY806" s="24"/>
      <c r="AZ806" s="24"/>
      <c r="BA806" s="24"/>
      <c r="BB806" s="24"/>
      <c r="BC806" s="24"/>
      <c r="BD806" s="24">
        <v>0</v>
      </c>
      <c r="BE806" s="24">
        <v>0</v>
      </c>
      <c r="BF806" s="23"/>
      <c r="BG806" s="23"/>
      <c r="BH806" s="23">
        <v>42963</v>
      </c>
      <c r="BI806" s="26" t="s">
        <v>127</v>
      </c>
      <c r="BJ806" s="26" t="s">
        <v>1246</v>
      </c>
      <c r="BK806" s="29">
        <v>0</v>
      </c>
      <c r="BL806" s="24" t="s">
        <v>129</v>
      </c>
      <c r="BM806" s="22" t="str">
        <f ca="1">+IF(Tabla1[[#This Row],[FECHA INGRESO]]&gt;=44986,IF((TODAY()-Tabla1[[#This Row],[FECHA INGRESO]])&gt;=50,"ALERTA","TODAVÍA FALTA"),"N/A")</f>
        <v>N/A</v>
      </c>
      <c r="BN806" s="7">
        <f>IFERROR((_xlfn.DAYS(Tabla1[[#This Row],[FECHA INGRESO]],Tabla1[[#This Row],[FECHA RETIRO]]))/30,"")</f>
        <v>-5.0999999999999996</v>
      </c>
    </row>
    <row r="807" spans="1:66" ht="15" customHeight="1" x14ac:dyDescent="0.35">
      <c r="A807" s="31">
        <v>79958790</v>
      </c>
      <c r="B807" s="22" t="s">
        <v>5130</v>
      </c>
      <c r="C807" s="23">
        <v>42810</v>
      </c>
      <c r="D807" s="23" t="s">
        <v>582</v>
      </c>
      <c r="E807" s="24" t="s">
        <v>94</v>
      </c>
      <c r="F807" s="23" t="s">
        <v>70</v>
      </c>
      <c r="G807" s="24"/>
      <c r="H807" s="24">
        <v>24071904799</v>
      </c>
      <c r="I807" s="24" t="s">
        <v>72</v>
      </c>
      <c r="J807" s="24">
        <f>DATEDIF(Tabla1[[#This Row],[FECHA DE NACIMIENTO]],Tabla1[[#This Row],[FECHA ACTUAL]],"Y")</f>
        <v>42</v>
      </c>
      <c r="K807" s="24" t="s">
        <v>73</v>
      </c>
      <c r="L807" s="24" t="s">
        <v>234</v>
      </c>
      <c r="M807" s="24">
        <v>1</v>
      </c>
      <c r="N807" s="24">
        <v>2</v>
      </c>
      <c r="O807" s="24">
        <v>2</v>
      </c>
      <c r="P807" s="24" t="s">
        <v>101</v>
      </c>
      <c r="Q807" s="23">
        <v>29719</v>
      </c>
      <c r="R807" s="24" t="s">
        <v>76</v>
      </c>
      <c r="S807" s="25">
        <v>45119</v>
      </c>
      <c r="T807" s="24">
        <v>7682650</v>
      </c>
      <c r="U807" s="24">
        <v>3134239047</v>
      </c>
      <c r="V807" s="24" t="s">
        <v>5131</v>
      </c>
      <c r="W807" s="24" t="s">
        <v>5132</v>
      </c>
      <c r="X807" s="24" t="s">
        <v>5133</v>
      </c>
      <c r="Y807" s="24" t="s">
        <v>5134</v>
      </c>
      <c r="Z807" s="24" t="s">
        <v>117</v>
      </c>
      <c r="AA807" s="24">
        <v>7682650</v>
      </c>
      <c r="AB807" s="24" t="s">
        <v>77</v>
      </c>
      <c r="AC807" s="24" t="s">
        <v>77</v>
      </c>
      <c r="AD807" s="24" t="s">
        <v>77</v>
      </c>
      <c r="AE807" s="26" t="s">
        <v>151</v>
      </c>
      <c r="AF807" s="26"/>
      <c r="AG807" s="26"/>
      <c r="AH807" s="27" t="s">
        <v>184</v>
      </c>
      <c r="AI807" s="27" t="s">
        <v>1586</v>
      </c>
      <c r="AJ807" s="27" t="s">
        <v>1586</v>
      </c>
      <c r="AK807" s="24" t="s">
        <v>121</v>
      </c>
      <c r="AL807" s="24" t="s">
        <v>90</v>
      </c>
      <c r="AM807" s="23">
        <v>42810</v>
      </c>
      <c r="AN807" s="28">
        <v>776250</v>
      </c>
      <c r="AO807" s="28"/>
      <c r="AP807" s="24"/>
      <c r="AQ807" s="24"/>
      <c r="AR807" s="24"/>
      <c r="AS807" s="24"/>
      <c r="AT807" s="24" t="e">
        <v>#N/A</v>
      </c>
      <c r="AU807" s="24" t="e">
        <v>#N/A</v>
      </c>
      <c r="AV807" s="24" t="e">
        <v>#N/A</v>
      </c>
      <c r="AW807" s="24"/>
      <c r="AX807" s="24"/>
      <c r="AY807" s="24"/>
      <c r="AZ807" s="24"/>
      <c r="BA807" s="24"/>
      <c r="BB807" s="24"/>
      <c r="BC807" s="24"/>
      <c r="BD807" s="24">
        <v>0</v>
      </c>
      <c r="BE807" s="24">
        <v>0</v>
      </c>
      <c r="BF807" s="23"/>
      <c r="BG807" s="23"/>
      <c r="BH807" s="23">
        <v>42824</v>
      </c>
      <c r="BI807" s="26" t="s">
        <v>127</v>
      </c>
      <c r="BJ807" s="26" t="s">
        <v>232</v>
      </c>
      <c r="BK807" s="29">
        <v>0</v>
      </c>
      <c r="BL807" s="24" t="s">
        <v>129</v>
      </c>
      <c r="BM807" s="22" t="str">
        <f ca="1">+IF(Tabla1[[#This Row],[FECHA INGRESO]]&gt;=44986,IF((TODAY()-Tabla1[[#This Row],[FECHA INGRESO]])&gt;=50,"ALERTA","TODAVÍA FALTA"),"N/A")</f>
        <v>N/A</v>
      </c>
      <c r="BN807" s="7">
        <f>IFERROR((_xlfn.DAYS(Tabla1[[#This Row],[FECHA INGRESO]],Tabla1[[#This Row],[FECHA RETIRO]]))/30,"")</f>
        <v>-0.46666666666666667</v>
      </c>
    </row>
    <row r="808" spans="1:66" ht="15" customHeight="1" x14ac:dyDescent="0.35">
      <c r="A808" s="31">
        <v>1023875145</v>
      </c>
      <c r="B808" s="22" t="s">
        <v>5135</v>
      </c>
      <c r="C808" s="23">
        <v>42815</v>
      </c>
      <c r="D808" s="23" t="s">
        <v>582</v>
      </c>
      <c r="E808" s="24" t="s">
        <v>94</v>
      </c>
      <c r="F808" s="23" t="s">
        <v>70</v>
      </c>
      <c r="G808" s="24"/>
      <c r="H808" s="24">
        <v>24071973980</v>
      </c>
      <c r="I808" s="24" t="s">
        <v>72</v>
      </c>
      <c r="J808" s="24">
        <f>DATEDIF(Tabla1[[#This Row],[FECHA DE NACIMIENTO]],Tabla1[[#This Row],[FECHA ACTUAL]],"Y")</f>
        <v>35</v>
      </c>
      <c r="K808" s="24" t="s">
        <v>500</v>
      </c>
      <c r="L808" s="24" t="s">
        <v>112</v>
      </c>
      <c r="M808" s="24">
        <v>0</v>
      </c>
      <c r="N808" s="24">
        <v>1</v>
      </c>
      <c r="O808" s="24">
        <v>2</v>
      </c>
      <c r="P808" s="24" t="s">
        <v>101</v>
      </c>
      <c r="Q808" s="23">
        <v>32083</v>
      </c>
      <c r="R808" s="24" t="s">
        <v>76</v>
      </c>
      <c r="S808" s="25">
        <v>45119</v>
      </c>
      <c r="T808" s="24"/>
      <c r="U808" s="24">
        <v>3024253719</v>
      </c>
      <c r="V808" s="24" t="s">
        <v>5136</v>
      </c>
      <c r="W808" s="24" t="s">
        <v>5137</v>
      </c>
      <c r="X808" s="24" t="s">
        <v>5138</v>
      </c>
      <c r="Y808" s="24" t="s">
        <v>5139</v>
      </c>
      <c r="Z808" s="24" t="s">
        <v>117</v>
      </c>
      <c r="AA808" s="24">
        <v>3105648008</v>
      </c>
      <c r="AB808" s="24" t="s">
        <v>77</v>
      </c>
      <c r="AC808" s="24" t="s">
        <v>77</v>
      </c>
      <c r="AD808" s="24" t="s">
        <v>77</v>
      </c>
      <c r="AE808" s="26" t="s">
        <v>183</v>
      </c>
      <c r="AF808" s="26" t="s">
        <v>899</v>
      </c>
      <c r="AG808" s="26"/>
      <c r="AH808" s="27" t="s">
        <v>184</v>
      </c>
      <c r="AI808" s="27" t="s">
        <v>3493</v>
      </c>
      <c r="AJ808" s="27" t="s">
        <v>120</v>
      </c>
      <c r="AK808" s="24" t="s">
        <v>121</v>
      </c>
      <c r="AL808" s="24" t="s">
        <v>90</v>
      </c>
      <c r="AM808" s="23">
        <v>42815</v>
      </c>
      <c r="AN808" s="28">
        <v>808585.47</v>
      </c>
      <c r="AO808" s="28"/>
      <c r="AP808" s="24"/>
      <c r="AQ808" s="24"/>
      <c r="AR808" s="24"/>
      <c r="AS808" s="24"/>
      <c r="AT808" s="24" t="e">
        <v>#N/A</v>
      </c>
      <c r="AU808" s="24" t="e">
        <v>#N/A</v>
      </c>
      <c r="AV808" s="24" t="e">
        <v>#N/A</v>
      </c>
      <c r="AW808" s="24"/>
      <c r="AX808" s="24"/>
      <c r="AY808" s="24"/>
      <c r="AZ808" s="24"/>
      <c r="BA808" s="24"/>
      <c r="BB808" s="24"/>
      <c r="BC808" s="24"/>
      <c r="BD808" s="24">
        <v>0</v>
      </c>
      <c r="BE808" s="24">
        <v>0</v>
      </c>
      <c r="BF808" s="23"/>
      <c r="BG808" s="23"/>
      <c r="BH808" s="23">
        <v>43131</v>
      </c>
      <c r="BI808" s="26" t="s">
        <v>127</v>
      </c>
      <c r="BJ808" s="26" t="s">
        <v>232</v>
      </c>
      <c r="BK808" s="29">
        <v>355385</v>
      </c>
      <c r="BL808" s="24" t="s">
        <v>129</v>
      </c>
      <c r="BM808" s="22" t="str">
        <f ca="1">+IF(Tabla1[[#This Row],[FECHA INGRESO]]&gt;=44986,IF((TODAY()-Tabla1[[#This Row],[FECHA INGRESO]])&gt;=50,"ALERTA","TODAVÍA FALTA"),"N/A")</f>
        <v>N/A</v>
      </c>
      <c r="BN808" s="7">
        <f>IFERROR((_xlfn.DAYS(Tabla1[[#This Row],[FECHA INGRESO]],Tabla1[[#This Row],[FECHA RETIRO]]))/30,"")</f>
        <v>-10.533333333333333</v>
      </c>
    </row>
    <row r="809" spans="1:66" ht="15" customHeight="1" x14ac:dyDescent="0.35">
      <c r="A809" s="31">
        <v>1030599046</v>
      </c>
      <c r="B809" s="22" t="s">
        <v>5140</v>
      </c>
      <c r="C809" s="23">
        <v>42815</v>
      </c>
      <c r="D809" s="23" t="s">
        <v>266</v>
      </c>
      <c r="E809" s="24" t="s">
        <v>94</v>
      </c>
      <c r="F809" s="23" t="s">
        <v>70</v>
      </c>
      <c r="G809" s="24"/>
      <c r="H809" s="24">
        <v>24071968553</v>
      </c>
      <c r="I809" s="24" t="s">
        <v>72</v>
      </c>
      <c r="J809" s="24">
        <f>DATEDIF(Tabla1[[#This Row],[FECHA DE NACIMIENTO]],Tabla1[[#This Row],[FECHA ACTUAL]],"Y")</f>
        <v>31</v>
      </c>
      <c r="K809" s="24" t="s">
        <v>96</v>
      </c>
      <c r="L809" s="24" t="s">
        <v>112</v>
      </c>
      <c r="M809" s="24">
        <v>1</v>
      </c>
      <c r="N809" s="24">
        <v>1</v>
      </c>
      <c r="O809" s="24">
        <v>3</v>
      </c>
      <c r="P809" s="24" t="s">
        <v>101</v>
      </c>
      <c r="Q809" s="23">
        <v>33506</v>
      </c>
      <c r="R809" s="24" t="s">
        <v>76</v>
      </c>
      <c r="S809" s="25">
        <v>45119</v>
      </c>
      <c r="T809" s="24"/>
      <c r="U809" s="24">
        <v>3007316049</v>
      </c>
      <c r="V809" s="24" t="s">
        <v>5141</v>
      </c>
      <c r="W809" s="24" t="s">
        <v>5142</v>
      </c>
      <c r="X809" s="24" t="s">
        <v>3453</v>
      </c>
      <c r="Y809" s="24" t="s">
        <v>5143</v>
      </c>
      <c r="Z809" s="24" t="s">
        <v>285</v>
      </c>
      <c r="AA809" s="24">
        <v>3053847536</v>
      </c>
      <c r="AB809" s="24" t="s">
        <v>77</v>
      </c>
      <c r="AC809" s="24" t="s">
        <v>77</v>
      </c>
      <c r="AD809" s="24" t="s">
        <v>77</v>
      </c>
      <c r="AE809" s="26" t="s">
        <v>151</v>
      </c>
      <c r="AF809" s="26"/>
      <c r="AG809" s="26"/>
      <c r="AH809" s="27" t="s">
        <v>184</v>
      </c>
      <c r="AI809" s="27" t="s">
        <v>3493</v>
      </c>
      <c r="AJ809" s="27" t="s">
        <v>120</v>
      </c>
      <c r="AK809" s="24" t="s">
        <v>121</v>
      </c>
      <c r="AL809" s="24" t="s">
        <v>90</v>
      </c>
      <c r="AM809" s="23">
        <v>42815</v>
      </c>
      <c r="AN809" s="28">
        <v>776250</v>
      </c>
      <c r="AO809" s="28"/>
      <c r="AP809" s="24"/>
      <c r="AQ809" s="24"/>
      <c r="AR809" s="24"/>
      <c r="AS809" s="24"/>
      <c r="AT809" s="24" t="e">
        <v>#N/A</v>
      </c>
      <c r="AU809" s="24" t="e">
        <v>#N/A</v>
      </c>
      <c r="AV809" s="24" t="e">
        <v>#N/A</v>
      </c>
      <c r="AW809" s="24"/>
      <c r="AX809" s="24"/>
      <c r="AY809" s="24"/>
      <c r="AZ809" s="24"/>
      <c r="BA809" s="24"/>
      <c r="BB809" s="24"/>
      <c r="BC809" s="24"/>
      <c r="BD809" s="24">
        <v>0</v>
      </c>
      <c r="BE809" s="24">
        <v>0</v>
      </c>
      <c r="BF809" s="23"/>
      <c r="BG809" s="23"/>
      <c r="BH809" s="23">
        <v>42872</v>
      </c>
      <c r="BI809" s="26" t="s">
        <v>143</v>
      </c>
      <c r="BJ809" s="26" t="s">
        <v>2589</v>
      </c>
      <c r="BK809" s="29">
        <v>0</v>
      </c>
      <c r="BL809" s="24" t="s">
        <v>129</v>
      </c>
      <c r="BM809" s="22" t="str">
        <f ca="1">+IF(Tabla1[[#This Row],[FECHA INGRESO]]&gt;=44986,IF((TODAY()-Tabla1[[#This Row],[FECHA INGRESO]])&gt;=50,"ALERTA","TODAVÍA FALTA"),"N/A")</f>
        <v>N/A</v>
      </c>
      <c r="BN809" s="7">
        <f>IFERROR((_xlfn.DAYS(Tabla1[[#This Row],[FECHA INGRESO]],Tabla1[[#This Row],[FECHA RETIRO]]))/30,"")</f>
        <v>-1.9</v>
      </c>
    </row>
    <row r="810" spans="1:66" x14ac:dyDescent="0.35">
      <c r="A810" s="34">
        <v>1022997686</v>
      </c>
      <c r="B810" s="22" t="s">
        <v>5144</v>
      </c>
      <c r="C810" s="23">
        <v>42816</v>
      </c>
      <c r="D810" s="23" t="s">
        <v>109</v>
      </c>
      <c r="E810" s="23" t="s">
        <v>111</v>
      </c>
      <c r="F810" s="23" t="s">
        <v>70</v>
      </c>
      <c r="G810" s="24"/>
      <c r="H810" s="24">
        <v>24072027431</v>
      </c>
      <c r="I810" s="24" t="s">
        <v>95</v>
      </c>
      <c r="J810" s="24">
        <f>DATEDIF(Tabla1[[#This Row],[FECHA DE NACIMIENTO]],Tabla1[[#This Row],[FECHA ACTUAL]],"Y")</f>
        <v>28</v>
      </c>
      <c r="K810" s="24" t="s">
        <v>73</v>
      </c>
      <c r="L810" s="24" t="s">
        <v>112</v>
      </c>
      <c r="M810" s="24">
        <v>0</v>
      </c>
      <c r="N810" s="24">
        <v>0</v>
      </c>
      <c r="O810" s="24">
        <v>2</v>
      </c>
      <c r="P810" s="24" t="s">
        <v>101</v>
      </c>
      <c r="Q810" s="23">
        <v>34548</v>
      </c>
      <c r="R810" s="24" t="s">
        <v>4539</v>
      </c>
      <c r="S810" s="25">
        <v>45119</v>
      </c>
      <c r="T810" s="24">
        <v>6496913</v>
      </c>
      <c r="U810" s="24">
        <v>3222957013</v>
      </c>
      <c r="V810" s="24" t="s">
        <v>5145</v>
      </c>
      <c r="W810" s="24" t="s">
        <v>5146</v>
      </c>
      <c r="X810" s="24" t="s">
        <v>724</v>
      </c>
      <c r="Y810" s="24" t="s">
        <v>5147</v>
      </c>
      <c r="Z810" s="24" t="s">
        <v>285</v>
      </c>
      <c r="AA810" s="24">
        <v>3218626698</v>
      </c>
      <c r="AB810" s="24" t="s">
        <v>77</v>
      </c>
      <c r="AC810" s="24" t="s">
        <v>77</v>
      </c>
      <c r="AD810" s="24" t="s">
        <v>77</v>
      </c>
      <c r="AE810" s="26" t="s">
        <v>151</v>
      </c>
      <c r="AF810" s="26"/>
      <c r="AG810" s="26"/>
      <c r="AH810" s="27" t="s">
        <v>184</v>
      </c>
      <c r="AI810" s="27" t="s">
        <v>120</v>
      </c>
      <c r="AJ810" s="27" t="s">
        <v>120</v>
      </c>
      <c r="AK810" s="24" t="s">
        <v>121</v>
      </c>
      <c r="AL810" s="24" t="s">
        <v>90</v>
      </c>
      <c r="AM810" s="23">
        <v>42816</v>
      </c>
      <c r="AN810" s="28">
        <v>877803</v>
      </c>
      <c r="AO810" s="28">
        <v>102854</v>
      </c>
      <c r="AP810" s="24"/>
      <c r="AQ810" s="24"/>
      <c r="AR810" s="24"/>
      <c r="AS810" s="24"/>
      <c r="AT810" s="24">
        <v>80</v>
      </c>
      <c r="AU810" s="24" t="e">
        <v>#N/A</v>
      </c>
      <c r="AV810" s="24" t="e">
        <v>#N/A</v>
      </c>
      <c r="AW810" s="24"/>
      <c r="AX810" s="24"/>
      <c r="AY810" s="24"/>
      <c r="AZ810" s="24"/>
      <c r="BA810" s="24"/>
      <c r="BB810" s="24"/>
      <c r="BC810" s="24"/>
      <c r="BD810" s="24">
        <v>1</v>
      </c>
      <c r="BE810" s="24">
        <v>0</v>
      </c>
      <c r="BF810" s="23">
        <v>43218</v>
      </c>
      <c r="BG810" s="23">
        <v>43238</v>
      </c>
      <c r="BH810" s="23">
        <v>44119</v>
      </c>
      <c r="BI810" s="26" t="s">
        <v>127</v>
      </c>
      <c r="BJ810" s="26" t="s">
        <v>5148</v>
      </c>
      <c r="BK810" s="29">
        <v>0</v>
      </c>
      <c r="BL810" s="24" t="s">
        <v>129</v>
      </c>
      <c r="BM810" s="22" t="str">
        <f ca="1">+IF(Tabla1[[#This Row],[FECHA INGRESO]]&gt;=44986,IF((TODAY()-Tabla1[[#This Row],[FECHA INGRESO]])&gt;=50,"ALERTA","TODAVÍA FALTA"),"N/A")</f>
        <v>N/A</v>
      </c>
      <c r="BN810" s="7">
        <f>IFERROR((_xlfn.DAYS(Tabla1[[#This Row],[FECHA INGRESO]],Tabla1[[#This Row],[FECHA RETIRO]]))/30,"")</f>
        <v>-43.43333333333333</v>
      </c>
    </row>
    <row r="811" spans="1:66" ht="15" customHeight="1" x14ac:dyDescent="0.35">
      <c r="A811" s="31">
        <v>1014261408</v>
      </c>
      <c r="B811" s="22" t="s">
        <v>5149</v>
      </c>
      <c r="C811" s="23">
        <v>42817</v>
      </c>
      <c r="D811" s="23" t="s">
        <v>93</v>
      </c>
      <c r="E811" s="23" t="s">
        <v>111</v>
      </c>
      <c r="F811" s="23" t="s">
        <v>70</v>
      </c>
      <c r="G811" s="24"/>
      <c r="H811" s="24">
        <v>24072053036</v>
      </c>
      <c r="I811" s="24" t="s">
        <v>72</v>
      </c>
      <c r="J811" s="24">
        <f>DATEDIF(Tabla1[[#This Row],[FECHA DE NACIMIENTO]],Tabla1[[#This Row],[FECHA ACTUAL]],"Y")</f>
        <v>28</v>
      </c>
      <c r="K811" s="24" t="s">
        <v>96</v>
      </c>
      <c r="L811" s="24" t="s">
        <v>234</v>
      </c>
      <c r="M811" s="24">
        <v>1</v>
      </c>
      <c r="N811" s="24">
        <v>2</v>
      </c>
      <c r="O811" s="24">
        <v>2</v>
      </c>
      <c r="P811" s="24" t="s">
        <v>101</v>
      </c>
      <c r="Q811" s="23">
        <v>34699</v>
      </c>
      <c r="R811" s="24" t="s">
        <v>76</v>
      </c>
      <c r="S811" s="25">
        <v>45119</v>
      </c>
      <c r="T811" s="24">
        <v>3917898</v>
      </c>
      <c r="U811" s="24">
        <v>3143343301</v>
      </c>
      <c r="V811" s="24" t="s">
        <v>5150</v>
      </c>
      <c r="W811" s="24" t="s">
        <v>5151</v>
      </c>
      <c r="X811" s="24" t="s">
        <v>115</v>
      </c>
      <c r="Y811" s="24" t="s">
        <v>5152</v>
      </c>
      <c r="Z811" s="24" t="s">
        <v>82</v>
      </c>
      <c r="AA811" s="24">
        <v>3202618665</v>
      </c>
      <c r="AB811" s="24" t="s">
        <v>77</v>
      </c>
      <c r="AC811" s="24" t="s">
        <v>77</v>
      </c>
      <c r="AD811" s="24" t="s">
        <v>77</v>
      </c>
      <c r="AE811" s="26" t="s">
        <v>151</v>
      </c>
      <c r="AF811" s="26"/>
      <c r="AG811" s="26"/>
      <c r="AH811" s="27" t="s">
        <v>184</v>
      </c>
      <c r="AI811" s="27" t="s">
        <v>185</v>
      </c>
      <c r="AJ811" s="27" t="s">
        <v>185</v>
      </c>
      <c r="AK811" s="24" t="s">
        <v>121</v>
      </c>
      <c r="AL811" s="24" t="s">
        <v>90</v>
      </c>
      <c r="AM811" s="23">
        <v>42817</v>
      </c>
      <c r="AN811" s="28">
        <v>776250</v>
      </c>
      <c r="AO811" s="28"/>
      <c r="AP811" s="24"/>
      <c r="AQ811" s="24"/>
      <c r="AR811" s="24"/>
      <c r="AS811" s="24"/>
      <c r="AT811" s="24" t="e">
        <v>#N/A</v>
      </c>
      <c r="AU811" s="24" t="e">
        <v>#N/A</v>
      </c>
      <c r="AV811" s="24">
        <v>86</v>
      </c>
      <c r="AW811" s="24"/>
      <c r="AX811" s="24"/>
      <c r="AY811" s="24"/>
      <c r="AZ811" s="24"/>
      <c r="BA811" s="24"/>
      <c r="BB811" s="24"/>
      <c r="BC811" s="24"/>
      <c r="BD811" s="24">
        <v>0</v>
      </c>
      <c r="BE811" s="24">
        <v>0</v>
      </c>
      <c r="BF811" s="23"/>
      <c r="BG811" s="23"/>
      <c r="BH811" s="23">
        <v>42846</v>
      </c>
      <c r="BI811" s="26" t="s">
        <v>127</v>
      </c>
      <c r="BJ811" s="26" t="s">
        <v>1246</v>
      </c>
      <c r="BK811" s="29">
        <v>0</v>
      </c>
      <c r="BL811" s="24" t="s">
        <v>129</v>
      </c>
      <c r="BM811" s="22" t="str">
        <f ca="1">+IF(Tabla1[[#This Row],[FECHA INGRESO]]&gt;=44986,IF((TODAY()-Tabla1[[#This Row],[FECHA INGRESO]])&gt;=50,"ALERTA","TODAVÍA FALTA"),"N/A")</f>
        <v>N/A</v>
      </c>
      <c r="BN811" s="7">
        <f>IFERROR((_xlfn.DAYS(Tabla1[[#This Row],[FECHA INGRESO]],Tabla1[[#This Row],[FECHA RETIRO]]))/30,"")</f>
        <v>-0.96666666666666667</v>
      </c>
    </row>
    <row r="812" spans="1:66" ht="15" customHeight="1" x14ac:dyDescent="0.35">
      <c r="A812" s="31">
        <v>1012388713</v>
      </c>
      <c r="B812" s="22" t="s">
        <v>5153</v>
      </c>
      <c r="C812" s="23">
        <v>42817</v>
      </c>
      <c r="D812" s="23" t="s">
        <v>266</v>
      </c>
      <c r="E812" s="23" t="s">
        <v>111</v>
      </c>
      <c r="F812" s="23" t="s">
        <v>70</v>
      </c>
      <c r="G812" s="24"/>
      <c r="H812" s="24">
        <v>24072063165</v>
      </c>
      <c r="I812" s="24" t="s">
        <v>72</v>
      </c>
      <c r="J812" s="24">
        <f>DATEDIF(Tabla1[[#This Row],[FECHA DE NACIMIENTO]],Tabla1[[#This Row],[FECHA ACTUAL]],"Y")</f>
        <v>31</v>
      </c>
      <c r="K812" s="24" t="s">
        <v>73</v>
      </c>
      <c r="L812" s="24" t="s">
        <v>112</v>
      </c>
      <c r="M812" s="24">
        <v>0</v>
      </c>
      <c r="N812" s="24">
        <v>0</v>
      </c>
      <c r="O812" s="24">
        <v>3</v>
      </c>
      <c r="P812" s="24" t="s">
        <v>101</v>
      </c>
      <c r="Q812" s="23">
        <v>33725</v>
      </c>
      <c r="R812" s="24" t="s">
        <v>5154</v>
      </c>
      <c r="S812" s="25">
        <v>45119</v>
      </c>
      <c r="T812" s="24"/>
      <c r="U812" s="24">
        <v>3167489584</v>
      </c>
      <c r="V812" s="24" t="s">
        <v>5155</v>
      </c>
      <c r="W812" s="24" t="s">
        <v>5156</v>
      </c>
      <c r="X812" s="24" t="s">
        <v>2432</v>
      </c>
      <c r="Y812" s="24" t="s">
        <v>5157</v>
      </c>
      <c r="Z812" s="24" t="s">
        <v>5158</v>
      </c>
      <c r="AA812" s="24">
        <v>3174299182</v>
      </c>
      <c r="AB812" s="24" t="s">
        <v>77</v>
      </c>
      <c r="AC812" s="24" t="s">
        <v>77</v>
      </c>
      <c r="AD812" s="24" t="s">
        <v>77</v>
      </c>
      <c r="AE812" s="26" t="s">
        <v>183</v>
      </c>
      <c r="AF812" s="26" t="s">
        <v>4639</v>
      </c>
      <c r="AG812" s="26"/>
      <c r="AH812" s="27" t="s">
        <v>184</v>
      </c>
      <c r="AI812" s="27" t="s">
        <v>3493</v>
      </c>
      <c r="AJ812" s="27" t="s">
        <v>120</v>
      </c>
      <c r="AK812" s="24" t="s">
        <v>121</v>
      </c>
      <c r="AL812" s="24" t="s">
        <v>90</v>
      </c>
      <c r="AM812" s="23">
        <v>42817</v>
      </c>
      <c r="AN812" s="28">
        <v>776250</v>
      </c>
      <c r="AO812" s="28"/>
      <c r="AP812" s="24"/>
      <c r="AQ812" s="24"/>
      <c r="AR812" s="24"/>
      <c r="AS812" s="24"/>
      <c r="AT812" s="24" t="e">
        <v>#N/A</v>
      </c>
      <c r="AU812" s="24" t="e">
        <v>#N/A</v>
      </c>
      <c r="AV812" s="24" t="e">
        <v>#N/A</v>
      </c>
      <c r="AW812" s="24"/>
      <c r="AX812" s="24"/>
      <c r="AY812" s="24"/>
      <c r="AZ812" s="24"/>
      <c r="BA812" s="24"/>
      <c r="BB812" s="24"/>
      <c r="BC812" s="24"/>
      <c r="BD812" s="24">
        <v>0</v>
      </c>
      <c r="BE812" s="24">
        <v>0</v>
      </c>
      <c r="BF812" s="23"/>
      <c r="BG812" s="23"/>
      <c r="BH812" s="23">
        <v>42818</v>
      </c>
      <c r="BI812" s="26" t="s">
        <v>127</v>
      </c>
      <c r="BJ812" s="26" t="s">
        <v>273</v>
      </c>
      <c r="BK812" s="29">
        <v>0</v>
      </c>
      <c r="BL812" s="24" t="s">
        <v>129</v>
      </c>
      <c r="BM812" s="22" t="str">
        <f ca="1">+IF(Tabla1[[#This Row],[FECHA INGRESO]]&gt;=44986,IF((TODAY()-Tabla1[[#This Row],[FECHA INGRESO]])&gt;=50,"ALERTA","TODAVÍA FALTA"),"N/A")</f>
        <v>N/A</v>
      </c>
      <c r="BN812" s="7">
        <f>IFERROR((_xlfn.DAYS(Tabla1[[#This Row],[FECHA INGRESO]],Tabla1[[#This Row],[FECHA RETIRO]]))/30,"")</f>
        <v>-3.3333333333333333E-2</v>
      </c>
    </row>
    <row r="813" spans="1:66" ht="15" customHeight="1" x14ac:dyDescent="0.35">
      <c r="A813" s="31">
        <v>1032385480</v>
      </c>
      <c r="B813" s="22" t="s">
        <v>5159</v>
      </c>
      <c r="C813" s="23">
        <v>42818</v>
      </c>
      <c r="D813" s="23" t="s">
        <v>157</v>
      </c>
      <c r="E813" s="23" t="s">
        <v>77</v>
      </c>
      <c r="F813" s="23" t="s">
        <v>70</v>
      </c>
      <c r="G813" s="24" t="s">
        <v>5160</v>
      </c>
      <c r="H813" s="24">
        <v>24072071016</v>
      </c>
      <c r="I813" s="24" t="s">
        <v>95</v>
      </c>
      <c r="J813" s="24">
        <f>DATEDIF(Tabla1[[#This Row],[FECHA DE NACIMIENTO]],Tabla1[[#This Row],[FECHA ACTUAL]],"Y")</f>
        <v>36</v>
      </c>
      <c r="K813" s="24" t="s">
        <v>96</v>
      </c>
      <c r="L813" s="24" t="s">
        <v>234</v>
      </c>
      <c r="M813" s="24">
        <v>2</v>
      </c>
      <c r="N813" s="24">
        <v>2</v>
      </c>
      <c r="O813" s="24">
        <v>2</v>
      </c>
      <c r="P813" s="24" t="s">
        <v>101</v>
      </c>
      <c r="Q813" s="23">
        <v>31879</v>
      </c>
      <c r="R813" s="24" t="s">
        <v>76</v>
      </c>
      <c r="S813" s="25">
        <v>45119</v>
      </c>
      <c r="T813" s="24">
        <v>2655792</v>
      </c>
      <c r="U813" s="24">
        <v>3123645241</v>
      </c>
      <c r="V813" s="24" t="s">
        <v>5161</v>
      </c>
      <c r="W813" s="24" t="s">
        <v>5162</v>
      </c>
      <c r="X813" s="24" t="s">
        <v>3453</v>
      </c>
      <c r="Y813" s="24" t="s">
        <v>5163</v>
      </c>
      <c r="Z813" s="24" t="s">
        <v>82</v>
      </c>
      <c r="AA813" s="24">
        <v>3123490131</v>
      </c>
      <c r="AB813" s="24" t="s">
        <v>77</v>
      </c>
      <c r="AC813" s="24" t="s">
        <v>77</v>
      </c>
      <c r="AD813" s="24" t="s">
        <v>77</v>
      </c>
      <c r="AE813" s="26" t="s">
        <v>151</v>
      </c>
      <c r="AF813" s="26"/>
      <c r="AG813" s="26"/>
      <c r="AH813" s="27" t="s">
        <v>867</v>
      </c>
      <c r="AI813" s="27" t="s">
        <v>138</v>
      </c>
      <c r="AJ813" s="27" t="s">
        <v>138</v>
      </c>
      <c r="AK813" s="24" t="s">
        <v>89</v>
      </c>
      <c r="AL813" s="24" t="s">
        <v>868</v>
      </c>
      <c r="AM813" s="23">
        <v>42818</v>
      </c>
      <c r="AN813" s="28">
        <v>808585.47</v>
      </c>
      <c r="AO813" s="28"/>
      <c r="AP813" s="24"/>
      <c r="AQ813" s="24"/>
      <c r="AR813" s="24"/>
      <c r="AS813" s="24"/>
      <c r="AT813" s="24" t="e">
        <v>#N/A</v>
      </c>
      <c r="AU813" s="24" t="e">
        <v>#N/A</v>
      </c>
      <c r="AV813" s="24" t="e">
        <v>#N/A</v>
      </c>
      <c r="AW813" s="24"/>
      <c r="AX813" s="24"/>
      <c r="AY813" s="24"/>
      <c r="AZ813" s="24"/>
      <c r="BA813" s="24"/>
      <c r="BB813" s="24"/>
      <c r="BC813" s="24"/>
      <c r="BD813" s="24" t="e">
        <v>#N/A</v>
      </c>
      <c r="BE813" s="24" t="e">
        <v>#N/A</v>
      </c>
      <c r="BF813" s="23"/>
      <c r="BG813" s="23"/>
      <c r="BH813" s="23">
        <v>43151</v>
      </c>
      <c r="BI813" s="26" t="s">
        <v>143</v>
      </c>
      <c r="BJ813" s="26" t="s">
        <v>2450</v>
      </c>
      <c r="BK813" s="29">
        <v>0</v>
      </c>
      <c r="BL813" s="24" t="s">
        <v>129</v>
      </c>
      <c r="BM813" s="22" t="str">
        <f ca="1">+IF(Tabla1[[#This Row],[FECHA INGRESO]]&gt;=44986,IF((TODAY()-Tabla1[[#This Row],[FECHA INGRESO]])&gt;=50,"ALERTA","TODAVÍA FALTA"),"N/A")</f>
        <v>N/A</v>
      </c>
      <c r="BN813" s="7">
        <f>IFERROR((_xlfn.DAYS(Tabla1[[#This Row],[FECHA INGRESO]],Tabla1[[#This Row],[FECHA RETIRO]]))/30,"")</f>
        <v>-11.1</v>
      </c>
    </row>
    <row r="814" spans="1:66" ht="15" customHeight="1" x14ac:dyDescent="0.35">
      <c r="A814" s="31">
        <v>1039458724</v>
      </c>
      <c r="B814" s="22" t="s">
        <v>5164</v>
      </c>
      <c r="C814" s="23">
        <v>42821</v>
      </c>
      <c r="D814" s="23" t="s">
        <v>582</v>
      </c>
      <c r="E814" s="23" t="s">
        <v>1274</v>
      </c>
      <c r="F814" s="23" t="s">
        <v>70</v>
      </c>
      <c r="G814" s="24"/>
      <c r="H814" s="24">
        <v>24072146589</v>
      </c>
      <c r="I814" s="24" t="s">
        <v>95</v>
      </c>
      <c r="J814" s="24">
        <f>DATEDIF(Tabla1[[#This Row],[FECHA DE NACIMIENTO]],Tabla1[[#This Row],[FECHA ACTUAL]],"Y")</f>
        <v>30</v>
      </c>
      <c r="K814" s="24" t="s">
        <v>96</v>
      </c>
      <c r="L814" s="24" t="s">
        <v>112</v>
      </c>
      <c r="M814" s="24">
        <v>0</v>
      </c>
      <c r="N814" s="24">
        <v>0</v>
      </c>
      <c r="O814" s="24">
        <v>3</v>
      </c>
      <c r="P814" s="24" t="s">
        <v>101</v>
      </c>
      <c r="Q814" s="23">
        <v>33856</v>
      </c>
      <c r="R814" s="24" t="s">
        <v>5165</v>
      </c>
      <c r="S814" s="25">
        <v>45119</v>
      </c>
      <c r="T814" s="24">
        <v>6114115</v>
      </c>
      <c r="U814" s="24">
        <v>3218897963</v>
      </c>
      <c r="V814" s="24" t="s">
        <v>5166</v>
      </c>
      <c r="W814" s="24" t="s">
        <v>5167</v>
      </c>
      <c r="X814" s="24" t="s">
        <v>5168</v>
      </c>
      <c r="Y814" s="24" t="s">
        <v>5169</v>
      </c>
      <c r="Z814" s="24" t="s">
        <v>117</v>
      </c>
      <c r="AA814" s="24">
        <v>6114115</v>
      </c>
      <c r="AB814" s="24" t="s">
        <v>77</v>
      </c>
      <c r="AC814" s="24" t="s">
        <v>77</v>
      </c>
      <c r="AD814" s="24" t="s">
        <v>77</v>
      </c>
      <c r="AE814" s="26" t="s">
        <v>151</v>
      </c>
      <c r="AF814" s="26"/>
      <c r="AG814" s="26"/>
      <c r="AH814" s="27" t="s">
        <v>184</v>
      </c>
      <c r="AI814" s="27" t="s">
        <v>515</v>
      </c>
      <c r="AJ814" s="27" t="s">
        <v>515</v>
      </c>
      <c r="AK814" s="24" t="s">
        <v>121</v>
      </c>
      <c r="AL814" s="24" t="s">
        <v>90</v>
      </c>
      <c r="AM814" s="23">
        <v>42821</v>
      </c>
      <c r="AN814" s="28">
        <v>776250</v>
      </c>
      <c r="AO814" s="28"/>
      <c r="AP814" s="24"/>
      <c r="AQ814" s="24"/>
      <c r="AR814" s="24"/>
      <c r="AS814" s="24"/>
      <c r="AT814" s="24" t="e">
        <v>#N/A</v>
      </c>
      <c r="AU814" s="24" t="e">
        <v>#N/A</v>
      </c>
      <c r="AV814" s="24" t="e">
        <v>#N/A</v>
      </c>
      <c r="AW814" s="24"/>
      <c r="AX814" s="24"/>
      <c r="AY814" s="24"/>
      <c r="AZ814" s="24"/>
      <c r="BA814" s="24"/>
      <c r="BB814" s="24"/>
      <c r="BC814" s="24"/>
      <c r="BD814" s="24">
        <v>0</v>
      </c>
      <c r="BE814" s="24">
        <v>0</v>
      </c>
      <c r="BF814" s="23"/>
      <c r="BG814" s="23"/>
      <c r="BH814" s="23">
        <v>42951</v>
      </c>
      <c r="BI814" s="26" t="s">
        <v>127</v>
      </c>
      <c r="BJ814" s="26" t="s">
        <v>273</v>
      </c>
      <c r="BK814" s="29">
        <v>0</v>
      </c>
      <c r="BL814" s="24" t="s">
        <v>129</v>
      </c>
      <c r="BM814" s="22" t="str">
        <f ca="1">+IF(Tabla1[[#This Row],[FECHA INGRESO]]&gt;=44986,IF((TODAY()-Tabla1[[#This Row],[FECHA INGRESO]])&gt;=50,"ALERTA","TODAVÍA FALTA"),"N/A")</f>
        <v>N/A</v>
      </c>
      <c r="BN814" s="7">
        <f>IFERROR((_xlfn.DAYS(Tabla1[[#This Row],[FECHA INGRESO]],Tabla1[[#This Row],[FECHA RETIRO]]))/30,"")</f>
        <v>-4.333333333333333</v>
      </c>
    </row>
    <row r="815" spans="1:66" ht="15" customHeight="1" x14ac:dyDescent="0.35">
      <c r="A815" s="31">
        <v>1022989758</v>
      </c>
      <c r="B815" s="22" t="s">
        <v>5170</v>
      </c>
      <c r="C815" s="23">
        <v>42821</v>
      </c>
      <c r="D815" s="23" t="s">
        <v>4008</v>
      </c>
      <c r="E815" s="23" t="s">
        <v>1274</v>
      </c>
      <c r="F815" s="23" t="s">
        <v>70</v>
      </c>
      <c r="G815" s="24"/>
      <c r="H815" s="24">
        <v>24072122730</v>
      </c>
      <c r="I815" s="24" t="s">
        <v>72</v>
      </c>
      <c r="J815" s="24">
        <f>DATEDIF(Tabla1[[#This Row],[FECHA DE NACIMIENTO]],Tabla1[[#This Row],[FECHA ACTUAL]],"Y")</f>
        <v>29</v>
      </c>
      <c r="K815" s="24" t="s">
        <v>96</v>
      </c>
      <c r="L815" s="24" t="s">
        <v>112</v>
      </c>
      <c r="M815" s="24">
        <v>0</v>
      </c>
      <c r="N815" s="24">
        <v>0</v>
      </c>
      <c r="O815" s="24">
        <v>2</v>
      </c>
      <c r="P815" s="24" t="s">
        <v>101</v>
      </c>
      <c r="Q815" s="23">
        <v>34172</v>
      </c>
      <c r="R815" s="24" t="s">
        <v>76</v>
      </c>
      <c r="S815" s="25">
        <v>45119</v>
      </c>
      <c r="T815" s="24">
        <v>7391370</v>
      </c>
      <c r="U815" s="24">
        <v>3172687817</v>
      </c>
      <c r="V815" s="24" t="s">
        <v>5171</v>
      </c>
      <c r="W815" s="24" t="s">
        <v>5172</v>
      </c>
      <c r="X815" s="24" t="s">
        <v>5173</v>
      </c>
      <c r="Y815" s="24" t="s">
        <v>5174</v>
      </c>
      <c r="Z815" s="24" t="s">
        <v>162</v>
      </c>
      <c r="AA815" s="24">
        <v>7391370</v>
      </c>
      <c r="AB815" s="24" t="s">
        <v>77</v>
      </c>
      <c r="AC815" s="24" t="s">
        <v>77</v>
      </c>
      <c r="AD815" s="24" t="s">
        <v>77</v>
      </c>
      <c r="AE815" s="26" t="s">
        <v>183</v>
      </c>
      <c r="AF815" s="26" t="s">
        <v>5032</v>
      </c>
      <c r="AG815" s="26"/>
      <c r="AH815" s="27" t="s">
        <v>184</v>
      </c>
      <c r="AI815" s="27" t="s">
        <v>884</v>
      </c>
      <c r="AJ815" s="27" t="s">
        <v>884</v>
      </c>
      <c r="AK815" s="24" t="s">
        <v>121</v>
      </c>
      <c r="AL815" s="24" t="s">
        <v>90</v>
      </c>
      <c r="AM815" s="23">
        <v>42821</v>
      </c>
      <c r="AN815" s="28">
        <v>776250</v>
      </c>
      <c r="AO815" s="28"/>
      <c r="AP815" s="24"/>
      <c r="AQ815" s="24"/>
      <c r="AR815" s="24"/>
      <c r="AS815" s="24"/>
      <c r="AT815" s="24" t="e">
        <v>#N/A</v>
      </c>
      <c r="AU815" s="24" t="e">
        <v>#N/A</v>
      </c>
      <c r="AV815" s="24" t="e">
        <v>#N/A</v>
      </c>
      <c r="AW815" s="24"/>
      <c r="AX815" s="24"/>
      <c r="AY815" s="24"/>
      <c r="AZ815" s="24"/>
      <c r="BA815" s="24"/>
      <c r="BB815" s="24"/>
      <c r="BC815" s="24"/>
      <c r="BD815" s="24">
        <v>0</v>
      </c>
      <c r="BE815" s="24">
        <v>0</v>
      </c>
      <c r="BF815" s="23"/>
      <c r="BG815" s="23"/>
      <c r="BH815" s="23">
        <v>42901</v>
      </c>
      <c r="BI815" s="26" t="s">
        <v>127</v>
      </c>
      <c r="BJ815" s="26" t="s">
        <v>1246</v>
      </c>
      <c r="BK815" s="29">
        <v>0</v>
      </c>
      <c r="BL815" s="24" t="s">
        <v>129</v>
      </c>
      <c r="BM815" s="22" t="str">
        <f ca="1">+IF(Tabla1[[#This Row],[FECHA INGRESO]]&gt;=44986,IF((TODAY()-Tabla1[[#This Row],[FECHA INGRESO]])&gt;=50,"ALERTA","TODAVÍA FALTA"),"N/A")</f>
        <v>N/A</v>
      </c>
      <c r="BN815" s="7">
        <f>IFERROR((_xlfn.DAYS(Tabla1[[#This Row],[FECHA INGRESO]],Tabla1[[#This Row],[FECHA RETIRO]]))/30,"")</f>
        <v>-2.6666666666666665</v>
      </c>
    </row>
    <row r="816" spans="1:66" ht="15" customHeight="1" x14ac:dyDescent="0.35">
      <c r="A816" s="31">
        <v>1037600184</v>
      </c>
      <c r="B816" s="22" t="s">
        <v>5175</v>
      </c>
      <c r="C816" s="23">
        <v>42821</v>
      </c>
      <c r="D816" s="23" t="s">
        <v>582</v>
      </c>
      <c r="E816" s="24" t="s">
        <v>94</v>
      </c>
      <c r="F816" s="23" t="s">
        <v>70</v>
      </c>
      <c r="G816" s="24"/>
      <c r="H816" s="24">
        <v>24072191077</v>
      </c>
      <c r="I816" s="24" t="s">
        <v>95</v>
      </c>
      <c r="J816" s="24">
        <f>DATEDIF(Tabla1[[#This Row],[FECHA DE NACIMIENTO]],Tabla1[[#This Row],[FECHA ACTUAL]],"Y")</f>
        <v>33</v>
      </c>
      <c r="K816" s="24" t="s">
        <v>96</v>
      </c>
      <c r="L816" s="24" t="s">
        <v>112</v>
      </c>
      <c r="M816" s="24">
        <v>0</v>
      </c>
      <c r="N816" s="24">
        <v>0</v>
      </c>
      <c r="O816" s="24">
        <v>0</v>
      </c>
      <c r="P816" s="24" t="s">
        <v>5104</v>
      </c>
      <c r="Q816" s="23">
        <v>32797</v>
      </c>
      <c r="R816" s="24" t="s">
        <v>830</v>
      </c>
      <c r="S816" s="25">
        <v>45119</v>
      </c>
      <c r="T816" s="24">
        <v>3325955</v>
      </c>
      <c r="U816" s="24">
        <v>3314166</v>
      </c>
      <c r="V816" s="24" t="s">
        <v>5176</v>
      </c>
      <c r="W816" s="24" t="s">
        <v>5177</v>
      </c>
      <c r="X816" s="24" t="s">
        <v>5178</v>
      </c>
      <c r="Y816" s="24" t="s">
        <v>5179</v>
      </c>
      <c r="Z816" s="24" t="s">
        <v>82</v>
      </c>
      <c r="AA816" s="24">
        <v>3007732160</v>
      </c>
      <c r="AB816" s="24" t="s">
        <v>77</v>
      </c>
      <c r="AC816" s="24" t="s">
        <v>77</v>
      </c>
      <c r="AD816" s="24" t="s">
        <v>77</v>
      </c>
      <c r="AE816" s="26" t="s">
        <v>183</v>
      </c>
      <c r="AF816" s="26" t="s">
        <v>5180</v>
      </c>
      <c r="AG816" s="26"/>
      <c r="AH816" s="27" t="s">
        <v>184</v>
      </c>
      <c r="AI816" s="27" t="s">
        <v>515</v>
      </c>
      <c r="AJ816" s="27" t="s">
        <v>515</v>
      </c>
      <c r="AK816" s="24" t="s">
        <v>121</v>
      </c>
      <c r="AL816" s="24" t="s">
        <v>90</v>
      </c>
      <c r="AM816" s="23">
        <v>42821</v>
      </c>
      <c r="AN816" s="28">
        <v>776250</v>
      </c>
      <c r="AO816" s="28"/>
      <c r="AP816" s="24"/>
      <c r="AQ816" s="24"/>
      <c r="AR816" s="24"/>
      <c r="AS816" s="24"/>
      <c r="AT816" s="24" t="e">
        <v>#N/A</v>
      </c>
      <c r="AU816" s="24" t="e">
        <v>#N/A</v>
      </c>
      <c r="AV816" s="24" t="e">
        <v>#N/A</v>
      </c>
      <c r="AW816" s="24"/>
      <c r="AX816" s="24"/>
      <c r="AY816" s="24"/>
      <c r="AZ816" s="24"/>
      <c r="BA816" s="24"/>
      <c r="BB816" s="24"/>
      <c r="BC816" s="24"/>
      <c r="BD816" s="24">
        <v>0</v>
      </c>
      <c r="BE816" s="24">
        <v>0</v>
      </c>
      <c r="BF816" s="23"/>
      <c r="BG816" s="23"/>
      <c r="BH816" s="23">
        <v>42866</v>
      </c>
      <c r="BI816" s="26" t="s">
        <v>127</v>
      </c>
      <c r="BJ816" s="26" t="s">
        <v>1165</v>
      </c>
      <c r="BK816" s="29">
        <v>0</v>
      </c>
      <c r="BL816" s="24" t="s">
        <v>129</v>
      </c>
      <c r="BM816" s="22" t="str">
        <f ca="1">+IF(Tabla1[[#This Row],[FECHA INGRESO]]&gt;=44986,IF((TODAY()-Tabla1[[#This Row],[FECHA INGRESO]])&gt;=50,"ALERTA","TODAVÍA FALTA"),"N/A")</f>
        <v>N/A</v>
      </c>
      <c r="BN816" s="7">
        <f>IFERROR((_xlfn.DAYS(Tabla1[[#This Row],[FECHA INGRESO]],Tabla1[[#This Row],[FECHA RETIRO]]))/30,"")</f>
        <v>-1.5</v>
      </c>
    </row>
    <row r="817" spans="1:66" ht="15" customHeight="1" x14ac:dyDescent="0.35">
      <c r="A817" s="31">
        <v>52803984</v>
      </c>
      <c r="B817" s="22" t="s">
        <v>5181</v>
      </c>
      <c r="C817" s="23">
        <v>42821</v>
      </c>
      <c r="D817" s="23" t="s">
        <v>188</v>
      </c>
      <c r="E817" s="23" t="s">
        <v>1274</v>
      </c>
      <c r="F817" s="23" t="s">
        <v>70</v>
      </c>
      <c r="G817" s="24"/>
      <c r="H817" s="24">
        <v>24072184396</v>
      </c>
      <c r="I817" s="24" t="s">
        <v>95</v>
      </c>
      <c r="J817" s="24">
        <f>DATEDIF(Tabla1[[#This Row],[FECHA DE NACIMIENTO]],Tabla1[[#This Row],[FECHA ACTUAL]],"Y")</f>
        <v>41</v>
      </c>
      <c r="K817" s="24" t="s">
        <v>320</v>
      </c>
      <c r="L817" s="24" t="s">
        <v>206</v>
      </c>
      <c r="M817" s="24">
        <v>1</v>
      </c>
      <c r="N817" s="24">
        <v>1</v>
      </c>
      <c r="O817" s="24">
        <v>2</v>
      </c>
      <c r="P817" s="24" t="s">
        <v>101</v>
      </c>
      <c r="Q817" s="23">
        <v>29812</v>
      </c>
      <c r="R817" s="24" t="s">
        <v>5182</v>
      </c>
      <c r="S817" s="25">
        <v>45119</v>
      </c>
      <c r="T817" s="24"/>
      <c r="U817" s="24">
        <v>3192825396</v>
      </c>
      <c r="V817" s="24" t="s">
        <v>5183</v>
      </c>
      <c r="W817" s="24" t="s">
        <v>5184</v>
      </c>
      <c r="X817" s="24" t="s">
        <v>626</v>
      </c>
      <c r="Y817" s="24" t="s">
        <v>5185</v>
      </c>
      <c r="Z817" s="24" t="s">
        <v>1597</v>
      </c>
      <c r="AA817" s="24">
        <v>3223140741</v>
      </c>
      <c r="AB817" s="24" t="s">
        <v>77</v>
      </c>
      <c r="AC817" s="24" t="s">
        <v>77</v>
      </c>
      <c r="AD817" s="24" t="s">
        <v>77</v>
      </c>
      <c r="AE817" s="26" t="s">
        <v>102</v>
      </c>
      <c r="AF817" s="26"/>
      <c r="AG817" s="26" t="s">
        <v>5186</v>
      </c>
      <c r="AH817" s="27" t="s">
        <v>163</v>
      </c>
      <c r="AI817" s="27" t="s">
        <v>985</v>
      </c>
      <c r="AJ817" s="27" t="s">
        <v>487</v>
      </c>
      <c r="AK817" s="24" t="s">
        <v>121</v>
      </c>
      <c r="AL817" s="24" t="s">
        <v>90</v>
      </c>
      <c r="AM817" s="23">
        <v>42821</v>
      </c>
      <c r="AN817" s="28">
        <v>1242000</v>
      </c>
      <c r="AO817" s="28"/>
      <c r="AP817" s="24"/>
      <c r="AQ817" s="24"/>
      <c r="AR817" s="24"/>
      <c r="AS817" s="24"/>
      <c r="AT817" s="24" t="e">
        <v>#N/A</v>
      </c>
      <c r="AU817" s="24" t="e">
        <v>#N/A</v>
      </c>
      <c r="AV817" s="24" t="e">
        <v>#N/A</v>
      </c>
      <c r="AW817" s="24"/>
      <c r="AX817" s="24"/>
      <c r="AY817" s="24"/>
      <c r="AZ817" s="24"/>
      <c r="BA817" s="24"/>
      <c r="BB817" s="24"/>
      <c r="BC817" s="24"/>
      <c r="BD817" s="24">
        <v>0</v>
      </c>
      <c r="BE817" s="24">
        <v>0</v>
      </c>
      <c r="BF817" s="23"/>
      <c r="BG817" s="23"/>
      <c r="BH817" s="23">
        <v>42842</v>
      </c>
      <c r="BI817" s="26" t="s">
        <v>127</v>
      </c>
      <c r="BJ817" s="26" t="s">
        <v>337</v>
      </c>
      <c r="BK817" s="29">
        <v>0</v>
      </c>
      <c r="BL817" s="24" t="s">
        <v>129</v>
      </c>
      <c r="BM817" s="22" t="str">
        <f ca="1">+IF(Tabla1[[#This Row],[FECHA INGRESO]]&gt;=44986,IF((TODAY()-Tabla1[[#This Row],[FECHA INGRESO]])&gt;=50,"ALERTA","TODAVÍA FALTA"),"N/A")</f>
        <v>N/A</v>
      </c>
      <c r="BN817" s="7">
        <f>IFERROR((_xlfn.DAYS(Tabla1[[#This Row],[FECHA INGRESO]],Tabla1[[#This Row],[FECHA RETIRO]]))/30,"")</f>
        <v>-0.7</v>
      </c>
    </row>
    <row r="818" spans="1:66" ht="15" customHeight="1" x14ac:dyDescent="0.35">
      <c r="A818" s="31">
        <v>1070332484</v>
      </c>
      <c r="B818" s="22" t="s">
        <v>5187</v>
      </c>
      <c r="C818" s="23">
        <v>42822</v>
      </c>
      <c r="D818" s="23" t="s">
        <v>4526</v>
      </c>
      <c r="E818" s="23" t="s">
        <v>77</v>
      </c>
      <c r="F818" s="23" t="s">
        <v>70</v>
      </c>
      <c r="G818" s="24" t="s">
        <v>5188</v>
      </c>
      <c r="H818" s="24">
        <v>24072214653</v>
      </c>
      <c r="I818" s="24" t="s">
        <v>95</v>
      </c>
      <c r="J818" s="24">
        <f>DATEDIF(Tabla1[[#This Row],[FECHA DE NACIMIENTO]],Tabla1[[#This Row],[FECHA ACTUAL]],"Y")</f>
        <v>24</v>
      </c>
      <c r="K818" s="24" t="s">
        <v>73</v>
      </c>
      <c r="L818" s="24" t="s">
        <v>112</v>
      </c>
      <c r="M818" s="24">
        <v>0</v>
      </c>
      <c r="N818" s="24">
        <v>0</v>
      </c>
      <c r="O818" s="24">
        <v>2</v>
      </c>
      <c r="P818" s="24" t="s">
        <v>101</v>
      </c>
      <c r="Q818" s="23">
        <v>36079</v>
      </c>
      <c r="R818" s="24" t="s">
        <v>3842</v>
      </c>
      <c r="S818" s="25">
        <v>45119</v>
      </c>
      <c r="T818" s="24"/>
      <c r="U818" s="24">
        <v>3196780903</v>
      </c>
      <c r="V818" s="24" t="s">
        <v>5189</v>
      </c>
      <c r="W818" s="24" t="s">
        <v>5190</v>
      </c>
      <c r="X818" s="24" t="s">
        <v>661</v>
      </c>
      <c r="Y818" s="24" t="s">
        <v>5191</v>
      </c>
      <c r="Z818" s="24" t="s">
        <v>117</v>
      </c>
      <c r="AA818" s="24">
        <v>3194208988</v>
      </c>
      <c r="AB818" s="24" t="s">
        <v>77</v>
      </c>
      <c r="AC818" s="24" t="s">
        <v>77</v>
      </c>
      <c r="AD818" s="24" t="s">
        <v>77</v>
      </c>
      <c r="AE818" s="26" t="s">
        <v>151</v>
      </c>
      <c r="AF818" s="26"/>
      <c r="AG818" s="26"/>
      <c r="AH818" s="27" t="s">
        <v>867</v>
      </c>
      <c r="AI818" s="27" t="s">
        <v>138</v>
      </c>
      <c r="AJ818" s="27" t="s">
        <v>138</v>
      </c>
      <c r="AK818" s="24" t="s">
        <v>89</v>
      </c>
      <c r="AL818" s="24" t="s">
        <v>868</v>
      </c>
      <c r="AM818" s="23">
        <v>42822</v>
      </c>
      <c r="AN818" s="28">
        <v>808585.47</v>
      </c>
      <c r="AO818" s="28"/>
      <c r="AP818" s="24"/>
      <c r="AQ818" s="24"/>
      <c r="AR818" s="24"/>
      <c r="AS818" s="24"/>
      <c r="AT818" s="24" t="e">
        <v>#N/A</v>
      </c>
      <c r="AU818" s="24" t="e">
        <v>#N/A</v>
      </c>
      <c r="AV818" s="24" t="e">
        <v>#N/A</v>
      </c>
      <c r="AW818" s="24"/>
      <c r="AX818" s="24"/>
      <c r="AY818" s="24"/>
      <c r="AZ818" s="24"/>
      <c r="BA818" s="24"/>
      <c r="BB818" s="24"/>
      <c r="BC818" s="24"/>
      <c r="BD818" s="24" t="e">
        <v>#N/A</v>
      </c>
      <c r="BE818" s="24" t="e">
        <v>#N/A</v>
      </c>
      <c r="BF818" s="23"/>
      <c r="BG818" s="23"/>
      <c r="BH818" s="23">
        <v>43124</v>
      </c>
      <c r="BI818" s="26" t="s">
        <v>143</v>
      </c>
      <c r="BJ818" s="26" t="s">
        <v>2450</v>
      </c>
      <c r="BK818" s="29">
        <v>0</v>
      </c>
      <c r="BL818" s="24" t="s">
        <v>129</v>
      </c>
      <c r="BM818" s="22" t="str">
        <f ca="1">+IF(Tabla1[[#This Row],[FECHA INGRESO]]&gt;=44986,IF((TODAY()-Tabla1[[#This Row],[FECHA INGRESO]])&gt;=50,"ALERTA","TODAVÍA FALTA"),"N/A")</f>
        <v>N/A</v>
      </c>
      <c r="BN818" s="7">
        <f>IFERROR((_xlfn.DAYS(Tabla1[[#This Row],[FECHA INGRESO]],Tabla1[[#This Row],[FECHA RETIRO]]))/30,"")</f>
        <v>-10.066666666666666</v>
      </c>
    </row>
    <row r="819" spans="1:66" ht="15" customHeight="1" x14ac:dyDescent="0.35">
      <c r="A819" s="31">
        <v>1106307119</v>
      </c>
      <c r="B819" s="22" t="s">
        <v>5192</v>
      </c>
      <c r="C819" s="23">
        <v>42822</v>
      </c>
      <c r="D819" s="23" t="s">
        <v>157</v>
      </c>
      <c r="E819" s="23" t="s">
        <v>1274</v>
      </c>
      <c r="F819" s="23" t="s">
        <v>70</v>
      </c>
      <c r="G819" s="24"/>
      <c r="H819" s="24">
        <v>24072182530</v>
      </c>
      <c r="I819" s="24" t="s">
        <v>95</v>
      </c>
      <c r="J819" s="24">
        <f>DATEDIF(Tabla1[[#This Row],[FECHA DE NACIMIENTO]],Tabla1[[#This Row],[FECHA ACTUAL]],"Y")</f>
        <v>33</v>
      </c>
      <c r="K819" s="24" t="s">
        <v>73</v>
      </c>
      <c r="L819" s="24" t="s">
        <v>112</v>
      </c>
      <c r="M819" s="24">
        <v>2</v>
      </c>
      <c r="N819" s="24">
        <v>3</v>
      </c>
      <c r="O819" s="24">
        <v>2</v>
      </c>
      <c r="P819" s="24" t="s">
        <v>101</v>
      </c>
      <c r="Q819" s="23">
        <v>32840</v>
      </c>
      <c r="R819" s="24" t="s">
        <v>5193</v>
      </c>
      <c r="S819" s="25">
        <v>45119</v>
      </c>
      <c r="T819" s="24">
        <v>5105487</v>
      </c>
      <c r="U819" s="24">
        <v>3015093488</v>
      </c>
      <c r="V819" s="24" t="s">
        <v>5194</v>
      </c>
      <c r="W819" s="24" t="s">
        <v>5195</v>
      </c>
      <c r="X819" s="24" t="s">
        <v>3453</v>
      </c>
      <c r="Y819" s="24" t="s">
        <v>5196</v>
      </c>
      <c r="Z819" s="24" t="s">
        <v>117</v>
      </c>
      <c r="AA819" s="24">
        <v>3207411974</v>
      </c>
      <c r="AB819" s="24" t="s">
        <v>77</v>
      </c>
      <c r="AC819" s="24" t="s">
        <v>77</v>
      </c>
      <c r="AD819" s="24" t="s">
        <v>77</v>
      </c>
      <c r="AE819" s="26" t="s">
        <v>183</v>
      </c>
      <c r="AF819" s="26" t="s">
        <v>5197</v>
      </c>
      <c r="AG819" s="26"/>
      <c r="AH819" s="27" t="s">
        <v>184</v>
      </c>
      <c r="AI819" s="27" t="s">
        <v>120</v>
      </c>
      <c r="AJ819" s="27" t="s">
        <v>120</v>
      </c>
      <c r="AK819" s="24" t="s">
        <v>121</v>
      </c>
      <c r="AL819" s="24" t="s">
        <v>90</v>
      </c>
      <c r="AM819" s="23">
        <v>42822</v>
      </c>
      <c r="AN819" s="28">
        <v>776250</v>
      </c>
      <c r="AO819" s="28"/>
      <c r="AP819" s="24"/>
      <c r="AQ819" s="24"/>
      <c r="AR819" s="24"/>
      <c r="AS819" s="24"/>
      <c r="AT819" s="24" t="e">
        <v>#N/A</v>
      </c>
      <c r="AU819" s="24" t="e">
        <v>#N/A</v>
      </c>
      <c r="AV819" s="24" t="e">
        <v>#N/A</v>
      </c>
      <c r="AW819" s="24"/>
      <c r="AX819" s="24"/>
      <c r="AY819" s="24" t="s">
        <v>5198</v>
      </c>
      <c r="AZ819" s="24"/>
      <c r="BA819" s="24"/>
      <c r="BB819" s="24"/>
      <c r="BC819" s="24"/>
      <c r="BD819" s="24">
        <v>0</v>
      </c>
      <c r="BE819" s="24">
        <v>0</v>
      </c>
      <c r="BF819" s="23"/>
      <c r="BG819" s="23"/>
      <c r="BH819" s="23">
        <v>43040</v>
      </c>
      <c r="BI819" s="26" t="s">
        <v>127</v>
      </c>
      <c r="BJ819" s="26" t="s">
        <v>1165</v>
      </c>
      <c r="BK819" s="29">
        <v>232317</v>
      </c>
      <c r="BL819" s="24" t="s">
        <v>129</v>
      </c>
      <c r="BM819" s="22" t="str">
        <f ca="1">+IF(Tabla1[[#This Row],[FECHA INGRESO]]&gt;=44986,IF((TODAY()-Tabla1[[#This Row],[FECHA INGRESO]])&gt;=50,"ALERTA","TODAVÍA FALTA"),"N/A")</f>
        <v>N/A</v>
      </c>
      <c r="BN819" s="7">
        <f>IFERROR((_xlfn.DAYS(Tabla1[[#This Row],[FECHA INGRESO]],Tabla1[[#This Row],[FECHA RETIRO]]))/30,"")</f>
        <v>-7.2666666666666666</v>
      </c>
    </row>
    <row r="820" spans="1:66" ht="15" customHeight="1" x14ac:dyDescent="0.35">
      <c r="A820" s="31">
        <v>1007823206</v>
      </c>
      <c r="B820" s="22" t="s">
        <v>5199</v>
      </c>
      <c r="C820" s="23">
        <v>42822</v>
      </c>
      <c r="D820" s="23" t="s">
        <v>131</v>
      </c>
      <c r="E820" s="23" t="s">
        <v>1274</v>
      </c>
      <c r="F820" s="23" t="s">
        <v>70</v>
      </c>
      <c r="G820" s="24"/>
      <c r="H820" s="24">
        <v>24072174818</v>
      </c>
      <c r="I820" s="24" t="s">
        <v>72</v>
      </c>
      <c r="J820" s="24">
        <f>DATEDIF(Tabla1[[#This Row],[FECHA DE NACIMIENTO]],Tabla1[[#This Row],[FECHA ACTUAL]],"Y")</f>
        <v>33</v>
      </c>
      <c r="K820" s="24" t="s">
        <v>96</v>
      </c>
      <c r="L820" s="24" t="s">
        <v>112</v>
      </c>
      <c r="M820" s="24">
        <v>0</v>
      </c>
      <c r="N820" s="24">
        <v>2</v>
      </c>
      <c r="O820" s="24">
        <v>1</v>
      </c>
      <c r="P820" s="24" t="s">
        <v>101</v>
      </c>
      <c r="Q820" s="23">
        <v>32893</v>
      </c>
      <c r="R820" s="24" t="s">
        <v>5200</v>
      </c>
      <c r="S820" s="25">
        <v>45119</v>
      </c>
      <c r="T820" s="24"/>
      <c r="U820" s="24">
        <v>3057316453</v>
      </c>
      <c r="V820" s="24" t="s">
        <v>5201</v>
      </c>
      <c r="W820" s="24" t="s">
        <v>5202</v>
      </c>
      <c r="X820" s="24" t="s">
        <v>4883</v>
      </c>
      <c r="Y820" s="24" t="s">
        <v>5203</v>
      </c>
      <c r="Z820" s="24" t="s">
        <v>852</v>
      </c>
      <c r="AA820" s="24">
        <v>3057316451</v>
      </c>
      <c r="AB820" s="24" t="s">
        <v>77</v>
      </c>
      <c r="AC820" s="24" t="s">
        <v>77</v>
      </c>
      <c r="AD820" s="24" t="s">
        <v>77</v>
      </c>
      <c r="AE820" s="26" t="s">
        <v>151</v>
      </c>
      <c r="AF820" s="26"/>
      <c r="AG820" s="26"/>
      <c r="AH820" s="27" t="s">
        <v>184</v>
      </c>
      <c r="AI820" s="27" t="s">
        <v>795</v>
      </c>
      <c r="AJ820" s="27" t="s">
        <v>487</v>
      </c>
      <c r="AK820" s="24" t="s">
        <v>121</v>
      </c>
      <c r="AL820" s="24" t="s">
        <v>90</v>
      </c>
      <c r="AM820" s="23">
        <v>42822</v>
      </c>
      <c r="AN820" s="28">
        <v>776250</v>
      </c>
      <c r="AO820" s="28"/>
      <c r="AP820" s="24"/>
      <c r="AQ820" s="24"/>
      <c r="AR820" s="24"/>
      <c r="AS820" s="24"/>
      <c r="AT820" s="24" t="e">
        <v>#N/A</v>
      </c>
      <c r="AU820" s="24" t="e">
        <v>#N/A</v>
      </c>
      <c r="AV820" s="24" t="e">
        <v>#N/A</v>
      </c>
      <c r="AW820" s="24"/>
      <c r="AX820" s="24"/>
      <c r="AY820" s="24"/>
      <c r="AZ820" s="24"/>
      <c r="BA820" s="24"/>
      <c r="BB820" s="24"/>
      <c r="BC820" s="24"/>
      <c r="BD820" s="24">
        <v>0</v>
      </c>
      <c r="BE820" s="24">
        <v>0</v>
      </c>
      <c r="BF820" s="23"/>
      <c r="BG820" s="23"/>
      <c r="BH820" s="23">
        <v>43038</v>
      </c>
      <c r="BI820" s="26" t="s">
        <v>127</v>
      </c>
      <c r="BJ820" s="26" t="s">
        <v>232</v>
      </c>
      <c r="BK820" s="29">
        <v>221875</v>
      </c>
      <c r="BL820" s="24" t="s">
        <v>129</v>
      </c>
      <c r="BM820" s="22" t="str">
        <f ca="1">+IF(Tabla1[[#This Row],[FECHA INGRESO]]&gt;=44986,IF((TODAY()-Tabla1[[#This Row],[FECHA INGRESO]])&gt;=50,"ALERTA","TODAVÍA FALTA"),"N/A")</f>
        <v>N/A</v>
      </c>
      <c r="BN820" s="7">
        <f>IFERROR((_xlfn.DAYS(Tabla1[[#This Row],[FECHA INGRESO]],Tabla1[[#This Row],[FECHA RETIRO]]))/30,"")</f>
        <v>-7.2</v>
      </c>
    </row>
    <row r="821" spans="1:66" ht="15" customHeight="1" x14ac:dyDescent="0.35">
      <c r="A821" s="31">
        <v>1032489701</v>
      </c>
      <c r="B821" s="22" t="s">
        <v>5204</v>
      </c>
      <c r="C821" s="23">
        <v>42822</v>
      </c>
      <c r="D821" s="23" t="s">
        <v>93</v>
      </c>
      <c r="E821" s="23" t="s">
        <v>1274</v>
      </c>
      <c r="F821" s="23" t="s">
        <v>70</v>
      </c>
      <c r="G821" s="24"/>
      <c r="H821" s="24">
        <v>24072233863</v>
      </c>
      <c r="I821" s="24" t="s">
        <v>95</v>
      </c>
      <c r="J821" s="24">
        <f>DATEDIF(Tabla1[[#This Row],[FECHA DE NACIMIENTO]],Tabla1[[#This Row],[FECHA ACTUAL]],"Y")</f>
        <v>26</v>
      </c>
      <c r="K821" s="24" t="s">
        <v>73</v>
      </c>
      <c r="L821" s="24" t="s">
        <v>112</v>
      </c>
      <c r="M821" s="24">
        <v>0</v>
      </c>
      <c r="N821" s="24">
        <v>0</v>
      </c>
      <c r="O821" s="24">
        <v>3</v>
      </c>
      <c r="P821" s="24" t="s">
        <v>101</v>
      </c>
      <c r="Q821" s="23">
        <v>35508</v>
      </c>
      <c r="R821" s="24" t="s">
        <v>76</v>
      </c>
      <c r="S821" s="25">
        <v>45119</v>
      </c>
      <c r="T821" s="24"/>
      <c r="U821" s="24">
        <v>3057371662</v>
      </c>
      <c r="V821" s="24" t="s">
        <v>5205</v>
      </c>
      <c r="W821" s="24" t="s">
        <v>5206</v>
      </c>
      <c r="X821" s="24" t="s">
        <v>2926</v>
      </c>
      <c r="Y821" s="24" t="s">
        <v>5207</v>
      </c>
      <c r="Z821" s="24" t="s">
        <v>117</v>
      </c>
      <c r="AA821" s="24">
        <v>3196629672</v>
      </c>
      <c r="AB821" s="24" t="s">
        <v>77</v>
      </c>
      <c r="AC821" s="24" t="s">
        <v>77</v>
      </c>
      <c r="AD821" s="24" t="s">
        <v>77</v>
      </c>
      <c r="AE821" s="26" t="s">
        <v>183</v>
      </c>
      <c r="AF821" s="26" t="s">
        <v>5208</v>
      </c>
      <c r="AG821" s="26"/>
      <c r="AH821" s="27" t="s">
        <v>184</v>
      </c>
      <c r="AI821" s="27" t="s">
        <v>120</v>
      </c>
      <c r="AJ821" s="27" t="s">
        <v>120</v>
      </c>
      <c r="AK821" s="24" t="s">
        <v>121</v>
      </c>
      <c r="AL821" s="24" t="s">
        <v>90</v>
      </c>
      <c r="AM821" s="23">
        <v>42822</v>
      </c>
      <c r="AN821" s="28">
        <v>776250</v>
      </c>
      <c r="AO821" s="28"/>
      <c r="AP821" s="24"/>
      <c r="AQ821" s="24"/>
      <c r="AR821" s="24"/>
      <c r="AS821" s="24"/>
      <c r="AT821" s="24" t="e">
        <v>#N/A</v>
      </c>
      <c r="AU821" s="24" t="e">
        <v>#N/A</v>
      </c>
      <c r="AV821" s="24" t="e">
        <v>#N/A</v>
      </c>
      <c r="AW821" s="24"/>
      <c r="AX821" s="24"/>
      <c r="AY821" s="24"/>
      <c r="AZ821" s="24"/>
      <c r="BA821" s="24"/>
      <c r="BB821" s="24"/>
      <c r="BC821" s="24"/>
      <c r="BD821" s="24">
        <v>0</v>
      </c>
      <c r="BE821" s="24">
        <v>0</v>
      </c>
      <c r="BF821" s="23"/>
      <c r="BG821" s="23"/>
      <c r="BH821" s="23">
        <v>42980</v>
      </c>
      <c r="BI821" s="26" t="s">
        <v>127</v>
      </c>
      <c r="BJ821" s="26" t="s">
        <v>232</v>
      </c>
      <c r="BK821" s="29">
        <v>0</v>
      </c>
      <c r="BL821" s="24" t="s">
        <v>129</v>
      </c>
      <c r="BM821" s="22" t="str">
        <f ca="1">+IF(Tabla1[[#This Row],[FECHA INGRESO]]&gt;=44986,IF((TODAY()-Tabla1[[#This Row],[FECHA INGRESO]])&gt;=50,"ALERTA","TODAVÍA FALTA"),"N/A")</f>
        <v>N/A</v>
      </c>
      <c r="BN821" s="7">
        <f>IFERROR((_xlfn.DAYS(Tabla1[[#This Row],[FECHA INGRESO]],Tabla1[[#This Row],[FECHA RETIRO]]))/30,"")</f>
        <v>-5.2666666666666666</v>
      </c>
    </row>
    <row r="822" spans="1:66" ht="15" customHeight="1" x14ac:dyDescent="0.35">
      <c r="A822" s="31">
        <v>1023931144</v>
      </c>
      <c r="B822" s="22" t="s">
        <v>5209</v>
      </c>
      <c r="C822" s="23">
        <v>42822</v>
      </c>
      <c r="D822" s="23" t="s">
        <v>582</v>
      </c>
      <c r="E822" s="23" t="s">
        <v>3836</v>
      </c>
      <c r="F822" s="23" t="s">
        <v>70</v>
      </c>
      <c r="G822" s="24"/>
      <c r="H822" s="24">
        <v>24072185421</v>
      </c>
      <c r="I822" s="24" t="s">
        <v>72</v>
      </c>
      <c r="J822" s="24">
        <f>DATEDIF(Tabla1[[#This Row],[FECHA DE NACIMIENTO]],Tabla1[[#This Row],[FECHA ACTUAL]],"Y")</f>
        <v>29</v>
      </c>
      <c r="K822" s="24" t="s">
        <v>73</v>
      </c>
      <c r="L822" s="24" t="s">
        <v>234</v>
      </c>
      <c r="M822" s="24">
        <v>1</v>
      </c>
      <c r="N822" s="24">
        <v>2</v>
      </c>
      <c r="O822" s="24">
        <v>2</v>
      </c>
      <c r="P822" s="24" t="s">
        <v>101</v>
      </c>
      <c r="Q822" s="23">
        <v>34375</v>
      </c>
      <c r="R822" s="24" t="s">
        <v>76</v>
      </c>
      <c r="S822" s="25">
        <v>45119</v>
      </c>
      <c r="T822" s="24"/>
      <c r="U822" s="24">
        <v>3118242620</v>
      </c>
      <c r="V822" s="24" t="s">
        <v>5210</v>
      </c>
      <c r="W822" s="24" t="s">
        <v>5211</v>
      </c>
      <c r="X822" s="24" t="s">
        <v>5212</v>
      </c>
      <c r="Y822" s="24" t="s">
        <v>5213</v>
      </c>
      <c r="Z822" s="24" t="s">
        <v>117</v>
      </c>
      <c r="AA822" s="24">
        <v>3152349472</v>
      </c>
      <c r="AB822" s="24" t="s">
        <v>77</v>
      </c>
      <c r="AC822" s="24" t="s">
        <v>77</v>
      </c>
      <c r="AD822" s="24" t="s">
        <v>77</v>
      </c>
      <c r="AE822" s="26" t="s">
        <v>151</v>
      </c>
      <c r="AF822" s="26"/>
      <c r="AG822" s="26" t="s">
        <v>5214</v>
      </c>
      <c r="AH822" s="27" t="s">
        <v>184</v>
      </c>
      <c r="AI822" s="27" t="s">
        <v>487</v>
      </c>
      <c r="AJ822" s="27" t="s">
        <v>487</v>
      </c>
      <c r="AK822" s="24" t="s">
        <v>121</v>
      </c>
      <c r="AL822" s="24" t="s">
        <v>90</v>
      </c>
      <c r="AM822" s="23">
        <v>42822</v>
      </c>
      <c r="AN822" s="28">
        <v>776250</v>
      </c>
      <c r="AO822" s="28"/>
      <c r="AP822" s="24"/>
      <c r="AQ822" s="24"/>
      <c r="AR822" s="24"/>
      <c r="AS822" s="24"/>
      <c r="AT822" s="24" t="e">
        <v>#N/A</v>
      </c>
      <c r="AU822" s="24" t="e">
        <v>#N/A</v>
      </c>
      <c r="AV822" s="24" t="e">
        <v>#N/A</v>
      </c>
      <c r="AW822" s="24"/>
      <c r="AX822" s="24"/>
      <c r="AY822" s="24"/>
      <c r="AZ822" s="24"/>
      <c r="BA822" s="24"/>
      <c r="BB822" s="24"/>
      <c r="BC822" s="24"/>
      <c r="BD822" s="24">
        <v>0</v>
      </c>
      <c r="BE822" s="24">
        <v>0</v>
      </c>
      <c r="BF822" s="23"/>
      <c r="BG822" s="23"/>
      <c r="BH822" s="23">
        <v>42829</v>
      </c>
      <c r="BI822" s="26" t="s">
        <v>127</v>
      </c>
      <c r="BJ822" s="26" t="s">
        <v>232</v>
      </c>
      <c r="BK822" s="29">
        <v>0</v>
      </c>
      <c r="BL822" s="24" t="s">
        <v>129</v>
      </c>
      <c r="BM822" s="22" t="str">
        <f ca="1">+IF(Tabla1[[#This Row],[FECHA INGRESO]]&gt;=44986,IF((TODAY()-Tabla1[[#This Row],[FECHA INGRESO]])&gt;=50,"ALERTA","TODAVÍA FALTA"),"N/A")</f>
        <v>N/A</v>
      </c>
      <c r="BN822" s="7">
        <f>IFERROR((_xlfn.DAYS(Tabla1[[#This Row],[FECHA INGRESO]],Tabla1[[#This Row],[FECHA RETIRO]]))/30,"")</f>
        <v>-0.23333333333333334</v>
      </c>
    </row>
    <row r="823" spans="1:66" ht="15" customHeight="1" x14ac:dyDescent="0.35">
      <c r="A823" s="31">
        <v>1072895736</v>
      </c>
      <c r="B823" s="22" t="s">
        <v>5215</v>
      </c>
      <c r="C823" s="23">
        <v>42828</v>
      </c>
      <c r="D823" s="23" t="s">
        <v>188</v>
      </c>
      <c r="E823" s="23" t="s">
        <v>3836</v>
      </c>
      <c r="F823" s="23" t="s">
        <v>70</v>
      </c>
      <c r="G823" s="24"/>
      <c r="H823" s="24">
        <v>24050342952</v>
      </c>
      <c r="I823" s="24" t="s">
        <v>95</v>
      </c>
      <c r="J823" s="24">
        <f>DATEDIF(Tabla1[[#This Row],[FECHA DE NACIMIENTO]],Tabla1[[#This Row],[FECHA ACTUAL]],"Y")</f>
        <v>28</v>
      </c>
      <c r="K823" s="24" t="s">
        <v>73</v>
      </c>
      <c r="L823" s="24" t="s">
        <v>112</v>
      </c>
      <c r="M823" s="24">
        <v>0</v>
      </c>
      <c r="N823" s="24">
        <v>0</v>
      </c>
      <c r="O823" s="24">
        <v>2</v>
      </c>
      <c r="P823" s="24" t="s">
        <v>101</v>
      </c>
      <c r="Q823" s="23">
        <v>34648</v>
      </c>
      <c r="R823" s="24" t="s">
        <v>1300</v>
      </c>
      <c r="S823" s="25">
        <v>45119</v>
      </c>
      <c r="T823" s="24"/>
      <c r="U823" s="24">
        <v>3014820475</v>
      </c>
      <c r="V823" s="24" t="s">
        <v>5216</v>
      </c>
      <c r="W823" s="24" t="s">
        <v>5217</v>
      </c>
      <c r="X823" s="24" t="s">
        <v>5218</v>
      </c>
      <c r="Y823" s="24" t="s">
        <v>5219</v>
      </c>
      <c r="Z823" s="24" t="s">
        <v>162</v>
      </c>
      <c r="AA823" s="24">
        <v>3012277127</v>
      </c>
      <c r="AB823" s="24" t="s">
        <v>77</v>
      </c>
      <c r="AC823" s="24" t="s">
        <v>77</v>
      </c>
      <c r="AD823" s="24" t="s">
        <v>77</v>
      </c>
      <c r="AE823" s="26" t="s">
        <v>151</v>
      </c>
      <c r="AF823" s="26"/>
      <c r="AG823" s="26"/>
      <c r="AH823" s="27" t="s">
        <v>184</v>
      </c>
      <c r="AI823" s="27" t="s">
        <v>120</v>
      </c>
      <c r="AJ823" s="27" t="s">
        <v>120</v>
      </c>
      <c r="AK823" s="24" t="s">
        <v>121</v>
      </c>
      <c r="AL823" s="24" t="s">
        <v>90</v>
      </c>
      <c r="AM823" s="23">
        <v>42828</v>
      </c>
      <c r="AN823" s="28">
        <v>776250</v>
      </c>
      <c r="AO823" s="28"/>
      <c r="AP823" s="24"/>
      <c r="AQ823" s="24"/>
      <c r="AR823" s="24"/>
      <c r="AS823" s="24"/>
      <c r="AT823" s="24" t="e">
        <v>#N/A</v>
      </c>
      <c r="AU823" s="24" t="e">
        <v>#N/A</v>
      </c>
      <c r="AV823" s="24" t="e">
        <v>#N/A</v>
      </c>
      <c r="AW823" s="24"/>
      <c r="AX823" s="24"/>
      <c r="AY823" s="24"/>
      <c r="AZ823" s="24"/>
      <c r="BA823" s="24"/>
      <c r="BB823" s="24"/>
      <c r="BC823" s="24"/>
      <c r="BD823" s="24">
        <v>0</v>
      </c>
      <c r="BE823" s="24">
        <v>0</v>
      </c>
      <c r="BF823" s="23"/>
      <c r="BG823" s="23"/>
      <c r="BH823" s="23">
        <v>42947</v>
      </c>
      <c r="BI823" s="26" t="s">
        <v>127</v>
      </c>
      <c r="BJ823" s="26" t="s">
        <v>1246</v>
      </c>
      <c r="BK823" s="29">
        <v>0</v>
      </c>
      <c r="BL823" s="24" t="s">
        <v>129</v>
      </c>
      <c r="BM823" s="22" t="str">
        <f ca="1">+IF(Tabla1[[#This Row],[FECHA INGRESO]]&gt;=44986,IF((TODAY()-Tabla1[[#This Row],[FECHA INGRESO]])&gt;=50,"ALERTA","TODAVÍA FALTA"),"N/A")</f>
        <v>N/A</v>
      </c>
      <c r="BN823" s="7">
        <f>IFERROR((_xlfn.DAYS(Tabla1[[#This Row],[FECHA INGRESO]],Tabla1[[#This Row],[FECHA RETIRO]]))/30,"")</f>
        <v>-3.9666666666666668</v>
      </c>
    </row>
    <row r="824" spans="1:66" ht="15" customHeight="1" x14ac:dyDescent="0.35">
      <c r="A824" s="31">
        <v>1019073713</v>
      </c>
      <c r="B824" s="22" t="s">
        <v>5220</v>
      </c>
      <c r="C824" s="23">
        <v>42828</v>
      </c>
      <c r="D824" s="23" t="s">
        <v>188</v>
      </c>
      <c r="E824" s="24" t="s">
        <v>94</v>
      </c>
      <c r="F824" s="23" t="s">
        <v>70</v>
      </c>
      <c r="G824" s="24"/>
      <c r="H824" s="24">
        <v>24072411726</v>
      </c>
      <c r="I824" s="24" t="s">
        <v>95</v>
      </c>
      <c r="J824" s="24">
        <f>DATEDIF(Tabla1[[#This Row],[FECHA DE NACIMIENTO]],Tabla1[[#This Row],[FECHA ACTUAL]],"Y")</f>
        <v>30</v>
      </c>
      <c r="K824" s="24" t="s">
        <v>73</v>
      </c>
      <c r="L824" s="24" t="s">
        <v>112</v>
      </c>
      <c r="M824" s="24">
        <v>1</v>
      </c>
      <c r="N824" s="24">
        <v>1</v>
      </c>
      <c r="O824" s="24">
        <v>1</v>
      </c>
      <c r="P824" s="24" t="s">
        <v>101</v>
      </c>
      <c r="Q824" s="23">
        <v>33834</v>
      </c>
      <c r="R824" s="24" t="s">
        <v>76</v>
      </c>
      <c r="S824" s="25">
        <v>45119</v>
      </c>
      <c r="T824" s="24">
        <v>7914117</v>
      </c>
      <c r="U824" s="24" t="s">
        <v>5221</v>
      </c>
      <c r="V824" s="24" t="s">
        <v>5222</v>
      </c>
      <c r="W824" s="24" t="s">
        <v>5223</v>
      </c>
      <c r="X824" s="24" t="s">
        <v>5173</v>
      </c>
      <c r="Y824" s="24" t="s">
        <v>5224</v>
      </c>
      <c r="Z824" s="24" t="s">
        <v>82</v>
      </c>
      <c r="AA824" s="24">
        <v>3142865624</v>
      </c>
      <c r="AB824" s="24" t="s">
        <v>77</v>
      </c>
      <c r="AC824" s="24" t="s">
        <v>77</v>
      </c>
      <c r="AD824" s="24" t="s">
        <v>77</v>
      </c>
      <c r="AE824" s="26" t="s">
        <v>183</v>
      </c>
      <c r="AF824" s="26" t="s">
        <v>5225</v>
      </c>
      <c r="AG824" s="26"/>
      <c r="AH824" s="27" t="s">
        <v>184</v>
      </c>
      <c r="AI824" s="27" t="s">
        <v>120</v>
      </c>
      <c r="AJ824" s="27" t="s">
        <v>120</v>
      </c>
      <c r="AK824" s="24" t="s">
        <v>121</v>
      </c>
      <c r="AL824" s="24" t="s">
        <v>90</v>
      </c>
      <c r="AM824" s="23">
        <v>42828</v>
      </c>
      <c r="AN824" s="28">
        <v>776250</v>
      </c>
      <c r="AO824" s="28"/>
      <c r="AP824" s="24"/>
      <c r="AQ824" s="24"/>
      <c r="AR824" s="24"/>
      <c r="AS824" s="24"/>
      <c r="AT824" s="24" t="e">
        <v>#N/A</v>
      </c>
      <c r="AU824" s="24" t="e">
        <v>#N/A</v>
      </c>
      <c r="AV824" s="24" t="e">
        <v>#N/A</v>
      </c>
      <c r="AW824" s="24"/>
      <c r="AX824" s="24"/>
      <c r="AY824" s="24"/>
      <c r="AZ824" s="24"/>
      <c r="BA824" s="24"/>
      <c r="BB824" s="24"/>
      <c r="BC824" s="24"/>
      <c r="BD824" s="24">
        <v>0</v>
      </c>
      <c r="BE824" s="24">
        <v>0</v>
      </c>
      <c r="BF824" s="23"/>
      <c r="BG824" s="23"/>
      <c r="BH824" s="23">
        <v>42853</v>
      </c>
      <c r="BI824" s="26" t="s">
        <v>127</v>
      </c>
      <c r="BJ824" s="26" t="s">
        <v>232</v>
      </c>
      <c r="BK824" s="29">
        <v>0</v>
      </c>
      <c r="BL824" s="24" t="s">
        <v>129</v>
      </c>
      <c r="BM824" s="22" t="str">
        <f ca="1">+IF(Tabla1[[#This Row],[FECHA INGRESO]]&gt;=44986,IF((TODAY()-Tabla1[[#This Row],[FECHA INGRESO]])&gt;=50,"ALERTA","TODAVÍA FALTA"),"N/A")</f>
        <v>N/A</v>
      </c>
      <c r="BN824" s="7">
        <f>IFERROR((_xlfn.DAYS(Tabla1[[#This Row],[FECHA INGRESO]],Tabla1[[#This Row],[FECHA RETIRO]]))/30,"")</f>
        <v>-0.83333333333333337</v>
      </c>
    </row>
    <row r="825" spans="1:66" ht="15" customHeight="1" x14ac:dyDescent="0.35">
      <c r="A825" s="31">
        <v>1032491575</v>
      </c>
      <c r="B825" s="22" t="s">
        <v>5226</v>
      </c>
      <c r="C825" s="23">
        <v>42828</v>
      </c>
      <c r="D825" s="23" t="s">
        <v>68</v>
      </c>
      <c r="E825" s="24" t="s">
        <v>94</v>
      </c>
      <c r="F825" s="23" t="s">
        <v>70</v>
      </c>
      <c r="G825" s="24"/>
      <c r="H825" s="24">
        <v>24072487336</v>
      </c>
      <c r="I825" s="24" t="s">
        <v>72</v>
      </c>
      <c r="J825" s="24">
        <f>DATEDIF(Tabla1[[#This Row],[FECHA DE NACIMIENTO]],Tabla1[[#This Row],[FECHA ACTUAL]],"Y")</f>
        <v>26</v>
      </c>
      <c r="K825" s="24" t="s">
        <v>73</v>
      </c>
      <c r="L825" s="24" t="s">
        <v>112</v>
      </c>
      <c r="M825" s="24">
        <v>0</v>
      </c>
      <c r="N825" s="24">
        <v>0</v>
      </c>
      <c r="O825" s="24">
        <v>3</v>
      </c>
      <c r="P825" s="24" t="s">
        <v>101</v>
      </c>
      <c r="Q825" s="23">
        <v>35606</v>
      </c>
      <c r="R825" s="24" t="s">
        <v>76</v>
      </c>
      <c r="S825" s="25">
        <v>45119</v>
      </c>
      <c r="T825" s="24">
        <v>4792681</v>
      </c>
      <c r="U825" s="24">
        <v>3229149169</v>
      </c>
      <c r="V825" s="24" t="s">
        <v>5227</v>
      </c>
      <c r="W825" s="24" t="s">
        <v>5228</v>
      </c>
      <c r="X825" s="24" t="s">
        <v>1069</v>
      </c>
      <c r="Y825" s="24" t="s">
        <v>5229</v>
      </c>
      <c r="Z825" s="24" t="s">
        <v>117</v>
      </c>
      <c r="AA825" s="24">
        <v>3132089958</v>
      </c>
      <c r="AB825" s="24" t="s">
        <v>77</v>
      </c>
      <c r="AC825" s="24" t="s">
        <v>77</v>
      </c>
      <c r="AD825" s="24" t="s">
        <v>77</v>
      </c>
      <c r="AE825" s="26" t="s">
        <v>151</v>
      </c>
      <c r="AF825" s="26"/>
      <c r="AG825" s="26"/>
      <c r="AH825" s="27" t="s">
        <v>184</v>
      </c>
      <c r="AI825" s="27" t="s">
        <v>120</v>
      </c>
      <c r="AJ825" s="27" t="s">
        <v>120</v>
      </c>
      <c r="AK825" s="24" t="s">
        <v>121</v>
      </c>
      <c r="AL825" s="24" t="s">
        <v>90</v>
      </c>
      <c r="AM825" s="23">
        <v>42830</v>
      </c>
      <c r="AN825" s="28">
        <v>776250</v>
      </c>
      <c r="AO825" s="28"/>
      <c r="AP825" s="24"/>
      <c r="AQ825" s="24"/>
      <c r="AR825" s="24"/>
      <c r="AS825" s="24"/>
      <c r="AT825" s="24" t="e">
        <v>#N/A</v>
      </c>
      <c r="AU825" s="24" t="e">
        <v>#N/A</v>
      </c>
      <c r="AV825" s="24" t="e">
        <v>#N/A</v>
      </c>
      <c r="AW825" s="24"/>
      <c r="AX825" s="24"/>
      <c r="AY825" s="24"/>
      <c r="AZ825" s="24"/>
      <c r="BA825" s="24"/>
      <c r="BB825" s="24"/>
      <c r="BC825" s="24"/>
      <c r="BD825" s="24">
        <v>0</v>
      </c>
      <c r="BE825" s="24">
        <v>0</v>
      </c>
      <c r="BF825" s="23"/>
      <c r="BG825" s="23"/>
      <c r="BH825" s="23">
        <v>43006</v>
      </c>
      <c r="BI825" s="26" t="s">
        <v>127</v>
      </c>
      <c r="BJ825" s="26" t="s">
        <v>232</v>
      </c>
      <c r="BK825" s="29">
        <v>0</v>
      </c>
      <c r="BL825" s="24" t="s">
        <v>129</v>
      </c>
      <c r="BM825" s="22" t="str">
        <f ca="1">+IF(Tabla1[[#This Row],[FECHA INGRESO]]&gt;=44986,IF((TODAY()-Tabla1[[#This Row],[FECHA INGRESO]])&gt;=50,"ALERTA","TODAVÍA FALTA"),"N/A")</f>
        <v>N/A</v>
      </c>
      <c r="BN825" s="7">
        <f>IFERROR((_xlfn.DAYS(Tabla1[[#This Row],[FECHA INGRESO]],Tabla1[[#This Row],[FECHA RETIRO]]))/30,"")</f>
        <v>-5.8666666666666663</v>
      </c>
    </row>
    <row r="826" spans="1:66" x14ac:dyDescent="0.35">
      <c r="A826" s="21">
        <v>1020780559</v>
      </c>
      <c r="B826" s="22" t="s">
        <v>5230</v>
      </c>
      <c r="C826" s="23">
        <v>42830</v>
      </c>
      <c r="D826" s="24" t="s">
        <v>4833</v>
      </c>
      <c r="E826" s="24" t="s">
        <v>1274</v>
      </c>
      <c r="F826" s="24" t="s">
        <v>70</v>
      </c>
      <c r="G826" s="24"/>
      <c r="H826" s="24">
        <v>24072491087</v>
      </c>
      <c r="I826" s="24" t="s">
        <v>95</v>
      </c>
      <c r="J826" s="24">
        <f>DATEDIF(Tabla1[[#This Row],[FECHA DE NACIMIENTO]],Tabla1[[#This Row],[FECHA ACTUAL]],"Y")</f>
        <v>30</v>
      </c>
      <c r="K826" s="24" t="s">
        <v>73</v>
      </c>
      <c r="L826" s="24" t="s">
        <v>112</v>
      </c>
      <c r="M826" s="24">
        <v>1</v>
      </c>
      <c r="N826" s="24">
        <v>1</v>
      </c>
      <c r="O826" s="24">
        <v>3</v>
      </c>
      <c r="P826" s="24" t="s">
        <v>101</v>
      </c>
      <c r="Q826" s="23">
        <v>34077</v>
      </c>
      <c r="R826" s="24" t="s">
        <v>76</v>
      </c>
      <c r="S826" s="25">
        <v>45119</v>
      </c>
      <c r="T826" s="24">
        <v>4716033</v>
      </c>
      <c r="U826" s="24">
        <v>3058824993</v>
      </c>
      <c r="V826" s="33" t="s">
        <v>5231</v>
      </c>
      <c r="W826" s="24" t="s">
        <v>5232</v>
      </c>
      <c r="X826" s="24" t="s">
        <v>5233</v>
      </c>
      <c r="Y826" s="24" t="s">
        <v>5234</v>
      </c>
      <c r="Z826" s="24"/>
      <c r="AA826" s="24">
        <v>3132124543</v>
      </c>
      <c r="AB826" s="24" t="s">
        <v>83</v>
      </c>
      <c r="AC826" s="24" t="s">
        <v>83</v>
      </c>
      <c r="AD826" s="24" t="e">
        <v>#REF!</v>
      </c>
      <c r="AE826" s="26" t="s">
        <v>151</v>
      </c>
      <c r="AF826" s="26"/>
      <c r="AG826" s="26">
        <v>0</v>
      </c>
      <c r="AH826" s="27" t="s">
        <v>163</v>
      </c>
      <c r="AI826" s="27" t="s">
        <v>120</v>
      </c>
      <c r="AJ826" s="27" t="s">
        <v>120</v>
      </c>
      <c r="AK826" s="24" t="s">
        <v>121</v>
      </c>
      <c r="AL826" s="24" t="s">
        <v>90</v>
      </c>
      <c r="AM826" s="23">
        <v>42830</v>
      </c>
      <c r="AN826" s="28">
        <v>1736155</v>
      </c>
      <c r="AO826" s="28">
        <v>140606</v>
      </c>
      <c r="AP826" s="24">
        <v>0</v>
      </c>
      <c r="AQ826" s="24">
        <v>0</v>
      </c>
      <c r="AR826" s="24">
        <v>0</v>
      </c>
      <c r="AS826" s="24">
        <v>0</v>
      </c>
      <c r="AT826" s="24">
        <v>81</v>
      </c>
      <c r="AU826" s="24">
        <v>87</v>
      </c>
      <c r="AV826" s="24">
        <v>87</v>
      </c>
      <c r="AW826" s="24">
        <v>78</v>
      </c>
      <c r="AX826" s="24" t="s">
        <v>5235</v>
      </c>
      <c r="AY826" s="24" t="s">
        <v>5236</v>
      </c>
      <c r="AZ826" s="24" t="s">
        <v>5003</v>
      </c>
      <c r="BA826" s="24">
        <v>0</v>
      </c>
      <c r="BB826" s="24">
        <v>0</v>
      </c>
      <c r="BC826" s="24">
        <v>0</v>
      </c>
      <c r="BD826" s="24">
        <v>0</v>
      </c>
      <c r="BE826" s="24">
        <v>0</v>
      </c>
      <c r="BF826" s="23">
        <v>0</v>
      </c>
      <c r="BG826" s="23">
        <v>0</v>
      </c>
      <c r="BH826" s="23" t="s">
        <v>75</v>
      </c>
      <c r="BI826" s="26">
        <v>0</v>
      </c>
      <c r="BJ826" s="26">
        <v>0</v>
      </c>
      <c r="BK826" s="29">
        <v>0</v>
      </c>
      <c r="BL826" s="24" t="s">
        <v>91</v>
      </c>
      <c r="BM826" s="22" t="str">
        <f ca="1">+IF(Tabla1[[#This Row],[FECHA INGRESO]]&gt;=44986,IF((TODAY()-Tabla1[[#This Row],[FECHA INGRESO]])&gt;=50,"ALERTA","TODAVÍA FALTA"),"N/A")</f>
        <v>N/A</v>
      </c>
      <c r="BN826" s="7" t="str">
        <f>IFERROR((_xlfn.DAYS(Tabla1[[#This Row],[FECHA INGRESO]],Tabla1[[#This Row],[FECHA RETIRO]]))/30,"")</f>
        <v/>
      </c>
    </row>
    <row r="827" spans="1:66" ht="15" customHeight="1" x14ac:dyDescent="0.35">
      <c r="A827" s="31">
        <v>1152462257</v>
      </c>
      <c r="B827" s="22" t="s">
        <v>5237</v>
      </c>
      <c r="C827" s="23">
        <v>42842</v>
      </c>
      <c r="D827" s="23" t="s">
        <v>582</v>
      </c>
      <c r="E827" s="23" t="s">
        <v>110</v>
      </c>
      <c r="F827" s="23" t="s">
        <v>70</v>
      </c>
      <c r="G827" s="24"/>
      <c r="H827" s="24">
        <v>24072709322</v>
      </c>
      <c r="I827" s="24" t="s">
        <v>95</v>
      </c>
      <c r="J827" s="24">
        <f>DATEDIF(Tabla1[[#This Row],[FECHA DE NACIMIENTO]],Tabla1[[#This Row],[FECHA ACTUAL]],"Y")</f>
        <v>26</v>
      </c>
      <c r="K827" s="24" t="s">
        <v>96</v>
      </c>
      <c r="L827" s="24" t="s">
        <v>112</v>
      </c>
      <c r="M827" s="24">
        <v>0</v>
      </c>
      <c r="N827" s="24">
        <v>0</v>
      </c>
      <c r="O827" s="24">
        <v>3</v>
      </c>
      <c r="P827" s="24" t="s">
        <v>101</v>
      </c>
      <c r="Q827" s="23">
        <v>35472</v>
      </c>
      <c r="R827" s="24" t="s">
        <v>1526</v>
      </c>
      <c r="S827" s="25">
        <v>45119</v>
      </c>
      <c r="T827" s="24">
        <v>5812325</v>
      </c>
      <c r="U827" s="24">
        <v>3207529748</v>
      </c>
      <c r="V827" s="24" t="s">
        <v>5238</v>
      </c>
      <c r="W827" s="24" t="s">
        <v>5239</v>
      </c>
      <c r="X827" s="24" t="s">
        <v>5240</v>
      </c>
      <c r="Y827" s="24" t="s">
        <v>5241</v>
      </c>
      <c r="Z827" s="24" t="s">
        <v>117</v>
      </c>
      <c r="AA827" s="24">
        <v>5812325</v>
      </c>
      <c r="AB827" s="24" t="s">
        <v>77</v>
      </c>
      <c r="AC827" s="24" t="s">
        <v>77</v>
      </c>
      <c r="AD827" s="24" t="s">
        <v>77</v>
      </c>
      <c r="AE827" s="26" t="s">
        <v>183</v>
      </c>
      <c r="AF827" s="26" t="s">
        <v>5242</v>
      </c>
      <c r="AG827" s="26"/>
      <c r="AH827" s="27" t="s">
        <v>184</v>
      </c>
      <c r="AI827" s="27" t="s">
        <v>515</v>
      </c>
      <c r="AJ827" s="27" t="s">
        <v>515</v>
      </c>
      <c r="AK827" s="24" t="s">
        <v>121</v>
      </c>
      <c r="AL827" s="24" t="s">
        <v>90</v>
      </c>
      <c r="AM827" s="23">
        <v>42842</v>
      </c>
      <c r="AN827" s="28">
        <v>776250</v>
      </c>
      <c r="AO827" s="28"/>
      <c r="AP827" s="24"/>
      <c r="AQ827" s="24"/>
      <c r="AR827" s="24"/>
      <c r="AS827" s="24"/>
      <c r="AT827" s="24" t="e">
        <v>#N/A</v>
      </c>
      <c r="AU827" s="24" t="e">
        <v>#N/A</v>
      </c>
      <c r="AV827" s="24" t="e">
        <v>#N/A</v>
      </c>
      <c r="AW827" s="24"/>
      <c r="AX827" s="24"/>
      <c r="AY827" s="24"/>
      <c r="AZ827" s="24"/>
      <c r="BA827" s="24"/>
      <c r="BB827" s="24"/>
      <c r="BC827" s="24"/>
      <c r="BD827" s="24">
        <v>0</v>
      </c>
      <c r="BE827" s="24">
        <v>0</v>
      </c>
      <c r="BF827" s="23"/>
      <c r="BG827" s="23"/>
      <c r="BH827" s="23">
        <v>43054</v>
      </c>
      <c r="BI827" s="26" t="s">
        <v>127</v>
      </c>
      <c r="BJ827" s="26" t="s">
        <v>232</v>
      </c>
      <c r="BK827" s="29">
        <v>224115</v>
      </c>
      <c r="BL827" s="24" t="s">
        <v>129</v>
      </c>
      <c r="BM827" s="22" t="str">
        <f ca="1">+IF(Tabla1[[#This Row],[FECHA INGRESO]]&gt;=44986,IF((TODAY()-Tabla1[[#This Row],[FECHA INGRESO]])&gt;=50,"ALERTA","TODAVÍA FALTA"),"N/A")</f>
        <v>N/A</v>
      </c>
      <c r="BN827" s="7">
        <f>IFERROR((_xlfn.DAYS(Tabla1[[#This Row],[FECHA INGRESO]],Tabla1[[#This Row],[FECHA RETIRO]]))/30,"")</f>
        <v>-7.0666666666666664</v>
      </c>
    </row>
    <row r="828" spans="1:66" ht="15" customHeight="1" x14ac:dyDescent="0.35">
      <c r="A828" s="31">
        <v>1020421235</v>
      </c>
      <c r="B828" s="22" t="s">
        <v>5243</v>
      </c>
      <c r="C828" s="23">
        <v>42842</v>
      </c>
      <c r="D828" s="23" t="s">
        <v>4833</v>
      </c>
      <c r="E828" s="23" t="s">
        <v>111</v>
      </c>
      <c r="F828" s="23" t="s">
        <v>70</v>
      </c>
      <c r="G828" s="24"/>
      <c r="H828" s="24">
        <v>24072725052</v>
      </c>
      <c r="I828" s="24" t="s">
        <v>95</v>
      </c>
      <c r="J828" s="24">
        <f>DATEDIF(Tabla1[[#This Row],[FECHA DE NACIMIENTO]],Tabla1[[#This Row],[FECHA ACTUAL]],"Y")</f>
        <v>34</v>
      </c>
      <c r="K828" s="24" t="s">
        <v>73</v>
      </c>
      <c r="L828" s="24" t="s">
        <v>206</v>
      </c>
      <c r="M828" s="24">
        <v>1</v>
      </c>
      <c r="N828" s="24">
        <v>1</v>
      </c>
      <c r="O828" s="24">
        <v>2</v>
      </c>
      <c r="P828" s="24" t="s">
        <v>101</v>
      </c>
      <c r="Q828" s="23">
        <v>32635</v>
      </c>
      <c r="R828" s="24" t="s">
        <v>830</v>
      </c>
      <c r="S828" s="25">
        <v>45119</v>
      </c>
      <c r="T828" s="24">
        <v>5970540</v>
      </c>
      <c r="U828" s="24">
        <v>3004515355</v>
      </c>
      <c r="V828" s="24" t="s">
        <v>5244</v>
      </c>
      <c r="W828" s="24" t="s">
        <v>5245</v>
      </c>
      <c r="X828" s="24" t="s">
        <v>5246</v>
      </c>
      <c r="Y828" s="24" t="s">
        <v>5247</v>
      </c>
      <c r="Z828" s="24" t="s">
        <v>117</v>
      </c>
      <c r="AA828" s="24">
        <v>5980540</v>
      </c>
      <c r="AB828" s="24" t="s">
        <v>77</v>
      </c>
      <c r="AC828" s="24" t="s">
        <v>77</v>
      </c>
      <c r="AD828" s="24" t="s">
        <v>77</v>
      </c>
      <c r="AE828" s="26" t="s">
        <v>183</v>
      </c>
      <c r="AF828" s="26" t="s">
        <v>5248</v>
      </c>
      <c r="AG828" s="26"/>
      <c r="AH828" s="27" t="s">
        <v>184</v>
      </c>
      <c r="AI828" s="27" t="s">
        <v>515</v>
      </c>
      <c r="AJ828" s="27" t="s">
        <v>515</v>
      </c>
      <c r="AK828" s="24" t="s">
        <v>121</v>
      </c>
      <c r="AL828" s="24" t="s">
        <v>90</v>
      </c>
      <c r="AM828" s="23">
        <v>42842</v>
      </c>
      <c r="AN828" s="28">
        <v>776250</v>
      </c>
      <c r="AO828" s="28"/>
      <c r="AP828" s="24">
        <v>42888</v>
      </c>
      <c r="AQ828" s="24"/>
      <c r="AR828" s="24"/>
      <c r="AS828" s="24"/>
      <c r="AT828" s="24" t="e">
        <v>#N/A</v>
      </c>
      <c r="AU828" s="24" t="e">
        <v>#N/A</v>
      </c>
      <c r="AV828" s="24" t="e">
        <v>#N/A</v>
      </c>
      <c r="AW828" s="24"/>
      <c r="AX828" s="24"/>
      <c r="AY828" s="24"/>
      <c r="AZ828" s="24"/>
      <c r="BA828" s="24"/>
      <c r="BB828" s="24"/>
      <c r="BC828" s="24"/>
      <c r="BD828" s="24">
        <v>0</v>
      </c>
      <c r="BE828" s="24">
        <v>0</v>
      </c>
      <c r="BF828" s="23"/>
      <c r="BG828" s="23"/>
      <c r="BH828" s="23">
        <v>43041</v>
      </c>
      <c r="BI828" s="26" t="s">
        <v>127</v>
      </c>
      <c r="BJ828" s="26" t="s">
        <v>232</v>
      </c>
      <c r="BK828" s="29">
        <v>204167</v>
      </c>
      <c r="BL828" s="24" t="s">
        <v>129</v>
      </c>
      <c r="BM828" s="22" t="str">
        <f ca="1">+IF(Tabla1[[#This Row],[FECHA INGRESO]]&gt;=44986,IF((TODAY()-Tabla1[[#This Row],[FECHA INGRESO]])&gt;=50,"ALERTA","TODAVÍA FALTA"),"N/A")</f>
        <v>N/A</v>
      </c>
      <c r="BN828" s="7">
        <f>IFERROR((_xlfn.DAYS(Tabla1[[#This Row],[FECHA INGRESO]],Tabla1[[#This Row],[FECHA RETIRO]]))/30,"")</f>
        <v>-6.6333333333333337</v>
      </c>
    </row>
    <row r="829" spans="1:66" ht="15" customHeight="1" x14ac:dyDescent="0.35">
      <c r="A829" s="31">
        <v>1036659065</v>
      </c>
      <c r="B829" s="22" t="s">
        <v>5249</v>
      </c>
      <c r="C829" s="23">
        <v>42842</v>
      </c>
      <c r="D829" s="23" t="s">
        <v>4886</v>
      </c>
      <c r="E829" s="23" t="s">
        <v>1274</v>
      </c>
      <c r="F829" s="23" t="s">
        <v>70</v>
      </c>
      <c r="G829" s="24"/>
      <c r="H829" s="24">
        <v>24072724516</v>
      </c>
      <c r="I829" s="24" t="s">
        <v>95</v>
      </c>
      <c r="J829" s="24">
        <f>DATEDIF(Tabla1[[#This Row],[FECHA DE NACIMIENTO]],Tabla1[[#This Row],[FECHA ACTUAL]],"Y")</f>
        <v>28</v>
      </c>
      <c r="K829" s="24" t="s">
        <v>96</v>
      </c>
      <c r="L829" s="24" t="s">
        <v>112</v>
      </c>
      <c r="M829" s="24">
        <v>0</v>
      </c>
      <c r="N829" s="24">
        <v>0</v>
      </c>
      <c r="O829" s="24">
        <v>4</v>
      </c>
      <c r="P829" s="24" t="s">
        <v>101</v>
      </c>
      <c r="Q829" s="23">
        <v>34808</v>
      </c>
      <c r="R829" s="24" t="s">
        <v>1177</v>
      </c>
      <c r="S829" s="25">
        <v>45119</v>
      </c>
      <c r="T829" s="24">
        <v>3615929</v>
      </c>
      <c r="U829" s="24">
        <v>3003371065</v>
      </c>
      <c r="V829" s="24" t="s">
        <v>5250</v>
      </c>
      <c r="W829" s="24" t="s">
        <v>5251</v>
      </c>
      <c r="X829" s="24" t="s">
        <v>5252</v>
      </c>
      <c r="Y829" s="24" t="s">
        <v>5253</v>
      </c>
      <c r="Z829" s="24" t="s">
        <v>255</v>
      </c>
      <c r="AA829" s="24">
        <v>3625929</v>
      </c>
      <c r="AB829" s="24" t="s">
        <v>77</v>
      </c>
      <c r="AC829" s="24" t="s">
        <v>77</v>
      </c>
      <c r="AD829" s="24" t="s">
        <v>77</v>
      </c>
      <c r="AE829" s="26" t="s">
        <v>102</v>
      </c>
      <c r="AF829" s="26" t="s">
        <v>4705</v>
      </c>
      <c r="AG829" s="26"/>
      <c r="AH829" s="27" t="s">
        <v>184</v>
      </c>
      <c r="AI829" s="27" t="s">
        <v>515</v>
      </c>
      <c r="AJ829" s="27" t="s">
        <v>515</v>
      </c>
      <c r="AK829" s="24" t="s">
        <v>121</v>
      </c>
      <c r="AL829" s="24" t="s">
        <v>90</v>
      </c>
      <c r="AM829" s="23">
        <v>42842</v>
      </c>
      <c r="AN829" s="28">
        <v>776250</v>
      </c>
      <c r="AO829" s="28"/>
      <c r="AP829" s="24"/>
      <c r="AQ829" s="24"/>
      <c r="AR829" s="24"/>
      <c r="AS829" s="24"/>
      <c r="AT829" s="24" t="e">
        <v>#N/A</v>
      </c>
      <c r="AU829" s="24" t="e">
        <v>#N/A</v>
      </c>
      <c r="AV829" s="24" t="e">
        <v>#N/A</v>
      </c>
      <c r="AW829" s="24"/>
      <c r="AX829" s="24"/>
      <c r="AY829" s="24"/>
      <c r="AZ829" s="24"/>
      <c r="BA829" s="24"/>
      <c r="BB829" s="24"/>
      <c r="BC829" s="24"/>
      <c r="BD829" s="24">
        <v>0</v>
      </c>
      <c r="BE829" s="24">
        <v>0</v>
      </c>
      <c r="BF829" s="23"/>
      <c r="BG829" s="23"/>
      <c r="BH829" s="23">
        <v>42997</v>
      </c>
      <c r="BI829" s="26" t="s">
        <v>127</v>
      </c>
      <c r="BJ829" s="26" t="s">
        <v>178</v>
      </c>
      <c r="BK829" s="29">
        <v>0</v>
      </c>
      <c r="BL829" s="24" t="s">
        <v>129</v>
      </c>
      <c r="BM829" s="22" t="str">
        <f ca="1">+IF(Tabla1[[#This Row],[FECHA INGRESO]]&gt;=44986,IF((TODAY()-Tabla1[[#This Row],[FECHA INGRESO]])&gt;=50,"ALERTA","TODAVÍA FALTA"),"N/A")</f>
        <v>N/A</v>
      </c>
      <c r="BN829" s="7">
        <f>IFERROR((_xlfn.DAYS(Tabla1[[#This Row],[FECHA INGRESO]],Tabla1[[#This Row],[FECHA RETIRO]]))/30,"")</f>
        <v>-5.166666666666667</v>
      </c>
    </row>
    <row r="830" spans="1:66" ht="15" customHeight="1" x14ac:dyDescent="0.35">
      <c r="A830" s="31">
        <v>1024557907</v>
      </c>
      <c r="B830" s="22" t="s">
        <v>5254</v>
      </c>
      <c r="C830" s="23">
        <v>42842</v>
      </c>
      <c r="D830" s="23" t="s">
        <v>266</v>
      </c>
      <c r="E830" s="23" t="s">
        <v>1274</v>
      </c>
      <c r="F830" s="23" t="s">
        <v>70</v>
      </c>
      <c r="G830" s="24"/>
      <c r="H830" s="24">
        <v>24072732137</v>
      </c>
      <c r="I830" s="24" t="s">
        <v>95</v>
      </c>
      <c r="J830" s="24">
        <f>DATEDIF(Tabla1[[#This Row],[FECHA DE NACIMIENTO]],Tabla1[[#This Row],[FECHA ACTUAL]],"Y")</f>
        <v>28</v>
      </c>
      <c r="K830" s="24" t="s">
        <v>73</v>
      </c>
      <c r="L830" s="24" t="s">
        <v>112</v>
      </c>
      <c r="M830" s="24">
        <v>1</v>
      </c>
      <c r="N830" s="24">
        <v>1</v>
      </c>
      <c r="O830" s="24">
        <v>2</v>
      </c>
      <c r="P830" s="24" t="s">
        <v>5104</v>
      </c>
      <c r="Q830" s="23">
        <v>34646</v>
      </c>
      <c r="R830" s="24" t="s">
        <v>736</v>
      </c>
      <c r="S830" s="25">
        <v>45119</v>
      </c>
      <c r="T830" s="24">
        <v>7219855</v>
      </c>
      <c r="U830" s="24">
        <v>3153013357</v>
      </c>
      <c r="V830" s="24" t="s">
        <v>5255</v>
      </c>
      <c r="W830" s="24" t="s">
        <v>5256</v>
      </c>
      <c r="X830" s="24" t="s">
        <v>5257</v>
      </c>
      <c r="Y830" s="24" t="s">
        <v>5258</v>
      </c>
      <c r="Z830" s="24" t="s">
        <v>82</v>
      </c>
      <c r="AA830" s="24">
        <v>3184052093</v>
      </c>
      <c r="AB830" s="24" t="s">
        <v>77</v>
      </c>
      <c r="AC830" s="24" t="s">
        <v>77</v>
      </c>
      <c r="AD830" s="24" t="s">
        <v>77</v>
      </c>
      <c r="AE830" s="26" t="s">
        <v>183</v>
      </c>
      <c r="AF830" s="26" t="s">
        <v>3549</v>
      </c>
      <c r="AG830" s="26"/>
      <c r="AH830" s="27" t="s">
        <v>184</v>
      </c>
      <c r="AI830" s="27" t="s">
        <v>1586</v>
      </c>
      <c r="AJ830" s="27" t="s">
        <v>1586</v>
      </c>
      <c r="AK830" s="24" t="s">
        <v>121</v>
      </c>
      <c r="AL830" s="24" t="s">
        <v>90</v>
      </c>
      <c r="AM830" s="23">
        <v>42842</v>
      </c>
      <c r="AN830" s="28">
        <v>776250</v>
      </c>
      <c r="AO830" s="28"/>
      <c r="AP830" s="24"/>
      <c r="AQ830" s="24"/>
      <c r="AR830" s="24"/>
      <c r="AS830" s="24"/>
      <c r="AT830" s="24" t="e">
        <v>#N/A</v>
      </c>
      <c r="AU830" s="24" t="e">
        <v>#N/A</v>
      </c>
      <c r="AV830" s="24" t="e">
        <v>#N/A</v>
      </c>
      <c r="AW830" s="24"/>
      <c r="AX830" s="24"/>
      <c r="AY830" s="24"/>
      <c r="AZ830" s="24"/>
      <c r="BA830" s="24"/>
      <c r="BB830" s="24"/>
      <c r="BC830" s="24"/>
      <c r="BD830" s="24">
        <v>0</v>
      </c>
      <c r="BE830" s="24">
        <v>0</v>
      </c>
      <c r="BF830" s="23"/>
      <c r="BG830" s="23"/>
      <c r="BH830" s="23">
        <v>42983</v>
      </c>
      <c r="BI830" s="26" t="s">
        <v>127</v>
      </c>
      <c r="BJ830" s="26" t="s">
        <v>1246</v>
      </c>
      <c r="BK830" s="29">
        <v>0</v>
      </c>
      <c r="BL830" s="24" t="s">
        <v>129</v>
      </c>
      <c r="BM830" s="22" t="str">
        <f ca="1">+IF(Tabla1[[#This Row],[FECHA INGRESO]]&gt;=44986,IF((TODAY()-Tabla1[[#This Row],[FECHA INGRESO]])&gt;=50,"ALERTA","TODAVÍA FALTA"),"N/A")</f>
        <v>N/A</v>
      </c>
      <c r="BN830" s="7">
        <f>IFERROR((_xlfn.DAYS(Tabla1[[#This Row],[FECHA INGRESO]],Tabla1[[#This Row],[FECHA RETIRO]]))/30,"")</f>
        <v>-4.7</v>
      </c>
    </row>
    <row r="831" spans="1:66" ht="15" customHeight="1" x14ac:dyDescent="0.35">
      <c r="A831" s="31">
        <v>1070329292</v>
      </c>
      <c r="B831" s="22" t="s">
        <v>5259</v>
      </c>
      <c r="C831" s="23">
        <v>42842</v>
      </c>
      <c r="D831" s="23" t="s">
        <v>93</v>
      </c>
      <c r="E831" s="23" t="s">
        <v>1274</v>
      </c>
      <c r="F831" s="23" t="s">
        <v>70</v>
      </c>
      <c r="G831" s="24"/>
      <c r="H831" s="24">
        <v>24072723892</v>
      </c>
      <c r="I831" s="24" t="s">
        <v>72</v>
      </c>
      <c r="J831" s="24">
        <f>DATEDIF(Tabla1[[#This Row],[FECHA DE NACIMIENTO]],Tabla1[[#This Row],[FECHA ACTUAL]],"Y")</f>
        <v>30</v>
      </c>
      <c r="K831" s="24" t="s">
        <v>96</v>
      </c>
      <c r="L831" s="24" t="s">
        <v>112</v>
      </c>
      <c r="M831" s="24">
        <v>0</v>
      </c>
      <c r="N831" s="24">
        <v>0</v>
      </c>
      <c r="O831" s="24">
        <v>2</v>
      </c>
      <c r="P831" s="24" t="s">
        <v>101</v>
      </c>
      <c r="Q831" s="23">
        <v>34056</v>
      </c>
      <c r="R831" s="24" t="s">
        <v>3842</v>
      </c>
      <c r="S831" s="25">
        <v>45119</v>
      </c>
      <c r="T831" s="24">
        <v>3540796</v>
      </c>
      <c r="U831" s="24">
        <v>3228304490</v>
      </c>
      <c r="V831" s="24" t="s">
        <v>5260</v>
      </c>
      <c r="W831" s="24" t="s">
        <v>5261</v>
      </c>
      <c r="X831" s="24" t="s">
        <v>5173</v>
      </c>
      <c r="Y831" s="24" t="s">
        <v>5262</v>
      </c>
      <c r="Z831" s="24" t="s">
        <v>255</v>
      </c>
      <c r="AA831" s="24">
        <v>3540796</v>
      </c>
      <c r="AB831" s="24" t="s">
        <v>77</v>
      </c>
      <c r="AC831" s="24" t="s">
        <v>77</v>
      </c>
      <c r="AD831" s="24" t="s">
        <v>77</v>
      </c>
      <c r="AE831" s="26" t="s">
        <v>102</v>
      </c>
      <c r="AF831" s="26" t="s">
        <v>5263</v>
      </c>
      <c r="AG831" s="26"/>
      <c r="AH831" s="27" t="s">
        <v>184</v>
      </c>
      <c r="AI831" s="27" t="s">
        <v>185</v>
      </c>
      <c r="AJ831" s="27" t="s">
        <v>185</v>
      </c>
      <c r="AK831" s="24" t="s">
        <v>121</v>
      </c>
      <c r="AL831" s="24" t="s">
        <v>90</v>
      </c>
      <c r="AM831" s="23">
        <v>42842</v>
      </c>
      <c r="AN831" s="28">
        <v>776250</v>
      </c>
      <c r="AO831" s="28"/>
      <c r="AP831" s="24"/>
      <c r="AQ831" s="24"/>
      <c r="AR831" s="24"/>
      <c r="AS831" s="24"/>
      <c r="AT831" s="24" t="e">
        <v>#N/A</v>
      </c>
      <c r="AU831" s="24" t="e">
        <v>#N/A</v>
      </c>
      <c r="AV831" s="24" t="e">
        <v>#N/A</v>
      </c>
      <c r="AW831" s="24"/>
      <c r="AX831" s="24"/>
      <c r="AY831" s="24"/>
      <c r="AZ831" s="24"/>
      <c r="BA831" s="24"/>
      <c r="BB831" s="24"/>
      <c r="BC831" s="24"/>
      <c r="BD831" s="24">
        <v>0</v>
      </c>
      <c r="BE831" s="24">
        <v>0</v>
      </c>
      <c r="BF831" s="23"/>
      <c r="BG831" s="23"/>
      <c r="BH831" s="23">
        <v>42889</v>
      </c>
      <c r="BI831" s="26" t="s">
        <v>127</v>
      </c>
      <c r="BJ831" s="26" t="s">
        <v>232</v>
      </c>
      <c r="BK831" s="29">
        <v>0</v>
      </c>
      <c r="BL831" s="24" t="s">
        <v>129</v>
      </c>
      <c r="BM831" s="22" t="str">
        <f ca="1">+IF(Tabla1[[#This Row],[FECHA INGRESO]]&gt;=44986,IF((TODAY()-Tabla1[[#This Row],[FECHA INGRESO]])&gt;=50,"ALERTA","TODAVÍA FALTA"),"N/A")</f>
        <v>N/A</v>
      </c>
      <c r="BN831" s="7">
        <f>IFERROR((_xlfn.DAYS(Tabla1[[#This Row],[FECHA INGRESO]],Tabla1[[#This Row],[FECHA RETIRO]]))/30,"")</f>
        <v>-1.5666666666666667</v>
      </c>
    </row>
    <row r="832" spans="1:66" ht="15" customHeight="1" x14ac:dyDescent="0.35">
      <c r="A832" s="31">
        <v>1013657477</v>
      </c>
      <c r="B832" s="22" t="s">
        <v>5264</v>
      </c>
      <c r="C832" s="23">
        <v>42842</v>
      </c>
      <c r="D832" s="23" t="s">
        <v>188</v>
      </c>
      <c r="E832" s="24" t="s">
        <v>94</v>
      </c>
      <c r="F832" s="23" t="s">
        <v>70</v>
      </c>
      <c r="G832" s="24"/>
      <c r="H832" s="24">
        <v>24072724895</v>
      </c>
      <c r="I832" s="24" t="s">
        <v>72</v>
      </c>
      <c r="J832" s="24">
        <f>DATEDIF(Tabla1[[#This Row],[FECHA DE NACIMIENTO]],Tabla1[[#This Row],[FECHA ACTUAL]],"Y")</f>
        <v>28</v>
      </c>
      <c r="K832" s="24" t="s">
        <v>73</v>
      </c>
      <c r="L832" s="24" t="s">
        <v>112</v>
      </c>
      <c r="M832" s="24">
        <v>1</v>
      </c>
      <c r="N832" s="24">
        <v>1</v>
      </c>
      <c r="O832" s="24">
        <v>2</v>
      </c>
      <c r="P832" s="24" t="s">
        <v>101</v>
      </c>
      <c r="Q832" s="23">
        <v>34793</v>
      </c>
      <c r="R832" s="24" t="s">
        <v>76</v>
      </c>
      <c r="S832" s="25">
        <v>45119</v>
      </c>
      <c r="T832" s="24"/>
      <c r="U832" s="24">
        <v>3103409453</v>
      </c>
      <c r="V832" s="24" t="s">
        <v>5265</v>
      </c>
      <c r="W832" s="24" t="s">
        <v>5266</v>
      </c>
      <c r="X832" s="24" t="s">
        <v>5267</v>
      </c>
      <c r="Y832" s="24" t="s">
        <v>5268</v>
      </c>
      <c r="Z832" s="24" t="s">
        <v>117</v>
      </c>
      <c r="AA832" s="24">
        <v>3015729874</v>
      </c>
      <c r="AB832" s="24" t="s">
        <v>77</v>
      </c>
      <c r="AC832" s="24" t="s">
        <v>77</v>
      </c>
      <c r="AD832" s="24" t="s">
        <v>77</v>
      </c>
      <c r="AE832" s="26" t="s">
        <v>183</v>
      </c>
      <c r="AF832" s="26" t="s">
        <v>5269</v>
      </c>
      <c r="AG832" s="26"/>
      <c r="AH832" s="27" t="s">
        <v>184</v>
      </c>
      <c r="AI832" s="27" t="s">
        <v>2411</v>
      </c>
      <c r="AJ832" s="27" t="s">
        <v>2411</v>
      </c>
      <c r="AK832" s="24" t="s">
        <v>121</v>
      </c>
      <c r="AL832" s="24" t="s">
        <v>90</v>
      </c>
      <c r="AM832" s="23">
        <v>42842</v>
      </c>
      <c r="AN832" s="28">
        <v>776250</v>
      </c>
      <c r="AO832" s="28"/>
      <c r="AP832" s="24"/>
      <c r="AQ832" s="24"/>
      <c r="AR832" s="24"/>
      <c r="AS832" s="24"/>
      <c r="AT832" s="24" t="e">
        <v>#N/A</v>
      </c>
      <c r="AU832" s="24" t="e">
        <v>#N/A</v>
      </c>
      <c r="AV832" s="24" t="e">
        <v>#N/A</v>
      </c>
      <c r="AW832" s="24"/>
      <c r="AX832" s="24"/>
      <c r="AY832" s="24"/>
      <c r="AZ832" s="24"/>
      <c r="BA832" s="24"/>
      <c r="BB832" s="24"/>
      <c r="BC832" s="24"/>
      <c r="BD832" s="24">
        <v>0</v>
      </c>
      <c r="BE832" s="24">
        <v>0</v>
      </c>
      <c r="BF832" s="23"/>
      <c r="BG832" s="23"/>
      <c r="BH832" s="23">
        <v>42873</v>
      </c>
      <c r="BI832" s="26" t="s">
        <v>143</v>
      </c>
      <c r="BJ832" s="26" t="s">
        <v>2589</v>
      </c>
      <c r="BK832" s="29">
        <v>0</v>
      </c>
      <c r="BL832" s="24" t="s">
        <v>129</v>
      </c>
      <c r="BM832" s="22" t="str">
        <f ca="1">+IF(Tabla1[[#This Row],[FECHA INGRESO]]&gt;=44986,IF((TODAY()-Tabla1[[#This Row],[FECHA INGRESO]])&gt;=50,"ALERTA","TODAVÍA FALTA"),"N/A")</f>
        <v>N/A</v>
      </c>
      <c r="BN832" s="7">
        <f>IFERROR((_xlfn.DAYS(Tabla1[[#This Row],[FECHA INGRESO]],Tabla1[[#This Row],[FECHA RETIRO]]))/30,"")</f>
        <v>-1.0333333333333334</v>
      </c>
    </row>
    <row r="833" spans="1:66" ht="15" customHeight="1" x14ac:dyDescent="0.35">
      <c r="A833" s="31">
        <v>52374334</v>
      </c>
      <c r="B833" s="22" t="s">
        <v>5270</v>
      </c>
      <c r="C833" s="23">
        <v>42842</v>
      </c>
      <c r="D833" s="23" t="s">
        <v>188</v>
      </c>
      <c r="E833" s="24" t="s">
        <v>94</v>
      </c>
      <c r="F833" s="23" t="s">
        <v>70</v>
      </c>
      <c r="G833" s="24"/>
      <c r="H833" s="24">
        <v>24072726512</v>
      </c>
      <c r="I833" s="24" t="s">
        <v>95</v>
      </c>
      <c r="J833" s="24">
        <f>DATEDIF(Tabla1[[#This Row],[FECHA DE NACIMIENTO]],Tabla1[[#This Row],[FECHA ACTUAL]],"Y")</f>
        <v>45</v>
      </c>
      <c r="K833" s="24" t="s">
        <v>73</v>
      </c>
      <c r="L833" s="24" t="s">
        <v>74</v>
      </c>
      <c r="M833" s="24">
        <v>3</v>
      </c>
      <c r="N833" s="24">
        <v>3</v>
      </c>
      <c r="O833" s="24">
        <v>2</v>
      </c>
      <c r="P833" s="24" t="s">
        <v>101</v>
      </c>
      <c r="Q833" s="23">
        <v>28614</v>
      </c>
      <c r="R833" s="24" t="s">
        <v>76</v>
      </c>
      <c r="S833" s="25">
        <v>45119</v>
      </c>
      <c r="T833" s="24">
        <v>7967332</v>
      </c>
      <c r="U833" s="24">
        <v>3125295286</v>
      </c>
      <c r="V833" s="24" t="s">
        <v>5271</v>
      </c>
      <c r="W833" s="24" t="s">
        <v>5272</v>
      </c>
      <c r="X833" s="24" t="s">
        <v>5273</v>
      </c>
      <c r="Y833" s="24" t="s">
        <v>5274</v>
      </c>
      <c r="Z833" s="24" t="s">
        <v>82</v>
      </c>
      <c r="AA833" s="24">
        <v>3125184022</v>
      </c>
      <c r="AB833" s="24" t="s">
        <v>77</v>
      </c>
      <c r="AC833" s="24" t="s">
        <v>77</v>
      </c>
      <c r="AD833" s="24" t="s">
        <v>77</v>
      </c>
      <c r="AE833" s="26" t="s">
        <v>151</v>
      </c>
      <c r="AF833" s="26"/>
      <c r="AG833" s="26"/>
      <c r="AH833" s="27" t="s">
        <v>184</v>
      </c>
      <c r="AI833" s="27" t="s">
        <v>185</v>
      </c>
      <c r="AJ833" s="27" t="s">
        <v>185</v>
      </c>
      <c r="AK833" s="24" t="s">
        <v>121</v>
      </c>
      <c r="AL833" s="24" t="s">
        <v>90</v>
      </c>
      <c r="AM833" s="23">
        <v>42842</v>
      </c>
      <c r="AN833" s="28">
        <v>776250</v>
      </c>
      <c r="AO833" s="28"/>
      <c r="AP833" s="24"/>
      <c r="AQ833" s="24"/>
      <c r="AR833" s="24"/>
      <c r="AS833" s="24"/>
      <c r="AT833" s="24" t="e">
        <v>#N/A</v>
      </c>
      <c r="AU833" s="24" t="e">
        <v>#N/A</v>
      </c>
      <c r="AV833" s="24" t="e">
        <v>#N/A</v>
      </c>
      <c r="AW833" s="24"/>
      <c r="AX833" s="24"/>
      <c r="AY833" s="24"/>
      <c r="AZ833" s="24"/>
      <c r="BA833" s="24"/>
      <c r="BB833" s="24"/>
      <c r="BC833" s="24"/>
      <c r="BD833" s="24">
        <v>0</v>
      </c>
      <c r="BE833" s="24">
        <v>0</v>
      </c>
      <c r="BF833" s="23"/>
      <c r="BG833" s="23"/>
      <c r="BH833" s="23">
        <v>42871</v>
      </c>
      <c r="BI833" s="26" t="s">
        <v>143</v>
      </c>
      <c r="BJ833" s="26" t="s">
        <v>2589</v>
      </c>
      <c r="BK833" s="29">
        <v>0</v>
      </c>
      <c r="BL833" s="24" t="s">
        <v>129</v>
      </c>
      <c r="BM833" s="22" t="str">
        <f ca="1">+IF(Tabla1[[#This Row],[FECHA INGRESO]]&gt;=44986,IF((TODAY()-Tabla1[[#This Row],[FECHA INGRESO]])&gt;=50,"ALERTA","TODAVÍA FALTA"),"N/A")</f>
        <v>N/A</v>
      </c>
      <c r="BN833" s="7">
        <f>IFERROR((_xlfn.DAYS(Tabla1[[#This Row],[FECHA INGRESO]],Tabla1[[#This Row],[FECHA RETIRO]]))/30,"")</f>
        <v>-0.96666666666666667</v>
      </c>
    </row>
    <row r="834" spans="1:66" ht="15" customHeight="1" x14ac:dyDescent="0.35">
      <c r="A834" s="31">
        <v>1012412305</v>
      </c>
      <c r="B834" s="22" t="s">
        <v>5275</v>
      </c>
      <c r="C834" s="23">
        <v>42842</v>
      </c>
      <c r="D834" s="23" t="s">
        <v>582</v>
      </c>
      <c r="E834" s="23" t="s">
        <v>1274</v>
      </c>
      <c r="F834" s="23" t="s">
        <v>70</v>
      </c>
      <c r="G834" s="24"/>
      <c r="H834" s="24">
        <v>24072722767</v>
      </c>
      <c r="I834" s="24" t="s">
        <v>95</v>
      </c>
      <c r="J834" s="24">
        <f>DATEDIF(Tabla1[[#This Row],[FECHA DE NACIMIENTO]],Tabla1[[#This Row],[FECHA ACTUAL]],"Y")</f>
        <v>29</v>
      </c>
      <c r="K834" s="24" t="s">
        <v>73</v>
      </c>
      <c r="L834" s="24" t="s">
        <v>112</v>
      </c>
      <c r="M834" s="24">
        <v>2</v>
      </c>
      <c r="N834" s="24">
        <v>2</v>
      </c>
      <c r="O834" s="24">
        <v>2</v>
      </c>
      <c r="P834" s="24" t="s">
        <v>5104</v>
      </c>
      <c r="Q834" s="23">
        <v>34480</v>
      </c>
      <c r="R834" s="24" t="s">
        <v>76</v>
      </c>
      <c r="S834" s="25">
        <v>45119</v>
      </c>
      <c r="T834" s="24"/>
      <c r="U834" s="24">
        <v>3043407580</v>
      </c>
      <c r="V834" s="24"/>
      <c r="W834" s="24" t="s">
        <v>5276</v>
      </c>
      <c r="X834" s="24" t="s">
        <v>4980</v>
      </c>
      <c r="Y834" s="24" t="s">
        <v>5277</v>
      </c>
      <c r="Z834" s="24" t="s">
        <v>567</v>
      </c>
      <c r="AA834" s="24">
        <v>3007188350</v>
      </c>
      <c r="AB834" s="24" t="s">
        <v>77</v>
      </c>
      <c r="AC834" s="24" t="s">
        <v>77</v>
      </c>
      <c r="AD834" s="24" t="s">
        <v>77</v>
      </c>
      <c r="AE834" s="26" t="s">
        <v>151</v>
      </c>
      <c r="AF834" s="26"/>
      <c r="AG834" s="26"/>
      <c r="AH834" s="27" t="s">
        <v>184</v>
      </c>
      <c r="AI834" s="27" t="s">
        <v>185</v>
      </c>
      <c r="AJ834" s="27" t="s">
        <v>185</v>
      </c>
      <c r="AK834" s="24" t="s">
        <v>121</v>
      </c>
      <c r="AL834" s="24" t="s">
        <v>90</v>
      </c>
      <c r="AM834" s="23">
        <v>42842</v>
      </c>
      <c r="AN834" s="28">
        <v>776250</v>
      </c>
      <c r="AO834" s="28"/>
      <c r="AP834" s="24"/>
      <c r="AQ834" s="24"/>
      <c r="AR834" s="24"/>
      <c r="AS834" s="24"/>
      <c r="AT834" s="24" t="e">
        <v>#N/A</v>
      </c>
      <c r="AU834" s="24" t="e">
        <v>#N/A</v>
      </c>
      <c r="AV834" s="24" t="e">
        <v>#N/A</v>
      </c>
      <c r="AW834" s="24"/>
      <c r="AX834" s="24"/>
      <c r="AY834" s="24"/>
      <c r="AZ834" s="24"/>
      <c r="BA834" s="24"/>
      <c r="BB834" s="24"/>
      <c r="BC834" s="24"/>
      <c r="BD834" s="24">
        <v>0</v>
      </c>
      <c r="BE834" s="24">
        <v>0</v>
      </c>
      <c r="BF834" s="23"/>
      <c r="BG834" s="23"/>
      <c r="BH834" s="23">
        <v>42871</v>
      </c>
      <c r="BI834" s="26" t="s">
        <v>143</v>
      </c>
      <c r="BJ834" s="26" t="s">
        <v>2589</v>
      </c>
      <c r="BK834" s="29">
        <v>0</v>
      </c>
      <c r="BL834" s="24" t="s">
        <v>129</v>
      </c>
      <c r="BM834" s="22" t="str">
        <f ca="1">+IF(Tabla1[[#This Row],[FECHA INGRESO]]&gt;=44986,IF((TODAY()-Tabla1[[#This Row],[FECHA INGRESO]])&gt;=50,"ALERTA","TODAVÍA FALTA"),"N/A")</f>
        <v>N/A</v>
      </c>
      <c r="BN834" s="7">
        <f>IFERROR((_xlfn.DAYS(Tabla1[[#This Row],[FECHA INGRESO]],Tabla1[[#This Row],[FECHA RETIRO]]))/30,"")</f>
        <v>-0.96666666666666667</v>
      </c>
    </row>
    <row r="835" spans="1:66" ht="15" customHeight="1" x14ac:dyDescent="0.35">
      <c r="A835" s="31">
        <v>1092353076</v>
      </c>
      <c r="B835" s="22" t="s">
        <v>5278</v>
      </c>
      <c r="C835" s="23">
        <v>42842</v>
      </c>
      <c r="D835" s="23" t="s">
        <v>5005</v>
      </c>
      <c r="E835" s="23" t="s">
        <v>3836</v>
      </c>
      <c r="F835" s="23" t="s">
        <v>70</v>
      </c>
      <c r="G835" s="24"/>
      <c r="H835" s="24">
        <v>24072731026</v>
      </c>
      <c r="I835" s="24" t="s">
        <v>72</v>
      </c>
      <c r="J835" s="24">
        <f>DATEDIF(Tabla1[[#This Row],[FECHA DE NACIMIENTO]],Tabla1[[#This Row],[FECHA ACTUAL]],"Y")</f>
        <v>30</v>
      </c>
      <c r="K835" s="24" t="s">
        <v>73</v>
      </c>
      <c r="L835" s="24" t="s">
        <v>112</v>
      </c>
      <c r="M835" s="24">
        <v>0</v>
      </c>
      <c r="N835" s="24">
        <v>0</v>
      </c>
      <c r="O835" s="24">
        <v>4</v>
      </c>
      <c r="P835" s="24" t="s">
        <v>101</v>
      </c>
      <c r="Q835" s="23">
        <v>34015</v>
      </c>
      <c r="R835" s="24" t="s">
        <v>3325</v>
      </c>
      <c r="S835" s="25">
        <v>45119</v>
      </c>
      <c r="T835" s="24"/>
      <c r="U835" s="24">
        <v>3115897570</v>
      </c>
      <c r="V835" s="24" t="s">
        <v>5279</v>
      </c>
      <c r="W835" s="24" t="s">
        <v>5280</v>
      </c>
      <c r="X835" s="24" t="s">
        <v>626</v>
      </c>
      <c r="Y835" s="24" t="s">
        <v>5281</v>
      </c>
      <c r="Z835" s="24" t="s">
        <v>255</v>
      </c>
      <c r="AA835" s="24">
        <v>5708655</v>
      </c>
      <c r="AB835" s="24" t="s">
        <v>77</v>
      </c>
      <c r="AC835" s="24" t="s">
        <v>77</v>
      </c>
      <c r="AD835" s="24" t="s">
        <v>77</v>
      </c>
      <c r="AE835" s="26" t="s">
        <v>151</v>
      </c>
      <c r="AF835" s="26"/>
      <c r="AG835" s="26"/>
      <c r="AH835" s="27" t="s">
        <v>184</v>
      </c>
      <c r="AI835" s="27" t="s">
        <v>185</v>
      </c>
      <c r="AJ835" s="27" t="s">
        <v>185</v>
      </c>
      <c r="AK835" s="24" t="s">
        <v>121</v>
      </c>
      <c r="AL835" s="24" t="s">
        <v>90</v>
      </c>
      <c r="AM835" s="23">
        <v>42842</v>
      </c>
      <c r="AN835" s="28">
        <v>776250</v>
      </c>
      <c r="AO835" s="28"/>
      <c r="AP835" s="24"/>
      <c r="AQ835" s="24"/>
      <c r="AR835" s="24"/>
      <c r="AS835" s="24"/>
      <c r="AT835" s="24" t="e">
        <v>#N/A</v>
      </c>
      <c r="AU835" s="24" t="e">
        <v>#N/A</v>
      </c>
      <c r="AV835" s="24" t="e">
        <v>#N/A</v>
      </c>
      <c r="AW835" s="24"/>
      <c r="AX835" s="24"/>
      <c r="AY835" s="24"/>
      <c r="AZ835" s="24"/>
      <c r="BA835" s="24"/>
      <c r="BB835" s="24"/>
      <c r="BC835" s="24"/>
      <c r="BD835" s="24">
        <v>0</v>
      </c>
      <c r="BE835" s="24">
        <v>0</v>
      </c>
      <c r="BF835" s="23"/>
      <c r="BG835" s="23"/>
      <c r="BH835" s="23">
        <v>42866</v>
      </c>
      <c r="BI835" s="26" t="s">
        <v>127</v>
      </c>
      <c r="BJ835" s="26" t="s">
        <v>523</v>
      </c>
      <c r="BK835" s="29">
        <v>0</v>
      </c>
      <c r="BL835" s="24" t="s">
        <v>129</v>
      </c>
      <c r="BM835" s="22" t="str">
        <f ca="1">+IF(Tabla1[[#This Row],[FECHA INGRESO]]&gt;=44986,IF((TODAY()-Tabla1[[#This Row],[FECHA INGRESO]])&gt;=50,"ALERTA","TODAVÍA FALTA"),"N/A")</f>
        <v>N/A</v>
      </c>
      <c r="BN835" s="7">
        <f>IFERROR((_xlfn.DAYS(Tabla1[[#This Row],[FECHA INGRESO]],Tabla1[[#This Row],[FECHA RETIRO]]))/30,"")</f>
        <v>-0.8</v>
      </c>
    </row>
    <row r="836" spans="1:66" ht="15" customHeight="1" x14ac:dyDescent="0.35">
      <c r="A836" s="31">
        <v>79613533</v>
      </c>
      <c r="B836" s="22" t="s">
        <v>5282</v>
      </c>
      <c r="C836" s="23">
        <v>42842</v>
      </c>
      <c r="D836" s="23" t="s">
        <v>188</v>
      </c>
      <c r="E836" s="23" t="s">
        <v>111</v>
      </c>
      <c r="F836" s="23" t="s">
        <v>70</v>
      </c>
      <c r="G836" s="24"/>
      <c r="H836" s="24">
        <v>24069447039</v>
      </c>
      <c r="I836" s="24" t="s">
        <v>72</v>
      </c>
      <c r="J836" s="24">
        <f>DATEDIF(Tabla1[[#This Row],[FECHA DE NACIMIENTO]],Tabla1[[#This Row],[FECHA ACTUAL]],"Y")</f>
        <v>50</v>
      </c>
      <c r="K836" s="24" t="s">
        <v>73</v>
      </c>
      <c r="L836" s="36" t="s">
        <v>5283</v>
      </c>
      <c r="M836" s="24">
        <v>3</v>
      </c>
      <c r="N836" s="24">
        <v>2</v>
      </c>
      <c r="O836" s="24">
        <v>3</v>
      </c>
      <c r="P836" s="24" t="s">
        <v>101</v>
      </c>
      <c r="Q836" s="23">
        <v>26569</v>
      </c>
      <c r="R836" s="24" t="s">
        <v>3745</v>
      </c>
      <c r="S836" s="25">
        <v>45119</v>
      </c>
      <c r="T836" s="24">
        <v>2284720</v>
      </c>
      <c r="U836" s="24">
        <v>3176437192</v>
      </c>
      <c r="V836" s="24" t="s">
        <v>5284</v>
      </c>
      <c r="W836" s="24" t="s">
        <v>5285</v>
      </c>
      <c r="X836" s="24" t="s">
        <v>5286</v>
      </c>
      <c r="Y836" s="24" t="s">
        <v>5287</v>
      </c>
      <c r="Z836" s="24" t="s">
        <v>117</v>
      </c>
      <c r="AA836" s="24">
        <v>3102042904</v>
      </c>
      <c r="AB836" s="24" t="s">
        <v>77</v>
      </c>
      <c r="AC836" s="24" t="s">
        <v>77</v>
      </c>
      <c r="AD836" s="24" t="s">
        <v>77</v>
      </c>
      <c r="AE836" s="26" t="s">
        <v>102</v>
      </c>
      <c r="AF836" s="26" t="s">
        <v>103</v>
      </c>
      <c r="AG836" s="26"/>
      <c r="AH836" s="27" t="s">
        <v>163</v>
      </c>
      <c r="AI836" s="27" t="s">
        <v>2411</v>
      </c>
      <c r="AJ836" s="27" t="s">
        <v>2411</v>
      </c>
      <c r="AK836" s="24" t="s">
        <v>121</v>
      </c>
      <c r="AL836" s="24" t="s">
        <v>90</v>
      </c>
      <c r="AM836" s="23">
        <v>42842</v>
      </c>
      <c r="AN836" s="28">
        <v>1242000</v>
      </c>
      <c r="AO836" s="28"/>
      <c r="AP836" s="24"/>
      <c r="AQ836" s="24"/>
      <c r="AR836" s="24"/>
      <c r="AS836" s="24"/>
      <c r="AT836" s="24" t="e">
        <v>#N/A</v>
      </c>
      <c r="AU836" s="24" t="e">
        <v>#N/A</v>
      </c>
      <c r="AV836" s="24" t="e">
        <v>#N/A</v>
      </c>
      <c r="AW836" s="24"/>
      <c r="AX836" s="24"/>
      <c r="AY836" s="24"/>
      <c r="AZ836" s="24"/>
      <c r="BA836" s="24"/>
      <c r="BB836" s="24"/>
      <c r="BC836" s="24"/>
      <c r="BD836" s="24">
        <v>0</v>
      </c>
      <c r="BE836" s="24">
        <v>0</v>
      </c>
      <c r="BF836" s="23"/>
      <c r="BG836" s="23"/>
      <c r="BH836" s="23">
        <v>42907</v>
      </c>
      <c r="BI836" s="26" t="s">
        <v>143</v>
      </c>
      <c r="BJ836" s="26" t="s">
        <v>2506</v>
      </c>
      <c r="BK836" s="29">
        <v>0</v>
      </c>
      <c r="BL836" s="24" t="s">
        <v>129</v>
      </c>
      <c r="BM836" s="22" t="str">
        <f ca="1">+IF(Tabla1[[#This Row],[FECHA INGRESO]]&gt;=44986,IF((TODAY()-Tabla1[[#This Row],[FECHA INGRESO]])&gt;=50,"ALERTA","TODAVÍA FALTA"),"N/A")</f>
        <v>N/A</v>
      </c>
      <c r="BN836" s="7">
        <f>IFERROR((_xlfn.DAYS(Tabla1[[#This Row],[FECHA INGRESO]],Tabla1[[#This Row],[FECHA RETIRO]]))/30,"")</f>
        <v>-2.1666666666666665</v>
      </c>
    </row>
    <row r="837" spans="1:66" ht="15" customHeight="1" x14ac:dyDescent="0.35">
      <c r="A837" s="31">
        <v>80816195</v>
      </c>
      <c r="B837" s="22" t="s">
        <v>5288</v>
      </c>
      <c r="C837" s="23">
        <v>42842</v>
      </c>
      <c r="D837" s="23" t="s">
        <v>109</v>
      </c>
      <c r="E837" s="23" t="s">
        <v>111</v>
      </c>
      <c r="F837" s="23" t="s">
        <v>70</v>
      </c>
      <c r="G837" s="24"/>
      <c r="H837" s="24">
        <v>24047989836</v>
      </c>
      <c r="I837" s="24" t="s">
        <v>72</v>
      </c>
      <c r="J837" s="24">
        <f>DATEDIF(Tabla1[[#This Row],[FECHA DE NACIMIENTO]],Tabla1[[#This Row],[FECHA ACTUAL]],"Y")</f>
        <v>38</v>
      </c>
      <c r="K837" s="24" t="s">
        <v>96</v>
      </c>
      <c r="L837" s="24" t="s">
        <v>112</v>
      </c>
      <c r="M837" s="24">
        <v>0</v>
      </c>
      <c r="N837" s="24">
        <v>1</v>
      </c>
      <c r="O837" s="24">
        <v>4</v>
      </c>
      <c r="P837" s="24" t="s">
        <v>101</v>
      </c>
      <c r="Q837" s="23">
        <v>30880</v>
      </c>
      <c r="R837" s="24" t="s">
        <v>5289</v>
      </c>
      <c r="S837" s="25">
        <v>45119</v>
      </c>
      <c r="T837" s="24"/>
      <c r="U837" s="24">
        <v>3153996319</v>
      </c>
      <c r="V837" s="24" t="s">
        <v>5290</v>
      </c>
      <c r="W837" s="24" t="s">
        <v>5291</v>
      </c>
      <c r="X837" s="24" t="s">
        <v>5292</v>
      </c>
      <c r="Y837" s="24" t="s">
        <v>5293</v>
      </c>
      <c r="Z837" s="24" t="s">
        <v>162</v>
      </c>
      <c r="AA837" s="24">
        <v>3005296314</v>
      </c>
      <c r="AB837" s="24" t="s">
        <v>77</v>
      </c>
      <c r="AC837" s="24" t="s">
        <v>77</v>
      </c>
      <c r="AD837" s="24" t="s">
        <v>77</v>
      </c>
      <c r="AE837" s="26" t="s">
        <v>151</v>
      </c>
      <c r="AF837" s="26"/>
      <c r="AG837" s="26"/>
      <c r="AH837" s="27" t="s">
        <v>163</v>
      </c>
      <c r="AI837" s="27" t="s">
        <v>487</v>
      </c>
      <c r="AJ837" s="27" t="s">
        <v>487</v>
      </c>
      <c r="AK837" s="24" t="s">
        <v>121</v>
      </c>
      <c r="AL837" s="24" t="s">
        <v>90</v>
      </c>
      <c r="AM837" s="23">
        <v>42842</v>
      </c>
      <c r="AN837" s="28">
        <v>1242000</v>
      </c>
      <c r="AO837" s="28"/>
      <c r="AP837" s="24"/>
      <c r="AQ837" s="24"/>
      <c r="AR837" s="24"/>
      <c r="AS837" s="24"/>
      <c r="AT837" s="24" t="e">
        <v>#N/A</v>
      </c>
      <c r="AU837" s="24" t="e">
        <v>#N/A</v>
      </c>
      <c r="AV837" s="24" t="e">
        <v>#N/A</v>
      </c>
      <c r="AW837" s="24"/>
      <c r="AX837" s="24"/>
      <c r="AY837" s="24"/>
      <c r="AZ837" s="24"/>
      <c r="BA837" s="24"/>
      <c r="BB837" s="24"/>
      <c r="BC837" s="24"/>
      <c r="BD837" s="24">
        <v>0</v>
      </c>
      <c r="BE837" s="24">
        <v>0</v>
      </c>
      <c r="BF837" s="23"/>
      <c r="BG837" s="23"/>
      <c r="BH837" s="23">
        <v>42886</v>
      </c>
      <c r="BI837" s="26" t="s">
        <v>143</v>
      </c>
      <c r="BJ837" s="26" t="s">
        <v>2589</v>
      </c>
      <c r="BK837" s="29">
        <v>0</v>
      </c>
      <c r="BL837" s="24" t="s">
        <v>129</v>
      </c>
      <c r="BM837" s="22" t="str">
        <f ca="1">+IF(Tabla1[[#This Row],[FECHA INGRESO]]&gt;=44986,IF((TODAY()-Tabla1[[#This Row],[FECHA INGRESO]])&gt;=50,"ALERTA","TODAVÍA FALTA"),"N/A")</f>
        <v>N/A</v>
      </c>
      <c r="BN837" s="7">
        <f>IFERROR((_xlfn.DAYS(Tabla1[[#This Row],[FECHA INGRESO]],Tabla1[[#This Row],[FECHA RETIRO]]))/30,"")</f>
        <v>-1.4666666666666666</v>
      </c>
    </row>
    <row r="838" spans="1:66" ht="15" customHeight="1" x14ac:dyDescent="0.35">
      <c r="A838" s="31">
        <v>1022997266</v>
      </c>
      <c r="B838" s="22" t="s">
        <v>3028</v>
      </c>
      <c r="C838" s="23">
        <v>42843</v>
      </c>
      <c r="D838" s="23" t="s">
        <v>266</v>
      </c>
      <c r="E838" s="23" t="s">
        <v>110</v>
      </c>
      <c r="F838" s="23" t="s">
        <v>70</v>
      </c>
      <c r="G838" s="24"/>
      <c r="H838" s="24">
        <v>24061733565</v>
      </c>
      <c r="I838" s="24" t="s">
        <v>95</v>
      </c>
      <c r="J838" s="24">
        <f>DATEDIF(Tabla1[[#This Row],[FECHA DE NACIMIENTO]],Tabla1[[#This Row],[FECHA ACTUAL]],"Y")</f>
        <v>28</v>
      </c>
      <c r="K838" s="24" t="s">
        <v>73</v>
      </c>
      <c r="L838" s="24" t="s">
        <v>112</v>
      </c>
      <c r="M838" s="24" t="s">
        <v>77</v>
      </c>
      <c r="N838" s="24" t="s">
        <v>77</v>
      </c>
      <c r="O838" s="24">
        <v>2</v>
      </c>
      <c r="P838" s="24" t="s">
        <v>2532</v>
      </c>
      <c r="Q838" s="23">
        <v>34535</v>
      </c>
      <c r="R838" s="24" t="s">
        <v>76</v>
      </c>
      <c r="S838" s="25">
        <v>45119</v>
      </c>
      <c r="T838" s="24">
        <v>3026088</v>
      </c>
      <c r="U838" s="24">
        <v>3118001302</v>
      </c>
      <c r="V838" s="24" t="s">
        <v>3029</v>
      </c>
      <c r="W838" s="24" t="s">
        <v>3030</v>
      </c>
      <c r="X838" s="24" t="s">
        <v>3031</v>
      </c>
      <c r="Y838" s="24" t="s">
        <v>3032</v>
      </c>
      <c r="Z838" s="24" t="s">
        <v>567</v>
      </c>
      <c r="AA838" s="24" t="s">
        <v>3033</v>
      </c>
      <c r="AB838" s="24" t="s">
        <v>77</v>
      </c>
      <c r="AC838" s="24" t="s">
        <v>77</v>
      </c>
      <c r="AD838" s="24" t="s">
        <v>77</v>
      </c>
      <c r="AE838" s="26" t="s">
        <v>102</v>
      </c>
      <c r="AF838" s="26"/>
      <c r="AG838" s="26" t="s">
        <v>1113</v>
      </c>
      <c r="AH838" s="27" t="s">
        <v>3034</v>
      </c>
      <c r="AI838" s="27" t="s">
        <v>452</v>
      </c>
      <c r="AJ838" s="27" t="s">
        <v>452</v>
      </c>
      <c r="AK838" s="24" t="s">
        <v>121</v>
      </c>
      <c r="AL838" s="24" t="s">
        <v>90</v>
      </c>
      <c r="AM838" s="23">
        <v>42843</v>
      </c>
      <c r="AN838" s="28">
        <v>1003950</v>
      </c>
      <c r="AO838" s="28"/>
      <c r="AP838" s="24"/>
      <c r="AQ838" s="24"/>
      <c r="AR838" s="24"/>
      <c r="AS838" s="24"/>
      <c r="AT838" s="24" t="e">
        <v>#N/A</v>
      </c>
      <c r="AU838" s="24" t="e">
        <v>#N/A</v>
      </c>
      <c r="AV838" s="24" t="e">
        <v>#N/A</v>
      </c>
      <c r="AW838" s="24"/>
      <c r="AX838" s="24"/>
      <c r="AY838" s="24"/>
      <c r="AZ838" s="24"/>
      <c r="BA838" s="24"/>
      <c r="BB838" s="24"/>
      <c r="BC838" s="24"/>
      <c r="BD838" s="24">
        <v>0</v>
      </c>
      <c r="BE838" s="24">
        <v>0</v>
      </c>
      <c r="BF838" s="23"/>
      <c r="BG838" s="23"/>
      <c r="BH838" s="23">
        <v>42895</v>
      </c>
      <c r="BI838" s="26" t="s">
        <v>143</v>
      </c>
      <c r="BJ838" s="26" t="s">
        <v>2589</v>
      </c>
      <c r="BK838" s="29">
        <v>0</v>
      </c>
      <c r="BL838" s="24" t="s">
        <v>129</v>
      </c>
      <c r="BM838" s="22" t="str">
        <f ca="1">+IF(Tabla1[[#This Row],[FECHA INGRESO]]&gt;=44986,IF((TODAY()-Tabla1[[#This Row],[FECHA INGRESO]])&gt;=50,"ALERTA","TODAVÍA FALTA"),"N/A")</f>
        <v>N/A</v>
      </c>
      <c r="BN838" s="7">
        <f>IFERROR((_xlfn.DAYS(Tabla1[[#This Row],[FECHA INGRESO]],Tabla1[[#This Row],[FECHA RETIRO]]))/30,"")</f>
        <v>-1.7333333333333334</v>
      </c>
    </row>
    <row r="839" spans="1:66" ht="15" customHeight="1" x14ac:dyDescent="0.35">
      <c r="A839" s="31">
        <v>79833777</v>
      </c>
      <c r="B839" s="22" t="s">
        <v>5294</v>
      </c>
      <c r="C839" s="23">
        <v>42843</v>
      </c>
      <c r="D839" s="23" t="s">
        <v>188</v>
      </c>
      <c r="E839" s="23" t="s">
        <v>110</v>
      </c>
      <c r="F839" s="23" t="s">
        <v>70</v>
      </c>
      <c r="G839" s="24"/>
      <c r="H839" s="24">
        <v>24072761849</v>
      </c>
      <c r="I839" s="24" t="s">
        <v>72</v>
      </c>
      <c r="J839" s="24">
        <f>DATEDIF(Tabla1[[#This Row],[FECHA DE NACIMIENTO]],Tabla1[[#This Row],[FECHA ACTUAL]],"Y")</f>
        <v>45</v>
      </c>
      <c r="K839" s="24" t="s">
        <v>73</v>
      </c>
      <c r="L839" s="24" t="s">
        <v>234</v>
      </c>
      <c r="M839" s="24">
        <v>3</v>
      </c>
      <c r="N839" s="24">
        <v>3</v>
      </c>
      <c r="O839" s="24">
        <v>2</v>
      </c>
      <c r="P839" s="24" t="s">
        <v>101</v>
      </c>
      <c r="Q839" s="23">
        <v>28608</v>
      </c>
      <c r="R839" s="24" t="s">
        <v>76</v>
      </c>
      <c r="S839" s="25">
        <v>45119</v>
      </c>
      <c r="T839" s="24">
        <v>7808704</v>
      </c>
      <c r="U839" s="24">
        <v>3133953209</v>
      </c>
      <c r="V839" s="24" t="s">
        <v>5295</v>
      </c>
      <c r="W839" s="24" t="s">
        <v>5296</v>
      </c>
      <c r="X839" s="24" t="s">
        <v>5297</v>
      </c>
      <c r="Y839" s="24" t="s">
        <v>5298</v>
      </c>
      <c r="Z839" s="24" t="s">
        <v>82</v>
      </c>
      <c r="AA839" s="24">
        <v>3143286313</v>
      </c>
      <c r="AB839" s="24" t="s">
        <v>77</v>
      </c>
      <c r="AC839" s="24" t="s">
        <v>77</v>
      </c>
      <c r="AD839" s="24" t="s">
        <v>77</v>
      </c>
      <c r="AE839" s="26" t="s">
        <v>183</v>
      </c>
      <c r="AF839" s="26" t="s">
        <v>5299</v>
      </c>
      <c r="AG839" s="26"/>
      <c r="AH839" s="27" t="s">
        <v>324</v>
      </c>
      <c r="AI839" s="27" t="s">
        <v>304</v>
      </c>
      <c r="AJ839" s="27" t="s">
        <v>304</v>
      </c>
      <c r="AK839" s="24" t="s">
        <v>121</v>
      </c>
      <c r="AL839" s="24" t="s">
        <v>90</v>
      </c>
      <c r="AM839" s="23">
        <v>42843</v>
      </c>
      <c r="AN839" s="28">
        <v>808585.47</v>
      </c>
      <c r="AO839" s="28"/>
      <c r="AP839" s="24"/>
      <c r="AQ839" s="24"/>
      <c r="AR839" s="24"/>
      <c r="AS839" s="24">
        <v>4.87</v>
      </c>
      <c r="AT839" s="24">
        <v>91</v>
      </c>
      <c r="AU839" s="24" t="e">
        <v>#N/A</v>
      </c>
      <c r="AV839" s="24" t="e">
        <v>#N/A</v>
      </c>
      <c r="AW839" s="24"/>
      <c r="AX839" s="24"/>
      <c r="AY839" s="24"/>
      <c r="AZ839" s="24"/>
      <c r="BA839" s="24"/>
      <c r="BB839" s="24"/>
      <c r="BC839" s="24"/>
      <c r="BD839" s="24">
        <v>1</v>
      </c>
      <c r="BE839" s="24">
        <v>0</v>
      </c>
      <c r="BF839" s="23">
        <v>43269</v>
      </c>
      <c r="BG839" s="23">
        <v>43291</v>
      </c>
      <c r="BH839" s="23">
        <v>43364</v>
      </c>
      <c r="BI839" s="26" t="s">
        <v>127</v>
      </c>
      <c r="BJ839" s="26" t="s">
        <v>337</v>
      </c>
      <c r="BK839" s="29">
        <v>166014</v>
      </c>
      <c r="BL839" s="24" t="s">
        <v>129</v>
      </c>
      <c r="BM839" s="22" t="str">
        <f ca="1">+IF(Tabla1[[#This Row],[FECHA INGRESO]]&gt;=44986,IF((TODAY()-Tabla1[[#This Row],[FECHA INGRESO]])&gt;=50,"ALERTA","TODAVÍA FALTA"),"N/A")</f>
        <v>N/A</v>
      </c>
      <c r="BN839" s="7">
        <f>IFERROR((_xlfn.DAYS(Tabla1[[#This Row],[FECHA INGRESO]],Tabla1[[#This Row],[FECHA RETIRO]]))/30,"")</f>
        <v>-17.366666666666667</v>
      </c>
    </row>
    <row r="840" spans="1:66" ht="15" customHeight="1" x14ac:dyDescent="0.35">
      <c r="A840" s="31">
        <v>1016068742</v>
      </c>
      <c r="B840" s="22" t="s">
        <v>5300</v>
      </c>
      <c r="C840" s="23">
        <v>42844</v>
      </c>
      <c r="D840" s="23" t="s">
        <v>93</v>
      </c>
      <c r="E840" s="23" t="s">
        <v>111</v>
      </c>
      <c r="F840" s="23" t="s">
        <v>70</v>
      </c>
      <c r="G840" s="24"/>
      <c r="H840" s="24">
        <v>24072804607</v>
      </c>
      <c r="I840" s="24" t="s">
        <v>95</v>
      </c>
      <c r="J840" s="24">
        <f>DATEDIF(Tabla1[[#This Row],[FECHA DE NACIMIENTO]],Tabla1[[#This Row],[FECHA ACTUAL]],"Y")</f>
        <v>29</v>
      </c>
      <c r="K840" s="24" t="s">
        <v>73</v>
      </c>
      <c r="L840" s="24" t="s">
        <v>74</v>
      </c>
      <c r="M840" s="24">
        <v>1</v>
      </c>
      <c r="N840" s="24">
        <v>1</v>
      </c>
      <c r="O840" s="24">
        <v>2</v>
      </c>
      <c r="P840" s="24" t="s">
        <v>101</v>
      </c>
      <c r="Q840" s="23">
        <v>34517</v>
      </c>
      <c r="R840" s="24" t="s">
        <v>76</v>
      </c>
      <c r="S840" s="25">
        <v>45119</v>
      </c>
      <c r="T840" s="24"/>
      <c r="U840" s="24">
        <v>3043779909</v>
      </c>
      <c r="V840" s="24" t="s">
        <v>5301</v>
      </c>
      <c r="W840" s="24" t="s">
        <v>5302</v>
      </c>
      <c r="X840" s="24" t="s">
        <v>5303</v>
      </c>
      <c r="Y840" s="24" t="s">
        <v>5304</v>
      </c>
      <c r="Z840" s="24" t="s">
        <v>82</v>
      </c>
      <c r="AA840" s="24">
        <v>3212438144</v>
      </c>
      <c r="AB840" s="24" t="s">
        <v>77</v>
      </c>
      <c r="AC840" s="24" t="s">
        <v>77</v>
      </c>
      <c r="AD840" s="24" t="s">
        <v>77</v>
      </c>
      <c r="AE840" s="26" t="s">
        <v>151</v>
      </c>
      <c r="AF840" s="26"/>
      <c r="AG840" s="26"/>
      <c r="AH840" s="27" t="s">
        <v>184</v>
      </c>
      <c r="AI840" s="27" t="s">
        <v>120</v>
      </c>
      <c r="AJ840" s="27" t="s">
        <v>120</v>
      </c>
      <c r="AK840" s="24" t="s">
        <v>121</v>
      </c>
      <c r="AL840" s="24" t="s">
        <v>90</v>
      </c>
      <c r="AM840" s="23">
        <v>42844</v>
      </c>
      <c r="AN840" s="28">
        <v>776250</v>
      </c>
      <c r="AO840" s="28"/>
      <c r="AP840" s="24"/>
      <c r="AQ840" s="24"/>
      <c r="AR840" s="24"/>
      <c r="AS840" s="24"/>
      <c r="AT840" s="24" t="e">
        <v>#N/A</v>
      </c>
      <c r="AU840" s="24" t="e">
        <v>#N/A</v>
      </c>
      <c r="AV840" s="24" t="e">
        <v>#N/A</v>
      </c>
      <c r="AW840" s="24"/>
      <c r="AX840" s="24"/>
      <c r="AY840" s="24"/>
      <c r="AZ840" s="24"/>
      <c r="BA840" s="24"/>
      <c r="BB840" s="24"/>
      <c r="BC840" s="24"/>
      <c r="BD840" s="24">
        <v>0</v>
      </c>
      <c r="BE840" s="24">
        <v>0</v>
      </c>
      <c r="BF840" s="23"/>
      <c r="BG840" s="23"/>
      <c r="BH840" s="23">
        <v>42952</v>
      </c>
      <c r="BI840" s="26" t="s">
        <v>127</v>
      </c>
      <c r="BJ840" s="26" t="s">
        <v>232</v>
      </c>
      <c r="BK840" s="29">
        <v>0</v>
      </c>
      <c r="BL840" s="24" t="s">
        <v>129</v>
      </c>
      <c r="BM840" s="22" t="str">
        <f ca="1">+IF(Tabla1[[#This Row],[FECHA INGRESO]]&gt;=44986,IF((TODAY()-Tabla1[[#This Row],[FECHA INGRESO]])&gt;=50,"ALERTA","TODAVÍA FALTA"),"N/A")</f>
        <v>N/A</v>
      </c>
      <c r="BN840" s="7">
        <f>IFERROR((_xlfn.DAYS(Tabla1[[#This Row],[FECHA INGRESO]],Tabla1[[#This Row],[FECHA RETIRO]]))/30,"")</f>
        <v>-3.6</v>
      </c>
    </row>
    <row r="841" spans="1:66" ht="15" customHeight="1" x14ac:dyDescent="0.35">
      <c r="A841" s="31">
        <v>52312757</v>
      </c>
      <c r="B841" s="22" t="s">
        <v>5305</v>
      </c>
      <c r="C841" s="23">
        <v>42844</v>
      </c>
      <c r="D841" s="23" t="s">
        <v>168</v>
      </c>
      <c r="E841" s="23" t="s">
        <v>3836</v>
      </c>
      <c r="F841" s="23" t="s">
        <v>70</v>
      </c>
      <c r="G841" s="24"/>
      <c r="H841" s="24">
        <v>24072802827</v>
      </c>
      <c r="I841" s="24" t="s">
        <v>95</v>
      </c>
      <c r="J841" s="24">
        <f>DATEDIF(Tabla1[[#This Row],[FECHA DE NACIMIENTO]],Tabla1[[#This Row],[FECHA ACTUAL]],"Y")</f>
        <v>46</v>
      </c>
      <c r="K841" s="24" t="s">
        <v>73</v>
      </c>
      <c r="L841" s="24" t="s">
        <v>74</v>
      </c>
      <c r="M841" s="24">
        <v>2</v>
      </c>
      <c r="N841" s="24">
        <v>2</v>
      </c>
      <c r="O841" s="24">
        <v>3</v>
      </c>
      <c r="P841" s="24" t="s">
        <v>101</v>
      </c>
      <c r="Q841" s="23">
        <v>28022</v>
      </c>
      <c r="R841" s="24" t="s">
        <v>76</v>
      </c>
      <c r="S841" s="25">
        <v>45119</v>
      </c>
      <c r="T841" s="24">
        <v>2739589</v>
      </c>
      <c r="U841" s="24">
        <v>3193213090</v>
      </c>
      <c r="V841" s="24" t="s">
        <v>5306</v>
      </c>
      <c r="W841" s="24" t="s">
        <v>5307</v>
      </c>
      <c r="X841" s="24" t="s">
        <v>5308</v>
      </c>
      <c r="Y841" s="24" t="s">
        <v>5309</v>
      </c>
      <c r="Z841" s="24" t="s">
        <v>82</v>
      </c>
      <c r="AA841" s="24">
        <v>3190219170</v>
      </c>
      <c r="AB841" s="24" t="s">
        <v>77</v>
      </c>
      <c r="AC841" s="24" t="s">
        <v>77</v>
      </c>
      <c r="AD841" s="24" t="s">
        <v>77</v>
      </c>
      <c r="AE841" s="26" t="s">
        <v>151</v>
      </c>
      <c r="AF841" s="26"/>
      <c r="AG841" s="26"/>
      <c r="AH841" s="27" t="s">
        <v>184</v>
      </c>
      <c r="AI841" s="27" t="s">
        <v>2411</v>
      </c>
      <c r="AJ841" s="27" t="s">
        <v>2411</v>
      </c>
      <c r="AK841" s="24" t="s">
        <v>121</v>
      </c>
      <c r="AL841" s="24" t="s">
        <v>90</v>
      </c>
      <c r="AM841" s="23">
        <v>42844</v>
      </c>
      <c r="AN841" s="28">
        <v>776250</v>
      </c>
      <c r="AO841" s="28"/>
      <c r="AP841" s="24"/>
      <c r="AQ841" s="24"/>
      <c r="AR841" s="24"/>
      <c r="AS841" s="24"/>
      <c r="AT841" s="24" t="e">
        <v>#N/A</v>
      </c>
      <c r="AU841" s="24" t="e">
        <v>#N/A</v>
      </c>
      <c r="AV841" s="24" t="e">
        <v>#N/A</v>
      </c>
      <c r="AW841" s="24"/>
      <c r="AX841" s="24"/>
      <c r="AY841" s="24"/>
      <c r="AZ841" s="24"/>
      <c r="BA841" s="24"/>
      <c r="BB841" s="24"/>
      <c r="BC841" s="24"/>
      <c r="BD841" s="24">
        <v>0</v>
      </c>
      <c r="BE841" s="24">
        <v>0</v>
      </c>
      <c r="BF841" s="23"/>
      <c r="BG841" s="23"/>
      <c r="BH841" s="23">
        <v>42931</v>
      </c>
      <c r="BI841" s="26" t="s">
        <v>127</v>
      </c>
      <c r="BJ841" s="26" t="s">
        <v>128</v>
      </c>
      <c r="BK841" s="29">
        <v>0</v>
      </c>
      <c r="BL841" s="24" t="s">
        <v>129</v>
      </c>
      <c r="BM841" s="22" t="str">
        <f ca="1">+IF(Tabla1[[#This Row],[FECHA INGRESO]]&gt;=44986,IF((TODAY()-Tabla1[[#This Row],[FECHA INGRESO]])&gt;=50,"ALERTA","TODAVÍA FALTA"),"N/A")</f>
        <v>N/A</v>
      </c>
      <c r="BN841" s="7">
        <f>IFERROR((_xlfn.DAYS(Tabla1[[#This Row],[FECHA INGRESO]],Tabla1[[#This Row],[FECHA RETIRO]]))/30,"")</f>
        <v>-2.9</v>
      </c>
    </row>
    <row r="842" spans="1:66" ht="15" customHeight="1" x14ac:dyDescent="0.35">
      <c r="A842" s="31">
        <v>52153570</v>
      </c>
      <c r="B842" s="22" t="s">
        <v>5310</v>
      </c>
      <c r="C842" s="23">
        <v>42845</v>
      </c>
      <c r="D842" s="23" t="s">
        <v>93</v>
      </c>
      <c r="E842" s="23" t="s">
        <v>1274</v>
      </c>
      <c r="F842" s="23" t="s">
        <v>5311</v>
      </c>
      <c r="G842" s="24"/>
      <c r="H842" s="24">
        <v>24072828160</v>
      </c>
      <c r="I842" s="24" t="s">
        <v>95</v>
      </c>
      <c r="J842" s="24">
        <f>DATEDIF(Tabla1[[#This Row],[FECHA DE NACIMIENTO]],Tabla1[[#This Row],[FECHA ACTUAL]],"Y")</f>
        <v>48</v>
      </c>
      <c r="K842" s="24" t="s">
        <v>73</v>
      </c>
      <c r="L842" s="24" t="s">
        <v>112</v>
      </c>
      <c r="M842" s="24">
        <v>0</v>
      </c>
      <c r="N842" s="24">
        <v>0</v>
      </c>
      <c r="O842" s="24">
        <v>3</v>
      </c>
      <c r="P842" s="24" t="s">
        <v>101</v>
      </c>
      <c r="Q842" s="23">
        <v>27535</v>
      </c>
      <c r="R842" s="24" t="s">
        <v>3128</v>
      </c>
      <c r="S842" s="25">
        <v>45119</v>
      </c>
      <c r="T842" s="24"/>
      <c r="U842" s="24">
        <v>3156021869</v>
      </c>
      <c r="V842" s="24" t="s">
        <v>5312</v>
      </c>
      <c r="W842" s="24" t="s">
        <v>5313</v>
      </c>
      <c r="X842" s="24" t="s">
        <v>5314</v>
      </c>
      <c r="Y842" s="24"/>
      <c r="Z842" s="24"/>
      <c r="AA842" s="24"/>
      <c r="AB842" s="24" t="s">
        <v>77</v>
      </c>
      <c r="AC842" s="24" t="s">
        <v>77</v>
      </c>
      <c r="AD842" s="24" t="s">
        <v>77</v>
      </c>
      <c r="AE842" s="26" t="s">
        <v>84</v>
      </c>
      <c r="AF842" s="26" t="s">
        <v>5315</v>
      </c>
      <c r="AG842" s="26"/>
      <c r="AH842" s="27" t="s">
        <v>163</v>
      </c>
      <c r="AI842" s="27" t="s">
        <v>5316</v>
      </c>
      <c r="AJ842" s="27" t="s">
        <v>5317</v>
      </c>
      <c r="AK842" s="24" t="s">
        <v>121</v>
      </c>
      <c r="AL842" s="24" t="s">
        <v>90</v>
      </c>
      <c r="AM842" s="23">
        <v>42845</v>
      </c>
      <c r="AN842" s="28">
        <v>1242000</v>
      </c>
      <c r="AO842" s="28"/>
      <c r="AP842" s="24"/>
      <c r="AQ842" s="24"/>
      <c r="AR842" s="24"/>
      <c r="AS842" s="24"/>
      <c r="AT842" s="24">
        <v>69</v>
      </c>
      <c r="AU842" s="24" t="e">
        <v>#N/A</v>
      </c>
      <c r="AV842" s="24" t="e">
        <v>#N/A</v>
      </c>
      <c r="AW842" s="24"/>
      <c r="AX842" s="24"/>
      <c r="AY842" s="24"/>
      <c r="AZ842" s="24"/>
      <c r="BA842" s="24"/>
      <c r="BB842" s="24"/>
      <c r="BC842" s="24"/>
      <c r="BD842" s="24">
        <v>0</v>
      </c>
      <c r="BE842" s="24">
        <v>0</v>
      </c>
      <c r="BF842" s="23"/>
      <c r="BG842" s="23"/>
      <c r="BH842" s="23">
        <v>43280</v>
      </c>
      <c r="BI842" s="26" t="s">
        <v>143</v>
      </c>
      <c r="BJ842" s="26" t="s">
        <v>199</v>
      </c>
      <c r="BK842" s="29">
        <v>716667</v>
      </c>
      <c r="BL842" s="24" t="s">
        <v>129</v>
      </c>
      <c r="BM842" s="22" t="str">
        <f ca="1">+IF(Tabla1[[#This Row],[FECHA INGRESO]]&gt;=44986,IF((TODAY()-Tabla1[[#This Row],[FECHA INGRESO]])&gt;=50,"ALERTA","TODAVÍA FALTA"),"N/A")</f>
        <v>N/A</v>
      </c>
      <c r="BN842" s="7">
        <f>IFERROR((_xlfn.DAYS(Tabla1[[#This Row],[FECHA INGRESO]],Tabla1[[#This Row],[FECHA RETIRO]]))/30,"")</f>
        <v>-14.5</v>
      </c>
    </row>
    <row r="843" spans="1:66" ht="15" customHeight="1" x14ac:dyDescent="0.35">
      <c r="A843" s="31">
        <v>52190708</v>
      </c>
      <c r="B843" s="22" t="s">
        <v>5318</v>
      </c>
      <c r="C843" s="23">
        <v>42846</v>
      </c>
      <c r="D843" s="23" t="s">
        <v>93</v>
      </c>
      <c r="E843" s="23" t="s">
        <v>77</v>
      </c>
      <c r="F843" s="23" t="s">
        <v>70</v>
      </c>
      <c r="G843" s="24" t="s">
        <v>5319</v>
      </c>
      <c r="H843" s="24">
        <v>24072867677</v>
      </c>
      <c r="I843" s="24" t="s">
        <v>95</v>
      </c>
      <c r="J843" s="24">
        <f>DATEDIF(Tabla1[[#This Row],[FECHA DE NACIMIENTO]],Tabla1[[#This Row],[FECHA ACTUAL]],"Y")</f>
        <v>48</v>
      </c>
      <c r="K843" s="24" t="s">
        <v>3119</v>
      </c>
      <c r="L843" s="24" t="s">
        <v>74</v>
      </c>
      <c r="M843" s="24">
        <v>2</v>
      </c>
      <c r="N843" s="24">
        <v>2</v>
      </c>
      <c r="O843" s="24">
        <v>3</v>
      </c>
      <c r="P843" s="24" t="s">
        <v>101</v>
      </c>
      <c r="Q843" s="23">
        <v>27311</v>
      </c>
      <c r="R843" s="24" t="s">
        <v>76</v>
      </c>
      <c r="S843" s="25">
        <v>45119</v>
      </c>
      <c r="T843" s="24"/>
      <c r="U843" s="24">
        <v>3125608486</v>
      </c>
      <c r="V843" s="24" t="s">
        <v>5320</v>
      </c>
      <c r="W843" s="24" t="s">
        <v>5321</v>
      </c>
      <c r="X843" s="24" t="s">
        <v>5322</v>
      </c>
      <c r="Y843" s="24" t="s">
        <v>5323</v>
      </c>
      <c r="Z843" s="24" t="s">
        <v>82</v>
      </c>
      <c r="AA843" s="24">
        <v>3144549880</v>
      </c>
      <c r="AB843" s="24" t="s">
        <v>77</v>
      </c>
      <c r="AC843" s="24" t="s">
        <v>77</v>
      </c>
      <c r="AD843" s="24" t="s">
        <v>77</v>
      </c>
      <c r="AE843" s="26" t="s">
        <v>151</v>
      </c>
      <c r="AF843" s="26"/>
      <c r="AG843" s="26" t="s">
        <v>5324</v>
      </c>
      <c r="AH843" s="27" t="s">
        <v>867</v>
      </c>
      <c r="AI843" s="27" t="s">
        <v>138</v>
      </c>
      <c r="AJ843" s="27" t="s">
        <v>138</v>
      </c>
      <c r="AK843" s="24" t="s">
        <v>89</v>
      </c>
      <c r="AL843" s="24" t="s">
        <v>868</v>
      </c>
      <c r="AM843" s="23">
        <v>42846</v>
      </c>
      <c r="AN843" s="28">
        <v>808585.47</v>
      </c>
      <c r="AO843" s="28"/>
      <c r="AP843" s="24"/>
      <c r="AQ843" s="24"/>
      <c r="AR843" s="24"/>
      <c r="AS843" s="24"/>
      <c r="AT843" s="24" t="e">
        <v>#N/A</v>
      </c>
      <c r="AU843" s="24" t="e">
        <v>#N/A</v>
      </c>
      <c r="AV843" s="24" t="e">
        <v>#N/A</v>
      </c>
      <c r="AW843" s="24"/>
      <c r="AX843" s="24"/>
      <c r="AY843" s="24"/>
      <c r="AZ843" s="24"/>
      <c r="BA843" s="24"/>
      <c r="BB843" s="24"/>
      <c r="BC843" s="24"/>
      <c r="BD843" s="24" t="e">
        <v>#N/A</v>
      </c>
      <c r="BE843" s="24" t="e">
        <v>#N/A</v>
      </c>
      <c r="BF843" s="23"/>
      <c r="BG843" s="23"/>
      <c r="BH843" s="23">
        <v>43201</v>
      </c>
      <c r="BI843" s="26" t="s">
        <v>143</v>
      </c>
      <c r="BJ843" s="26" t="s">
        <v>2450</v>
      </c>
      <c r="BK843" s="29">
        <v>0</v>
      </c>
      <c r="BL843" s="24" t="s">
        <v>129</v>
      </c>
      <c r="BM843" s="22" t="str">
        <f ca="1">+IF(Tabla1[[#This Row],[FECHA INGRESO]]&gt;=44986,IF((TODAY()-Tabla1[[#This Row],[FECHA INGRESO]])&gt;=50,"ALERTA","TODAVÍA FALTA"),"N/A")</f>
        <v>N/A</v>
      </c>
      <c r="BN843" s="7">
        <f>IFERROR((_xlfn.DAYS(Tabla1[[#This Row],[FECHA INGRESO]],Tabla1[[#This Row],[FECHA RETIRO]]))/30,"")</f>
        <v>-11.833333333333334</v>
      </c>
    </row>
    <row r="844" spans="1:66" ht="15" customHeight="1" x14ac:dyDescent="0.35">
      <c r="A844" s="31">
        <v>1069765635</v>
      </c>
      <c r="B844" s="22" t="s">
        <v>5325</v>
      </c>
      <c r="C844" s="23">
        <v>42846</v>
      </c>
      <c r="D844" s="23" t="s">
        <v>93</v>
      </c>
      <c r="E844" s="23" t="s">
        <v>77</v>
      </c>
      <c r="F844" s="23" t="s">
        <v>70</v>
      </c>
      <c r="G844" s="24"/>
      <c r="H844" s="24">
        <v>24072863707</v>
      </c>
      <c r="I844" s="24" t="s">
        <v>72</v>
      </c>
      <c r="J844" s="24">
        <f>DATEDIF(Tabla1[[#This Row],[FECHA DE NACIMIENTO]],Tabla1[[#This Row],[FECHA ACTUAL]],"Y")</f>
        <v>24</v>
      </c>
      <c r="K844" s="24" t="s">
        <v>73</v>
      </c>
      <c r="L844" s="24" t="s">
        <v>112</v>
      </c>
      <c r="M844" s="24">
        <v>0</v>
      </c>
      <c r="N844" s="24">
        <v>0</v>
      </c>
      <c r="O844" s="24">
        <v>1</v>
      </c>
      <c r="P844" s="24" t="s">
        <v>101</v>
      </c>
      <c r="Q844" s="23">
        <v>36166</v>
      </c>
      <c r="R844" s="24" t="s">
        <v>76</v>
      </c>
      <c r="S844" s="25">
        <v>45119</v>
      </c>
      <c r="T844" s="24">
        <v>3734725</v>
      </c>
      <c r="U844" s="24">
        <v>3148902645</v>
      </c>
      <c r="V844" s="24" t="s">
        <v>5326</v>
      </c>
      <c r="W844" s="24" t="s">
        <v>5327</v>
      </c>
      <c r="X844" s="24" t="s">
        <v>2351</v>
      </c>
      <c r="Y844" s="24"/>
      <c r="Z844" s="24"/>
      <c r="AA844" s="24"/>
      <c r="AB844" s="24" t="s">
        <v>77</v>
      </c>
      <c r="AC844" s="24" t="s">
        <v>77</v>
      </c>
      <c r="AD844" s="24" t="s">
        <v>77</v>
      </c>
      <c r="AE844" s="26" t="s">
        <v>151</v>
      </c>
      <c r="AF844" s="26"/>
      <c r="AG844" s="26" t="s">
        <v>5328</v>
      </c>
      <c r="AH844" s="27" t="s">
        <v>867</v>
      </c>
      <c r="AI844" s="27" t="s">
        <v>673</v>
      </c>
      <c r="AJ844" s="27" t="s">
        <v>673</v>
      </c>
      <c r="AK844" s="24" t="s">
        <v>89</v>
      </c>
      <c r="AL844" s="24" t="s">
        <v>868</v>
      </c>
      <c r="AM844" s="23">
        <v>42846</v>
      </c>
      <c r="AN844" s="28">
        <v>808585.47</v>
      </c>
      <c r="AO844" s="28"/>
      <c r="AP844" s="24"/>
      <c r="AQ844" s="24"/>
      <c r="AR844" s="24"/>
      <c r="AS844" s="24"/>
      <c r="AT844" s="24" t="e">
        <v>#N/A</v>
      </c>
      <c r="AU844" s="24" t="e">
        <v>#N/A</v>
      </c>
      <c r="AV844" s="24" t="e">
        <v>#N/A</v>
      </c>
      <c r="AW844" s="24"/>
      <c r="AX844" s="24"/>
      <c r="AY844" s="24" t="s">
        <v>5329</v>
      </c>
      <c r="AZ844" s="24"/>
      <c r="BA844" s="24"/>
      <c r="BB844" s="24"/>
      <c r="BC844" s="24"/>
      <c r="BD844" s="24" t="e">
        <v>#N/A</v>
      </c>
      <c r="BE844" s="24" t="e">
        <v>#N/A</v>
      </c>
      <c r="BF844" s="23"/>
      <c r="BG844" s="23"/>
      <c r="BH844" s="23">
        <v>43201</v>
      </c>
      <c r="BI844" s="26" t="s">
        <v>143</v>
      </c>
      <c r="BJ844" s="26" t="s">
        <v>2450</v>
      </c>
      <c r="BK844" s="29">
        <v>0</v>
      </c>
      <c r="BL844" s="24" t="s">
        <v>129</v>
      </c>
      <c r="BM844" s="22" t="str">
        <f ca="1">+IF(Tabla1[[#This Row],[FECHA INGRESO]]&gt;=44986,IF((TODAY()-Tabla1[[#This Row],[FECHA INGRESO]])&gt;=50,"ALERTA","TODAVÍA FALTA"),"N/A")</f>
        <v>N/A</v>
      </c>
      <c r="BN844" s="7">
        <f>IFERROR((_xlfn.DAYS(Tabla1[[#This Row],[FECHA INGRESO]],Tabla1[[#This Row],[FECHA RETIRO]]))/30,"")</f>
        <v>-11.833333333333334</v>
      </c>
    </row>
    <row r="845" spans="1:66" ht="15" customHeight="1" x14ac:dyDescent="0.35">
      <c r="A845" s="31">
        <v>52883805</v>
      </c>
      <c r="B845" s="22" t="s">
        <v>5330</v>
      </c>
      <c r="C845" s="23">
        <v>42849</v>
      </c>
      <c r="D845" s="23" t="s">
        <v>93</v>
      </c>
      <c r="E845" s="24" t="s">
        <v>94</v>
      </c>
      <c r="F845" s="23" t="s">
        <v>70</v>
      </c>
      <c r="G845" s="24"/>
      <c r="H845" s="24">
        <v>24072919484</v>
      </c>
      <c r="I845" s="24" t="s">
        <v>95</v>
      </c>
      <c r="J845" s="24">
        <f>DATEDIF(Tabla1[[#This Row],[FECHA DE NACIMIENTO]],Tabla1[[#This Row],[FECHA ACTUAL]],"Y")</f>
        <v>41</v>
      </c>
      <c r="K845" s="24" t="s">
        <v>73</v>
      </c>
      <c r="L845" s="24" t="s">
        <v>112</v>
      </c>
      <c r="M845" s="24">
        <v>0</v>
      </c>
      <c r="N845" s="24">
        <v>0</v>
      </c>
      <c r="O845" s="24">
        <v>2</v>
      </c>
      <c r="P845" s="24" t="s">
        <v>101</v>
      </c>
      <c r="Q845" s="23">
        <v>29865</v>
      </c>
      <c r="R845" s="24" t="s">
        <v>76</v>
      </c>
      <c r="S845" s="25">
        <v>45119</v>
      </c>
      <c r="T845" s="24"/>
      <c r="U845" s="24">
        <v>3106887860</v>
      </c>
      <c r="V845" s="24" t="s">
        <v>5331</v>
      </c>
      <c r="W845" s="24" t="s">
        <v>5332</v>
      </c>
      <c r="X845" s="24" t="s">
        <v>4488</v>
      </c>
      <c r="Y845" s="24"/>
      <c r="Z845" s="24"/>
      <c r="AA845" s="24"/>
      <c r="AB845" s="24" t="s">
        <v>77</v>
      </c>
      <c r="AC845" s="24" t="s">
        <v>77</v>
      </c>
      <c r="AD845" s="24" t="s">
        <v>77</v>
      </c>
      <c r="AE845" s="26" t="s">
        <v>151</v>
      </c>
      <c r="AF845" s="26"/>
      <c r="AG845" s="26"/>
      <c r="AH845" s="27" t="s">
        <v>184</v>
      </c>
      <c r="AI845" s="27" t="s">
        <v>5316</v>
      </c>
      <c r="AJ845" s="27" t="s">
        <v>5317</v>
      </c>
      <c r="AK845" s="24" t="s">
        <v>121</v>
      </c>
      <c r="AL845" s="24" t="s">
        <v>90</v>
      </c>
      <c r="AM845" s="23">
        <v>42849</v>
      </c>
      <c r="AN845" s="28">
        <v>776250</v>
      </c>
      <c r="AO845" s="28"/>
      <c r="AP845" s="24"/>
      <c r="AQ845" s="24"/>
      <c r="AR845" s="24"/>
      <c r="AS845" s="24"/>
      <c r="AT845" s="24" t="e">
        <v>#N/A</v>
      </c>
      <c r="AU845" s="24" t="e">
        <v>#N/A</v>
      </c>
      <c r="AV845" s="24" t="e">
        <v>#N/A</v>
      </c>
      <c r="AW845" s="24"/>
      <c r="AX845" s="24"/>
      <c r="AY845" s="24"/>
      <c r="AZ845" s="24"/>
      <c r="BA845" s="24"/>
      <c r="BB845" s="24"/>
      <c r="BC845" s="24"/>
      <c r="BD845" s="24">
        <v>0</v>
      </c>
      <c r="BE845" s="24">
        <v>0</v>
      </c>
      <c r="BF845" s="23"/>
      <c r="BG845" s="23"/>
      <c r="BH845" s="23">
        <v>42917</v>
      </c>
      <c r="BI845" s="26" t="s">
        <v>127</v>
      </c>
      <c r="BJ845" s="26" t="s">
        <v>273</v>
      </c>
      <c r="BK845" s="29">
        <v>0</v>
      </c>
      <c r="BL845" s="24" t="s">
        <v>129</v>
      </c>
      <c r="BM845" s="22" t="str">
        <f ca="1">+IF(Tabla1[[#This Row],[FECHA INGRESO]]&gt;=44986,IF((TODAY()-Tabla1[[#This Row],[FECHA INGRESO]])&gt;=50,"ALERTA","TODAVÍA FALTA"),"N/A")</f>
        <v>N/A</v>
      </c>
      <c r="BN845" s="7">
        <f>IFERROR((_xlfn.DAYS(Tabla1[[#This Row],[FECHA INGRESO]],Tabla1[[#This Row],[FECHA RETIRO]]))/30,"")</f>
        <v>-2.2666666666666666</v>
      </c>
    </row>
    <row r="846" spans="1:66" ht="15" customHeight="1" x14ac:dyDescent="0.35">
      <c r="A846" s="31">
        <v>1014205409</v>
      </c>
      <c r="B846" s="22" t="s">
        <v>5333</v>
      </c>
      <c r="C846" s="23">
        <v>42849</v>
      </c>
      <c r="D846" s="23" t="s">
        <v>188</v>
      </c>
      <c r="E846" s="23" t="s">
        <v>1274</v>
      </c>
      <c r="F846" s="23" t="s">
        <v>70</v>
      </c>
      <c r="G846" s="24"/>
      <c r="H846" s="24">
        <v>24072920376</v>
      </c>
      <c r="I846" s="24" t="s">
        <v>72</v>
      </c>
      <c r="J846" s="24">
        <f>DATEDIF(Tabla1[[#This Row],[FECHA DE NACIMIENTO]],Tabla1[[#This Row],[FECHA ACTUAL]],"Y")</f>
        <v>33</v>
      </c>
      <c r="K846" s="24" t="s">
        <v>73</v>
      </c>
      <c r="L846" s="24" t="s">
        <v>234</v>
      </c>
      <c r="M846" s="24">
        <v>0</v>
      </c>
      <c r="N846" s="24">
        <v>0</v>
      </c>
      <c r="O846" s="24">
        <v>3</v>
      </c>
      <c r="P846" s="24" t="s">
        <v>101</v>
      </c>
      <c r="Q846" s="23">
        <v>32837</v>
      </c>
      <c r="R846" s="24" t="s">
        <v>76</v>
      </c>
      <c r="S846" s="25">
        <v>45119</v>
      </c>
      <c r="T846" s="24"/>
      <c r="U846" s="24">
        <v>3232485929</v>
      </c>
      <c r="V846" s="24" t="s">
        <v>5334</v>
      </c>
      <c r="W846" s="24" t="s">
        <v>5335</v>
      </c>
      <c r="X846" s="24" t="s">
        <v>5336</v>
      </c>
      <c r="Y846" s="24" t="s">
        <v>5337</v>
      </c>
      <c r="Z846" s="24" t="s">
        <v>82</v>
      </c>
      <c r="AA846" s="24">
        <v>3213175247</v>
      </c>
      <c r="AB846" s="24" t="s">
        <v>77</v>
      </c>
      <c r="AC846" s="24" t="s">
        <v>77</v>
      </c>
      <c r="AD846" s="24" t="s">
        <v>77</v>
      </c>
      <c r="AE846" s="26" t="s">
        <v>183</v>
      </c>
      <c r="AF846" s="26"/>
      <c r="AG846" s="26"/>
      <c r="AH846" s="27" t="s">
        <v>184</v>
      </c>
      <c r="AI846" s="27" t="s">
        <v>5316</v>
      </c>
      <c r="AJ846" s="27" t="s">
        <v>5317</v>
      </c>
      <c r="AK846" s="24" t="s">
        <v>121</v>
      </c>
      <c r="AL846" s="24" t="s">
        <v>90</v>
      </c>
      <c r="AM846" s="23">
        <v>42849</v>
      </c>
      <c r="AN846" s="28">
        <v>776250</v>
      </c>
      <c r="AO846" s="28"/>
      <c r="AP846" s="24"/>
      <c r="AQ846" s="24"/>
      <c r="AR846" s="24"/>
      <c r="AS846" s="24"/>
      <c r="AT846" s="24" t="e">
        <v>#N/A</v>
      </c>
      <c r="AU846" s="24" t="e">
        <v>#N/A</v>
      </c>
      <c r="AV846" s="24" t="e">
        <v>#N/A</v>
      </c>
      <c r="AW846" s="24"/>
      <c r="AX846" s="24"/>
      <c r="AY846" s="24"/>
      <c r="AZ846" s="24"/>
      <c r="BA846" s="24"/>
      <c r="BB846" s="24"/>
      <c r="BC846" s="24"/>
      <c r="BD846" s="24">
        <v>0</v>
      </c>
      <c r="BE846" s="24">
        <v>0</v>
      </c>
      <c r="BF846" s="23"/>
      <c r="BG846" s="23"/>
      <c r="BH846" s="23">
        <v>42868</v>
      </c>
      <c r="BI846" s="26" t="s">
        <v>127</v>
      </c>
      <c r="BJ846" s="26" t="s">
        <v>232</v>
      </c>
      <c r="BK846" s="29">
        <v>0</v>
      </c>
      <c r="BL846" s="24" t="s">
        <v>129</v>
      </c>
      <c r="BM846" s="22" t="str">
        <f ca="1">+IF(Tabla1[[#This Row],[FECHA INGRESO]]&gt;=44986,IF((TODAY()-Tabla1[[#This Row],[FECHA INGRESO]])&gt;=50,"ALERTA","TODAVÍA FALTA"),"N/A")</f>
        <v>N/A</v>
      </c>
      <c r="BN846" s="7">
        <f>IFERROR((_xlfn.DAYS(Tabla1[[#This Row],[FECHA INGRESO]],Tabla1[[#This Row],[FECHA RETIRO]]))/30,"")</f>
        <v>-0.6333333333333333</v>
      </c>
    </row>
    <row r="847" spans="1:66" ht="15" customHeight="1" x14ac:dyDescent="0.35">
      <c r="A847" s="31">
        <v>1070332380</v>
      </c>
      <c r="B847" s="22" t="s">
        <v>4022</v>
      </c>
      <c r="C847" s="23">
        <v>42849</v>
      </c>
      <c r="D847" s="23" t="s">
        <v>168</v>
      </c>
      <c r="E847" s="23" t="s">
        <v>3836</v>
      </c>
      <c r="F847" s="23" t="s">
        <v>70</v>
      </c>
      <c r="G847" s="24"/>
      <c r="H847" s="24">
        <v>24065887185</v>
      </c>
      <c r="I847" s="24" t="s">
        <v>95</v>
      </c>
      <c r="J847" s="24">
        <f>DATEDIF(Tabla1[[#This Row],[FECHA DE NACIMIENTO]],Tabla1[[#This Row],[FECHA ACTUAL]],"Y")</f>
        <v>24</v>
      </c>
      <c r="K847" s="24" t="s">
        <v>73</v>
      </c>
      <c r="L847" s="24" t="s">
        <v>112</v>
      </c>
      <c r="M847" s="24" t="s">
        <v>77</v>
      </c>
      <c r="N847" s="24" t="s">
        <v>77</v>
      </c>
      <c r="O847" s="24">
        <v>2</v>
      </c>
      <c r="P847" s="24" t="s">
        <v>101</v>
      </c>
      <c r="Q847" s="23">
        <v>36009</v>
      </c>
      <c r="R847" s="24" t="s">
        <v>3842</v>
      </c>
      <c r="S847" s="25">
        <v>45119</v>
      </c>
      <c r="T847" s="24">
        <v>4961579</v>
      </c>
      <c r="U847" s="24">
        <v>3138695014</v>
      </c>
      <c r="V847" s="24" t="s">
        <v>4023</v>
      </c>
      <c r="W847" s="24" t="s">
        <v>4024</v>
      </c>
      <c r="X847" s="24" t="s">
        <v>1691</v>
      </c>
      <c r="Y847" s="24" t="s">
        <v>4025</v>
      </c>
      <c r="Z847" s="24" t="s">
        <v>4026</v>
      </c>
      <c r="AA847" s="24">
        <v>3204553438</v>
      </c>
      <c r="AB847" s="24" t="s">
        <v>77</v>
      </c>
      <c r="AC847" s="24" t="s">
        <v>77</v>
      </c>
      <c r="AD847" s="24" t="s">
        <v>77</v>
      </c>
      <c r="AE847" s="26" t="s">
        <v>183</v>
      </c>
      <c r="AF847" s="26" t="s">
        <v>3624</v>
      </c>
      <c r="AG847" s="26"/>
      <c r="AH847" s="27" t="s">
        <v>672</v>
      </c>
      <c r="AI847" s="27" t="s">
        <v>673</v>
      </c>
      <c r="AJ847" s="27" t="s">
        <v>673</v>
      </c>
      <c r="AK847" s="24" t="s">
        <v>89</v>
      </c>
      <c r="AL847" s="24" t="s">
        <v>90</v>
      </c>
      <c r="AM847" s="23">
        <v>42849</v>
      </c>
      <c r="AN847" s="28">
        <v>829480.05</v>
      </c>
      <c r="AO847" s="28"/>
      <c r="AP847" s="24"/>
      <c r="AQ847" s="24"/>
      <c r="AR847" s="24"/>
      <c r="AS847" s="24"/>
      <c r="AT847" s="24" t="e">
        <v>#N/A</v>
      </c>
      <c r="AU847" s="24" t="e">
        <v>#N/A</v>
      </c>
      <c r="AV847" s="24" t="e">
        <v>#N/A</v>
      </c>
      <c r="AW847" s="24"/>
      <c r="AX847" s="24"/>
      <c r="AY847" s="24"/>
      <c r="AZ847" s="24"/>
      <c r="BA847" s="24"/>
      <c r="BB847" s="24"/>
      <c r="BC847" s="24"/>
      <c r="BD847" s="24">
        <v>0</v>
      </c>
      <c r="BE847" s="24">
        <v>0</v>
      </c>
      <c r="BF847" s="23"/>
      <c r="BG847" s="23"/>
      <c r="BH847" s="23">
        <v>42929</v>
      </c>
      <c r="BI847" s="26" t="s">
        <v>143</v>
      </c>
      <c r="BJ847" s="26" t="s">
        <v>199</v>
      </c>
      <c r="BK847" s="29">
        <v>0</v>
      </c>
      <c r="BL847" s="24" t="s">
        <v>129</v>
      </c>
      <c r="BM847" s="22" t="str">
        <f ca="1">+IF(Tabla1[[#This Row],[FECHA INGRESO]]&gt;=44986,IF((TODAY()-Tabla1[[#This Row],[FECHA INGRESO]])&gt;=50,"ALERTA","TODAVÍA FALTA"),"N/A")</f>
        <v>N/A</v>
      </c>
      <c r="BN847" s="7">
        <f>IFERROR((_xlfn.DAYS(Tabla1[[#This Row],[FECHA INGRESO]],Tabla1[[#This Row],[FECHA RETIRO]]))/30,"")</f>
        <v>-2.6666666666666665</v>
      </c>
    </row>
    <row r="848" spans="1:66" ht="15" customHeight="1" x14ac:dyDescent="0.35">
      <c r="A848" s="31">
        <v>1033797257</v>
      </c>
      <c r="B848" s="22" t="s">
        <v>4214</v>
      </c>
      <c r="C848" s="23">
        <v>42850</v>
      </c>
      <c r="D848" s="23" t="s">
        <v>93</v>
      </c>
      <c r="E848" s="23" t="s">
        <v>1274</v>
      </c>
      <c r="F848" s="23" t="s">
        <v>70</v>
      </c>
      <c r="G848" s="24"/>
      <c r="H848" s="24">
        <v>24066627160</v>
      </c>
      <c r="I848" s="24" t="s">
        <v>72</v>
      </c>
      <c r="J848" s="24">
        <f>DATEDIF(Tabla1[[#This Row],[FECHA DE NACIMIENTO]],Tabla1[[#This Row],[FECHA ACTUAL]],"Y")</f>
        <v>26</v>
      </c>
      <c r="K848" s="24" t="s">
        <v>73</v>
      </c>
      <c r="L848" s="24" t="s">
        <v>112</v>
      </c>
      <c r="M848" s="24" t="s">
        <v>77</v>
      </c>
      <c r="N848" s="24" t="s">
        <v>77</v>
      </c>
      <c r="O848" s="24">
        <v>5</v>
      </c>
      <c r="P848" s="24" t="s">
        <v>101</v>
      </c>
      <c r="Q848" s="23">
        <v>35551</v>
      </c>
      <c r="R848" s="24" t="s">
        <v>76</v>
      </c>
      <c r="S848" s="25">
        <v>45119</v>
      </c>
      <c r="T848" s="24" t="s">
        <v>77</v>
      </c>
      <c r="U848" s="24" t="s">
        <v>4215</v>
      </c>
      <c r="V848" s="24" t="s">
        <v>4216</v>
      </c>
      <c r="W848" s="24" t="s">
        <v>5338</v>
      </c>
      <c r="X848" s="24" t="s">
        <v>4218</v>
      </c>
      <c r="Y848" s="24" t="s">
        <v>4219</v>
      </c>
      <c r="Z848" s="24" t="s">
        <v>117</v>
      </c>
      <c r="AA848" s="24">
        <v>3124248143</v>
      </c>
      <c r="AB848" s="24" t="s">
        <v>77</v>
      </c>
      <c r="AC848" s="24" t="s">
        <v>77</v>
      </c>
      <c r="AD848" s="24" t="s">
        <v>77</v>
      </c>
      <c r="AE848" s="26" t="s">
        <v>183</v>
      </c>
      <c r="AF848" s="26"/>
      <c r="AG848" s="26"/>
      <c r="AH848" s="27" t="s">
        <v>184</v>
      </c>
      <c r="AI848" s="27" t="s">
        <v>5339</v>
      </c>
      <c r="AJ848" s="27" t="s">
        <v>530</v>
      </c>
      <c r="AK848" s="24" t="s">
        <v>121</v>
      </c>
      <c r="AL848" s="24" t="s">
        <v>90</v>
      </c>
      <c r="AM848" s="23">
        <v>42850</v>
      </c>
      <c r="AN848" s="28">
        <v>776250</v>
      </c>
      <c r="AO848" s="28"/>
      <c r="AP848" s="24"/>
      <c r="AQ848" s="24"/>
      <c r="AR848" s="24"/>
      <c r="AS848" s="24"/>
      <c r="AT848" s="24" t="e">
        <v>#N/A</v>
      </c>
      <c r="AU848" s="24" t="e">
        <v>#N/A</v>
      </c>
      <c r="AV848" s="24" t="e">
        <v>#N/A</v>
      </c>
      <c r="AW848" s="24"/>
      <c r="AX848" s="24"/>
      <c r="AY848" s="24"/>
      <c r="AZ848" s="24"/>
      <c r="BA848" s="24"/>
      <c r="BB848" s="24"/>
      <c r="BC848" s="24"/>
      <c r="BD848" s="24">
        <v>0</v>
      </c>
      <c r="BE848" s="24">
        <v>0</v>
      </c>
      <c r="BF848" s="23"/>
      <c r="BG848" s="23"/>
      <c r="BH848" s="23">
        <v>42885</v>
      </c>
      <c r="BI848" s="26" t="s">
        <v>127</v>
      </c>
      <c r="BJ848" s="26" t="s">
        <v>232</v>
      </c>
      <c r="BK848" s="29">
        <v>0</v>
      </c>
      <c r="BL848" s="24" t="s">
        <v>129</v>
      </c>
      <c r="BM848" s="22" t="str">
        <f ca="1">+IF(Tabla1[[#This Row],[FECHA INGRESO]]&gt;=44986,IF((TODAY()-Tabla1[[#This Row],[FECHA INGRESO]])&gt;=50,"ALERTA","TODAVÍA FALTA"),"N/A")</f>
        <v>N/A</v>
      </c>
      <c r="BN848" s="7">
        <f>IFERROR((_xlfn.DAYS(Tabla1[[#This Row],[FECHA INGRESO]],Tabla1[[#This Row],[FECHA RETIRO]]))/30,"")</f>
        <v>-1.1666666666666667</v>
      </c>
    </row>
    <row r="849" spans="1:66" ht="15" customHeight="1" x14ac:dyDescent="0.35">
      <c r="A849" s="31">
        <v>1020436592</v>
      </c>
      <c r="B849" s="22" t="s">
        <v>1065</v>
      </c>
      <c r="C849" s="23">
        <v>42851</v>
      </c>
      <c r="D849" s="23" t="s">
        <v>582</v>
      </c>
      <c r="E849" s="23" t="s">
        <v>1274</v>
      </c>
      <c r="F849" s="23" t="s">
        <v>70</v>
      </c>
      <c r="G849" s="24"/>
      <c r="H849" s="24">
        <v>24047093401</v>
      </c>
      <c r="I849" s="24" t="s">
        <v>95</v>
      </c>
      <c r="J849" s="24">
        <f>DATEDIF(Tabla1[[#This Row],[FECHA DE NACIMIENTO]],Tabla1[[#This Row],[FECHA ACTUAL]],"Y")</f>
        <v>32</v>
      </c>
      <c r="K849" s="24" t="s">
        <v>73</v>
      </c>
      <c r="L849" s="24" t="s">
        <v>112</v>
      </c>
      <c r="M849" s="24">
        <v>1</v>
      </c>
      <c r="N849" s="24">
        <v>2</v>
      </c>
      <c r="O849" s="24"/>
      <c r="P849" s="24" t="s">
        <v>101</v>
      </c>
      <c r="Q849" s="23">
        <v>33146</v>
      </c>
      <c r="R849" s="24" t="s">
        <v>830</v>
      </c>
      <c r="S849" s="25">
        <v>45119</v>
      </c>
      <c r="T849" s="24">
        <v>5872772</v>
      </c>
      <c r="U849" s="24">
        <v>3008591447</v>
      </c>
      <c r="V849" s="24" t="s">
        <v>5340</v>
      </c>
      <c r="W849" s="24" t="s">
        <v>5341</v>
      </c>
      <c r="X849" s="24" t="s">
        <v>2926</v>
      </c>
      <c r="Y849" s="24" t="s">
        <v>5342</v>
      </c>
      <c r="Z849" s="24" t="s">
        <v>117</v>
      </c>
      <c r="AA849" s="24">
        <v>5872772</v>
      </c>
      <c r="AB849" s="24" t="s">
        <v>77</v>
      </c>
      <c r="AC849" s="24" t="s">
        <v>77</v>
      </c>
      <c r="AD849" s="24" t="s">
        <v>77</v>
      </c>
      <c r="AE849" s="26" t="s">
        <v>183</v>
      </c>
      <c r="AF849" s="26" t="s">
        <v>5343</v>
      </c>
      <c r="AG849" s="26"/>
      <c r="AH849" s="27" t="s">
        <v>184</v>
      </c>
      <c r="AI849" s="27" t="s">
        <v>515</v>
      </c>
      <c r="AJ849" s="27" t="s">
        <v>515</v>
      </c>
      <c r="AK849" s="24" t="s">
        <v>121</v>
      </c>
      <c r="AL849" s="24" t="s">
        <v>90</v>
      </c>
      <c r="AM849" s="23">
        <v>42851</v>
      </c>
      <c r="AN849" s="28">
        <v>857100.06</v>
      </c>
      <c r="AO849" s="28"/>
      <c r="AP849" s="24" t="s">
        <v>5344</v>
      </c>
      <c r="AQ849" s="24"/>
      <c r="AR849" s="24"/>
      <c r="AS849" s="24"/>
      <c r="AT849" s="24">
        <v>83</v>
      </c>
      <c r="AU849" s="24" t="e">
        <v>#N/A</v>
      </c>
      <c r="AV849" s="24" t="e">
        <v>#N/A</v>
      </c>
      <c r="AW849" s="24"/>
      <c r="AX849" s="24"/>
      <c r="AY849" s="24"/>
      <c r="AZ849" s="24"/>
      <c r="BA849" s="24"/>
      <c r="BB849" s="24"/>
      <c r="BC849" s="24"/>
      <c r="BD849" s="24">
        <v>1</v>
      </c>
      <c r="BE849" s="24">
        <v>0</v>
      </c>
      <c r="BF849" s="23">
        <v>43256</v>
      </c>
      <c r="BG849" s="23">
        <v>43274</v>
      </c>
      <c r="BH849" s="23">
        <v>43538</v>
      </c>
      <c r="BI849" s="26" t="s">
        <v>127</v>
      </c>
      <c r="BJ849" s="26" t="s">
        <v>273</v>
      </c>
      <c r="BK849" s="29">
        <v>0</v>
      </c>
      <c r="BL849" s="24" t="s">
        <v>129</v>
      </c>
      <c r="BM849" s="22" t="str">
        <f ca="1">+IF(Tabla1[[#This Row],[FECHA INGRESO]]&gt;=44986,IF((TODAY()-Tabla1[[#This Row],[FECHA INGRESO]])&gt;=50,"ALERTA","TODAVÍA FALTA"),"N/A")</f>
        <v>N/A</v>
      </c>
      <c r="BN849" s="7">
        <f>IFERROR((_xlfn.DAYS(Tabla1[[#This Row],[FECHA INGRESO]],Tabla1[[#This Row],[FECHA RETIRO]]))/30,"")</f>
        <v>-22.9</v>
      </c>
    </row>
    <row r="850" spans="1:66" ht="15" customHeight="1" x14ac:dyDescent="0.35">
      <c r="A850" s="31">
        <v>1037651320</v>
      </c>
      <c r="B850" s="22" t="s">
        <v>5345</v>
      </c>
      <c r="C850" s="23">
        <v>42851</v>
      </c>
      <c r="D850" s="23" t="s">
        <v>582</v>
      </c>
      <c r="E850" s="23" t="s">
        <v>111</v>
      </c>
      <c r="F850" s="23" t="s">
        <v>70</v>
      </c>
      <c r="G850" s="24"/>
      <c r="H850" s="24">
        <v>24073038991</v>
      </c>
      <c r="I850" s="24" t="s">
        <v>95</v>
      </c>
      <c r="J850" s="24">
        <f>DATEDIF(Tabla1[[#This Row],[FECHA DE NACIMIENTO]],Tabla1[[#This Row],[FECHA ACTUAL]],"Y")</f>
        <v>26</v>
      </c>
      <c r="K850" s="24" t="s">
        <v>73</v>
      </c>
      <c r="L850" s="24" t="s">
        <v>112</v>
      </c>
      <c r="M850" s="24">
        <v>0</v>
      </c>
      <c r="N850" s="24">
        <v>0</v>
      </c>
      <c r="O850" s="24">
        <v>2</v>
      </c>
      <c r="P850" s="24" t="s">
        <v>101</v>
      </c>
      <c r="Q850" s="23">
        <v>35293</v>
      </c>
      <c r="R850" s="24" t="s">
        <v>1526</v>
      </c>
      <c r="S850" s="25">
        <v>45119</v>
      </c>
      <c r="T850" s="24">
        <v>3311476</v>
      </c>
      <c r="U850" s="24">
        <v>3205197433</v>
      </c>
      <c r="V850" s="24" t="s">
        <v>5346</v>
      </c>
      <c r="W850" s="24" t="s">
        <v>5347</v>
      </c>
      <c r="X850" s="24" t="s">
        <v>2882</v>
      </c>
      <c r="Y850" s="24" t="s">
        <v>5348</v>
      </c>
      <c r="Z850" s="24" t="s">
        <v>5349</v>
      </c>
      <c r="AA850" s="24">
        <v>3207985827</v>
      </c>
      <c r="AB850" s="24" t="s">
        <v>77</v>
      </c>
      <c r="AC850" s="24" t="s">
        <v>77</v>
      </c>
      <c r="AD850" s="24" t="s">
        <v>77</v>
      </c>
      <c r="AE850" s="26" t="s">
        <v>183</v>
      </c>
      <c r="AF850" s="26" t="s">
        <v>5350</v>
      </c>
      <c r="AG850" s="26"/>
      <c r="AH850" s="27" t="s">
        <v>184</v>
      </c>
      <c r="AI850" s="27" t="s">
        <v>1026</v>
      </c>
      <c r="AJ850" s="27" t="s">
        <v>1027</v>
      </c>
      <c r="AK850" s="24" t="s">
        <v>121</v>
      </c>
      <c r="AL850" s="24" t="s">
        <v>90</v>
      </c>
      <c r="AM850" s="23">
        <v>42851</v>
      </c>
      <c r="AN850" s="28">
        <v>776250</v>
      </c>
      <c r="AO850" s="28"/>
      <c r="AP850" s="24"/>
      <c r="AQ850" s="24"/>
      <c r="AR850" s="24"/>
      <c r="AS850" s="24"/>
      <c r="AT850" s="24" t="e">
        <v>#N/A</v>
      </c>
      <c r="AU850" s="24" t="e">
        <v>#N/A</v>
      </c>
      <c r="AV850" s="24" t="e">
        <v>#N/A</v>
      </c>
      <c r="AW850" s="24"/>
      <c r="AX850" s="24"/>
      <c r="AY850" s="24"/>
      <c r="AZ850" s="24"/>
      <c r="BA850" s="24"/>
      <c r="BB850" s="24"/>
      <c r="BC850" s="24"/>
      <c r="BD850" s="24">
        <v>0</v>
      </c>
      <c r="BE850" s="24">
        <v>0</v>
      </c>
      <c r="BF850" s="23"/>
      <c r="BG850" s="23"/>
      <c r="BH850" s="23">
        <v>43055</v>
      </c>
      <c r="BI850" s="26" t="s">
        <v>127</v>
      </c>
      <c r="BJ850" s="26" t="s">
        <v>273</v>
      </c>
      <c r="BK850" s="29">
        <v>228604</v>
      </c>
      <c r="BL850" s="24" t="s">
        <v>129</v>
      </c>
      <c r="BM850" s="22" t="str">
        <f ca="1">+IF(Tabla1[[#This Row],[FECHA INGRESO]]&gt;=44986,IF((TODAY()-Tabla1[[#This Row],[FECHA INGRESO]])&gt;=50,"ALERTA","TODAVÍA FALTA"),"N/A")</f>
        <v>N/A</v>
      </c>
      <c r="BN850" s="7">
        <f>IFERROR((_xlfn.DAYS(Tabla1[[#This Row],[FECHA INGRESO]],Tabla1[[#This Row],[FECHA RETIRO]]))/30,"")</f>
        <v>-6.8</v>
      </c>
    </row>
    <row r="851" spans="1:66" ht="15" customHeight="1" x14ac:dyDescent="0.35">
      <c r="A851" s="31">
        <v>1036652600</v>
      </c>
      <c r="B851" s="22" t="s">
        <v>5351</v>
      </c>
      <c r="C851" s="23">
        <v>42851</v>
      </c>
      <c r="D851" s="23" t="s">
        <v>168</v>
      </c>
      <c r="E851" s="24" t="s">
        <v>69</v>
      </c>
      <c r="F851" s="23" t="s">
        <v>70</v>
      </c>
      <c r="G851" s="24"/>
      <c r="H851" s="24">
        <v>24073009032</v>
      </c>
      <c r="I851" s="24" t="s">
        <v>95</v>
      </c>
      <c r="J851" s="24">
        <f>DATEDIF(Tabla1[[#This Row],[FECHA DE NACIMIENTO]],Tabla1[[#This Row],[FECHA ACTUAL]],"Y")</f>
        <v>29</v>
      </c>
      <c r="K851" s="24" t="s">
        <v>96</v>
      </c>
      <c r="L851" s="24" t="s">
        <v>112</v>
      </c>
      <c r="M851" s="24">
        <v>0</v>
      </c>
      <c r="N851" s="24">
        <v>0</v>
      </c>
      <c r="O851" s="24">
        <v>3</v>
      </c>
      <c r="P851" s="24" t="s">
        <v>101</v>
      </c>
      <c r="Q851" s="23">
        <v>34467</v>
      </c>
      <c r="R851" s="24" t="s">
        <v>1177</v>
      </c>
      <c r="S851" s="25">
        <v>45119</v>
      </c>
      <c r="T851" s="24">
        <v>6122121</v>
      </c>
      <c r="U851" s="24">
        <v>3192321035</v>
      </c>
      <c r="V851" s="24" t="s">
        <v>5352</v>
      </c>
      <c r="W851" s="24" t="s">
        <v>5353</v>
      </c>
      <c r="X851" s="24" t="s">
        <v>905</v>
      </c>
      <c r="Y851" s="24" t="s">
        <v>5354</v>
      </c>
      <c r="Z851" s="24" t="s">
        <v>117</v>
      </c>
      <c r="AA851" s="24">
        <v>6122121</v>
      </c>
      <c r="AB851" s="24" t="s">
        <v>77</v>
      </c>
      <c r="AC851" s="24" t="s">
        <v>77</v>
      </c>
      <c r="AD851" s="24" t="s">
        <v>77</v>
      </c>
      <c r="AE851" s="26" t="s">
        <v>102</v>
      </c>
      <c r="AF851" s="26" t="s">
        <v>5355</v>
      </c>
      <c r="AG851" s="26"/>
      <c r="AH851" s="27" t="s">
        <v>184</v>
      </c>
      <c r="AI851" s="27" t="s">
        <v>515</v>
      </c>
      <c r="AJ851" s="27" t="s">
        <v>515</v>
      </c>
      <c r="AK851" s="24" t="s">
        <v>121</v>
      </c>
      <c r="AL851" s="24" t="s">
        <v>90</v>
      </c>
      <c r="AM851" s="23">
        <v>42851</v>
      </c>
      <c r="AN851" s="28">
        <v>776250</v>
      </c>
      <c r="AO851" s="28"/>
      <c r="AP851" s="24"/>
      <c r="AQ851" s="24"/>
      <c r="AR851" s="24"/>
      <c r="AS851" s="24"/>
      <c r="AT851" s="24" t="e">
        <v>#N/A</v>
      </c>
      <c r="AU851" s="24" t="e">
        <v>#N/A</v>
      </c>
      <c r="AV851" s="24" t="e">
        <v>#N/A</v>
      </c>
      <c r="AW851" s="24"/>
      <c r="AX851" s="24"/>
      <c r="AY851" s="24"/>
      <c r="AZ851" s="24"/>
      <c r="BA851" s="24"/>
      <c r="BB851" s="24"/>
      <c r="BC851" s="24"/>
      <c r="BD851" s="24">
        <v>0</v>
      </c>
      <c r="BE851" s="24">
        <v>0</v>
      </c>
      <c r="BF851" s="23"/>
      <c r="BG851" s="23"/>
      <c r="BH851" s="23">
        <v>43029</v>
      </c>
      <c r="BI851" s="26" t="s">
        <v>127</v>
      </c>
      <c r="BJ851" s="26" t="s">
        <v>1246</v>
      </c>
      <c r="BK851" s="29">
        <v>192708</v>
      </c>
      <c r="BL851" s="24" t="s">
        <v>129</v>
      </c>
      <c r="BM851" s="22" t="str">
        <f ca="1">+IF(Tabla1[[#This Row],[FECHA INGRESO]]&gt;=44986,IF((TODAY()-Tabla1[[#This Row],[FECHA INGRESO]])&gt;=50,"ALERTA","TODAVÍA FALTA"),"N/A")</f>
        <v>N/A</v>
      </c>
      <c r="BN851" s="7">
        <f>IFERROR((_xlfn.DAYS(Tabla1[[#This Row],[FECHA INGRESO]],Tabla1[[#This Row],[FECHA RETIRO]]))/30,"")</f>
        <v>-5.9333333333333336</v>
      </c>
    </row>
    <row r="852" spans="1:66" ht="15" customHeight="1" x14ac:dyDescent="0.35">
      <c r="A852" s="31">
        <v>1031151986</v>
      </c>
      <c r="B852" s="22" t="s">
        <v>5356</v>
      </c>
      <c r="C852" s="23">
        <v>42852</v>
      </c>
      <c r="D852" s="23" t="s">
        <v>4833</v>
      </c>
      <c r="E852" s="23" t="s">
        <v>1274</v>
      </c>
      <c r="F852" s="23" t="s">
        <v>70</v>
      </c>
      <c r="G852" s="24"/>
      <c r="H852" s="24">
        <v>24073257381</v>
      </c>
      <c r="I852" s="24" t="s">
        <v>95</v>
      </c>
      <c r="J852" s="24">
        <f>DATEDIF(Tabla1[[#This Row],[FECHA DE NACIMIENTO]],Tabla1[[#This Row],[FECHA ACTUAL]],"Y")</f>
        <v>29</v>
      </c>
      <c r="K852" s="24" t="s">
        <v>96</v>
      </c>
      <c r="L852" s="24" t="s">
        <v>112</v>
      </c>
      <c r="M852" s="24">
        <v>0</v>
      </c>
      <c r="N852" s="24">
        <v>2</v>
      </c>
      <c r="O852" s="24">
        <v>3</v>
      </c>
      <c r="P852" s="24" t="s">
        <v>101</v>
      </c>
      <c r="Q852" s="23">
        <v>34390</v>
      </c>
      <c r="R852" s="24" t="s">
        <v>76</v>
      </c>
      <c r="S852" s="25">
        <v>45119</v>
      </c>
      <c r="T852" s="24">
        <v>4619170</v>
      </c>
      <c r="U852" s="24">
        <v>3212446692</v>
      </c>
      <c r="V852" s="24" t="s">
        <v>5357</v>
      </c>
      <c r="W852" s="24" t="s">
        <v>5358</v>
      </c>
      <c r="X852" s="24" t="s">
        <v>3748</v>
      </c>
      <c r="Y852" s="24" t="s">
        <v>5359</v>
      </c>
      <c r="Z852" s="24" t="s">
        <v>567</v>
      </c>
      <c r="AA852" s="24">
        <v>3143575457</v>
      </c>
      <c r="AB852" s="24" t="s">
        <v>77</v>
      </c>
      <c r="AC852" s="24" t="s">
        <v>77</v>
      </c>
      <c r="AD852" s="24" t="s">
        <v>77</v>
      </c>
      <c r="AE852" s="26" t="s">
        <v>151</v>
      </c>
      <c r="AF852" s="26"/>
      <c r="AG852" s="26"/>
      <c r="AH852" s="27" t="s">
        <v>184</v>
      </c>
      <c r="AI852" s="27" t="s">
        <v>120</v>
      </c>
      <c r="AJ852" s="27" t="s">
        <v>120</v>
      </c>
      <c r="AK852" s="24" t="s">
        <v>121</v>
      </c>
      <c r="AL852" s="24" t="s">
        <v>90</v>
      </c>
      <c r="AM852" s="23">
        <v>42852</v>
      </c>
      <c r="AN852" s="28">
        <v>857100.06</v>
      </c>
      <c r="AO852" s="28">
        <v>97032</v>
      </c>
      <c r="AP852" s="24" t="s">
        <v>5360</v>
      </c>
      <c r="AQ852" s="24"/>
      <c r="AR852" s="24"/>
      <c r="AS852" s="24"/>
      <c r="AT852" s="24">
        <v>74</v>
      </c>
      <c r="AU852" s="24" t="e">
        <v>#N/A</v>
      </c>
      <c r="AV852" s="24" t="e">
        <v>#N/A</v>
      </c>
      <c r="AW852" s="24"/>
      <c r="AX852" s="24"/>
      <c r="AY852" s="24"/>
      <c r="AZ852" s="24"/>
      <c r="BA852" s="24"/>
      <c r="BB852" s="24"/>
      <c r="BC852" s="24"/>
      <c r="BD852" s="24">
        <v>1</v>
      </c>
      <c r="BE852" s="24">
        <v>0</v>
      </c>
      <c r="BF852" s="23">
        <v>43222</v>
      </c>
      <c r="BG852" s="23">
        <v>43240</v>
      </c>
      <c r="BH852" s="23">
        <v>43676</v>
      </c>
      <c r="BI852" s="26" t="s">
        <v>127</v>
      </c>
      <c r="BJ852" s="26" t="s">
        <v>273</v>
      </c>
      <c r="BK852" s="29">
        <v>0</v>
      </c>
      <c r="BL852" s="24" t="s">
        <v>129</v>
      </c>
      <c r="BM852" s="22" t="str">
        <f ca="1">+IF(Tabla1[[#This Row],[FECHA INGRESO]]&gt;=44986,IF((TODAY()-Tabla1[[#This Row],[FECHA INGRESO]])&gt;=50,"ALERTA","TODAVÍA FALTA"),"N/A")</f>
        <v>N/A</v>
      </c>
      <c r="BN852" s="7">
        <f>IFERROR((_xlfn.DAYS(Tabla1[[#This Row],[FECHA INGRESO]],Tabla1[[#This Row],[FECHA RETIRO]]))/30,"")</f>
        <v>-27.466666666666665</v>
      </c>
    </row>
    <row r="853" spans="1:66" ht="15" customHeight="1" x14ac:dyDescent="0.35">
      <c r="A853" s="31">
        <v>1010242441</v>
      </c>
      <c r="B853" s="22" t="s">
        <v>5361</v>
      </c>
      <c r="C853" s="23">
        <v>42852</v>
      </c>
      <c r="D853" s="23" t="s">
        <v>109</v>
      </c>
      <c r="E853" s="23" t="s">
        <v>3836</v>
      </c>
      <c r="F853" s="23" t="s">
        <v>70</v>
      </c>
      <c r="G853" s="24"/>
      <c r="H853" s="24">
        <v>24073097882</v>
      </c>
      <c r="I853" s="24" t="s">
        <v>95</v>
      </c>
      <c r="J853" s="24">
        <f>DATEDIF(Tabla1[[#This Row],[FECHA DE NACIMIENTO]],Tabla1[[#This Row],[FECHA ACTUAL]],"Y")</f>
        <v>24</v>
      </c>
      <c r="K853" s="24" t="s">
        <v>96</v>
      </c>
      <c r="L853" s="24" t="s">
        <v>112</v>
      </c>
      <c r="M853" s="24">
        <v>0</v>
      </c>
      <c r="N853" s="24">
        <v>0</v>
      </c>
      <c r="O853" s="24">
        <v>2</v>
      </c>
      <c r="P853" s="24" t="s">
        <v>101</v>
      </c>
      <c r="Q853" s="23">
        <v>36064</v>
      </c>
      <c r="R853" s="24" t="s">
        <v>76</v>
      </c>
      <c r="S853" s="25">
        <v>45119</v>
      </c>
      <c r="T853" s="24">
        <v>8003961</v>
      </c>
      <c r="U853" s="24">
        <v>3218887744</v>
      </c>
      <c r="V853" s="24" t="s">
        <v>5362</v>
      </c>
      <c r="W853" s="24" t="s">
        <v>5363</v>
      </c>
      <c r="X853" s="24" t="s">
        <v>5364</v>
      </c>
      <c r="Y853" s="24" t="s">
        <v>5365</v>
      </c>
      <c r="Z853" s="24" t="s">
        <v>117</v>
      </c>
      <c r="AA853" s="24">
        <v>3115348085</v>
      </c>
      <c r="AB853" s="24" t="s">
        <v>77</v>
      </c>
      <c r="AC853" s="24" t="s">
        <v>77</v>
      </c>
      <c r="AD853" s="24" t="s">
        <v>77</v>
      </c>
      <c r="AE853" s="26" t="s">
        <v>151</v>
      </c>
      <c r="AF853" s="26"/>
      <c r="AG853" s="26"/>
      <c r="AH853" s="27" t="s">
        <v>184</v>
      </c>
      <c r="AI853" s="27" t="s">
        <v>884</v>
      </c>
      <c r="AJ853" s="27" t="s">
        <v>884</v>
      </c>
      <c r="AK853" s="24" t="s">
        <v>121</v>
      </c>
      <c r="AL853" s="24" t="s">
        <v>90</v>
      </c>
      <c r="AM853" s="23">
        <v>42852</v>
      </c>
      <c r="AN853" s="28">
        <v>776250</v>
      </c>
      <c r="AO853" s="28"/>
      <c r="AP853" s="24">
        <v>42894</v>
      </c>
      <c r="AQ853" s="24"/>
      <c r="AR853" s="24"/>
      <c r="AS853" s="24"/>
      <c r="AT853" s="24" t="e">
        <v>#N/A</v>
      </c>
      <c r="AU853" s="24" t="e">
        <v>#N/A</v>
      </c>
      <c r="AV853" s="24" t="e">
        <v>#N/A</v>
      </c>
      <c r="AW853" s="24"/>
      <c r="AX853" s="24"/>
      <c r="AY853" s="24"/>
      <c r="AZ853" s="24"/>
      <c r="BA853" s="24"/>
      <c r="BB853" s="24"/>
      <c r="BC853" s="24"/>
      <c r="BD853" s="24">
        <v>0</v>
      </c>
      <c r="BE853" s="24">
        <v>0</v>
      </c>
      <c r="BF853" s="23"/>
      <c r="BG853" s="23"/>
      <c r="BH853" s="23">
        <v>42963</v>
      </c>
      <c r="BI853" s="26" t="s">
        <v>127</v>
      </c>
      <c r="BJ853" s="26" t="s">
        <v>273</v>
      </c>
      <c r="BK853" s="29">
        <v>0</v>
      </c>
      <c r="BL853" s="24" t="s">
        <v>129</v>
      </c>
      <c r="BM853" s="22" t="str">
        <f ca="1">+IF(Tabla1[[#This Row],[FECHA INGRESO]]&gt;=44986,IF((TODAY()-Tabla1[[#This Row],[FECHA INGRESO]])&gt;=50,"ALERTA","TODAVÍA FALTA"),"N/A")</f>
        <v>N/A</v>
      </c>
      <c r="BN853" s="7">
        <f>IFERROR((_xlfn.DAYS(Tabla1[[#This Row],[FECHA INGRESO]],Tabla1[[#This Row],[FECHA RETIRO]]))/30,"")</f>
        <v>-3.7</v>
      </c>
    </row>
    <row r="854" spans="1:66" ht="15" customHeight="1" x14ac:dyDescent="0.35">
      <c r="A854" s="31">
        <v>53165759</v>
      </c>
      <c r="B854" s="22" t="s">
        <v>5366</v>
      </c>
      <c r="C854" s="23">
        <v>42852</v>
      </c>
      <c r="D854" s="23" t="s">
        <v>4833</v>
      </c>
      <c r="E854" s="23" t="s">
        <v>1274</v>
      </c>
      <c r="F854" s="23" t="s">
        <v>70</v>
      </c>
      <c r="G854" s="24"/>
      <c r="H854" s="24">
        <v>24073259851</v>
      </c>
      <c r="I854" s="24" t="s">
        <v>95</v>
      </c>
      <c r="J854" s="24">
        <f>DATEDIF(Tabla1[[#This Row],[FECHA DE NACIMIENTO]],Tabla1[[#This Row],[FECHA ACTUAL]],"Y")</f>
        <v>38</v>
      </c>
      <c r="K854" s="24" t="s">
        <v>73</v>
      </c>
      <c r="L854" s="24" t="s">
        <v>206</v>
      </c>
      <c r="M854" s="24">
        <v>3</v>
      </c>
      <c r="N854" s="24">
        <v>4</v>
      </c>
      <c r="O854" s="24">
        <v>2</v>
      </c>
      <c r="P854" s="24" t="s">
        <v>101</v>
      </c>
      <c r="Q854" s="23">
        <v>31217</v>
      </c>
      <c r="R854" s="24" t="s">
        <v>76</v>
      </c>
      <c r="S854" s="25">
        <v>45119</v>
      </c>
      <c r="T854" s="24"/>
      <c r="U854" s="24">
        <v>3193631587</v>
      </c>
      <c r="V854" s="24" t="s">
        <v>5367</v>
      </c>
      <c r="W854" s="24" t="s">
        <v>5368</v>
      </c>
      <c r="X854" s="24" t="s">
        <v>5369</v>
      </c>
      <c r="Y854" s="24" t="s">
        <v>5370</v>
      </c>
      <c r="Z854" s="24" t="s">
        <v>852</v>
      </c>
      <c r="AA854" s="24">
        <v>3193254652</v>
      </c>
      <c r="AB854" s="24" t="s">
        <v>77</v>
      </c>
      <c r="AC854" s="24" t="s">
        <v>77</v>
      </c>
      <c r="AD854" s="24" t="s">
        <v>77</v>
      </c>
      <c r="AE854" s="26" t="s">
        <v>151</v>
      </c>
      <c r="AF854" s="26"/>
      <c r="AG854" s="26"/>
      <c r="AH854" s="27" t="s">
        <v>184</v>
      </c>
      <c r="AI854" s="27" t="s">
        <v>5371</v>
      </c>
      <c r="AJ854" s="27" t="s">
        <v>5372</v>
      </c>
      <c r="AK854" s="24" t="s">
        <v>121</v>
      </c>
      <c r="AL854" s="24" t="s">
        <v>90</v>
      </c>
      <c r="AM854" s="23">
        <v>42852</v>
      </c>
      <c r="AN854" s="28">
        <v>776250</v>
      </c>
      <c r="AO854" s="28"/>
      <c r="AP854" s="24"/>
      <c r="AQ854" s="24"/>
      <c r="AR854" s="24"/>
      <c r="AS854" s="24"/>
      <c r="AT854" s="24" t="e">
        <v>#N/A</v>
      </c>
      <c r="AU854" s="24" t="e">
        <v>#N/A</v>
      </c>
      <c r="AV854" s="24" t="e">
        <v>#N/A</v>
      </c>
      <c r="AW854" s="24"/>
      <c r="AX854" s="24"/>
      <c r="AY854" s="24"/>
      <c r="AZ854" s="24"/>
      <c r="BA854" s="24"/>
      <c r="BB854" s="24"/>
      <c r="BC854" s="24"/>
      <c r="BD854" s="24">
        <v>0</v>
      </c>
      <c r="BE854" s="24">
        <v>0</v>
      </c>
      <c r="BF854" s="23"/>
      <c r="BG854" s="23"/>
      <c r="BH854" s="23">
        <v>42891</v>
      </c>
      <c r="BI854" s="26" t="s">
        <v>143</v>
      </c>
      <c r="BJ854" s="26" t="s">
        <v>2589</v>
      </c>
      <c r="BK854" s="29">
        <v>0</v>
      </c>
      <c r="BL854" s="24" t="s">
        <v>129</v>
      </c>
      <c r="BM854" s="22" t="str">
        <f ca="1">+IF(Tabla1[[#This Row],[FECHA INGRESO]]&gt;=44986,IF((TODAY()-Tabla1[[#This Row],[FECHA INGRESO]])&gt;=50,"ALERTA","TODAVÍA FALTA"),"N/A")</f>
        <v>N/A</v>
      </c>
      <c r="BN854" s="7">
        <f>IFERROR((_xlfn.DAYS(Tabla1[[#This Row],[FECHA INGRESO]],Tabla1[[#This Row],[FECHA RETIRO]]))/30,"")</f>
        <v>-1.3</v>
      </c>
    </row>
    <row r="855" spans="1:66" ht="15" customHeight="1" x14ac:dyDescent="0.35">
      <c r="A855" s="31">
        <v>1075626451</v>
      </c>
      <c r="B855" s="22" t="s">
        <v>5373</v>
      </c>
      <c r="C855" s="23">
        <v>42852</v>
      </c>
      <c r="D855" s="23" t="s">
        <v>4833</v>
      </c>
      <c r="E855" s="23" t="s">
        <v>1274</v>
      </c>
      <c r="F855" s="23" t="s">
        <v>111</v>
      </c>
      <c r="G855" s="24"/>
      <c r="H855" s="24">
        <v>24073261373</v>
      </c>
      <c r="I855" s="24" t="s">
        <v>95</v>
      </c>
      <c r="J855" s="24">
        <f>DATEDIF(Tabla1[[#This Row],[FECHA DE NACIMIENTO]],Tabla1[[#This Row],[FECHA ACTUAL]],"Y")</f>
        <v>33</v>
      </c>
      <c r="K855" s="24" t="s">
        <v>73</v>
      </c>
      <c r="L855" s="24" t="s">
        <v>112</v>
      </c>
      <c r="M855" s="24">
        <v>0</v>
      </c>
      <c r="N855" s="24">
        <v>0</v>
      </c>
      <c r="O855" s="24">
        <v>2</v>
      </c>
      <c r="P855" s="24" t="s">
        <v>101</v>
      </c>
      <c r="Q855" s="23">
        <v>32902</v>
      </c>
      <c r="R855" s="24" t="s">
        <v>5374</v>
      </c>
      <c r="S855" s="25">
        <v>45119</v>
      </c>
      <c r="T855" s="24"/>
      <c r="U855" s="24">
        <v>3143182295</v>
      </c>
      <c r="V855" s="24" t="s">
        <v>5375</v>
      </c>
      <c r="W855" s="24" t="s">
        <v>5376</v>
      </c>
      <c r="X855" s="24" t="s">
        <v>5377</v>
      </c>
      <c r="Y855" s="24" t="s">
        <v>5378</v>
      </c>
      <c r="Z855" s="24" t="s">
        <v>255</v>
      </c>
      <c r="AA855" s="24">
        <v>3123309950</v>
      </c>
      <c r="AB855" s="24" t="s">
        <v>77</v>
      </c>
      <c r="AC855" s="24" t="s">
        <v>77</v>
      </c>
      <c r="AD855" s="24" t="s">
        <v>77</v>
      </c>
      <c r="AE855" s="26" t="s">
        <v>183</v>
      </c>
      <c r="AF855" s="26" t="s">
        <v>5379</v>
      </c>
      <c r="AG855" s="26"/>
      <c r="AH855" s="27" t="s">
        <v>184</v>
      </c>
      <c r="AI855" s="27" t="s">
        <v>5316</v>
      </c>
      <c r="AJ855" s="27" t="s">
        <v>5317</v>
      </c>
      <c r="AK855" s="24" t="s">
        <v>121</v>
      </c>
      <c r="AL855" s="24" t="s">
        <v>90</v>
      </c>
      <c r="AM855" s="23">
        <v>42852</v>
      </c>
      <c r="AN855" s="28">
        <v>808585.47</v>
      </c>
      <c r="AO855" s="28"/>
      <c r="AP855" s="24"/>
      <c r="AQ855" s="24"/>
      <c r="AR855" s="24"/>
      <c r="AS855" s="24"/>
      <c r="AT855" s="24">
        <v>81</v>
      </c>
      <c r="AU855" s="24" t="e">
        <v>#N/A</v>
      </c>
      <c r="AV855" s="24" t="e">
        <v>#N/A</v>
      </c>
      <c r="AW855" s="24"/>
      <c r="AX855" s="24"/>
      <c r="AY855" s="24"/>
      <c r="AZ855" s="24"/>
      <c r="BA855" s="24"/>
      <c r="BB855" s="24"/>
      <c r="BC855" s="24"/>
      <c r="BD855" s="24">
        <v>0</v>
      </c>
      <c r="BE855" s="24">
        <v>0</v>
      </c>
      <c r="BF855" s="23"/>
      <c r="BG855" s="23"/>
      <c r="BH855" s="23">
        <v>43365</v>
      </c>
      <c r="BI855" s="26" t="s">
        <v>127</v>
      </c>
      <c r="BJ855" s="26" t="s">
        <v>5380</v>
      </c>
      <c r="BK855" s="29">
        <v>157333</v>
      </c>
      <c r="BL855" s="24" t="s">
        <v>129</v>
      </c>
      <c r="BM855" s="22" t="str">
        <f ca="1">+IF(Tabla1[[#This Row],[FECHA INGRESO]]&gt;=44986,IF((TODAY()-Tabla1[[#This Row],[FECHA INGRESO]])&gt;=50,"ALERTA","TODAVÍA FALTA"),"N/A")</f>
        <v>N/A</v>
      </c>
      <c r="BN855" s="7">
        <f>IFERROR((_xlfn.DAYS(Tabla1[[#This Row],[FECHA INGRESO]],Tabla1[[#This Row],[FECHA RETIRO]]))/30,"")</f>
        <v>-17.100000000000001</v>
      </c>
    </row>
    <row r="856" spans="1:66" ht="15" customHeight="1" x14ac:dyDescent="0.35">
      <c r="A856" s="31">
        <v>52361136</v>
      </c>
      <c r="B856" s="22" t="s">
        <v>5381</v>
      </c>
      <c r="C856" s="23">
        <v>42857</v>
      </c>
      <c r="D856" s="23" t="s">
        <v>93</v>
      </c>
      <c r="E856" s="23" t="s">
        <v>1274</v>
      </c>
      <c r="F856" s="23" t="s">
        <v>70</v>
      </c>
      <c r="G856" s="24"/>
      <c r="H856" s="24"/>
      <c r="I856" s="24" t="s">
        <v>95</v>
      </c>
      <c r="J856" s="24">
        <f>DATEDIF(Tabla1[[#This Row],[FECHA DE NACIMIENTO]],Tabla1[[#This Row],[FECHA ACTUAL]],"Y")</f>
        <v>44</v>
      </c>
      <c r="K856" s="24" t="s">
        <v>96</v>
      </c>
      <c r="L856" s="24" t="s">
        <v>206</v>
      </c>
      <c r="M856" s="24">
        <v>1</v>
      </c>
      <c r="N856" s="24">
        <v>1</v>
      </c>
      <c r="O856" s="24">
        <v>3</v>
      </c>
      <c r="P856" s="24" t="s">
        <v>101</v>
      </c>
      <c r="Q856" s="23">
        <v>28709</v>
      </c>
      <c r="R856" s="24" t="s">
        <v>76</v>
      </c>
      <c r="S856" s="25">
        <v>45119</v>
      </c>
      <c r="T856" s="24">
        <v>7041408</v>
      </c>
      <c r="U856" s="24">
        <v>3134223243</v>
      </c>
      <c r="V856" s="24" t="s">
        <v>5382</v>
      </c>
      <c r="W856" s="24" t="s">
        <v>5383</v>
      </c>
      <c r="X856" s="24" t="s">
        <v>5384</v>
      </c>
      <c r="Y856" s="24" t="s">
        <v>5385</v>
      </c>
      <c r="Z856" s="24" t="s">
        <v>5349</v>
      </c>
      <c r="AA856" s="24">
        <v>3132594708</v>
      </c>
      <c r="AB856" s="24" t="s">
        <v>77</v>
      </c>
      <c r="AC856" s="24" t="s">
        <v>77</v>
      </c>
      <c r="AD856" s="24" t="s">
        <v>77</v>
      </c>
      <c r="AE856" s="26" t="s">
        <v>84</v>
      </c>
      <c r="AF856" s="26" t="s">
        <v>103</v>
      </c>
      <c r="AG856" s="26"/>
      <c r="AH856" s="27" t="s">
        <v>119</v>
      </c>
      <c r="AI856" s="27" t="s">
        <v>877</v>
      </c>
      <c r="AJ856" s="27" t="s">
        <v>877</v>
      </c>
      <c r="AK856" s="24" t="s">
        <v>121</v>
      </c>
      <c r="AL856" s="24" t="s">
        <v>90</v>
      </c>
      <c r="AM856" s="23">
        <v>42857</v>
      </c>
      <c r="AN856" s="28">
        <v>2194200</v>
      </c>
      <c r="AO856" s="28"/>
      <c r="AP856" s="24"/>
      <c r="AQ856" s="24"/>
      <c r="AR856" s="24"/>
      <c r="AS856" s="24"/>
      <c r="AT856" s="24" t="e">
        <v>#N/A</v>
      </c>
      <c r="AU856" s="24" t="e">
        <v>#N/A</v>
      </c>
      <c r="AV856" s="24" t="e">
        <v>#N/A</v>
      </c>
      <c r="AW856" s="24"/>
      <c r="AX856" s="24"/>
      <c r="AY856" s="24"/>
      <c r="AZ856" s="24"/>
      <c r="BA856" s="24"/>
      <c r="BB856" s="24"/>
      <c r="BC856" s="24"/>
      <c r="BD856" s="24">
        <v>0</v>
      </c>
      <c r="BE856" s="24">
        <v>0</v>
      </c>
      <c r="BF856" s="23"/>
      <c r="BG856" s="23"/>
      <c r="BH856" s="23">
        <v>43496</v>
      </c>
      <c r="BI856" s="26" t="s">
        <v>127</v>
      </c>
      <c r="BJ856" s="26" t="s">
        <v>273</v>
      </c>
      <c r="BK856" s="29">
        <v>1852056</v>
      </c>
      <c r="BL856" s="24" t="s">
        <v>129</v>
      </c>
      <c r="BM856" s="22" t="str">
        <f ca="1">+IF(Tabla1[[#This Row],[FECHA INGRESO]]&gt;=44986,IF((TODAY()-Tabla1[[#This Row],[FECHA INGRESO]])&gt;=50,"ALERTA","TODAVÍA FALTA"),"N/A")</f>
        <v>N/A</v>
      </c>
      <c r="BN856" s="7">
        <f>IFERROR((_xlfn.DAYS(Tabla1[[#This Row],[FECHA INGRESO]],Tabla1[[#This Row],[FECHA RETIRO]]))/30,"")</f>
        <v>-21.3</v>
      </c>
    </row>
    <row r="857" spans="1:66" ht="15" customHeight="1" x14ac:dyDescent="0.35">
      <c r="A857" s="31">
        <v>1036681622</v>
      </c>
      <c r="B857" s="22" t="s">
        <v>5386</v>
      </c>
      <c r="C857" s="23">
        <v>42857</v>
      </c>
      <c r="D857" s="23" t="s">
        <v>582</v>
      </c>
      <c r="E857" s="24" t="s">
        <v>94</v>
      </c>
      <c r="F857" s="23" t="s">
        <v>70</v>
      </c>
      <c r="G857" s="24"/>
      <c r="H857" s="24">
        <v>24073160603</v>
      </c>
      <c r="I857" s="24" t="s">
        <v>72</v>
      </c>
      <c r="J857" s="24">
        <f>DATEDIF(Tabla1[[#This Row],[FECHA DE NACIMIENTO]],Tabla1[[#This Row],[FECHA ACTUAL]],"Y")</f>
        <v>24</v>
      </c>
      <c r="K857" s="24" t="s">
        <v>73</v>
      </c>
      <c r="L857" s="24" t="s">
        <v>112</v>
      </c>
      <c r="M857" s="24">
        <v>0</v>
      </c>
      <c r="N857" s="24">
        <v>0</v>
      </c>
      <c r="O857" s="24">
        <v>4</v>
      </c>
      <c r="P857" s="24" t="s">
        <v>101</v>
      </c>
      <c r="Q857" s="23">
        <v>36091</v>
      </c>
      <c r="R857" s="24" t="s">
        <v>1177</v>
      </c>
      <c r="S857" s="25">
        <v>45119</v>
      </c>
      <c r="T857" s="24">
        <v>2557103</v>
      </c>
      <c r="U857" s="24">
        <v>3218810210</v>
      </c>
      <c r="V857" s="24" t="s">
        <v>5387</v>
      </c>
      <c r="W857" s="24" t="s">
        <v>5388</v>
      </c>
      <c r="X857" s="24" t="s">
        <v>2599</v>
      </c>
      <c r="Y857" s="24" t="s">
        <v>5389</v>
      </c>
      <c r="Z857" s="24" t="s">
        <v>117</v>
      </c>
      <c r="AA857" s="24">
        <v>3138746869</v>
      </c>
      <c r="AB857" s="24" t="s">
        <v>77</v>
      </c>
      <c r="AC857" s="24" t="s">
        <v>77</v>
      </c>
      <c r="AD857" s="24" t="s">
        <v>77</v>
      </c>
      <c r="AE857" s="26" t="s">
        <v>151</v>
      </c>
      <c r="AF857" s="26"/>
      <c r="AG857" s="26"/>
      <c r="AH857" s="27" t="s">
        <v>184</v>
      </c>
      <c r="AI857" s="27" t="s">
        <v>515</v>
      </c>
      <c r="AJ857" s="27" t="s">
        <v>515</v>
      </c>
      <c r="AK857" s="24" t="s">
        <v>121</v>
      </c>
      <c r="AL857" s="24" t="s">
        <v>90</v>
      </c>
      <c r="AM857" s="23">
        <v>42857</v>
      </c>
      <c r="AN857" s="28">
        <v>776250</v>
      </c>
      <c r="AO857" s="28"/>
      <c r="AP857" s="24"/>
      <c r="AQ857" s="24"/>
      <c r="AR857" s="24"/>
      <c r="AS857" s="24"/>
      <c r="AT857" s="24" t="e">
        <v>#N/A</v>
      </c>
      <c r="AU857" s="24" t="e">
        <v>#N/A</v>
      </c>
      <c r="AV857" s="24" t="e">
        <v>#N/A</v>
      </c>
      <c r="AW857" s="24"/>
      <c r="AX857" s="24"/>
      <c r="AY857" s="24"/>
      <c r="AZ857" s="24"/>
      <c r="BA857" s="24"/>
      <c r="BB857" s="24"/>
      <c r="BC857" s="24"/>
      <c r="BD857" s="24">
        <v>0</v>
      </c>
      <c r="BE857" s="24">
        <v>0</v>
      </c>
      <c r="BF857" s="23"/>
      <c r="BG857" s="23"/>
      <c r="BH857" s="23">
        <v>43041</v>
      </c>
      <c r="BI857" s="26" t="s">
        <v>127</v>
      </c>
      <c r="BJ857" s="26"/>
      <c r="BK857" s="29">
        <v>188542</v>
      </c>
      <c r="BL857" s="24" t="s">
        <v>129</v>
      </c>
      <c r="BM857" s="22" t="str">
        <f ca="1">+IF(Tabla1[[#This Row],[FECHA INGRESO]]&gt;=44986,IF((TODAY()-Tabla1[[#This Row],[FECHA INGRESO]])&gt;=50,"ALERTA","TODAVÍA FALTA"),"N/A")</f>
        <v>N/A</v>
      </c>
      <c r="BN857" s="7">
        <f>IFERROR((_xlfn.DAYS(Tabla1[[#This Row],[FECHA INGRESO]],Tabla1[[#This Row],[FECHA RETIRO]]))/30,"")</f>
        <v>-6.1333333333333337</v>
      </c>
    </row>
    <row r="858" spans="1:66" ht="15" customHeight="1" x14ac:dyDescent="0.35">
      <c r="A858" s="31">
        <v>1032401667</v>
      </c>
      <c r="B858" s="22" t="s">
        <v>5390</v>
      </c>
      <c r="C858" s="23">
        <v>42857</v>
      </c>
      <c r="D858" s="23" t="s">
        <v>93</v>
      </c>
      <c r="E858" s="23" t="s">
        <v>3836</v>
      </c>
      <c r="F858" s="23" t="s">
        <v>70</v>
      </c>
      <c r="G858" s="24"/>
      <c r="H858" s="24">
        <v>2407316098</v>
      </c>
      <c r="I858" s="24" t="s">
        <v>95</v>
      </c>
      <c r="J858" s="24">
        <f>DATEDIF(Tabla1[[#This Row],[FECHA DE NACIMIENTO]],Tabla1[[#This Row],[FECHA ACTUAL]],"Y")</f>
        <v>35</v>
      </c>
      <c r="K858" s="24" t="s">
        <v>73</v>
      </c>
      <c r="L858" s="24" t="s">
        <v>112</v>
      </c>
      <c r="M858" s="24">
        <v>0</v>
      </c>
      <c r="N858" s="24">
        <v>0</v>
      </c>
      <c r="O858" s="24">
        <v>1</v>
      </c>
      <c r="P858" s="24" t="s">
        <v>101</v>
      </c>
      <c r="Q858" s="23">
        <v>32041</v>
      </c>
      <c r="R858" s="24" t="s">
        <v>76</v>
      </c>
      <c r="S858" s="25">
        <v>45119</v>
      </c>
      <c r="T858" s="24"/>
      <c r="U858" s="24">
        <v>3213614254</v>
      </c>
      <c r="V858" s="24" t="s">
        <v>5391</v>
      </c>
      <c r="W858" s="24" t="s">
        <v>5392</v>
      </c>
      <c r="X858" s="24" t="s">
        <v>5393</v>
      </c>
      <c r="Y858" s="24" t="s">
        <v>5394</v>
      </c>
      <c r="Z858" s="24" t="s">
        <v>117</v>
      </c>
      <c r="AA858" s="24">
        <v>3214412560</v>
      </c>
      <c r="AB858" s="24" t="s">
        <v>77</v>
      </c>
      <c r="AC858" s="24" t="s">
        <v>77</v>
      </c>
      <c r="AD858" s="24" t="s">
        <v>77</v>
      </c>
      <c r="AE858" s="26" t="s">
        <v>183</v>
      </c>
      <c r="AF858" s="26" t="s">
        <v>5225</v>
      </c>
      <c r="AG858" s="26"/>
      <c r="AH858" s="27" t="s">
        <v>184</v>
      </c>
      <c r="AI858" s="27" t="s">
        <v>3493</v>
      </c>
      <c r="AJ858" s="27" t="s">
        <v>120</v>
      </c>
      <c r="AK858" s="24" t="s">
        <v>121</v>
      </c>
      <c r="AL858" s="24" t="s">
        <v>90</v>
      </c>
      <c r="AM858" s="23">
        <v>42857</v>
      </c>
      <c r="AN858" s="28">
        <v>776250</v>
      </c>
      <c r="AO858" s="28"/>
      <c r="AP858" s="24"/>
      <c r="AQ858" s="24"/>
      <c r="AR858" s="24"/>
      <c r="AS858" s="24"/>
      <c r="AT858" s="24" t="e">
        <v>#N/A</v>
      </c>
      <c r="AU858" s="24" t="e">
        <v>#N/A</v>
      </c>
      <c r="AV858" s="24" t="e">
        <v>#N/A</v>
      </c>
      <c r="AW858" s="24"/>
      <c r="AX858" s="24"/>
      <c r="AY858" s="24"/>
      <c r="AZ858" s="24"/>
      <c r="BA858" s="24"/>
      <c r="BB858" s="24"/>
      <c r="BC858" s="24"/>
      <c r="BD858" s="24">
        <v>0</v>
      </c>
      <c r="BE858" s="24">
        <v>0</v>
      </c>
      <c r="BF858" s="23"/>
      <c r="BG858" s="23"/>
      <c r="BH858" s="23">
        <v>42892</v>
      </c>
      <c r="BI858" s="26" t="s">
        <v>143</v>
      </c>
      <c r="BJ858" s="26" t="s">
        <v>2589</v>
      </c>
      <c r="BK858" s="29">
        <v>0</v>
      </c>
      <c r="BL858" s="24" t="s">
        <v>129</v>
      </c>
      <c r="BM858" s="22" t="str">
        <f ca="1">+IF(Tabla1[[#This Row],[FECHA INGRESO]]&gt;=44986,IF((TODAY()-Tabla1[[#This Row],[FECHA INGRESO]])&gt;=50,"ALERTA","TODAVÍA FALTA"),"N/A")</f>
        <v>N/A</v>
      </c>
      <c r="BN858" s="7">
        <f>IFERROR((_xlfn.DAYS(Tabla1[[#This Row],[FECHA INGRESO]],Tabla1[[#This Row],[FECHA RETIRO]]))/30,"")</f>
        <v>-1.1666666666666667</v>
      </c>
    </row>
    <row r="859" spans="1:66" ht="15" customHeight="1" x14ac:dyDescent="0.35">
      <c r="A859" s="31">
        <v>1020737386</v>
      </c>
      <c r="B859" s="22" t="s">
        <v>5395</v>
      </c>
      <c r="C859" s="23">
        <v>42857</v>
      </c>
      <c r="D859" s="23" t="s">
        <v>93</v>
      </c>
      <c r="E859" s="24" t="s">
        <v>94</v>
      </c>
      <c r="F859" s="23" t="s">
        <v>70</v>
      </c>
      <c r="G859" s="24"/>
      <c r="H859" s="24">
        <v>24073156659</v>
      </c>
      <c r="I859" s="24" t="s">
        <v>72</v>
      </c>
      <c r="J859" s="24">
        <f>DATEDIF(Tabla1[[#This Row],[FECHA DE NACIMIENTO]],Tabla1[[#This Row],[FECHA ACTUAL]],"Y")</f>
        <v>34</v>
      </c>
      <c r="K859" s="24" t="s">
        <v>73</v>
      </c>
      <c r="L859" s="24" t="s">
        <v>112</v>
      </c>
      <c r="M859" s="24">
        <v>1</v>
      </c>
      <c r="N859" s="24">
        <v>1</v>
      </c>
      <c r="O859" s="24">
        <v>3</v>
      </c>
      <c r="P859" s="24" t="s">
        <v>101</v>
      </c>
      <c r="Q859" s="23">
        <v>32442</v>
      </c>
      <c r="R859" s="24" t="s">
        <v>76</v>
      </c>
      <c r="S859" s="25">
        <v>45119</v>
      </c>
      <c r="T859" s="24">
        <v>5262012</v>
      </c>
      <c r="U859" s="24">
        <v>3118085411</v>
      </c>
      <c r="V859" s="24" t="s">
        <v>5396</v>
      </c>
      <c r="W859" s="24" t="s">
        <v>5397</v>
      </c>
      <c r="X859" s="24" t="s">
        <v>5081</v>
      </c>
      <c r="Y859" s="24" t="s">
        <v>5398</v>
      </c>
      <c r="Z859" s="24" t="s">
        <v>162</v>
      </c>
      <c r="AA859" s="24">
        <v>3209895317</v>
      </c>
      <c r="AB859" s="24" t="s">
        <v>77</v>
      </c>
      <c r="AC859" s="24" t="s">
        <v>77</v>
      </c>
      <c r="AD859" s="24" t="s">
        <v>77</v>
      </c>
      <c r="AE859" s="26" t="s">
        <v>151</v>
      </c>
      <c r="AF859" s="26"/>
      <c r="AG859" s="26"/>
      <c r="AH859" s="27" t="s">
        <v>184</v>
      </c>
      <c r="AI859" s="27" t="s">
        <v>279</v>
      </c>
      <c r="AJ859" s="27" t="s">
        <v>279</v>
      </c>
      <c r="AK859" s="24" t="s">
        <v>121</v>
      </c>
      <c r="AL859" s="24" t="s">
        <v>90</v>
      </c>
      <c r="AM859" s="23">
        <v>42857</v>
      </c>
      <c r="AN859" s="28">
        <v>776250</v>
      </c>
      <c r="AO859" s="28"/>
      <c r="AP859" s="24"/>
      <c r="AQ859" s="24"/>
      <c r="AR859" s="24"/>
      <c r="AS859" s="24"/>
      <c r="AT859" s="24" t="e">
        <v>#N/A</v>
      </c>
      <c r="AU859" s="24" t="e">
        <v>#N/A</v>
      </c>
      <c r="AV859" s="24" t="e">
        <v>#N/A</v>
      </c>
      <c r="AW859" s="24"/>
      <c r="AX859" s="24"/>
      <c r="AY859" s="24"/>
      <c r="AZ859" s="24"/>
      <c r="BA859" s="24"/>
      <c r="BB859" s="24"/>
      <c r="BC859" s="24"/>
      <c r="BD859" s="24">
        <v>0</v>
      </c>
      <c r="BE859" s="24">
        <v>0</v>
      </c>
      <c r="BF859" s="23"/>
      <c r="BG859" s="23"/>
      <c r="BH859" s="23">
        <v>42885</v>
      </c>
      <c r="BI859" s="26" t="s">
        <v>127</v>
      </c>
      <c r="BJ859" s="26" t="s">
        <v>523</v>
      </c>
      <c r="BK859" s="29">
        <v>0</v>
      </c>
      <c r="BL859" s="24" t="s">
        <v>129</v>
      </c>
      <c r="BM859" s="22" t="str">
        <f ca="1">+IF(Tabla1[[#This Row],[FECHA INGRESO]]&gt;=44986,IF((TODAY()-Tabla1[[#This Row],[FECHA INGRESO]])&gt;=50,"ALERTA","TODAVÍA FALTA"),"N/A")</f>
        <v>N/A</v>
      </c>
      <c r="BN859" s="7">
        <f>IFERROR((_xlfn.DAYS(Tabla1[[#This Row],[FECHA INGRESO]],Tabla1[[#This Row],[FECHA RETIRO]]))/30,"")</f>
        <v>-0.93333333333333335</v>
      </c>
    </row>
    <row r="860" spans="1:66" ht="15" customHeight="1" x14ac:dyDescent="0.35">
      <c r="A860" s="31">
        <v>1014186109</v>
      </c>
      <c r="B860" s="22" t="s">
        <v>5399</v>
      </c>
      <c r="C860" s="23">
        <v>42857</v>
      </c>
      <c r="D860" s="23" t="s">
        <v>582</v>
      </c>
      <c r="E860" s="23" t="s">
        <v>1274</v>
      </c>
      <c r="F860" s="23" t="s">
        <v>70</v>
      </c>
      <c r="G860" s="24"/>
      <c r="H860" s="24">
        <v>24073144601</v>
      </c>
      <c r="I860" s="24" t="s">
        <v>72</v>
      </c>
      <c r="J860" s="24">
        <f>DATEDIF(Tabla1[[#This Row],[FECHA DE NACIMIENTO]],Tabla1[[#This Row],[FECHA ACTUAL]],"Y")</f>
        <v>36</v>
      </c>
      <c r="K860" s="24" t="s">
        <v>96</v>
      </c>
      <c r="L860" s="24" t="s">
        <v>112</v>
      </c>
      <c r="M860" s="24">
        <v>0</v>
      </c>
      <c r="N860" s="24">
        <v>0</v>
      </c>
      <c r="O860" s="24">
        <v>3</v>
      </c>
      <c r="P860" s="24" t="s">
        <v>101</v>
      </c>
      <c r="Q860" s="23">
        <v>31954</v>
      </c>
      <c r="R860" s="24" t="s">
        <v>76</v>
      </c>
      <c r="S860" s="25">
        <v>45119</v>
      </c>
      <c r="T860" s="24">
        <v>2800466</v>
      </c>
      <c r="U860" s="24">
        <v>3133714649</v>
      </c>
      <c r="V860" s="24" t="s">
        <v>5400</v>
      </c>
      <c r="W860" s="24" t="s">
        <v>5401</v>
      </c>
      <c r="X860" s="24" t="s">
        <v>962</v>
      </c>
      <c r="Y860" s="24"/>
      <c r="Z860" s="24"/>
      <c r="AA860" s="24"/>
      <c r="AB860" s="24" t="s">
        <v>77</v>
      </c>
      <c r="AC860" s="24" t="s">
        <v>77</v>
      </c>
      <c r="AD860" s="24" t="s">
        <v>77</v>
      </c>
      <c r="AE860" s="26" t="s">
        <v>183</v>
      </c>
      <c r="AF860" s="26" t="s">
        <v>5402</v>
      </c>
      <c r="AG860" s="26"/>
      <c r="AH860" s="27" t="s">
        <v>163</v>
      </c>
      <c r="AI860" s="27" t="s">
        <v>487</v>
      </c>
      <c r="AJ860" s="27" t="s">
        <v>487</v>
      </c>
      <c r="AK860" s="24" t="s">
        <v>121</v>
      </c>
      <c r="AL860" s="24" t="s">
        <v>90</v>
      </c>
      <c r="AM860" s="23">
        <v>42857</v>
      </c>
      <c r="AN860" s="28">
        <v>1242000</v>
      </c>
      <c r="AO860" s="28"/>
      <c r="AP860" s="24"/>
      <c r="AQ860" s="24"/>
      <c r="AR860" s="24"/>
      <c r="AS860" s="24"/>
      <c r="AT860" s="24" t="e">
        <v>#N/A</v>
      </c>
      <c r="AU860" s="24" t="e">
        <v>#N/A</v>
      </c>
      <c r="AV860" s="24" t="e">
        <v>#N/A</v>
      </c>
      <c r="AW860" s="24"/>
      <c r="AX860" s="24"/>
      <c r="AY860" s="24"/>
      <c r="AZ860" s="24"/>
      <c r="BA860" s="24"/>
      <c r="BB860" s="24"/>
      <c r="BC860" s="24"/>
      <c r="BD860" s="24">
        <v>0</v>
      </c>
      <c r="BE860" s="24">
        <v>0</v>
      </c>
      <c r="BF860" s="23"/>
      <c r="BG860" s="23"/>
      <c r="BH860" s="23">
        <v>42986</v>
      </c>
      <c r="BI860" s="26" t="s">
        <v>127</v>
      </c>
      <c r="BJ860" s="26" t="s">
        <v>273</v>
      </c>
      <c r="BK860" s="29">
        <v>0</v>
      </c>
      <c r="BL860" s="24" t="s">
        <v>129</v>
      </c>
      <c r="BM860" s="22" t="str">
        <f ca="1">+IF(Tabla1[[#This Row],[FECHA INGRESO]]&gt;=44986,IF((TODAY()-Tabla1[[#This Row],[FECHA INGRESO]])&gt;=50,"ALERTA","TODAVÍA FALTA"),"N/A")</f>
        <v>N/A</v>
      </c>
      <c r="BN860" s="7">
        <f>IFERROR((_xlfn.DAYS(Tabla1[[#This Row],[FECHA INGRESO]],Tabla1[[#This Row],[FECHA RETIRO]]))/30,"")</f>
        <v>-4.3</v>
      </c>
    </row>
    <row r="861" spans="1:66" ht="15" customHeight="1" x14ac:dyDescent="0.35">
      <c r="A861" s="31">
        <v>1085924386</v>
      </c>
      <c r="B861" s="22" t="s">
        <v>5403</v>
      </c>
      <c r="C861" s="23">
        <v>42857</v>
      </c>
      <c r="D861" s="23" t="s">
        <v>266</v>
      </c>
      <c r="E861" s="23" t="s">
        <v>1274</v>
      </c>
      <c r="F861" s="23" t="s">
        <v>70</v>
      </c>
      <c r="G861" s="24"/>
      <c r="H861" s="24">
        <v>24073158600</v>
      </c>
      <c r="I861" s="24" t="s">
        <v>95</v>
      </c>
      <c r="J861" s="24">
        <f>DATEDIF(Tabla1[[#This Row],[FECHA DE NACIMIENTO]],Tabla1[[#This Row],[FECHA ACTUAL]],"Y")</f>
        <v>32</v>
      </c>
      <c r="K861" s="24" t="s">
        <v>73</v>
      </c>
      <c r="L861" s="24" t="s">
        <v>112</v>
      </c>
      <c r="M861" s="24">
        <v>1</v>
      </c>
      <c r="N861" s="24">
        <v>1</v>
      </c>
      <c r="O861" s="24">
        <v>2</v>
      </c>
      <c r="P861" s="24" t="s">
        <v>101</v>
      </c>
      <c r="Q861" s="23">
        <v>33245</v>
      </c>
      <c r="R861" s="24" t="s">
        <v>3024</v>
      </c>
      <c r="S861" s="25">
        <v>45119</v>
      </c>
      <c r="T861" s="24">
        <v>4564156</v>
      </c>
      <c r="U861" s="24">
        <v>3219633918</v>
      </c>
      <c r="V861" s="24" t="s">
        <v>5404</v>
      </c>
      <c r="W861" s="24" t="s">
        <v>5405</v>
      </c>
      <c r="X861" s="24" t="s">
        <v>4239</v>
      </c>
      <c r="Y861" s="24" t="s">
        <v>5406</v>
      </c>
      <c r="Z861" s="24" t="s">
        <v>82</v>
      </c>
      <c r="AA861" s="24">
        <v>3219633918</v>
      </c>
      <c r="AB861" s="24" t="s">
        <v>77</v>
      </c>
      <c r="AC861" s="24" t="s">
        <v>77</v>
      </c>
      <c r="AD861" s="24" t="s">
        <v>77</v>
      </c>
      <c r="AE861" s="26" t="s">
        <v>183</v>
      </c>
      <c r="AF861" s="26" t="s">
        <v>5407</v>
      </c>
      <c r="AG861" s="26"/>
      <c r="AH861" s="27" t="s">
        <v>184</v>
      </c>
      <c r="AI861" s="27" t="s">
        <v>763</v>
      </c>
      <c r="AJ861" s="27" t="s">
        <v>487</v>
      </c>
      <c r="AK861" s="24" t="s">
        <v>121</v>
      </c>
      <c r="AL861" s="24" t="s">
        <v>90</v>
      </c>
      <c r="AM861" s="23">
        <v>42857</v>
      </c>
      <c r="AN861" s="28">
        <v>808585.47</v>
      </c>
      <c r="AO861" s="28"/>
      <c r="AP861" s="24"/>
      <c r="AQ861" s="24"/>
      <c r="AR861" s="24"/>
      <c r="AS861" s="24"/>
      <c r="AT861" s="24" t="e">
        <v>#N/A</v>
      </c>
      <c r="AU861" s="24" t="e">
        <v>#N/A</v>
      </c>
      <c r="AV861" s="24" t="e">
        <v>#N/A</v>
      </c>
      <c r="AW861" s="24"/>
      <c r="AX861" s="24"/>
      <c r="AY861" s="24"/>
      <c r="AZ861" s="24"/>
      <c r="BA861" s="24"/>
      <c r="BB861" s="24"/>
      <c r="BC861" s="24"/>
      <c r="BD861" s="24">
        <v>0</v>
      </c>
      <c r="BE861" s="24">
        <v>0</v>
      </c>
      <c r="BF861" s="23"/>
      <c r="BG861" s="23"/>
      <c r="BH861" s="23">
        <v>43148</v>
      </c>
      <c r="BI861" s="26" t="s">
        <v>127</v>
      </c>
      <c r="BJ861" s="26" t="s">
        <v>232</v>
      </c>
      <c r="BK861" s="29">
        <v>310327</v>
      </c>
      <c r="BL861" s="24" t="s">
        <v>129</v>
      </c>
      <c r="BM861" s="22" t="str">
        <f ca="1">+IF(Tabla1[[#This Row],[FECHA INGRESO]]&gt;=44986,IF((TODAY()-Tabla1[[#This Row],[FECHA INGRESO]])&gt;=50,"ALERTA","TODAVÍA FALTA"),"N/A")</f>
        <v>N/A</v>
      </c>
      <c r="BN861" s="7">
        <f>IFERROR((_xlfn.DAYS(Tabla1[[#This Row],[FECHA INGRESO]],Tabla1[[#This Row],[FECHA RETIRO]]))/30,"")</f>
        <v>-9.6999999999999993</v>
      </c>
    </row>
    <row r="862" spans="1:66" ht="15" customHeight="1" x14ac:dyDescent="0.35">
      <c r="A862" s="31">
        <v>1024535962</v>
      </c>
      <c r="B862" s="22" t="s">
        <v>5408</v>
      </c>
      <c r="C862" s="23">
        <v>42858</v>
      </c>
      <c r="D862" s="23" t="s">
        <v>266</v>
      </c>
      <c r="E862" s="23" t="s">
        <v>1274</v>
      </c>
      <c r="F862" s="23" t="s">
        <v>70</v>
      </c>
      <c r="G862" s="24"/>
      <c r="H862" s="24">
        <v>24073196828</v>
      </c>
      <c r="I862" s="24" t="s">
        <v>72</v>
      </c>
      <c r="J862" s="24">
        <f>DATEDIF(Tabla1[[#This Row],[FECHA DE NACIMIENTO]],Tabla1[[#This Row],[FECHA ACTUAL]],"Y")</f>
        <v>30</v>
      </c>
      <c r="K862" s="24" t="s">
        <v>73</v>
      </c>
      <c r="L862" s="24" t="s">
        <v>234</v>
      </c>
      <c r="M862" s="24">
        <v>1</v>
      </c>
      <c r="N862" s="24">
        <v>1</v>
      </c>
      <c r="O862" s="24">
        <v>3</v>
      </c>
      <c r="P862" s="24" t="s">
        <v>101</v>
      </c>
      <c r="Q862" s="23">
        <v>33961</v>
      </c>
      <c r="R862" s="24" t="s">
        <v>76</v>
      </c>
      <c r="S862" s="25">
        <v>45119</v>
      </c>
      <c r="T862" s="24">
        <v>7219855</v>
      </c>
      <c r="U862" s="24">
        <v>3184052693</v>
      </c>
      <c r="V862" s="24" t="s">
        <v>5409</v>
      </c>
      <c r="W862" s="24" t="s">
        <v>5256</v>
      </c>
      <c r="X862" s="24" t="s">
        <v>5257</v>
      </c>
      <c r="Y862" s="24" t="s">
        <v>5410</v>
      </c>
      <c r="Z862" s="24" t="s">
        <v>82</v>
      </c>
      <c r="AA862" s="24">
        <v>3153013357</v>
      </c>
      <c r="AB862" s="24" t="s">
        <v>77</v>
      </c>
      <c r="AC862" s="24" t="s">
        <v>77</v>
      </c>
      <c r="AD862" s="24" t="s">
        <v>77</v>
      </c>
      <c r="AE862" s="26" t="s">
        <v>183</v>
      </c>
      <c r="AF862" s="26" t="s">
        <v>3549</v>
      </c>
      <c r="AG862" s="26"/>
      <c r="AH862" s="27" t="s">
        <v>184</v>
      </c>
      <c r="AI862" s="27" t="s">
        <v>763</v>
      </c>
      <c r="AJ862" s="27" t="s">
        <v>487</v>
      </c>
      <c r="AK862" s="24" t="s">
        <v>121</v>
      </c>
      <c r="AL862" s="24" t="s">
        <v>90</v>
      </c>
      <c r="AM862" s="23">
        <v>42858</v>
      </c>
      <c r="AN862" s="28">
        <v>808585.47</v>
      </c>
      <c r="AO862" s="28"/>
      <c r="AP862" s="24"/>
      <c r="AQ862" s="24"/>
      <c r="AR862" s="24"/>
      <c r="AS862" s="24"/>
      <c r="AT862" s="24" t="e">
        <v>#N/A</v>
      </c>
      <c r="AU862" s="24" t="e">
        <v>#N/A</v>
      </c>
      <c r="AV862" s="24" t="e">
        <v>#N/A</v>
      </c>
      <c r="AW862" s="24"/>
      <c r="AX862" s="24"/>
      <c r="AY862" s="24"/>
      <c r="AZ862" s="24" t="s">
        <v>5411</v>
      </c>
      <c r="BA862" s="24"/>
      <c r="BB862" s="24"/>
      <c r="BC862" s="24"/>
      <c r="BD862" s="24">
        <v>0</v>
      </c>
      <c r="BE862" s="24">
        <v>0</v>
      </c>
      <c r="BF862" s="23"/>
      <c r="BG862" s="23"/>
      <c r="BH862" s="23">
        <v>43144</v>
      </c>
      <c r="BI862" s="26" t="s">
        <v>127</v>
      </c>
      <c r="BJ862" s="26" t="s">
        <v>232</v>
      </c>
      <c r="BK862" s="29">
        <v>304901</v>
      </c>
      <c r="BL862" s="24" t="s">
        <v>129</v>
      </c>
      <c r="BM862" s="22" t="str">
        <f ca="1">+IF(Tabla1[[#This Row],[FECHA INGRESO]]&gt;=44986,IF((TODAY()-Tabla1[[#This Row],[FECHA INGRESO]])&gt;=50,"ALERTA","TODAVÍA FALTA"),"N/A")</f>
        <v>N/A</v>
      </c>
      <c r="BN862" s="7">
        <f>IFERROR((_xlfn.DAYS(Tabla1[[#This Row],[FECHA INGRESO]],Tabla1[[#This Row],[FECHA RETIRO]]))/30,"")</f>
        <v>-9.5333333333333332</v>
      </c>
    </row>
    <row r="863" spans="1:66" ht="15" customHeight="1" x14ac:dyDescent="0.35">
      <c r="A863" s="31">
        <v>1030619474</v>
      </c>
      <c r="B863" s="22" t="s">
        <v>5412</v>
      </c>
      <c r="C863" s="23">
        <v>42858</v>
      </c>
      <c r="D863" s="23" t="s">
        <v>266</v>
      </c>
      <c r="E863" s="23" t="s">
        <v>1274</v>
      </c>
      <c r="F863" s="23" t="s">
        <v>70</v>
      </c>
      <c r="G863" s="24"/>
      <c r="H863" s="24">
        <v>24071388979</v>
      </c>
      <c r="I863" s="24" t="s">
        <v>95</v>
      </c>
      <c r="J863" s="24">
        <f>DATEDIF(Tabla1[[#This Row],[FECHA DE NACIMIENTO]],Tabla1[[#This Row],[FECHA ACTUAL]],"Y")</f>
        <v>30</v>
      </c>
      <c r="K863" s="24" t="s">
        <v>96</v>
      </c>
      <c r="L863" s="24" t="s">
        <v>112</v>
      </c>
      <c r="M863" s="24">
        <v>1</v>
      </c>
      <c r="N863" s="24">
        <v>1</v>
      </c>
      <c r="O863" s="24">
        <v>2</v>
      </c>
      <c r="P863" s="24" t="s">
        <v>101</v>
      </c>
      <c r="Q863" s="23">
        <v>33965</v>
      </c>
      <c r="R863" s="24" t="s">
        <v>872</v>
      </c>
      <c r="S863" s="25">
        <v>45119</v>
      </c>
      <c r="T863" s="24">
        <v>9605140</v>
      </c>
      <c r="U863" s="24">
        <v>3204014571</v>
      </c>
      <c r="V863" s="24" t="s">
        <v>5413</v>
      </c>
      <c r="W863" s="24" t="s">
        <v>5414</v>
      </c>
      <c r="X863" s="24" t="s">
        <v>5415</v>
      </c>
      <c r="Y863" s="24" t="s">
        <v>5416</v>
      </c>
      <c r="Z863" s="24" t="s">
        <v>117</v>
      </c>
      <c r="AA863" s="24">
        <v>3103213914</v>
      </c>
      <c r="AB863" s="24" t="s">
        <v>77</v>
      </c>
      <c r="AC863" s="24" t="s">
        <v>77</v>
      </c>
      <c r="AD863" s="24" t="s">
        <v>77</v>
      </c>
      <c r="AE863" s="26" t="s">
        <v>183</v>
      </c>
      <c r="AF863" s="26" t="s">
        <v>5417</v>
      </c>
      <c r="AG863" s="26"/>
      <c r="AH863" s="27" t="s">
        <v>184</v>
      </c>
      <c r="AI863" s="27" t="s">
        <v>2411</v>
      </c>
      <c r="AJ863" s="27" t="s">
        <v>2411</v>
      </c>
      <c r="AK863" s="24" t="s">
        <v>121</v>
      </c>
      <c r="AL863" s="24" t="s">
        <v>90</v>
      </c>
      <c r="AM863" s="23">
        <v>42858</v>
      </c>
      <c r="AN863" s="28">
        <v>776250</v>
      </c>
      <c r="AO863" s="28"/>
      <c r="AP863" s="24"/>
      <c r="AQ863" s="24"/>
      <c r="AR863" s="24"/>
      <c r="AS863" s="24"/>
      <c r="AT863" s="24" t="e">
        <v>#N/A</v>
      </c>
      <c r="AU863" s="24" t="e">
        <v>#N/A</v>
      </c>
      <c r="AV863" s="24" t="e">
        <v>#N/A</v>
      </c>
      <c r="AW863" s="24"/>
      <c r="AX863" s="24"/>
      <c r="AY863" s="24"/>
      <c r="AZ863" s="24"/>
      <c r="BA863" s="24"/>
      <c r="BB863" s="24"/>
      <c r="BC863" s="24"/>
      <c r="BD863" s="24">
        <v>0</v>
      </c>
      <c r="BE863" s="24">
        <v>0</v>
      </c>
      <c r="BF863" s="23"/>
      <c r="BG863" s="23"/>
      <c r="BH863" s="23">
        <v>42910</v>
      </c>
      <c r="BI863" s="26" t="s">
        <v>127</v>
      </c>
      <c r="BJ863" s="26" t="s">
        <v>1246</v>
      </c>
      <c r="BK863" s="29">
        <v>0</v>
      </c>
      <c r="BL863" s="24" t="s">
        <v>129</v>
      </c>
      <c r="BM863" s="22" t="str">
        <f ca="1">+IF(Tabla1[[#This Row],[FECHA INGRESO]]&gt;=44986,IF((TODAY()-Tabla1[[#This Row],[FECHA INGRESO]])&gt;=50,"ALERTA","TODAVÍA FALTA"),"N/A")</f>
        <v>N/A</v>
      </c>
      <c r="BN863" s="7">
        <f>IFERROR((_xlfn.DAYS(Tabla1[[#This Row],[FECHA INGRESO]],Tabla1[[#This Row],[FECHA RETIRO]]))/30,"")</f>
        <v>-1.7333333333333334</v>
      </c>
    </row>
    <row r="864" spans="1:66" ht="15" customHeight="1" x14ac:dyDescent="0.35">
      <c r="A864" s="31">
        <v>1030536352</v>
      </c>
      <c r="B864" s="22" t="s">
        <v>5418</v>
      </c>
      <c r="C864" s="23">
        <v>42858</v>
      </c>
      <c r="D864" s="23" t="s">
        <v>188</v>
      </c>
      <c r="E864" s="23" t="s">
        <v>1274</v>
      </c>
      <c r="F864" s="23" t="s">
        <v>70</v>
      </c>
      <c r="G864" s="24"/>
      <c r="H864" s="24">
        <v>24073157955</v>
      </c>
      <c r="I864" s="24" t="s">
        <v>95</v>
      </c>
      <c r="J864" s="24">
        <f>DATEDIF(Tabla1[[#This Row],[FECHA DE NACIMIENTO]],Tabla1[[#This Row],[FECHA ACTUAL]],"Y")</f>
        <v>37</v>
      </c>
      <c r="K864" s="24" t="s">
        <v>73</v>
      </c>
      <c r="L864" s="24" t="s">
        <v>112</v>
      </c>
      <c r="M864" s="24">
        <v>1</v>
      </c>
      <c r="N864" s="24">
        <v>1</v>
      </c>
      <c r="O864" s="24">
        <v>3</v>
      </c>
      <c r="P864" s="24" t="s">
        <v>101</v>
      </c>
      <c r="Q864" s="23">
        <v>31459</v>
      </c>
      <c r="R864" s="24" t="s">
        <v>76</v>
      </c>
      <c r="S864" s="25">
        <v>45119</v>
      </c>
      <c r="T864" s="24">
        <v>4587404</v>
      </c>
      <c r="U864" s="24">
        <v>3204724211</v>
      </c>
      <c r="V864" s="24" t="s">
        <v>5419</v>
      </c>
      <c r="W864" s="24" t="s">
        <v>5420</v>
      </c>
      <c r="X864" s="24" t="s">
        <v>3453</v>
      </c>
      <c r="Y864" s="24"/>
      <c r="Z864" s="24"/>
      <c r="AA864" s="24"/>
      <c r="AB864" s="24" t="s">
        <v>77</v>
      </c>
      <c r="AC864" s="24" t="s">
        <v>77</v>
      </c>
      <c r="AD864" s="24" t="s">
        <v>77</v>
      </c>
      <c r="AE864" s="26" t="s">
        <v>151</v>
      </c>
      <c r="AF864" s="26"/>
      <c r="AG864" s="26"/>
      <c r="AH864" s="27" t="s">
        <v>184</v>
      </c>
      <c r="AI864" s="27" t="s">
        <v>5421</v>
      </c>
      <c r="AJ864" s="27" t="s">
        <v>3643</v>
      </c>
      <c r="AK864" s="24" t="s">
        <v>121</v>
      </c>
      <c r="AL864" s="24" t="s">
        <v>90</v>
      </c>
      <c r="AM864" s="23">
        <v>42858</v>
      </c>
      <c r="AN864" s="28">
        <v>776250</v>
      </c>
      <c r="AO864" s="28"/>
      <c r="AP864" s="24"/>
      <c r="AQ864" s="24"/>
      <c r="AR864" s="24"/>
      <c r="AS864" s="24"/>
      <c r="AT864" s="24" t="e">
        <v>#N/A</v>
      </c>
      <c r="AU864" s="24" t="e">
        <v>#N/A</v>
      </c>
      <c r="AV864" s="24" t="e">
        <v>#N/A</v>
      </c>
      <c r="AW864" s="24"/>
      <c r="AX864" s="24"/>
      <c r="AY864" s="24"/>
      <c r="AZ864" s="24"/>
      <c r="BA864" s="24"/>
      <c r="BB864" s="24"/>
      <c r="BC864" s="24"/>
      <c r="BD864" s="24">
        <v>0</v>
      </c>
      <c r="BE864" s="24">
        <v>0</v>
      </c>
      <c r="BF864" s="23"/>
      <c r="BG864" s="23"/>
      <c r="BH864" s="23">
        <v>42895</v>
      </c>
      <c r="BI864" s="26" t="s">
        <v>143</v>
      </c>
      <c r="BJ864" s="26" t="s">
        <v>2589</v>
      </c>
      <c r="BK864" s="29">
        <v>0</v>
      </c>
      <c r="BL864" s="24" t="s">
        <v>129</v>
      </c>
      <c r="BM864" s="22" t="str">
        <f ca="1">+IF(Tabla1[[#This Row],[FECHA INGRESO]]&gt;=44986,IF((TODAY()-Tabla1[[#This Row],[FECHA INGRESO]])&gt;=50,"ALERTA","TODAVÍA FALTA"),"N/A")</f>
        <v>N/A</v>
      </c>
      <c r="BN864" s="7">
        <f>IFERROR((_xlfn.DAYS(Tabla1[[#This Row],[FECHA INGRESO]],Tabla1[[#This Row],[FECHA RETIRO]]))/30,"")</f>
        <v>-1.2333333333333334</v>
      </c>
    </row>
    <row r="865" spans="1:66" ht="15" customHeight="1" x14ac:dyDescent="0.35">
      <c r="A865" s="31">
        <v>1012457041</v>
      </c>
      <c r="B865" s="22" t="s">
        <v>5422</v>
      </c>
      <c r="C865" s="23">
        <v>42859</v>
      </c>
      <c r="D865" s="23" t="s">
        <v>188</v>
      </c>
      <c r="E865" s="23" t="s">
        <v>111</v>
      </c>
      <c r="F865" s="23" t="s">
        <v>70</v>
      </c>
      <c r="G865" s="24"/>
      <c r="H865" s="24">
        <v>24073233107</v>
      </c>
      <c r="I865" s="24" t="s">
        <v>95</v>
      </c>
      <c r="J865" s="24">
        <f>DATEDIF(Tabla1[[#This Row],[FECHA DE NACIMIENTO]],Tabla1[[#This Row],[FECHA ACTUAL]],"Y")</f>
        <v>24</v>
      </c>
      <c r="K865" s="24" t="s">
        <v>73</v>
      </c>
      <c r="L865" s="24" t="s">
        <v>112</v>
      </c>
      <c r="M865" s="24">
        <v>0</v>
      </c>
      <c r="N865" s="24">
        <v>0</v>
      </c>
      <c r="O865" s="24">
        <v>0</v>
      </c>
      <c r="P865" s="24" t="s">
        <v>5104</v>
      </c>
      <c r="Q865" s="23">
        <v>36105</v>
      </c>
      <c r="R865" s="24" t="s">
        <v>76</v>
      </c>
      <c r="S865" s="25">
        <v>45119</v>
      </c>
      <c r="T865" s="24">
        <v>7795002</v>
      </c>
      <c r="U865" s="24">
        <v>3123558971</v>
      </c>
      <c r="V865" s="24" t="s">
        <v>5423</v>
      </c>
      <c r="W865" s="24" t="s">
        <v>5424</v>
      </c>
      <c r="X865" s="24" t="s">
        <v>1768</v>
      </c>
      <c r="Y865" s="24" t="s">
        <v>5425</v>
      </c>
      <c r="Z865" s="24" t="s">
        <v>117</v>
      </c>
      <c r="AA865" s="24">
        <v>3216913871</v>
      </c>
      <c r="AB865" s="24" t="s">
        <v>77</v>
      </c>
      <c r="AC865" s="24" t="s">
        <v>77</v>
      </c>
      <c r="AD865" s="24" t="s">
        <v>77</v>
      </c>
      <c r="AE865" s="26" t="s">
        <v>183</v>
      </c>
      <c r="AF865" s="26"/>
      <c r="AG865" s="26"/>
      <c r="AH865" s="27" t="s">
        <v>184</v>
      </c>
      <c r="AI865" s="27" t="s">
        <v>985</v>
      </c>
      <c r="AJ865" s="27" t="s">
        <v>487</v>
      </c>
      <c r="AK865" s="24" t="s">
        <v>121</v>
      </c>
      <c r="AL865" s="24" t="s">
        <v>90</v>
      </c>
      <c r="AM865" s="23">
        <v>42859</v>
      </c>
      <c r="AN865" s="28">
        <v>808585.47</v>
      </c>
      <c r="AO865" s="28"/>
      <c r="AP865" s="24"/>
      <c r="AQ865" s="24"/>
      <c r="AR865" s="24"/>
      <c r="AS865" s="24"/>
      <c r="AT865" s="24">
        <v>85</v>
      </c>
      <c r="AU865" s="24" t="e">
        <v>#N/A</v>
      </c>
      <c r="AV865" s="24" t="e">
        <v>#N/A</v>
      </c>
      <c r="AW865" s="24"/>
      <c r="AX865" s="24"/>
      <c r="AY865" s="24"/>
      <c r="AZ865" s="24"/>
      <c r="BA865" s="24"/>
      <c r="BB865" s="24"/>
      <c r="BC865" s="24"/>
      <c r="BD865" s="24">
        <v>1</v>
      </c>
      <c r="BE865" s="24">
        <v>0</v>
      </c>
      <c r="BF865" s="23">
        <v>43224</v>
      </c>
      <c r="BG865" s="23">
        <v>43243</v>
      </c>
      <c r="BH865" s="23">
        <v>43454</v>
      </c>
      <c r="BI865" s="26" t="s">
        <v>127</v>
      </c>
      <c r="BJ865" s="26" t="s">
        <v>232</v>
      </c>
      <c r="BK865" s="29">
        <v>245223</v>
      </c>
      <c r="BL865" s="24" t="s">
        <v>129</v>
      </c>
      <c r="BM865" s="22" t="str">
        <f ca="1">+IF(Tabla1[[#This Row],[FECHA INGRESO]]&gt;=44986,IF((TODAY()-Tabla1[[#This Row],[FECHA INGRESO]])&gt;=50,"ALERTA","TODAVÍA FALTA"),"N/A")</f>
        <v>N/A</v>
      </c>
      <c r="BN865" s="7">
        <f>IFERROR((_xlfn.DAYS(Tabla1[[#This Row],[FECHA INGRESO]],Tabla1[[#This Row],[FECHA RETIRO]]))/30,"")</f>
        <v>-19.833333333333332</v>
      </c>
    </row>
    <row r="866" spans="1:66" x14ac:dyDescent="0.35">
      <c r="A866" s="34">
        <v>51978570</v>
      </c>
      <c r="B866" s="22" t="s">
        <v>5426</v>
      </c>
      <c r="C866" s="23">
        <v>42859</v>
      </c>
      <c r="D866" s="23" t="s">
        <v>1311</v>
      </c>
      <c r="E866" s="24" t="s">
        <v>69</v>
      </c>
      <c r="F866" s="23" t="s">
        <v>70</v>
      </c>
      <c r="G866" s="24"/>
      <c r="H866" s="24">
        <v>24073235918</v>
      </c>
      <c r="I866" s="24" t="s">
        <v>95</v>
      </c>
      <c r="J866" s="24">
        <f>DATEDIF(Tabla1[[#This Row],[FECHA DE NACIMIENTO]],Tabla1[[#This Row],[FECHA ACTUAL]],"Y")</f>
        <v>51</v>
      </c>
      <c r="K866" s="24" t="s">
        <v>73</v>
      </c>
      <c r="L866" s="24" t="s">
        <v>206</v>
      </c>
      <c r="M866" s="24">
        <v>2</v>
      </c>
      <c r="N866" s="24">
        <v>2</v>
      </c>
      <c r="O866" s="24">
        <v>2</v>
      </c>
      <c r="P866" s="24" t="s">
        <v>101</v>
      </c>
      <c r="Q866" s="23">
        <v>26377</v>
      </c>
      <c r="R866" s="24" t="s">
        <v>76</v>
      </c>
      <c r="S866" s="25">
        <v>45119</v>
      </c>
      <c r="T866" s="24"/>
      <c r="U866" s="24" t="s">
        <v>305</v>
      </c>
      <c r="V866" s="24" t="s">
        <v>5427</v>
      </c>
      <c r="W866" s="24" t="s">
        <v>5428</v>
      </c>
      <c r="X866" s="24" t="s">
        <v>5429</v>
      </c>
      <c r="Y866" s="24"/>
      <c r="Z866" s="24"/>
      <c r="AA866" s="24"/>
      <c r="AB866" s="24" t="s">
        <v>77</v>
      </c>
      <c r="AC866" s="24" t="s">
        <v>77</v>
      </c>
      <c r="AD866" s="24" t="s">
        <v>77</v>
      </c>
      <c r="AE866" s="26" t="s">
        <v>183</v>
      </c>
      <c r="AF866" s="26" t="s">
        <v>5430</v>
      </c>
      <c r="AG866" s="26"/>
      <c r="AH866" s="27" t="s">
        <v>184</v>
      </c>
      <c r="AI866" s="27" t="s">
        <v>286</v>
      </c>
      <c r="AJ866" s="27" t="s">
        <v>165</v>
      </c>
      <c r="AK866" s="24" t="s">
        <v>121</v>
      </c>
      <c r="AL866" s="24" t="s">
        <v>90</v>
      </c>
      <c r="AM866" s="23">
        <v>42859</v>
      </c>
      <c r="AN866" s="28">
        <v>877803</v>
      </c>
      <c r="AO866" s="28">
        <v>102854</v>
      </c>
      <c r="AP866" s="24" t="s">
        <v>5431</v>
      </c>
      <c r="AQ866" s="24"/>
      <c r="AR866" s="24"/>
      <c r="AS866" s="24"/>
      <c r="AT866" s="24">
        <v>68</v>
      </c>
      <c r="AU866" s="24" t="e">
        <v>#N/A</v>
      </c>
      <c r="AV866" s="24" t="e">
        <v>#N/A</v>
      </c>
      <c r="AW866" s="24"/>
      <c r="AX866" s="24"/>
      <c r="AY866" s="24" t="s">
        <v>5432</v>
      </c>
      <c r="AZ866" s="24"/>
      <c r="BA866" s="24"/>
      <c r="BB866" s="24"/>
      <c r="BC866" s="24"/>
      <c r="BD866" s="24">
        <v>1</v>
      </c>
      <c r="BE866" s="24">
        <v>0</v>
      </c>
      <c r="BF866" s="23">
        <v>43235</v>
      </c>
      <c r="BG866" s="23">
        <v>43252</v>
      </c>
      <c r="BH866" s="23">
        <v>43880</v>
      </c>
      <c r="BI866" s="26" t="s">
        <v>143</v>
      </c>
      <c r="BJ866" s="26" t="s">
        <v>782</v>
      </c>
      <c r="BK866" s="29">
        <v>0</v>
      </c>
      <c r="BL866" s="24" t="s">
        <v>129</v>
      </c>
      <c r="BM866" s="22" t="str">
        <f ca="1">+IF(Tabla1[[#This Row],[FECHA INGRESO]]&gt;=44986,IF((TODAY()-Tabla1[[#This Row],[FECHA INGRESO]])&gt;=50,"ALERTA","TODAVÍA FALTA"),"N/A")</f>
        <v>N/A</v>
      </c>
      <c r="BN866" s="7">
        <f>IFERROR((_xlfn.DAYS(Tabla1[[#This Row],[FECHA INGRESO]],Tabla1[[#This Row],[FECHA RETIRO]]))/30,"")</f>
        <v>-34.033333333333331</v>
      </c>
    </row>
    <row r="867" spans="1:66" ht="15" customHeight="1" x14ac:dyDescent="0.35">
      <c r="A867" s="31">
        <v>1020459596</v>
      </c>
      <c r="B867" s="22" t="s">
        <v>5433</v>
      </c>
      <c r="C867" s="23">
        <v>42859</v>
      </c>
      <c r="D867" s="23" t="s">
        <v>582</v>
      </c>
      <c r="E867" s="23" t="s">
        <v>3836</v>
      </c>
      <c r="F867" s="23" t="s">
        <v>70</v>
      </c>
      <c r="G867" s="24"/>
      <c r="H867" s="24">
        <v>24073233873</v>
      </c>
      <c r="I867" s="24" t="s">
        <v>72</v>
      </c>
      <c r="J867" s="24">
        <f>DATEDIF(Tabla1[[#This Row],[FECHA DE NACIMIENTO]],Tabla1[[#This Row],[FECHA ACTUAL]],"Y")</f>
        <v>29</v>
      </c>
      <c r="K867" s="24" t="s">
        <v>385</v>
      </c>
      <c r="L867" s="24" t="s">
        <v>112</v>
      </c>
      <c r="M867" s="24">
        <v>0</v>
      </c>
      <c r="N867" s="24">
        <v>0</v>
      </c>
      <c r="O867" s="24">
        <v>2</v>
      </c>
      <c r="P867" s="24" t="s">
        <v>101</v>
      </c>
      <c r="Q867" s="23">
        <v>34457</v>
      </c>
      <c r="R867" s="24" t="s">
        <v>1066</v>
      </c>
      <c r="S867" s="25">
        <v>45119</v>
      </c>
      <c r="T867" s="24">
        <v>5981528</v>
      </c>
      <c r="U867" s="24">
        <v>3145764795</v>
      </c>
      <c r="V867" s="24" t="s">
        <v>5434</v>
      </c>
      <c r="W867" s="24" t="s">
        <v>5435</v>
      </c>
      <c r="X867" s="24" t="s">
        <v>5436</v>
      </c>
      <c r="Y867" s="24" t="s">
        <v>5437</v>
      </c>
      <c r="Z867" s="24" t="s">
        <v>255</v>
      </c>
      <c r="AA867" s="24">
        <v>2060488</v>
      </c>
      <c r="AB867" s="24" t="s">
        <v>77</v>
      </c>
      <c r="AC867" s="24" t="s">
        <v>77</v>
      </c>
      <c r="AD867" s="24" t="s">
        <v>77</v>
      </c>
      <c r="AE867" s="26" t="s">
        <v>151</v>
      </c>
      <c r="AF867" s="26"/>
      <c r="AG867" s="26"/>
      <c r="AH867" s="27" t="s">
        <v>184</v>
      </c>
      <c r="AI867" s="27" t="s">
        <v>1026</v>
      </c>
      <c r="AJ867" s="27" t="s">
        <v>1027</v>
      </c>
      <c r="AK867" s="24" t="s">
        <v>121</v>
      </c>
      <c r="AL867" s="24" t="s">
        <v>90</v>
      </c>
      <c r="AM867" s="23">
        <v>42859</v>
      </c>
      <c r="AN867" s="28">
        <v>776250</v>
      </c>
      <c r="AO867" s="28"/>
      <c r="AP867" s="24"/>
      <c r="AQ867" s="24"/>
      <c r="AR867" s="24"/>
      <c r="AS867" s="24"/>
      <c r="AT867" s="24" t="e">
        <v>#N/A</v>
      </c>
      <c r="AU867" s="24" t="e">
        <v>#N/A</v>
      </c>
      <c r="AV867" s="24" t="e">
        <v>#N/A</v>
      </c>
      <c r="AW867" s="24"/>
      <c r="AX867" s="24"/>
      <c r="AY867" s="24"/>
      <c r="AZ867" s="24"/>
      <c r="BA867" s="24"/>
      <c r="BB867" s="24"/>
      <c r="BC867" s="24"/>
      <c r="BD867" s="24">
        <v>0</v>
      </c>
      <c r="BE867" s="24">
        <v>0</v>
      </c>
      <c r="BF867" s="23"/>
      <c r="BG867" s="23"/>
      <c r="BH867" s="23">
        <v>42956</v>
      </c>
      <c r="BI867" s="26" t="s">
        <v>127</v>
      </c>
      <c r="BJ867" s="26" t="s">
        <v>273</v>
      </c>
      <c r="BK867" s="29">
        <v>0</v>
      </c>
      <c r="BL867" s="24" t="s">
        <v>129</v>
      </c>
      <c r="BM867" s="22" t="str">
        <f ca="1">+IF(Tabla1[[#This Row],[FECHA INGRESO]]&gt;=44986,IF((TODAY()-Tabla1[[#This Row],[FECHA INGRESO]])&gt;=50,"ALERTA","TODAVÍA FALTA"),"N/A")</f>
        <v>N/A</v>
      </c>
      <c r="BN867" s="7">
        <f>IFERROR((_xlfn.DAYS(Tabla1[[#This Row],[FECHA INGRESO]],Tabla1[[#This Row],[FECHA RETIRO]]))/30,"")</f>
        <v>-3.2333333333333334</v>
      </c>
    </row>
    <row r="868" spans="1:66" ht="15" customHeight="1" x14ac:dyDescent="0.35">
      <c r="A868" s="31">
        <v>1017201652</v>
      </c>
      <c r="B868" s="22" t="s">
        <v>5438</v>
      </c>
      <c r="C868" s="23">
        <v>42859</v>
      </c>
      <c r="D868" s="23" t="s">
        <v>168</v>
      </c>
      <c r="E868" s="23" t="s">
        <v>3836</v>
      </c>
      <c r="F868" s="23" t="s">
        <v>70</v>
      </c>
      <c r="G868" s="24"/>
      <c r="H868" s="24">
        <v>24073235305</v>
      </c>
      <c r="I868" s="24" t="s">
        <v>95</v>
      </c>
      <c r="J868" s="24">
        <f>DATEDIF(Tabla1[[#This Row],[FECHA DE NACIMIENTO]],Tabla1[[#This Row],[FECHA ACTUAL]],"Y")</f>
        <v>32</v>
      </c>
      <c r="K868" s="24" t="s">
        <v>96</v>
      </c>
      <c r="L868" s="24" t="s">
        <v>112</v>
      </c>
      <c r="M868" s="24">
        <v>1</v>
      </c>
      <c r="N868" s="24">
        <v>1</v>
      </c>
      <c r="O868" s="24">
        <v>2</v>
      </c>
      <c r="P868" s="24" t="s">
        <v>101</v>
      </c>
      <c r="Q868" s="23">
        <v>33406</v>
      </c>
      <c r="R868" s="24" t="s">
        <v>5439</v>
      </c>
      <c r="S868" s="25">
        <v>45119</v>
      </c>
      <c r="T868" s="24">
        <v>5806076</v>
      </c>
      <c r="U868" s="24">
        <v>3116437092</v>
      </c>
      <c r="V868" s="24" t="s">
        <v>5440</v>
      </c>
      <c r="W868" s="24" t="s">
        <v>5441</v>
      </c>
      <c r="X868" s="24" t="s">
        <v>2892</v>
      </c>
      <c r="Y868" s="24" t="s">
        <v>5442</v>
      </c>
      <c r="Z868" s="24" t="s">
        <v>255</v>
      </c>
      <c r="AA868" s="24">
        <v>3502306675</v>
      </c>
      <c r="AB868" s="24" t="s">
        <v>77</v>
      </c>
      <c r="AC868" s="24" t="s">
        <v>77</v>
      </c>
      <c r="AD868" s="24" t="s">
        <v>77</v>
      </c>
      <c r="AE868" s="26" t="s">
        <v>151</v>
      </c>
      <c r="AF868" s="26"/>
      <c r="AG868" s="26"/>
      <c r="AH868" s="27" t="s">
        <v>184</v>
      </c>
      <c r="AI868" s="27" t="s">
        <v>515</v>
      </c>
      <c r="AJ868" s="27" t="s">
        <v>515</v>
      </c>
      <c r="AK868" s="24" t="s">
        <v>121</v>
      </c>
      <c r="AL868" s="24" t="s">
        <v>90</v>
      </c>
      <c r="AM868" s="23">
        <v>42859</v>
      </c>
      <c r="AN868" s="28">
        <v>776250</v>
      </c>
      <c r="AO868" s="28"/>
      <c r="AP868" s="24">
        <v>42888</v>
      </c>
      <c r="AQ868" s="24"/>
      <c r="AR868" s="24"/>
      <c r="AS868" s="24"/>
      <c r="AT868" s="24" t="e">
        <v>#N/A</v>
      </c>
      <c r="AU868" s="24" t="e">
        <v>#N/A</v>
      </c>
      <c r="AV868" s="24" t="e">
        <v>#N/A</v>
      </c>
      <c r="AW868" s="24"/>
      <c r="AX868" s="24"/>
      <c r="AY868" s="24"/>
      <c r="AZ868" s="24"/>
      <c r="BA868" s="24"/>
      <c r="BB868" s="24"/>
      <c r="BC868" s="24"/>
      <c r="BD868" s="24">
        <v>0</v>
      </c>
      <c r="BE868" s="24">
        <v>0</v>
      </c>
      <c r="BF868" s="23"/>
      <c r="BG868" s="23"/>
      <c r="BH868" s="23">
        <v>42947</v>
      </c>
      <c r="BI868" s="26" t="s">
        <v>127</v>
      </c>
      <c r="BJ868" s="26" t="s">
        <v>273</v>
      </c>
      <c r="BK868" s="29">
        <v>0</v>
      </c>
      <c r="BL868" s="24" t="s">
        <v>129</v>
      </c>
      <c r="BM868" s="22" t="str">
        <f ca="1">+IF(Tabla1[[#This Row],[FECHA INGRESO]]&gt;=44986,IF((TODAY()-Tabla1[[#This Row],[FECHA INGRESO]])&gt;=50,"ALERTA","TODAVÍA FALTA"),"N/A")</f>
        <v>N/A</v>
      </c>
      <c r="BN868" s="7">
        <f>IFERROR((_xlfn.DAYS(Tabla1[[#This Row],[FECHA INGRESO]],Tabla1[[#This Row],[FECHA RETIRO]]))/30,"")</f>
        <v>-2.9333333333333331</v>
      </c>
    </row>
    <row r="869" spans="1:66" ht="15" customHeight="1" x14ac:dyDescent="0.35">
      <c r="A869" s="31">
        <v>42132302</v>
      </c>
      <c r="B869" s="22" t="s">
        <v>5443</v>
      </c>
      <c r="C869" s="23">
        <v>42859</v>
      </c>
      <c r="D869" s="23" t="s">
        <v>93</v>
      </c>
      <c r="E869" s="24" t="s">
        <v>69</v>
      </c>
      <c r="F869" s="23" t="s">
        <v>70</v>
      </c>
      <c r="G869" s="24"/>
      <c r="H869" s="24">
        <v>24071825315</v>
      </c>
      <c r="I869" s="24" t="s">
        <v>95</v>
      </c>
      <c r="J869" s="24">
        <f>DATEDIF(Tabla1[[#This Row],[FECHA DE NACIMIENTO]],Tabla1[[#This Row],[FECHA ACTUAL]],"Y")</f>
        <v>44</v>
      </c>
      <c r="K869" s="24" t="s">
        <v>73</v>
      </c>
      <c r="L869" s="24" t="s">
        <v>112</v>
      </c>
      <c r="M869" s="24">
        <v>1</v>
      </c>
      <c r="N869" s="24">
        <v>1</v>
      </c>
      <c r="O869" s="24">
        <v>3</v>
      </c>
      <c r="P869" s="24" t="s">
        <v>101</v>
      </c>
      <c r="Q869" s="23">
        <v>28863</v>
      </c>
      <c r="R869" s="24" t="s">
        <v>785</v>
      </c>
      <c r="S869" s="25">
        <v>45119</v>
      </c>
      <c r="T869" s="24">
        <v>2107550</v>
      </c>
      <c r="U869" s="24">
        <v>3123599779</v>
      </c>
      <c r="V869" s="24" t="s">
        <v>5444</v>
      </c>
      <c r="W869" s="24" t="s">
        <v>5445</v>
      </c>
      <c r="X869" s="24" t="s">
        <v>5446</v>
      </c>
      <c r="Y869" s="24" t="s">
        <v>5447</v>
      </c>
      <c r="Z869" s="24" t="s">
        <v>162</v>
      </c>
      <c r="AA869" s="24">
        <v>3108535605</v>
      </c>
      <c r="AB869" s="24" t="s">
        <v>77</v>
      </c>
      <c r="AC869" s="24" t="s">
        <v>77</v>
      </c>
      <c r="AD869" s="24" t="s">
        <v>77</v>
      </c>
      <c r="AE869" s="26" t="s">
        <v>183</v>
      </c>
      <c r="AF869" s="26" t="s">
        <v>1994</v>
      </c>
      <c r="AG869" s="26"/>
      <c r="AH869" s="27" t="s">
        <v>184</v>
      </c>
      <c r="AI869" s="27" t="s">
        <v>279</v>
      </c>
      <c r="AJ869" s="27" t="s">
        <v>279</v>
      </c>
      <c r="AK869" s="24" t="s">
        <v>121</v>
      </c>
      <c r="AL869" s="24" t="s">
        <v>90</v>
      </c>
      <c r="AM869" s="23">
        <v>42859</v>
      </c>
      <c r="AN869" s="28">
        <v>776250</v>
      </c>
      <c r="AO869" s="28"/>
      <c r="AP869" s="24"/>
      <c r="AQ869" s="24"/>
      <c r="AR869" s="24"/>
      <c r="AS869" s="24"/>
      <c r="AT869" s="24" t="e">
        <v>#N/A</v>
      </c>
      <c r="AU869" s="24" t="e">
        <v>#N/A</v>
      </c>
      <c r="AV869" s="24" t="e">
        <v>#N/A</v>
      </c>
      <c r="AW869" s="24"/>
      <c r="AX869" s="24"/>
      <c r="AY869" s="24"/>
      <c r="AZ869" s="24"/>
      <c r="BA869" s="24"/>
      <c r="BB869" s="24"/>
      <c r="BC869" s="24"/>
      <c r="BD869" s="24">
        <v>0</v>
      </c>
      <c r="BE869" s="24">
        <v>0</v>
      </c>
      <c r="BF869" s="23"/>
      <c r="BG869" s="23"/>
      <c r="BH869" s="23">
        <v>42867</v>
      </c>
      <c r="BI869" s="26" t="s">
        <v>127</v>
      </c>
      <c r="BJ869" s="26" t="s">
        <v>273</v>
      </c>
      <c r="BK869" s="29">
        <v>0</v>
      </c>
      <c r="BL869" s="24" t="s">
        <v>129</v>
      </c>
      <c r="BM869" s="22" t="str">
        <f ca="1">+IF(Tabla1[[#This Row],[FECHA INGRESO]]&gt;=44986,IF((TODAY()-Tabla1[[#This Row],[FECHA INGRESO]])&gt;=50,"ALERTA","TODAVÍA FALTA"),"N/A")</f>
        <v>N/A</v>
      </c>
      <c r="BN869" s="7">
        <f>IFERROR((_xlfn.DAYS(Tabla1[[#This Row],[FECHA INGRESO]],Tabla1[[#This Row],[FECHA RETIRO]]))/30,"")</f>
        <v>-0.26666666666666666</v>
      </c>
    </row>
    <row r="870" spans="1:66" ht="15" customHeight="1" x14ac:dyDescent="0.35">
      <c r="A870" s="31">
        <v>52231061</v>
      </c>
      <c r="B870" s="22" t="s">
        <v>5448</v>
      </c>
      <c r="C870" s="23">
        <v>42859</v>
      </c>
      <c r="D870" s="23" t="s">
        <v>188</v>
      </c>
      <c r="E870" s="23" t="s">
        <v>1274</v>
      </c>
      <c r="F870" s="23" t="s">
        <v>70</v>
      </c>
      <c r="G870" s="24"/>
      <c r="H870" s="24">
        <v>24073232142</v>
      </c>
      <c r="I870" s="24" t="s">
        <v>95</v>
      </c>
      <c r="J870" s="24">
        <f>DATEDIF(Tabla1[[#This Row],[FECHA DE NACIMIENTO]],Tabla1[[#This Row],[FECHA ACTUAL]],"Y")</f>
        <v>46</v>
      </c>
      <c r="K870" s="24" t="s">
        <v>73</v>
      </c>
      <c r="L870" s="36" t="s">
        <v>5283</v>
      </c>
      <c r="M870" s="24">
        <v>2</v>
      </c>
      <c r="N870" s="24">
        <v>2</v>
      </c>
      <c r="O870" s="24">
        <v>2</v>
      </c>
      <c r="P870" s="24" t="s">
        <v>101</v>
      </c>
      <c r="Q870" s="23">
        <v>28144</v>
      </c>
      <c r="R870" s="24" t="s">
        <v>76</v>
      </c>
      <c r="S870" s="25">
        <v>45119</v>
      </c>
      <c r="T870" s="24"/>
      <c r="U870" s="24">
        <v>3102300444</v>
      </c>
      <c r="V870" s="24" t="s">
        <v>5449</v>
      </c>
      <c r="W870" s="24" t="s">
        <v>5450</v>
      </c>
      <c r="X870" s="24" t="s">
        <v>3748</v>
      </c>
      <c r="Y870" s="24" t="s">
        <v>5451</v>
      </c>
      <c r="Z870" s="24" t="s">
        <v>117</v>
      </c>
      <c r="AA870" s="24">
        <v>3223154523</v>
      </c>
      <c r="AB870" s="24" t="s">
        <v>77</v>
      </c>
      <c r="AC870" s="24" t="s">
        <v>77</v>
      </c>
      <c r="AD870" s="24" t="s">
        <v>77</v>
      </c>
      <c r="AE870" s="26" t="s">
        <v>183</v>
      </c>
      <c r="AF870" s="26" t="s">
        <v>5452</v>
      </c>
      <c r="AG870" s="26"/>
      <c r="AH870" s="27" t="s">
        <v>184</v>
      </c>
      <c r="AI870" s="27" t="s">
        <v>3493</v>
      </c>
      <c r="AJ870" s="27" t="s">
        <v>120</v>
      </c>
      <c r="AK870" s="24" t="s">
        <v>121</v>
      </c>
      <c r="AL870" s="24" t="s">
        <v>90</v>
      </c>
      <c r="AM870" s="23">
        <v>42859</v>
      </c>
      <c r="AN870" s="28">
        <v>776250</v>
      </c>
      <c r="AO870" s="28"/>
      <c r="AP870" s="24"/>
      <c r="AQ870" s="24"/>
      <c r="AR870" s="24"/>
      <c r="AS870" s="24"/>
      <c r="AT870" s="24" t="e">
        <v>#N/A</v>
      </c>
      <c r="AU870" s="24" t="e">
        <v>#N/A</v>
      </c>
      <c r="AV870" s="24" t="e">
        <v>#N/A</v>
      </c>
      <c r="AW870" s="24"/>
      <c r="AX870" s="24"/>
      <c r="AY870" s="24"/>
      <c r="AZ870" s="24"/>
      <c r="BA870" s="24"/>
      <c r="BB870" s="24"/>
      <c r="BC870" s="24"/>
      <c r="BD870" s="24">
        <v>0</v>
      </c>
      <c r="BE870" s="24">
        <v>0</v>
      </c>
      <c r="BF870" s="23"/>
      <c r="BG870" s="23"/>
      <c r="BH870" s="23">
        <v>42865</v>
      </c>
      <c r="BI870" s="26" t="s">
        <v>127</v>
      </c>
      <c r="BJ870" s="26" t="s">
        <v>1246</v>
      </c>
      <c r="BK870" s="29">
        <v>0</v>
      </c>
      <c r="BL870" s="24" t="s">
        <v>129</v>
      </c>
      <c r="BM870" s="22" t="str">
        <f ca="1">+IF(Tabla1[[#This Row],[FECHA INGRESO]]&gt;=44986,IF((TODAY()-Tabla1[[#This Row],[FECHA INGRESO]])&gt;=50,"ALERTA","TODAVÍA FALTA"),"N/A")</f>
        <v>N/A</v>
      </c>
      <c r="BN870" s="7">
        <f>IFERROR((_xlfn.DAYS(Tabla1[[#This Row],[FECHA INGRESO]],Tabla1[[#This Row],[FECHA RETIRO]]))/30,"")</f>
        <v>-0.2</v>
      </c>
    </row>
    <row r="871" spans="1:66" ht="15" customHeight="1" x14ac:dyDescent="0.35">
      <c r="A871" s="31">
        <v>51771224</v>
      </c>
      <c r="B871" s="22" t="s">
        <v>5453</v>
      </c>
      <c r="C871" s="23">
        <v>42859</v>
      </c>
      <c r="D871" s="23" t="s">
        <v>93</v>
      </c>
      <c r="E871" s="23" t="s">
        <v>1274</v>
      </c>
      <c r="F871" s="23" t="s">
        <v>70</v>
      </c>
      <c r="G871" s="24"/>
      <c r="H871" s="24">
        <v>24073229951</v>
      </c>
      <c r="I871" s="24" t="s">
        <v>95</v>
      </c>
      <c r="J871" s="24">
        <f>DATEDIF(Tabla1[[#This Row],[FECHA DE NACIMIENTO]],Tabla1[[#This Row],[FECHA ACTUAL]],"Y")</f>
        <v>58</v>
      </c>
      <c r="K871" s="24" t="s">
        <v>73</v>
      </c>
      <c r="L871" s="24" t="s">
        <v>234</v>
      </c>
      <c r="M871" s="24">
        <v>2</v>
      </c>
      <c r="N871" s="24">
        <v>4</v>
      </c>
      <c r="O871" s="24">
        <v>2</v>
      </c>
      <c r="P871" s="24" t="s">
        <v>101</v>
      </c>
      <c r="Q871" s="23">
        <v>23753</v>
      </c>
      <c r="R871" s="24" t="s">
        <v>76</v>
      </c>
      <c r="S871" s="25">
        <v>45119</v>
      </c>
      <c r="T871" s="24">
        <v>7845446</v>
      </c>
      <c r="U871" s="24">
        <v>3208973260</v>
      </c>
      <c r="V871" s="24" t="s">
        <v>5454</v>
      </c>
      <c r="W871" s="24" t="s">
        <v>5455</v>
      </c>
      <c r="X871" s="24" t="s">
        <v>1768</v>
      </c>
      <c r="Y871" s="24" t="s">
        <v>5456</v>
      </c>
      <c r="Z871" s="24" t="s">
        <v>150</v>
      </c>
      <c r="AA871" s="24">
        <v>3134336535</v>
      </c>
      <c r="AB871" s="24" t="s">
        <v>77</v>
      </c>
      <c r="AC871" s="24" t="s">
        <v>77</v>
      </c>
      <c r="AD871" s="24" t="s">
        <v>77</v>
      </c>
      <c r="AE871" s="26" t="s">
        <v>183</v>
      </c>
      <c r="AF871" s="26" t="s">
        <v>3492</v>
      </c>
      <c r="AG871" s="26"/>
      <c r="AH871" s="27" t="s">
        <v>184</v>
      </c>
      <c r="AI871" s="27" t="s">
        <v>279</v>
      </c>
      <c r="AJ871" s="27" t="s">
        <v>279</v>
      </c>
      <c r="AK871" s="24" t="s">
        <v>121</v>
      </c>
      <c r="AL871" s="24" t="s">
        <v>90</v>
      </c>
      <c r="AM871" s="23">
        <v>42859</v>
      </c>
      <c r="AN871" s="28">
        <v>808585.47</v>
      </c>
      <c r="AO871" s="28"/>
      <c r="AP871" s="24" t="s">
        <v>5457</v>
      </c>
      <c r="AQ871" s="24"/>
      <c r="AR871" s="24"/>
      <c r="AS871" s="24"/>
      <c r="AT871" s="24" t="e">
        <v>#N/A</v>
      </c>
      <c r="AU871" s="24" t="e">
        <v>#N/A</v>
      </c>
      <c r="AV871" s="24" t="e">
        <v>#N/A</v>
      </c>
      <c r="AW871" s="24"/>
      <c r="AX871" s="24"/>
      <c r="AY871" s="24"/>
      <c r="AZ871" s="24"/>
      <c r="BA871" s="24"/>
      <c r="BB871" s="24"/>
      <c r="BC871" s="24"/>
      <c r="BD871" s="24">
        <v>0</v>
      </c>
      <c r="BE871" s="24">
        <v>0</v>
      </c>
      <c r="BF871" s="23"/>
      <c r="BG871" s="23"/>
      <c r="BH871" s="23">
        <v>43159</v>
      </c>
      <c r="BI871" s="26" t="s">
        <v>127</v>
      </c>
      <c r="BJ871" s="26" t="s">
        <v>5458</v>
      </c>
      <c r="BK871" s="29">
        <v>335770</v>
      </c>
      <c r="BL871" s="24" t="s">
        <v>129</v>
      </c>
      <c r="BM871" s="22" t="str">
        <f ca="1">+IF(Tabla1[[#This Row],[FECHA INGRESO]]&gt;=44986,IF((TODAY()-Tabla1[[#This Row],[FECHA INGRESO]])&gt;=50,"ALERTA","TODAVÍA FALTA"),"N/A")</f>
        <v>N/A</v>
      </c>
      <c r="BN871" s="7">
        <f>IFERROR((_xlfn.DAYS(Tabla1[[#This Row],[FECHA INGRESO]],Tabla1[[#This Row],[FECHA RETIRO]]))/30,"")</f>
        <v>-10</v>
      </c>
    </row>
    <row r="872" spans="1:66" ht="15" customHeight="1" x14ac:dyDescent="0.35">
      <c r="A872" s="31">
        <v>1023901686</v>
      </c>
      <c r="B872" s="22" t="s">
        <v>564</v>
      </c>
      <c r="C872" s="23">
        <v>42859</v>
      </c>
      <c r="D872" s="23" t="s">
        <v>109</v>
      </c>
      <c r="E872" s="24" t="s">
        <v>94</v>
      </c>
      <c r="F872" s="23" t="s">
        <v>70</v>
      </c>
      <c r="G872" s="24"/>
      <c r="H872" s="24">
        <v>24073234845</v>
      </c>
      <c r="I872" s="24" t="s">
        <v>95</v>
      </c>
      <c r="J872" s="24">
        <f>DATEDIF(Tabla1[[#This Row],[FECHA DE NACIMIENTO]],Tabla1[[#This Row],[FECHA ACTUAL]],"Y")</f>
        <v>32</v>
      </c>
      <c r="K872" s="24" t="s">
        <v>73</v>
      </c>
      <c r="L872" s="24" t="s">
        <v>112</v>
      </c>
      <c r="M872" s="24">
        <v>1</v>
      </c>
      <c r="N872" s="24">
        <v>1</v>
      </c>
      <c r="O872" s="24">
        <v>2</v>
      </c>
      <c r="P872" s="24" t="s">
        <v>101</v>
      </c>
      <c r="Q872" s="23">
        <v>33151</v>
      </c>
      <c r="R872" s="24" t="s">
        <v>76</v>
      </c>
      <c r="S872" s="25">
        <v>45119</v>
      </c>
      <c r="T872" s="24">
        <v>3224560088</v>
      </c>
      <c r="U872" s="24">
        <v>3194259083</v>
      </c>
      <c r="V872" s="24" t="s">
        <v>5459</v>
      </c>
      <c r="W872" s="24" t="s">
        <v>5460</v>
      </c>
      <c r="X872" s="24" t="s">
        <v>5461</v>
      </c>
      <c r="Y872" s="24" t="s">
        <v>5462</v>
      </c>
      <c r="Z872" s="24" t="s">
        <v>82</v>
      </c>
      <c r="AA872" s="24">
        <v>3144144764</v>
      </c>
      <c r="AB872" s="24" t="s">
        <v>77</v>
      </c>
      <c r="AC872" s="24" t="s">
        <v>77</v>
      </c>
      <c r="AD872" s="24" t="s">
        <v>77</v>
      </c>
      <c r="AE872" s="26" t="s">
        <v>151</v>
      </c>
      <c r="AF872" s="26"/>
      <c r="AG872" s="26"/>
      <c r="AH872" s="27" t="s">
        <v>311</v>
      </c>
      <c r="AI872" s="27" t="s">
        <v>312</v>
      </c>
      <c r="AJ872" s="27" t="s">
        <v>312</v>
      </c>
      <c r="AK872" s="24" t="s">
        <v>89</v>
      </c>
      <c r="AL872" s="24" t="s">
        <v>90</v>
      </c>
      <c r="AM872" s="23">
        <v>42859</v>
      </c>
      <c r="AN872" s="28">
        <v>848700</v>
      </c>
      <c r="AO872" s="28"/>
      <c r="AP872" s="24"/>
      <c r="AQ872" s="24"/>
      <c r="AR872" s="24"/>
      <c r="AS872" s="24"/>
      <c r="AT872" s="24" t="e">
        <v>#N/A</v>
      </c>
      <c r="AU872" s="24" t="e">
        <v>#N/A</v>
      </c>
      <c r="AV872" s="24" t="e">
        <v>#N/A</v>
      </c>
      <c r="AW872" s="24"/>
      <c r="AX872" s="24"/>
      <c r="AY872" s="24"/>
      <c r="AZ872" s="24"/>
      <c r="BA872" s="24"/>
      <c r="BB872" s="24"/>
      <c r="BC872" s="24"/>
      <c r="BD872" s="24">
        <v>0</v>
      </c>
      <c r="BE872" s="24">
        <v>0</v>
      </c>
      <c r="BF872" s="23"/>
      <c r="BG872" s="23"/>
      <c r="BH872" s="23">
        <v>43203</v>
      </c>
      <c r="BI872" s="26" t="s">
        <v>127</v>
      </c>
      <c r="BJ872" s="26" t="s">
        <v>5463</v>
      </c>
      <c r="BK872" s="29">
        <v>0</v>
      </c>
      <c r="BL872" s="24" t="s">
        <v>129</v>
      </c>
      <c r="BM872" s="22" t="str">
        <f ca="1">+IF(Tabla1[[#This Row],[FECHA INGRESO]]&gt;=44986,IF((TODAY()-Tabla1[[#This Row],[FECHA INGRESO]])&gt;=50,"ALERTA","TODAVÍA FALTA"),"N/A")</f>
        <v>N/A</v>
      </c>
      <c r="BN872" s="7">
        <f>IFERROR((_xlfn.DAYS(Tabla1[[#This Row],[FECHA INGRESO]],Tabla1[[#This Row],[FECHA RETIRO]]))/30,"")</f>
        <v>-11.466666666666667</v>
      </c>
    </row>
    <row r="873" spans="1:66" x14ac:dyDescent="0.35">
      <c r="A873" s="34">
        <v>53168053</v>
      </c>
      <c r="B873" s="22" t="s">
        <v>5464</v>
      </c>
      <c r="C873" s="23">
        <v>42863</v>
      </c>
      <c r="D873" s="23" t="s">
        <v>1311</v>
      </c>
      <c r="E873" s="24" t="s">
        <v>94</v>
      </c>
      <c r="F873" s="23" t="s">
        <v>70</v>
      </c>
      <c r="G873" s="24"/>
      <c r="H873" s="24">
        <v>24073307875</v>
      </c>
      <c r="I873" s="24" t="s">
        <v>95</v>
      </c>
      <c r="J873" s="24">
        <f>DATEDIF(Tabla1[[#This Row],[FECHA DE NACIMIENTO]],Tabla1[[#This Row],[FECHA ACTUAL]],"Y")</f>
        <v>37</v>
      </c>
      <c r="K873" s="24" t="s">
        <v>73</v>
      </c>
      <c r="L873" s="24" t="s">
        <v>74</v>
      </c>
      <c r="M873" s="24">
        <v>1</v>
      </c>
      <c r="N873" s="24">
        <v>1</v>
      </c>
      <c r="O873" s="24">
        <v>2</v>
      </c>
      <c r="P873" s="24" t="s">
        <v>101</v>
      </c>
      <c r="Q873" s="23">
        <v>31354</v>
      </c>
      <c r="R873" s="24" t="s">
        <v>76</v>
      </c>
      <c r="S873" s="25">
        <v>45119</v>
      </c>
      <c r="T873" s="24">
        <v>2896572</v>
      </c>
      <c r="U873" s="24">
        <v>3203066882</v>
      </c>
      <c r="V873" s="24" t="s">
        <v>5465</v>
      </c>
      <c r="W873" s="24" t="s">
        <v>5466</v>
      </c>
      <c r="X873" s="24" t="s">
        <v>1001</v>
      </c>
      <c r="Y873" s="24" t="s">
        <v>5467</v>
      </c>
      <c r="Z873" s="24" t="s">
        <v>117</v>
      </c>
      <c r="AA873" s="24" t="s">
        <v>5468</v>
      </c>
      <c r="AB873" s="24" t="s">
        <v>77</v>
      </c>
      <c r="AC873" s="24" t="s">
        <v>77</v>
      </c>
      <c r="AD873" s="24" t="s">
        <v>77</v>
      </c>
      <c r="AE873" s="26" t="s">
        <v>183</v>
      </c>
      <c r="AF873" s="26" t="s">
        <v>5469</v>
      </c>
      <c r="AG873" s="26"/>
      <c r="AH873" s="27" t="s">
        <v>184</v>
      </c>
      <c r="AI873" s="27" t="s">
        <v>5470</v>
      </c>
      <c r="AJ873" s="27" t="s">
        <v>5470</v>
      </c>
      <c r="AK873" s="24" t="s">
        <v>121</v>
      </c>
      <c r="AL873" s="24" t="s">
        <v>90</v>
      </c>
      <c r="AM873" s="23">
        <v>42863</v>
      </c>
      <c r="AN873" s="28">
        <v>908526</v>
      </c>
      <c r="AO873" s="28">
        <v>106454</v>
      </c>
      <c r="AP873" s="24" t="s">
        <v>5471</v>
      </c>
      <c r="AQ873" s="24"/>
      <c r="AR873" s="24"/>
      <c r="AS873" s="24"/>
      <c r="AT873" s="24">
        <v>86</v>
      </c>
      <c r="AU873" s="24" t="e">
        <v>#N/A</v>
      </c>
      <c r="AV873" s="24" t="e">
        <v>#N/A</v>
      </c>
      <c r="AW873" s="24"/>
      <c r="AX873" s="24"/>
      <c r="AY873" s="24"/>
      <c r="AZ873" s="24"/>
      <c r="BA873" s="24"/>
      <c r="BB873" s="24"/>
      <c r="BC873" s="24"/>
      <c r="BD873" s="24">
        <v>1</v>
      </c>
      <c r="BE873" s="24">
        <v>0</v>
      </c>
      <c r="BF873" s="23">
        <v>43235</v>
      </c>
      <c r="BG873" s="23">
        <v>43252</v>
      </c>
      <c r="BH873" s="23">
        <v>44225</v>
      </c>
      <c r="BI873" s="26" t="s">
        <v>127</v>
      </c>
      <c r="BJ873" s="26" t="s">
        <v>5472</v>
      </c>
      <c r="BK873" s="29">
        <v>0</v>
      </c>
      <c r="BL873" s="24" t="s">
        <v>129</v>
      </c>
      <c r="BM873" s="22" t="str">
        <f ca="1">+IF(Tabla1[[#This Row],[FECHA INGRESO]]&gt;=44986,IF((TODAY()-Tabla1[[#This Row],[FECHA INGRESO]])&gt;=50,"ALERTA","TODAVÍA FALTA"),"N/A")</f>
        <v>N/A</v>
      </c>
      <c r="BN873" s="7">
        <f>IFERROR((_xlfn.DAYS(Tabla1[[#This Row],[FECHA INGRESO]],Tabla1[[#This Row],[FECHA RETIRO]]))/30,"")</f>
        <v>-45.4</v>
      </c>
    </row>
    <row r="874" spans="1:66" ht="15" customHeight="1" x14ac:dyDescent="0.35">
      <c r="A874" s="31">
        <v>19360817</v>
      </c>
      <c r="B874" s="22" t="s">
        <v>5473</v>
      </c>
      <c r="C874" s="23">
        <v>42863</v>
      </c>
      <c r="D874" s="23" t="s">
        <v>4833</v>
      </c>
      <c r="E874" s="24" t="s">
        <v>94</v>
      </c>
      <c r="F874" s="23" t="s">
        <v>70</v>
      </c>
      <c r="G874" s="24" t="s">
        <v>305</v>
      </c>
      <c r="H874" s="24">
        <v>24073317694</v>
      </c>
      <c r="I874" s="24" t="s">
        <v>72</v>
      </c>
      <c r="J874" s="24">
        <f>DATEDIF(Tabla1[[#This Row],[FECHA DE NACIMIENTO]],Tabla1[[#This Row],[FECHA ACTUAL]],"Y")</f>
        <v>68</v>
      </c>
      <c r="K874" s="24" t="s">
        <v>96</v>
      </c>
      <c r="L874" s="24" t="s">
        <v>74</v>
      </c>
      <c r="M874" s="24">
        <v>2</v>
      </c>
      <c r="N874" s="24">
        <v>3</v>
      </c>
      <c r="O874" s="24">
        <v>2</v>
      </c>
      <c r="P874" s="24" t="s">
        <v>101</v>
      </c>
      <c r="Q874" s="23">
        <v>20031</v>
      </c>
      <c r="R874" s="24" t="s">
        <v>76</v>
      </c>
      <c r="S874" s="25">
        <v>45119</v>
      </c>
      <c r="T874" s="24">
        <v>3010470</v>
      </c>
      <c r="U874" s="24">
        <v>3123205452</v>
      </c>
      <c r="V874" s="24" t="s">
        <v>5474</v>
      </c>
      <c r="W874" s="24" t="s">
        <v>5475</v>
      </c>
      <c r="X874" s="24" t="s">
        <v>343</v>
      </c>
      <c r="Y874" s="24" t="s">
        <v>5476</v>
      </c>
      <c r="Z874" s="24" t="s">
        <v>82</v>
      </c>
      <c r="AA874" s="24">
        <v>3142301065</v>
      </c>
      <c r="AB874" s="24" t="s">
        <v>77</v>
      </c>
      <c r="AC874" s="24" t="s">
        <v>77</v>
      </c>
      <c r="AD874" s="24" t="s">
        <v>77</v>
      </c>
      <c r="AE874" s="26" t="s">
        <v>183</v>
      </c>
      <c r="AF874" s="26" t="s">
        <v>3390</v>
      </c>
      <c r="AG874" s="26"/>
      <c r="AH874" s="27" t="s">
        <v>184</v>
      </c>
      <c r="AI874" s="27" t="s">
        <v>2411</v>
      </c>
      <c r="AJ874" s="27" t="s">
        <v>2411</v>
      </c>
      <c r="AK874" s="24" t="s">
        <v>121</v>
      </c>
      <c r="AL874" s="24" t="s">
        <v>90</v>
      </c>
      <c r="AM874" s="23">
        <v>42863</v>
      </c>
      <c r="AN874" s="28">
        <v>776250</v>
      </c>
      <c r="AO874" s="28"/>
      <c r="AP874" s="24"/>
      <c r="AQ874" s="24"/>
      <c r="AR874" s="24"/>
      <c r="AS874" s="24"/>
      <c r="AT874" s="24" t="e">
        <v>#N/A</v>
      </c>
      <c r="AU874" s="24" t="e">
        <v>#N/A</v>
      </c>
      <c r="AV874" s="24">
        <v>91</v>
      </c>
      <c r="AW874" s="24"/>
      <c r="AX874" s="24"/>
      <c r="AY874" s="24"/>
      <c r="AZ874" s="24"/>
      <c r="BA874" s="24"/>
      <c r="BB874" s="24"/>
      <c r="BC874" s="24"/>
      <c r="BD874" s="24">
        <v>0</v>
      </c>
      <c r="BE874" s="24">
        <v>0</v>
      </c>
      <c r="BF874" s="23"/>
      <c r="BG874" s="23"/>
      <c r="BH874" s="23">
        <v>42962</v>
      </c>
      <c r="BI874" s="26" t="s">
        <v>127</v>
      </c>
      <c r="BJ874" s="26" t="s">
        <v>232</v>
      </c>
      <c r="BK874" s="29">
        <v>0</v>
      </c>
      <c r="BL874" s="24" t="s">
        <v>129</v>
      </c>
      <c r="BM874" s="22" t="str">
        <f ca="1">+IF(Tabla1[[#This Row],[FECHA INGRESO]]&gt;=44986,IF((TODAY()-Tabla1[[#This Row],[FECHA INGRESO]])&gt;=50,"ALERTA","TODAVÍA FALTA"),"N/A")</f>
        <v>N/A</v>
      </c>
      <c r="BN874" s="7">
        <f>IFERROR((_xlfn.DAYS(Tabla1[[#This Row],[FECHA INGRESO]],Tabla1[[#This Row],[FECHA RETIRO]]))/30,"")</f>
        <v>-3.3</v>
      </c>
    </row>
    <row r="875" spans="1:66" ht="15" customHeight="1" x14ac:dyDescent="0.35">
      <c r="A875" s="31">
        <v>1033736720</v>
      </c>
      <c r="B875" s="22" t="s">
        <v>5477</v>
      </c>
      <c r="C875" s="23">
        <v>42863</v>
      </c>
      <c r="D875" s="23" t="s">
        <v>4833</v>
      </c>
      <c r="E875" s="23" t="s">
        <v>111</v>
      </c>
      <c r="F875" s="23" t="s">
        <v>70</v>
      </c>
      <c r="G875" s="24"/>
      <c r="H875" s="24">
        <v>24073320171</v>
      </c>
      <c r="I875" s="24" t="s">
        <v>72</v>
      </c>
      <c r="J875" s="24">
        <f>DATEDIF(Tabla1[[#This Row],[FECHA DE NACIMIENTO]],Tabla1[[#This Row],[FECHA ACTUAL]],"Y")</f>
        <v>31</v>
      </c>
      <c r="K875" s="24" t="s">
        <v>96</v>
      </c>
      <c r="L875" s="24" t="s">
        <v>112</v>
      </c>
      <c r="M875" s="24">
        <v>0</v>
      </c>
      <c r="N875" s="24">
        <v>1</v>
      </c>
      <c r="O875" s="24">
        <v>3</v>
      </c>
      <c r="P875" s="24" t="s">
        <v>101</v>
      </c>
      <c r="Q875" s="23">
        <v>33479</v>
      </c>
      <c r="R875" s="24" t="s">
        <v>76</v>
      </c>
      <c r="S875" s="25">
        <v>45119</v>
      </c>
      <c r="T875" s="24"/>
      <c r="U875" s="24">
        <v>3213447184</v>
      </c>
      <c r="V875" s="24" t="s">
        <v>5478</v>
      </c>
      <c r="W875" s="24" t="s">
        <v>5479</v>
      </c>
      <c r="X875" s="24" t="s">
        <v>5480</v>
      </c>
      <c r="Y875" s="24" t="s">
        <v>5481</v>
      </c>
      <c r="Z875" s="24" t="s">
        <v>117</v>
      </c>
      <c r="AA875" s="24">
        <v>3125204591</v>
      </c>
      <c r="AB875" s="24" t="s">
        <v>77</v>
      </c>
      <c r="AC875" s="24" t="s">
        <v>77</v>
      </c>
      <c r="AD875" s="24" t="s">
        <v>77</v>
      </c>
      <c r="AE875" s="26" t="s">
        <v>183</v>
      </c>
      <c r="AF875" s="26" t="s">
        <v>4200</v>
      </c>
      <c r="AG875" s="26"/>
      <c r="AH875" s="27" t="s">
        <v>184</v>
      </c>
      <c r="AI875" s="27" t="s">
        <v>795</v>
      </c>
      <c r="AJ875" s="27" t="s">
        <v>487</v>
      </c>
      <c r="AK875" s="24" t="s">
        <v>121</v>
      </c>
      <c r="AL875" s="24" t="s">
        <v>90</v>
      </c>
      <c r="AM875" s="23">
        <v>42863</v>
      </c>
      <c r="AN875" s="28">
        <v>776250</v>
      </c>
      <c r="AO875" s="28"/>
      <c r="AP875" s="24"/>
      <c r="AQ875" s="24"/>
      <c r="AR875" s="24"/>
      <c r="AS875" s="24"/>
      <c r="AT875" s="24" t="e">
        <v>#N/A</v>
      </c>
      <c r="AU875" s="24" t="e">
        <v>#N/A</v>
      </c>
      <c r="AV875" s="24" t="e">
        <v>#N/A</v>
      </c>
      <c r="AW875" s="24"/>
      <c r="AX875" s="24"/>
      <c r="AY875" s="24"/>
      <c r="AZ875" s="24"/>
      <c r="BA875" s="24"/>
      <c r="BB875" s="24"/>
      <c r="BC875" s="24"/>
      <c r="BD875" s="24">
        <v>0</v>
      </c>
      <c r="BE875" s="24">
        <v>0</v>
      </c>
      <c r="BF875" s="23"/>
      <c r="BG875" s="23"/>
      <c r="BH875" s="23">
        <v>42952</v>
      </c>
      <c r="BI875" s="26" t="s">
        <v>127</v>
      </c>
      <c r="BJ875" s="26" t="s">
        <v>232</v>
      </c>
      <c r="BK875" s="29">
        <v>0</v>
      </c>
      <c r="BL875" s="24" t="s">
        <v>129</v>
      </c>
      <c r="BM875" s="22" t="str">
        <f ca="1">+IF(Tabla1[[#This Row],[FECHA INGRESO]]&gt;=44986,IF((TODAY()-Tabla1[[#This Row],[FECHA INGRESO]])&gt;=50,"ALERTA","TODAVÍA FALTA"),"N/A")</f>
        <v>N/A</v>
      </c>
      <c r="BN875" s="7">
        <f>IFERROR((_xlfn.DAYS(Tabla1[[#This Row],[FECHA INGRESO]],Tabla1[[#This Row],[FECHA RETIRO]]))/30,"")</f>
        <v>-2.9666666666666668</v>
      </c>
    </row>
    <row r="876" spans="1:66" ht="15" customHeight="1" x14ac:dyDescent="0.35">
      <c r="A876" s="31">
        <v>1024587378</v>
      </c>
      <c r="B876" s="22" t="s">
        <v>5482</v>
      </c>
      <c r="C876" s="23">
        <v>42864</v>
      </c>
      <c r="D876" s="23" t="s">
        <v>266</v>
      </c>
      <c r="E876" s="24" t="s">
        <v>69</v>
      </c>
      <c r="F876" s="23" t="s">
        <v>70</v>
      </c>
      <c r="G876" s="24"/>
      <c r="H876" s="24">
        <v>24073357692</v>
      </c>
      <c r="I876" s="24" t="s">
        <v>95</v>
      </c>
      <c r="J876" s="24">
        <f>DATEDIF(Tabla1[[#This Row],[FECHA DE NACIMIENTO]],Tabla1[[#This Row],[FECHA ACTUAL]],"Y")</f>
        <v>25</v>
      </c>
      <c r="K876" s="24" t="s">
        <v>73</v>
      </c>
      <c r="L876" s="24" t="s">
        <v>112</v>
      </c>
      <c r="M876" s="24">
        <v>0</v>
      </c>
      <c r="N876" s="24">
        <v>0</v>
      </c>
      <c r="O876" s="24">
        <v>2</v>
      </c>
      <c r="P876" s="24" t="s">
        <v>101</v>
      </c>
      <c r="Q876" s="23">
        <v>35822</v>
      </c>
      <c r="R876" s="24" t="s">
        <v>76</v>
      </c>
      <c r="S876" s="25">
        <v>45119</v>
      </c>
      <c r="T876" s="24"/>
      <c r="U876" s="24">
        <v>3102308083</v>
      </c>
      <c r="V876" s="24" t="s">
        <v>5483</v>
      </c>
      <c r="W876" s="24" t="s">
        <v>5484</v>
      </c>
      <c r="X876" s="24" t="s">
        <v>1258</v>
      </c>
      <c r="Y876" s="24" t="s">
        <v>5485</v>
      </c>
      <c r="Z876" s="24" t="s">
        <v>162</v>
      </c>
      <c r="AA876" s="24">
        <v>3185561222</v>
      </c>
      <c r="AB876" s="24" t="s">
        <v>77</v>
      </c>
      <c r="AC876" s="24" t="s">
        <v>77</v>
      </c>
      <c r="AD876" s="24" t="s">
        <v>77</v>
      </c>
      <c r="AE876" s="26" t="s">
        <v>183</v>
      </c>
      <c r="AF876" s="26" t="s">
        <v>103</v>
      </c>
      <c r="AG876" s="26"/>
      <c r="AH876" s="27" t="s">
        <v>184</v>
      </c>
      <c r="AI876" s="27" t="s">
        <v>2965</v>
      </c>
      <c r="AJ876" s="27" t="s">
        <v>2965</v>
      </c>
      <c r="AK876" s="24" t="s">
        <v>121</v>
      </c>
      <c r="AL876" s="24" t="s">
        <v>90</v>
      </c>
      <c r="AM876" s="23">
        <v>42864</v>
      </c>
      <c r="AN876" s="28">
        <v>776250</v>
      </c>
      <c r="AO876" s="28"/>
      <c r="AP876" s="24"/>
      <c r="AQ876" s="24"/>
      <c r="AR876" s="24"/>
      <c r="AS876" s="24"/>
      <c r="AT876" s="24" t="e">
        <v>#N/A</v>
      </c>
      <c r="AU876" s="24" t="e">
        <v>#N/A</v>
      </c>
      <c r="AV876" s="24" t="e">
        <v>#N/A</v>
      </c>
      <c r="AW876" s="24"/>
      <c r="AX876" s="24"/>
      <c r="AY876" s="24"/>
      <c r="AZ876" s="24"/>
      <c r="BA876" s="24"/>
      <c r="BB876" s="24"/>
      <c r="BC876" s="24"/>
      <c r="BD876" s="24">
        <v>0</v>
      </c>
      <c r="BE876" s="24">
        <v>0</v>
      </c>
      <c r="BF876" s="23"/>
      <c r="BG876" s="23"/>
      <c r="BH876" s="23">
        <v>42892</v>
      </c>
      <c r="BI876" s="26" t="s">
        <v>143</v>
      </c>
      <c r="BJ876" s="26" t="s">
        <v>2589</v>
      </c>
      <c r="BK876" s="29">
        <v>0</v>
      </c>
      <c r="BL876" s="24" t="s">
        <v>129</v>
      </c>
      <c r="BM876" s="22" t="str">
        <f ca="1">+IF(Tabla1[[#This Row],[FECHA INGRESO]]&gt;=44986,IF((TODAY()-Tabla1[[#This Row],[FECHA INGRESO]])&gt;=50,"ALERTA","TODAVÍA FALTA"),"N/A")</f>
        <v>N/A</v>
      </c>
      <c r="BN876" s="7">
        <f>IFERROR((_xlfn.DAYS(Tabla1[[#This Row],[FECHA INGRESO]],Tabla1[[#This Row],[FECHA RETIRO]]))/30,"")</f>
        <v>-0.93333333333333335</v>
      </c>
    </row>
    <row r="877" spans="1:66" ht="15" customHeight="1" x14ac:dyDescent="0.35">
      <c r="A877" s="31">
        <v>1073707960</v>
      </c>
      <c r="B877" s="22" t="s">
        <v>5486</v>
      </c>
      <c r="C877" s="23">
        <v>42864</v>
      </c>
      <c r="D877" s="23" t="s">
        <v>4526</v>
      </c>
      <c r="E877" s="23" t="s">
        <v>111</v>
      </c>
      <c r="F877" s="23" t="s">
        <v>70</v>
      </c>
      <c r="G877" s="24"/>
      <c r="H877" s="24">
        <v>24073357591</v>
      </c>
      <c r="I877" s="24" t="s">
        <v>72</v>
      </c>
      <c r="J877" s="24">
        <f>DATEDIF(Tabla1[[#This Row],[FECHA DE NACIMIENTO]],Tabla1[[#This Row],[FECHA ACTUAL]],"Y")</f>
        <v>26</v>
      </c>
      <c r="K877" s="24" t="s">
        <v>73</v>
      </c>
      <c r="L877" s="24" t="s">
        <v>112</v>
      </c>
      <c r="M877" s="24">
        <v>0</v>
      </c>
      <c r="N877" s="24">
        <v>0</v>
      </c>
      <c r="O877" s="24">
        <v>2</v>
      </c>
      <c r="P877" s="24" t="s">
        <v>101</v>
      </c>
      <c r="Q877" s="23">
        <v>35330</v>
      </c>
      <c r="R877" s="24" t="s">
        <v>736</v>
      </c>
      <c r="S877" s="25">
        <v>45119</v>
      </c>
      <c r="T877" s="24"/>
      <c r="U877" s="24">
        <v>3192138074</v>
      </c>
      <c r="V877" s="24" t="s">
        <v>5487</v>
      </c>
      <c r="W877" s="24" t="s">
        <v>5488</v>
      </c>
      <c r="X877" s="24" t="s">
        <v>5489</v>
      </c>
      <c r="Y877" s="24" t="s">
        <v>5490</v>
      </c>
      <c r="Z877" s="24" t="s">
        <v>117</v>
      </c>
      <c r="AA877" s="24">
        <v>3023303288</v>
      </c>
      <c r="AB877" s="24" t="s">
        <v>77</v>
      </c>
      <c r="AC877" s="24" t="s">
        <v>77</v>
      </c>
      <c r="AD877" s="24" t="s">
        <v>77</v>
      </c>
      <c r="AE877" s="26" t="s">
        <v>183</v>
      </c>
      <c r="AF877" s="26" t="s">
        <v>4554</v>
      </c>
      <c r="AG877" s="26"/>
      <c r="AH877" s="27" t="s">
        <v>184</v>
      </c>
      <c r="AI877" s="27" t="s">
        <v>2965</v>
      </c>
      <c r="AJ877" s="27" t="s">
        <v>2965</v>
      </c>
      <c r="AK877" s="24" t="s">
        <v>121</v>
      </c>
      <c r="AL877" s="24" t="s">
        <v>90</v>
      </c>
      <c r="AM877" s="23">
        <v>42864</v>
      </c>
      <c r="AN877" s="28">
        <v>776250</v>
      </c>
      <c r="AO877" s="28"/>
      <c r="AP877" s="24"/>
      <c r="AQ877" s="24"/>
      <c r="AR877" s="24"/>
      <c r="AS877" s="24"/>
      <c r="AT877" s="24" t="e">
        <v>#N/A</v>
      </c>
      <c r="AU877" s="24" t="e">
        <v>#N/A</v>
      </c>
      <c r="AV877" s="24" t="e">
        <v>#N/A</v>
      </c>
      <c r="AW877" s="24"/>
      <c r="AX877" s="24"/>
      <c r="AY877" s="24"/>
      <c r="AZ877" s="24"/>
      <c r="BA877" s="24"/>
      <c r="BB877" s="24"/>
      <c r="BC877" s="24"/>
      <c r="BD877" s="24">
        <v>0</v>
      </c>
      <c r="BE877" s="24">
        <v>0</v>
      </c>
      <c r="BF877" s="23"/>
      <c r="BG877" s="23"/>
      <c r="BH877" s="23">
        <v>42891</v>
      </c>
      <c r="BI877" s="26" t="s">
        <v>143</v>
      </c>
      <c r="BJ877" s="26" t="s">
        <v>2589</v>
      </c>
      <c r="BK877" s="29">
        <v>0</v>
      </c>
      <c r="BL877" s="24" t="s">
        <v>129</v>
      </c>
      <c r="BM877" s="22" t="str">
        <f ca="1">+IF(Tabla1[[#This Row],[FECHA INGRESO]]&gt;=44986,IF((TODAY()-Tabla1[[#This Row],[FECHA INGRESO]])&gt;=50,"ALERTA","TODAVÍA FALTA"),"N/A")</f>
        <v>N/A</v>
      </c>
      <c r="BN877" s="7">
        <f>IFERROR((_xlfn.DAYS(Tabla1[[#This Row],[FECHA INGRESO]],Tabla1[[#This Row],[FECHA RETIRO]]))/30,"")</f>
        <v>-0.9</v>
      </c>
    </row>
    <row r="878" spans="1:66" ht="15" customHeight="1" x14ac:dyDescent="0.35">
      <c r="A878" s="31">
        <v>1010179772</v>
      </c>
      <c r="B878" s="22" t="s">
        <v>5491</v>
      </c>
      <c r="C878" s="23">
        <v>42865</v>
      </c>
      <c r="D878" s="23" t="s">
        <v>582</v>
      </c>
      <c r="E878" s="24" t="s">
        <v>94</v>
      </c>
      <c r="F878" s="23" t="s">
        <v>70</v>
      </c>
      <c r="G878" s="24"/>
      <c r="H878" s="24">
        <v>24073393465</v>
      </c>
      <c r="I878" s="24" t="s">
        <v>72</v>
      </c>
      <c r="J878" s="24">
        <f>DATEDIF(Tabla1[[#This Row],[FECHA DE NACIMIENTO]],Tabla1[[#This Row],[FECHA ACTUAL]],"Y")</f>
        <v>35</v>
      </c>
      <c r="K878" s="24" t="s">
        <v>73</v>
      </c>
      <c r="L878" s="24" t="s">
        <v>112</v>
      </c>
      <c r="M878" s="24">
        <v>1</v>
      </c>
      <c r="N878" s="24">
        <v>1</v>
      </c>
      <c r="O878" s="24">
        <v>2</v>
      </c>
      <c r="P878" s="24" t="s">
        <v>101</v>
      </c>
      <c r="Q878" s="23">
        <v>32156</v>
      </c>
      <c r="R878" s="24" t="s">
        <v>76</v>
      </c>
      <c r="S878" s="25">
        <v>45119</v>
      </c>
      <c r="T878" s="24">
        <v>2330417</v>
      </c>
      <c r="U878" s="24">
        <v>3006808739</v>
      </c>
      <c r="V878" s="24" t="s">
        <v>5492</v>
      </c>
      <c r="W878" s="24" t="s">
        <v>5493</v>
      </c>
      <c r="X878" s="24" t="s">
        <v>5429</v>
      </c>
      <c r="Y878" s="24" t="s">
        <v>5494</v>
      </c>
      <c r="Z878" s="24" t="s">
        <v>117</v>
      </c>
      <c r="AA878" s="24">
        <v>3133345937</v>
      </c>
      <c r="AB878" s="24" t="s">
        <v>77</v>
      </c>
      <c r="AC878" s="24" t="s">
        <v>77</v>
      </c>
      <c r="AD878" s="24" t="s">
        <v>77</v>
      </c>
      <c r="AE878" s="26" t="s">
        <v>183</v>
      </c>
      <c r="AF878" s="26" t="s">
        <v>5495</v>
      </c>
      <c r="AG878" s="26"/>
      <c r="AH878" s="27" t="s">
        <v>184</v>
      </c>
      <c r="AI878" s="27" t="s">
        <v>185</v>
      </c>
      <c r="AJ878" s="27" t="s">
        <v>185</v>
      </c>
      <c r="AK878" s="24" t="s">
        <v>121</v>
      </c>
      <c r="AL878" s="24" t="s">
        <v>90</v>
      </c>
      <c r="AM878" s="23">
        <v>42865</v>
      </c>
      <c r="AN878" s="28">
        <v>776250</v>
      </c>
      <c r="AO878" s="28"/>
      <c r="AP878" s="24"/>
      <c r="AQ878" s="24"/>
      <c r="AR878" s="24"/>
      <c r="AS878" s="24"/>
      <c r="AT878" s="24" t="e">
        <v>#N/A</v>
      </c>
      <c r="AU878" s="24" t="e">
        <v>#N/A</v>
      </c>
      <c r="AV878" s="24">
        <v>71</v>
      </c>
      <c r="AW878" s="24"/>
      <c r="AX878" s="24"/>
      <c r="AY878" s="24"/>
      <c r="AZ878" s="24"/>
      <c r="BA878" s="24"/>
      <c r="BB878" s="24"/>
      <c r="BC878" s="24"/>
      <c r="BD878" s="24">
        <v>0</v>
      </c>
      <c r="BE878" s="24">
        <v>0</v>
      </c>
      <c r="BF878" s="23"/>
      <c r="BG878" s="23"/>
      <c r="BH878" s="23">
        <v>42916</v>
      </c>
      <c r="BI878" s="26" t="s">
        <v>143</v>
      </c>
      <c r="BJ878" s="26" t="s">
        <v>2589</v>
      </c>
      <c r="BK878" s="29">
        <v>0</v>
      </c>
      <c r="BL878" s="24" t="s">
        <v>129</v>
      </c>
      <c r="BM878" s="22" t="str">
        <f ca="1">+IF(Tabla1[[#This Row],[FECHA INGRESO]]&gt;=44986,IF((TODAY()-Tabla1[[#This Row],[FECHA INGRESO]])&gt;=50,"ALERTA","TODAVÍA FALTA"),"N/A")</f>
        <v>N/A</v>
      </c>
      <c r="BN878" s="7">
        <f>IFERROR((_xlfn.DAYS(Tabla1[[#This Row],[FECHA INGRESO]],Tabla1[[#This Row],[FECHA RETIRO]]))/30,"")</f>
        <v>-1.7</v>
      </c>
    </row>
    <row r="879" spans="1:66" ht="15" customHeight="1" x14ac:dyDescent="0.35">
      <c r="A879" s="31">
        <v>1010217515</v>
      </c>
      <c r="B879" s="22" t="s">
        <v>5496</v>
      </c>
      <c r="C879" s="23">
        <v>42865</v>
      </c>
      <c r="D879" s="23" t="s">
        <v>266</v>
      </c>
      <c r="E879" s="23" t="s">
        <v>111</v>
      </c>
      <c r="F879" s="23" t="s">
        <v>70</v>
      </c>
      <c r="G879" s="24"/>
      <c r="H879" s="24">
        <v>24073392082</v>
      </c>
      <c r="I879" s="24" t="s">
        <v>95</v>
      </c>
      <c r="J879" s="24">
        <f>DATEDIF(Tabla1[[#This Row],[FECHA DE NACIMIENTO]],Tabla1[[#This Row],[FECHA ACTUAL]],"Y")</f>
        <v>28</v>
      </c>
      <c r="K879" s="24" t="s">
        <v>500</v>
      </c>
      <c r="L879" s="24" t="s">
        <v>112</v>
      </c>
      <c r="M879" s="24">
        <v>0</v>
      </c>
      <c r="N879" s="24">
        <v>0</v>
      </c>
      <c r="O879" s="24">
        <v>1</v>
      </c>
      <c r="P879" s="24" t="s">
        <v>101</v>
      </c>
      <c r="Q879" s="23">
        <v>34560</v>
      </c>
      <c r="R879" s="24" t="s">
        <v>76</v>
      </c>
      <c r="S879" s="25">
        <v>45119</v>
      </c>
      <c r="T879" s="24"/>
      <c r="U879" s="24">
        <v>3126610601</v>
      </c>
      <c r="V879" s="24" t="s">
        <v>5497</v>
      </c>
      <c r="W879" s="24" t="s">
        <v>5498</v>
      </c>
      <c r="X879" s="24" t="s">
        <v>5499</v>
      </c>
      <c r="Y879" s="24"/>
      <c r="Z879" s="24"/>
      <c r="AA879" s="24"/>
      <c r="AB879" s="24" t="s">
        <v>77</v>
      </c>
      <c r="AC879" s="24" t="s">
        <v>77</v>
      </c>
      <c r="AD879" s="24" t="s">
        <v>77</v>
      </c>
      <c r="AE879" s="26" t="s">
        <v>183</v>
      </c>
      <c r="AF879" s="26"/>
      <c r="AG879" s="26"/>
      <c r="AH879" s="27" t="s">
        <v>184</v>
      </c>
      <c r="AI879" s="27" t="s">
        <v>1857</v>
      </c>
      <c r="AJ879" s="27" t="s">
        <v>1857</v>
      </c>
      <c r="AK879" s="24" t="s">
        <v>121</v>
      </c>
      <c r="AL879" s="24" t="s">
        <v>90</v>
      </c>
      <c r="AM879" s="23">
        <v>42865</v>
      </c>
      <c r="AN879" s="28">
        <v>776250</v>
      </c>
      <c r="AO879" s="28"/>
      <c r="AP879" s="24"/>
      <c r="AQ879" s="24"/>
      <c r="AR879" s="24"/>
      <c r="AS879" s="24"/>
      <c r="AT879" s="24" t="e">
        <v>#N/A</v>
      </c>
      <c r="AU879" s="24" t="e">
        <v>#N/A</v>
      </c>
      <c r="AV879" s="24" t="e">
        <v>#N/A</v>
      </c>
      <c r="AW879" s="24"/>
      <c r="AX879" s="24"/>
      <c r="AY879" s="24"/>
      <c r="AZ879" s="24"/>
      <c r="BA879" s="24"/>
      <c r="BB879" s="24"/>
      <c r="BC879" s="24"/>
      <c r="BD879" s="24">
        <v>0</v>
      </c>
      <c r="BE879" s="24">
        <v>0</v>
      </c>
      <c r="BF879" s="23"/>
      <c r="BG879" s="23"/>
      <c r="BH879" s="23">
        <v>42900</v>
      </c>
      <c r="BI879" s="26" t="s">
        <v>127</v>
      </c>
      <c r="BJ879" s="26" t="s">
        <v>1246</v>
      </c>
      <c r="BK879" s="29">
        <v>0</v>
      </c>
      <c r="BL879" s="24" t="s">
        <v>129</v>
      </c>
      <c r="BM879" s="22" t="str">
        <f ca="1">+IF(Tabla1[[#This Row],[FECHA INGRESO]]&gt;=44986,IF((TODAY()-Tabla1[[#This Row],[FECHA INGRESO]])&gt;=50,"ALERTA","TODAVÍA FALTA"),"N/A")</f>
        <v>N/A</v>
      </c>
      <c r="BN879" s="7">
        <f>IFERROR((_xlfn.DAYS(Tabla1[[#This Row],[FECHA INGRESO]],Tabla1[[#This Row],[FECHA RETIRO]]))/30,"")</f>
        <v>-1.1666666666666667</v>
      </c>
    </row>
    <row r="880" spans="1:66" ht="15" customHeight="1" x14ac:dyDescent="0.35">
      <c r="A880" s="31">
        <v>1032417383</v>
      </c>
      <c r="B880" s="22" t="s">
        <v>5500</v>
      </c>
      <c r="C880" s="23">
        <v>42865</v>
      </c>
      <c r="D880" s="23" t="s">
        <v>4833</v>
      </c>
      <c r="E880" s="23" t="s">
        <v>110</v>
      </c>
      <c r="F880" s="23" t="s">
        <v>70</v>
      </c>
      <c r="G880" s="24"/>
      <c r="H880" s="24">
        <v>24073382489</v>
      </c>
      <c r="I880" s="24" t="s">
        <v>95</v>
      </c>
      <c r="J880" s="24">
        <f>DATEDIF(Tabla1[[#This Row],[FECHA DE NACIMIENTO]],Tabla1[[#This Row],[FECHA ACTUAL]],"Y")</f>
        <v>35</v>
      </c>
      <c r="K880" s="24" t="s">
        <v>96</v>
      </c>
      <c r="L880" s="24" t="s">
        <v>112</v>
      </c>
      <c r="M880" s="24">
        <v>1</v>
      </c>
      <c r="N880" s="24">
        <v>2</v>
      </c>
      <c r="O880" s="24">
        <v>1</v>
      </c>
      <c r="P880" s="24" t="s">
        <v>101</v>
      </c>
      <c r="Q880" s="23">
        <v>32276</v>
      </c>
      <c r="R880" s="24" t="s">
        <v>76</v>
      </c>
      <c r="S880" s="25">
        <v>45119</v>
      </c>
      <c r="T880" s="24">
        <v>7711273</v>
      </c>
      <c r="U880" s="24">
        <v>3144276117</v>
      </c>
      <c r="V880" s="24" t="s">
        <v>5501</v>
      </c>
      <c r="W880" s="24" t="s">
        <v>5502</v>
      </c>
      <c r="X880" s="24" t="s">
        <v>5429</v>
      </c>
      <c r="Y880" s="24" t="s">
        <v>5503</v>
      </c>
      <c r="Z880" s="24" t="s">
        <v>117</v>
      </c>
      <c r="AA880" s="24">
        <v>3006783133</v>
      </c>
      <c r="AB880" s="24" t="s">
        <v>77</v>
      </c>
      <c r="AC880" s="24" t="s">
        <v>77</v>
      </c>
      <c r="AD880" s="24" t="s">
        <v>77</v>
      </c>
      <c r="AE880" s="26" t="s">
        <v>183</v>
      </c>
      <c r="AF880" s="26" t="s">
        <v>5504</v>
      </c>
      <c r="AG880" s="26"/>
      <c r="AH880" s="27" t="s">
        <v>184</v>
      </c>
      <c r="AI880" s="27" t="s">
        <v>2411</v>
      </c>
      <c r="AJ880" s="27" t="s">
        <v>2411</v>
      </c>
      <c r="AK880" s="24" t="s">
        <v>121</v>
      </c>
      <c r="AL880" s="24" t="s">
        <v>90</v>
      </c>
      <c r="AM880" s="23">
        <v>42865</v>
      </c>
      <c r="AN880" s="28">
        <v>776250</v>
      </c>
      <c r="AO880" s="28"/>
      <c r="AP880" s="24"/>
      <c r="AQ880" s="24"/>
      <c r="AR880" s="24"/>
      <c r="AS880" s="24"/>
      <c r="AT880" s="24" t="e">
        <v>#N/A</v>
      </c>
      <c r="AU880" s="24" t="e">
        <v>#N/A</v>
      </c>
      <c r="AV880" s="24" t="e">
        <v>#N/A</v>
      </c>
      <c r="AW880" s="24"/>
      <c r="AX880" s="24"/>
      <c r="AY880" s="24"/>
      <c r="AZ880" s="24"/>
      <c r="BA880" s="24"/>
      <c r="BB880" s="24"/>
      <c r="BC880" s="24"/>
      <c r="BD880" s="24">
        <v>0</v>
      </c>
      <c r="BE880" s="24">
        <v>0</v>
      </c>
      <c r="BF880" s="23"/>
      <c r="BG880" s="23"/>
      <c r="BH880" s="23">
        <v>42872</v>
      </c>
      <c r="BI880" s="26" t="s">
        <v>143</v>
      </c>
      <c r="BJ880" s="26" t="s">
        <v>2589</v>
      </c>
      <c r="BK880" s="29">
        <v>0</v>
      </c>
      <c r="BL880" s="24" t="s">
        <v>129</v>
      </c>
      <c r="BM880" s="22" t="str">
        <f ca="1">+IF(Tabla1[[#This Row],[FECHA INGRESO]]&gt;=44986,IF((TODAY()-Tabla1[[#This Row],[FECHA INGRESO]])&gt;=50,"ALERTA","TODAVÍA FALTA"),"N/A")</f>
        <v>N/A</v>
      </c>
      <c r="BN880" s="7">
        <f>IFERROR((_xlfn.DAYS(Tabla1[[#This Row],[FECHA INGRESO]],Tabla1[[#This Row],[FECHA RETIRO]]))/30,"")</f>
        <v>-0.23333333333333334</v>
      </c>
    </row>
    <row r="881" spans="1:66" ht="15" customHeight="1" x14ac:dyDescent="0.35">
      <c r="A881" s="31">
        <v>1031158866</v>
      </c>
      <c r="B881" s="22" t="s">
        <v>5505</v>
      </c>
      <c r="C881" s="23">
        <v>42865</v>
      </c>
      <c r="D881" s="23" t="s">
        <v>582</v>
      </c>
      <c r="E881" s="23" t="s">
        <v>111</v>
      </c>
      <c r="F881" s="23" t="s">
        <v>70</v>
      </c>
      <c r="G881" s="24"/>
      <c r="H881" s="24">
        <v>24073392260</v>
      </c>
      <c r="I881" s="24" t="s">
        <v>72</v>
      </c>
      <c r="J881" s="24">
        <f>DATEDIF(Tabla1[[#This Row],[FECHA DE NACIMIENTO]],Tabla1[[#This Row],[FECHA ACTUAL]],"Y")</f>
        <v>28</v>
      </c>
      <c r="K881" s="24" t="s">
        <v>73</v>
      </c>
      <c r="L881" s="24" t="s">
        <v>234</v>
      </c>
      <c r="M881" s="24">
        <v>1</v>
      </c>
      <c r="N881" s="24">
        <v>2</v>
      </c>
      <c r="O881" s="24">
        <v>1</v>
      </c>
      <c r="P881" s="24" t="s">
        <v>101</v>
      </c>
      <c r="Q881" s="23">
        <v>34807</v>
      </c>
      <c r="R881" s="24" t="s">
        <v>76</v>
      </c>
      <c r="S881" s="25">
        <v>45119</v>
      </c>
      <c r="T881" s="24"/>
      <c r="U881" s="24">
        <v>3023385803</v>
      </c>
      <c r="V881" s="24" t="s">
        <v>5506</v>
      </c>
      <c r="W881" s="24" t="s">
        <v>5507</v>
      </c>
      <c r="X881" s="24" t="s">
        <v>916</v>
      </c>
      <c r="Y881" s="24" t="s">
        <v>5508</v>
      </c>
      <c r="Z881" s="24" t="s">
        <v>117</v>
      </c>
      <c r="AA881" s="24">
        <v>3202666064</v>
      </c>
      <c r="AB881" s="24" t="s">
        <v>77</v>
      </c>
      <c r="AC881" s="24" t="s">
        <v>77</v>
      </c>
      <c r="AD881" s="24" t="s">
        <v>77</v>
      </c>
      <c r="AE881" s="26" t="s">
        <v>151</v>
      </c>
      <c r="AF881" s="26"/>
      <c r="AG881" s="26"/>
      <c r="AH881" s="27" t="s">
        <v>184</v>
      </c>
      <c r="AI881" s="27" t="s">
        <v>884</v>
      </c>
      <c r="AJ881" s="27" t="s">
        <v>884</v>
      </c>
      <c r="AK881" s="24" t="s">
        <v>121</v>
      </c>
      <c r="AL881" s="24" t="s">
        <v>90</v>
      </c>
      <c r="AM881" s="23">
        <v>42865</v>
      </c>
      <c r="AN881" s="28">
        <v>808585.47</v>
      </c>
      <c r="AO881" s="28"/>
      <c r="AP881" s="24"/>
      <c r="AQ881" s="24"/>
      <c r="AR881" s="24"/>
      <c r="AS881" s="24"/>
      <c r="AT881" s="24">
        <v>60</v>
      </c>
      <c r="AU881" s="24" t="e">
        <v>#N/A</v>
      </c>
      <c r="AV881" s="24" t="e">
        <v>#N/A</v>
      </c>
      <c r="AW881" s="24"/>
      <c r="AX881" s="24"/>
      <c r="AY881" s="24" t="s">
        <v>5509</v>
      </c>
      <c r="AZ881" s="24"/>
      <c r="BA881" s="24"/>
      <c r="BB881" s="24"/>
      <c r="BC881" s="24"/>
      <c r="BD881" s="24">
        <v>1</v>
      </c>
      <c r="BE881" s="24">
        <v>0</v>
      </c>
      <c r="BF881" s="23">
        <v>43252</v>
      </c>
      <c r="BG881" s="23">
        <v>43272</v>
      </c>
      <c r="BH881" s="23">
        <v>43271</v>
      </c>
      <c r="BI881" s="26" t="s">
        <v>127</v>
      </c>
      <c r="BJ881" s="26" t="s">
        <v>273</v>
      </c>
      <c r="BK881" s="29">
        <v>43402</v>
      </c>
      <c r="BL881" s="24" t="s">
        <v>129</v>
      </c>
      <c r="BM881" s="22" t="str">
        <f ca="1">+IF(Tabla1[[#This Row],[FECHA INGRESO]]&gt;=44986,IF((TODAY()-Tabla1[[#This Row],[FECHA INGRESO]])&gt;=50,"ALERTA","TODAVÍA FALTA"),"N/A")</f>
        <v>N/A</v>
      </c>
      <c r="BN881" s="7">
        <f>IFERROR((_xlfn.DAYS(Tabla1[[#This Row],[FECHA INGRESO]],Tabla1[[#This Row],[FECHA RETIRO]]))/30,"")</f>
        <v>-13.533333333333333</v>
      </c>
    </row>
    <row r="882" spans="1:66" ht="15" customHeight="1" x14ac:dyDescent="0.35">
      <c r="A882" s="31">
        <v>1013683396</v>
      </c>
      <c r="B882" s="22" t="s">
        <v>5510</v>
      </c>
      <c r="C882" s="23">
        <v>42866</v>
      </c>
      <c r="D882" s="23" t="s">
        <v>131</v>
      </c>
      <c r="E882" s="23" t="s">
        <v>111</v>
      </c>
      <c r="F882" s="23" t="s">
        <v>70</v>
      </c>
      <c r="G882" s="24"/>
      <c r="H882" s="24">
        <v>24073429465</v>
      </c>
      <c r="I882" s="24" t="s">
        <v>95</v>
      </c>
      <c r="J882" s="24">
        <f>DATEDIF(Tabla1[[#This Row],[FECHA DE NACIMIENTO]],Tabla1[[#This Row],[FECHA ACTUAL]],"Y")</f>
        <v>24</v>
      </c>
      <c r="K882" s="24" t="s">
        <v>96</v>
      </c>
      <c r="L882" s="24" t="s">
        <v>112</v>
      </c>
      <c r="M882" s="24">
        <v>0</v>
      </c>
      <c r="N882" s="24">
        <v>0</v>
      </c>
      <c r="O882" s="24">
        <v>2</v>
      </c>
      <c r="P882" s="24" t="s">
        <v>101</v>
      </c>
      <c r="Q882" s="23">
        <v>36009</v>
      </c>
      <c r="R882" s="24" t="s">
        <v>76</v>
      </c>
      <c r="S882" s="25">
        <v>45119</v>
      </c>
      <c r="T882" s="24"/>
      <c r="U882" s="24">
        <v>3217206374</v>
      </c>
      <c r="V882" s="24" t="s">
        <v>5511</v>
      </c>
      <c r="W882" s="24" t="s">
        <v>5512</v>
      </c>
      <c r="X882" s="24" t="s">
        <v>5513</v>
      </c>
      <c r="Y882" s="24" t="s">
        <v>5514</v>
      </c>
      <c r="Z882" s="24" t="s">
        <v>117</v>
      </c>
      <c r="AA882" s="24">
        <v>3115244703</v>
      </c>
      <c r="AB882" s="24" t="s">
        <v>77</v>
      </c>
      <c r="AC882" s="24" t="s">
        <v>77</v>
      </c>
      <c r="AD882" s="24" t="s">
        <v>77</v>
      </c>
      <c r="AE882" s="26" t="s">
        <v>151</v>
      </c>
      <c r="AF882" s="26"/>
      <c r="AG882" s="26"/>
      <c r="AH882" s="27" t="s">
        <v>184</v>
      </c>
      <c r="AI882" s="27" t="s">
        <v>120</v>
      </c>
      <c r="AJ882" s="27" t="s">
        <v>120</v>
      </c>
      <c r="AK882" s="24" t="s">
        <v>121</v>
      </c>
      <c r="AL882" s="24" t="s">
        <v>90</v>
      </c>
      <c r="AM882" s="23">
        <v>42866</v>
      </c>
      <c r="AN882" s="28">
        <v>808585.47</v>
      </c>
      <c r="AO882" s="28"/>
      <c r="AP882" s="24"/>
      <c r="AQ882" s="24"/>
      <c r="AR882" s="24"/>
      <c r="AS882" s="24"/>
      <c r="AT882" s="24">
        <v>91</v>
      </c>
      <c r="AU882" s="24" t="e">
        <v>#N/A</v>
      </c>
      <c r="AV882" s="24" t="e">
        <v>#N/A</v>
      </c>
      <c r="AW882" s="24"/>
      <c r="AX882" s="24"/>
      <c r="AY882" s="24"/>
      <c r="AZ882" s="24"/>
      <c r="BA882" s="24"/>
      <c r="BB882" s="24"/>
      <c r="BC882" s="24"/>
      <c r="BD882" s="24">
        <v>1</v>
      </c>
      <c r="BE882" s="24">
        <v>0</v>
      </c>
      <c r="BF882" s="23">
        <v>43267</v>
      </c>
      <c r="BG882" s="23">
        <v>43286</v>
      </c>
      <c r="BH882" s="23">
        <v>43344</v>
      </c>
      <c r="BI882" s="26" t="s">
        <v>127</v>
      </c>
      <c r="BJ882" s="26" t="s">
        <v>1550</v>
      </c>
      <c r="BK882" s="29">
        <v>119356</v>
      </c>
      <c r="BL882" s="24" t="s">
        <v>129</v>
      </c>
      <c r="BM882" s="22" t="str">
        <f ca="1">+IF(Tabla1[[#This Row],[FECHA INGRESO]]&gt;=44986,IF((TODAY()-Tabla1[[#This Row],[FECHA INGRESO]])&gt;=50,"ALERTA","TODAVÍA FALTA"),"N/A")</f>
        <v>N/A</v>
      </c>
      <c r="BN882" s="7">
        <f>IFERROR((_xlfn.DAYS(Tabla1[[#This Row],[FECHA INGRESO]],Tabla1[[#This Row],[FECHA RETIRO]]))/30,"")</f>
        <v>-15.933333333333334</v>
      </c>
    </row>
    <row r="883" spans="1:66" ht="15" customHeight="1" x14ac:dyDescent="0.35">
      <c r="A883" s="31">
        <v>1024519136</v>
      </c>
      <c r="B883" s="22" t="s">
        <v>5515</v>
      </c>
      <c r="C883" s="23">
        <v>42866</v>
      </c>
      <c r="D883" s="23" t="s">
        <v>157</v>
      </c>
      <c r="E883" s="23" t="s">
        <v>3836</v>
      </c>
      <c r="F883" s="23" t="s">
        <v>70</v>
      </c>
      <c r="G883" s="24"/>
      <c r="H883" s="24">
        <v>24073431026</v>
      </c>
      <c r="I883" s="24" t="s">
        <v>95</v>
      </c>
      <c r="J883" s="24">
        <f>DATEDIF(Tabla1[[#This Row],[FECHA DE NACIMIENTO]],Tabla1[[#This Row],[FECHA ACTUAL]],"Y")</f>
        <v>32</v>
      </c>
      <c r="K883" s="24" t="s">
        <v>96</v>
      </c>
      <c r="L883" s="24" t="s">
        <v>112</v>
      </c>
      <c r="M883" s="24">
        <v>0</v>
      </c>
      <c r="N883" s="24">
        <v>0</v>
      </c>
      <c r="O883" s="24">
        <v>2</v>
      </c>
      <c r="P883" s="24" t="s">
        <v>101</v>
      </c>
      <c r="Q883" s="23">
        <v>33393</v>
      </c>
      <c r="R883" s="24" t="s">
        <v>76</v>
      </c>
      <c r="S883" s="25">
        <v>45119</v>
      </c>
      <c r="T883" s="24" t="s">
        <v>305</v>
      </c>
      <c r="U883" s="24">
        <v>3222158855</v>
      </c>
      <c r="V883" s="24" t="s">
        <v>5516</v>
      </c>
      <c r="W883" s="24" t="s">
        <v>5517</v>
      </c>
      <c r="X883" s="24" t="s">
        <v>1768</v>
      </c>
      <c r="Y883" s="24" t="s">
        <v>5518</v>
      </c>
      <c r="Z883" s="24" t="s">
        <v>117</v>
      </c>
      <c r="AA883" s="24">
        <v>3115589005</v>
      </c>
      <c r="AB883" s="24" t="s">
        <v>77</v>
      </c>
      <c r="AC883" s="24" t="s">
        <v>77</v>
      </c>
      <c r="AD883" s="24" t="s">
        <v>77</v>
      </c>
      <c r="AE883" s="26" t="s">
        <v>183</v>
      </c>
      <c r="AF883" s="26" t="s">
        <v>5519</v>
      </c>
      <c r="AG883" s="26"/>
      <c r="AH883" s="27" t="s">
        <v>184</v>
      </c>
      <c r="AI883" s="27" t="s">
        <v>2411</v>
      </c>
      <c r="AJ883" s="27" t="s">
        <v>2411</v>
      </c>
      <c r="AK883" s="24" t="s">
        <v>121</v>
      </c>
      <c r="AL883" s="24" t="s">
        <v>90</v>
      </c>
      <c r="AM883" s="23">
        <v>42866</v>
      </c>
      <c r="AN883" s="28">
        <v>776250</v>
      </c>
      <c r="AO883" s="28"/>
      <c r="AP883" s="24">
        <v>42872</v>
      </c>
      <c r="AQ883" s="24"/>
      <c r="AR883" s="24"/>
      <c r="AS883" s="24"/>
      <c r="AT883" s="24" t="e">
        <v>#N/A</v>
      </c>
      <c r="AU883" s="24" t="e">
        <v>#N/A</v>
      </c>
      <c r="AV883" s="24" t="e">
        <v>#N/A</v>
      </c>
      <c r="AW883" s="24"/>
      <c r="AX883" s="24"/>
      <c r="AY883" s="24"/>
      <c r="AZ883" s="24"/>
      <c r="BA883" s="24"/>
      <c r="BB883" s="24"/>
      <c r="BC883" s="24"/>
      <c r="BD883" s="24">
        <v>0</v>
      </c>
      <c r="BE883" s="24">
        <v>0</v>
      </c>
      <c r="BF883" s="23"/>
      <c r="BG883" s="23"/>
      <c r="BH883" s="23">
        <v>42931</v>
      </c>
      <c r="BI883" s="26" t="s">
        <v>127</v>
      </c>
      <c r="BJ883" s="26" t="s">
        <v>178</v>
      </c>
      <c r="BK883" s="29">
        <v>0</v>
      </c>
      <c r="BL883" s="24" t="s">
        <v>129</v>
      </c>
      <c r="BM883" s="22" t="str">
        <f ca="1">+IF(Tabla1[[#This Row],[FECHA INGRESO]]&gt;=44986,IF((TODAY()-Tabla1[[#This Row],[FECHA INGRESO]])&gt;=50,"ALERTA","TODAVÍA FALTA"),"N/A")</f>
        <v>N/A</v>
      </c>
      <c r="BN883" s="7">
        <f>IFERROR((_xlfn.DAYS(Tabla1[[#This Row],[FECHA INGRESO]],Tabla1[[#This Row],[FECHA RETIRO]]))/30,"")</f>
        <v>-2.1666666666666665</v>
      </c>
    </row>
    <row r="884" spans="1:66" ht="15" customHeight="1" x14ac:dyDescent="0.35">
      <c r="A884" s="31">
        <v>1074189991</v>
      </c>
      <c r="B884" s="22" t="s">
        <v>5520</v>
      </c>
      <c r="C884" s="23">
        <v>42866</v>
      </c>
      <c r="D884" s="23" t="s">
        <v>4008</v>
      </c>
      <c r="E884" s="24" t="s">
        <v>94</v>
      </c>
      <c r="F884" s="23" t="s">
        <v>70</v>
      </c>
      <c r="G884" s="24"/>
      <c r="H884" s="24">
        <v>24073420576</v>
      </c>
      <c r="I884" s="24" t="s">
        <v>95</v>
      </c>
      <c r="J884" s="24">
        <f>DATEDIF(Tabla1[[#This Row],[FECHA DE NACIMIENTO]],Tabla1[[#This Row],[FECHA ACTUAL]],"Y")</f>
        <v>25</v>
      </c>
      <c r="K884" s="24" t="s">
        <v>73</v>
      </c>
      <c r="L884" s="24" t="s">
        <v>112</v>
      </c>
      <c r="M884" s="24">
        <v>0</v>
      </c>
      <c r="N884" s="24">
        <v>2</v>
      </c>
      <c r="O884" s="24">
        <v>2</v>
      </c>
      <c r="P884" s="24" t="s">
        <v>101</v>
      </c>
      <c r="Q884" s="23">
        <v>35765</v>
      </c>
      <c r="R884" s="24" t="s">
        <v>76</v>
      </c>
      <c r="S884" s="25">
        <v>45119</v>
      </c>
      <c r="T884" s="24">
        <v>5403128</v>
      </c>
      <c r="U884" s="24">
        <v>3188436308</v>
      </c>
      <c r="V884" s="24" t="s">
        <v>5521</v>
      </c>
      <c r="W884" s="24" t="s">
        <v>5522</v>
      </c>
      <c r="X884" s="24" t="s">
        <v>5523</v>
      </c>
      <c r="Y884" s="24" t="s">
        <v>5524</v>
      </c>
      <c r="Z884" s="24" t="s">
        <v>567</v>
      </c>
      <c r="AA884" s="24">
        <v>3173462279</v>
      </c>
      <c r="AB884" s="24" t="s">
        <v>77</v>
      </c>
      <c r="AC884" s="24" t="s">
        <v>77</v>
      </c>
      <c r="AD884" s="24" t="s">
        <v>77</v>
      </c>
      <c r="AE884" s="26" t="s">
        <v>151</v>
      </c>
      <c r="AF884" s="26"/>
      <c r="AG884" s="26"/>
      <c r="AH884" s="27" t="s">
        <v>184</v>
      </c>
      <c r="AI884" s="27" t="s">
        <v>884</v>
      </c>
      <c r="AJ884" s="27" t="s">
        <v>884</v>
      </c>
      <c r="AK884" s="24" t="s">
        <v>121</v>
      </c>
      <c r="AL884" s="24" t="s">
        <v>90</v>
      </c>
      <c r="AM884" s="23">
        <v>42866</v>
      </c>
      <c r="AN884" s="28">
        <v>776250</v>
      </c>
      <c r="AO884" s="28"/>
      <c r="AP884" s="24"/>
      <c r="AQ884" s="24"/>
      <c r="AR884" s="24"/>
      <c r="AS884" s="24"/>
      <c r="AT884" s="24" t="e">
        <v>#N/A</v>
      </c>
      <c r="AU884" s="24" t="e">
        <v>#N/A</v>
      </c>
      <c r="AV884" s="24" t="e">
        <v>#N/A</v>
      </c>
      <c r="AW884" s="24"/>
      <c r="AX884" s="24"/>
      <c r="AY884" s="24" t="s">
        <v>5525</v>
      </c>
      <c r="AZ884" s="24"/>
      <c r="BA884" s="24"/>
      <c r="BB884" s="24"/>
      <c r="BC884" s="24"/>
      <c r="BD884" s="24">
        <v>0</v>
      </c>
      <c r="BE884" s="24">
        <v>0</v>
      </c>
      <c r="BF884" s="23"/>
      <c r="BG884" s="23"/>
      <c r="BH884" s="23">
        <v>42900</v>
      </c>
      <c r="BI884" s="26" t="s">
        <v>127</v>
      </c>
      <c r="BJ884" s="26" t="s">
        <v>1246</v>
      </c>
      <c r="BK884" s="29">
        <v>0</v>
      </c>
      <c r="BL884" s="24" t="s">
        <v>129</v>
      </c>
      <c r="BM884" s="22" t="str">
        <f ca="1">+IF(Tabla1[[#This Row],[FECHA INGRESO]]&gt;=44986,IF((TODAY()-Tabla1[[#This Row],[FECHA INGRESO]])&gt;=50,"ALERTA","TODAVÍA FALTA"),"N/A")</f>
        <v>N/A</v>
      </c>
      <c r="BN884" s="7">
        <f>IFERROR((_xlfn.DAYS(Tabla1[[#This Row],[FECHA INGRESO]],Tabla1[[#This Row],[FECHA RETIRO]]))/30,"")</f>
        <v>-1.1333333333333333</v>
      </c>
    </row>
    <row r="885" spans="1:66" ht="15" customHeight="1" x14ac:dyDescent="0.35">
      <c r="A885" s="31">
        <v>1121907451</v>
      </c>
      <c r="B885" s="22" t="s">
        <v>5526</v>
      </c>
      <c r="C885" s="23">
        <v>42866</v>
      </c>
      <c r="D885" s="23" t="s">
        <v>168</v>
      </c>
      <c r="E885" s="24" t="s">
        <v>94</v>
      </c>
      <c r="F885" s="23" t="s">
        <v>70</v>
      </c>
      <c r="G885" s="24"/>
      <c r="H885" s="24">
        <v>24073393434</v>
      </c>
      <c r="I885" s="24" t="s">
        <v>95</v>
      </c>
      <c r="J885" s="24">
        <f>DATEDIF(Tabla1[[#This Row],[FECHA DE NACIMIENTO]],Tabla1[[#This Row],[FECHA ACTUAL]],"Y")</f>
        <v>29</v>
      </c>
      <c r="K885" s="24" t="s">
        <v>320</v>
      </c>
      <c r="L885" s="24" t="s">
        <v>112</v>
      </c>
      <c r="M885" s="24">
        <v>2</v>
      </c>
      <c r="N885" s="24">
        <v>2</v>
      </c>
      <c r="O885" s="24">
        <v>2</v>
      </c>
      <c r="P885" s="24" t="s">
        <v>101</v>
      </c>
      <c r="Q885" s="23">
        <v>34221</v>
      </c>
      <c r="R885" s="24" t="s">
        <v>5527</v>
      </c>
      <c r="S885" s="25">
        <v>45119</v>
      </c>
      <c r="T885" s="24"/>
      <c r="U885" s="24">
        <v>3118052668</v>
      </c>
      <c r="V885" s="24"/>
      <c r="W885" s="24" t="s">
        <v>5528</v>
      </c>
      <c r="X885" s="24" t="s">
        <v>5384</v>
      </c>
      <c r="Y885" s="24" t="s">
        <v>5529</v>
      </c>
      <c r="Z885" s="24" t="s">
        <v>117</v>
      </c>
      <c r="AA885" s="24">
        <v>3102962068</v>
      </c>
      <c r="AB885" s="24" t="s">
        <v>77</v>
      </c>
      <c r="AC885" s="24" t="s">
        <v>77</v>
      </c>
      <c r="AD885" s="24" t="s">
        <v>77</v>
      </c>
      <c r="AE885" s="26" t="s">
        <v>151</v>
      </c>
      <c r="AF885" s="26"/>
      <c r="AG885" s="26"/>
      <c r="AH885" s="27" t="s">
        <v>184</v>
      </c>
      <c r="AI885" s="27" t="s">
        <v>884</v>
      </c>
      <c r="AJ885" s="27" t="s">
        <v>884</v>
      </c>
      <c r="AK885" s="24" t="s">
        <v>121</v>
      </c>
      <c r="AL885" s="24" t="s">
        <v>90</v>
      </c>
      <c r="AM885" s="23">
        <v>42866</v>
      </c>
      <c r="AN885" s="28">
        <v>776250</v>
      </c>
      <c r="AO885" s="28"/>
      <c r="AP885" s="24"/>
      <c r="AQ885" s="24"/>
      <c r="AR885" s="24"/>
      <c r="AS885" s="24"/>
      <c r="AT885" s="24" t="e">
        <v>#N/A</v>
      </c>
      <c r="AU885" s="24" t="e">
        <v>#N/A</v>
      </c>
      <c r="AV885" s="24" t="e">
        <v>#N/A</v>
      </c>
      <c r="AW885" s="24"/>
      <c r="AX885" s="24"/>
      <c r="AY885" s="24"/>
      <c r="AZ885" s="24"/>
      <c r="BA885" s="24"/>
      <c r="BB885" s="24"/>
      <c r="BC885" s="24"/>
      <c r="BD885" s="24">
        <v>0</v>
      </c>
      <c r="BE885" s="24">
        <v>0</v>
      </c>
      <c r="BF885" s="23"/>
      <c r="BG885" s="23"/>
      <c r="BH885" s="23">
        <v>42896</v>
      </c>
      <c r="BI885" s="26" t="s">
        <v>127</v>
      </c>
      <c r="BJ885" s="26" t="s">
        <v>1550</v>
      </c>
      <c r="BK885" s="29">
        <v>0</v>
      </c>
      <c r="BL885" s="24" t="s">
        <v>129</v>
      </c>
      <c r="BM885" s="22" t="str">
        <f ca="1">+IF(Tabla1[[#This Row],[FECHA INGRESO]]&gt;=44986,IF((TODAY()-Tabla1[[#This Row],[FECHA INGRESO]])&gt;=50,"ALERTA","TODAVÍA FALTA"),"N/A")</f>
        <v>N/A</v>
      </c>
      <c r="BN885" s="7">
        <f>IFERROR((_xlfn.DAYS(Tabla1[[#This Row],[FECHA INGRESO]],Tabla1[[#This Row],[FECHA RETIRO]]))/30,"")</f>
        <v>-1</v>
      </c>
    </row>
    <row r="886" spans="1:66" ht="15" customHeight="1" x14ac:dyDescent="0.35">
      <c r="A886" s="31">
        <v>1012435284</v>
      </c>
      <c r="B886" s="22" t="s">
        <v>5530</v>
      </c>
      <c r="C886" s="23">
        <v>42866</v>
      </c>
      <c r="D886" s="23" t="s">
        <v>93</v>
      </c>
      <c r="E886" s="24" t="s">
        <v>94</v>
      </c>
      <c r="F886" s="23" t="s">
        <v>70</v>
      </c>
      <c r="G886" s="24"/>
      <c r="H886" s="24">
        <v>24073420406</v>
      </c>
      <c r="I886" s="24" t="s">
        <v>95</v>
      </c>
      <c r="J886" s="24">
        <f>DATEDIF(Tabla1[[#This Row],[FECHA DE NACIMIENTO]],Tabla1[[#This Row],[FECHA ACTUAL]],"Y")</f>
        <v>26</v>
      </c>
      <c r="K886" s="24" t="s">
        <v>73</v>
      </c>
      <c r="L886" s="24" t="s">
        <v>112</v>
      </c>
      <c r="M886" s="24">
        <v>0</v>
      </c>
      <c r="N886" s="24">
        <v>0</v>
      </c>
      <c r="O886" s="24">
        <v>2</v>
      </c>
      <c r="P886" s="24" t="s">
        <v>101</v>
      </c>
      <c r="Q886" s="23">
        <v>35308</v>
      </c>
      <c r="R886" s="24" t="s">
        <v>76</v>
      </c>
      <c r="S886" s="25">
        <v>45119</v>
      </c>
      <c r="T886" s="24">
        <v>4457540</v>
      </c>
      <c r="U886" s="24">
        <v>3008604659</v>
      </c>
      <c r="V886" s="24" t="s">
        <v>5531</v>
      </c>
      <c r="W886" s="24" t="s">
        <v>5532</v>
      </c>
      <c r="X886" s="24" t="s">
        <v>2580</v>
      </c>
      <c r="Y886" s="24" t="s">
        <v>5533</v>
      </c>
      <c r="Z886" s="24" t="s">
        <v>117</v>
      </c>
      <c r="AA886" s="24">
        <v>3123102880</v>
      </c>
      <c r="AB886" s="24" t="s">
        <v>77</v>
      </c>
      <c r="AC886" s="24" t="s">
        <v>77</v>
      </c>
      <c r="AD886" s="24" t="s">
        <v>77</v>
      </c>
      <c r="AE886" s="26" t="s">
        <v>183</v>
      </c>
      <c r="AF886" s="26"/>
      <c r="AG886" s="26"/>
      <c r="AH886" s="27" t="s">
        <v>184</v>
      </c>
      <c r="AI886" s="27" t="s">
        <v>279</v>
      </c>
      <c r="AJ886" s="27" t="s">
        <v>279</v>
      </c>
      <c r="AK886" s="24" t="s">
        <v>121</v>
      </c>
      <c r="AL886" s="24" t="s">
        <v>90</v>
      </c>
      <c r="AM886" s="23">
        <v>42866</v>
      </c>
      <c r="AN886" s="28">
        <v>776250</v>
      </c>
      <c r="AO886" s="28"/>
      <c r="AP886" s="24"/>
      <c r="AQ886" s="24"/>
      <c r="AR886" s="24"/>
      <c r="AS886" s="24"/>
      <c r="AT886" s="24" t="e">
        <v>#N/A</v>
      </c>
      <c r="AU886" s="24" t="e">
        <v>#N/A</v>
      </c>
      <c r="AV886" s="24" t="e">
        <v>#N/A</v>
      </c>
      <c r="AW886" s="24"/>
      <c r="AX886" s="24"/>
      <c r="AY886" s="24"/>
      <c r="AZ886" s="24"/>
      <c r="BA886" s="24"/>
      <c r="BB886" s="24"/>
      <c r="BC886" s="24"/>
      <c r="BD886" s="24">
        <v>0</v>
      </c>
      <c r="BE886" s="24">
        <v>0</v>
      </c>
      <c r="BF886" s="23"/>
      <c r="BG886" s="23"/>
      <c r="BH886" s="23">
        <v>42895</v>
      </c>
      <c r="BI886" s="26" t="s">
        <v>127</v>
      </c>
      <c r="BJ886" s="26" t="s">
        <v>232</v>
      </c>
      <c r="BK886" s="29">
        <v>0</v>
      </c>
      <c r="BL886" s="24" t="s">
        <v>129</v>
      </c>
      <c r="BM886" s="22" t="str">
        <f ca="1">+IF(Tabla1[[#This Row],[FECHA INGRESO]]&gt;=44986,IF((TODAY()-Tabla1[[#This Row],[FECHA INGRESO]])&gt;=50,"ALERTA","TODAVÍA FALTA"),"N/A")</f>
        <v>N/A</v>
      </c>
      <c r="BN886" s="7">
        <f>IFERROR((_xlfn.DAYS(Tabla1[[#This Row],[FECHA INGRESO]],Tabla1[[#This Row],[FECHA RETIRO]]))/30,"")</f>
        <v>-0.96666666666666667</v>
      </c>
    </row>
    <row r="887" spans="1:66" ht="15" customHeight="1" x14ac:dyDescent="0.35">
      <c r="A887" s="31">
        <v>39658434</v>
      </c>
      <c r="B887" s="22" t="s">
        <v>5534</v>
      </c>
      <c r="C887" s="23">
        <v>42866</v>
      </c>
      <c r="D887" s="23" t="s">
        <v>93</v>
      </c>
      <c r="E887" s="24" t="s">
        <v>94</v>
      </c>
      <c r="F887" s="23" t="s">
        <v>70</v>
      </c>
      <c r="G887" s="24" t="s">
        <v>5535</v>
      </c>
      <c r="H887" s="24">
        <v>24073427894</v>
      </c>
      <c r="I887" s="24" t="s">
        <v>95</v>
      </c>
      <c r="J887" s="24">
        <f>DATEDIF(Tabla1[[#This Row],[FECHA DE NACIMIENTO]],Tabla1[[#This Row],[FECHA ACTUAL]],"Y")</f>
        <v>50</v>
      </c>
      <c r="K887" s="24" t="s">
        <v>73</v>
      </c>
      <c r="L887" s="24" t="s">
        <v>234</v>
      </c>
      <c r="M887" s="24">
        <v>2</v>
      </c>
      <c r="N887" s="24">
        <v>2</v>
      </c>
      <c r="O887" s="24">
        <v>2</v>
      </c>
      <c r="P887" s="24" t="s">
        <v>101</v>
      </c>
      <c r="Q887" s="23">
        <v>26582</v>
      </c>
      <c r="R887" s="24" t="s">
        <v>5536</v>
      </c>
      <c r="S887" s="25">
        <v>45119</v>
      </c>
      <c r="T887" s="24">
        <v>9026343</v>
      </c>
      <c r="U887" s="24">
        <v>3184908148</v>
      </c>
      <c r="V887" s="24" t="s">
        <v>5537</v>
      </c>
      <c r="W887" s="24" t="s">
        <v>5538</v>
      </c>
      <c r="X887" s="24" t="s">
        <v>5489</v>
      </c>
      <c r="Y887" s="24" t="s">
        <v>5539</v>
      </c>
      <c r="Z887" s="24" t="s">
        <v>82</v>
      </c>
      <c r="AA887" s="24">
        <v>3187985522</v>
      </c>
      <c r="AB887" s="24" t="s">
        <v>77</v>
      </c>
      <c r="AC887" s="24" t="s">
        <v>77</v>
      </c>
      <c r="AD887" s="24" t="s">
        <v>77</v>
      </c>
      <c r="AE887" s="26" t="s">
        <v>151</v>
      </c>
      <c r="AF887" s="26" t="s">
        <v>5540</v>
      </c>
      <c r="AG887" s="26"/>
      <c r="AH887" s="27" t="s">
        <v>184</v>
      </c>
      <c r="AI887" s="27" t="s">
        <v>4165</v>
      </c>
      <c r="AJ887" s="27" t="s">
        <v>4165</v>
      </c>
      <c r="AK887" s="24" t="s">
        <v>121</v>
      </c>
      <c r="AL887" s="24" t="s">
        <v>90</v>
      </c>
      <c r="AM887" s="23">
        <v>42866</v>
      </c>
      <c r="AN887" s="28">
        <v>808585.47</v>
      </c>
      <c r="AO887" s="28"/>
      <c r="AP887" s="24"/>
      <c r="AQ887" s="24"/>
      <c r="AR887" s="24"/>
      <c r="AS887" s="24"/>
      <c r="AT887" s="24">
        <v>69</v>
      </c>
      <c r="AU887" s="24" t="e">
        <v>#N/A</v>
      </c>
      <c r="AV887" s="24" t="e">
        <v>#N/A</v>
      </c>
      <c r="AW887" s="24"/>
      <c r="AX887" s="24"/>
      <c r="AY887" s="24"/>
      <c r="AZ887" s="24"/>
      <c r="BA887" s="24"/>
      <c r="BB887" s="24"/>
      <c r="BC887" s="24"/>
      <c r="BD887" s="24">
        <v>1</v>
      </c>
      <c r="BE887" s="24">
        <v>0</v>
      </c>
      <c r="BF887" s="23">
        <v>43235</v>
      </c>
      <c r="BG887" s="23">
        <v>43252</v>
      </c>
      <c r="BH887" s="23">
        <v>43250</v>
      </c>
      <c r="BI887" s="26" t="s">
        <v>127</v>
      </c>
      <c r="BJ887" s="26" t="s">
        <v>232</v>
      </c>
      <c r="BK887" s="29">
        <v>20616</v>
      </c>
      <c r="BL887" s="24" t="s">
        <v>129</v>
      </c>
      <c r="BM887" s="22" t="str">
        <f ca="1">+IF(Tabla1[[#This Row],[FECHA INGRESO]]&gt;=44986,IF((TODAY()-Tabla1[[#This Row],[FECHA INGRESO]])&gt;=50,"ALERTA","TODAVÍA FALTA"),"N/A")</f>
        <v>N/A</v>
      </c>
      <c r="BN887" s="7">
        <f>IFERROR((_xlfn.DAYS(Tabla1[[#This Row],[FECHA INGRESO]],Tabla1[[#This Row],[FECHA RETIRO]]))/30,"")</f>
        <v>-12.8</v>
      </c>
    </row>
    <row r="888" spans="1:66" x14ac:dyDescent="0.35">
      <c r="A888" s="34">
        <v>1014185919</v>
      </c>
      <c r="B888" s="22" t="s">
        <v>2477</v>
      </c>
      <c r="C888" s="23">
        <v>42870</v>
      </c>
      <c r="D888" s="23" t="s">
        <v>266</v>
      </c>
      <c r="E888" s="23" t="s">
        <v>111</v>
      </c>
      <c r="F888" s="23" t="s">
        <v>70</v>
      </c>
      <c r="G888" s="24"/>
      <c r="H888" s="24">
        <v>24057842826</v>
      </c>
      <c r="I888" s="24" t="s">
        <v>72</v>
      </c>
      <c r="J888" s="24">
        <f>DATEDIF(Tabla1[[#This Row],[FECHA DE NACIMIENTO]],Tabla1[[#This Row],[FECHA ACTUAL]],"Y")</f>
        <v>36</v>
      </c>
      <c r="K888" s="24" t="s">
        <v>96</v>
      </c>
      <c r="L888" s="24" t="s">
        <v>112</v>
      </c>
      <c r="M888" s="24">
        <v>1</v>
      </c>
      <c r="N888" s="24">
        <v>1</v>
      </c>
      <c r="O888" s="24">
        <v>3</v>
      </c>
      <c r="P888" s="24" t="s">
        <v>101</v>
      </c>
      <c r="Q888" s="23">
        <v>31961</v>
      </c>
      <c r="R888" s="24" t="s">
        <v>76</v>
      </c>
      <c r="S888" s="25">
        <v>45119</v>
      </c>
      <c r="T888" s="24">
        <v>2511859</v>
      </c>
      <c r="U888" s="24">
        <v>3219644551</v>
      </c>
      <c r="V888" s="24" t="s">
        <v>5541</v>
      </c>
      <c r="W888" s="24" t="s">
        <v>2479</v>
      </c>
      <c r="X888" s="24" t="s">
        <v>2480</v>
      </c>
      <c r="Y888" s="24" t="s">
        <v>2481</v>
      </c>
      <c r="Z888" s="24" t="s">
        <v>285</v>
      </c>
      <c r="AA888" s="24">
        <v>3202232832</v>
      </c>
      <c r="AB888" s="24" t="s">
        <v>77</v>
      </c>
      <c r="AC888" s="24" t="s">
        <v>77</v>
      </c>
      <c r="AD888" s="24" t="s">
        <v>77</v>
      </c>
      <c r="AE888" s="26" t="s">
        <v>151</v>
      </c>
      <c r="AF888" s="26"/>
      <c r="AG888" s="26"/>
      <c r="AH888" s="27" t="s">
        <v>163</v>
      </c>
      <c r="AI888" s="27" t="s">
        <v>5316</v>
      </c>
      <c r="AJ888" s="27" t="s">
        <v>5317</v>
      </c>
      <c r="AK888" s="24" t="s">
        <v>121</v>
      </c>
      <c r="AL888" s="24" t="s">
        <v>90</v>
      </c>
      <c r="AM888" s="23">
        <v>42870</v>
      </c>
      <c r="AN888" s="28">
        <v>1395511.2</v>
      </c>
      <c r="AO888" s="28">
        <v>102854</v>
      </c>
      <c r="AP888" s="24" t="s">
        <v>5542</v>
      </c>
      <c r="AQ888" s="24"/>
      <c r="AR888" s="24"/>
      <c r="AS888" s="24"/>
      <c r="AT888" s="24">
        <v>87</v>
      </c>
      <c r="AU888" s="24" t="e">
        <v>#N/A</v>
      </c>
      <c r="AV888" s="24" t="e">
        <v>#N/A</v>
      </c>
      <c r="AW888" s="24"/>
      <c r="AX888" s="24" t="s">
        <v>5543</v>
      </c>
      <c r="AY888" s="24" t="s">
        <v>5544</v>
      </c>
      <c r="AZ888" s="24" t="s">
        <v>5545</v>
      </c>
      <c r="BA888" s="24" t="s">
        <v>2485</v>
      </c>
      <c r="BB888" s="24"/>
      <c r="BC888" s="24"/>
      <c r="BD888" s="24">
        <v>0</v>
      </c>
      <c r="BE888" s="24">
        <v>0</v>
      </c>
      <c r="BF888" s="23"/>
      <c r="BG888" s="23"/>
      <c r="BH888" s="23">
        <v>43859</v>
      </c>
      <c r="BI888" s="26" t="s">
        <v>127</v>
      </c>
      <c r="BJ888" s="26" t="s">
        <v>4052</v>
      </c>
      <c r="BK888" s="29">
        <v>0</v>
      </c>
      <c r="BL888" s="24" t="s">
        <v>129</v>
      </c>
      <c r="BM888" s="22" t="str">
        <f ca="1">+IF(Tabla1[[#This Row],[FECHA INGRESO]]&gt;=44986,IF((TODAY()-Tabla1[[#This Row],[FECHA INGRESO]])&gt;=50,"ALERTA","TODAVÍA FALTA"),"N/A")</f>
        <v>N/A</v>
      </c>
      <c r="BN888" s="7">
        <f>IFERROR((_xlfn.DAYS(Tabla1[[#This Row],[FECHA INGRESO]],Tabla1[[#This Row],[FECHA RETIRO]]))/30,"")</f>
        <v>-32.966666666666669</v>
      </c>
    </row>
    <row r="889" spans="1:66" x14ac:dyDescent="0.35">
      <c r="A889" s="21">
        <v>1032487742</v>
      </c>
      <c r="B889" s="22" t="s">
        <v>5546</v>
      </c>
      <c r="C889" s="23">
        <v>42870</v>
      </c>
      <c r="D889" s="23" t="s">
        <v>131</v>
      </c>
      <c r="E889" s="23" t="s">
        <v>111</v>
      </c>
      <c r="F889" s="23" t="s">
        <v>70</v>
      </c>
      <c r="G889" s="24"/>
      <c r="H889" s="24">
        <v>24073510246</v>
      </c>
      <c r="I889" s="24" t="s">
        <v>95</v>
      </c>
      <c r="J889" s="24">
        <f>DATEDIF(Tabla1[[#This Row],[FECHA DE NACIMIENTO]],Tabla1[[#This Row],[FECHA ACTUAL]],"Y")</f>
        <v>26</v>
      </c>
      <c r="K889" s="24" t="s">
        <v>73</v>
      </c>
      <c r="L889" s="24" t="s">
        <v>112</v>
      </c>
      <c r="M889" s="24">
        <v>0</v>
      </c>
      <c r="N889" s="24">
        <v>0</v>
      </c>
      <c r="O889" s="24">
        <v>1</v>
      </c>
      <c r="P889" s="24" t="s">
        <v>101</v>
      </c>
      <c r="Q889" s="23">
        <v>35402</v>
      </c>
      <c r="R889" s="24" t="s">
        <v>76</v>
      </c>
      <c r="S889" s="25">
        <v>45119</v>
      </c>
      <c r="T889" s="24"/>
      <c r="U889" s="24">
        <v>3154429917</v>
      </c>
      <c r="V889" s="24" t="s">
        <v>5547</v>
      </c>
      <c r="W889" s="24" t="s">
        <v>5548</v>
      </c>
      <c r="X889" s="24" t="s">
        <v>5549</v>
      </c>
      <c r="Y889" s="24" t="s">
        <v>5550</v>
      </c>
      <c r="Z889" s="24" t="s">
        <v>117</v>
      </c>
      <c r="AA889" s="24">
        <v>3228836674</v>
      </c>
      <c r="AB889" s="24" t="s">
        <v>101</v>
      </c>
      <c r="AC889" s="24" t="s">
        <v>101</v>
      </c>
      <c r="AD889" s="24" t="e">
        <v>#REF!</v>
      </c>
      <c r="AE889" s="26" t="s">
        <v>183</v>
      </c>
      <c r="AF889" s="26" t="s">
        <v>3655</v>
      </c>
      <c r="AG889" s="26"/>
      <c r="AH889" s="27" t="s">
        <v>184</v>
      </c>
      <c r="AI889" s="27" t="s">
        <v>5470</v>
      </c>
      <c r="AJ889" s="27" t="s">
        <v>5470</v>
      </c>
      <c r="AK889" s="24" t="s">
        <v>121</v>
      </c>
      <c r="AL889" s="24" t="s">
        <v>90</v>
      </c>
      <c r="AM889" s="23">
        <v>42870</v>
      </c>
      <c r="AN889" s="28">
        <v>1000000</v>
      </c>
      <c r="AO889" s="28">
        <v>117172</v>
      </c>
      <c r="AP889" s="24" t="s">
        <v>5551</v>
      </c>
      <c r="AQ889" s="24"/>
      <c r="AR889" s="24"/>
      <c r="AS889" s="24"/>
      <c r="AT889" s="24"/>
      <c r="AU889" s="24">
        <v>55</v>
      </c>
      <c r="AV889" s="24">
        <v>89</v>
      </c>
      <c r="AW889" s="24">
        <v>71</v>
      </c>
      <c r="AX889" s="24"/>
      <c r="AY889" s="24" t="s">
        <v>5552</v>
      </c>
      <c r="AZ889" s="24" t="s">
        <v>5553</v>
      </c>
      <c r="BA889" s="24"/>
      <c r="BB889" s="24"/>
      <c r="BC889" s="24"/>
      <c r="BD889" s="24">
        <v>1</v>
      </c>
      <c r="BE889" s="24">
        <v>0</v>
      </c>
      <c r="BF889" s="23">
        <v>43452</v>
      </c>
      <c r="BG889" s="23">
        <v>43473</v>
      </c>
      <c r="BH889" s="23">
        <v>44572</v>
      </c>
      <c r="BI889" s="26" t="s">
        <v>127</v>
      </c>
      <c r="BJ889" s="26" t="s">
        <v>273</v>
      </c>
      <c r="BK889" s="29">
        <v>0</v>
      </c>
      <c r="BL889" s="24" t="s">
        <v>129</v>
      </c>
      <c r="BM889" s="22" t="str">
        <f ca="1">+IF(Tabla1[[#This Row],[FECHA INGRESO]]&gt;=44986,IF((TODAY()-Tabla1[[#This Row],[FECHA INGRESO]])&gt;=50,"ALERTA","TODAVÍA FALTA"),"N/A")</f>
        <v>N/A</v>
      </c>
      <c r="BN889" s="7">
        <f>IFERROR((_xlfn.DAYS(Tabla1[[#This Row],[FECHA INGRESO]],Tabla1[[#This Row],[FECHA RETIRO]]))/30,"")</f>
        <v>-56.733333333333334</v>
      </c>
    </row>
    <row r="890" spans="1:66" ht="15" customHeight="1" x14ac:dyDescent="0.35">
      <c r="A890" s="31">
        <v>1120747024</v>
      </c>
      <c r="B890" s="22" t="s">
        <v>5554</v>
      </c>
      <c r="C890" s="23">
        <v>42870</v>
      </c>
      <c r="D890" s="23" t="s">
        <v>870</v>
      </c>
      <c r="E890" s="23" t="s">
        <v>111</v>
      </c>
      <c r="F890" s="23" t="s">
        <v>70</v>
      </c>
      <c r="G890" s="24"/>
      <c r="H890" s="24">
        <v>24073509107</v>
      </c>
      <c r="I890" s="24" t="s">
        <v>95</v>
      </c>
      <c r="J890" s="24">
        <f>DATEDIF(Tabla1[[#This Row],[FECHA DE NACIMIENTO]],Tabla1[[#This Row],[FECHA ACTUAL]],"Y")</f>
        <v>30</v>
      </c>
      <c r="K890" s="24" t="s">
        <v>73</v>
      </c>
      <c r="L890" s="24" t="s">
        <v>112</v>
      </c>
      <c r="M890" s="24">
        <v>0</v>
      </c>
      <c r="N890" s="24">
        <v>0</v>
      </c>
      <c r="O890" s="24">
        <v>3</v>
      </c>
      <c r="P890" s="24" t="s">
        <v>101</v>
      </c>
      <c r="Q890" s="23">
        <v>33978</v>
      </c>
      <c r="R890" s="24" t="s">
        <v>1293</v>
      </c>
      <c r="S890" s="25">
        <v>45119</v>
      </c>
      <c r="T890" s="24"/>
      <c r="U890" s="24">
        <v>3008249534</v>
      </c>
      <c r="V890" s="24" t="s">
        <v>5555</v>
      </c>
      <c r="W890" s="24" t="s">
        <v>5556</v>
      </c>
      <c r="X890" s="24" t="s">
        <v>5446</v>
      </c>
      <c r="Y890" s="24" t="s">
        <v>5557</v>
      </c>
      <c r="Z890" s="24" t="s">
        <v>255</v>
      </c>
      <c r="AA890" s="24">
        <v>3209746566</v>
      </c>
      <c r="AB890" s="24" t="s">
        <v>77</v>
      </c>
      <c r="AC890" s="24" t="s">
        <v>77</v>
      </c>
      <c r="AD890" s="24" t="s">
        <v>77</v>
      </c>
      <c r="AE890" s="26" t="s">
        <v>151</v>
      </c>
      <c r="AF890" s="26"/>
      <c r="AG890" s="26"/>
      <c r="AH890" s="27" t="s">
        <v>184</v>
      </c>
      <c r="AI890" s="27" t="s">
        <v>185</v>
      </c>
      <c r="AJ890" s="27" t="s">
        <v>185</v>
      </c>
      <c r="AK890" s="24" t="s">
        <v>121</v>
      </c>
      <c r="AL890" s="24" t="s">
        <v>90</v>
      </c>
      <c r="AM890" s="23">
        <v>42870</v>
      </c>
      <c r="AN890" s="28">
        <v>776250</v>
      </c>
      <c r="AO890" s="28"/>
      <c r="AP890" s="24">
        <v>42908</v>
      </c>
      <c r="AQ890" s="24"/>
      <c r="AR890" s="24"/>
      <c r="AS890" s="24"/>
      <c r="AT890" s="24" t="e">
        <v>#N/A</v>
      </c>
      <c r="AU890" s="24" t="e">
        <v>#N/A</v>
      </c>
      <c r="AV890" s="24">
        <v>89</v>
      </c>
      <c r="AW890" s="24"/>
      <c r="AX890" s="24"/>
      <c r="AY890" s="24"/>
      <c r="AZ890" s="24"/>
      <c r="BA890" s="24"/>
      <c r="BB890" s="24"/>
      <c r="BC890" s="24"/>
      <c r="BD890" s="24">
        <v>0</v>
      </c>
      <c r="BE890" s="24">
        <v>0</v>
      </c>
      <c r="BF890" s="23"/>
      <c r="BG890" s="23"/>
      <c r="BH890" s="23">
        <v>42916</v>
      </c>
      <c r="BI890" s="26" t="s">
        <v>127</v>
      </c>
      <c r="BJ890" s="26" t="s">
        <v>232</v>
      </c>
      <c r="BK890" s="29">
        <v>0</v>
      </c>
      <c r="BL890" s="24" t="s">
        <v>129</v>
      </c>
      <c r="BM890" s="22" t="str">
        <f ca="1">+IF(Tabla1[[#This Row],[FECHA INGRESO]]&gt;=44986,IF((TODAY()-Tabla1[[#This Row],[FECHA INGRESO]])&gt;=50,"ALERTA","TODAVÍA FALTA"),"N/A")</f>
        <v>N/A</v>
      </c>
      <c r="BN890" s="7">
        <f>IFERROR((_xlfn.DAYS(Tabla1[[#This Row],[FECHA INGRESO]],Tabla1[[#This Row],[FECHA RETIRO]]))/30,"")</f>
        <v>-1.5333333333333334</v>
      </c>
    </row>
    <row r="891" spans="1:66" ht="15" customHeight="1" x14ac:dyDescent="0.35">
      <c r="A891" s="31">
        <v>1032495151</v>
      </c>
      <c r="B891" s="22" t="s">
        <v>5558</v>
      </c>
      <c r="C891" s="23">
        <v>42870</v>
      </c>
      <c r="D891" s="23" t="s">
        <v>157</v>
      </c>
      <c r="E891" s="23" t="s">
        <v>3836</v>
      </c>
      <c r="F891" s="23" t="s">
        <v>70</v>
      </c>
      <c r="G891" s="24"/>
      <c r="H891" s="24">
        <v>24073507404</v>
      </c>
      <c r="I891" s="24" t="s">
        <v>95</v>
      </c>
      <c r="J891" s="24">
        <f>DATEDIF(Tabla1[[#This Row],[FECHA DE NACIMIENTO]],Tabla1[[#This Row],[FECHA ACTUAL]],"Y")</f>
        <v>25</v>
      </c>
      <c r="K891" s="24" t="s">
        <v>73</v>
      </c>
      <c r="L891" s="24" t="s">
        <v>112</v>
      </c>
      <c r="M891" s="24">
        <v>0</v>
      </c>
      <c r="N891" s="24">
        <v>0</v>
      </c>
      <c r="O891" s="24">
        <v>3</v>
      </c>
      <c r="P891" s="24" t="s">
        <v>101</v>
      </c>
      <c r="Q891" s="23">
        <v>35772</v>
      </c>
      <c r="R891" s="24" t="s">
        <v>76</v>
      </c>
      <c r="S891" s="25">
        <v>45119</v>
      </c>
      <c r="T891" s="24">
        <v>6087617</v>
      </c>
      <c r="U891" s="24">
        <v>3017224111</v>
      </c>
      <c r="V891" s="24" t="s">
        <v>5559</v>
      </c>
      <c r="W891" s="24" t="s">
        <v>5560</v>
      </c>
      <c r="X891" s="24" t="s">
        <v>5446</v>
      </c>
      <c r="Y891" s="24" t="s">
        <v>5561</v>
      </c>
      <c r="Z891" s="24" t="s">
        <v>117</v>
      </c>
      <c r="AA891" s="24">
        <v>3012908705</v>
      </c>
      <c r="AB891" s="24" t="s">
        <v>77</v>
      </c>
      <c r="AC891" s="24" t="s">
        <v>77</v>
      </c>
      <c r="AD891" s="24" t="s">
        <v>77</v>
      </c>
      <c r="AE891" s="26" t="s">
        <v>151</v>
      </c>
      <c r="AF891" s="26"/>
      <c r="AG891" s="26"/>
      <c r="AH891" s="27" t="s">
        <v>184</v>
      </c>
      <c r="AI891" s="27" t="s">
        <v>5372</v>
      </c>
      <c r="AJ891" s="27" t="s">
        <v>5372</v>
      </c>
      <c r="AK891" s="24" t="s">
        <v>121</v>
      </c>
      <c r="AL891" s="24" t="s">
        <v>90</v>
      </c>
      <c r="AM891" s="23">
        <v>42870</v>
      </c>
      <c r="AN891" s="28">
        <v>776250</v>
      </c>
      <c r="AO891" s="28"/>
      <c r="AP891" s="24"/>
      <c r="AQ891" s="24"/>
      <c r="AR891" s="24"/>
      <c r="AS891" s="24"/>
      <c r="AT891" s="24" t="e">
        <v>#N/A</v>
      </c>
      <c r="AU891" s="24" t="e">
        <v>#N/A</v>
      </c>
      <c r="AV891" s="24" t="e">
        <v>#N/A</v>
      </c>
      <c r="AW891" s="24"/>
      <c r="AX891" s="24"/>
      <c r="AY891" s="24"/>
      <c r="AZ891" s="24"/>
      <c r="BA891" s="24"/>
      <c r="BB891" s="24"/>
      <c r="BC891" s="24"/>
      <c r="BD891" s="24">
        <v>0</v>
      </c>
      <c r="BE891" s="24">
        <v>0</v>
      </c>
      <c r="BF891" s="23"/>
      <c r="BG891" s="23"/>
      <c r="BH891" s="23">
        <v>42896</v>
      </c>
      <c r="BI891" s="26" t="s">
        <v>127</v>
      </c>
      <c r="BJ891" s="26" t="s">
        <v>232</v>
      </c>
      <c r="BK891" s="29">
        <v>0</v>
      </c>
      <c r="BL891" s="24" t="s">
        <v>129</v>
      </c>
      <c r="BM891" s="22" t="str">
        <f ca="1">+IF(Tabla1[[#This Row],[FECHA INGRESO]]&gt;=44986,IF((TODAY()-Tabla1[[#This Row],[FECHA INGRESO]])&gt;=50,"ALERTA","TODAVÍA FALTA"),"N/A")</f>
        <v>N/A</v>
      </c>
      <c r="BN891" s="7">
        <f>IFERROR((_xlfn.DAYS(Tabla1[[#This Row],[FECHA INGRESO]],Tabla1[[#This Row],[FECHA RETIRO]]))/30,"")</f>
        <v>-0.8666666666666667</v>
      </c>
    </row>
    <row r="892" spans="1:66" ht="15" customHeight="1" x14ac:dyDescent="0.35">
      <c r="A892" s="31">
        <v>53134858</v>
      </c>
      <c r="B892" s="22" t="s">
        <v>5562</v>
      </c>
      <c r="C892" s="23">
        <v>42870</v>
      </c>
      <c r="D892" s="23" t="s">
        <v>168</v>
      </c>
      <c r="E892" s="23" t="s">
        <v>111</v>
      </c>
      <c r="F892" s="23" t="s">
        <v>70</v>
      </c>
      <c r="G892" s="24"/>
      <c r="H892" s="24">
        <v>24073506759</v>
      </c>
      <c r="I892" s="24" t="s">
        <v>95</v>
      </c>
      <c r="J892" s="24">
        <f>DATEDIF(Tabla1[[#This Row],[FECHA DE NACIMIENTO]],Tabla1[[#This Row],[FECHA ACTUAL]],"Y")</f>
        <v>37</v>
      </c>
      <c r="K892" s="24" t="s">
        <v>73</v>
      </c>
      <c r="L892" s="24" t="s">
        <v>112</v>
      </c>
      <c r="M892" s="24">
        <v>2</v>
      </c>
      <c r="N892" s="24">
        <v>2</v>
      </c>
      <c r="O892" s="24">
        <v>2</v>
      </c>
      <c r="P892" s="24" t="s">
        <v>101</v>
      </c>
      <c r="Q892" s="23">
        <v>31274</v>
      </c>
      <c r="R892" s="24" t="s">
        <v>76</v>
      </c>
      <c r="S892" s="25">
        <v>45119</v>
      </c>
      <c r="T892" s="24">
        <v>5702638</v>
      </c>
      <c r="U892" s="24">
        <v>3043425550</v>
      </c>
      <c r="V892" s="24" t="s">
        <v>5563</v>
      </c>
      <c r="W892" s="24" t="s">
        <v>5564</v>
      </c>
      <c r="X892" s="24" t="s">
        <v>1768</v>
      </c>
      <c r="Y892" s="24" t="s">
        <v>5565</v>
      </c>
      <c r="Z892" s="24" t="s">
        <v>162</v>
      </c>
      <c r="AA892" s="24">
        <v>3174223534</v>
      </c>
      <c r="AB892" s="24" t="s">
        <v>77</v>
      </c>
      <c r="AC892" s="24" t="s">
        <v>77</v>
      </c>
      <c r="AD892" s="24" t="s">
        <v>77</v>
      </c>
      <c r="AE892" s="26" t="s">
        <v>151</v>
      </c>
      <c r="AF892" s="26"/>
      <c r="AG892" s="26"/>
      <c r="AH892" s="27" t="s">
        <v>184</v>
      </c>
      <c r="AI892" s="27" t="s">
        <v>1857</v>
      </c>
      <c r="AJ892" s="27" t="s">
        <v>1857</v>
      </c>
      <c r="AK892" s="24" t="s">
        <v>121</v>
      </c>
      <c r="AL892" s="24" t="s">
        <v>90</v>
      </c>
      <c r="AM892" s="23">
        <v>42870</v>
      </c>
      <c r="AN892" s="28">
        <v>776250</v>
      </c>
      <c r="AO892" s="28"/>
      <c r="AP892" s="24"/>
      <c r="AQ892" s="24"/>
      <c r="AR892" s="24"/>
      <c r="AS892" s="24"/>
      <c r="AT892" s="24" t="e">
        <v>#N/A</v>
      </c>
      <c r="AU892" s="24" t="e">
        <v>#N/A</v>
      </c>
      <c r="AV892" s="24" t="e">
        <v>#N/A</v>
      </c>
      <c r="AW892" s="24"/>
      <c r="AX892" s="24"/>
      <c r="AY892" s="24"/>
      <c r="AZ892" s="24"/>
      <c r="BA892" s="24"/>
      <c r="BB892" s="24"/>
      <c r="BC892" s="24"/>
      <c r="BD892" s="24">
        <v>0</v>
      </c>
      <c r="BE892" s="24">
        <v>0</v>
      </c>
      <c r="BF892" s="23"/>
      <c r="BG892" s="23"/>
      <c r="BH892" s="23">
        <v>42895</v>
      </c>
      <c r="BI892" s="26" t="s">
        <v>143</v>
      </c>
      <c r="BJ892" s="26" t="s">
        <v>2589</v>
      </c>
      <c r="BK892" s="29">
        <v>0</v>
      </c>
      <c r="BL892" s="24" t="s">
        <v>129</v>
      </c>
      <c r="BM892" s="22" t="str">
        <f ca="1">+IF(Tabla1[[#This Row],[FECHA INGRESO]]&gt;=44986,IF((TODAY()-Tabla1[[#This Row],[FECHA INGRESO]])&gt;=50,"ALERTA","TODAVÍA FALTA"),"N/A")</f>
        <v>N/A</v>
      </c>
      <c r="BN892" s="7">
        <f>IFERROR((_xlfn.DAYS(Tabla1[[#This Row],[FECHA INGRESO]],Tabla1[[#This Row],[FECHA RETIRO]]))/30,"")</f>
        <v>-0.83333333333333337</v>
      </c>
    </row>
    <row r="893" spans="1:66" ht="15" customHeight="1" x14ac:dyDescent="0.35">
      <c r="A893" s="31">
        <v>1016095104</v>
      </c>
      <c r="B893" s="22" t="s">
        <v>3644</v>
      </c>
      <c r="C893" s="23">
        <v>42871</v>
      </c>
      <c r="D893" s="23" t="s">
        <v>93</v>
      </c>
      <c r="E893" s="23" t="s">
        <v>111</v>
      </c>
      <c r="F893" s="23" t="s">
        <v>70</v>
      </c>
      <c r="G893" s="24"/>
      <c r="H893" s="24" t="s">
        <v>5566</v>
      </c>
      <c r="I893" s="24" t="s">
        <v>72</v>
      </c>
      <c r="J893" s="24">
        <f>DATEDIF(Tabla1[[#This Row],[FECHA DE NACIMIENTO]],Tabla1[[#This Row],[FECHA ACTUAL]],"Y")</f>
        <v>26</v>
      </c>
      <c r="K893" s="24" t="s">
        <v>73</v>
      </c>
      <c r="L893" s="24" t="s">
        <v>112</v>
      </c>
      <c r="M893" s="24" t="s">
        <v>77</v>
      </c>
      <c r="N893" s="24" t="s">
        <v>77</v>
      </c>
      <c r="O893" s="24">
        <v>3</v>
      </c>
      <c r="P893" s="24" t="s">
        <v>101</v>
      </c>
      <c r="Q893" s="23">
        <v>35600</v>
      </c>
      <c r="R893" s="24" t="s">
        <v>76</v>
      </c>
      <c r="S893" s="25">
        <v>45119</v>
      </c>
      <c r="T893" s="24">
        <v>3013656</v>
      </c>
      <c r="U893" s="24">
        <v>3142595505</v>
      </c>
      <c r="V893" s="24" t="s">
        <v>3645</v>
      </c>
      <c r="W893" s="24" t="s">
        <v>3646</v>
      </c>
      <c r="X893" s="24" t="s">
        <v>3647</v>
      </c>
      <c r="Y893" s="24" t="s">
        <v>3648</v>
      </c>
      <c r="Z893" s="24" t="s">
        <v>117</v>
      </c>
      <c r="AA893" s="24" t="s">
        <v>3649</v>
      </c>
      <c r="AB893" s="24" t="s">
        <v>77</v>
      </c>
      <c r="AC893" s="24" t="s">
        <v>77</v>
      </c>
      <c r="AD893" s="24" t="s">
        <v>77</v>
      </c>
      <c r="AE893" s="26" t="s">
        <v>183</v>
      </c>
      <c r="AF893" s="26" t="s">
        <v>3642</v>
      </c>
      <c r="AG893" s="26"/>
      <c r="AH893" s="27" t="s">
        <v>184</v>
      </c>
      <c r="AI893" s="27" t="s">
        <v>487</v>
      </c>
      <c r="AJ893" s="27" t="s">
        <v>487</v>
      </c>
      <c r="AK893" s="24" t="s">
        <v>121</v>
      </c>
      <c r="AL893" s="24" t="s">
        <v>90</v>
      </c>
      <c r="AM893" s="23">
        <v>42871</v>
      </c>
      <c r="AN893" s="28">
        <v>857100.06</v>
      </c>
      <c r="AO893" s="28">
        <v>97032</v>
      </c>
      <c r="AP893" s="24" t="s">
        <v>5567</v>
      </c>
      <c r="AQ893" s="24"/>
      <c r="AR893" s="24"/>
      <c r="AS893" s="24"/>
      <c r="AT893" s="24">
        <v>67</v>
      </c>
      <c r="AU893" s="24" t="e">
        <v>#N/A</v>
      </c>
      <c r="AV893" s="24" t="e">
        <v>#N/A</v>
      </c>
      <c r="AW893" s="24"/>
      <c r="AX893" s="24"/>
      <c r="AY893" s="24" t="s">
        <v>3651</v>
      </c>
      <c r="AZ893" s="24"/>
      <c r="BA893" s="24"/>
      <c r="BB893" s="24"/>
      <c r="BC893" s="24"/>
      <c r="BD893" s="24">
        <v>1</v>
      </c>
      <c r="BE893" s="24">
        <v>0</v>
      </c>
      <c r="BF893" s="23">
        <v>43269</v>
      </c>
      <c r="BG893" s="23">
        <v>43287</v>
      </c>
      <c r="BH893" s="23">
        <v>43655</v>
      </c>
      <c r="BI893" s="26" t="s">
        <v>127</v>
      </c>
      <c r="BJ893" s="26" t="s">
        <v>232</v>
      </c>
      <c r="BK893" s="29">
        <v>0</v>
      </c>
      <c r="BL893" s="24" t="s">
        <v>129</v>
      </c>
      <c r="BM893" s="22" t="str">
        <f ca="1">+IF(Tabla1[[#This Row],[FECHA INGRESO]]&gt;=44986,IF((TODAY()-Tabla1[[#This Row],[FECHA INGRESO]])&gt;=50,"ALERTA","TODAVÍA FALTA"),"N/A")</f>
        <v>N/A</v>
      </c>
      <c r="BN893" s="7">
        <f>IFERROR((_xlfn.DAYS(Tabla1[[#This Row],[FECHA INGRESO]],Tabla1[[#This Row],[FECHA RETIRO]]))/30,"")</f>
        <v>-26.133333333333333</v>
      </c>
    </row>
    <row r="894" spans="1:66" ht="15" customHeight="1" x14ac:dyDescent="0.35">
      <c r="A894" s="31">
        <v>1028023531</v>
      </c>
      <c r="B894" s="22" t="s">
        <v>4479</v>
      </c>
      <c r="C894" s="23">
        <v>42871</v>
      </c>
      <c r="D894" s="23" t="s">
        <v>870</v>
      </c>
      <c r="E894" s="23" t="s">
        <v>111</v>
      </c>
      <c r="F894" s="23" t="s">
        <v>70</v>
      </c>
      <c r="G894" s="24"/>
      <c r="H894" s="24">
        <v>24068087542</v>
      </c>
      <c r="I894" s="24" t="s">
        <v>72</v>
      </c>
      <c r="J894" s="24">
        <f>DATEDIF(Tabla1[[#This Row],[FECHA DE NACIMIENTO]],Tabla1[[#This Row],[FECHA ACTUAL]],"Y")</f>
        <v>27</v>
      </c>
      <c r="K894" s="24" t="s">
        <v>320</v>
      </c>
      <c r="L894" s="24" t="s">
        <v>112</v>
      </c>
      <c r="M894" s="24">
        <v>0</v>
      </c>
      <c r="N894" s="24">
        <v>0</v>
      </c>
      <c r="O894" s="24">
        <v>3</v>
      </c>
      <c r="P894" s="24" t="s">
        <v>101</v>
      </c>
      <c r="Q894" s="23">
        <v>34924</v>
      </c>
      <c r="R894" s="24" t="s">
        <v>4480</v>
      </c>
      <c r="S894" s="25">
        <v>45119</v>
      </c>
      <c r="T894" s="24"/>
      <c r="U894" s="24">
        <v>3134171105</v>
      </c>
      <c r="V894" s="24" t="s">
        <v>4481</v>
      </c>
      <c r="W894" s="24" t="s">
        <v>4482</v>
      </c>
      <c r="X894" s="24" t="s">
        <v>1576</v>
      </c>
      <c r="Y894" s="24" t="s">
        <v>4483</v>
      </c>
      <c r="Z894" s="24" t="s">
        <v>117</v>
      </c>
      <c r="AA894" s="24">
        <v>3138174168</v>
      </c>
      <c r="AB894" s="24" t="s">
        <v>77</v>
      </c>
      <c r="AC894" s="24" t="s">
        <v>77</v>
      </c>
      <c r="AD894" s="24" t="s">
        <v>77</v>
      </c>
      <c r="AE894" s="26" t="s">
        <v>183</v>
      </c>
      <c r="AF894" s="26" t="s">
        <v>5568</v>
      </c>
      <c r="AG894" s="26" t="s">
        <v>5569</v>
      </c>
      <c r="AH894" s="27" t="s">
        <v>311</v>
      </c>
      <c r="AI894" s="27" t="s">
        <v>312</v>
      </c>
      <c r="AJ894" s="27" t="s">
        <v>312</v>
      </c>
      <c r="AK894" s="24" t="s">
        <v>89</v>
      </c>
      <c r="AL894" s="24" t="s">
        <v>90</v>
      </c>
      <c r="AM894" s="23">
        <v>42871</v>
      </c>
      <c r="AN894" s="28">
        <v>848700</v>
      </c>
      <c r="AO894" s="28"/>
      <c r="AP894" s="24"/>
      <c r="AQ894" s="24"/>
      <c r="AR894" s="24"/>
      <c r="AS894" s="24"/>
      <c r="AT894" s="24" t="e">
        <v>#N/A</v>
      </c>
      <c r="AU894" s="24" t="e">
        <v>#N/A</v>
      </c>
      <c r="AV894" s="24" t="e">
        <v>#N/A</v>
      </c>
      <c r="AW894" s="24"/>
      <c r="AX894" s="24"/>
      <c r="AY894" s="24"/>
      <c r="AZ894" s="24"/>
      <c r="BA894" s="24"/>
      <c r="BB894" s="24"/>
      <c r="BC894" s="24"/>
      <c r="BD894" s="24">
        <v>0</v>
      </c>
      <c r="BE894" s="24">
        <v>0</v>
      </c>
      <c r="BF894" s="23"/>
      <c r="BG894" s="23"/>
      <c r="BH894" s="23">
        <v>43192</v>
      </c>
      <c r="BI894" s="26" t="s">
        <v>127</v>
      </c>
      <c r="BJ894" s="26" t="s">
        <v>2423</v>
      </c>
      <c r="BK894" s="29">
        <v>0</v>
      </c>
      <c r="BL894" s="24" t="s">
        <v>129</v>
      </c>
      <c r="BM894" s="22" t="str">
        <f ca="1">+IF(Tabla1[[#This Row],[FECHA INGRESO]]&gt;=44986,IF((TODAY()-Tabla1[[#This Row],[FECHA INGRESO]])&gt;=50,"ALERTA","TODAVÍA FALTA"),"N/A")</f>
        <v>N/A</v>
      </c>
      <c r="BN894" s="7">
        <f>IFERROR((_xlfn.DAYS(Tabla1[[#This Row],[FECHA INGRESO]],Tabla1[[#This Row],[FECHA RETIRO]]))/30,"")</f>
        <v>-10.7</v>
      </c>
    </row>
    <row r="895" spans="1:66" ht="15" customHeight="1" x14ac:dyDescent="0.35">
      <c r="A895" s="31">
        <v>1033690645</v>
      </c>
      <c r="B895" s="22" t="s">
        <v>5570</v>
      </c>
      <c r="C895" s="23">
        <v>42873</v>
      </c>
      <c r="D895" s="23" t="s">
        <v>131</v>
      </c>
      <c r="E895" s="23" t="s">
        <v>3836</v>
      </c>
      <c r="F895" s="23" t="s">
        <v>70</v>
      </c>
      <c r="G895" s="24"/>
      <c r="H895" s="24">
        <v>24073617604</v>
      </c>
      <c r="I895" s="24" t="s">
        <v>72</v>
      </c>
      <c r="J895" s="24">
        <f>DATEDIF(Tabla1[[#This Row],[FECHA DE NACIMIENTO]],Tabla1[[#This Row],[FECHA ACTUAL]],"Y")</f>
        <v>35</v>
      </c>
      <c r="K895" s="24" t="s">
        <v>73</v>
      </c>
      <c r="L895" s="24" t="s">
        <v>112</v>
      </c>
      <c r="M895" s="24">
        <v>1</v>
      </c>
      <c r="N895" s="24">
        <v>1</v>
      </c>
      <c r="O895" s="24">
        <v>3</v>
      </c>
      <c r="P895" s="24" t="s">
        <v>101</v>
      </c>
      <c r="Q895" s="23">
        <v>32044</v>
      </c>
      <c r="R895" s="24" t="s">
        <v>76</v>
      </c>
      <c r="S895" s="25">
        <v>45119</v>
      </c>
      <c r="T895" s="24"/>
      <c r="U895" s="24">
        <v>3197424581</v>
      </c>
      <c r="V895" s="24" t="s">
        <v>5571</v>
      </c>
      <c r="W895" s="24" t="s">
        <v>5572</v>
      </c>
      <c r="X895" s="24" t="s">
        <v>3748</v>
      </c>
      <c r="Y895" s="24" t="s">
        <v>5573</v>
      </c>
      <c r="Z895" s="24" t="s">
        <v>117</v>
      </c>
      <c r="AA895" s="24">
        <v>3202696329</v>
      </c>
      <c r="AB895" s="24" t="s">
        <v>77</v>
      </c>
      <c r="AC895" s="24" t="s">
        <v>77</v>
      </c>
      <c r="AD895" s="24" t="s">
        <v>77</v>
      </c>
      <c r="AE895" s="26" t="s">
        <v>151</v>
      </c>
      <c r="AF895" s="26"/>
      <c r="AG895" s="26"/>
      <c r="AH895" s="27" t="s">
        <v>184</v>
      </c>
      <c r="AI895" s="27" t="s">
        <v>2411</v>
      </c>
      <c r="AJ895" s="27" t="s">
        <v>2411</v>
      </c>
      <c r="AK895" s="24" t="s">
        <v>121</v>
      </c>
      <c r="AL895" s="24" t="s">
        <v>90</v>
      </c>
      <c r="AM895" s="23">
        <v>42873</v>
      </c>
      <c r="AN895" s="28">
        <v>808585.47</v>
      </c>
      <c r="AO895" s="28"/>
      <c r="AP895" s="24"/>
      <c r="AQ895" s="24"/>
      <c r="AR895" s="24"/>
      <c r="AS895" s="24"/>
      <c r="AT895" s="24">
        <v>80</v>
      </c>
      <c r="AU895" s="24" t="e">
        <v>#N/A</v>
      </c>
      <c r="AV895" s="24" t="e">
        <v>#N/A</v>
      </c>
      <c r="AW895" s="24"/>
      <c r="AX895" s="24"/>
      <c r="AY895" s="24"/>
      <c r="AZ895" s="24" t="s">
        <v>5574</v>
      </c>
      <c r="BA895" s="24"/>
      <c r="BB895" s="24"/>
      <c r="BC895" s="24"/>
      <c r="BD895" s="24">
        <v>1</v>
      </c>
      <c r="BE895" s="24">
        <v>0</v>
      </c>
      <c r="BF895" s="23">
        <v>43256</v>
      </c>
      <c r="BG895" s="23">
        <v>43274</v>
      </c>
      <c r="BH895" s="23">
        <v>43417</v>
      </c>
      <c r="BI895" s="26" t="s">
        <v>127</v>
      </c>
      <c r="BJ895" s="26" t="s">
        <v>178</v>
      </c>
      <c r="BK895" s="29">
        <v>189885</v>
      </c>
      <c r="BL895" s="24" t="s">
        <v>129</v>
      </c>
      <c r="BM895" s="22" t="str">
        <f ca="1">+IF(Tabla1[[#This Row],[FECHA INGRESO]]&gt;=44986,IF((TODAY()-Tabla1[[#This Row],[FECHA INGRESO]])&gt;=50,"ALERTA","TODAVÍA FALTA"),"N/A")</f>
        <v>N/A</v>
      </c>
      <c r="BN895" s="7">
        <f>IFERROR((_xlfn.DAYS(Tabla1[[#This Row],[FECHA INGRESO]],Tabla1[[#This Row],[FECHA RETIRO]]))/30,"")</f>
        <v>-18.133333333333333</v>
      </c>
    </row>
    <row r="896" spans="1:66" ht="15" customHeight="1" x14ac:dyDescent="0.35">
      <c r="A896" s="31">
        <v>1073510854</v>
      </c>
      <c r="B896" s="22" t="s">
        <v>5575</v>
      </c>
      <c r="C896" s="23">
        <v>42873</v>
      </c>
      <c r="D896" s="23" t="s">
        <v>168</v>
      </c>
      <c r="E896" s="24" t="s">
        <v>94</v>
      </c>
      <c r="F896" s="23" t="s">
        <v>70</v>
      </c>
      <c r="G896" s="24"/>
      <c r="H896" s="24">
        <v>24073655699</v>
      </c>
      <c r="I896" s="24" t="s">
        <v>95</v>
      </c>
      <c r="J896" s="24">
        <f>DATEDIF(Tabla1[[#This Row],[FECHA DE NACIMIENTO]],Tabla1[[#This Row],[FECHA ACTUAL]],"Y")</f>
        <v>31</v>
      </c>
      <c r="K896" s="24" t="s">
        <v>73</v>
      </c>
      <c r="L896" s="24" t="s">
        <v>112</v>
      </c>
      <c r="M896" s="24">
        <v>0</v>
      </c>
      <c r="N896" s="24">
        <v>0</v>
      </c>
      <c r="O896" s="24">
        <v>3</v>
      </c>
      <c r="P896" s="24" t="s">
        <v>101</v>
      </c>
      <c r="Q896" s="23">
        <v>33698</v>
      </c>
      <c r="R896" s="24" t="s">
        <v>5576</v>
      </c>
      <c r="S896" s="25">
        <v>45119</v>
      </c>
      <c r="T896" s="24"/>
      <c r="U896" s="24">
        <v>3126388306</v>
      </c>
      <c r="V896" s="24" t="s">
        <v>5577</v>
      </c>
      <c r="W896" s="24" t="s">
        <v>5578</v>
      </c>
      <c r="X896" s="24" t="s">
        <v>4890</v>
      </c>
      <c r="Y896" s="24" t="s">
        <v>5579</v>
      </c>
      <c r="Z896" s="24" t="s">
        <v>255</v>
      </c>
      <c r="AA896" s="24">
        <v>3209181611</v>
      </c>
      <c r="AB896" s="24" t="s">
        <v>77</v>
      </c>
      <c r="AC896" s="24" t="s">
        <v>77</v>
      </c>
      <c r="AD896" s="24" t="s">
        <v>77</v>
      </c>
      <c r="AE896" s="26" t="s">
        <v>183</v>
      </c>
      <c r="AF896" s="26" t="s">
        <v>5580</v>
      </c>
      <c r="AG896" s="26"/>
      <c r="AH896" s="27" t="s">
        <v>184</v>
      </c>
      <c r="AI896" s="27" t="s">
        <v>515</v>
      </c>
      <c r="AJ896" s="27" t="s">
        <v>515</v>
      </c>
      <c r="AK896" s="24" t="s">
        <v>121</v>
      </c>
      <c r="AL896" s="24" t="s">
        <v>90</v>
      </c>
      <c r="AM896" s="23">
        <v>42873</v>
      </c>
      <c r="AN896" s="28">
        <v>776250</v>
      </c>
      <c r="AO896" s="28"/>
      <c r="AP896" s="24"/>
      <c r="AQ896" s="24"/>
      <c r="AR896" s="24"/>
      <c r="AS896" s="24"/>
      <c r="AT896" s="24" t="e">
        <v>#N/A</v>
      </c>
      <c r="AU896" s="24" t="e">
        <v>#N/A</v>
      </c>
      <c r="AV896" s="24" t="e">
        <v>#N/A</v>
      </c>
      <c r="AW896" s="24"/>
      <c r="AX896" s="24"/>
      <c r="AY896" s="24"/>
      <c r="AZ896" s="24"/>
      <c r="BA896" s="24"/>
      <c r="BB896" s="24"/>
      <c r="BC896" s="24"/>
      <c r="BD896" s="24">
        <v>0</v>
      </c>
      <c r="BE896" s="24">
        <v>0</v>
      </c>
      <c r="BF896" s="23"/>
      <c r="BG896" s="23"/>
      <c r="BH896" s="23">
        <v>43069</v>
      </c>
      <c r="BI896" s="26" t="s">
        <v>127</v>
      </c>
      <c r="BJ896" s="26" t="s">
        <v>232</v>
      </c>
      <c r="BK896" s="29">
        <v>211458</v>
      </c>
      <c r="BL896" s="24" t="s">
        <v>129</v>
      </c>
      <c r="BM896" s="22" t="str">
        <f ca="1">+IF(Tabla1[[#This Row],[FECHA INGRESO]]&gt;=44986,IF((TODAY()-Tabla1[[#This Row],[FECHA INGRESO]])&gt;=50,"ALERTA","TODAVÍA FALTA"),"N/A")</f>
        <v>N/A</v>
      </c>
      <c r="BN896" s="7">
        <f>IFERROR((_xlfn.DAYS(Tabla1[[#This Row],[FECHA INGRESO]],Tabla1[[#This Row],[FECHA RETIRO]]))/30,"")</f>
        <v>-6.5333333333333332</v>
      </c>
    </row>
    <row r="897" spans="1:66" ht="15" customHeight="1" x14ac:dyDescent="0.35">
      <c r="A897" s="31">
        <v>1120749087</v>
      </c>
      <c r="B897" s="22" t="s">
        <v>5581</v>
      </c>
      <c r="C897" s="23">
        <v>42873</v>
      </c>
      <c r="D897" s="23" t="s">
        <v>131</v>
      </c>
      <c r="E897" s="23" t="s">
        <v>111</v>
      </c>
      <c r="F897" s="23" t="s">
        <v>70</v>
      </c>
      <c r="G897" s="24"/>
      <c r="H897" s="24">
        <v>24073619763</v>
      </c>
      <c r="I897" s="24" t="s">
        <v>72</v>
      </c>
      <c r="J897" s="24">
        <f>DATEDIF(Tabla1[[#This Row],[FECHA DE NACIMIENTO]],Tabla1[[#This Row],[FECHA ACTUAL]],"Y")</f>
        <v>123</v>
      </c>
      <c r="K897" s="24" t="s">
        <v>1020</v>
      </c>
      <c r="L897" s="24" t="s">
        <v>112</v>
      </c>
      <c r="M897" s="24"/>
      <c r="N897" s="24"/>
      <c r="O897" s="24"/>
      <c r="P897" s="24" t="s">
        <v>101</v>
      </c>
      <c r="Q897" s="24"/>
      <c r="R897" s="24"/>
      <c r="S897" s="25">
        <v>45119</v>
      </c>
      <c r="T897" s="24"/>
      <c r="U897" s="24">
        <v>3006854032</v>
      </c>
      <c r="V897" s="24" t="s">
        <v>5582</v>
      </c>
      <c r="W897" s="24" t="s">
        <v>5583</v>
      </c>
      <c r="X897" s="24" t="s">
        <v>3682</v>
      </c>
      <c r="Y897" s="24"/>
      <c r="Z897" s="24"/>
      <c r="AA897" s="24"/>
      <c r="AB897" s="24" t="s">
        <v>77</v>
      </c>
      <c r="AC897" s="24" t="s">
        <v>77</v>
      </c>
      <c r="AD897" s="24" t="s">
        <v>77</v>
      </c>
      <c r="AE897" s="26" t="s">
        <v>5584</v>
      </c>
      <c r="AF897" s="26" t="s">
        <v>5585</v>
      </c>
      <c r="AG897" s="26"/>
      <c r="AH897" s="27" t="s">
        <v>184</v>
      </c>
      <c r="AI897" s="27" t="s">
        <v>5372</v>
      </c>
      <c r="AJ897" s="27" t="s">
        <v>5372</v>
      </c>
      <c r="AK897" s="24" t="s">
        <v>121</v>
      </c>
      <c r="AL897" s="24" t="s">
        <v>90</v>
      </c>
      <c r="AM897" s="23">
        <v>42873</v>
      </c>
      <c r="AN897" s="28">
        <v>776250</v>
      </c>
      <c r="AO897" s="28"/>
      <c r="AP897" s="24"/>
      <c r="AQ897" s="24"/>
      <c r="AR897" s="24"/>
      <c r="AS897" s="24"/>
      <c r="AT897" s="24" t="e">
        <v>#N/A</v>
      </c>
      <c r="AU897" s="24" t="e">
        <v>#N/A</v>
      </c>
      <c r="AV897" s="24" t="e">
        <v>#N/A</v>
      </c>
      <c r="AW897" s="24"/>
      <c r="AX897" s="24"/>
      <c r="AY897" s="24"/>
      <c r="AZ897" s="24"/>
      <c r="BA897" s="24"/>
      <c r="BB897" s="24"/>
      <c r="BC897" s="24"/>
      <c r="BD897" s="24">
        <v>0</v>
      </c>
      <c r="BE897" s="24">
        <v>0</v>
      </c>
      <c r="BF897" s="23"/>
      <c r="BG897" s="23"/>
      <c r="BH897" s="23">
        <v>42892</v>
      </c>
      <c r="BI897" s="26" t="s">
        <v>143</v>
      </c>
      <c r="BJ897" s="26" t="s">
        <v>2589</v>
      </c>
      <c r="BK897" s="29">
        <v>0</v>
      </c>
      <c r="BL897" s="24" t="s">
        <v>129</v>
      </c>
      <c r="BM897" s="22" t="str">
        <f ca="1">+IF(Tabla1[[#This Row],[FECHA INGRESO]]&gt;=44986,IF((TODAY()-Tabla1[[#This Row],[FECHA INGRESO]])&gt;=50,"ALERTA","TODAVÍA FALTA"),"N/A")</f>
        <v>N/A</v>
      </c>
      <c r="BN897" s="7">
        <f>IFERROR((_xlfn.DAYS(Tabla1[[#This Row],[FECHA INGRESO]],Tabla1[[#This Row],[FECHA RETIRO]]))/30,"")</f>
        <v>-0.6333333333333333</v>
      </c>
    </row>
    <row r="898" spans="1:66" ht="15" customHeight="1" x14ac:dyDescent="0.35">
      <c r="A898" s="31">
        <v>1022945039</v>
      </c>
      <c r="B898" s="22" t="s">
        <v>5586</v>
      </c>
      <c r="C898" s="23">
        <v>42873</v>
      </c>
      <c r="D898" s="23" t="s">
        <v>582</v>
      </c>
      <c r="E898" s="23" t="s">
        <v>111</v>
      </c>
      <c r="F898" s="23" t="s">
        <v>70</v>
      </c>
      <c r="G898" s="24"/>
      <c r="H898" s="24">
        <v>24073618614</v>
      </c>
      <c r="I898" s="24" t="s">
        <v>72</v>
      </c>
      <c r="J898" s="24">
        <f>DATEDIF(Tabla1[[#This Row],[FECHA DE NACIMIENTO]],Tabla1[[#This Row],[FECHA ACTUAL]],"Y")</f>
        <v>34</v>
      </c>
      <c r="K898" s="24" t="s">
        <v>500</v>
      </c>
      <c r="L898" s="24" t="s">
        <v>112</v>
      </c>
      <c r="M898" s="24">
        <v>0</v>
      </c>
      <c r="N898" s="24">
        <v>2</v>
      </c>
      <c r="O898" s="24">
        <v>2</v>
      </c>
      <c r="P898" s="24" t="s">
        <v>101</v>
      </c>
      <c r="Q898" s="23">
        <v>32409</v>
      </c>
      <c r="R898" s="24" t="s">
        <v>736</v>
      </c>
      <c r="S898" s="25">
        <v>45119</v>
      </c>
      <c r="T898" s="24">
        <v>4592032</v>
      </c>
      <c r="U898" s="24">
        <v>3202529182</v>
      </c>
      <c r="V898" s="24" t="s">
        <v>5587</v>
      </c>
      <c r="W898" s="24" t="s">
        <v>5588</v>
      </c>
      <c r="X898" s="24" t="s">
        <v>4657</v>
      </c>
      <c r="Y898" s="24" t="s">
        <v>5589</v>
      </c>
      <c r="Z898" s="24" t="s">
        <v>117</v>
      </c>
      <c r="AA898" s="24">
        <v>3228228748</v>
      </c>
      <c r="AB898" s="24" t="s">
        <v>77</v>
      </c>
      <c r="AC898" s="24" t="s">
        <v>77</v>
      </c>
      <c r="AD898" s="24" t="s">
        <v>77</v>
      </c>
      <c r="AE898" s="26" t="s">
        <v>151</v>
      </c>
      <c r="AF898" s="26"/>
      <c r="AG898" s="26"/>
      <c r="AH898" s="27" t="s">
        <v>324</v>
      </c>
      <c r="AI898" s="27" t="s">
        <v>1694</v>
      </c>
      <c r="AJ898" s="27" t="s">
        <v>1694</v>
      </c>
      <c r="AK898" s="24" t="s">
        <v>121</v>
      </c>
      <c r="AL898" s="24" t="s">
        <v>90</v>
      </c>
      <c r="AM898" s="23">
        <v>42873</v>
      </c>
      <c r="AN898" s="28">
        <v>776250</v>
      </c>
      <c r="AO898" s="28"/>
      <c r="AP898" s="24"/>
      <c r="AQ898" s="24"/>
      <c r="AR898" s="24"/>
      <c r="AS898" s="24"/>
      <c r="AT898" s="24" t="e">
        <v>#N/A</v>
      </c>
      <c r="AU898" s="24" t="e">
        <v>#N/A</v>
      </c>
      <c r="AV898" s="24" t="e">
        <v>#N/A</v>
      </c>
      <c r="AW898" s="24"/>
      <c r="AX898" s="24"/>
      <c r="AY898" s="24"/>
      <c r="AZ898" s="24"/>
      <c r="BA898" s="24"/>
      <c r="BB898" s="24"/>
      <c r="BC898" s="24"/>
      <c r="BD898" s="24">
        <v>0</v>
      </c>
      <c r="BE898" s="24">
        <v>0</v>
      </c>
      <c r="BF898" s="23"/>
      <c r="BG898" s="23"/>
      <c r="BH898" s="23">
        <v>42878</v>
      </c>
      <c r="BI898" s="26" t="s">
        <v>127</v>
      </c>
      <c r="BJ898" s="26" t="s">
        <v>273</v>
      </c>
      <c r="BK898" s="29">
        <v>0</v>
      </c>
      <c r="BL898" s="24" t="s">
        <v>129</v>
      </c>
      <c r="BM898" s="22" t="str">
        <f ca="1">+IF(Tabla1[[#This Row],[FECHA INGRESO]]&gt;=44986,IF((TODAY()-Tabla1[[#This Row],[FECHA INGRESO]])&gt;=50,"ALERTA","TODAVÍA FALTA"),"N/A")</f>
        <v>N/A</v>
      </c>
      <c r="BN898" s="7">
        <f>IFERROR((_xlfn.DAYS(Tabla1[[#This Row],[FECHA INGRESO]],Tabla1[[#This Row],[FECHA RETIRO]]))/30,"")</f>
        <v>-0.16666666666666666</v>
      </c>
    </row>
    <row r="899" spans="1:66" ht="15" customHeight="1" x14ac:dyDescent="0.35">
      <c r="A899" s="31">
        <v>53153529</v>
      </c>
      <c r="B899" s="22" t="s">
        <v>5590</v>
      </c>
      <c r="C899" s="23">
        <v>42873</v>
      </c>
      <c r="D899" s="23" t="s">
        <v>131</v>
      </c>
      <c r="E899" s="23" t="s">
        <v>77</v>
      </c>
      <c r="F899" s="23" t="s">
        <v>70</v>
      </c>
      <c r="G899" s="24" t="s">
        <v>5591</v>
      </c>
      <c r="H899" s="24">
        <v>24073604437</v>
      </c>
      <c r="I899" s="24" t="s">
        <v>95</v>
      </c>
      <c r="J899" s="24">
        <f>DATEDIF(Tabla1[[#This Row],[FECHA DE NACIMIENTO]],Tabla1[[#This Row],[FECHA ACTUAL]],"Y")</f>
        <v>37</v>
      </c>
      <c r="K899" s="24" t="s">
        <v>96</v>
      </c>
      <c r="L899" s="24" t="s">
        <v>234</v>
      </c>
      <c r="M899" s="24">
        <v>2</v>
      </c>
      <c r="N899" s="24">
        <v>2</v>
      </c>
      <c r="O899" s="24">
        <v>3</v>
      </c>
      <c r="P899" s="24" t="s">
        <v>101</v>
      </c>
      <c r="Q899" s="23">
        <v>31268</v>
      </c>
      <c r="R899" s="24" t="s">
        <v>76</v>
      </c>
      <c r="S899" s="25">
        <v>45119</v>
      </c>
      <c r="T899" s="24">
        <v>7749504</v>
      </c>
      <c r="U899" s="24">
        <v>3187007572</v>
      </c>
      <c r="V899" s="24" t="s">
        <v>5592</v>
      </c>
      <c r="W899" s="24" t="s">
        <v>5593</v>
      </c>
      <c r="X899" s="24" t="s">
        <v>3748</v>
      </c>
      <c r="Y899" s="24" t="s">
        <v>5594</v>
      </c>
      <c r="Z899" s="24" t="s">
        <v>162</v>
      </c>
      <c r="AA899" s="24">
        <v>321362145</v>
      </c>
      <c r="AB899" s="24" t="s">
        <v>77</v>
      </c>
      <c r="AC899" s="24" t="s">
        <v>77</v>
      </c>
      <c r="AD899" s="24" t="s">
        <v>77</v>
      </c>
      <c r="AE899" s="26" t="s">
        <v>151</v>
      </c>
      <c r="AF899" s="26"/>
      <c r="AG899" s="26"/>
      <c r="AH899" s="27" t="s">
        <v>867</v>
      </c>
      <c r="AI899" s="27" t="s">
        <v>348</v>
      </c>
      <c r="AJ899" s="27" t="s">
        <v>348</v>
      </c>
      <c r="AK899" s="24" t="s">
        <v>89</v>
      </c>
      <c r="AL899" s="24" t="s">
        <v>868</v>
      </c>
      <c r="AM899" s="23">
        <v>42873</v>
      </c>
      <c r="AN899" s="28">
        <v>763537.09499999997</v>
      </c>
      <c r="AO899" s="28"/>
      <c r="AP899" s="24"/>
      <c r="AQ899" s="24"/>
      <c r="AR899" s="24"/>
      <c r="AS899" s="24"/>
      <c r="AT899" s="24" t="e">
        <v>#N/A</v>
      </c>
      <c r="AU899" s="24" t="e">
        <v>#N/A</v>
      </c>
      <c r="AV899" s="24" t="e">
        <v>#N/A</v>
      </c>
      <c r="AW899" s="24"/>
      <c r="AX899" s="24"/>
      <c r="AY899" s="24"/>
      <c r="AZ899" s="24"/>
      <c r="BA899" s="24"/>
      <c r="BB899" s="24"/>
      <c r="BC899" s="24"/>
      <c r="BD899" s="24" t="e">
        <v>#N/A</v>
      </c>
      <c r="BE899" s="24" t="e">
        <v>#N/A</v>
      </c>
      <c r="BF899" s="23"/>
      <c r="BG899" s="23"/>
      <c r="BH899" s="23">
        <v>43020</v>
      </c>
      <c r="BI899" s="26" t="s">
        <v>143</v>
      </c>
      <c r="BJ899" s="26" t="s">
        <v>2450</v>
      </c>
      <c r="BK899" s="29">
        <v>0</v>
      </c>
      <c r="BL899" s="24" t="s">
        <v>129</v>
      </c>
      <c r="BM899" s="22" t="str">
        <f ca="1">+IF(Tabla1[[#This Row],[FECHA INGRESO]]&gt;=44986,IF((TODAY()-Tabla1[[#This Row],[FECHA INGRESO]])&gt;=50,"ALERTA","TODAVÍA FALTA"),"N/A")</f>
        <v>N/A</v>
      </c>
      <c r="BN899" s="7">
        <f>IFERROR((_xlfn.DAYS(Tabla1[[#This Row],[FECHA INGRESO]],Tabla1[[#This Row],[FECHA RETIRO]]))/30,"")</f>
        <v>-4.9000000000000004</v>
      </c>
    </row>
    <row r="900" spans="1:66" x14ac:dyDescent="0.35">
      <c r="A900" s="31">
        <v>1030667488</v>
      </c>
      <c r="B900" s="22" t="s">
        <v>5595</v>
      </c>
      <c r="C900" s="23">
        <v>42877</v>
      </c>
      <c r="D900" s="23" t="s">
        <v>93</v>
      </c>
      <c r="E900" s="23" t="s">
        <v>3836</v>
      </c>
      <c r="F900" s="23" t="s">
        <v>70</v>
      </c>
      <c r="G900" s="24">
        <v>42930</v>
      </c>
      <c r="H900" s="24">
        <v>24073704313</v>
      </c>
      <c r="I900" s="24" t="s">
        <v>95</v>
      </c>
      <c r="J900" s="24">
        <f>DATEDIF(Tabla1[[#This Row],[FECHA DE NACIMIENTO]],Tabla1[[#This Row],[FECHA ACTUAL]],"Y")</f>
        <v>27</v>
      </c>
      <c r="K900" s="24" t="s">
        <v>96</v>
      </c>
      <c r="L900" s="24" t="s">
        <v>112</v>
      </c>
      <c r="M900" s="24">
        <v>1</v>
      </c>
      <c r="N900" s="24">
        <v>1</v>
      </c>
      <c r="O900" s="24">
        <v>2</v>
      </c>
      <c r="P900" s="24" t="s">
        <v>101</v>
      </c>
      <c r="Q900" s="23">
        <v>35245</v>
      </c>
      <c r="R900" s="24" t="s">
        <v>76</v>
      </c>
      <c r="S900" s="25">
        <v>45119</v>
      </c>
      <c r="T900" s="24"/>
      <c r="U900" s="24">
        <v>3227767966</v>
      </c>
      <c r="V900" s="24" t="s">
        <v>5596</v>
      </c>
      <c r="W900" s="24" t="s">
        <v>5597</v>
      </c>
      <c r="X900" s="24" t="s">
        <v>875</v>
      </c>
      <c r="Y900" s="24" t="s">
        <v>5598</v>
      </c>
      <c r="Z900" s="24" t="s">
        <v>82</v>
      </c>
      <c r="AA900" s="24">
        <v>3102959871</v>
      </c>
      <c r="AB900" s="24" t="s">
        <v>77</v>
      </c>
      <c r="AC900" s="24" t="s">
        <v>77</v>
      </c>
      <c r="AD900" s="24" t="s">
        <v>77</v>
      </c>
      <c r="AE900" s="26" t="s">
        <v>151</v>
      </c>
      <c r="AF900" s="26"/>
      <c r="AG900" s="26"/>
      <c r="AH900" s="27" t="s">
        <v>184</v>
      </c>
      <c r="AI900" s="27" t="s">
        <v>4165</v>
      </c>
      <c r="AJ900" s="27" t="s">
        <v>4165</v>
      </c>
      <c r="AK900" s="24" t="s">
        <v>121</v>
      </c>
      <c r="AL900" s="24" t="s">
        <v>90</v>
      </c>
      <c r="AM900" s="23">
        <v>42877</v>
      </c>
      <c r="AN900" s="28">
        <v>776250</v>
      </c>
      <c r="AO900" s="28"/>
      <c r="AP900" s="24"/>
      <c r="AQ900" s="24"/>
      <c r="AR900" s="24"/>
      <c r="AS900" s="24"/>
      <c r="AT900" s="24" t="e">
        <v>#N/A</v>
      </c>
      <c r="AU900" s="24" t="e">
        <v>#N/A</v>
      </c>
      <c r="AV900" s="24">
        <v>63</v>
      </c>
      <c r="AW900" s="24"/>
      <c r="AX900" s="24"/>
      <c r="AY900" s="24" t="s">
        <v>5599</v>
      </c>
      <c r="AZ900" s="24"/>
      <c r="BA900" s="24"/>
      <c r="BB900" s="24"/>
      <c r="BC900" s="24"/>
      <c r="BD900" s="24">
        <v>0</v>
      </c>
      <c r="BE900" s="24">
        <v>0</v>
      </c>
      <c r="BF900" s="23"/>
      <c r="BG900" s="23"/>
      <c r="BH900" s="23">
        <v>43088</v>
      </c>
      <c r="BI900" s="26" t="s">
        <v>127</v>
      </c>
      <c r="BJ900" s="26" t="s">
        <v>273</v>
      </c>
      <c r="BK900" s="29">
        <v>216667</v>
      </c>
      <c r="BL900" s="24" t="s">
        <v>129</v>
      </c>
      <c r="BM900" s="22" t="str">
        <f ca="1">+IF(Tabla1[[#This Row],[FECHA INGRESO]]&gt;=44986,IF((TODAY()-Tabla1[[#This Row],[FECHA INGRESO]])&gt;=50,"ALERTA","TODAVÍA FALTA"),"N/A")</f>
        <v>N/A</v>
      </c>
      <c r="BN900" s="7">
        <f>IFERROR((_xlfn.DAYS(Tabla1[[#This Row],[FECHA INGRESO]],Tabla1[[#This Row],[FECHA RETIRO]]))/30,"")</f>
        <v>-7.0333333333333332</v>
      </c>
    </row>
    <row r="901" spans="1:66" ht="15" customHeight="1" x14ac:dyDescent="0.35">
      <c r="A901" s="31">
        <v>1010205704</v>
      </c>
      <c r="B901" s="22" t="s">
        <v>5600</v>
      </c>
      <c r="C901" s="23">
        <v>42877</v>
      </c>
      <c r="D901" s="23" t="s">
        <v>188</v>
      </c>
      <c r="E901" s="24" t="s">
        <v>94</v>
      </c>
      <c r="F901" s="23" t="s">
        <v>70</v>
      </c>
      <c r="G901" s="24"/>
      <c r="H901" s="24">
        <v>24073703086</v>
      </c>
      <c r="I901" s="24" t="s">
        <v>72</v>
      </c>
      <c r="J901" s="24">
        <f>DATEDIF(Tabla1[[#This Row],[FECHA DE NACIMIENTO]],Tabla1[[#This Row],[FECHA ACTUAL]],"Y")</f>
        <v>30</v>
      </c>
      <c r="K901" s="24" t="s">
        <v>500</v>
      </c>
      <c r="L901" s="24" t="s">
        <v>112</v>
      </c>
      <c r="M901" s="24">
        <v>1</v>
      </c>
      <c r="N901" s="24">
        <v>1</v>
      </c>
      <c r="O901" s="24">
        <v>2</v>
      </c>
      <c r="P901" s="24" t="s">
        <v>101</v>
      </c>
      <c r="Q901" s="23">
        <v>33946</v>
      </c>
      <c r="R901" s="24" t="s">
        <v>76</v>
      </c>
      <c r="S901" s="25">
        <v>45119</v>
      </c>
      <c r="T901" s="24"/>
      <c r="U901" s="24">
        <v>3133544351</v>
      </c>
      <c r="V901" s="24" t="s">
        <v>5601</v>
      </c>
      <c r="W901" s="24" t="s">
        <v>5602</v>
      </c>
      <c r="X901" s="24" t="s">
        <v>5603</v>
      </c>
      <c r="Y901" s="24" t="s">
        <v>5604</v>
      </c>
      <c r="Z901" s="24" t="s">
        <v>567</v>
      </c>
      <c r="AA901" s="24">
        <v>3209387564</v>
      </c>
      <c r="AB901" s="24" t="s">
        <v>77</v>
      </c>
      <c r="AC901" s="24" t="s">
        <v>77</v>
      </c>
      <c r="AD901" s="24" t="s">
        <v>77</v>
      </c>
      <c r="AE901" s="26" t="s">
        <v>151</v>
      </c>
      <c r="AF901" s="26"/>
      <c r="AG901" s="26"/>
      <c r="AH901" s="27" t="s">
        <v>184</v>
      </c>
      <c r="AI901" s="27" t="s">
        <v>530</v>
      </c>
      <c r="AJ901" s="27" t="s">
        <v>530</v>
      </c>
      <c r="AK901" s="24" t="s">
        <v>121</v>
      </c>
      <c r="AL901" s="24" t="s">
        <v>90</v>
      </c>
      <c r="AM901" s="23">
        <v>42877</v>
      </c>
      <c r="AN901" s="28">
        <v>776250</v>
      </c>
      <c r="AO901" s="28"/>
      <c r="AP901" s="24">
        <v>42906</v>
      </c>
      <c r="AQ901" s="24"/>
      <c r="AR901" s="24"/>
      <c r="AS901" s="24"/>
      <c r="AT901" s="24" t="e">
        <v>#N/A</v>
      </c>
      <c r="AU901" s="24" t="e">
        <v>#N/A</v>
      </c>
      <c r="AV901" s="24" t="e">
        <v>#N/A</v>
      </c>
      <c r="AW901" s="24"/>
      <c r="AX901" s="24"/>
      <c r="AY901" s="24" t="s">
        <v>5605</v>
      </c>
      <c r="AZ901" s="24"/>
      <c r="BA901" s="24"/>
      <c r="BB901" s="24"/>
      <c r="BC901" s="24"/>
      <c r="BD901" s="24">
        <v>0</v>
      </c>
      <c r="BE901" s="24">
        <v>0</v>
      </c>
      <c r="BF901" s="23"/>
      <c r="BG901" s="23"/>
      <c r="BH901" s="23">
        <v>42994</v>
      </c>
      <c r="BI901" s="26" t="s">
        <v>127</v>
      </c>
      <c r="BJ901" s="26" t="s">
        <v>232</v>
      </c>
      <c r="BK901" s="29">
        <v>0</v>
      </c>
      <c r="BL901" s="24" t="s">
        <v>129</v>
      </c>
      <c r="BM901" s="22" t="str">
        <f ca="1">+IF(Tabla1[[#This Row],[FECHA INGRESO]]&gt;=44986,IF((TODAY()-Tabla1[[#This Row],[FECHA INGRESO]])&gt;=50,"ALERTA","TODAVÍA FALTA"),"N/A")</f>
        <v>N/A</v>
      </c>
      <c r="BN901" s="7">
        <f>IFERROR((_xlfn.DAYS(Tabla1[[#This Row],[FECHA INGRESO]],Tabla1[[#This Row],[FECHA RETIRO]]))/30,"")</f>
        <v>-3.9</v>
      </c>
    </row>
    <row r="902" spans="1:66" ht="15" customHeight="1" x14ac:dyDescent="0.35">
      <c r="A902" s="31">
        <v>1023957018</v>
      </c>
      <c r="B902" s="22" t="s">
        <v>5606</v>
      </c>
      <c r="C902" s="23">
        <v>42877</v>
      </c>
      <c r="D902" s="23" t="s">
        <v>93</v>
      </c>
      <c r="E902" s="23" t="s">
        <v>3836</v>
      </c>
      <c r="F902" s="23" t="s">
        <v>70</v>
      </c>
      <c r="G902" s="24">
        <v>42930</v>
      </c>
      <c r="H902" s="24">
        <v>2407370578</v>
      </c>
      <c r="I902" s="24" t="s">
        <v>95</v>
      </c>
      <c r="J902" s="24">
        <f>DATEDIF(Tabla1[[#This Row],[FECHA DE NACIMIENTO]],Tabla1[[#This Row],[FECHA ACTUAL]],"Y")</f>
        <v>26</v>
      </c>
      <c r="K902" s="24" t="s">
        <v>73</v>
      </c>
      <c r="L902" s="24" t="s">
        <v>112</v>
      </c>
      <c r="M902" s="24">
        <v>1</v>
      </c>
      <c r="N902" s="24">
        <v>1</v>
      </c>
      <c r="O902" s="24">
        <v>3</v>
      </c>
      <c r="P902" s="24" t="s">
        <v>101</v>
      </c>
      <c r="Q902" s="23">
        <v>35378</v>
      </c>
      <c r="R902" s="24" t="s">
        <v>76</v>
      </c>
      <c r="S902" s="25">
        <v>45119</v>
      </c>
      <c r="T902" s="24">
        <v>4097920</v>
      </c>
      <c r="U902" s="24">
        <v>3134546808</v>
      </c>
      <c r="V902" s="24" t="s">
        <v>5607</v>
      </c>
      <c r="W902" s="24" t="s">
        <v>5608</v>
      </c>
      <c r="X902" s="24" t="s">
        <v>4304</v>
      </c>
      <c r="Y902" s="24" t="s">
        <v>5609</v>
      </c>
      <c r="Z902" s="24" t="s">
        <v>117</v>
      </c>
      <c r="AA902" s="24">
        <v>3123753410</v>
      </c>
      <c r="AB902" s="24" t="s">
        <v>77</v>
      </c>
      <c r="AC902" s="24" t="s">
        <v>77</v>
      </c>
      <c r="AD902" s="24" t="s">
        <v>77</v>
      </c>
      <c r="AE902" s="26" t="s">
        <v>151</v>
      </c>
      <c r="AF902" s="26"/>
      <c r="AG902" s="26"/>
      <c r="AH902" s="27" t="s">
        <v>184</v>
      </c>
      <c r="AI902" s="27" t="s">
        <v>2965</v>
      </c>
      <c r="AJ902" s="27" t="s">
        <v>2965</v>
      </c>
      <c r="AK902" s="24" t="s">
        <v>121</v>
      </c>
      <c r="AL902" s="24" t="s">
        <v>90</v>
      </c>
      <c r="AM902" s="23">
        <v>42877</v>
      </c>
      <c r="AN902" s="28">
        <v>776250</v>
      </c>
      <c r="AO902" s="28"/>
      <c r="AP902" s="24"/>
      <c r="AQ902" s="24"/>
      <c r="AR902" s="24"/>
      <c r="AS902" s="24"/>
      <c r="AT902" s="24" t="e">
        <v>#N/A</v>
      </c>
      <c r="AU902" s="24" t="e">
        <v>#N/A</v>
      </c>
      <c r="AV902" s="24" t="e">
        <v>#N/A</v>
      </c>
      <c r="AW902" s="24"/>
      <c r="AX902" s="24"/>
      <c r="AY902" s="24"/>
      <c r="AZ902" s="24"/>
      <c r="BA902" s="24"/>
      <c r="BB902" s="24"/>
      <c r="BC902" s="24"/>
      <c r="BD902" s="24">
        <v>0</v>
      </c>
      <c r="BE902" s="24">
        <v>0</v>
      </c>
      <c r="BF902" s="23"/>
      <c r="BG902" s="23"/>
      <c r="BH902" s="23">
        <v>42978</v>
      </c>
      <c r="BI902" s="26" t="s">
        <v>127</v>
      </c>
      <c r="BJ902" s="26" t="s">
        <v>1165</v>
      </c>
      <c r="BK902" s="29">
        <v>0</v>
      </c>
      <c r="BL902" s="24" t="s">
        <v>129</v>
      </c>
      <c r="BM902" s="22" t="str">
        <f ca="1">+IF(Tabla1[[#This Row],[FECHA INGRESO]]&gt;=44986,IF((TODAY()-Tabla1[[#This Row],[FECHA INGRESO]])&gt;=50,"ALERTA","TODAVÍA FALTA"),"N/A")</f>
        <v>N/A</v>
      </c>
      <c r="BN902" s="7">
        <f>IFERROR((_xlfn.DAYS(Tabla1[[#This Row],[FECHA INGRESO]],Tabla1[[#This Row],[FECHA RETIRO]]))/30,"")</f>
        <v>-3.3666666666666667</v>
      </c>
    </row>
    <row r="903" spans="1:66" ht="15" customHeight="1" x14ac:dyDescent="0.35">
      <c r="A903" s="21">
        <v>1233904139</v>
      </c>
      <c r="B903" s="22" t="s">
        <v>5610</v>
      </c>
      <c r="C903" s="23">
        <v>42877</v>
      </c>
      <c r="D903" s="23" t="s">
        <v>266</v>
      </c>
      <c r="E903" s="23" t="s">
        <v>110</v>
      </c>
      <c r="F903" s="23" t="s">
        <v>70</v>
      </c>
      <c r="G903" s="24" t="s">
        <v>5611</v>
      </c>
      <c r="H903" s="24">
        <v>24073623647</v>
      </c>
      <c r="I903" s="24" t="s">
        <v>95</v>
      </c>
      <c r="J903" s="24">
        <f>DATEDIF(Tabla1[[#This Row],[FECHA DE NACIMIENTO]],Tabla1[[#This Row],[FECHA ACTUAL]],"Y")</f>
        <v>24</v>
      </c>
      <c r="K903" s="24" t="s">
        <v>73</v>
      </c>
      <c r="L903" s="24" t="s">
        <v>234</v>
      </c>
      <c r="M903" s="24">
        <v>0</v>
      </c>
      <c r="N903" s="24">
        <v>0</v>
      </c>
      <c r="O903" s="24">
        <v>3</v>
      </c>
      <c r="P903" s="24" t="s">
        <v>101</v>
      </c>
      <c r="Q903" s="23">
        <v>36166</v>
      </c>
      <c r="R903" s="24" t="s">
        <v>76</v>
      </c>
      <c r="S903" s="25">
        <v>45119</v>
      </c>
      <c r="T903" s="24">
        <v>7518654</v>
      </c>
      <c r="U903" s="24">
        <v>3059270708</v>
      </c>
      <c r="V903" s="24" t="s">
        <v>5612</v>
      </c>
      <c r="W903" s="24" t="s">
        <v>5613</v>
      </c>
      <c r="X903" s="24" t="s">
        <v>5614</v>
      </c>
      <c r="Y903" s="24" t="s">
        <v>5615</v>
      </c>
      <c r="Z903" s="24" t="s">
        <v>82</v>
      </c>
      <c r="AA903" s="24">
        <v>3057669704</v>
      </c>
      <c r="AB903" s="24" t="s">
        <v>83</v>
      </c>
      <c r="AC903" s="24" t="s">
        <v>101</v>
      </c>
      <c r="AD903" s="24" t="e">
        <v>#REF!</v>
      </c>
      <c r="AE903" s="26" t="s">
        <v>183</v>
      </c>
      <c r="AF903" s="26" t="s">
        <v>5616</v>
      </c>
      <c r="AG903" s="26">
        <v>0</v>
      </c>
      <c r="AH903" s="27" t="s">
        <v>460</v>
      </c>
      <c r="AI903" s="27" t="s">
        <v>5617</v>
      </c>
      <c r="AJ903" s="27" t="s">
        <v>5617</v>
      </c>
      <c r="AK903" s="24" t="s">
        <v>89</v>
      </c>
      <c r="AL903" s="24" t="s">
        <v>90</v>
      </c>
      <c r="AM903" s="23">
        <v>42877</v>
      </c>
      <c r="AN903" s="28">
        <v>1469895</v>
      </c>
      <c r="AO903" s="28">
        <v>140606</v>
      </c>
      <c r="AP903" s="24" t="s">
        <v>5618</v>
      </c>
      <c r="AQ903" s="24">
        <v>0</v>
      </c>
      <c r="AR903" s="24">
        <v>0</v>
      </c>
      <c r="AS903" s="24">
        <v>0</v>
      </c>
      <c r="AT903" s="24">
        <v>65</v>
      </c>
      <c r="AU903" s="24">
        <v>68</v>
      </c>
      <c r="AV903" s="24">
        <v>63</v>
      </c>
      <c r="AW903" s="24">
        <v>97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v>0</v>
      </c>
      <c r="BE903" s="24">
        <v>0</v>
      </c>
      <c r="BF903" s="23"/>
      <c r="BG903" s="23"/>
      <c r="BH903" s="23" t="s">
        <v>75</v>
      </c>
      <c r="BI903" s="26">
        <v>0</v>
      </c>
      <c r="BJ903" s="26">
        <v>0</v>
      </c>
      <c r="BK903" s="29">
        <v>0</v>
      </c>
      <c r="BL903" s="24" t="s">
        <v>91</v>
      </c>
      <c r="BM903" s="22" t="str">
        <f ca="1">+IF(Tabla1[[#This Row],[FECHA INGRESO]]&gt;=44986,IF((TODAY()-Tabla1[[#This Row],[FECHA INGRESO]])&gt;=50,"ALERTA","TODAVÍA FALTA"),"N/A")</f>
        <v>N/A</v>
      </c>
      <c r="BN903" s="7" t="str">
        <f>IFERROR((_xlfn.DAYS(Tabla1[[#This Row],[FECHA INGRESO]],Tabla1[[#This Row],[FECHA RETIRO]]))/30,"")</f>
        <v/>
      </c>
    </row>
    <row r="904" spans="1:66" ht="15" customHeight="1" x14ac:dyDescent="0.35">
      <c r="A904" s="31">
        <v>1057787390</v>
      </c>
      <c r="B904" s="22" t="s">
        <v>5619</v>
      </c>
      <c r="C904" s="23">
        <v>42879</v>
      </c>
      <c r="D904" s="23" t="s">
        <v>582</v>
      </c>
      <c r="E904" s="23" t="s">
        <v>111</v>
      </c>
      <c r="F904" s="23" t="s">
        <v>70</v>
      </c>
      <c r="G904" s="24"/>
      <c r="H904" s="24">
        <v>24073780913</v>
      </c>
      <c r="I904" s="24" t="s">
        <v>72</v>
      </c>
      <c r="J904" s="24">
        <f>DATEDIF(Tabla1[[#This Row],[FECHA DE NACIMIENTO]],Tabla1[[#This Row],[FECHA ACTUAL]],"Y")</f>
        <v>26</v>
      </c>
      <c r="K904" s="24" t="s">
        <v>73</v>
      </c>
      <c r="L904" s="24" t="s">
        <v>112</v>
      </c>
      <c r="M904" s="24">
        <v>0</v>
      </c>
      <c r="N904" s="24">
        <v>0</v>
      </c>
      <c r="O904" s="24">
        <v>2</v>
      </c>
      <c r="P904" s="24" t="s">
        <v>5104</v>
      </c>
      <c r="Q904" s="23">
        <v>35438</v>
      </c>
      <c r="R904" s="24" t="s">
        <v>5620</v>
      </c>
      <c r="S904" s="25">
        <v>45119</v>
      </c>
      <c r="T904" s="24">
        <v>3056550</v>
      </c>
      <c r="U904" s="24">
        <v>3226340661</v>
      </c>
      <c r="V904" s="24" t="s">
        <v>5621</v>
      </c>
      <c r="W904" s="24" t="s">
        <v>5622</v>
      </c>
      <c r="X904" s="24" t="s">
        <v>1069</v>
      </c>
      <c r="Y904" s="24" t="s">
        <v>5623</v>
      </c>
      <c r="Z904" s="24" t="s">
        <v>117</v>
      </c>
      <c r="AA904" s="24">
        <v>3217140497</v>
      </c>
      <c r="AB904" s="24" t="s">
        <v>77</v>
      </c>
      <c r="AC904" s="24" t="s">
        <v>77</v>
      </c>
      <c r="AD904" s="24" t="s">
        <v>77</v>
      </c>
      <c r="AE904" s="26" t="s">
        <v>183</v>
      </c>
      <c r="AF904" s="26" t="s">
        <v>5624</v>
      </c>
      <c r="AG904" s="26"/>
      <c r="AH904" s="27" t="s">
        <v>184</v>
      </c>
      <c r="AI904" s="27" t="s">
        <v>185</v>
      </c>
      <c r="AJ904" s="27" t="s">
        <v>185</v>
      </c>
      <c r="AK904" s="24" t="s">
        <v>121</v>
      </c>
      <c r="AL904" s="24" t="s">
        <v>90</v>
      </c>
      <c r="AM904" s="23">
        <v>42879</v>
      </c>
      <c r="AN904" s="28">
        <v>808585.47</v>
      </c>
      <c r="AO904" s="28"/>
      <c r="AP904" s="24"/>
      <c r="AQ904" s="24"/>
      <c r="AR904" s="24"/>
      <c r="AS904" s="24"/>
      <c r="AT904" s="24" t="e">
        <v>#N/A</v>
      </c>
      <c r="AU904" s="24" t="e">
        <v>#N/A</v>
      </c>
      <c r="AV904" s="24" t="e">
        <v>#N/A</v>
      </c>
      <c r="AW904" s="24"/>
      <c r="AX904" s="24"/>
      <c r="AY904" s="24" t="s">
        <v>5625</v>
      </c>
      <c r="AZ904" s="24" t="s">
        <v>4802</v>
      </c>
      <c r="BA904" s="24"/>
      <c r="BB904" s="24"/>
      <c r="BC904" s="24"/>
      <c r="BD904" s="24">
        <v>0</v>
      </c>
      <c r="BE904" s="24">
        <v>0</v>
      </c>
      <c r="BF904" s="23"/>
      <c r="BG904" s="23"/>
      <c r="BH904" s="23">
        <v>43227</v>
      </c>
      <c r="BI904" s="26" t="s">
        <v>127</v>
      </c>
      <c r="BJ904" s="26" t="s">
        <v>273</v>
      </c>
      <c r="BK904" s="29">
        <v>383413</v>
      </c>
      <c r="BL904" s="24" t="s">
        <v>129</v>
      </c>
      <c r="BM904" s="22" t="str">
        <f ca="1">+IF(Tabla1[[#This Row],[FECHA INGRESO]]&gt;=44986,IF((TODAY()-Tabla1[[#This Row],[FECHA INGRESO]])&gt;=50,"ALERTA","TODAVÍA FALTA"),"N/A")</f>
        <v>N/A</v>
      </c>
      <c r="BN904" s="7">
        <f>IFERROR((_xlfn.DAYS(Tabla1[[#This Row],[FECHA INGRESO]],Tabla1[[#This Row],[FECHA RETIRO]]))/30,"")</f>
        <v>-11.6</v>
      </c>
    </row>
    <row r="905" spans="1:66" ht="15" customHeight="1" x14ac:dyDescent="0.35">
      <c r="A905" s="31">
        <v>1013680251</v>
      </c>
      <c r="B905" s="22" t="s">
        <v>5626</v>
      </c>
      <c r="C905" s="23">
        <v>42879</v>
      </c>
      <c r="D905" s="23" t="s">
        <v>188</v>
      </c>
      <c r="E905" s="23" t="s">
        <v>111</v>
      </c>
      <c r="F905" s="23" t="s">
        <v>70</v>
      </c>
      <c r="G905" s="24"/>
      <c r="H905" s="24">
        <v>24073777746</v>
      </c>
      <c r="I905" s="24" t="s">
        <v>72</v>
      </c>
      <c r="J905" s="24">
        <f>DATEDIF(Tabla1[[#This Row],[FECHA DE NACIMIENTO]],Tabla1[[#This Row],[FECHA ACTUAL]],"Y")</f>
        <v>25</v>
      </c>
      <c r="K905" s="24" t="s">
        <v>73</v>
      </c>
      <c r="L905" s="24" t="s">
        <v>112</v>
      </c>
      <c r="M905" s="24">
        <v>0</v>
      </c>
      <c r="N905" s="24">
        <v>0</v>
      </c>
      <c r="O905" s="24">
        <v>3</v>
      </c>
      <c r="P905" s="24" t="s">
        <v>101</v>
      </c>
      <c r="Q905" s="23">
        <v>35870</v>
      </c>
      <c r="R905" s="24" t="s">
        <v>76</v>
      </c>
      <c r="S905" s="25">
        <v>45119</v>
      </c>
      <c r="T905" s="24">
        <v>2395727</v>
      </c>
      <c r="U905" s="24">
        <v>3124660512</v>
      </c>
      <c r="V905" s="24" t="s">
        <v>5627</v>
      </c>
      <c r="W905" s="24" t="s">
        <v>5628</v>
      </c>
      <c r="X905" s="24" t="s">
        <v>4304</v>
      </c>
      <c r="Y905" s="24" t="s">
        <v>5629</v>
      </c>
      <c r="Z905" s="24" t="s">
        <v>117</v>
      </c>
      <c r="AA905" s="24">
        <v>3212544815</v>
      </c>
      <c r="AB905" s="24" t="s">
        <v>77</v>
      </c>
      <c r="AC905" s="24" t="s">
        <v>77</v>
      </c>
      <c r="AD905" s="24" t="s">
        <v>77</v>
      </c>
      <c r="AE905" s="26" t="s">
        <v>183</v>
      </c>
      <c r="AF905" s="26" t="s">
        <v>3655</v>
      </c>
      <c r="AG905" s="26" t="s">
        <v>5630</v>
      </c>
      <c r="AH905" s="27" t="s">
        <v>184</v>
      </c>
      <c r="AI905" s="27" t="s">
        <v>530</v>
      </c>
      <c r="AJ905" s="27" t="s">
        <v>530</v>
      </c>
      <c r="AK905" s="24" t="s">
        <v>121</v>
      </c>
      <c r="AL905" s="24" t="s">
        <v>90</v>
      </c>
      <c r="AM905" s="23">
        <v>42879</v>
      </c>
      <c r="AN905" s="28">
        <v>808585.47</v>
      </c>
      <c r="AO905" s="28"/>
      <c r="AP905" s="24"/>
      <c r="AQ905" s="24"/>
      <c r="AR905" s="24"/>
      <c r="AS905" s="24"/>
      <c r="AT905" s="24">
        <v>74</v>
      </c>
      <c r="AU905" s="24" t="e">
        <v>#N/A</v>
      </c>
      <c r="AV905" s="24" t="e">
        <v>#N/A</v>
      </c>
      <c r="AW905" s="24"/>
      <c r="AX905" s="24"/>
      <c r="AY905" s="24"/>
      <c r="AZ905" s="24"/>
      <c r="BA905" s="24"/>
      <c r="BB905" s="24"/>
      <c r="BC905" s="24"/>
      <c r="BD905" s="24">
        <v>0</v>
      </c>
      <c r="BE905" s="24">
        <v>0</v>
      </c>
      <c r="BF905" s="23"/>
      <c r="BG905" s="23"/>
      <c r="BH905" s="23">
        <v>43266</v>
      </c>
      <c r="BI905" s="26" t="s">
        <v>127</v>
      </c>
      <c r="BJ905" s="26" t="s">
        <v>232</v>
      </c>
      <c r="BK905" s="29">
        <v>414492</v>
      </c>
      <c r="BL905" s="24" t="s">
        <v>129</v>
      </c>
      <c r="BM905" s="22" t="str">
        <f ca="1">+IF(Tabla1[[#This Row],[FECHA INGRESO]]&gt;=44986,IF((TODAY()-Tabla1[[#This Row],[FECHA INGRESO]])&gt;=50,"ALERTA","TODAVÍA FALTA"),"N/A")</f>
        <v>N/A</v>
      </c>
      <c r="BN905" s="7">
        <f>IFERROR((_xlfn.DAYS(Tabla1[[#This Row],[FECHA INGRESO]],Tabla1[[#This Row],[FECHA RETIRO]]))/30,"")</f>
        <v>-12.9</v>
      </c>
    </row>
    <row r="906" spans="1:66" ht="15" customHeight="1" x14ac:dyDescent="0.35">
      <c r="A906" s="31">
        <v>1035869616</v>
      </c>
      <c r="B906" s="22" t="s">
        <v>5631</v>
      </c>
      <c r="C906" s="23">
        <v>42887</v>
      </c>
      <c r="D906" s="23" t="s">
        <v>131</v>
      </c>
      <c r="E906" s="23" t="s">
        <v>1274</v>
      </c>
      <c r="F906" s="23" t="s">
        <v>70</v>
      </c>
      <c r="G906" s="24"/>
      <c r="H906" s="24">
        <v>24074011487</v>
      </c>
      <c r="I906" s="24" t="s">
        <v>72</v>
      </c>
      <c r="J906" s="24">
        <f>DATEDIF(Tabla1[[#This Row],[FECHA DE NACIMIENTO]],Tabla1[[#This Row],[FECHA ACTUAL]],"Y")</f>
        <v>28</v>
      </c>
      <c r="K906" s="24" t="s">
        <v>73</v>
      </c>
      <c r="L906" s="24" t="s">
        <v>112</v>
      </c>
      <c r="M906" s="24">
        <v>0</v>
      </c>
      <c r="N906" s="24">
        <v>0</v>
      </c>
      <c r="O906" s="24">
        <v>2</v>
      </c>
      <c r="P906" s="24" t="s">
        <v>101</v>
      </c>
      <c r="Q906" s="23">
        <v>34583</v>
      </c>
      <c r="R906" s="24" t="s">
        <v>1066</v>
      </c>
      <c r="S906" s="25">
        <v>45119</v>
      </c>
      <c r="T906" s="24"/>
      <c r="U906" s="24">
        <v>3146658277</v>
      </c>
      <c r="V906" s="24" t="s">
        <v>5632</v>
      </c>
      <c r="W906" s="24" t="s">
        <v>5633</v>
      </c>
      <c r="X906" s="24" t="s">
        <v>1066</v>
      </c>
      <c r="Y906" s="24" t="s">
        <v>5634</v>
      </c>
      <c r="Z906" s="24" t="s">
        <v>117</v>
      </c>
      <c r="AA906" s="24">
        <v>3146772453</v>
      </c>
      <c r="AB906" s="24" t="s">
        <v>77</v>
      </c>
      <c r="AC906" s="24" t="s">
        <v>77</v>
      </c>
      <c r="AD906" s="24" t="s">
        <v>77</v>
      </c>
      <c r="AE906" s="26" t="s">
        <v>183</v>
      </c>
      <c r="AF906" s="26" t="s">
        <v>5635</v>
      </c>
      <c r="AG906" s="26"/>
      <c r="AH906" s="27" t="s">
        <v>184</v>
      </c>
      <c r="AI906" s="27" t="s">
        <v>487</v>
      </c>
      <c r="AJ906" s="27" t="s">
        <v>487</v>
      </c>
      <c r="AK906" s="24" t="s">
        <v>121</v>
      </c>
      <c r="AL906" s="24" t="s">
        <v>90</v>
      </c>
      <c r="AM906" s="23">
        <v>42887</v>
      </c>
      <c r="AN906" s="28">
        <v>776250</v>
      </c>
      <c r="AO906" s="28"/>
      <c r="AP906" s="24"/>
      <c r="AQ906" s="24"/>
      <c r="AR906" s="24"/>
      <c r="AS906" s="24"/>
      <c r="AT906" s="24" t="e">
        <v>#N/A</v>
      </c>
      <c r="AU906" s="24" t="e">
        <v>#N/A</v>
      </c>
      <c r="AV906" s="24" t="e">
        <v>#N/A</v>
      </c>
      <c r="AW906" s="24"/>
      <c r="AX906" s="24"/>
      <c r="AY906" s="24"/>
      <c r="AZ906" s="24"/>
      <c r="BA906" s="24"/>
      <c r="BB906" s="24"/>
      <c r="BC906" s="24"/>
      <c r="BD906" s="24">
        <v>0</v>
      </c>
      <c r="BE906" s="24">
        <v>0</v>
      </c>
      <c r="BF906" s="23"/>
      <c r="BG906" s="23"/>
      <c r="BH906" s="23">
        <v>42956</v>
      </c>
      <c r="BI906" s="26" t="s">
        <v>127</v>
      </c>
      <c r="BJ906" s="26" t="s">
        <v>273</v>
      </c>
      <c r="BK906" s="29">
        <v>0</v>
      </c>
      <c r="BL906" s="24" t="s">
        <v>129</v>
      </c>
      <c r="BM906" s="22" t="str">
        <f ca="1">+IF(Tabla1[[#This Row],[FECHA INGRESO]]&gt;=44986,IF((TODAY()-Tabla1[[#This Row],[FECHA INGRESO]])&gt;=50,"ALERTA","TODAVÍA FALTA"),"N/A")</f>
        <v>N/A</v>
      </c>
      <c r="BN906" s="7">
        <f>IFERROR((_xlfn.DAYS(Tabla1[[#This Row],[FECHA INGRESO]],Tabla1[[#This Row],[FECHA RETIRO]]))/30,"")</f>
        <v>-2.2999999999999998</v>
      </c>
    </row>
    <row r="907" spans="1:66" ht="15" customHeight="1" x14ac:dyDescent="0.35">
      <c r="A907" s="31">
        <v>1036645443</v>
      </c>
      <c r="B907" s="22" t="s">
        <v>5636</v>
      </c>
      <c r="C907" s="23">
        <v>42887</v>
      </c>
      <c r="D907" s="23" t="s">
        <v>582</v>
      </c>
      <c r="E907" s="24" t="s">
        <v>94</v>
      </c>
      <c r="F907" s="23" t="s">
        <v>70</v>
      </c>
      <c r="G907" s="24"/>
      <c r="H907" s="24">
        <v>24074008412</v>
      </c>
      <c r="I907" s="24" t="s">
        <v>95</v>
      </c>
      <c r="J907" s="24">
        <f>DATEDIF(Tabla1[[#This Row],[FECHA DE NACIMIENTO]],Tabla1[[#This Row],[FECHA ACTUAL]],"Y")</f>
        <v>30</v>
      </c>
      <c r="K907" s="24" t="s">
        <v>96</v>
      </c>
      <c r="L907" s="24" t="s">
        <v>112</v>
      </c>
      <c r="M907" s="24">
        <v>0</v>
      </c>
      <c r="N907" s="24">
        <v>0</v>
      </c>
      <c r="O907" s="24">
        <v>3</v>
      </c>
      <c r="P907" s="24" t="s">
        <v>5104</v>
      </c>
      <c r="Q907" s="23">
        <v>34059</v>
      </c>
      <c r="R907" s="24" t="s">
        <v>1177</v>
      </c>
      <c r="S907" s="25">
        <v>45119</v>
      </c>
      <c r="T907" s="24">
        <v>5843721</v>
      </c>
      <c r="U907" s="24">
        <v>3217242216</v>
      </c>
      <c r="V907" s="24" t="s">
        <v>5637</v>
      </c>
      <c r="W907" s="24" t="s">
        <v>5638</v>
      </c>
      <c r="X907" s="24" t="s">
        <v>2599</v>
      </c>
      <c r="Y907" s="24" t="s">
        <v>5639</v>
      </c>
      <c r="Z907" s="24" t="s">
        <v>117</v>
      </c>
      <c r="AA907" s="24">
        <v>5843721</v>
      </c>
      <c r="AB907" s="24" t="s">
        <v>77</v>
      </c>
      <c r="AC907" s="24" t="s">
        <v>77</v>
      </c>
      <c r="AD907" s="24" t="s">
        <v>77</v>
      </c>
      <c r="AE907" s="26" t="s">
        <v>183</v>
      </c>
      <c r="AF907" s="26" t="s">
        <v>103</v>
      </c>
      <c r="AG907" s="26"/>
      <c r="AH907" s="27" t="s">
        <v>184</v>
      </c>
      <c r="AI907" s="27" t="s">
        <v>515</v>
      </c>
      <c r="AJ907" s="27" t="s">
        <v>515</v>
      </c>
      <c r="AK907" s="24" t="s">
        <v>121</v>
      </c>
      <c r="AL907" s="24" t="s">
        <v>90</v>
      </c>
      <c r="AM907" s="23">
        <v>42887</v>
      </c>
      <c r="AN907" s="28">
        <v>808585.47</v>
      </c>
      <c r="AO907" s="28"/>
      <c r="AP907" s="24"/>
      <c r="AQ907" s="24"/>
      <c r="AR907" s="24"/>
      <c r="AS907" s="24"/>
      <c r="AT907" s="24" t="e">
        <v>#N/A</v>
      </c>
      <c r="AU907" s="24" t="e">
        <v>#N/A</v>
      </c>
      <c r="AV907" s="24" t="e">
        <v>#N/A</v>
      </c>
      <c r="AW907" s="24"/>
      <c r="AX907" s="24"/>
      <c r="AY907" s="24"/>
      <c r="AZ907" s="24"/>
      <c r="BA907" s="24"/>
      <c r="BB907" s="24"/>
      <c r="BC907" s="24"/>
      <c r="BD907" s="24">
        <v>0</v>
      </c>
      <c r="BE907" s="24">
        <v>0</v>
      </c>
      <c r="BF907" s="23"/>
      <c r="BG907" s="23"/>
      <c r="BH907" s="23">
        <v>43174</v>
      </c>
      <c r="BI907" s="26" t="s">
        <v>127</v>
      </c>
      <c r="BJ907" s="26" t="s">
        <v>1246</v>
      </c>
      <c r="BK907" s="29">
        <v>309242</v>
      </c>
      <c r="BL907" s="24" t="s">
        <v>129</v>
      </c>
      <c r="BM907" s="22" t="str">
        <f ca="1">+IF(Tabla1[[#This Row],[FECHA INGRESO]]&gt;=44986,IF((TODAY()-Tabla1[[#This Row],[FECHA INGRESO]])&gt;=50,"ALERTA","TODAVÍA FALTA"),"N/A")</f>
        <v>N/A</v>
      </c>
      <c r="BN907" s="7">
        <f>IFERROR((_xlfn.DAYS(Tabla1[[#This Row],[FECHA INGRESO]],Tabla1[[#This Row],[FECHA RETIRO]]))/30,"")</f>
        <v>-9.5666666666666664</v>
      </c>
    </row>
    <row r="908" spans="1:66" ht="15" customHeight="1" x14ac:dyDescent="0.35">
      <c r="A908" s="31">
        <v>1039694846</v>
      </c>
      <c r="B908" s="22" t="s">
        <v>5640</v>
      </c>
      <c r="C908" s="23">
        <v>42891</v>
      </c>
      <c r="D908" s="23" t="s">
        <v>168</v>
      </c>
      <c r="E908" s="23" t="s">
        <v>111</v>
      </c>
      <c r="F908" s="23" t="s">
        <v>70</v>
      </c>
      <c r="G908" s="24"/>
      <c r="H908" s="24">
        <v>24074090062</v>
      </c>
      <c r="I908" s="24" t="s">
        <v>72</v>
      </c>
      <c r="J908" s="24">
        <f>DATEDIF(Tabla1[[#This Row],[FECHA DE NACIMIENTO]],Tabla1[[#This Row],[FECHA ACTUAL]],"Y")</f>
        <v>31</v>
      </c>
      <c r="K908" s="24" t="s">
        <v>73</v>
      </c>
      <c r="L908" s="24" t="s">
        <v>234</v>
      </c>
      <c r="M908" s="24">
        <v>0</v>
      </c>
      <c r="N908" s="24">
        <v>1</v>
      </c>
      <c r="O908" s="24">
        <v>3</v>
      </c>
      <c r="P908" s="24" t="s">
        <v>101</v>
      </c>
      <c r="Q908" s="23">
        <v>33656</v>
      </c>
      <c r="R908" s="24" t="s">
        <v>5641</v>
      </c>
      <c r="S908" s="25">
        <v>45119</v>
      </c>
      <c r="T908" s="24">
        <v>3128239064</v>
      </c>
      <c r="U908" s="24">
        <v>3136468242</v>
      </c>
      <c r="V908" s="24" t="s">
        <v>5642</v>
      </c>
      <c r="W908" s="24" t="s">
        <v>5643</v>
      </c>
      <c r="X908" s="24" t="s">
        <v>4890</v>
      </c>
      <c r="Y908" s="24" t="s">
        <v>5644</v>
      </c>
      <c r="Z908" s="24" t="s">
        <v>82</v>
      </c>
      <c r="AA908" s="24">
        <v>3128239064</v>
      </c>
      <c r="AB908" s="24" t="s">
        <v>77</v>
      </c>
      <c r="AC908" s="24" t="s">
        <v>77</v>
      </c>
      <c r="AD908" s="24" t="s">
        <v>77</v>
      </c>
      <c r="AE908" s="26" t="s">
        <v>102</v>
      </c>
      <c r="AF908" s="26" t="s">
        <v>5263</v>
      </c>
      <c r="AG908" s="26"/>
      <c r="AH908" s="27" t="s">
        <v>184</v>
      </c>
      <c r="AI908" s="27" t="s">
        <v>515</v>
      </c>
      <c r="AJ908" s="27" t="s">
        <v>515</v>
      </c>
      <c r="AK908" s="24" t="s">
        <v>121</v>
      </c>
      <c r="AL908" s="24" t="s">
        <v>90</v>
      </c>
      <c r="AM908" s="23">
        <v>42891</v>
      </c>
      <c r="AN908" s="28">
        <v>776250</v>
      </c>
      <c r="AO908" s="28"/>
      <c r="AP908" s="24"/>
      <c r="AQ908" s="24"/>
      <c r="AR908" s="24"/>
      <c r="AS908" s="24"/>
      <c r="AT908" s="24" t="e">
        <v>#N/A</v>
      </c>
      <c r="AU908" s="24" t="e">
        <v>#N/A</v>
      </c>
      <c r="AV908" s="24" t="e">
        <v>#N/A</v>
      </c>
      <c r="AW908" s="24"/>
      <c r="AX908" s="24"/>
      <c r="AY908" s="24"/>
      <c r="AZ908" s="24"/>
      <c r="BA908" s="24"/>
      <c r="BB908" s="24"/>
      <c r="BC908" s="24"/>
      <c r="BD908" s="24">
        <v>0</v>
      </c>
      <c r="BE908" s="24">
        <v>0</v>
      </c>
      <c r="BF908" s="23"/>
      <c r="BG908" s="23"/>
      <c r="BH908" s="23">
        <v>42909</v>
      </c>
      <c r="BI908" s="26" t="s">
        <v>143</v>
      </c>
      <c r="BJ908" s="26" t="s">
        <v>2589</v>
      </c>
      <c r="BK908" s="29">
        <v>0</v>
      </c>
      <c r="BL908" s="24" t="s">
        <v>129</v>
      </c>
      <c r="BM908" s="22" t="str">
        <f ca="1">+IF(Tabla1[[#This Row],[FECHA INGRESO]]&gt;=44986,IF((TODAY()-Tabla1[[#This Row],[FECHA INGRESO]])&gt;=50,"ALERTA","TODAVÍA FALTA"),"N/A")</f>
        <v>N/A</v>
      </c>
      <c r="BN908" s="7">
        <f>IFERROR((_xlfn.DAYS(Tabla1[[#This Row],[FECHA INGRESO]],Tabla1[[#This Row],[FECHA RETIRO]]))/30,"")</f>
        <v>-0.6</v>
      </c>
    </row>
    <row r="909" spans="1:66" ht="15" customHeight="1" x14ac:dyDescent="0.35">
      <c r="A909" s="31">
        <v>1128283848</v>
      </c>
      <c r="B909" s="22" t="s">
        <v>1753</v>
      </c>
      <c r="C909" s="23">
        <v>42891</v>
      </c>
      <c r="D909" s="23" t="s">
        <v>131</v>
      </c>
      <c r="E909" s="24" t="s">
        <v>94</v>
      </c>
      <c r="F909" s="23" t="s">
        <v>70</v>
      </c>
      <c r="G909" s="24"/>
      <c r="H909" s="24"/>
      <c r="I909" s="24" t="s">
        <v>72</v>
      </c>
      <c r="J909" s="24">
        <f>DATEDIF(Tabla1[[#This Row],[FECHA DE NACIMIENTO]],Tabla1[[#This Row],[FECHA ACTUAL]],"Y")</f>
        <v>33</v>
      </c>
      <c r="K909" s="24" t="s">
        <v>96</v>
      </c>
      <c r="L909" s="24" t="s">
        <v>112</v>
      </c>
      <c r="M909" s="24">
        <v>1</v>
      </c>
      <c r="N909" s="24">
        <v>1</v>
      </c>
      <c r="O909" s="24">
        <v>3</v>
      </c>
      <c r="P909" s="24" t="s">
        <v>101</v>
      </c>
      <c r="Q909" s="23">
        <v>32993</v>
      </c>
      <c r="R909" s="24" t="s">
        <v>5645</v>
      </c>
      <c r="S909" s="25">
        <v>45119</v>
      </c>
      <c r="T909" s="24">
        <v>2563675</v>
      </c>
      <c r="U909" s="24">
        <v>3014788741</v>
      </c>
      <c r="V909" s="24" t="s">
        <v>1754</v>
      </c>
      <c r="W909" s="24" t="s">
        <v>1755</v>
      </c>
      <c r="X909" s="24" t="s">
        <v>1756</v>
      </c>
      <c r="Y909" s="24" t="s">
        <v>1757</v>
      </c>
      <c r="Z909" s="24" t="s">
        <v>117</v>
      </c>
      <c r="AA909" s="24">
        <v>3213037504</v>
      </c>
      <c r="AB909" s="24" t="s">
        <v>77</v>
      </c>
      <c r="AC909" s="24" t="s">
        <v>77</v>
      </c>
      <c r="AD909" s="24" t="s">
        <v>77</v>
      </c>
      <c r="AE909" s="26" t="s">
        <v>183</v>
      </c>
      <c r="AF909" s="26" t="s">
        <v>1758</v>
      </c>
      <c r="AG909" s="26"/>
      <c r="AH909" s="27" t="s">
        <v>184</v>
      </c>
      <c r="AI909" s="27" t="s">
        <v>515</v>
      </c>
      <c r="AJ909" s="27" t="s">
        <v>515</v>
      </c>
      <c r="AK909" s="24" t="s">
        <v>121</v>
      </c>
      <c r="AL909" s="24" t="s">
        <v>90</v>
      </c>
      <c r="AM909" s="23">
        <v>42891</v>
      </c>
      <c r="AN909" s="28">
        <v>776250</v>
      </c>
      <c r="AO909" s="28"/>
      <c r="AP909" s="24"/>
      <c r="AQ909" s="24"/>
      <c r="AR909" s="24"/>
      <c r="AS909" s="24"/>
      <c r="AT909" s="24" t="e">
        <v>#N/A</v>
      </c>
      <c r="AU909" s="24" t="e">
        <v>#N/A</v>
      </c>
      <c r="AV909" s="24" t="e">
        <v>#N/A</v>
      </c>
      <c r="AW909" s="24"/>
      <c r="AX909" s="24"/>
      <c r="AY909" s="24"/>
      <c r="AZ909" s="24"/>
      <c r="BA909" s="24"/>
      <c r="BB909" s="24"/>
      <c r="BC909" s="24"/>
      <c r="BD909" s="24">
        <v>0</v>
      </c>
      <c r="BE909" s="24">
        <v>0</v>
      </c>
      <c r="BF909" s="23"/>
      <c r="BG909" s="23"/>
      <c r="BH909" s="23">
        <v>42891</v>
      </c>
      <c r="BI909" s="26" t="s">
        <v>143</v>
      </c>
      <c r="BJ909" s="26" t="s">
        <v>2506</v>
      </c>
      <c r="BK909" s="29">
        <v>0</v>
      </c>
      <c r="BL909" s="24" t="s">
        <v>129</v>
      </c>
      <c r="BM909" s="22" t="str">
        <f ca="1">+IF(Tabla1[[#This Row],[FECHA INGRESO]]&gt;=44986,IF((TODAY()-Tabla1[[#This Row],[FECHA INGRESO]])&gt;=50,"ALERTA","TODAVÍA FALTA"),"N/A")</f>
        <v>N/A</v>
      </c>
      <c r="BN909" s="7">
        <f>IFERROR((_xlfn.DAYS(Tabla1[[#This Row],[FECHA INGRESO]],Tabla1[[#This Row],[FECHA RETIRO]]))/30,"")</f>
        <v>0</v>
      </c>
    </row>
    <row r="910" spans="1:66" ht="15" customHeight="1" x14ac:dyDescent="0.35">
      <c r="A910" s="31">
        <v>1036630742</v>
      </c>
      <c r="B910" s="22" t="s">
        <v>5646</v>
      </c>
      <c r="C910" s="23">
        <v>42898</v>
      </c>
      <c r="D910" s="23" t="s">
        <v>131</v>
      </c>
      <c r="E910" s="24" t="s">
        <v>94</v>
      </c>
      <c r="F910" s="23" t="s">
        <v>70</v>
      </c>
      <c r="G910" s="24"/>
      <c r="H910" s="24">
        <v>24074297010</v>
      </c>
      <c r="I910" s="24" t="s">
        <v>95</v>
      </c>
      <c r="J910" s="24">
        <f>DATEDIF(Tabla1[[#This Row],[FECHA DE NACIMIENTO]],Tabla1[[#This Row],[FECHA ACTUAL]],"Y")</f>
        <v>33</v>
      </c>
      <c r="K910" s="24" t="s">
        <v>73</v>
      </c>
      <c r="L910" s="24" t="s">
        <v>112</v>
      </c>
      <c r="M910" s="24">
        <v>0</v>
      </c>
      <c r="N910" s="24">
        <v>0</v>
      </c>
      <c r="O910" s="24">
        <v>3</v>
      </c>
      <c r="P910" s="24" t="s">
        <v>101</v>
      </c>
      <c r="Q910" s="23">
        <v>33054</v>
      </c>
      <c r="R910" s="24" t="s">
        <v>830</v>
      </c>
      <c r="S910" s="25">
        <v>45119</v>
      </c>
      <c r="T910" s="24"/>
      <c r="U910" s="24">
        <v>3128635005</v>
      </c>
      <c r="V910" s="24" t="s">
        <v>5647</v>
      </c>
      <c r="W910" s="24" t="s">
        <v>5648</v>
      </c>
      <c r="X910" s="24" t="s">
        <v>5649</v>
      </c>
      <c r="Y910" s="24" t="s">
        <v>5650</v>
      </c>
      <c r="Z910" s="24" t="s">
        <v>117</v>
      </c>
      <c r="AA910" s="24">
        <v>3207873079</v>
      </c>
      <c r="AB910" s="24" t="s">
        <v>77</v>
      </c>
      <c r="AC910" s="24" t="s">
        <v>77</v>
      </c>
      <c r="AD910" s="24" t="s">
        <v>77</v>
      </c>
      <c r="AE910" s="26" t="s">
        <v>151</v>
      </c>
      <c r="AF910" s="26"/>
      <c r="AG910" s="26"/>
      <c r="AH910" s="27" t="s">
        <v>184</v>
      </c>
      <c r="AI910" s="27" t="s">
        <v>515</v>
      </c>
      <c r="AJ910" s="27" t="s">
        <v>515</v>
      </c>
      <c r="AK910" s="24" t="s">
        <v>121</v>
      </c>
      <c r="AL910" s="24" t="s">
        <v>90</v>
      </c>
      <c r="AM910" s="23">
        <v>42898</v>
      </c>
      <c r="AN910" s="28">
        <v>776250</v>
      </c>
      <c r="AO910" s="28"/>
      <c r="AP910" s="24"/>
      <c r="AQ910" s="24"/>
      <c r="AR910" s="24"/>
      <c r="AS910" s="24"/>
      <c r="AT910" s="24" t="e">
        <v>#N/A</v>
      </c>
      <c r="AU910" s="24" t="e">
        <v>#N/A</v>
      </c>
      <c r="AV910" s="24" t="e">
        <v>#N/A</v>
      </c>
      <c r="AW910" s="24"/>
      <c r="AX910" s="24"/>
      <c r="AY910" s="24"/>
      <c r="AZ910" s="24"/>
      <c r="BA910" s="24"/>
      <c r="BB910" s="24"/>
      <c r="BC910" s="24"/>
      <c r="BD910" s="24">
        <v>0</v>
      </c>
      <c r="BE910" s="24">
        <v>0</v>
      </c>
      <c r="BF910" s="23"/>
      <c r="BG910" s="23"/>
      <c r="BH910" s="23">
        <v>43001</v>
      </c>
      <c r="BI910" s="26" t="s">
        <v>127</v>
      </c>
      <c r="BJ910" s="26" t="s">
        <v>232</v>
      </c>
      <c r="BK910" s="29">
        <v>0</v>
      </c>
      <c r="BL910" s="24" t="s">
        <v>129</v>
      </c>
      <c r="BM910" s="22" t="str">
        <f ca="1">+IF(Tabla1[[#This Row],[FECHA INGRESO]]&gt;=44986,IF((TODAY()-Tabla1[[#This Row],[FECHA INGRESO]])&gt;=50,"ALERTA","TODAVÍA FALTA"),"N/A")</f>
        <v>N/A</v>
      </c>
      <c r="BN910" s="7">
        <f>IFERROR((_xlfn.DAYS(Tabla1[[#This Row],[FECHA INGRESO]],Tabla1[[#This Row],[FECHA RETIRO]]))/30,"")</f>
        <v>-3.4333333333333331</v>
      </c>
    </row>
    <row r="911" spans="1:66" ht="15" customHeight="1" x14ac:dyDescent="0.35">
      <c r="A911" s="31">
        <v>1026590573</v>
      </c>
      <c r="B911" s="22" t="s">
        <v>5651</v>
      </c>
      <c r="C911" s="23">
        <v>42898</v>
      </c>
      <c r="D911" s="23" t="s">
        <v>109</v>
      </c>
      <c r="E911" s="23" t="s">
        <v>77</v>
      </c>
      <c r="F911" s="23" t="s">
        <v>70</v>
      </c>
      <c r="G911" s="24"/>
      <c r="H911" s="24">
        <v>24074010910</v>
      </c>
      <c r="I911" s="24" t="s">
        <v>95</v>
      </c>
      <c r="J911" s="24">
        <f>DATEDIF(Tabla1[[#This Row],[FECHA DE NACIMIENTO]],Tabla1[[#This Row],[FECHA ACTUAL]],"Y")</f>
        <v>26</v>
      </c>
      <c r="K911" s="24" t="s">
        <v>73</v>
      </c>
      <c r="L911" s="24" t="s">
        <v>112</v>
      </c>
      <c r="M911" s="24">
        <v>2</v>
      </c>
      <c r="N911" s="24">
        <v>2</v>
      </c>
      <c r="O911" s="24">
        <v>2</v>
      </c>
      <c r="P911" s="24" t="s">
        <v>101</v>
      </c>
      <c r="Q911" s="23">
        <v>35571</v>
      </c>
      <c r="R911" s="24" t="s">
        <v>76</v>
      </c>
      <c r="S911" s="25">
        <v>45119</v>
      </c>
      <c r="T911" s="24">
        <v>2057066</v>
      </c>
      <c r="U911" s="24">
        <v>3014139366</v>
      </c>
      <c r="V911" s="24" t="s">
        <v>5652</v>
      </c>
      <c r="W911" s="24" t="s">
        <v>5653</v>
      </c>
      <c r="X911" s="24" t="s">
        <v>5654</v>
      </c>
      <c r="Y911" s="24" t="s">
        <v>5655</v>
      </c>
      <c r="Z911" s="24" t="s">
        <v>117</v>
      </c>
      <c r="AA911" s="24">
        <v>3176948240</v>
      </c>
      <c r="AB911" s="24" t="s">
        <v>77</v>
      </c>
      <c r="AC911" s="24" t="s">
        <v>77</v>
      </c>
      <c r="AD911" s="24" t="s">
        <v>77</v>
      </c>
      <c r="AE911" s="26" t="s">
        <v>151</v>
      </c>
      <c r="AF911" s="26"/>
      <c r="AG911" s="26"/>
      <c r="AH911" s="27" t="s">
        <v>867</v>
      </c>
      <c r="AI911" s="27" t="s">
        <v>138</v>
      </c>
      <c r="AJ911" s="27" t="s">
        <v>138</v>
      </c>
      <c r="AK911" s="24" t="s">
        <v>89</v>
      </c>
      <c r="AL911" s="24" t="s">
        <v>868</v>
      </c>
      <c r="AM911" s="23">
        <v>42898</v>
      </c>
      <c r="AN911" s="28">
        <v>763537.09499999997</v>
      </c>
      <c r="AO911" s="28"/>
      <c r="AP911" s="24"/>
      <c r="AQ911" s="24"/>
      <c r="AR911" s="24"/>
      <c r="AS911" s="24"/>
      <c r="AT911" s="24" t="e">
        <v>#N/A</v>
      </c>
      <c r="AU911" s="24" t="e">
        <v>#N/A</v>
      </c>
      <c r="AV911" s="24" t="e">
        <v>#N/A</v>
      </c>
      <c r="AW911" s="24"/>
      <c r="AX911" s="24"/>
      <c r="AY911" s="24"/>
      <c r="AZ911" s="24"/>
      <c r="BA911" s="24"/>
      <c r="BB911" s="24"/>
      <c r="BC911" s="24"/>
      <c r="BD911" s="24" t="e">
        <v>#N/A</v>
      </c>
      <c r="BE911" s="24" t="e">
        <v>#N/A</v>
      </c>
      <c r="BF911" s="23"/>
      <c r="BG911" s="23"/>
      <c r="BH911" s="23">
        <v>43081</v>
      </c>
      <c r="BI911" s="26" t="s">
        <v>143</v>
      </c>
      <c r="BJ911" s="26" t="s">
        <v>2450</v>
      </c>
      <c r="BK911" s="29">
        <v>0</v>
      </c>
      <c r="BL911" s="24" t="s">
        <v>129</v>
      </c>
      <c r="BM911" s="22" t="str">
        <f ca="1">+IF(Tabla1[[#This Row],[FECHA INGRESO]]&gt;=44986,IF((TODAY()-Tabla1[[#This Row],[FECHA INGRESO]])&gt;=50,"ALERTA","TODAVÍA FALTA"),"N/A")</f>
        <v>N/A</v>
      </c>
      <c r="BN911" s="7">
        <f>IFERROR((_xlfn.DAYS(Tabla1[[#This Row],[FECHA INGRESO]],Tabla1[[#This Row],[FECHA RETIRO]]))/30,"")</f>
        <v>-6.1</v>
      </c>
    </row>
    <row r="912" spans="1:66" ht="15" customHeight="1" x14ac:dyDescent="0.35">
      <c r="A912" s="31">
        <v>1152687135</v>
      </c>
      <c r="B912" s="22" t="s">
        <v>5656</v>
      </c>
      <c r="C912" s="23">
        <v>42906</v>
      </c>
      <c r="D912" s="23" t="s">
        <v>168</v>
      </c>
      <c r="E912" s="23" t="s">
        <v>1274</v>
      </c>
      <c r="F912" s="23" t="s">
        <v>70</v>
      </c>
      <c r="G912" s="24"/>
      <c r="H912" s="24">
        <v>24074526819</v>
      </c>
      <c r="I912" s="24" t="s">
        <v>95</v>
      </c>
      <c r="J912" s="24">
        <f>DATEDIF(Tabla1[[#This Row],[FECHA DE NACIMIENTO]],Tabla1[[#This Row],[FECHA ACTUAL]],"Y")</f>
        <v>31</v>
      </c>
      <c r="K912" s="24" t="s">
        <v>73</v>
      </c>
      <c r="L912" s="24" t="s">
        <v>112</v>
      </c>
      <c r="M912" s="24">
        <v>0</v>
      </c>
      <c r="N912" s="24">
        <v>0</v>
      </c>
      <c r="O912" s="24">
        <v>2</v>
      </c>
      <c r="P912" s="24" t="s">
        <v>101</v>
      </c>
      <c r="Q912" s="23">
        <v>33639</v>
      </c>
      <c r="R912" s="24" t="s">
        <v>830</v>
      </c>
      <c r="S912" s="25">
        <v>45119</v>
      </c>
      <c r="T912" s="24">
        <v>5799755</v>
      </c>
      <c r="U912" s="24">
        <v>3106323051</v>
      </c>
      <c r="V912" s="24" t="s">
        <v>5657</v>
      </c>
      <c r="W912" s="24" t="s">
        <v>5658</v>
      </c>
      <c r="X912" s="24" t="s">
        <v>5659</v>
      </c>
      <c r="Y912" s="24" t="s">
        <v>5660</v>
      </c>
      <c r="Z912" s="24" t="s">
        <v>117</v>
      </c>
      <c r="AA912" s="24">
        <v>3103168929</v>
      </c>
      <c r="AB912" s="24" t="s">
        <v>77</v>
      </c>
      <c r="AC912" s="24" t="s">
        <v>77</v>
      </c>
      <c r="AD912" s="24" t="s">
        <v>77</v>
      </c>
      <c r="AE912" s="26" t="s">
        <v>151</v>
      </c>
      <c r="AF912" s="26" t="s">
        <v>5661</v>
      </c>
      <c r="AG912" s="26"/>
      <c r="AH912" s="27" t="s">
        <v>184</v>
      </c>
      <c r="AI912" s="27" t="s">
        <v>1027</v>
      </c>
      <c r="AJ912" s="27" t="s">
        <v>1027</v>
      </c>
      <c r="AK912" s="24" t="s">
        <v>121</v>
      </c>
      <c r="AL912" s="24" t="s">
        <v>90</v>
      </c>
      <c r="AM912" s="23">
        <v>42906</v>
      </c>
      <c r="AN912" s="28">
        <v>857100.06</v>
      </c>
      <c r="AO912" s="28"/>
      <c r="AP912" s="24"/>
      <c r="AQ912" s="24"/>
      <c r="AR912" s="24"/>
      <c r="AS912" s="24"/>
      <c r="AT912" s="24">
        <v>90</v>
      </c>
      <c r="AU912" s="24" t="e">
        <v>#N/A</v>
      </c>
      <c r="AV912" s="24" t="e">
        <v>#N/A</v>
      </c>
      <c r="AW912" s="24"/>
      <c r="AX912" s="24"/>
      <c r="AY912" s="24"/>
      <c r="AZ912" s="24"/>
      <c r="BA912" s="24"/>
      <c r="BB912" s="24"/>
      <c r="BC912" s="24"/>
      <c r="BD912" s="24">
        <v>0</v>
      </c>
      <c r="BE912" s="24">
        <v>0</v>
      </c>
      <c r="BF912" s="23"/>
      <c r="BG912" s="23"/>
      <c r="BH912" s="23">
        <v>43505</v>
      </c>
      <c r="BI912" s="26" t="s">
        <v>127</v>
      </c>
      <c r="BJ912" s="26" t="s">
        <v>5662</v>
      </c>
      <c r="BK912" s="29">
        <v>263387</v>
      </c>
      <c r="BL912" s="24" t="s">
        <v>129</v>
      </c>
      <c r="BM912" s="22" t="str">
        <f ca="1">+IF(Tabla1[[#This Row],[FECHA INGRESO]]&gt;=44986,IF((TODAY()-Tabla1[[#This Row],[FECHA INGRESO]])&gt;=50,"ALERTA","TODAVÍA FALTA"),"N/A")</f>
        <v>N/A</v>
      </c>
      <c r="BN912" s="7">
        <f>IFERROR((_xlfn.DAYS(Tabla1[[#This Row],[FECHA INGRESO]],Tabla1[[#This Row],[FECHA RETIRO]]))/30,"")</f>
        <v>-19.966666666666665</v>
      </c>
    </row>
    <row r="913" spans="1:66" ht="15" customHeight="1" x14ac:dyDescent="0.35">
      <c r="A913" s="31">
        <v>52843682</v>
      </c>
      <c r="B913" s="22" t="s">
        <v>3537</v>
      </c>
      <c r="C913" s="23">
        <v>42906</v>
      </c>
      <c r="D913" s="23" t="s">
        <v>168</v>
      </c>
      <c r="E913" s="23" t="s">
        <v>111</v>
      </c>
      <c r="F913" s="23" t="s">
        <v>70</v>
      </c>
      <c r="G913" s="24"/>
      <c r="H913" s="24">
        <v>24065392740</v>
      </c>
      <c r="I913" s="24" t="s">
        <v>95</v>
      </c>
      <c r="J913" s="24">
        <f>DATEDIF(Tabla1[[#This Row],[FECHA DE NACIMIENTO]],Tabla1[[#This Row],[FECHA ACTUAL]],"Y")</f>
        <v>42</v>
      </c>
      <c r="K913" s="24" t="s">
        <v>96</v>
      </c>
      <c r="L913" s="24" t="s">
        <v>112</v>
      </c>
      <c r="M913" s="24">
        <v>1</v>
      </c>
      <c r="N913" s="24">
        <v>1</v>
      </c>
      <c r="O913" s="24">
        <v>2</v>
      </c>
      <c r="P913" s="24" t="s">
        <v>101</v>
      </c>
      <c r="Q913" s="23">
        <v>29777</v>
      </c>
      <c r="R913" s="24" t="s">
        <v>76</v>
      </c>
      <c r="S913" s="25">
        <v>45119</v>
      </c>
      <c r="T913" s="24">
        <v>9016943</v>
      </c>
      <c r="U913" s="24">
        <v>3208323393</v>
      </c>
      <c r="V913" s="24" t="s">
        <v>3538</v>
      </c>
      <c r="W913" s="24" t="s">
        <v>3539</v>
      </c>
      <c r="X913" s="24" t="s">
        <v>3540</v>
      </c>
      <c r="Y913" s="24" t="s">
        <v>3541</v>
      </c>
      <c r="Z913" s="24" t="s">
        <v>285</v>
      </c>
      <c r="AA913" s="24" t="s">
        <v>3542</v>
      </c>
      <c r="AB913" s="24" t="s">
        <v>77</v>
      </c>
      <c r="AC913" s="24" t="s">
        <v>77</v>
      </c>
      <c r="AD913" s="24" t="s">
        <v>77</v>
      </c>
      <c r="AE913" s="26" t="s">
        <v>102</v>
      </c>
      <c r="AF913" s="26"/>
      <c r="AG913" s="26" t="s">
        <v>3543</v>
      </c>
      <c r="AH913" s="27" t="s">
        <v>213</v>
      </c>
      <c r="AI913" s="27" t="s">
        <v>214</v>
      </c>
      <c r="AJ913" s="27" t="s">
        <v>214</v>
      </c>
      <c r="AK913" s="24" t="s">
        <v>121</v>
      </c>
      <c r="AL913" s="24" t="s">
        <v>90</v>
      </c>
      <c r="AM913" s="23">
        <v>42906</v>
      </c>
      <c r="AN913" s="28">
        <v>3312000</v>
      </c>
      <c r="AO913" s="28"/>
      <c r="AP913" s="24"/>
      <c r="AQ913" s="24"/>
      <c r="AR913" s="24"/>
      <c r="AS913" s="24"/>
      <c r="AT913" s="24" t="e">
        <v>#N/A</v>
      </c>
      <c r="AU913" s="24" t="e">
        <v>#N/A</v>
      </c>
      <c r="AV913" s="24" t="e">
        <v>#N/A</v>
      </c>
      <c r="AW913" s="24"/>
      <c r="AX913" s="24"/>
      <c r="AY913" s="24"/>
      <c r="AZ913" s="24"/>
      <c r="BA913" s="24"/>
      <c r="BB913" s="24"/>
      <c r="BC913" s="24"/>
      <c r="BD913" s="24">
        <v>0</v>
      </c>
      <c r="BE913" s="24">
        <v>0</v>
      </c>
      <c r="BF913" s="23"/>
      <c r="BG913" s="23"/>
      <c r="BH913" s="23">
        <v>43038</v>
      </c>
      <c r="BI913" s="26" t="s">
        <v>127</v>
      </c>
      <c r="BJ913" s="26" t="s">
        <v>273</v>
      </c>
      <c r="BK913" s="29">
        <v>620556</v>
      </c>
      <c r="BL913" s="24" t="s">
        <v>129</v>
      </c>
      <c r="BM913" s="22" t="str">
        <f ca="1">+IF(Tabla1[[#This Row],[FECHA INGRESO]]&gt;=44986,IF((TODAY()-Tabla1[[#This Row],[FECHA INGRESO]])&gt;=50,"ALERTA","TODAVÍA FALTA"),"N/A")</f>
        <v>N/A</v>
      </c>
      <c r="BN913" s="7">
        <f>IFERROR((_xlfn.DAYS(Tabla1[[#This Row],[FECHA INGRESO]],Tabla1[[#This Row],[FECHA RETIRO]]))/30,"")</f>
        <v>-4.4000000000000004</v>
      </c>
    </row>
    <row r="914" spans="1:66" x14ac:dyDescent="0.35">
      <c r="A914" s="21">
        <v>52381415</v>
      </c>
      <c r="B914" s="22" t="s">
        <v>5663</v>
      </c>
      <c r="C914" s="23">
        <v>42920</v>
      </c>
      <c r="D914" s="23" t="s">
        <v>93</v>
      </c>
      <c r="E914" s="23" t="s">
        <v>1274</v>
      </c>
      <c r="F914" s="23" t="s">
        <v>70</v>
      </c>
      <c r="G914" s="24"/>
      <c r="H914" s="24">
        <v>24075083269</v>
      </c>
      <c r="I914" s="24" t="s">
        <v>95</v>
      </c>
      <c r="J914" s="24">
        <f>DATEDIF(Tabla1[[#This Row],[FECHA DE NACIMIENTO]],Tabla1[[#This Row],[FECHA ACTUAL]],"Y")</f>
        <v>45</v>
      </c>
      <c r="K914" s="24" t="s">
        <v>73</v>
      </c>
      <c r="L914" s="24" t="s">
        <v>234</v>
      </c>
      <c r="M914" s="24">
        <v>1</v>
      </c>
      <c r="N914" s="24">
        <v>1</v>
      </c>
      <c r="O914" s="24">
        <v>2</v>
      </c>
      <c r="P914" s="24" t="s">
        <v>5104</v>
      </c>
      <c r="Q914" s="23">
        <v>28494</v>
      </c>
      <c r="R914" s="24" t="s">
        <v>76</v>
      </c>
      <c r="S914" s="25">
        <v>45119</v>
      </c>
      <c r="T914" s="24">
        <v>3333840</v>
      </c>
      <c r="U914" s="24">
        <v>3214586883</v>
      </c>
      <c r="V914" s="24" t="s">
        <v>5664</v>
      </c>
      <c r="W914" s="24" t="s">
        <v>5665</v>
      </c>
      <c r="X914" s="24" t="s">
        <v>3728</v>
      </c>
      <c r="Y914" s="24" t="s">
        <v>5666</v>
      </c>
      <c r="Z914" s="24" t="s">
        <v>117</v>
      </c>
      <c r="AA914" s="24">
        <v>3333840</v>
      </c>
      <c r="AB914" s="24" t="s">
        <v>83</v>
      </c>
      <c r="AC914" s="24" t="s">
        <v>83</v>
      </c>
      <c r="AD914" s="24" t="e">
        <v>#REF!</v>
      </c>
      <c r="AE914" s="26" t="s">
        <v>183</v>
      </c>
      <c r="AF914" s="26" t="s">
        <v>3492</v>
      </c>
      <c r="AG914" s="26"/>
      <c r="AH914" s="27" t="s">
        <v>184</v>
      </c>
      <c r="AI914" s="27" t="s">
        <v>5470</v>
      </c>
      <c r="AJ914" s="27" t="s">
        <v>5470</v>
      </c>
      <c r="AK914" s="24" t="s">
        <v>121</v>
      </c>
      <c r="AL914" s="24" t="s">
        <v>90</v>
      </c>
      <c r="AM914" s="23">
        <v>42920</v>
      </c>
      <c r="AN914" s="28">
        <v>1000000</v>
      </c>
      <c r="AO914" s="28">
        <v>117172</v>
      </c>
      <c r="AP914" s="24" t="s">
        <v>5667</v>
      </c>
      <c r="AQ914" s="24"/>
      <c r="AR914" s="24"/>
      <c r="AS914" s="24"/>
      <c r="AT914" s="24">
        <v>68</v>
      </c>
      <c r="AU914" s="24">
        <v>78</v>
      </c>
      <c r="AV914" s="24">
        <v>87</v>
      </c>
      <c r="AW914" s="24">
        <v>90</v>
      </c>
      <c r="AX914" s="24"/>
      <c r="AY914" s="24"/>
      <c r="AZ914" s="24"/>
      <c r="BA914" s="24"/>
      <c r="BB914" s="24"/>
      <c r="BC914" s="24"/>
      <c r="BD914" s="24">
        <v>0</v>
      </c>
      <c r="BE914" s="24">
        <v>0</v>
      </c>
      <c r="BF914" s="23"/>
      <c r="BG914" s="23"/>
      <c r="BH914" s="23">
        <v>44575</v>
      </c>
      <c r="BI914" s="26" t="s">
        <v>127</v>
      </c>
      <c r="BJ914" s="26" t="s">
        <v>273</v>
      </c>
      <c r="BK914" s="29">
        <v>0</v>
      </c>
      <c r="BL914" s="24" t="s">
        <v>129</v>
      </c>
      <c r="BM914" s="22" t="str">
        <f ca="1">+IF(Tabla1[[#This Row],[FECHA INGRESO]]&gt;=44986,IF((TODAY()-Tabla1[[#This Row],[FECHA INGRESO]])&gt;=50,"ALERTA","TODAVÍA FALTA"),"N/A")</f>
        <v>N/A</v>
      </c>
      <c r="BN914" s="7">
        <f>IFERROR((_xlfn.DAYS(Tabla1[[#This Row],[FECHA INGRESO]],Tabla1[[#This Row],[FECHA RETIRO]]))/30,"")</f>
        <v>-55.166666666666664</v>
      </c>
    </row>
    <row r="915" spans="1:66" ht="15" customHeight="1" x14ac:dyDescent="0.35">
      <c r="A915" s="31">
        <v>1018411544</v>
      </c>
      <c r="B915" s="22" t="s">
        <v>5668</v>
      </c>
      <c r="C915" s="23">
        <v>42920</v>
      </c>
      <c r="D915" s="23" t="s">
        <v>93</v>
      </c>
      <c r="E915" s="23" t="s">
        <v>1274</v>
      </c>
      <c r="F915" s="23" t="s">
        <v>70</v>
      </c>
      <c r="G915" s="24"/>
      <c r="H915" s="24">
        <v>24075087951</v>
      </c>
      <c r="I915" s="24" t="s">
        <v>95</v>
      </c>
      <c r="J915" s="24">
        <f>DATEDIF(Tabla1[[#This Row],[FECHA DE NACIMIENTO]],Tabla1[[#This Row],[FECHA ACTUAL]],"Y")</f>
        <v>36</v>
      </c>
      <c r="K915" s="24" t="s">
        <v>96</v>
      </c>
      <c r="L915" s="24" t="s">
        <v>234</v>
      </c>
      <c r="M915" s="24">
        <v>1</v>
      </c>
      <c r="N915" s="24">
        <v>1</v>
      </c>
      <c r="O915" s="24">
        <v>1</v>
      </c>
      <c r="P915" s="24" t="s">
        <v>101</v>
      </c>
      <c r="Q915" s="23">
        <v>31779</v>
      </c>
      <c r="R915" s="24" t="s">
        <v>76</v>
      </c>
      <c r="S915" s="25">
        <v>45119</v>
      </c>
      <c r="T915" s="24">
        <v>3636205</v>
      </c>
      <c r="U915" s="24">
        <v>3102763670</v>
      </c>
      <c r="V915" s="24" t="s">
        <v>5669</v>
      </c>
      <c r="W915" s="24" t="s">
        <v>5670</v>
      </c>
      <c r="X915" s="24" t="s">
        <v>5384</v>
      </c>
      <c r="Y915" s="24" t="s">
        <v>5671</v>
      </c>
      <c r="Z915" s="24" t="s">
        <v>162</v>
      </c>
      <c r="AA915" s="24">
        <v>3156190992</v>
      </c>
      <c r="AB915" s="24" t="s">
        <v>77</v>
      </c>
      <c r="AC915" s="24" t="s">
        <v>77</v>
      </c>
      <c r="AD915" s="24" t="s">
        <v>77</v>
      </c>
      <c r="AE915" s="26" t="s">
        <v>183</v>
      </c>
      <c r="AF915" s="26" t="s">
        <v>103</v>
      </c>
      <c r="AG915" s="26"/>
      <c r="AH915" s="27" t="s">
        <v>184</v>
      </c>
      <c r="AI915" s="27" t="s">
        <v>4165</v>
      </c>
      <c r="AJ915" s="27" t="s">
        <v>4165</v>
      </c>
      <c r="AK915" s="24" t="s">
        <v>121</v>
      </c>
      <c r="AL915" s="24" t="s">
        <v>90</v>
      </c>
      <c r="AM915" s="23">
        <v>42920</v>
      </c>
      <c r="AN915" s="28">
        <v>776250</v>
      </c>
      <c r="AO915" s="28"/>
      <c r="AP915" s="24"/>
      <c r="AQ915" s="24"/>
      <c r="AR915" s="24"/>
      <c r="AS915" s="24"/>
      <c r="AT915" s="24" t="e">
        <v>#N/A</v>
      </c>
      <c r="AU915" s="24" t="e">
        <v>#N/A</v>
      </c>
      <c r="AV915" s="24">
        <v>87</v>
      </c>
      <c r="AW915" s="24"/>
      <c r="AX915" s="24"/>
      <c r="AY915" s="24"/>
      <c r="AZ915" s="24"/>
      <c r="BA915" s="24"/>
      <c r="BB915" s="24"/>
      <c r="BC915" s="24"/>
      <c r="BD915" s="24">
        <v>0</v>
      </c>
      <c r="BE915" s="24">
        <v>0</v>
      </c>
      <c r="BF915" s="23"/>
      <c r="BG915" s="23"/>
      <c r="BH915" s="23">
        <v>42952</v>
      </c>
      <c r="BI915" s="26" t="s">
        <v>127</v>
      </c>
      <c r="BJ915" s="26" t="s">
        <v>232</v>
      </c>
      <c r="BK915" s="29">
        <v>0</v>
      </c>
      <c r="BL915" s="24" t="s">
        <v>129</v>
      </c>
      <c r="BM915" s="22" t="str">
        <f ca="1">+IF(Tabla1[[#This Row],[FECHA INGRESO]]&gt;=44986,IF((TODAY()-Tabla1[[#This Row],[FECHA INGRESO]])&gt;=50,"ALERTA","TODAVÍA FALTA"),"N/A")</f>
        <v>N/A</v>
      </c>
      <c r="BN915" s="7">
        <f>IFERROR((_xlfn.DAYS(Tabla1[[#This Row],[FECHA INGRESO]],Tabla1[[#This Row],[FECHA RETIRO]]))/30,"")</f>
        <v>-1.0666666666666667</v>
      </c>
    </row>
    <row r="916" spans="1:66" x14ac:dyDescent="0.35">
      <c r="A916" s="34">
        <v>1024504976</v>
      </c>
      <c r="B916" s="22" t="s">
        <v>5672</v>
      </c>
      <c r="C916" s="23">
        <v>42926</v>
      </c>
      <c r="D916" s="23" t="s">
        <v>93</v>
      </c>
      <c r="E916" s="23" t="s">
        <v>3836</v>
      </c>
      <c r="F916" s="23" t="s">
        <v>70</v>
      </c>
      <c r="G916" s="24"/>
      <c r="H916" s="24">
        <v>24075072524</v>
      </c>
      <c r="I916" s="24" t="s">
        <v>95</v>
      </c>
      <c r="J916" s="24">
        <f>DATEDIF(Tabla1[[#This Row],[FECHA DE NACIMIENTO]],Tabla1[[#This Row],[FECHA ACTUAL]],"Y")</f>
        <v>33</v>
      </c>
      <c r="K916" s="24" t="s">
        <v>96</v>
      </c>
      <c r="L916" s="24" t="s">
        <v>112</v>
      </c>
      <c r="M916" s="24">
        <v>0</v>
      </c>
      <c r="N916" s="24">
        <v>0</v>
      </c>
      <c r="O916" s="24">
        <v>1</v>
      </c>
      <c r="P916" s="24" t="s">
        <v>5104</v>
      </c>
      <c r="Q916" s="23">
        <v>33037</v>
      </c>
      <c r="R916" s="24" t="s">
        <v>76</v>
      </c>
      <c r="S916" s="25">
        <v>45119</v>
      </c>
      <c r="T916" s="24"/>
      <c r="U916" s="24">
        <v>3058664085</v>
      </c>
      <c r="V916" s="24" t="s">
        <v>5673</v>
      </c>
      <c r="W916" s="24" t="s">
        <v>5674</v>
      </c>
      <c r="X916" s="24" t="s">
        <v>5675</v>
      </c>
      <c r="Y916" s="24" t="s">
        <v>5676</v>
      </c>
      <c r="Z916" s="24" t="s">
        <v>117</v>
      </c>
      <c r="AA916" s="24">
        <v>3138034885</v>
      </c>
      <c r="AB916" s="24" t="s">
        <v>77</v>
      </c>
      <c r="AC916" s="24" t="s">
        <v>77</v>
      </c>
      <c r="AD916" s="24" t="s">
        <v>77</v>
      </c>
      <c r="AE916" s="26" t="s">
        <v>183</v>
      </c>
      <c r="AF916" s="26" t="s">
        <v>2091</v>
      </c>
      <c r="AG916" s="26"/>
      <c r="AH916" s="27" t="s">
        <v>460</v>
      </c>
      <c r="AI916" s="27" t="s">
        <v>224</v>
      </c>
      <c r="AJ916" s="27" t="s">
        <v>224</v>
      </c>
      <c r="AK916" s="24" t="s">
        <v>121</v>
      </c>
      <c r="AL916" s="24" t="s">
        <v>90</v>
      </c>
      <c r="AM916" s="23">
        <v>42926</v>
      </c>
      <c r="AN916" s="28">
        <v>988487.1</v>
      </c>
      <c r="AO916" s="28">
        <v>106454</v>
      </c>
      <c r="AP916" s="24" t="s">
        <v>5677</v>
      </c>
      <c r="AQ916" s="24"/>
      <c r="AR916" s="24"/>
      <c r="AS916" s="24"/>
      <c r="AT916" s="24">
        <v>84</v>
      </c>
      <c r="AU916" s="24" t="e">
        <v>#N/A</v>
      </c>
      <c r="AV916" s="24" t="e">
        <v>#N/A</v>
      </c>
      <c r="AW916" s="24"/>
      <c r="AX916" s="24" t="s">
        <v>5678</v>
      </c>
      <c r="AY916" s="24"/>
      <c r="AZ916" s="24"/>
      <c r="BA916" s="24"/>
      <c r="BB916" s="24"/>
      <c r="BC916" s="24"/>
      <c r="BD916" s="24">
        <v>0</v>
      </c>
      <c r="BE916" s="24">
        <v>0</v>
      </c>
      <c r="BF916" s="23"/>
      <c r="BG916" s="23"/>
      <c r="BH916" s="23">
        <v>44273</v>
      </c>
      <c r="BI916" s="26" t="s">
        <v>127</v>
      </c>
      <c r="BJ916" s="26" t="s">
        <v>273</v>
      </c>
      <c r="BK916" s="29">
        <v>0</v>
      </c>
      <c r="BL916" s="24" t="s">
        <v>129</v>
      </c>
      <c r="BM916" s="22" t="str">
        <f ca="1">+IF(Tabla1[[#This Row],[FECHA INGRESO]]&gt;=44986,IF((TODAY()-Tabla1[[#This Row],[FECHA INGRESO]])&gt;=50,"ALERTA","TODAVÍA FALTA"),"N/A")</f>
        <v>N/A</v>
      </c>
      <c r="BN916" s="7">
        <f>IFERROR((_xlfn.DAYS(Tabla1[[#This Row],[FECHA INGRESO]],Tabla1[[#This Row],[FECHA RETIRO]]))/30,"")</f>
        <v>-44.9</v>
      </c>
    </row>
    <row r="917" spans="1:66" ht="15" customHeight="1" x14ac:dyDescent="0.35">
      <c r="A917" s="31">
        <v>39767802</v>
      </c>
      <c r="B917" s="22" t="s">
        <v>5679</v>
      </c>
      <c r="C917" s="23">
        <v>42926</v>
      </c>
      <c r="D917" s="23" t="s">
        <v>4833</v>
      </c>
      <c r="E917" s="24" t="s">
        <v>69</v>
      </c>
      <c r="F917" s="23" t="s">
        <v>70</v>
      </c>
      <c r="G917" s="24"/>
      <c r="H917" s="24">
        <v>24075111258</v>
      </c>
      <c r="I917" s="24" t="s">
        <v>95</v>
      </c>
      <c r="J917" s="24">
        <f>DATEDIF(Tabla1[[#This Row],[FECHA DE NACIMIENTO]],Tabla1[[#This Row],[FECHA ACTUAL]],"Y")</f>
        <v>49</v>
      </c>
      <c r="K917" s="24" t="s">
        <v>73</v>
      </c>
      <c r="L917" s="24" t="s">
        <v>112</v>
      </c>
      <c r="M917" s="24">
        <v>0</v>
      </c>
      <c r="N917" s="24">
        <v>1</v>
      </c>
      <c r="O917" s="24">
        <v>3</v>
      </c>
      <c r="P917" s="24" t="s">
        <v>101</v>
      </c>
      <c r="Q917" s="23">
        <v>27015</v>
      </c>
      <c r="R917" s="24" t="s">
        <v>76</v>
      </c>
      <c r="S917" s="25">
        <v>45119</v>
      </c>
      <c r="T917" s="24">
        <v>4694258</v>
      </c>
      <c r="U917" s="24">
        <v>3105813953</v>
      </c>
      <c r="V917" s="24" t="s">
        <v>5680</v>
      </c>
      <c r="W917" s="24" t="s">
        <v>5681</v>
      </c>
      <c r="X917" s="24" t="s">
        <v>5682</v>
      </c>
      <c r="Y917" s="24" t="s">
        <v>5683</v>
      </c>
      <c r="Z917" s="24" t="s">
        <v>162</v>
      </c>
      <c r="AA917" s="24">
        <v>3212476234</v>
      </c>
      <c r="AB917" s="24" t="s">
        <v>77</v>
      </c>
      <c r="AC917" s="24" t="s">
        <v>77</v>
      </c>
      <c r="AD917" s="24" t="s">
        <v>77</v>
      </c>
      <c r="AE917" s="26" t="s">
        <v>183</v>
      </c>
      <c r="AF917" s="26" t="s">
        <v>5684</v>
      </c>
      <c r="AG917" s="26"/>
      <c r="AH917" s="27" t="s">
        <v>311</v>
      </c>
      <c r="AI917" s="27" t="s">
        <v>312</v>
      </c>
      <c r="AJ917" s="27" t="s">
        <v>312</v>
      </c>
      <c r="AK917" s="24" t="s">
        <v>89</v>
      </c>
      <c r="AL917" s="24" t="s">
        <v>90</v>
      </c>
      <c r="AM917" s="23">
        <v>42926</v>
      </c>
      <c r="AN917" s="28">
        <v>848700</v>
      </c>
      <c r="AO917" s="28"/>
      <c r="AP917" s="24"/>
      <c r="AQ917" s="24"/>
      <c r="AR917" s="24"/>
      <c r="AS917" s="24"/>
      <c r="AT917" s="24" t="e">
        <v>#N/A</v>
      </c>
      <c r="AU917" s="24" t="e">
        <v>#N/A</v>
      </c>
      <c r="AV917" s="24" t="e">
        <v>#N/A</v>
      </c>
      <c r="AW917" s="24"/>
      <c r="AX917" s="24"/>
      <c r="AY917" s="24"/>
      <c r="AZ917" s="24"/>
      <c r="BA917" s="24"/>
      <c r="BB917" s="24"/>
      <c r="BC917" s="24"/>
      <c r="BD917" s="24">
        <v>0</v>
      </c>
      <c r="BE917" s="24">
        <v>0</v>
      </c>
      <c r="BF917" s="23"/>
      <c r="BG917" s="23"/>
      <c r="BH917" s="23">
        <v>42934</v>
      </c>
      <c r="BI917" s="26" t="s">
        <v>127</v>
      </c>
      <c r="BJ917" s="26" t="s">
        <v>337</v>
      </c>
      <c r="BK917" s="29">
        <v>0</v>
      </c>
      <c r="BL917" s="24" t="s">
        <v>129</v>
      </c>
      <c r="BM917" s="22" t="str">
        <f ca="1">+IF(Tabla1[[#This Row],[FECHA INGRESO]]&gt;=44986,IF((TODAY()-Tabla1[[#This Row],[FECHA INGRESO]])&gt;=50,"ALERTA","TODAVÍA FALTA"),"N/A")</f>
        <v>N/A</v>
      </c>
      <c r="BN917" s="7">
        <f>IFERROR((_xlfn.DAYS(Tabla1[[#This Row],[FECHA INGRESO]],Tabla1[[#This Row],[FECHA RETIRO]]))/30,"")</f>
        <v>-0.26666666666666666</v>
      </c>
    </row>
    <row r="918" spans="1:66" ht="15" customHeight="1" x14ac:dyDescent="0.35">
      <c r="A918" s="31">
        <v>1030657397</v>
      </c>
      <c r="B918" s="22" t="s">
        <v>5685</v>
      </c>
      <c r="C918" s="23">
        <v>42927</v>
      </c>
      <c r="D918" s="23" t="s">
        <v>168</v>
      </c>
      <c r="E918" s="24" t="s">
        <v>94</v>
      </c>
      <c r="F918" s="23" t="s">
        <v>70</v>
      </c>
      <c r="G918" s="24"/>
      <c r="H918" s="24">
        <v>24075175632</v>
      </c>
      <c r="I918" s="24" t="s">
        <v>95</v>
      </c>
      <c r="J918" s="24">
        <f>DATEDIF(Tabla1[[#This Row],[FECHA DE NACIMIENTO]],Tabla1[[#This Row],[FECHA ACTUAL]],"Y")</f>
        <v>27</v>
      </c>
      <c r="K918" s="24" t="s">
        <v>96</v>
      </c>
      <c r="L918" s="24" t="s">
        <v>112</v>
      </c>
      <c r="M918" s="24">
        <v>1</v>
      </c>
      <c r="N918" s="24">
        <v>1</v>
      </c>
      <c r="O918" s="24">
        <v>2</v>
      </c>
      <c r="P918" s="24" t="s">
        <v>101</v>
      </c>
      <c r="Q918" s="23">
        <v>34942</v>
      </c>
      <c r="R918" s="24" t="s">
        <v>76</v>
      </c>
      <c r="S918" s="25">
        <v>45119</v>
      </c>
      <c r="T918" s="24"/>
      <c r="U918" s="24">
        <v>3143022377</v>
      </c>
      <c r="V918" s="24" t="s">
        <v>5686</v>
      </c>
      <c r="W918" s="24" t="s">
        <v>5687</v>
      </c>
      <c r="X918" s="24" t="s">
        <v>5688</v>
      </c>
      <c r="Y918" s="24" t="s">
        <v>5689</v>
      </c>
      <c r="Z918" s="24" t="s">
        <v>117</v>
      </c>
      <c r="AA918" s="24">
        <v>3115110712</v>
      </c>
      <c r="AB918" s="24" t="s">
        <v>77</v>
      </c>
      <c r="AC918" s="24" t="s">
        <v>77</v>
      </c>
      <c r="AD918" s="24" t="s">
        <v>77</v>
      </c>
      <c r="AE918" s="26" t="s">
        <v>183</v>
      </c>
      <c r="AF918" s="26" t="s">
        <v>5690</v>
      </c>
      <c r="AG918" s="26"/>
      <c r="AH918" s="27" t="s">
        <v>184</v>
      </c>
      <c r="AI918" s="27" t="s">
        <v>164</v>
      </c>
      <c r="AJ918" s="27" t="s">
        <v>164</v>
      </c>
      <c r="AK918" s="24" t="s">
        <v>121</v>
      </c>
      <c r="AL918" s="24" t="s">
        <v>90</v>
      </c>
      <c r="AM918" s="23">
        <v>42927</v>
      </c>
      <c r="AN918" s="28">
        <v>776250</v>
      </c>
      <c r="AO918" s="28"/>
      <c r="AP918" s="24"/>
      <c r="AQ918" s="24"/>
      <c r="AR918" s="24"/>
      <c r="AS918" s="24"/>
      <c r="AT918" s="24" t="e">
        <v>#N/A</v>
      </c>
      <c r="AU918" s="24" t="e">
        <v>#N/A</v>
      </c>
      <c r="AV918" s="24" t="e">
        <v>#N/A</v>
      </c>
      <c r="AW918" s="24"/>
      <c r="AX918" s="24"/>
      <c r="AY918" s="24"/>
      <c r="AZ918" s="24"/>
      <c r="BA918" s="24"/>
      <c r="BB918" s="24"/>
      <c r="BC918" s="24"/>
      <c r="BD918" s="24">
        <v>0</v>
      </c>
      <c r="BE918" s="24">
        <v>0</v>
      </c>
      <c r="BF918" s="23"/>
      <c r="BG918" s="23"/>
      <c r="BH918" s="23">
        <v>43075</v>
      </c>
      <c r="BI918" s="26" t="s">
        <v>127</v>
      </c>
      <c r="BJ918" s="26" t="s">
        <v>273</v>
      </c>
      <c r="BK918" s="29">
        <v>152083</v>
      </c>
      <c r="BL918" s="24" t="s">
        <v>129</v>
      </c>
      <c r="BM918" s="22" t="str">
        <f ca="1">+IF(Tabla1[[#This Row],[FECHA INGRESO]]&gt;=44986,IF((TODAY()-Tabla1[[#This Row],[FECHA INGRESO]])&gt;=50,"ALERTA","TODAVÍA FALTA"),"N/A")</f>
        <v>N/A</v>
      </c>
      <c r="BN918" s="7">
        <f>IFERROR((_xlfn.DAYS(Tabla1[[#This Row],[FECHA INGRESO]],Tabla1[[#This Row],[FECHA RETIRO]]))/30,"")</f>
        <v>-4.9333333333333336</v>
      </c>
    </row>
    <row r="919" spans="1:66" ht="15" customHeight="1" x14ac:dyDescent="0.35">
      <c r="A919" s="31">
        <v>80793868</v>
      </c>
      <c r="B919" s="22" t="s">
        <v>5691</v>
      </c>
      <c r="C919" s="23">
        <v>42927</v>
      </c>
      <c r="D919" s="23" t="s">
        <v>168</v>
      </c>
      <c r="E919" s="24" t="s">
        <v>94</v>
      </c>
      <c r="F919" s="23" t="s">
        <v>70</v>
      </c>
      <c r="G919" s="24"/>
      <c r="H919" s="24">
        <v>24075083973</v>
      </c>
      <c r="I919" s="24" t="s">
        <v>72</v>
      </c>
      <c r="J919" s="24">
        <f>DATEDIF(Tabla1[[#This Row],[FECHA DE NACIMIENTO]],Tabla1[[#This Row],[FECHA ACTUAL]],"Y")</f>
        <v>39</v>
      </c>
      <c r="K919" s="24" t="s">
        <v>3119</v>
      </c>
      <c r="L919" s="24" t="s">
        <v>112</v>
      </c>
      <c r="M919" s="24">
        <v>2</v>
      </c>
      <c r="N919" s="24">
        <v>0</v>
      </c>
      <c r="O919" s="24">
        <v>2</v>
      </c>
      <c r="P919" s="24" t="s">
        <v>5104</v>
      </c>
      <c r="Q919" s="23">
        <v>30809</v>
      </c>
      <c r="R919" s="24" t="s">
        <v>76</v>
      </c>
      <c r="S919" s="25">
        <v>45119</v>
      </c>
      <c r="T919" s="24">
        <v>4685520</v>
      </c>
      <c r="U919" s="24">
        <v>3017410302</v>
      </c>
      <c r="V919" s="24" t="s">
        <v>5692</v>
      </c>
      <c r="W919" s="24" t="s">
        <v>5693</v>
      </c>
      <c r="X919" s="24" t="s">
        <v>2926</v>
      </c>
      <c r="Y919" s="24" t="s">
        <v>5694</v>
      </c>
      <c r="Z919" s="24" t="s">
        <v>5349</v>
      </c>
      <c r="AA919" s="24">
        <v>4685520</v>
      </c>
      <c r="AB919" s="24" t="s">
        <v>77</v>
      </c>
      <c r="AC919" s="24" t="s">
        <v>77</v>
      </c>
      <c r="AD919" s="24" t="s">
        <v>77</v>
      </c>
      <c r="AE919" s="26" t="s">
        <v>183</v>
      </c>
      <c r="AF919" s="26" t="s">
        <v>5695</v>
      </c>
      <c r="AG919" s="26"/>
      <c r="AH919" s="27" t="s">
        <v>184</v>
      </c>
      <c r="AI919" s="27" t="s">
        <v>884</v>
      </c>
      <c r="AJ919" s="27" t="s">
        <v>884</v>
      </c>
      <c r="AK919" s="24" t="s">
        <v>121</v>
      </c>
      <c r="AL919" s="24" t="s">
        <v>90</v>
      </c>
      <c r="AM919" s="23">
        <v>42927</v>
      </c>
      <c r="AN919" s="28">
        <v>776250</v>
      </c>
      <c r="AO919" s="28"/>
      <c r="AP919" s="24"/>
      <c r="AQ919" s="24"/>
      <c r="AR919" s="24"/>
      <c r="AS919" s="24"/>
      <c r="AT919" s="24" t="e">
        <v>#N/A</v>
      </c>
      <c r="AU919" s="24" t="e">
        <v>#N/A</v>
      </c>
      <c r="AV919" s="24" t="e">
        <v>#N/A</v>
      </c>
      <c r="AW919" s="24"/>
      <c r="AX919" s="24"/>
      <c r="AY919" s="24"/>
      <c r="AZ919" s="24"/>
      <c r="BA919" s="24"/>
      <c r="BB919" s="24"/>
      <c r="BC919" s="24"/>
      <c r="BD919" s="24">
        <v>0</v>
      </c>
      <c r="BE919" s="24">
        <v>0</v>
      </c>
      <c r="BF919" s="23"/>
      <c r="BG919" s="23"/>
      <c r="BH919" s="23">
        <v>43066</v>
      </c>
      <c r="BI919" s="26" t="s">
        <v>127</v>
      </c>
      <c r="BJ919" s="26" t="s">
        <v>232</v>
      </c>
      <c r="BK919" s="29">
        <v>157708</v>
      </c>
      <c r="BL919" s="24" t="s">
        <v>129</v>
      </c>
      <c r="BM919" s="22" t="str">
        <f ca="1">+IF(Tabla1[[#This Row],[FECHA INGRESO]]&gt;=44986,IF((TODAY()-Tabla1[[#This Row],[FECHA INGRESO]])&gt;=50,"ALERTA","TODAVÍA FALTA"),"N/A")</f>
        <v>N/A</v>
      </c>
      <c r="BN919" s="7">
        <f>IFERROR((_xlfn.DAYS(Tabla1[[#This Row],[FECHA INGRESO]],Tabla1[[#This Row],[FECHA RETIRO]]))/30,"")</f>
        <v>-4.6333333333333337</v>
      </c>
    </row>
    <row r="920" spans="1:66" ht="15" customHeight="1" x14ac:dyDescent="0.35">
      <c r="A920" s="31">
        <v>52233346</v>
      </c>
      <c r="B920" s="22" t="s">
        <v>5696</v>
      </c>
      <c r="C920" s="23">
        <v>42927</v>
      </c>
      <c r="D920" s="23" t="s">
        <v>188</v>
      </c>
      <c r="E920" s="23" t="s">
        <v>1274</v>
      </c>
      <c r="F920" s="23" t="s">
        <v>70</v>
      </c>
      <c r="G920" s="24"/>
      <c r="H920" s="24">
        <v>24075176022</v>
      </c>
      <c r="I920" s="24" t="s">
        <v>95</v>
      </c>
      <c r="J920" s="24">
        <f>DATEDIF(Tabla1[[#This Row],[FECHA DE NACIMIENTO]],Tabla1[[#This Row],[FECHA ACTUAL]],"Y")</f>
        <v>45</v>
      </c>
      <c r="K920" s="24" t="s">
        <v>73</v>
      </c>
      <c r="L920" s="24" t="s">
        <v>112</v>
      </c>
      <c r="M920" s="24">
        <v>3</v>
      </c>
      <c r="N920" s="24">
        <v>2</v>
      </c>
      <c r="O920" s="24">
        <v>3</v>
      </c>
      <c r="P920" s="24" t="s">
        <v>101</v>
      </c>
      <c r="Q920" s="23">
        <v>28519</v>
      </c>
      <c r="R920" s="24" t="s">
        <v>3821</v>
      </c>
      <c r="S920" s="25">
        <v>45119</v>
      </c>
      <c r="T920" s="24"/>
      <c r="U920" s="24">
        <v>3124558358</v>
      </c>
      <c r="V920" s="24" t="s">
        <v>5697</v>
      </c>
      <c r="W920" s="24" t="s">
        <v>5698</v>
      </c>
      <c r="X920" s="24" t="s">
        <v>5699</v>
      </c>
      <c r="Y920" s="24"/>
      <c r="Z920" s="24"/>
      <c r="AA920" s="24"/>
      <c r="AB920" s="24" t="s">
        <v>77</v>
      </c>
      <c r="AC920" s="24" t="s">
        <v>77</v>
      </c>
      <c r="AD920" s="24" t="s">
        <v>77</v>
      </c>
      <c r="AE920" s="26" t="s">
        <v>183</v>
      </c>
      <c r="AF920" s="26" t="s">
        <v>5032</v>
      </c>
      <c r="AG920" s="26"/>
      <c r="AH920" s="27" t="s">
        <v>184</v>
      </c>
      <c r="AI920" s="27" t="s">
        <v>164</v>
      </c>
      <c r="AJ920" s="27" t="s">
        <v>164</v>
      </c>
      <c r="AK920" s="24" t="s">
        <v>121</v>
      </c>
      <c r="AL920" s="24" t="s">
        <v>90</v>
      </c>
      <c r="AM920" s="23">
        <v>42927</v>
      </c>
      <c r="AN920" s="28">
        <v>776250</v>
      </c>
      <c r="AO920" s="28"/>
      <c r="AP920" s="24"/>
      <c r="AQ920" s="24"/>
      <c r="AR920" s="24"/>
      <c r="AS920" s="24"/>
      <c r="AT920" s="24" t="e">
        <v>#N/A</v>
      </c>
      <c r="AU920" s="24" t="e">
        <v>#N/A</v>
      </c>
      <c r="AV920" s="24" t="e">
        <v>#N/A</v>
      </c>
      <c r="AW920" s="24"/>
      <c r="AX920" s="24"/>
      <c r="AY920" s="24"/>
      <c r="AZ920" s="24"/>
      <c r="BA920" s="24"/>
      <c r="BB920" s="24"/>
      <c r="BC920" s="24"/>
      <c r="BD920" s="24">
        <v>0</v>
      </c>
      <c r="BE920" s="24">
        <v>0</v>
      </c>
      <c r="BF920" s="23"/>
      <c r="BG920" s="23"/>
      <c r="BH920" s="23">
        <v>43020</v>
      </c>
      <c r="BI920" s="26" t="s">
        <v>127</v>
      </c>
      <c r="BJ920" s="26" t="s">
        <v>1246</v>
      </c>
      <c r="BK920" s="29">
        <v>95833</v>
      </c>
      <c r="BL920" s="24" t="s">
        <v>129</v>
      </c>
      <c r="BM920" s="22" t="str">
        <f ca="1">+IF(Tabla1[[#This Row],[FECHA INGRESO]]&gt;=44986,IF((TODAY()-Tabla1[[#This Row],[FECHA INGRESO]])&gt;=50,"ALERTA","TODAVÍA FALTA"),"N/A")</f>
        <v>N/A</v>
      </c>
      <c r="BN920" s="7">
        <f>IFERROR((_xlfn.DAYS(Tabla1[[#This Row],[FECHA INGRESO]],Tabla1[[#This Row],[FECHA RETIRO]]))/30,"")</f>
        <v>-3.1</v>
      </c>
    </row>
    <row r="921" spans="1:66" ht="15" customHeight="1" x14ac:dyDescent="0.35">
      <c r="A921" s="31">
        <v>15879271</v>
      </c>
      <c r="B921" s="22" t="s">
        <v>5700</v>
      </c>
      <c r="C921" s="23">
        <v>42927</v>
      </c>
      <c r="D921" s="23" t="s">
        <v>93</v>
      </c>
      <c r="E921" s="24" t="s">
        <v>94</v>
      </c>
      <c r="F921" s="23" t="s">
        <v>70</v>
      </c>
      <c r="G921" s="24"/>
      <c r="H921" s="24">
        <v>24075085272</v>
      </c>
      <c r="I921" s="24" t="s">
        <v>72</v>
      </c>
      <c r="J921" s="24">
        <f>DATEDIF(Tabla1[[#This Row],[FECHA DE NACIMIENTO]],Tabla1[[#This Row],[FECHA ACTUAL]],"Y")</f>
        <v>39</v>
      </c>
      <c r="K921" s="24" t="s">
        <v>73</v>
      </c>
      <c r="L921" s="24" t="s">
        <v>234</v>
      </c>
      <c r="M921" s="24">
        <v>2</v>
      </c>
      <c r="N921" s="24">
        <v>3</v>
      </c>
      <c r="O921" s="24">
        <v>3</v>
      </c>
      <c r="P921" s="24" t="s">
        <v>101</v>
      </c>
      <c r="Q921" s="23">
        <v>30859</v>
      </c>
      <c r="R921" s="24" t="s">
        <v>5701</v>
      </c>
      <c r="S921" s="25">
        <v>45119</v>
      </c>
      <c r="T921" s="24"/>
      <c r="U921" s="24">
        <v>3105715933</v>
      </c>
      <c r="V921" s="24" t="s">
        <v>5702</v>
      </c>
      <c r="W921" s="24" t="s">
        <v>5703</v>
      </c>
      <c r="X921" s="24" t="s">
        <v>3453</v>
      </c>
      <c r="Y921" s="24" t="s">
        <v>5704</v>
      </c>
      <c r="Z921" s="24" t="s">
        <v>82</v>
      </c>
      <c r="AA921" s="24">
        <v>3057481515</v>
      </c>
      <c r="AB921" s="24" t="s">
        <v>77</v>
      </c>
      <c r="AC921" s="24" t="s">
        <v>77</v>
      </c>
      <c r="AD921" s="24" t="s">
        <v>77</v>
      </c>
      <c r="AE921" s="26" t="s">
        <v>151</v>
      </c>
      <c r="AF921" s="26"/>
      <c r="AG921" s="26"/>
      <c r="AH921" s="27" t="s">
        <v>184</v>
      </c>
      <c r="AI921" s="27" t="s">
        <v>4165</v>
      </c>
      <c r="AJ921" s="27" t="s">
        <v>4165</v>
      </c>
      <c r="AK921" s="24" t="s">
        <v>121</v>
      </c>
      <c r="AL921" s="24" t="s">
        <v>90</v>
      </c>
      <c r="AM921" s="23">
        <v>42927</v>
      </c>
      <c r="AN921" s="28">
        <v>776250</v>
      </c>
      <c r="AO921" s="28"/>
      <c r="AP921" s="24"/>
      <c r="AQ921" s="24"/>
      <c r="AR921" s="24"/>
      <c r="AS921" s="24"/>
      <c r="AT921" s="24" t="e">
        <v>#N/A</v>
      </c>
      <c r="AU921" s="24" t="e">
        <v>#N/A</v>
      </c>
      <c r="AV921" s="24" t="e">
        <v>#N/A</v>
      </c>
      <c r="AW921" s="24"/>
      <c r="AX921" s="24"/>
      <c r="AY921" s="24"/>
      <c r="AZ921" s="24"/>
      <c r="BA921" s="24"/>
      <c r="BB921" s="24"/>
      <c r="BC921" s="24"/>
      <c r="BD921" s="24">
        <v>0</v>
      </c>
      <c r="BE921" s="24">
        <v>0</v>
      </c>
      <c r="BF921" s="23"/>
      <c r="BG921" s="23"/>
      <c r="BH921" s="23">
        <v>43014</v>
      </c>
      <c r="BI921" s="26" t="s">
        <v>127</v>
      </c>
      <c r="BJ921" s="26" t="s">
        <v>273</v>
      </c>
      <c r="BK921" s="29">
        <v>97083</v>
      </c>
      <c r="BL921" s="24" t="s">
        <v>129</v>
      </c>
      <c r="BM921" s="22" t="str">
        <f ca="1">+IF(Tabla1[[#This Row],[FECHA INGRESO]]&gt;=44986,IF((TODAY()-Tabla1[[#This Row],[FECHA INGRESO]])&gt;=50,"ALERTA","TODAVÍA FALTA"),"N/A")</f>
        <v>N/A</v>
      </c>
      <c r="BN921" s="7">
        <f>IFERROR((_xlfn.DAYS(Tabla1[[#This Row],[FECHA INGRESO]],Tabla1[[#This Row],[FECHA RETIRO]]))/30,"")</f>
        <v>-2.9</v>
      </c>
    </row>
    <row r="922" spans="1:66" ht="15" customHeight="1" x14ac:dyDescent="0.35">
      <c r="A922" s="31">
        <v>1022976515</v>
      </c>
      <c r="B922" s="22" t="s">
        <v>5705</v>
      </c>
      <c r="C922" s="23">
        <v>42927</v>
      </c>
      <c r="D922" s="23" t="s">
        <v>4833</v>
      </c>
      <c r="E922" s="23" t="s">
        <v>1274</v>
      </c>
      <c r="F922" s="23" t="s">
        <v>70</v>
      </c>
      <c r="G922" s="24"/>
      <c r="H922" s="24">
        <v>24075157216</v>
      </c>
      <c r="I922" s="24" t="s">
        <v>95</v>
      </c>
      <c r="J922" s="24">
        <f>DATEDIF(Tabla1[[#This Row],[FECHA DE NACIMIENTO]],Tabla1[[#This Row],[FECHA ACTUAL]],"Y")</f>
        <v>31</v>
      </c>
      <c r="K922" s="24" t="s">
        <v>73</v>
      </c>
      <c r="L922" s="24" t="s">
        <v>112</v>
      </c>
      <c r="M922" s="24">
        <v>0</v>
      </c>
      <c r="N922" s="24">
        <v>0</v>
      </c>
      <c r="O922" s="24">
        <v>2</v>
      </c>
      <c r="P922" s="24" t="s">
        <v>5104</v>
      </c>
      <c r="Q922" s="23">
        <v>33674</v>
      </c>
      <c r="R922" s="24" t="s">
        <v>76</v>
      </c>
      <c r="S922" s="25">
        <v>45119</v>
      </c>
      <c r="T922" s="24">
        <v>3212296315</v>
      </c>
      <c r="U922" s="24">
        <v>3196243378</v>
      </c>
      <c r="V922" s="24" t="s">
        <v>5706</v>
      </c>
      <c r="W922" s="24" t="s">
        <v>5707</v>
      </c>
      <c r="X922" s="24" t="s">
        <v>5173</v>
      </c>
      <c r="Y922" s="24" t="s">
        <v>5708</v>
      </c>
      <c r="Z922" s="24" t="s">
        <v>162</v>
      </c>
      <c r="AA922" s="24">
        <v>3113848471</v>
      </c>
      <c r="AB922" s="24" t="s">
        <v>77</v>
      </c>
      <c r="AC922" s="24" t="s">
        <v>77</v>
      </c>
      <c r="AD922" s="24" t="s">
        <v>77</v>
      </c>
      <c r="AE922" s="26" t="s">
        <v>151</v>
      </c>
      <c r="AF922" s="26" t="s">
        <v>5709</v>
      </c>
      <c r="AG922" s="26"/>
      <c r="AH922" s="27" t="s">
        <v>184</v>
      </c>
      <c r="AI922" s="27" t="s">
        <v>487</v>
      </c>
      <c r="AJ922" s="27" t="s">
        <v>487</v>
      </c>
      <c r="AK922" s="24" t="s">
        <v>121</v>
      </c>
      <c r="AL922" s="24" t="s">
        <v>90</v>
      </c>
      <c r="AM922" s="23">
        <v>42927</v>
      </c>
      <c r="AN922" s="28">
        <v>776250</v>
      </c>
      <c r="AO922" s="28"/>
      <c r="AP922" s="24" t="s">
        <v>5710</v>
      </c>
      <c r="AQ922" s="24"/>
      <c r="AR922" s="24"/>
      <c r="AS922" s="24"/>
      <c r="AT922" s="24" t="e">
        <v>#N/A</v>
      </c>
      <c r="AU922" s="24" t="e">
        <v>#N/A</v>
      </c>
      <c r="AV922" s="24" t="e">
        <v>#N/A</v>
      </c>
      <c r="AW922" s="24"/>
      <c r="AX922" s="24"/>
      <c r="AY922" s="24"/>
      <c r="AZ922" s="24"/>
      <c r="BA922" s="24"/>
      <c r="BB922" s="24"/>
      <c r="BC922" s="24"/>
      <c r="BD922" s="24">
        <v>0</v>
      </c>
      <c r="BE922" s="24">
        <v>0</v>
      </c>
      <c r="BF922" s="23"/>
      <c r="BG922" s="23"/>
      <c r="BH922" s="23">
        <v>42958</v>
      </c>
      <c r="BI922" s="26" t="s">
        <v>127</v>
      </c>
      <c r="BJ922" s="26" t="s">
        <v>523</v>
      </c>
      <c r="BK922" s="29">
        <v>0</v>
      </c>
      <c r="BL922" s="24" t="s">
        <v>129</v>
      </c>
      <c r="BM922" s="22" t="str">
        <f ca="1">+IF(Tabla1[[#This Row],[FECHA INGRESO]]&gt;=44986,IF((TODAY()-Tabla1[[#This Row],[FECHA INGRESO]])&gt;=50,"ALERTA","TODAVÍA FALTA"),"N/A")</f>
        <v>N/A</v>
      </c>
      <c r="BN922" s="7">
        <f>IFERROR((_xlfn.DAYS(Tabla1[[#This Row],[FECHA INGRESO]],Tabla1[[#This Row],[FECHA RETIRO]]))/30,"")</f>
        <v>-1.0333333333333334</v>
      </c>
    </row>
    <row r="923" spans="1:66" ht="15" customHeight="1" x14ac:dyDescent="0.35">
      <c r="A923" s="31">
        <v>9102090</v>
      </c>
      <c r="B923" s="22" t="s">
        <v>5711</v>
      </c>
      <c r="C923" s="23">
        <v>42927</v>
      </c>
      <c r="D923" s="23" t="s">
        <v>5005</v>
      </c>
      <c r="E923" s="24" t="s">
        <v>94</v>
      </c>
      <c r="F923" s="23" t="s">
        <v>70</v>
      </c>
      <c r="G923" s="24"/>
      <c r="H923" s="24">
        <v>24067541980</v>
      </c>
      <c r="I923" s="24" t="s">
        <v>72</v>
      </c>
      <c r="J923" s="24">
        <f>DATEDIF(Tabla1[[#This Row],[FECHA DE NACIMIENTO]],Tabla1[[#This Row],[FECHA ACTUAL]],"Y")</f>
        <v>44</v>
      </c>
      <c r="K923" s="24" t="s">
        <v>73</v>
      </c>
      <c r="L923" s="24" t="s">
        <v>112</v>
      </c>
      <c r="M923" s="24">
        <v>2</v>
      </c>
      <c r="N923" s="24">
        <v>2</v>
      </c>
      <c r="O923" s="24">
        <v>2</v>
      </c>
      <c r="P923" s="24" t="s">
        <v>5104</v>
      </c>
      <c r="Q923" s="23">
        <v>28736</v>
      </c>
      <c r="R923" s="24" t="s">
        <v>847</v>
      </c>
      <c r="S923" s="25">
        <v>45119</v>
      </c>
      <c r="T923" s="24"/>
      <c r="U923" s="24">
        <v>3228987134</v>
      </c>
      <c r="V923" s="24" t="s">
        <v>5712</v>
      </c>
      <c r="W923" s="24" t="s">
        <v>5713</v>
      </c>
      <c r="X923" s="24" t="s">
        <v>5714</v>
      </c>
      <c r="Y923" s="24" t="s">
        <v>5715</v>
      </c>
      <c r="Z923" s="24" t="s">
        <v>117</v>
      </c>
      <c r="AA923" s="24">
        <v>3213376038</v>
      </c>
      <c r="AB923" s="24" t="s">
        <v>77</v>
      </c>
      <c r="AC923" s="24" t="s">
        <v>77</v>
      </c>
      <c r="AD923" s="24" t="s">
        <v>77</v>
      </c>
      <c r="AE923" s="26" t="s">
        <v>151</v>
      </c>
      <c r="AF923" s="26"/>
      <c r="AG923" s="26"/>
      <c r="AH923" s="27" t="s">
        <v>184</v>
      </c>
      <c r="AI923" s="27" t="s">
        <v>5317</v>
      </c>
      <c r="AJ923" s="27" t="s">
        <v>5317</v>
      </c>
      <c r="AK923" s="24" t="s">
        <v>121</v>
      </c>
      <c r="AL923" s="24" t="s">
        <v>90</v>
      </c>
      <c r="AM923" s="23">
        <v>42927</v>
      </c>
      <c r="AN923" s="28">
        <v>776250</v>
      </c>
      <c r="AO923" s="28"/>
      <c r="AP923" s="24"/>
      <c r="AQ923" s="24"/>
      <c r="AR923" s="24"/>
      <c r="AS923" s="24"/>
      <c r="AT923" s="24" t="e">
        <v>#N/A</v>
      </c>
      <c r="AU923" s="24" t="e">
        <v>#N/A</v>
      </c>
      <c r="AV923" s="24" t="e">
        <v>#N/A</v>
      </c>
      <c r="AW923" s="24"/>
      <c r="AX923" s="24"/>
      <c r="AY923" s="24"/>
      <c r="AZ923" s="24"/>
      <c r="BA923" s="24"/>
      <c r="BB923" s="24"/>
      <c r="BC923" s="24"/>
      <c r="BD923" s="24">
        <v>0</v>
      </c>
      <c r="BE923" s="24">
        <v>0</v>
      </c>
      <c r="BF923" s="23"/>
      <c r="BG923" s="23"/>
      <c r="BH923" s="23">
        <v>42940</v>
      </c>
      <c r="BI923" s="26" t="s">
        <v>143</v>
      </c>
      <c r="BJ923" s="26" t="s">
        <v>2589</v>
      </c>
      <c r="BK923" s="29">
        <v>0</v>
      </c>
      <c r="BL923" s="24" t="s">
        <v>129</v>
      </c>
      <c r="BM923" s="22" t="str">
        <f ca="1">+IF(Tabla1[[#This Row],[FECHA INGRESO]]&gt;=44986,IF((TODAY()-Tabla1[[#This Row],[FECHA INGRESO]])&gt;=50,"ALERTA","TODAVÍA FALTA"),"N/A")</f>
        <v>N/A</v>
      </c>
      <c r="BN923" s="7">
        <f>IFERROR((_xlfn.DAYS(Tabla1[[#This Row],[FECHA INGRESO]],Tabla1[[#This Row],[FECHA RETIRO]]))/30,"")</f>
        <v>-0.43333333333333335</v>
      </c>
    </row>
    <row r="924" spans="1:66" ht="15" customHeight="1" x14ac:dyDescent="0.35">
      <c r="A924" s="31">
        <v>1033735629</v>
      </c>
      <c r="B924" s="22" t="s">
        <v>5716</v>
      </c>
      <c r="C924" s="23">
        <v>42928</v>
      </c>
      <c r="D924" s="23" t="s">
        <v>188</v>
      </c>
      <c r="E924" s="24" t="s">
        <v>94</v>
      </c>
      <c r="F924" s="23" t="s">
        <v>70</v>
      </c>
      <c r="G924" s="24"/>
      <c r="H924" s="24">
        <v>24075205913</v>
      </c>
      <c r="I924" s="24" t="s">
        <v>95</v>
      </c>
      <c r="J924" s="24">
        <f>DATEDIF(Tabla1[[#This Row],[FECHA DE NACIMIENTO]],Tabla1[[#This Row],[FECHA ACTUAL]],"Y")</f>
        <v>32</v>
      </c>
      <c r="K924" s="24" t="s">
        <v>73</v>
      </c>
      <c r="L924" s="24" t="s">
        <v>112</v>
      </c>
      <c r="M924" s="24">
        <v>2</v>
      </c>
      <c r="N924" s="24">
        <v>2</v>
      </c>
      <c r="O924" s="24">
        <v>1</v>
      </c>
      <c r="P924" s="24" t="s">
        <v>101</v>
      </c>
      <c r="Q924" s="23">
        <v>33401</v>
      </c>
      <c r="R924" s="24" t="s">
        <v>76</v>
      </c>
      <c r="S924" s="25">
        <v>45119</v>
      </c>
      <c r="T924" s="24"/>
      <c r="U924" s="24">
        <v>3223725238</v>
      </c>
      <c r="V924" s="24" t="s">
        <v>5717</v>
      </c>
      <c r="W924" s="24" t="s">
        <v>5718</v>
      </c>
      <c r="X924" s="24" t="s">
        <v>4657</v>
      </c>
      <c r="Y924" s="24" t="s">
        <v>5719</v>
      </c>
      <c r="Z924" s="24" t="s">
        <v>117</v>
      </c>
      <c r="AA924" s="24">
        <v>3133199286</v>
      </c>
      <c r="AB924" s="24" t="s">
        <v>77</v>
      </c>
      <c r="AC924" s="24" t="s">
        <v>77</v>
      </c>
      <c r="AD924" s="24" t="s">
        <v>77</v>
      </c>
      <c r="AE924" s="26" t="s">
        <v>151</v>
      </c>
      <c r="AF924" s="26"/>
      <c r="AG924" s="26"/>
      <c r="AH924" s="27" t="s">
        <v>184</v>
      </c>
      <c r="AI924" s="27" t="s">
        <v>2965</v>
      </c>
      <c r="AJ924" s="27" t="s">
        <v>2965</v>
      </c>
      <c r="AK924" s="24" t="s">
        <v>121</v>
      </c>
      <c r="AL924" s="24" t="s">
        <v>90</v>
      </c>
      <c r="AM924" s="23">
        <v>42928</v>
      </c>
      <c r="AN924" s="28">
        <v>808585.47</v>
      </c>
      <c r="AO924" s="28"/>
      <c r="AP924" s="24" t="s">
        <v>5720</v>
      </c>
      <c r="AQ924" s="24"/>
      <c r="AR924" s="24"/>
      <c r="AS924" s="24"/>
      <c r="AT924" s="24" t="e">
        <v>#N/A</v>
      </c>
      <c r="AU924" s="24" t="e">
        <v>#N/A</v>
      </c>
      <c r="AV924" s="24" t="e">
        <v>#N/A</v>
      </c>
      <c r="AW924" s="24"/>
      <c r="AX924" s="24"/>
      <c r="AY924" s="24"/>
      <c r="AZ924" s="24"/>
      <c r="BA924" s="24"/>
      <c r="BB924" s="24"/>
      <c r="BC924" s="24"/>
      <c r="BD924" s="24">
        <v>0</v>
      </c>
      <c r="BE924" s="24">
        <v>0</v>
      </c>
      <c r="BF924" s="23"/>
      <c r="BG924" s="23"/>
      <c r="BH924" s="23">
        <v>43118</v>
      </c>
      <c r="BI924" s="26" t="s">
        <v>127</v>
      </c>
      <c r="BJ924" s="26" t="s">
        <v>1246</v>
      </c>
      <c r="BK924" s="29">
        <v>202906</v>
      </c>
      <c r="BL924" s="24" t="s">
        <v>129</v>
      </c>
      <c r="BM924" s="22" t="str">
        <f ca="1">+IF(Tabla1[[#This Row],[FECHA INGRESO]]&gt;=44986,IF((TODAY()-Tabla1[[#This Row],[FECHA INGRESO]])&gt;=50,"ALERTA","TODAVÍA FALTA"),"N/A")</f>
        <v>N/A</v>
      </c>
      <c r="BN924" s="7">
        <f>IFERROR((_xlfn.DAYS(Tabla1[[#This Row],[FECHA INGRESO]],Tabla1[[#This Row],[FECHA RETIRO]]))/30,"")</f>
        <v>-6.333333333333333</v>
      </c>
    </row>
    <row r="925" spans="1:66" ht="15" customHeight="1" x14ac:dyDescent="0.35">
      <c r="A925" s="31">
        <v>1015438988</v>
      </c>
      <c r="B925" s="22" t="s">
        <v>5721</v>
      </c>
      <c r="C925" s="23">
        <v>42928</v>
      </c>
      <c r="D925" s="23" t="s">
        <v>188</v>
      </c>
      <c r="E925" s="23" t="s">
        <v>1274</v>
      </c>
      <c r="F925" s="23" t="s">
        <v>70</v>
      </c>
      <c r="G925" s="24"/>
      <c r="H925" s="24">
        <v>24075206714</v>
      </c>
      <c r="I925" s="24" t="s">
        <v>95</v>
      </c>
      <c r="J925" s="24">
        <f>DATEDIF(Tabla1[[#This Row],[FECHA DE NACIMIENTO]],Tabla1[[#This Row],[FECHA ACTUAL]],"Y")</f>
        <v>30</v>
      </c>
      <c r="K925" s="24" t="s">
        <v>73</v>
      </c>
      <c r="L925" s="24" t="s">
        <v>112</v>
      </c>
      <c r="M925" s="24">
        <v>0</v>
      </c>
      <c r="N925" s="24">
        <v>0</v>
      </c>
      <c r="O925" s="24">
        <v>3</v>
      </c>
      <c r="P925" s="24" t="s">
        <v>101</v>
      </c>
      <c r="Q925" s="23">
        <v>34138</v>
      </c>
      <c r="R925" s="24" t="s">
        <v>76</v>
      </c>
      <c r="S925" s="25">
        <v>45119</v>
      </c>
      <c r="T925" s="24">
        <v>8032072</v>
      </c>
      <c r="U925" s="24">
        <v>3022937158</v>
      </c>
      <c r="V925" s="24" t="s">
        <v>5722</v>
      </c>
      <c r="W925" s="24" t="s">
        <v>5723</v>
      </c>
      <c r="X925" s="24" t="s">
        <v>5446</v>
      </c>
      <c r="Y925" s="24" t="s">
        <v>5724</v>
      </c>
      <c r="Z925" s="24" t="s">
        <v>117</v>
      </c>
      <c r="AA925" s="24">
        <v>3102240724</v>
      </c>
      <c r="AB925" s="24" t="s">
        <v>77</v>
      </c>
      <c r="AC925" s="24" t="s">
        <v>77</v>
      </c>
      <c r="AD925" s="24" t="s">
        <v>77</v>
      </c>
      <c r="AE925" s="26" t="s">
        <v>151</v>
      </c>
      <c r="AF925" s="26"/>
      <c r="AG925" s="26"/>
      <c r="AH925" s="27" t="s">
        <v>184</v>
      </c>
      <c r="AI925" s="27" t="s">
        <v>877</v>
      </c>
      <c r="AJ925" s="27" t="s">
        <v>877</v>
      </c>
      <c r="AK925" s="24" t="s">
        <v>121</v>
      </c>
      <c r="AL925" s="24" t="s">
        <v>90</v>
      </c>
      <c r="AM925" s="23">
        <v>42928</v>
      </c>
      <c r="AN925" s="28">
        <v>776250</v>
      </c>
      <c r="AO925" s="28"/>
      <c r="AP925" s="24" t="s">
        <v>5725</v>
      </c>
      <c r="AQ925" s="24"/>
      <c r="AR925" s="24"/>
      <c r="AS925" s="24"/>
      <c r="AT925" s="24" t="e">
        <v>#N/A</v>
      </c>
      <c r="AU925" s="24" t="e">
        <v>#N/A</v>
      </c>
      <c r="AV925" s="24" t="e">
        <v>#N/A</v>
      </c>
      <c r="AW925" s="24"/>
      <c r="AX925" s="24"/>
      <c r="AY925" s="24"/>
      <c r="AZ925" s="24"/>
      <c r="BA925" s="24"/>
      <c r="BB925" s="24"/>
      <c r="BC925" s="24"/>
      <c r="BD925" s="24">
        <v>0</v>
      </c>
      <c r="BE925" s="24">
        <v>0</v>
      </c>
      <c r="BF925" s="23"/>
      <c r="BG925" s="23"/>
      <c r="BH925" s="23">
        <v>43038</v>
      </c>
      <c r="BI925" s="26" t="s">
        <v>127</v>
      </c>
      <c r="BJ925" s="26" t="s">
        <v>3477</v>
      </c>
      <c r="BK925" s="29">
        <v>113542</v>
      </c>
      <c r="BL925" s="24" t="s">
        <v>129</v>
      </c>
      <c r="BM925" s="22" t="str">
        <f ca="1">+IF(Tabla1[[#This Row],[FECHA INGRESO]]&gt;=44986,IF((TODAY()-Tabla1[[#This Row],[FECHA INGRESO]])&gt;=50,"ALERTA","TODAVÍA FALTA"),"N/A")</f>
        <v>N/A</v>
      </c>
      <c r="BN925" s="7">
        <f>IFERROR((_xlfn.DAYS(Tabla1[[#This Row],[FECHA INGRESO]],Tabla1[[#This Row],[FECHA RETIRO]]))/30,"")</f>
        <v>-3.6666666666666665</v>
      </c>
    </row>
    <row r="926" spans="1:66" ht="15" customHeight="1" x14ac:dyDescent="0.35">
      <c r="A926" s="31">
        <v>1031180033</v>
      </c>
      <c r="B926" s="22" t="s">
        <v>5726</v>
      </c>
      <c r="C926" s="23">
        <v>42928</v>
      </c>
      <c r="D926" s="23" t="s">
        <v>266</v>
      </c>
      <c r="E926" s="23" t="s">
        <v>111</v>
      </c>
      <c r="F926" s="23" t="s">
        <v>70</v>
      </c>
      <c r="G926" s="24"/>
      <c r="H926" s="24">
        <v>24075145361</v>
      </c>
      <c r="I926" s="24" t="s">
        <v>95</v>
      </c>
      <c r="J926" s="24">
        <f>DATEDIF(Tabla1[[#This Row],[FECHA DE NACIMIENTO]],Tabla1[[#This Row],[FECHA ACTUAL]],"Y")</f>
        <v>24</v>
      </c>
      <c r="K926" s="24" t="s">
        <v>320</v>
      </c>
      <c r="L926" s="24" t="s">
        <v>112</v>
      </c>
      <c r="M926" s="24">
        <v>0</v>
      </c>
      <c r="N926" s="24">
        <v>0</v>
      </c>
      <c r="O926" s="24">
        <v>3</v>
      </c>
      <c r="P926" s="24" t="s">
        <v>101</v>
      </c>
      <c r="Q926" s="23">
        <v>36268</v>
      </c>
      <c r="R926" s="24" t="s">
        <v>76</v>
      </c>
      <c r="S926" s="25">
        <v>45119</v>
      </c>
      <c r="T926" s="24"/>
      <c r="U926" s="24">
        <v>3204716277</v>
      </c>
      <c r="V926" s="24" t="s">
        <v>5727</v>
      </c>
      <c r="W926" s="24" t="s">
        <v>5728</v>
      </c>
      <c r="X926" s="24" t="s">
        <v>5729</v>
      </c>
      <c r="Y926" s="24" t="s">
        <v>5730</v>
      </c>
      <c r="Z926" s="24" t="s">
        <v>117</v>
      </c>
      <c r="AA926" s="24">
        <v>3166244512</v>
      </c>
      <c r="AB926" s="24" t="s">
        <v>77</v>
      </c>
      <c r="AC926" s="24" t="s">
        <v>77</v>
      </c>
      <c r="AD926" s="24" t="s">
        <v>77</v>
      </c>
      <c r="AE926" s="26" t="s">
        <v>183</v>
      </c>
      <c r="AF926" s="26" t="s">
        <v>3549</v>
      </c>
      <c r="AG926" s="26"/>
      <c r="AH926" s="27" t="s">
        <v>184</v>
      </c>
      <c r="AI926" s="27" t="s">
        <v>487</v>
      </c>
      <c r="AJ926" s="27" t="s">
        <v>487</v>
      </c>
      <c r="AK926" s="24" t="s">
        <v>121</v>
      </c>
      <c r="AL926" s="24" t="s">
        <v>90</v>
      </c>
      <c r="AM926" s="23">
        <v>42928</v>
      </c>
      <c r="AN926" s="28">
        <v>776250</v>
      </c>
      <c r="AO926" s="28"/>
      <c r="AP926" s="24" t="s">
        <v>5731</v>
      </c>
      <c r="AQ926" s="24"/>
      <c r="AR926" s="24"/>
      <c r="AS926" s="24"/>
      <c r="AT926" s="24" t="e">
        <v>#N/A</v>
      </c>
      <c r="AU926" s="24" t="e">
        <v>#N/A</v>
      </c>
      <c r="AV926" s="24" t="e">
        <v>#N/A</v>
      </c>
      <c r="AW926" s="24"/>
      <c r="AX926" s="24"/>
      <c r="AY926" s="24"/>
      <c r="AZ926" s="24"/>
      <c r="BA926" s="24"/>
      <c r="BB926" s="24"/>
      <c r="BC926" s="24"/>
      <c r="BD926" s="24">
        <v>0</v>
      </c>
      <c r="BE926" s="24">
        <v>0</v>
      </c>
      <c r="BF926" s="23"/>
      <c r="BG926" s="23"/>
      <c r="BH926" s="23">
        <v>42989</v>
      </c>
      <c r="BI926" s="26" t="s">
        <v>143</v>
      </c>
      <c r="BJ926" s="26" t="s">
        <v>2589</v>
      </c>
      <c r="BK926" s="29">
        <v>0</v>
      </c>
      <c r="BL926" s="24" t="s">
        <v>129</v>
      </c>
      <c r="BM926" s="22" t="str">
        <f ca="1">+IF(Tabla1[[#This Row],[FECHA INGRESO]]&gt;=44986,IF((TODAY()-Tabla1[[#This Row],[FECHA INGRESO]])&gt;=50,"ALERTA","TODAVÍA FALTA"),"N/A")</f>
        <v>N/A</v>
      </c>
      <c r="BN926" s="7">
        <f>IFERROR((_xlfn.DAYS(Tabla1[[#This Row],[FECHA INGRESO]],Tabla1[[#This Row],[FECHA RETIRO]]))/30,"")</f>
        <v>-2.0333333333333332</v>
      </c>
    </row>
    <row r="927" spans="1:66" ht="15" customHeight="1" x14ac:dyDescent="0.35">
      <c r="A927" s="31">
        <v>52954455</v>
      </c>
      <c r="B927" s="22" t="s">
        <v>5732</v>
      </c>
      <c r="C927" s="23">
        <v>42928</v>
      </c>
      <c r="D927" s="23" t="s">
        <v>582</v>
      </c>
      <c r="E927" s="23" t="s">
        <v>1274</v>
      </c>
      <c r="F927" s="23" t="s">
        <v>70</v>
      </c>
      <c r="G927" s="24"/>
      <c r="H927" s="24">
        <v>24075121899</v>
      </c>
      <c r="I927" s="24" t="s">
        <v>95</v>
      </c>
      <c r="J927" s="24">
        <f>DATEDIF(Tabla1[[#This Row],[FECHA DE NACIMIENTO]],Tabla1[[#This Row],[FECHA ACTUAL]],"Y")</f>
        <v>40</v>
      </c>
      <c r="K927" s="24" t="s">
        <v>96</v>
      </c>
      <c r="L927" s="24" t="s">
        <v>112</v>
      </c>
      <c r="M927" s="24">
        <v>2</v>
      </c>
      <c r="N927" s="24">
        <v>2</v>
      </c>
      <c r="O927" s="24">
        <v>3</v>
      </c>
      <c r="P927" s="24" t="s">
        <v>101</v>
      </c>
      <c r="Q927" s="23">
        <v>30431</v>
      </c>
      <c r="R927" s="24" t="s">
        <v>76</v>
      </c>
      <c r="S927" s="25">
        <v>45119</v>
      </c>
      <c r="T927" s="24">
        <v>5380867</v>
      </c>
      <c r="U927" s="24">
        <v>3134614361</v>
      </c>
      <c r="V927" s="24" t="s">
        <v>5733</v>
      </c>
      <c r="W927" s="24" t="s">
        <v>5734</v>
      </c>
      <c r="X927" s="24" t="s">
        <v>5446</v>
      </c>
      <c r="Y927" s="24" t="s">
        <v>5735</v>
      </c>
      <c r="Z927" s="24" t="s">
        <v>117</v>
      </c>
      <c r="AA927" s="24">
        <v>3154127980</v>
      </c>
      <c r="AB927" s="24" t="s">
        <v>77</v>
      </c>
      <c r="AC927" s="24" t="s">
        <v>77</v>
      </c>
      <c r="AD927" s="24" t="s">
        <v>77</v>
      </c>
      <c r="AE927" s="26" t="s">
        <v>151</v>
      </c>
      <c r="AF927" s="26"/>
      <c r="AG927" s="26"/>
      <c r="AH927" s="27" t="s">
        <v>184</v>
      </c>
      <c r="AI927" s="27" t="s">
        <v>5736</v>
      </c>
      <c r="AJ927" s="27" t="s">
        <v>5736</v>
      </c>
      <c r="AK927" s="24" t="s">
        <v>121</v>
      </c>
      <c r="AL927" s="24" t="s">
        <v>90</v>
      </c>
      <c r="AM927" s="23">
        <v>42928</v>
      </c>
      <c r="AN927" s="28">
        <v>776250</v>
      </c>
      <c r="AO927" s="28"/>
      <c r="AP927" s="24"/>
      <c r="AQ927" s="24"/>
      <c r="AR927" s="24"/>
      <c r="AS927" s="24"/>
      <c r="AT927" s="24" t="e">
        <v>#N/A</v>
      </c>
      <c r="AU927" s="24" t="e">
        <v>#N/A</v>
      </c>
      <c r="AV927" s="24" t="e">
        <v>#N/A</v>
      </c>
      <c r="AW927" s="24"/>
      <c r="AX927" s="24"/>
      <c r="AY927" s="24"/>
      <c r="AZ927" s="24"/>
      <c r="BA927" s="24"/>
      <c r="BB927" s="24"/>
      <c r="BC927" s="24"/>
      <c r="BD927" s="24">
        <v>0</v>
      </c>
      <c r="BE927" s="24">
        <v>0</v>
      </c>
      <c r="BF927" s="23"/>
      <c r="BG927" s="23"/>
      <c r="BH927" s="23">
        <v>42961</v>
      </c>
      <c r="BI927" s="26" t="s">
        <v>143</v>
      </c>
      <c r="BJ927" s="26" t="s">
        <v>2589</v>
      </c>
      <c r="BK927" s="29">
        <v>0</v>
      </c>
      <c r="BL927" s="24" t="s">
        <v>129</v>
      </c>
      <c r="BM927" s="22" t="str">
        <f ca="1">+IF(Tabla1[[#This Row],[FECHA INGRESO]]&gt;=44986,IF((TODAY()-Tabla1[[#This Row],[FECHA INGRESO]])&gt;=50,"ALERTA","TODAVÍA FALTA"),"N/A")</f>
        <v>N/A</v>
      </c>
      <c r="BN927" s="7">
        <f>IFERROR((_xlfn.DAYS(Tabla1[[#This Row],[FECHA INGRESO]],Tabla1[[#This Row],[FECHA RETIRO]]))/30,"")</f>
        <v>-1.1000000000000001</v>
      </c>
    </row>
    <row r="928" spans="1:66" ht="15" customHeight="1" x14ac:dyDescent="0.35">
      <c r="A928" s="31">
        <v>80932191</v>
      </c>
      <c r="B928" s="22" t="s">
        <v>5737</v>
      </c>
      <c r="C928" s="23">
        <v>42928</v>
      </c>
      <c r="D928" s="23" t="s">
        <v>93</v>
      </c>
      <c r="E928" s="23" t="s">
        <v>1274</v>
      </c>
      <c r="F928" s="23" t="s">
        <v>70</v>
      </c>
      <c r="G928" s="24"/>
      <c r="H928" s="24">
        <v>24075163730</v>
      </c>
      <c r="I928" s="24" t="s">
        <v>72</v>
      </c>
      <c r="J928" s="24">
        <f>DATEDIF(Tabla1[[#This Row],[FECHA DE NACIMIENTO]],Tabla1[[#This Row],[FECHA ACTUAL]],"Y")</f>
        <v>37</v>
      </c>
      <c r="K928" s="24" t="s">
        <v>73</v>
      </c>
      <c r="L928" s="24" t="s">
        <v>112</v>
      </c>
      <c r="M928" s="24"/>
      <c r="N928" s="24"/>
      <c r="O928" s="24"/>
      <c r="P928" s="24" t="s">
        <v>101</v>
      </c>
      <c r="Q928" s="23">
        <v>31320</v>
      </c>
      <c r="R928" s="24" t="s">
        <v>76</v>
      </c>
      <c r="S928" s="25">
        <v>45119</v>
      </c>
      <c r="T928" s="24"/>
      <c r="U928" s="24">
        <v>3125599067</v>
      </c>
      <c r="V928" s="24" t="s">
        <v>5738</v>
      </c>
      <c r="W928" s="24" t="s">
        <v>5739</v>
      </c>
      <c r="X928" s="24" t="s">
        <v>160</v>
      </c>
      <c r="Y928" s="24" t="s">
        <v>5740</v>
      </c>
      <c r="Z928" s="24" t="s">
        <v>117</v>
      </c>
      <c r="AA928" s="24">
        <v>3112756786</v>
      </c>
      <c r="AB928" s="24" t="s">
        <v>77</v>
      </c>
      <c r="AC928" s="24" t="s">
        <v>77</v>
      </c>
      <c r="AD928" s="24" t="s">
        <v>77</v>
      </c>
      <c r="AE928" s="26" t="s">
        <v>84</v>
      </c>
      <c r="AF928" s="26" t="s">
        <v>5741</v>
      </c>
      <c r="AG928" s="26"/>
      <c r="AH928" s="27" t="s">
        <v>119</v>
      </c>
      <c r="AI928" s="27" t="s">
        <v>877</v>
      </c>
      <c r="AJ928" s="27" t="s">
        <v>877</v>
      </c>
      <c r="AK928" s="24" t="s">
        <v>121</v>
      </c>
      <c r="AL928" s="24" t="s">
        <v>90</v>
      </c>
      <c r="AM928" s="23">
        <v>42928</v>
      </c>
      <c r="AN928" s="28">
        <v>2070000</v>
      </c>
      <c r="AO928" s="28"/>
      <c r="AP928" s="24" t="s">
        <v>5742</v>
      </c>
      <c r="AQ928" s="24"/>
      <c r="AR928" s="24"/>
      <c r="AS928" s="24"/>
      <c r="AT928" s="24" t="e">
        <v>#N/A</v>
      </c>
      <c r="AU928" s="24" t="e">
        <v>#N/A</v>
      </c>
      <c r="AV928" s="24" t="e">
        <v>#N/A</v>
      </c>
      <c r="AW928" s="24"/>
      <c r="AX928" s="24"/>
      <c r="AY928" s="24"/>
      <c r="AZ928" s="24"/>
      <c r="BA928" s="24"/>
      <c r="BB928" s="24"/>
      <c r="BC928" s="24"/>
      <c r="BD928" s="24">
        <v>0</v>
      </c>
      <c r="BE928" s="24">
        <v>0</v>
      </c>
      <c r="BF928" s="23"/>
      <c r="BG928" s="23"/>
      <c r="BH928" s="23">
        <v>43069</v>
      </c>
      <c r="BI928" s="26" t="s">
        <v>127</v>
      </c>
      <c r="BJ928" s="26" t="s">
        <v>1165</v>
      </c>
      <c r="BK928" s="29">
        <v>391181</v>
      </c>
      <c r="BL928" s="24" t="s">
        <v>129</v>
      </c>
      <c r="BM928" s="22" t="str">
        <f ca="1">+IF(Tabla1[[#This Row],[FECHA INGRESO]]&gt;=44986,IF((TODAY()-Tabla1[[#This Row],[FECHA INGRESO]])&gt;=50,"ALERTA","TODAVÍA FALTA"),"N/A")</f>
        <v>N/A</v>
      </c>
      <c r="BN928" s="7">
        <f>IFERROR((_xlfn.DAYS(Tabla1[[#This Row],[FECHA INGRESO]],Tabla1[[#This Row],[FECHA RETIRO]]))/30,"")</f>
        <v>-4.7</v>
      </c>
    </row>
    <row r="929" spans="1:66" ht="15" customHeight="1" x14ac:dyDescent="0.35">
      <c r="A929" s="32">
        <v>1015432464</v>
      </c>
      <c r="B929" s="22" t="s">
        <v>5743</v>
      </c>
      <c r="C929" s="23">
        <v>42928</v>
      </c>
      <c r="D929" s="23" t="s">
        <v>93</v>
      </c>
      <c r="E929" s="23" t="s">
        <v>1274</v>
      </c>
      <c r="F929" s="23" t="s">
        <v>70</v>
      </c>
      <c r="G929" s="24"/>
      <c r="H929" s="24">
        <v>24075205689</v>
      </c>
      <c r="I929" s="24" t="s">
        <v>95</v>
      </c>
      <c r="J929" s="24">
        <f>DATEDIF(Tabla1[[#This Row],[FECHA DE NACIMIENTO]],Tabla1[[#This Row],[FECHA ACTUAL]],"Y")</f>
        <v>31</v>
      </c>
      <c r="K929" s="24" t="s">
        <v>73</v>
      </c>
      <c r="L929" s="24" t="s">
        <v>112</v>
      </c>
      <c r="M929" s="24">
        <v>0</v>
      </c>
      <c r="N929" s="24">
        <v>0</v>
      </c>
      <c r="O929" s="24">
        <v>2</v>
      </c>
      <c r="P929" s="24" t="s">
        <v>101</v>
      </c>
      <c r="Q929" s="23">
        <v>33794</v>
      </c>
      <c r="R929" s="24" t="s">
        <v>76</v>
      </c>
      <c r="S929" s="25">
        <v>45119</v>
      </c>
      <c r="T929" s="24">
        <v>2276803</v>
      </c>
      <c r="U929" s="24">
        <v>3107743240</v>
      </c>
      <c r="V929" s="24" t="s">
        <v>5744</v>
      </c>
      <c r="W929" s="24" t="s">
        <v>5745</v>
      </c>
      <c r="X929" s="24" t="s">
        <v>5446</v>
      </c>
      <c r="Y929" s="24" t="s">
        <v>5746</v>
      </c>
      <c r="Z929" s="24" t="s">
        <v>117</v>
      </c>
      <c r="AA929" s="24">
        <v>3115597170</v>
      </c>
      <c r="AB929" s="24" t="s">
        <v>77</v>
      </c>
      <c r="AC929" s="24" t="s">
        <v>77</v>
      </c>
      <c r="AD929" s="24" t="s">
        <v>77</v>
      </c>
      <c r="AE929" s="26" t="s">
        <v>183</v>
      </c>
      <c r="AF929" s="26" t="s">
        <v>5747</v>
      </c>
      <c r="AG929" s="26"/>
      <c r="AH929" s="27" t="s">
        <v>184</v>
      </c>
      <c r="AI929" s="27" t="s">
        <v>5736</v>
      </c>
      <c r="AJ929" s="27" t="s">
        <v>5736</v>
      </c>
      <c r="AK929" s="24" t="s">
        <v>121</v>
      </c>
      <c r="AL929" s="24" t="s">
        <v>90</v>
      </c>
      <c r="AM929" s="23">
        <v>42928</v>
      </c>
      <c r="AN929" s="28">
        <v>808585.47</v>
      </c>
      <c r="AO929" s="28"/>
      <c r="AP929" s="24" t="s">
        <v>5748</v>
      </c>
      <c r="AQ929" s="24"/>
      <c r="AR929" s="24"/>
      <c r="AS929" s="24"/>
      <c r="AT929" s="24" t="e">
        <v>#N/A</v>
      </c>
      <c r="AU929" s="24" t="e">
        <v>#N/A</v>
      </c>
      <c r="AV929" s="24" t="e">
        <v>#N/A</v>
      </c>
      <c r="AW929" s="24"/>
      <c r="AX929" s="24"/>
      <c r="AY929" s="24"/>
      <c r="AZ929" s="24"/>
      <c r="BA929" s="24"/>
      <c r="BB929" s="24"/>
      <c r="BC929" s="24"/>
      <c r="BD929" s="24">
        <v>0</v>
      </c>
      <c r="BE929" s="24">
        <v>0</v>
      </c>
      <c r="BF929" s="23"/>
      <c r="BG929" s="23"/>
      <c r="BH929" s="23">
        <v>43159</v>
      </c>
      <c r="BI929" s="26" t="s">
        <v>127</v>
      </c>
      <c r="BJ929" s="26" t="s">
        <v>178</v>
      </c>
      <c r="BK929" s="29">
        <v>246308</v>
      </c>
      <c r="BL929" s="24" t="s">
        <v>129</v>
      </c>
      <c r="BM929" s="22" t="str">
        <f ca="1">+IF(Tabla1[[#This Row],[FECHA INGRESO]]&gt;=44986,IF((TODAY()-Tabla1[[#This Row],[FECHA INGRESO]])&gt;=50,"ALERTA","TODAVÍA FALTA"),"N/A")</f>
        <v>N/A</v>
      </c>
      <c r="BN929" s="7">
        <f>IFERROR((_xlfn.DAYS(Tabla1[[#This Row],[FECHA INGRESO]],Tabla1[[#This Row],[FECHA RETIRO]]))/30,"")</f>
        <v>-7.7</v>
      </c>
    </row>
    <row r="930" spans="1:66" ht="15" customHeight="1" x14ac:dyDescent="0.35">
      <c r="A930" s="31">
        <v>1030592817</v>
      </c>
      <c r="B930" s="22" t="s">
        <v>5749</v>
      </c>
      <c r="C930" s="23">
        <v>42929</v>
      </c>
      <c r="D930" s="23" t="s">
        <v>109</v>
      </c>
      <c r="E930" s="23" t="s">
        <v>111</v>
      </c>
      <c r="F930" s="23" t="s">
        <v>70</v>
      </c>
      <c r="G930" s="24"/>
      <c r="H930" s="24">
        <v>24075206149</v>
      </c>
      <c r="I930" s="24" t="s">
        <v>95</v>
      </c>
      <c r="J930" s="24">
        <f>DATEDIF(Tabla1[[#This Row],[FECHA DE NACIMIENTO]],Tabla1[[#This Row],[FECHA ACTUAL]],"Y")</f>
        <v>32</v>
      </c>
      <c r="K930" s="24" t="s">
        <v>73</v>
      </c>
      <c r="L930" s="24" t="s">
        <v>234</v>
      </c>
      <c r="M930" s="24">
        <v>0</v>
      </c>
      <c r="N930" s="24">
        <v>0</v>
      </c>
      <c r="O930" s="24">
        <v>3</v>
      </c>
      <c r="P930" s="24" t="s">
        <v>101</v>
      </c>
      <c r="Q930" s="23">
        <v>33386</v>
      </c>
      <c r="R930" s="24" t="s">
        <v>76</v>
      </c>
      <c r="S930" s="25">
        <v>45119</v>
      </c>
      <c r="T930" s="24">
        <v>2068393</v>
      </c>
      <c r="U930" s="24">
        <v>3197881618</v>
      </c>
      <c r="V930" s="24" t="s">
        <v>5750</v>
      </c>
      <c r="W930" s="24" t="s">
        <v>5751</v>
      </c>
      <c r="X930" s="24" t="s">
        <v>5752</v>
      </c>
      <c r="Y930" s="24" t="s">
        <v>5753</v>
      </c>
      <c r="Z930" s="24" t="s">
        <v>82</v>
      </c>
      <c r="AA930" s="24">
        <v>3143764033</v>
      </c>
      <c r="AB930" s="24" t="s">
        <v>77</v>
      </c>
      <c r="AC930" s="24" t="s">
        <v>77</v>
      </c>
      <c r="AD930" s="24" t="s">
        <v>77</v>
      </c>
      <c r="AE930" s="26" t="s">
        <v>183</v>
      </c>
      <c r="AF930" s="26" t="s">
        <v>103</v>
      </c>
      <c r="AG930" s="26"/>
      <c r="AH930" s="27" t="s">
        <v>460</v>
      </c>
      <c r="AI930" s="27" t="s">
        <v>487</v>
      </c>
      <c r="AJ930" s="27" t="s">
        <v>487</v>
      </c>
      <c r="AK930" s="24" t="s">
        <v>121</v>
      </c>
      <c r="AL930" s="24" t="s">
        <v>90</v>
      </c>
      <c r="AM930" s="23">
        <v>42929</v>
      </c>
      <c r="AN930" s="28">
        <v>879750</v>
      </c>
      <c r="AO930" s="28"/>
      <c r="AP930" s="24"/>
      <c r="AQ930" s="24"/>
      <c r="AR930" s="24"/>
      <c r="AS930" s="24"/>
      <c r="AT930" s="24" t="e">
        <v>#N/A</v>
      </c>
      <c r="AU930" s="24" t="e">
        <v>#N/A</v>
      </c>
      <c r="AV930" s="24" t="e">
        <v>#N/A</v>
      </c>
      <c r="AW930" s="24"/>
      <c r="AX930" s="24"/>
      <c r="AY930" s="24"/>
      <c r="AZ930" s="24"/>
      <c r="BA930" s="24"/>
      <c r="BB930" s="24"/>
      <c r="BC930" s="24"/>
      <c r="BD930" s="24">
        <v>0</v>
      </c>
      <c r="BE930" s="24">
        <v>0</v>
      </c>
      <c r="BF930" s="23"/>
      <c r="BG930" s="23"/>
      <c r="BH930" s="23">
        <v>43018</v>
      </c>
      <c r="BI930" s="26" t="s">
        <v>127</v>
      </c>
      <c r="BJ930" s="26" t="s">
        <v>273</v>
      </c>
      <c r="BK930" s="29">
        <v>91667</v>
      </c>
      <c r="BL930" s="24" t="s">
        <v>129</v>
      </c>
      <c r="BM930" s="22" t="str">
        <f ca="1">+IF(Tabla1[[#This Row],[FECHA INGRESO]]&gt;=44986,IF((TODAY()-Tabla1[[#This Row],[FECHA INGRESO]])&gt;=50,"ALERTA","TODAVÍA FALTA"),"N/A")</f>
        <v>N/A</v>
      </c>
      <c r="BN930" s="7">
        <f>IFERROR((_xlfn.DAYS(Tabla1[[#This Row],[FECHA INGRESO]],Tabla1[[#This Row],[FECHA RETIRO]]))/30,"")</f>
        <v>-2.9666666666666668</v>
      </c>
    </row>
    <row r="931" spans="1:66" ht="15" customHeight="1" x14ac:dyDescent="0.35">
      <c r="A931" s="31">
        <v>80212470</v>
      </c>
      <c r="B931" s="22" t="s">
        <v>5754</v>
      </c>
      <c r="C931" s="23">
        <v>42933</v>
      </c>
      <c r="D931" s="23" t="s">
        <v>4833</v>
      </c>
      <c r="E931" s="24" t="s">
        <v>94</v>
      </c>
      <c r="F931" s="23" t="s">
        <v>70</v>
      </c>
      <c r="G931" s="24"/>
      <c r="H931" s="24">
        <v>24075311414</v>
      </c>
      <c r="I931" s="24" t="s">
        <v>72</v>
      </c>
      <c r="J931" s="24">
        <f>DATEDIF(Tabla1[[#This Row],[FECHA DE NACIMIENTO]],Tabla1[[#This Row],[FECHA ACTUAL]],"Y")</f>
        <v>39</v>
      </c>
      <c r="K931" s="24" t="s">
        <v>73</v>
      </c>
      <c r="L931" s="24" t="s">
        <v>234</v>
      </c>
      <c r="M931" s="24">
        <v>2</v>
      </c>
      <c r="N931" s="24">
        <v>3</v>
      </c>
      <c r="O931" s="24">
        <v>2</v>
      </c>
      <c r="P931" s="24" t="s">
        <v>101</v>
      </c>
      <c r="Q931" s="23">
        <v>30579</v>
      </c>
      <c r="R931" s="24" t="s">
        <v>76</v>
      </c>
      <c r="S931" s="25">
        <v>45119</v>
      </c>
      <c r="T931" s="24">
        <v>5681480</v>
      </c>
      <c r="U931" s="24">
        <v>3227180355</v>
      </c>
      <c r="V931" s="24" t="s">
        <v>5755</v>
      </c>
      <c r="W931" s="24" t="s">
        <v>5756</v>
      </c>
      <c r="X931" s="24" t="s">
        <v>5757</v>
      </c>
      <c r="Y931" s="24" t="s">
        <v>5758</v>
      </c>
      <c r="Z931" s="24" t="s">
        <v>117</v>
      </c>
      <c r="AA931" s="24">
        <v>3227179121</v>
      </c>
      <c r="AB931" s="24" t="s">
        <v>77</v>
      </c>
      <c r="AC931" s="24" t="s">
        <v>77</v>
      </c>
      <c r="AD931" s="24" t="s">
        <v>77</v>
      </c>
      <c r="AE931" s="26" t="s">
        <v>151</v>
      </c>
      <c r="AF931" s="26"/>
      <c r="AG931" s="26"/>
      <c r="AH931" s="27" t="s">
        <v>184</v>
      </c>
      <c r="AI931" s="27" t="s">
        <v>4962</v>
      </c>
      <c r="AJ931" s="27" t="s">
        <v>4962</v>
      </c>
      <c r="AK931" s="24" t="s">
        <v>121</v>
      </c>
      <c r="AL931" s="24" t="s">
        <v>90</v>
      </c>
      <c r="AM931" s="23">
        <v>42933</v>
      </c>
      <c r="AN931" s="28">
        <v>776250</v>
      </c>
      <c r="AO931" s="28"/>
      <c r="AP931" s="24" t="s">
        <v>5759</v>
      </c>
      <c r="AQ931" s="24"/>
      <c r="AR931" s="24"/>
      <c r="AS931" s="24"/>
      <c r="AT931" s="24" t="e">
        <v>#N/A</v>
      </c>
      <c r="AU931" s="24" t="e">
        <v>#N/A</v>
      </c>
      <c r="AV931" s="24" t="e">
        <v>#N/A</v>
      </c>
      <c r="AW931" s="24"/>
      <c r="AX931" s="24"/>
      <c r="AY931" s="24"/>
      <c r="AZ931" s="24"/>
      <c r="BA931" s="24"/>
      <c r="BB931" s="24"/>
      <c r="BC931" s="24"/>
      <c r="BD931" s="24">
        <v>0</v>
      </c>
      <c r="BE931" s="24">
        <v>0</v>
      </c>
      <c r="BF931" s="23"/>
      <c r="BG931" s="23"/>
      <c r="BH931" s="23">
        <v>43054</v>
      </c>
      <c r="BI931" s="26" t="s">
        <v>127</v>
      </c>
      <c r="BJ931" s="26" t="s">
        <v>232</v>
      </c>
      <c r="BK931" s="29">
        <v>123958</v>
      </c>
      <c r="BL931" s="24" t="s">
        <v>129</v>
      </c>
      <c r="BM931" s="22" t="str">
        <f ca="1">+IF(Tabla1[[#This Row],[FECHA INGRESO]]&gt;=44986,IF((TODAY()-Tabla1[[#This Row],[FECHA INGRESO]])&gt;=50,"ALERTA","TODAVÍA FALTA"),"N/A")</f>
        <v>N/A</v>
      </c>
      <c r="BN931" s="7">
        <f>IFERROR((_xlfn.DAYS(Tabla1[[#This Row],[FECHA INGRESO]],Tabla1[[#This Row],[FECHA RETIRO]]))/30,"")</f>
        <v>-4.0333333333333332</v>
      </c>
    </row>
    <row r="932" spans="1:66" ht="15" customHeight="1" x14ac:dyDescent="0.35">
      <c r="A932" s="31">
        <v>51915891</v>
      </c>
      <c r="B932" s="22" t="s">
        <v>5760</v>
      </c>
      <c r="C932" s="23">
        <v>42933</v>
      </c>
      <c r="D932" s="23" t="s">
        <v>266</v>
      </c>
      <c r="E932" s="24" t="s">
        <v>69</v>
      </c>
      <c r="F932" s="23" t="s">
        <v>70</v>
      </c>
      <c r="G932" s="24"/>
      <c r="H932" s="24">
        <v>24075310334</v>
      </c>
      <c r="I932" s="24" t="s">
        <v>95</v>
      </c>
      <c r="J932" s="24">
        <f>DATEDIF(Tabla1[[#This Row],[FECHA DE NACIMIENTO]],Tabla1[[#This Row],[FECHA ACTUAL]],"Y")</f>
        <v>55</v>
      </c>
      <c r="K932" s="24" t="s">
        <v>73</v>
      </c>
      <c r="L932" s="24" t="s">
        <v>74</v>
      </c>
      <c r="M932" s="24">
        <v>1</v>
      </c>
      <c r="N932" s="24">
        <v>1</v>
      </c>
      <c r="O932" s="24">
        <v>3</v>
      </c>
      <c r="P932" s="24" t="s">
        <v>101</v>
      </c>
      <c r="Q932" s="23">
        <v>24703</v>
      </c>
      <c r="R932" s="24" t="s">
        <v>76</v>
      </c>
      <c r="S932" s="25">
        <v>45119</v>
      </c>
      <c r="T932" s="24">
        <v>3972890</v>
      </c>
      <c r="U932" s="24">
        <v>3196265868</v>
      </c>
      <c r="V932" s="24" t="s">
        <v>5761</v>
      </c>
      <c r="W932" s="24" t="s">
        <v>5762</v>
      </c>
      <c r="X932" s="24" t="s">
        <v>5499</v>
      </c>
      <c r="Y932" s="24" t="s">
        <v>5763</v>
      </c>
      <c r="Z932" s="24" t="s">
        <v>117</v>
      </c>
      <c r="AA932" s="24">
        <v>3972890</v>
      </c>
      <c r="AB932" s="24" t="s">
        <v>77</v>
      </c>
      <c r="AC932" s="24" t="s">
        <v>77</v>
      </c>
      <c r="AD932" s="24" t="s">
        <v>77</v>
      </c>
      <c r="AE932" s="26" t="s">
        <v>183</v>
      </c>
      <c r="AF932" s="26" t="s">
        <v>3879</v>
      </c>
      <c r="AG932" s="26"/>
      <c r="AH932" s="27" t="s">
        <v>184</v>
      </c>
      <c r="AI932" s="27" t="s">
        <v>4165</v>
      </c>
      <c r="AJ932" s="27" t="s">
        <v>4165</v>
      </c>
      <c r="AK932" s="24" t="s">
        <v>121</v>
      </c>
      <c r="AL932" s="24" t="s">
        <v>90</v>
      </c>
      <c r="AM932" s="23">
        <v>42933</v>
      </c>
      <c r="AN932" s="28">
        <v>776250</v>
      </c>
      <c r="AO932" s="28"/>
      <c r="AP932" s="24"/>
      <c r="AQ932" s="24"/>
      <c r="AR932" s="24"/>
      <c r="AS932" s="24"/>
      <c r="AT932" s="24" t="e">
        <v>#N/A</v>
      </c>
      <c r="AU932" s="24" t="e">
        <v>#N/A</v>
      </c>
      <c r="AV932" s="24" t="e">
        <v>#N/A</v>
      </c>
      <c r="AW932" s="24"/>
      <c r="AX932" s="24"/>
      <c r="AY932" s="24"/>
      <c r="AZ932" s="24"/>
      <c r="BA932" s="24"/>
      <c r="BB932" s="24"/>
      <c r="BC932" s="24"/>
      <c r="BD932" s="24">
        <v>0</v>
      </c>
      <c r="BE932" s="24">
        <v>0</v>
      </c>
      <c r="BF932" s="23"/>
      <c r="BG932" s="23"/>
      <c r="BH932" s="23">
        <v>42940</v>
      </c>
      <c r="BI932" s="26" t="s">
        <v>127</v>
      </c>
      <c r="BJ932" s="26" t="s">
        <v>232</v>
      </c>
      <c r="BK932" s="29">
        <v>0</v>
      </c>
      <c r="BL932" s="24" t="s">
        <v>129</v>
      </c>
      <c r="BM932" s="22" t="str">
        <f ca="1">+IF(Tabla1[[#This Row],[FECHA INGRESO]]&gt;=44986,IF((TODAY()-Tabla1[[#This Row],[FECHA INGRESO]])&gt;=50,"ALERTA","TODAVÍA FALTA"),"N/A")</f>
        <v>N/A</v>
      </c>
      <c r="BN932" s="7">
        <f>IFERROR((_xlfn.DAYS(Tabla1[[#This Row],[FECHA INGRESO]],Tabla1[[#This Row],[FECHA RETIRO]]))/30,"")</f>
        <v>-0.23333333333333334</v>
      </c>
    </row>
    <row r="933" spans="1:66" ht="15" customHeight="1" x14ac:dyDescent="0.35">
      <c r="A933" s="31">
        <v>1013685625</v>
      </c>
      <c r="B933" s="22" t="s">
        <v>5764</v>
      </c>
      <c r="C933" s="23">
        <v>42935</v>
      </c>
      <c r="D933" s="23" t="s">
        <v>188</v>
      </c>
      <c r="E933" s="23" t="s">
        <v>110</v>
      </c>
      <c r="F933" s="23" t="s">
        <v>70</v>
      </c>
      <c r="G933" s="24"/>
      <c r="H933" s="24">
        <v>24075416597</v>
      </c>
      <c r="I933" s="24" t="s">
        <v>95</v>
      </c>
      <c r="J933" s="24">
        <f>DATEDIF(Tabla1[[#This Row],[FECHA DE NACIMIENTO]],Tabla1[[#This Row],[FECHA ACTUAL]],"Y")</f>
        <v>24</v>
      </c>
      <c r="K933" s="24" t="s">
        <v>96</v>
      </c>
      <c r="L933" s="24" t="s">
        <v>112</v>
      </c>
      <c r="M933" s="24">
        <v>0</v>
      </c>
      <c r="N933" s="24">
        <v>0</v>
      </c>
      <c r="O933" s="24">
        <v>3</v>
      </c>
      <c r="P933" s="24" t="s">
        <v>5104</v>
      </c>
      <c r="Q933" s="23">
        <v>36069</v>
      </c>
      <c r="R933" s="24" t="s">
        <v>76</v>
      </c>
      <c r="S933" s="25">
        <v>45119</v>
      </c>
      <c r="T933" s="24"/>
      <c r="U933" s="24">
        <v>3123202915</v>
      </c>
      <c r="V933" s="24" t="s">
        <v>5765</v>
      </c>
      <c r="W933" s="24" t="s">
        <v>5766</v>
      </c>
      <c r="X933" s="24" t="s">
        <v>5384</v>
      </c>
      <c r="Y933" s="24" t="s">
        <v>5767</v>
      </c>
      <c r="Z933" s="24" t="s">
        <v>117</v>
      </c>
      <c r="AA933" s="24">
        <v>3138606418</v>
      </c>
      <c r="AB933" s="24" t="s">
        <v>77</v>
      </c>
      <c r="AC933" s="24" t="s">
        <v>77</v>
      </c>
      <c r="AD933" s="24" t="s">
        <v>77</v>
      </c>
      <c r="AE933" s="26" t="s">
        <v>183</v>
      </c>
      <c r="AF933" s="26" t="s">
        <v>5768</v>
      </c>
      <c r="AG933" s="26"/>
      <c r="AH933" s="27" t="s">
        <v>184</v>
      </c>
      <c r="AI933" s="27" t="s">
        <v>487</v>
      </c>
      <c r="AJ933" s="27" t="s">
        <v>487</v>
      </c>
      <c r="AK933" s="24" t="s">
        <v>121</v>
      </c>
      <c r="AL933" s="24" t="s">
        <v>90</v>
      </c>
      <c r="AM933" s="23">
        <v>42935</v>
      </c>
      <c r="AN933" s="28">
        <v>808585.47</v>
      </c>
      <c r="AO933" s="28"/>
      <c r="AP933" s="24"/>
      <c r="AQ933" s="24"/>
      <c r="AR933" s="24"/>
      <c r="AS933" s="24"/>
      <c r="AT933" s="24">
        <v>90</v>
      </c>
      <c r="AU933" s="24" t="e">
        <v>#N/A</v>
      </c>
      <c r="AV933" s="24" t="e">
        <v>#N/A</v>
      </c>
      <c r="AW933" s="24"/>
      <c r="AX933" s="24"/>
      <c r="AY933" s="24"/>
      <c r="AZ933" s="24"/>
      <c r="BA933" s="24"/>
      <c r="BB933" s="24"/>
      <c r="BC933" s="24"/>
      <c r="BD933" s="24">
        <v>0</v>
      </c>
      <c r="BE933" s="24">
        <v>0</v>
      </c>
      <c r="BF933" s="23"/>
      <c r="BG933" s="23"/>
      <c r="BH933" s="23">
        <v>43420</v>
      </c>
      <c r="BI933" s="26" t="s">
        <v>127</v>
      </c>
      <c r="BJ933" s="26" t="s">
        <v>232</v>
      </c>
      <c r="BK933" s="29">
        <v>126952</v>
      </c>
      <c r="BL933" s="24" t="s">
        <v>129</v>
      </c>
      <c r="BM933" s="22" t="str">
        <f ca="1">+IF(Tabla1[[#This Row],[FECHA INGRESO]]&gt;=44986,IF((TODAY()-Tabla1[[#This Row],[FECHA INGRESO]])&gt;=50,"ALERTA","TODAVÍA FALTA"),"N/A")</f>
        <v>N/A</v>
      </c>
      <c r="BN933" s="7">
        <f>IFERROR((_xlfn.DAYS(Tabla1[[#This Row],[FECHA INGRESO]],Tabla1[[#This Row],[FECHA RETIRO]]))/30,"")</f>
        <v>-16.166666666666668</v>
      </c>
    </row>
    <row r="934" spans="1:66" ht="15" customHeight="1" x14ac:dyDescent="0.35">
      <c r="A934" s="31">
        <v>1022943062</v>
      </c>
      <c r="B934" s="22" t="s">
        <v>5769</v>
      </c>
      <c r="C934" s="23">
        <v>42935</v>
      </c>
      <c r="D934" s="23" t="s">
        <v>168</v>
      </c>
      <c r="E934" s="23" t="s">
        <v>1274</v>
      </c>
      <c r="F934" s="23" t="s">
        <v>70</v>
      </c>
      <c r="G934" s="24"/>
      <c r="H934" s="24">
        <v>24075372123</v>
      </c>
      <c r="I934" s="24" t="s">
        <v>95</v>
      </c>
      <c r="J934" s="24">
        <f>DATEDIF(Tabla1[[#This Row],[FECHA DE NACIMIENTO]],Tabla1[[#This Row],[FECHA ACTUAL]],"Y")</f>
        <v>35</v>
      </c>
      <c r="K934" s="24" t="s">
        <v>73</v>
      </c>
      <c r="L934" s="24" t="s">
        <v>234</v>
      </c>
      <c r="M934" s="24">
        <v>2</v>
      </c>
      <c r="N934" s="24">
        <v>2</v>
      </c>
      <c r="O934" s="24">
        <v>1</v>
      </c>
      <c r="P934" s="24" t="s">
        <v>101</v>
      </c>
      <c r="Q934" s="23">
        <v>32203</v>
      </c>
      <c r="R934" s="24" t="s">
        <v>76</v>
      </c>
      <c r="S934" s="25">
        <v>45119</v>
      </c>
      <c r="T934" s="24"/>
      <c r="U934" s="24">
        <v>3196846718</v>
      </c>
      <c r="V934" s="24" t="s">
        <v>5770</v>
      </c>
      <c r="W934" s="24" t="s">
        <v>5771</v>
      </c>
      <c r="X934" s="24" t="s">
        <v>5772</v>
      </c>
      <c r="Y934" s="24" t="s">
        <v>5773</v>
      </c>
      <c r="Z934" s="24" t="s">
        <v>162</v>
      </c>
      <c r="AA934" s="24">
        <v>3123186310</v>
      </c>
      <c r="AB934" s="24" t="s">
        <v>77</v>
      </c>
      <c r="AC934" s="24" t="s">
        <v>77</v>
      </c>
      <c r="AD934" s="24" t="s">
        <v>77</v>
      </c>
      <c r="AE934" s="26" t="s">
        <v>151</v>
      </c>
      <c r="AF934" s="26"/>
      <c r="AG934" s="26"/>
      <c r="AH934" s="27" t="s">
        <v>184</v>
      </c>
      <c r="AI934" s="27" t="s">
        <v>185</v>
      </c>
      <c r="AJ934" s="27" t="s">
        <v>185</v>
      </c>
      <c r="AK934" s="24" t="s">
        <v>121</v>
      </c>
      <c r="AL934" s="24" t="s">
        <v>90</v>
      </c>
      <c r="AM934" s="23">
        <v>42935</v>
      </c>
      <c r="AN934" s="28">
        <v>776250</v>
      </c>
      <c r="AO934" s="28"/>
      <c r="AP934" s="24"/>
      <c r="AQ934" s="24"/>
      <c r="AR934" s="24"/>
      <c r="AS934" s="24"/>
      <c r="AT934" s="24" t="e">
        <v>#N/A</v>
      </c>
      <c r="AU934" s="24" t="e">
        <v>#N/A</v>
      </c>
      <c r="AV934" s="24" t="e">
        <v>#N/A</v>
      </c>
      <c r="AW934" s="24"/>
      <c r="AX934" s="24"/>
      <c r="AY934" s="24"/>
      <c r="AZ934" s="24"/>
      <c r="BA934" s="24"/>
      <c r="BB934" s="24"/>
      <c r="BC934" s="24"/>
      <c r="BD934" s="24">
        <v>0</v>
      </c>
      <c r="BE934" s="24">
        <v>0</v>
      </c>
      <c r="BF934" s="23"/>
      <c r="BG934" s="23"/>
      <c r="BH934" s="23">
        <v>42945</v>
      </c>
      <c r="BI934" s="26" t="s">
        <v>143</v>
      </c>
      <c r="BJ934" s="26" t="s">
        <v>2589</v>
      </c>
      <c r="BK934" s="29">
        <v>0</v>
      </c>
      <c r="BL934" s="24" t="s">
        <v>129</v>
      </c>
      <c r="BM934" s="22" t="str">
        <f ca="1">+IF(Tabla1[[#This Row],[FECHA INGRESO]]&gt;=44986,IF((TODAY()-Tabla1[[#This Row],[FECHA INGRESO]])&gt;=50,"ALERTA","TODAVÍA FALTA"),"N/A")</f>
        <v>N/A</v>
      </c>
      <c r="BN934" s="7">
        <f>IFERROR((_xlfn.DAYS(Tabla1[[#This Row],[FECHA INGRESO]],Tabla1[[#This Row],[FECHA RETIRO]]))/30,"")</f>
        <v>-0.33333333333333331</v>
      </c>
    </row>
    <row r="935" spans="1:66" ht="15" customHeight="1" x14ac:dyDescent="0.35">
      <c r="A935" s="31">
        <v>1023948143</v>
      </c>
      <c r="B935" s="22" t="s">
        <v>5774</v>
      </c>
      <c r="C935" s="23">
        <v>42935</v>
      </c>
      <c r="D935" s="23" t="s">
        <v>168</v>
      </c>
      <c r="E935" s="23" t="s">
        <v>1274</v>
      </c>
      <c r="F935" s="23" t="s">
        <v>70</v>
      </c>
      <c r="G935" s="24"/>
      <c r="H935" s="24">
        <v>24075372286</v>
      </c>
      <c r="I935" s="24" t="s">
        <v>95</v>
      </c>
      <c r="J935" s="24">
        <f>DATEDIF(Tabla1[[#This Row],[FECHA DE NACIMIENTO]],Tabla1[[#This Row],[FECHA ACTUAL]],"Y")</f>
        <v>27</v>
      </c>
      <c r="K935" s="24" t="s">
        <v>73</v>
      </c>
      <c r="L935" s="24" t="s">
        <v>112</v>
      </c>
      <c r="M935" s="24">
        <v>0</v>
      </c>
      <c r="N935" s="24">
        <v>0</v>
      </c>
      <c r="O935" s="24">
        <v>1</v>
      </c>
      <c r="P935" s="24" t="s">
        <v>5104</v>
      </c>
      <c r="Q935" s="23">
        <v>35032</v>
      </c>
      <c r="R935" s="24" t="s">
        <v>76</v>
      </c>
      <c r="S935" s="25">
        <v>45119</v>
      </c>
      <c r="T935" s="24">
        <v>20683720</v>
      </c>
      <c r="U935" s="24">
        <v>3192219225</v>
      </c>
      <c r="V935" s="24" t="s">
        <v>5775</v>
      </c>
      <c r="W935" s="24" t="s">
        <v>5776</v>
      </c>
      <c r="X935" s="24" t="s">
        <v>5777</v>
      </c>
      <c r="Y935" s="24" t="s">
        <v>5778</v>
      </c>
      <c r="Z935" s="24" t="s">
        <v>5349</v>
      </c>
      <c r="AA935" s="24">
        <v>3192754297</v>
      </c>
      <c r="AB935" s="24" t="s">
        <v>77</v>
      </c>
      <c r="AC935" s="24" t="s">
        <v>77</v>
      </c>
      <c r="AD935" s="24" t="s">
        <v>77</v>
      </c>
      <c r="AE935" s="26" t="s">
        <v>151</v>
      </c>
      <c r="AF935" s="26"/>
      <c r="AG935" s="26"/>
      <c r="AH935" s="27" t="s">
        <v>184</v>
      </c>
      <c r="AI935" s="27" t="s">
        <v>487</v>
      </c>
      <c r="AJ935" s="27" t="s">
        <v>487</v>
      </c>
      <c r="AK935" s="24" t="s">
        <v>121</v>
      </c>
      <c r="AL935" s="24" t="s">
        <v>90</v>
      </c>
      <c r="AM935" s="23">
        <v>42935</v>
      </c>
      <c r="AN935" s="28">
        <v>776250</v>
      </c>
      <c r="AO935" s="28"/>
      <c r="AP935" s="24"/>
      <c r="AQ935" s="24"/>
      <c r="AR935" s="24"/>
      <c r="AS935" s="24"/>
      <c r="AT935" s="24" t="e">
        <v>#N/A</v>
      </c>
      <c r="AU935" s="24" t="e">
        <v>#N/A</v>
      </c>
      <c r="AV935" s="24" t="e">
        <v>#N/A</v>
      </c>
      <c r="AW935" s="24"/>
      <c r="AX935" s="24"/>
      <c r="AY935" s="24"/>
      <c r="AZ935" s="24"/>
      <c r="BA935" s="24"/>
      <c r="BB935" s="24"/>
      <c r="BC935" s="24"/>
      <c r="BD935" s="24">
        <v>0</v>
      </c>
      <c r="BE935" s="24">
        <v>0</v>
      </c>
      <c r="BF935" s="23"/>
      <c r="BG935" s="23"/>
      <c r="BH935" s="23">
        <v>42943</v>
      </c>
      <c r="BI935" s="26" t="s">
        <v>127</v>
      </c>
      <c r="BJ935" s="26" t="s">
        <v>1165</v>
      </c>
      <c r="BK935" s="29">
        <v>0</v>
      </c>
      <c r="BL935" s="24" t="s">
        <v>129</v>
      </c>
      <c r="BM935" s="22" t="str">
        <f ca="1">+IF(Tabla1[[#This Row],[FECHA INGRESO]]&gt;=44986,IF((TODAY()-Tabla1[[#This Row],[FECHA INGRESO]])&gt;=50,"ALERTA","TODAVÍA FALTA"),"N/A")</f>
        <v>N/A</v>
      </c>
      <c r="BN935" s="7">
        <f>IFERROR((_xlfn.DAYS(Tabla1[[#This Row],[FECHA INGRESO]],Tabla1[[#This Row],[FECHA RETIRO]]))/30,"")</f>
        <v>-0.26666666666666666</v>
      </c>
    </row>
    <row r="936" spans="1:66" ht="15" customHeight="1" x14ac:dyDescent="0.35">
      <c r="A936" s="31">
        <v>1070754330</v>
      </c>
      <c r="B936" s="22" t="s">
        <v>5779</v>
      </c>
      <c r="C936" s="23">
        <v>42940</v>
      </c>
      <c r="D936" s="23" t="s">
        <v>4008</v>
      </c>
      <c r="E936" s="23" t="s">
        <v>110</v>
      </c>
      <c r="F936" s="23" t="s">
        <v>70</v>
      </c>
      <c r="G936" s="24"/>
      <c r="H936" s="24">
        <v>24075469988</v>
      </c>
      <c r="I936" s="24" t="s">
        <v>95</v>
      </c>
      <c r="J936" s="24">
        <f>DATEDIF(Tabla1[[#This Row],[FECHA DE NACIMIENTO]],Tabla1[[#This Row],[FECHA ACTUAL]],"Y")</f>
        <v>24</v>
      </c>
      <c r="K936" s="24" t="s">
        <v>73</v>
      </c>
      <c r="L936" s="24" t="s">
        <v>112</v>
      </c>
      <c r="M936" s="24">
        <v>0</v>
      </c>
      <c r="N936" s="24">
        <v>0</v>
      </c>
      <c r="O936" s="24">
        <v>2</v>
      </c>
      <c r="P936" s="24" t="s">
        <v>101</v>
      </c>
      <c r="Q936" s="23">
        <v>35992</v>
      </c>
      <c r="R936" s="24" t="s">
        <v>5780</v>
      </c>
      <c r="S936" s="25">
        <v>45119</v>
      </c>
      <c r="T936" s="24"/>
      <c r="U936" s="24">
        <v>3144518684</v>
      </c>
      <c r="V936" s="24" t="s">
        <v>5781</v>
      </c>
      <c r="W936" s="24" t="s">
        <v>5782</v>
      </c>
      <c r="X936" s="24" t="s">
        <v>1768</v>
      </c>
      <c r="Y936" s="24" t="s">
        <v>5783</v>
      </c>
      <c r="Z936" s="24" t="s">
        <v>255</v>
      </c>
      <c r="AA936" s="24">
        <v>3142493148</v>
      </c>
      <c r="AB936" s="24" t="s">
        <v>77</v>
      </c>
      <c r="AC936" s="24" t="s">
        <v>77</v>
      </c>
      <c r="AD936" s="24" t="s">
        <v>77</v>
      </c>
      <c r="AE936" s="26" t="s">
        <v>151</v>
      </c>
      <c r="AF936" s="26"/>
      <c r="AG936" s="26"/>
      <c r="AH936" s="27" t="s">
        <v>184</v>
      </c>
      <c r="AI936" s="27" t="s">
        <v>487</v>
      </c>
      <c r="AJ936" s="27" t="s">
        <v>487</v>
      </c>
      <c r="AK936" s="24" t="s">
        <v>121</v>
      </c>
      <c r="AL936" s="24" t="s">
        <v>90</v>
      </c>
      <c r="AM936" s="23">
        <v>42940</v>
      </c>
      <c r="AN936" s="28">
        <v>808585.47</v>
      </c>
      <c r="AO936" s="28"/>
      <c r="AP936" s="24"/>
      <c r="AQ936" s="24"/>
      <c r="AR936" s="24"/>
      <c r="AS936" s="24"/>
      <c r="AT936" s="24" t="e">
        <v>#N/A</v>
      </c>
      <c r="AU936" s="24" t="e">
        <v>#N/A</v>
      </c>
      <c r="AV936" s="24" t="e">
        <v>#N/A</v>
      </c>
      <c r="AW936" s="24"/>
      <c r="AX936" s="24"/>
      <c r="AY936" s="24"/>
      <c r="AZ936" s="24"/>
      <c r="BA936" s="24"/>
      <c r="BB936" s="24"/>
      <c r="BC936" s="24"/>
      <c r="BD936" s="24">
        <v>0</v>
      </c>
      <c r="BE936" s="24">
        <v>0</v>
      </c>
      <c r="BF936" s="23"/>
      <c r="BG936" s="23"/>
      <c r="BH936" s="23">
        <v>43158</v>
      </c>
      <c r="BI936" s="26" t="s">
        <v>127</v>
      </c>
      <c r="BJ936" s="26" t="s">
        <v>273</v>
      </c>
      <c r="BK936" s="29">
        <v>238467</v>
      </c>
      <c r="BL936" s="24" t="s">
        <v>129</v>
      </c>
      <c r="BM936" s="22" t="str">
        <f ca="1">+IF(Tabla1[[#This Row],[FECHA INGRESO]]&gt;=44986,IF((TODAY()-Tabla1[[#This Row],[FECHA INGRESO]])&gt;=50,"ALERTA","TODAVÍA FALTA"),"N/A")</f>
        <v>N/A</v>
      </c>
      <c r="BN936" s="7">
        <f>IFERROR((_xlfn.DAYS(Tabla1[[#This Row],[FECHA INGRESO]],Tabla1[[#This Row],[FECHA RETIRO]]))/30,"")</f>
        <v>-7.2666666666666666</v>
      </c>
    </row>
    <row r="937" spans="1:66" x14ac:dyDescent="0.35">
      <c r="A937" s="31">
        <v>1018504323</v>
      </c>
      <c r="B937" s="22" t="s">
        <v>5784</v>
      </c>
      <c r="C937" s="23">
        <v>42940</v>
      </c>
      <c r="D937" s="23" t="s">
        <v>4008</v>
      </c>
      <c r="E937" s="23" t="s">
        <v>110</v>
      </c>
      <c r="F937" s="23" t="s">
        <v>70</v>
      </c>
      <c r="G937" s="24"/>
      <c r="H937" s="24">
        <v>24075471633</v>
      </c>
      <c r="I937" s="24" t="s">
        <v>95</v>
      </c>
      <c r="J937" s="24">
        <f>DATEDIF(Tabla1[[#This Row],[FECHA DE NACIMIENTO]],Tabla1[[#This Row],[FECHA ACTUAL]],"Y")</f>
        <v>25</v>
      </c>
      <c r="K937" s="24" t="s">
        <v>96</v>
      </c>
      <c r="L937" s="24" t="s">
        <v>112</v>
      </c>
      <c r="M937" s="24">
        <v>1</v>
      </c>
      <c r="N937" s="24">
        <v>1</v>
      </c>
      <c r="O937" s="24">
        <v>2</v>
      </c>
      <c r="P937" s="24" t="s">
        <v>5104</v>
      </c>
      <c r="Q937" s="23">
        <v>35977</v>
      </c>
      <c r="R937" s="24" t="s">
        <v>76</v>
      </c>
      <c r="S937" s="25">
        <v>45119</v>
      </c>
      <c r="T937" s="24">
        <v>7771458</v>
      </c>
      <c r="U937" s="24">
        <v>3194223852</v>
      </c>
      <c r="V937" s="24" t="s">
        <v>5785</v>
      </c>
      <c r="W937" s="24" t="s">
        <v>5786</v>
      </c>
      <c r="X937" s="24" t="s">
        <v>1768</v>
      </c>
      <c r="Y937" s="24" t="s">
        <v>5787</v>
      </c>
      <c r="Z937" s="24" t="s">
        <v>82</v>
      </c>
      <c r="AA937" s="24">
        <v>3196744422</v>
      </c>
      <c r="AB937" s="24" t="s">
        <v>77</v>
      </c>
      <c r="AC937" s="24" t="s">
        <v>77</v>
      </c>
      <c r="AD937" s="24" t="s">
        <v>77</v>
      </c>
      <c r="AE937" s="26" t="s">
        <v>151</v>
      </c>
      <c r="AF937" s="26"/>
      <c r="AG937" s="26"/>
      <c r="AH937" s="27" t="s">
        <v>184</v>
      </c>
      <c r="AI937" s="27" t="s">
        <v>487</v>
      </c>
      <c r="AJ937" s="27" t="s">
        <v>487</v>
      </c>
      <c r="AK937" s="24" t="s">
        <v>121</v>
      </c>
      <c r="AL937" s="24" t="s">
        <v>90</v>
      </c>
      <c r="AM937" s="23">
        <v>42940</v>
      </c>
      <c r="AN937" s="28">
        <v>776250</v>
      </c>
      <c r="AO937" s="28"/>
      <c r="AP937" s="24"/>
      <c r="AQ937" s="24"/>
      <c r="AR937" s="24"/>
      <c r="AS937" s="24"/>
      <c r="AT937" s="24" t="e">
        <v>#N/A</v>
      </c>
      <c r="AU937" s="24" t="e">
        <v>#N/A</v>
      </c>
      <c r="AV937" s="24">
        <v>99</v>
      </c>
      <c r="AW937" s="24"/>
      <c r="AX937" s="24"/>
      <c r="AY937" s="24"/>
      <c r="AZ937" s="24"/>
      <c r="BA937" s="24"/>
      <c r="BB937" s="24"/>
      <c r="BC937" s="24"/>
      <c r="BD937" s="24">
        <v>0</v>
      </c>
      <c r="BE937" s="24">
        <v>0</v>
      </c>
      <c r="BF937" s="23"/>
      <c r="BG937" s="23"/>
      <c r="BH937" s="23">
        <v>42994</v>
      </c>
      <c r="BI937" s="26" t="s">
        <v>127</v>
      </c>
      <c r="BJ937" s="26" t="s">
        <v>273</v>
      </c>
      <c r="BK937" s="29">
        <v>0</v>
      </c>
      <c r="BL937" s="24" t="s">
        <v>129</v>
      </c>
      <c r="BM937" s="22" t="str">
        <f ca="1">+IF(Tabla1[[#This Row],[FECHA INGRESO]]&gt;=44986,IF((TODAY()-Tabla1[[#This Row],[FECHA INGRESO]])&gt;=50,"ALERTA","TODAVÍA FALTA"),"N/A")</f>
        <v>N/A</v>
      </c>
      <c r="BN937" s="7">
        <f>IFERROR((_xlfn.DAYS(Tabla1[[#This Row],[FECHA INGRESO]],Tabla1[[#This Row],[FECHA RETIRO]]))/30,"")</f>
        <v>-1.8</v>
      </c>
    </row>
    <row r="938" spans="1:66" ht="15" customHeight="1" x14ac:dyDescent="0.35">
      <c r="A938" s="31">
        <v>1016096377</v>
      </c>
      <c r="B938" s="22" t="s">
        <v>5788</v>
      </c>
      <c r="C938" s="23">
        <v>42940</v>
      </c>
      <c r="D938" s="23" t="s">
        <v>157</v>
      </c>
      <c r="E938" s="24" t="s">
        <v>94</v>
      </c>
      <c r="F938" s="23" t="s">
        <v>70</v>
      </c>
      <c r="G938" s="24"/>
      <c r="H938" s="24">
        <v>24075473747</v>
      </c>
      <c r="I938" s="24" t="s">
        <v>95</v>
      </c>
      <c r="J938" s="24">
        <f>DATEDIF(Tabla1[[#This Row],[FECHA DE NACIMIENTO]],Tabla1[[#This Row],[FECHA ACTUAL]],"Y")</f>
        <v>25</v>
      </c>
      <c r="K938" s="24" t="s">
        <v>320</v>
      </c>
      <c r="L938" s="24" t="s">
        <v>112</v>
      </c>
      <c r="M938" s="24">
        <v>1</v>
      </c>
      <c r="N938" s="24">
        <v>1</v>
      </c>
      <c r="O938" s="24">
        <v>2</v>
      </c>
      <c r="P938" s="24" t="s">
        <v>101</v>
      </c>
      <c r="Q938" s="23">
        <v>35654</v>
      </c>
      <c r="R938" s="24" t="s">
        <v>76</v>
      </c>
      <c r="S938" s="25">
        <v>45119</v>
      </c>
      <c r="T938" s="24">
        <v>7928738</v>
      </c>
      <c r="U938" s="24">
        <v>3115782004</v>
      </c>
      <c r="V938" s="24" t="s">
        <v>5789</v>
      </c>
      <c r="W938" s="24" t="s">
        <v>5790</v>
      </c>
      <c r="X938" s="24" t="s">
        <v>4657</v>
      </c>
      <c r="Y938" s="24" t="s">
        <v>5791</v>
      </c>
      <c r="Z938" s="24" t="s">
        <v>117</v>
      </c>
      <c r="AA938" s="24">
        <v>3227089753</v>
      </c>
      <c r="AB938" s="24" t="s">
        <v>77</v>
      </c>
      <c r="AC938" s="24" t="s">
        <v>77</v>
      </c>
      <c r="AD938" s="24" t="s">
        <v>77</v>
      </c>
      <c r="AE938" s="26" t="s">
        <v>183</v>
      </c>
      <c r="AF938" s="26" t="s">
        <v>5495</v>
      </c>
      <c r="AG938" s="26"/>
      <c r="AH938" s="27" t="s">
        <v>184</v>
      </c>
      <c r="AI938" s="27" t="s">
        <v>4962</v>
      </c>
      <c r="AJ938" s="27" t="s">
        <v>4962</v>
      </c>
      <c r="AK938" s="24" t="s">
        <v>121</v>
      </c>
      <c r="AL938" s="24" t="s">
        <v>90</v>
      </c>
      <c r="AM938" s="23">
        <v>42940</v>
      </c>
      <c r="AN938" s="28">
        <v>776250</v>
      </c>
      <c r="AO938" s="28"/>
      <c r="AP938" s="24"/>
      <c r="AQ938" s="24"/>
      <c r="AR938" s="24"/>
      <c r="AS938" s="24"/>
      <c r="AT938" s="24" t="e">
        <v>#N/A</v>
      </c>
      <c r="AU938" s="24" t="e">
        <v>#N/A</v>
      </c>
      <c r="AV938" s="24" t="e">
        <v>#N/A</v>
      </c>
      <c r="AW938" s="24"/>
      <c r="AX938" s="24"/>
      <c r="AY938" s="24"/>
      <c r="AZ938" s="24"/>
      <c r="BA938" s="24"/>
      <c r="BB938" s="24"/>
      <c r="BC938" s="24"/>
      <c r="BD938" s="24">
        <v>0</v>
      </c>
      <c r="BE938" s="24">
        <v>0</v>
      </c>
      <c r="BF938" s="23"/>
      <c r="BG938" s="23"/>
      <c r="BH938" s="23">
        <v>42965</v>
      </c>
      <c r="BI938" s="26" t="s">
        <v>127</v>
      </c>
      <c r="BJ938" s="26" t="s">
        <v>273</v>
      </c>
      <c r="BK938" s="29">
        <v>0</v>
      </c>
      <c r="BL938" s="24" t="s">
        <v>129</v>
      </c>
      <c r="BM938" s="22" t="str">
        <f ca="1">+IF(Tabla1[[#This Row],[FECHA INGRESO]]&gt;=44986,IF((TODAY()-Tabla1[[#This Row],[FECHA INGRESO]])&gt;=50,"ALERTA","TODAVÍA FALTA"),"N/A")</f>
        <v>N/A</v>
      </c>
      <c r="BN938" s="7">
        <f>IFERROR((_xlfn.DAYS(Tabla1[[#This Row],[FECHA INGRESO]],Tabla1[[#This Row],[FECHA RETIRO]]))/30,"")</f>
        <v>-0.83333333333333337</v>
      </c>
    </row>
    <row r="939" spans="1:66" ht="15" customHeight="1" x14ac:dyDescent="0.35">
      <c r="A939" s="31">
        <v>1012459645</v>
      </c>
      <c r="B939" s="22" t="s">
        <v>5792</v>
      </c>
      <c r="C939" s="23">
        <v>42940</v>
      </c>
      <c r="D939" s="23" t="s">
        <v>188</v>
      </c>
      <c r="E939" s="23" t="s">
        <v>110</v>
      </c>
      <c r="F939" s="23" t="s">
        <v>70</v>
      </c>
      <c r="G939" s="24"/>
      <c r="H939" s="24">
        <v>24075471626</v>
      </c>
      <c r="I939" s="24" t="s">
        <v>95</v>
      </c>
      <c r="J939" s="24">
        <f>DATEDIF(Tabla1[[#This Row],[FECHA DE NACIMIENTO]],Tabla1[[#This Row],[FECHA ACTUAL]],"Y")</f>
        <v>24</v>
      </c>
      <c r="K939" s="24" t="s">
        <v>73</v>
      </c>
      <c r="L939" s="24" t="s">
        <v>112</v>
      </c>
      <c r="M939" s="24">
        <v>0</v>
      </c>
      <c r="N939" s="24">
        <v>0</v>
      </c>
      <c r="O939" s="24">
        <v>2</v>
      </c>
      <c r="P939" s="24" t="s">
        <v>101</v>
      </c>
      <c r="Q939" s="23">
        <v>36212</v>
      </c>
      <c r="R939" s="24" t="s">
        <v>76</v>
      </c>
      <c r="S939" s="25">
        <v>45119</v>
      </c>
      <c r="T939" s="24"/>
      <c r="U939" s="24">
        <v>3196886896</v>
      </c>
      <c r="V939" s="24" t="s">
        <v>5793</v>
      </c>
      <c r="W939" s="24" t="s">
        <v>5794</v>
      </c>
      <c r="X939" s="24" t="s">
        <v>3453</v>
      </c>
      <c r="Y939" s="24" t="s">
        <v>5795</v>
      </c>
      <c r="Z939" s="24" t="s">
        <v>117</v>
      </c>
      <c r="AA939" s="24">
        <v>3133148465</v>
      </c>
      <c r="AB939" s="24" t="s">
        <v>77</v>
      </c>
      <c r="AC939" s="24" t="s">
        <v>77</v>
      </c>
      <c r="AD939" s="24" t="s">
        <v>77</v>
      </c>
      <c r="AE939" s="26" t="s">
        <v>151</v>
      </c>
      <c r="AF939" s="26"/>
      <c r="AG939" s="26"/>
      <c r="AH939" s="27" t="s">
        <v>184</v>
      </c>
      <c r="AI939" s="27" t="s">
        <v>4962</v>
      </c>
      <c r="AJ939" s="27" t="s">
        <v>4962</v>
      </c>
      <c r="AK939" s="24" t="s">
        <v>121</v>
      </c>
      <c r="AL939" s="24" t="s">
        <v>90</v>
      </c>
      <c r="AM939" s="23">
        <v>42940</v>
      </c>
      <c r="AN939" s="28">
        <v>808585.47</v>
      </c>
      <c r="AO939" s="28"/>
      <c r="AP939" s="24"/>
      <c r="AQ939" s="24"/>
      <c r="AR939" s="24"/>
      <c r="AS939" s="24"/>
      <c r="AT939" s="24">
        <v>82</v>
      </c>
      <c r="AU939" s="24" t="e">
        <v>#N/A</v>
      </c>
      <c r="AV939" s="24" t="e">
        <v>#N/A</v>
      </c>
      <c r="AW939" s="24"/>
      <c r="AX939" s="24"/>
      <c r="AY939" s="24"/>
      <c r="AZ939" s="24"/>
      <c r="BA939" s="24"/>
      <c r="BB939" s="24"/>
      <c r="BC939" s="24"/>
      <c r="BD939" s="24">
        <v>0</v>
      </c>
      <c r="BE939" s="24">
        <v>0</v>
      </c>
      <c r="BF939" s="23"/>
      <c r="BG939" s="23"/>
      <c r="BH939" s="23">
        <v>43243</v>
      </c>
      <c r="BI939" s="26" t="s">
        <v>127</v>
      </c>
      <c r="BJ939" s="26" t="s">
        <v>273</v>
      </c>
      <c r="BK939" s="29">
        <v>325518</v>
      </c>
      <c r="BL939" s="24" t="s">
        <v>129</v>
      </c>
      <c r="BM939" s="22" t="str">
        <f ca="1">+IF(Tabla1[[#This Row],[FECHA INGRESO]]&gt;=44986,IF((TODAY()-Tabla1[[#This Row],[FECHA INGRESO]])&gt;=50,"ALERTA","TODAVÍA FALTA"),"N/A")</f>
        <v>N/A</v>
      </c>
      <c r="BN939" s="7">
        <f>IFERROR((_xlfn.DAYS(Tabla1[[#This Row],[FECHA INGRESO]],Tabla1[[#This Row],[FECHA RETIRO]]))/30,"")</f>
        <v>-10.1</v>
      </c>
    </row>
    <row r="940" spans="1:66" ht="15" customHeight="1" x14ac:dyDescent="0.35">
      <c r="A940" s="21">
        <v>1115861063</v>
      </c>
      <c r="B940" s="22" t="s">
        <v>5796</v>
      </c>
      <c r="C940" s="23">
        <v>42940</v>
      </c>
      <c r="D940" s="23" t="s">
        <v>266</v>
      </c>
      <c r="E940" s="23" t="s">
        <v>110</v>
      </c>
      <c r="F940" s="23" t="s">
        <v>70</v>
      </c>
      <c r="G940" s="24"/>
      <c r="H940" s="24">
        <v>24075469755</v>
      </c>
      <c r="I940" s="24" t="s">
        <v>95</v>
      </c>
      <c r="J940" s="24">
        <f>DATEDIF(Tabla1[[#This Row],[FECHA DE NACIMIENTO]],Tabla1[[#This Row],[FECHA ACTUAL]],"Y")</f>
        <v>28</v>
      </c>
      <c r="K940" s="24" t="s">
        <v>96</v>
      </c>
      <c r="L940" s="24" t="s">
        <v>112</v>
      </c>
      <c r="M940" s="24">
        <v>0</v>
      </c>
      <c r="N940" s="24">
        <v>0</v>
      </c>
      <c r="O940" s="24">
        <v>2</v>
      </c>
      <c r="P940" s="24" t="s">
        <v>5104</v>
      </c>
      <c r="Q940" s="23">
        <v>34649</v>
      </c>
      <c r="R940" s="24" t="s">
        <v>5797</v>
      </c>
      <c r="S940" s="25">
        <v>45119</v>
      </c>
      <c r="T940" s="24">
        <v>5388130</v>
      </c>
      <c r="U940" s="24">
        <v>3118317369</v>
      </c>
      <c r="V940" s="24" t="s">
        <v>5798</v>
      </c>
      <c r="W940" s="24" t="s">
        <v>5799</v>
      </c>
      <c r="X940" s="24" t="s">
        <v>5800</v>
      </c>
      <c r="Y940" s="24" t="s">
        <v>5801</v>
      </c>
      <c r="Z940" s="24" t="s">
        <v>409</v>
      </c>
      <c r="AA940" s="24">
        <v>3219486682</v>
      </c>
      <c r="AB940" s="24" t="s">
        <v>101</v>
      </c>
      <c r="AC940" s="24" t="s">
        <v>83</v>
      </c>
      <c r="AD940" s="24" t="e">
        <v>#REF!</v>
      </c>
      <c r="AE940" s="26" t="s">
        <v>151</v>
      </c>
      <c r="AF940" s="26"/>
      <c r="AG940" s="26" t="s">
        <v>75</v>
      </c>
      <c r="AH940" s="27" t="s">
        <v>5802</v>
      </c>
      <c r="AI940" s="27" t="s">
        <v>487</v>
      </c>
      <c r="AJ940" s="27" t="s">
        <v>487</v>
      </c>
      <c r="AK940" s="24" t="s">
        <v>121</v>
      </c>
      <c r="AL940" s="24" t="s">
        <v>90</v>
      </c>
      <c r="AM940" s="23">
        <v>42940</v>
      </c>
      <c r="AN940" s="28">
        <v>1469895</v>
      </c>
      <c r="AO940" s="28">
        <v>140606</v>
      </c>
      <c r="AP940" s="24" t="s">
        <v>5803</v>
      </c>
      <c r="AQ940" s="24">
        <v>0</v>
      </c>
      <c r="AR940" s="24">
        <v>0</v>
      </c>
      <c r="AS940" s="24">
        <v>0</v>
      </c>
      <c r="AT940" s="24">
        <v>91</v>
      </c>
      <c r="AU940" s="24">
        <v>88</v>
      </c>
      <c r="AV940" s="24">
        <v>99</v>
      </c>
      <c r="AW940" s="24">
        <v>98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v>0</v>
      </c>
      <c r="BE940" s="24">
        <v>0</v>
      </c>
      <c r="BF940" s="23"/>
      <c r="BG940" s="23"/>
      <c r="BH940" s="23" t="s">
        <v>75</v>
      </c>
      <c r="BI940" s="26">
        <v>0</v>
      </c>
      <c r="BJ940" s="26">
        <v>0</v>
      </c>
      <c r="BK940" s="29">
        <v>0</v>
      </c>
      <c r="BL940" s="24" t="s">
        <v>91</v>
      </c>
      <c r="BM940" s="22" t="str">
        <f ca="1">+IF(Tabla1[[#This Row],[FECHA INGRESO]]&gt;=44986,IF((TODAY()-Tabla1[[#This Row],[FECHA INGRESO]])&gt;=50,"ALERTA","TODAVÍA FALTA"),"N/A")</f>
        <v>N/A</v>
      </c>
      <c r="BN940" s="7" t="str">
        <f>IFERROR((_xlfn.DAYS(Tabla1[[#This Row],[FECHA INGRESO]],Tabla1[[#This Row],[FECHA RETIRO]]))/30,"")</f>
        <v/>
      </c>
    </row>
    <row r="941" spans="1:66" ht="15" customHeight="1" x14ac:dyDescent="0.35">
      <c r="A941" s="31">
        <v>1010178285</v>
      </c>
      <c r="B941" s="22" t="s">
        <v>5804</v>
      </c>
      <c r="C941" s="23">
        <v>42942</v>
      </c>
      <c r="D941" s="23" t="s">
        <v>188</v>
      </c>
      <c r="E941" s="23" t="s">
        <v>1274</v>
      </c>
      <c r="F941" s="23" t="s">
        <v>70</v>
      </c>
      <c r="G941" s="24"/>
      <c r="H941" s="24">
        <v>24075575357</v>
      </c>
      <c r="I941" s="24" t="s">
        <v>95</v>
      </c>
      <c r="J941" s="24">
        <f>DATEDIF(Tabla1[[#This Row],[FECHA DE NACIMIENTO]],Tabla1[[#This Row],[FECHA ACTUAL]],"Y")</f>
        <v>34</v>
      </c>
      <c r="K941" s="24" t="s">
        <v>73</v>
      </c>
      <c r="L941" s="24" t="s">
        <v>234</v>
      </c>
      <c r="M941" s="24">
        <v>2</v>
      </c>
      <c r="N941" s="24">
        <v>3</v>
      </c>
      <c r="O941" s="24">
        <v>2</v>
      </c>
      <c r="P941" s="24" t="s">
        <v>5104</v>
      </c>
      <c r="Q941" s="23">
        <v>32391</v>
      </c>
      <c r="R941" s="24" t="s">
        <v>76</v>
      </c>
      <c r="S941" s="25">
        <v>45119</v>
      </c>
      <c r="T941" s="24"/>
      <c r="U941" s="24">
        <v>3214547321</v>
      </c>
      <c r="V941" s="24" t="s">
        <v>5805</v>
      </c>
      <c r="W941" s="24" t="s">
        <v>5806</v>
      </c>
      <c r="X941" s="24" t="s">
        <v>2993</v>
      </c>
      <c r="Y941" s="24" t="s">
        <v>5807</v>
      </c>
      <c r="Z941" s="24" t="s">
        <v>5349</v>
      </c>
      <c r="AA941" s="24">
        <v>3202452338</v>
      </c>
      <c r="AB941" s="24" t="s">
        <v>77</v>
      </c>
      <c r="AC941" s="24" t="s">
        <v>77</v>
      </c>
      <c r="AD941" s="24" t="s">
        <v>77</v>
      </c>
      <c r="AE941" s="26" t="s">
        <v>151</v>
      </c>
      <c r="AF941" s="26" t="s">
        <v>5808</v>
      </c>
      <c r="AG941" s="26"/>
      <c r="AH941" s="27" t="s">
        <v>184</v>
      </c>
      <c r="AI941" s="27" t="s">
        <v>185</v>
      </c>
      <c r="AJ941" s="27" t="s">
        <v>185</v>
      </c>
      <c r="AK941" s="24" t="s">
        <v>121</v>
      </c>
      <c r="AL941" s="24" t="s">
        <v>90</v>
      </c>
      <c r="AM941" s="23">
        <v>42942</v>
      </c>
      <c r="AN941" s="28">
        <v>776250</v>
      </c>
      <c r="AO941" s="28"/>
      <c r="AP941" s="24"/>
      <c r="AQ941" s="24"/>
      <c r="AR941" s="24"/>
      <c r="AS941" s="24"/>
      <c r="AT941" s="24" t="e">
        <v>#N/A</v>
      </c>
      <c r="AU941" s="24" t="e">
        <v>#N/A</v>
      </c>
      <c r="AV941" s="24" t="e">
        <v>#N/A</v>
      </c>
      <c r="AW941" s="24"/>
      <c r="AX941" s="24"/>
      <c r="AY941" s="24" t="s">
        <v>5599</v>
      </c>
      <c r="AZ941" s="24"/>
      <c r="BA941" s="24"/>
      <c r="BB941" s="24"/>
      <c r="BC941" s="24"/>
      <c r="BD941" s="24">
        <v>0</v>
      </c>
      <c r="BE941" s="24">
        <v>0</v>
      </c>
      <c r="BF941" s="23"/>
      <c r="BG941" s="23"/>
      <c r="BH941" s="23">
        <v>43092</v>
      </c>
      <c r="BI941" s="26" t="s">
        <v>127</v>
      </c>
      <c r="BJ941" s="26" t="s">
        <v>1246</v>
      </c>
      <c r="BK941" s="29">
        <v>154167</v>
      </c>
      <c r="BL941" s="24" t="s">
        <v>129</v>
      </c>
      <c r="BM941" s="22" t="str">
        <f ca="1">+IF(Tabla1[[#This Row],[FECHA INGRESO]]&gt;=44986,IF((TODAY()-Tabla1[[#This Row],[FECHA INGRESO]])&gt;=50,"ALERTA","TODAVÍA FALTA"),"N/A")</f>
        <v>N/A</v>
      </c>
      <c r="BN941" s="7">
        <f>IFERROR((_xlfn.DAYS(Tabla1[[#This Row],[FECHA INGRESO]],Tabla1[[#This Row],[FECHA RETIRO]]))/30,"")</f>
        <v>-5</v>
      </c>
    </row>
    <row r="942" spans="1:66" ht="15" customHeight="1" x14ac:dyDescent="0.35">
      <c r="A942" s="31">
        <v>1152189329</v>
      </c>
      <c r="B942" s="22" t="s">
        <v>5809</v>
      </c>
      <c r="C942" s="23">
        <v>42942</v>
      </c>
      <c r="D942" s="23" t="s">
        <v>582</v>
      </c>
      <c r="E942" s="24" t="s">
        <v>94</v>
      </c>
      <c r="F942" s="23" t="s">
        <v>70</v>
      </c>
      <c r="G942" s="24"/>
      <c r="H942" s="24">
        <v>24075574828</v>
      </c>
      <c r="I942" s="24" t="s">
        <v>95</v>
      </c>
      <c r="J942" s="24">
        <f>DATEDIF(Tabla1[[#This Row],[FECHA DE NACIMIENTO]],Tabla1[[#This Row],[FECHA ACTUAL]],"Y")</f>
        <v>32</v>
      </c>
      <c r="K942" s="24" t="s">
        <v>73</v>
      </c>
      <c r="L942" s="24" t="s">
        <v>112</v>
      </c>
      <c r="M942" s="24">
        <v>0</v>
      </c>
      <c r="N942" s="24">
        <v>0</v>
      </c>
      <c r="O942" s="24">
        <v>3</v>
      </c>
      <c r="P942" s="24" t="s">
        <v>101</v>
      </c>
      <c r="Q942" s="23">
        <v>33194</v>
      </c>
      <c r="R942" s="24" t="s">
        <v>830</v>
      </c>
      <c r="S942" s="25">
        <v>45119</v>
      </c>
      <c r="T942" s="24">
        <v>5091110</v>
      </c>
      <c r="U942" s="24">
        <v>3022543311</v>
      </c>
      <c r="V942" s="24" t="s">
        <v>5810</v>
      </c>
      <c r="W942" s="24" t="s">
        <v>5811</v>
      </c>
      <c r="X942" s="24" t="s">
        <v>5812</v>
      </c>
      <c r="Y942" s="24" t="s">
        <v>5813</v>
      </c>
      <c r="Z942" s="24" t="s">
        <v>117</v>
      </c>
      <c r="AA942" s="24">
        <v>3002408595</v>
      </c>
      <c r="AB942" s="24" t="s">
        <v>77</v>
      </c>
      <c r="AC942" s="24" t="s">
        <v>77</v>
      </c>
      <c r="AD942" s="24" t="s">
        <v>77</v>
      </c>
      <c r="AE942" s="26" t="s">
        <v>183</v>
      </c>
      <c r="AF942" s="26" t="s">
        <v>5814</v>
      </c>
      <c r="AG942" s="26"/>
      <c r="AH942" s="27" t="s">
        <v>184</v>
      </c>
      <c r="AI942" s="27" t="s">
        <v>515</v>
      </c>
      <c r="AJ942" s="27" t="s">
        <v>515</v>
      </c>
      <c r="AK942" s="24" t="s">
        <v>121</v>
      </c>
      <c r="AL942" s="24" t="s">
        <v>90</v>
      </c>
      <c r="AM942" s="23">
        <v>42942</v>
      </c>
      <c r="AN942" s="28">
        <v>776250</v>
      </c>
      <c r="AO942" s="28"/>
      <c r="AP942" s="24"/>
      <c r="AQ942" s="24"/>
      <c r="AR942" s="24"/>
      <c r="AS942" s="24"/>
      <c r="AT942" s="24" t="e">
        <v>#N/A</v>
      </c>
      <c r="AU942" s="24" t="e">
        <v>#N/A</v>
      </c>
      <c r="AV942" s="24" t="e">
        <v>#N/A</v>
      </c>
      <c r="AW942" s="24"/>
      <c r="AX942" s="24"/>
      <c r="AY942" s="24"/>
      <c r="AZ942" s="24"/>
      <c r="BA942" s="24"/>
      <c r="BB942" s="24"/>
      <c r="BC942" s="24"/>
      <c r="BD942" s="24">
        <v>0</v>
      </c>
      <c r="BE942" s="24">
        <v>0</v>
      </c>
      <c r="BF942" s="23"/>
      <c r="BG942" s="23"/>
      <c r="BH942" s="23">
        <v>42992</v>
      </c>
      <c r="BI942" s="26" t="s">
        <v>127</v>
      </c>
      <c r="BJ942" s="26" t="s">
        <v>273</v>
      </c>
      <c r="BK942" s="29">
        <v>0</v>
      </c>
      <c r="BL942" s="24" t="s">
        <v>129</v>
      </c>
      <c r="BM942" s="22" t="str">
        <f ca="1">+IF(Tabla1[[#This Row],[FECHA INGRESO]]&gt;=44986,IF((TODAY()-Tabla1[[#This Row],[FECHA INGRESO]])&gt;=50,"ALERTA","TODAVÍA FALTA"),"N/A")</f>
        <v>N/A</v>
      </c>
      <c r="BN942" s="7">
        <f>IFERROR((_xlfn.DAYS(Tabla1[[#This Row],[FECHA INGRESO]],Tabla1[[#This Row],[FECHA RETIRO]]))/30,"")</f>
        <v>-1.6666666666666667</v>
      </c>
    </row>
    <row r="943" spans="1:66" ht="15" customHeight="1" x14ac:dyDescent="0.35">
      <c r="A943" s="31">
        <v>1099210803</v>
      </c>
      <c r="B943" s="22" t="s">
        <v>5815</v>
      </c>
      <c r="C943" s="23">
        <v>42942</v>
      </c>
      <c r="D943" s="23" t="s">
        <v>870</v>
      </c>
      <c r="E943" s="23" t="s">
        <v>1274</v>
      </c>
      <c r="F943" s="23" t="s">
        <v>70</v>
      </c>
      <c r="G943" s="24"/>
      <c r="H943" s="24">
        <v>24075575636</v>
      </c>
      <c r="I943" s="24" t="s">
        <v>95</v>
      </c>
      <c r="J943" s="24">
        <f>DATEDIF(Tabla1[[#This Row],[FECHA DE NACIMIENTO]],Tabla1[[#This Row],[FECHA ACTUAL]],"Y")</f>
        <v>30</v>
      </c>
      <c r="K943" s="24" t="s">
        <v>320</v>
      </c>
      <c r="L943" s="24" t="s">
        <v>234</v>
      </c>
      <c r="M943" s="24">
        <v>1</v>
      </c>
      <c r="N943" s="24">
        <v>2</v>
      </c>
      <c r="O943" s="24">
        <v>3</v>
      </c>
      <c r="P943" s="24" t="s">
        <v>101</v>
      </c>
      <c r="Q943" s="23">
        <v>34053</v>
      </c>
      <c r="R943" s="24" t="s">
        <v>2644</v>
      </c>
      <c r="S943" s="25">
        <v>45119</v>
      </c>
      <c r="T943" s="24"/>
      <c r="U943" s="24">
        <v>3124926958</v>
      </c>
      <c r="V943" s="24" t="s">
        <v>5816</v>
      </c>
      <c r="W943" s="24" t="s">
        <v>5817</v>
      </c>
      <c r="X943" s="24" t="s">
        <v>5818</v>
      </c>
      <c r="Y943" s="24" t="s">
        <v>5819</v>
      </c>
      <c r="Z943" s="24" t="s">
        <v>82</v>
      </c>
      <c r="AA943" s="24">
        <v>3162796984</v>
      </c>
      <c r="AB943" s="24" t="s">
        <v>77</v>
      </c>
      <c r="AC943" s="24" t="s">
        <v>77</v>
      </c>
      <c r="AD943" s="24" t="s">
        <v>77</v>
      </c>
      <c r="AE943" s="26" t="s">
        <v>183</v>
      </c>
      <c r="AF943" s="26" t="s">
        <v>103</v>
      </c>
      <c r="AG943" s="26"/>
      <c r="AH943" s="27" t="s">
        <v>184</v>
      </c>
      <c r="AI943" s="27" t="s">
        <v>185</v>
      </c>
      <c r="AJ943" s="27" t="s">
        <v>185</v>
      </c>
      <c r="AK943" s="24" t="s">
        <v>121</v>
      </c>
      <c r="AL943" s="24" t="s">
        <v>90</v>
      </c>
      <c r="AM943" s="23">
        <v>42942</v>
      </c>
      <c r="AN943" s="28">
        <v>776250</v>
      </c>
      <c r="AO943" s="28"/>
      <c r="AP943" s="24"/>
      <c r="AQ943" s="24"/>
      <c r="AR943" s="24"/>
      <c r="AS943" s="24"/>
      <c r="AT943" s="24" t="e">
        <v>#N/A</v>
      </c>
      <c r="AU943" s="24" t="e">
        <v>#N/A</v>
      </c>
      <c r="AV943" s="24" t="e">
        <v>#N/A</v>
      </c>
      <c r="AW943" s="24"/>
      <c r="AX943" s="24"/>
      <c r="AY943" s="24"/>
      <c r="AZ943" s="24"/>
      <c r="BA943" s="24"/>
      <c r="BB943" s="24"/>
      <c r="BC943" s="24"/>
      <c r="BD943" s="24">
        <v>0</v>
      </c>
      <c r="BE943" s="24">
        <v>0</v>
      </c>
      <c r="BF943" s="23"/>
      <c r="BG943" s="23"/>
      <c r="BH943" s="23">
        <v>42971</v>
      </c>
      <c r="BI943" s="26" t="s">
        <v>143</v>
      </c>
      <c r="BJ943" s="26" t="s">
        <v>2589</v>
      </c>
      <c r="BK943" s="29">
        <v>0</v>
      </c>
      <c r="BL943" s="24" t="s">
        <v>129</v>
      </c>
      <c r="BM943" s="22" t="str">
        <f ca="1">+IF(Tabla1[[#This Row],[FECHA INGRESO]]&gt;=44986,IF((TODAY()-Tabla1[[#This Row],[FECHA INGRESO]])&gt;=50,"ALERTA","TODAVÍA FALTA"),"N/A")</f>
        <v>N/A</v>
      </c>
      <c r="BN943" s="7">
        <f>IFERROR((_xlfn.DAYS(Tabla1[[#This Row],[FECHA INGRESO]],Tabla1[[#This Row],[FECHA RETIRO]]))/30,"")</f>
        <v>-0.96666666666666667</v>
      </c>
    </row>
    <row r="944" spans="1:66" ht="15" customHeight="1" x14ac:dyDescent="0.35">
      <c r="A944" s="31">
        <v>1022976785</v>
      </c>
      <c r="B944" s="22" t="s">
        <v>5820</v>
      </c>
      <c r="C944" s="23">
        <v>42942</v>
      </c>
      <c r="D944" s="23" t="s">
        <v>93</v>
      </c>
      <c r="E944" s="24" t="s">
        <v>94</v>
      </c>
      <c r="F944" s="23" t="s">
        <v>70</v>
      </c>
      <c r="G944" s="24"/>
      <c r="H944" s="24">
        <v>24075523844</v>
      </c>
      <c r="I944" s="24" t="s">
        <v>95</v>
      </c>
      <c r="J944" s="24">
        <f>DATEDIF(Tabla1[[#This Row],[FECHA DE NACIMIENTO]],Tabla1[[#This Row],[FECHA ACTUAL]],"Y")</f>
        <v>31</v>
      </c>
      <c r="K944" s="24" t="s">
        <v>73</v>
      </c>
      <c r="L944" s="24" t="s">
        <v>112</v>
      </c>
      <c r="M944" s="24">
        <v>1</v>
      </c>
      <c r="N944" s="24">
        <v>1</v>
      </c>
      <c r="O944" s="24">
        <v>2</v>
      </c>
      <c r="P944" s="24" t="s">
        <v>101</v>
      </c>
      <c r="Q944" s="23">
        <v>33724</v>
      </c>
      <c r="R944" s="24" t="s">
        <v>76</v>
      </c>
      <c r="S944" s="25">
        <v>45119</v>
      </c>
      <c r="T944" s="24">
        <v>7534865</v>
      </c>
      <c r="U944" s="24">
        <v>3165623021</v>
      </c>
      <c r="V944" s="24" t="s">
        <v>5821</v>
      </c>
      <c r="W944" s="24" t="s">
        <v>5822</v>
      </c>
      <c r="X944" s="24" t="s">
        <v>5173</v>
      </c>
      <c r="Y944" s="24" t="s">
        <v>5823</v>
      </c>
      <c r="Z944" s="24" t="s">
        <v>117</v>
      </c>
      <c r="AA944" s="24">
        <v>3214866212</v>
      </c>
      <c r="AB944" s="24" t="s">
        <v>77</v>
      </c>
      <c r="AC944" s="24" t="s">
        <v>77</v>
      </c>
      <c r="AD944" s="24" t="s">
        <v>77</v>
      </c>
      <c r="AE944" s="26" t="s">
        <v>151</v>
      </c>
      <c r="AF944" s="26" t="s">
        <v>5824</v>
      </c>
      <c r="AG944" s="26"/>
      <c r="AH944" s="27" t="s">
        <v>163</v>
      </c>
      <c r="AI944" s="27" t="s">
        <v>4962</v>
      </c>
      <c r="AJ944" s="27" t="s">
        <v>4962</v>
      </c>
      <c r="AK944" s="24" t="s">
        <v>121</v>
      </c>
      <c r="AL944" s="24" t="s">
        <v>90</v>
      </c>
      <c r="AM944" s="23">
        <v>42942</v>
      </c>
      <c r="AN944" s="28">
        <v>1242000</v>
      </c>
      <c r="AO944" s="28"/>
      <c r="AP944" s="24"/>
      <c r="AQ944" s="24"/>
      <c r="AR944" s="24"/>
      <c r="AS944" s="24"/>
      <c r="AT944" s="24" t="e">
        <v>#N/A</v>
      </c>
      <c r="AU944" s="24" t="e">
        <v>#N/A</v>
      </c>
      <c r="AV944" s="24" t="e">
        <v>#N/A</v>
      </c>
      <c r="AW944" s="24"/>
      <c r="AX944" s="24"/>
      <c r="AY944" s="24"/>
      <c r="AZ944" s="24"/>
      <c r="BA944" s="24"/>
      <c r="BB944" s="24"/>
      <c r="BC944" s="24"/>
      <c r="BD944" s="24">
        <v>0</v>
      </c>
      <c r="BE944" s="24">
        <v>0</v>
      </c>
      <c r="BF944" s="23"/>
      <c r="BG944" s="23"/>
      <c r="BH944" s="23">
        <v>42997</v>
      </c>
      <c r="BI944" s="26" t="s">
        <v>127</v>
      </c>
      <c r="BJ944" s="26" t="s">
        <v>337</v>
      </c>
      <c r="BK944" s="29">
        <v>0</v>
      </c>
      <c r="BL944" s="24" t="s">
        <v>129</v>
      </c>
      <c r="BM944" s="22" t="str">
        <f ca="1">+IF(Tabla1[[#This Row],[FECHA INGRESO]]&gt;=44986,IF((TODAY()-Tabla1[[#This Row],[FECHA INGRESO]])&gt;=50,"ALERTA","TODAVÍA FALTA"),"N/A")</f>
        <v>N/A</v>
      </c>
      <c r="BN944" s="7">
        <f>IFERROR((_xlfn.DAYS(Tabla1[[#This Row],[FECHA INGRESO]],Tabla1[[#This Row],[FECHA RETIRO]]))/30,"")</f>
        <v>-1.8333333333333333</v>
      </c>
    </row>
    <row r="945" spans="1:66" ht="15" customHeight="1" x14ac:dyDescent="0.35">
      <c r="A945" s="31">
        <v>1040751062</v>
      </c>
      <c r="B945" s="22" t="s">
        <v>5825</v>
      </c>
      <c r="C945" s="23">
        <v>42942</v>
      </c>
      <c r="D945" s="23" t="s">
        <v>582</v>
      </c>
      <c r="E945" s="24" t="s">
        <v>94</v>
      </c>
      <c r="F945" s="23" t="s">
        <v>70</v>
      </c>
      <c r="G945" s="24"/>
      <c r="H945" s="24">
        <v>24075561783</v>
      </c>
      <c r="I945" s="24" t="s">
        <v>72</v>
      </c>
      <c r="J945" s="24">
        <f>DATEDIF(Tabla1[[#This Row],[FECHA DE NACIMIENTO]],Tabla1[[#This Row],[FECHA ACTUAL]],"Y")</f>
        <v>27</v>
      </c>
      <c r="K945" s="24" t="s">
        <v>73</v>
      </c>
      <c r="L945" s="24" t="s">
        <v>112</v>
      </c>
      <c r="M945" s="24">
        <v>0</v>
      </c>
      <c r="N945" s="24">
        <v>0</v>
      </c>
      <c r="O945" s="24">
        <v>3</v>
      </c>
      <c r="P945" s="24" t="s">
        <v>101</v>
      </c>
      <c r="Q945" s="23">
        <v>34995</v>
      </c>
      <c r="R945" s="24" t="s">
        <v>830</v>
      </c>
      <c r="S945" s="25">
        <v>45119</v>
      </c>
      <c r="T945" s="24">
        <v>5214119</v>
      </c>
      <c r="U945" s="24">
        <v>3045770316</v>
      </c>
      <c r="V945" s="24" t="s">
        <v>5826</v>
      </c>
      <c r="W945" s="24" t="s">
        <v>5827</v>
      </c>
      <c r="X945" s="24" t="s">
        <v>2709</v>
      </c>
      <c r="Y945" s="24" t="s">
        <v>5828</v>
      </c>
      <c r="Z945" s="24" t="s">
        <v>117</v>
      </c>
      <c r="AA945" s="24">
        <v>3174440372</v>
      </c>
      <c r="AB945" s="24" t="s">
        <v>77</v>
      </c>
      <c r="AC945" s="24" t="s">
        <v>77</v>
      </c>
      <c r="AD945" s="24" t="s">
        <v>77</v>
      </c>
      <c r="AE945" s="26" t="s">
        <v>102</v>
      </c>
      <c r="AF945" s="26" t="s">
        <v>5829</v>
      </c>
      <c r="AG945" s="26"/>
      <c r="AH945" s="27" t="s">
        <v>184</v>
      </c>
      <c r="AI945" s="27" t="s">
        <v>487</v>
      </c>
      <c r="AJ945" s="27" t="s">
        <v>487</v>
      </c>
      <c r="AK945" s="24" t="s">
        <v>121</v>
      </c>
      <c r="AL945" s="24" t="s">
        <v>90</v>
      </c>
      <c r="AM945" s="23">
        <v>42942</v>
      </c>
      <c r="AN945" s="28">
        <v>808585.47</v>
      </c>
      <c r="AO945" s="28"/>
      <c r="AP945" s="24"/>
      <c r="AQ945" s="24"/>
      <c r="AR945" s="24"/>
      <c r="AS945" s="24"/>
      <c r="AT945" s="24" t="e">
        <v>#N/A</v>
      </c>
      <c r="AU945" s="24" t="e">
        <v>#N/A</v>
      </c>
      <c r="AV945" s="24" t="e">
        <v>#N/A</v>
      </c>
      <c r="AW945" s="24"/>
      <c r="AX945" s="24"/>
      <c r="AY945" s="24"/>
      <c r="AZ945" s="24"/>
      <c r="BA945" s="24"/>
      <c r="BB945" s="24"/>
      <c r="BC945" s="24"/>
      <c r="BD945" s="24">
        <v>0</v>
      </c>
      <c r="BE945" s="24">
        <v>0</v>
      </c>
      <c r="BF945" s="23"/>
      <c r="BG945" s="23"/>
      <c r="BH945" s="23">
        <v>43251</v>
      </c>
      <c r="BI945" s="26" t="s">
        <v>143</v>
      </c>
      <c r="BJ945" s="26" t="s">
        <v>199</v>
      </c>
      <c r="BK945" s="29">
        <v>340318</v>
      </c>
      <c r="BL945" s="24" t="s">
        <v>129</v>
      </c>
      <c r="BM945" s="22" t="str">
        <f ca="1">+IF(Tabla1[[#This Row],[FECHA INGRESO]]&gt;=44986,IF((TODAY()-Tabla1[[#This Row],[FECHA INGRESO]])&gt;=50,"ALERTA","TODAVÍA FALTA"),"N/A")</f>
        <v>N/A</v>
      </c>
      <c r="BN945" s="7">
        <f>IFERROR((_xlfn.DAYS(Tabla1[[#This Row],[FECHA INGRESO]],Tabla1[[#This Row],[FECHA RETIRO]]))/30,"")</f>
        <v>-10.3</v>
      </c>
    </row>
    <row r="946" spans="1:66" ht="15" customHeight="1" x14ac:dyDescent="0.35">
      <c r="A946" s="31">
        <v>1030549527</v>
      </c>
      <c r="B946" s="22" t="s">
        <v>5830</v>
      </c>
      <c r="C946" s="23">
        <v>42943</v>
      </c>
      <c r="D946" s="23" t="s">
        <v>188</v>
      </c>
      <c r="E946" s="23" t="s">
        <v>3836</v>
      </c>
      <c r="F946" s="23" t="s">
        <v>70</v>
      </c>
      <c r="G946" s="24"/>
      <c r="H946" s="24">
        <v>24075584173</v>
      </c>
      <c r="I946" s="24" t="s">
        <v>95</v>
      </c>
      <c r="J946" s="24">
        <f>DATEDIF(Tabla1[[#This Row],[FECHA DE NACIMIENTO]],Tabla1[[#This Row],[FECHA ACTUAL]],"Y")</f>
        <v>34</v>
      </c>
      <c r="K946" s="24" t="s">
        <v>96</v>
      </c>
      <c r="L946" s="24" t="s">
        <v>234</v>
      </c>
      <c r="M946" s="24">
        <v>2</v>
      </c>
      <c r="N946" s="24">
        <v>2</v>
      </c>
      <c r="O946" s="24">
        <v>2</v>
      </c>
      <c r="P946" s="24" t="s">
        <v>101</v>
      </c>
      <c r="Q946" s="23">
        <v>32400</v>
      </c>
      <c r="R946" s="24" t="s">
        <v>5831</v>
      </c>
      <c r="S946" s="25">
        <v>45119</v>
      </c>
      <c r="T946" s="24">
        <v>5643334</v>
      </c>
      <c r="U946" s="24">
        <v>3125886880</v>
      </c>
      <c r="V946" s="24"/>
      <c r="W946" s="24" t="s">
        <v>5832</v>
      </c>
      <c r="X946" s="24" t="s">
        <v>5833</v>
      </c>
      <c r="Y946" s="24" t="s">
        <v>5834</v>
      </c>
      <c r="Z946" s="24" t="s">
        <v>162</v>
      </c>
      <c r="AA946" s="24">
        <v>3114582244</v>
      </c>
      <c r="AB946" s="24" t="s">
        <v>77</v>
      </c>
      <c r="AC946" s="24" t="s">
        <v>77</v>
      </c>
      <c r="AD946" s="24" t="s">
        <v>77</v>
      </c>
      <c r="AE946" s="26" t="s">
        <v>151</v>
      </c>
      <c r="AF946" s="26"/>
      <c r="AG946" s="26"/>
      <c r="AH946" s="27" t="s">
        <v>184</v>
      </c>
      <c r="AI946" s="27" t="s">
        <v>164</v>
      </c>
      <c r="AJ946" s="27" t="s">
        <v>164</v>
      </c>
      <c r="AK946" s="24" t="s">
        <v>121</v>
      </c>
      <c r="AL946" s="24" t="s">
        <v>90</v>
      </c>
      <c r="AM946" s="23">
        <v>42943</v>
      </c>
      <c r="AN946" s="28">
        <v>808585.47</v>
      </c>
      <c r="AO946" s="28"/>
      <c r="AP946" s="24"/>
      <c r="AQ946" s="24"/>
      <c r="AR946" s="24"/>
      <c r="AS946" s="24"/>
      <c r="AT946" s="24" t="e">
        <v>#N/A</v>
      </c>
      <c r="AU946" s="24" t="e">
        <v>#N/A</v>
      </c>
      <c r="AV946" s="24" t="e">
        <v>#N/A</v>
      </c>
      <c r="AW946" s="24"/>
      <c r="AX946" s="24"/>
      <c r="AY946" s="24"/>
      <c r="AZ946" s="24"/>
      <c r="BA946" s="24"/>
      <c r="BB946" s="24"/>
      <c r="BC946" s="24"/>
      <c r="BD946" s="24">
        <v>0</v>
      </c>
      <c r="BE946" s="24">
        <v>0</v>
      </c>
      <c r="BF946" s="23"/>
      <c r="BG946" s="23"/>
      <c r="BH946" s="23">
        <v>43130</v>
      </c>
      <c r="BI946" s="26" t="s">
        <v>127</v>
      </c>
      <c r="BJ946" s="26" t="s">
        <v>232</v>
      </c>
      <c r="BK946" s="29">
        <v>199651</v>
      </c>
      <c r="BL946" s="24" t="s">
        <v>129</v>
      </c>
      <c r="BM946" s="22" t="str">
        <f ca="1">+IF(Tabla1[[#This Row],[FECHA INGRESO]]&gt;=44986,IF((TODAY()-Tabla1[[#This Row],[FECHA INGRESO]])&gt;=50,"ALERTA","TODAVÍA FALTA"),"N/A")</f>
        <v>N/A</v>
      </c>
      <c r="BN946" s="7">
        <f>IFERROR((_xlfn.DAYS(Tabla1[[#This Row],[FECHA INGRESO]],Tabla1[[#This Row],[FECHA RETIRO]]))/30,"")</f>
        <v>-6.2333333333333334</v>
      </c>
    </row>
    <row r="947" spans="1:66" ht="15" customHeight="1" x14ac:dyDescent="0.35">
      <c r="A947" s="31">
        <v>1152452126</v>
      </c>
      <c r="B947" s="22" t="s">
        <v>5835</v>
      </c>
      <c r="C947" s="23">
        <v>42943</v>
      </c>
      <c r="D947" s="23" t="s">
        <v>4833</v>
      </c>
      <c r="E947" s="23" t="s">
        <v>1274</v>
      </c>
      <c r="F947" s="23" t="s">
        <v>70</v>
      </c>
      <c r="G947" s="24"/>
      <c r="H947" s="24">
        <v>24075660635</v>
      </c>
      <c r="I947" s="24" t="s">
        <v>95</v>
      </c>
      <c r="J947" s="24">
        <f>DATEDIF(Tabla1[[#This Row],[FECHA DE NACIMIENTO]],Tabla1[[#This Row],[FECHA ACTUAL]],"Y")</f>
        <v>29</v>
      </c>
      <c r="K947" s="24" t="s">
        <v>73</v>
      </c>
      <c r="L947" s="24" t="s">
        <v>112</v>
      </c>
      <c r="M947" s="24"/>
      <c r="N947" s="24"/>
      <c r="O947" s="24"/>
      <c r="P947" s="24" t="s">
        <v>5104</v>
      </c>
      <c r="Q947" s="23">
        <v>34470</v>
      </c>
      <c r="R947" s="24" t="s">
        <v>830</v>
      </c>
      <c r="S947" s="25">
        <v>45119</v>
      </c>
      <c r="T947" s="24">
        <v>3013889948</v>
      </c>
      <c r="U947" s="24">
        <v>3203785324</v>
      </c>
      <c r="V947" s="24" t="s">
        <v>5836</v>
      </c>
      <c r="W947" s="24">
        <v>0</v>
      </c>
      <c r="X947" s="24"/>
      <c r="Y947" s="24"/>
      <c r="Z947" s="24"/>
      <c r="AA947" s="24"/>
      <c r="AB947" s="24" t="s">
        <v>77</v>
      </c>
      <c r="AC947" s="24" t="s">
        <v>77</v>
      </c>
      <c r="AD947" s="24" t="s">
        <v>77</v>
      </c>
      <c r="AE947" s="26" t="s">
        <v>151</v>
      </c>
      <c r="AF947" s="26"/>
      <c r="AG947" s="26"/>
      <c r="AH947" s="27" t="s">
        <v>184</v>
      </c>
      <c r="AI947" s="27" t="s">
        <v>1027</v>
      </c>
      <c r="AJ947" s="27" t="s">
        <v>1027</v>
      </c>
      <c r="AK947" s="24" t="s">
        <v>121</v>
      </c>
      <c r="AL947" s="24" t="s">
        <v>90</v>
      </c>
      <c r="AM947" s="23">
        <v>42943</v>
      </c>
      <c r="AN947" s="28">
        <v>776250</v>
      </c>
      <c r="AO947" s="28"/>
      <c r="AP947" s="24"/>
      <c r="AQ947" s="24"/>
      <c r="AR947" s="24"/>
      <c r="AS947" s="24"/>
      <c r="AT947" s="24" t="e">
        <v>#N/A</v>
      </c>
      <c r="AU947" s="24" t="e">
        <v>#N/A</v>
      </c>
      <c r="AV947" s="24" t="e">
        <v>#N/A</v>
      </c>
      <c r="AW947" s="24"/>
      <c r="AX947" s="24"/>
      <c r="AY947" s="24"/>
      <c r="AZ947" s="24"/>
      <c r="BA947" s="24"/>
      <c r="BB947" s="24"/>
      <c r="BC947" s="24"/>
      <c r="BD947" s="24">
        <v>0</v>
      </c>
      <c r="BE947" s="24">
        <v>0</v>
      </c>
      <c r="BF947" s="23"/>
      <c r="BG947" s="23"/>
      <c r="BH947" s="23">
        <v>42961</v>
      </c>
      <c r="BI947" s="26" t="s">
        <v>143</v>
      </c>
      <c r="BJ947" s="26" t="s">
        <v>2589</v>
      </c>
      <c r="BK947" s="29">
        <v>0</v>
      </c>
      <c r="BL947" s="24" t="s">
        <v>129</v>
      </c>
      <c r="BM947" s="22" t="str">
        <f ca="1">+IF(Tabla1[[#This Row],[FECHA INGRESO]]&gt;=44986,IF((TODAY()-Tabla1[[#This Row],[FECHA INGRESO]])&gt;=50,"ALERTA","TODAVÍA FALTA"),"N/A")</f>
        <v>N/A</v>
      </c>
      <c r="BN947" s="7">
        <f>IFERROR((_xlfn.DAYS(Tabla1[[#This Row],[FECHA INGRESO]],Tabla1[[#This Row],[FECHA RETIRO]]))/30,"")</f>
        <v>-0.6</v>
      </c>
    </row>
    <row r="948" spans="1:66" ht="15" customHeight="1" x14ac:dyDescent="0.35">
      <c r="A948" s="31">
        <v>1128427904</v>
      </c>
      <c r="B948" s="22" t="s">
        <v>5837</v>
      </c>
      <c r="C948" s="23">
        <v>42944</v>
      </c>
      <c r="D948" s="23" t="s">
        <v>157</v>
      </c>
      <c r="E948" s="23" t="s">
        <v>77</v>
      </c>
      <c r="F948" s="23" t="s">
        <v>70</v>
      </c>
      <c r="G948" s="24"/>
      <c r="H948" s="24">
        <v>24075669377</v>
      </c>
      <c r="I948" s="24" t="s">
        <v>95</v>
      </c>
      <c r="J948" s="24">
        <f>DATEDIF(Tabla1[[#This Row],[FECHA DE NACIMIENTO]],Tabla1[[#This Row],[FECHA ACTUAL]],"Y")</f>
        <v>34</v>
      </c>
      <c r="K948" s="24" t="s">
        <v>73</v>
      </c>
      <c r="L948" s="24" t="s">
        <v>234</v>
      </c>
      <c r="M948" s="24">
        <v>3</v>
      </c>
      <c r="N948" s="24">
        <v>3</v>
      </c>
      <c r="O948" s="24">
        <v>1</v>
      </c>
      <c r="P948" s="24" t="s">
        <v>5104</v>
      </c>
      <c r="Q948" s="23">
        <v>32522</v>
      </c>
      <c r="R948" s="24" t="s">
        <v>830</v>
      </c>
      <c r="S948" s="25">
        <v>45119</v>
      </c>
      <c r="T948" s="24">
        <v>5120089</v>
      </c>
      <c r="U948" s="24">
        <v>3022185414</v>
      </c>
      <c r="V948" s="24" t="s">
        <v>5838</v>
      </c>
      <c r="W948" s="24" t="s">
        <v>5839</v>
      </c>
      <c r="X948" s="24" t="s">
        <v>5840</v>
      </c>
      <c r="Y948" s="24" t="s">
        <v>5841</v>
      </c>
      <c r="Z948" s="24" t="s">
        <v>117</v>
      </c>
      <c r="AA948" s="24">
        <v>3006782402</v>
      </c>
      <c r="AB948" s="24" t="s">
        <v>77</v>
      </c>
      <c r="AC948" s="24" t="s">
        <v>77</v>
      </c>
      <c r="AD948" s="24" t="s">
        <v>77</v>
      </c>
      <c r="AE948" s="26" t="s">
        <v>151</v>
      </c>
      <c r="AF948" s="26"/>
      <c r="AG948" s="26"/>
      <c r="AH948" s="27" t="s">
        <v>867</v>
      </c>
      <c r="AI948" s="27" t="s">
        <v>830</v>
      </c>
      <c r="AJ948" s="27" t="s">
        <v>830</v>
      </c>
      <c r="AK948" s="24" t="s">
        <v>121</v>
      </c>
      <c r="AL948" s="24" t="s">
        <v>868</v>
      </c>
      <c r="AM948" s="23">
        <v>42944</v>
      </c>
      <c r="AN948" s="28">
        <v>808585.47</v>
      </c>
      <c r="AO948" s="28"/>
      <c r="AP948" s="24"/>
      <c r="AQ948" s="24"/>
      <c r="AR948" s="24"/>
      <c r="AS948" s="24"/>
      <c r="AT948" s="24" t="e">
        <v>#N/A</v>
      </c>
      <c r="AU948" s="24" t="e">
        <v>#N/A</v>
      </c>
      <c r="AV948" s="24" t="e">
        <v>#N/A</v>
      </c>
      <c r="AW948" s="24"/>
      <c r="AX948" s="24"/>
      <c r="AY948" s="24"/>
      <c r="AZ948" s="24"/>
      <c r="BA948" s="24"/>
      <c r="BB948" s="24"/>
      <c r="BC948" s="24"/>
      <c r="BD948" s="24" t="e">
        <v>#N/A</v>
      </c>
      <c r="BE948" s="24" t="e">
        <v>#N/A</v>
      </c>
      <c r="BF948" s="23"/>
      <c r="BG948" s="23"/>
      <c r="BH948" s="23">
        <v>43126</v>
      </c>
      <c r="BI948" s="26" t="s">
        <v>143</v>
      </c>
      <c r="BJ948" s="26" t="s">
        <v>2450</v>
      </c>
      <c r="BK948" s="29">
        <v>0</v>
      </c>
      <c r="BL948" s="24" t="s">
        <v>129</v>
      </c>
      <c r="BM948" s="22" t="str">
        <f ca="1">+IF(Tabla1[[#This Row],[FECHA INGRESO]]&gt;=44986,IF((TODAY()-Tabla1[[#This Row],[FECHA INGRESO]])&gt;=50,"ALERTA","TODAVÍA FALTA"),"N/A")</f>
        <v>N/A</v>
      </c>
      <c r="BN948" s="7">
        <f>IFERROR((_xlfn.DAYS(Tabla1[[#This Row],[FECHA INGRESO]],Tabla1[[#This Row],[FECHA RETIRO]]))/30,"")</f>
        <v>-6.0666666666666664</v>
      </c>
    </row>
    <row r="949" spans="1:66" ht="15" customHeight="1" x14ac:dyDescent="0.35">
      <c r="A949" s="32">
        <v>1010220684</v>
      </c>
      <c r="B949" s="22" t="s">
        <v>5842</v>
      </c>
      <c r="C949" s="23">
        <v>42948</v>
      </c>
      <c r="D949" s="23" t="s">
        <v>93</v>
      </c>
      <c r="E949" s="23" t="s">
        <v>1274</v>
      </c>
      <c r="F949" s="23" t="s">
        <v>70</v>
      </c>
      <c r="G949" s="24"/>
      <c r="H949" s="24">
        <v>24075835066</v>
      </c>
      <c r="I949" s="24" t="s">
        <v>95</v>
      </c>
      <c r="J949" s="24">
        <f>DATEDIF(Tabla1[[#This Row],[FECHA DE NACIMIENTO]],Tabla1[[#This Row],[FECHA ACTUAL]],"Y")</f>
        <v>28</v>
      </c>
      <c r="K949" s="24" t="s">
        <v>500</v>
      </c>
      <c r="L949" s="24" t="s">
        <v>234</v>
      </c>
      <c r="M949" s="24">
        <v>2</v>
      </c>
      <c r="N949" s="24">
        <v>2</v>
      </c>
      <c r="O949" s="24">
        <v>1</v>
      </c>
      <c r="P949" s="24" t="s">
        <v>5104</v>
      </c>
      <c r="Q949" s="23">
        <v>34749</v>
      </c>
      <c r="R949" s="24" t="s">
        <v>76</v>
      </c>
      <c r="S949" s="25">
        <v>45119</v>
      </c>
      <c r="T949" s="24">
        <v>2892755</v>
      </c>
      <c r="U949" s="24">
        <v>3143896096</v>
      </c>
      <c r="V949" s="24" t="s">
        <v>5843</v>
      </c>
      <c r="W949" s="24" t="s">
        <v>5844</v>
      </c>
      <c r="X949" s="24" t="s">
        <v>5845</v>
      </c>
      <c r="Y949" s="24" t="s">
        <v>5846</v>
      </c>
      <c r="Z949" s="24" t="s">
        <v>82</v>
      </c>
      <c r="AA949" s="24">
        <v>3007918951</v>
      </c>
      <c r="AB949" s="24" t="s">
        <v>77</v>
      </c>
      <c r="AC949" s="24" t="s">
        <v>77</v>
      </c>
      <c r="AD949" s="24" t="s">
        <v>77</v>
      </c>
      <c r="AE949" s="26" t="s">
        <v>151</v>
      </c>
      <c r="AF949" s="26"/>
      <c r="AG949" s="26"/>
      <c r="AH949" s="27" t="s">
        <v>184</v>
      </c>
      <c r="AI949" s="27" t="s">
        <v>377</v>
      </c>
      <c r="AJ949" s="27" t="s">
        <v>377</v>
      </c>
      <c r="AK949" s="24" t="s">
        <v>121</v>
      </c>
      <c r="AL949" s="24" t="s">
        <v>90</v>
      </c>
      <c r="AM949" s="23">
        <v>42948</v>
      </c>
      <c r="AN949" s="28">
        <v>857100.06</v>
      </c>
      <c r="AO949" s="28">
        <v>97032</v>
      </c>
      <c r="AP949" s="24" t="s">
        <v>5847</v>
      </c>
      <c r="AQ949" s="24"/>
      <c r="AR949" s="24"/>
      <c r="AS949" s="24"/>
      <c r="AT949" s="24">
        <v>89</v>
      </c>
      <c r="AU949" s="24" t="e">
        <v>#N/A</v>
      </c>
      <c r="AV949" s="24" t="e">
        <v>#N/A</v>
      </c>
      <c r="AW949" s="24"/>
      <c r="AX949" s="24"/>
      <c r="AY949" s="24"/>
      <c r="AZ949" s="24"/>
      <c r="BA949" s="24"/>
      <c r="BB949" s="24"/>
      <c r="BC949" s="24"/>
      <c r="BD949" s="24">
        <v>0</v>
      </c>
      <c r="BE949" s="24">
        <v>0</v>
      </c>
      <c r="BF949" s="23"/>
      <c r="BG949" s="23"/>
      <c r="BH949" s="23">
        <v>43829</v>
      </c>
      <c r="BI949" s="26" t="s">
        <v>127</v>
      </c>
      <c r="BJ949" s="26" t="s">
        <v>128</v>
      </c>
      <c r="BK949" s="29">
        <v>0</v>
      </c>
      <c r="BL949" s="24" t="s">
        <v>129</v>
      </c>
      <c r="BM949" s="22" t="str">
        <f ca="1">+IF(Tabla1[[#This Row],[FECHA INGRESO]]&gt;=44986,IF((TODAY()-Tabla1[[#This Row],[FECHA INGRESO]])&gt;=50,"ALERTA","TODAVÍA FALTA"),"N/A")</f>
        <v>N/A</v>
      </c>
      <c r="BN949" s="7">
        <f>IFERROR((_xlfn.DAYS(Tabla1[[#This Row],[FECHA INGRESO]],Tabla1[[#This Row],[FECHA RETIRO]]))/30,"")</f>
        <v>-29.366666666666667</v>
      </c>
    </row>
    <row r="950" spans="1:66" ht="15" customHeight="1" x14ac:dyDescent="0.35">
      <c r="A950" s="31">
        <v>1033816695</v>
      </c>
      <c r="B950" s="22" t="s">
        <v>5848</v>
      </c>
      <c r="C950" s="23">
        <v>42948</v>
      </c>
      <c r="D950" s="23" t="s">
        <v>93</v>
      </c>
      <c r="E950" s="23" t="s">
        <v>3836</v>
      </c>
      <c r="F950" s="23" t="s">
        <v>70</v>
      </c>
      <c r="G950" s="24"/>
      <c r="H950" s="24">
        <v>24075832524</v>
      </c>
      <c r="I950" s="24" t="s">
        <v>95</v>
      </c>
      <c r="J950" s="24">
        <f>DATEDIF(Tabla1[[#This Row],[FECHA DE NACIMIENTO]],Tabla1[[#This Row],[FECHA ACTUAL]],"Y")</f>
        <v>24</v>
      </c>
      <c r="K950" s="24" t="s">
        <v>73</v>
      </c>
      <c r="L950" s="24" t="s">
        <v>112</v>
      </c>
      <c r="M950" s="24">
        <v>0</v>
      </c>
      <c r="N950" s="24">
        <v>2</v>
      </c>
      <c r="O950" s="24">
        <v>2</v>
      </c>
      <c r="P950" s="24" t="s">
        <v>5104</v>
      </c>
      <c r="Q950" s="23">
        <v>36322</v>
      </c>
      <c r="R950" s="24" t="s">
        <v>76</v>
      </c>
      <c r="S950" s="25">
        <v>45119</v>
      </c>
      <c r="T950" s="24">
        <v>3659375</v>
      </c>
      <c r="U950" s="24">
        <v>3174247108</v>
      </c>
      <c r="V950" s="24" t="s">
        <v>5849</v>
      </c>
      <c r="W950" s="24" t="s">
        <v>5850</v>
      </c>
      <c r="X950" s="24" t="s">
        <v>2351</v>
      </c>
      <c r="Y950" s="24" t="s">
        <v>5851</v>
      </c>
      <c r="Z950" s="24" t="s">
        <v>117</v>
      </c>
      <c r="AA950" s="24">
        <v>3163346830</v>
      </c>
      <c r="AB950" s="24" t="s">
        <v>77</v>
      </c>
      <c r="AC950" s="24" t="s">
        <v>77</v>
      </c>
      <c r="AD950" s="24" t="s">
        <v>77</v>
      </c>
      <c r="AE950" s="26" t="s">
        <v>151</v>
      </c>
      <c r="AF950" s="26"/>
      <c r="AG950" s="26"/>
      <c r="AH950" s="27" t="s">
        <v>184</v>
      </c>
      <c r="AI950" s="27" t="s">
        <v>487</v>
      </c>
      <c r="AJ950" s="27" t="s">
        <v>487</v>
      </c>
      <c r="AK950" s="24" t="s">
        <v>121</v>
      </c>
      <c r="AL950" s="24" t="s">
        <v>90</v>
      </c>
      <c r="AM950" s="23">
        <v>42948</v>
      </c>
      <c r="AN950" s="28">
        <v>808585.47</v>
      </c>
      <c r="AO950" s="28"/>
      <c r="AP950" s="24"/>
      <c r="AQ950" s="24"/>
      <c r="AR950" s="24"/>
      <c r="AS950" s="24"/>
      <c r="AT950" s="24">
        <v>71</v>
      </c>
      <c r="AU950" s="24" t="e">
        <v>#N/A</v>
      </c>
      <c r="AV950" s="24" t="e">
        <v>#N/A</v>
      </c>
      <c r="AW950" s="24"/>
      <c r="AX950" s="24"/>
      <c r="AY950" s="24"/>
      <c r="AZ950" s="24"/>
      <c r="BA950" s="24"/>
      <c r="BB950" s="24"/>
      <c r="BC950" s="24"/>
      <c r="BD950" s="24">
        <v>0</v>
      </c>
      <c r="BE950" s="24">
        <v>0</v>
      </c>
      <c r="BF950" s="23"/>
      <c r="BG950" s="23"/>
      <c r="BH950" s="23">
        <v>43454</v>
      </c>
      <c r="BI950" s="26" t="s">
        <v>127</v>
      </c>
      <c r="BJ950" s="26" t="s">
        <v>232</v>
      </c>
      <c r="BK950" s="29">
        <v>150823</v>
      </c>
      <c r="BL950" s="24" t="s">
        <v>129</v>
      </c>
      <c r="BM950" s="22" t="str">
        <f ca="1">+IF(Tabla1[[#This Row],[FECHA INGRESO]]&gt;=44986,IF((TODAY()-Tabla1[[#This Row],[FECHA INGRESO]])&gt;=50,"ALERTA","TODAVÍA FALTA"),"N/A")</f>
        <v>N/A</v>
      </c>
      <c r="BN950" s="7">
        <f>IFERROR((_xlfn.DAYS(Tabla1[[#This Row],[FECHA INGRESO]],Tabla1[[#This Row],[FECHA RETIRO]]))/30,"")</f>
        <v>-16.866666666666667</v>
      </c>
    </row>
    <row r="951" spans="1:66" ht="15" customHeight="1" x14ac:dyDescent="0.35">
      <c r="A951" s="31">
        <v>1022398523</v>
      </c>
      <c r="B951" s="22" t="s">
        <v>5852</v>
      </c>
      <c r="C951" s="23">
        <v>42948</v>
      </c>
      <c r="D951" s="23" t="s">
        <v>109</v>
      </c>
      <c r="E951" s="23" t="s">
        <v>1274</v>
      </c>
      <c r="F951" s="23" t="s">
        <v>70</v>
      </c>
      <c r="G951" s="24"/>
      <c r="H951" s="24">
        <v>24075745428</v>
      </c>
      <c r="I951" s="24" t="s">
        <v>95</v>
      </c>
      <c r="J951" s="24">
        <f>DATEDIF(Tabla1[[#This Row],[FECHA DE NACIMIENTO]],Tabla1[[#This Row],[FECHA ACTUAL]],"Y")</f>
        <v>28</v>
      </c>
      <c r="K951" s="24" t="s">
        <v>73</v>
      </c>
      <c r="L951" s="24" t="s">
        <v>112</v>
      </c>
      <c r="M951" s="24">
        <v>0</v>
      </c>
      <c r="N951" s="24">
        <v>0</v>
      </c>
      <c r="O951" s="24">
        <v>2</v>
      </c>
      <c r="P951" s="24" t="s">
        <v>5104</v>
      </c>
      <c r="Q951" s="23">
        <v>34664</v>
      </c>
      <c r="R951" s="24" t="s">
        <v>76</v>
      </c>
      <c r="S951" s="25">
        <v>45119</v>
      </c>
      <c r="T951" s="24">
        <v>7839599</v>
      </c>
      <c r="U951" s="24">
        <v>3222688095</v>
      </c>
      <c r="V951" s="24" t="s">
        <v>5853</v>
      </c>
      <c r="W951" s="24" t="s">
        <v>5854</v>
      </c>
      <c r="X951" s="24" t="s">
        <v>4883</v>
      </c>
      <c r="Y951" s="24" t="s">
        <v>5855</v>
      </c>
      <c r="Z951" s="24" t="s">
        <v>117</v>
      </c>
      <c r="AA951" s="24">
        <v>3213176719</v>
      </c>
      <c r="AB951" s="24" t="s">
        <v>77</v>
      </c>
      <c r="AC951" s="24" t="s">
        <v>77</v>
      </c>
      <c r="AD951" s="24" t="s">
        <v>77</v>
      </c>
      <c r="AE951" s="26" t="s">
        <v>151</v>
      </c>
      <c r="AF951" s="26"/>
      <c r="AG951" s="26"/>
      <c r="AH951" s="27" t="s">
        <v>184</v>
      </c>
      <c r="AI951" s="27" t="s">
        <v>5317</v>
      </c>
      <c r="AJ951" s="27" t="s">
        <v>5317</v>
      </c>
      <c r="AK951" s="24" t="s">
        <v>121</v>
      </c>
      <c r="AL951" s="24" t="s">
        <v>90</v>
      </c>
      <c r="AM951" s="23">
        <v>42948</v>
      </c>
      <c r="AN951" s="28">
        <v>776250</v>
      </c>
      <c r="AO951" s="28"/>
      <c r="AP951" s="24"/>
      <c r="AQ951" s="24"/>
      <c r="AR951" s="24"/>
      <c r="AS951" s="24"/>
      <c r="AT951" s="24" t="e">
        <v>#N/A</v>
      </c>
      <c r="AU951" s="24" t="e">
        <v>#N/A</v>
      </c>
      <c r="AV951" s="24" t="e">
        <v>#N/A</v>
      </c>
      <c r="AW951" s="24"/>
      <c r="AX951" s="24"/>
      <c r="AY951" s="24"/>
      <c r="AZ951" s="24"/>
      <c r="BA951" s="24"/>
      <c r="BB951" s="24"/>
      <c r="BC951" s="24"/>
      <c r="BD951" s="24">
        <v>0</v>
      </c>
      <c r="BE951" s="24">
        <v>0</v>
      </c>
      <c r="BF951" s="23"/>
      <c r="BG951" s="23"/>
      <c r="BH951" s="23">
        <v>42991</v>
      </c>
      <c r="BI951" s="26" t="s">
        <v>127</v>
      </c>
      <c r="BJ951" s="26" t="s">
        <v>354</v>
      </c>
      <c r="BK951" s="29">
        <v>0</v>
      </c>
      <c r="BL951" s="24" t="s">
        <v>129</v>
      </c>
      <c r="BM951" s="22" t="str">
        <f ca="1">+IF(Tabla1[[#This Row],[FECHA INGRESO]]&gt;=44986,IF((TODAY()-Tabla1[[#This Row],[FECHA INGRESO]])&gt;=50,"ALERTA","TODAVÍA FALTA"),"N/A")</f>
        <v>N/A</v>
      </c>
      <c r="BN951" s="7">
        <f>IFERROR((_xlfn.DAYS(Tabla1[[#This Row],[FECHA INGRESO]],Tabla1[[#This Row],[FECHA RETIRO]]))/30,"")</f>
        <v>-1.4333333333333333</v>
      </c>
    </row>
    <row r="952" spans="1:66" ht="15" customHeight="1" x14ac:dyDescent="0.35">
      <c r="A952" s="31">
        <v>1013675961</v>
      </c>
      <c r="B952" s="22" t="s">
        <v>5856</v>
      </c>
      <c r="C952" s="23">
        <v>42948</v>
      </c>
      <c r="D952" s="23" t="s">
        <v>188</v>
      </c>
      <c r="E952" s="23" t="s">
        <v>3836</v>
      </c>
      <c r="F952" s="23" t="s">
        <v>70</v>
      </c>
      <c r="G952" s="24"/>
      <c r="H952" s="24">
        <v>24075746902</v>
      </c>
      <c r="I952" s="24" t="s">
        <v>95</v>
      </c>
      <c r="J952" s="24">
        <f>DATEDIF(Tabla1[[#This Row],[FECHA DE NACIMIENTO]],Tabla1[[#This Row],[FECHA ACTUAL]],"Y")</f>
        <v>25</v>
      </c>
      <c r="K952" s="24" t="s">
        <v>73</v>
      </c>
      <c r="L952" s="24" t="s">
        <v>112</v>
      </c>
      <c r="M952" s="24">
        <v>0</v>
      </c>
      <c r="N952" s="24">
        <v>0</v>
      </c>
      <c r="O952" s="24">
        <v>1</v>
      </c>
      <c r="P952" s="24" t="s">
        <v>101</v>
      </c>
      <c r="Q952" s="23">
        <v>35670</v>
      </c>
      <c r="R952" s="24" t="s">
        <v>76</v>
      </c>
      <c r="S952" s="25">
        <v>45119</v>
      </c>
      <c r="T952" s="24"/>
      <c r="U952" s="24">
        <v>3195399179</v>
      </c>
      <c r="V952" s="24" t="s">
        <v>5857</v>
      </c>
      <c r="W952" s="24" t="s">
        <v>5858</v>
      </c>
      <c r="X952" s="24" t="s">
        <v>4304</v>
      </c>
      <c r="Y952" s="24" t="s">
        <v>4909</v>
      </c>
      <c r="Z952" s="24" t="s">
        <v>567</v>
      </c>
      <c r="AA952" s="24">
        <v>3212262161</v>
      </c>
      <c r="AB952" s="24" t="s">
        <v>77</v>
      </c>
      <c r="AC952" s="24" t="s">
        <v>77</v>
      </c>
      <c r="AD952" s="24" t="s">
        <v>77</v>
      </c>
      <c r="AE952" s="26" t="s">
        <v>151</v>
      </c>
      <c r="AF952" s="26"/>
      <c r="AG952" s="26"/>
      <c r="AH952" s="27" t="s">
        <v>184</v>
      </c>
      <c r="AI952" s="27" t="s">
        <v>120</v>
      </c>
      <c r="AJ952" s="27" t="s">
        <v>120</v>
      </c>
      <c r="AK952" s="24" t="s">
        <v>121</v>
      </c>
      <c r="AL952" s="24" t="s">
        <v>90</v>
      </c>
      <c r="AM952" s="23">
        <v>42948</v>
      </c>
      <c r="AN952" s="28">
        <v>776250</v>
      </c>
      <c r="AO952" s="28"/>
      <c r="AP952" s="24"/>
      <c r="AQ952" s="24"/>
      <c r="AR952" s="24"/>
      <c r="AS952" s="24"/>
      <c r="AT952" s="24" t="e">
        <v>#N/A</v>
      </c>
      <c r="AU952" s="24" t="e">
        <v>#N/A</v>
      </c>
      <c r="AV952" s="24" t="e">
        <v>#N/A</v>
      </c>
      <c r="AW952" s="24"/>
      <c r="AX952" s="24"/>
      <c r="AY952" s="24"/>
      <c r="AZ952" s="24"/>
      <c r="BA952" s="24"/>
      <c r="BB952" s="24"/>
      <c r="BC952" s="24"/>
      <c r="BD952" s="24">
        <v>0</v>
      </c>
      <c r="BE952" s="24">
        <v>0</v>
      </c>
      <c r="BF952" s="23"/>
      <c r="BG952" s="23"/>
      <c r="BH952" s="23">
        <v>42989</v>
      </c>
      <c r="BI952" s="26" t="s">
        <v>143</v>
      </c>
      <c r="BJ952" s="26" t="s">
        <v>2589</v>
      </c>
      <c r="BK952" s="29">
        <v>0</v>
      </c>
      <c r="BL952" s="24" t="s">
        <v>129</v>
      </c>
      <c r="BM952" s="22" t="str">
        <f ca="1">+IF(Tabla1[[#This Row],[FECHA INGRESO]]&gt;=44986,IF((TODAY()-Tabla1[[#This Row],[FECHA INGRESO]])&gt;=50,"ALERTA","TODAVÍA FALTA"),"N/A")</f>
        <v>N/A</v>
      </c>
      <c r="BN952" s="7">
        <f>IFERROR((_xlfn.DAYS(Tabla1[[#This Row],[FECHA INGRESO]],Tabla1[[#This Row],[FECHA RETIRO]]))/30,"")</f>
        <v>-1.3666666666666667</v>
      </c>
    </row>
    <row r="953" spans="1:66" ht="15" customHeight="1" x14ac:dyDescent="0.35">
      <c r="A953" s="31">
        <v>1030638818</v>
      </c>
      <c r="B953" s="22" t="s">
        <v>5859</v>
      </c>
      <c r="C953" s="23">
        <v>42948</v>
      </c>
      <c r="D953" s="23" t="s">
        <v>582</v>
      </c>
      <c r="E953" s="24" t="s">
        <v>94</v>
      </c>
      <c r="F953" s="23" t="s">
        <v>70</v>
      </c>
      <c r="G953" s="24"/>
      <c r="H953" s="24">
        <v>24075746539</v>
      </c>
      <c r="I953" s="24" t="s">
        <v>95</v>
      </c>
      <c r="J953" s="24">
        <f>DATEDIF(Tabla1[[#This Row],[FECHA DE NACIMIENTO]],Tabla1[[#This Row],[FECHA ACTUAL]],"Y")</f>
        <v>29</v>
      </c>
      <c r="K953" s="24" t="s">
        <v>73</v>
      </c>
      <c r="L953" s="24" t="s">
        <v>234</v>
      </c>
      <c r="M953" s="24">
        <v>0</v>
      </c>
      <c r="N953" s="24">
        <v>0</v>
      </c>
      <c r="O953" s="24">
        <v>2</v>
      </c>
      <c r="P953" s="24" t="s">
        <v>5104</v>
      </c>
      <c r="Q953" s="23">
        <v>34430</v>
      </c>
      <c r="R953" s="24" t="s">
        <v>76</v>
      </c>
      <c r="S953" s="25">
        <v>45119</v>
      </c>
      <c r="T953" s="24"/>
      <c r="U953" s="24">
        <v>3108448707</v>
      </c>
      <c r="V953" s="24" t="s">
        <v>5860</v>
      </c>
      <c r="W953" s="24" t="s">
        <v>5861</v>
      </c>
      <c r="X953" s="24" t="s">
        <v>5461</v>
      </c>
      <c r="Y953" s="24" t="s">
        <v>5862</v>
      </c>
      <c r="Z953" s="24" t="s">
        <v>82</v>
      </c>
      <c r="AA953" s="24">
        <v>3118678313</v>
      </c>
      <c r="AB953" s="24" t="s">
        <v>77</v>
      </c>
      <c r="AC953" s="24" t="s">
        <v>77</v>
      </c>
      <c r="AD953" s="24" t="s">
        <v>77</v>
      </c>
      <c r="AE953" s="26" t="s">
        <v>183</v>
      </c>
      <c r="AF953" s="26" t="s">
        <v>5863</v>
      </c>
      <c r="AG953" s="26"/>
      <c r="AH953" s="27" t="s">
        <v>184</v>
      </c>
      <c r="AI953" s="27" t="s">
        <v>5317</v>
      </c>
      <c r="AJ953" s="27" t="s">
        <v>5317</v>
      </c>
      <c r="AK953" s="24" t="s">
        <v>121</v>
      </c>
      <c r="AL953" s="24" t="s">
        <v>90</v>
      </c>
      <c r="AM953" s="23">
        <v>42948</v>
      </c>
      <c r="AN953" s="28">
        <v>776250</v>
      </c>
      <c r="AO953" s="28"/>
      <c r="AP953" s="24"/>
      <c r="AQ953" s="24"/>
      <c r="AR953" s="24"/>
      <c r="AS953" s="24"/>
      <c r="AT953" s="24" t="e">
        <v>#N/A</v>
      </c>
      <c r="AU953" s="24" t="e">
        <v>#N/A</v>
      </c>
      <c r="AV953" s="24" t="e">
        <v>#N/A</v>
      </c>
      <c r="AW953" s="24"/>
      <c r="AX953" s="24"/>
      <c r="AY953" s="24"/>
      <c r="AZ953" s="24"/>
      <c r="BA953" s="24"/>
      <c r="BB953" s="24"/>
      <c r="BC953" s="24"/>
      <c r="BD953" s="24">
        <v>0</v>
      </c>
      <c r="BE953" s="24">
        <v>0</v>
      </c>
      <c r="BF953" s="23"/>
      <c r="BG953" s="23"/>
      <c r="BH953" s="23">
        <v>42979</v>
      </c>
      <c r="BI953" s="26" t="s">
        <v>127</v>
      </c>
      <c r="BJ953" s="26" t="s">
        <v>354</v>
      </c>
      <c r="BK953" s="29">
        <v>0</v>
      </c>
      <c r="BL953" s="24" t="s">
        <v>129</v>
      </c>
      <c r="BM953" s="22" t="str">
        <f ca="1">+IF(Tabla1[[#This Row],[FECHA INGRESO]]&gt;=44986,IF((TODAY()-Tabla1[[#This Row],[FECHA INGRESO]])&gt;=50,"ALERTA","TODAVÍA FALTA"),"N/A")</f>
        <v>N/A</v>
      </c>
      <c r="BN953" s="7">
        <f>IFERROR((_xlfn.DAYS(Tabla1[[#This Row],[FECHA INGRESO]],Tabla1[[#This Row],[FECHA RETIRO]]))/30,"")</f>
        <v>-1.0333333333333334</v>
      </c>
    </row>
    <row r="954" spans="1:66" ht="15" customHeight="1" x14ac:dyDescent="0.35">
      <c r="A954" s="31">
        <v>1010233424</v>
      </c>
      <c r="B954" s="22" t="s">
        <v>5864</v>
      </c>
      <c r="C954" s="23">
        <v>42949</v>
      </c>
      <c r="D954" s="23" t="s">
        <v>157</v>
      </c>
      <c r="E954" s="24" t="s">
        <v>94</v>
      </c>
      <c r="F954" s="23" t="s">
        <v>70</v>
      </c>
      <c r="G954" s="24"/>
      <c r="H954" s="24">
        <v>24075848644</v>
      </c>
      <c r="I954" s="24" t="s">
        <v>95</v>
      </c>
      <c r="J954" s="24">
        <f>DATEDIF(Tabla1[[#This Row],[FECHA DE NACIMIENTO]],Tabla1[[#This Row],[FECHA ACTUAL]],"Y")</f>
        <v>26</v>
      </c>
      <c r="K954" s="24" t="s">
        <v>320</v>
      </c>
      <c r="L954" s="24" t="s">
        <v>112</v>
      </c>
      <c r="M954" s="24">
        <v>0</v>
      </c>
      <c r="N954" s="24">
        <v>0</v>
      </c>
      <c r="O954" s="24">
        <v>2</v>
      </c>
      <c r="P954" s="24" t="s">
        <v>5104</v>
      </c>
      <c r="Q954" s="23">
        <v>35559</v>
      </c>
      <c r="R954" s="24" t="s">
        <v>76</v>
      </c>
      <c r="S954" s="25">
        <v>45119</v>
      </c>
      <c r="T954" s="24"/>
      <c r="U954" s="24">
        <v>3143189671</v>
      </c>
      <c r="V954" s="24" t="s">
        <v>5865</v>
      </c>
      <c r="W954" s="24" t="s">
        <v>5866</v>
      </c>
      <c r="X954" s="24" t="s">
        <v>1069</v>
      </c>
      <c r="Y954" s="24" t="s">
        <v>5867</v>
      </c>
      <c r="Z954" s="24" t="s">
        <v>5349</v>
      </c>
      <c r="AA954" s="24">
        <v>3164310231</v>
      </c>
      <c r="AB954" s="24" t="s">
        <v>77</v>
      </c>
      <c r="AC954" s="24" t="s">
        <v>77</v>
      </c>
      <c r="AD954" s="24" t="s">
        <v>77</v>
      </c>
      <c r="AE954" s="26" t="s">
        <v>151</v>
      </c>
      <c r="AF954" s="26"/>
      <c r="AG954" s="26"/>
      <c r="AH954" s="27" t="s">
        <v>184</v>
      </c>
      <c r="AI954" s="27" t="s">
        <v>185</v>
      </c>
      <c r="AJ954" s="27" t="s">
        <v>185</v>
      </c>
      <c r="AK954" s="24" t="s">
        <v>121</v>
      </c>
      <c r="AL954" s="24" t="s">
        <v>90</v>
      </c>
      <c r="AM954" s="23">
        <v>42949</v>
      </c>
      <c r="AN954" s="28">
        <v>776250</v>
      </c>
      <c r="AO954" s="28"/>
      <c r="AP954" s="24"/>
      <c r="AQ954" s="24"/>
      <c r="AR954" s="24"/>
      <c r="AS954" s="24"/>
      <c r="AT954" s="24" t="e">
        <v>#N/A</v>
      </c>
      <c r="AU954" s="24" t="e">
        <v>#N/A</v>
      </c>
      <c r="AV954" s="24" t="e">
        <v>#N/A</v>
      </c>
      <c r="AW954" s="24"/>
      <c r="AX954" s="24"/>
      <c r="AY954" s="24"/>
      <c r="AZ954" s="24"/>
      <c r="BA954" s="24"/>
      <c r="BB954" s="24"/>
      <c r="BC954" s="24"/>
      <c r="BD954" s="24">
        <v>0</v>
      </c>
      <c r="BE954" s="24">
        <v>0</v>
      </c>
      <c r="BF954" s="23"/>
      <c r="BG954" s="23"/>
      <c r="BH954" s="23">
        <v>43115</v>
      </c>
      <c r="BI954" s="26" t="s">
        <v>127</v>
      </c>
      <c r="BJ954" s="26" t="s">
        <v>4167</v>
      </c>
      <c r="BK954" s="29">
        <v>177950</v>
      </c>
      <c r="BL954" s="24" t="s">
        <v>129</v>
      </c>
      <c r="BM954" s="22" t="str">
        <f ca="1">+IF(Tabla1[[#This Row],[FECHA INGRESO]]&gt;=44986,IF((TODAY()-Tabla1[[#This Row],[FECHA INGRESO]])&gt;=50,"ALERTA","TODAVÍA FALTA"),"N/A")</f>
        <v>N/A</v>
      </c>
      <c r="BN954" s="7">
        <f>IFERROR((_xlfn.DAYS(Tabla1[[#This Row],[FECHA INGRESO]],Tabla1[[#This Row],[FECHA RETIRO]]))/30,"")</f>
        <v>-5.5333333333333332</v>
      </c>
    </row>
    <row r="955" spans="1:66" ht="15" customHeight="1" x14ac:dyDescent="0.35">
      <c r="A955" s="31">
        <v>1016085756</v>
      </c>
      <c r="B955" s="22" t="s">
        <v>5868</v>
      </c>
      <c r="C955" s="23">
        <v>42949</v>
      </c>
      <c r="D955" s="23" t="s">
        <v>188</v>
      </c>
      <c r="E955" s="23" t="s">
        <v>1274</v>
      </c>
      <c r="F955" s="23" t="s">
        <v>70</v>
      </c>
      <c r="G955" s="24"/>
      <c r="H955" s="24">
        <v>24075847502</v>
      </c>
      <c r="I955" s="24" t="s">
        <v>72</v>
      </c>
      <c r="J955" s="24">
        <f>DATEDIF(Tabla1[[#This Row],[FECHA DE NACIMIENTO]],Tabla1[[#This Row],[FECHA ACTUAL]],"Y")</f>
        <v>27</v>
      </c>
      <c r="K955" s="24" t="s">
        <v>96</v>
      </c>
      <c r="L955" s="24" t="s">
        <v>112</v>
      </c>
      <c r="M955" s="24">
        <v>0</v>
      </c>
      <c r="N955" s="24">
        <v>0</v>
      </c>
      <c r="O955" s="24">
        <v>3</v>
      </c>
      <c r="P955" s="24" t="s">
        <v>5104</v>
      </c>
      <c r="Q955" s="23">
        <v>35198</v>
      </c>
      <c r="R955" s="24" t="s">
        <v>76</v>
      </c>
      <c r="S955" s="25">
        <v>45119</v>
      </c>
      <c r="T955" s="24">
        <v>5409731</v>
      </c>
      <c r="U955" s="24">
        <v>3165393321</v>
      </c>
      <c r="V955" s="24" t="s">
        <v>5869</v>
      </c>
      <c r="W955" s="24" t="s">
        <v>5870</v>
      </c>
      <c r="X955" s="24" t="s">
        <v>5871</v>
      </c>
      <c r="Y955" s="24" t="s">
        <v>5872</v>
      </c>
      <c r="Z955" s="24" t="s">
        <v>117</v>
      </c>
      <c r="AA955" s="24">
        <v>3212103563</v>
      </c>
      <c r="AB955" s="24" t="s">
        <v>77</v>
      </c>
      <c r="AC955" s="24" t="s">
        <v>77</v>
      </c>
      <c r="AD955" s="24" t="s">
        <v>77</v>
      </c>
      <c r="AE955" s="26" t="s">
        <v>151</v>
      </c>
      <c r="AF955" s="26"/>
      <c r="AG955" s="26"/>
      <c r="AH955" s="27" t="s">
        <v>184</v>
      </c>
      <c r="AI955" s="27" t="s">
        <v>120</v>
      </c>
      <c r="AJ955" s="27" t="s">
        <v>120</v>
      </c>
      <c r="AK955" s="24" t="s">
        <v>121</v>
      </c>
      <c r="AL955" s="24" t="s">
        <v>90</v>
      </c>
      <c r="AM955" s="23">
        <v>42949</v>
      </c>
      <c r="AN955" s="28">
        <v>808585.47</v>
      </c>
      <c r="AO955" s="28"/>
      <c r="AP955" s="24"/>
      <c r="AQ955" s="24"/>
      <c r="AR955" s="24"/>
      <c r="AS955" s="24"/>
      <c r="AT955" s="24">
        <v>76</v>
      </c>
      <c r="AU955" s="24" t="e">
        <v>#N/A</v>
      </c>
      <c r="AV955" s="24" t="e">
        <v>#N/A</v>
      </c>
      <c r="AW955" s="24"/>
      <c r="AX955" s="24"/>
      <c r="AY955" s="24" t="s">
        <v>5873</v>
      </c>
      <c r="AZ955" s="24"/>
      <c r="BA955" s="24"/>
      <c r="BB955" s="24"/>
      <c r="BC955" s="24"/>
      <c r="BD955" s="24">
        <v>0</v>
      </c>
      <c r="BE955" s="24">
        <v>0</v>
      </c>
      <c r="BF955" s="23"/>
      <c r="BG955" s="23"/>
      <c r="BH955" s="23">
        <v>43392</v>
      </c>
      <c r="BI955" s="26" t="s">
        <v>127</v>
      </c>
      <c r="BJ955" s="26" t="s">
        <v>273</v>
      </c>
      <c r="BK955" s="29">
        <v>83549</v>
      </c>
      <c r="BL955" s="24" t="s">
        <v>129</v>
      </c>
      <c r="BM955" s="22" t="str">
        <f ca="1">+IF(Tabla1[[#This Row],[FECHA INGRESO]]&gt;=44986,IF((TODAY()-Tabla1[[#This Row],[FECHA INGRESO]])&gt;=50,"ALERTA","TODAVÍA FALTA"),"N/A")</f>
        <v>N/A</v>
      </c>
      <c r="BN955" s="7">
        <f>IFERROR((_xlfn.DAYS(Tabla1[[#This Row],[FECHA INGRESO]],Tabla1[[#This Row],[FECHA RETIRO]]))/30,"")</f>
        <v>-14.766666666666667</v>
      </c>
    </row>
    <row r="956" spans="1:66" ht="15" customHeight="1" x14ac:dyDescent="0.35">
      <c r="A956" s="31">
        <v>1112906429</v>
      </c>
      <c r="B956" s="22" t="s">
        <v>5874</v>
      </c>
      <c r="C956" s="23">
        <v>42949</v>
      </c>
      <c r="D956" s="23" t="s">
        <v>188</v>
      </c>
      <c r="E956" s="23" t="s">
        <v>1274</v>
      </c>
      <c r="F956" s="23" t="s">
        <v>70</v>
      </c>
      <c r="G956" s="24" t="s">
        <v>5875</v>
      </c>
      <c r="H956" s="24">
        <v>24075850407</v>
      </c>
      <c r="I956" s="24" t="s">
        <v>95</v>
      </c>
      <c r="J956" s="24">
        <f>DATEDIF(Tabla1[[#This Row],[FECHA DE NACIMIENTO]],Tabla1[[#This Row],[FECHA ACTUAL]],"Y")</f>
        <v>25</v>
      </c>
      <c r="K956" s="24" t="s">
        <v>96</v>
      </c>
      <c r="L956" s="24" t="s">
        <v>112</v>
      </c>
      <c r="M956" s="24">
        <v>0</v>
      </c>
      <c r="N956" s="24">
        <v>0</v>
      </c>
      <c r="O956" s="24">
        <v>2</v>
      </c>
      <c r="P956" s="24" t="s">
        <v>5104</v>
      </c>
      <c r="Q956" s="23">
        <v>35895</v>
      </c>
      <c r="R956" s="24" t="s">
        <v>5876</v>
      </c>
      <c r="S956" s="25">
        <v>45119</v>
      </c>
      <c r="T956" s="24"/>
      <c r="U956" s="24">
        <v>3207206316</v>
      </c>
      <c r="V956" s="24" t="s">
        <v>5877</v>
      </c>
      <c r="W956" s="24" t="s">
        <v>5878</v>
      </c>
      <c r="X956" s="24" t="s">
        <v>5879</v>
      </c>
      <c r="Y956" s="24" t="s">
        <v>5880</v>
      </c>
      <c r="Z956" s="24" t="s">
        <v>117</v>
      </c>
      <c r="AA956" s="24">
        <v>3122476993</v>
      </c>
      <c r="AB956" s="24" t="s">
        <v>77</v>
      </c>
      <c r="AC956" s="24" t="s">
        <v>77</v>
      </c>
      <c r="AD956" s="24" t="s">
        <v>77</v>
      </c>
      <c r="AE956" s="26" t="s">
        <v>183</v>
      </c>
      <c r="AF956" s="26" t="s">
        <v>223</v>
      </c>
      <c r="AG956" s="26"/>
      <c r="AH956" s="27" t="s">
        <v>184</v>
      </c>
      <c r="AI956" s="27" t="s">
        <v>530</v>
      </c>
      <c r="AJ956" s="27" t="s">
        <v>530</v>
      </c>
      <c r="AK956" s="24" t="s">
        <v>121</v>
      </c>
      <c r="AL956" s="24" t="s">
        <v>90</v>
      </c>
      <c r="AM956" s="23">
        <v>42949</v>
      </c>
      <c r="AN956" s="28">
        <v>776250</v>
      </c>
      <c r="AO956" s="28"/>
      <c r="AP956" s="24"/>
      <c r="AQ956" s="24"/>
      <c r="AR956" s="24"/>
      <c r="AS956" s="24"/>
      <c r="AT956" s="24" t="e">
        <v>#N/A</v>
      </c>
      <c r="AU956" s="24" t="e">
        <v>#N/A</v>
      </c>
      <c r="AV956" s="24" t="e">
        <v>#N/A</v>
      </c>
      <c r="AW956" s="24"/>
      <c r="AX956" s="24"/>
      <c r="AY956" s="24"/>
      <c r="AZ956" s="24"/>
      <c r="BA956" s="24"/>
      <c r="BB956" s="24"/>
      <c r="BC956" s="24"/>
      <c r="BD956" s="24">
        <v>0</v>
      </c>
      <c r="BE956" s="24">
        <v>0</v>
      </c>
      <c r="BF956" s="23"/>
      <c r="BG956" s="23"/>
      <c r="BH956" s="23">
        <v>42978</v>
      </c>
      <c r="BI956" s="26" t="s">
        <v>127</v>
      </c>
      <c r="BJ956" s="26" t="s">
        <v>1550</v>
      </c>
      <c r="BK956" s="29">
        <v>0</v>
      </c>
      <c r="BL956" s="24" t="s">
        <v>129</v>
      </c>
      <c r="BM956" s="22" t="str">
        <f ca="1">+IF(Tabla1[[#This Row],[FECHA INGRESO]]&gt;=44986,IF((TODAY()-Tabla1[[#This Row],[FECHA INGRESO]])&gt;=50,"ALERTA","TODAVÍA FALTA"),"N/A")</f>
        <v>N/A</v>
      </c>
      <c r="BN956" s="7">
        <f>IFERROR((_xlfn.DAYS(Tabla1[[#This Row],[FECHA INGRESO]],Tabla1[[#This Row],[FECHA RETIRO]]))/30,"")</f>
        <v>-0.96666666666666667</v>
      </c>
    </row>
    <row r="957" spans="1:66" ht="15" customHeight="1" x14ac:dyDescent="0.35">
      <c r="A957" s="31">
        <v>1030660393</v>
      </c>
      <c r="B957" s="22" t="s">
        <v>5881</v>
      </c>
      <c r="C957" s="23">
        <v>42949</v>
      </c>
      <c r="D957" s="23" t="s">
        <v>582</v>
      </c>
      <c r="E957" s="24" t="s">
        <v>94</v>
      </c>
      <c r="F957" s="23" t="s">
        <v>70</v>
      </c>
      <c r="G957" s="24"/>
      <c r="H957" s="24">
        <v>24075852371</v>
      </c>
      <c r="I957" s="24" t="s">
        <v>95</v>
      </c>
      <c r="J957" s="24">
        <f>DATEDIF(Tabla1[[#This Row],[FECHA DE NACIMIENTO]],Tabla1[[#This Row],[FECHA ACTUAL]],"Y")</f>
        <v>27</v>
      </c>
      <c r="K957" s="24" t="s">
        <v>73</v>
      </c>
      <c r="L957" s="24" t="s">
        <v>112</v>
      </c>
      <c r="M957" s="24">
        <v>2</v>
      </c>
      <c r="N957" s="24">
        <v>2</v>
      </c>
      <c r="O957" s="24">
        <v>2</v>
      </c>
      <c r="P957" s="24" t="s">
        <v>5104</v>
      </c>
      <c r="Q957" s="23">
        <v>35026</v>
      </c>
      <c r="R957" s="24" t="s">
        <v>76</v>
      </c>
      <c r="S957" s="25">
        <v>45119</v>
      </c>
      <c r="T957" s="24"/>
      <c r="U957" s="24">
        <v>3195927155</v>
      </c>
      <c r="V957" s="24" t="s">
        <v>5882</v>
      </c>
      <c r="W957" s="24" t="s">
        <v>5883</v>
      </c>
      <c r="X957" s="24" t="s">
        <v>875</v>
      </c>
      <c r="Y957" s="24" t="s">
        <v>5884</v>
      </c>
      <c r="Z957" s="24" t="s">
        <v>117</v>
      </c>
      <c r="AA957" s="24">
        <v>3124012891</v>
      </c>
      <c r="AB957" s="24" t="s">
        <v>77</v>
      </c>
      <c r="AC957" s="24" t="s">
        <v>77</v>
      </c>
      <c r="AD957" s="24" t="s">
        <v>77</v>
      </c>
      <c r="AE957" s="26" t="s">
        <v>151</v>
      </c>
      <c r="AF957" s="26"/>
      <c r="AG957" s="26"/>
      <c r="AH957" s="27" t="s">
        <v>184</v>
      </c>
      <c r="AI957" s="27" t="s">
        <v>487</v>
      </c>
      <c r="AJ957" s="27" t="s">
        <v>487</v>
      </c>
      <c r="AK957" s="24" t="s">
        <v>121</v>
      </c>
      <c r="AL957" s="24" t="s">
        <v>90</v>
      </c>
      <c r="AM957" s="23">
        <v>42949</v>
      </c>
      <c r="AN957" s="28">
        <v>808585.47</v>
      </c>
      <c r="AO957" s="28"/>
      <c r="AP957" s="24">
        <v>42955</v>
      </c>
      <c r="AQ957" s="24"/>
      <c r="AR957" s="24"/>
      <c r="AS957" s="24"/>
      <c r="AT957" s="24">
        <v>76</v>
      </c>
      <c r="AU957" s="24" t="e">
        <v>#N/A</v>
      </c>
      <c r="AV957" s="24" t="e">
        <v>#N/A</v>
      </c>
      <c r="AW957" s="24"/>
      <c r="AX957" s="24"/>
      <c r="AY957" s="24"/>
      <c r="AZ957" s="24"/>
      <c r="BA957" s="24"/>
      <c r="BB957" s="24"/>
      <c r="BC957" s="24"/>
      <c r="BD957" s="24">
        <v>0</v>
      </c>
      <c r="BE957" s="24">
        <v>0</v>
      </c>
      <c r="BF957" s="23"/>
      <c r="BG957" s="23"/>
      <c r="BH957" s="23">
        <v>43327</v>
      </c>
      <c r="BI957" s="26" t="s">
        <v>127</v>
      </c>
      <c r="BJ957" s="26" t="s">
        <v>5885</v>
      </c>
      <c r="BK957" s="29">
        <v>405812</v>
      </c>
      <c r="BL957" s="24" t="s">
        <v>129</v>
      </c>
      <c r="BM957" s="22" t="str">
        <f ca="1">+IF(Tabla1[[#This Row],[FECHA INGRESO]]&gt;=44986,IF((TODAY()-Tabla1[[#This Row],[FECHA INGRESO]])&gt;=50,"ALERTA","TODAVÍA FALTA"),"N/A")</f>
        <v>N/A</v>
      </c>
      <c r="BN957" s="7">
        <f>IFERROR((_xlfn.DAYS(Tabla1[[#This Row],[FECHA INGRESO]],Tabla1[[#This Row],[FECHA RETIRO]]))/30,"")</f>
        <v>-12.6</v>
      </c>
    </row>
    <row r="958" spans="1:66" ht="15" customHeight="1" x14ac:dyDescent="0.35">
      <c r="A958" s="31">
        <v>1039470402</v>
      </c>
      <c r="B958" s="22" t="s">
        <v>5886</v>
      </c>
      <c r="C958" s="23">
        <v>42950</v>
      </c>
      <c r="D958" s="23" t="s">
        <v>1311</v>
      </c>
      <c r="E958" s="23" t="s">
        <v>1274</v>
      </c>
      <c r="F958" s="23" t="s">
        <v>70</v>
      </c>
      <c r="G958" s="24"/>
      <c r="H958" s="24">
        <v>24075884208</v>
      </c>
      <c r="I958" s="24" t="s">
        <v>95</v>
      </c>
      <c r="J958" s="24">
        <f>DATEDIF(Tabla1[[#This Row],[FECHA DE NACIMIENTO]],Tabla1[[#This Row],[FECHA ACTUAL]],"Y")</f>
        <v>25</v>
      </c>
      <c r="K958" s="24" t="s">
        <v>96</v>
      </c>
      <c r="L958" s="24" t="s">
        <v>112</v>
      </c>
      <c r="M958" s="24">
        <v>0</v>
      </c>
      <c r="N958" s="24">
        <v>2</v>
      </c>
      <c r="O958" s="24">
        <v>3</v>
      </c>
      <c r="P958" s="24" t="s">
        <v>5104</v>
      </c>
      <c r="Q958" s="23">
        <v>35642</v>
      </c>
      <c r="R958" s="24" t="s">
        <v>1066</v>
      </c>
      <c r="S958" s="25">
        <v>45119</v>
      </c>
      <c r="T958" s="24">
        <v>6021932</v>
      </c>
      <c r="U958" s="24">
        <v>3002704606</v>
      </c>
      <c r="V958" s="24" t="s">
        <v>5887</v>
      </c>
      <c r="W958" s="24" t="s">
        <v>5888</v>
      </c>
      <c r="X958" s="24" t="s">
        <v>5889</v>
      </c>
      <c r="Y958" s="24" t="s">
        <v>5890</v>
      </c>
      <c r="Z958" s="24" t="s">
        <v>117</v>
      </c>
      <c r="AA958" s="24">
        <v>3014847491</v>
      </c>
      <c r="AB958" s="24" t="s">
        <v>77</v>
      </c>
      <c r="AC958" s="24" t="s">
        <v>77</v>
      </c>
      <c r="AD958" s="24" t="s">
        <v>77</v>
      </c>
      <c r="AE958" s="26" t="s">
        <v>151</v>
      </c>
      <c r="AF958" s="26"/>
      <c r="AG958" s="26"/>
      <c r="AH958" s="27" t="s">
        <v>184</v>
      </c>
      <c r="AI958" s="27" t="s">
        <v>515</v>
      </c>
      <c r="AJ958" s="27" t="s">
        <v>515</v>
      </c>
      <c r="AK958" s="24" t="s">
        <v>121</v>
      </c>
      <c r="AL958" s="24" t="s">
        <v>90</v>
      </c>
      <c r="AM958" s="23">
        <v>42950</v>
      </c>
      <c r="AN958" s="28">
        <v>808585.47</v>
      </c>
      <c r="AO958" s="28"/>
      <c r="AP958" s="24"/>
      <c r="AQ958" s="24"/>
      <c r="AR958" s="24"/>
      <c r="AS958" s="24"/>
      <c r="AT958" s="24" t="e">
        <v>#N/A</v>
      </c>
      <c r="AU958" s="24" t="e">
        <v>#N/A</v>
      </c>
      <c r="AV958" s="24" t="e">
        <v>#N/A</v>
      </c>
      <c r="AW958" s="24"/>
      <c r="AX958" s="24"/>
      <c r="AY958" s="24"/>
      <c r="AZ958" s="24"/>
      <c r="BA958" s="24"/>
      <c r="BB958" s="24"/>
      <c r="BC958" s="24"/>
      <c r="BD958" s="24">
        <v>0</v>
      </c>
      <c r="BE958" s="24">
        <v>0</v>
      </c>
      <c r="BF958" s="23"/>
      <c r="BG958" s="23"/>
      <c r="BH958" s="23">
        <v>43146</v>
      </c>
      <c r="BI958" s="26" t="s">
        <v>143</v>
      </c>
      <c r="BJ958" s="26" t="s">
        <v>199</v>
      </c>
      <c r="BK958" s="29">
        <v>233062</v>
      </c>
      <c r="BL958" s="24" t="s">
        <v>129</v>
      </c>
      <c r="BM958" s="22" t="str">
        <f ca="1">+IF(Tabla1[[#This Row],[FECHA INGRESO]]&gt;=44986,IF((TODAY()-Tabla1[[#This Row],[FECHA INGRESO]])&gt;=50,"ALERTA","TODAVÍA FALTA"),"N/A")</f>
        <v>N/A</v>
      </c>
      <c r="BN958" s="7">
        <f>IFERROR((_xlfn.DAYS(Tabla1[[#This Row],[FECHA INGRESO]],Tabla1[[#This Row],[FECHA RETIRO]]))/30,"")</f>
        <v>-6.5333333333333332</v>
      </c>
    </row>
    <row r="959" spans="1:66" ht="15" customHeight="1" x14ac:dyDescent="0.35">
      <c r="A959" s="31">
        <v>1037625936</v>
      </c>
      <c r="B959" s="22" t="s">
        <v>5891</v>
      </c>
      <c r="C959" s="23">
        <v>42950</v>
      </c>
      <c r="D959" s="23" t="s">
        <v>582</v>
      </c>
      <c r="E959" s="23" t="s">
        <v>111</v>
      </c>
      <c r="F959" s="23" t="s">
        <v>70</v>
      </c>
      <c r="G959" s="24"/>
      <c r="H959" s="24">
        <v>24076089215</v>
      </c>
      <c r="I959" s="24" t="s">
        <v>95</v>
      </c>
      <c r="J959" s="24">
        <f>DATEDIF(Tabla1[[#This Row],[FECHA DE NACIMIENTO]],Tabla1[[#This Row],[FECHA ACTUAL]],"Y")</f>
        <v>30</v>
      </c>
      <c r="K959" s="24" t="s">
        <v>1020</v>
      </c>
      <c r="L959" s="24" t="s">
        <v>112</v>
      </c>
      <c r="M959" s="24">
        <v>0</v>
      </c>
      <c r="N959" s="24">
        <v>0</v>
      </c>
      <c r="O959" s="24">
        <v>2</v>
      </c>
      <c r="P959" s="24" t="s">
        <v>5104</v>
      </c>
      <c r="Q959" s="23">
        <v>34085</v>
      </c>
      <c r="R959" s="24" t="s">
        <v>5892</v>
      </c>
      <c r="S959" s="25">
        <v>45119</v>
      </c>
      <c r="T959" s="24">
        <v>4712951</v>
      </c>
      <c r="U959" s="24">
        <v>3193866531</v>
      </c>
      <c r="V959" s="24"/>
      <c r="W959" s="24" t="s">
        <v>5893</v>
      </c>
      <c r="X959" s="24" t="s">
        <v>1069</v>
      </c>
      <c r="Y959" s="24" t="s">
        <v>5894</v>
      </c>
      <c r="Z959" s="24" t="s">
        <v>5349</v>
      </c>
      <c r="AA959" s="24">
        <v>3128491894</v>
      </c>
      <c r="AB959" s="24" t="s">
        <v>77</v>
      </c>
      <c r="AC959" s="24" t="s">
        <v>77</v>
      </c>
      <c r="AD959" s="24" t="s">
        <v>77</v>
      </c>
      <c r="AE959" s="26" t="s">
        <v>151</v>
      </c>
      <c r="AF959" s="26"/>
      <c r="AG959" s="26"/>
      <c r="AH959" s="27" t="s">
        <v>184</v>
      </c>
      <c r="AI959" s="27" t="s">
        <v>515</v>
      </c>
      <c r="AJ959" s="27" t="s">
        <v>515</v>
      </c>
      <c r="AK959" s="24" t="s">
        <v>121</v>
      </c>
      <c r="AL959" s="24" t="s">
        <v>90</v>
      </c>
      <c r="AM959" s="23">
        <v>42950</v>
      </c>
      <c r="AN959" s="28">
        <v>808585.47</v>
      </c>
      <c r="AO959" s="28"/>
      <c r="AP959" s="24"/>
      <c r="AQ959" s="24"/>
      <c r="AR959" s="24"/>
      <c r="AS959" s="24"/>
      <c r="AT959" s="24" t="e">
        <v>#N/A</v>
      </c>
      <c r="AU959" s="24" t="e">
        <v>#N/A</v>
      </c>
      <c r="AV959" s="24" t="e">
        <v>#N/A</v>
      </c>
      <c r="AW959" s="24"/>
      <c r="AX959" s="24"/>
      <c r="AY959" s="24"/>
      <c r="AZ959" s="24"/>
      <c r="BA959" s="24"/>
      <c r="BB959" s="24"/>
      <c r="BC959" s="24"/>
      <c r="BD959" s="24">
        <v>0</v>
      </c>
      <c r="BE959" s="24">
        <v>0</v>
      </c>
      <c r="BF959" s="23"/>
      <c r="BG959" s="23"/>
      <c r="BH959" s="23">
        <v>43452</v>
      </c>
      <c r="BI959" s="26" t="s">
        <v>127</v>
      </c>
      <c r="BJ959" s="26" t="s">
        <v>273</v>
      </c>
      <c r="BK959" s="29">
        <v>146483</v>
      </c>
      <c r="BL959" s="24" t="s">
        <v>129</v>
      </c>
      <c r="BM959" s="22" t="str">
        <f ca="1">+IF(Tabla1[[#This Row],[FECHA INGRESO]]&gt;=44986,IF((TODAY()-Tabla1[[#This Row],[FECHA INGRESO]])&gt;=50,"ALERTA","TODAVÍA FALTA"),"N/A")</f>
        <v>N/A</v>
      </c>
      <c r="BN959" s="7">
        <f>IFERROR((_xlfn.DAYS(Tabla1[[#This Row],[FECHA INGRESO]],Tabla1[[#This Row],[FECHA RETIRO]]))/30,"")</f>
        <v>-16.733333333333334</v>
      </c>
    </row>
    <row r="960" spans="1:66" ht="15" customHeight="1" x14ac:dyDescent="0.35">
      <c r="A960" s="31">
        <v>1033651916</v>
      </c>
      <c r="B960" s="22" t="s">
        <v>5895</v>
      </c>
      <c r="C960" s="23">
        <v>42950</v>
      </c>
      <c r="D960" s="23" t="s">
        <v>582</v>
      </c>
      <c r="E960" s="24" t="s">
        <v>94</v>
      </c>
      <c r="F960" s="23" t="s">
        <v>70</v>
      </c>
      <c r="G960" s="24"/>
      <c r="H960" s="24">
        <v>24075875297</v>
      </c>
      <c r="I960" s="24" t="s">
        <v>95</v>
      </c>
      <c r="J960" s="24">
        <f>DATEDIF(Tabla1[[#This Row],[FECHA DE NACIMIENTO]],Tabla1[[#This Row],[FECHA ACTUAL]],"Y")</f>
        <v>31</v>
      </c>
      <c r="K960" s="24" t="s">
        <v>1020</v>
      </c>
      <c r="L960" s="24" t="s">
        <v>112</v>
      </c>
      <c r="M960" s="24">
        <v>0</v>
      </c>
      <c r="N960" s="24">
        <v>0</v>
      </c>
      <c r="O960" s="24">
        <v>3</v>
      </c>
      <c r="P960" s="24" t="s">
        <v>5104</v>
      </c>
      <c r="Q960" s="23">
        <v>33597</v>
      </c>
      <c r="R960" s="24" t="s">
        <v>1066</v>
      </c>
      <c r="S960" s="25">
        <v>45119</v>
      </c>
      <c r="T960" s="24">
        <v>4161787</v>
      </c>
      <c r="U960" s="24">
        <v>3044912912</v>
      </c>
      <c r="V960" s="24" t="s">
        <v>5896</v>
      </c>
      <c r="W960" s="24" t="s">
        <v>5897</v>
      </c>
      <c r="X960" s="24" t="s">
        <v>2709</v>
      </c>
      <c r="Y960" s="24" t="s">
        <v>5898</v>
      </c>
      <c r="Z960" s="24" t="s">
        <v>117</v>
      </c>
      <c r="AA960" s="24">
        <v>3187367117</v>
      </c>
      <c r="AB960" s="24" t="s">
        <v>77</v>
      </c>
      <c r="AC960" s="24" t="s">
        <v>77</v>
      </c>
      <c r="AD960" s="24" t="s">
        <v>77</v>
      </c>
      <c r="AE960" s="26" t="s">
        <v>5055</v>
      </c>
      <c r="AF960" s="26" t="s">
        <v>1994</v>
      </c>
      <c r="AG960" s="26"/>
      <c r="AH960" s="27" t="s">
        <v>184</v>
      </c>
      <c r="AI960" s="27" t="s">
        <v>1027</v>
      </c>
      <c r="AJ960" s="27" t="s">
        <v>1027</v>
      </c>
      <c r="AK960" s="24" t="s">
        <v>121</v>
      </c>
      <c r="AL960" s="24" t="s">
        <v>90</v>
      </c>
      <c r="AM960" s="23">
        <v>42950</v>
      </c>
      <c r="AN960" s="28">
        <v>776250</v>
      </c>
      <c r="AO960" s="28"/>
      <c r="AP960" s="24"/>
      <c r="AQ960" s="24"/>
      <c r="AR960" s="24"/>
      <c r="AS960" s="24"/>
      <c r="AT960" s="24" t="e">
        <v>#N/A</v>
      </c>
      <c r="AU960" s="24" t="e">
        <v>#N/A</v>
      </c>
      <c r="AV960" s="24" t="e">
        <v>#N/A</v>
      </c>
      <c r="AW960" s="24"/>
      <c r="AX960" s="24"/>
      <c r="AY960" s="24"/>
      <c r="AZ960" s="24"/>
      <c r="BA960" s="24"/>
      <c r="BB960" s="24"/>
      <c r="BC960" s="24"/>
      <c r="BD960" s="24">
        <v>0</v>
      </c>
      <c r="BE960" s="24">
        <v>0</v>
      </c>
      <c r="BF960" s="23"/>
      <c r="BG960" s="23"/>
      <c r="BH960" s="23">
        <v>43050</v>
      </c>
      <c r="BI960" s="26" t="s">
        <v>127</v>
      </c>
      <c r="BJ960" s="26" t="s">
        <v>273</v>
      </c>
      <c r="BK960" s="29">
        <v>103125</v>
      </c>
      <c r="BL960" s="24" t="s">
        <v>129</v>
      </c>
      <c r="BM960" s="22" t="str">
        <f ca="1">+IF(Tabla1[[#This Row],[FECHA INGRESO]]&gt;=44986,IF((TODAY()-Tabla1[[#This Row],[FECHA INGRESO]])&gt;=50,"ALERTA","TODAVÍA FALTA"),"N/A")</f>
        <v>N/A</v>
      </c>
      <c r="BN960" s="7">
        <f>IFERROR((_xlfn.DAYS(Tabla1[[#This Row],[FECHA INGRESO]],Tabla1[[#This Row],[FECHA RETIRO]]))/30,"")</f>
        <v>-3.3333333333333335</v>
      </c>
    </row>
    <row r="961" spans="1:66" ht="15" customHeight="1" x14ac:dyDescent="0.35">
      <c r="A961" s="31">
        <v>1032491455</v>
      </c>
      <c r="B961" s="22" t="s">
        <v>5899</v>
      </c>
      <c r="C961" s="23">
        <v>42955</v>
      </c>
      <c r="D961" s="23" t="s">
        <v>93</v>
      </c>
      <c r="E961" s="23" t="s">
        <v>111</v>
      </c>
      <c r="F961" s="23" t="s">
        <v>70</v>
      </c>
      <c r="G961" s="24"/>
      <c r="H961" s="24">
        <v>24075938275</v>
      </c>
      <c r="I961" s="24" t="s">
        <v>95</v>
      </c>
      <c r="J961" s="24">
        <f>DATEDIF(Tabla1[[#This Row],[FECHA DE NACIMIENTO]],Tabla1[[#This Row],[FECHA ACTUAL]],"Y")</f>
        <v>26</v>
      </c>
      <c r="K961" s="24" t="s">
        <v>96</v>
      </c>
      <c r="L961" s="24" t="s">
        <v>112</v>
      </c>
      <c r="M961" s="24">
        <v>0</v>
      </c>
      <c r="N961" s="24">
        <v>0</v>
      </c>
      <c r="O961" s="24">
        <v>2</v>
      </c>
      <c r="P961" s="24" t="s">
        <v>5104</v>
      </c>
      <c r="Q961" s="23">
        <v>35592</v>
      </c>
      <c r="R961" s="24" t="s">
        <v>76</v>
      </c>
      <c r="S961" s="25">
        <v>45119</v>
      </c>
      <c r="T961" s="24"/>
      <c r="U961" s="24">
        <v>3196519518</v>
      </c>
      <c r="V961" s="24" t="s">
        <v>5900</v>
      </c>
      <c r="W961" s="24" t="s">
        <v>5901</v>
      </c>
      <c r="X961" s="24" t="s">
        <v>5902</v>
      </c>
      <c r="Y961" s="24" t="s">
        <v>5903</v>
      </c>
      <c r="Z961" s="24" t="s">
        <v>117</v>
      </c>
      <c r="AA961" s="24">
        <v>3228541007</v>
      </c>
      <c r="AB961" s="24" t="s">
        <v>77</v>
      </c>
      <c r="AC961" s="24" t="s">
        <v>77</v>
      </c>
      <c r="AD961" s="24" t="s">
        <v>77</v>
      </c>
      <c r="AE961" s="26" t="s">
        <v>151</v>
      </c>
      <c r="AF961" s="26"/>
      <c r="AG961" s="26"/>
      <c r="AH961" s="27" t="s">
        <v>184</v>
      </c>
      <c r="AI961" s="27" t="s">
        <v>884</v>
      </c>
      <c r="AJ961" s="27" t="s">
        <v>884</v>
      </c>
      <c r="AK961" s="24" t="s">
        <v>121</v>
      </c>
      <c r="AL961" s="24" t="s">
        <v>90</v>
      </c>
      <c r="AM961" s="23">
        <v>42955</v>
      </c>
      <c r="AN961" s="28">
        <v>776250</v>
      </c>
      <c r="AO961" s="28"/>
      <c r="AP961" s="24"/>
      <c r="AQ961" s="24"/>
      <c r="AR961" s="24"/>
      <c r="AS961" s="24"/>
      <c r="AT961" s="24" t="e">
        <v>#N/A</v>
      </c>
      <c r="AU961" s="24" t="e">
        <v>#N/A</v>
      </c>
      <c r="AV961" s="24" t="e">
        <v>#N/A</v>
      </c>
      <c r="AW961" s="24"/>
      <c r="AX961" s="24"/>
      <c r="AY961" s="24"/>
      <c r="AZ961" s="24"/>
      <c r="BA961" s="24"/>
      <c r="BB961" s="24"/>
      <c r="BC961" s="24"/>
      <c r="BD961" s="24">
        <v>0</v>
      </c>
      <c r="BE961" s="24">
        <v>0</v>
      </c>
      <c r="BF961" s="23"/>
      <c r="BG961" s="23"/>
      <c r="BH961" s="23">
        <v>42989</v>
      </c>
      <c r="BI961" s="26" t="s">
        <v>143</v>
      </c>
      <c r="BJ961" s="26" t="s">
        <v>2589</v>
      </c>
      <c r="BK961" s="29">
        <v>0</v>
      </c>
      <c r="BL961" s="24" t="s">
        <v>129</v>
      </c>
      <c r="BM961" s="22" t="str">
        <f ca="1">+IF(Tabla1[[#This Row],[FECHA INGRESO]]&gt;=44986,IF((TODAY()-Tabla1[[#This Row],[FECHA INGRESO]])&gt;=50,"ALERTA","TODAVÍA FALTA"),"N/A")</f>
        <v>N/A</v>
      </c>
      <c r="BN961" s="7">
        <f>IFERROR((_xlfn.DAYS(Tabla1[[#This Row],[FECHA INGRESO]],Tabla1[[#This Row],[FECHA RETIRO]]))/30,"")</f>
        <v>-1.1333333333333333</v>
      </c>
    </row>
    <row r="962" spans="1:66" ht="15" customHeight="1" x14ac:dyDescent="0.35">
      <c r="A962" s="31">
        <v>1030648966</v>
      </c>
      <c r="B962" s="22" t="s">
        <v>5904</v>
      </c>
      <c r="C962" s="23">
        <v>42955</v>
      </c>
      <c r="D962" s="23" t="s">
        <v>5905</v>
      </c>
      <c r="E962" s="23" t="s">
        <v>3836</v>
      </c>
      <c r="F962" s="23" t="s">
        <v>70</v>
      </c>
      <c r="G962" s="24"/>
      <c r="H962" s="24">
        <v>24075969983</v>
      </c>
      <c r="I962" s="24" t="s">
        <v>95</v>
      </c>
      <c r="J962" s="24">
        <f>DATEDIF(Tabla1[[#This Row],[FECHA DE NACIMIENTO]],Tabla1[[#This Row],[FECHA ACTUAL]],"Y")</f>
        <v>28</v>
      </c>
      <c r="K962" s="24" t="s">
        <v>96</v>
      </c>
      <c r="L962" s="24" t="s">
        <v>112</v>
      </c>
      <c r="M962" s="24">
        <v>1</v>
      </c>
      <c r="N962" s="24">
        <v>1</v>
      </c>
      <c r="O962" s="24">
        <v>2</v>
      </c>
      <c r="P962" s="24" t="s">
        <v>5104</v>
      </c>
      <c r="Q962" s="23">
        <v>34638</v>
      </c>
      <c r="R962" s="24" t="s">
        <v>76</v>
      </c>
      <c r="S962" s="25">
        <v>45119</v>
      </c>
      <c r="T962" s="24"/>
      <c r="U962" s="24">
        <v>3196364642</v>
      </c>
      <c r="V962" s="24" t="s">
        <v>5906</v>
      </c>
      <c r="W962" s="24" t="s">
        <v>5907</v>
      </c>
      <c r="X962" s="24" t="s">
        <v>5908</v>
      </c>
      <c r="Y962" s="24" t="s">
        <v>5909</v>
      </c>
      <c r="Z962" s="24" t="s">
        <v>117</v>
      </c>
      <c r="AA962" s="24">
        <v>3214621881</v>
      </c>
      <c r="AB962" s="24" t="s">
        <v>77</v>
      </c>
      <c r="AC962" s="24" t="s">
        <v>77</v>
      </c>
      <c r="AD962" s="24" t="s">
        <v>77</v>
      </c>
      <c r="AE962" s="26" t="s">
        <v>151</v>
      </c>
      <c r="AF962" s="26"/>
      <c r="AG962" s="26"/>
      <c r="AH962" s="27" t="s">
        <v>184</v>
      </c>
      <c r="AI962" s="27" t="s">
        <v>185</v>
      </c>
      <c r="AJ962" s="27" t="s">
        <v>185</v>
      </c>
      <c r="AK962" s="24" t="s">
        <v>121</v>
      </c>
      <c r="AL962" s="24" t="s">
        <v>90</v>
      </c>
      <c r="AM962" s="23">
        <v>42955</v>
      </c>
      <c r="AN962" s="28">
        <v>776250</v>
      </c>
      <c r="AO962" s="28"/>
      <c r="AP962" s="24"/>
      <c r="AQ962" s="24"/>
      <c r="AR962" s="24"/>
      <c r="AS962" s="24"/>
      <c r="AT962" s="24" t="e">
        <v>#N/A</v>
      </c>
      <c r="AU962" s="24" t="e">
        <v>#N/A</v>
      </c>
      <c r="AV962" s="24" t="e">
        <v>#N/A</v>
      </c>
      <c r="AW962" s="24"/>
      <c r="AX962" s="24"/>
      <c r="AY962" s="24"/>
      <c r="AZ962" s="24"/>
      <c r="BA962" s="24"/>
      <c r="BB962" s="24"/>
      <c r="BC962" s="24"/>
      <c r="BD962" s="24">
        <v>0</v>
      </c>
      <c r="BE962" s="24">
        <v>0</v>
      </c>
      <c r="BF962" s="23"/>
      <c r="BG962" s="23"/>
      <c r="BH962" s="23">
        <v>42985</v>
      </c>
      <c r="BI962" s="26" t="s">
        <v>127</v>
      </c>
      <c r="BJ962" s="26" t="s">
        <v>232</v>
      </c>
      <c r="BK962" s="29">
        <v>0</v>
      </c>
      <c r="BL962" s="24" t="s">
        <v>129</v>
      </c>
      <c r="BM962" s="22" t="str">
        <f ca="1">+IF(Tabla1[[#This Row],[FECHA INGRESO]]&gt;=44986,IF((TODAY()-Tabla1[[#This Row],[FECHA INGRESO]])&gt;=50,"ALERTA","TODAVÍA FALTA"),"N/A")</f>
        <v>N/A</v>
      </c>
      <c r="BN962" s="7">
        <f>IFERROR((_xlfn.DAYS(Tabla1[[#This Row],[FECHA INGRESO]],Tabla1[[#This Row],[FECHA RETIRO]]))/30,"")</f>
        <v>-1</v>
      </c>
    </row>
    <row r="963" spans="1:66" ht="15" customHeight="1" x14ac:dyDescent="0.35">
      <c r="A963" s="31">
        <v>1010226684</v>
      </c>
      <c r="B963" s="22" t="s">
        <v>5910</v>
      </c>
      <c r="C963" s="23">
        <v>42955</v>
      </c>
      <c r="D963" s="23" t="s">
        <v>5911</v>
      </c>
      <c r="E963" s="24" t="s">
        <v>69</v>
      </c>
      <c r="F963" s="23" t="s">
        <v>70</v>
      </c>
      <c r="G963" s="24"/>
      <c r="H963" s="24">
        <v>24075938965</v>
      </c>
      <c r="I963" s="24" t="s">
        <v>95</v>
      </c>
      <c r="J963" s="24">
        <f>DATEDIF(Tabla1[[#This Row],[FECHA DE NACIMIENTO]],Tabla1[[#This Row],[FECHA ACTUAL]],"Y")</f>
        <v>27</v>
      </c>
      <c r="K963" s="24" t="s">
        <v>320</v>
      </c>
      <c r="L963" s="24" t="s">
        <v>112</v>
      </c>
      <c r="M963" s="24">
        <v>0</v>
      </c>
      <c r="N963" s="24">
        <v>0</v>
      </c>
      <c r="O963" s="24">
        <v>2</v>
      </c>
      <c r="P963" s="24" t="s">
        <v>5104</v>
      </c>
      <c r="Q963" s="23">
        <v>35125</v>
      </c>
      <c r="R963" s="24" t="s">
        <v>76</v>
      </c>
      <c r="S963" s="25">
        <v>45119</v>
      </c>
      <c r="T963" s="24">
        <v>5674039</v>
      </c>
      <c r="U963" s="24">
        <v>3013794528</v>
      </c>
      <c r="V963" s="24" t="s">
        <v>5912</v>
      </c>
      <c r="W963" s="24" t="s">
        <v>5913</v>
      </c>
      <c r="X963" s="24" t="s">
        <v>5914</v>
      </c>
      <c r="Y963" s="24" t="s">
        <v>5915</v>
      </c>
      <c r="Z963" s="24" t="s">
        <v>285</v>
      </c>
      <c r="AA963" s="24">
        <v>3006038981</v>
      </c>
      <c r="AB963" s="24" t="s">
        <v>77</v>
      </c>
      <c r="AC963" s="24" t="s">
        <v>77</v>
      </c>
      <c r="AD963" s="24" t="s">
        <v>77</v>
      </c>
      <c r="AE963" s="26" t="s">
        <v>151</v>
      </c>
      <c r="AF963" s="26"/>
      <c r="AG963" s="26"/>
      <c r="AH963" s="27" t="s">
        <v>184</v>
      </c>
      <c r="AI963" s="27" t="s">
        <v>5057</v>
      </c>
      <c r="AJ963" s="27" t="s">
        <v>5057</v>
      </c>
      <c r="AK963" s="24" t="s">
        <v>121</v>
      </c>
      <c r="AL963" s="24" t="s">
        <v>90</v>
      </c>
      <c r="AM963" s="23">
        <v>42955</v>
      </c>
      <c r="AN963" s="28">
        <v>776250</v>
      </c>
      <c r="AO963" s="28"/>
      <c r="AP963" s="24"/>
      <c r="AQ963" s="24"/>
      <c r="AR963" s="24"/>
      <c r="AS963" s="24"/>
      <c r="AT963" s="24" t="e">
        <v>#N/A</v>
      </c>
      <c r="AU963" s="24" t="e">
        <v>#N/A</v>
      </c>
      <c r="AV963" s="24" t="e">
        <v>#N/A</v>
      </c>
      <c r="AW963" s="24"/>
      <c r="AX963" s="24"/>
      <c r="AY963" s="24"/>
      <c r="AZ963" s="24"/>
      <c r="BA963" s="24"/>
      <c r="BB963" s="24"/>
      <c r="BC963" s="24"/>
      <c r="BD963" s="24">
        <v>0</v>
      </c>
      <c r="BE963" s="24">
        <v>0</v>
      </c>
      <c r="BF963" s="23"/>
      <c r="BG963" s="23"/>
      <c r="BH963" s="23">
        <v>42979</v>
      </c>
      <c r="BI963" s="26" t="s">
        <v>143</v>
      </c>
      <c r="BJ963" s="26" t="s">
        <v>2589</v>
      </c>
      <c r="BK963" s="29">
        <v>0</v>
      </c>
      <c r="BL963" s="24" t="s">
        <v>129</v>
      </c>
      <c r="BM963" s="22" t="str">
        <f ca="1">+IF(Tabla1[[#This Row],[FECHA INGRESO]]&gt;=44986,IF((TODAY()-Tabla1[[#This Row],[FECHA INGRESO]])&gt;=50,"ALERTA","TODAVÍA FALTA"),"N/A")</f>
        <v>N/A</v>
      </c>
      <c r="BN963" s="7">
        <f>IFERROR((_xlfn.DAYS(Tabla1[[#This Row],[FECHA INGRESO]],Tabla1[[#This Row],[FECHA RETIRO]]))/30,"")</f>
        <v>-0.8</v>
      </c>
    </row>
    <row r="964" spans="1:66" ht="15" customHeight="1" x14ac:dyDescent="0.35">
      <c r="A964" s="31">
        <v>1023948763</v>
      </c>
      <c r="B964" s="22" t="s">
        <v>5916</v>
      </c>
      <c r="C964" s="23">
        <v>42957</v>
      </c>
      <c r="D964" s="23" t="s">
        <v>266</v>
      </c>
      <c r="E964" s="24" t="s">
        <v>94</v>
      </c>
      <c r="F964" s="23" t="s">
        <v>70</v>
      </c>
      <c r="G964" s="24"/>
      <c r="H964" s="24">
        <v>24076023633</v>
      </c>
      <c r="I964" s="24" t="s">
        <v>72</v>
      </c>
      <c r="J964" s="24">
        <f>DATEDIF(Tabla1[[#This Row],[FECHA DE NACIMIENTO]],Tabla1[[#This Row],[FECHA ACTUAL]],"Y")</f>
        <v>27</v>
      </c>
      <c r="K964" s="24" t="s">
        <v>73</v>
      </c>
      <c r="L964" s="24" t="s">
        <v>112</v>
      </c>
      <c r="M964" s="24">
        <v>0</v>
      </c>
      <c r="N964" s="24">
        <v>0</v>
      </c>
      <c r="O964" s="24">
        <v>3</v>
      </c>
      <c r="P964" s="24" t="s">
        <v>5104</v>
      </c>
      <c r="Q964" s="23">
        <v>34899</v>
      </c>
      <c r="R964" s="24" t="s">
        <v>76</v>
      </c>
      <c r="S964" s="25">
        <v>45119</v>
      </c>
      <c r="T964" s="24"/>
      <c r="U964" s="24">
        <v>3124936189</v>
      </c>
      <c r="V964" s="24" t="s">
        <v>5917</v>
      </c>
      <c r="W964" s="24" t="s">
        <v>5918</v>
      </c>
      <c r="X964" s="24" t="s">
        <v>5384</v>
      </c>
      <c r="Y964" s="24" t="s">
        <v>5919</v>
      </c>
      <c r="Z964" s="24" t="s">
        <v>117</v>
      </c>
      <c r="AA964" s="24">
        <v>3142673581</v>
      </c>
      <c r="AB964" s="24" t="s">
        <v>77</v>
      </c>
      <c r="AC964" s="24" t="s">
        <v>77</v>
      </c>
      <c r="AD964" s="24" t="s">
        <v>77</v>
      </c>
      <c r="AE964" s="26" t="s">
        <v>151</v>
      </c>
      <c r="AF964" s="26"/>
      <c r="AG964" s="26"/>
      <c r="AH964" s="27" t="s">
        <v>184</v>
      </c>
      <c r="AI964" s="27" t="s">
        <v>164</v>
      </c>
      <c r="AJ964" s="27" t="s">
        <v>164</v>
      </c>
      <c r="AK964" s="24" t="s">
        <v>121</v>
      </c>
      <c r="AL964" s="24" t="s">
        <v>90</v>
      </c>
      <c r="AM964" s="23">
        <v>42957</v>
      </c>
      <c r="AN964" s="28">
        <v>776250</v>
      </c>
      <c r="AO964" s="28"/>
      <c r="AP964" s="24"/>
      <c r="AQ964" s="24"/>
      <c r="AR964" s="24"/>
      <c r="AS964" s="24"/>
      <c r="AT964" s="24" t="e">
        <v>#N/A</v>
      </c>
      <c r="AU964" s="24" t="e">
        <v>#N/A</v>
      </c>
      <c r="AV964" s="24" t="e">
        <v>#N/A</v>
      </c>
      <c r="AW964" s="24"/>
      <c r="AX964" s="24"/>
      <c r="AY964" s="24" t="s">
        <v>5920</v>
      </c>
      <c r="AZ964" s="24" t="s">
        <v>4897</v>
      </c>
      <c r="BA964" s="24" t="s">
        <v>5921</v>
      </c>
      <c r="BB964" s="24"/>
      <c r="BC964" s="24"/>
      <c r="BD964" s="24">
        <v>0</v>
      </c>
      <c r="BE964" s="24">
        <v>0</v>
      </c>
      <c r="BF964" s="23"/>
      <c r="BG964" s="23"/>
      <c r="BH964" s="23">
        <v>43115</v>
      </c>
      <c r="BI964" s="26" t="s">
        <v>127</v>
      </c>
      <c r="BJ964" s="26" t="s">
        <v>2423</v>
      </c>
      <c r="BK964" s="29">
        <v>182863</v>
      </c>
      <c r="BL964" s="24" t="s">
        <v>129</v>
      </c>
      <c r="BM964" s="22" t="str">
        <f ca="1">+IF(Tabla1[[#This Row],[FECHA INGRESO]]&gt;=44986,IF((TODAY()-Tabla1[[#This Row],[FECHA INGRESO]])&gt;=50,"ALERTA","TODAVÍA FALTA"),"N/A")</f>
        <v>N/A</v>
      </c>
      <c r="BN964" s="7">
        <f>IFERROR((_xlfn.DAYS(Tabla1[[#This Row],[FECHA INGRESO]],Tabla1[[#This Row],[FECHA RETIRO]]))/30,"")</f>
        <v>-5.2666666666666666</v>
      </c>
    </row>
    <row r="965" spans="1:66" ht="15" customHeight="1" x14ac:dyDescent="0.35">
      <c r="A965" s="31">
        <v>1128398224</v>
      </c>
      <c r="B965" s="22" t="s">
        <v>5922</v>
      </c>
      <c r="C965" s="23">
        <v>42957</v>
      </c>
      <c r="D965" s="23" t="s">
        <v>4886</v>
      </c>
      <c r="E965" s="24" t="s">
        <v>94</v>
      </c>
      <c r="F965" s="23" t="s">
        <v>70</v>
      </c>
      <c r="G965" s="24"/>
      <c r="H965" s="24">
        <v>24076157961</v>
      </c>
      <c r="I965" s="24" t="s">
        <v>72</v>
      </c>
      <c r="J965" s="24">
        <f>DATEDIF(Tabla1[[#This Row],[FECHA DE NACIMIENTO]],Tabla1[[#This Row],[FECHA ACTUAL]],"Y")</f>
        <v>33</v>
      </c>
      <c r="K965" s="24" t="s">
        <v>320</v>
      </c>
      <c r="L965" s="24" t="s">
        <v>112</v>
      </c>
      <c r="M965" s="24">
        <v>0</v>
      </c>
      <c r="N965" s="24">
        <v>1</v>
      </c>
      <c r="O965" s="24">
        <v>3</v>
      </c>
      <c r="P965" s="24" t="s">
        <v>5104</v>
      </c>
      <c r="Q965" s="23">
        <v>32898</v>
      </c>
      <c r="R965" s="24" t="s">
        <v>5923</v>
      </c>
      <c r="S965" s="25">
        <v>45119</v>
      </c>
      <c r="T965" s="24">
        <v>4382914</v>
      </c>
      <c r="U965" s="24">
        <v>3217942209</v>
      </c>
      <c r="V965" s="24" t="s">
        <v>5924</v>
      </c>
      <c r="W965" s="24" t="s">
        <v>5925</v>
      </c>
      <c r="X965" s="24" t="s">
        <v>5926</v>
      </c>
      <c r="Y965" s="24" t="s">
        <v>5927</v>
      </c>
      <c r="Z965" s="24" t="s">
        <v>117</v>
      </c>
      <c r="AA965" s="24">
        <v>3137901306</v>
      </c>
      <c r="AB965" s="24" t="s">
        <v>77</v>
      </c>
      <c r="AC965" s="24" t="s">
        <v>77</v>
      </c>
      <c r="AD965" s="24" t="s">
        <v>77</v>
      </c>
      <c r="AE965" s="26" t="s">
        <v>183</v>
      </c>
      <c r="AF965" s="26" t="s">
        <v>5928</v>
      </c>
      <c r="AG965" s="26"/>
      <c r="AH965" s="27" t="s">
        <v>184</v>
      </c>
      <c r="AI965" s="27" t="s">
        <v>515</v>
      </c>
      <c r="AJ965" s="27" t="s">
        <v>515</v>
      </c>
      <c r="AK965" s="24" t="s">
        <v>121</v>
      </c>
      <c r="AL965" s="24" t="s">
        <v>90</v>
      </c>
      <c r="AM965" s="23">
        <v>42957</v>
      </c>
      <c r="AN965" s="28">
        <v>776250</v>
      </c>
      <c r="AO965" s="28"/>
      <c r="AP965" s="24"/>
      <c r="AQ965" s="24"/>
      <c r="AR965" s="24"/>
      <c r="AS965" s="24"/>
      <c r="AT965" s="24" t="e">
        <v>#N/A</v>
      </c>
      <c r="AU965" s="24" t="e">
        <v>#N/A</v>
      </c>
      <c r="AV965" s="24" t="e">
        <v>#N/A</v>
      </c>
      <c r="AW965" s="24"/>
      <c r="AX965" s="24"/>
      <c r="AY965" s="24"/>
      <c r="AZ965" s="24"/>
      <c r="BA965" s="24"/>
      <c r="BB965" s="24"/>
      <c r="BC965" s="24"/>
      <c r="BD965" s="24">
        <v>0</v>
      </c>
      <c r="BE965" s="24">
        <v>0</v>
      </c>
      <c r="BF965" s="23"/>
      <c r="BG965" s="23"/>
      <c r="BH965" s="23">
        <v>43045</v>
      </c>
      <c r="BI965" s="26" t="s">
        <v>127</v>
      </c>
      <c r="BJ965" s="26" t="s">
        <v>523</v>
      </c>
      <c r="BK965" s="29">
        <v>101042</v>
      </c>
      <c r="BL965" s="24" t="s">
        <v>129</v>
      </c>
      <c r="BM965" s="22" t="str">
        <f ca="1">+IF(Tabla1[[#This Row],[FECHA INGRESO]]&gt;=44986,IF((TODAY()-Tabla1[[#This Row],[FECHA INGRESO]])&gt;=50,"ALERTA","TODAVÍA FALTA"),"N/A")</f>
        <v>N/A</v>
      </c>
      <c r="BN965" s="7">
        <f>IFERROR((_xlfn.DAYS(Tabla1[[#This Row],[FECHA INGRESO]],Tabla1[[#This Row],[FECHA RETIRO]]))/30,"")</f>
        <v>-2.9333333333333331</v>
      </c>
    </row>
    <row r="966" spans="1:66" ht="15" customHeight="1" x14ac:dyDescent="0.35">
      <c r="A966" s="31">
        <v>1013681557</v>
      </c>
      <c r="B966" s="22" t="s">
        <v>5929</v>
      </c>
      <c r="C966" s="23">
        <v>42957</v>
      </c>
      <c r="D966" s="23" t="s">
        <v>266</v>
      </c>
      <c r="E966" s="23" t="s">
        <v>1274</v>
      </c>
      <c r="F966" s="23" t="s">
        <v>70</v>
      </c>
      <c r="G966" s="24"/>
      <c r="H966" s="24">
        <v>24076041592</v>
      </c>
      <c r="I966" s="24" t="s">
        <v>95</v>
      </c>
      <c r="J966" s="24">
        <f>DATEDIF(Tabla1[[#This Row],[FECHA DE NACIMIENTO]],Tabla1[[#This Row],[FECHA ACTUAL]],"Y")</f>
        <v>25</v>
      </c>
      <c r="K966" s="24" t="s">
        <v>73</v>
      </c>
      <c r="L966" s="24" t="s">
        <v>112</v>
      </c>
      <c r="M966" s="24">
        <v>0</v>
      </c>
      <c r="N966" s="24">
        <v>0</v>
      </c>
      <c r="O966" s="24">
        <v>2</v>
      </c>
      <c r="P966" s="24" t="s">
        <v>5104</v>
      </c>
      <c r="Q966" s="23">
        <v>35935</v>
      </c>
      <c r="R966" s="24" t="s">
        <v>76</v>
      </c>
      <c r="S966" s="25">
        <v>45119</v>
      </c>
      <c r="T966" s="24">
        <v>5661906</v>
      </c>
      <c r="U966" s="24">
        <v>3196340217</v>
      </c>
      <c r="V966" s="24" t="s">
        <v>5930</v>
      </c>
      <c r="W966" s="24" t="s">
        <v>5931</v>
      </c>
      <c r="X966" s="24" t="s">
        <v>4304</v>
      </c>
      <c r="Y966" s="24" t="s">
        <v>5932</v>
      </c>
      <c r="Z966" s="24" t="s">
        <v>117</v>
      </c>
      <c r="AA966" s="24">
        <v>3133710001</v>
      </c>
      <c r="AB966" s="24" t="s">
        <v>77</v>
      </c>
      <c r="AC966" s="24" t="s">
        <v>77</v>
      </c>
      <c r="AD966" s="24" t="s">
        <v>77</v>
      </c>
      <c r="AE966" s="26" t="s">
        <v>102</v>
      </c>
      <c r="AF966" s="26" t="s">
        <v>4705</v>
      </c>
      <c r="AG966" s="26"/>
      <c r="AH966" s="27" t="s">
        <v>184</v>
      </c>
      <c r="AI966" s="27" t="s">
        <v>185</v>
      </c>
      <c r="AJ966" s="27" t="s">
        <v>185</v>
      </c>
      <c r="AK966" s="24" t="s">
        <v>121</v>
      </c>
      <c r="AL966" s="24" t="s">
        <v>90</v>
      </c>
      <c r="AM966" s="23">
        <v>42957</v>
      </c>
      <c r="AN966" s="28">
        <v>776250</v>
      </c>
      <c r="AO966" s="28"/>
      <c r="AP966" s="24"/>
      <c r="AQ966" s="24"/>
      <c r="AR966" s="24"/>
      <c r="AS966" s="24"/>
      <c r="AT966" s="24" t="e">
        <v>#N/A</v>
      </c>
      <c r="AU966" s="24" t="e">
        <v>#N/A</v>
      </c>
      <c r="AV966" s="24" t="e">
        <v>#N/A</v>
      </c>
      <c r="AW966" s="24"/>
      <c r="AX966" s="24"/>
      <c r="AY966" s="24"/>
      <c r="AZ966" s="24"/>
      <c r="BA966" s="24"/>
      <c r="BB966" s="24"/>
      <c r="BC966" s="24"/>
      <c r="BD966" s="24">
        <v>0</v>
      </c>
      <c r="BE966" s="24">
        <v>0</v>
      </c>
      <c r="BF966" s="23"/>
      <c r="BG966" s="23"/>
      <c r="BH966" s="23">
        <v>43001</v>
      </c>
      <c r="BI966" s="26" t="s">
        <v>127</v>
      </c>
      <c r="BJ966" s="26" t="s">
        <v>2694</v>
      </c>
      <c r="BK966" s="29">
        <v>0</v>
      </c>
      <c r="BL966" s="24" t="s">
        <v>129</v>
      </c>
      <c r="BM966" s="22" t="str">
        <f ca="1">+IF(Tabla1[[#This Row],[FECHA INGRESO]]&gt;=44986,IF((TODAY()-Tabla1[[#This Row],[FECHA INGRESO]])&gt;=50,"ALERTA","TODAVÍA FALTA"),"N/A")</f>
        <v>N/A</v>
      </c>
      <c r="BN966" s="7">
        <f>IFERROR((_xlfn.DAYS(Tabla1[[#This Row],[FECHA INGRESO]],Tabla1[[#This Row],[FECHA RETIRO]]))/30,"")</f>
        <v>-1.4666666666666666</v>
      </c>
    </row>
    <row r="967" spans="1:66" ht="15" customHeight="1" x14ac:dyDescent="0.35">
      <c r="A967" s="31">
        <v>1016077130</v>
      </c>
      <c r="B967" s="22" t="s">
        <v>5933</v>
      </c>
      <c r="C967" s="23">
        <v>42957</v>
      </c>
      <c r="D967" s="23" t="s">
        <v>157</v>
      </c>
      <c r="E967" s="23" t="s">
        <v>111</v>
      </c>
      <c r="F967" s="23" t="s">
        <v>70</v>
      </c>
      <c r="G967" s="24"/>
      <c r="H967" s="24">
        <v>24076021389</v>
      </c>
      <c r="I967" s="24" t="s">
        <v>72</v>
      </c>
      <c r="J967" s="24">
        <f>DATEDIF(Tabla1[[#This Row],[FECHA DE NACIMIENTO]],Tabla1[[#This Row],[FECHA ACTUAL]],"Y")</f>
        <v>28</v>
      </c>
      <c r="K967" s="24" t="s">
        <v>73</v>
      </c>
      <c r="L967" s="24" t="s">
        <v>112</v>
      </c>
      <c r="M967" s="24">
        <v>0</v>
      </c>
      <c r="N967" s="24">
        <v>0</v>
      </c>
      <c r="O967" s="24">
        <v>3</v>
      </c>
      <c r="P967" s="24" t="s">
        <v>5104</v>
      </c>
      <c r="Q967" s="23">
        <v>34849</v>
      </c>
      <c r="R967" s="24" t="s">
        <v>76</v>
      </c>
      <c r="S967" s="25">
        <v>45119</v>
      </c>
      <c r="T967" s="24"/>
      <c r="U967" s="24">
        <v>3107793925</v>
      </c>
      <c r="V967" s="24" t="s">
        <v>5934</v>
      </c>
      <c r="W967" s="24" t="s">
        <v>5935</v>
      </c>
      <c r="X967" s="24" t="s">
        <v>5871</v>
      </c>
      <c r="Y967" s="24" t="s">
        <v>5936</v>
      </c>
      <c r="Z967" s="24" t="s">
        <v>117</v>
      </c>
      <c r="AA967" s="24">
        <v>3166695600</v>
      </c>
      <c r="AB967" s="24" t="s">
        <v>77</v>
      </c>
      <c r="AC967" s="24" t="s">
        <v>77</v>
      </c>
      <c r="AD967" s="24" t="s">
        <v>77</v>
      </c>
      <c r="AE967" s="26" t="s">
        <v>151</v>
      </c>
      <c r="AF967" s="26"/>
      <c r="AG967" s="26"/>
      <c r="AH967" s="27" t="s">
        <v>184</v>
      </c>
      <c r="AI967" s="27" t="s">
        <v>487</v>
      </c>
      <c r="AJ967" s="27" t="s">
        <v>487</v>
      </c>
      <c r="AK967" s="24" t="s">
        <v>121</v>
      </c>
      <c r="AL967" s="24" t="s">
        <v>90</v>
      </c>
      <c r="AM967" s="23">
        <v>42957</v>
      </c>
      <c r="AN967" s="28">
        <v>776250</v>
      </c>
      <c r="AO967" s="28"/>
      <c r="AP967" s="24"/>
      <c r="AQ967" s="24"/>
      <c r="AR967" s="24"/>
      <c r="AS967" s="24"/>
      <c r="AT967" s="24" t="e">
        <v>#N/A</v>
      </c>
      <c r="AU967" s="24" t="e">
        <v>#N/A</v>
      </c>
      <c r="AV967" s="24" t="e">
        <v>#N/A</v>
      </c>
      <c r="AW967" s="24"/>
      <c r="AX967" s="24"/>
      <c r="AY967" s="24"/>
      <c r="AZ967" s="24"/>
      <c r="BA967" s="24"/>
      <c r="BB967" s="24"/>
      <c r="BC967" s="24"/>
      <c r="BD967" s="24">
        <v>0</v>
      </c>
      <c r="BE967" s="24">
        <v>0</v>
      </c>
      <c r="BF967" s="23"/>
      <c r="BG967" s="23"/>
      <c r="BH967" s="23">
        <v>42994</v>
      </c>
      <c r="BI967" s="26" t="s">
        <v>127</v>
      </c>
      <c r="BJ967" s="26" t="s">
        <v>232</v>
      </c>
      <c r="BK967" s="29">
        <v>0</v>
      </c>
      <c r="BL967" s="24" t="s">
        <v>129</v>
      </c>
      <c r="BM967" s="22" t="str">
        <f ca="1">+IF(Tabla1[[#This Row],[FECHA INGRESO]]&gt;=44986,IF((TODAY()-Tabla1[[#This Row],[FECHA INGRESO]])&gt;=50,"ALERTA","TODAVÍA FALTA"),"N/A")</f>
        <v>N/A</v>
      </c>
      <c r="BN967" s="7">
        <f>IFERROR((_xlfn.DAYS(Tabla1[[#This Row],[FECHA INGRESO]],Tabla1[[#This Row],[FECHA RETIRO]]))/30,"")</f>
        <v>-1.2333333333333334</v>
      </c>
    </row>
    <row r="968" spans="1:66" ht="15" customHeight="1" x14ac:dyDescent="0.35">
      <c r="A968" s="31">
        <v>1024515293</v>
      </c>
      <c r="B968" s="22" t="s">
        <v>5937</v>
      </c>
      <c r="C968" s="23">
        <v>42957</v>
      </c>
      <c r="D968" s="23" t="s">
        <v>266</v>
      </c>
      <c r="E968" s="23" t="s">
        <v>1274</v>
      </c>
      <c r="F968" s="23" t="s">
        <v>70</v>
      </c>
      <c r="G968" s="24"/>
      <c r="H968" s="24">
        <v>24076029453</v>
      </c>
      <c r="I968" s="24" t="s">
        <v>72</v>
      </c>
      <c r="J968" s="24">
        <f>DATEDIF(Tabla1[[#This Row],[FECHA DE NACIMIENTO]],Tabla1[[#This Row],[FECHA ACTUAL]],"Y")</f>
        <v>32</v>
      </c>
      <c r="K968" s="24" t="s">
        <v>385</v>
      </c>
      <c r="L968" s="24" t="s">
        <v>112</v>
      </c>
      <c r="M968" s="24">
        <v>0</v>
      </c>
      <c r="N968" s="24">
        <v>4</v>
      </c>
      <c r="O968" s="24">
        <v>2</v>
      </c>
      <c r="P968" s="24" t="s">
        <v>5104</v>
      </c>
      <c r="Q968" s="23">
        <v>33314</v>
      </c>
      <c r="R968" s="24" t="s">
        <v>76</v>
      </c>
      <c r="S968" s="25">
        <v>45119</v>
      </c>
      <c r="T968" s="24">
        <v>7323415</v>
      </c>
      <c r="U968" s="24">
        <v>3143519631</v>
      </c>
      <c r="V968" s="24" t="s">
        <v>5938</v>
      </c>
      <c r="W968" s="24" t="s">
        <v>5939</v>
      </c>
      <c r="X968" s="24" t="s">
        <v>2351</v>
      </c>
      <c r="Y968" s="24" t="s">
        <v>5940</v>
      </c>
      <c r="Z968" s="24" t="s">
        <v>117</v>
      </c>
      <c r="AA968" s="24">
        <v>3208835118</v>
      </c>
      <c r="AB968" s="24" t="s">
        <v>77</v>
      </c>
      <c r="AC968" s="24" t="s">
        <v>77</v>
      </c>
      <c r="AD968" s="24" t="s">
        <v>77</v>
      </c>
      <c r="AE968" s="26" t="s">
        <v>151</v>
      </c>
      <c r="AF968" s="26"/>
      <c r="AG968" s="26"/>
      <c r="AH968" s="27" t="s">
        <v>184</v>
      </c>
      <c r="AI968" s="27" t="s">
        <v>120</v>
      </c>
      <c r="AJ968" s="27" t="s">
        <v>120</v>
      </c>
      <c r="AK968" s="24" t="s">
        <v>121</v>
      </c>
      <c r="AL968" s="24" t="s">
        <v>90</v>
      </c>
      <c r="AM968" s="23">
        <v>42957</v>
      </c>
      <c r="AN968" s="28">
        <v>776250</v>
      </c>
      <c r="AO968" s="28"/>
      <c r="AP968" s="24"/>
      <c r="AQ968" s="24"/>
      <c r="AR968" s="24"/>
      <c r="AS968" s="24"/>
      <c r="AT968" s="24" t="e">
        <v>#N/A</v>
      </c>
      <c r="AU968" s="24" t="e">
        <v>#N/A</v>
      </c>
      <c r="AV968" s="24" t="e">
        <v>#N/A</v>
      </c>
      <c r="AW968" s="24"/>
      <c r="AX968" s="24"/>
      <c r="AY968" s="24"/>
      <c r="AZ968" s="24"/>
      <c r="BA968" s="24"/>
      <c r="BB968" s="24"/>
      <c r="BC968" s="24"/>
      <c r="BD968" s="24">
        <v>0</v>
      </c>
      <c r="BE968" s="24">
        <v>0</v>
      </c>
      <c r="BF968" s="23"/>
      <c r="BG968" s="23"/>
      <c r="BH968" s="23">
        <v>42963</v>
      </c>
      <c r="BI968" s="26" t="s">
        <v>127</v>
      </c>
      <c r="BJ968" s="26" t="s">
        <v>273</v>
      </c>
      <c r="BK968" s="29">
        <v>0</v>
      </c>
      <c r="BL968" s="24" t="s">
        <v>129</v>
      </c>
      <c r="BM968" s="22" t="str">
        <f ca="1">+IF(Tabla1[[#This Row],[FECHA INGRESO]]&gt;=44986,IF((TODAY()-Tabla1[[#This Row],[FECHA INGRESO]])&gt;=50,"ALERTA","TODAVÍA FALTA"),"N/A")</f>
        <v>N/A</v>
      </c>
      <c r="BN968" s="7">
        <f>IFERROR((_xlfn.DAYS(Tabla1[[#This Row],[FECHA INGRESO]],Tabla1[[#This Row],[FECHA RETIRO]]))/30,"")</f>
        <v>-0.2</v>
      </c>
    </row>
    <row r="969" spans="1:66" ht="15" customHeight="1" x14ac:dyDescent="0.35">
      <c r="A969" s="31">
        <v>1000457774</v>
      </c>
      <c r="B969" s="22" t="s">
        <v>5941</v>
      </c>
      <c r="C969" s="23">
        <v>42957</v>
      </c>
      <c r="D969" s="23" t="s">
        <v>5911</v>
      </c>
      <c r="E969" s="24" t="s">
        <v>94</v>
      </c>
      <c r="F969" s="23" t="s">
        <v>70</v>
      </c>
      <c r="G969" s="24"/>
      <c r="H969" s="24">
        <v>24075992938</v>
      </c>
      <c r="I969" s="24" t="s">
        <v>95</v>
      </c>
      <c r="J969" s="24">
        <f>DATEDIF(Tabla1[[#This Row],[FECHA DE NACIMIENTO]],Tabla1[[#This Row],[FECHA ACTUAL]],"Y")</f>
        <v>25</v>
      </c>
      <c r="K969" s="24" t="s">
        <v>96</v>
      </c>
      <c r="L969" s="24" t="s">
        <v>234</v>
      </c>
      <c r="M969" s="24">
        <v>0</v>
      </c>
      <c r="N969" s="24">
        <v>0</v>
      </c>
      <c r="O969" s="24">
        <v>2</v>
      </c>
      <c r="P969" s="24" t="s">
        <v>5104</v>
      </c>
      <c r="Q969" s="23">
        <v>35867</v>
      </c>
      <c r="R969" s="24" t="s">
        <v>76</v>
      </c>
      <c r="S969" s="25">
        <v>45119</v>
      </c>
      <c r="T969" s="24"/>
      <c r="U969" s="24">
        <v>3125014691</v>
      </c>
      <c r="V969" s="24" t="s">
        <v>5942</v>
      </c>
      <c r="W969" s="24" t="s">
        <v>5943</v>
      </c>
      <c r="X969" s="24" t="s">
        <v>3142</v>
      </c>
      <c r="Y969" s="24" t="s">
        <v>5944</v>
      </c>
      <c r="Z969" s="24" t="s">
        <v>82</v>
      </c>
      <c r="AA969" s="24">
        <v>3212201624</v>
      </c>
      <c r="AB969" s="24" t="s">
        <v>77</v>
      </c>
      <c r="AC969" s="24" t="s">
        <v>77</v>
      </c>
      <c r="AD969" s="24" t="s">
        <v>77</v>
      </c>
      <c r="AE969" s="26" t="s">
        <v>183</v>
      </c>
      <c r="AF969" s="26" t="s">
        <v>553</v>
      </c>
      <c r="AG969" s="26"/>
      <c r="AH969" s="27" t="s">
        <v>184</v>
      </c>
      <c r="AI969" s="27" t="s">
        <v>120</v>
      </c>
      <c r="AJ969" s="27" t="s">
        <v>120</v>
      </c>
      <c r="AK969" s="24" t="s">
        <v>121</v>
      </c>
      <c r="AL969" s="24" t="s">
        <v>90</v>
      </c>
      <c r="AM969" s="23">
        <v>42957</v>
      </c>
      <c r="AN969" s="28">
        <v>776250</v>
      </c>
      <c r="AO969" s="28"/>
      <c r="AP969" s="24"/>
      <c r="AQ969" s="24"/>
      <c r="AR969" s="24"/>
      <c r="AS969" s="24"/>
      <c r="AT969" s="24" t="e">
        <v>#N/A</v>
      </c>
      <c r="AU969" s="24" t="e">
        <v>#N/A</v>
      </c>
      <c r="AV969" s="24" t="e">
        <v>#N/A</v>
      </c>
      <c r="AW969" s="24"/>
      <c r="AX969" s="24"/>
      <c r="AY969" s="24"/>
      <c r="AZ969" s="24"/>
      <c r="BA969" s="24"/>
      <c r="BB969" s="24"/>
      <c r="BC969" s="24"/>
      <c r="BD969" s="24">
        <v>0</v>
      </c>
      <c r="BE969" s="24">
        <v>0</v>
      </c>
      <c r="BF969" s="23"/>
      <c r="BG969" s="23"/>
      <c r="BH969" s="23">
        <v>42961</v>
      </c>
      <c r="BI969" s="26" t="s">
        <v>127</v>
      </c>
      <c r="BJ969" s="26" t="s">
        <v>1246</v>
      </c>
      <c r="BK969" s="29">
        <v>0</v>
      </c>
      <c r="BL969" s="24" t="s">
        <v>129</v>
      </c>
      <c r="BM969" s="22" t="str">
        <f ca="1">+IF(Tabla1[[#This Row],[FECHA INGRESO]]&gt;=44986,IF((TODAY()-Tabla1[[#This Row],[FECHA INGRESO]])&gt;=50,"ALERTA","TODAVÍA FALTA"),"N/A")</f>
        <v>N/A</v>
      </c>
      <c r="BN969" s="7">
        <f>IFERROR((_xlfn.DAYS(Tabla1[[#This Row],[FECHA INGRESO]],Tabla1[[#This Row],[FECHA RETIRO]]))/30,"")</f>
        <v>-0.13333333333333333</v>
      </c>
    </row>
    <row r="970" spans="1:66" x14ac:dyDescent="0.35">
      <c r="A970" s="34">
        <v>1030651554</v>
      </c>
      <c r="B970" s="22" t="s">
        <v>5945</v>
      </c>
      <c r="C970" s="23">
        <v>42962</v>
      </c>
      <c r="D970" s="23" t="s">
        <v>109</v>
      </c>
      <c r="E970" s="24" t="s">
        <v>94</v>
      </c>
      <c r="F970" s="23" t="s">
        <v>70</v>
      </c>
      <c r="G970" s="24"/>
      <c r="H970" s="24">
        <v>24076173103</v>
      </c>
      <c r="I970" s="24" t="s">
        <v>95</v>
      </c>
      <c r="J970" s="24">
        <f>DATEDIF(Tabla1[[#This Row],[FECHA DE NACIMIENTO]],Tabla1[[#This Row],[FECHA ACTUAL]],"Y")</f>
        <v>28</v>
      </c>
      <c r="K970" s="24" t="s">
        <v>73</v>
      </c>
      <c r="L970" s="24" t="s">
        <v>112</v>
      </c>
      <c r="M970" s="24">
        <v>0</v>
      </c>
      <c r="N970" s="24">
        <v>0</v>
      </c>
      <c r="O970" s="24">
        <v>2</v>
      </c>
      <c r="P970" s="24" t="s">
        <v>5104</v>
      </c>
      <c r="Q970" s="23">
        <v>34773</v>
      </c>
      <c r="R970" s="24" t="s">
        <v>76</v>
      </c>
      <c r="S970" s="25">
        <v>45119</v>
      </c>
      <c r="T970" s="24">
        <v>7279871</v>
      </c>
      <c r="U970" s="24">
        <v>3143963706</v>
      </c>
      <c r="V970" s="24" t="s">
        <v>5946</v>
      </c>
      <c r="W970" s="24" t="s">
        <v>5947</v>
      </c>
      <c r="X970" s="24" t="s">
        <v>5948</v>
      </c>
      <c r="Y970" s="24" t="s">
        <v>5949</v>
      </c>
      <c r="Z970" s="24" t="s">
        <v>162</v>
      </c>
      <c r="AA970" s="24">
        <v>3132361010</v>
      </c>
      <c r="AB970" s="24" t="s">
        <v>77</v>
      </c>
      <c r="AC970" s="24" t="s">
        <v>77</v>
      </c>
      <c r="AD970" s="24" t="s">
        <v>77</v>
      </c>
      <c r="AE970" s="26" t="s">
        <v>151</v>
      </c>
      <c r="AF970" s="26"/>
      <c r="AG970" s="26"/>
      <c r="AH970" s="27" t="s">
        <v>184</v>
      </c>
      <c r="AI970" s="27" t="s">
        <v>120</v>
      </c>
      <c r="AJ970" s="27" t="s">
        <v>120</v>
      </c>
      <c r="AK970" s="24" t="s">
        <v>121</v>
      </c>
      <c r="AL970" s="24" t="s">
        <v>90</v>
      </c>
      <c r="AM970" s="23">
        <v>42962</v>
      </c>
      <c r="AN970" s="28">
        <v>877803</v>
      </c>
      <c r="AO970" s="28">
        <v>102854</v>
      </c>
      <c r="AP970" s="24"/>
      <c r="AQ970" s="24"/>
      <c r="AR970" s="24"/>
      <c r="AS970" s="24"/>
      <c r="AT970" s="24">
        <v>90</v>
      </c>
      <c r="AU970" s="24" t="e">
        <v>#N/A</v>
      </c>
      <c r="AV970" s="24" t="e">
        <v>#N/A</v>
      </c>
      <c r="AW970" s="24"/>
      <c r="AX970" s="24"/>
      <c r="AY970" s="24"/>
      <c r="AZ970" s="24"/>
      <c r="BA970" s="24"/>
      <c r="BB970" s="24"/>
      <c r="BC970" s="24"/>
      <c r="BD970" s="24">
        <v>0</v>
      </c>
      <c r="BE970" s="24">
        <v>0</v>
      </c>
      <c r="BF970" s="23"/>
      <c r="BG970" s="23"/>
      <c r="BH970" s="23">
        <v>44119</v>
      </c>
      <c r="BI970" s="26" t="s">
        <v>127</v>
      </c>
      <c r="BJ970" s="26" t="s">
        <v>5148</v>
      </c>
      <c r="BK970" s="29">
        <v>0</v>
      </c>
      <c r="BL970" s="24" t="s">
        <v>129</v>
      </c>
      <c r="BM970" s="22" t="str">
        <f ca="1">+IF(Tabla1[[#This Row],[FECHA INGRESO]]&gt;=44986,IF((TODAY()-Tabla1[[#This Row],[FECHA INGRESO]])&gt;=50,"ALERTA","TODAVÍA FALTA"),"N/A")</f>
        <v>N/A</v>
      </c>
      <c r="BN970" s="7">
        <f>IFERROR((_xlfn.DAYS(Tabla1[[#This Row],[FECHA INGRESO]],Tabla1[[#This Row],[FECHA RETIRO]]))/30,"")</f>
        <v>-38.56666666666667</v>
      </c>
    </row>
    <row r="971" spans="1:66" ht="15" customHeight="1" x14ac:dyDescent="0.35">
      <c r="A971" s="31">
        <v>1030642160</v>
      </c>
      <c r="B971" s="22" t="s">
        <v>5950</v>
      </c>
      <c r="C971" s="23">
        <v>42962</v>
      </c>
      <c r="D971" s="23" t="s">
        <v>93</v>
      </c>
      <c r="E971" s="23" t="s">
        <v>1274</v>
      </c>
      <c r="F971" s="23" t="s">
        <v>70</v>
      </c>
      <c r="G971" s="24"/>
      <c r="H971" s="24">
        <v>24076064146</v>
      </c>
      <c r="I971" s="24" t="s">
        <v>72</v>
      </c>
      <c r="J971" s="24">
        <f>DATEDIF(Tabla1[[#This Row],[FECHA DE NACIMIENTO]],Tabla1[[#This Row],[FECHA ACTUAL]],"Y")</f>
        <v>29</v>
      </c>
      <c r="K971" s="24" t="s">
        <v>73</v>
      </c>
      <c r="L971" s="24" t="s">
        <v>112</v>
      </c>
      <c r="M971" s="24">
        <v>0</v>
      </c>
      <c r="N971" s="24">
        <v>0</v>
      </c>
      <c r="O971" s="24">
        <v>3</v>
      </c>
      <c r="P971" s="24" t="s">
        <v>5104</v>
      </c>
      <c r="Q971" s="23">
        <v>34426</v>
      </c>
      <c r="R971" s="24" t="s">
        <v>76</v>
      </c>
      <c r="S971" s="25">
        <v>45119</v>
      </c>
      <c r="T971" s="24"/>
      <c r="U971" s="24">
        <v>3209257478</v>
      </c>
      <c r="V971" s="24" t="s">
        <v>5951</v>
      </c>
      <c r="W971" s="24" t="s">
        <v>5952</v>
      </c>
      <c r="X971" s="24" t="s">
        <v>5953</v>
      </c>
      <c r="Y971" s="24" t="s">
        <v>5954</v>
      </c>
      <c r="Z971" s="24" t="s">
        <v>117</v>
      </c>
      <c r="AA971" s="24">
        <v>3213833256</v>
      </c>
      <c r="AB971" s="24" t="s">
        <v>77</v>
      </c>
      <c r="AC971" s="24" t="s">
        <v>77</v>
      </c>
      <c r="AD971" s="24" t="s">
        <v>77</v>
      </c>
      <c r="AE971" s="26" t="s">
        <v>151</v>
      </c>
      <c r="AF971" s="26"/>
      <c r="AG971" s="26"/>
      <c r="AH971" s="27" t="s">
        <v>184</v>
      </c>
      <c r="AI971" s="27" t="s">
        <v>487</v>
      </c>
      <c r="AJ971" s="27" t="s">
        <v>487</v>
      </c>
      <c r="AK971" s="24" t="s">
        <v>121</v>
      </c>
      <c r="AL971" s="24" t="s">
        <v>90</v>
      </c>
      <c r="AM971" s="23">
        <v>42962</v>
      </c>
      <c r="AN971" s="28">
        <v>857100.06</v>
      </c>
      <c r="AO971" s="28">
        <v>97032</v>
      </c>
      <c r="AP971" s="24"/>
      <c r="AQ971" s="24"/>
      <c r="AR971" s="24"/>
      <c r="AS971" s="24"/>
      <c r="AT971" s="24">
        <v>73</v>
      </c>
      <c r="AU971" s="24" t="e">
        <v>#N/A</v>
      </c>
      <c r="AV971" s="24">
        <v>93</v>
      </c>
      <c r="AW971" s="24"/>
      <c r="AX971" s="24"/>
      <c r="AY971" s="24"/>
      <c r="AZ971" s="24"/>
      <c r="BA971" s="24"/>
      <c r="BB971" s="24"/>
      <c r="BC971" s="24"/>
      <c r="BD971" s="24">
        <v>0</v>
      </c>
      <c r="BE971" s="24">
        <v>0</v>
      </c>
      <c r="BF971" s="23"/>
      <c r="BG971" s="23"/>
      <c r="BH971" s="23">
        <v>43703</v>
      </c>
      <c r="BI971" s="26" t="s">
        <v>127</v>
      </c>
      <c r="BJ971" s="26" t="s">
        <v>232</v>
      </c>
      <c r="BK971" s="29">
        <v>427861</v>
      </c>
      <c r="BL971" s="24" t="s">
        <v>129</v>
      </c>
      <c r="BM971" s="22" t="str">
        <f ca="1">+IF(Tabla1[[#This Row],[FECHA INGRESO]]&gt;=44986,IF((TODAY()-Tabla1[[#This Row],[FECHA INGRESO]])&gt;=50,"ALERTA","TODAVÍA FALTA"),"N/A")</f>
        <v>N/A</v>
      </c>
      <c r="BN971" s="7">
        <f>IFERROR((_xlfn.DAYS(Tabla1[[#This Row],[FECHA INGRESO]],Tabla1[[#This Row],[FECHA RETIRO]]))/30,"")</f>
        <v>-24.7</v>
      </c>
    </row>
    <row r="972" spans="1:66" ht="15" customHeight="1" x14ac:dyDescent="0.35">
      <c r="A972" s="31">
        <v>1022981877</v>
      </c>
      <c r="B972" s="22" t="s">
        <v>5955</v>
      </c>
      <c r="C972" s="23">
        <v>42962</v>
      </c>
      <c r="D972" s="23" t="s">
        <v>5911</v>
      </c>
      <c r="E972" s="24" t="s">
        <v>94</v>
      </c>
      <c r="F972" s="23" t="s">
        <v>70</v>
      </c>
      <c r="G972" s="24"/>
      <c r="H972" s="24">
        <v>24076177143</v>
      </c>
      <c r="I972" s="24" t="s">
        <v>95</v>
      </c>
      <c r="J972" s="24">
        <f>DATEDIF(Tabla1[[#This Row],[FECHA DE NACIMIENTO]],Tabla1[[#This Row],[FECHA ACTUAL]],"Y")</f>
        <v>30</v>
      </c>
      <c r="K972" s="24" t="s">
        <v>1020</v>
      </c>
      <c r="L972" s="24" t="s">
        <v>234</v>
      </c>
      <c r="M972" s="24">
        <v>2</v>
      </c>
      <c r="N972" s="24">
        <v>2</v>
      </c>
      <c r="O972" s="24">
        <v>2</v>
      </c>
      <c r="P972" s="24" t="s">
        <v>5104</v>
      </c>
      <c r="Q972" s="23">
        <v>33938</v>
      </c>
      <c r="R972" s="24" t="s">
        <v>76</v>
      </c>
      <c r="S972" s="25">
        <v>45119</v>
      </c>
      <c r="T972" s="24">
        <v>2861177</v>
      </c>
      <c r="U972" s="24">
        <v>3123965722</v>
      </c>
      <c r="V972" s="24" t="s">
        <v>5956</v>
      </c>
      <c r="W972" s="24" t="s">
        <v>5957</v>
      </c>
      <c r="X972" s="24" t="s">
        <v>5958</v>
      </c>
      <c r="Y972" s="24" t="s">
        <v>5959</v>
      </c>
      <c r="Z972" s="24" t="s">
        <v>117</v>
      </c>
      <c r="AA972" s="24">
        <v>3215622527</v>
      </c>
      <c r="AB972" s="24" t="s">
        <v>77</v>
      </c>
      <c r="AC972" s="24" t="s">
        <v>77</v>
      </c>
      <c r="AD972" s="24" t="s">
        <v>77</v>
      </c>
      <c r="AE972" s="26" t="s">
        <v>151</v>
      </c>
      <c r="AF972" s="26"/>
      <c r="AG972" s="26"/>
      <c r="AH972" s="27" t="s">
        <v>184</v>
      </c>
      <c r="AI972" s="27" t="s">
        <v>120</v>
      </c>
      <c r="AJ972" s="27" t="s">
        <v>120</v>
      </c>
      <c r="AK972" s="24" t="s">
        <v>121</v>
      </c>
      <c r="AL972" s="24" t="s">
        <v>90</v>
      </c>
      <c r="AM972" s="23">
        <v>42962</v>
      </c>
      <c r="AN972" s="28">
        <v>857100.06</v>
      </c>
      <c r="AO972" s="28">
        <v>97032</v>
      </c>
      <c r="AP972" s="24"/>
      <c r="AQ972" s="24"/>
      <c r="AR972" s="24"/>
      <c r="AS972" s="24"/>
      <c r="AT972" s="24">
        <v>89</v>
      </c>
      <c r="AU972" s="24" t="e">
        <v>#N/A</v>
      </c>
      <c r="AV972" s="24" t="e">
        <v>#N/A</v>
      </c>
      <c r="AW972" s="24"/>
      <c r="AX972" s="24"/>
      <c r="AY972" s="24"/>
      <c r="AZ972" s="24"/>
      <c r="BA972" s="24"/>
      <c r="BB972" s="24"/>
      <c r="BC972" s="24"/>
      <c r="BD972" s="24">
        <v>0</v>
      </c>
      <c r="BE972" s="24">
        <v>0</v>
      </c>
      <c r="BF972" s="23"/>
      <c r="BG972" s="23"/>
      <c r="BH972" s="23">
        <v>43644</v>
      </c>
      <c r="BI972" s="26" t="s">
        <v>127</v>
      </c>
      <c r="BJ972" s="26" t="s">
        <v>273</v>
      </c>
      <c r="BK972" s="29">
        <v>360000</v>
      </c>
      <c r="BL972" s="24" t="s">
        <v>129</v>
      </c>
      <c r="BM972" s="22" t="str">
        <f ca="1">+IF(Tabla1[[#This Row],[FECHA INGRESO]]&gt;=44986,IF((TODAY()-Tabla1[[#This Row],[FECHA INGRESO]])&gt;=50,"ALERTA","TODAVÍA FALTA"),"N/A")</f>
        <v>N/A</v>
      </c>
      <c r="BN972" s="7">
        <f>IFERROR((_xlfn.DAYS(Tabla1[[#This Row],[FECHA INGRESO]],Tabla1[[#This Row],[FECHA RETIRO]]))/30,"")</f>
        <v>-22.733333333333334</v>
      </c>
    </row>
    <row r="973" spans="1:66" ht="15" customHeight="1" x14ac:dyDescent="0.35">
      <c r="A973" s="31">
        <v>1014246259</v>
      </c>
      <c r="B973" s="22" t="s">
        <v>5960</v>
      </c>
      <c r="C973" s="23">
        <v>42962</v>
      </c>
      <c r="D973" s="23" t="s">
        <v>582</v>
      </c>
      <c r="E973" s="24" t="s">
        <v>94</v>
      </c>
      <c r="F973" s="23" t="s">
        <v>70</v>
      </c>
      <c r="G973" s="24"/>
      <c r="H973" s="24">
        <v>24076186976</v>
      </c>
      <c r="I973" s="24" t="s">
        <v>95</v>
      </c>
      <c r="J973" s="24">
        <f>DATEDIF(Tabla1[[#This Row],[FECHA DE NACIMIENTO]],Tabla1[[#This Row],[FECHA ACTUAL]],"Y")</f>
        <v>29</v>
      </c>
      <c r="K973" s="24" t="s">
        <v>73</v>
      </c>
      <c r="L973" s="24" t="s">
        <v>112</v>
      </c>
      <c r="M973" s="24">
        <v>1</v>
      </c>
      <c r="N973" s="24">
        <v>1</v>
      </c>
      <c r="O973" s="24">
        <v>2</v>
      </c>
      <c r="P973" s="24" t="s">
        <v>5104</v>
      </c>
      <c r="Q973" s="23">
        <v>34203</v>
      </c>
      <c r="R973" s="24" t="s">
        <v>76</v>
      </c>
      <c r="S973" s="25">
        <v>45119</v>
      </c>
      <c r="T973" s="24">
        <v>4562971</v>
      </c>
      <c r="U973" s="24">
        <v>3006807532</v>
      </c>
      <c r="V973" s="24" t="s">
        <v>5961</v>
      </c>
      <c r="W973" s="24" t="s">
        <v>5962</v>
      </c>
      <c r="X973" s="24" t="s">
        <v>5963</v>
      </c>
      <c r="Y973" s="24" t="s">
        <v>5964</v>
      </c>
      <c r="Z973" s="24" t="s">
        <v>117</v>
      </c>
      <c r="AA973" s="24">
        <v>3125733747</v>
      </c>
      <c r="AB973" s="24" t="s">
        <v>77</v>
      </c>
      <c r="AC973" s="24" t="s">
        <v>77</v>
      </c>
      <c r="AD973" s="24" t="s">
        <v>77</v>
      </c>
      <c r="AE973" s="26" t="s">
        <v>183</v>
      </c>
      <c r="AF973" s="26" t="s">
        <v>5965</v>
      </c>
      <c r="AG973" s="26"/>
      <c r="AH973" s="27" t="s">
        <v>184</v>
      </c>
      <c r="AI973" s="27" t="s">
        <v>5736</v>
      </c>
      <c r="AJ973" s="27" t="s">
        <v>5736</v>
      </c>
      <c r="AK973" s="24" t="s">
        <v>121</v>
      </c>
      <c r="AL973" s="24" t="s">
        <v>90</v>
      </c>
      <c r="AM973" s="23">
        <v>42962</v>
      </c>
      <c r="AN973" s="28">
        <v>776250</v>
      </c>
      <c r="AO973" s="28"/>
      <c r="AP973" s="24"/>
      <c r="AQ973" s="24"/>
      <c r="AR973" s="24"/>
      <c r="AS973" s="24"/>
      <c r="AT973" s="24" t="e">
        <v>#N/A</v>
      </c>
      <c r="AU973" s="24" t="e">
        <v>#N/A</v>
      </c>
      <c r="AV973" s="24" t="e">
        <v>#N/A</v>
      </c>
      <c r="AW973" s="24"/>
      <c r="AX973" s="24"/>
      <c r="AY973" s="24"/>
      <c r="AZ973" s="24"/>
      <c r="BA973" s="24"/>
      <c r="BB973" s="24"/>
      <c r="BC973" s="24"/>
      <c r="BD973" s="24">
        <v>0</v>
      </c>
      <c r="BE973" s="24">
        <v>0</v>
      </c>
      <c r="BF973" s="23"/>
      <c r="BG973" s="23"/>
      <c r="BH973" s="23">
        <v>43021</v>
      </c>
      <c r="BI973" s="26" t="s">
        <v>143</v>
      </c>
      <c r="BJ973" s="26" t="s">
        <v>2589</v>
      </c>
      <c r="BK973" s="29">
        <v>70833</v>
      </c>
      <c r="BL973" s="24" t="s">
        <v>129</v>
      </c>
      <c r="BM973" s="22" t="str">
        <f ca="1">+IF(Tabla1[[#This Row],[FECHA INGRESO]]&gt;=44986,IF((TODAY()-Tabla1[[#This Row],[FECHA INGRESO]])&gt;=50,"ALERTA","TODAVÍA FALTA"),"N/A")</f>
        <v>N/A</v>
      </c>
      <c r="BN973" s="7">
        <f>IFERROR((_xlfn.DAYS(Tabla1[[#This Row],[FECHA INGRESO]],Tabla1[[#This Row],[FECHA RETIRO]]))/30,"")</f>
        <v>-1.9666666666666666</v>
      </c>
    </row>
    <row r="974" spans="1:66" ht="15" customHeight="1" x14ac:dyDescent="0.35">
      <c r="A974" s="31">
        <v>1019067251</v>
      </c>
      <c r="B974" s="22" t="s">
        <v>5966</v>
      </c>
      <c r="C974" s="23">
        <v>42962</v>
      </c>
      <c r="D974" s="23" t="s">
        <v>168</v>
      </c>
      <c r="E974" s="23" t="s">
        <v>1274</v>
      </c>
      <c r="F974" s="23" t="s">
        <v>70</v>
      </c>
      <c r="G974" s="24"/>
      <c r="H974" s="24">
        <v>24076113776</v>
      </c>
      <c r="I974" s="24" t="s">
        <v>95</v>
      </c>
      <c r="J974" s="24">
        <f>DATEDIF(Tabla1[[#This Row],[FECHA DE NACIMIENTO]],Tabla1[[#This Row],[FECHA ACTUAL]],"Y")</f>
        <v>31</v>
      </c>
      <c r="K974" s="24" t="s">
        <v>73</v>
      </c>
      <c r="L974" s="24" t="s">
        <v>112</v>
      </c>
      <c r="M974" s="24">
        <v>0</v>
      </c>
      <c r="N974" s="24">
        <v>0</v>
      </c>
      <c r="O974" s="24">
        <v>3</v>
      </c>
      <c r="P974" s="24" t="s">
        <v>5104</v>
      </c>
      <c r="Q974" s="23">
        <v>33622</v>
      </c>
      <c r="R974" s="24" t="s">
        <v>76</v>
      </c>
      <c r="S974" s="25">
        <v>45119</v>
      </c>
      <c r="T974" s="24">
        <v>4846359</v>
      </c>
      <c r="U974" s="24">
        <v>3046653144</v>
      </c>
      <c r="V974" s="24" t="s">
        <v>5967</v>
      </c>
      <c r="W974" s="24" t="s">
        <v>5968</v>
      </c>
      <c r="X974" s="24" t="s">
        <v>5969</v>
      </c>
      <c r="Y974" s="24" t="s">
        <v>5970</v>
      </c>
      <c r="Z974" s="24" t="s">
        <v>117</v>
      </c>
      <c r="AA974" s="24">
        <v>3007296276</v>
      </c>
      <c r="AB974" s="24" t="s">
        <v>77</v>
      </c>
      <c r="AC974" s="24" t="s">
        <v>77</v>
      </c>
      <c r="AD974" s="24" t="s">
        <v>77</v>
      </c>
      <c r="AE974" s="26" t="s">
        <v>151</v>
      </c>
      <c r="AF974" s="26"/>
      <c r="AG974" s="26"/>
      <c r="AH974" s="27" t="s">
        <v>184</v>
      </c>
      <c r="AI974" s="27" t="s">
        <v>120</v>
      </c>
      <c r="AJ974" s="27" t="s">
        <v>120</v>
      </c>
      <c r="AK974" s="24" t="s">
        <v>121</v>
      </c>
      <c r="AL974" s="24" t="s">
        <v>90</v>
      </c>
      <c r="AM974" s="23">
        <v>42962</v>
      </c>
      <c r="AN974" s="28">
        <v>776250</v>
      </c>
      <c r="AO974" s="28"/>
      <c r="AP974" s="24"/>
      <c r="AQ974" s="24"/>
      <c r="AR974" s="24"/>
      <c r="AS974" s="24"/>
      <c r="AT974" s="24" t="e">
        <v>#N/A</v>
      </c>
      <c r="AU974" s="24" t="e">
        <v>#N/A</v>
      </c>
      <c r="AV974" s="24" t="e">
        <v>#N/A</v>
      </c>
      <c r="AW974" s="24"/>
      <c r="AX974" s="24"/>
      <c r="AY974" s="24"/>
      <c r="AZ974" s="24"/>
      <c r="BA974" s="24"/>
      <c r="BB974" s="24"/>
      <c r="BC974" s="24"/>
      <c r="BD974" s="24">
        <v>0</v>
      </c>
      <c r="BE974" s="24">
        <v>0</v>
      </c>
      <c r="BF974" s="23"/>
      <c r="BG974" s="23"/>
      <c r="BH974" s="23">
        <v>43019</v>
      </c>
      <c r="BI974" s="26" t="s">
        <v>143</v>
      </c>
      <c r="BJ974" s="26" t="s">
        <v>2589</v>
      </c>
      <c r="BK974" s="29">
        <v>59375</v>
      </c>
      <c r="BL974" s="24" t="s">
        <v>129</v>
      </c>
      <c r="BM974" s="22" t="str">
        <f ca="1">+IF(Tabla1[[#This Row],[FECHA INGRESO]]&gt;=44986,IF((TODAY()-Tabla1[[#This Row],[FECHA INGRESO]])&gt;=50,"ALERTA","TODAVÍA FALTA"),"N/A")</f>
        <v>N/A</v>
      </c>
      <c r="BN974" s="7">
        <f>IFERROR((_xlfn.DAYS(Tabla1[[#This Row],[FECHA INGRESO]],Tabla1[[#This Row],[FECHA RETIRO]]))/30,"")</f>
        <v>-1.9</v>
      </c>
    </row>
    <row r="975" spans="1:66" ht="15" customHeight="1" x14ac:dyDescent="0.35">
      <c r="A975" s="31">
        <v>1019012997</v>
      </c>
      <c r="B975" s="22" t="s">
        <v>5971</v>
      </c>
      <c r="C975" s="23">
        <v>42962</v>
      </c>
      <c r="D975" s="23" t="s">
        <v>109</v>
      </c>
      <c r="E975" s="23" t="s">
        <v>1274</v>
      </c>
      <c r="F975" s="23" t="s">
        <v>70</v>
      </c>
      <c r="G975" s="24"/>
      <c r="H975" s="24">
        <v>24076164798</v>
      </c>
      <c r="I975" s="24" t="s">
        <v>72</v>
      </c>
      <c r="J975" s="24">
        <f>DATEDIF(Tabla1[[#This Row],[FECHA DE NACIMIENTO]],Tabla1[[#This Row],[FECHA ACTUAL]],"Y")</f>
        <v>36</v>
      </c>
      <c r="K975" s="24" t="s">
        <v>96</v>
      </c>
      <c r="L975" s="24" t="s">
        <v>74</v>
      </c>
      <c r="M975" s="24">
        <v>1</v>
      </c>
      <c r="N975" s="24">
        <v>2</v>
      </c>
      <c r="O975" s="24">
        <v>3</v>
      </c>
      <c r="P975" s="24" t="s">
        <v>5104</v>
      </c>
      <c r="Q975" s="23">
        <v>31827</v>
      </c>
      <c r="R975" s="24" t="s">
        <v>76</v>
      </c>
      <c r="S975" s="25">
        <v>45119</v>
      </c>
      <c r="T975" s="24"/>
      <c r="U975" s="24">
        <v>3023472723</v>
      </c>
      <c r="V975" s="24" t="s">
        <v>5972</v>
      </c>
      <c r="W975" s="24" t="s">
        <v>5973</v>
      </c>
      <c r="X975" s="24" t="s">
        <v>730</v>
      </c>
      <c r="Y975" s="24" t="s">
        <v>5974</v>
      </c>
      <c r="Z975" s="24" t="s">
        <v>82</v>
      </c>
      <c r="AA975" s="24">
        <v>3227921605</v>
      </c>
      <c r="AB975" s="24" t="s">
        <v>77</v>
      </c>
      <c r="AC975" s="24" t="s">
        <v>77</v>
      </c>
      <c r="AD975" s="24" t="s">
        <v>77</v>
      </c>
      <c r="AE975" s="26" t="s">
        <v>183</v>
      </c>
      <c r="AF975" s="26" t="s">
        <v>5452</v>
      </c>
      <c r="AG975" s="26"/>
      <c r="AH975" s="27" t="s">
        <v>163</v>
      </c>
      <c r="AI975" s="27" t="s">
        <v>185</v>
      </c>
      <c r="AJ975" s="27" t="s">
        <v>185</v>
      </c>
      <c r="AK975" s="24" t="s">
        <v>121</v>
      </c>
      <c r="AL975" s="24" t="s">
        <v>90</v>
      </c>
      <c r="AM975" s="23">
        <v>42962</v>
      </c>
      <c r="AN975" s="28">
        <v>1242000</v>
      </c>
      <c r="AO975" s="28"/>
      <c r="AP975" s="24"/>
      <c r="AQ975" s="24"/>
      <c r="AR975" s="24"/>
      <c r="AS975" s="24"/>
      <c r="AT975" s="24" t="e">
        <v>#N/A</v>
      </c>
      <c r="AU975" s="24" t="e">
        <v>#N/A</v>
      </c>
      <c r="AV975" s="24" t="e">
        <v>#N/A</v>
      </c>
      <c r="AW975" s="24"/>
      <c r="AX975" s="24"/>
      <c r="AY975" s="24"/>
      <c r="AZ975" s="24"/>
      <c r="BA975" s="24"/>
      <c r="BB975" s="24"/>
      <c r="BC975" s="24"/>
      <c r="BD975" s="24">
        <v>0</v>
      </c>
      <c r="BE975" s="24">
        <v>0</v>
      </c>
      <c r="BF975" s="23"/>
      <c r="BG975" s="23"/>
      <c r="BH975" s="23">
        <v>43013</v>
      </c>
      <c r="BI975" s="26" t="s">
        <v>127</v>
      </c>
      <c r="BJ975" s="26" t="s">
        <v>337</v>
      </c>
      <c r="BK975" s="29">
        <v>85000</v>
      </c>
      <c r="BL975" s="24" t="s">
        <v>129</v>
      </c>
      <c r="BM975" s="22" t="str">
        <f ca="1">+IF(Tabla1[[#This Row],[FECHA INGRESO]]&gt;=44986,IF((TODAY()-Tabla1[[#This Row],[FECHA INGRESO]])&gt;=50,"ALERTA","TODAVÍA FALTA"),"N/A")</f>
        <v>N/A</v>
      </c>
      <c r="BN975" s="7">
        <f>IFERROR((_xlfn.DAYS(Tabla1[[#This Row],[FECHA INGRESO]],Tabla1[[#This Row],[FECHA RETIRO]]))/30,"")</f>
        <v>-1.7</v>
      </c>
    </row>
    <row r="976" spans="1:66" ht="15" customHeight="1" x14ac:dyDescent="0.35">
      <c r="A976" s="31">
        <v>1023026394</v>
      </c>
      <c r="B976" s="22" t="s">
        <v>5975</v>
      </c>
      <c r="C976" s="23">
        <v>42963</v>
      </c>
      <c r="D976" s="23" t="s">
        <v>93</v>
      </c>
      <c r="E976" s="23" t="s">
        <v>1274</v>
      </c>
      <c r="F976" s="23" t="s">
        <v>70</v>
      </c>
      <c r="G976" s="24"/>
      <c r="H976" s="24">
        <v>24076212604</v>
      </c>
      <c r="I976" s="24" t="s">
        <v>95</v>
      </c>
      <c r="J976" s="24">
        <f>DATEDIF(Tabla1[[#This Row],[FECHA DE NACIMIENTO]],Tabla1[[#This Row],[FECHA ACTUAL]],"Y")</f>
        <v>25</v>
      </c>
      <c r="K976" s="24" t="s">
        <v>73</v>
      </c>
      <c r="L976" s="24" t="s">
        <v>112</v>
      </c>
      <c r="M976" s="24">
        <v>0</v>
      </c>
      <c r="N976" s="24">
        <v>0</v>
      </c>
      <c r="O976" s="24">
        <v>2</v>
      </c>
      <c r="P976" s="24" t="s">
        <v>5104</v>
      </c>
      <c r="Q976" s="23">
        <v>35871</v>
      </c>
      <c r="R976" s="24" t="s">
        <v>76</v>
      </c>
      <c r="S976" s="25">
        <v>45119</v>
      </c>
      <c r="T976" s="24">
        <v>7216443</v>
      </c>
      <c r="U976" s="24">
        <v>3124794392</v>
      </c>
      <c r="V976" s="24" t="s">
        <v>5976</v>
      </c>
      <c r="W976" s="24" t="s">
        <v>5977</v>
      </c>
      <c r="X976" s="24" t="s">
        <v>5978</v>
      </c>
      <c r="Y976" s="24" t="s">
        <v>5979</v>
      </c>
      <c r="Z976" s="24" t="s">
        <v>117</v>
      </c>
      <c r="AA976" s="24">
        <v>3124794392</v>
      </c>
      <c r="AB976" s="24" t="s">
        <v>77</v>
      </c>
      <c r="AC976" s="24" t="s">
        <v>77</v>
      </c>
      <c r="AD976" s="24" t="s">
        <v>77</v>
      </c>
      <c r="AE976" s="26" t="s">
        <v>151</v>
      </c>
      <c r="AF976" s="26"/>
      <c r="AG976" s="26"/>
      <c r="AH976" s="27" t="s">
        <v>184</v>
      </c>
      <c r="AI976" s="27" t="s">
        <v>120</v>
      </c>
      <c r="AJ976" s="27" t="s">
        <v>120</v>
      </c>
      <c r="AK976" s="24" t="s">
        <v>121</v>
      </c>
      <c r="AL976" s="24" t="s">
        <v>90</v>
      </c>
      <c r="AM976" s="23">
        <v>42963</v>
      </c>
      <c r="AN976" s="28">
        <v>808585.47</v>
      </c>
      <c r="AO976" s="28"/>
      <c r="AP976" s="24"/>
      <c r="AQ976" s="24"/>
      <c r="AR976" s="24"/>
      <c r="AS976" s="24"/>
      <c r="AT976" s="24" t="e">
        <v>#N/A</v>
      </c>
      <c r="AU976" s="24" t="e">
        <v>#N/A</v>
      </c>
      <c r="AV976" s="24" t="e">
        <v>#N/A</v>
      </c>
      <c r="AW976" s="24"/>
      <c r="AX976" s="24"/>
      <c r="AY976" s="24"/>
      <c r="AZ976" s="24"/>
      <c r="BA976" s="24"/>
      <c r="BB976" s="24"/>
      <c r="BC976" s="24"/>
      <c r="BD976" s="24">
        <v>0</v>
      </c>
      <c r="BE976" s="24">
        <v>0</v>
      </c>
      <c r="BF976" s="23"/>
      <c r="BG976" s="23"/>
      <c r="BH976" s="23">
        <v>43130</v>
      </c>
      <c r="BI976" s="26" t="s">
        <v>127</v>
      </c>
      <c r="BJ976" s="26" t="s">
        <v>273</v>
      </c>
      <c r="BK976" s="29">
        <v>183201</v>
      </c>
      <c r="BL976" s="24" t="s">
        <v>129</v>
      </c>
      <c r="BM976" s="22" t="str">
        <f ca="1">+IF(Tabla1[[#This Row],[FECHA INGRESO]]&gt;=44986,IF((TODAY()-Tabla1[[#This Row],[FECHA INGRESO]])&gt;=50,"ALERTA","TODAVÍA FALTA"),"N/A")</f>
        <v>N/A</v>
      </c>
      <c r="BN976" s="7">
        <f>IFERROR((_xlfn.DAYS(Tabla1[[#This Row],[FECHA INGRESO]],Tabla1[[#This Row],[FECHA RETIRO]]))/30,"")</f>
        <v>-5.5666666666666664</v>
      </c>
    </row>
    <row r="977" spans="1:66" ht="15" customHeight="1" x14ac:dyDescent="0.35">
      <c r="A977" s="31">
        <v>1073522368</v>
      </c>
      <c r="B977" s="22" t="s">
        <v>5980</v>
      </c>
      <c r="C977" s="23">
        <v>42963</v>
      </c>
      <c r="D977" s="23" t="s">
        <v>5911</v>
      </c>
      <c r="E977" s="23" t="s">
        <v>1274</v>
      </c>
      <c r="F977" s="23" t="s">
        <v>70</v>
      </c>
      <c r="G977" s="24"/>
      <c r="H977" s="24">
        <v>24076074718</v>
      </c>
      <c r="I977" s="24" t="s">
        <v>95</v>
      </c>
      <c r="J977" s="24">
        <f>DATEDIF(Tabla1[[#This Row],[FECHA DE NACIMIENTO]],Tabla1[[#This Row],[FECHA ACTUAL]],"Y")</f>
        <v>26</v>
      </c>
      <c r="K977" s="24" t="s">
        <v>73</v>
      </c>
      <c r="L977" s="24" t="s">
        <v>112</v>
      </c>
      <c r="M977" s="24">
        <v>0</v>
      </c>
      <c r="N977" s="24">
        <v>0</v>
      </c>
      <c r="O977" s="24">
        <v>2</v>
      </c>
      <c r="P977" s="24" t="s">
        <v>5104</v>
      </c>
      <c r="Q977" s="23">
        <v>35605</v>
      </c>
      <c r="R977" s="24" t="s">
        <v>76</v>
      </c>
      <c r="S977" s="25">
        <v>45119</v>
      </c>
      <c r="T977" s="24">
        <v>8233108</v>
      </c>
      <c r="U977" s="24">
        <v>3133547479</v>
      </c>
      <c r="V977" s="24" t="s">
        <v>5981</v>
      </c>
      <c r="W977" s="24" t="s">
        <v>5982</v>
      </c>
      <c r="X977" s="24" t="s">
        <v>5983</v>
      </c>
      <c r="Y977" s="24" t="s">
        <v>5984</v>
      </c>
      <c r="Z977" s="24" t="s">
        <v>567</v>
      </c>
      <c r="AA977" s="24">
        <v>3124345046</v>
      </c>
      <c r="AB977" s="24" t="s">
        <v>77</v>
      </c>
      <c r="AC977" s="24" t="s">
        <v>77</v>
      </c>
      <c r="AD977" s="24" t="s">
        <v>77</v>
      </c>
      <c r="AE977" s="26" t="s">
        <v>151</v>
      </c>
      <c r="AF977" s="26"/>
      <c r="AG977" s="26"/>
      <c r="AH977" s="27" t="s">
        <v>184</v>
      </c>
      <c r="AI977" s="27" t="s">
        <v>120</v>
      </c>
      <c r="AJ977" s="27" t="s">
        <v>120</v>
      </c>
      <c r="AK977" s="24" t="s">
        <v>121</v>
      </c>
      <c r="AL977" s="24" t="s">
        <v>90</v>
      </c>
      <c r="AM977" s="23">
        <v>42963</v>
      </c>
      <c r="AN977" s="28">
        <v>808585.47</v>
      </c>
      <c r="AO977" s="28"/>
      <c r="AP977" s="24"/>
      <c r="AQ977" s="24"/>
      <c r="AR977" s="24"/>
      <c r="AS977" s="24"/>
      <c r="AT977" s="24" t="e">
        <v>#N/A</v>
      </c>
      <c r="AU977" s="24" t="e">
        <v>#N/A</v>
      </c>
      <c r="AV977" s="24" t="e">
        <v>#N/A</v>
      </c>
      <c r="AW977" s="24"/>
      <c r="AX977" s="24"/>
      <c r="AY977" s="24"/>
      <c r="AZ977" s="24"/>
      <c r="BA977" s="24"/>
      <c r="BB977" s="24"/>
      <c r="BC977" s="24"/>
      <c r="BD977" s="24">
        <v>0</v>
      </c>
      <c r="BE977" s="24">
        <v>0</v>
      </c>
      <c r="BF977" s="23"/>
      <c r="BG977" s="23"/>
      <c r="BH977" s="23">
        <v>43130</v>
      </c>
      <c r="BI977" s="26" t="s">
        <v>127</v>
      </c>
      <c r="BJ977" s="26" t="s">
        <v>536</v>
      </c>
      <c r="BK977" s="29">
        <v>191410</v>
      </c>
      <c r="BL977" s="24" t="s">
        <v>129</v>
      </c>
      <c r="BM977" s="22" t="str">
        <f ca="1">+IF(Tabla1[[#This Row],[FECHA INGRESO]]&gt;=44986,IF((TODAY()-Tabla1[[#This Row],[FECHA INGRESO]])&gt;=50,"ALERTA","TODAVÍA FALTA"),"N/A")</f>
        <v>N/A</v>
      </c>
      <c r="BN977" s="7">
        <f>IFERROR((_xlfn.DAYS(Tabla1[[#This Row],[FECHA INGRESO]],Tabla1[[#This Row],[FECHA RETIRO]]))/30,"")</f>
        <v>-5.5666666666666664</v>
      </c>
    </row>
    <row r="978" spans="1:66" ht="15" customHeight="1" x14ac:dyDescent="0.35">
      <c r="A978" s="31">
        <v>1152450468</v>
      </c>
      <c r="B978" s="22" t="s">
        <v>5985</v>
      </c>
      <c r="C978" s="23">
        <v>42963</v>
      </c>
      <c r="D978" s="23" t="s">
        <v>582</v>
      </c>
      <c r="E978" s="24" t="s">
        <v>94</v>
      </c>
      <c r="F978" s="23" t="s">
        <v>70</v>
      </c>
      <c r="G978" s="24"/>
      <c r="H978" s="24">
        <v>24069995482</v>
      </c>
      <c r="I978" s="24" t="s">
        <v>95</v>
      </c>
      <c r="J978" s="24">
        <f>DATEDIF(Tabla1[[#This Row],[FECHA DE NACIMIENTO]],Tabla1[[#This Row],[FECHA ACTUAL]],"Y")</f>
        <v>28</v>
      </c>
      <c r="K978" s="24" t="s">
        <v>320</v>
      </c>
      <c r="L978" s="24" t="s">
        <v>112</v>
      </c>
      <c r="M978" s="24">
        <v>0</v>
      </c>
      <c r="N978" s="24">
        <v>0</v>
      </c>
      <c r="O978" s="24">
        <v>2</v>
      </c>
      <c r="P978" s="24" t="s">
        <v>101</v>
      </c>
      <c r="Q978" s="23">
        <v>34530</v>
      </c>
      <c r="R978" s="24" t="s">
        <v>830</v>
      </c>
      <c r="S978" s="25">
        <v>45119</v>
      </c>
      <c r="T978" s="24">
        <v>5072847</v>
      </c>
      <c r="U978" s="24">
        <v>3197527345</v>
      </c>
      <c r="V978" s="24" t="s">
        <v>5986</v>
      </c>
      <c r="W978" s="24" t="s">
        <v>5987</v>
      </c>
      <c r="X978" s="24" t="s">
        <v>2709</v>
      </c>
      <c r="Y978" s="24" t="s">
        <v>5988</v>
      </c>
      <c r="Z978" s="24" t="s">
        <v>117</v>
      </c>
      <c r="AA978" s="24">
        <v>3023159695</v>
      </c>
      <c r="AB978" s="24" t="s">
        <v>77</v>
      </c>
      <c r="AC978" s="24" t="s">
        <v>77</v>
      </c>
      <c r="AD978" s="24" t="s">
        <v>77</v>
      </c>
      <c r="AE978" s="26" t="s">
        <v>183</v>
      </c>
      <c r="AF978" s="26" t="s">
        <v>5197</v>
      </c>
      <c r="AG978" s="26"/>
      <c r="AH978" s="27" t="s">
        <v>184</v>
      </c>
      <c r="AI978" s="27" t="s">
        <v>515</v>
      </c>
      <c r="AJ978" s="27" t="s">
        <v>515</v>
      </c>
      <c r="AK978" s="24" t="s">
        <v>121</v>
      </c>
      <c r="AL978" s="24" t="s">
        <v>90</v>
      </c>
      <c r="AM978" s="23">
        <v>42963</v>
      </c>
      <c r="AN978" s="28">
        <v>808585.47</v>
      </c>
      <c r="AO978" s="28"/>
      <c r="AP978" s="24"/>
      <c r="AQ978" s="24"/>
      <c r="AR978" s="24"/>
      <c r="AS978" s="24"/>
      <c r="AT978" s="24" t="e">
        <v>#N/A</v>
      </c>
      <c r="AU978" s="24" t="e">
        <v>#N/A</v>
      </c>
      <c r="AV978" s="24" t="e">
        <v>#N/A</v>
      </c>
      <c r="AW978" s="24"/>
      <c r="AX978" s="24"/>
      <c r="AY978" s="24"/>
      <c r="AZ978" s="24"/>
      <c r="BA978" s="24"/>
      <c r="BB978" s="24"/>
      <c r="BC978" s="24"/>
      <c r="BD978" s="24">
        <v>0</v>
      </c>
      <c r="BE978" s="24">
        <v>0</v>
      </c>
      <c r="BF978" s="23"/>
      <c r="BG978" s="23"/>
      <c r="BH978" s="23">
        <v>43160</v>
      </c>
      <c r="BI978" s="26" t="s">
        <v>127</v>
      </c>
      <c r="BJ978" s="26" t="s">
        <v>178</v>
      </c>
      <c r="BK978" s="29">
        <v>212671</v>
      </c>
      <c r="BL978" s="24" t="s">
        <v>129</v>
      </c>
      <c r="BM978" s="22" t="str">
        <f ca="1">+IF(Tabla1[[#This Row],[FECHA INGRESO]]&gt;=44986,IF((TODAY()-Tabla1[[#This Row],[FECHA INGRESO]])&gt;=50,"ALERTA","TODAVÍA FALTA"),"N/A")</f>
        <v>N/A</v>
      </c>
      <c r="BN978" s="7">
        <f>IFERROR((_xlfn.DAYS(Tabla1[[#This Row],[FECHA INGRESO]],Tabla1[[#This Row],[FECHA RETIRO]]))/30,"")</f>
        <v>-6.5666666666666664</v>
      </c>
    </row>
    <row r="979" spans="1:66" ht="15" customHeight="1" x14ac:dyDescent="0.35">
      <c r="A979" s="32">
        <v>1001053017</v>
      </c>
      <c r="B979" s="22" t="s">
        <v>5989</v>
      </c>
      <c r="C979" s="23">
        <v>42963</v>
      </c>
      <c r="D979" s="23" t="s">
        <v>266</v>
      </c>
      <c r="E979" s="24" t="s">
        <v>94</v>
      </c>
      <c r="F979" s="23" t="s">
        <v>70</v>
      </c>
      <c r="G979" s="24"/>
      <c r="H979" s="24">
        <v>24076072116</v>
      </c>
      <c r="I979" s="24" t="s">
        <v>95</v>
      </c>
      <c r="J979" s="24">
        <f>DATEDIF(Tabla1[[#This Row],[FECHA DE NACIMIENTO]],Tabla1[[#This Row],[FECHA ACTUAL]],"Y")</f>
        <v>26</v>
      </c>
      <c r="K979" s="24" t="s">
        <v>96</v>
      </c>
      <c r="L979" s="24" t="s">
        <v>112</v>
      </c>
      <c r="M979" s="24">
        <v>0</v>
      </c>
      <c r="N979" s="24">
        <v>0</v>
      </c>
      <c r="O979" s="24">
        <v>1</v>
      </c>
      <c r="P979" s="24" t="s">
        <v>5104</v>
      </c>
      <c r="Q979" s="23">
        <v>35508</v>
      </c>
      <c r="R979" s="24" t="s">
        <v>76</v>
      </c>
      <c r="S979" s="25">
        <v>45119</v>
      </c>
      <c r="T979" s="24"/>
      <c r="U979" s="24">
        <v>3206247271</v>
      </c>
      <c r="V979" s="24" t="s">
        <v>5990</v>
      </c>
      <c r="W979" s="24" t="s">
        <v>5991</v>
      </c>
      <c r="X979" s="24" t="s">
        <v>4657</v>
      </c>
      <c r="Y979" s="24" t="s">
        <v>5992</v>
      </c>
      <c r="Z979" s="24" t="s">
        <v>117</v>
      </c>
      <c r="AA979" s="24">
        <v>3204594102</v>
      </c>
      <c r="AB979" s="24" t="s">
        <v>77</v>
      </c>
      <c r="AC979" s="24" t="s">
        <v>77</v>
      </c>
      <c r="AD979" s="24" t="s">
        <v>77</v>
      </c>
      <c r="AE979" s="26" t="s">
        <v>151</v>
      </c>
      <c r="AF979" s="26"/>
      <c r="AG979" s="26"/>
      <c r="AH979" s="27" t="s">
        <v>184</v>
      </c>
      <c r="AI979" s="27" t="s">
        <v>120</v>
      </c>
      <c r="AJ979" s="27" t="s">
        <v>120</v>
      </c>
      <c r="AK979" s="24" t="s">
        <v>121</v>
      </c>
      <c r="AL979" s="24" t="s">
        <v>90</v>
      </c>
      <c r="AM979" s="23">
        <v>42963</v>
      </c>
      <c r="AN979" s="28">
        <v>857100.06</v>
      </c>
      <c r="AO979" s="28">
        <v>97032</v>
      </c>
      <c r="AP979" s="24"/>
      <c r="AQ979" s="24"/>
      <c r="AR979" s="24"/>
      <c r="AS979" s="24"/>
      <c r="AT979" s="24">
        <v>81</v>
      </c>
      <c r="AU979" s="24" t="e">
        <v>#N/A</v>
      </c>
      <c r="AV979" s="24" t="e">
        <v>#N/A</v>
      </c>
      <c r="AW979" s="24"/>
      <c r="AX979" s="24"/>
      <c r="AY979" s="24"/>
      <c r="AZ979" s="24"/>
      <c r="BA979" s="24"/>
      <c r="BB979" s="24"/>
      <c r="BC979" s="24"/>
      <c r="BD979" s="24">
        <v>0</v>
      </c>
      <c r="BE979" s="24">
        <v>0</v>
      </c>
      <c r="BF979" s="23"/>
      <c r="BG979" s="23"/>
      <c r="BH979" s="23">
        <v>43644</v>
      </c>
      <c r="BI979" s="26" t="s">
        <v>127</v>
      </c>
      <c r="BJ979" s="26" t="s">
        <v>273</v>
      </c>
      <c r="BK979" s="29">
        <v>358850</v>
      </c>
      <c r="BL979" s="24" t="s">
        <v>129</v>
      </c>
      <c r="BM979" s="22" t="str">
        <f ca="1">+IF(Tabla1[[#This Row],[FECHA INGRESO]]&gt;=44986,IF((TODAY()-Tabla1[[#This Row],[FECHA INGRESO]])&gt;=50,"ALERTA","TODAVÍA FALTA"),"N/A")</f>
        <v>N/A</v>
      </c>
      <c r="BN979" s="7">
        <f>IFERROR((_xlfn.DAYS(Tabla1[[#This Row],[FECHA INGRESO]],Tabla1[[#This Row],[FECHA RETIRO]]))/30,"")</f>
        <v>-22.7</v>
      </c>
    </row>
    <row r="980" spans="1:66" ht="15" customHeight="1" x14ac:dyDescent="0.35">
      <c r="A980" s="31">
        <v>8160857</v>
      </c>
      <c r="B980" s="22" t="s">
        <v>5993</v>
      </c>
      <c r="C980" s="23">
        <v>42963</v>
      </c>
      <c r="D980" s="23" t="s">
        <v>582</v>
      </c>
      <c r="E980" s="23" t="s">
        <v>3836</v>
      </c>
      <c r="F980" s="23" t="s">
        <v>70</v>
      </c>
      <c r="G980" s="24"/>
      <c r="H980" s="24">
        <v>24076263176</v>
      </c>
      <c r="I980" s="24" t="s">
        <v>72</v>
      </c>
      <c r="J980" s="24">
        <f>DATEDIF(Tabla1[[#This Row],[FECHA DE NACIMIENTO]],Tabla1[[#This Row],[FECHA ACTUAL]],"Y")</f>
        <v>40</v>
      </c>
      <c r="K980" s="24" t="s">
        <v>73</v>
      </c>
      <c r="L980" s="24" t="s">
        <v>234</v>
      </c>
      <c r="M980" s="24">
        <v>0</v>
      </c>
      <c r="N980" s="24">
        <v>0</v>
      </c>
      <c r="O980" s="24">
        <v>5</v>
      </c>
      <c r="P980" s="24" t="s">
        <v>5104</v>
      </c>
      <c r="Q980" s="23">
        <v>30171</v>
      </c>
      <c r="R980" s="24" t="s">
        <v>830</v>
      </c>
      <c r="S980" s="25">
        <v>45119</v>
      </c>
      <c r="T980" s="24">
        <v>3436244</v>
      </c>
      <c r="U980" s="24">
        <v>3052967165</v>
      </c>
      <c r="V980" s="24" t="s">
        <v>5994</v>
      </c>
      <c r="W980" s="24" t="s">
        <v>5995</v>
      </c>
      <c r="X980" s="24" t="s">
        <v>5996</v>
      </c>
      <c r="Y980" s="24" t="s">
        <v>5997</v>
      </c>
      <c r="Z980" s="24" t="s">
        <v>5349</v>
      </c>
      <c r="AA980" s="24">
        <v>3216200200</v>
      </c>
      <c r="AB980" s="24" t="s">
        <v>77</v>
      </c>
      <c r="AC980" s="24" t="s">
        <v>77</v>
      </c>
      <c r="AD980" s="24" t="s">
        <v>77</v>
      </c>
      <c r="AE980" s="26" t="s">
        <v>183</v>
      </c>
      <c r="AF980" s="26" t="s">
        <v>5998</v>
      </c>
      <c r="AG980" s="26"/>
      <c r="AH980" s="27" t="s">
        <v>184</v>
      </c>
      <c r="AI980" s="27" t="s">
        <v>515</v>
      </c>
      <c r="AJ980" s="27" t="s">
        <v>515</v>
      </c>
      <c r="AK980" s="24" t="s">
        <v>121</v>
      </c>
      <c r="AL980" s="24" t="s">
        <v>90</v>
      </c>
      <c r="AM980" s="23">
        <v>42963</v>
      </c>
      <c r="AN980" s="28">
        <v>808585.47</v>
      </c>
      <c r="AO980" s="28"/>
      <c r="AP980" s="24"/>
      <c r="AQ980" s="24"/>
      <c r="AR980" s="24"/>
      <c r="AS980" s="24"/>
      <c r="AT980" s="24">
        <v>85</v>
      </c>
      <c r="AU980" s="24" t="e">
        <v>#N/A</v>
      </c>
      <c r="AV980" s="24" t="e">
        <v>#N/A</v>
      </c>
      <c r="AW980" s="24"/>
      <c r="AX980" s="24"/>
      <c r="AY980" s="24"/>
      <c r="AZ980" s="24" t="s">
        <v>5999</v>
      </c>
      <c r="BA980" s="24"/>
      <c r="BB980" s="24"/>
      <c r="BC980" s="24"/>
      <c r="BD980" s="24">
        <v>0</v>
      </c>
      <c r="BE980" s="24">
        <v>0</v>
      </c>
      <c r="BF980" s="23"/>
      <c r="BG980" s="23"/>
      <c r="BH980" s="23">
        <v>43384</v>
      </c>
      <c r="BI980" s="26" t="s">
        <v>127</v>
      </c>
      <c r="BJ980" s="26" t="s">
        <v>232</v>
      </c>
      <c r="BK980" s="29">
        <v>59678</v>
      </c>
      <c r="BL980" s="24" t="s">
        <v>129</v>
      </c>
      <c r="BM980" s="22" t="str">
        <f ca="1">+IF(Tabla1[[#This Row],[FECHA INGRESO]]&gt;=44986,IF((TODAY()-Tabla1[[#This Row],[FECHA INGRESO]])&gt;=50,"ALERTA","TODAVÍA FALTA"),"N/A")</f>
        <v>N/A</v>
      </c>
      <c r="BN980" s="7">
        <f>IFERROR((_xlfn.DAYS(Tabla1[[#This Row],[FECHA INGRESO]],Tabla1[[#This Row],[FECHA RETIRO]]))/30,"")</f>
        <v>-14.033333333333333</v>
      </c>
    </row>
    <row r="981" spans="1:66" ht="15" customHeight="1" x14ac:dyDescent="0.35">
      <c r="A981" s="31">
        <v>43905263</v>
      </c>
      <c r="B981" s="22" t="s">
        <v>6000</v>
      </c>
      <c r="C981" s="23">
        <v>42963</v>
      </c>
      <c r="D981" s="23" t="s">
        <v>582</v>
      </c>
      <c r="E981" s="24" t="s">
        <v>94</v>
      </c>
      <c r="F981" s="23" t="s">
        <v>70</v>
      </c>
      <c r="G981" s="24"/>
      <c r="H981" s="24">
        <v>24076256008</v>
      </c>
      <c r="I981" s="24" t="s">
        <v>95</v>
      </c>
      <c r="J981" s="24">
        <f>DATEDIF(Tabla1[[#This Row],[FECHA DE NACIMIENTO]],Tabla1[[#This Row],[FECHA ACTUAL]],"Y")</f>
        <v>41</v>
      </c>
      <c r="K981" s="24" t="s">
        <v>73</v>
      </c>
      <c r="L981" s="24" t="s">
        <v>74</v>
      </c>
      <c r="M981" s="24">
        <v>1</v>
      </c>
      <c r="N981" s="24">
        <v>1</v>
      </c>
      <c r="O981" s="24">
        <v>4</v>
      </c>
      <c r="P981" s="24" t="s">
        <v>5104</v>
      </c>
      <c r="Q981" s="23">
        <v>29916</v>
      </c>
      <c r="R981" s="24" t="s">
        <v>830</v>
      </c>
      <c r="S981" s="25">
        <v>45119</v>
      </c>
      <c r="T981" s="24">
        <v>4964258</v>
      </c>
      <c r="U981" s="24">
        <v>3122419724</v>
      </c>
      <c r="V981" s="24" t="s">
        <v>6001</v>
      </c>
      <c r="W981" s="24" t="s">
        <v>6002</v>
      </c>
      <c r="X981" s="24" t="s">
        <v>6003</v>
      </c>
      <c r="Y981" s="24" t="s">
        <v>6004</v>
      </c>
      <c r="Z981" s="24" t="s">
        <v>82</v>
      </c>
      <c r="AA981" s="24">
        <v>3117836568</v>
      </c>
      <c r="AB981" s="24" t="s">
        <v>77</v>
      </c>
      <c r="AC981" s="24" t="s">
        <v>77</v>
      </c>
      <c r="AD981" s="24" t="s">
        <v>77</v>
      </c>
      <c r="AE981" s="26" t="s">
        <v>151</v>
      </c>
      <c r="AF981" s="26" t="s">
        <v>6005</v>
      </c>
      <c r="AG981" s="26"/>
      <c r="AH981" s="27" t="s">
        <v>184</v>
      </c>
      <c r="AI981" s="27" t="s">
        <v>515</v>
      </c>
      <c r="AJ981" s="27" t="s">
        <v>515</v>
      </c>
      <c r="AK981" s="24" t="s">
        <v>121</v>
      </c>
      <c r="AL981" s="24" t="s">
        <v>90</v>
      </c>
      <c r="AM981" s="23">
        <v>42963</v>
      </c>
      <c r="AN981" s="28">
        <v>776250</v>
      </c>
      <c r="AO981" s="28"/>
      <c r="AP981" s="24"/>
      <c r="AQ981" s="24"/>
      <c r="AR981" s="24"/>
      <c r="AS981" s="24"/>
      <c r="AT981" s="24" t="e">
        <v>#N/A</v>
      </c>
      <c r="AU981" s="24" t="e">
        <v>#N/A</v>
      </c>
      <c r="AV981" s="24" t="e">
        <v>#N/A</v>
      </c>
      <c r="AW981" s="24"/>
      <c r="AX981" s="24"/>
      <c r="AY981" s="24"/>
      <c r="AZ981" s="24"/>
      <c r="BA981" s="24"/>
      <c r="BB981" s="24"/>
      <c r="BC981" s="24"/>
      <c r="BD981" s="24">
        <v>0</v>
      </c>
      <c r="BE981" s="24">
        <v>0</v>
      </c>
      <c r="BF981" s="23"/>
      <c r="BG981" s="23"/>
      <c r="BH981" s="23">
        <v>43000</v>
      </c>
      <c r="BI981" s="26" t="s">
        <v>127</v>
      </c>
      <c r="BJ981" s="26" t="s">
        <v>1246</v>
      </c>
      <c r="BK981" s="29">
        <v>0</v>
      </c>
      <c r="BL981" s="24" t="s">
        <v>129</v>
      </c>
      <c r="BM981" s="22" t="str">
        <f ca="1">+IF(Tabla1[[#This Row],[FECHA INGRESO]]&gt;=44986,IF((TODAY()-Tabla1[[#This Row],[FECHA INGRESO]])&gt;=50,"ALERTA","TODAVÍA FALTA"),"N/A")</f>
        <v>N/A</v>
      </c>
      <c r="BN981" s="7">
        <f>IFERROR((_xlfn.DAYS(Tabla1[[#This Row],[FECHA INGRESO]],Tabla1[[#This Row],[FECHA RETIRO]]))/30,"")</f>
        <v>-1.2333333333333334</v>
      </c>
    </row>
    <row r="982" spans="1:66" x14ac:dyDescent="0.35">
      <c r="A982" s="34">
        <v>1126250169</v>
      </c>
      <c r="B982" s="22" t="s">
        <v>6006</v>
      </c>
      <c r="C982" s="23">
        <v>42964</v>
      </c>
      <c r="D982" s="23" t="s">
        <v>93</v>
      </c>
      <c r="E982" s="23" t="s">
        <v>1274</v>
      </c>
      <c r="F982" s="23" t="s">
        <v>70</v>
      </c>
      <c r="G982" s="24"/>
      <c r="H982" s="24">
        <v>24076262142</v>
      </c>
      <c r="I982" s="24" t="s">
        <v>95</v>
      </c>
      <c r="J982" s="24">
        <f>DATEDIF(Tabla1[[#This Row],[FECHA DE NACIMIENTO]],Tabla1[[#This Row],[FECHA ACTUAL]],"Y")</f>
        <v>35</v>
      </c>
      <c r="K982" s="24" t="s">
        <v>73</v>
      </c>
      <c r="L982" s="24" t="s">
        <v>112</v>
      </c>
      <c r="M982" s="24">
        <v>0</v>
      </c>
      <c r="N982" s="24">
        <v>0</v>
      </c>
      <c r="O982" s="24">
        <v>3</v>
      </c>
      <c r="P982" s="24" t="s">
        <v>5104</v>
      </c>
      <c r="Q982" s="23">
        <v>32028</v>
      </c>
      <c r="R982" s="24" t="s">
        <v>6007</v>
      </c>
      <c r="S982" s="25">
        <v>45119</v>
      </c>
      <c r="T982" s="24">
        <v>2565606</v>
      </c>
      <c r="U982" s="24">
        <v>3046456369</v>
      </c>
      <c r="V982" s="24" t="s">
        <v>6008</v>
      </c>
      <c r="W982" s="24" t="s">
        <v>6009</v>
      </c>
      <c r="X982" s="24" t="s">
        <v>6010</v>
      </c>
      <c r="Y982" s="24" t="s">
        <v>6011</v>
      </c>
      <c r="Z982" s="24" t="s">
        <v>82</v>
      </c>
      <c r="AA982" s="24">
        <v>3046456369</v>
      </c>
      <c r="AB982" s="24" t="s">
        <v>77</v>
      </c>
      <c r="AC982" s="24" t="s">
        <v>77</v>
      </c>
      <c r="AD982" s="24" t="s">
        <v>77</v>
      </c>
      <c r="AE982" s="26" t="s">
        <v>151</v>
      </c>
      <c r="AF982" s="26"/>
      <c r="AG982" s="26"/>
      <c r="AH982" s="27" t="s">
        <v>184</v>
      </c>
      <c r="AI982" s="27" t="s">
        <v>120</v>
      </c>
      <c r="AJ982" s="27" t="s">
        <v>120</v>
      </c>
      <c r="AK982" s="24" t="s">
        <v>121</v>
      </c>
      <c r="AL982" s="24" t="s">
        <v>90</v>
      </c>
      <c r="AM982" s="23">
        <v>42964</v>
      </c>
      <c r="AN982" s="28">
        <v>908526</v>
      </c>
      <c r="AO982" s="28">
        <v>106454</v>
      </c>
      <c r="AP982" s="24"/>
      <c r="AQ982" s="24"/>
      <c r="AR982" s="24"/>
      <c r="AS982" s="24"/>
      <c r="AT982" s="24">
        <v>93</v>
      </c>
      <c r="AU982" s="24">
        <v>90</v>
      </c>
      <c r="AV982" s="24">
        <v>89</v>
      </c>
      <c r="AW982" s="24">
        <v>89</v>
      </c>
      <c r="AX982" s="24"/>
      <c r="AY982" s="24"/>
      <c r="AZ982" s="24"/>
      <c r="BA982" s="24"/>
      <c r="BB982" s="24"/>
      <c r="BC982" s="24"/>
      <c r="BD982" s="24">
        <v>0</v>
      </c>
      <c r="BE982" s="24">
        <v>0</v>
      </c>
      <c r="BF982" s="23"/>
      <c r="BG982" s="23"/>
      <c r="BH982" s="23">
        <v>44422</v>
      </c>
      <c r="BI982" s="26" t="s">
        <v>127</v>
      </c>
      <c r="BJ982" s="26" t="s">
        <v>273</v>
      </c>
      <c r="BK982" s="29">
        <v>0</v>
      </c>
      <c r="BL982" s="24" t="s">
        <v>129</v>
      </c>
      <c r="BM982" s="22" t="str">
        <f ca="1">+IF(Tabla1[[#This Row],[FECHA INGRESO]]&gt;=44986,IF((TODAY()-Tabla1[[#This Row],[FECHA INGRESO]])&gt;=50,"ALERTA","TODAVÍA FALTA"),"N/A")</f>
        <v>N/A</v>
      </c>
      <c r="BN982" s="7">
        <f>IFERROR((_xlfn.DAYS(Tabla1[[#This Row],[FECHA INGRESO]],Tabla1[[#This Row],[FECHA RETIRO]]))/30,"")</f>
        <v>-48.6</v>
      </c>
    </row>
    <row r="983" spans="1:66" ht="15" customHeight="1" x14ac:dyDescent="0.35">
      <c r="A983" s="31">
        <v>51982423</v>
      </c>
      <c r="B983" s="22" t="s">
        <v>6012</v>
      </c>
      <c r="C983" s="23">
        <v>42964</v>
      </c>
      <c r="D983" s="23" t="s">
        <v>870</v>
      </c>
      <c r="E983" s="23" t="s">
        <v>1274</v>
      </c>
      <c r="F983" s="23" t="s">
        <v>70</v>
      </c>
      <c r="G983" s="24"/>
      <c r="H983" s="24">
        <v>24076246885</v>
      </c>
      <c r="I983" s="24" t="s">
        <v>95</v>
      </c>
      <c r="J983" s="24">
        <f>DATEDIF(Tabla1[[#This Row],[FECHA DE NACIMIENTO]],Tabla1[[#This Row],[FECHA ACTUAL]],"Y")</f>
        <v>53</v>
      </c>
      <c r="K983" s="24" t="s">
        <v>96</v>
      </c>
      <c r="L983" s="24" t="s">
        <v>206</v>
      </c>
      <c r="M983" s="24">
        <v>2</v>
      </c>
      <c r="N983" s="24">
        <v>1</v>
      </c>
      <c r="O983" s="24">
        <v>3</v>
      </c>
      <c r="P983" s="24" t="s">
        <v>5104</v>
      </c>
      <c r="Q983" s="23">
        <v>25567</v>
      </c>
      <c r="R983" s="24" t="s">
        <v>76</v>
      </c>
      <c r="S983" s="25">
        <v>45119</v>
      </c>
      <c r="T983" s="24"/>
      <c r="U983" s="24">
        <v>3202064419</v>
      </c>
      <c r="V983" s="24" t="s">
        <v>6013</v>
      </c>
      <c r="W983" s="24" t="s">
        <v>6014</v>
      </c>
      <c r="X983" s="24" t="s">
        <v>5446</v>
      </c>
      <c r="Y983" s="24" t="s">
        <v>6015</v>
      </c>
      <c r="Z983" s="24" t="s">
        <v>150</v>
      </c>
      <c r="AA983" s="24">
        <v>3196328749</v>
      </c>
      <c r="AB983" s="24" t="s">
        <v>77</v>
      </c>
      <c r="AC983" s="24" t="s">
        <v>77</v>
      </c>
      <c r="AD983" s="24" t="s">
        <v>77</v>
      </c>
      <c r="AE983" s="26" t="s">
        <v>183</v>
      </c>
      <c r="AF983" s="26" t="s">
        <v>3655</v>
      </c>
      <c r="AG983" s="26"/>
      <c r="AH983" s="27" t="s">
        <v>184</v>
      </c>
      <c r="AI983" s="27" t="s">
        <v>279</v>
      </c>
      <c r="AJ983" s="27" t="s">
        <v>279</v>
      </c>
      <c r="AK983" s="24" t="s">
        <v>121</v>
      </c>
      <c r="AL983" s="24" t="s">
        <v>90</v>
      </c>
      <c r="AM983" s="23">
        <v>42964</v>
      </c>
      <c r="AN983" s="28">
        <v>776250</v>
      </c>
      <c r="AO983" s="28"/>
      <c r="AP983" s="24"/>
      <c r="AQ983" s="24"/>
      <c r="AR983" s="24"/>
      <c r="AS983" s="24"/>
      <c r="AT983" s="24" t="e">
        <v>#N/A</v>
      </c>
      <c r="AU983" s="24" t="e">
        <v>#N/A</v>
      </c>
      <c r="AV983" s="24">
        <v>89</v>
      </c>
      <c r="AW983" s="24"/>
      <c r="AX983" s="24"/>
      <c r="AY983" s="24"/>
      <c r="AZ983" s="24"/>
      <c r="BA983" s="24"/>
      <c r="BB983" s="24"/>
      <c r="BC983" s="24"/>
      <c r="BD983" s="24">
        <v>0</v>
      </c>
      <c r="BE983" s="24">
        <v>0</v>
      </c>
      <c r="BF983" s="23"/>
      <c r="BG983" s="23"/>
      <c r="BH983" s="23">
        <v>42969</v>
      </c>
      <c r="BI983" s="26" t="s">
        <v>127</v>
      </c>
      <c r="BJ983" s="26" t="s">
        <v>523</v>
      </c>
      <c r="BK983" s="29">
        <v>0</v>
      </c>
      <c r="BL983" s="24" t="s">
        <v>129</v>
      </c>
      <c r="BM983" s="22" t="str">
        <f ca="1">+IF(Tabla1[[#This Row],[FECHA INGRESO]]&gt;=44986,IF((TODAY()-Tabla1[[#This Row],[FECHA INGRESO]])&gt;=50,"ALERTA","TODAVÍA FALTA"),"N/A")</f>
        <v>N/A</v>
      </c>
      <c r="BN983" s="7">
        <f>IFERROR((_xlfn.DAYS(Tabla1[[#This Row],[FECHA INGRESO]],Tabla1[[#This Row],[FECHA RETIRO]]))/30,"")</f>
        <v>-0.16666666666666666</v>
      </c>
    </row>
    <row r="984" spans="1:66" ht="15" customHeight="1" x14ac:dyDescent="0.35">
      <c r="A984" s="31">
        <v>1033705119</v>
      </c>
      <c r="B984" s="22" t="s">
        <v>6016</v>
      </c>
      <c r="C984" s="23">
        <v>42964</v>
      </c>
      <c r="D984" s="23" t="s">
        <v>93</v>
      </c>
      <c r="E984" s="24" t="s">
        <v>94</v>
      </c>
      <c r="F984" s="23" t="s">
        <v>70</v>
      </c>
      <c r="G984" s="24"/>
      <c r="H984" s="24">
        <v>24076260324</v>
      </c>
      <c r="I984" s="24" t="s">
        <v>95</v>
      </c>
      <c r="J984" s="24">
        <f>DATEDIF(Tabla1[[#This Row],[FECHA DE NACIMIENTO]],Tabla1[[#This Row],[FECHA ACTUAL]],"Y")</f>
        <v>34</v>
      </c>
      <c r="K984" s="24" t="s">
        <v>73</v>
      </c>
      <c r="L984" s="24" t="s">
        <v>234</v>
      </c>
      <c r="M984" s="24">
        <v>2</v>
      </c>
      <c r="N984" s="24">
        <v>2</v>
      </c>
      <c r="O984" s="24">
        <v>2</v>
      </c>
      <c r="P984" s="24" t="s">
        <v>5104</v>
      </c>
      <c r="Q984" s="23">
        <v>32436</v>
      </c>
      <c r="R984" s="24" t="s">
        <v>76</v>
      </c>
      <c r="S984" s="25">
        <v>45119</v>
      </c>
      <c r="T984" s="24">
        <v>7623193</v>
      </c>
      <c r="U984" s="24">
        <v>3208221115</v>
      </c>
      <c r="V984" s="24" t="s">
        <v>6017</v>
      </c>
      <c r="W984" s="24" t="s">
        <v>6018</v>
      </c>
      <c r="X984" s="24" t="s">
        <v>6019</v>
      </c>
      <c r="Y984" s="24" t="s">
        <v>6020</v>
      </c>
      <c r="Z984" s="24" t="s">
        <v>82</v>
      </c>
      <c r="AA984" s="24">
        <v>3192452778</v>
      </c>
      <c r="AB984" s="24" t="s">
        <v>77</v>
      </c>
      <c r="AC984" s="24" t="s">
        <v>77</v>
      </c>
      <c r="AD984" s="24" t="s">
        <v>77</v>
      </c>
      <c r="AE984" s="26" t="s">
        <v>151</v>
      </c>
      <c r="AF984" s="26"/>
      <c r="AG984" s="26"/>
      <c r="AH984" s="27" t="s">
        <v>184</v>
      </c>
      <c r="AI984" s="27" t="s">
        <v>2649</v>
      </c>
      <c r="AJ984" s="27" t="s">
        <v>2649</v>
      </c>
      <c r="AK984" s="24" t="s">
        <v>121</v>
      </c>
      <c r="AL984" s="24" t="s">
        <v>90</v>
      </c>
      <c r="AM984" s="23">
        <v>42964</v>
      </c>
      <c r="AN984" s="28">
        <v>808585.47</v>
      </c>
      <c r="AO984" s="28"/>
      <c r="AP984" s="24"/>
      <c r="AQ984" s="24"/>
      <c r="AR984" s="24"/>
      <c r="AS984" s="24"/>
      <c r="AT984" s="24">
        <v>75</v>
      </c>
      <c r="AU984" s="24" t="e">
        <v>#N/A</v>
      </c>
      <c r="AV984" s="24" t="e">
        <v>#N/A</v>
      </c>
      <c r="AW984" s="24"/>
      <c r="AX984" s="24"/>
      <c r="AY984" s="24"/>
      <c r="AZ984" s="24"/>
      <c r="BA984" s="24"/>
      <c r="BB984" s="24"/>
      <c r="BC984" s="24"/>
      <c r="BD984" s="24">
        <v>0</v>
      </c>
      <c r="BE984" s="24">
        <v>0</v>
      </c>
      <c r="BF984" s="23"/>
      <c r="BG984" s="23"/>
      <c r="BH984" s="23">
        <v>43327</v>
      </c>
      <c r="BI984" s="26" t="s">
        <v>127</v>
      </c>
      <c r="BJ984" s="26" t="s">
        <v>273</v>
      </c>
      <c r="BK984" s="29">
        <v>389536</v>
      </c>
      <c r="BL984" s="24" t="s">
        <v>129</v>
      </c>
      <c r="BM984" s="22" t="str">
        <f ca="1">+IF(Tabla1[[#This Row],[FECHA INGRESO]]&gt;=44986,IF((TODAY()-Tabla1[[#This Row],[FECHA INGRESO]])&gt;=50,"ALERTA","TODAVÍA FALTA"),"N/A")</f>
        <v>N/A</v>
      </c>
      <c r="BN984" s="7">
        <f>IFERROR((_xlfn.DAYS(Tabla1[[#This Row],[FECHA INGRESO]],Tabla1[[#This Row],[FECHA RETIRO]]))/30,"")</f>
        <v>-12.1</v>
      </c>
    </row>
    <row r="985" spans="1:66" ht="15" customHeight="1" x14ac:dyDescent="0.35">
      <c r="A985" s="31">
        <v>1036650003</v>
      </c>
      <c r="B985" s="22" t="s">
        <v>6021</v>
      </c>
      <c r="C985" s="23">
        <v>42969</v>
      </c>
      <c r="D985" s="23" t="s">
        <v>870</v>
      </c>
      <c r="E985" s="23" t="s">
        <v>1274</v>
      </c>
      <c r="F985" s="23" t="s">
        <v>70</v>
      </c>
      <c r="G985" s="24"/>
      <c r="H985" s="24">
        <v>24076382666</v>
      </c>
      <c r="I985" s="24" t="s">
        <v>95</v>
      </c>
      <c r="J985" s="24">
        <f>DATEDIF(Tabla1[[#This Row],[FECHA DE NACIMIENTO]],Tabla1[[#This Row],[FECHA ACTUAL]],"Y")</f>
        <v>29</v>
      </c>
      <c r="K985" s="24" t="s">
        <v>96</v>
      </c>
      <c r="L985" s="24" t="s">
        <v>74</v>
      </c>
      <c r="M985" s="24">
        <v>0</v>
      </c>
      <c r="N985" s="24">
        <v>0</v>
      </c>
      <c r="O985" s="24">
        <v>3</v>
      </c>
      <c r="P985" s="24" t="s">
        <v>5104</v>
      </c>
      <c r="Q985" s="23">
        <v>34346</v>
      </c>
      <c r="R985" s="24" t="s">
        <v>830</v>
      </c>
      <c r="S985" s="25">
        <v>45119</v>
      </c>
      <c r="T985" s="24">
        <v>2061317</v>
      </c>
      <c r="U985" s="24">
        <v>3012754124</v>
      </c>
      <c r="V985" s="24" t="s">
        <v>6022</v>
      </c>
      <c r="W985" s="24" t="s">
        <v>6023</v>
      </c>
      <c r="X985" s="24" t="s">
        <v>6024</v>
      </c>
      <c r="Y985" s="24" t="s">
        <v>5462</v>
      </c>
      <c r="Z985" s="24" t="s">
        <v>82</v>
      </c>
      <c r="AA985" s="24">
        <v>3145199692</v>
      </c>
      <c r="AB985" s="24" t="s">
        <v>77</v>
      </c>
      <c r="AC985" s="24" t="s">
        <v>77</v>
      </c>
      <c r="AD985" s="24" t="s">
        <v>77</v>
      </c>
      <c r="AE985" s="26" t="s">
        <v>183</v>
      </c>
      <c r="AF985" s="26" t="s">
        <v>568</v>
      </c>
      <c r="AG985" s="26"/>
      <c r="AH985" s="27" t="s">
        <v>184</v>
      </c>
      <c r="AI985" s="27" t="s">
        <v>515</v>
      </c>
      <c r="AJ985" s="27" t="s">
        <v>515</v>
      </c>
      <c r="AK985" s="24" t="s">
        <v>121</v>
      </c>
      <c r="AL985" s="24" t="s">
        <v>90</v>
      </c>
      <c r="AM985" s="23">
        <v>42969</v>
      </c>
      <c r="AN985" s="28">
        <v>776250</v>
      </c>
      <c r="AO985" s="28"/>
      <c r="AP985" s="24"/>
      <c r="AQ985" s="24"/>
      <c r="AR985" s="24"/>
      <c r="AS985" s="24"/>
      <c r="AT985" s="24" t="e">
        <v>#N/A</v>
      </c>
      <c r="AU985" s="24" t="e">
        <v>#N/A</v>
      </c>
      <c r="AV985" s="24" t="e">
        <v>#N/A</v>
      </c>
      <c r="AW985" s="24"/>
      <c r="AX985" s="24"/>
      <c r="AY985" s="24"/>
      <c r="AZ985" s="24"/>
      <c r="BA985" s="24"/>
      <c r="BB985" s="24"/>
      <c r="BC985" s="24"/>
      <c r="BD985" s="24">
        <v>0</v>
      </c>
      <c r="BE985" s="24">
        <v>0</v>
      </c>
      <c r="BF985" s="23"/>
      <c r="BG985" s="23"/>
      <c r="BH985" s="23">
        <v>42969</v>
      </c>
      <c r="BI985" s="26" t="s">
        <v>127</v>
      </c>
      <c r="BJ985" s="26" t="s">
        <v>1550</v>
      </c>
      <c r="BK985" s="29">
        <v>0</v>
      </c>
      <c r="BL985" s="24" t="s">
        <v>129</v>
      </c>
      <c r="BM985" s="22" t="str">
        <f ca="1">+IF(Tabla1[[#This Row],[FECHA INGRESO]]&gt;=44986,IF((TODAY()-Tabla1[[#This Row],[FECHA INGRESO]])&gt;=50,"ALERTA","TODAVÍA FALTA"),"N/A")</f>
        <v>N/A</v>
      </c>
      <c r="BN985" s="7">
        <f>IFERROR((_xlfn.DAYS(Tabla1[[#This Row],[FECHA INGRESO]],Tabla1[[#This Row],[FECHA RETIRO]]))/30,"")</f>
        <v>0</v>
      </c>
    </row>
    <row r="986" spans="1:66" x14ac:dyDescent="0.35">
      <c r="A986" s="21">
        <v>1012403901</v>
      </c>
      <c r="B986" s="22" t="s">
        <v>6025</v>
      </c>
      <c r="C986" s="23">
        <v>42970</v>
      </c>
      <c r="D986" s="23" t="s">
        <v>266</v>
      </c>
      <c r="E986" s="23" t="s">
        <v>1274</v>
      </c>
      <c r="F986" s="23" t="s">
        <v>70</v>
      </c>
      <c r="G986" s="24" t="s">
        <v>6026</v>
      </c>
      <c r="H986" s="24">
        <v>24076409299</v>
      </c>
      <c r="I986" s="24" t="s">
        <v>95</v>
      </c>
      <c r="J986" s="24">
        <f>DATEDIF(Tabla1[[#This Row],[FECHA DE NACIMIENTO]],Tabla1[[#This Row],[FECHA ACTUAL]],"Y")</f>
        <v>29</v>
      </c>
      <c r="K986" s="24" t="s">
        <v>73</v>
      </c>
      <c r="L986" s="24" t="s">
        <v>112</v>
      </c>
      <c r="M986" s="24">
        <v>0</v>
      </c>
      <c r="N986" s="24">
        <v>0</v>
      </c>
      <c r="O986" s="24">
        <v>2</v>
      </c>
      <c r="P986" s="24" t="s">
        <v>5104</v>
      </c>
      <c r="Q986" s="23">
        <v>34255</v>
      </c>
      <c r="R986" s="24" t="s">
        <v>76</v>
      </c>
      <c r="S986" s="25">
        <v>45119</v>
      </c>
      <c r="T986" s="24">
        <v>7837397</v>
      </c>
      <c r="U986" s="24">
        <v>3223404032</v>
      </c>
      <c r="V986" s="24" t="s">
        <v>6027</v>
      </c>
      <c r="W986" s="24" t="s">
        <v>6028</v>
      </c>
      <c r="X986" s="24" t="s">
        <v>6029</v>
      </c>
      <c r="Y986" s="24" t="s">
        <v>6030</v>
      </c>
      <c r="Z986" s="24" t="s">
        <v>117</v>
      </c>
      <c r="AA986" s="24">
        <v>3209701532</v>
      </c>
      <c r="AB986" s="24" t="s">
        <v>101</v>
      </c>
      <c r="AC986" s="24" t="s">
        <v>83</v>
      </c>
      <c r="AD986" s="24" t="e">
        <v>#REF!</v>
      </c>
      <c r="AE986" s="26" t="s">
        <v>102</v>
      </c>
      <c r="AF986" s="26"/>
      <c r="AG986" s="26" t="s">
        <v>6031</v>
      </c>
      <c r="AH986" s="27" t="s">
        <v>6032</v>
      </c>
      <c r="AI986" s="27" t="s">
        <v>487</v>
      </c>
      <c r="AJ986" s="27" t="s">
        <v>487</v>
      </c>
      <c r="AK986" s="24" t="s">
        <v>121</v>
      </c>
      <c r="AL986" s="24" t="s">
        <v>90</v>
      </c>
      <c r="AM986" s="23">
        <v>42970</v>
      </c>
      <c r="AN986" s="28">
        <v>1267151</v>
      </c>
      <c r="AO986" s="28">
        <v>117172</v>
      </c>
      <c r="AP986" s="24">
        <v>0</v>
      </c>
      <c r="AQ986" s="24">
        <v>0</v>
      </c>
      <c r="AR986" s="24">
        <v>0</v>
      </c>
      <c r="AS986" s="24">
        <v>0</v>
      </c>
      <c r="AT986" s="24">
        <v>76</v>
      </c>
      <c r="AU986" s="24">
        <v>0</v>
      </c>
      <c r="AV986" s="24">
        <v>83</v>
      </c>
      <c r="AW986" s="24">
        <v>81</v>
      </c>
      <c r="AX986" s="24" t="s">
        <v>6033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v>0</v>
      </c>
      <c r="BE986" s="24">
        <v>0</v>
      </c>
      <c r="BF986" s="23"/>
      <c r="BG986" s="23"/>
      <c r="BH986" s="23">
        <v>44690</v>
      </c>
      <c r="BI986" s="26" t="s">
        <v>127</v>
      </c>
      <c r="BJ986" s="26" t="s">
        <v>6034</v>
      </c>
      <c r="BK986" s="29">
        <v>0</v>
      </c>
      <c r="BL986" s="24" t="s">
        <v>129</v>
      </c>
      <c r="BM986" s="22" t="str">
        <f ca="1">+IF(Tabla1[[#This Row],[FECHA INGRESO]]&gt;=44986,IF((TODAY()-Tabla1[[#This Row],[FECHA INGRESO]])&gt;=50,"ALERTA","TODAVÍA FALTA"),"N/A")</f>
        <v>N/A</v>
      </c>
      <c r="BN986" s="7">
        <f>IFERROR((_xlfn.DAYS(Tabla1[[#This Row],[FECHA INGRESO]],Tabla1[[#This Row],[FECHA RETIRO]]))/30,"")</f>
        <v>-57.333333333333336</v>
      </c>
    </row>
    <row r="987" spans="1:66" x14ac:dyDescent="0.35">
      <c r="A987" s="34">
        <v>1010202891</v>
      </c>
      <c r="B987" s="22" t="s">
        <v>6035</v>
      </c>
      <c r="C987" s="23">
        <v>42971</v>
      </c>
      <c r="D987" s="23" t="s">
        <v>93</v>
      </c>
      <c r="E987" s="24" t="s">
        <v>94</v>
      </c>
      <c r="F987" s="23" t="s">
        <v>70</v>
      </c>
      <c r="G987" s="24"/>
      <c r="H987" s="24">
        <v>24076461545</v>
      </c>
      <c r="I987" s="24" t="s">
        <v>72</v>
      </c>
      <c r="J987" s="24">
        <f>DATEDIF(Tabla1[[#This Row],[FECHA DE NACIMIENTO]],Tabla1[[#This Row],[FECHA ACTUAL]],"Y")</f>
        <v>31</v>
      </c>
      <c r="K987" s="24" t="s">
        <v>73</v>
      </c>
      <c r="L987" s="24" t="s">
        <v>112</v>
      </c>
      <c r="M987" s="24">
        <v>0</v>
      </c>
      <c r="N987" s="24">
        <v>2</v>
      </c>
      <c r="O987" s="24">
        <v>2</v>
      </c>
      <c r="P987" s="24" t="s">
        <v>5104</v>
      </c>
      <c r="Q987" s="23">
        <v>33760</v>
      </c>
      <c r="R987" s="24" t="s">
        <v>76</v>
      </c>
      <c r="S987" s="25">
        <v>45119</v>
      </c>
      <c r="T987" s="24">
        <v>2460150</v>
      </c>
      <c r="U987" s="24">
        <v>3017474625</v>
      </c>
      <c r="V987" s="24" t="s">
        <v>6036</v>
      </c>
      <c r="W987" s="24" t="s">
        <v>6037</v>
      </c>
      <c r="X987" s="24" t="s">
        <v>967</v>
      </c>
      <c r="Y987" s="24" t="s">
        <v>6038</v>
      </c>
      <c r="Z987" s="24" t="s">
        <v>82</v>
      </c>
      <c r="AA987" s="24">
        <v>3124885891</v>
      </c>
      <c r="AB987" s="24" t="s">
        <v>77</v>
      </c>
      <c r="AC987" s="24" t="s">
        <v>77</v>
      </c>
      <c r="AD987" s="24" t="s">
        <v>77</v>
      </c>
      <c r="AE987" s="26" t="s">
        <v>151</v>
      </c>
      <c r="AF987" s="26"/>
      <c r="AG987" s="26"/>
      <c r="AH987" s="27" t="s">
        <v>1599</v>
      </c>
      <c r="AI987" s="27" t="s">
        <v>487</v>
      </c>
      <c r="AJ987" s="27" t="s">
        <v>487</v>
      </c>
      <c r="AK987" s="24" t="s">
        <v>121</v>
      </c>
      <c r="AL987" s="24" t="s">
        <v>90</v>
      </c>
      <c r="AM987" s="23">
        <v>42971</v>
      </c>
      <c r="AN987" s="28">
        <v>1338462</v>
      </c>
      <c r="AO987" s="28">
        <v>102854</v>
      </c>
      <c r="AP987" s="24"/>
      <c r="AQ987" s="24"/>
      <c r="AR987" s="24"/>
      <c r="AS987" s="24"/>
      <c r="AT987" s="24">
        <v>88</v>
      </c>
      <c r="AU987" s="24" t="e">
        <v>#N/A</v>
      </c>
      <c r="AV987" s="24">
        <v>83</v>
      </c>
      <c r="AW987" s="24"/>
      <c r="AX987" s="24" t="s">
        <v>6039</v>
      </c>
      <c r="AY987" s="24"/>
      <c r="AZ987" s="24"/>
      <c r="BA987" s="24"/>
      <c r="BB987" s="24"/>
      <c r="BC987" s="24"/>
      <c r="BD987" s="24">
        <v>0</v>
      </c>
      <c r="BE987" s="24">
        <v>0</v>
      </c>
      <c r="BF987" s="23"/>
      <c r="BG987" s="23"/>
      <c r="BH987" s="23">
        <v>44111</v>
      </c>
      <c r="BI987" s="26" t="s">
        <v>127</v>
      </c>
      <c r="BJ987" s="26" t="s">
        <v>5148</v>
      </c>
      <c r="BK987" s="29">
        <v>0</v>
      </c>
      <c r="BL987" s="24" t="s">
        <v>129</v>
      </c>
      <c r="BM987" s="22" t="str">
        <f ca="1">+IF(Tabla1[[#This Row],[FECHA INGRESO]]&gt;=44986,IF((TODAY()-Tabla1[[#This Row],[FECHA INGRESO]])&gt;=50,"ALERTA","TODAVÍA FALTA"),"N/A")</f>
        <v>N/A</v>
      </c>
      <c r="BN987" s="7">
        <f>IFERROR((_xlfn.DAYS(Tabla1[[#This Row],[FECHA INGRESO]],Tabla1[[#This Row],[FECHA RETIRO]]))/30,"")</f>
        <v>-38</v>
      </c>
    </row>
    <row r="988" spans="1:66" ht="15" customHeight="1" x14ac:dyDescent="0.35">
      <c r="A988" s="31">
        <v>1014291930</v>
      </c>
      <c r="B988" s="22" t="s">
        <v>6040</v>
      </c>
      <c r="C988" s="23">
        <v>42971</v>
      </c>
      <c r="D988" s="23" t="s">
        <v>266</v>
      </c>
      <c r="E988" s="23" t="s">
        <v>110</v>
      </c>
      <c r="F988" s="23" t="s">
        <v>70</v>
      </c>
      <c r="G988" s="24"/>
      <c r="H988" s="24">
        <v>24076457801</v>
      </c>
      <c r="I988" s="24" t="s">
        <v>95</v>
      </c>
      <c r="J988" s="24">
        <f>DATEDIF(Tabla1[[#This Row],[FECHA DE NACIMIENTO]],Tabla1[[#This Row],[FECHA ACTUAL]],"Y")</f>
        <v>25</v>
      </c>
      <c r="K988" s="24" t="s">
        <v>73</v>
      </c>
      <c r="L988" s="24" t="s">
        <v>112</v>
      </c>
      <c r="M988" s="24">
        <v>0</v>
      </c>
      <c r="N988" s="24">
        <v>0</v>
      </c>
      <c r="O988" s="24">
        <v>2</v>
      </c>
      <c r="P988" s="24" t="s">
        <v>5104</v>
      </c>
      <c r="Q988" s="23">
        <v>35666</v>
      </c>
      <c r="R988" s="24" t="s">
        <v>76</v>
      </c>
      <c r="S988" s="25">
        <v>45119</v>
      </c>
      <c r="T988" s="24">
        <v>8038110</v>
      </c>
      <c r="U988" s="24">
        <v>3144352336</v>
      </c>
      <c r="V988" s="24" t="s">
        <v>6041</v>
      </c>
      <c r="W988" s="24" t="s">
        <v>6042</v>
      </c>
      <c r="X988" s="24" t="s">
        <v>6043</v>
      </c>
      <c r="Y988" s="24" t="s">
        <v>6044</v>
      </c>
      <c r="Z988" s="24" t="s">
        <v>5349</v>
      </c>
      <c r="AA988" s="24">
        <v>3144352335</v>
      </c>
      <c r="AB988" s="24" t="s">
        <v>77</v>
      </c>
      <c r="AC988" s="24" t="s">
        <v>77</v>
      </c>
      <c r="AD988" s="24" t="s">
        <v>77</v>
      </c>
      <c r="AE988" s="26" t="s">
        <v>151</v>
      </c>
      <c r="AF988" s="26"/>
      <c r="AG988" s="26"/>
      <c r="AH988" s="27" t="s">
        <v>184</v>
      </c>
      <c r="AI988" s="27" t="s">
        <v>120</v>
      </c>
      <c r="AJ988" s="27" t="s">
        <v>120</v>
      </c>
      <c r="AK988" s="24" t="s">
        <v>121</v>
      </c>
      <c r="AL988" s="24" t="s">
        <v>90</v>
      </c>
      <c r="AM988" s="23">
        <v>42971</v>
      </c>
      <c r="AN988" s="28">
        <v>857100.06</v>
      </c>
      <c r="AO988" s="28"/>
      <c r="AP988" s="24"/>
      <c r="AQ988" s="24"/>
      <c r="AR988" s="24"/>
      <c r="AS988" s="24"/>
      <c r="AT988" s="24">
        <v>78</v>
      </c>
      <c r="AU988" s="24" t="e">
        <v>#N/A</v>
      </c>
      <c r="AV988" s="24">
        <v>91</v>
      </c>
      <c r="AW988" s="24"/>
      <c r="AX988" s="24"/>
      <c r="AY988" s="24" t="s">
        <v>6045</v>
      </c>
      <c r="AZ988" s="24"/>
      <c r="BA988" s="24"/>
      <c r="BB988" s="24"/>
      <c r="BC988" s="24"/>
      <c r="BD988" s="24">
        <v>0</v>
      </c>
      <c r="BE988" s="24">
        <v>0</v>
      </c>
      <c r="BF988" s="23"/>
      <c r="BG988" s="23"/>
      <c r="BH988" s="23">
        <v>43487</v>
      </c>
      <c r="BI988" s="26" t="s">
        <v>127</v>
      </c>
      <c r="BJ988" s="26" t="s">
        <v>232</v>
      </c>
      <c r="BK988" s="29">
        <v>170224</v>
      </c>
      <c r="BL988" s="24" t="s">
        <v>129</v>
      </c>
      <c r="BM988" s="22" t="str">
        <f ca="1">+IF(Tabla1[[#This Row],[FECHA INGRESO]]&gt;=44986,IF((TODAY()-Tabla1[[#This Row],[FECHA INGRESO]])&gt;=50,"ALERTA","TODAVÍA FALTA"),"N/A")</f>
        <v>N/A</v>
      </c>
      <c r="BN988" s="7">
        <f>IFERROR((_xlfn.DAYS(Tabla1[[#This Row],[FECHA INGRESO]],Tabla1[[#This Row],[FECHA RETIRO]]))/30,"")</f>
        <v>-17.2</v>
      </c>
    </row>
    <row r="989" spans="1:66" ht="15" customHeight="1" x14ac:dyDescent="0.35">
      <c r="A989" s="31">
        <v>1033699318</v>
      </c>
      <c r="B989" s="22" t="s">
        <v>6046</v>
      </c>
      <c r="C989" s="23">
        <v>42971</v>
      </c>
      <c r="D989" s="23" t="s">
        <v>4833</v>
      </c>
      <c r="E989" s="23" t="s">
        <v>1274</v>
      </c>
      <c r="F989" s="23" t="s">
        <v>70</v>
      </c>
      <c r="G989" s="24"/>
      <c r="H989" s="24">
        <v>24076459395</v>
      </c>
      <c r="I989" s="24" t="s">
        <v>72</v>
      </c>
      <c r="J989" s="24">
        <f>DATEDIF(Tabla1[[#This Row],[FECHA DE NACIMIENTO]],Tabla1[[#This Row],[FECHA ACTUAL]],"Y")</f>
        <v>35</v>
      </c>
      <c r="K989" s="24" t="s">
        <v>73</v>
      </c>
      <c r="L989" s="24" t="s">
        <v>112</v>
      </c>
      <c r="M989" s="24">
        <v>0</v>
      </c>
      <c r="N989" s="24">
        <v>0</v>
      </c>
      <c r="O989" s="24">
        <v>3</v>
      </c>
      <c r="P989" s="24" t="s">
        <v>5104</v>
      </c>
      <c r="Q989" s="23">
        <v>32336</v>
      </c>
      <c r="R989" s="24" t="s">
        <v>76</v>
      </c>
      <c r="S989" s="25">
        <v>45119</v>
      </c>
      <c r="T989" s="24">
        <v>3012267</v>
      </c>
      <c r="U989" s="24">
        <v>3057720522</v>
      </c>
      <c r="V989" s="24" t="s">
        <v>6047</v>
      </c>
      <c r="W989" s="24" t="s">
        <v>6048</v>
      </c>
      <c r="X989" s="24" t="s">
        <v>6049</v>
      </c>
      <c r="Y989" s="24" t="s">
        <v>6050</v>
      </c>
      <c r="Z989" s="24" t="s">
        <v>117</v>
      </c>
      <c r="AA989" s="24">
        <v>3202060618</v>
      </c>
      <c r="AB989" s="24" t="s">
        <v>77</v>
      </c>
      <c r="AC989" s="24" t="s">
        <v>77</v>
      </c>
      <c r="AD989" s="24" t="s">
        <v>77</v>
      </c>
      <c r="AE989" s="26" t="s">
        <v>151</v>
      </c>
      <c r="AF989" s="26"/>
      <c r="AG989" s="26"/>
      <c r="AH989" s="27" t="s">
        <v>184</v>
      </c>
      <c r="AI989" s="27" t="s">
        <v>4962</v>
      </c>
      <c r="AJ989" s="27" t="s">
        <v>4962</v>
      </c>
      <c r="AK989" s="24" t="s">
        <v>121</v>
      </c>
      <c r="AL989" s="24" t="s">
        <v>90</v>
      </c>
      <c r="AM989" s="23">
        <v>42971</v>
      </c>
      <c r="AN989" s="28">
        <v>776250</v>
      </c>
      <c r="AO989" s="28"/>
      <c r="AP989" s="24"/>
      <c r="AQ989" s="24"/>
      <c r="AR989" s="24"/>
      <c r="AS989" s="24"/>
      <c r="AT989" s="24" t="e">
        <v>#N/A</v>
      </c>
      <c r="AU989" s="24" t="e">
        <v>#N/A</v>
      </c>
      <c r="AV989" s="24" t="e">
        <v>#N/A</v>
      </c>
      <c r="AW989" s="24"/>
      <c r="AX989" s="24"/>
      <c r="AY989" s="24"/>
      <c r="AZ989" s="24"/>
      <c r="BA989" s="24"/>
      <c r="BB989" s="24"/>
      <c r="BC989" s="24"/>
      <c r="BD989" s="24">
        <v>0</v>
      </c>
      <c r="BE989" s="24">
        <v>0</v>
      </c>
      <c r="BF989" s="23"/>
      <c r="BG989" s="23"/>
      <c r="BH989" s="23">
        <v>43041</v>
      </c>
      <c r="BI989" s="26" t="s">
        <v>127</v>
      </c>
      <c r="BJ989" s="26" t="s">
        <v>232</v>
      </c>
      <c r="BK989" s="29">
        <v>71875</v>
      </c>
      <c r="BL989" s="24" t="s">
        <v>129</v>
      </c>
      <c r="BM989" s="22" t="str">
        <f ca="1">+IF(Tabla1[[#This Row],[FECHA INGRESO]]&gt;=44986,IF((TODAY()-Tabla1[[#This Row],[FECHA INGRESO]])&gt;=50,"ALERTA","TODAVÍA FALTA"),"N/A")</f>
        <v>N/A</v>
      </c>
      <c r="BN989" s="7">
        <f>IFERROR((_xlfn.DAYS(Tabla1[[#This Row],[FECHA INGRESO]],Tabla1[[#This Row],[FECHA RETIRO]]))/30,"")</f>
        <v>-2.3333333333333335</v>
      </c>
    </row>
    <row r="990" spans="1:66" ht="15" customHeight="1" x14ac:dyDescent="0.35">
      <c r="A990" s="31">
        <v>93406079</v>
      </c>
      <c r="B990" s="22" t="s">
        <v>6051</v>
      </c>
      <c r="C990" s="23">
        <v>42971</v>
      </c>
      <c r="D990" s="23" t="s">
        <v>4833</v>
      </c>
      <c r="E990" s="23" t="s">
        <v>3836</v>
      </c>
      <c r="F990" s="23" t="s">
        <v>70</v>
      </c>
      <c r="G990" s="24"/>
      <c r="H990" s="24">
        <v>24076444463</v>
      </c>
      <c r="I990" s="24" t="s">
        <v>72</v>
      </c>
      <c r="J990" s="24">
        <f>DATEDIF(Tabla1[[#This Row],[FECHA DE NACIMIENTO]],Tabla1[[#This Row],[FECHA ACTUAL]],"Y")</f>
        <v>45</v>
      </c>
      <c r="K990" s="24" t="s">
        <v>96</v>
      </c>
      <c r="L990" s="24" t="s">
        <v>112</v>
      </c>
      <c r="M990" s="24">
        <v>0</v>
      </c>
      <c r="N990" s="24">
        <v>0</v>
      </c>
      <c r="O990" s="24">
        <v>2</v>
      </c>
      <c r="P990" s="24" t="s">
        <v>5104</v>
      </c>
      <c r="Q990" s="23">
        <v>28376</v>
      </c>
      <c r="R990" s="24" t="s">
        <v>2591</v>
      </c>
      <c r="S990" s="25">
        <v>45119</v>
      </c>
      <c r="T990" s="24">
        <v>2390831</v>
      </c>
      <c r="U990" s="24">
        <v>3143099787</v>
      </c>
      <c r="V990" s="24" t="s">
        <v>6052</v>
      </c>
      <c r="W990" s="24" t="s">
        <v>6053</v>
      </c>
      <c r="X990" s="24" t="s">
        <v>1624</v>
      </c>
      <c r="Y990" s="24" t="s">
        <v>6054</v>
      </c>
      <c r="Z990" s="24" t="s">
        <v>162</v>
      </c>
      <c r="AA990" s="24">
        <v>3142832994</v>
      </c>
      <c r="AB990" s="24" t="s">
        <v>77</v>
      </c>
      <c r="AC990" s="24" t="s">
        <v>77</v>
      </c>
      <c r="AD990" s="24" t="s">
        <v>77</v>
      </c>
      <c r="AE990" s="26" t="s">
        <v>102</v>
      </c>
      <c r="AF990" s="26" t="s">
        <v>6055</v>
      </c>
      <c r="AG990" s="26"/>
      <c r="AH990" s="27" t="s">
        <v>163</v>
      </c>
      <c r="AI990" s="27" t="s">
        <v>5057</v>
      </c>
      <c r="AJ990" s="27" t="s">
        <v>5057</v>
      </c>
      <c r="AK990" s="24" t="s">
        <v>121</v>
      </c>
      <c r="AL990" s="24" t="s">
        <v>90</v>
      </c>
      <c r="AM990" s="23">
        <v>42971</v>
      </c>
      <c r="AN990" s="28">
        <v>1242000</v>
      </c>
      <c r="AO990" s="28"/>
      <c r="AP990" s="24"/>
      <c r="AQ990" s="24"/>
      <c r="AR990" s="24"/>
      <c r="AS990" s="24"/>
      <c r="AT990" s="24" t="e">
        <v>#N/A</v>
      </c>
      <c r="AU990" s="24" t="e">
        <v>#N/A</v>
      </c>
      <c r="AV990" s="24" t="e">
        <v>#N/A</v>
      </c>
      <c r="AW990" s="24"/>
      <c r="AX990" s="24"/>
      <c r="AY990" s="24"/>
      <c r="AZ990" s="24"/>
      <c r="BA990" s="24"/>
      <c r="BB990" s="24"/>
      <c r="BC990" s="24"/>
      <c r="BD990" s="24">
        <v>0</v>
      </c>
      <c r="BE990" s="24">
        <v>0</v>
      </c>
      <c r="BF990" s="23"/>
      <c r="BG990" s="23"/>
      <c r="BH990" s="23">
        <v>42979</v>
      </c>
      <c r="BI990" s="26" t="s">
        <v>143</v>
      </c>
      <c r="BJ990" s="26" t="s">
        <v>6056</v>
      </c>
      <c r="BK990" s="29">
        <v>0</v>
      </c>
      <c r="BL990" s="24" t="s">
        <v>129</v>
      </c>
      <c r="BM990" s="22" t="str">
        <f ca="1">+IF(Tabla1[[#This Row],[FECHA INGRESO]]&gt;=44986,IF((TODAY()-Tabla1[[#This Row],[FECHA INGRESO]])&gt;=50,"ALERTA","TODAVÍA FALTA"),"N/A")</f>
        <v>N/A</v>
      </c>
      <c r="BN990" s="7">
        <f>IFERROR((_xlfn.DAYS(Tabla1[[#This Row],[FECHA INGRESO]],Tabla1[[#This Row],[FECHA RETIRO]]))/30,"")</f>
        <v>-0.26666666666666666</v>
      </c>
    </row>
    <row r="991" spans="1:66" ht="15" customHeight="1" x14ac:dyDescent="0.35">
      <c r="A991" s="31">
        <v>1022953351</v>
      </c>
      <c r="B991" s="22" t="s">
        <v>6057</v>
      </c>
      <c r="C991" s="23">
        <v>42971</v>
      </c>
      <c r="D991" s="23" t="s">
        <v>266</v>
      </c>
      <c r="E991" s="24" t="s">
        <v>94</v>
      </c>
      <c r="F991" s="23" t="s">
        <v>70</v>
      </c>
      <c r="G991" s="24"/>
      <c r="H991" s="24">
        <v>24076450583</v>
      </c>
      <c r="I991" s="24" t="s">
        <v>95</v>
      </c>
      <c r="J991" s="24">
        <f>DATEDIF(Tabla1[[#This Row],[FECHA DE NACIMIENTO]],Tabla1[[#This Row],[FECHA ACTUAL]],"Y")</f>
        <v>33</v>
      </c>
      <c r="K991" s="24" t="s">
        <v>96</v>
      </c>
      <c r="L991" s="24" t="s">
        <v>234</v>
      </c>
      <c r="M991" s="24">
        <v>2</v>
      </c>
      <c r="N991" s="24">
        <v>2</v>
      </c>
      <c r="O991" s="24">
        <v>2</v>
      </c>
      <c r="P991" s="24" t="s">
        <v>5104</v>
      </c>
      <c r="Q991" s="23">
        <v>32737</v>
      </c>
      <c r="R991" s="24" t="s">
        <v>76</v>
      </c>
      <c r="S991" s="25">
        <v>45119</v>
      </c>
      <c r="T991" s="24"/>
      <c r="U991" s="24">
        <v>3123237046</v>
      </c>
      <c r="V991" s="24" t="s">
        <v>6058</v>
      </c>
      <c r="W991" s="24" t="s">
        <v>6059</v>
      </c>
      <c r="X991" s="24" t="s">
        <v>5958</v>
      </c>
      <c r="Y991" s="24" t="s">
        <v>6060</v>
      </c>
      <c r="Z991" s="24" t="s">
        <v>82</v>
      </c>
      <c r="AA991" s="24">
        <v>3104847615</v>
      </c>
      <c r="AB991" s="24" t="s">
        <v>77</v>
      </c>
      <c r="AC991" s="24" t="s">
        <v>77</v>
      </c>
      <c r="AD991" s="24" t="s">
        <v>77</v>
      </c>
      <c r="AE991" s="26" t="s">
        <v>151</v>
      </c>
      <c r="AF991" s="26"/>
      <c r="AG991" s="26"/>
      <c r="AH991" s="27" t="s">
        <v>184</v>
      </c>
      <c r="AI991" s="27" t="s">
        <v>487</v>
      </c>
      <c r="AJ991" s="27" t="s">
        <v>487</v>
      </c>
      <c r="AK991" s="24" t="s">
        <v>121</v>
      </c>
      <c r="AL991" s="24" t="s">
        <v>90</v>
      </c>
      <c r="AM991" s="23">
        <v>42971</v>
      </c>
      <c r="AN991" s="28">
        <v>808585.47</v>
      </c>
      <c r="AO991" s="28"/>
      <c r="AP991" s="24"/>
      <c r="AQ991" s="24"/>
      <c r="AR991" s="24"/>
      <c r="AS991" s="24"/>
      <c r="AT991" s="24" t="e">
        <v>#N/A</v>
      </c>
      <c r="AU991" s="24" t="e">
        <v>#N/A</v>
      </c>
      <c r="AV991" s="24" t="e">
        <v>#N/A</v>
      </c>
      <c r="AW991" s="24"/>
      <c r="AX991" s="24"/>
      <c r="AY991" s="24"/>
      <c r="AZ991" s="24"/>
      <c r="BA991" s="24"/>
      <c r="BB991" s="24"/>
      <c r="BC991" s="24"/>
      <c r="BD991" s="24">
        <v>0</v>
      </c>
      <c r="BE991" s="24">
        <v>0</v>
      </c>
      <c r="BF991" s="23"/>
      <c r="BG991" s="23"/>
      <c r="BH991" s="23">
        <v>43189</v>
      </c>
      <c r="BI991" s="26" t="s">
        <v>127</v>
      </c>
      <c r="BJ991" s="26" t="s">
        <v>1165</v>
      </c>
      <c r="BK991" s="29">
        <v>235458</v>
      </c>
      <c r="BL991" s="24" t="s">
        <v>129</v>
      </c>
      <c r="BM991" s="22" t="str">
        <f ca="1">+IF(Tabla1[[#This Row],[FECHA INGRESO]]&gt;=44986,IF((TODAY()-Tabla1[[#This Row],[FECHA INGRESO]])&gt;=50,"ALERTA","TODAVÍA FALTA"),"N/A")</f>
        <v>N/A</v>
      </c>
      <c r="BN991" s="7">
        <f>IFERROR((_xlfn.DAYS(Tabla1[[#This Row],[FECHA INGRESO]],Tabla1[[#This Row],[FECHA RETIRO]]))/30,"")</f>
        <v>-7.2666666666666666</v>
      </c>
    </row>
    <row r="992" spans="1:66" x14ac:dyDescent="0.35">
      <c r="A992" s="21">
        <v>80770705</v>
      </c>
      <c r="B992" s="22" t="s">
        <v>6061</v>
      </c>
      <c r="C992" s="23">
        <v>42982</v>
      </c>
      <c r="D992" s="23" t="s">
        <v>188</v>
      </c>
      <c r="E992" s="24" t="s">
        <v>94</v>
      </c>
      <c r="F992" s="23" t="s">
        <v>70</v>
      </c>
      <c r="G992" s="24"/>
      <c r="H992" s="24">
        <v>24076797268</v>
      </c>
      <c r="I992" s="24" t="s">
        <v>72</v>
      </c>
      <c r="J992" s="24">
        <f>DATEDIF(Tabla1[[#This Row],[FECHA DE NACIMIENTO]],Tabla1[[#This Row],[FECHA ACTUAL]],"Y")</f>
        <v>38</v>
      </c>
      <c r="K992" s="24" t="s">
        <v>73</v>
      </c>
      <c r="L992" s="24" t="s">
        <v>74</v>
      </c>
      <c r="M992" s="24">
        <v>2</v>
      </c>
      <c r="N992" s="24">
        <v>2</v>
      </c>
      <c r="O992" s="24">
        <v>3</v>
      </c>
      <c r="P992" s="24" t="s">
        <v>101</v>
      </c>
      <c r="Q992" s="23">
        <v>31075</v>
      </c>
      <c r="R992" s="24" t="s">
        <v>76</v>
      </c>
      <c r="S992" s="25">
        <v>45119</v>
      </c>
      <c r="T992" s="24"/>
      <c r="U992" s="24">
        <v>3183174348</v>
      </c>
      <c r="V992" s="24" t="s">
        <v>6062</v>
      </c>
      <c r="W992" s="24" t="s">
        <v>6063</v>
      </c>
      <c r="X992" s="24" t="s">
        <v>6064</v>
      </c>
      <c r="Y992" s="24" t="s">
        <v>6065</v>
      </c>
      <c r="Z992" s="24" t="s">
        <v>82</v>
      </c>
      <c r="AA992" s="24">
        <v>3194428378</v>
      </c>
      <c r="AB992" s="24" t="s">
        <v>77</v>
      </c>
      <c r="AC992" s="24" t="s">
        <v>77</v>
      </c>
      <c r="AD992" s="24" t="s">
        <v>77</v>
      </c>
      <c r="AE992" s="26" t="s">
        <v>151</v>
      </c>
      <c r="AF992" s="26"/>
      <c r="AG992" s="26"/>
      <c r="AH992" s="27" t="s">
        <v>163</v>
      </c>
      <c r="AI992" s="27" t="s">
        <v>3323</v>
      </c>
      <c r="AJ992" s="27" t="s">
        <v>3323</v>
      </c>
      <c r="AK992" s="24" t="s">
        <v>121</v>
      </c>
      <c r="AL992" s="24" t="s">
        <v>90</v>
      </c>
      <c r="AM992" s="23">
        <v>42982</v>
      </c>
      <c r="AN992" s="28">
        <v>1395511.2</v>
      </c>
      <c r="AO992" s="28">
        <v>106454</v>
      </c>
      <c r="AP992" s="24"/>
      <c r="AQ992" s="24"/>
      <c r="AR992" s="24"/>
      <c r="AS992" s="24"/>
      <c r="AT992" s="24">
        <v>87</v>
      </c>
      <c r="AU992" s="24">
        <v>85</v>
      </c>
      <c r="AV992" s="24">
        <v>97</v>
      </c>
      <c r="AW992" s="24">
        <v>96</v>
      </c>
      <c r="AX992" s="24" t="s">
        <v>6066</v>
      </c>
      <c r="AY992" s="24"/>
      <c r="AZ992" s="24"/>
      <c r="BA992" s="24"/>
      <c r="BB992" s="24"/>
      <c r="BC992" s="24"/>
      <c r="BD992" s="24">
        <v>0</v>
      </c>
      <c r="BE992" s="24">
        <v>0</v>
      </c>
      <c r="BF992" s="23"/>
      <c r="BG992" s="23"/>
      <c r="BH992" s="23">
        <v>44439</v>
      </c>
      <c r="BI992" s="26" t="s">
        <v>127</v>
      </c>
      <c r="BJ992" s="26" t="s">
        <v>273</v>
      </c>
      <c r="BK992" s="29">
        <v>0</v>
      </c>
      <c r="BL992" s="24" t="s">
        <v>129</v>
      </c>
      <c r="BM992" s="22" t="str">
        <f ca="1">+IF(Tabla1[[#This Row],[FECHA INGRESO]]&gt;=44986,IF((TODAY()-Tabla1[[#This Row],[FECHA INGRESO]])&gt;=50,"ALERTA","TODAVÍA FALTA"),"N/A")</f>
        <v>N/A</v>
      </c>
      <c r="BN992" s="7">
        <f>IFERROR((_xlfn.DAYS(Tabla1[[#This Row],[FECHA INGRESO]],Tabla1[[#This Row],[FECHA RETIRO]]))/30,"")</f>
        <v>-48.56666666666667</v>
      </c>
    </row>
    <row r="993" spans="1:66" x14ac:dyDescent="0.35">
      <c r="A993" s="31">
        <v>1105786985</v>
      </c>
      <c r="B993" s="22" t="s">
        <v>6067</v>
      </c>
      <c r="C993" s="23">
        <v>42982</v>
      </c>
      <c r="D993" s="23" t="s">
        <v>157</v>
      </c>
      <c r="E993" s="24" t="s">
        <v>94</v>
      </c>
      <c r="F993" s="23" t="s">
        <v>70</v>
      </c>
      <c r="G993" s="24"/>
      <c r="H993" s="24">
        <v>24076859236</v>
      </c>
      <c r="I993" s="24" t="s">
        <v>95</v>
      </c>
      <c r="J993" s="24">
        <f>DATEDIF(Tabla1[[#This Row],[FECHA DE NACIMIENTO]],Tabla1[[#This Row],[FECHA ACTUAL]],"Y")</f>
        <v>31</v>
      </c>
      <c r="K993" s="24" t="s">
        <v>73</v>
      </c>
      <c r="L993" s="24" t="s">
        <v>112</v>
      </c>
      <c r="M993" s="24">
        <v>0</v>
      </c>
      <c r="N993" s="24">
        <v>0</v>
      </c>
      <c r="O993" s="24">
        <v>3</v>
      </c>
      <c r="P993" s="24" t="s">
        <v>101</v>
      </c>
      <c r="Q993" s="23">
        <v>33662</v>
      </c>
      <c r="R993" s="24" t="s">
        <v>2591</v>
      </c>
      <c r="S993" s="25">
        <v>45119</v>
      </c>
      <c r="T993" s="24"/>
      <c r="U993" s="24">
        <v>3003769403</v>
      </c>
      <c r="V993" s="24" t="s">
        <v>6068</v>
      </c>
      <c r="W993" s="24" t="s">
        <v>6069</v>
      </c>
      <c r="X993" s="24" t="s">
        <v>2193</v>
      </c>
      <c r="Y993" s="24" t="s">
        <v>6070</v>
      </c>
      <c r="Z993" s="24" t="s">
        <v>162</v>
      </c>
      <c r="AA993" s="24">
        <v>3007860571</v>
      </c>
      <c r="AB993" s="24" t="s">
        <v>77</v>
      </c>
      <c r="AC993" s="24" t="s">
        <v>77</v>
      </c>
      <c r="AD993" s="24" t="s">
        <v>77</v>
      </c>
      <c r="AE993" s="26" t="s">
        <v>151</v>
      </c>
      <c r="AF993" s="26"/>
      <c r="AG993" s="26"/>
      <c r="AH993" s="27" t="s">
        <v>184</v>
      </c>
      <c r="AI993" s="27" t="s">
        <v>515</v>
      </c>
      <c r="AJ993" s="27" t="s">
        <v>515</v>
      </c>
      <c r="AK993" s="24" t="s">
        <v>121</v>
      </c>
      <c r="AL993" s="24" t="s">
        <v>90</v>
      </c>
      <c r="AM993" s="23">
        <v>42982</v>
      </c>
      <c r="AN993" s="28">
        <v>776250</v>
      </c>
      <c r="AO993" s="28"/>
      <c r="AP993" s="24"/>
      <c r="AQ993" s="24"/>
      <c r="AR993" s="24"/>
      <c r="AS993" s="24"/>
      <c r="AT993" s="24" t="e">
        <v>#N/A</v>
      </c>
      <c r="AU993" s="24" t="e">
        <v>#N/A</v>
      </c>
      <c r="AV993" s="24">
        <v>97</v>
      </c>
      <c r="AW993" s="24"/>
      <c r="AX993" s="24"/>
      <c r="AY993" s="24"/>
      <c r="AZ993" s="24"/>
      <c r="BA993" s="24"/>
      <c r="BB993" s="24"/>
      <c r="BC993" s="24"/>
      <c r="BD993" s="24">
        <v>0</v>
      </c>
      <c r="BE993" s="24">
        <v>0</v>
      </c>
      <c r="BF993" s="23"/>
      <c r="BG993" s="23"/>
      <c r="BH993" s="23">
        <v>43014</v>
      </c>
      <c r="BI993" s="26" t="s">
        <v>127</v>
      </c>
      <c r="BJ993" s="26" t="s">
        <v>273</v>
      </c>
      <c r="BK993" s="29">
        <v>34375</v>
      </c>
      <c r="BL993" s="24" t="s">
        <v>129</v>
      </c>
      <c r="BM993" s="22" t="str">
        <f ca="1">+IF(Tabla1[[#This Row],[FECHA INGRESO]]&gt;=44986,IF((TODAY()-Tabla1[[#This Row],[FECHA INGRESO]])&gt;=50,"ALERTA","TODAVÍA FALTA"),"N/A")</f>
        <v>N/A</v>
      </c>
      <c r="BN993" s="7">
        <f>IFERROR((_xlfn.DAYS(Tabla1[[#This Row],[FECHA INGRESO]],Tabla1[[#This Row],[FECHA RETIRO]]))/30,"")</f>
        <v>-1.0666666666666667</v>
      </c>
    </row>
    <row r="994" spans="1:66" x14ac:dyDescent="0.35">
      <c r="A994" s="31">
        <v>1012432614</v>
      </c>
      <c r="B994" s="22" t="s">
        <v>6071</v>
      </c>
      <c r="C994" s="23">
        <v>42982</v>
      </c>
      <c r="D994" s="23" t="s">
        <v>1311</v>
      </c>
      <c r="E994" s="23" t="s">
        <v>1274</v>
      </c>
      <c r="F994" s="23" t="s">
        <v>70</v>
      </c>
      <c r="G994" s="24"/>
      <c r="H994" s="24">
        <v>24076794764</v>
      </c>
      <c r="I994" s="24" t="s">
        <v>95</v>
      </c>
      <c r="J994" s="24">
        <f>DATEDIF(Tabla1[[#This Row],[FECHA DE NACIMIENTO]],Tabla1[[#This Row],[FECHA ACTUAL]],"Y")</f>
        <v>27</v>
      </c>
      <c r="K994" s="24" t="s">
        <v>320</v>
      </c>
      <c r="L994" s="24" t="s">
        <v>112</v>
      </c>
      <c r="M994" s="24">
        <v>0</v>
      </c>
      <c r="N994" s="24">
        <v>0</v>
      </c>
      <c r="O994" s="24">
        <v>3</v>
      </c>
      <c r="P994" s="24" t="s">
        <v>101</v>
      </c>
      <c r="Q994" s="23">
        <v>35228</v>
      </c>
      <c r="R994" s="24" t="s">
        <v>6072</v>
      </c>
      <c r="S994" s="25">
        <v>45119</v>
      </c>
      <c r="T994" s="24"/>
      <c r="U994" s="24">
        <v>3219804993</v>
      </c>
      <c r="V994" s="24" t="s">
        <v>6073</v>
      </c>
      <c r="W994" s="24" t="s">
        <v>6074</v>
      </c>
      <c r="X994" s="24" t="s">
        <v>545</v>
      </c>
      <c r="Y994" s="24" t="s">
        <v>6075</v>
      </c>
      <c r="Z994" s="24" t="s">
        <v>117</v>
      </c>
      <c r="AA994" s="24">
        <v>3117269298</v>
      </c>
      <c r="AB994" s="24" t="s">
        <v>77</v>
      </c>
      <c r="AC994" s="24" t="s">
        <v>77</v>
      </c>
      <c r="AD994" s="24" t="s">
        <v>77</v>
      </c>
      <c r="AE994" s="26" t="s">
        <v>151</v>
      </c>
      <c r="AF994" s="26"/>
      <c r="AG994" s="26"/>
      <c r="AH994" s="27" t="s">
        <v>184</v>
      </c>
      <c r="AI994" s="27" t="s">
        <v>884</v>
      </c>
      <c r="AJ994" s="27" t="s">
        <v>884</v>
      </c>
      <c r="AK994" s="24" t="s">
        <v>121</v>
      </c>
      <c r="AL994" s="24" t="s">
        <v>90</v>
      </c>
      <c r="AM994" s="23">
        <v>42982</v>
      </c>
      <c r="AN994" s="28">
        <v>776250</v>
      </c>
      <c r="AO994" s="28"/>
      <c r="AP994" s="24"/>
      <c r="AQ994" s="24"/>
      <c r="AR994" s="24"/>
      <c r="AS994" s="24"/>
      <c r="AT994" s="24" t="e">
        <v>#N/A</v>
      </c>
      <c r="AU994" s="24" t="e">
        <v>#N/A</v>
      </c>
      <c r="AV994" s="24" t="e">
        <v>#N/A</v>
      </c>
      <c r="AW994" s="24"/>
      <c r="AX994" s="24"/>
      <c r="AY994" s="24"/>
      <c r="AZ994" s="24"/>
      <c r="BA994" s="24"/>
      <c r="BB994" s="24"/>
      <c r="BC994" s="24"/>
      <c r="BD994" s="24">
        <v>0</v>
      </c>
      <c r="BE994" s="24">
        <v>0</v>
      </c>
      <c r="BF994" s="23"/>
      <c r="BG994" s="23"/>
      <c r="BH994" s="23">
        <v>43008</v>
      </c>
      <c r="BI994" s="26" t="s">
        <v>127</v>
      </c>
      <c r="BJ994" s="26" t="s">
        <v>1246</v>
      </c>
      <c r="BK994" s="29">
        <v>0</v>
      </c>
      <c r="BL994" s="24" t="s">
        <v>129</v>
      </c>
      <c r="BM994" s="22" t="str">
        <f ca="1">+IF(Tabla1[[#This Row],[FECHA INGRESO]]&gt;=44986,IF((TODAY()-Tabla1[[#This Row],[FECHA INGRESO]])&gt;=50,"ALERTA","TODAVÍA FALTA"),"N/A")</f>
        <v>N/A</v>
      </c>
      <c r="BN994" s="7">
        <f>IFERROR((_xlfn.DAYS(Tabla1[[#This Row],[FECHA INGRESO]],Tabla1[[#This Row],[FECHA RETIRO]]))/30,"")</f>
        <v>-0.8666666666666667</v>
      </c>
    </row>
    <row r="995" spans="1:66" ht="15" customHeight="1" x14ac:dyDescent="0.35">
      <c r="A995" s="31">
        <v>52856510</v>
      </c>
      <c r="B995" s="22" t="s">
        <v>6076</v>
      </c>
      <c r="C995" s="23">
        <v>42982</v>
      </c>
      <c r="D995" s="23" t="s">
        <v>109</v>
      </c>
      <c r="E995" s="23" t="s">
        <v>3836</v>
      </c>
      <c r="F995" s="23" t="s">
        <v>70</v>
      </c>
      <c r="G995" s="24"/>
      <c r="H995" s="24">
        <v>24076806427</v>
      </c>
      <c r="I995" s="24" t="s">
        <v>95</v>
      </c>
      <c r="J995" s="24">
        <f>DATEDIF(Tabla1[[#This Row],[FECHA DE NACIMIENTO]],Tabla1[[#This Row],[FECHA ACTUAL]],"Y")</f>
        <v>42</v>
      </c>
      <c r="K995" s="24" t="s">
        <v>320</v>
      </c>
      <c r="L995" s="24" t="s">
        <v>112</v>
      </c>
      <c r="M995" s="24">
        <v>1</v>
      </c>
      <c r="N995" s="24">
        <v>0</v>
      </c>
      <c r="O995" s="24">
        <v>2</v>
      </c>
      <c r="P995" s="24" t="s">
        <v>101</v>
      </c>
      <c r="Q995" s="23">
        <v>29427</v>
      </c>
      <c r="R995" s="24" t="s">
        <v>76</v>
      </c>
      <c r="S995" s="25">
        <v>45119</v>
      </c>
      <c r="T995" s="24">
        <v>7487886</v>
      </c>
      <c r="U995" s="24">
        <v>3115316359</v>
      </c>
      <c r="V995" s="24" t="s">
        <v>6077</v>
      </c>
      <c r="W995" s="24" t="s">
        <v>6078</v>
      </c>
      <c r="X995" s="24" t="s">
        <v>1445</v>
      </c>
      <c r="Y995" s="24" t="s">
        <v>6079</v>
      </c>
      <c r="Z995" s="24" t="s">
        <v>255</v>
      </c>
      <c r="AA995" s="24">
        <v>7487886</v>
      </c>
      <c r="AB995" s="24" t="s">
        <v>77</v>
      </c>
      <c r="AC995" s="24" t="s">
        <v>77</v>
      </c>
      <c r="AD995" s="24" t="s">
        <v>77</v>
      </c>
      <c r="AE995" s="26" t="s">
        <v>151</v>
      </c>
      <c r="AF995" s="26" t="s">
        <v>6080</v>
      </c>
      <c r="AG995" s="26"/>
      <c r="AH995" s="27" t="s">
        <v>184</v>
      </c>
      <c r="AI995" s="27" t="s">
        <v>884</v>
      </c>
      <c r="AJ995" s="27" t="s">
        <v>884</v>
      </c>
      <c r="AK995" s="24" t="s">
        <v>121</v>
      </c>
      <c r="AL995" s="24" t="s">
        <v>90</v>
      </c>
      <c r="AM995" s="23">
        <v>42982</v>
      </c>
      <c r="AN995" s="28">
        <v>776250</v>
      </c>
      <c r="AO995" s="28"/>
      <c r="AP995" s="24"/>
      <c r="AQ995" s="24"/>
      <c r="AR995" s="24"/>
      <c r="AS995" s="24"/>
      <c r="AT995" s="24" t="e">
        <v>#N/A</v>
      </c>
      <c r="AU995" s="24" t="e">
        <v>#N/A</v>
      </c>
      <c r="AV995" s="24" t="e">
        <v>#N/A</v>
      </c>
      <c r="AW995" s="24"/>
      <c r="AX995" s="24"/>
      <c r="AY995" s="24"/>
      <c r="AZ995" s="24"/>
      <c r="BA995" s="24"/>
      <c r="BB995" s="24"/>
      <c r="BC995" s="24"/>
      <c r="BD995" s="24">
        <v>0</v>
      </c>
      <c r="BE995" s="24">
        <v>0</v>
      </c>
      <c r="BF995" s="23"/>
      <c r="BG995" s="23"/>
      <c r="BH995" s="23">
        <v>43008</v>
      </c>
      <c r="BI995" s="26" t="s">
        <v>127</v>
      </c>
      <c r="BJ995" s="26" t="s">
        <v>232</v>
      </c>
      <c r="BK995" s="29">
        <v>0</v>
      </c>
      <c r="BL995" s="24" t="s">
        <v>129</v>
      </c>
      <c r="BM995" s="22" t="str">
        <f ca="1">+IF(Tabla1[[#This Row],[FECHA INGRESO]]&gt;=44986,IF((TODAY()-Tabla1[[#This Row],[FECHA INGRESO]])&gt;=50,"ALERTA","TODAVÍA FALTA"),"N/A")</f>
        <v>N/A</v>
      </c>
      <c r="BN995" s="7">
        <f>IFERROR((_xlfn.DAYS(Tabla1[[#This Row],[FECHA INGRESO]],Tabla1[[#This Row],[FECHA RETIRO]]))/30,"")</f>
        <v>-0.8666666666666667</v>
      </c>
    </row>
    <row r="996" spans="1:66" ht="15" customHeight="1" x14ac:dyDescent="0.35">
      <c r="A996" s="21">
        <v>1007648360</v>
      </c>
      <c r="B996" s="22" t="s">
        <v>6081</v>
      </c>
      <c r="C996" s="23">
        <v>42982</v>
      </c>
      <c r="D996" s="23" t="s">
        <v>188</v>
      </c>
      <c r="E996" s="23" t="s">
        <v>1274</v>
      </c>
      <c r="F996" s="23" t="s">
        <v>70</v>
      </c>
      <c r="G996" s="24"/>
      <c r="H996" s="24">
        <v>24077104232</v>
      </c>
      <c r="I996" s="24" t="s">
        <v>95</v>
      </c>
      <c r="J996" s="24">
        <f>DATEDIF(Tabla1[[#This Row],[FECHA DE NACIMIENTO]],Tabla1[[#This Row],[FECHA ACTUAL]],"Y")</f>
        <v>24</v>
      </c>
      <c r="K996" s="24" t="s">
        <v>96</v>
      </c>
      <c r="L996" s="24" t="s">
        <v>112</v>
      </c>
      <c r="M996" s="24">
        <v>0</v>
      </c>
      <c r="N996" s="24">
        <v>0</v>
      </c>
      <c r="O996" s="24">
        <v>4</v>
      </c>
      <c r="P996" s="24" t="s">
        <v>101</v>
      </c>
      <c r="Q996" s="23">
        <v>36130</v>
      </c>
      <c r="R996" s="24" t="s">
        <v>76</v>
      </c>
      <c r="S996" s="25">
        <v>45119</v>
      </c>
      <c r="T996" s="24"/>
      <c r="U996" s="24">
        <v>3213094017</v>
      </c>
      <c r="V996" s="33" t="s">
        <v>6082</v>
      </c>
      <c r="W996" s="24" t="s">
        <v>6083</v>
      </c>
      <c r="X996" s="24" t="s">
        <v>6084</v>
      </c>
      <c r="Y996" s="24" t="s">
        <v>6085</v>
      </c>
      <c r="Z996" s="24" t="s">
        <v>409</v>
      </c>
      <c r="AA996" s="24">
        <v>3124381229</v>
      </c>
      <c r="AB996" s="24" t="s">
        <v>101</v>
      </c>
      <c r="AC996" s="24" t="s">
        <v>83</v>
      </c>
      <c r="AD996" s="24" t="e">
        <v>#REF!</v>
      </c>
      <c r="AE996" s="26" t="s">
        <v>151</v>
      </c>
      <c r="AF996" s="26"/>
      <c r="AG996" s="26" t="s">
        <v>75</v>
      </c>
      <c r="AH996" s="27" t="s">
        <v>460</v>
      </c>
      <c r="AI996" s="27" t="s">
        <v>487</v>
      </c>
      <c r="AJ996" s="27" t="s">
        <v>487</v>
      </c>
      <c r="AK996" s="24" t="s">
        <v>121</v>
      </c>
      <c r="AL996" s="24" t="s">
        <v>90</v>
      </c>
      <c r="AM996" s="23">
        <v>42982</v>
      </c>
      <c r="AN996" s="28">
        <v>1267151</v>
      </c>
      <c r="AO996" s="28">
        <v>117172</v>
      </c>
      <c r="AP996" s="24">
        <v>0</v>
      </c>
      <c r="AQ996" s="24">
        <v>0</v>
      </c>
      <c r="AR996" s="24">
        <v>0</v>
      </c>
      <c r="AS996" s="24">
        <v>0</v>
      </c>
      <c r="AT996" s="24">
        <v>87</v>
      </c>
      <c r="AU996" s="24">
        <v>92</v>
      </c>
      <c r="AV996" s="24">
        <v>88</v>
      </c>
      <c r="AW996" s="24">
        <v>84</v>
      </c>
      <c r="AX996" s="24" t="s">
        <v>6086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v>0</v>
      </c>
      <c r="BE996" s="24">
        <v>0</v>
      </c>
      <c r="BF996" s="23"/>
      <c r="BG996" s="23"/>
      <c r="BH996" s="23">
        <v>44887</v>
      </c>
      <c r="BI996" s="26" t="s">
        <v>127</v>
      </c>
      <c r="BJ996" s="26" t="s">
        <v>6087</v>
      </c>
      <c r="BK996" s="29">
        <v>0</v>
      </c>
      <c r="BL996" s="24" t="s">
        <v>129</v>
      </c>
      <c r="BM996" s="22" t="str">
        <f ca="1">+IF(Tabla1[[#This Row],[FECHA INGRESO]]&gt;=44986,IF((TODAY()-Tabla1[[#This Row],[FECHA INGRESO]])&gt;=50,"ALERTA","TODAVÍA FALTA"),"N/A")</f>
        <v>N/A</v>
      </c>
      <c r="BN996" s="7">
        <f>IFERROR((_xlfn.DAYS(Tabla1[[#This Row],[FECHA INGRESO]],Tabla1[[#This Row],[FECHA RETIRO]]))/30,"")</f>
        <v>-63.5</v>
      </c>
    </row>
    <row r="997" spans="1:66" ht="15" customHeight="1" x14ac:dyDescent="0.35">
      <c r="A997" s="34">
        <v>1018466448</v>
      </c>
      <c r="B997" s="22" t="s">
        <v>6088</v>
      </c>
      <c r="C997" s="23">
        <v>42982</v>
      </c>
      <c r="D997" s="23" t="s">
        <v>109</v>
      </c>
      <c r="E997" s="23" t="s">
        <v>111</v>
      </c>
      <c r="F997" s="23" t="s">
        <v>70</v>
      </c>
      <c r="G997" s="24"/>
      <c r="H997" s="24">
        <v>24076809495</v>
      </c>
      <c r="I997" s="24" t="s">
        <v>95</v>
      </c>
      <c r="J997" s="24">
        <f>DATEDIF(Tabla1[[#This Row],[FECHA DE NACIMIENTO]],Tabla1[[#This Row],[FECHA ACTUAL]],"Y")</f>
        <v>29</v>
      </c>
      <c r="K997" s="24" t="s">
        <v>73</v>
      </c>
      <c r="L997" s="24" t="s">
        <v>112</v>
      </c>
      <c r="M997" s="24">
        <v>1</v>
      </c>
      <c r="N997" s="24">
        <v>1</v>
      </c>
      <c r="O997" s="24">
        <v>2</v>
      </c>
      <c r="P997" s="24" t="s">
        <v>101</v>
      </c>
      <c r="Q997" s="23">
        <v>34411</v>
      </c>
      <c r="R997" s="24" t="s">
        <v>76</v>
      </c>
      <c r="S997" s="25">
        <v>45119</v>
      </c>
      <c r="T997" s="24">
        <v>7839004</v>
      </c>
      <c r="U997" s="24">
        <v>3124420020</v>
      </c>
      <c r="V997" s="24" t="s">
        <v>6089</v>
      </c>
      <c r="W997" s="24" t="s">
        <v>6090</v>
      </c>
      <c r="X997" s="24" t="s">
        <v>6091</v>
      </c>
      <c r="Y997" s="24" t="s">
        <v>6092</v>
      </c>
      <c r="Z997" s="24" t="s">
        <v>82</v>
      </c>
      <c r="AA997" s="24">
        <v>3214864707</v>
      </c>
      <c r="AB997" s="24" t="s">
        <v>77</v>
      </c>
      <c r="AC997" s="24" t="s">
        <v>77</v>
      </c>
      <c r="AD997" s="24" t="s">
        <v>77</v>
      </c>
      <c r="AE997" s="26" t="s">
        <v>151</v>
      </c>
      <c r="AF997" s="26"/>
      <c r="AG997" s="26"/>
      <c r="AH997" s="27" t="s">
        <v>184</v>
      </c>
      <c r="AI997" s="27" t="s">
        <v>120</v>
      </c>
      <c r="AJ997" s="27" t="s">
        <v>120</v>
      </c>
      <c r="AK997" s="24" t="s">
        <v>121</v>
      </c>
      <c r="AL997" s="24" t="s">
        <v>90</v>
      </c>
      <c r="AM997" s="23">
        <v>42982</v>
      </c>
      <c r="AN997" s="28">
        <v>908526</v>
      </c>
      <c r="AO997" s="28">
        <v>106454</v>
      </c>
      <c r="AP997" s="24"/>
      <c r="AQ997" s="24"/>
      <c r="AR997" s="24"/>
      <c r="AS997" s="24"/>
      <c r="AT997" s="24">
        <v>91</v>
      </c>
      <c r="AU997" s="24">
        <v>90</v>
      </c>
      <c r="AV997" s="24">
        <v>73</v>
      </c>
      <c r="AW997" s="24"/>
      <c r="AX997" s="24"/>
      <c r="AY997" s="24"/>
      <c r="AZ997" s="24"/>
      <c r="BA997" s="24"/>
      <c r="BB997" s="24"/>
      <c r="BC997" s="24"/>
      <c r="BD997" s="24">
        <v>0</v>
      </c>
      <c r="BE997" s="24">
        <v>0</v>
      </c>
      <c r="BF997" s="23"/>
      <c r="BG997" s="23"/>
      <c r="BH997" s="23">
        <v>44499</v>
      </c>
      <c r="BI997" s="26" t="s">
        <v>127</v>
      </c>
      <c r="BJ997" s="26" t="s">
        <v>232</v>
      </c>
      <c r="BK997" s="29">
        <v>0</v>
      </c>
      <c r="BL997" s="24" t="s">
        <v>129</v>
      </c>
      <c r="BM997" s="22" t="str">
        <f ca="1">+IF(Tabla1[[#This Row],[FECHA INGRESO]]&gt;=44986,IF((TODAY()-Tabla1[[#This Row],[FECHA INGRESO]])&gt;=50,"ALERTA","TODAVÍA FALTA"),"N/A")</f>
        <v>N/A</v>
      </c>
      <c r="BN997" s="7">
        <f>IFERROR((_xlfn.DAYS(Tabla1[[#This Row],[FECHA INGRESO]],Tabla1[[#This Row],[FECHA RETIRO]]))/30,"")</f>
        <v>-50.56666666666667</v>
      </c>
    </row>
    <row r="998" spans="1:66" ht="15" customHeight="1" x14ac:dyDescent="0.35">
      <c r="A998" s="31">
        <v>40341211</v>
      </c>
      <c r="B998" s="22" t="s">
        <v>6093</v>
      </c>
      <c r="C998" s="23">
        <v>42990</v>
      </c>
      <c r="D998" s="23" t="s">
        <v>157</v>
      </c>
      <c r="E998" s="24" t="s">
        <v>69</v>
      </c>
      <c r="F998" s="23" t="s">
        <v>70</v>
      </c>
      <c r="G998" s="24"/>
      <c r="H998" s="24">
        <v>24076980130</v>
      </c>
      <c r="I998" s="24" t="s">
        <v>95</v>
      </c>
      <c r="J998" s="24">
        <f>DATEDIF(Tabla1[[#This Row],[FECHA DE NACIMIENTO]],Tabla1[[#This Row],[FECHA ACTUAL]],"Y")</f>
        <v>38</v>
      </c>
      <c r="K998" s="24" t="s">
        <v>73</v>
      </c>
      <c r="L998" s="24" t="s">
        <v>234</v>
      </c>
      <c r="M998" s="24">
        <v>2</v>
      </c>
      <c r="N998" s="24">
        <v>2</v>
      </c>
      <c r="O998" s="24">
        <v>3</v>
      </c>
      <c r="P998" s="24" t="s">
        <v>101</v>
      </c>
      <c r="Q998" s="23">
        <v>31195</v>
      </c>
      <c r="R998" s="24" t="s">
        <v>3325</v>
      </c>
      <c r="S998" s="25">
        <v>45119</v>
      </c>
      <c r="T998" s="24"/>
      <c r="U998" s="24">
        <v>3123335364</v>
      </c>
      <c r="V998" s="24" t="s">
        <v>6094</v>
      </c>
      <c r="W998" s="24" t="s">
        <v>6095</v>
      </c>
      <c r="X998" s="24" t="s">
        <v>6096</v>
      </c>
      <c r="Y998" s="24" t="s">
        <v>6097</v>
      </c>
      <c r="Z998" s="24" t="s">
        <v>117</v>
      </c>
      <c r="AA998" s="24">
        <v>3208034110</v>
      </c>
      <c r="AB998" s="24" t="s">
        <v>77</v>
      </c>
      <c r="AC998" s="24" t="s">
        <v>77</v>
      </c>
      <c r="AD998" s="24" t="s">
        <v>77</v>
      </c>
      <c r="AE998" s="26" t="s">
        <v>183</v>
      </c>
      <c r="AF998" s="26" t="s">
        <v>5032</v>
      </c>
      <c r="AG998" s="26"/>
      <c r="AH998" s="27" t="s">
        <v>184</v>
      </c>
      <c r="AI998" s="27" t="s">
        <v>487</v>
      </c>
      <c r="AJ998" s="27" t="s">
        <v>487</v>
      </c>
      <c r="AK998" s="24" t="s">
        <v>121</v>
      </c>
      <c r="AL998" s="24" t="s">
        <v>90</v>
      </c>
      <c r="AM998" s="23">
        <v>42990</v>
      </c>
      <c r="AN998" s="28">
        <v>857100.06</v>
      </c>
      <c r="AO998" s="28">
        <v>97032</v>
      </c>
      <c r="AP998" s="24"/>
      <c r="AQ998" s="24"/>
      <c r="AR998" s="24"/>
      <c r="AS998" s="24"/>
      <c r="AT998" s="24">
        <v>83</v>
      </c>
      <c r="AU998" s="24" t="e">
        <v>#N/A</v>
      </c>
      <c r="AV998" s="24" t="e">
        <v>#N/A</v>
      </c>
      <c r="AW998" s="24"/>
      <c r="AX998" s="24"/>
      <c r="AY998" s="24"/>
      <c r="AZ998" s="24"/>
      <c r="BA998" s="24"/>
      <c r="BB998" s="24"/>
      <c r="BC998" s="24"/>
      <c r="BD998" s="24">
        <v>0</v>
      </c>
      <c r="BE998" s="24">
        <v>0</v>
      </c>
      <c r="BF998" s="23"/>
      <c r="BG998" s="23"/>
      <c r="BH998" s="23">
        <v>43707</v>
      </c>
      <c r="BI998" s="26" t="s">
        <v>127</v>
      </c>
      <c r="BJ998" s="26" t="s">
        <v>1246</v>
      </c>
      <c r="BK998" s="29">
        <v>0</v>
      </c>
      <c r="BL998" s="24" t="s">
        <v>129</v>
      </c>
      <c r="BM998" s="22" t="str">
        <f ca="1">+IF(Tabla1[[#This Row],[FECHA INGRESO]]&gt;=44986,IF((TODAY()-Tabla1[[#This Row],[FECHA INGRESO]])&gt;=50,"ALERTA","TODAVÍA FALTA"),"N/A")</f>
        <v>N/A</v>
      </c>
      <c r="BN998" s="7">
        <f>IFERROR((_xlfn.DAYS(Tabla1[[#This Row],[FECHA INGRESO]],Tabla1[[#This Row],[FECHA RETIRO]]))/30,"")</f>
        <v>-23.9</v>
      </c>
    </row>
    <row r="999" spans="1:66" x14ac:dyDescent="0.35">
      <c r="A999" s="31">
        <v>1067943801</v>
      </c>
      <c r="B999" s="22" t="s">
        <v>4538</v>
      </c>
      <c r="C999" s="23">
        <v>42990</v>
      </c>
      <c r="D999" s="23" t="s">
        <v>131</v>
      </c>
      <c r="E999" s="23" t="s">
        <v>3836</v>
      </c>
      <c r="F999" s="23" t="s">
        <v>70</v>
      </c>
      <c r="G999" s="24"/>
      <c r="H999" s="24">
        <v>24068289317</v>
      </c>
      <c r="I999" s="24" t="s">
        <v>72</v>
      </c>
      <c r="J999" s="24">
        <f>DATEDIF(Tabla1[[#This Row],[FECHA DE NACIMIENTO]],Tabla1[[#This Row],[FECHA ACTUAL]],"Y")</f>
        <v>27</v>
      </c>
      <c r="K999" s="24" t="s">
        <v>73</v>
      </c>
      <c r="L999" s="24" t="s">
        <v>112</v>
      </c>
      <c r="M999" s="24">
        <v>0</v>
      </c>
      <c r="N999" s="24">
        <v>0</v>
      </c>
      <c r="O999" s="24">
        <v>1</v>
      </c>
      <c r="P999" s="24" t="s">
        <v>101</v>
      </c>
      <c r="Q999" s="23">
        <v>34954</v>
      </c>
      <c r="R999" s="24" t="s">
        <v>4539</v>
      </c>
      <c r="S999" s="25">
        <v>45119</v>
      </c>
      <c r="T999" s="24"/>
      <c r="U999" s="24">
        <v>3057316451</v>
      </c>
      <c r="V999" s="24" t="s">
        <v>4540</v>
      </c>
      <c r="W999" s="24" t="s">
        <v>6098</v>
      </c>
      <c r="X999" s="24" t="s">
        <v>6099</v>
      </c>
      <c r="Y999" s="24" t="s">
        <v>6100</v>
      </c>
      <c r="Z999" s="24" t="s">
        <v>117</v>
      </c>
      <c r="AA999" s="24">
        <v>3145324367</v>
      </c>
      <c r="AB999" s="24" t="s">
        <v>77</v>
      </c>
      <c r="AC999" s="24" t="s">
        <v>77</v>
      </c>
      <c r="AD999" s="24" t="s">
        <v>77</v>
      </c>
      <c r="AE999" s="26" t="s">
        <v>183</v>
      </c>
      <c r="AF999" s="26" t="s">
        <v>3624</v>
      </c>
      <c r="AG999" s="26"/>
      <c r="AH999" s="27" t="s">
        <v>184</v>
      </c>
      <c r="AI999" s="27" t="s">
        <v>120</v>
      </c>
      <c r="AJ999" s="27" t="s">
        <v>120</v>
      </c>
      <c r="AK999" s="24" t="s">
        <v>121</v>
      </c>
      <c r="AL999" s="24" t="s">
        <v>90</v>
      </c>
      <c r="AM999" s="23">
        <v>42990</v>
      </c>
      <c r="AN999" s="28">
        <v>776250</v>
      </c>
      <c r="AO999" s="28"/>
      <c r="AP999" s="24"/>
      <c r="AQ999" s="24"/>
      <c r="AR999" s="24"/>
      <c r="AS999" s="24"/>
      <c r="AT999" s="24" t="e">
        <v>#N/A</v>
      </c>
      <c r="AU999" s="24" t="e">
        <v>#N/A</v>
      </c>
      <c r="AV999" s="24" t="e">
        <v>#N/A</v>
      </c>
      <c r="AW999" s="24"/>
      <c r="AX999" s="24"/>
      <c r="AY999" s="24"/>
      <c r="AZ999" s="24"/>
      <c r="BA999" s="24"/>
      <c r="BB999" s="24"/>
      <c r="BC999" s="24"/>
      <c r="BD999" s="24">
        <v>0</v>
      </c>
      <c r="BE999" s="24">
        <v>0</v>
      </c>
      <c r="BF999" s="23"/>
      <c r="BG999" s="23"/>
      <c r="BH999" s="23">
        <v>43038</v>
      </c>
      <c r="BI999" s="26" t="s">
        <v>127</v>
      </c>
      <c r="BJ999" s="26" t="s">
        <v>1550</v>
      </c>
      <c r="BK999" s="29">
        <v>0</v>
      </c>
      <c r="BL999" s="24" t="s">
        <v>129</v>
      </c>
      <c r="BM999" s="22" t="str">
        <f ca="1">+IF(Tabla1[[#This Row],[FECHA INGRESO]]&gt;=44986,IF((TODAY()-Tabla1[[#This Row],[FECHA INGRESO]])&gt;=50,"ALERTA","TODAVÍA FALTA"),"N/A")</f>
        <v>N/A</v>
      </c>
      <c r="BN999" s="7">
        <f>IFERROR((_xlfn.DAYS(Tabla1[[#This Row],[FECHA INGRESO]],Tabla1[[#This Row],[FECHA RETIRO]]))/30,"")</f>
        <v>-1.6</v>
      </c>
    </row>
    <row r="1000" spans="1:66" ht="15" customHeight="1" x14ac:dyDescent="0.35">
      <c r="A1000" s="31">
        <v>1023885552</v>
      </c>
      <c r="B1000" s="22" t="s">
        <v>6101</v>
      </c>
      <c r="C1000" s="23">
        <v>42990</v>
      </c>
      <c r="D1000" s="23" t="s">
        <v>5911</v>
      </c>
      <c r="E1000" s="23" t="s">
        <v>110</v>
      </c>
      <c r="F1000" s="23" t="s">
        <v>70</v>
      </c>
      <c r="G1000" s="24" t="s">
        <v>6102</v>
      </c>
      <c r="H1000" s="24">
        <v>24077070168</v>
      </c>
      <c r="I1000" s="24" t="s">
        <v>72</v>
      </c>
      <c r="J1000" s="24">
        <f>DATEDIF(Tabla1[[#This Row],[FECHA DE NACIMIENTO]],Tabla1[[#This Row],[FECHA ACTUAL]],"Y")</f>
        <v>34</v>
      </c>
      <c r="K1000" s="24" t="s">
        <v>73</v>
      </c>
      <c r="L1000" s="24" t="s">
        <v>112</v>
      </c>
      <c r="M1000" s="24">
        <v>1</v>
      </c>
      <c r="N1000" s="24">
        <v>3</v>
      </c>
      <c r="O1000" s="24">
        <v>2</v>
      </c>
      <c r="P1000" s="24" t="s">
        <v>5104</v>
      </c>
      <c r="Q1000" s="23">
        <v>32681</v>
      </c>
      <c r="R1000" s="24" t="s">
        <v>76</v>
      </c>
      <c r="S1000" s="25">
        <v>45119</v>
      </c>
      <c r="T1000" s="24"/>
      <c r="U1000" s="24">
        <v>3023447747</v>
      </c>
      <c r="V1000" s="24" t="s">
        <v>6103</v>
      </c>
      <c r="W1000" s="24" t="s">
        <v>6104</v>
      </c>
      <c r="X1000" s="24" t="s">
        <v>6105</v>
      </c>
      <c r="Y1000" s="24" t="s">
        <v>6106</v>
      </c>
      <c r="Z1000" s="24" t="s">
        <v>162</v>
      </c>
      <c r="AA1000" s="24">
        <v>3227768616</v>
      </c>
      <c r="AB1000" s="24" t="s">
        <v>77</v>
      </c>
      <c r="AC1000" s="24" t="s">
        <v>77</v>
      </c>
      <c r="AD1000" s="24" t="s">
        <v>77</v>
      </c>
      <c r="AE1000" s="26" t="s">
        <v>151</v>
      </c>
      <c r="AF1000" s="26"/>
      <c r="AG1000" s="26"/>
      <c r="AH1000" s="27" t="s">
        <v>184</v>
      </c>
      <c r="AI1000" s="27" t="s">
        <v>1586</v>
      </c>
      <c r="AJ1000" s="27" t="s">
        <v>1586</v>
      </c>
      <c r="AK1000" s="24" t="s">
        <v>121</v>
      </c>
      <c r="AL1000" s="24" t="s">
        <v>90</v>
      </c>
      <c r="AM1000" s="23">
        <v>42990</v>
      </c>
      <c r="AN1000" s="28">
        <v>808585.47</v>
      </c>
      <c r="AO1000" s="28"/>
      <c r="AP1000" s="24"/>
      <c r="AQ1000" s="24"/>
      <c r="AR1000" s="24"/>
      <c r="AS1000" s="24"/>
      <c r="AT1000" s="24" t="e">
        <v>#N/A</v>
      </c>
      <c r="AU1000" s="24" t="e">
        <v>#N/A</v>
      </c>
      <c r="AV1000" s="24" t="e">
        <v>#N/A</v>
      </c>
      <c r="AW1000" s="24"/>
      <c r="AX1000" s="24"/>
      <c r="AY1000" s="24" t="s">
        <v>3703</v>
      </c>
      <c r="AZ1000" s="24"/>
      <c r="BA1000" s="24"/>
      <c r="BB1000" s="24"/>
      <c r="BC1000" s="24"/>
      <c r="BD1000" s="24">
        <v>0</v>
      </c>
      <c r="BE1000" s="24">
        <v>0</v>
      </c>
      <c r="BF1000" s="23"/>
      <c r="BG1000" s="23"/>
      <c r="BH1000" s="23">
        <v>43224</v>
      </c>
      <c r="BI1000" s="26" t="s">
        <v>127</v>
      </c>
      <c r="BJ1000" s="26" t="s">
        <v>273</v>
      </c>
      <c r="BK1000" s="29">
        <v>252819</v>
      </c>
      <c r="BL1000" s="24" t="s">
        <v>129</v>
      </c>
      <c r="BM1000" s="22" t="str">
        <f ca="1">+IF(Tabla1[[#This Row],[FECHA INGRESO]]&gt;=44986,IF((TODAY()-Tabla1[[#This Row],[FECHA INGRESO]])&gt;=50,"ALERTA","TODAVÍA FALTA"),"N/A")</f>
        <v>N/A</v>
      </c>
      <c r="BN1000" s="7">
        <f>IFERROR((_xlfn.DAYS(Tabla1[[#This Row],[FECHA INGRESO]],Tabla1[[#This Row],[FECHA RETIRO]]))/30,"")</f>
        <v>-7.8</v>
      </c>
    </row>
    <row r="1001" spans="1:66" ht="15" customHeight="1" x14ac:dyDescent="0.35">
      <c r="A1001" s="32">
        <v>1121929959</v>
      </c>
      <c r="B1001" s="38" t="s">
        <v>6107</v>
      </c>
      <c r="C1001" s="23">
        <v>42990</v>
      </c>
      <c r="D1001" s="23" t="s">
        <v>266</v>
      </c>
      <c r="E1001" s="24" t="s">
        <v>94</v>
      </c>
      <c r="F1001" s="23" t="s">
        <v>70</v>
      </c>
      <c r="G1001" s="24" t="s">
        <v>6108</v>
      </c>
      <c r="H1001" s="24">
        <v>24076973682</v>
      </c>
      <c r="I1001" s="24" t="s">
        <v>72</v>
      </c>
      <c r="J1001" s="24">
        <f>DATEDIF(Tabla1[[#This Row],[FECHA DE NACIMIENTO]],Tabla1[[#This Row],[FECHA ACTUAL]],"Y")</f>
        <v>27</v>
      </c>
      <c r="K1001" s="24" t="s">
        <v>96</v>
      </c>
      <c r="L1001" s="24" t="s">
        <v>234</v>
      </c>
      <c r="M1001" s="24">
        <v>0</v>
      </c>
      <c r="N1001" s="24">
        <v>0</v>
      </c>
      <c r="O1001" s="24">
        <v>2</v>
      </c>
      <c r="P1001" s="24" t="s">
        <v>101</v>
      </c>
      <c r="Q1001" s="23">
        <v>35051</v>
      </c>
      <c r="R1001" s="24" t="s">
        <v>3325</v>
      </c>
      <c r="S1001" s="25">
        <v>45119</v>
      </c>
      <c r="T1001" s="24"/>
      <c r="U1001" s="24">
        <v>3185359714</v>
      </c>
      <c r="V1001" s="33" t="s">
        <v>6109</v>
      </c>
      <c r="W1001" s="24" t="s">
        <v>6110</v>
      </c>
      <c r="X1001" s="24" t="s">
        <v>6111</v>
      </c>
      <c r="Y1001" s="24" t="s">
        <v>6112</v>
      </c>
      <c r="Z1001" s="24" t="s">
        <v>82</v>
      </c>
      <c r="AA1001" s="24">
        <v>3157297214</v>
      </c>
      <c r="AB1001" s="24" t="s">
        <v>83</v>
      </c>
      <c r="AC1001" s="24" t="s">
        <v>83</v>
      </c>
      <c r="AD1001" s="24" t="e">
        <v>#REF!</v>
      </c>
      <c r="AE1001" s="26" t="s">
        <v>102</v>
      </c>
      <c r="AF1001" s="26" t="s">
        <v>6113</v>
      </c>
      <c r="AG1001" s="26">
        <v>5</v>
      </c>
      <c r="AH1001" s="27" t="s">
        <v>474</v>
      </c>
      <c r="AI1001" s="27" t="s">
        <v>3323</v>
      </c>
      <c r="AJ1001" s="27" t="s">
        <v>3323</v>
      </c>
      <c r="AK1001" s="24" t="s">
        <v>121</v>
      </c>
      <c r="AL1001" s="24" t="s">
        <v>90</v>
      </c>
      <c r="AM1001" s="23">
        <v>42990</v>
      </c>
      <c r="AN1001" s="28">
        <v>1160000</v>
      </c>
      <c r="AO1001" s="28">
        <v>140606</v>
      </c>
      <c r="AP1001" s="24" t="s">
        <v>6114</v>
      </c>
      <c r="AQ1001" s="24">
        <v>0</v>
      </c>
      <c r="AR1001" s="24">
        <v>0</v>
      </c>
      <c r="AS1001" s="24">
        <v>0</v>
      </c>
      <c r="AT1001" s="24">
        <v>74</v>
      </c>
      <c r="AU1001" s="24">
        <v>74</v>
      </c>
      <c r="AV1001" s="24">
        <v>77</v>
      </c>
      <c r="AW1001" s="24">
        <v>86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v>1</v>
      </c>
      <c r="BE1001" s="24">
        <v>0</v>
      </c>
      <c r="BF1001" s="23">
        <v>43500</v>
      </c>
      <c r="BG1001" s="23">
        <v>43516</v>
      </c>
      <c r="BH1001" s="23" t="s">
        <v>75</v>
      </c>
      <c r="BI1001" s="26">
        <v>0</v>
      </c>
      <c r="BJ1001" s="26">
        <v>0</v>
      </c>
      <c r="BK1001" s="29">
        <v>0</v>
      </c>
      <c r="BL1001" s="24" t="s">
        <v>91</v>
      </c>
      <c r="BM1001" s="22" t="str">
        <f ca="1">+IF(Tabla1[[#This Row],[FECHA INGRESO]]&gt;=44986,IF((TODAY()-Tabla1[[#This Row],[FECHA INGRESO]])&gt;=50,"ALERTA","TODAVÍA FALTA"),"N/A")</f>
        <v>N/A</v>
      </c>
      <c r="BN1001" s="7" t="str">
        <f>IFERROR((_xlfn.DAYS(Tabla1[[#This Row],[FECHA INGRESO]],Tabla1[[#This Row],[FECHA RETIRO]]))/30,"")</f>
        <v/>
      </c>
    </row>
    <row r="1002" spans="1:66" ht="15" customHeight="1" x14ac:dyDescent="0.35">
      <c r="A1002" s="31">
        <v>1013641001</v>
      </c>
      <c r="B1002" s="22" t="s">
        <v>6115</v>
      </c>
      <c r="C1002" s="23">
        <v>42991</v>
      </c>
      <c r="D1002" s="23" t="s">
        <v>4833</v>
      </c>
      <c r="E1002" s="24" t="s">
        <v>94</v>
      </c>
      <c r="F1002" s="23" t="s">
        <v>70</v>
      </c>
      <c r="G1002" s="24"/>
      <c r="H1002" s="24">
        <v>24077112790</v>
      </c>
      <c r="I1002" s="24" t="s">
        <v>95</v>
      </c>
      <c r="J1002" s="24">
        <f>DATEDIF(Tabla1[[#This Row],[FECHA DE NACIMIENTO]],Tabla1[[#This Row],[FECHA ACTUAL]],"Y")</f>
        <v>30</v>
      </c>
      <c r="K1002" s="24" t="s">
        <v>320</v>
      </c>
      <c r="L1002" s="24" t="s">
        <v>234</v>
      </c>
      <c r="M1002" s="24">
        <v>1</v>
      </c>
      <c r="N1002" s="24">
        <v>1</v>
      </c>
      <c r="O1002" s="24">
        <v>2</v>
      </c>
      <c r="P1002" s="24" t="s">
        <v>101</v>
      </c>
      <c r="Q1002" s="23">
        <v>34086</v>
      </c>
      <c r="R1002" s="24" t="s">
        <v>76</v>
      </c>
      <c r="S1002" s="25">
        <v>45119</v>
      </c>
      <c r="T1002" s="24">
        <v>7812269</v>
      </c>
      <c r="U1002" s="24">
        <v>3102134125</v>
      </c>
      <c r="V1002" s="24" t="s">
        <v>6116</v>
      </c>
      <c r="W1002" s="24" t="s">
        <v>6117</v>
      </c>
      <c r="X1002" s="24" t="s">
        <v>6118</v>
      </c>
      <c r="Y1002" s="24" t="s">
        <v>6119</v>
      </c>
      <c r="Z1002" s="24" t="s">
        <v>82</v>
      </c>
      <c r="AA1002" s="24">
        <v>3223247961</v>
      </c>
      <c r="AB1002" s="24" t="s">
        <v>77</v>
      </c>
      <c r="AC1002" s="24" t="s">
        <v>77</v>
      </c>
      <c r="AD1002" s="24" t="s">
        <v>77</v>
      </c>
      <c r="AE1002" s="26" t="s">
        <v>151</v>
      </c>
      <c r="AF1002" s="26"/>
      <c r="AG1002" s="26"/>
      <c r="AH1002" s="27" t="s">
        <v>184</v>
      </c>
      <c r="AI1002" s="27" t="s">
        <v>487</v>
      </c>
      <c r="AJ1002" s="27" t="s">
        <v>487</v>
      </c>
      <c r="AK1002" s="24" t="s">
        <v>121</v>
      </c>
      <c r="AL1002" s="24" t="s">
        <v>90</v>
      </c>
      <c r="AM1002" s="23">
        <v>42991</v>
      </c>
      <c r="AN1002" s="28">
        <v>857100.06</v>
      </c>
      <c r="AO1002" s="28">
        <v>97032</v>
      </c>
      <c r="AP1002" s="24" t="s">
        <v>6120</v>
      </c>
      <c r="AQ1002" s="24"/>
      <c r="AR1002" s="24"/>
      <c r="AS1002" s="24"/>
      <c r="AT1002" s="24">
        <v>73</v>
      </c>
      <c r="AU1002" s="24" t="e">
        <v>#N/A</v>
      </c>
      <c r="AV1002" s="24" t="e">
        <v>#N/A</v>
      </c>
      <c r="AW1002" s="24"/>
      <c r="AX1002" s="24"/>
      <c r="AY1002" s="24"/>
      <c r="AZ1002" s="24"/>
      <c r="BA1002" s="24"/>
      <c r="BB1002" s="24"/>
      <c r="BC1002" s="24"/>
      <c r="BD1002" s="24">
        <v>0</v>
      </c>
      <c r="BE1002" s="24">
        <v>0</v>
      </c>
      <c r="BF1002" s="23"/>
      <c r="BG1002" s="23"/>
      <c r="BH1002" s="23">
        <v>43788</v>
      </c>
      <c r="BI1002" s="26" t="s">
        <v>127</v>
      </c>
      <c r="BJ1002" s="26" t="s">
        <v>6121</v>
      </c>
      <c r="BK1002" s="29">
        <v>75911</v>
      </c>
      <c r="BL1002" s="24" t="s">
        <v>129</v>
      </c>
      <c r="BM1002" s="22" t="str">
        <f ca="1">+IF(Tabla1[[#This Row],[FECHA INGRESO]]&gt;=44986,IF((TODAY()-Tabla1[[#This Row],[FECHA INGRESO]])&gt;=50,"ALERTA","TODAVÍA FALTA"),"N/A")</f>
        <v>N/A</v>
      </c>
      <c r="BN1002" s="7">
        <f>IFERROR((_xlfn.DAYS(Tabla1[[#This Row],[FECHA INGRESO]],Tabla1[[#This Row],[FECHA RETIRO]]))/30,"")</f>
        <v>-26.566666666666666</v>
      </c>
    </row>
    <row r="1003" spans="1:66" ht="15" customHeight="1" x14ac:dyDescent="0.35">
      <c r="A1003" s="31">
        <v>1019067346</v>
      </c>
      <c r="B1003" s="22" t="s">
        <v>6122</v>
      </c>
      <c r="C1003" s="23">
        <v>42991</v>
      </c>
      <c r="D1003" s="23" t="s">
        <v>266</v>
      </c>
      <c r="E1003" s="23" t="s">
        <v>110</v>
      </c>
      <c r="F1003" s="23" t="s">
        <v>70</v>
      </c>
      <c r="G1003" s="24"/>
      <c r="H1003" s="24">
        <v>24077117245</v>
      </c>
      <c r="I1003" s="24" t="s">
        <v>72</v>
      </c>
      <c r="J1003" s="24">
        <f>DATEDIF(Tabla1[[#This Row],[FECHA DE NACIMIENTO]],Tabla1[[#This Row],[FECHA ACTUAL]],"Y")</f>
        <v>31</v>
      </c>
      <c r="K1003" s="24" t="s">
        <v>96</v>
      </c>
      <c r="L1003" s="24" t="s">
        <v>234</v>
      </c>
      <c r="M1003" s="24">
        <v>1</v>
      </c>
      <c r="N1003" s="24">
        <v>1</v>
      </c>
      <c r="O1003" s="24">
        <v>2</v>
      </c>
      <c r="P1003" s="24" t="s">
        <v>101</v>
      </c>
      <c r="Q1003" s="23">
        <v>33568</v>
      </c>
      <c r="R1003" s="24" t="s">
        <v>736</v>
      </c>
      <c r="S1003" s="25">
        <v>45119</v>
      </c>
      <c r="T1003" s="24"/>
      <c r="U1003" s="24">
        <v>3105855519</v>
      </c>
      <c r="V1003" s="24" t="s">
        <v>6123</v>
      </c>
      <c r="W1003" s="24" t="s">
        <v>6124</v>
      </c>
      <c r="X1003" s="24" t="s">
        <v>704</v>
      </c>
      <c r="Y1003" s="24" t="s">
        <v>6125</v>
      </c>
      <c r="Z1003" s="24" t="s">
        <v>82</v>
      </c>
      <c r="AA1003" s="24">
        <v>3208949575</v>
      </c>
      <c r="AB1003" s="24" t="s">
        <v>77</v>
      </c>
      <c r="AC1003" s="24" t="s">
        <v>77</v>
      </c>
      <c r="AD1003" s="24" t="s">
        <v>77</v>
      </c>
      <c r="AE1003" s="26" t="s">
        <v>151</v>
      </c>
      <c r="AF1003" s="26"/>
      <c r="AG1003" s="26"/>
      <c r="AH1003" s="27" t="s">
        <v>184</v>
      </c>
      <c r="AI1003" s="27" t="s">
        <v>4962</v>
      </c>
      <c r="AJ1003" s="27" t="s">
        <v>4962</v>
      </c>
      <c r="AK1003" s="24" t="s">
        <v>121</v>
      </c>
      <c r="AL1003" s="24" t="s">
        <v>90</v>
      </c>
      <c r="AM1003" s="23">
        <v>42991</v>
      </c>
      <c r="AN1003" s="28">
        <v>776250</v>
      </c>
      <c r="AO1003" s="28"/>
      <c r="AP1003" s="24"/>
      <c r="AQ1003" s="24"/>
      <c r="AR1003" s="24"/>
      <c r="AS1003" s="24"/>
      <c r="AT1003" s="24" t="e">
        <v>#N/A</v>
      </c>
      <c r="AU1003" s="24" t="e">
        <v>#N/A</v>
      </c>
      <c r="AV1003" s="24" t="e">
        <v>#N/A</v>
      </c>
      <c r="AW1003" s="24"/>
      <c r="AX1003" s="24"/>
      <c r="AY1003" s="24"/>
      <c r="AZ1003" s="24"/>
      <c r="BA1003" s="24"/>
      <c r="BB1003" s="24"/>
      <c r="BC1003" s="24"/>
      <c r="BD1003" s="24">
        <v>0</v>
      </c>
      <c r="BE1003" s="24">
        <v>0</v>
      </c>
      <c r="BF1003" s="23"/>
      <c r="BG1003" s="23"/>
      <c r="BH1003" s="23">
        <v>43038</v>
      </c>
      <c r="BI1003" s="26" t="s">
        <v>143</v>
      </c>
      <c r="BJ1003" s="26" t="s">
        <v>2589</v>
      </c>
      <c r="BK1003" s="29">
        <v>50000</v>
      </c>
      <c r="BL1003" s="24" t="s">
        <v>129</v>
      </c>
      <c r="BM1003" s="22" t="str">
        <f ca="1">+IF(Tabla1[[#This Row],[FECHA INGRESO]]&gt;=44986,IF((TODAY()-Tabla1[[#This Row],[FECHA INGRESO]])&gt;=50,"ALERTA","TODAVÍA FALTA"),"N/A")</f>
        <v>N/A</v>
      </c>
      <c r="BN1003" s="7">
        <f>IFERROR((_xlfn.DAYS(Tabla1[[#This Row],[FECHA INGRESO]],Tabla1[[#This Row],[FECHA RETIRO]]))/30,"")</f>
        <v>-1.5666666666666667</v>
      </c>
    </row>
    <row r="1004" spans="1:66" ht="15" customHeight="1" x14ac:dyDescent="0.35">
      <c r="A1004" s="31">
        <v>1077841995</v>
      </c>
      <c r="B1004" s="22" t="s">
        <v>6126</v>
      </c>
      <c r="C1004" s="23">
        <v>42996</v>
      </c>
      <c r="D1004" s="23" t="s">
        <v>188</v>
      </c>
      <c r="E1004" s="23" t="s">
        <v>111</v>
      </c>
      <c r="F1004" s="23" t="s">
        <v>70</v>
      </c>
      <c r="G1004" s="24"/>
      <c r="H1004" s="24">
        <v>24077235004</v>
      </c>
      <c r="I1004" s="24" t="s">
        <v>72</v>
      </c>
      <c r="J1004" s="24">
        <f>DATEDIF(Tabla1[[#This Row],[FECHA DE NACIMIENTO]],Tabla1[[#This Row],[FECHA ACTUAL]],"Y")</f>
        <v>36</v>
      </c>
      <c r="K1004" s="24" t="s">
        <v>73</v>
      </c>
      <c r="L1004" s="24" t="s">
        <v>234</v>
      </c>
      <c r="M1004" s="24">
        <v>0</v>
      </c>
      <c r="N1004" s="24">
        <v>0</v>
      </c>
      <c r="O1004" s="24">
        <v>2</v>
      </c>
      <c r="P1004" s="24" t="s">
        <v>101</v>
      </c>
      <c r="Q1004" s="23">
        <v>31606</v>
      </c>
      <c r="R1004" s="24" t="s">
        <v>6127</v>
      </c>
      <c r="S1004" s="25">
        <v>45119</v>
      </c>
      <c r="T1004" s="24">
        <v>7415978</v>
      </c>
      <c r="U1004" s="24">
        <v>3214115936</v>
      </c>
      <c r="V1004" s="24" t="s">
        <v>6128</v>
      </c>
      <c r="W1004" s="24" t="s">
        <v>6129</v>
      </c>
      <c r="X1004" s="24" t="s">
        <v>6130</v>
      </c>
      <c r="Y1004" s="24"/>
      <c r="Z1004" s="24"/>
      <c r="AA1004" s="24"/>
      <c r="AB1004" s="24" t="s">
        <v>77</v>
      </c>
      <c r="AC1004" s="24" t="s">
        <v>77</v>
      </c>
      <c r="AD1004" s="24" t="s">
        <v>77</v>
      </c>
      <c r="AE1004" s="26" t="s">
        <v>183</v>
      </c>
      <c r="AF1004" s="26" t="s">
        <v>6131</v>
      </c>
      <c r="AG1004" s="26"/>
      <c r="AH1004" s="27" t="s">
        <v>460</v>
      </c>
      <c r="AI1004" s="27" t="s">
        <v>186</v>
      </c>
      <c r="AJ1004" s="27" t="s">
        <v>186</v>
      </c>
      <c r="AK1004" s="24" t="s">
        <v>121</v>
      </c>
      <c r="AL1004" s="24" t="s">
        <v>90</v>
      </c>
      <c r="AM1004" s="23">
        <v>42996</v>
      </c>
      <c r="AN1004" s="28">
        <v>879750</v>
      </c>
      <c r="AO1004" s="28"/>
      <c r="AP1004" s="24"/>
      <c r="AQ1004" s="24"/>
      <c r="AR1004" s="24"/>
      <c r="AS1004" s="24"/>
      <c r="AT1004" s="24" t="e">
        <v>#N/A</v>
      </c>
      <c r="AU1004" s="24" t="e">
        <v>#N/A</v>
      </c>
      <c r="AV1004" s="24" t="e">
        <v>#N/A</v>
      </c>
      <c r="AW1004" s="24"/>
      <c r="AX1004" s="24"/>
      <c r="AY1004" s="24"/>
      <c r="AZ1004" s="24"/>
      <c r="BA1004" s="24"/>
      <c r="BB1004" s="24"/>
      <c r="BC1004" s="24"/>
      <c r="BD1004" s="24">
        <v>0</v>
      </c>
      <c r="BE1004" s="24">
        <v>0</v>
      </c>
      <c r="BF1004" s="23"/>
      <c r="BG1004" s="23"/>
      <c r="BH1004" s="23">
        <v>43111</v>
      </c>
      <c r="BI1004" s="26" t="s">
        <v>127</v>
      </c>
      <c r="BJ1004" s="26" t="s">
        <v>337</v>
      </c>
      <c r="BK1004" s="29">
        <v>135764</v>
      </c>
      <c r="BL1004" s="24" t="s">
        <v>129</v>
      </c>
      <c r="BM1004" s="22" t="str">
        <f ca="1">+IF(Tabla1[[#This Row],[FECHA INGRESO]]&gt;=44986,IF((TODAY()-Tabla1[[#This Row],[FECHA INGRESO]])&gt;=50,"ALERTA","TODAVÍA FALTA"),"N/A")</f>
        <v>N/A</v>
      </c>
      <c r="BN1004" s="7">
        <f>IFERROR((_xlfn.DAYS(Tabla1[[#This Row],[FECHA INGRESO]],Tabla1[[#This Row],[FECHA RETIRO]]))/30,"")</f>
        <v>-3.8333333333333335</v>
      </c>
    </row>
    <row r="1005" spans="1:66" ht="15" customHeight="1" x14ac:dyDescent="0.35">
      <c r="A1005" s="31">
        <v>1022433537</v>
      </c>
      <c r="B1005" s="22" t="s">
        <v>6132</v>
      </c>
      <c r="C1005" s="23">
        <v>42996</v>
      </c>
      <c r="D1005" s="23" t="s">
        <v>109</v>
      </c>
      <c r="E1005" s="24" t="s">
        <v>69</v>
      </c>
      <c r="F1005" s="23" t="s">
        <v>70</v>
      </c>
      <c r="G1005" s="24"/>
      <c r="H1005" s="24">
        <v>24077229434</v>
      </c>
      <c r="I1005" s="24" t="s">
        <v>95</v>
      </c>
      <c r="J1005" s="24">
        <f>DATEDIF(Tabla1[[#This Row],[FECHA DE NACIMIENTO]],Tabla1[[#This Row],[FECHA ACTUAL]],"Y")</f>
        <v>25</v>
      </c>
      <c r="K1005" s="24" t="s">
        <v>73</v>
      </c>
      <c r="L1005" s="24" t="s">
        <v>112</v>
      </c>
      <c r="M1005" s="24">
        <v>0</v>
      </c>
      <c r="N1005" s="24">
        <v>0</v>
      </c>
      <c r="O1005" s="24">
        <v>2</v>
      </c>
      <c r="P1005" s="24" t="s">
        <v>101</v>
      </c>
      <c r="Q1005" s="23">
        <v>35849</v>
      </c>
      <c r="R1005" s="24" t="s">
        <v>76</v>
      </c>
      <c r="S1005" s="25">
        <v>45119</v>
      </c>
      <c r="T1005" s="24">
        <v>4819356</v>
      </c>
      <c r="U1005" s="24">
        <v>3195068300</v>
      </c>
      <c r="V1005" s="24" t="s">
        <v>6133</v>
      </c>
      <c r="W1005" s="24" t="s">
        <v>6134</v>
      </c>
      <c r="X1005" s="24" t="s">
        <v>1768</v>
      </c>
      <c r="Y1005" s="24" t="s">
        <v>6135</v>
      </c>
      <c r="Z1005" s="24" t="s">
        <v>285</v>
      </c>
      <c r="AA1005" s="24">
        <v>3204348566</v>
      </c>
      <c r="AB1005" s="24" t="s">
        <v>77</v>
      </c>
      <c r="AC1005" s="24" t="s">
        <v>77</v>
      </c>
      <c r="AD1005" s="24" t="s">
        <v>77</v>
      </c>
      <c r="AE1005" s="26" t="s">
        <v>183</v>
      </c>
      <c r="AF1005" s="26" t="s">
        <v>3624</v>
      </c>
      <c r="AG1005" s="26"/>
      <c r="AH1005" s="27" t="s">
        <v>184</v>
      </c>
      <c r="AI1005" s="27" t="s">
        <v>120</v>
      </c>
      <c r="AJ1005" s="27" t="s">
        <v>120</v>
      </c>
      <c r="AK1005" s="24" t="s">
        <v>121</v>
      </c>
      <c r="AL1005" s="24" t="s">
        <v>90</v>
      </c>
      <c r="AM1005" s="23">
        <v>42996</v>
      </c>
      <c r="AN1005" s="28">
        <v>808585.47</v>
      </c>
      <c r="AO1005" s="28"/>
      <c r="AP1005" s="24"/>
      <c r="AQ1005" s="24"/>
      <c r="AR1005" s="24"/>
      <c r="AS1005" s="24"/>
      <c r="AT1005" s="24" t="e">
        <v>#N/A</v>
      </c>
      <c r="AU1005" s="24" t="e">
        <v>#N/A</v>
      </c>
      <c r="AV1005" s="24" t="e">
        <v>#N/A</v>
      </c>
      <c r="AW1005" s="24"/>
      <c r="AX1005" s="24"/>
      <c r="AY1005" s="24"/>
      <c r="AZ1005" s="24"/>
      <c r="BA1005" s="24"/>
      <c r="BB1005" s="24"/>
      <c r="BC1005" s="24"/>
      <c r="BD1005" s="24">
        <v>0</v>
      </c>
      <c r="BE1005" s="24">
        <v>0</v>
      </c>
      <c r="BF1005" s="23"/>
      <c r="BG1005" s="23"/>
      <c r="BH1005" s="23">
        <v>43129</v>
      </c>
      <c r="BI1005" s="26" t="s">
        <v>127</v>
      </c>
      <c r="BJ1005" s="26" t="s">
        <v>232</v>
      </c>
      <c r="BK1005" s="29">
        <v>153728</v>
      </c>
      <c r="BL1005" s="24" t="s">
        <v>129</v>
      </c>
      <c r="BM1005" s="22" t="str">
        <f ca="1">+IF(Tabla1[[#This Row],[FECHA INGRESO]]&gt;=44986,IF((TODAY()-Tabla1[[#This Row],[FECHA INGRESO]])&gt;=50,"ALERTA","TODAVÍA FALTA"),"N/A")</f>
        <v>N/A</v>
      </c>
      <c r="BN1005" s="7">
        <f>IFERROR((_xlfn.DAYS(Tabla1[[#This Row],[FECHA INGRESO]],Tabla1[[#This Row],[FECHA RETIRO]]))/30,"")</f>
        <v>-4.4333333333333336</v>
      </c>
    </row>
    <row r="1006" spans="1:66" ht="15" customHeight="1" x14ac:dyDescent="0.35">
      <c r="A1006" s="31">
        <v>1128452854</v>
      </c>
      <c r="B1006" s="22" t="s">
        <v>6136</v>
      </c>
      <c r="C1006" s="23">
        <v>42996</v>
      </c>
      <c r="D1006" s="23" t="s">
        <v>4833</v>
      </c>
      <c r="E1006" s="24" t="s">
        <v>94</v>
      </c>
      <c r="F1006" s="23" t="s">
        <v>70</v>
      </c>
      <c r="G1006" s="24"/>
      <c r="H1006" s="24">
        <v>24077289296</v>
      </c>
      <c r="I1006" s="24" t="s">
        <v>95</v>
      </c>
      <c r="J1006" s="24">
        <f>DATEDIF(Tabla1[[#This Row],[FECHA DE NACIMIENTO]],Tabla1[[#This Row],[FECHA ACTUAL]],"Y")</f>
        <v>33</v>
      </c>
      <c r="K1006" s="24" t="s">
        <v>73</v>
      </c>
      <c r="L1006" s="24" t="s">
        <v>234</v>
      </c>
      <c r="M1006" s="24">
        <v>2</v>
      </c>
      <c r="N1006" s="24">
        <v>2</v>
      </c>
      <c r="O1006" s="24">
        <v>1</v>
      </c>
      <c r="P1006" s="24" t="s">
        <v>101</v>
      </c>
      <c r="Q1006" s="23">
        <v>32899</v>
      </c>
      <c r="R1006" s="24" t="s">
        <v>6137</v>
      </c>
      <c r="S1006" s="25">
        <v>45119</v>
      </c>
      <c r="T1006" s="24">
        <v>2972421</v>
      </c>
      <c r="U1006" s="24">
        <v>3008947029</v>
      </c>
      <c r="V1006" s="24" t="s">
        <v>6138</v>
      </c>
      <c r="W1006" s="24" t="s">
        <v>6139</v>
      </c>
      <c r="X1006" s="24" t="s">
        <v>6140</v>
      </c>
      <c r="Y1006" s="24" t="s">
        <v>6141</v>
      </c>
      <c r="Z1006" s="24" t="s">
        <v>117</v>
      </c>
      <c r="AA1006" s="24">
        <v>3008947029</v>
      </c>
      <c r="AB1006" s="24" t="s">
        <v>77</v>
      </c>
      <c r="AC1006" s="24" t="s">
        <v>77</v>
      </c>
      <c r="AD1006" s="24" t="s">
        <v>77</v>
      </c>
      <c r="AE1006" s="26" t="s">
        <v>183</v>
      </c>
      <c r="AF1006" s="26" t="s">
        <v>6142</v>
      </c>
      <c r="AG1006" s="26"/>
      <c r="AH1006" s="27" t="s">
        <v>184</v>
      </c>
      <c r="AI1006" s="27" t="s">
        <v>515</v>
      </c>
      <c r="AJ1006" s="27" t="s">
        <v>515</v>
      </c>
      <c r="AK1006" s="24" t="s">
        <v>121</v>
      </c>
      <c r="AL1006" s="24" t="s">
        <v>90</v>
      </c>
      <c r="AM1006" s="23">
        <v>42996</v>
      </c>
      <c r="AN1006" s="28">
        <v>808585.47</v>
      </c>
      <c r="AO1006" s="28"/>
      <c r="AP1006" s="24"/>
      <c r="AQ1006" s="24"/>
      <c r="AR1006" s="24"/>
      <c r="AS1006" s="24"/>
      <c r="AT1006" s="24" t="e">
        <v>#N/A</v>
      </c>
      <c r="AU1006" s="24" t="e">
        <v>#N/A</v>
      </c>
      <c r="AV1006" s="24" t="e">
        <v>#N/A</v>
      </c>
      <c r="AW1006" s="24"/>
      <c r="AX1006" s="24"/>
      <c r="AY1006" s="24"/>
      <c r="AZ1006" s="24"/>
      <c r="BA1006" s="24"/>
      <c r="BB1006" s="24"/>
      <c r="BC1006" s="24"/>
      <c r="BD1006" s="24">
        <v>0</v>
      </c>
      <c r="BE1006" s="24">
        <v>0</v>
      </c>
      <c r="BF1006" s="23"/>
      <c r="BG1006" s="23"/>
      <c r="BH1006" s="23">
        <v>43168</v>
      </c>
      <c r="BI1006" s="26" t="s">
        <v>127</v>
      </c>
      <c r="BJ1006" s="26" t="s">
        <v>273</v>
      </c>
      <c r="BK1006" s="29">
        <v>186630</v>
      </c>
      <c r="BL1006" s="24" t="s">
        <v>129</v>
      </c>
      <c r="BM1006" s="22" t="str">
        <f ca="1">+IF(Tabla1[[#This Row],[FECHA INGRESO]]&gt;=44986,IF((TODAY()-Tabla1[[#This Row],[FECHA INGRESO]])&gt;=50,"ALERTA","TODAVÍA FALTA"),"N/A")</f>
        <v>N/A</v>
      </c>
      <c r="BN1006" s="7">
        <f>IFERROR((_xlfn.DAYS(Tabla1[[#This Row],[FECHA INGRESO]],Tabla1[[#This Row],[FECHA RETIRO]]))/30,"")</f>
        <v>-5.7333333333333334</v>
      </c>
    </row>
    <row r="1007" spans="1:66" ht="15" customHeight="1" x14ac:dyDescent="0.35">
      <c r="A1007" s="31">
        <v>1012394516</v>
      </c>
      <c r="B1007" s="22" t="s">
        <v>6143</v>
      </c>
      <c r="C1007" s="23">
        <v>42996</v>
      </c>
      <c r="D1007" s="23" t="s">
        <v>188</v>
      </c>
      <c r="E1007" s="23" t="s">
        <v>111</v>
      </c>
      <c r="F1007" s="23" t="s">
        <v>70</v>
      </c>
      <c r="G1007" s="24"/>
      <c r="H1007" s="24">
        <v>24077237163</v>
      </c>
      <c r="I1007" s="24" t="s">
        <v>95</v>
      </c>
      <c r="J1007" s="24">
        <f>DATEDIF(Tabla1[[#This Row],[FECHA DE NACIMIENTO]],Tabla1[[#This Row],[FECHA ACTUAL]],"Y")</f>
        <v>30</v>
      </c>
      <c r="K1007" s="24" t="s">
        <v>73</v>
      </c>
      <c r="L1007" s="24" t="s">
        <v>112</v>
      </c>
      <c r="M1007" s="24">
        <v>1</v>
      </c>
      <c r="N1007" s="24">
        <v>1</v>
      </c>
      <c r="O1007" s="24">
        <v>3</v>
      </c>
      <c r="P1007" s="24" t="s">
        <v>101</v>
      </c>
      <c r="Q1007" s="23">
        <v>33944</v>
      </c>
      <c r="R1007" s="24" t="s">
        <v>76</v>
      </c>
      <c r="S1007" s="25">
        <v>45119</v>
      </c>
      <c r="T1007" s="24">
        <v>3045271384</v>
      </c>
      <c r="U1007" s="24">
        <v>3022715403</v>
      </c>
      <c r="V1007" s="24" t="s">
        <v>6144</v>
      </c>
      <c r="W1007" s="24" t="s">
        <v>6145</v>
      </c>
      <c r="X1007" s="24" t="s">
        <v>730</v>
      </c>
      <c r="Y1007" s="24" t="s">
        <v>6146</v>
      </c>
      <c r="Z1007" s="24" t="s">
        <v>117</v>
      </c>
      <c r="AA1007" s="24">
        <v>2948100</v>
      </c>
      <c r="AB1007" s="24" t="s">
        <v>77</v>
      </c>
      <c r="AC1007" s="24" t="s">
        <v>77</v>
      </c>
      <c r="AD1007" s="24" t="s">
        <v>77</v>
      </c>
      <c r="AE1007" s="26" t="s">
        <v>151</v>
      </c>
      <c r="AF1007" s="26"/>
      <c r="AG1007" s="26"/>
      <c r="AH1007" s="27" t="s">
        <v>184</v>
      </c>
      <c r="AI1007" s="27" t="s">
        <v>6147</v>
      </c>
      <c r="AJ1007" s="27" t="s">
        <v>6147</v>
      </c>
      <c r="AK1007" s="24" t="s">
        <v>121</v>
      </c>
      <c r="AL1007" s="24" t="s">
        <v>90</v>
      </c>
      <c r="AM1007" s="23">
        <v>42996</v>
      </c>
      <c r="AN1007" s="28">
        <v>857100.06</v>
      </c>
      <c r="AO1007" s="28"/>
      <c r="AP1007" s="24"/>
      <c r="AQ1007" s="24"/>
      <c r="AR1007" s="24"/>
      <c r="AS1007" s="24"/>
      <c r="AT1007" s="24">
        <v>86</v>
      </c>
      <c r="AU1007" s="24" t="e">
        <v>#N/A</v>
      </c>
      <c r="AV1007" s="24" t="e">
        <v>#N/A</v>
      </c>
      <c r="AW1007" s="24"/>
      <c r="AX1007" s="24"/>
      <c r="AY1007" s="24"/>
      <c r="AZ1007" s="24"/>
      <c r="BA1007" s="24"/>
      <c r="BB1007" s="24"/>
      <c r="BC1007" s="24"/>
      <c r="BD1007" s="24">
        <v>0</v>
      </c>
      <c r="BE1007" s="24">
        <v>0</v>
      </c>
      <c r="BF1007" s="23"/>
      <c r="BG1007" s="23"/>
      <c r="BH1007" s="23">
        <v>43558</v>
      </c>
      <c r="BI1007" s="26" t="s">
        <v>127</v>
      </c>
      <c r="BJ1007" s="26" t="s">
        <v>232</v>
      </c>
      <c r="BK1007" s="29">
        <v>224281</v>
      </c>
      <c r="BL1007" s="24" t="s">
        <v>129</v>
      </c>
      <c r="BM1007" s="22" t="str">
        <f ca="1">+IF(Tabla1[[#This Row],[FECHA INGRESO]]&gt;=44986,IF((TODAY()-Tabla1[[#This Row],[FECHA INGRESO]])&gt;=50,"ALERTA","TODAVÍA FALTA"),"N/A")</f>
        <v>N/A</v>
      </c>
      <c r="BN1007" s="7">
        <f>IFERROR((_xlfn.DAYS(Tabla1[[#This Row],[FECHA INGRESO]],Tabla1[[#This Row],[FECHA RETIRO]]))/30,"")</f>
        <v>-18.733333333333334</v>
      </c>
    </row>
    <row r="1008" spans="1:66" x14ac:dyDescent="0.35">
      <c r="A1008" s="31">
        <v>1019118893</v>
      </c>
      <c r="B1008" s="22" t="s">
        <v>6148</v>
      </c>
      <c r="C1008" s="23">
        <v>42996</v>
      </c>
      <c r="D1008" s="23" t="s">
        <v>188</v>
      </c>
      <c r="E1008" s="23" t="s">
        <v>111</v>
      </c>
      <c r="F1008" s="23" t="s">
        <v>70</v>
      </c>
      <c r="G1008" s="24"/>
      <c r="H1008" s="24">
        <v>24077239493</v>
      </c>
      <c r="I1008" s="24" t="s">
        <v>95</v>
      </c>
      <c r="J1008" s="24">
        <f>DATEDIF(Tabla1[[#This Row],[FECHA DE NACIMIENTO]],Tabla1[[#This Row],[FECHA ACTUAL]],"Y")</f>
        <v>27</v>
      </c>
      <c r="K1008" s="24" t="s">
        <v>73</v>
      </c>
      <c r="L1008" s="24" t="s">
        <v>112</v>
      </c>
      <c r="M1008" s="24">
        <v>0</v>
      </c>
      <c r="N1008" s="24">
        <v>0</v>
      </c>
      <c r="O1008" s="24">
        <v>3</v>
      </c>
      <c r="P1008" s="24" t="s">
        <v>101</v>
      </c>
      <c r="Q1008" s="23">
        <v>35083</v>
      </c>
      <c r="R1008" s="24" t="s">
        <v>76</v>
      </c>
      <c r="S1008" s="25">
        <v>45119</v>
      </c>
      <c r="T1008" s="24">
        <v>4679435</v>
      </c>
      <c r="U1008" s="24">
        <v>3102650980</v>
      </c>
      <c r="V1008" s="24" t="s">
        <v>6149</v>
      </c>
      <c r="W1008" s="24" t="s">
        <v>6150</v>
      </c>
      <c r="X1008" s="24" t="s">
        <v>2432</v>
      </c>
      <c r="Y1008" s="24" t="s">
        <v>6151</v>
      </c>
      <c r="Z1008" s="24" t="s">
        <v>117</v>
      </c>
      <c r="AA1008" s="24">
        <v>3126508407</v>
      </c>
      <c r="AB1008" s="24" t="s">
        <v>77</v>
      </c>
      <c r="AC1008" s="24" t="s">
        <v>77</v>
      </c>
      <c r="AD1008" s="24" t="s">
        <v>77</v>
      </c>
      <c r="AE1008" s="26" t="s">
        <v>102</v>
      </c>
      <c r="AF1008" s="26"/>
      <c r="AG1008" s="26" t="s">
        <v>6152</v>
      </c>
      <c r="AH1008" s="27" t="s">
        <v>184</v>
      </c>
      <c r="AI1008" s="27" t="s">
        <v>2411</v>
      </c>
      <c r="AJ1008" s="27" t="s">
        <v>2411</v>
      </c>
      <c r="AK1008" s="24" t="s">
        <v>121</v>
      </c>
      <c r="AL1008" s="24" t="s">
        <v>90</v>
      </c>
      <c r="AM1008" s="23">
        <v>42996</v>
      </c>
      <c r="AN1008" s="28">
        <v>857100.06</v>
      </c>
      <c r="AO1008" s="28">
        <v>97032</v>
      </c>
      <c r="AP1008" s="24" t="s">
        <v>6153</v>
      </c>
      <c r="AQ1008" s="24"/>
      <c r="AR1008" s="24"/>
      <c r="AS1008" s="24"/>
      <c r="AT1008" s="24">
        <v>77</v>
      </c>
      <c r="AU1008" s="24" t="e">
        <v>#N/A</v>
      </c>
      <c r="AV1008" s="24">
        <v>67</v>
      </c>
      <c r="AW1008" s="24"/>
      <c r="AX1008" s="24"/>
      <c r="AY1008" s="24" t="s">
        <v>6154</v>
      </c>
      <c r="AZ1008" s="24"/>
      <c r="BA1008" s="24"/>
      <c r="BB1008" s="24"/>
      <c r="BC1008" s="24"/>
      <c r="BD1008" s="24">
        <v>0</v>
      </c>
      <c r="BE1008" s="24">
        <v>0</v>
      </c>
      <c r="BF1008" s="23"/>
      <c r="BG1008" s="23"/>
      <c r="BH1008" s="23">
        <v>43769</v>
      </c>
      <c r="BI1008" s="26" t="s">
        <v>127</v>
      </c>
      <c r="BJ1008" s="26" t="s">
        <v>178</v>
      </c>
      <c r="BK1008" s="29">
        <v>0</v>
      </c>
      <c r="BL1008" s="24" t="s">
        <v>129</v>
      </c>
      <c r="BM1008" s="22" t="str">
        <f ca="1">+IF(Tabla1[[#This Row],[FECHA INGRESO]]&gt;=44986,IF((TODAY()-Tabla1[[#This Row],[FECHA INGRESO]])&gt;=50,"ALERTA","TODAVÍA FALTA"),"N/A")</f>
        <v>N/A</v>
      </c>
      <c r="BN1008" s="7">
        <f>IFERROR((_xlfn.DAYS(Tabla1[[#This Row],[FECHA INGRESO]],Tabla1[[#This Row],[FECHA RETIRO]]))/30,"")</f>
        <v>-25.766666666666666</v>
      </c>
    </row>
    <row r="1009" spans="1:66" x14ac:dyDescent="0.35">
      <c r="A1009" s="31">
        <v>1127616663</v>
      </c>
      <c r="B1009" s="22" t="s">
        <v>6155</v>
      </c>
      <c r="C1009" s="23">
        <v>42996</v>
      </c>
      <c r="D1009" s="23" t="s">
        <v>266</v>
      </c>
      <c r="E1009" s="23" t="s">
        <v>110</v>
      </c>
      <c r="F1009" s="23" t="s">
        <v>70</v>
      </c>
      <c r="G1009" s="24"/>
      <c r="H1009" s="24">
        <v>24077238748</v>
      </c>
      <c r="I1009" s="24" t="s">
        <v>72</v>
      </c>
      <c r="J1009" s="24">
        <f>DATEDIF(Tabla1[[#This Row],[FECHA DE NACIMIENTO]],Tabla1[[#This Row],[FECHA ACTUAL]],"Y")</f>
        <v>28</v>
      </c>
      <c r="K1009" s="24" t="s">
        <v>320</v>
      </c>
      <c r="L1009" s="24" t="s">
        <v>112</v>
      </c>
      <c r="M1009" s="24">
        <v>1</v>
      </c>
      <c r="N1009" s="24">
        <v>0</v>
      </c>
      <c r="O1009" s="24">
        <v>3</v>
      </c>
      <c r="P1009" s="24" t="s">
        <v>101</v>
      </c>
      <c r="Q1009" s="23">
        <v>34856</v>
      </c>
      <c r="R1009" s="24" t="s">
        <v>6156</v>
      </c>
      <c r="S1009" s="25">
        <v>45119</v>
      </c>
      <c r="T1009" s="24">
        <v>4817417</v>
      </c>
      <c r="U1009" s="24">
        <v>3004252470</v>
      </c>
      <c r="V1009" s="24" t="s">
        <v>6157</v>
      </c>
      <c r="W1009" s="24" t="s">
        <v>6158</v>
      </c>
      <c r="X1009" s="24" t="s">
        <v>6159</v>
      </c>
      <c r="Y1009" s="24" t="s">
        <v>6160</v>
      </c>
      <c r="Z1009" s="24" t="s">
        <v>82</v>
      </c>
      <c r="AA1009" s="24">
        <v>3193069632</v>
      </c>
      <c r="AB1009" s="24" t="s">
        <v>77</v>
      </c>
      <c r="AC1009" s="24" t="s">
        <v>77</v>
      </c>
      <c r="AD1009" s="24" t="s">
        <v>77</v>
      </c>
      <c r="AE1009" s="26" t="s">
        <v>151</v>
      </c>
      <c r="AF1009" s="26"/>
      <c r="AG1009" s="26"/>
      <c r="AH1009" s="27" t="s">
        <v>460</v>
      </c>
      <c r="AI1009" s="27" t="s">
        <v>120</v>
      </c>
      <c r="AJ1009" s="27" t="s">
        <v>120</v>
      </c>
      <c r="AK1009" s="24" t="s">
        <v>121</v>
      </c>
      <c r="AL1009" s="24" t="s">
        <v>90</v>
      </c>
      <c r="AM1009" s="23">
        <v>42996</v>
      </c>
      <c r="AN1009" s="28">
        <v>879750</v>
      </c>
      <c r="AO1009" s="28"/>
      <c r="AP1009" s="24" t="s">
        <v>6161</v>
      </c>
      <c r="AQ1009" s="24"/>
      <c r="AR1009" s="24"/>
      <c r="AS1009" s="24"/>
      <c r="AT1009" s="24" t="e">
        <v>#N/A</v>
      </c>
      <c r="AU1009" s="24" t="e">
        <v>#N/A</v>
      </c>
      <c r="AV1009" s="24" t="e">
        <v>#N/A</v>
      </c>
      <c r="AW1009" s="24"/>
      <c r="AX1009" s="24"/>
      <c r="AY1009" s="24"/>
      <c r="AZ1009" s="24"/>
      <c r="BA1009" s="24"/>
      <c r="BB1009" s="24"/>
      <c r="BC1009" s="24"/>
      <c r="BD1009" s="24">
        <v>0</v>
      </c>
      <c r="BE1009" s="24">
        <v>0</v>
      </c>
      <c r="BF1009" s="23"/>
      <c r="BG1009" s="23"/>
      <c r="BH1009" s="23">
        <v>43171</v>
      </c>
      <c r="BI1009" s="26" t="s">
        <v>127</v>
      </c>
      <c r="BJ1009" s="26" t="s">
        <v>337</v>
      </c>
      <c r="BK1009" s="29">
        <v>206597</v>
      </c>
      <c r="BL1009" s="24" t="s">
        <v>129</v>
      </c>
      <c r="BM1009" s="22" t="str">
        <f ca="1">+IF(Tabla1[[#This Row],[FECHA INGRESO]]&gt;=44986,IF((TODAY()-Tabla1[[#This Row],[FECHA INGRESO]])&gt;=50,"ALERTA","TODAVÍA FALTA"),"N/A")</f>
        <v>N/A</v>
      </c>
      <c r="BN1009" s="7">
        <f>IFERROR((_xlfn.DAYS(Tabla1[[#This Row],[FECHA INGRESO]],Tabla1[[#This Row],[FECHA RETIRO]]))/30,"")</f>
        <v>-5.833333333333333</v>
      </c>
    </row>
    <row r="1010" spans="1:66" ht="15" customHeight="1" x14ac:dyDescent="0.35">
      <c r="A1010" s="31">
        <v>1026291171</v>
      </c>
      <c r="B1010" s="22" t="s">
        <v>6162</v>
      </c>
      <c r="C1010" s="23">
        <v>42996</v>
      </c>
      <c r="D1010" s="23" t="s">
        <v>1311</v>
      </c>
      <c r="E1010" s="24" t="s">
        <v>94</v>
      </c>
      <c r="F1010" s="23" t="s">
        <v>70</v>
      </c>
      <c r="G1010" s="24"/>
      <c r="H1010" s="24">
        <v>24077230225</v>
      </c>
      <c r="I1010" s="24" t="s">
        <v>95</v>
      </c>
      <c r="J1010" s="24">
        <f>DATEDIF(Tabla1[[#This Row],[FECHA DE NACIMIENTO]],Tabla1[[#This Row],[FECHA ACTUAL]],"Y")</f>
        <v>28</v>
      </c>
      <c r="K1010" s="24" t="s">
        <v>96</v>
      </c>
      <c r="L1010" s="24" t="s">
        <v>112</v>
      </c>
      <c r="M1010" s="24">
        <v>0</v>
      </c>
      <c r="N1010" s="24">
        <v>0</v>
      </c>
      <c r="O1010" s="24">
        <v>2</v>
      </c>
      <c r="P1010" s="24" t="s">
        <v>101</v>
      </c>
      <c r="Q1010" s="23">
        <v>34870</v>
      </c>
      <c r="R1010" s="24" t="s">
        <v>76</v>
      </c>
      <c r="S1010" s="25">
        <v>45119</v>
      </c>
      <c r="T1010" s="24">
        <v>2898645</v>
      </c>
      <c r="U1010" s="24">
        <v>3214408748</v>
      </c>
      <c r="V1010" s="24" t="s">
        <v>6163</v>
      </c>
      <c r="W1010" s="24" t="s">
        <v>6164</v>
      </c>
      <c r="X1010" s="24" t="s">
        <v>6165</v>
      </c>
      <c r="Y1010" s="24" t="s">
        <v>6166</v>
      </c>
      <c r="Z1010" s="24" t="s">
        <v>117</v>
      </c>
      <c r="AA1010" s="24">
        <v>3053506975</v>
      </c>
      <c r="AB1010" s="24" t="s">
        <v>77</v>
      </c>
      <c r="AC1010" s="24" t="s">
        <v>77</v>
      </c>
      <c r="AD1010" s="24" t="s">
        <v>77</v>
      </c>
      <c r="AE1010" s="26" t="s">
        <v>151</v>
      </c>
      <c r="AF1010" s="26"/>
      <c r="AG1010" s="26"/>
      <c r="AH1010" s="27" t="s">
        <v>184</v>
      </c>
      <c r="AI1010" s="27" t="s">
        <v>5317</v>
      </c>
      <c r="AJ1010" s="27" t="s">
        <v>5317</v>
      </c>
      <c r="AK1010" s="24" t="s">
        <v>121</v>
      </c>
      <c r="AL1010" s="24" t="s">
        <v>90</v>
      </c>
      <c r="AM1010" s="23">
        <v>42996</v>
      </c>
      <c r="AN1010" s="28">
        <v>776250</v>
      </c>
      <c r="AO1010" s="28"/>
      <c r="AP1010" s="24"/>
      <c r="AQ1010" s="24"/>
      <c r="AR1010" s="24"/>
      <c r="AS1010" s="24"/>
      <c r="AT1010" s="24" t="e">
        <v>#N/A</v>
      </c>
      <c r="AU1010" s="24" t="e">
        <v>#N/A</v>
      </c>
      <c r="AV1010" s="24" t="e">
        <v>#N/A</v>
      </c>
      <c r="AW1010" s="24"/>
      <c r="AX1010" s="24"/>
      <c r="AY1010" s="24"/>
      <c r="AZ1010" s="24"/>
      <c r="BA1010" s="24"/>
      <c r="BB1010" s="24"/>
      <c r="BC1010" s="24"/>
      <c r="BD1010" s="24">
        <v>0</v>
      </c>
      <c r="BE1010" s="24">
        <v>0</v>
      </c>
      <c r="BF1010" s="23"/>
      <c r="BG1010" s="23"/>
      <c r="BH1010" s="23">
        <v>43096</v>
      </c>
      <c r="BI1010" s="26" t="s">
        <v>127</v>
      </c>
      <c r="BJ1010" s="26" t="s">
        <v>232</v>
      </c>
      <c r="BK1010" s="29">
        <v>110917</v>
      </c>
      <c r="BL1010" s="24" t="s">
        <v>129</v>
      </c>
      <c r="BM1010" s="22" t="str">
        <f ca="1">+IF(Tabla1[[#This Row],[FECHA INGRESO]]&gt;=44986,IF((TODAY()-Tabla1[[#This Row],[FECHA INGRESO]])&gt;=50,"ALERTA","TODAVÍA FALTA"),"N/A")</f>
        <v>N/A</v>
      </c>
      <c r="BN1010" s="7">
        <f>IFERROR((_xlfn.DAYS(Tabla1[[#This Row],[FECHA INGRESO]],Tabla1[[#This Row],[FECHA RETIRO]]))/30,"")</f>
        <v>-3.3333333333333335</v>
      </c>
    </row>
    <row r="1011" spans="1:66" ht="15" customHeight="1" x14ac:dyDescent="0.35">
      <c r="A1011" s="31">
        <v>1036639722</v>
      </c>
      <c r="B1011" s="22" t="s">
        <v>6167</v>
      </c>
      <c r="C1011" s="23">
        <v>42996</v>
      </c>
      <c r="D1011" s="23" t="s">
        <v>4833</v>
      </c>
      <c r="E1011" s="24" t="s">
        <v>94</v>
      </c>
      <c r="F1011" s="23" t="s">
        <v>70</v>
      </c>
      <c r="G1011" s="24"/>
      <c r="H1011" s="24">
        <v>24077290676</v>
      </c>
      <c r="I1011" s="24" t="s">
        <v>95</v>
      </c>
      <c r="J1011" s="24">
        <f>DATEDIF(Tabla1[[#This Row],[FECHA DE NACIMIENTO]],Tabla1[[#This Row],[FECHA ACTUAL]],"Y")</f>
        <v>31</v>
      </c>
      <c r="K1011" s="24" t="s">
        <v>500</v>
      </c>
      <c r="L1011" s="24" t="s">
        <v>234</v>
      </c>
      <c r="M1011" s="24">
        <v>1</v>
      </c>
      <c r="N1011" s="24">
        <v>1</v>
      </c>
      <c r="O1011" s="24">
        <v>2</v>
      </c>
      <c r="P1011" s="24" t="s">
        <v>101</v>
      </c>
      <c r="Q1011" s="23">
        <v>33675</v>
      </c>
      <c r="R1011" s="24" t="s">
        <v>1177</v>
      </c>
      <c r="S1011" s="25">
        <v>45119</v>
      </c>
      <c r="T1011" s="24">
        <v>4975012</v>
      </c>
      <c r="U1011" s="24">
        <v>3156364413</v>
      </c>
      <c r="V1011" s="24" t="s">
        <v>6168</v>
      </c>
      <c r="W1011" s="24" t="s">
        <v>6169</v>
      </c>
      <c r="X1011" s="24" t="s">
        <v>2698</v>
      </c>
      <c r="Y1011" s="24" t="s">
        <v>6170</v>
      </c>
      <c r="Z1011" s="24" t="s">
        <v>162</v>
      </c>
      <c r="AA1011" s="24">
        <v>3122120620</v>
      </c>
      <c r="AB1011" s="24" t="s">
        <v>77</v>
      </c>
      <c r="AC1011" s="24" t="s">
        <v>77</v>
      </c>
      <c r="AD1011" s="24" t="s">
        <v>77</v>
      </c>
      <c r="AE1011" s="26" t="s">
        <v>183</v>
      </c>
      <c r="AF1011" s="26" t="s">
        <v>4715</v>
      </c>
      <c r="AG1011" s="26"/>
      <c r="AH1011" s="27" t="s">
        <v>184</v>
      </c>
      <c r="AI1011" s="27" t="s">
        <v>1027</v>
      </c>
      <c r="AJ1011" s="27" t="s">
        <v>1027</v>
      </c>
      <c r="AK1011" s="24" t="s">
        <v>121</v>
      </c>
      <c r="AL1011" s="24" t="s">
        <v>90</v>
      </c>
      <c r="AM1011" s="23">
        <v>42996</v>
      </c>
      <c r="AN1011" s="28">
        <v>776250</v>
      </c>
      <c r="AO1011" s="28"/>
      <c r="AP1011" s="24"/>
      <c r="AQ1011" s="24"/>
      <c r="AR1011" s="24"/>
      <c r="AS1011" s="24"/>
      <c r="AT1011" s="24" t="e">
        <v>#N/A</v>
      </c>
      <c r="AU1011" s="24" t="e">
        <v>#N/A</v>
      </c>
      <c r="AV1011" s="24" t="e">
        <v>#N/A</v>
      </c>
      <c r="AW1011" s="24"/>
      <c r="AX1011" s="24"/>
      <c r="AY1011" s="24"/>
      <c r="AZ1011" s="24"/>
      <c r="BA1011" s="24"/>
      <c r="BB1011" s="24"/>
      <c r="BC1011" s="24"/>
      <c r="BD1011" s="24">
        <v>0</v>
      </c>
      <c r="BE1011" s="24">
        <v>0</v>
      </c>
      <c r="BF1011" s="23"/>
      <c r="BG1011" s="23"/>
      <c r="BH1011" s="23">
        <v>43040</v>
      </c>
      <c r="BI1011" s="26" t="s">
        <v>143</v>
      </c>
      <c r="BJ1011" s="26" t="s">
        <v>2589</v>
      </c>
      <c r="BK1011" s="29">
        <v>45833</v>
      </c>
      <c r="BL1011" s="24" t="s">
        <v>129</v>
      </c>
      <c r="BM1011" s="22" t="str">
        <f ca="1">+IF(Tabla1[[#This Row],[FECHA INGRESO]]&gt;=44986,IF((TODAY()-Tabla1[[#This Row],[FECHA INGRESO]])&gt;=50,"ALERTA","TODAVÍA FALTA"),"N/A")</f>
        <v>N/A</v>
      </c>
      <c r="BN1011" s="7">
        <f>IFERROR((_xlfn.DAYS(Tabla1[[#This Row],[FECHA INGRESO]],Tabla1[[#This Row],[FECHA RETIRO]]))/30,"")</f>
        <v>-1.4666666666666666</v>
      </c>
    </row>
    <row r="1012" spans="1:66" ht="15" customHeight="1" x14ac:dyDescent="0.35">
      <c r="A1012" s="31">
        <v>53045603</v>
      </c>
      <c r="B1012" s="22" t="s">
        <v>6171</v>
      </c>
      <c r="C1012" s="23">
        <v>42996</v>
      </c>
      <c r="D1012" s="23" t="s">
        <v>109</v>
      </c>
      <c r="E1012" s="23" t="s">
        <v>111</v>
      </c>
      <c r="F1012" s="23" t="s">
        <v>70</v>
      </c>
      <c r="G1012" s="24"/>
      <c r="H1012" s="24">
        <v>24077233426</v>
      </c>
      <c r="I1012" s="24" t="s">
        <v>95</v>
      </c>
      <c r="J1012" s="24">
        <f>DATEDIF(Tabla1[[#This Row],[FECHA DE NACIMIENTO]],Tabla1[[#This Row],[FECHA ACTUAL]],"Y")</f>
        <v>39</v>
      </c>
      <c r="K1012" s="24" t="s">
        <v>73</v>
      </c>
      <c r="L1012" s="24" t="s">
        <v>112</v>
      </c>
      <c r="M1012" s="24">
        <v>1</v>
      </c>
      <c r="N1012" s="24">
        <v>1</v>
      </c>
      <c r="O1012" s="24">
        <v>2</v>
      </c>
      <c r="P1012" s="24" t="s">
        <v>101</v>
      </c>
      <c r="Q1012" s="23">
        <v>30814</v>
      </c>
      <c r="R1012" s="24" t="s">
        <v>76</v>
      </c>
      <c r="S1012" s="25">
        <v>45119</v>
      </c>
      <c r="T1012" s="24">
        <v>2065093</v>
      </c>
      <c r="U1012" s="24">
        <v>3014680236</v>
      </c>
      <c r="V1012" s="24" t="s">
        <v>6172</v>
      </c>
      <c r="W1012" s="24" t="s">
        <v>6173</v>
      </c>
      <c r="X1012" s="24" t="s">
        <v>4836</v>
      </c>
      <c r="Y1012" s="24" t="s">
        <v>6174</v>
      </c>
      <c r="Z1012" s="24" t="s">
        <v>567</v>
      </c>
      <c r="AA1012" s="24">
        <v>3115667826</v>
      </c>
      <c r="AB1012" s="24" t="s">
        <v>77</v>
      </c>
      <c r="AC1012" s="24" t="s">
        <v>77</v>
      </c>
      <c r="AD1012" s="24" t="s">
        <v>77</v>
      </c>
      <c r="AE1012" s="26" t="s">
        <v>151</v>
      </c>
      <c r="AF1012" s="26"/>
      <c r="AG1012" s="26"/>
      <c r="AH1012" s="27" t="s">
        <v>184</v>
      </c>
      <c r="AI1012" s="27" t="s">
        <v>186</v>
      </c>
      <c r="AJ1012" s="27" t="s">
        <v>186</v>
      </c>
      <c r="AK1012" s="24" t="s">
        <v>121</v>
      </c>
      <c r="AL1012" s="24" t="s">
        <v>90</v>
      </c>
      <c r="AM1012" s="23">
        <v>42996</v>
      </c>
      <c r="AN1012" s="28">
        <v>776250</v>
      </c>
      <c r="AO1012" s="28"/>
      <c r="AP1012" s="24"/>
      <c r="AQ1012" s="24"/>
      <c r="AR1012" s="24"/>
      <c r="AS1012" s="24"/>
      <c r="AT1012" s="24" t="e">
        <v>#N/A</v>
      </c>
      <c r="AU1012" s="24" t="e">
        <v>#N/A</v>
      </c>
      <c r="AV1012" s="24" t="e">
        <v>#N/A</v>
      </c>
      <c r="AW1012" s="24"/>
      <c r="AX1012" s="24"/>
      <c r="AY1012" s="24"/>
      <c r="AZ1012" s="24"/>
      <c r="BA1012" s="24"/>
      <c r="BB1012" s="24"/>
      <c r="BC1012" s="24"/>
      <c r="BD1012" s="24">
        <v>0</v>
      </c>
      <c r="BE1012" s="24">
        <v>0</v>
      </c>
      <c r="BF1012" s="23"/>
      <c r="BG1012" s="23"/>
      <c r="BH1012" s="23">
        <v>43012</v>
      </c>
      <c r="BI1012" s="26" t="s">
        <v>127</v>
      </c>
      <c r="BJ1012" s="26" t="s">
        <v>273</v>
      </c>
      <c r="BK1012" s="29">
        <v>17708</v>
      </c>
      <c r="BL1012" s="24" t="s">
        <v>129</v>
      </c>
      <c r="BM1012" s="22" t="str">
        <f ca="1">+IF(Tabla1[[#This Row],[FECHA INGRESO]]&gt;=44986,IF((TODAY()-Tabla1[[#This Row],[FECHA INGRESO]])&gt;=50,"ALERTA","TODAVÍA FALTA"),"N/A")</f>
        <v>N/A</v>
      </c>
      <c r="BN1012" s="7">
        <f>IFERROR((_xlfn.DAYS(Tabla1[[#This Row],[FECHA INGRESO]],Tabla1[[#This Row],[FECHA RETIRO]]))/30,"")</f>
        <v>-0.53333333333333333</v>
      </c>
    </row>
    <row r="1013" spans="1:66" ht="15" customHeight="1" x14ac:dyDescent="0.35">
      <c r="A1013" s="31">
        <v>1031144331</v>
      </c>
      <c r="B1013" s="22" t="s">
        <v>6175</v>
      </c>
      <c r="C1013" s="23">
        <v>42996</v>
      </c>
      <c r="D1013" s="23" t="s">
        <v>93</v>
      </c>
      <c r="E1013" s="23" t="s">
        <v>111</v>
      </c>
      <c r="F1013" s="23" t="s">
        <v>70</v>
      </c>
      <c r="G1013" s="24"/>
      <c r="H1013" s="24">
        <v>24077219800</v>
      </c>
      <c r="I1013" s="24" t="s">
        <v>95</v>
      </c>
      <c r="J1013" s="24">
        <f>DATEDIF(Tabla1[[#This Row],[FECHA DE NACIMIENTO]],Tabla1[[#This Row],[FECHA ACTUAL]],"Y")</f>
        <v>30</v>
      </c>
      <c r="K1013" s="24" t="s">
        <v>73</v>
      </c>
      <c r="L1013" s="24" t="s">
        <v>74</v>
      </c>
      <c r="M1013" s="24">
        <v>0</v>
      </c>
      <c r="N1013" s="24">
        <v>0</v>
      </c>
      <c r="O1013" s="24">
        <v>2</v>
      </c>
      <c r="P1013" s="24" t="s">
        <v>101</v>
      </c>
      <c r="Q1013" s="23">
        <v>33996</v>
      </c>
      <c r="R1013" s="24" t="s">
        <v>76</v>
      </c>
      <c r="S1013" s="25">
        <v>45119</v>
      </c>
      <c r="T1013" s="24"/>
      <c r="U1013" s="24">
        <v>3105724998</v>
      </c>
      <c r="V1013" s="24" t="s">
        <v>6176</v>
      </c>
      <c r="W1013" s="24" t="s">
        <v>6177</v>
      </c>
      <c r="X1013" s="24" t="s">
        <v>1762</v>
      </c>
      <c r="Y1013" s="24" t="s">
        <v>6178</v>
      </c>
      <c r="Z1013" s="24" t="s">
        <v>82</v>
      </c>
      <c r="AA1013" s="24">
        <v>3223725562</v>
      </c>
      <c r="AB1013" s="24" t="s">
        <v>77</v>
      </c>
      <c r="AC1013" s="24" t="s">
        <v>77</v>
      </c>
      <c r="AD1013" s="24" t="s">
        <v>77</v>
      </c>
      <c r="AE1013" s="26" t="s">
        <v>151</v>
      </c>
      <c r="AF1013" s="26"/>
      <c r="AG1013" s="26"/>
      <c r="AH1013" s="27" t="s">
        <v>184</v>
      </c>
      <c r="AI1013" s="27" t="s">
        <v>186</v>
      </c>
      <c r="AJ1013" s="27" t="s">
        <v>186</v>
      </c>
      <c r="AK1013" s="24" t="s">
        <v>121</v>
      </c>
      <c r="AL1013" s="24" t="s">
        <v>90</v>
      </c>
      <c r="AM1013" s="23">
        <v>42996</v>
      </c>
      <c r="AN1013" s="28">
        <v>776250</v>
      </c>
      <c r="AO1013" s="28"/>
      <c r="AP1013" s="24"/>
      <c r="AQ1013" s="24"/>
      <c r="AR1013" s="24"/>
      <c r="AS1013" s="24"/>
      <c r="AT1013" s="24" t="e">
        <v>#N/A</v>
      </c>
      <c r="AU1013" s="24" t="e">
        <v>#N/A</v>
      </c>
      <c r="AV1013" s="24" t="e">
        <v>#N/A</v>
      </c>
      <c r="AW1013" s="24"/>
      <c r="AX1013" s="24"/>
      <c r="AY1013" s="24"/>
      <c r="AZ1013" s="24"/>
      <c r="BA1013" s="24"/>
      <c r="BB1013" s="24"/>
      <c r="BC1013" s="24"/>
      <c r="BD1013" s="24">
        <v>0</v>
      </c>
      <c r="BE1013" s="24">
        <v>0</v>
      </c>
      <c r="BF1013" s="23"/>
      <c r="BG1013" s="23"/>
      <c r="BH1013" s="23">
        <v>42999</v>
      </c>
      <c r="BI1013" s="26" t="s">
        <v>143</v>
      </c>
      <c r="BJ1013" s="26" t="s">
        <v>2589</v>
      </c>
      <c r="BK1013" s="29">
        <v>0</v>
      </c>
      <c r="BL1013" s="24" t="s">
        <v>129</v>
      </c>
      <c r="BM1013" s="22" t="str">
        <f ca="1">+IF(Tabla1[[#This Row],[FECHA INGRESO]]&gt;=44986,IF((TODAY()-Tabla1[[#This Row],[FECHA INGRESO]])&gt;=50,"ALERTA","TODAVÍA FALTA"),"N/A")</f>
        <v>N/A</v>
      </c>
      <c r="BN1013" s="7">
        <f>IFERROR((_xlfn.DAYS(Tabla1[[#This Row],[FECHA INGRESO]],Tabla1[[#This Row],[FECHA RETIRO]]))/30,"")</f>
        <v>-0.1</v>
      </c>
    </row>
    <row r="1014" spans="1:66" ht="15" customHeight="1" x14ac:dyDescent="0.35">
      <c r="A1014" s="31">
        <v>1014226182</v>
      </c>
      <c r="B1014" s="22" t="s">
        <v>6179</v>
      </c>
      <c r="C1014" s="23">
        <v>42996</v>
      </c>
      <c r="D1014" s="23" t="s">
        <v>93</v>
      </c>
      <c r="E1014" s="23" t="s">
        <v>110</v>
      </c>
      <c r="F1014" s="23" t="s">
        <v>70</v>
      </c>
      <c r="G1014" s="24"/>
      <c r="H1014" s="24">
        <v>24077276269</v>
      </c>
      <c r="I1014" s="24" t="s">
        <v>95</v>
      </c>
      <c r="J1014" s="24">
        <f>DATEDIF(Tabla1[[#This Row],[FECHA DE NACIMIENTO]],Tabla1[[#This Row],[FECHA ACTUAL]],"Y")</f>
        <v>31</v>
      </c>
      <c r="K1014" s="24" t="s">
        <v>96</v>
      </c>
      <c r="L1014" s="24" t="s">
        <v>112</v>
      </c>
      <c r="M1014" s="24">
        <v>1</v>
      </c>
      <c r="N1014" s="24">
        <v>1</v>
      </c>
      <c r="O1014" s="24">
        <v>3</v>
      </c>
      <c r="P1014" s="24" t="s">
        <v>101</v>
      </c>
      <c r="Q1014" s="23">
        <v>33523</v>
      </c>
      <c r="R1014" s="24" t="s">
        <v>76</v>
      </c>
      <c r="S1014" s="25">
        <v>45119</v>
      </c>
      <c r="T1014" s="24">
        <v>7573502</v>
      </c>
      <c r="U1014" s="24">
        <v>3133012087</v>
      </c>
      <c r="V1014" s="24" t="s">
        <v>6180</v>
      </c>
      <c r="W1014" s="24" t="s">
        <v>6181</v>
      </c>
      <c r="X1014" s="24" t="s">
        <v>5446</v>
      </c>
      <c r="Y1014" s="24" t="s">
        <v>6182</v>
      </c>
      <c r="Z1014" s="24" t="s">
        <v>117</v>
      </c>
      <c r="AA1014" s="24">
        <v>3015001811</v>
      </c>
      <c r="AB1014" s="24" t="s">
        <v>77</v>
      </c>
      <c r="AC1014" s="24" t="s">
        <v>77</v>
      </c>
      <c r="AD1014" s="24" t="s">
        <v>77</v>
      </c>
      <c r="AE1014" s="26" t="s">
        <v>102</v>
      </c>
      <c r="AF1014" s="26" t="s">
        <v>6183</v>
      </c>
      <c r="AG1014" s="26"/>
      <c r="AH1014" s="27" t="s">
        <v>163</v>
      </c>
      <c r="AI1014" s="27" t="s">
        <v>186</v>
      </c>
      <c r="AJ1014" s="27" t="s">
        <v>186</v>
      </c>
      <c r="AK1014" s="24" t="s">
        <v>121</v>
      </c>
      <c r="AL1014" s="24" t="s">
        <v>90</v>
      </c>
      <c r="AM1014" s="23">
        <v>42996</v>
      </c>
      <c r="AN1014" s="28">
        <v>1242000</v>
      </c>
      <c r="AO1014" s="28"/>
      <c r="AP1014" s="24"/>
      <c r="AQ1014" s="24"/>
      <c r="AR1014" s="24"/>
      <c r="AS1014" s="24"/>
      <c r="AT1014" s="24" t="e">
        <v>#N/A</v>
      </c>
      <c r="AU1014" s="24" t="e">
        <v>#N/A</v>
      </c>
      <c r="AV1014" s="24" t="e">
        <v>#N/A</v>
      </c>
      <c r="AW1014" s="24"/>
      <c r="AX1014" s="24"/>
      <c r="AY1014" s="24"/>
      <c r="AZ1014" s="24"/>
      <c r="BA1014" s="24"/>
      <c r="BB1014" s="24"/>
      <c r="BC1014" s="24"/>
      <c r="BD1014" s="24">
        <v>0</v>
      </c>
      <c r="BE1014" s="24">
        <v>0</v>
      </c>
      <c r="BF1014" s="23"/>
      <c r="BG1014" s="23"/>
      <c r="BH1014" s="23">
        <v>43092</v>
      </c>
      <c r="BI1014" s="26" t="s">
        <v>127</v>
      </c>
      <c r="BJ1014" s="26" t="s">
        <v>337</v>
      </c>
      <c r="BK1014" s="29">
        <v>160000</v>
      </c>
      <c r="BL1014" s="24" t="s">
        <v>129</v>
      </c>
      <c r="BM1014" s="22" t="str">
        <f ca="1">+IF(Tabla1[[#This Row],[FECHA INGRESO]]&gt;=44986,IF((TODAY()-Tabla1[[#This Row],[FECHA INGRESO]])&gt;=50,"ALERTA","TODAVÍA FALTA"),"N/A")</f>
        <v>N/A</v>
      </c>
      <c r="BN1014" s="7">
        <f>IFERROR((_xlfn.DAYS(Tabla1[[#This Row],[FECHA INGRESO]],Tabla1[[#This Row],[FECHA RETIRO]]))/30,"")</f>
        <v>-3.2</v>
      </c>
    </row>
    <row r="1015" spans="1:66" ht="15" customHeight="1" x14ac:dyDescent="0.35">
      <c r="A1015" s="31">
        <v>1072961950</v>
      </c>
      <c r="B1015" s="22" t="s">
        <v>6184</v>
      </c>
      <c r="C1015" s="23">
        <v>42996</v>
      </c>
      <c r="D1015" s="23" t="s">
        <v>157</v>
      </c>
      <c r="E1015" s="23" t="s">
        <v>77</v>
      </c>
      <c r="F1015" s="23" t="s">
        <v>70</v>
      </c>
      <c r="G1015" s="24"/>
      <c r="H1015" s="24">
        <v>24077232175</v>
      </c>
      <c r="I1015" s="24" t="s">
        <v>72</v>
      </c>
      <c r="J1015" s="24">
        <f>DATEDIF(Tabla1[[#This Row],[FECHA DE NACIMIENTO]],Tabla1[[#This Row],[FECHA ACTUAL]],"Y")</f>
        <v>30</v>
      </c>
      <c r="K1015" s="24" t="s">
        <v>73</v>
      </c>
      <c r="L1015" s="24" t="s">
        <v>112</v>
      </c>
      <c r="M1015" s="24">
        <v>0</v>
      </c>
      <c r="N1015" s="24">
        <v>0</v>
      </c>
      <c r="O1015" s="24">
        <v>2</v>
      </c>
      <c r="P1015" s="24" t="s">
        <v>101</v>
      </c>
      <c r="Q1015" s="23">
        <v>33914</v>
      </c>
      <c r="R1015" s="24" t="s">
        <v>76</v>
      </c>
      <c r="S1015" s="25">
        <v>45119</v>
      </c>
      <c r="T1015" s="24"/>
      <c r="U1015" s="24">
        <v>3229198958</v>
      </c>
      <c r="V1015" s="24" t="s">
        <v>6185</v>
      </c>
      <c r="W1015" s="24" t="s">
        <v>6186</v>
      </c>
      <c r="X1015" s="24" t="s">
        <v>1768</v>
      </c>
      <c r="Y1015" s="24" t="s">
        <v>6187</v>
      </c>
      <c r="Z1015" s="24" t="s">
        <v>117</v>
      </c>
      <c r="AA1015" s="24">
        <v>3103425088</v>
      </c>
      <c r="AB1015" s="24" t="s">
        <v>77</v>
      </c>
      <c r="AC1015" s="24" t="s">
        <v>77</v>
      </c>
      <c r="AD1015" s="24" t="s">
        <v>77</v>
      </c>
      <c r="AE1015" s="26" t="s">
        <v>183</v>
      </c>
      <c r="AF1015" s="26" t="s">
        <v>6188</v>
      </c>
      <c r="AG1015" s="26"/>
      <c r="AH1015" s="27" t="s">
        <v>867</v>
      </c>
      <c r="AI1015" s="27" t="s">
        <v>487</v>
      </c>
      <c r="AJ1015" s="27" t="s">
        <v>487</v>
      </c>
      <c r="AK1015" s="24" t="s">
        <v>121</v>
      </c>
      <c r="AL1015" s="24" t="s">
        <v>868</v>
      </c>
      <c r="AM1015" s="23">
        <v>42996</v>
      </c>
      <c r="AN1015" s="28">
        <v>808585.47</v>
      </c>
      <c r="AO1015" s="28"/>
      <c r="AP1015" s="24"/>
      <c r="AQ1015" s="24"/>
      <c r="AR1015" s="24"/>
      <c r="AS1015" s="24"/>
      <c r="AT1015" s="24" t="e">
        <v>#N/A</v>
      </c>
      <c r="AU1015" s="24" t="e">
        <v>#N/A</v>
      </c>
      <c r="AV1015" s="24" t="e">
        <v>#N/A</v>
      </c>
      <c r="AW1015" s="24"/>
      <c r="AX1015" s="24"/>
      <c r="AY1015" s="24"/>
      <c r="AZ1015" s="24"/>
      <c r="BA1015" s="24"/>
      <c r="BB1015" s="24"/>
      <c r="BC1015" s="24"/>
      <c r="BD1015" s="24" t="e">
        <v>#N/A</v>
      </c>
      <c r="BE1015" s="24" t="e">
        <v>#N/A</v>
      </c>
      <c r="BF1015" s="23"/>
      <c r="BG1015" s="23"/>
      <c r="BH1015" s="23">
        <v>43178</v>
      </c>
      <c r="BI1015" s="26" t="s">
        <v>143</v>
      </c>
      <c r="BJ1015" s="26" t="s">
        <v>2450</v>
      </c>
      <c r="BK1015" s="29">
        <v>0</v>
      </c>
      <c r="BL1015" s="24" t="s">
        <v>129</v>
      </c>
      <c r="BM1015" s="22" t="str">
        <f ca="1">+IF(Tabla1[[#This Row],[FECHA INGRESO]]&gt;=44986,IF((TODAY()-Tabla1[[#This Row],[FECHA INGRESO]])&gt;=50,"ALERTA","TODAVÍA FALTA"),"N/A")</f>
        <v>N/A</v>
      </c>
      <c r="BN1015" s="7">
        <f>IFERROR((_xlfn.DAYS(Tabla1[[#This Row],[FECHA INGRESO]],Tabla1[[#This Row],[FECHA RETIRO]]))/30,"")</f>
        <v>-6.0666666666666664</v>
      </c>
    </row>
    <row r="1016" spans="1:66" ht="15" customHeight="1" x14ac:dyDescent="0.35">
      <c r="A1016" s="31">
        <v>1010240652</v>
      </c>
      <c r="B1016" s="22" t="s">
        <v>6189</v>
      </c>
      <c r="C1016" s="23">
        <v>42996</v>
      </c>
      <c r="D1016" s="23" t="s">
        <v>131</v>
      </c>
      <c r="E1016" s="24" t="s">
        <v>69</v>
      </c>
      <c r="F1016" s="23" t="s">
        <v>70</v>
      </c>
      <c r="G1016" s="24"/>
      <c r="H1016" s="24">
        <v>24077236665</v>
      </c>
      <c r="I1016" s="24" t="s">
        <v>95</v>
      </c>
      <c r="J1016" s="24">
        <f>DATEDIF(Tabla1[[#This Row],[FECHA DE NACIMIENTO]],Tabla1[[#This Row],[FECHA ACTUAL]],"Y")</f>
        <v>24</v>
      </c>
      <c r="K1016" s="24" t="s">
        <v>96</v>
      </c>
      <c r="L1016" s="24" t="s">
        <v>112</v>
      </c>
      <c r="M1016" s="24">
        <v>0</v>
      </c>
      <c r="N1016" s="24">
        <v>0</v>
      </c>
      <c r="O1016" s="24">
        <v>2</v>
      </c>
      <c r="P1016" s="24" t="s">
        <v>101</v>
      </c>
      <c r="Q1016" s="23">
        <v>36002</v>
      </c>
      <c r="R1016" s="24" t="s">
        <v>76</v>
      </c>
      <c r="S1016" s="25">
        <v>45119</v>
      </c>
      <c r="T1016" s="24">
        <v>7195768</v>
      </c>
      <c r="U1016" s="24">
        <v>3143096263</v>
      </c>
      <c r="V1016" s="24" t="s">
        <v>6190</v>
      </c>
      <c r="W1016" s="24" t="s">
        <v>6191</v>
      </c>
      <c r="X1016" s="24" t="s">
        <v>6192</v>
      </c>
      <c r="Y1016" s="24" t="s">
        <v>6193</v>
      </c>
      <c r="Z1016" s="24" t="s">
        <v>117</v>
      </c>
      <c r="AA1016" s="24">
        <v>3213310833</v>
      </c>
      <c r="AB1016" s="24" t="s">
        <v>77</v>
      </c>
      <c r="AC1016" s="24" t="s">
        <v>77</v>
      </c>
      <c r="AD1016" s="24" t="s">
        <v>77</v>
      </c>
      <c r="AE1016" s="26" t="s">
        <v>183</v>
      </c>
      <c r="AF1016" s="26" t="s">
        <v>6194</v>
      </c>
      <c r="AG1016" s="26"/>
      <c r="AH1016" s="27" t="s">
        <v>184</v>
      </c>
      <c r="AI1016" s="27" t="s">
        <v>120</v>
      </c>
      <c r="AJ1016" s="27" t="s">
        <v>120</v>
      </c>
      <c r="AK1016" s="24" t="s">
        <v>121</v>
      </c>
      <c r="AL1016" s="24" t="s">
        <v>90</v>
      </c>
      <c r="AM1016" s="23">
        <v>42996</v>
      </c>
      <c r="AN1016" s="28">
        <v>808585.47</v>
      </c>
      <c r="AO1016" s="28"/>
      <c r="AP1016" s="24"/>
      <c r="AQ1016" s="24"/>
      <c r="AR1016" s="24"/>
      <c r="AS1016" s="24"/>
      <c r="AT1016" s="24">
        <v>93</v>
      </c>
      <c r="AU1016" s="24" t="e">
        <v>#N/A</v>
      </c>
      <c r="AV1016" s="24" t="e">
        <v>#N/A</v>
      </c>
      <c r="AW1016" s="24"/>
      <c r="AX1016" s="24"/>
      <c r="AY1016" s="24"/>
      <c r="AZ1016" s="24"/>
      <c r="BA1016" s="24"/>
      <c r="BB1016" s="24"/>
      <c r="BC1016" s="24"/>
      <c r="BD1016" s="24">
        <v>0</v>
      </c>
      <c r="BE1016" s="24">
        <v>0</v>
      </c>
      <c r="BF1016" s="23"/>
      <c r="BG1016" s="23"/>
      <c r="BH1016" s="23">
        <v>43290</v>
      </c>
      <c r="BI1016" s="26" t="s">
        <v>127</v>
      </c>
      <c r="BJ1016" s="26" t="s">
        <v>232</v>
      </c>
      <c r="BK1016" s="29">
        <v>316837</v>
      </c>
      <c r="BL1016" s="24" t="s">
        <v>129</v>
      </c>
      <c r="BM1016" s="22" t="str">
        <f ca="1">+IF(Tabla1[[#This Row],[FECHA INGRESO]]&gt;=44986,IF((TODAY()-Tabla1[[#This Row],[FECHA INGRESO]])&gt;=50,"ALERTA","TODAVÍA FALTA"),"N/A")</f>
        <v>N/A</v>
      </c>
      <c r="BN1016" s="7">
        <f>IFERROR((_xlfn.DAYS(Tabla1[[#This Row],[FECHA INGRESO]],Tabla1[[#This Row],[FECHA RETIRO]]))/30,"")</f>
        <v>-9.8000000000000007</v>
      </c>
    </row>
    <row r="1017" spans="1:66" ht="15" customHeight="1" x14ac:dyDescent="0.35">
      <c r="A1017" s="21">
        <v>1023958171</v>
      </c>
      <c r="B1017" s="22" t="s">
        <v>6195</v>
      </c>
      <c r="C1017" s="23">
        <v>42996</v>
      </c>
      <c r="D1017" s="23" t="s">
        <v>93</v>
      </c>
      <c r="E1017" s="23" t="s">
        <v>111</v>
      </c>
      <c r="F1017" s="23" t="s">
        <v>70</v>
      </c>
      <c r="G1017" s="24"/>
      <c r="H1017" s="24">
        <v>24077230155</v>
      </c>
      <c r="I1017" s="24" t="s">
        <v>95</v>
      </c>
      <c r="J1017" s="24">
        <f>DATEDIF(Tabla1[[#This Row],[FECHA DE NACIMIENTO]],Tabla1[[#This Row],[FECHA ACTUAL]],"Y")</f>
        <v>26</v>
      </c>
      <c r="K1017" s="24" t="s">
        <v>73</v>
      </c>
      <c r="L1017" s="24" t="s">
        <v>112</v>
      </c>
      <c r="M1017" s="24">
        <v>0</v>
      </c>
      <c r="N1017" s="24">
        <v>0</v>
      </c>
      <c r="O1017" s="24">
        <v>2</v>
      </c>
      <c r="P1017" s="24" t="s">
        <v>101</v>
      </c>
      <c r="Q1017" s="23">
        <v>35480</v>
      </c>
      <c r="R1017" s="24" t="s">
        <v>76</v>
      </c>
      <c r="S1017" s="25">
        <v>45119</v>
      </c>
      <c r="T1017" s="24">
        <v>3640050</v>
      </c>
      <c r="U1017" s="24">
        <v>3114881517</v>
      </c>
      <c r="V1017" s="24" t="s">
        <v>6196</v>
      </c>
      <c r="W1017" s="24" t="s">
        <v>6197</v>
      </c>
      <c r="X1017" s="24" t="s">
        <v>6198</v>
      </c>
      <c r="Y1017" s="24" t="s">
        <v>6199</v>
      </c>
      <c r="Z1017" s="24" t="s">
        <v>117</v>
      </c>
      <c r="AA1017" s="24">
        <v>3125819378</v>
      </c>
      <c r="AB1017" s="24" t="s">
        <v>83</v>
      </c>
      <c r="AC1017" s="24" t="s">
        <v>83</v>
      </c>
      <c r="AD1017" s="24" t="e">
        <v>#REF!</v>
      </c>
      <c r="AE1017" s="26" t="s">
        <v>102</v>
      </c>
      <c r="AF1017" s="26" t="s">
        <v>6113</v>
      </c>
      <c r="AG1017" s="26" t="s">
        <v>101</v>
      </c>
      <c r="AH1017" s="27" t="s">
        <v>184</v>
      </c>
      <c r="AI1017" s="27" t="s">
        <v>120</v>
      </c>
      <c r="AJ1017" s="27" t="s">
        <v>120</v>
      </c>
      <c r="AK1017" s="24" t="s">
        <v>121</v>
      </c>
      <c r="AL1017" s="24" t="s">
        <v>90</v>
      </c>
      <c r="AM1017" s="23">
        <v>42996</v>
      </c>
      <c r="AN1017" s="28">
        <v>1000000</v>
      </c>
      <c r="AO1017" s="28">
        <v>117172</v>
      </c>
      <c r="AP1017" s="24">
        <v>0</v>
      </c>
      <c r="AQ1017" s="24">
        <v>0</v>
      </c>
      <c r="AR1017" s="24">
        <v>0</v>
      </c>
      <c r="AS1017" s="24">
        <v>0</v>
      </c>
      <c r="AT1017" s="24">
        <v>96</v>
      </c>
      <c r="AU1017" s="24">
        <v>67</v>
      </c>
      <c r="AV1017" s="24">
        <v>91</v>
      </c>
      <c r="AW1017" s="24">
        <v>80</v>
      </c>
      <c r="AX1017" s="24">
        <v>0</v>
      </c>
      <c r="AY1017" s="24" t="s">
        <v>6200</v>
      </c>
      <c r="AZ1017" s="24">
        <v>0</v>
      </c>
      <c r="BA1017" s="24">
        <v>0</v>
      </c>
      <c r="BB1017" s="24">
        <v>0</v>
      </c>
      <c r="BC1017" s="24" t="s">
        <v>6201</v>
      </c>
      <c r="BD1017" s="24">
        <v>0</v>
      </c>
      <c r="BE1017" s="24">
        <v>0</v>
      </c>
      <c r="BF1017" s="23"/>
      <c r="BG1017" s="23"/>
      <c r="BH1017" s="23">
        <v>44664</v>
      </c>
      <c r="BI1017" s="26" t="s">
        <v>127</v>
      </c>
      <c r="BJ1017" s="26" t="s">
        <v>273</v>
      </c>
      <c r="BK1017" s="29">
        <v>0</v>
      </c>
      <c r="BL1017" s="24" t="s">
        <v>129</v>
      </c>
      <c r="BM1017" s="22" t="str">
        <f ca="1">+IF(Tabla1[[#This Row],[FECHA INGRESO]]&gt;=44986,IF((TODAY()-Tabla1[[#This Row],[FECHA INGRESO]])&gt;=50,"ALERTA","TODAVÍA FALTA"),"N/A")</f>
        <v>N/A</v>
      </c>
      <c r="BN1017" s="7">
        <f>IFERROR((_xlfn.DAYS(Tabla1[[#This Row],[FECHA INGRESO]],Tabla1[[#This Row],[FECHA RETIRO]]))/30,"")</f>
        <v>-55.6</v>
      </c>
    </row>
    <row r="1018" spans="1:66" ht="15" customHeight="1" x14ac:dyDescent="0.35">
      <c r="A1018" s="34">
        <v>1020740106</v>
      </c>
      <c r="B1018" s="22" t="s">
        <v>6202</v>
      </c>
      <c r="C1018" s="23">
        <v>42996</v>
      </c>
      <c r="D1018" s="23" t="s">
        <v>131</v>
      </c>
      <c r="E1018" s="24" t="s">
        <v>94</v>
      </c>
      <c r="F1018" s="23" t="s">
        <v>70</v>
      </c>
      <c r="G1018" s="24"/>
      <c r="H1018" s="24">
        <v>24077234924</v>
      </c>
      <c r="I1018" s="24" t="s">
        <v>95</v>
      </c>
      <c r="J1018" s="24">
        <f>DATEDIF(Tabla1[[#This Row],[FECHA DE NACIMIENTO]],Tabla1[[#This Row],[FECHA ACTUAL]],"Y")</f>
        <v>34</v>
      </c>
      <c r="K1018" s="24" t="s">
        <v>73</v>
      </c>
      <c r="L1018" s="24" t="s">
        <v>234</v>
      </c>
      <c r="M1018" s="24">
        <v>1</v>
      </c>
      <c r="N1018" s="24">
        <v>1</v>
      </c>
      <c r="O1018" s="24">
        <v>2</v>
      </c>
      <c r="P1018" s="24" t="s">
        <v>101</v>
      </c>
      <c r="Q1018" s="23">
        <v>32361</v>
      </c>
      <c r="R1018" s="24" t="s">
        <v>4539</v>
      </c>
      <c r="S1018" s="25">
        <v>45119</v>
      </c>
      <c r="T1018" s="24"/>
      <c r="U1018" s="24">
        <v>3124652930</v>
      </c>
      <c r="V1018" s="24" t="s">
        <v>6203</v>
      </c>
      <c r="W1018" s="24" t="s">
        <v>6204</v>
      </c>
      <c r="X1018" s="24" t="s">
        <v>6205</v>
      </c>
      <c r="Y1018" s="24" t="s">
        <v>6206</v>
      </c>
      <c r="Z1018" s="24" t="s">
        <v>82</v>
      </c>
      <c r="AA1018" s="24">
        <v>3143062863</v>
      </c>
      <c r="AB1018" s="24" t="s">
        <v>83</v>
      </c>
      <c r="AC1018" s="24" t="s">
        <v>83</v>
      </c>
      <c r="AD1018" s="24" t="e">
        <v>#REF!</v>
      </c>
      <c r="AE1018" s="26" t="s">
        <v>151</v>
      </c>
      <c r="AF1018" s="26"/>
      <c r="AG1018" s="26"/>
      <c r="AH1018" s="27" t="s">
        <v>184</v>
      </c>
      <c r="AI1018" s="27" t="s">
        <v>120</v>
      </c>
      <c r="AJ1018" s="27" t="s">
        <v>120</v>
      </c>
      <c r="AK1018" s="24" t="s">
        <v>121</v>
      </c>
      <c r="AL1018" s="24" t="s">
        <v>90</v>
      </c>
      <c r="AM1018" s="23">
        <v>42996</v>
      </c>
      <c r="AN1018" s="28">
        <v>908526</v>
      </c>
      <c r="AO1018" s="28">
        <v>106454</v>
      </c>
      <c r="AP1018" s="24"/>
      <c r="AQ1018" s="24"/>
      <c r="AR1018" s="24"/>
      <c r="AS1018" s="24"/>
      <c r="AT1018" s="24">
        <v>95</v>
      </c>
      <c r="AU1018" s="24">
        <v>94</v>
      </c>
      <c r="AV1018" s="24">
        <v>71</v>
      </c>
      <c r="AW1018" s="24">
        <v>92</v>
      </c>
      <c r="AX1018" s="24"/>
      <c r="AY1018" s="24"/>
      <c r="AZ1018" s="24"/>
      <c r="BA1018" s="24"/>
      <c r="BB1018" s="24"/>
      <c r="BC1018" s="24"/>
      <c r="BD1018" s="24">
        <v>0</v>
      </c>
      <c r="BE1018" s="24">
        <v>0</v>
      </c>
      <c r="BF1018" s="23"/>
      <c r="BG1018" s="23"/>
      <c r="BH1018" s="23">
        <v>44545</v>
      </c>
      <c r="BI1018" s="26" t="s">
        <v>127</v>
      </c>
      <c r="BJ1018" s="26" t="s">
        <v>232</v>
      </c>
      <c r="BK1018" s="29">
        <v>0</v>
      </c>
      <c r="BL1018" s="24" t="s">
        <v>129</v>
      </c>
      <c r="BM1018" s="22" t="str">
        <f ca="1">+IF(Tabla1[[#This Row],[FECHA INGRESO]]&gt;=44986,IF((TODAY()-Tabla1[[#This Row],[FECHA INGRESO]])&gt;=50,"ALERTA","TODAVÍA FALTA"),"N/A")</f>
        <v>N/A</v>
      </c>
      <c r="BN1018" s="7">
        <f>IFERROR((_xlfn.DAYS(Tabla1[[#This Row],[FECHA INGRESO]],Tabla1[[#This Row],[FECHA RETIRO]]))/30,"")</f>
        <v>-51.633333333333333</v>
      </c>
    </row>
    <row r="1019" spans="1:66" ht="15" customHeight="1" x14ac:dyDescent="0.35">
      <c r="A1019" s="31">
        <v>1010180058</v>
      </c>
      <c r="B1019" s="22" t="s">
        <v>6207</v>
      </c>
      <c r="C1019" s="23">
        <v>43003</v>
      </c>
      <c r="D1019" s="23" t="s">
        <v>4833</v>
      </c>
      <c r="E1019" s="24" t="s">
        <v>94</v>
      </c>
      <c r="F1019" s="23" t="s">
        <v>70</v>
      </c>
      <c r="G1019" s="24"/>
      <c r="H1019" s="24">
        <v>24077477125</v>
      </c>
      <c r="I1019" s="24" t="s">
        <v>95</v>
      </c>
      <c r="J1019" s="24">
        <f>DATEDIF(Tabla1[[#This Row],[FECHA DE NACIMIENTO]],Tabla1[[#This Row],[FECHA ACTUAL]],"Y")</f>
        <v>34</v>
      </c>
      <c r="K1019" s="24" t="s">
        <v>73</v>
      </c>
      <c r="L1019" s="24" t="s">
        <v>234</v>
      </c>
      <c r="M1019" s="24">
        <v>1</v>
      </c>
      <c r="N1019" s="24">
        <v>2</v>
      </c>
      <c r="O1019" s="24">
        <v>2</v>
      </c>
      <c r="P1019" s="24" t="s">
        <v>101</v>
      </c>
      <c r="Q1019" s="23">
        <v>32439</v>
      </c>
      <c r="R1019" s="24" t="s">
        <v>76</v>
      </c>
      <c r="S1019" s="25">
        <v>45119</v>
      </c>
      <c r="T1019" s="24"/>
      <c r="U1019" s="24">
        <v>3125650055</v>
      </c>
      <c r="V1019" s="24" t="s">
        <v>6208</v>
      </c>
      <c r="W1019" s="24" t="s">
        <v>6209</v>
      </c>
      <c r="X1019" s="24" t="s">
        <v>6210</v>
      </c>
      <c r="Y1019" s="24" t="s">
        <v>6211</v>
      </c>
      <c r="Z1019" s="24" t="s">
        <v>82</v>
      </c>
      <c r="AA1019" s="24">
        <v>3108571182</v>
      </c>
      <c r="AB1019" s="24" t="s">
        <v>77</v>
      </c>
      <c r="AC1019" s="24" t="s">
        <v>77</v>
      </c>
      <c r="AD1019" s="24" t="s">
        <v>77</v>
      </c>
      <c r="AE1019" s="26" t="s">
        <v>183</v>
      </c>
      <c r="AF1019" s="26" t="s">
        <v>3492</v>
      </c>
      <c r="AG1019" s="26"/>
      <c r="AH1019" s="27" t="s">
        <v>184</v>
      </c>
      <c r="AI1019" s="27" t="s">
        <v>877</v>
      </c>
      <c r="AJ1019" s="27" t="s">
        <v>877</v>
      </c>
      <c r="AK1019" s="24" t="s">
        <v>121</v>
      </c>
      <c r="AL1019" s="24" t="s">
        <v>90</v>
      </c>
      <c r="AM1019" s="23">
        <v>43003</v>
      </c>
      <c r="AN1019" s="28">
        <v>776250</v>
      </c>
      <c r="AO1019" s="28"/>
      <c r="AP1019" s="24"/>
      <c r="AQ1019" s="24"/>
      <c r="AR1019" s="24"/>
      <c r="AS1019" s="24"/>
      <c r="AT1019" s="24" t="e">
        <v>#N/A</v>
      </c>
      <c r="AU1019" s="24" t="e">
        <v>#N/A</v>
      </c>
      <c r="AV1019" s="24" t="e">
        <v>#N/A</v>
      </c>
      <c r="AW1019" s="24"/>
      <c r="AX1019" s="24"/>
      <c r="AY1019" s="24"/>
      <c r="AZ1019" s="24"/>
      <c r="BA1019" s="24"/>
      <c r="BB1019" s="24"/>
      <c r="BC1019" s="24"/>
      <c r="BD1019" s="24">
        <v>0</v>
      </c>
      <c r="BE1019" s="24">
        <v>0</v>
      </c>
      <c r="BF1019" s="23"/>
      <c r="BG1019" s="23"/>
      <c r="BH1019" s="23">
        <v>43084</v>
      </c>
      <c r="BI1019" s="26" t="s">
        <v>127</v>
      </c>
      <c r="BJ1019" s="26" t="s">
        <v>128</v>
      </c>
      <c r="BK1019" s="29">
        <v>84375</v>
      </c>
      <c r="BL1019" s="24" t="s">
        <v>129</v>
      </c>
      <c r="BM1019" s="22" t="str">
        <f ca="1">+IF(Tabla1[[#This Row],[FECHA INGRESO]]&gt;=44986,IF((TODAY()-Tabla1[[#This Row],[FECHA INGRESO]])&gt;=50,"ALERTA","TODAVÍA FALTA"),"N/A")</f>
        <v>N/A</v>
      </c>
      <c r="BN1019" s="7">
        <f>IFERROR((_xlfn.DAYS(Tabla1[[#This Row],[FECHA INGRESO]],Tabla1[[#This Row],[FECHA RETIRO]]))/30,"")</f>
        <v>-2.7</v>
      </c>
    </row>
    <row r="1020" spans="1:66" ht="15" customHeight="1" x14ac:dyDescent="0.35">
      <c r="A1020" s="31">
        <v>1031159390</v>
      </c>
      <c r="B1020" s="22" t="s">
        <v>6212</v>
      </c>
      <c r="C1020" s="23">
        <v>43003</v>
      </c>
      <c r="D1020" s="23" t="s">
        <v>109</v>
      </c>
      <c r="E1020" s="24" t="s">
        <v>94</v>
      </c>
      <c r="F1020" s="23" t="s">
        <v>70</v>
      </c>
      <c r="G1020" s="24"/>
      <c r="H1020" s="24">
        <v>24077478351</v>
      </c>
      <c r="I1020" s="24" t="s">
        <v>95</v>
      </c>
      <c r="J1020" s="24">
        <f>DATEDIF(Tabla1[[#This Row],[FECHA DE NACIMIENTO]],Tabla1[[#This Row],[FECHA ACTUAL]],"Y")</f>
        <v>28</v>
      </c>
      <c r="K1020" s="24" t="s">
        <v>320</v>
      </c>
      <c r="L1020" s="24" t="s">
        <v>234</v>
      </c>
      <c r="M1020" s="24">
        <v>0</v>
      </c>
      <c r="N1020" s="24">
        <v>1</v>
      </c>
      <c r="O1020" s="24">
        <v>2</v>
      </c>
      <c r="P1020" s="24" t="s">
        <v>5104</v>
      </c>
      <c r="Q1020" s="23">
        <v>34865</v>
      </c>
      <c r="R1020" s="24" t="s">
        <v>76</v>
      </c>
      <c r="S1020" s="25">
        <v>45119</v>
      </c>
      <c r="T1020" s="24">
        <v>4498086</v>
      </c>
      <c r="U1020" s="24">
        <v>3052625416</v>
      </c>
      <c r="V1020" s="24" t="s">
        <v>6213</v>
      </c>
      <c r="W1020" s="24" t="s">
        <v>6214</v>
      </c>
      <c r="X1020" s="24" t="s">
        <v>6215</v>
      </c>
      <c r="Y1020" s="24" t="s">
        <v>6216</v>
      </c>
      <c r="Z1020" s="24" t="s">
        <v>117</v>
      </c>
      <c r="AA1020" s="24">
        <v>3214700407</v>
      </c>
      <c r="AB1020" s="24" t="s">
        <v>77</v>
      </c>
      <c r="AC1020" s="24" t="s">
        <v>77</v>
      </c>
      <c r="AD1020" s="24" t="s">
        <v>77</v>
      </c>
      <c r="AE1020" s="26" t="s">
        <v>183</v>
      </c>
      <c r="AF1020" s="26" t="s">
        <v>6217</v>
      </c>
      <c r="AG1020" s="26"/>
      <c r="AH1020" s="27" t="s">
        <v>184</v>
      </c>
      <c r="AI1020" s="27" t="s">
        <v>186</v>
      </c>
      <c r="AJ1020" s="27" t="s">
        <v>186</v>
      </c>
      <c r="AK1020" s="24" t="s">
        <v>121</v>
      </c>
      <c r="AL1020" s="24" t="s">
        <v>90</v>
      </c>
      <c r="AM1020" s="23">
        <v>43003</v>
      </c>
      <c r="AN1020" s="28">
        <v>776250</v>
      </c>
      <c r="AO1020" s="28"/>
      <c r="AP1020" s="24"/>
      <c r="AQ1020" s="24"/>
      <c r="AR1020" s="24"/>
      <c r="AS1020" s="24"/>
      <c r="AT1020" s="24" t="e">
        <v>#N/A</v>
      </c>
      <c r="AU1020" s="24" t="e">
        <v>#N/A</v>
      </c>
      <c r="AV1020" s="24" t="e">
        <v>#N/A</v>
      </c>
      <c r="AW1020" s="24"/>
      <c r="AX1020" s="24"/>
      <c r="AY1020" s="24"/>
      <c r="AZ1020" s="24"/>
      <c r="BA1020" s="24"/>
      <c r="BB1020" s="24"/>
      <c r="BC1020" s="24"/>
      <c r="BD1020" s="24">
        <v>0</v>
      </c>
      <c r="BE1020" s="24">
        <v>0</v>
      </c>
      <c r="BF1020" s="23"/>
      <c r="BG1020" s="23"/>
      <c r="BH1020" s="23">
        <v>43038</v>
      </c>
      <c r="BI1020" s="26" t="s">
        <v>127</v>
      </c>
      <c r="BJ1020" s="26" t="s">
        <v>232</v>
      </c>
      <c r="BK1020" s="29">
        <v>37500</v>
      </c>
      <c r="BL1020" s="24" t="s">
        <v>129</v>
      </c>
      <c r="BM1020" s="22" t="str">
        <f ca="1">+IF(Tabla1[[#This Row],[FECHA INGRESO]]&gt;=44986,IF((TODAY()-Tabla1[[#This Row],[FECHA INGRESO]])&gt;=50,"ALERTA","TODAVÍA FALTA"),"N/A")</f>
        <v>N/A</v>
      </c>
      <c r="BN1020" s="7">
        <f>IFERROR((_xlfn.DAYS(Tabla1[[#This Row],[FECHA INGRESO]],Tabla1[[#This Row],[FECHA RETIRO]]))/30,"")</f>
        <v>-1.1666666666666667</v>
      </c>
    </row>
    <row r="1021" spans="1:66" ht="15" customHeight="1" x14ac:dyDescent="0.35">
      <c r="A1021" s="31">
        <v>1018410428</v>
      </c>
      <c r="B1021" s="22" t="s">
        <v>6218</v>
      </c>
      <c r="C1021" s="23">
        <v>43003</v>
      </c>
      <c r="D1021" s="23" t="s">
        <v>4833</v>
      </c>
      <c r="E1021" s="23" t="s">
        <v>1274</v>
      </c>
      <c r="F1021" s="23" t="s">
        <v>70</v>
      </c>
      <c r="G1021" s="24"/>
      <c r="H1021" s="24">
        <v>24077492232</v>
      </c>
      <c r="I1021" s="24" t="s">
        <v>95</v>
      </c>
      <c r="J1021" s="24">
        <f>DATEDIF(Tabla1[[#This Row],[FECHA DE NACIMIENTO]],Tabla1[[#This Row],[FECHA ACTUAL]],"Y")</f>
        <v>36</v>
      </c>
      <c r="K1021" s="24" t="s">
        <v>73</v>
      </c>
      <c r="L1021" s="24" t="s">
        <v>234</v>
      </c>
      <c r="M1021" s="24">
        <v>2</v>
      </c>
      <c r="N1021" s="24">
        <v>2</v>
      </c>
      <c r="O1021" s="24">
        <v>4</v>
      </c>
      <c r="P1021" s="24" t="s">
        <v>5104</v>
      </c>
      <c r="Q1021" s="23">
        <v>31906</v>
      </c>
      <c r="R1021" s="24" t="s">
        <v>967</v>
      </c>
      <c r="S1021" s="25">
        <v>45119</v>
      </c>
      <c r="T1021" s="24"/>
      <c r="U1021" s="24">
        <v>3212148436</v>
      </c>
      <c r="V1021" s="24" t="s">
        <v>6219</v>
      </c>
      <c r="W1021" s="24" t="s">
        <v>6220</v>
      </c>
      <c r="X1021" s="24" t="s">
        <v>6221</v>
      </c>
      <c r="Y1021" s="24" t="s">
        <v>6222</v>
      </c>
      <c r="Z1021" s="24" t="s">
        <v>82</v>
      </c>
      <c r="AA1021" s="24">
        <v>3203465860</v>
      </c>
      <c r="AB1021" s="24" t="s">
        <v>77</v>
      </c>
      <c r="AC1021" s="24" t="s">
        <v>77</v>
      </c>
      <c r="AD1021" s="24" t="s">
        <v>77</v>
      </c>
      <c r="AE1021" s="26" t="s">
        <v>151</v>
      </c>
      <c r="AF1021" s="26"/>
      <c r="AG1021" s="26"/>
      <c r="AH1021" s="27" t="s">
        <v>119</v>
      </c>
      <c r="AI1021" s="27" t="s">
        <v>487</v>
      </c>
      <c r="AJ1021" s="27" t="s">
        <v>487</v>
      </c>
      <c r="AK1021" s="24" t="s">
        <v>121</v>
      </c>
      <c r="AL1021" s="24" t="s">
        <v>90</v>
      </c>
      <c r="AM1021" s="23">
        <v>43003</v>
      </c>
      <c r="AN1021" s="28">
        <v>2070000</v>
      </c>
      <c r="AO1021" s="28"/>
      <c r="AP1021" s="24"/>
      <c r="AQ1021" s="24"/>
      <c r="AR1021" s="24"/>
      <c r="AS1021" s="24"/>
      <c r="AT1021" s="24" t="e">
        <v>#N/A</v>
      </c>
      <c r="AU1021" s="24" t="e">
        <v>#N/A</v>
      </c>
      <c r="AV1021" s="24" t="e">
        <v>#N/A</v>
      </c>
      <c r="AW1021" s="24"/>
      <c r="AX1021" s="24"/>
      <c r="AY1021" s="24"/>
      <c r="AZ1021" s="24"/>
      <c r="BA1021" s="24"/>
      <c r="BB1021" s="24"/>
      <c r="BC1021" s="24"/>
      <c r="BD1021" s="24">
        <v>0</v>
      </c>
      <c r="BE1021" s="24">
        <v>0</v>
      </c>
      <c r="BF1021" s="23"/>
      <c r="BG1021" s="23"/>
      <c r="BH1021" s="23">
        <v>43025</v>
      </c>
      <c r="BI1021" s="26" t="s">
        <v>127</v>
      </c>
      <c r="BJ1021" s="26" t="s">
        <v>337</v>
      </c>
      <c r="BK1021" s="29">
        <v>63889</v>
      </c>
      <c r="BL1021" s="24" t="s">
        <v>129</v>
      </c>
      <c r="BM1021" s="22" t="str">
        <f ca="1">+IF(Tabla1[[#This Row],[FECHA INGRESO]]&gt;=44986,IF((TODAY()-Tabla1[[#This Row],[FECHA INGRESO]])&gt;=50,"ALERTA","TODAVÍA FALTA"),"N/A")</f>
        <v>N/A</v>
      </c>
      <c r="BN1021" s="7">
        <f>IFERROR((_xlfn.DAYS(Tabla1[[#This Row],[FECHA INGRESO]],Tabla1[[#This Row],[FECHA RETIRO]]))/30,"")</f>
        <v>-0.73333333333333328</v>
      </c>
    </row>
    <row r="1022" spans="1:66" ht="15" customHeight="1" x14ac:dyDescent="0.35">
      <c r="A1022" s="31">
        <v>1024548830</v>
      </c>
      <c r="B1022" s="22" t="s">
        <v>6223</v>
      </c>
      <c r="C1022" s="23">
        <v>43003</v>
      </c>
      <c r="D1022" s="23" t="s">
        <v>93</v>
      </c>
      <c r="E1022" s="24" t="s">
        <v>94</v>
      </c>
      <c r="F1022" s="23" t="s">
        <v>70</v>
      </c>
      <c r="G1022" s="24"/>
      <c r="H1022" s="24">
        <v>24077478793</v>
      </c>
      <c r="I1022" s="24" t="s">
        <v>95</v>
      </c>
      <c r="J1022" s="24">
        <f>DATEDIF(Tabla1[[#This Row],[FECHA DE NACIMIENTO]],Tabla1[[#This Row],[FECHA ACTUAL]],"Y")</f>
        <v>29</v>
      </c>
      <c r="K1022" s="24" t="s">
        <v>96</v>
      </c>
      <c r="L1022" s="24" t="s">
        <v>234</v>
      </c>
      <c r="M1022" s="24">
        <v>2</v>
      </c>
      <c r="N1022" s="24">
        <v>2</v>
      </c>
      <c r="O1022" s="24">
        <v>1</v>
      </c>
      <c r="P1022" s="24" t="s">
        <v>101</v>
      </c>
      <c r="Q1022" s="23">
        <v>34359</v>
      </c>
      <c r="R1022" s="24" t="s">
        <v>76</v>
      </c>
      <c r="S1022" s="25">
        <v>45119</v>
      </c>
      <c r="T1022" s="24">
        <v>7751507</v>
      </c>
      <c r="U1022" s="24">
        <v>3227004232</v>
      </c>
      <c r="V1022" s="24" t="s">
        <v>6224</v>
      </c>
      <c r="W1022" s="24" t="s">
        <v>6225</v>
      </c>
      <c r="X1022" s="24"/>
      <c r="Y1022" s="24"/>
      <c r="Z1022" s="24"/>
      <c r="AA1022" s="24"/>
      <c r="AB1022" s="24" t="s">
        <v>77</v>
      </c>
      <c r="AC1022" s="24" t="s">
        <v>77</v>
      </c>
      <c r="AD1022" s="24" t="s">
        <v>77</v>
      </c>
      <c r="AE1022" s="26" t="s">
        <v>151</v>
      </c>
      <c r="AF1022" s="26"/>
      <c r="AG1022" s="26"/>
      <c r="AH1022" s="27" t="s">
        <v>184</v>
      </c>
      <c r="AI1022" s="27" t="s">
        <v>487</v>
      </c>
      <c r="AJ1022" s="27" t="s">
        <v>487</v>
      </c>
      <c r="AK1022" s="24" t="s">
        <v>121</v>
      </c>
      <c r="AL1022" s="24" t="s">
        <v>90</v>
      </c>
      <c r="AM1022" s="23">
        <v>43003</v>
      </c>
      <c r="AN1022" s="28">
        <v>808585.47</v>
      </c>
      <c r="AO1022" s="28"/>
      <c r="AP1022" s="24"/>
      <c r="AQ1022" s="24"/>
      <c r="AR1022" s="24"/>
      <c r="AS1022" s="24"/>
      <c r="AT1022" s="24" t="e">
        <v>#N/A</v>
      </c>
      <c r="AU1022" s="24" t="e">
        <v>#N/A</v>
      </c>
      <c r="AV1022" s="24" t="e">
        <v>#N/A</v>
      </c>
      <c r="AW1022" s="24"/>
      <c r="AX1022" s="24"/>
      <c r="AY1022" s="24"/>
      <c r="AZ1022" s="24"/>
      <c r="BA1022" s="24"/>
      <c r="BB1022" s="24"/>
      <c r="BC1022" s="24"/>
      <c r="BD1022" s="24">
        <v>0</v>
      </c>
      <c r="BE1022" s="24">
        <v>0</v>
      </c>
      <c r="BF1022" s="23"/>
      <c r="BG1022" s="23"/>
      <c r="BH1022" s="23">
        <v>43189</v>
      </c>
      <c r="BI1022" s="26" t="s">
        <v>127</v>
      </c>
      <c r="BJ1022" s="26" t="s">
        <v>6226</v>
      </c>
      <c r="BK1022" s="29">
        <v>201821</v>
      </c>
      <c r="BL1022" s="24" t="s">
        <v>129</v>
      </c>
      <c r="BM1022" s="22" t="str">
        <f ca="1">+IF(Tabla1[[#This Row],[FECHA INGRESO]]&gt;=44986,IF((TODAY()-Tabla1[[#This Row],[FECHA INGRESO]])&gt;=50,"ALERTA","TODAVÍA FALTA"),"N/A")</f>
        <v>N/A</v>
      </c>
      <c r="BN1022" s="7">
        <f>IFERROR((_xlfn.DAYS(Tabla1[[#This Row],[FECHA INGRESO]],Tabla1[[#This Row],[FECHA RETIRO]]))/30,"")</f>
        <v>-6.2</v>
      </c>
    </row>
    <row r="1023" spans="1:66" ht="15" customHeight="1" x14ac:dyDescent="0.35">
      <c r="A1023" s="31">
        <v>64586450</v>
      </c>
      <c r="B1023" s="22" t="s">
        <v>6227</v>
      </c>
      <c r="C1023" s="23">
        <v>43005</v>
      </c>
      <c r="D1023" s="23" t="s">
        <v>4886</v>
      </c>
      <c r="E1023" s="23" t="s">
        <v>1274</v>
      </c>
      <c r="F1023" s="23" t="s">
        <v>70</v>
      </c>
      <c r="G1023" s="24"/>
      <c r="H1023" s="24">
        <v>24077596468</v>
      </c>
      <c r="I1023" s="24" t="s">
        <v>95</v>
      </c>
      <c r="J1023" s="24">
        <f>DATEDIF(Tabla1[[#This Row],[FECHA DE NACIMIENTO]],Tabla1[[#This Row],[FECHA ACTUAL]],"Y")</f>
        <v>43</v>
      </c>
      <c r="K1023" s="24" t="s">
        <v>500</v>
      </c>
      <c r="L1023" s="24" t="s">
        <v>206</v>
      </c>
      <c r="M1023" s="24">
        <v>3</v>
      </c>
      <c r="N1023" s="24">
        <v>3</v>
      </c>
      <c r="O1023" s="24">
        <v>2</v>
      </c>
      <c r="P1023" s="24" t="s">
        <v>101</v>
      </c>
      <c r="Q1023" s="23">
        <v>29273</v>
      </c>
      <c r="R1023" s="24" t="s">
        <v>6228</v>
      </c>
      <c r="S1023" s="25">
        <v>45119</v>
      </c>
      <c r="T1023" s="24">
        <v>6028704</v>
      </c>
      <c r="U1023" s="24">
        <v>3016117753</v>
      </c>
      <c r="V1023" s="24" t="s">
        <v>6229</v>
      </c>
      <c r="W1023" s="24" t="s">
        <v>6230</v>
      </c>
      <c r="X1023" s="24" t="s">
        <v>6231</v>
      </c>
      <c r="Y1023" s="24" t="s">
        <v>6232</v>
      </c>
      <c r="Z1023" s="24" t="s">
        <v>117</v>
      </c>
      <c r="AA1023" s="24">
        <v>3006175160</v>
      </c>
      <c r="AB1023" s="24" t="s">
        <v>77</v>
      </c>
      <c r="AC1023" s="24" t="s">
        <v>77</v>
      </c>
      <c r="AD1023" s="24" t="s">
        <v>77</v>
      </c>
      <c r="AE1023" s="26" t="s">
        <v>183</v>
      </c>
      <c r="AF1023" s="26" t="s">
        <v>6233</v>
      </c>
      <c r="AG1023" s="26"/>
      <c r="AH1023" s="27" t="s">
        <v>184</v>
      </c>
      <c r="AI1023" s="27" t="s">
        <v>515</v>
      </c>
      <c r="AJ1023" s="27" t="s">
        <v>515</v>
      </c>
      <c r="AK1023" s="24" t="s">
        <v>121</v>
      </c>
      <c r="AL1023" s="24" t="s">
        <v>90</v>
      </c>
      <c r="AM1023" s="23">
        <v>43005</v>
      </c>
      <c r="AN1023" s="28">
        <v>808585.47</v>
      </c>
      <c r="AO1023" s="28"/>
      <c r="AP1023" s="24"/>
      <c r="AQ1023" s="24"/>
      <c r="AR1023" s="24"/>
      <c r="AS1023" s="24"/>
      <c r="AT1023" s="24" t="e">
        <v>#N/A</v>
      </c>
      <c r="AU1023" s="24" t="e">
        <v>#N/A</v>
      </c>
      <c r="AV1023" s="24" t="e">
        <v>#N/A</v>
      </c>
      <c r="AW1023" s="24"/>
      <c r="AX1023" s="24"/>
      <c r="AY1023" s="24"/>
      <c r="AZ1023" s="24"/>
      <c r="BA1023" s="24"/>
      <c r="BB1023" s="24"/>
      <c r="BC1023" s="24"/>
      <c r="BD1023" s="24">
        <v>0</v>
      </c>
      <c r="BE1023" s="24">
        <v>0</v>
      </c>
      <c r="BF1023" s="23"/>
      <c r="BG1023" s="23"/>
      <c r="BH1023" s="23">
        <v>43403</v>
      </c>
      <c r="BI1023" s="26" t="s">
        <v>143</v>
      </c>
      <c r="BJ1023" s="26" t="s">
        <v>845</v>
      </c>
      <c r="BK1023" s="29">
        <v>427513</v>
      </c>
      <c r="BL1023" s="24" t="s">
        <v>129</v>
      </c>
      <c r="BM1023" s="22" t="str">
        <f ca="1">+IF(Tabla1[[#This Row],[FECHA INGRESO]]&gt;=44986,IF((TODAY()-Tabla1[[#This Row],[FECHA INGRESO]])&gt;=50,"ALERTA","TODAVÍA FALTA"),"N/A")</f>
        <v>N/A</v>
      </c>
      <c r="BN1023" s="7">
        <f>IFERROR((_xlfn.DAYS(Tabla1[[#This Row],[FECHA INGRESO]],Tabla1[[#This Row],[FECHA RETIRO]]))/30,"")</f>
        <v>-13.266666666666667</v>
      </c>
    </row>
    <row r="1024" spans="1:66" ht="15" customHeight="1" x14ac:dyDescent="0.35">
      <c r="A1024" s="31">
        <v>52312757</v>
      </c>
      <c r="B1024" s="22" t="s">
        <v>5305</v>
      </c>
      <c r="C1024" s="23">
        <v>43010</v>
      </c>
      <c r="D1024" s="23" t="s">
        <v>1311</v>
      </c>
      <c r="E1024" s="23" t="s">
        <v>3836</v>
      </c>
      <c r="F1024" s="23" t="s">
        <v>70</v>
      </c>
      <c r="G1024" s="24"/>
      <c r="H1024" s="24">
        <v>24072802827</v>
      </c>
      <c r="I1024" s="24" t="s">
        <v>95</v>
      </c>
      <c r="J1024" s="24">
        <f>DATEDIF(Tabla1[[#This Row],[FECHA DE NACIMIENTO]],Tabla1[[#This Row],[FECHA ACTUAL]],"Y")</f>
        <v>46</v>
      </c>
      <c r="K1024" s="24" t="s">
        <v>73</v>
      </c>
      <c r="L1024" s="24" t="s">
        <v>74</v>
      </c>
      <c r="M1024" s="24">
        <v>2</v>
      </c>
      <c r="N1024" s="24">
        <v>2</v>
      </c>
      <c r="O1024" s="24">
        <v>3</v>
      </c>
      <c r="P1024" s="24" t="s">
        <v>101</v>
      </c>
      <c r="Q1024" s="23">
        <v>28022</v>
      </c>
      <c r="R1024" s="24" t="s">
        <v>76</v>
      </c>
      <c r="S1024" s="25">
        <v>45119</v>
      </c>
      <c r="T1024" s="24">
        <v>2739589</v>
      </c>
      <c r="U1024" s="24">
        <v>3193213090</v>
      </c>
      <c r="V1024" s="24" t="s">
        <v>5306</v>
      </c>
      <c r="W1024" s="24" t="s">
        <v>5307</v>
      </c>
      <c r="X1024" s="24" t="s">
        <v>5308</v>
      </c>
      <c r="Y1024" s="24" t="s">
        <v>5309</v>
      </c>
      <c r="Z1024" s="24" t="s">
        <v>82</v>
      </c>
      <c r="AA1024" s="24">
        <v>3190219170</v>
      </c>
      <c r="AB1024" s="24" t="s">
        <v>77</v>
      </c>
      <c r="AC1024" s="24" t="s">
        <v>77</v>
      </c>
      <c r="AD1024" s="24" t="s">
        <v>77</v>
      </c>
      <c r="AE1024" s="26" t="s">
        <v>151</v>
      </c>
      <c r="AF1024" s="26"/>
      <c r="AG1024" s="26"/>
      <c r="AH1024" s="27" t="s">
        <v>184</v>
      </c>
      <c r="AI1024" s="27" t="s">
        <v>165</v>
      </c>
      <c r="AJ1024" s="27" t="s">
        <v>165</v>
      </c>
      <c r="AK1024" s="24" t="s">
        <v>121</v>
      </c>
      <c r="AL1024" s="24" t="s">
        <v>90</v>
      </c>
      <c r="AM1024" s="23">
        <v>43010</v>
      </c>
      <c r="AN1024" s="28">
        <v>776250</v>
      </c>
      <c r="AO1024" s="28"/>
      <c r="AP1024" s="24"/>
      <c r="AQ1024" s="24"/>
      <c r="AR1024" s="24"/>
      <c r="AS1024" s="24"/>
      <c r="AT1024" s="24" t="e">
        <v>#N/A</v>
      </c>
      <c r="AU1024" s="24" t="e">
        <v>#N/A</v>
      </c>
      <c r="AV1024" s="24" t="e">
        <v>#N/A</v>
      </c>
      <c r="AW1024" s="24"/>
      <c r="AX1024" s="24"/>
      <c r="AY1024" s="24"/>
      <c r="AZ1024" s="24"/>
      <c r="BA1024" s="24"/>
      <c r="BB1024" s="24"/>
      <c r="BC1024" s="24"/>
      <c r="BD1024" s="24">
        <v>0</v>
      </c>
      <c r="BE1024" s="24">
        <v>0</v>
      </c>
      <c r="BF1024" s="23"/>
      <c r="BG1024" s="23"/>
      <c r="BH1024" s="23">
        <v>43115</v>
      </c>
      <c r="BI1024" s="26" t="s">
        <v>127</v>
      </c>
      <c r="BJ1024" s="26" t="s">
        <v>128</v>
      </c>
      <c r="BK1024" s="29">
        <v>0</v>
      </c>
      <c r="BL1024" s="24" t="s">
        <v>129</v>
      </c>
      <c r="BM1024" s="22" t="str">
        <f ca="1">+IF(Tabla1[[#This Row],[FECHA INGRESO]]&gt;=44986,IF((TODAY()-Tabla1[[#This Row],[FECHA INGRESO]])&gt;=50,"ALERTA","TODAVÍA FALTA"),"N/A")</f>
        <v>N/A</v>
      </c>
      <c r="BN1024" s="7">
        <f>IFERROR((_xlfn.DAYS(Tabla1[[#This Row],[FECHA INGRESO]],Tabla1[[#This Row],[FECHA RETIRO]]))/30,"")</f>
        <v>-3.5</v>
      </c>
    </row>
    <row r="1025" spans="1:66" ht="15" customHeight="1" x14ac:dyDescent="0.35">
      <c r="A1025" s="31">
        <v>1007101556</v>
      </c>
      <c r="B1025" s="22" t="s">
        <v>6234</v>
      </c>
      <c r="C1025" s="23">
        <v>43010</v>
      </c>
      <c r="D1025" s="23" t="s">
        <v>4833</v>
      </c>
      <c r="E1025" s="24" t="s">
        <v>94</v>
      </c>
      <c r="F1025" s="23" t="s">
        <v>70</v>
      </c>
      <c r="G1025" s="24"/>
      <c r="H1025" s="24">
        <v>24077851242</v>
      </c>
      <c r="I1025" s="24" t="s">
        <v>95</v>
      </c>
      <c r="J1025" s="24">
        <f>DATEDIF(Tabla1[[#This Row],[FECHA DE NACIMIENTO]],Tabla1[[#This Row],[FECHA ACTUAL]],"Y")</f>
        <v>32</v>
      </c>
      <c r="K1025" s="24" t="s">
        <v>96</v>
      </c>
      <c r="L1025" s="24" t="s">
        <v>112</v>
      </c>
      <c r="M1025" s="24">
        <v>1</v>
      </c>
      <c r="N1025" s="24">
        <v>1</v>
      </c>
      <c r="O1025" s="24">
        <v>3</v>
      </c>
      <c r="P1025" s="24" t="s">
        <v>101</v>
      </c>
      <c r="Q1025" s="23">
        <v>33427</v>
      </c>
      <c r="R1025" s="24" t="s">
        <v>76</v>
      </c>
      <c r="S1025" s="25">
        <v>45119</v>
      </c>
      <c r="T1025" s="24"/>
      <c r="U1025" s="24">
        <v>3183171440</v>
      </c>
      <c r="V1025" s="24" t="s">
        <v>6235</v>
      </c>
      <c r="W1025" s="24" t="s">
        <v>6236</v>
      </c>
      <c r="X1025" s="24" t="s">
        <v>3828</v>
      </c>
      <c r="Y1025" s="24" t="s">
        <v>6237</v>
      </c>
      <c r="Z1025" s="24" t="s">
        <v>255</v>
      </c>
      <c r="AA1025" s="24">
        <v>3114930624</v>
      </c>
      <c r="AB1025" s="24" t="s">
        <v>77</v>
      </c>
      <c r="AC1025" s="24" t="s">
        <v>77</v>
      </c>
      <c r="AD1025" s="24" t="s">
        <v>77</v>
      </c>
      <c r="AE1025" s="26" t="s">
        <v>102</v>
      </c>
      <c r="AF1025" s="26" t="s">
        <v>6238</v>
      </c>
      <c r="AG1025" s="26"/>
      <c r="AH1025" s="27" t="s">
        <v>163</v>
      </c>
      <c r="AI1025" s="27" t="s">
        <v>165</v>
      </c>
      <c r="AJ1025" s="27" t="s">
        <v>165</v>
      </c>
      <c r="AK1025" s="24" t="s">
        <v>121</v>
      </c>
      <c r="AL1025" s="24" t="s">
        <v>90</v>
      </c>
      <c r="AM1025" s="23">
        <v>43010</v>
      </c>
      <c r="AN1025" s="28">
        <v>1242000</v>
      </c>
      <c r="AO1025" s="28"/>
      <c r="AP1025" s="24"/>
      <c r="AQ1025" s="24"/>
      <c r="AR1025" s="24"/>
      <c r="AS1025" s="24"/>
      <c r="AT1025" s="24" t="e">
        <v>#N/A</v>
      </c>
      <c r="AU1025" s="24" t="e">
        <v>#N/A</v>
      </c>
      <c r="AV1025" s="24" t="e">
        <v>#N/A</v>
      </c>
      <c r="AW1025" s="24"/>
      <c r="AX1025" s="24"/>
      <c r="AY1025" s="24"/>
      <c r="AZ1025" s="24"/>
      <c r="BA1025" s="24"/>
      <c r="BB1025" s="24"/>
      <c r="BC1025" s="24"/>
      <c r="BD1025" s="24">
        <v>0</v>
      </c>
      <c r="BE1025" s="24">
        <v>0</v>
      </c>
      <c r="BF1025" s="23"/>
      <c r="BG1025" s="23"/>
      <c r="BH1025" s="23">
        <v>43154</v>
      </c>
      <c r="BI1025" s="26" t="s">
        <v>127</v>
      </c>
      <c r="BJ1025" s="26" t="s">
        <v>329</v>
      </c>
      <c r="BK1025" s="29">
        <v>236667</v>
      </c>
      <c r="BL1025" s="24" t="s">
        <v>129</v>
      </c>
      <c r="BM1025" s="22" t="str">
        <f ca="1">+IF(Tabla1[[#This Row],[FECHA INGRESO]]&gt;=44986,IF((TODAY()-Tabla1[[#This Row],[FECHA INGRESO]])&gt;=50,"ALERTA","TODAVÍA FALTA"),"N/A")</f>
        <v>N/A</v>
      </c>
      <c r="BN1025" s="7">
        <f>IFERROR((_xlfn.DAYS(Tabla1[[#This Row],[FECHA INGRESO]],Tabla1[[#This Row],[FECHA RETIRO]]))/30,"")</f>
        <v>-4.8</v>
      </c>
    </row>
    <row r="1026" spans="1:66" ht="15" customHeight="1" x14ac:dyDescent="0.35">
      <c r="A1026" s="31">
        <v>1030587923</v>
      </c>
      <c r="B1026" s="22" t="s">
        <v>6239</v>
      </c>
      <c r="C1026" s="23">
        <v>43010</v>
      </c>
      <c r="D1026" s="23" t="s">
        <v>93</v>
      </c>
      <c r="E1026" s="23" t="s">
        <v>1274</v>
      </c>
      <c r="F1026" s="23" t="s">
        <v>70</v>
      </c>
      <c r="G1026" s="24"/>
      <c r="H1026" s="24">
        <v>24077768612</v>
      </c>
      <c r="I1026" s="24" t="s">
        <v>95</v>
      </c>
      <c r="J1026" s="24">
        <f>DATEDIF(Tabla1[[#This Row],[FECHA DE NACIMIENTO]],Tabla1[[#This Row],[FECHA ACTUAL]],"Y")</f>
        <v>32</v>
      </c>
      <c r="K1026" s="24" t="s">
        <v>96</v>
      </c>
      <c r="L1026" s="24" t="s">
        <v>112</v>
      </c>
      <c r="M1026" s="24">
        <v>1</v>
      </c>
      <c r="N1026" s="24">
        <v>1</v>
      </c>
      <c r="O1026" s="24">
        <v>2</v>
      </c>
      <c r="P1026" s="24" t="s">
        <v>101</v>
      </c>
      <c r="Q1026" s="23">
        <v>33293</v>
      </c>
      <c r="R1026" s="24" t="s">
        <v>76</v>
      </c>
      <c r="S1026" s="25">
        <v>45119</v>
      </c>
      <c r="T1026" s="24">
        <v>4520928</v>
      </c>
      <c r="U1026" s="24">
        <v>3115952033</v>
      </c>
      <c r="V1026" s="24" t="s">
        <v>6240</v>
      </c>
      <c r="W1026" s="24" t="s">
        <v>6241</v>
      </c>
      <c r="X1026" s="24" t="s">
        <v>6242</v>
      </c>
      <c r="Y1026" s="24" t="s">
        <v>6243</v>
      </c>
      <c r="Z1026" s="24" t="s">
        <v>117</v>
      </c>
      <c r="AA1026" s="24">
        <v>3115952033</v>
      </c>
      <c r="AB1026" s="24" t="s">
        <v>77</v>
      </c>
      <c r="AC1026" s="24" t="s">
        <v>77</v>
      </c>
      <c r="AD1026" s="24" t="s">
        <v>77</v>
      </c>
      <c r="AE1026" s="26" t="s">
        <v>151</v>
      </c>
      <c r="AF1026" s="26"/>
      <c r="AG1026" s="26"/>
      <c r="AH1026" s="27" t="s">
        <v>184</v>
      </c>
      <c r="AI1026" s="27" t="s">
        <v>165</v>
      </c>
      <c r="AJ1026" s="27" t="s">
        <v>165</v>
      </c>
      <c r="AK1026" s="24" t="s">
        <v>121</v>
      </c>
      <c r="AL1026" s="24" t="s">
        <v>90</v>
      </c>
      <c r="AM1026" s="23">
        <v>43010</v>
      </c>
      <c r="AN1026" s="28">
        <v>776250</v>
      </c>
      <c r="AO1026" s="28"/>
      <c r="AP1026" s="24"/>
      <c r="AQ1026" s="24"/>
      <c r="AR1026" s="24"/>
      <c r="AS1026" s="24"/>
      <c r="AT1026" s="24" t="e">
        <v>#N/A</v>
      </c>
      <c r="AU1026" s="24" t="e">
        <v>#N/A</v>
      </c>
      <c r="AV1026" s="24" t="e">
        <v>#N/A</v>
      </c>
      <c r="AW1026" s="24"/>
      <c r="AX1026" s="24"/>
      <c r="AY1026" s="24"/>
      <c r="AZ1026" s="24"/>
      <c r="BA1026" s="24"/>
      <c r="BB1026" s="24"/>
      <c r="BC1026" s="24"/>
      <c r="BD1026" s="24">
        <v>0</v>
      </c>
      <c r="BE1026" s="24">
        <v>0</v>
      </c>
      <c r="BF1026" s="23"/>
      <c r="BG1026" s="23"/>
      <c r="BH1026" s="23">
        <v>43054</v>
      </c>
      <c r="BI1026" s="26" t="s">
        <v>127</v>
      </c>
      <c r="BJ1026" s="26" t="s">
        <v>128</v>
      </c>
      <c r="BK1026" s="29">
        <v>45833</v>
      </c>
      <c r="BL1026" s="24" t="s">
        <v>129</v>
      </c>
      <c r="BM1026" s="22" t="str">
        <f ca="1">+IF(Tabla1[[#This Row],[FECHA INGRESO]]&gt;=44986,IF((TODAY()-Tabla1[[#This Row],[FECHA INGRESO]])&gt;=50,"ALERTA","TODAVÍA FALTA"),"N/A")</f>
        <v>N/A</v>
      </c>
      <c r="BN1026" s="7">
        <f>IFERROR((_xlfn.DAYS(Tabla1[[#This Row],[FECHA INGRESO]],Tabla1[[#This Row],[FECHA RETIRO]]))/30,"")</f>
        <v>-1.4666666666666666</v>
      </c>
    </row>
    <row r="1027" spans="1:66" ht="15" customHeight="1" x14ac:dyDescent="0.35">
      <c r="A1027" s="31">
        <v>1030601444</v>
      </c>
      <c r="B1027" s="22" t="s">
        <v>6244</v>
      </c>
      <c r="C1027" s="23">
        <v>43010</v>
      </c>
      <c r="D1027" s="23" t="s">
        <v>5911</v>
      </c>
      <c r="E1027" s="23" t="s">
        <v>1274</v>
      </c>
      <c r="F1027" s="23" t="s">
        <v>70</v>
      </c>
      <c r="G1027" s="24"/>
      <c r="H1027" s="24">
        <v>24077692861</v>
      </c>
      <c r="I1027" s="24" t="s">
        <v>95</v>
      </c>
      <c r="J1027" s="24">
        <f>DATEDIF(Tabla1[[#This Row],[FECHA DE NACIMIENTO]],Tabla1[[#This Row],[FECHA ACTUAL]],"Y")</f>
        <v>31</v>
      </c>
      <c r="K1027" s="24" t="s">
        <v>73</v>
      </c>
      <c r="L1027" s="24" t="s">
        <v>112</v>
      </c>
      <c r="M1027" s="24">
        <v>2</v>
      </c>
      <c r="N1027" s="24">
        <v>2</v>
      </c>
      <c r="O1027" s="24">
        <v>2</v>
      </c>
      <c r="P1027" s="24" t="s">
        <v>101</v>
      </c>
      <c r="Q1027" s="23">
        <v>33556</v>
      </c>
      <c r="R1027" s="24" t="s">
        <v>76</v>
      </c>
      <c r="S1027" s="25">
        <v>45119</v>
      </c>
      <c r="T1027" s="24"/>
      <c r="U1027" s="24">
        <v>3223252837</v>
      </c>
      <c r="V1027" s="24" t="s">
        <v>6245</v>
      </c>
      <c r="W1027" s="24" t="s">
        <v>6246</v>
      </c>
      <c r="X1027" s="24" t="s">
        <v>3453</v>
      </c>
      <c r="Y1027" s="24" t="s">
        <v>6247</v>
      </c>
      <c r="Z1027" s="24" t="s">
        <v>285</v>
      </c>
      <c r="AA1027" s="24">
        <v>3112977625</v>
      </c>
      <c r="AB1027" s="24" t="s">
        <v>77</v>
      </c>
      <c r="AC1027" s="24" t="s">
        <v>77</v>
      </c>
      <c r="AD1027" s="24" t="s">
        <v>77</v>
      </c>
      <c r="AE1027" s="26" t="s">
        <v>151</v>
      </c>
      <c r="AF1027" s="26"/>
      <c r="AG1027" s="26"/>
      <c r="AH1027" s="27" t="s">
        <v>184</v>
      </c>
      <c r="AI1027" s="27" t="s">
        <v>487</v>
      </c>
      <c r="AJ1027" s="27" t="s">
        <v>487</v>
      </c>
      <c r="AK1027" s="24" t="s">
        <v>121</v>
      </c>
      <c r="AL1027" s="24" t="s">
        <v>90</v>
      </c>
      <c r="AM1027" s="23">
        <v>43010</v>
      </c>
      <c r="AN1027" s="28">
        <v>776250</v>
      </c>
      <c r="AO1027" s="28"/>
      <c r="AP1027" s="24"/>
      <c r="AQ1027" s="24"/>
      <c r="AR1027" s="24"/>
      <c r="AS1027" s="24"/>
      <c r="AT1027" s="24" t="e">
        <v>#N/A</v>
      </c>
      <c r="AU1027" s="24" t="e">
        <v>#N/A</v>
      </c>
      <c r="AV1027" s="24" t="e">
        <v>#N/A</v>
      </c>
      <c r="AW1027" s="24"/>
      <c r="AX1027" s="24"/>
      <c r="AY1027" s="24"/>
      <c r="AZ1027" s="24"/>
      <c r="BA1027" s="24"/>
      <c r="BB1027" s="24"/>
      <c r="BC1027" s="24"/>
      <c r="BD1027" s="24">
        <v>0</v>
      </c>
      <c r="BE1027" s="24">
        <v>0</v>
      </c>
      <c r="BF1027" s="23"/>
      <c r="BG1027" s="23"/>
      <c r="BH1027" s="23">
        <v>43022</v>
      </c>
      <c r="BI1027" s="26" t="s">
        <v>143</v>
      </c>
      <c r="BJ1027" s="26" t="s">
        <v>2506</v>
      </c>
      <c r="BK1027" s="29">
        <v>13542</v>
      </c>
      <c r="BL1027" s="24" t="s">
        <v>129</v>
      </c>
      <c r="BM1027" s="22" t="str">
        <f ca="1">+IF(Tabla1[[#This Row],[FECHA INGRESO]]&gt;=44986,IF((TODAY()-Tabla1[[#This Row],[FECHA INGRESO]])&gt;=50,"ALERTA","TODAVÍA FALTA"),"N/A")</f>
        <v>N/A</v>
      </c>
      <c r="BN1027" s="7">
        <f>IFERROR((_xlfn.DAYS(Tabla1[[#This Row],[FECHA INGRESO]],Tabla1[[#This Row],[FECHA RETIRO]]))/30,"")</f>
        <v>-0.4</v>
      </c>
    </row>
    <row r="1028" spans="1:66" ht="15" customHeight="1" x14ac:dyDescent="0.35">
      <c r="A1028" s="31">
        <v>65645157</v>
      </c>
      <c r="B1028" s="22" t="s">
        <v>6248</v>
      </c>
      <c r="C1028" s="23">
        <v>43010</v>
      </c>
      <c r="D1028" s="23" t="s">
        <v>93</v>
      </c>
      <c r="E1028" s="23" t="s">
        <v>1274</v>
      </c>
      <c r="F1028" s="23" t="s">
        <v>70</v>
      </c>
      <c r="G1028" s="24"/>
      <c r="H1028" s="24">
        <v>24077753230</v>
      </c>
      <c r="I1028" s="24" t="s">
        <v>95</v>
      </c>
      <c r="J1028" s="24">
        <f>DATEDIF(Tabla1[[#This Row],[FECHA DE NACIMIENTO]],Tabla1[[#This Row],[FECHA ACTUAL]],"Y")</f>
        <v>37</v>
      </c>
      <c r="K1028" s="24" t="s">
        <v>73</v>
      </c>
      <c r="L1028" s="24" t="s">
        <v>234</v>
      </c>
      <c r="M1028" s="24">
        <v>1</v>
      </c>
      <c r="N1028" s="24">
        <v>1</v>
      </c>
      <c r="O1028" s="24">
        <v>2</v>
      </c>
      <c r="P1028" s="24" t="s">
        <v>5104</v>
      </c>
      <c r="Q1028" s="23">
        <v>31380</v>
      </c>
      <c r="R1028" s="24" t="s">
        <v>76</v>
      </c>
      <c r="S1028" s="25">
        <v>45119</v>
      </c>
      <c r="T1028" s="24"/>
      <c r="U1028" s="24">
        <v>3202184542</v>
      </c>
      <c r="V1028" s="24" t="s">
        <v>6249</v>
      </c>
      <c r="W1028" s="24" t="s">
        <v>6250</v>
      </c>
      <c r="X1028" s="24" t="s">
        <v>3453</v>
      </c>
      <c r="Y1028" s="24" t="s">
        <v>6251</v>
      </c>
      <c r="Z1028" s="24" t="s">
        <v>82</v>
      </c>
      <c r="AA1028" s="24">
        <v>3227902064</v>
      </c>
      <c r="AB1028" s="24" t="s">
        <v>77</v>
      </c>
      <c r="AC1028" s="24" t="s">
        <v>77</v>
      </c>
      <c r="AD1028" s="24" t="s">
        <v>77</v>
      </c>
      <c r="AE1028" s="26" t="s">
        <v>151</v>
      </c>
      <c r="AF1028" s="26"/>
      <c r="AG1028" s="26"/>
      <c r="AH1028" s="27" t="s">
        <v>184</v>
      </c>
      <c r="AI1028" s="27" t="s">
        <v>487</v>
      </c>
      <c r="AJ1028" s="27" t="s">
        <v>487</v>
      </c>
      <c r="AK1028" s="24" t="s">
        <v>121</v>
      </c>
      <c r="AL1028" s="24" t="s">
        <v>90</v>
      </c>
      <c r="AM1028" s="23">
        <v>43010</v>
      </c>
      <c r="AN1028" s="28">
        <v>776250</v>
      </c>
      <c r="AO1028" s="28"/>
      <c r="AP1028" s="24"/>
      <c r="AQ1028" s="24"/>
      <c r="AR1028" s="24"/>
      <c r="AS1028" s="24"/>
      <c r="AT1028" s="24" t="e">
        <v>#N/A</v>
      </c>
      <c r="AU1028" s="24" t="e">
        <v>#N/A</v>
      </c>
      <c r="AV1028" s="24" t="e">
        <v>#N/A</v>
      </c>
      <c r="AW1028" s="24"/>
      <c r="AX1028" s="24"/>
      <c r="AY1028" s="24"/>
      <c r="AZ1028" s="24"/>
      <c r="BA1028" s="24"/>
      <c r="BB1028" s="24"/>
      <c r="BC1028" s="24"/>
      <c r="BD1028" s="24">
        <v>0</v>
      </c>
      <c r="BE1028" s="24">
        <v>0</v>
      </c>
      <c r="BF1028" s="23"/>
      <c r="BG1028" s="23"/>
      <c r="BH1028" s="23">
        <v>43021</v>
      </c>
      <c r="BI1028" s="26" t="s">
        <v>127</v>
      </c>
      <c r="BJ1028" s="26" t="s">
        <v>232</v>
      </c>
      <c r="BK1028" s="29">
        <v>12500</v>
      </c>
      <c r="BL1028" s="24" t="s">
        <v>129</v>
      </c>
      <c r="BM1028" s="22" t="str">
        <f ca="1">+IF(Tabla1[[#This Row],[FECHA INGRESO]]&gt;=44986,IF((TODAY()-Tabla1[[#This Row],[FECHA INGRESO]])&gt;=50,"ALERTA","TODAVÍA FALTA"),"N/A")</f>
        <v>N/A</v>
      </c>
      <c r="BN1028" s="7">
        <f>IFERROR((_xlfn.DAYS(Tabla1[[#This Row],[FECHA INGRESO]],Tabla1[[#This Row],[FECHA RETIRO]]))/30,"")</f>
        <v>-0.36666666666666664</v>
      </c>
    </row>
    <row r="1029" spans="1:66" ht="15" customHeight="1" x14ac:dyDescent="0.35">
      <c r="A1029" s="31">
        <v>79900701</v>
      </c>
      <c r="B1029" s="22" t="s">
        <v>6252</v>
      </c>
      <c r="C1029" s="23">
        <v>43010</v>
      </c>
      <c r="D1029" s="23" t="s">
        <v>266</v>
      </c>
      <c r="E1029" s="23" t="s">
        <v>6253</v>
      </c>
      <c r="F1029" s="23" t="s">
        <v>70</v>
      </c>
      <c r="G1029" s="24"/>
      <c r="H1029" s="24">
        <v>24065752690</v>
      </c>
      <c r="I1029" s="24" t="s">
        <v>72</v>
      </c>
      <c r="J1029" s="24">
        <f>DATEDIF(Tabla1[[#This Row],[FECHA DE NACIMIENTO]],Tabla1[[#This Row],[FECHA ACTUAL]],"Y")</f>
        <v>45</v>
      </c>
      <c r="K1029" s="24" t="s">
        <v>96</v>
      </c>
      <c r="L1029" s="24" t="s">
        <v>234</v>
      </c>
      <c r="M1029" s="24">
        <v>1</v>
      </c>
      <c r="N1029" s="24">
        <v>1</v>
      </c>
      <c r="O1029" s="24">
        <v>3</v>
      </c>
      <c r="P1029" s="24" t="s">
        <v>5104</v>
      </c>
      <c r="Q1029" s="23">
        <v>28535</v>
      </c>
      <c r="R1029" s="24" t="s">
        <v>76</v>
      </c>
      <c r="S1029" s="25">
        <v>45119</v>
      </c>
      <c r="T1029" s="24">
        <v>9205483</v>
      </c>
      <c r="U1029" s="24">
        <v>3003941515</v>
      </c>
      <c r="V1029" s="24" t="s">
        <v>6254</v>
      </c>
      <c r="W1029" s="24" t="s">
        <v>6255</v>
      </c>
      <c r="X1029" s="24" t="s">
        <v>6256</v>
      </c>
      <c r="Y1029" s="24" t="s">
        <v>6257</v>
      </c>
      <c r="Z1029" s="24" t="s">
        <v>82</v>
      </c>
      <c r="AA1029" s="24">
        <v>3153586274</v>
      </c>
      <c r="AB1029" s="24" t="s">
        <v>77</v>
      </c>
      <c r="AC1029" s="24" t="s">
        <v>77</v>
      </c>
      <c r="AD1029" s="24" t="s">
        <v>77</v>
      </c>
      <c r="AE1029" s="26" t="s">
        <v>102</v>
      </c>
      <c r="AF1029" s="26" t="s">
        <v>103</v>
      </c>
      <c r="AG1029" s="26"/>
      <c r="AH1029" s="27" t="s">
        <v>6258</v>
      </c>
      <c r="AI1029" s="27" t="s">
        <v>4962</v>
      </c>
      <c r="AJ1029" s="27" t="s">
        <v>4962</v>
      </c>
      <c r="AK1029" s="24" t="s">
        <v>121</v>
      </c>
      <c r="AL1029" s="24" t="s">
        <v>90</v>
      </c>
      <c r="AM1029" s="23">
        <v>43010</v>
      </c>
      <c r="AN1029" s="28">
        <v>1552500</v>
      </c>
      <c r="AO1029" s="28"/>
      <c r="AP1029" s="24"/>
      <c r="AQ1029" s="24"/>
      <c r="AR1029" s="24"/>
      <c r="AS1029" s="24"/>
      <c r="AT1029" s="24" t="e">
        <v>#N/A</v>
      </c>
      <c r="AU1029" s="24" t="e">
        <v>#N/A</v>
      </c>
      <c r="AV1029" s="24" t="e">
        <v>#N/A</v>
      </c>
      <c r="AW1029" s="24"/>
      <c r="AX1029" s="24"/>
      <c r="AY1029" s="24"/>
      <c r="AZ1029" s="24"/>
      <c r="BA1029" s="24"/>
      <c r="BB1029" s="24"/>
      <c r="BC1029" s="24"/>
      <c r="BD1029" s="24">
        <v>0</v>
      </c>
      <c r="BE1029" s="24">
        <v>0</v>
      </c>
      <c r="BF1029" s="23"/>
      <c r="BG1029" s="23"/>
      <c r="BH1029" s="23">
        <v>43084</v>
      </c>
      <c r="BI1029" s="26" t="s">
        <v>127</v>
      </c>
      <c r="BJ1029" s="26" t="s">
        <v>273</v>
      </c>
      <c r="BK1029" s="29">
        <v>156250</v>
      </c>
      <c r="BL1029" s="24" t="s">
        <v>129</v>
      </c>
      <c r="BM1029" s="22" t="str">
        <f ca="1">+IF(Tabla1[[#This Row],[FECHA INGRESO]]&gt;=44986,IF((TODAY()-Tabla1[[#This Row],[FECHA INGRESO]])&gt;=50,"ALERTA","TODAVÍA FALTA"),"N/A")</f>
        <v>N/A</v>
      </c>
      <c r="BN1029" s="7">
        <f>IFERROR((_xlfn.DAYS(Tabla1[[#This Row],[FECHA INGRESO]],Tabla1[[#This Row],[FECHA RETIRO]]))/30,"")</f>
        <v>-2.4666666666666668</v>
      </c>
    </row>
    <row r="1030" spans="1:66" ht="15" customHeight="1" x14ac:dyDescent="0.35">
      <c r="A1030" s="31">
        <v>80144337</v>
      </c>
      <c r="B1030" s="22" t="s">
        <v>6259</v>
      </c>
      <c r="C1030" s="23">
        <v>43010</v>
      </c>
      <c r="D1030" s="23" t="s">
        <v>93</v>
      </c>
      <c r="E1030" s="23" t="s">
        <v>1274</v>
      </c>
      <c r="F1030" s="23" t="s">
        <v>70</v>
      </c>
      <c r="G1030" s="24"/>
      <c r="H1030" s="24">
        <v>24077695480</v>
      </c>
      <c r="I1030" s="24" t="s">
        <v>72</v>
      </c>
      <c r="J1030" s="24">
        <f>DATEDIF(Tabla1[[#This Row],[FECHA DE NACIMIENTO]],Tabla1[[#This Row],[FECHA ACTUAL]],"Y")</f>
        <v>39</v>
      </c>
      <c r="K1030" s="24" t="s">
        <v>96</v>
      </c>
      <c r="L1030" s="24" t="s">
        <v>234</v>
      </c>
      <c r="M1030" s="24">
        <v>1</v>
      </c>
      <c r="N1030" s="24">
        <v>2</v>
      </c>
      <c r="O1030" s="24">
        <v>3</v>
      </c>
      <c r="P1030" s="24" t="s">
        <v>5104</v>
      </c>
      <c r="Q1030" s="23">
        <v>30832</v>
      </c>
      <c r="R1030" s="24" t="s">
        <v>76</v>
      </c>
      <c r="S1030" s="25">
        <v>45119</v>
      </c>
      <c r="T1030" s="24">
        <v>3018397</v>
      </c>
      <c r="U1030" s="24">
        <v>3164308641</v>
      </c>
      <c r="V1030" s="24" t="s">
        <v>6260</v>
      </c>
      <c r="W1030" s="24" t="s">
        <v>6261</v>
      </c>
      <c r="X1030" s="24" t="s">
        <v>6262</v>
      </c>
      <c r="Y1030" s="24" t="s">
        <v>6263</v>
      </c>
      <c r="Z1030" s="24" t="s">
        <v>82</v>
      </c>
      <c r="AA1030" s="24">
        <v>3178924998</v>
      </c>
      <c r="AB1030" s="24" t="s">
        <v>77</v>
      </c>
      <c r="AC1030" s="24" t="s">
        <v>77</v>
      </c>
      <c r="AD1030" s="24" t="s">
        <v>77</v>
      </c>
      <c r="AE1030" s="26" t="s">
        <v>151</v>
      </c>
      <c r="AF1030" s="26" t="s">
        <v>6264</v>
      </c>
      <c r="AG1030" s="26"/>
      <c r="AH1030" s="27" t="s">
        <v>163</v>
      </c>
      <c r="AI1030" s="27" t="s">
        <v>279</v>
      </c>
      <c r="AJ1030" s="27" t="s">
        <v>279</v>
      </c>
      <c r="AK1030" s="24" t="s">
        <v>121</v>
      </c>
      <c r="AL1030" s="24" t="s">
        <v>90</v>
      </c>
      <c r="AM1030" s="23">
        <v>43010</v>
      </c>
      <c r="AN1030" s="28">
        <v>1242000</v>
      </c>
      <c r="AO1030" s="28"/>
      <c r="AP1030" s="24"/>
      <c r="AQ1030" s="24"/>
      <c r="AR1030" s="24"/>
      <c r="AS1030" s="24"/>
      <c r="AT1030" s="24" t="e">
        <v>#N/A</v>
      </c>
      <c r="AU1030" s="24" t="e">
        <v>#N/A</v>
      </c>
      <c r="AV1030" s="24" t="e">
        <v>#N/A</v>
      </c>
      <c r="AW1030" s="24"/>
      <c r="AX1030" s="24"/>
      <c r="AY1030" s="24"/>
      <c r="AZ1030" s="24"/>
      <c r="BA1030" s="24"/>
      <c r="BB1030" s="24"/>
      <c r="BC1030" s="24"/>
      <c r="BD1030" s="24">
        <v>0</v>
      </c>
      <c r="BE1030" s="24">
        <v>0</v>
      </c>
      <c r="BF1030" s="23"/>
      <c r="BG1030" s="23"/>
      <c r="BH1030" s="23">
        <v>43012</v>
      </c>
      <c r="BI1030" s="26" t="s">
        <v>143</v>
      </c>
      <c r="BJ1030" s="26" t="s">
        <v>2589</v>
      </c>
      <c r="BK1030" s="29">
        <v>5000</v>
      </c>
      <c r="BL1030" s="24" t="s">
        <v>129</v>
      </c>
      <c r="BM1030" s="22" t="str">
        <f ca="1">+IF(Tabla1[[#This Row],[FECHA INGRESO]]&gt;=44986,IF((TODAY()-Tabla1[[#This Row],[FECHA INGRESO]])&gt;=50,"ALERTA","TODAVÍA FALTA"),"N/A")</f>
        <v>N/A</v>
      </c>
      <c r="BN1030" s="7">
        <f>IFERROR((_xlfn.DAYS(Tabla1[[#This Row],[FECHA INGRESO]],Tabla1[[#This Row],[FECHA RETIRO]]))/30,"")</f>
        <v>-6.6666666666666666E-2</v>
      </c>
    </row>
    <row r="1031" spans="1:66" ht="15" customHeight="1" x14ac:dyDescent="0.35">
      <c r="A1031" s="31">
        <v>52808300</v>
      </c>
      <c r="B1031" s="22" t="s">
        <v>6265</v>
      </c>
      <c r="C1031" s="23">
        <v>43010</v>
      </c>
      <c r="D1031" s="23" t="s">
        <v>1311</v>
      </c>
      <c r="E1031" s="23" t="s">
        <v>1274</v>
      </c>
      <c r="F1031" s="23" t="s">
        <v>70</v>
      </c>
      <c r="G1031" s="24"/>
      <c r="H1031" s="24">
        <v>24077695048</v>
      </c>
      <c r="I1031" s="24" t="s">
        <v>95</v>
      </c>
      <c r="J1031" s="24">
        <f>DATEDIF(Tabla1[[#This Row],[FECHA DE NACIMIENTO]],Tabla1[[#This Row],[FECHA ACTUAL]],"Y")</f>
        <v>44</v>
      </c>
      <c r="K1031" s="24" t="s">
        <v>73</v>
      </c>
      <c r="L1031" s="24" t="s">
        <v>74</v>
      </c>
      <c r="M1031" s="24">
        <v>1</v>
      </c>
      <c r="N1031" s="24">
        <v>1</v>
      </c>
      <c r="O1031" s="24">
        <v>3</v>
      </c>
      <c r="P1031" s="24" t="s">
        <v>5104</v>
      </c>
      <c r="Q1031" s="23">
        <v>28906</v>
      </c>
      <c r="R1031" s="24" t="s">
        <v>76</v>
      </c>
      <c r="S1031" s="25">
        <v>45119</v>
      </c>
      <c r="T1031" s="24"/>
      <c r="U1031" s="24">
        <v>3163664848</v>
      </c>
      <c r="V1031" s="24" t="s">
        <v>6266</v>
      </c>
      <c r="W1031" s="24" t="s">
        <v>6267</v>
      </c>
      <c r="X1031" s="24" t="s">
        <v>6268</v>
      </c>
      <c r="Y1031" s="24" t="s">
        <v>6269</v>
      </c>
      <c r="Z1031" s="24" t="s">
        <v>82</v>
      </c>
      <c r="AA1031" s="24">
        <v>3102497434</v>
      </c>
      <c r="AB1031" s="24" t="s">
        <v>77</v>
      </c>
      <c r="AC1031" s="24" t="s">
        <v>77</v>
      </c>
      <c r="AD1031" s="24" t="s">
        <v>77</v>
      </c>
      <c r="AE1031" s="26" t="s">
        <v>183</v>
      </c>
      <c r="AF1031" s="26" t="s">
        <v>6270</v>
      </c>
      <c r="AG1031" s="26"/>
      <c r="AH1031" s="27" t="s">
        <v>184</v>
      </c>
      <c r="AI1031" s="27" t="s">
        <v>4962</v>
      </c>
      <c r="AJ1031" s="27" t="s">
        <v>4962</v>
      </c>
      <c r="AK1031" s="24" t="s">
        <v>121</v>
      </c>
      <c r="AL1031" s="24" t="s">
        <v>90</v>
      </c>
      <c r="AM1031" s="23">
        <v>43010</v>
      </c>
      <c r="AN1031" s="28">
        <v>808585.47</v>
      </c>
      <c r="AO1031" s="28"/>
      <c r="AP1031" s="24"/>
      <c r="AQ1031" s="24"/>
      <c r="AR1031" s="24"/>
      <c r="AS1031" s="24"/>
      <c r="AT1031" s="24" t="e">
        <v>#N/A</v>
      </c>
      <c r="AU1031" s="24" t="e">
        <v>#N/A</v>
      </c>
      <c r="AV1031" s="24" t="e">
        <v>#N/A</v>
      </c>
      <c r="AW1031" s="24"/>
      <c r="AX1031" s="24"/>
      <c r="AY1031" s="24" t="s">
        <v>6271</v>
      </c>
      <c r="AZ1031" s="24"/>
      <c r="BA1031" s="24"/>
      <c r="BB1031" s="24"/>
      <c r="BC1031" s="24"/>
      <c r="BD1031" s="24">
        <v>0</v>
      </c>
      <c r="BE1031" s="24">
        <v>0</v>
      </c>
      <c r="BF1031" s="23"/>
      <c r="BG1031" s="23"/>
      <c r="BH1031" s="23">
        <v>43183</v>
      </c>
      <c r="BI1031" s="26" t="s">
        <v>127</v>
      </c>
      <c r="BJ1031" s="26" t="s">
        <v>536</v>
      </c>
      <c r="BK1031" s="29">
        <v>187715</v>
      </c>
      <c r="BL1031" s="24" t="s">
        <v>129</v>
      </c>
      <c r="BM1031" s="22" t="str">
        <f ca="1">+IF(Tabla1[[#This Row],[FECHA INGRESO]]&gt;=44986,IF((TODAY()-Tabla1[[#This Row],[FECHA INGRESO]])&gt;=50,"ALERTA","TODAVÍA FALTA"),"N/A")</f>
        <v>N/A</v>
      </c>
      <c r="BN1031" s="7">
        <f>IFERROR((_xlfn.DAYS(Tabla1[[#This Row],[FECHA INGRESO]],Tabla1[[#This Row],[FECHA RETIRO]]))/30,"")</f>
        <v>-5.7666666666666666</v>
      </c>
    </row>
    <row r="1032" spans="1:66" ht="15" customHeight="1" x14ac:dyDescent="0.35">
      <c r="A1032" s="31">
        <v>1013680445</v>
      </c>
      <c r="B1032" s="22" t="s">
        <v>6272</v>
      </c>
      <c r="C1032" s="23">
        <v>43012</v>
      </c>
      <c r="D1032" s="23" t="s">
        <v>266</v>
      </c>
      <c r="E1032" s="23" t="s">
        <v>1274</v>
      </c>
      <c r="F1032" s="23" t="s">
        <v>70</v>
      </c>
      <c r="G1032" s="24"/>
      <c r="H1032" s="24">
        <v>24077770925</v>
      </c>
      <c r="I1032" s="24" t="s">
        <v>95</v>
      </c>
      <c r="J1032" s="24">
        <f>DATEDIF(Tabla1[[#This Row],[FECHA DE NACIMIENTO]],Tabla1[[#This Row],[FECHA ACTUAL]],"Y")</f>
        <v>25</v>
      </c>
      <c r="K1032" s="24" t="s">
        <v>320</v>
      </c>
      <c r="L1032" s="24" t="s">
        <v>234</v>
      </c>
      <c r="M1032" s="24">
        <v>1</v>
      </c>
      <c r="N1032" s="24">
        <v>1</v>
      </c>
      <c r="O1032" s="24">
        <v>2</v>
      </c>
      <c r="P1032" s="24" t="s">
        <v>101</v>
      </c>
      <c r="Q1032" s="23">
        <v>35874</v>
      </c>
      <c r="R1032" s="24" t="s">
        <v>76</v>
      </c>
      <c r="S1032" s="25">
        <v>45119</v>
      </c>
      <c r="T1032" s="24"/>
      <c r="U1032" s="24">
        <v>3175846588</v>
      </c>
      <c r="V1032" s="24" t="s">
        <v>6273</v>
      </c>
      <c r="W1032" s="24" t="s">
        <v>6274</v>
      </c>
      <c r="X1032" s="24" t="s">
        <v>5871</v>
      </c>
      <c r="Y1032" s="24" t="s">
        <v>6275</v>
      </c>
      <c r="Z1032" s="24" t="s">
        <v>82</v>
      </c>
      <c r="AA1032" s="24">
        <v>3164425524</v>
      </c>
      <c r="AB1032" s="24" t="s">
        <v>77</v>
      </c>
      <c r="AC1032" s="24" t="s">
        <v>77</v>
      </c>
      <c r="AD1032" s="24" t="s">
        <v>77</v>
      </c>
      <c r="AE1032" s="26" t="s">
        <v>183</v>
      </c>
      <c r="AF1032" s="26" t="s">
        <v>4554</v>
      </c>
      <c r="AG1032" s="26"/>
      <c r="AH1032" s="27" t="s">
        <v>184</v>
      </c>
      <c r="AI1032" s="27" t="s">
        <v>487</v>
      </c>
      <c r="AJ1032" s="27" t="s">
        <v>487</v>
      </c>
      <c r="AK1032" s="24" t="s">
        <v>121</v>
      </c>
      <c r="AL1032" s="24" t="s">
        <v>90</v>
      </c>
      <c r="AM1032" s="23">
        <v>43012</v>
      </c>
      <c r="AN1032" s="28">
        <v>808585.47</v>
      </c>
      <c r="AO1032" s="28"/>
      <c r="AP1032" s="24"/>
      <c r="AQ1032" s="24"/>
      <c r="AR1032" s="24"/>
      <c r="AS1032" s="24"/>
      <c r="AT1032" s="24" t="e">
        <v>#N/A</v>
      </c>
      <c r="AU1032" s="24" t="e">
        <v>#N/A</v>
      </c>
      <c r="AV1032" s="24" t="e">
        <v>#N/A</v>
      </c>
      <c r="AW1032" s="24"/>
      <c r="AX1032" s="24"/>
      <c r="AY1032" s="24"/>
      <c r="AZ1032" s="24"/>
      <c r="BA1032" s="24"/>
      <c r="BB1032" s="24"/>
      <c r="BC1032" s="24"/>
      <c r="BD1032" s="24">
        <v>0</v>
      </c>
      <c r="BE1032" s="24">
        <v>0</v>
      </c>
      <c r="BF1032" s="23"/>
      <c r="BG1032" s="23"/>
      <c r="BH1032" s="23">
        <v>43187</v>
      </c>
      <c r="BI1032" s="26" t="s">
        <v>127</v>
      </c>
      <c r="BJ1032" s="26" t="s">
        <v>1165</v>
      </c>
      <c r="BK1032" s="29">
        <v>189885</v>
      </c>
      <c r="BL1032" s="24" t="s">
        <v>129</v>
      </c>
      <c r="BM1032" s="22" t="str">
        <f ca="1">+IF(Tabla1[[#This Row],[FECHA INGRESO]]&gt;=44986,IF((TODAY()-Tabla1[[#This Row],[FECHA INGRESO]])&gt;=50,"ALERTA","TODAVÍA FALTA"),"N/A")</f>
        <v>N/A</v>
      </c>
      <c r="BN1032" s="7">
        <f>IFERROR((_xlfn.DAYS(Tabla1[[#This Row],[FECHA INGRESO]],Tabla1[[#This Row],[FECHA RETIRO]]))/30,"")</f>
        <v>-5.833333333333333</v>
      </c>
    </row>
    <row r="1033" spans="1:66" ht="15" customHeight="1" x14ac:dyDescent="0.35">
      <c r="A1033" s="31">
        <v>1020453718</v>
      </c>
      <c r="B1033" s="22" t="s">
        <v>6276</v>
      </c>
      <c r="C1033" s="23">
        <v>43013</v>
      </c>
      <c r="D1033" s="23" t="s">
        <v>131</v>
      </c>
      <c r="E1033" s="24" t="s">
        <v>94</v>
      </c>
      <c r="F1033" s="23" t="s">
        <v>70</v>
      </c>
      <c r="G1033" s="24"/>
      <c r="H1033" s="24">
        <v>24077897192</v>
      </c>
      <c r="I1033" s="24" t="s">
        <v>95</v>
      </c>
      <c r="J1033" s="24">
        <f>DATEDIF(Tabla1[[#This Row],[FECHA DE NACIMIENTO]],Tabla1[[#This Row],[FECHA ACTUAL]],"Y")</f>
        <v>30</v>
      </c>
      <c r="K1033" s="24" t="s">
        <v>96</v>
      </c>
      <c r="L1033" s="24" t="s">
        <v>234</v>
      </c>
      <c r="M1033" s="24">
        <v>1</v>
      </c>
      <c r="N1033" s="24">
        <v>1</v>
      </c>
      <c r="O1033" s="24">
        <v>2</v>
      </c>
      <c r="P1033" s="24" t="s">
        <v>101</v>
      </c>
      <c r="Q1033" s="23">
        <v>34047</v>
      </c>
      <c r="R1033" s="24" t="s">
        <v>1066</v>
      </c>
      <c r="S1033" s="25">
        <v>45119</v>
      </c>
      <c r="T1033" s="24"/>
      <c r="U1033" s="24">
        <v>3193558012</v>
      </c>
      <c r="V1033" s="24" t="s">
        <v>6277</v>
      </c>
      <c r="W1033" s="24" t="s">
        <v>6278</v>
      </c>
      <c r="X1033" s="24"/>
      <c r="Y1033" s="24" t="s">
        <v>6279</v>
      </c>
      <c r="Z1033" s="24" t="s">
        <v>117</v>
      </c>
      <c r="AA1033" s="24">
        <v>3104447805</v>
      </c>
      <c r="AB1033" s="24" t="s">
        <v>77</v>
      </c>
      <c r="AC1033" s="24" t="s">
        <v>77</v>
      </c>
      <c r="AD1033" s="24" t="s">
        <v>77</v>
      </c>
      <c r="AE1033" s="26" t="s">
        <v>151</v>
      </c>
      <c r="AF1033" s="26"/>
      <c r="AG1033" s="26"/>
      <c r="AH1033" s="27" t="s">
        <v>184</v>
      </c>
      <c r="AI1033" s="27" t="s">
        <v>1027</v>
      </c>
      <c r="AJ1033" s="27" t="s">
        <v>1027</v>
      </c>
      <c r="AK1033" s="24" t="s">
        <v>121</v>
      </c>
      <c r="AL1033" s="24" t="s">
        <v>90</v>
      </c>
      <c r="AM1033" s="23">
        <v>43013</v>
      </c>
      <c r="AN1033" s="28">
        <v>776250</v>
      </c>
      <c r="AO1033" s="28"/>
      <c r="AP1033" s="24"/>
      <c r="AQ1033" s="24"/>
      <c r="AR1033" s="24"/>
      <c r="AS1033" s="24"/>
      <c r="AT1033" s="24" t="e">
        <v>#N/A</v>
      </c>
      <c r="AU1033" s="24" t="e">
        <v>#N/A</v>
      </c>
      <c r="AV1033" s="24" t="e">
        <v>#N/A</v>
      </c>
      <c r="AW1033" s="24"/>
      <c r="AX1033" s="24"/>
      <c r="AY1033" s="24"/>
      <c r="AZ1033" s="24"/>
      <c r="BA1033" s="24"/>
      <c r="BB1033" s="24"/>
      <c r="BC1033" s="24"/>
      <c r="BD1033" s="24">
        <v>0</v>
      </c>
      <c r="BE1033" s="24">
        <v>0</v>
      </c>
      <c r="BF1033" s="23"/>
      <c r="BG1033" s="23"/>
      <c r="BH1033" s="23">
        <v>43065</v>
      </c>
      <c r="BI1033" s="26" t="s">
        <v>143</v>
      </c>
      <c r="BJ1033" s="26" t="s">
        <v>2589</v>
      </c>
      <c r="BK1033" s="29">
        <v>54167</v>
      </c>
      <c r="BL1033" s="24" t="s">
        <v>129</v>
      </c>
      <c r="BM1033" s="22" t="str">
        <f ca="1">+IF(Tabla1[[#This Row],[FECHA INGRESO]]&gt;=44986,IF((TODAY()-Tabla1[[#This Row],[FECHA INGRESO]])&gt;=50,"ALERTA","TODAVÍA FALTA"),"N/A")</f>
        <v>N/A</v>
      </c>
      <c r="BN1033" s="7">
        <f>IFERROR((_xlfn.DAYS(Tabla1[[#This Row],[FECHA INGRESO]],Tabla1[[#This Row],[FECHA RETIRO]]))/30,"")</f>
        <v>-1.7333333333333334</v>
      </c>
    </row>
    <row r="1034" spans="1:66" ht="15" customHeight="1" x14ac:dyDescent="0.35">
      <c r="A1034" s="31">
        <v>1127594960</v>
      </c>
      <c r="B1034" s="22" t="s">
        <v>6280</v>
      </c>
      <c r="C1034" s="23">
        <v>43013</v>
      </c>
      <c r="D1034" s="23" t="s">
        <v>131</v>
      </c>
      <c r="E1034" s="24" t="s">
        <v>94</v>
      </c>
      <c r="F1034" s="23" t="s">
        <v>70</v>
      </c>
      <c r="G1034" s="24"/>
      <c r="H1034" s="24">
        <v>24077896074</v>
      </c>
      <c r="I1034" s="24" t="s">
        <v>95</v>
      </c>
      <c r="J1034" s="24">
        <f>DATEDIF(Tabla1[[#This Row],[FECHA DE NACIMIENTO]],Tabla1[[#This Row],[FECHA ACTUAL]],"Y")</f>
        <v>39</v>
      </c>
      <c r="K1034" s="24" t="s">
        <v>73</v>
      </c>
      <c r="L1034" s="24" t="s">
        <v>74</v>
      </c>
      <c r="M1034" s="24">
        <v>1</v>
      </c>
      <c r="N1034" s="24">
        <v>1</v>
      </c>
      <c r="O1034" s="24">
        <v>2</v>
      </c>
      <c r="P1034" s="24" t="s">
        <v>101</v>
      </c>
      <c r="Q1034" s="23">
        <v>30641</v>
      </c>
      <c r="R1034" s="24" t="s">
        <v>4000</v>
      </c>
      <c r="S1034" s="25">
        <v>45119</v>
      </c>
      <c r="T1034" s="24">
        <v>5090220</v>
      </c>
      <c r="U1034" s="24">
        <v>3203331113</v>
      </c>
      <c r="V1034" s="24" t="s">
        <v>6281</v>
      </c>
      <c r="W1034" s="24" t="s">
        <v>6282</v>
      </c>
      <c r="X1034" s="24" t="s">
        <v>3900</v>
      </c>
      <c r="Y1034" s="24" t="s">
        <v>6283</v>
      </c>
      <c r="Z1034" s="24" t="s">
        <v>1570</v>
      </c>
      <c r="AA1034" s="24">
        <v>3016250443</v>
      </c>
      <c r="AB1034" s="24" t="s">
        <v>77</v>
      </c>
      <c r="AC1034" s="24" t="s">
        <v>77</v>
      </c>
      <c r="AD1034" s="24" t="s">
        <v>77</v>
      </c>
      <c r="AE1034" s="26" t="s">
        <v>183</v>
      </c>
      <c r="AF1034" s="26" t="s">
        <v>6284</v>
      </c>
      <c r="AG1034" s="26"/>
      <c r="AH1034" s="27" t="s">
        <v>184</v>
      </c>
      <c r="AI1034" s="27" t="s">
        <v>1027</v>
      </c>
      <c r="AJ1034" s="27" t="s">
        <v>1027</v>
      </c>
      <c r="AK1034" s="24" t="s">
        <v>121</v>
      </c>
      <c r="AL1034" s="24" t="s">
        <v>90</v>
      </c>
      <c r="AM1034" s="23">
        <v>43013</v>
      </c>
      <c r="AN1034" s="28">
        <v>776250</v>
      </c>
      <c r="AO1034" s="28"/>
      <c r="AP1034" s="24"/>
      <c r="AQ1034" s="24"/>
      <c r="AR1034" s="24"/>
      <c r="AS1034" s="24"/>
      <c r="AT1034" s="24" t="e">
        <v>#N/A</v>
      </c>
      <c r="AU1034" s="24" t="e">
        <v>#N/A</v>
      </c>
      <c r="AV1034" s="24" t="e">
        <v>#N/A</v>
      </c>
      <c r="AW1034" s="24"/>
      <c r="AX1034" s="24"/>
      <c r="AY1034" s="24"/>
      <c r="AZ1034" s="24"/>
      <c r="BA1034" s="24"/>
      <c r="BB1034" s="24"/>
      <c r="BC1034" s="24"/>
      <c r="BD1034" s="24">
        <v>0</v>
      </c>
      <c r="BE1034" s="24">
        <v>0</v>
      </c>
      <c r="BF1034" s="23"/>
      <c r="BG1034" s="23"/>
      <c r="BH1034" s="23">
        <v>43035</v>
      </c>
      <c r="BI1034" s="26" t="s">
        <v>127</v>
      </c>
      <c r="BJ1034" s="26" t="s">
        <v>273</v>
      </c>
      <c r="BK1034" s="29">
        <v>23958</v>
      </c>
      <c r="BL1034" s="24" t="s">
        <v>129</v>
      </c>
      <c r="BM1034" s="22" t="str">
        <f ca="1">+IF(Tabla1[[#This Row],[FECHA INGRESO]]&gt;=44986,IF((TODAY()-Tabla1[[#This Row],[FECHA INGRESO]])&gt;=50,"ALERTA","TODAVÍA FALTA"),"N/A")</f>
        <v>N/A</v>
      </c>
      <c r="BN1034" s="7">
        <f>IFERROR((_xlfn.DAYS(Tabla1[[#This Row],[FECHA INGRESO]],Tabla1[[#This Row],[FECHA RETIRO]]))/30,"")</f>
        <v>-0.73333333333333328</v>
      </c>
    </row>
    <row r="1035" spans="1:66" ht="15" customHeight="1" x14ac:dyDescent="0.35">
      <c r="A1035" s="31">
        <v>1023932066</v>
      </c>
      <c r="B1035" s="22" t="s">
        <v>6285</v>
      </c>
      <c r="C1035" s="23">
        <v>43017</v>
      </c>
      <c r="D1035" s="23" t="s">
        <v>68</v>
      </c>
      <c r="E1035" s="23" t="s">
        <v>111</v>
      </c>
      <c r="F1035" s="23" t="s">
        <v>70</v>
      </c>
      <c r="G1035" s="24"/>
      <c r="H1035" s="24">
        <v>24077939724</v>
      </c>
      <c r="I1035" s="24" t="s">
        <v>95</v>
      </c>
      <c r="J1035" s="24">
        <f>DATEDIF(Tabla1[[#This Row],[FECHA DE NACIMIENTO]],Tabla1[[#This Row],[FECHA ACTUAL]],"Y")</f>
        <v>29</v>
      </c>
      <c r="K1035" s="24" t="s">
        <v>96</v>
      </c>
      <c r="L1035" s="24" t="s">
        <v>234</v>
      </c>
      <c r="M1035" s="24">
        <v>1</v>
      </c>
      <c r="N1035" s="24">
        <v>1</v>
      </c>
      <c r="O1035" s="24">
        <v>1</v>
      </c>
      <c r="P1035" s="24" t="s">
        <v>101</v>
      </c>
      <c r="Q1035" s="23">
        <v>34423</v>
      </c>
      <c r="R1035" s="24" t="s">
        <v>76</v>
      </c>
      <c r="S1035" s="25">
        <v>45119</v>
      </c>
      <c r="T1035" s="24">
        <v>5678781</v>
      </c>
      <c r="U1035" s="24">
        <v>3106799635</v>
      </c>
      <c r="V1035" s="24" t="s">
        <v>6286</v>
      </c>
      <c r="W1035" s="24" t="s">
        <v>6287</v>
      </c>
      <c r="X1035" s="24" t="s">
        <v>6288</v>
      </c>
      <c r="Y1035" s="24" t="s">
        <v>6289</v>
      </c>
      <c r="Z1035" s="24" t="s">
        <v>82</v>
      </c>
      <c r="AA1035" s="24">
        <v>3118638629</v>
      </c>
      <c r="AB1035" s="24" t="s">
        <v>77</v>
      </c>
      <c r="AC1035" s="24" t="s">
        <v>77</v>
      </c>
      <c r="AD1035" s="24" t="s">
        <v>77</v>
      </c>
      <c r="AE1035" s="26" t="s">
        <v>183</v>
      </c>
      <c r="AF1035" s="26" t="s">
        <v>4715</v>
      </c>
      <c r="AG1035" s="26"/>
      <c r="AH1035" s="27" t="s">
        <v>184</v>
      </c>
      <c r="AI1035" s="27" t="s">
        <v>279</v>
      </c>
      <c r="AJ1035" s="27" t="s">
        <v>279</v>
      </c>
      <c r="AK1035" s="24" t="s">
        <v>121</v>
      </c>
      <c r="AL1035" s="24" t="s">
        <v>90</v>
      </c>
      <c r="AM1035" s="23">
        <v>43017</v>
      </c>
      <c r="AN1035" s="28">
        <v>776250</v>
      </c>
      <c r="AO1035" s="28"/>
      <c r="AP1035" s="24"/>
      <c r="AQ1035" s="24"/>
      <c r="AR1035" s="24"/>
      <c r="AS1035" s="24"/>
      <c r="AT1035" s="24" t="e">
        <v>#N/A</v>
      </c>
      <c r="AU1035" s="24" t="e">
        <v>#N/A</v>
      </c>
      <c r="AV1035" s="24" t="e">
        <v>#N/A</v>
      </c>
      <c r="AW1035" s="24"/>
      <c r="AX1035" s="24"/>
      <c r="AY1035" s="24"/>
      <c r="AZ1035" s="24"/>
      <c r="BA1035" s="24"/>
      <c r="BB1035" s="24"/>
      <c r="BC1035" s="24"/>
      <c r="BD1035" s="24">
        <v>0</v>
      </c>
      <c r="BE1035" s="24">
        <v>0</v>
      </c>
      <c r="BF1035" s="23"/>
      <c r="BG1035" s="23"/>
      <c r="BH1035" s="23">
        <v>43109</v>
      </c>
      <c r="BI1035" s="26" t="s">
        <v>127</v>
      </c>
      <c r="BJ1035" s="26" t="s">
        <v>1246</v>
      </c>
      <c r="BK1035" s="29">
        <v>108263</v>
      </c>
      <c r="BL1035" s="24" t="s">
        <v>129</v>
      </c>
      <c r="BM1035" s="22" t="str">
        <f ca="1">+IF(Tabla1[[#This Row],[FECHA INGRESO]]&gt;=44986,IF((TODAY()-Tabla1[[#This Row],[FECHA INGRESO]])&gt;=50,"ALERTA","TODAVÍA FALTA"),"N/A")</f>
        <v>N/A</v>
      </c>
      <c r="BN1035" s="7">
        <f>IFERROR((_xlfn.DAYS(Tabla1[[#This Row],[FECHA INGRESO]],Tabla1[[#This Row],[FECHA RETIRO]]))/30,"")</f>
        <v>-3.0666666666666669</v>
      </c>
    </row>
    <row r="1036" spans="1:66" ht="15" customHeight="1" x14ac:dyDescent="0.35">
      <c r="A1036" s="31">
        <v>53892462</v>
      </c>
      <c r="B1036" s="22" t="s">
        <v>6290</v>
      </c>
      <c r="C1036" s="23">
        <v>43017</v>
      </c>
      <c r="D1036" s="23" t="s">
        <v>188</v>
      </c>
      <c r="E1036" s="23" t="s">
        <v>111</v>
      </c>
      <c r="F1036" s="23" t="s">
        <v>70</v>
      </c>
      <c r="G1036" s="24"/>
      <c r="H1036" s="24">
        <v>24077937108</v>
      </c>
      <c r="I1036" s="24" t="s">
        <v>95</v>
      </c>
      <c r="J1036" s="24">
        <f>DATEDIF(Tabla1[[#This Row],[FECHA DE NACIMIENTO]],Tabla1[[#This Row],[FECHA ACTUAL]],"Y")</f>
        <v>39</v>
      </c>
      <c r="K1036" s="24" t="s">
        <v>1020</v>
      </c>
      <c r="L1036" s="24" t="s">
        <v>234</v>
      </c>
      <c r="M1036" s="24">
        <v>2</v>
      </c>
      <c r="N1036" s="24">
        <v>2</v>
      </c>
      <c r="O1036" s="24">
        <v>3</v>
      </c>
      <c r="P1036" s="24" t="s">
        <v>101</v>
      </c>
      <c r="Q1036" s="23">
        <v>30742</v>
      </c>
      <c r="R1036" s="24" t="s">
        <v>6291</v>
      </c>
      <c r="S1036" s="25">
        <v>45119</v>
      </c>
      <c r="T1036" s="24"/>
      <c r="U1036" s="24">
        <v>3228384895</v>
      </c>
      <c r="V1036" s="24" t="s">
        <v>6292</v>
      </c>
      <c r="W1036" s="24" t="s">
        <v>6293</v>
      </c>
      <c r="X1036" s="24" t="s">
        <v>704</v>
      </c>
      <c r="Y1036" s="24" t="s">
        <v>6294</v>
      </c>
      <c r="Z1036" s="24" t="s">
        <v>162</v>
      </c>
      <c r="AA1036" s="24">
        <v>3143753264</v>
      </c>
      <c r="AB1036" s="24" t="s">
        <v>77</v>
      </c>
      <c r="AC1036" s="24" t="s">
        <v>77</v>
      </c>
      <c r="AD1036" s="24" t="s">
        <v>77</v>
      </c>
      <c r="AE1036" s="26" t="s">
        <v>151</v>
      </c>
      <c r="AF1036" s="26"/>
      <c r="AG1036" s="26"/>
      <c r="AH1036" s="27" t="s">
        <v>184</v>
      </c>
      <c r="AI1036" s="27" t="s">
        <v>5317</v>
      </c>
      <c r="AJ1036" s="27" t="s">
        <v>5317</v>
      </c>
      <c r="AK1036" s="24" t="s">
        <v>121</v>
      </c>
      <c r="AL1036" s="24" t="s">
        <v>90</v>
      </c>
      <c r="AM1036" s="23">
        <v>43017</v>
      </c>
      <c r="AN1036" s="28">
        <v>857100.06</v>
      </c>
      <c r="AO1036" s="28"/>
      <c r="AP1036" s="24"/>
      <c r="AQ1036" s="24"/>
      <c r="AR1036" s="24"/>
      <c r="AS1036" s="24"/>
      <c r="AT1036" s="24">
        <v>86</v>
      </c>
      <c r="AU1036" s="24" t="e">
        <v>#N/A</v>
      </c>
      <c r="AV1036" s="24" t="e">
        <v>#N/A</v>
      </c>
      <c r="AW1036" s="24"/>
      <c r="AX1036" s="24"/>
      <c r="AY1036" s="24"/>
      <c r="AZ1036" s="24"/>
      <c r="BA1036" s="24"/>
      <c r="BB1036" s="24"/>
      <c r="BC1036" s="24"/>
      <c r="BD1036" s="24">
        <v>0</v>
      </c>
      <c r="BE1036" s="24">
        <v>0</v>
      </c>
      <c r="BF1036" s="23"/>
      <c r="BG1036" s="23"/>
      <c r="BH1036" s="23">
        <v>43585</v>
      </c>
      <c r="BI1036" s="26" t="s">
        <v>127</v>
      </c>
      <c r="BJ1036" s="26" t="s">
        <v>232</v>
      </c>
      <c r="BK1036" s="29">
        <v>231182</v>
      </c>
      <c r="BL1036" s="24" t="s">
        <v>129</v>
      </c>
      <c r="BM1036" s="22" t="str">
        <f ca="1">+IF(Tabla1[[#This Row],[FECHA INGRESO]]&gt;=44986,IF((TODAY()-Tabla1[[#This Row],[FECHA INGRESO]])&gt;=50,"ALERTA","TODAVÍA FALTA"),"N/A")</f>
        <v>N/A</v>
      </c>
      <c r="BN1036" s="7">
        <f>IFERROR((_xlfn.DAYS(Tabla1[[#This Row],[FECHA INGRESO]],Tabla1[[#This Row],[FECHA RETIRO]]))/30,"")</f>
        <v>-18.933333333333334</v>
      </c>
    </row>
    <row r="1037" spans="1:66" x14ac:dyDescent="0.35">
      <c r="A1037" s="34">
        <v>1023871751</v>
      </c>
      <c r="B1037" s="22" t="s">
        <v>6295</v>
      </c>
      <c r="C1037" s="23">
        <v>43017</v>
      </c>
      <c r="D1037" s="23" t="s">
        <v>188</v>
      </c>
      <c r="E1037" s="24" t="s">
        <v>94</v>
      </c>
      <c r="F1037" s="23" t="s">
        <v>70</v>
      </c>
      <c r="G1037" s="24"/>
      <c r="H1037" s="24">
        <v>24077941417</v>
      </c>
      <c r="I1037" s="24" t="s">
        <v>95</v>
      </c>
      <c r="J1037" s="24">
        <f>DATEDIF(Tabla1[[#This Row],[FECHA DE NACIMIENTO]],Tabla1[[#This Row],[FECHA ACTUAL]],"Y")</f>
        <v>36</v>
      </c>
      <c r="K1037" s="24" t="s">
        <v>73</v>
      </c>
      <c r="L1037" s="24" t="s">
        <v>112</v>
      </c>
      <c r="M1037" s="24">
        <v>1</v>
      </c>
      <c r="N1037" s="24">
        <v>1</v>
      </c>
      <c r="O1037" s="24">
        <v>2</v>
      </c>
      <c r="P1037" s="24" t="s">
        <v>101</v>
      </c>
      <c r="Q1037" s="23">
        <v>31954</v>
      </c>
      <c r="R1037" s="24" t="s">
        <v>76</v>
      </c>
      <c r="S1037" s="25">
        <v>45119</v>
      </c>
      <c r="T1037" s="24">
        <v>7722474</v>
      </c>
      <c r="U1037" s="24">
        <v>3187378792</v>
      </c>
      <c r="V1037" s="24" t="s">
        <v>6296</v>
      </c>
      <c r="W1037" s="24" t="s">
        <v>6297</v>
      </c>
      <c r="X1037" s="24" t="s">
        <v>6288</v>
      </c>
      <c r="Y1037" s="24" t="s">
        <v>6298</v>
      </c>
      <c r="Z1037" s="24" t="s">
        <v>567</v>
      </c>
      <c r="AA1037" s="24">
        <v>3143173240</v>
      </c>
      <c r="AB1037" s="24" t="s">
        <v>77</v>
      </c>
      <c r="AC1037" s="24" t="s">
        <v>77</v>
      </c>
      <c r="AD1037" s="24" t="s">
        <v>77</v>
      </c>
      <c r="AE1037" s="26" t="s">
        <v>102</v>
      </c>
      <c r="AF1037" s="26"/>
      <c r="AG1037" s="26" t="s">
        <v>6299</v>
      </c>
      <c r="AH1037" s="27" t="s">
        <v>184</v>
      </c>
      <c r="AI1037" s="27" t="s">
        <v>165</v>
      </c>
      <c r="AJ1037" s="27" t="s">
        <v>165</v>
      </c>
      <c r="AK1037" s="24" t="s">
        <v>121</v>
      </c>
      <c r="AL1037" s="24" t="s">
        <v>90</v>
      </c>
      <c r="AM1037" s="23">
        <v>43017</v>
      </c>
      <c r="AN1037" s="28">
        <v>877803</v>
      </c>
      <c r="AO1037" s="28">
        <v>102854</v>
      </c>
      <c r="AP1037" s="24" t="s">
        <v>6300</v>
      </c>
      <c r="AQ1037" s="24"/>
      <c r="AR1037" s="24"/>
      <c r="AS1037" s="24"/>
      <c r="AT1037" s="24">
        <v>74</v>
      </c>
      <c r="AU1037" s="24" t="e">
        <v>#N/A</v>
      </c>
      <c r="AV1037" s="24" t="e">
        <v>#N/A</v>
      </c>
      <c r="AW1037" s="24"/>
      <c r="AX1037" s="24"/>
      <c r="AY1037" s="24"/>
      <c r="AZ1037" s="24"/>
      <c r="BA1037" s="24"/>
      <c r="BB1037" s="24"/>
      <c r="BC1037" s="24"/>
      <c r="BD1037" s="24">
        <v>0</v>
      </c>
      <c r="BE1037" s="24">
        <v>0</v>
      </c>
      <c r="BF1037" s="23"/>
      <c r="BG1037" s="23"/>
      <c r="BH1037" s="23">
        <v>43994</v>
      </c>
      <c r="BI1037" s="26" t="s">
        <v>143</v>
      </c>
      <c r="BJ1037" s="26" t="s">
        <v>845</v>
      </c>
      <c r="BK1037" s="29">
        <v>0</v>
      </c>
      <c r="BL1037" s="24" t="s">
        <v>129</v>
      </c>
      <c r="BM1037" s="22" t="str">
        <f ca="1">+IF(Tabla1[[#This Row],[FECHA INGRESO]]&gt;=44986,IF((TODAY()-Tabla1[[#This Row],[FECHA INGRESO]])&gt;=50,"ALERTA","TODAVÍA FALTA"),"N/A")</f>
        <v>N/A</v>
      </c>
      <c r="BN1037" s="7">
        <f>IFERROR((_xlfn.DAYS(Tabla1[[#This Row],[FECHA INGRESO]],Tabla1[[#This Row],[FECHA RETIRO]]))/30,"")</f>
        <v>-32.56666666666667</v>
      </c>
    </row>
    <row r="1038" spans="1:66" ht="15" customHeight="1" x14ac:dyDescent="0.35">
      <c r="A1038" s="31">
        <v>1000984021</v>
      </c>
      <c r="B1038" s="22" t="s">
        <v>6301</v>
      </c>
      <c r="C1038" s="23">
        <v>43017</v>
      </c>
      <c r="D1038" s="23" t="s">
        <v>131</v>
      </c>
      <c r="E1038" s="23" t="s">
        <v>110</v>
      </c>
      <c r="F1038" s="23" t="s">
        <v>70</v>
      </c>
      <c r="G1038" s="24"/>
      <c r="H1038" s="24">
        <v>24078022225</v>
      </c>
      <c r="I1038" s="24" t="s">
        <v>95</v>
      </c>
      <c r="J1038" s="24">
        <f>DATEDIF(Tabla1[[#This Row],[FECHA DE NACIMIENTO]],Tabla1[[#This Row],[FECHA ACTUAL]],"Y")</f>
        <v>24</v>
      </c>
      <c r="K1038" s="24" t="s">
        <v>73</v>
      </c>
      <c r="L1038" s="24" t="s">
        <v>112</v>
      </c>
      <c r="M1038" s="24">
        <v>0</v>
      </c>
      <c r="N1038" s="24">
        <v>0</v>
      </c>
      <c r="O1038" s="24">
        <v>3</v>
      </c>
      <c r="P1038" s="24" t="s">
        <v>101</v>
      </c>
      <c r="Q1038" s="23">
        <v>36134</v>
      </c>
      <c r="R1038" s="24" t="s">
        <v>76</v>
      </c>
      <c r="S1038" s="25">
        <v>45119</v>
      </c>
      <c r="T1038" s="24">
        <v>8112023</v>
      </c>
      <c r="U1038" s="24">
        <v>3008828414</v>
      </c>
      <c r="V1038" s="24" t="s">
        <v>6302</v>
      </c>
      <c r="W1038" s="24" t="s">
        <v>6303</v>
      </c>
      <c r="X1038" s="24" t="s">
        <v>6304</v>
      </c>
      <c r="Y1038" s="24" t="s">
        <v>6305</v>
      </c>
      <c r="Z1038" s="24" t="s">
        <v>285</v>
      </c>
      <c r="AA1038" s="24">
        <v>3143536943</v>
      </c>
      <c r="AB1038" s="24" t="s">
        <v>77</v>
      </c>
      <c r="AC1038" s="24" t="s">
        <v>77</v>
      </c>
      <c r="AD1038" s="24" t="s">
        <v>77</v>
      </c>
      <c r="AE1038" s="26" t="s">
        <v>183</v>
      </c>
      <c r="AF1038" s="26" t="s">
        <v>568</v>
      </c>
      <c r="AG1038" s="26"/>
      <c r="AH1038" s="27" t="s">
        <v>184</v>
      </c>
      <c r="AI1038" s="27" t="s">
        <v>185</v>
      </c>
      <c r="AJ1038" s="27" t="s">
        <v>185</v>
      </c>
      <c r="AK1038" s="24" t="s">
        <v>121</v>
      </c>
      <c r="AL1038" s="24" t="s">
        <v>90</v>
      </c>
      <c r="AM1038" s="23">
        <v>43017</v>
      </c>
      <c r="AN1038" s="28">
        <v>776250</v>
      </c>
      <c r="AO1038" s="28"/>
      <c r="AP1038" s="24"/>
      <c r="AQ1038" s="24"/>
      <c r="AR1038" s="24"/>
      <c r="AS1038" s="24"/>
      <c r="AT1038" s="24" t="e">
        <v>#N/A</v>
      </c>
      <c r="AU1038" s="24" t="e">
        <v>#N/A</v>
      </c>
      <c r="AV1038" s="24" t="e">
        <v>#N/A</v>
      </c>
      <c r="AW1038" s="24"/>
      <c r="AX1038" s="24"/>
      <c r="AY1038" s="24"/>
      <c r="AZ1038" s="24"/>
      <c r="BA1038" s="24"/>
      <c r="BB1038" s="24"/>
      <c r="BC1038" s="24"/>
      <c r="BD1038" s="24">
        <v>0</v>
      </c>
      <c r="BE1038" s="24">
        <v>0</v>
      </c>
      <c r="BF1038" s="23"/>
      <c r="BG1038" s="23"/>
      <c r="BH1038" s="23">
        <v>43028</v>
      </c>
      <c r="BI1038" s="26" t="s">
        <v>143</v>
      </c>
      <c r="BJ1038" s="26" t="s">
        <v>2506</v>
      </c>
      <c r="BK1038" s="29">
        <v>12500</v>
      </c>
      <c r="BL1038" s="24" t="s">
        <v>129</v>
      </c>
      <c r="BM1038" s="22" t="str">
        <f ca="1">+IF(Tabla1[[#This Row],[FECHA INGRESO]]&gt;=44986,IF((TODAY()-Tabla1[[#This Row],[FECHA INGRESO]])&gt;=50,"ALERTA","TODAVÍA FALTA"),"N/A")</f>
        <v>N/A</v>
      </c>
      <c r="BN1038" s="7">
        <f>IFERROR((_xlfn.DAYS(Tabla1[[#This Row],[FECHA INGRESO]],Tabla1[[#This Row],[FECHA RETIRO]]))/30,"")</f>
        <v>-0.36666666666666664</v>
      </c>
    </row>
    <row r="1039" spans="1:66" ht="15" customHeight="1" x14ac:dyDescent="0.35">
      <c r="A1039" s="31">
        <v>79650206</v>
      </c>
      <c r="B1039" s="22" t="s">
        <v>6306</v>
      </c>
      <c r="C1039" s="23">
        <v>43017</v>
      </c>
      <c r="D1039" s="23" t="s">
        <v>188</v>
      </c>
      <c r="E1039" s="23" t="s">
        <v>111</v>
      </c>
      <c r="F1039" s="23" t="s">
        <v>70</v>
      </c>
      <c r="G1039" s="24"/>
      <c r="H1039" s="24">
        <v>24077929239</v>
      </c>
      <c r="I1039" s="24" t="s">
        <v>72</v>
      </c>
      <c r="J1039" s="24">
        <f>DATEDIF(Tabla1[[#This Row],[FECHA DE NACIMIENTO]],Tabla1[[#This Row],[FECHA ACTUAL]],"Y")</f>
        <v>54</v>
      </c>
      <c r="K1039" s="24" t="s">
        <v>73</v>
      </c>
      <c r="L1039" s="24" t="s">
        <v>112</v>
      </c>
      <c r="M1039" s="24">
        <v>2</v>
      </c>
      <c r="N1039" s="24">
        <v>1</v>
      </c>
      <c r="O1039" s="24">
        <v>4</v>
      </c>
      <c r="P1039" s="24" t="s">
        <v>101</v>
      </c>
      <c r="Q1039" s="23">
        <v>25144</v>
      </c>
      <c r="R1039" s="24" t="s">
        <v>76</v>
      </c>
      <c r="S1039" s="25">
        <v>45119</v>
      </c>
      <c r="T1039" s="24">
        <v>2763267</v>
      </c>
      <c r="U1039" s="24">
        <v>3138150297</v>
      </c>
      <c r="V1039" s="24" t="s">
        <v>6307</v>
      </c>
      <c r="W1039" s="24" t="s">
        <v>6308</v>
      </c>
      <c r="X1039" s="24" t="s">
        <v>6309</v>
      </c>
      <c r="Y1039" s="24" t="s">
        <v>6310</v>
      </c>
      <c r="Z1039" s="24" t="s">
        <v>150</v>
      </c>
      <c r="AA1039" s="24">
        <v>3013230243</v>
      </c>
      <c r="AB1039" s="24" t="s">
        <v>77</v>
      </c>
      <c r="AC1039" s="24" t="s">
        <v>77</v>
      </c>
      <c r="AD1039" s="24" t="s">
        <v>77</v>
      </c>
      <c r="AE1039" s="26" t="s">
        <v>151</v>
      </c>
      <c r="AF1039" s="26"/>
      <c r="AG1039" s="26"/>
      <c r="AH1039" s="27" t="s">
        <v>184</v>
      </c>
      <c r="AI1039" s="27" t="s">
        <v>165</v>
      </c>
      <c r="AJ1039" s="27" t="s">
        <v>165</v>
      </c>
      <c r="AK1039" s="24" t="s">
        <v>121</v>
      </c>
      <c r="AL1039" s="24" t="s">
        <v>90</v>
      </c>
      <c r="AM1039" s="23">
        <v>43017</v>
      </c>
      <c r="AN1039" s="28">
        <v>776250</v>
      </c>
      <c r="AO1039" s="28"/>
      <c r="AP1039" s="24"/>
      <c r="AQ1039" s="24"/>
      <c r="AR1039" s="24"/>
      <c r="AS1039" s="24"/>
      <c r="AT1039" s="24" t="e">
        <v>#N/A</v>
      </c>
      <c r="AU1039" s="24" t="e">
        <v>#N/A</v>
      </c>
      <c r="AV1039" s="24" t="e">
        <v>#N/A</v>
      </c>
      <c r="AW1039" s="24"/>
      <c r="AX1039" s="24"/>
      <c r="AY1039" s="24"/>
      <c r="AZ1039" s="24"/>
      <c r="BA1039" s="24"/>
      <c r="BB1039" s="24"/>
      <c r="BC1039" s="24"/>
      <c r="BD1039" s="24">
        <v>0</v>
      </c>
      <c r="BE1039" s="24">
        <v>0</v>
      </c>
      <c r="BF1039" s="23"/>
      <c r="BG1039" s="23"/>
      <c r="BH1039" s="23">
        <v>43017</v>
      </c>
      <c r="BI1039" s="26" t="s">
        <v>143</v>
      </c>
      <c r="BJ1039" s="26" t="s">
        <v>6311</v>
      </c>
      <c r="BK1039" s="29">
        <v>1042</v>
      </c>
      <c r="BL1039" s="24" t="s">
        <v>129</v>
      </c>
      <c r="BM1039" s="22" t="str">
        <f ca="1">+IF(Tabla1[[#This Row],[FECHA INGRESO]]&gt;=44986,IF((TODAY()-Tabla1[[#This Row],[FECHA INGRESO]])&gt;=50,"ALERTA","TODAVÍA FALTA"),"N/A")</f>
        <v>N/A</v>
      </c>
      <c r="BN1039" s="7">
        <f>IFERROR((_xlfn.DAYS(Tabla1[[#This Row],[FECHA INGRESO]],Tabla1[[#This Row],[FECHA RETIRO]]))/30,"")</f>
        <v>0</v>
      </c>
    </row>
    <row r="1040" spans="1:66" ht="15" customHeight="1" x14ac:dyDescent="0.35">
      <c r="A1040" s="31">
        <v>1018475802</v>
      </c>
      <c r="B1040" s="22" t="s">
        <v>6312</v>
      </c>
      <c r="C1040" s="23">
        <v>43017</v>
      </c>
      <c r="D1040" s="23" t="s">
        <v>582</v>
      </c>
      <c r="E1040" s="23" t="s">
        <v>111</v>
      </c>
      <c r="F1040" s="23" t="s">
        <v>70</v>
      </c>
      <c r="G1040" s="24"/>
      <c r="H1040" s="24"/>
      <c r="I1040" s="24" t="s">
        <v>72</v>
      </c>
      <c r="J1040" s="24">
        <f>DATEDIF(Tabla1[[#This Row],[FECHA DE NACIMIENTO]],Tabla1[[#This Row],[FECHA ACTUAL]],"Y")</f>
        <v>28</v>
      </c>
      <c r="K1040" s="24" t="s">
        <v>73</v>
      </c>
      <c r="L1040" s="24" t="s">
        <v>112</v>
      </c>
      <c r="M1040" s="24">
        <v>0</v>
      </c>
      <c r="N1040" s="24">
        <v>0</v>
      </c>
      <c r="O1040" s="24">
        <v>2</v>
      </c>
      <c r="P1040" s="24" t="s">
        <v>101</v>
      </c>
      <c r="Q1040" s="23">
        <v>34805</v>
      </c>
      <c r="R1040" s="24" t="s">
        <v>76</v>
      </c>
      <c r="S1040" s="25">
        <v>45119</v>
      </c>
      <c r="T1040" s="24"/>
      <c r="U1040" s="24">
        <v>3017873232</v>
      </c>
      <c r="V1040" s="24" t="s">
        <v>6313</v>
      </c>
      <c r="W1040" s="24" t="s">
        <v>6314</v>
      </c>
      <c r="X1040" s="24" t="s">
        <v>6315</v>
      </c>
      <c r="Y1040" s="24" t="s">
        <v>6316</v>
      </c>
      <c r="Z1040" s="24" t="s">
        <v>117</v>
      </c>
      <c r="AA1040" s="24">
        <v>3102970054</v>
      </c>
      <c r="AB1040" s="24" t="s">
        <v>77</v>
      </c>
      <c r="AC1040" s="24" t="s">
        <v>77</v>
      </c>
      <c r="AD1040" s="24" t="s">
        <v>77</v>
      </c>
      <c r="AE1040" s="26" t="s">
        <v>151</v>
      </c>
      <c r="AF1040" s="26"/>
      <c r="AG1040" s="26"/>
      <c r="AH1040" s="27" t="s">
        <v>184</v>
      </c>
      <c r="AI1040" s="27" t="s">
        <v>185</v>
      </c>
      <c r="AJ1040" s="27" t="s">
        <v>185</v>
      </c>
      <c r="AK1040" s="24" t="s">
        <v>121</v>
      </c>
      <c r="AL1040" s="24" t="s">
        <v>90</v>
      </c>
      <c r="AM1040" s="23">
        <v>43017</v>
      </c>
      <c r="AN1040" s="28">
        <v>776250</v>
      </c>
      <c r="AO1040" s="28"/>
      <c r="AP1040" s="24"/>
      <c r="AQ1040" s="24"/>
      <c r="AR1040" s="24"/>
      <c r="AS1040" s="24"/>
      <c r="AT1040" s="24" t="e">
        <v>#N/A</v>
      </c>
      <c r="AU1040" s="24" t="e">
        <v>#N/A</v>
      </c>
      <c r="AV1040" s="24" t="e">
        <v>#N/A</v>
      </c>
      <c r="AW1040" s="24"/>
      <c r="AX1040" s="24"/>
      <c r="AY1040" s="24"/>
      <c r="AZ1040" s="24"/>
      <c r="BA1040" s="24"/>
      <c r="BB1040" s="24"/>
      <c r="BC1040" s="24"/>
      <c r="BD1040" s="24">
        <v>0</v>
      </c>
      <c r="BE1040" s="24">
        <v>0</v>
      </c>
      <c r="BF1040" s="23"/>
      <c r="BG1040" s="23"/>
      <c r="BH1040" s="23">
        <v>43017</v>
      </c>
      <c r="BI1040" s="26" t="s">
        <v>143</v>
      </c>
      <c r="BJ1040" s="26" t="s">
        <v>2506</v>
      </c>
      <c r="BK1040" s="29">
        <v>1042</v>
      </c>
      <c r="BL1040" s="24" t="s">
        <v>129</v>
      </c>
      <c r="BM1040" s="22" t="str">
        <f ca="1">+IF(Tabla1[[#This Row],[FECHA INGRESO]]&gt;=44986,IF((TODAY()-Tabla1[[#This Row],[FECHA INGRESO]])&gt;=50,"ALERTA","TODAVÍA FALTA"),"N/A")</f>
        <v>N/A</v>
      </c>
      <c r="BN1040" s="7">
        <f>IFERROR((_xlfn.DAYS(Tabla1[[#This Row],[FECHA INGRESO]],Tabla1[[#This Row],[FECHA RETIRO]]))/30,"")</f>
        <v>0</v>
      </c>
    </row>
    <row r="1041" spans="1:66" ht="15" customHeight="1" x14ac:dyDescent="0.35">
      <c r="A1041" s="31">
        <v>1020767071</v>
      </c>
      <c r="B1041" s="22" t="s">
        <v>6317</v>
      </c>
      <c r="C1041" s="23">
        <v>43017</v>
      </c>
      <c r="D1041" s="23" t="s">
        <v>1311</v>
      </c>
      <c r="E1041" s="23" t="s">
        <v>111</v>
      </c>
      <c r="F1041" s="23" t="s">
        <v>70</v>
      </c>
      <c r="G1041" s="24"/>
      <c r="H1041" s="24">
        <v>24077938916</v>
      </c>
      <c r="I1041" s="24" t="s">
        <v>72</v>
      </c>
      <c r="J1041" s="24">
        <f>DATEDIF(Tabla1[[#This Row],[FECHA DE NACIMIENTO]],Tabla1[[#This Row],[FECHA ACTUAL]],"Y")</f>
        <v>31</v>
      </c>
      <c r="K1041" s="24" t="s">
        <v>73</v>
      </c>
      <c r="L1041" s="24" t="s">
        <v>112</v>
      </c>
      <c r="M1041" s="24">
        <v>0</v>
      </c>
      <c r="N1041" s="24">
        <v>0</v>
      </c>
      <c r="O1041" s="24">
        <v>2</v>
      </c>
      <c r="P1041" s="24" t="s">
        <v>101</v>
      </c>
      <c r="Q1041" s="23">
        <v>33571</v>
      </c>
      <c r="R1041" s="24" t="s">
        <v>76</v>
      </c>
      <c r="S1041" s="25">
        <v>45119</v>
      </c>
      <c r="T1041" s="24">
        <v>6744008</v>
      </c>
      <c r="U1041" s="24">
        <v>3168090794</v>
      </c>
      <c r="V1041" s="24" t="s">
        <v>6318</v>
      </c>
      <c r="W1041" s="24" t="s">
        <v>6319</v>
      </c>
      <c r="X1041" s="24" t="s">
        <v>6320</v>
      </c>
      <c r="Y1041" s="24" t="s">
        <v>6321</v>
      </c>
      <c r="Z1041" s="24" t="s">
        <v>117</v>
      </c>
      <c r="AA1041" s="24">
        <v>3183247522</v>
      </c>
      <c r="AB1041" s="24" t="s">
        <v>77</v>
      </c>
      <c r="AC1041" s="24" t="s">
        <v>77</v>
      </c>
      <c r="AD1041" s="24" t="s">
        <v>77</v>
      </c>
      <c r="AE1041" s="26" t="s">
        <v>102</v>
      </c>
      <c r="AF1041" s="26" t="s">
        <v>6322</v>
      </c>
      <c r="AG1041" s="26"/>
      <c r="AH1041" s="27" t="s">
        <v>1599</v>
      </c>
      <c r="AI1041" s="27" t="s">
        <v>487</v>
      </c>
      <c r="AJ1041" s="27" t="s">
        <v>487</v>
      </c>
      <c r="AK1041" s="24" t="s">
        <v>121</v>
      </c>
      <c r="AL1041" s="24" t="s">
        <v>90</v>
      </c>
      <c r="AM1041" s="23">
        <v>43017</v>
      </c>
      <c r="AN1041" s="28">
        <v>1190250</v>
      </c>
      <c r="AO1041" s="28"/>
      <c r="AP1041" s="24"/>
      <c r="AQ1041" s="24"/>
      <c r="AR1041" s="24"/>
      <c r="AS1041" s="24"/>
      <c r="AT1041" s="24" t="e">
        <v>#N/A</v>
      </c>
      <c r="AU1041" s="24" t="e">
        <v>#N/A</v>
      </c>
      <c r="AV1041" s="24" t="e">
        <v>#N/A</v>
      </c>
      <c r="AW1041" s="24"/>
      <c r="AX1041" s="24"/>
      <c r="AY1041" s="24"/>
      <c r="AZ1041" s="24"/>
      <c r="BA1041" s="24"/>
      <c r="BB1041" s="24"/>
      <c r="BC1041" s="24"/>
      <c r="BD1041" s="24">
        <v>0</v>
      </c>
      <c r="BE1041" s="24">
        <v>0</v>
      </c>
      <c r="BF1041" s="23"/>
      <c r="BG1041" s="23"/>
      <c r="BH1041" s="23">
        <v>43025</v>
      </c>
      <c r="BI1041" s="26" t="s">
        <v>143</v>
      </c>
      <c r="BJ1041" s="26" t="s">
        <v>2506</v>
      </c>
      <c r="BK1041" s="29">
        <v>9375</v>
      </c>
      <c r="BL1041" s="24" t="s">
        <v>129</v>
      </c>
      <c r="BM1041" s="22" t="str">
        <f ca="1">+IF(Tabla1[[#This Row],[FECHA INGRESO]]&gt;=44986,IF((TODAY()-Tabla1[[#This Row],[FECHA INGRESO]])&gt;=50,"ALERTA","TODAVÍA FALTA"),"N/A")</f>
        <v>N/A</v>
      </c>
      <c r="BN1041" s="7">
        <f>IFERROR((_xlfn.DAYS(Tabla1[[#This Row],[FECHA INGRESO]],Tabla1[[#This Row],[FECHA RETIRO]]))/30,"")</f>
        <v>-0.26666666666666666</v>
      </c>
    </row>
    <row r="1042" spans="1:66" ht="15" customHeight="1" x14ac:dyDescent="0.35">
      <c r="A1042" s="31">
        <v>1030556252</v>
      </c>
      <c r="B1042" s="22" t="s">
        <v>6323</v>
      </c>
      <c r="C1042" s="23">
        <v>43017</v>
      </c>
      <c r="D1042" s="23" t="s">
        <v>188</v>
      </c>
      <c r="E1042" s="24" t="s">
        <v>94</v>
      </c>
      <c r="F1042" s="23" t="s">
        <v>70</v>
      </c>
      <c r="G1042" s="24"/>
      <c r="H1042" s="24">
        <v>24077950877</v>
      </c>
      <c r="I1042" s="24" t="s">
        <v>72</v>
      </c>
      <c r="J1042" s="24">
        <f>DATEDIF(Tabla1[[#This Row],[FECHA DE NACIMIENTO]],Tabla1[[#This Row],[FECHA ACTUAL]],"Y")</f>
        <v>34</v>
      </c>
      <c r="K1042" s="24" t="s">
        <v>73</v>
      </c>
      <c r="L1042" s="24" t="s">
        <v>112</v>
      </c>
      <c r="M1042" s="24">
        <v>1</v>
      </c>
      <c r="N1042" s="24">
        <v>1</v>
      </c>
      <c r="O1042" s="24">
        <v>3</v>
      </c>
      <c r="P1042" s="24" t="s">
        <v>101</v>
      </c>
      <c r="Q1042" s="23">
        <v>32610</v>
      </c>
      <c r="R1042" s="24" t="s">
        <v>76</v>
      </c>
      <c r="S1042" s="25">
        <v>45119</v>
      </c>
      <c r="T1042" s="24"/>
      <c r="U1042" s="24">
        <v>3015783875</v>
      </c>
      <c r="V1042" s="24" t="s">
        <v>6324</v>
      </c>
      <c r="W1042" s="24" t="s">
        <v>6325</v>
      </c>
      <c r="X1042" s="24" t="s">
        <v>6326</v>
      </c>
      <c r="Y1042" s="24" t="s">
        <v>6327</v>
      </c>
      <c r="Z1042" s="24" t="s">
        <v>852</v>
      </c>
      <c r="AA1042" s="24">
        <v>3134501773</v>
      </c>
      <c r="AB1042" s="24" t="s">
        <v>77</v>
      </c>
      <c r="AC1042" s="24" t="s">
        <v>77</v>
      </c>
      <c r="AD1042" s="24" t="s">
        <v>77</v>
      </c>
      <c r="AE1042" s="26" t="s">
        <v>102</v>
      </c>
      <c r="AF1042" s="26" t="s">
        <v>85</v>
      </c>
      <c r="AG1042" s="26"/>
      <c r="AH1042" s="27" t="s">
        <v>163</v>
      </c>
      <c r="AI1042" s="27" t="s">
        <v>279</v>
      </c>
      <c r="AJ1042" s="27" t="s">
        <v>279</v>
      </c>
      <c r="AK1042" s="24" t="s">
        <v>121</v>
      </c>
      <c r="AL1042" s="24" t="s">
        <v>90</v>
      </c>
      <c r="AM1042" s="23">
        <v>43017</v>
      </c>
      <c r="AN1042" s="28">
        <v>1242000</v>
      </c>
      <c r="AO1042" s="28"/>
      <c r="AP1042" s="24"/>
      <c r="AQ1042" s="24"/>
      <c r="AR1042" s="24"/>
      <c r="AS1042" s="24"/>
      <c r="AT1042" s="24" t="e">
        <v>#N/A</v>
      </c>
      <c r="AU1042" s="24" t="e">
        <v>#N/A</v>
      </c>
      <c r="AV1042" s="24" t="e">
        <v>#N/A</v>
      </c>
      <c r="AW1042" s="24"/>
      <c r="AX1042" s="24"/>
      <c r="AY1042" s="24"/>
      <c r="AZ1042" s="24"/>
      <c r="BA1042" s="24"/>
      <c r="BB1042" s="24"/>
      <c r="BC1042" s="24"/>
      <c r="BD1042" s="24">
        <v>0</v>
      </c>
      <c r="BE1042" s="24">
        <v>0</v>
      </c>
      <c r="BF1042" s="23"/>
      <c r="BG1042" s="23"/>
      <c r="BH1042" s="23">
        <v>43017</v>
      </c>
      <c r="BI1042" s="26" t="s">
        <v>143</v>
      </c>
      <c r="BJ1042" s="26" t="s">
        <v>2506</v>
      </c>
      <c r="BK1042" s="29">
        <v>1667</v>
      </c>
      <c r="BL1042" s="24" t="s">
        <v>129</v>
      </c>
      <c r="BM1042" s="22" t="str">
        <f ca="1">+IF(Tabla1[[#This Row],[FECHA INGRESO]]&gt;=44986,IF((TODAY()-Tabla1[[#This Row],[FECHA INGRESO]])&gt;=50,"ALERTA","TODAVÍA FALTA"),"N/A")</f>
        <v>N/A</v>
      </c>
      <c r="BN1042" s="7">
        <f>IFERROR((_xlfn.DAYS(Tabla1[[#This Row],[FECHA INGRESO]],Tabla1[[#This Row],[FECHA RETIRO]]))/30,"")</f>
        <v>0</v>
      </c>
    </row>
    <row r="1043" spans="1:66" ht="15" customHeight="1" x14ac:dyDescent="0.35">
      <c r="A1043" s="31">
        <v>1005820207</v>
      </c>
      <c r="B1043" s="22" t="s">
        <v>6328</v>
      </c>
      <c r="C1043" s="23">
        <v>43019</v>
      </c>
      <c r="D1043" s="23" t="s">
        <v>188</v>
      </c>
      <c r="E1043" s="23" t="s">
        <v>111</v>
      </c>
      <c r="F1043" s="23" t="s">
        <v>70</v>
      </c>
      <c r="G1043" s="24"/>
      <c r="H1043" s="24">
        <v>24078036060</v>
      </c>
      <c r="I1043" s="24" t="s">
        <v>72</v>
      </c>
      <c r="J1043" s="24">
        <f>DATEDIF(Tabla1[[#This Row],[FECHA DE NACIMIENTO]],Tabla1[[#This Row],[FECHA ACTUAL]],"Y")</f>
        <v>29</v>
      </c>
      <c r="K1043" s="24" t="s">
        <v>73</v>
      </c>
      <c r="L1043" s="24" t="s">
        <v>74</v>
      </c>
      <c r="M1043" s="24">
        <v>1</v>
      </c>
      <c r="N1043" s="24">
        <v>1</v>
      </c>
      <c r="O1043" s="24">
        <v>2</v>
      </c>
      <c r="P1043" s="24" t="s">
        <v>101</v>
      </c>
      <c r="Q1043" s="23">
        <v>34333</v>
      </c>
      <c r="R1043" s="24" t="s">
        <v>76</v>
      </c>
      <c r="S1043" s="25">
        <v>45119</v>
      </c>
      <c r="T1043" s="24"/>
      <c r="U1043" s="24">
        <v>3195980556</v>
      </c>
      <c r="V1043" s="24" t="s">
        <v>6329</v>
      </c>
      <c r="W1043" s="24" t="s">
        <v>6330</v>
      </c>
      <c r="X1043" s="24" t="s">
        <v>6315</v>
      </c>
      <c r="Y1043" s="24" t="s">
        <v>6331</v>
      </c>
      <c r="Z1043" s="24" t="s">
        <v>82</v>
      </c>
      <c r="AA1043" s="24">
        <v>3192390568</v>
      </c>
      <c r="AB1043" s="24" t="s">
        <v>77</v>
      </c>
      <c r="AC1043" s="24" t="s">
        <v>77</v>
      </c>
      <c r="AD1043" s="24" t="s">
        <v>77</v>
      </c>
      <c r="AE1043" s="26" t="s">
        <v>102</v>
      </c>
      <c r="AF1043" s="26" t="s">
        <v>6055</v>
      </c>
      <c r="AG1043" s="26"/>
      <c r="AH1043" s="27" t="s">
        <v>184</v>
      </c>
      <c r="AI1043" s="27" t="s">
        <v>279</v>
      </c>
      <c r="AJ1043" s="27" t="s">
        <v>279</v>
      </c>
      <c r="AK1043" s="24" t="s">
        <v>121</v>
      </c>
      <c r="AL1043" s="24" t="s">
        <v>90</v>
      </c>
      <c r="AM1043" s="23">
        <v>43019</v>
      </c>
      <c r="AN1043" s="28">
        <v>776250</v>
      </c>
      <c r="AO1043" s="28"/>
      <c r="AP1043" s="24"/>
      <c r="AQ1043" s="24"/>
      <c r="AR1043" s="24"/>
      <c r="AS1043" s="24"/>
      <c r="AT1043" s="24" t="e">
        <v>#N/A</v>
      </c>
      <c r="AU1043" s="24" t="e">
        <v>#N/A</v>
      </c>
      <c r="AV1043" s="24" t="e">
        <v>#N/A</v>
      </c>
      <c r="AW1043" s="24"/>
      <c r="AX1043" s="24"/>
      <c r="AY1043" s="24"/>
      <c r="AZ1043" s="24"/>
      <c r="BA1043" s="24"/>
      <c r="BB1043" s="24"/>
      <c r="BC1043" s="24"/>
      <c r="BD1043" s="24">
        <v>0</v>
      </c>
      <c r="BE1043" s="24">
        <v>0</v>
      </c>
      <c r="BF1043" s="23"/>
      <c r="BG1043" s="23"/>
      <c r="BH1043" s="23">
        <v>43068</v>
      </c>
      <c r="BI1043" s="26" t="s">
        <v>127</v>
      </c>
      <c r="BJ1043" s="26" t="s">
        <v>232</v>
      </c>
      <c r="BK1043" s="29">
        <v>51042</v>
      </c>
      <c r="BL1043" s="24" t="s">
        <v>129</v>
      </c>
      <c r="BM1043" s="22" t="str">
        <f ca="1">+IF(Tabla1[[#This Row],[FECHA INGRESO]]&gt;=44986,IF((TODAY()-Tabla1[[#This Row],[FECHA INGRESO]])&gt;=50,"ALERTA","TODAVÍA FALTA"),"N/A")</f>
        <v>N/A</v>
      </c>
      <c r="BN1043" s="7">
        <f>IFERROR((_xlfn.DAYS(Tabla1[[#This Row],[FECHA INGRESO]],Tabla1[[#This Row],[FECHA RETIRO]]))/30,"")</f>
        <v>-1.6333333333333333</v>
      </c>
    </row>
    <row r="1044" spans="1:66" ht="15" customHeight="1" x14ac:dyDescent="0.35">
      <c r="A1044" s="31">
        <v>1026291262</v>
      </c>
      <c r="B1044" s="22" t="s">
        <v>6332</v>
      </c>
      <c r="C1044" s="23">
        <v>43019</v>
      </c>
      <c r="D1044" s="23" t="s">
        <v>582</v>
      </c>
      <c r="E1044" s="23" t="s">
        <v>111</v>
      </c>
      <c r="F1044" s="23" t="s">
        <v>70</v>
      </c>
      <c r="G1044" s="24"/>
      <c r="H1044" s="24"/>
      <c r="I1044" s="24" t="s">
        <v>95</v>
      </c>
      <c r="J1044" s="24">
        <f>DATEDIF(Tabla1[[#This Row],[FECHA DE NACIMIENTO]],Tabla1[[#This Row],[FECHA ACTUAL]],"Y")</f>
        <v>28</v>
      </c>
      <c r="K1044" s="24" t="s">
        <v>73</v>
      </c>
      <c r="L1044" s="24" t="s">
        <v>112</v>
      </c>
      <c r="M1044" s="24">
        <v>0</v>
      </c>
      <c r="N1044" s="24">
        <v>0</v>
      </c>
      <c r="O1044" s="24">
        <v>2</v>
      </c>
      <c r="P1044" s="24" t="s">
        <v>101</v>
      </c>
      <c r="Q1044" s="23">
        <v>34837</v>
      </c>
      <c r="R1044" s="24" t="s">
        <v>76</v>
      </c>
      <c r="S1044" s="25">
        <v>45119</v>
      </c>
      <c r="T1044" s="24"/>
      <c r="U1044" s="24">
        <v>3124420020</v>
      </c>
      <c r="V1044" s="24" t="s">
        <v>6333</v>
      </c>
      <c r="W1044" s="24" t="s">
        <v>6334</v>
      </c>
      <c r="X1044" s="24" t="s">
        <v>1768</v>
      </c>
      <c r="Y1044" s="24" t="s">
        <v>6335</v>
      </c>
      <c r="Z1044" s="24" t="s">
        <v>117</v>
      </c>
      <c r="AA1044" s="24">
        <v>3142729003</v>
      </c>
      <c r="AB1044" s="24" t="s">
        <v>77</v>
      </c>
      <c r="AC1044" s="24" t="s">
        <v>77</v>
      </c>
      <c r="AD1044" s="24" t="s">
        <v>77</v>
      </c>
      <c r="AE1044" s="26" t="s">
        <v>151</v>
      </c>
      <c r="AF1044" s="26"/>
      <c r="AG1044" s="26"/>
      <c r="AH1044" s="27" t="s">
        <v>184</v>
      </c>
      <c r="AI1044" s="27" t="s">
        <v>279</v>
      </c>
      <c r="AJ1044" s="27" t="s">
        <v>279</v>
      </c>
      <c r="AK1044" s="24" t="s">
        <v>121</v>
      </c>
      <c r="AL1044" s="24" t="s">
        <v>90</v>
      </c>
      <c r="AM1044" s="23">
        <v>43019</v>
      </c>
      <c r="AN1044" s="28">
        <v>776250</v>
      </c>
      <c r="AO1044" s="28"/>
      <c r="AP1044" s="24"/>
      <c r="AQ1044" s="24"/>
      <c r="AR1044" s="24"/>
      <c r="AS1044" s="24"/>
      <c r="AT1044" s="24" t="e">
        <v>#N/A</v>
      </c>
      <c r="AU1044" s="24" t="e">
        <v>#N/A</v>
      </c>
      <c r="AV1044" s="24" t="e">
        <v>#N/A</v>
      </c>
      <c r="AW1044" s="24"/>
      <c r="AX1044" s="24"/>
      <c r="AY1044" s="24"/>
      <c r="AZ1044" s="24"/>
      <c r="BA1044" s="24"/>
      <c r="BB1044" s="24"/>
      <c r="BC1044" s="24"/>
      <c r="BD1044" s="24">
        <v>0</v>
      </c>
      <c r="BE1044" s="24">
        <v>0</v>
      </c>
      <c r="BF1044" s="23"/>
      <c r="BG1044" s="23"/>
      <c r="BH1044" s="23">
        <v>43020</v>
      </c>
      <c r="BI1044" s="26" t="s">
        <v>143</v>
      </c>
      <c r="BJ1044" s="26" t="s">
        <v>2506</v>
      </c>
      <c r="BK1044" s="29">
        <v>2083</v>
      </c>
      <c r="BL1044" s="24" t="s">
        <v>129</v>
      </c>
      <c r="BM1044" s="22" t="str">
        <f ca="1">+IF(Tabla1[[#This Row],[FECHA INGRESO]]&gt;=44986,IF((TODAY()-Tabla1[[#This Row],[FECHA INGRESO]])&gt;=50,"ALERTA","TODAVÍA FALTA"),"N/A")</f>
        <v>N/A</v>
      </c>
      <c r="BN1044" s="7">
        <f>IFERROR((_xlfn.DAYS(Tabla1[[#This Row],[FECHA INGRESO]],Tabla1[[#This Row],[FECHA RETIRO]]))/30,"")</f>
        <v>-3.3333333333333333E-2</v>
      </c>
    </row>
    <row r="1045" spans="1:66" ht="15" customHeight="1" x14ac:dyDescent="0.35">
      <c r="A1045" s="31">
        <v>1070981126</v>
      </c>
      <c r="B1045" s="22" t="s">
        <v>6336</v>
      </c>
      <c r="C1045" s="23">
        <v>43025</v>
      </c>
      <c r="D1045" s="23" t="s">
        <v>157</v>
      </c>
      <c r="E1045" s="23" t="s">
        <v>111</v>
      </c>
      <c r="F1045" s="23" t="s">
        <v>70</v>
      </c>
      <c r="G1045" s="24"/>
      <c r="H1045" s="24">
        <v>24078158371</v>
      </c>
      <c r="I1045" s="24" t="s">
        <v>95</v>
      </c>
      <c r="J1045" s="24">
        <f>DATEDIF(Tabla1[[#This Row],[FECHA DE NACIMIENTO]],Tabla1[[#This Row],[FECHA ACTUAL]],"Y")</f>
        <v>26</v>
      </c>
      <c r="K1045" s="24" t="s">
        <v>1020</v>
      </c>
      <c r="L1045" s="24" t="s">
        <v>112</v>
      </c>
      <c r="M1045" s="24">
        <v>0</v>
      </c>
      <c r="N1045" s="24">
        <v>0</v>
      </c>
      <c r="O1045" s="24">
        <v>2</v>
      </c>
      <c r="P1045" s="24" t="s">
        <v>101</v>
      </c>
      <c r="Q1045" s="23">
        <v>35477</v>
      </c>
      <c r="R1045" s="24" t="s">
        <v>791</v>
      </c>
      <c r="S1045" s="25">
        <v>45119</v>
      </c>
      <c r="T1045" s="24">
        <v>8422544</v>
      </c>
      <c r="U1045" s="24">
        <v>3134411312</v>
      </c>
      <c r="V1045" s="24" t="s">
        <v>6337</v>
      </c>
      <c r="W1045" s="24" t="s">
        <v>6338</v>
      </c>
      <c r="X1045" s="24" t="s">
        <v>6339</v>
      </c>
      <c r="Y1045" s="24" t="s">
        <v>6340</v>
      </c>
      <c r="Z1045" s="24" t="s">
        <v>117</v>
      </c>
      <c r="AA1045" s="24">
        <v>3134411312</v>
      </c>
      <c r="AB1045" s="24" t="s">
        <v>77</v>
      </c>
      <c r="AC1045" s="24" t="s">
        <v>77</v>
      </c>
      <c r="AD1045" s="24" t="s">
        <v>77</v>
      </c>
      <c r="AE1045" s="26" t="s">
        <v>183</v>
      </c>
      <c r="AF1045" s="26"/>
      <c r="AG1045" s="26"/>
      <c r="AH1045" s="27" t="s">
        <v>184</v>
      </c>
      <c r="AI1045" s="27" t="s">
        <v>1586</v>
      </c>
      <c r="AJ1045" s="27" t="s">
        <v>1586</v>
      </c>
      <c r="AK1045" s="24" t="s">
        <v>121</v>
      </c>
      <c r="AL1045" s="24" t="s">
        <v>90</v>
      </c>
      <c r="AM1045" s="23">
        <v>43025</v>
      </c>
      <c r="AN1045" s="28">
        <v>808585.47</v>
      </c>
      <c r="AO1045" s="28"/>
      <c r="AP1045" s="24"/>
      <c r="AQ1045" s="24"/>
      <c r="AR1045" s="24"/>
      <c r="AS1045" s="24"/>
      <c r="AT1045" s="24" t="e">
        <v>#N/A</v>
      </c>
      <c r="AU1045" s="24" t="e">
        <v>#N/A</v>
      </c>
      <c r="AV1045" s="24" t="e">
        <v>#N/A</v>
      </c>
      <c r="AW1045" s="24"/>
      <c r="AX1045" s="24"/>
      <c r="AY1045" s="24" t="s">
        <v>6341</v>
      </c>
      <c r="AZ1045" s="24"/>
      <c r="BA1045" s="24"/>
      <c r="BB1045" s="24"/>
      <c r="BC1045" s="24"/>
      <c r="BD1045" s="24">
        <v>0</v>
      </c>
      <c r="BE1045" s="24">
        <v>0</v>
      </c>
      <c r="BF1045" s="23"/>
      <c r="BG1045" s="23"/>
      <c r="BH1045" s="23">
        <v>43176</v>
      </c>
      <c r="BI1045" s="26" t="s">
        <v>127</v>
      </c>
      <c r="BJ1045" s="26" t="s">
        <v>1246</v>
      </c>
      <c r="BK1045" s="29">
        <v>163844</v>
      </c>
      <c r="BL1045" s="24" t="s">
        <v>129</v>
      </c>
      <c r="BM1045" s="22" t="str">
        <f ca="1">+IF(Tabla1[[#This Row],[FECHA INGRESO]]&gt;=44986,IF((TODAY()-Tabla1[[#This Row],[FECHA INGRESO]])&gt;=50,"ALERTA","TODAVÍA FALTA"),"N/A")</f>
        <v>N/A</v>
      </c>
      <c r="BN1045" s="7">
        <f>IFERROR((_xlfn.DAYS(Tabla1[[#This Row],[FECHA INGRESO]],Tabla1[[#This Row],[FECHA RETIRO]]))/30,"")</f>
        <v>-5.0333333333333332</v>
      </c>
    </row>
    <row r="1046" spans="1:66" x14ac:dyDescent="0.35">
      <c r="A1046" s="31">
        <v>1018470785</v>
      </c>
      <c r="B1046" s="22" t="s">
        <v>6342</v>
      </c>
      <c r="C1046" s="23">
        <v>43025</v>
      </c>
      <c r="D1046" s="23" t="s">
        <v>4008</v>
      </c>
      <c r="E1046" s="23" t="s">
        <v>111</v>
      </c>
      <c r="F1046" s="23" t="s">
        <v>70</v>
      </c>
      <c r="G1046" s="24"/>
      <c r="H1046" s="24">
        <v>24078157657</v>
      </c>
      <c r="I1046" s="24" t="s">
        <v>72</v>
      </c>
      <c r="J1046" s="24">
        <f>DATEDIF(Tabla1[[#This Row],[FECHA DE NACIMIENTO]],Tabla1[[#This Row],[FECHA ACTUAL]],"Y")</f>
        <v>28</v>
      </c>
      <c r="K1046" s="24" t="s">
        <v>385</v>
      </c>
      <c r="L1046" s="24" t="s">
        <v>112</v>
      </c>
      <c r="M1046" s="24">
        <v>0</v>
      </c>
      <c r="N1046" s="24">
        <v>0</v>
      </c>
      <c r="O1046" s="24">
        <v>2</v>
      </c>
      <c r="P1046" s="24" t="s">
        <v>101</v>
      </c>
      <c r="Q1046" s="23">
        <v>34602</v>
      </c>
      <c r="R1046" s="24" t="s">
        <v>76</v>
      </c>
      <c r="S1046" s="25">
        <v>45119</v>
      </c>
      <c r="T1046" s="24">
        <v>7287836</v>
      </c>
      <c r="U1046" s="24">
        <v>3013796570</v>
      </c>
      <c r="V1046" s="24" t="s">
        <v>6343</v>
      </c>
      <c r="W1046" s="24" t="s">
        <v>6344</v>
      </c>
      <c r="X1046" s="24" t="s">
        <v>1590</v>
      </c>
      <c r="Y1046" s="24" t="s">
        <v>6345</v>
      </c>
      <c r="Z1046" s="24" t="s">
        <v>117</v>
      </c>
      <c r="AA1046" s="24">
        <v>3013746570</v>
      </c>
      <c r="AB1046" s="24" t="s">
        <v>77</v>
      </c>
      <c r="AC1046" s="24" t="s">
        <v>77</v>
      </c>
      <c r="AD1046" s="24" t="s">
        <v>77</v>
      </c>
      <c r="AE1046" s="26" t="s">
        <v>183</v>
      </c>
      <c r="AF1046" s="26" t="s">
        <v>6346</v>
      </c>
      <c r="AG1046" s="26"/>
      <c r="AH1046" s="27" t="s">
        <v>184</v>
      </c>
      <c r="AI1046" s="27" t="s">
        <v>6347</v>
      </c>
      <c r="AJ1046" s="27" t="s">
        <v>6347</v>
      </c>
      <c r="AK1046" s="24" t="s">
        <v>121</v>
      </c>
      <c r="AL1046" s="24" t="s">
        <v>90</v>
      </c>
      <c r="AM1046" s="23">
        <v>43025</v>
      </c>
      <c r="AN1046" s="28">
        <v>857100.06</v>
      </c>
      <c r="AO1046" s="28"/>
      <c r="AP1046" s="24"/>
      <c r="AQ1046" s="24"/>
      <c r="AR1046" s="24"/>
      <c r="AS1046" s="24"/>
      <c r="AT1046" s="24">
        <v>86</v>
      </c>
      <c r="AU1046" s="24" t="e">
        <v>#N/A</v>
      </c>
      <c r="AV1046" s="24">
        <v>79</v>
      </c>
      <c r="AW1046" s="24"/>
      <c r="AX1046" s="24"/>
      <c r="AY1046" s="24" t="s">
        <v>6348</v>
      </c>
      <c r="AZ1046" s="24" t="s">
        <v>6349</v>
      </c>
      <c r="BA1046" s="24"/>
      <c r="BB1046" s="24"/>
      <c r="BC1046" s="24"/>
      <c r="BD1046" s="24">
        <v>0</v>
      </c>
      <c r="BE1046" s="24">
        <v>0</v>
      </c>
      <c r="BF1046" s="23"/>
      <c r="BG1046" s="23"/>
      <c r="BH1046" s="23">
        <v>43558</v>
      </c>
      <c r="BI1046" s="26" t="s">
        <v>127</v>
      </c>
      <c r="BJ1046" s="26" t="s">
        <v>273</v>
      </c>
      <c r="BK1046" s="29">
        <v>0</v>
      </c>
      <c r="BL1046" s="24" t="s">
        <v>129</v>
      </c>
      <c r="BM1046" s="22" t="str">
        <f ca="1">+IF(Tabla1[[#This Row],[FECHA INGRESO]]&gt;=44986,IF((TODAY()-Tabla1[[#This Row],[FECHA INGRESO]])&gt;=50,"ALERTA","TODAVÍA FALTA"),"N/A")</f>
        <v>N/A</v>
      </c>
      <c r="BN1046" s="7">
        <f>IFERROR((_xlfn.DAYS(Tabla1[[#This Row],[FECHA INGRESO]],Tabla1[[#This Row],[FECHA RETIRO]]))/30,"")</f>
        <v>-17.766666666666666</v>
      </c>
    </row>
    <row r="1047" spans="1:66" ht="15.75" customHeight="1" x14ac:dyDescent="0.35">
      <c r="A1047" s="31">
        <v>1020458816</v>
      </c>
      <c r="B1047" s="22" t="s">
        <v>6350</v>
      </c>
      <c r="C1047" s="23">
        <v>43025</v>
      </c>
      <c r="D1047" s="23" t="s">
        <v>582</v>
      </c>
      <c r="E1047" s="24" t="s">
        <v>69</v>
      </c>
      <c r="F1047" s="23" t="s">
        <v>70</v>
      </c>
      <c r="G1047" s="24"/>
      <c r="H1047" s="24">
        <v>24078226717</v>
      </c>
      <c r="I1047" s="24" t="s">
        <v>95</v>
      </c>
      <c r="J1047" s="24">
        <f>DATEDIF(Tabla1[[#This Row],[FECHA DE NACIMIENTO]],Tabla1[[#This Row],[FECHA ACTUAL]],"Y")</f>
        <v>29</v>
      </c>
      <c r="K1047" s="24" t="s">
        <v>73</v>
      </c>
      <c r="L1047" s="24" t="s">
        <v>112</v>
      </c>
      <c r="M1047" s="24">
        <v>1</v>
      </c>
      <c r="N1047" s="24">
        <v>1</v>
      </c>
      <c r="O1047" s="24">
        <v>2</v>
      </c>
      <c r="P1047" s="24" t="s">
        <v>101</v>
      </c>
      <c r="Q1047" s="23">
        <v>34425</v>
      </c>
      <c r="R1047" s="24" t="s">
        <v>1066</v>
      </c>
      <c r="S1047" s="25">
        <v>45119</v>
      </c>
      <c r="T1047" s="24"/>
      <c r="U1047" s="24">
        <v>3016254830</v>
      </c>
      <c r="V1047" s="24" t="s">
        <v>6351</v>
      </c>
      <c r="W1047" s="24" t="s">
        <v>6278</v>
      </c>
      <c r="X1047" s="24" t="s">
        <v>1066</v>
      </c>
      <c r="Y1047" s="24" t="s">
        <v>6352</v>
      </c>
      <c r="Z1047" s="24" t="s">
        <v>117</v>
      </c>
      <c r="AA1047" s="24">
        <v>3214555119</v>
      </c>
      <c r="AB1047" s="24" t="s">
        <v>77</v>
      </c>
      <c r="AC1047" s="24" t="s">
        <v>77</v>
      </c>
      <c r="AD1047" s="24" t="s">
        <v>77</v>
      </c>
      <c r="AE1047" s="26" t="s">
        <v>151</v>
      </c>
      <c r="AF1047" s="26"/>
      <c r="AG1047" s="26"/>
      <c r="AH1047" s="27" t="s">
        <v>184</v>
      </c>
      <c r="AI1047" s="27" t="s">
        <v>515</v>
      </c>
      <c r="AJ1047" s="27" t="s">
        <v>515</v>
      </c>
      <c r="AK1047" s="24" t="s">
        <v>121</v>
      </c>
      <c r="AL1047" s="24" t="s">
        <v>90</v>
      </c>
      <c r="AM1047" s="23">
        <v>43025</v>
      </c>
      <c r="AN1047" s="28">
        <v>776250</v>
      </c>
      <c r="AO1047" s="28"/>
      <c r="AP1047" s="24"/>
      <c r="AQ1047" s="24"/>
      <c r="AR1047" s="24"/>
      <c r="AS1047" s="24"/>
      <c r="AT1047" s="24" t="e">
        <v>#N/A</v>
      </c>
      <c r="AU1047" s="24" t="e">
        <v>#N/A</v>
      </c>
      <c r="AV1047" s="24" t="e">
        <v>#N/A</v>
      </c>
      <c r="AW1047" s="24"/>
      <c r="AX1047" s="24"/>
      <c r="AY1047" s="24"/>
      <c r="AZ1047" s="24"/>
      <c r="BA1047" s="24"/>
      <c r="BB1047" s="24"/>
      <c r="BC1047" s="24"/>
      <c r="BD1047" s="24">
        <v>0</v>
      </c>
      <c r="BE1047" s="24">
        <v>0</v>
      </c>
      <c r="BF1047" s="23"/>
      <c r="BG1047" s="23"/>
      <c r="BH1047" s="23">
        <v>43081</v>
      </c>
      <c r="BI1047" s="26" t="s">
        <v>143</v>
      </c>
      <c r="BJ1047" s="26" t="s">
        <v>2589</v>
      </c>
      <c r="BK1047" s="29">
        <v>58333</v>
      </c>
      <c r="BL1047" s="24" t="s">
        <v>129</v>
      </c>
      <c r="BM1047" s="22" t="str">
        <f ca="1">+IF(Tabla1[[#This Row],[FECHA INGRESO]]&gt;=44986,IF((TODAY()-Tabla1[[#This Row],[FECHA INGRESO]])&gt;=50,"ALERTA","TODAVÍA FALTA"),"N/A")</f>
        <v>N/A</v>
      </c>
      <c r="BN1047" s="7">
        <f>IFERROR((_xlfn.DAYS(Tabla1[[#This Row],[FECHA INGRESO]],Tabla1[[#This Row],[FECHA RETIRO]]))/30,"")</f>
        <v>-1.8666666666666667</v>
      </c>
    </row>
    <row r="1048" spans="1:66" ht="15" customHeight="1" x14ac:dyDescent="0.35">
      <c r="A1048" s="31">
        <v>52837649</v>
      </c>
      <c r="B1048" s="22" t="s">
        <v>6353</v>
      </c>
      <c r="C1048" s="23">
        <v>43025</v>
      </c>
      <c r="D1048" s="23" t="s">
        <v>157</v>
      </c>
      <c r="E1048" s="24" t="s">
        <v>94</v>
      </c>
      <c r="F1048" s="23" t="s">
        <v>70</v>
      </c>
      <c r="G1048" s="24"/>
      <c r="H1048" s="24">
        <v>24078156445</v>
      </c>
      <c r="I1048" s="24" t="s">
        <v>95</v>
      </c>
      <c r="J1048" s="24">
        <f>DATEDIF(Tabla1[[#This Row],[FECHA DE NACIMIENTO]],Tabla1[[#This Row],[FECHA ACTUAL]],"Y")</f>
        <v>42</v>
      </c>
      <c r="K1048" s="24" t="s">
        <v>73</v>
      </c>
      <c r="L1048" s="24" t="s">
        <v>112</v>
      </c>
      <c r="M1048" s="24">
        <v>2</v>
      </c>
      <c r="N1048" s="24">
        <v>2</v>
      </c>
      <c r="O1048" s="24">
        <v>3</v>
      </c>
      <c r="P1048" s="24" t="s">
        <v>101</v>
      </c>
      <c r="Q1048" s="23">
        <v>29762</v>
      </c>
      <c r="R1048" s="24" t="s">
        <v>76</v>
      </c>
      <c r="S1048" s="25">
        <v>45119</v>
      </c>
      <c r="T1048" s="24"/>
      <c r="U1048" s="24">
        <v>3209532432</v>
      </c>
      <c r="V1048" s="24" t="s">
        <v>6354</v>
      </c>
      <c r="W1048" s="24" t="s">
        <v>6355</v>
      </c>
      <c r="X1048" s="24" t="s">
        <v>6356</v>
      </c>
      <c r="Y1048" s="24" t="s">
        <v>6357</v>
      </c>
      <c r="Z1048" s="24" t="s">
        <v>117</v>
      </c>
      <c r="AA1048" s="24">
        <v>3112108163</v>
      </c>
      <c r="AB1048" s="24" t="s">
        <v>77</v>
      </c>
      <c r="AC1048" s="24" t="s">
        <v>77</v>
      </c>
      <c r="AD1048" s="24" t="s">
        <v>77</v>
      </c>
      <c r="AE1048" s="26" t="s">
        <v>151</v>
      </c>
      <c r="AF1048" s="26"/>
      <c r="AG1048" s="26"/>
      <c r="AH1048" s="27" t="s">
        <v>184</v>
      </c>
      <c r="AI1048" s="27" t="s">
        <v>165</v>
      </c>
      <c r="AJ1048" s="27" t="s">
        <v>165</v>
      </c>
      <c r="AK1048" s="24" t="s">
        <v>121</v>
      </c>
      <c r="AL1048" s="24" t="s">
        <v>90</v>
      </c>
      <c r="AM1048" s="23">
        <v>43025</v>
      </c>
      <c r="AN1048" s="28">
        <v>776250</v>
      </c>
      <c r="AO1048" s="28"/>
      <c r="AP1048" s="24"/>
      <c r="AQ1048" s="24"/>
      <c r="AR1048" s="24"/>
      <c r="AS1048" s="24"/>
      <c r="AT1048" s="24" t="e">
        <v>#N/A</v>
      </c>
      <c r="AU1048" s="24" t="e">
        <v>#N/A</v>
      </c>
      <c r="AV1048" s="24" t="e">
        <v>#N/A</v>
      </c>
      <c r="AW1048" s="24"/>
      <c r="AX1048" s="24"/>
      <c r="AY1048" s="24"/>
      <c r="AZ1048" s="24"/>
      <c r="BA1048" s="24"/>
      <c r="BB1048" s="24"/>
      <c r="BC1048" s="24"/>
      <c r="BD1048" s="24">
        <v>0</v>
      </c>
      <c r="BE1048" s="24">
        <v>0</v>
      </c>
      <c r="BF1048" s="23"/>
      <c r="BG1048" s="23"/>
      <c r="BH1048" s="23">
        <v>43080</v>
      </c>
      <c r="BI1048" s="26" t="s">
        <v>143</v>
      </c>
      <c r="BJ1048" s="26" t="s">
        <v>2589</v>
      </c>
      <c r="BK1048" s="29">
        <v>57292</v>
      </c>
      <c r="BL1048" s="24" t="s">
        <v>129</v>
      </c>
      <c r="BM1048" s="22" t="str">
        <f ca="1">+IF(Tabla1[[#This Row],[FECHA INGRESO]]&gt;=44986,IF((TODAY()-Tabla1[[#This Row],[FECHA INGRESO]])&gt;=50,"ALERTA","TODAVÍA FALTA"),"N/A")</f>
        <v>N/A</v>
      </c>
      <c r="BN1048" s="7">
        <f>IFERROR((_xlfn.DAYS(Tabla1[[#This Row],[FECHA INGRESO]],Tabla1[[#This Row],[FECHA RETIRO]]))/30,"")</f>
        <v>-1.8333333333333333</v>
      </c>
    </row>
    <row r="1049" spans="1:66" ht="15" customHeight="1" x14ac:dyDescent="0.35">
      <c r="A1049" s="31">
        <v>1032499452</v>
      </c>
      <c r="B1049" s="22" t="s">
        <v>6358</v>
      </c>
      <c r="C1049" s="23">
        <v>43025</v>
      </c>
      <c r="D1049" s="23" t="s">
        <v>93</v>
      </c>
      <c r="E1049" s="24" t="s">
        <v>94</v>
      </c>
      <c r="F1049" s="23" t="s">
        <v>70</v>
      </c>
      <c r="G1049" s="24"/>
      <c r="H1049" s="24">
        <v>24078197491</v>
      </c>
      <c r="I1049" s="24" t="s">
        <v>95</v>
      </c>
      <c r="J1049" s="24">
        <f>DATEDIF(Tabla1[[#This Row],[FECHA DE NACIMIENTO]],Tabla1[[#This Row],[FECHA ACTUAL]],"Y")</f>
        <v>24</v>
      </c>
      <c r="K1049" s="24" t="s">
        <v>73</v>
      </c>
      <c r="L1049" s="24" t="s">
        <v>112</v>
      </c>
      <c r="M1049" s="24">
        <v>0</v>
      </c>
      <c r="N1049" s="24">
        <v>0</v>
      </c>
      <c r="O1049" s="24">
        <v>4</v>
      </c>
      <c r="P1049" s="24" t="s">
        <v>101</v>
      </c>
      <c r="Q1049" s="23">
        <v>36023</v>
      </c>
      <c r="R1049" s="24" t="s">
        <v>76</v>
      </c>
      <c r="S1049" s="25">
        <v>45119</v>
      </c>
      <c r="T1049" s="24"/>
      <c r="U1049" s="24">
        <v>3107999156</v>
      </c>
      <c r="V1049" s="24" t="s">
        <v>6359</v>
      </c>
      <c r="W1049" s="24" t="s">
        <v>6360</v>
      </c>
      <c r="X1049" s="24" t="s">
        <v>3453</v>
      </c>
      <c r="Y1049" s="24" t="s">
        <v>6361</v>
      </c>
      <c r="Z1049" s="24" t="s">
        <v>117</v>
      </c>
      <c r="AA1049" s="24">
        <v>3107860196</v>
      </c>
      <c r="AB1049" s="24" t="s">
        <v>77</v>
      </c>
      <c r="AC1049" s="24" t="s">
        <v>77</v>
      </c>
      <c r="AD1049" s="24" t="s">
        <v>77</v>
      </c>
      <c r="AE1049" s="26" t="s">
        <v>151</v>
      </c>
      <c r="AF1049" s="26"/>
      <c r="AG1049" s="26"/>
      <c r="AH1049" s="27" t="s">
        <v>184</v>
      </c>
      <c r="AI1049" s="27" t="s">
        <v>487</v>
      </c>
      <c r="AJ1049" s="27" t="s">
        <v>487</v>
      </c>
      <c r="AK1049" s="24" t="s">
        <v>121</v>
      </c>
      <c r="AL1049" s="24" t="s">
        <v>90</v>
      </c>
      <c r="AM1049" s="23">
        <v>43025</v>
      </c>
      <c r="AN1049" s="28">
        <v>776250</v>
      </c>
      <c r="AO1049" s="28"/>
      <c r="AP1049" s="24"/>
      <c r="AQ1049" s="24"/>
      <c r="AR1049" s="24"/>
      <c r="AS1049" s="24"/>
      <c r="AT1049" s="24" t="e">
        <v>#N/A</v>
      </c>
      <c r="AU1049" s="24" t="e">
        <v>#N/A</v>
      </c>
      <c r="AV1049" s="24" t="e">
        <v>#N/A</v>
      </c>
      <c r="AW1049" s="24"/>
      <c r="AX1049" s="24"/>
      <c r="AY1049" s="24"/>
      <c r="AZ1049" s="24"/>
      <c r="BA1049" s="24"/>
      <c r="BB1049" s="24"/>
      <c r="BC1049" s="24"/>
      <c r="BD1049" s="24">
        <v>0</v>
      </c>
      <c r="BE1049" s="24">
        <v>0</v>
      </c>
      <c r="BF1049" s="23"/>
      <c r="BG1049" s="23"/>
      <c r="BH1049" s="23">
        <v>43066</v>
      </c>
      <c r="BI1049" s="26" t="s">
        <v>143</v>
      </c>
      <c r="BJ1049" s="26" t="s">
        <v>2589</v>
      </c>
      <c r="BK1049" s="29">
        <v>42708</v>
      </c>
      <c r="BL1049" s="24" t="s">
        <v>129</v>
      </c>
      <c r="BM1049" s="22" t="str">
        <f ca="1">+IF(Tabla1[[#This Row],[FECHA INGRESO]]&gt;=44986,IF((TODAY()-Tabla1[[#This Row],[FECHA INGRESO]])&gt;=50,"ALERTA","TODAVÍA FALTA"),"N/A")</f>
        <v>N/A</v>
      </c>
      <c r="BN1049" s="7">
        <f>IFERROR((_xlfn.DAYS(Tabla1[[#This Row],[FECHA INGRESO]],Tabla1[[#This Row],[FECHA RETIRO]]))/30,"")</f>
        <v>-1.3666666666666667</v>
      </c>
    </row>
    <row r="1050" spans="1:66" ht="15" customHeight="1" x14ac:dyDescent="0.35">
      <c r="A1050" s="31">
        <v>1018508799</v>
      </c>
      <c r="B1050" s="22" t="s">
        <v>6362</v>
      </c>
      <c r="C1050" s="23">
        <v>43025</v>
      </c>
      <c r="D1050" s="23" t="s">
        <v>4008</v>
      </c>
      <c r="E1050" s="23" t="s">
        <v>110</v>
      </c>
      <c r="F1050" s="23" t="s">
        <v>70</v>
      </c>
      <c r="G1050" s="24"/>
      <c r="H1050" s="24">
        <v>24078200412</v>
      </c>
      <c r="I1050" s="24" t="s">
        <v>95</v>
      </c>
      <c r="J1050" s="24">
        <f>DATEDIF(Tabla1[[#This Row],[FECHA DE NACIMIENTO]],Tabla1[[#This Row],[FECHA ACTUAL]],"Y")</f>
        <v>24</v>
      </c>
      <c r="K1050" s="24" t="s">
        <v>73</v>
      </c>
      <c r="L1050" s="24" t="s">
        <v>112</v>
      </c>
      <c r="M1050" s="24">
        <v>0</v>
      </c>
      <c r="N1050" s="24">
        <v>0</v>
      </c>
      <c r="O1050" s="24">
        <v>3</v>
      </c>
      <c r="P1050" s="24" t="s">
        <v>101</v>
      </c>
      <c r="Q1050" s="23">
        <v>36198</v>
      </c>
      <c r="R1050" s="24" t="s">
        <v>76</v>
      </c>
      <c r="S1050" s="25">
        <v>45119</v>
      </c>
      <c r="T1050" s="24"/>
      <c r="U1050" s="24">
        <v>3046630062</v>
      </c>
      <c r="V1050" s="24" t="s">
        <v>6363</v>
      </c>
      <c r="W1050" s="24" t="s">
        <v>6364</v>
      </c>
      <c r="X1050" s="24" t="s">
        <v>6365</v>
      </c>
      <c r="Y1050" s="24" t="s">
        <v>6366</v>
      </c>
      <c r="Z1050" s="24" t="s">
        <v>5349</v>
      </c>
      <c r="AA1050" s="24">
        <v>3114537304</v>
      </c>
      <c r="AB1050" s="24" t="s">
        <v>77</v>
      </c>
      <c r="AC1050" s="24" t="s">
        <v>77</v>
      </c>
      <c r="AD1050" s="24" t="s">
        <v>77</v>
      </c>
      <c r="AE1050" s="26" t="s">
        <v>151</v>
      </c>
      <c r="AF1050" s="26"/>
      <c r="AG1050" s="26"/>
      <c r="AH1050" s="27" t="s">
        <v>184</v>
      </c>
      <c r="AI1050" s="27" t="s">
        <v>185</v>
      </c>
      <c r="AJ1050" s="27" t="s">
        <v>185</v>
      </c>
      <c r="AK1050" s="24" t="s">
        <v>121</v>
      </c>
      <c r="AL1050" s="24" t="s">
        <v>90</v>
      </c>
      <c r="AM1050" s="23">
        <v>43025</v>
      </c>
      <c r="AN1050" s="28">
        <v>776250</v>
      </c>
      <c r="AO1050" s="28"/>
      <c r="AP1050" s="24"/>
      <c r="AQ1050" s="24"/>
      <c r="AR1050" s="24"/>
      <c r="AS1050" s="24"/>
      <c r="AT1050" s="24" t="e">
        <v>#N/A</v>
      </c>
      <c r="AU1050" s="24" t="e">
        <v>#N/A</v>
      </c>
      <c r="AV1050" s="24" t="e">
        <v>#N/A</v>
      </c>
      <c r="AW1050" s="24"/>
      <c r="AX1050" s="24"/>
      <c r="AY1050" s="24"/>
      <c r="AZ1050" s="24"/>
      <c r="BA1050" s="24"/>
      <c r="BB1050" s="24"/>
      <c r="BC1050" s="24"/>
      <c r="BD1050" s="24">
        <v>0</v>
      </c>
      <c r="BE1050" s="24">
        <v>0</v>
      </c>
      <c r="BF1050" s="23"/>
      <c r="BG1050" s="23"/>
      <c r="BH1050" s="23">
        <v>43060</v>
      </c>
      <c r="BI1050" s="26" t="s">
        <v>127</v>
      </c>
      <c r="BJ1050" s="26" t="s">
        <v>273</v>
      </c>
      <c r="BK1050" s="29">
        <v>81000</v>
      </c>
      <c r="BL1050" s="24" t="s">
        <v>129</v>
      </c>
      <c r="BM1050" s="22" t="str">
        <f ca="1">+IF(Tabla1[[#This Row],[FECHA INGRESO]]&gt;=44986,IF((TODAY()-Tabla1[[#This Row],[FECHA INGRESO]])&gt;=50,"ALERTA","TODAVÍA FALTA"),"N/A")</f>
        <v>N/A</v>
      </c>
      <c r="BN1050" s="7">
        <f>IFERROR((_xlfn.DAYS(Tabla1[[#This Row],[FECHA INGRESO]],Tabla1[[#This Row],[FECHA RETIRO]]))/30,"")</f>
        <v>-1.1666666666666667</v>
      </c>
    </row>
    <row r="1051" spans="1:66" ht="15" customHeight="1" x14ac:dyDescent="0.35">
      <c r="A1051" s="32">
        <v>1070331733</v>
      </c>
      <c r="B1051" s="22" t="s">
        <v>6367</v>
      </c>
      <c r="C1051" s="23">
        <v>43025</v>
      </c>
      <c r="D1051" s="23" t="s">
        <v>4526</v>
      </c>
      <c r="E1051" s="23" t="s">
        <v>111</v>
      </c>
      <c r="F1051" s="23" t="s">
        <v>70</v>
      </c>
      <c r="G1051" s="24"/>
      <c r="H1051" s="24">
        <v>24078202007</v>
      </c>
      <c r="I1051" s="24" t="s">
        <v>95</v>
      </c>
      <c r="J1051" s="24">
        <f>DATEDIF(Tabla1[[#This Row],[FECHA DE NACIMIENTO]],Tabla1[[#This Row],[FECHA ACTUAL]],"Y")</f>
        <v>26</v>
      </c>
      <c r="K1051" s="24" t="s">
        <v>73</v>
      </c>
      <c r="L1051" s="24" t="s">
        <v>112</v>
      </c>
      <c r="M1051" s="24">
        <v>0</v>
      </c>
      <c r="N1051" s="24">
        <v>0</v>
      </c>
      <c r="O1051" s="24">
        <v>2</v>
      </c>
      <c r="P1051" s="24" t="s">
        <v>101</v>
      </c>
      <c r="Q1051" s="23">
        <v>35534</v>
      </c>
      <c r="R1051" s="24" t="s">
        <v>3842</v>
      </c>
      <c r="S1051" s="25">
        <v>45119</v>
      </c>
      <c r="T1051" s="24"/>
      <c r="U1051" s="24">
        <v>3163684658</v>
      </c>
      <c r="V1051" s="24" t="s">
        <v>6368</v>
      </c>
      <c r="W1051" s="24" t="s">
        <v>6369</v>
      </c>
      <c r="X1051" s="24" t="s">
        <v>6370</v>
      </c>
      <c r="Y1051" s="24" t="s">
        <v>6371</v>
      </c>
      <c r="Z1051" s="24" t="s">
        <v>162</v>
      </c>
      <c r="AA1051" s="24">
        <v>3123521394</v>
      </c>
      <c r="AB1051" s="24" t="s">
        <v>77</v>
      </c>
      <c r="AC1051" s="24" t="s">
        <v>77</v>
      </c>
      <c r="AD1051" s="24" t="s">
        <v>77</v>
      </c>
      <c r="AE1051" s="26" t="s">
        <v>183</v>
      </c>
      <c r="AF1051" s="26" t="s">
        <v>5407</v>
      </c>
      <c r="AG1051" s="26"/>
      <c r="AH1051" s="27" t="s">
        <v>184</v>
      </c>
      <c r="AI1051" s="27" t="s">
        <v>185</v>
      </c>
      <c r="AJ1051" s="27" t="s">
        <v>185</v>
      </c>
      <c r="AK1051" s="24" t="s">
        <v>121</v>
      </c>
      <c r="AL1051" s="24" t="s">
        <v>90</v>
      </c>
      <c r="AM1051" s="23">
        <v>43025</v>
      </c>
      <c r="AN1051" s="28">
        <v>776250</v>
      </c>
      <c r="AO1051" s="28"/>
      <c r="AP1051" s="24"/>
      <c r="AQ1051" s="24"/>
      <c r="AR1051" s="24"/>
      <c r="AS1051" s="24"/>
      <c r="AT1051" s="24" t="e">
        <v>#N/A</v>
      </c>
      <c r="AU1051" s="24" t="e">
        <v>#N/A</v>
      </c>
      <c r="AV1051" s="24" t="e">
        <v>#N/A</v>
      </c>
      <c r="AW1051" s="24"/>
      <c r="AX1051" s="24"/>
      <c r="AY1051" s="24"/>
      <c r="AZ1051" s="24"/>
      <c r="BA1051" s="24"/>
      <c r="BB1051" s="24"/>
      <c r="BC1051" s="24"/>
      <c r="BD1051" s="24">
        <v>0</v>
      </c>
      <c r="BE1051" s="24">
        <v>0</v>
      </c>
      <c r="BF1051" s="23"/>
      <c r="BG1051" s="23"/>
      <c r="BH1051" s="23">
        <v>43056</v>
      </c>
      <c r="BI1051" s="26" t="s">
        <v>127</v>
      </c>
      <c r="BJ1051" s="26" t="s">
        <v>232</v>
      </c>
      <c r="BK1051" s="29">
        <v>32292</v>
      </c>
      <c r="BL1051" s="24" t="s">
        <v>129</v>
      </c>
      <c r="BM1051" s="22" t="str">
        <f ca="1">+IF(Tabla1[[#This Row],[FECHA INGRESO]]&gt;=44986,IF((TODAY()-Tabla1[[#This Row],[FECHA INGRESO]])&gt;=50,"ALERTA","TODAVÍA FALTA"),"N/A")</f>
        <v>N/A</v>
      </c>
      <c r="BN1051" s="7">
        <f>IFERROR((_xlfn.DAYS(Tabla1[[#This Row],[FECHA INGRESO]],Tabla1[[#This Row],[FECHA RETIRO]]))/30,"")</f>
        <v>-1.0333333333333334</v>
      </c>
    </row>
    <row r="1052" spans="1:66" ht="15" customHeight="1" x14ac:dyDescent="0.35">
      <c r="A1052" s="31">
        <v>1026267883</v>
      </c>
      <c r="B1052" s="22" t="s">
        <v>6372</v>
      </c>
      <c r="C1052" s="23">
        <v>43025</v>
      </c>
      <c r="D1052" s="23" t="s">
        <v>4008</v>
      </c>
      <c r="E1052" s="24" t="s">
        <v>69</v>
      </c>
      <c r="F1052" s="23" t="s">
        <v>70</v>
      </c>
      <c r="G1052" s="24"/>
      <c r="H1052" s="24">
        <v>24078200311</v>
      </c>
      <c r="I1052" s="24" t="s">
        <v>95</v>
      </c>
      <c r="J1052" s="24">
        <f>DATEDIF(Tabla1[[#This Row],[FECHA DE NACIMIENTO]],Tabla1[[#This Row],[FECHA ACTUAL]],"Y")</f>
        <v>33</v>
      </c>
      <c r="K1052" s="24" t="s">
        <v>320</v>
      </c>
      <c r="L1052" s="24" t="s">
        <v>112</v>
      </c>
      <c r="M1052" s="24">
        <v>0</v>
      </c>
      <c r="N1052" s="24">
        <v>1</v>
      </c>
      <c r="O1052" s="24">
        <v>2</v>
      </c>
      <c r="P1052" s="24" t="s">
        <v>101</v>
      </c>
      <c r="Q1052" s="23">
        <v>32952</v>
      </c>
      <c r="R1052" s="24" t="s">
        <v>76</v>
      </c>
      <c r="S1052" s="25">
        <v>45119</v>
      </c>
      <c r="T1052" s="24">
        <v>9063029</v>
      </c>
      <c r="U1052" s="24">
        <v>3202609212</v>
      </c>
      <c r="V1052" s="24" t="s">
        <v>6373</v>
      </c>
      <c r="W1052" s="24" t="s">
        <v>6374</v>
      </c>
      <c r="X1052" s="24" t="s">
        <v>6375</v>
      </c>
      <c r="Y1052" s="24"/>
      <c r="Z1052" s="24" t="s">
        <v>117</v>
      </c>
      <c r="AA1052" s="24">
        <v>9063029</v>
      </c>
      <c r="AB1052" s="24" t="s">
        <v>77</v>
      </c>
      <c r="AC1052" s="24" t="s">
        <v>77</v>
      </c>
      <c r="AD1052" s="24" t="s">
        <v>77</v>
      </c>
      <c r="AE1052" s="26" t="s">
        <v>102</v>
      </c>
      <c r="AF1052" s="26" t="s">
        <v>85</v>
      </c>
      <c r="AG1052" s="26"/>
      <c r="AH1052" s="27" t="s">
        <v>184</v>
      </c>
      <c r="AI1052" s="27" t="s">
        <v>185</v>
      </c>
      <c r="AJ1052" s="27" t="s">
        <v>185</v>
      </c>
      <c r="AK1052" s="24" t="s">
        <v>121</v>
      </c>
      <c r="AL1052" s="24" t="s">
        <v>90</v>
      </c>
      <c r="AM1052" s="23">
        <v>43025</v>
      </c>
      <c r="AN1052" s="28">
        <v>776250</v>
      </c>
      <c r="AO1052" s="28"/>
      <c r="AP1052" s="24"/>
      <c r="AQ1052" s="24"/>
      <c r="AR1052" s="24"/>
      <c r="AS1052" s="24"/>
      <c r="AT1052" s="24" t="e">
        <v>#N/A</v>
      </c>
      <c r="AU1052" s="24" t="e">
        <v>#N/A</v>
      </c>
      <c r="AV1052" s="24" t="e">
        <v>#N/A</v>
      </c>
      <c r="AW1052" s="24"/>
      <c r="AX1052" s="24"/>
      <c r="AY1052" s="24"/>
      <c r="AZ1052" s="24"/>
      <c r="BA1052" s="24"/>
      <c r="BB1052" s="24"/>
      <c r="BC1052" s="24"/>
      <c r="BD1052" s="24">
        <v>0</v>
      </c>
      <c r="BE1052" s="24">
        <v>0</v>
      </c>
      <c r="BF1052" s="23"/>
      <c r="BG1052" s="23"/>
      <c r="BH1052" s="23">
        <v>43028</v>
      </c>
      <c r="BI1052" s="26" t="s">
        <v>127</v>
      </c>
      <c r="BJ1052" s="26" t="s">
        <v>273</v>
      </c>
      <c r="BK1052" s="29">
        <v>4167</v>
      </c>
      <c r="BL1052" s="24" t="s">
        <v>129</v>
      </c>
      <c r="BM1052" s="22" t="str">
        <f ca="1">+IF(Tabla1[[#This Row],[FECHA INGRESO]]&gt;=44986,IF((TODAY()-Tabla1[[#This Row],[FECHA INGRESO]])&gt;=50,"ALERTA","TODAVÍA FALTA"),"N/A")</f>
        <v>N/A</v>
      </c>
      <c r="BN1052" s="7">
        <f>IFERROR((_xlfn.DAYS(Tabla1[[#This Row],[FECHA INGRESO]],Tabla1[[#This Row],[FECHA RETIRO]]))/30,"")</f>
        <v>-0.1</v>
      </c>
    </row>
    <row r="1053" spans="1:66" ht="15" customHeight="1" x14ac:dyDescent="0.35">
      <c r="A1053" s="31">
        <v>79974618</v>
      </c>
      <c r="B1053" s="22" t="s">
        <v>6376</v>
      </c>
      <c r="C1053" s="23">
        <v>43025</v>
      </c>
      <c r="D1053" s="23" t="s">
        <v>93</v>
      </c>
      <c r="E1053" s="23" t="s">
        <v>110</v>
      </c>
      <c r="F1053" s="23" t="s">
        <v>70</v>
      </c>
      <c r="G1053" s="24"/>
      <c r="H1053" s="24">
        <v>24078120174</v>
      </c>
      <c r="I1053" s="24" t="s">
        <v>72</v>
      </c>
      <c r="J1053" s="24">
        <f>DATEDIF(Tabla1[[#This Row],[FECHA DE NACIMIENTO]],Tabla1[[#This Row],[FECHA ACTUAL]],"Y")</f>
        <v>43</v>
      </c>
      <c r="K1053" s="24" t="s">
        <v>73</v>
      </c>
      <c r="L1053" s="36" t="s">
        <v>5283</v>
      </c>
      <c r="M1053" s="24">
        <v>0</v>
      </c>
      <c r="N1053" s="24">
        <v>1</v>
      </c>
      <c r="O1053" s="24">
        <v>3</v>
      </c>
      <c r="P1053" s="24" t="s">
        <v>101</v>
      </c>
      <c r="Q1053" s="23">
        <v>29250</v>
      </c>
      <c r="R1053" s="24" t="s">
        <v>76</v>
      </c>
      <c r="S1053" s="25">
        <v>45119</v>
      </c>
      <c r="T1053" s="24">
        <v>3634103</v>
      </c>
      <c r="U1053" s="24">
        <v>3107663105</v>
      </c>
      <c r="V1053" s="24" t="s">
        <v>6377</v>
      </c>
      <c r="W1053" s="24" t="s">
        <v>6378</v>
      </c>
      <c r="X1053" s="24" t="s">
        <v>6379</v>
      </c>
      <c r="Y1053" s="24" t="s">
        <v>6380</v>
      </c>
      <c r="Z1053" s="24" t="s">
        <v>117</v>
      </c>
      <c r="AA1053" s="24">
        <v>3224563664</v>
      </c>
      <c r="AB1053" s="24" t="s">
        <v>77</v>
      </c>
      <c r="AC1053" s="24" t="s">
        <v>77</v>
      </c>
      <c r="AD1053" s="24" t="s">
        <v>77</v>
      </c>
      <c r="AE1053" s="26" t="s">
        <v>183</v>
      </c>
      <c r="AF1053" s="26"/>
      <c r="AG1053" s="26"/>
      <c r="AH1053" s="27" t="s">
        <v>163</v>
      </c>
      <c r="AI1053" s="27" t="s">
        <v>279</v>
      </c>
      <c r="AJ1053" s="27" t="s">
        <v>279</v>
      </c>
      <c r="AK1053" s="24" t="s">
        <v>121</v>
      </c>
      <c r="AL1053" s="24" t="s">
        <v>90</v>
      </c>
      <c r="AM1053" s="23">
        <v>43025</v>
      </c>
      <c r="AN1053" s="28">
        <v>1242000</v>
      </c>
      <c r="AO1053" s="28"/>
      <c r="AP1053" s="24"/>
      <c r="AQ1053" s="24"/>
      <c r="AR1053" s="24"/>
      <c r="AS1053" s="24"/>
      <c r="AT1053" s="24" t="e">
        <v>#N/A</v>
      </c>
      <c r="AU1053" s="24" t="e">
        <v>#N/A</v>
      </c>
      <c r="AV1053" s="24" t="e">
        <v>#N/A</v>
      </c>
      <c r="AW1053" s="24"/>
      <c r="AX1053" s="24"/>
      <c r="AY1053" s="24"/>
      <c r="AZ1053" s="24"/>
      <c r="BA1053" s="24"/>
      <c r="BB1053" s="24"/>
      <c r="BC1053" s="24"/>
      <c r="BD1053" s="24">
        <v>0</v>
      </c>
      <c r="BE1053" s="24">
        <v>0</v>
      </c>
      <c r="BF1053" s="23"/>
      <c r="BG1053" s="23"/>
      <c r="BH1053" s="23">
        <v>43097</v>
      </c>
      <c r="BI1053" s="26" t="s">
        <v>127</v>
      </c>
      <c r="BJ1053" s="26" t="s">
        <v>6226</v>
      </c>
      <c r="BK1053" s="29">
        <v>120000</v>
      </c>
      <c r="BL1053" s="24" t="s">
        <v>129</v>
      </c>
      <c r="BM1053" s="22" t="str">
        <f ca="1">+IF(Tabla1[[#This Row],[FECHA INGRESO]]&gt;=44986,IF((TODAY()-Tabla1[[#This Row],[FECHA INGRESO]])&gt;=50,"ALERTA","TODAVÍA FALTA"),"N/A")</f>
        <v>N/A</v>
      </c>
      <c r="BN1053" s="7">
        <f>IFERROR((_xlfn.DAYS(Tabla1[[#This Row],[FECHA INGRESO]],Tabla1[[#This Row],[FECHA RETIRO]]))/30,"")</f>
        <v>-2.4</v>
      </c>
    </row>
    <row r="1054" spans="1:66" ht="15" customHeight="1" x14ac:dyDescent="0.35">
      <c r="A1054" s="31">
        <v>1233692360</v>
      </c>
      <c r="B1054" s="22" t="s">
        <v>6381</v>
      </c>
      <c r="C1054" s="23">
        <v>43025</v>
      </c>
      <c r="D1054" s="23" t="s">
        <v>93</v>
      </c>
      <c r="E1054" s="23" t="s">
        <v>111</v>
      </c>
      <c r="F1054" s="23" t="s">
        <v>70</v>
      </c>
      <c r="G1054" s="24"/>
      <c r="H1054" s="24">
        <v>24078199125</v>
      </c>
      <c r="I1054" s="24" t="s">
        <v>72</v>
      </c>
      <c r="J1054" s="24">
        <f>DATEDIF(Tabla1[[#This Row],[FECHA DE NACIMIENTO]],Tabla1[[#This Row],[FECHA ACTUAL]],"Y")</f>
        <v>24</v>
      </c>
      <c r="K1054" s="24" t="s">
        <v>73</v>
      </c>
      <c r="L1054" s="24" t="s">
        <v>112</v>
      </c>
      <c r="M1054" s="24">
        <v>0</v>
      </c>
      <c r="N1054" s="24">
        <v>0</v>
      </c>
      <c r="O1054" s="24">
        <v>3</v>
      </c>
      <c r="P1054" s="24" t="s">
        <v>101</v>
      </c>
      <c r="Q1054" s="23">
        <v>36113</v>
      </c>
      <c r="R1054" s="24" t="s">
        <v>76</v>
      </c>
      <c r="S1054" s="25">
        <v>45119</v>
      </c>
      <c r="T1054" s="24">
        <v>4626944</v>
      </c>
      <c r="U1054" s="24">
        <v>3016806737</v>
      </c>
      <c r="V1054" s="24" t="s">
        <v>6382</v>
      </c>
      <c r="W1054" s="24" t="s">
        <v>6383</v>
      </c>
      <c r="X1054" s="24" t="s">
        <v>6384</v>
      </c>
      <c r="Y1054" s="24" t="s">
        <v>6385</v>
      </c>
      <c r="Z1054" s="24" t="s">
        <v>117</v>
      </c>
      <c r="AA1054" s="24">
        <v>3102207775</v>
      </c>
      <c r="AB1054" s="24" t="s">
        <v>77</v>
      </c>
      <c r="AC1054" s="24" t="s">
        <v>77</v>
      </c>
      <c r="AD1054" s="24" t="s">
        <v>77</v>
      </c>
      <c r="AE1054" s="26" t="s">
        <v>151</v>
      </c>
      <c r="AF1054" s="26"/>
      <c r="AG1054" s="26"/>
      <c r="AH1054" s="27" t="s">
        <v>184</v>
      </c>
      <c r="AI1054" s="27" t="s">
        <v>487</v>
      </c>
      <c r="AJ1054" s="27" t="s">
        <v>487</v>
      </c>
      <c r="AK1054" s="24" t="s">
        <v>121</v>
      </c>
      <c r="AL1054" s="24" t="s">
        <v>90</v>
      </c>
      <c r="AM1054" s="23">
        <v>43025</v>
      </c>
      <c r="AN1054" s="28">
        <v>808585.47</v>
      </c>
      <c r="AO1054" s="28"/>
      <c r="AP1054" s="24"/>
      <c r="AQ1054" s="24"/>
      <c r="AR1054" s="24"/>
      <c r="AS1054" s="24"/>
      <c r="AT1054" s="24" t="e">
        <v>#N/A</v>
      </c>
      <c r="AU1054" s="24" t="e">
        <v>#N/A</v>
      </c>
      <c r="AV1054" s="24" t="e">
        <v>#N/A</v>
      </c>
      <c r="AW1054" s="24"/>
      <c r="AX1054" s="24"/>
      <c r="AY1054" s="24"/>
      <c r="AZ1054" s="24"/>
      <c r="BA1054" s="24"/>
      <c r="BB1054" s="24"/>
      <c r="BC1054" s="24"/>
      <c r="BD1054" s="24">
        <v>0</v>
      </c>
      <c r="BE1054" s="24">
        <v>0</v>
      </c>
      <c r="BF1054" s="23"/>
      <c r="BG1054" s="23"/>
      <c r="BH1054" s="23">
        <v>43189</v>
      </c>
      <c r="BI1054" s="26" t="s">
        <v>127</v>
      </c>
      <c r="BJ1054" s="26" t="s">
        <v>128</v>
      </c>
      <c r="BK1054" s="29">
        <v>177950</v>
      </c>
      <c r="BL1054" s="24" t="s">
        <v>129</v>
      </c>
      <c r="BM1054" s="22" t="str">
        <f ca="1">+IF(Tabla1[[#This Row],[FECHA INGRESO]]&gt;=44986,IF((TODAY()-Tabla1[[#This Row],[FECHA INGRESO]])&gt;=50,"ALERTA","TODAVÍA FALTA"),"N/A")</f>
        <v>N/A</v>
      </c>
      <c r="BN1054" s="7">
        <f>IFERROR((_xlfn.DAYS(Tabla1[[#This Row],[FECHA INGRESO]],Tabla1[[#This Row],[FECHA RETIRO]]))/30,"")</f>
        <v>-5.4666666666666668</v>
      </c>
    </row>
    <row r="1055" spans="1:66" ht="15" customHeight="1" x14ac:dyDescent="0.35">
      <c r="A1055" s="31">
        <v>1032489015</v>
      </c>
      <c r="B1055" s="22" t="s">
        <v>6386</v>
      </c>
      <c r="C1055" s="23">
        <v>43025</v>
      </c>
      <c r="D1055" s="23" t="s">
        <v>93</v>
      </c>
      <c r="E1055" s="23" t="s">
        <v>110</v>
      </c>
      <c r="F1055" s="23" t="s">
        <v>70</v>
      </c>
      <c r="G1055" s="24"/>
      <c r="H1055" s="24">
        <v>24078197011</v>
      </c>
      <c r="I1055" s="24" t="s">
        <v>95</v>
      </c>
      <c r="J1055" s="24">
        <f>DATEDIF(Tabla1[[#This Row],[FECHA DE NACIMIENTO]],Tabla1[[#This Row],[FECHA ACTUAL]],"Y")</f>
        <v>26</v>
      </c>
      <c r="K1055" s="24" t="s">
        <v>96</v>
      </c>
      <c r="L1055" s="24" t="s">
        <v>112</v>
      </c>
      <c r="M1055" s="24">
        <v>0</v>
      </c>
      <c r="N1055" s="24">
        <v>0</v>
      </c>
      <c r="O1055" s="24">
        <v>3</v>
      </c>
      <c r="P1055" s="24" t="s">
        <v>101</v>
      </c>
      <c r="Q1055" s="23">
        <v>35477</v>
      </c>
      <c r="R1055" s="24" t="s">
        <v>76</v>
      </c>
      <c r="S1055" s="25">
        <v>45119</v>
      </c>
      <c r="T1055" s="24">
        <v>8213369</v>
      </c>
      <c r="U1055" s="24">
        <v>3212764463</v>
      </c>
      <c r="V1055" s="24" t="s">
        <v>6387</v>
      </c>
      <c r="W1055" s="24" t="s">
        <v>6388</v>
      </c>
      <c r="X1055" s="24" t="s">
        <v>6389</v>
      </c>
      <c r="Y1055" s="24" t="s">
        <v>6390</v>
      </c>
      <c r="Z1055" s="24" t="s">
        <v>117</v>
      </c>
      <c r="AA1055" s="24">
        <v>3133647751</v>
      </c>
      <c r="AB1055" s="24" t="s">
        <v>77</v>
      </c>
      <c r="AC1055" s="24" t="s">
        <v>77</v>
      </c>
      <c r="AD1055" s="24" t="s">
        <v>77</v>
      </c>
      <c r="AE1055" s="26" t="s">
        <v>183</v>
      </c>
      <c r="AF1055" s="26" t="s">
        <v>6391</v>
      </c>
      <c r="AG1055" s="26"/>
      <c r="AH1055" s="27" t="s">
        <v>184</v>
      </c>
      <c r="AI1055" s="27" t="s">
        <v>487</v>
      </c>
      <c r="AJ1055" s="27" t="s">
        <v>487</v>
      </c>
      <c r="AK1055" s="24" t="s">
        <v>121</v>
      </c>
      <c r="AL1055" s="24" t="s">
        <v>90</v>
      </c>
      <c r="AM1055" s="23">
        <v>43025</v>
      </c>
      <c r="AN1055" s="28">
        <v>808585.47</v>
      </c>
      <c r="AO1055" s="28"/>
      <c r="AP1055" s="24"/>
      <c r="AQ1055" s="24"/>
      <c r="AR1055" s="24"/>
      <c r="AS1055" s="24"/>
      <c r="AT1055" s="24">
        <v>81</v>
      </c>
      <c r="AU1055" s="24" t="e">
        <v>#N/A</v>
      </c>
      <c r="AV1055" s="24" t="e">
        <v>#N/A</v>
      </c>
      <c r="AW1055" s="24"/>
      <c r="AX1055" s="24"/>
      <c r="AY1055" s="24"/>
      <c r="AZ1055" s="24"/>
      <c r="BA1055" s="24"/>
      <c r="BB1055" s="24"/>
      <c r="BC1055" s="24"/>
      <c r="BD1055" s="24">
        <v>0</v>
      </c>
      <c r="BE1055" s="24">
        <v>0</v>
      </c>
      <c r="BF1055" s="23"/>
      <c r="BG1055" s="23"/>
      <c r="BH1055" s="23">
        <v>43342</v>
      </c>
      <c r="BI1055" s="26" t="s">
        <v>127</v>
      </c>
      <c r="BJ1055" s="26" t="s">
        <v>1165</v>
      </c>
      <c r="BK1055" s="29">
        <v>340708</v>
      </c>
      <c r="BL1055" s="24" t="s">
        <v>129</v>
      </c>
      <c r="BM1055" s="22" t="str">
        <f ca="1">+IF(Tabla1[[#This Row],[FECHA INGRESO]]&gt;=44986,IF((TODAY()-Tabla1[[#This Row],[FECHA INGRESO]])&gt;=50,"ALERTA","TODAVÍA FALTA"),"N/A")</f>
        <v>N/A</v>
      </c>
      <c r="BN1055" s="7">
        <f>IFERROR((_xlfn.DAYS(Tabla1[[#This Row],[FECHA INGRESO]],Tabla1[[#This Row],[FECHA RETIRO]]))/30,"")</f>
        <v>-10.566666666666666</v>
      </c>
    </row>
    <row r="1056" spans="1:66" ht="15" customHeight="1" x14ac:dyDescent="0.35">
      <c r="A1056" s="21">
        <v>1016080155</v>
      </c>
      <c r="B1056" s="38" t="s">
        <v>6392</v>
      </c>
      <c r="C1056" s="23">
        <v>43025</v>
      </c>
      <c r="D1056" s="23" t="s">
        <v>93</v>
      </c>
      <c r="E1056" s="23" t="s">
        <v>111</v>
      </c>
      <c r="F1056" s="23" t="s">
        <v>70</v>
      </c>
      <c r="G1056" s="24"/>
      <c r="H1056" s="24">
        <v>24078198696</v>
      </c>
      <c r="I1056" s="24" t="s">
        <v>95</v>
      </c>
      <c r="J1056" s="24">
        <f>DATEDIF(Tabla1[[#This Row],[FECHA DE NACIMIENTO]],Tabla1[[#This Row],[FECHA ACTUAL]],"Y")</f>
        <v>27</v>
      </c>
      <c r="K1056" s="24" t="s">
        <v>73</v>
      </c>
      <c r="L1056" s="24" t="s">
        <v>234</v>
      </c>
      <c r="M1056" s="24">
        <v>1</v>
      </c>
      <c r="N1056" s="24">
        <v>1</v>
      </c>
      <c r="O1056" s="24">
        <v>2</v>
      </c>
      <c r="P1056" s="24" t="s">
        <v>101</v>
      </c>
      <c r="Q1056" s="23">
        <v>34962</v>
      </c>
      <c r="R1056" s="24" t="s">
        <v>76</v>
      </c>
      <c r="S1056" s="25">
        <v>45119</v>
      </c>
      <c r="T1056" s="24">
        <v>7830059</v>
      </c>
      <c r="U1056" s="24">
        <v>3203575301</v>
      </c>
      <c r="V1056" s="24" t="s">
        <v>6393</v>
      </c>
      <c r="W1056" s="24" t="s">
        <v>6394</v>
      </c>
      <c r="X1056" s="24" t="s">
        <v>6395</v>
      </c>
      <c r="Y1056" s="24" t="s">
        <v>6396</v>
      </c>
      <c r="Z1056" s="24" t="s">
        <v>117</v>
      </c>
      <c r="AA1056" s="24">
        <v>3143809289</v>
      </c>
      <c r="AB1056" s="24" t="s">
        <v>101</v>
      </c>
      <c r="AC1056" s="24" t="s">
        <v>83</v>
      </c>
      <c r="AD1056" s="24" t="e">
        <v>#REF!</v>
      </c>
      <c r="AE1056" s="26" t="s">
        <v>151</v>
      </c>
      <c r="AF1056" s="26"/>
      <c r="AG1056" s="26">
        <v>0</v>
      </c>
      <c r="AH1056" s="27" t="s">
        <v>955</v>
      </c>
      <c r="AI1056" s="27" t="s">
        <v>487</v>
      </c>
      <c r="AJ1056" s="27" t="s">
        <v>487</v>
      </c>
      <c r="AK1056" s="24" t="s">
        <v>121</v>
      </c>
      <c r="AL1056" s="24" t="s">
        <v>90</v>
      </c>
      <c r="AM1056" s="23">
        <v>43025</v>
      </c>
      <c r="AN1056" s="28">
        <v>1160000</v>
      </c>
      <c r="AO1056" s="28">
        <v>140606</v>
      </c>
      <c r="AP1056" s="24" t="s">
        <v>6397</v>
      </c>
      <c r="AQ1056" s="24">
        <v>0</v>
      </c>
      <c r="AR1056" s="24">
        <v>0</v>
      </c>
      <c r="AS1056" s="24">
        <v>0</v>
      </c>
      <c r="AT1056" s="24">
        <v>80</v>
      </c>
      <c r="AU1056" s="24">
        <v>84</v>
      </c>
      <c r="AV1056" s="24">
        <v>79</v>
      </c>
      <c r="AW1056" s="24">
        <v>78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 t="s">
        <v>6398</v>
      </c>
      <c r="BD1056" s="24">
        <v>0</v>
      </c>
      <c r="BE1056" s="24">
        <v>0</v>
      </c>
      <c r="BF1056" s="23"/>
      <c r="BG1056" s="23"/>
      <c r="BH1056" s="23" t="s">
        <v>75</v>
      </c>
      <c r="BI1056" s="26">
        <v>0</v>
      </c>
      <c r="BJ1056" s="26">
        <v>0</v>
      </c>
      <c r="BK1056" s="29">
        <v>0</v>
      </c>
      <c r="BL1056" s="24" t="s">
        <v>91</v>
      </c>
      <c r="BM1056" s="22" t="str">
        <f ca="1">+IF(Tabla1[[#This Row],[FECHA INGRESO]]&gt;=44986,IF((TODAY()-Tabla1[[#This Row],[FECHA INGRESO]])&gt;=50,"ALERTA","TODAVÍA FALTA"),"N/A")</f>
        <v>N/A</v>
      </c>
      <c r="BN1056" s="7" t="str">
        <f>IFERROR((_xlfn.DAYS(Tabla1[[#This Row],[FECHA INGRESO]],Tabla1[[#This Row],[FECHA RETIRO]]))/30,"")</f>
        <v/>
      </c>
    </row>
    <row r="1057" spans="1:66" ht="15" customHeight="1" x14ac:dyDescent="0.35">
      <c r="A1057" s="31">
        <v>1033790570</v>
      </c>
      <c r="B1057" s="22" t="s">
        <v>6399</v>
      </c>
      <c r="C1057" s="23">
        <v>43025</v>
      </c>
      <c r="D1057" s="23" t="s">
        <v>131</v>
      </c>
      <c r="E1057" s="23" t="s">
        <v>111</v>
      </c>
      <c r="F1057" s="23" t="s">
        <v>70</v>
      </c>
      <c r="G1057" s="24"/>
      <c r="H1057" s="24">
        <v>24078288070</v>
      </c>
      <c r="I1057" s="24" t="s">
        <v>95</v>
      </c>
      <c r="J1057" s="24">
        <f>DATEDIF(Tabla1[[#This Row],[FECHA DE NACIMIENTO]],Tabla1[[#This Row],[FECHA ACTUAL]],"Y")</f>
        <v>27</v>
      </c>
      <c r="K1057" s="24" t="s">
        <v>96</v>
      </c>
      <c r="L1057" s="24" t="s">
        <v>234</v>
      </c>
      <c r="M1057" s="24">
        <v>1</v>
      </c>
      <c r="N1057" s="24">
        <v>1</v>
      </c>
      <c r="O1057" s="24">
        <v>1</v>
      </c>
      <c r="P1057" s="24" t="s">
        <v>101</v>
      </c>
      <c r="Q1057" s="23">
        <v>35184</v>
      </c>
      <c r="R1057" s="24" t="s">
        <v>76</v>
      </c>
      <c r="S1057" s="25">
        <v>45119</v>
      </c>
      <c r="T1057" s="24">
        <v>5678781</v>
      </c>
      <c r="U1057" s="24">
        <v>3132785064</v>
      </c>
      <c r="V1057" s="24" t="s">
        <v>6400</v>
      </c>
      <c r="W1057" s="24" t="s">
        <v>6401</v>
      </c>
      <c r="X1057" s="24" t="s">
        <v>6402</v>
      </c>
      <c r="Y1057" s="24" t="s">
        <v>6403</v>
      </c>
      <c r="Z1057" s="24" t="s">
        <v>117</v>
      </c>
      <c r="AA1057" s="24">
        <v>3144772793</v>
      </c>
      <c r="AB1057" s="24" t="s">
        <v>77</v>
      </c>
      <c r="AC1057" s="24" t="s">
        <v>77</v>
      </c>
      <c r="AD1057" s="24" t="s">
        <v>77</v>
      </c>
      <c r="AE1057" s="26" t="s">
        <v>183</v>
      </c>
      <c r="AF1057" s="26" t="s">
        <v>6404</v>
      </c>
      <c r="AG1057" s="26"/>
      <c r="AH1057" s="27" t="s">
        <v>184</v>
      </c>
      <c r="AI1057" s="27" t="s">
        <v>5736</v>
      </c>
      <c r="AJ1057" s="27" t="s">
        <v>5736</v>
      </c>
      <c r="AK1057" s="24" t="s">
        <v>121</v>
      </c>
      <c r="AL1057" s="24" t="s">
        <v>90</v>
      </c>
      <c r="AM1057" s="23">
        <v>43026</v>
      </c>
      <c r="AN1057" s="28">
        <v>808585.47</v>
      </c>
      <c r="AO1057" s="28"/>
      <c r="AP1057" s="24"/>
      <c r="AQ1057" s="24"/>
      <c r="AR1057" s="24"/>
      <c r="AS1057" s="24"/>
      <c r="AT1057" s="24" t="e">
        <v>#N/A</v>
      </c>
      <c r="AU1057" s="24" t="e">
        <v>#N/A</v>
      </c>
      <c r="AV1057" s="24" t="e">
        <v>#N/A</v>
      </c>
      <c r="AW1057" s="24"/>
      <c r="AX1057" s="24"/>
      <c r="AY1057" s="24"/>
      <c r="AZ1057" s="24"/>
      <c r="BA1057" s="24"/>
      <c r="BB1057" s="24"/>
      <c r="BC1057" s="24"/>
      <c r="BD1057" s="24">
        <v>0</v>
      </c>
      <c r="BE1057" s="24">
        <v>0</v>
      </c>
      <c r="BF1057" s="23"/>
      <c r="BG1057" s="23"/>
      <c r="BH1057" s="23">
        <v>43131</v>
      </c>
      <c r="BI1057" s="26" t="s">
        <v>127</v>
      </c>
      <c r="BJ1057" s="26" t="s">
        <v>232</v>
      </c>
      <c r="BK1057" s="29">
        <v>116428</v>
      </c>
      <c r="BL1057" s="24" t="s">
        <v>129</v>
      </c>
      <c r="BM1057" s="22" t="str">
        <f ca="1">+IF(Tabla1[[#This Row],[FECHA INGRESO]]&gt;=44986,IF((TODAY()-Tabla1[[#This Row],[FECHA INGRESO]])&gt;=50,"ALERTA","TODAVÍA FALTA"),"N/A")</f>
        <v>N/A</v>
      </c>
      <c r="BN1057" s="7">
        <f>IFERROR((_xlfn.DAYS(Tabla1[[#This Row],[FECHA INGRESO]],Tabla1[[#This Row],[FECHA RETIRO]]))/30,"")</f>
        <v>-3.5</v>
      </c>
    </row>
    <row r="1058" spans="1:66" ht="15" customHeight="1" x14ac:dyDescent="0.35">
      <c r="A1058" s="31">
        <v>1047965228</v>
      </c>
      <c r="B1058" s="22" t="s">
        <v>6405</v>
      </c>
      <c r="C1058" s="23">
        <v>43027</v>
      </c>
      <c r="D1058" s="23" t="s">
        <v>582</v>
      </c>
      <c r="E1058" s="24" t="s">
        <v>69</v>
      </c>
      <c r="F1058" s="23" t="s">
        <v>70</v>
      </c>
      <c r="G1058" s="24"/>
      <c r="H1058" s="24">
        <v>24078295263</v>
      </c>
      <c r="I1058" s="24" t="s">
        <v>95</v>
      </c>
      <c r="J1058" s="24">
        <f>DATEDIF(Tabla1[[#This Row],[FECHA DE NACIMIENTO]],Tabla1[[#This Row],[FECHA ACTUAL]],"Y")</f>
        <v>36</v>
      </c>
      <c r="K1058" s="24" t="s">
        <v>73</v>
      </c>
      <c r="L1058" s="24" t="s">
        <v>234</v>
      </c>
      <c r="M1058" s="24">
        <v>0</v>
      </c>
      <c r="N1058" s="24">
        <v>0</v>
      </c>
      <c r="O1058" s="24">
        <v>2</v>
      </c>
      <c r="P1058" s="24" t="s">
        <v>5104</v>
      </c>
      <c r="Q1058" s="23">
        <v>31952</v>
      </c>
      <c r="R1058" s="24" t="s">
        <v>6406</v>
      </c>
      <c r="S1058" s="25">
        <v>45119</v>
      </c>
      <c r="T1058" s="24"/>
      <c r="U1058" s="24">
        <v>3128575838</v>
      </c>
      <c r="V1058" s="24" t="s">
        <v>6407</v>
      </c>
      <c r="W1058" s="24" t="s">
        <v>6408</v>
      </c>
      <c r="X1058" s="24" t="s">
        <v>6409</v>
      </c>
      <c r="Y1058" s="24" t="s">
        <v>6410</v>
      </c>
      <c r="Z1058" s="24" t="s">
        <v>82</v>
      </c>
      <c r="AA1058" s="24">
        <v>3003427129</v>
      </c>
      <c r="AB1058" s="24" t="s">
        <v>77</v>
      </c>
      <c r="AC1058" s="24" t="s">
        <v>77</v>
      </c>
      <c r="AD1058" s="24" t="s">
        <v>77</v>
      </c>
      <c r="AE1058" s="26" t="s">
        <v>151</v>
      </c>
      <c r="AF1058" s="26"/>
      <c r="AG1058" s="26"/>
      <c r="AH1058" s="27" t="s">
        <v>184</v>
      </c>
      <c r="AI1058" s="27" t="s">
        <v>515</v>
      </c>
      <c r="AJ1058" s="27" t="s">
        <v>515</v>
      </c>
      <c r="AK1058" s="24" t="s">
        <v>121</v>
      </c>
      <c r="AL1058" s="24" t="s">
        <v>90</v>
      </c>
      <c r="AM1058" s="23">
        <v>43027</v>
      </c>
      <c r="AN1058" s="28">
        <v>857100.06</v>
      </c>
      <c r="AO1058" s="28"/>
      <c r="AP1058" s="24"/>
      <c r="AQ1058" s="24"/>
      <c r="AR1058" s="24"/>
      <c r="AS1058" s="24"/>
      <c r="AT1058" s="24">
        <v>82</v>
      </c>
      <c r="AU1058" s="24" t="e">
        <v>#N/A</v>
      </c>
      <c r="AV1058" s="24" t="e">
        <v>#N/A</v>
      </c>
      <c r="AW1058" s="24"/>
      <c r="AX1058" s="24"/>
      <c r="AY1058" s="24"/>
      <c r="AZ1058" s="24"/>
      <c r="BA1058" s="24"/>
      <c r="BB1058" s="24"/>
      <c r="BC1058" s="24"/>
      <c r="BD1058" s="24">
        <v>0</v>
      </c>
      <c r="BE1058" s="24">
        <v>0</v>
      </c>
      <c r="BF1058" s="23"/>
      <c r="BG1058" s="23"/>
      <c r="BH1058" s="23">
        <v>43538</v>
      </c>
      <c r="BI1058" s="26" t="s">
        <v>127</v>
      </c>
      <c r="BJ1058" s="26" t="s">
        <v>232</v>
      </c>
      <c r="BK1058" s="29">
        <v>166773</v>
      </c>
      <c r="BL1058" s="24" t="s">
        <v>129</v>
      </c>
      <c r="BM1058" s="22" t="str">
        <f ca="1">+IF(Tabla1[[#This Row],[FECHA INGRESO]]&gt;=44986,IF((TODAY()-Tabla1[[#This Row],[FECHA INGRESO]])&gt;=50,"ALERTA","TODAVÍA FALTA"),"N/A")</f>
        <v>N/A</v>
      </c>
      <c r="BN1058" s="7">
        <f>IFERROR((_xlfn.DAYS(Tabla1[[#This Row],[FECHA INGRESO]],Tabla1[[#This Row],[FECHA RETIRO]]))/30,"")</f>
        <v>-17.033333333333335</v>
      </c>
    </row>
    <row r="1059" spans="1:66" ht="15" customHeight="1" x14ac:dyDescent="0.35">
      <c r="A1059" s="31">
        <v>1032472376</v>
      </c>
      <c r="B1059" s="22" t="s">
        <v>6411</v>
      </c>
      <c r="C1059" s="23">
        <v>43027</v>
      </c>
      <c r="D1059" s="23" t="s">
        <v>93</v>
      </c>
      <c r="E1059" s="23" t="s">
        <v>111</v>
      </c>
      <c r="F1059" s="23" t="s">
        <v>70</v>
      </c>
      <c r="G1059" s="24"/>
      <c r="H1059" s="24">
        <v>24078268920</v>
      </c>
      <c r="I1059" s="24" t="s">
        <v>72</v>
      </c>
      <c r="J1059" s="24">
        <f>DATEDIF(Tabla1[[#This Row],[FECHA DE NACIMIENTO]],Tabla1[[#This Row],[FECHA ACTUAL]],"Y")</f>
        <v>28</v>
      </c>
      <c r="K1059" s="24" t="s">
        <v>73</v>
      </c>
      <c r="L1059" s="24" t="s">
        <v>112</v>
      </c>
      <c r="M1059" s="24">
        <v>0</v>
      </c>
      <c r="N1059" s="24">
        <v>0</v>
      </c>
      <c r="O1059" s="24">
        <v>2</v>
      </c>
      <c r="P1059" s="24" t="s">
        <v>101</v>
      </c>
      <c r="Q1059" s="23">
        <v>34837</v>
      </c>
      <c r="R1059" s="24" t="s">
        <v>76</v>
      </c>
      <c r="S1059" s="25">
        <v>45119</v>
      </c>
      <c r="T1059" s="24">
        <v>3007671</v>
      </c>
      <c r="U1059" s="24">
        <v>3228506684</v>
      </c>
      <c r="V1059" s="24" t="s">
        <v>6412</v>
      </c>
      <c r="W1059" s="24" t="s">
        <v>6413</v>
      </c>
      <c r="X1059" s="24" t="s">
        <v>6414</v>
      </c>
      <c r="Y1059" s="24" t="s">
        <v>6415</v>
      </c>
      <c r="Z1059" s="24" t="s">
        <v>162</v>
      </c>
      <c r="AA1059" s="24">
        <v>3114918750</v>
      </c>
      <c r="AB1059" s="24" t="s">
        <v>77</v>
      </c>
      <c r="AC1059" s="24" t="s">
        <v>77</v>
      </c>
      <c r="AD1059" s="24" t="s">
        <v>77</v>
      </c>
      <c r="AE1059" s="26" t="s">
        <v>183</v>
      </c>
      <c r="AF1059" s="26" t="s">
        <v>568</v>
      </c>
      <c r="AG1059" s="26"/>
      <c r="AH1059" s="27" t="s">
        <v>184</v>
      </c>
      <c r="AI1059" s="27" t="s">
        <v>185</v>
      </c>
      <c r="AJ1059" s="27" t="s">
        <v>185</v>
      </c>
      <c r="AK1059" s="24" t="s">
        <v>121</v>
      </c>
      <c r="AL1059" s="24" t="s">
        <v>90</v>
      </c>
      <c r="AM1059" s="23">
        <v>43027</v>
      </c>
      <c r="AN1059" s="28">
        <v>776250</v>
      </c>
      <c r="AO1059" s="28"/>
      <c r="AP1059" s="24"/>
      <c r="AQ1059" s="24"/>
      <c r="AR1059" s="24"/>
      <c r="AS1059" s="24"/>
      <c r="AT1059" s="24" t="e">
        <v>#N/A</v>
      </c>
      <c r="AU1059" s="24" t="e">
        <v>#N/A</v>
      </c>
      <c r="AV1059" s="24" t="e">
        <v>#N/A</v>
      </c>
      <c r="AW1059" s="24"/>
      <c r="AX1059" s="24"/>
      <c r="AY1059" s="24"/>
      <c r="AZ1059" s="24"/>
      <c r="BA1059" s="24"/>
      <c r="BB1059" s="24"/>
      <c r="BC1059" s="24"/>
      <c r="BD1059" s="24">
        <v>0</v>
      </c>
      <c r="BE1059" s="24">
        <v>0</v>
      </c>
      <c r="BF1059" s="23"/>
      <c r="BG1059" s="23"/>
      <c r="BH1059" s="23">
        <v>43059</v>
      </c>
      <c r="BI1059" s="26" t="s">
        <v>127</v>
      </c>
      <c r="BJ1059" s="26" t="s">
        <v>273</v>
      </c>
      <c r="BK1059" s="29">
        <v>33333</v>
      </c>
      <c r="BL1059" s="24" t="s">
        <v>129</v>
      </c>
      <c r="BM1059" s="22" t="str">
        <f ca="1">+IF(Tabla1[[#This Row],[FECHA INGRESO]]&gt;=44986,IF((TODAY()-Tabla1[[#This Row],[FECHA INGRESO]])&gt;=50,"ALERTA","TODAVÍA FALTA"),"N/A")</f>
        <v>N/A</v>
      </c>
      <c r="BN1059" s="7">
        <f>IFERROR((_xlfn.DAYS(Tabla1[[#This Row],[FECHA INGRESO]],Tabla1[[#This Row],[FECHA RETIRO]]))/30,"")</f>
        <v>-1.0666666666666667</v>
      </c>
    </row>
    <row r="1060" spans="1:66" ht="15" customHeight="1" x14ac:dyDescent="0.35">
      <c r="A1060" s="31">
        <v>1032414311</v>
      </c>
      <c r="B1060" s="22" t="s">
        <v>6416</v>
      </c>
      <c r="C1060" s="23">
        <v>43027</v>
      </c>
      <c r="D1060" s="23" t="s">
        <v>109</v>
      </c>
      <c r="E1060" s="24" t="s">
        <v>94</v>
      </c>
      <c r="F1060" s="23" t="s">
        <v>70</v>
      </c>
      <c r="G1060" s="24"/>
      <c r="H1060" s="24">
        <v>24078291658</v>
      </c>
      <c r="I1060" s="24" t="s">
        <v>72</v>
      </c>
      <c r="J1060" s="24">
        <f>DATEDIF(Tabla1[[#This Row],[FECHA DE NACIMIENTO]],Tabla1[[#This Row],[FECHA ACTUAL]],"Y")</f>
        <v>35</v>
      </c>
      <c r="K1060" s="24" t="s">
        <v>73</v>
      </c>
      <c r="L1060" s="24" t="s">
        <v>112</v>
      </c>
      <c r="M1060" s="24">
        <v>1</v>
      </c>
      <c r="N1060" s="24">
        <v>1</v>
      </c>
      <c r="O1060" s="24">
        <v>3</v>
      </c>
      <c r="P1060" s="24" t="s">
        <v>101</v>
      </c>
      <c r="Q1060" s="23">
        <v>32319</v>
      </c>
      <c r="R1060" s="24" t="s">
        <v>76</v>
      </c>
      <c r="S1060" s="25">
        <v>45119</v>
      </c>
      <c r="T1060" s="24">
        <v>4340856</v>
      </c>
      <c r="U1060" s="24">
        <v>3008552122</v>
      </c>
      <c r="V1060" s="24" t="s">
        <v>6417</v>
      </c>
      <c r="W1060" s="24" t="s">
        <v>6418</v>
      </c>
      <c r="X1060" s="24" t="s">
        <v>6419</v>
      </c>
      <c r="Y1060" s="24" t="s">
        <v>6420</v>
      </c>
      <c r="Z1060" s="24" t="s">
        <v>117</v>
      </c>
      <c r="AA1060" s="24">
        <v>3153453172</v>
      </c>
      <c r="AB1060" s="24" t="s">
        <v>77</v>
      </c>
      <c r="AC1060" s="24" t="s">
        <v>77</v>
      </c>
      <c r="AD1060" s="24" t="s">
        <v>77</v>
      </c>
      <c r="AE1060" s="26" t="s">
        <v>183</v>
      </c>
      <c r="AF1060" s="26" t="s">
        <v>6421</v>
      </c>
      <c r="AG1060" s="26"/>
      <c r="AH1060" s="27" t="s">
        <v>184</v>
      </c>
      <c r="AI1060" s="27" t="s">
        <v>279</v>
      </c>
      <c r="AJ1060" s="27" t="s">
        <v>279</v>
      </c>
      <c r="AK1060" s="24" t="s">
        <v>121</v>
      </c>
      <c r="AL1060" s="24" t="s">
        <v>90</v>
      </c>
      <c r="AM1060" s="23">
        <v>43027</v>
      </c>
      <c r="AN1060" s="28">
        <v>776250</v>
      </c>
      <c r="AO1060" s="28"/>
      <c r="AP1060" s="24"/>
      <c r="AQ1060" s="24"/>
      <c r="AR1060" s="24"/>
      <c r="AS1060" s="24"/>
      <c r="AT1060" s="24" t="e">
        <v>#N/A</v>
      </c>
      <c r="AU1060" s="24" t="e">
        <v>#N/A</v>
      </c>
      <c r="AV1060" s="24" t="e">
        <v>#N/A</v>
      </c>
      <c r="AW1060" s="24"/>
      <c r="AX1060" s="24"/>
      <c r="AY1060" s="24"/>
      <c r="AZ1060" s="24"/>
      <c r="BA1060" s="24"/>
      <c r="BB1060" s="24"/>
      <c r="BC1060" s="24"/>
      <c r="BD1060" s="24">
        <v>0</v>
      </c>
      <c r="BE1060" s="24">
        <v>0</v>
      </c>
      <c r="BF1060" s="23"/>
      <c r="BG1060" s="23"/>
      <c r="BH1060" s="23">
        <v>43055</v>
      </c>
      <c r="BI1060" s="26" t="s">
        <v>127</v>
      </c>
      <c r="BJ1060" s="26" t="s">
        <v>273</v>
      </c>
      <c r="BK1060" s="29">
        <v>29167</v>
      </c>
      <c r="BL1060" s="24" t="s">
        <v>129</v>
      </c>
      <c r="BM1060" s="22" t="str">
        <f ca="1">+IF(Tabla1[[#This Row],[FECHA INGRESO]]&gt;=44986,IF((TODAY()-Tabla1[[#This Row],[FECHA INGRESO]])&gt;=50,"ALERTA","TODAVÍA FALTA"),"N/A")</f>
        <v>N/A</v>
      </c>
      <c r="BN1060" s="7">
        <f>IFERROR((_xlfn.DAYS(Tabla1[[#This Row],[FECHA INGRESO]],Tabla1[[#This Row],[FECHA RETIRO]]))/30,"")</f>
        <v>-0.93333333333333335</v>
      </c>
    </row>
    <row r="1061" spans="1:66" ht="15" customHeight="1" x14ac:dyDescent="0.35">
      <c r="A1061" s="31">
        <v>1023876430</v>
      </c>
      <c r="B1061" s="22" t="s">
        <v>6422</v>
      </c>
      <c r="C1061" s="23">
        <v>43032</v>
      </c>
      <c r="D1061" s="23" t="s">
        <v>188</v>
      </c>
      <c r="E1061" s="23" t="s">
        <v>111</v>
      </c>
      <c r="F1061" s="23" t="s">
        <v>70</v>
      </c>
      <c r="G1061" s="24"/>
      <c r="H1061" s="24">
        <v>24078406380</v>
      </c>
      <c r="I1061" s="24" t="s">
        <v>95</v>
      </c>
      <c r="J1061" s="24">
        <f>DATEDIF(Tabla1[[#This Row],[FECHA DE NACIMIENTO]],Tabla1[[#This Row],[FECHA ACTUAL]],"Y")</f>
        <v>35</v>
      </c>
      <c r="K1061" s="24" t="s">
        <v>96</v>
      </c>
      <c r="L1061" s="24" t="s">
        <v>234</v>
      </c>
      <c r="M1061" s="24">
        <v>0</v>
      </c>
      <c r="N1061" s="24">
        <v>0</v>
      </c>
      <c r="O1061" s="24">
        <v>1</v>
      </c>
      <c r="P1061" s="24" t="s">
        <v>101</v>
      </c>
      <c r="Q1061" s="23">
        <v>32301</v>
      </c>
      <c r="R1061" s="24" t="s">
        <v>76</v>
      </c>
      <c r="S1061" s="25">
        <v>45119</v>
      </c>
      <c r="T1061" s="24"/>
      <c r="U1061" s="24">
        <v>3107607827</v>
      </c>
      <c r="V1061" s="24" t="s">
        <v>6423</v>
      </c>
      <c r="W1061" s="24" t="s">
        <v>6424</v>
      </c>
      <c r="X1061" s="24" t="s">
        <v>6425</v>
      </c>
      <c r="Y1061" s="24" t="s">
        <v>6426</v>
      </c>
      <c r="Z1061" s="24" t="s">
        <v>82</v>
      </c>
      <c r="AA1061" s="24">
        <v>3124539938</v>
      </c>
      <c r="AB1061" s="24" t="s">
        <v>77</v>
      </c>
      <c r="AC1061" s="24" t="s">
        <v>77</v>
      </c>
      <c r="AD1061" s="24" t="s">
        <v>77</v>
      </c>
      <c r="AE1061" s="26" t="s">
        <v>183</v>
      </c>
      <c r="AF1061" s="26" t="s">
        <v>1025</v>
      </c>
      <c r="AG1061" s="26"/>
      <c r="AH1061" s="27" t="s">
        <v>184</v>
      </c>
      <c r="AI1061" s="27" t="s">
        <v>1586</v>
      </c>
      <c r="AJ1061" s="27" t="s">
        <v>1586</v>
      </c>
      <c r="AK1061" s="24" t="s">
        <v>121</v>
      </c>
      <c r="AL1061" s="24" t="s">
        <v>90</v>
      </c>
      <c r="AM1061" s="23">
        <v>43032</v>
      </c>
      <c r="AN1061" s="28">
        <v>776250</v>
      </c>
      <c r="AO1061" s="28"/>
      <c r="AP1061" s="24"/>
      <c r="AQ1061" s="24"/>
      <c r="AR1061" s="24"/>
      <c r="AS1061" s="24"/>
      <c r="AT1061" s="24" t="e">
        <v>#N/A</v>
      </c>
      <c r="AU1061" s="24" t="e">
        <v>#N/A</v>
      </c>
      <c r="AV1061" s="24" t="e">
        <v>#N/A</v>
      </c>
      <c r="AW1061" s="24"/>
      <c r="AX1061" s="24"/>
      <c r="AY1061" s="24"/>
      <c r="AZ1061" s="24"/>
      <c r="BA1061" s="24"/>
      <c r="BB1061" s="24"/>
      <c r="BC1061" s="24"/>
      <c r="BD1061" s="24">
        <v>0</v>
      </c>
      <c r="BE1061" s="24">
        <v>0</v>
      </c>
      <c r="BF1061" s="23"/>
      <c r="BG1061" s="23"/>
      <c r="BH1061" s="23">
        <v>43070</v>
      </c>
      <c r="BI1061" s="26" t="s">
        <v>127</v>
      </c>
      <c r="BJ1061" s="26" t="s">
        <v>273</v>
      </c>
      <c r="BK1061" s="29">
        <v>39583</v>
      </c>
      <c r="BL1061" s="24" t="s">
        <v>129</v>
      </c>
      <c r="BM1061" s="22" t="str">
        <f ca="1">+IF(Tabla1[[#This Row],[FECHA INGRESO]]&gt;=44986,IF((TODAY()-Tabla1[[#This Row],[FECHA INGRESO]])&gt;=50,"ALERTA","TODAVÍA FALTA"),"N/A")</f>
        <v>N/A</v>
      </c>
      <c r="BN1061" s="7">
        <f>IFERROR((_xlfn.DAYS(Tabla1[[#This Row],[FECHA INGRESO]],Tabla1[[#This Row],[FECHA RETIRO]]))/30,"")</f>
        <v>-1.2666666666666666</v>
      </c>
    </row>
    <row r="1062" spans="1:66" ht="15" customHeight="1" x14ac:dyDescent="0.35">
      <c r="A1062" s="31">
        <v>1030670649</v>
      </c>
      <c r="B1062" s="22" t="s">
        <v>5046</v>
      </c>
      <c r="C1062" s="23">
        <v>43033</v>
      </c>
      <c r="D1062" s="23" t="s">
        <v>93</v>
      </c>
      <c r="E1062" s="24" t="s">
        <v>94</v>
      </c>
      <c r="F1062" s="23" t="s">
        <v>70</v>
      </c>
      <c r="G1062" s="24"/>
      <c r="H1062" s="24">
        <v>24071760588</v>
      </c>
      <c r="I1062" s="24" t="s">
        <v>72</v>
      </c>
      <c r="J1062" s="24">
        <f>DATEDIF(Tabla1[[#This Row],[FECHA DE NACIMIENTO]],Tabla1[[#This Row],[FECHA ACTUAL]],"Y")</f>
        <v>26</v>
      </c>
      <c r="K1062" s="24" t="s">
        <v>320</v>
      </c>
      <c r="L1062" s="24" t="s">
        <v>112</v>
      </c>
      <c r="M1062" s="24">
        <v>0</v>
      </c>
      <c r="N1062" s="24">
        <v>0</v>
      </c>
      <c r="O1062" s="24">
        <v>2</v>
      </c>
      <c r="P1062" s="24" t="s">
        <v>101</v>
      </c>
      <c r="Q1062" s="23">
        <v>35341</v>
      </c>
      <c r="R1062" s="24" t="s">
        <v>76</v>
      </c>
      <c r="S1062" s="25">
        <v>45119</v>
      </c>
      <c r="T1062" s="24">
        <v>4705483</v>
      </c>
      <c r="U1062" s="24">
        <v>3213057723</v>
      </c>
      <c r="V1062" s="24" t="s">
        <v>5047</v>
      </c>
      <c r="W1062" s="24" t="s">
        <v>5048</v>
      </c>
      <c r="X1062" s="24" t="s">
        <v>2454</v>
      </c>
      <c r="Y1062" s="24" t="s">
        <v>5049</v>
      </c>
      <c r="Z1062" s="24" t="s">
        <v>117</v>
      </c>
      <c r="AA1062" s="24">
        <v>3213057723</v>
      </c>
      <c r="AB1062" s="24" t="s">
        <v>77</v>
      </c>
      <c r="AC1062" s="24" t="s">
        <v>77</v>
      </c>
      <c r="AD1062" s="24" t="s">
        <v>77</v>
      </c>
      <c r="AE1062" s="26" t="s">
        <v>151</v>
      </c>
      <c r="AF1062" s="26"/>
      <c r="AG1062" s="26" t="s">
        <v>6427</v>
      </c>
      <c r="AH1062" s="27" t="s">
        <v>311</v>
      </c>
      <c r="AI1062" s="27" t="s">
        <v>312</v>
      </c>
      <c r="AJ1062" s="27" t="s">
        <v>312</v>
      </c>
      <c r="AK1062" s="24" t="s">
        <v>89</v>
      </c>
      <c r="AL1062" s="24" t="s">
        <v>90</v>
      </c>
      <c r="AM1062" s="23">
        <v>43033</v>
      </c>
      <c r="AN1062" s="28">
        <v>899622</v>
      </c>
      <c r="AO1062" s="28"/>
      <c r="AP1062" s="24" t="s">
        <v>6428</v>
      </c>
      <c r="AQ1062" s="24"/>
      <c r="AR1062" s="24"/>
      <c r="AS1062" s="24"/>
      <c r="AT1062" s="24" t="e">
        <v>#N/A</v>
      </c>
      <c r="AU1062" s="24" t="e">
        <v>#N/A</v>
      </c>
      <c r="AV1062" s="24" t="e">
        <v>#N/A</v>
      </c>
      <c r="AW1062" s="24"/>
      <c r="AX1062" s="24" t="s">
        <v>5543</v>
      </c>
      <c r="AY1062" s="24" t="s">
        <v>6429</v>
      </c>
      <c r="AZ1062" s="24"/>
      <c r="BA1062" s="24"/>
      <c r="BB1062" s="24"/>
      <c r="BC1062" s="24"/>
      <c r="BD1062" s="24">
        <v>0</v>
      </c>
      <c r="BE1062" s="24">
        <v>0</v>
      </c>
      <c r="BF1062" s="23"/>
      <c r="BG1062" s="23"/>
      <c r="BH1062" s="23">
        <v>43526</v>
      </c>
      <c r="BI1062" s="26" t="s">
        <v>127</v>
      </c>
      <c r="BJ1062" s="26" t="s">
        <v>1352</v>
      </c>
      <c r="BK1062" s="29">
        <v>0</v>
      </c>
      <c r="BL1062" s="24" t="s">
        <v>129</v>
      </c>
      <c r="BM1062" s="22" t="str">
        <f ca="1">+IF(Tabla1[[#This Row],[FECHA INGRESO]]&gt;=44986,IF((TODAY()-Tabla1[[#This Row],[FECHA INGRESO]])&gt;=50,"ALERTA","TODAVÍA FALTA"),"N/A")</f>
        <v>N/A</v>
      </c>
      <c r="BN1062" s="7">
        <f>IFERROR((_xlfn.DAYS(Tabla1[[#This Row],[FECHA INGRESO]],Tabla1[[#This Row],[FECHA RETIRO]]))/30,"")</f>
        <v>-16.433333333333334</v>
      </c>
    </row>
    <row r="1063" spans="1:66" ht="15" customHeight="1" x14ac:dyDescent="0.35">
      <c r="A1063" s="31">
        <v>1032473335</v>
      </c>
      <c r="B1063" s="22" t="s">
        <v>6430</v>
      </c>
      <c r="C1063" s="23">
        <v>43033</v>
      </c>
      <c r="D1063" s="23" t="s">
        <v>93</v>
      </c>
      <c r="E1063" s="23" t="s">
        <v>111</v>
      </c>
      <c r="F1063" s="23" t="s">
        <v>70</v>
      </c>
      <c r="G1063" s="24"/>
      <c r="H1063" s="24">
        <v>24078422135</v>
      </c>
      <c r="I1063" s="24" t="s">
        <v>95</v>
      </c>
      <c r="J1063" s="24">
        <f>DATEDIF(Tabla1[[#This Row],[FECHA DE NACIMIENTO]],Tabla1[[#This Row],[FECHA ACTUAL]],"Y")</f>
        <v>27</v>
      </c>
      <c r="K1063" s="24" t="s">
        <v>96</v>
      </c>
      <c r="L1063" s="24" t="s">
        <v>112</v>
      </c>
      <c r="M1063" s="24">
        <v>0</v>
      </c>
      <c r="N1063" s="24">
        <v>0</v>
      </c>
      <c r="O1063" s="24">
        <v>2</v>
      </c>
      <c r="P1063" s="24" t="s">
        <v>101</v>
      </c>
      <c r="Q1063" s="23">
        <v>34893</v>
      </c>
      <c r="R1063" s="24" t="s">
        <v>76</v>
      </c>
      <c r="S1063" s="25">
        <v>45119</v>
      </c>
      <c r="T1063" s="24">
        <v>6595749</v>
      </c>
      <c r="U1063" s="24">
        <v>3224335919</v>
      </c>
      <c r="V1063" s="24" t="s">
        <v>6431</v>
      </c>
      <c r="W1063" s="24" t="s">
        <v>6432</v>
      </c>
      <c r="X1063" s="24" t="s">
        <v>6433</v>
      </c>
      <c r="Y1063" s="24" t="s">
        <v>6434</v>
      </c>
      <c r="Z1063" s="24" t="s">
        <v>117</v>
      </c>
      <c r="AA1063" s="24">
        <v>3227036457</v>
      </c>
      <c r="AB1063" s="24" t="s">
        <v>77</v>
      </c>
      <c r="AC1063" s="24" t="s">
        <v>77</v>
      </c>
      <c r="AD1063" s="24" t="s">
        <v>77</v>
      </c>
      <c r="AE1063" s="26" t="s">
        <v>183</v>
      </c>
      <c r="AF1063" s="26" t="s">
        <v>4093</v>
      </c>
      <c r="AG1063" s="26"/>
      <c r="AH1063" s="27" t="s">
        <v>184</v>
      </c>
      <c r="AI1063" s="27" t="s">
        <v>185</v>
      </c>
      <c r="AJ1063" s="27" t="s">
        <v>185</v>
      </c>
      <c r="AK1063" s="24" t="s">
        <v>121</v>
      </c>
      <c r="AL1063" s="24" t="s">
        <v>90</v>
      </c>
      <c r="AM1063" s="23">
        <v>43033</v>
      </c>
      <c r="AN1063" s="28">
        <v>776250</v>
      </c>
      <c r="AO1063" s="28"/>
      <c r="AP1063" s="24"/>
      <c r="AQ1063" s="24"/>
      <c r="AR1063" s="24"/>
      <c r="AS1063" s="24"/>
      <c r="AT1063" s="24" t="e">
        <v>#N/A</v>
      </c>
      <c r="AU1063" s="24" t="e">
        <v>#N/A</v>
      </c>
      <c r="AV1063" s="24" t="e">
        <v>#N/A</v>
      </c>
      <c r="AW1063" s="24"/>
      <c r="AX1063" s="24"/>
      <c r="AY1063" s="24"/>
      <c r="AZ1063" s="24"/>
      <c r="BA1063" s="24"/>
      <c r="BB1063" s="24"/>
      <c r="BC1063" s="24"/>
      <c r="BD1063" s="24">
        <v>0</v>
      </c>
      <c r="BE1063" s="24">
        <v>0</v>
      </c>
      <c r="BF1063" s="23"/>
      <c r="BG1063" s="23"/>
      <c r="BH1063" s="23">
        <v>43046</v>
      </c>
      <c r="BI1063" s="26" t="s">
        <v>143</v>
      </c>
      <c r="BJ1063" s="26" t="s">
        <v>2589</v>
      </c>
      <c r="BK1063" s="29">
        <v>13452</v>
      </c>
      <c r="BL1063" s="24" t="s">
        <v>129</v>
      </c>
      <c r="BM1063" s="22" t="str">
        <f ca="1">+IF(Tabla1[[#This Row],[FECHA INGRESO]]&gt;=44986,IF((TODAY()-Tabla1[[#This Row],[FECHA INGRESO]])&gt;=50,"ALERTA","TODAVÍA FALTA"),"N/A")</f>
        <v>N/A</v>
      </c>
      <c r="BN1063" s="7">
        <f>IFERROR((_xlfn.DAYS(Tabla1[[#This Row],[FECHA INGRESO]],Tabla1[[#This Row],[FECHA RETIRO]]))/30,"")</f>
        <v>-0.43333333333333335</v>
      </c>
    </row>
    <row r="1064" spans="1:66" ht="15" customHeight="1" x14ac:dyDescent="0.35">
      <c r="A1064" s="31">
        <v>1023961574</v>
      </c>
      <c r="B1064" s="22" t="s">
        <v>6435</v>
      </c>
      <c r="C1064" s="23">
        <v>43033</v>
      </c>
      <c r="D1064" s="23" t="s">
        <v>131</v>
      </c>
      <c r="E1064" s="24" t="s">
        <v>94</v>
      </c>
      <c r="F1064" s="23" t="s">
        <v>70</v>
      </c>
      <c r="G1064" s="24"/>
      <c r="H1064" s="24">
        <v>24078438503</v>
      </c>
      <c r="I1064" s="24" t="s">
        <v>95</v>
      </c>
      <c r="J1064" s="24">
        <f>DATEDIF(Tabla1[[#This Row],[FECHA DE NACIMIENTO]],Tabla1[[#This Row],[FECHA ACTUAL]],"Y")</f>
        <v>26</v>
      </c>
      <c r="K1064" s="24" t="s">
        <v>73</v>
      </c>
      <c r="L1064" s="24" t="s">
        <v>112</v>
      </c>
      <c r="M1064" s="24">
        <v>1</v>
      </c>
      <c r="N1064" s="24">
        <v>1</v>
      </c>
      <c r="O1064" s="24">
        <v>2</v>
      </c>
      <c r="P1064" s="24" t="s">
        <v>101</v>
      </c>
      <c r="Q1064" s="23">
        <v>35613</v>
      </c>
      <c r="R1064" s="24" t="s">
        <v>76</v>
      </c>
      <c r="S1064" s="25">
        <v>45119</v>
      </c>
      <c r="T1064" s="24">
        <v>3736629</v>
      </c>
      <c r="U1064" s="24">
        <v>3175851634</v>
      </c>
      <c r="V1064" s="24" t="s">
        <v>6436</v>
      </c>
      <c r="W1064" s="24" t="s">
        <v>6437</v>
      </c>
      <c r="X1064" s="24" t="s">
        <v>3970</v>
      </c>
      <c r="Y1064" s="24" t="s">
        <v>6438</v>
      </c>
      <c r="Z1064" s="24" t="s">
        <v>117</v>
      </c>
      <c r="AA1064" s="24">
        <v>3223317235</v>
      </c>
      <c r="AB1064" s="24" t="s">
        <v>77</v>
      </c>
      <c r="AC1064" s="24" t="s">
        <v>77</v>
      </c>
      <c r="AD1064" s="24" t="s">
        <v>77</v>
      </c>
      <c r="AE1064" s="26" t="s">
        <v>183</v>
      </c>
      <c r="AF1064" s="26" t="s">
        <v>1502</v>
      </c>
      <c r="AG1064" s="26"/>
      <c r="AH1064" s="27" t="s">
        <v>184</v>
      </c>
      <c r="AI1064" s="27" t="s">
        <v>1586</v>
      </c>
      <c r="AJ1064" s="27" t="s">
        <v>1586</v>
      </c>
      <c r="AK1064" s="24" t="s">
        <v>121</v>
      </c>
      <c r="AL1064" s="24" t="s">
        <v>90</v>
      </c>
      <c r="AM1064" s="23">
        <v>43033</v>
      </c>
      <c r="AN1064" s="28">
        <v>776250</v>
      </c>
      <c r="AO1064" s="28"/>
      <c r="AP1064" s="24"/>
      <c r="AQ1064" s="24"/>
      <c r="AR1064" s="24"/>
      <c r="AS1064" s="24"/>
      <c r="AT1064" s="24" t="e">
        <v>#N/A</v>
      </c>
      <c r="AU1064" s="24" t="e">
        <v>#N/A</v>
      </c>
      <c r="AV1064" s="24" t="e">
        <v>#N/A</v>
      </c>
      <c r="AW1064" s="24"/>
      <c r="AX1064" s="24"/>
      <c r="AY1064" s="24"/>
      <c r="AZ1064" s="24"/>
      <c r="BA1064" s="24"/>
      <c r="BB1064" s="24"/>
      <c r="BC1064" s="24"/>
      <c r="BD1064" s="24">
        <v>0</v>
      </c>
      <c r="BE1064" s="24">
        <v>0</v>
      </c>
      <c r="BF1064" s="23"/>
      <c r="BG1064" s="23"/>
      <c r="BH1064" s="23">
        <v>43033</v>
      </c>
      <c r="BI1064" s="26" t="s">
        <v>143</v>
      </c>
      <c r="BJ1064" s="26" t="s">
        <v>2506</v>
      </c>
      <c r="BK1064" s="29">
        <v>1042</v>
      </c>
      <c r="BL1064" s="24" t="s">
        <v>129</v>
      </c>
      <c r="BM1064" s="22" t="str">
        <f ca="1">+IF(Tabla1[[#This Row],[FECHA INGRESO]]&gt;=44986,IF((TODAY()-Tabla1[[#This Row],[FECHA INGRESO]])&gt;=50,"ALERTA","TODAVÍA FALTA"),"N/A")</f>
        <v>N/A</v>
      </c>
      <c r="BN1064" s="7">
        <f>IFERROR((_xlfn.DAYS(Tabla1[[#This Row],[FECHA INGRESO]],Tabla1[[#This Row],[FECHA RETIRO]]))/30,"")</f>
        <v>0</v>
      </c>
    </row>
    <row r="1065" spans="1:66" ht="15" customHeight="1" x14ac:dyDescent="0.35">
      <c r="A1065" s="31">
        <v>1000335132</v>
      </c>
      <c r="B1065" s="22" t="s">
        <v>6439</v>
      </c>
      <c r="C1065" s="23">
        <v>43033</v>
      </c>
      <c r="D1065" s="23" t="s">
        <v>93</v>
      </c>
      <c r="E1065" s="23" t="s">
        <v>77</v>
      </c>
      <c r="F1065" s="23" t="s">
        <v>70</v>
      </c>
      <c r="G1065" s="24"/>
      <c r="H1065" s="24">
        <v>24078547724</v>
      </c>
      <c r="I1065" s="24" t="s">
        <v>95</v>
      </c>
      <c r="J1065" s="24">
        <f>DATEDIF(Tabla1[[#This Row],[FECHA DE NACIMIENTO]],Tabla1[[#This Row],[FECHA ACTUAL]],"Y")</f>
        <v>25</v>
      </c>
      <c r="K1065" s="24" t="s">
        <v>96</v>
      </c>
      <c r="L1065" s="24" t="s">
        <v>112</v>
      </c>
      <c r="M1065" s="24">
        <v>0</v>
      </c>
      <c r="N1065" s="24">
        <v>0</v>
      </c>
      <c r="O1065" s="24">
        <v>1</v>
      </c>
      <c r="P1065" s="24" t="s">
        <v>101</v>
      </c>
      <c r="Q1065" s="23">
        <v>35911</v>
      </c>
      <c r="R1065" s="24" t="s">
        <v>76</v>
      </c>
      <c r="S1065" s="25">
        <v>45119</v>
      </c>
      <c r="T1065" s="24">
        <v>7115408</v>
      </c>
      <c r="U1065" s="24">
        <v>3218917631</v>
      </c>
      <c r="V1065" s="24" t="s">
        <v>6440</v>
      </c>
      <c r="W1065" s="24" t="s">
        <v>6441</v>
      </c>
      <c r="X1065" s="24" t="s">
        <v>4657</v>
      </c>
      <c r="Y1065" s="24" t="s">
        <v>6442</v>
      </c>
      <c r="Z1065" s="24" t="s">
        <v>117</v>
      </c>
      <c r="AA1065" s="24" t="s">
        <v>6443</v>
      </c>
      <c r="AB1065" s="24" t="s">
        <v>77</v>
      </c>
      <c r="AC1065" s="24" t="s">
        <v>77</v>
      </c>
      <c r="AD1065" s="24" t="s">
        <v>77</v>
      </c>
      <c r="AE1065" s="26" t="s">
        <v>151</v>
      </c>
      <c r="AF1065" s="26"/>
      <c r="AG1065" s="26" t="s">
        <v>6444</v>
      </c>
      <c r="AH1065" s="27" t="s">
        <v>867</v>
      </c>
      <c r="AI1065" s="27" t="s">
        <v>673</v>
      </c>
      <c r="AJ1065" s="27" t="s">
        <v>673</v>
      </c>
      <c r="AK1065" s="24" t="s">
        <v>89</v>
      </c>
      <c r="AL1065" s="24" t="s">
        <v>868</v>
      </c>
      <c r="AM1065" s="23">
        <v>43033</v>
      </c>
      <c r="AN1065" s="28">
        <v>808585.47</v>
      </c>
      <c r="AO1065" s="28"/>
      <c r="AP1065" s="24"/>
      <c r="AQ1065" s="24"/>
      <c r="AR1065" s="24"/>
      <c r="AS1065" s="24"/>
      <c r="AT1065" s="24" t="e">
        <v>#N/A</v>
      </c>
      <c r="AU1065" s="24" t="e">
        <v>#N/A</v>
      </c>
      <c r="AV1065" s="24" t="e">
        <v>#N/A</v>
      </c>
      <c r="AW1065" s="24"/>
      <c r="AX1065" s="24"/>
      <c r="AY1065" s="24" t="s">
        <v>5329</v>
      </c>
      <c r="AZ1065" s="24"/>
      <c r="BA1065" s="24"/>
      <c r="BB1065" s="24"/>
      <c r="BC1065" s="24"/>
      <c r="BD1065" s="24">
        <v>0</v>
      </c>
      <c r="BE1065" s="24" t="e">
        <v>#N/A</v>
      </c>
      <c r="BF1065" s="23"/>
      <c r="BG1065" s="23"/>
      <c r="BH1065" s="23">
        <v>43214</v>
      </c>
      <c r="BI1065" s="26" t="s">
        <v>143</v>
      </c>
      <c r="BJ1065" s="26" t="s">
        <v>2450</v>
      </c>
      <c r="BK1065" s="29">
        <v>0</v>
      </c>
      <c r="BL1065" s="24" t="s">
        <v>129</v>
      </c>
      <c r="BM1065" s="22" t="str">
        <f ca="1">+IF(Tabla1[[#This Row],[FECHA INGRESO]]&gt;=44986,IF((TODAY()-Tabla1[[#This Row],[FECHA INGRESO]])&gt;=50,"ALERTA","TODAVÍA FALTA"),"N/A")</f>
        <v>N/A</v>
      </c>
      <c r="BN1065" s="7">
        <f>IFERROR((_xlfn.DAYS(Tabla1[[#This Row],[FECHA INGRESO]],Tabla1[[#This Row],[FECHA RETIRO]]))/30,"")</f>
        <v>-6.0333333333333332</v>
      </c>
    </row>
    <row r="1066" spans="1:66" ht="15" customHeight="1" x14ac:dyDescent="0.35">
      <c r="A1066" s="31">
        <v>1216964489</v>
      </c>
      <c r="B1066" s="22" t="s">
        <v>6445</v>
      </c>
      <c r="C1066" s="23">
        <v>43034</v>
      </c>
      <c r="D1066" s="23" t="s">
        <v>131</v>
      </c>
      <c r="E1066" s="23" t="s">
        <v>111</v>
      </c>
      <c r="F1066" s="23" t="s">
        <v>70</v>
      </c>
      <c r="G1066" s="24"/>
      <c r="H1066" s="24">
        <v>24078529423</v>
      </c>
      <c r="I1066" s="24" t="s">
        <v>95</v>
      </c>
      <c r="J1066" s="24">
        <f>DATEDIF(Tabla1[[#This Row],[FECHA DE NACIMIENTO]],Tabla1[[#This Row],[FECHA ACTUAL]],"Y")</f>
        <v>30</v>
      </c>
      <c r="K1066" s="24" t="s">
        <v>73</v>
      </c>
      <c r="L1066" s="24" t="s">
        <v>112</v>
      </c>
      <c r="M1066" s="24">
        <v>0</v>
      </c>
      <c r="N1066" s="24">
        <v>0</v>
      </c>
      <c r="O1066" s="24">
        <v>2</v>
      </c>
      <c r="P1066" s="24" t="s">
        <v>101</v>
      </c>
      <c r="Q1066" s="23">
        <v>34091</v>
      </c>
      <c r="R1066" s="24" t="s">
        <v>6446</v>
      </c>
      <c r="S1066" s="25">
        <v>45119</v>
      </c>
      <c r="T1066" s="24"/>
      <c r="U1066" s="24">
        <v>3225301649</v>
      </c>
      <c r="V1066" s="24"/>
      <c r="W1066" s="24" t="s">
        <v>6447</v>
      </c>
      <c r="X1066" s="24" t="s">
        <v>6448</v>
      </c>
      <c r="Y1066" s="24" t="s">
        <v>6449</v>
      </c>
      <c r="Z1066" s="24" t="s">
        <v>285</v>
      </c>
      <c r="AA1066" s="24">
        <v>3147275544</v>
      </c>
      <c r="AB1066" s="24" t="s">
        <v>77</v>
      </c>
      <c r="AC1066" s="24" t="s">
        <v>77</v>
      </c>
      <c r="AD1066" s="24" t="s">
        <v>77</v>
      </c>
      <c r="AE1066" s="26" t="s">
        <v>151</v>
      </c>
      <c r="AF1066" s="26"/>
      <c r="AG1066" s="26"/>
      <c r="AH1066" s="27" t="s">
        <v>184</v>
      </c>
      <c r="AI1066" s="27" t="s">
        <v>515</v>
      </c>
      <c r="AJ1066" s="27" t="s">
        <v>515</v>
      </c>
      <c r="AK1066" s="24" t="s">
        <v>121</v>
      </c>
      <c r="AL1066" s="24" t="s">
        <v>90</v>
      </c>
      <c r="AM1066" s="23">
        <v>43034</v>
      </c>
      <c r="AN1066" s="28">
        <v>776250</v>
      </c>
      <c r="AO1066" s="28"/>
      <c r="AP1066" s="24"/>
      <c r="AQ1066" s="24"/>
      <c r="AR1066" s="24"/>
      <c r="AS1066" s="24"/>
      <c r="AT1066" s="24" t="e">
        <v>#N/A</v>
      </c>
      <c r="AU1066" s="24" t="e">
        <v>#N/A</v>
      </c>
      <c r="AV1066" s="24" t="e">
        <v>#N/A</v>
      </c>
      <c r="AW1066" s="24"/>
      <c r="AX1066" s="24"/>
      <c r="AY1066" s="24"/>
      <c r="AZ1066" s="24"/>
      <c r="BA1066" s="24"/>
      <c r="BB1066" s="24"/>
      <c r="BC1066" s="24"/>
      <c r="BD1066" s="24">
        <v>0</v>
      </c>
      <c r="BE1066" s="24">
        <v>0</v>
      </c>
      <c r="BF1066" s="23"/>
      <c r="BG1066" s="23"/>
      <c r="BH1066" s="23">
        <v>43043</v>
      </c>
      <c r="BI1066" s="26" t="s">
        <v>127</v>
      </c>
      <c r="BJ1066" s="26" t="s">
        <v>232</v>
      </c>
      <c r="BK1066" s="29">
        <v>0</v>
      </c>
      <c r="BL1066" s="24" t="s">
        <v>129</v>
      </c>
      <c r="BM1066" s="22" t="str">
        <f ca="1">+IF(Tabla1[[#This Row],[FECHA INGRESO]]&gt;=44986,IF((TODAY()-Tabla1[[#This Row],[FECHA INGRESO]])&gt;=50,"ALERTA","TODAVÍA FALTA"),"N/A")</f>
        <v>N/A</v>
      </c>
      <c r="BN1066" s="7">
        <f>IFERROR((_xlfn.DAYS(Tabla1[[#This Row],[FECHA INGRESO]],Tabla1[[#This Row],[FECHA RETIRO]]))/30,"")</f>
        <v>-0.3</v>
      </c>
    </row>
    <row r="1067" spans="1:66" ht="15" customHeight="1" x14ac:dyDescent="0.35">
      <c r="A1067" s="31">
        <v>1152462322</v>
      </c>
      <c r="B1067" s="22" t="s">
        <v>6450</v>
      </c>
      <c r="C1067" s="23">
        <v>43035</v>
      </c>
      <c r="D1067" s="23" t="s">
        <v>582</v>
      </c>
      <c r="E1067" s="23" t="s">
        <v>111</v>
      </c>
      <c r="F1067" s="23" t="s">
        <v>70</v>
      </c>
      <c r="G1067" s="24"/>
      <c r="H1067" s="24">
        <v>24078527357</v>
      </c>
      <c r="I1067" s="24" t="s">
        <v>95</v>
      </c>
      <c r="J1067" s="24">
        <f>DATEDIF(Tabla1[[#This Row],[FECHA DE NACIMIENTO]],Tabla1[[#This Row],[FECHA ACTUAL]],"Y")</f>
        <v>26</v>
      </c>
      <c r="K1067" s="24" t="s">
        <v>73</v>
      </c>
      <c r="L1067" s="24" t="s">
        <v>112</v>
      </c>
      <c r="M1067" s="24">
        <v>0</v>
      </c>
      <c r="N1067" s="24">
        <v>1</v>
      </c>
      <c r="O1067" s="24">
        <v>3</v>
      </c>
      <c r="P1067" s="24" t="s">
        <v>101</v>
      </c>
      <c r="Q1067" s="23">
        <v>35508</v>
      </c>
      <c r="R1067" s="24" t="s">
        <v>830</v>
      </c>
      <c r="S1067" s="25">
        <v>45119</v>
      </c>
      <c r="T1067" s="24"/>
      <c r="U1067" s="24">
        <v>3017954321</v>
      </c>
      <c r="V1067" s="24" t="s">
        <v>6451</v>
      </c>
      <c r="W1067" s="24" t="s">
        <v>6452</v>
      </c>
      <c r="X1067" s="24" t="s">
        <v>6453</v>
      </c>
      <c r="Y1067" s="24" t="s">
        <v>6454</v>
      </c>
      <c r="Z1067" s="24" t="s">
        <v>117</v>
      </c>
      <c r="AA1067" s="24" t="s">
        <v>6455</v>
      </c>
      <c r="AB1067" s="24" t="s">
        <v>77</v>
      </c>
      <c r="AC1067" s="24" t="s">
        <v>77</v>
      </c>
      <c r="AD1067" s="24" t="s">
        <v>77</v>
      </c>
      <c r="AE1067" s="26" t="s">
        <v>183</v>
      </c>
      <c r="AF1067" s="26" t="s">
        <v>3536</v>
      </c>
      <c r="AG1067" s="26"/>
      <c r="AH1067" s="27" t="s">
        <v>184</v>
      </c>
      <c r="AI1067" s="27" t="s">
        <v>515</v>
      </c>
      <c r="AJ1067" s="27" t="s">
        <v>515</v>
      </c>
      <c r="AK1067" s="24" t="s">
        <v>121</v>
      </c>
      <c r="AL1067" s="24" t="s">
        <v>90</v>
      </c>
      <c r="AM1067" s="23">
        <v>43035</v>
      </c>
      <c r="AN1067" s="28">
        <v>808585.47</v>
      </c>
      <c r="AO1067" s="28"/>
      <c r="AP1067" s="24"/>
      <c r="AQ1067" s="24"/>
      <c r="AR1067" s="24"/>
      <c r="AS1067" s="24"/>
      <c r="AT1067" s="24">
        <v>81</v>
      </c>
      <c r="AU1067" s="24" t="e">
        <v>#N/A</v>
      </c>
      <c r="AV1067" s="24" t="e">
        <v>#N/A</v>
      </c>
      <c r="AW1067" s="24"/>
      <c r="AX1067" s="24"/>
      <c r="AY1067" s="24"/>
      <c r="AZ1067" s="24"/>
      <c r="BA1067" s="24"/>
      <c r="BB1067" s="24"/>
      <c r="BC1067" s="24"/>
      <c r="BD1067" s="24">
        <v>0</v>
      </c>
      <c r="BE1067" s="24">
        <v>0</v>
      </c>
      <c r="BF1067" s="23"/>
      <c r="BG1067" s="23"/>
      <c r="BH1067" s="23">
        <v>43374</v>
      </c>
      <c r="BI1067" s="26" t="s">
        <v>127</v>
      </c>
      <c r="BJ1067" s="26" t="s">
        <v>232</v>
      </c>
      <c r="BK1067" s="29">
        <v>363495</v>
      </c>
      <c r="BL1067" s="24" t="s">
        <v>129</v>
      </c>
      <c r="BM1067" s="22" t="str">
        <f ca="1">+IF(Tabla1[[#This Row],[FECHA INGRESO]]&gt;=44986,IF((TODAY()-Tabla1[[#This Row],[FECHA INGRESO]])&gt;=50,"ALERTA","TODAVÍA FALTA"),"N/A")</f>
        <v>N/A</v>
      </c>
      <c r="BN1067" s="7">
        <f>IFERROR((_xlfn.DAYS(Tabla1[[#This Row],[FECHA INGRESO]],Tabla1[[#This Row],[FECHA RETIRO]]))/30,"")</f>
        <v>-11.3</v>
      </c>
    </row>
    <row r="1068" spans="1:66" ht="15" customHeight="1" x14ac:dyDescent="0.35">
      <c r="A1068" s="31">
        <v>1128401668</v>
      </c>
      <c r="B1068" s="22" t="s">
        <v>6456</v>
      </c>
      <c r="C1068" s="23">
        <v>43035</v>
      </c>
      <c r="D1068" s="23" t="s">
        <v>582</v>
      </c>
      <c r="E1068" s="24" t="s">
        <v>94</v>
      </c>
      <c r="F1068" s="23" t="s">
        <v>70</v>
      </c>
      <c r="G1068" s="24"/>
      <c r="H1068" s="24">
        <v>24078534045</v>
      </c>
      <c r="I1068" s="24" t="s">
        <v>95</v>
      </c>
      <c r="J1068" s="24">
        <f>DATEDIF(Tabla1[[#This Row],[FECHA DE NACIMIENTO]],Tabla1[[#This Row],[FECHA ACTUAL]],"Y")</f>
        <v>32</v>
      </c>
      <c r="K1068" s="24" t="s">
        <v>73</v>
      </c>
      <c r="L1068" s="24" t="s">
        <v>112</v>
      </c>
      <c r="M1068" s="24">
        <v>0</v>
      </c>
      <c r="N1068" s="24">
        <v>0</v>
      </c>
      <c r="O1068" s="24">
        <v>3</v>
      </c>
      <c r="P1068" s="24" t="s">
        <v>101</v>
      </c>
      <c r="Q1068" s="23">
        <v>33145</v>
      </c>
      <c r="R1068" s="24" t="s">
        <v>830</v>
      </c>
      <c r="S1068" s="25">
        <v>45119</v>
      </c>
      <c r="T1068" s="24">
        <v>3119819</v>
      </c>
      <c r="U1068" s="24">
        <v>3106944670</v>
      </c>
      <c r="V1068" s="24" t="s">
        <v>6457</v>
      </c>
      <c r="W1068" s="24" t="s">
        <v>6458</v>
      </c>
      <c r="X1068" s="24" t="s">
        <v>6459</v>
      </c>
      <c r="Y1068" s="24" t="s">
        <v>6460</v>
      </c>
      <c r="Z1068" s="24" t="s">
        <v>117</v>
      </c>
      <c r="AA1068" s="24" t="s">
        <v>6461</v>
      </c>
      <c r="AB1068" s="24" t="s">
        <v>77</v>
      </c>
      <c r="AC1068" s="24" t="s">
        <v>77</v>
      </c>
      <c r="AD1068" s="24" t="s">
        <v>77</v>
      </c>
      <c r="AE1068" s="26" t="s">
        <v>151</v>
      </c>
      <c r="AF1068" s="26"/>
      <c r="AG1068" s="26"/>
      <c r="AH1068" s="27" t="s">
        <v>184</v>
      </c>
      <c r="AI1068" s="27" t="s">
        <v>515</v>
      </c>
      <c r="AJ1068" s="27" t="s">
        <v>515</v>
      </c>
      <c r="AK1068" s="24" t="s">
        <v>121</v>
      </c>
      <c r="AL1068" s="24" t="s">
        <v>90</v>
      </c>
      <c r="AM1068" s="23">
        <v>43035</v>
      </c>
      <c r="AN1068" s="28">
        <v>857100.06</v>
      </c>
      <c r="AO1068" s="28">
        <v>97032</v>
      </c>
      <c r="AP1068" s="24" t="s">
        <v>6462</v>
      </c>
      <c r="AQ1068" s="24"/>
      <c r="AR1068" s="24"/>
      <c r="AS1068" s="24"/>
      <c r="AT1068" s="24">
        <v>84</v>
      </c>
      <c r="AU1068" s="24" t="e">
        <v>#N/A</v>
      </c>
      <c r="AV1068" s="24" t="e">
        <v>#N/A</v>
      </c>
      <c r="AW1068" s="24"/>
      <c r="AX1068" s="24"/>
      <c r="AY1068" s="24"/>
      <c r="AZ1068" s="24"/>
      <c r="BA1068" s="24"/>
      <c r="BB1068" s="24"/>
      <c r="BC1068" s="24"/>
      <c r="BD1068" s="24">
        <v>0</v>
      </c>
      <c r="BE1068" s="24">
        <v>0</v>
      </c>
      <c r="BF1068" s="23"/>
      <c r="BG1068" s="23"/>
      <c r="BH1068" s="23">
        <v>43810</v>
      </c>
      <c r="BI1068" s="26" t="s">
        <v>127</v>
      </c>
      <c r="BJ1068" s="26" t="s">
        <v>273</v>
      </c>
      <c r="BK1068" s="29">
        <v>50607</v>
      </c>
      <c r="BL1068" s="24" t="s">
        <v>129</v>
      </c>
      <c r="BM1068" s="22" t="str">
        <f ca="1">+IF(Tabla1[[#This Row],[FECHA INGRESO]]&gt;=44986,IF((TODAY()-Tabla1[[#This Row],[FECHA INGRESO]])&gt;=50,"ALERTA","TODAVÍA FALTA"),"N/A")</f>
        <v>N/A</v>
      </c>
      <c r="BN1068" s="7">
        <f>IFERROR((_xlfn.DAYS(Tabla1[[#This Row],[FECHA INGRESO]],Tabla1[[#This Row],[FECHA RETIRO]]))/30,"")</f>
        <v>-25.833333333333332</v>
      </c>
    </row>
    <row r="1069" spans="1:66" ht="15" customHeight="1" x14ac:dyDescent="0.35">
      <c r="A1069" s="31">
        <v>1022991997</v>
      </c>
      <c r="B1069" s="22" t="s">
        <v>6463</v>
      </c>
      <c r="C1069" s="23">
        <v>43040</v>
      </c>
      <c r="D1069" s="23" t="s">
        <v>131</v>
      </c>
      <c r="E1069" s="23" t="s">
        <v>111</v>
      </c>
      <c r="F1069" s="23" t="s">
        <v>70</v>
      </c>
      <c r="G1069" s="24"/>
      <c r="H1069" s="24">
        <v>24078513529</v>
      </c>
      <c r="I1069" s="24" t="s">
        <v>95</v>
      </c>
      <c r="J1069" s="24">
        <f>DATEDIF(Tabla1[[#This Row],[FECHA DE NACIMIENTO]],Tabla1[[#This Row],[FECHA ACTUAL]],"Y")</f>
        <v>29</v>
      </c>
      <c r="K1069" s="24" t="s">
        <v>73</v>
      </c>
      <c r="L1069" s="24" t="s">
        <v>234</v>
      </c>
      <c r="M1069" s="24">
        <v>1</v>
      </c>
      <c r="N1069" s="24">
        <v>1</v>
      </c>
      <c r="O1069" s="24">
        <v>2</v>
      </c>
      <c r="P1069" s="24" t="s">
        <v>101</v>
      </c>
      <c r="Q1069" s="23">
        <v>34320</v>
      </c>
      <c r="R1069" s="24" t="s">
        <v>76</v>
      </c>
      <c r="S1069" s="25">
        <v>45119</v>
      </c>
      <c r="T1069" s="24">
        <v>7613125</v>
      </c>
      <c r="U1069" s="24">
        <v>3024042932</v>
      </c>
      <c r="V1069" s="24" t="s">
        <v>6464</v>
      </c>
      <c r="W1069" s="24" t="s">
        <v>6465</v>
      </c>
      <c r="X1069" s="24" t="s">
        <v>6466</v>
      </c>
      <c r="Y1069" s="24" t="s">
        <v>6467</v>
      </c>
      <c r="Z1069" s="24" t="s">
        <v>117</v>
      </c>
      <c r="AA1069" s="24" t="s">
        <v>6468</v>
      </c>
      <c r="AB1069" s="24" t="s">
        <v>77</v>
      </c>
      <c r="AC1069" s="24" t="s">
        <v>77</v>
      </c>
      <c r="AD1069" s="24" t="s">
        <v>77</v>
      </c>
      <c r="AE1069" s="26" t="s">
        <v>151</v>
      </c>
      <c r="AF1069" s="26"/>
      <c r="AG1069" s="26"/>
      <c r="AH1069" s="27" t="s">
        <v>184</v>
      </c>
      <c r="AI1069" s="27" t="s">
        <v>186</v>
      </c>
      <c r="AJ1069" s="27" t="s">
        <v>186</v>
      </c>
      <c r="AK1069" s="24" t="s">
        <v>121</v>
      </c>
      <c r="AL1069" s="24" t="s">
        <v>90</v>
      </c>
      <c r="AM1069" s="23">
        <v>43040</v>
      </c>
      <c r="AN1069" s="28">
        <v>808585.47</v>
      </c>
      <c r="AO1069" s="28"/>
      <c r="AP1069" s="24"/>
      <c r="AQ1069" s="24"/>
      <c r="AR1069" s="24"/>
      <c r="AS1069" s="24"/>
      <c r="AT1069" s="24">
        <v>87</v>
      </c>
      <c r="AU1069" s="24" t="e">
        <v>#N/A</v>
      </c>
      <c r="AV1069" s="24" t="e">
        <v>#N/A</v>
      </c>
      <c r="AW1069" s="24"/>
      <c r="AX1069" s="24"/>
      <c r="AY1069" s="24"/>
      <c r="AZ1069" s="24" t="s">
        <v>6469</v>
      </c>
      <c r="BA1069" s="24"/>
      <c r="BB1069" s="24"/>
      <c r="BC1069" s="24"/>
      <c r="BD1069" s="24">
        <v>0</v>
      </c>
      <c r="BE1069" s="24">
        <v>0</v>
      </c>
      <c r="BF1069" s="23"/>
      <c r="BG1069" s="23"/>
      <c r="BH1069" s="23">
        <v>43419</v>
      </c>
      <c r="BI1069" s="26" t="s">
        <v>127</v>
      </c>
      <c r="BJ1069" s="26" t="s">
        <v>273</v>
      </c>
      <c r="BK1069" s="29">
        <v>406897</v>
      </c>
      <c r="BL1069" s="24" t="s">
        <v>129</v>
      </c>
      <c r="BM1069" s="22" t="str">
        <f ca="1">+IF(Tabla1[[#This Row],[FECHA INGRESO]]&gt;=44986,IF((TODAY()-Tabla1[[#This Row],[FECHA INGRESO]])&gt;=50,"ALERTA","TODAVÍA FALTA"),"N/A")</f>
        <v>N/A</v>
      </c>
      <c r="BN1069" s="7">
        <f>IFERROR((_xlfn.DAYS(Tabla1[[#This Row],[FECHA INGRESO]],Tabla1[[#This Row],[FECHA RETIRO]]))/30,"")</f>
        <v>-12.633333333333333</v>
      </c>
    </row>
    <row r="1070" spans="1:66" ht="15" customHeight="1" x14ac:dyDescent="0.35">
      <c r="A1070" s="31">
        <v>1073718888</v>
      </c>
      <c r="B1070" s="22" t="s">
        <v>4985</v>
      </c>
      <c r="C1070" s="23">
        <v>43040</v>
      </c>
      <c r="D1070" s="23" t="s">
        <v>157</v>
      </c>
      <c r="E1070" s="23" t="s">
        <v>111</v>
      </c>
      <c r="F1070" s="23" t="s">
        <v>70</v>
      </c>
      <c r="G1070" s="24"/>
      <c r="H1070" s="24">
        <v>24071476117</v>
      </c>
      <c r="I1070" s="24" t="s">
        <v>72</v>
      </c>
      <c r="J1070" s="24">
        <f>DATEDIF(Tabla1[[#This Row],[FECHA DE NACIMIENTO]],Tabla1[[#This Row],[FECHA ACTUAL]],"Y")</f>
        <v>24</v>
      </c>
      <c r="K1070" s="24" t="s">
        <v>73</v>
      </c>
      <c r="L1070" s="24" t="s">
        <v>112</v>
      </c>
      <c r="M1070" s="24">
        <v>0</v>
      </c>
      <c r="N1070" s="24">
        <v>0</v>
      </c>
      <c r="O1070" s="24">
        <v>1</v>
      </c>
      <c r="P1070" s="24" t="s">
        <v>101</v>
      </c>
      <c r="Q1070" s="23">
        <v>36185</v>
      </c>
      <c r="R1070" s="24" t="s">
        <v>76</v>
      </c>
      <c r="S1070" s="25">
        <v>45119</v>
      </c>
      <c r="T1070" s="24">
        <v>5770854</v>
      </c>
      <c r="U1070" s="24">
        <v>3112977797</v>
      </c>
      <c r="V1070" s="24" t="s">
        <v>4987</v>
      </c>
      <c r="W1070" s="24" t="s">
        <v>4988</v>
      </c>
      <c r="X1070" s="24" t="s">
        <v>704</v>
      </c>
      <c r="Y1070" s="24" t="s">
        <v>4989</v>
      </c>
      <c r="Z1070" s="24" t="s">
        <v>285</v>
      </c>
      <c r="AA1070" s="24">
        <v>3106968504</v>
      </c>
      <c r="AB1070" s="24" t="s">
        <v>77</v>
      </c>
      <c r="AC1070" s="24" t="s">
        <v>77</v>
      </c>
      <c r="AD1070" s="24" t="s">
        <v>77</v>
      </c>
      <c r="AE1070" s="26" t="s">
        <v>183</v>
      </c>
      <c r="AF1070" s="26" t="s">
        <v>4292</v>
      </c>
      <c r="AG1070" s="26"/>
      <c r="AH1070" s="27" t="s">
        <v>6470</v>
      </c>
      <c r="AI1070" s="27" t="s">
        <v>673</v>
      </c>
      <c r="AJ1070" s="27" t="s">
        <v>673</v>
      </c>
      <c r="AK1070" s="24" t="s">
        <v>89</v>
      </c>
      <c r="AL1070" s="24" t="s">
        <v>90</v>
      </c>
      <c r="AM1070" s="23">
        <v>43040</v>
      </c>
      <c r="AN1070" s="28">
        <v>997633.39500000002</v>
      </c>
      <c r="AO1070" s="28">
        <v>97032</v>
      </c>
      <c r="AP1070" s="24" t="s">
        <v>6471</v>
      </c>
      <c r="AQ1070" s="24"/>
      <c r="AR1070" s="24"/>
      <c r="AS1070" s="24"/>
      <c r="AT1070" s="24">
        <v>95</v>
      </c>
      <c r="AU1070" s="24" t="e">
        <v>#N/A</v>
      </c>
      <c r="AV1070" s="24" t="e">
        <v>#N/A</v>
      </c>
      <c r="AW1070" s="24"/>
      <c r="AX1070" s="24"/>
      <c r="AY1070" s="24"/>
      <c r="AZ1070" s="24"/>
      <c r="BA1070" s="24"/>
      <c r="BB1070" s="24"/>
      <c r="BC1070" s="24"/>
      <c r="BD1070" s="24">
        <v>0</v>
      </c>
      <c r="BE1070" s="24">
        <v>0</v>
      </c>
      <c r="BF1070" s="23">
        <v>43463</v>
      </c>
      <c r="BG1070" s="23">
        <v>43481</v>
      </c>
      <c r="BH1070" s="23">
        <v>43799</v>
      </c>
      <c r="BI1070" s="26" t="s">
        <v>127</v>
      </c>
      <c r="BJ1070" s="26" t="s">
        <v>6472</v>
      </c>
      <c r="BK1070" s="29">
        <v>0</v>
      </c>
      <c r="BL1070" s="24" t="s">
        <v>129</v>
      </c>
      <c r="BM1070" s="22" t="str">
        <f ca="1">+IF(Tabla1[[#This Row],[FECHA INGRESO]]&gt;=44986,IF((TODAY()-Tabla1[[#This Row],[FECHA INGRESO]])&gt;=50,"ALERTA","TODAVÍA FALTA"),"N/A")</f>
        <v>N/A</v>
      </c>
      <c r="BN1070" s="7">
        <f>IFERROR((_xlfn.DAYS(Tabla1[[#This Row],[FECHA INGRESO]],Tabla1[[#This Row],[FECHA RETIRO]]))/30,"")</f>
        <v>-25.3</v>
      </c>
    </row>
    <row r="1071" spans="1:66" ht="15" customHeight="1" x14ac:dyDescent="0.35">
      <c r="A1071" s="31">
        <v>1136888736</v>
      </c>
      <c r="B1071" s="22" t="s">
        <v>6473</v>
      </c>
      <c r="C1071" s="23">
        <v>43040</v>
      </c>
      <c r="D1071" s="23" t="s">
        <v>131</v>
      </c>
      <c r="E1071" s="23" t="s">
        <v>111</v>
      </c>
      <c r="F1071" s="23" t="s">
        <v>70</v>
      </c>
      <c r="G1071" s="24"/>
      <c r="H1071" s="24">
        <v>24078717679</v>
      </c>
      <c r="I1071" s="24" t="s">
        <v>95</v>
      </c>
      <c r="J1071" s="24">
        <f>DATEDIF(Tabla1[[#This Row],[FECHA DE NACIMIENTO]],Tabla1[[#This Row],[FECHA ACTUAL]],"Y")</f>
        <v>26</v>
      </c>
      <c r="K1071" s="24" t="s">
        <v>73</v>
      </c>
      <c r="L1071" s="24" t="s">
        <v>112</v>
      </c>
      <c r="M1071" s="24">
        <v>0</v>
      </c>
      <c r="N1071" s="24">
        <v>0</v>
      </c>
      <c r="O1071" s="24">
        <v>3</v>
      </c>
      <c r="P1071" s="24" t="s">
        <v>101</v>
      </c>
      <c r="Q1071" s="23">
        <v>35449</v>
      </c>
      <c r="R1071" s="24" t="s">
        <v>76</v>
      </c>
      <c r="S1071" s="25">
        <v>45119</v>
      </c>
      <c r="T1071" s="24">
        <v>8061682</v>
      </c>
      <c r="U1071" s="24">
        <v>3222731673</v>
      </c>
      <c r="V1071" s="24" t="s">
        <v>6474</v>
      </c>
      <c r="W1071" s="24" t="s">
        <v>6475</v>
      </c>
      <c r="X1071" s="24" t="s">
        <v>6476</v>
      </c>
      <c r="Y1071" s="24" t="s">
        <v>6477</v>
      </c>
      <c r="Z1071" s="24" t="s">
        <v>117</v>
      </c>
      <c r="AA1071" s="24">
        <v>3134077692</v>
      </c>
      <c r="AB1071" s="24" t="s">
        <v>77</v>
      </c>
      <c r="AC1071" s="24" t="s">
        <v>77</v>
      </c>
      <c r="AD1071" s="24" t="s">
        <v>77</v>
      </c>
      <c r="AE1071" s="26" t="s">
        <v>102</v>
      </c>
      <c r="AF1071" s="26" t="s">
        <v>6322</v>
      </c>
      <c r="AG1071" s="26"/>
      <c r="AH1071" s="27" t="s">
        <v>184</v>
      </c>
      <c r="AI1071" s="27" t="s">
        <v>185</v>
      </c>
      <c r="AJ1071" s="27" t="s">
        <v>185</v>
      </c>
      <c r="AK1071" s="24" t="s">
        <v>121</v>
      </c>
      <c r="AL1071" s="24" t="s">
        <v>90</v>
      </c>
      <c r="AM1071" s="23">
        <v>43040</v>
      </c>
      <c r="AN1071" s="28">
        <v>776250</v>
      </c>
      <c r="AO1071" s="28"/>
      <c r="AP1071" s="24"/>
      <c r="AQ1071" s="24"/>
      <c r="AR1071" s="24"/>
      <c r="AS1071" s="24"/>
      <c r="AT1071" s="24" t="e">
        <v>#N/A</v>
      </c>
      <c r="AU1071" s="24" t="e">
        <v>#N/A</v>
      </c>
      <c r="AV1071" s="24" t="e">
        <v>#N/A</v>
      </c>
      <c r="AW1071" s="24"/>
      <c r="AX1071" s="24"/>
      <c r="AY1071" s="24"/>
      <c r="AZ1071" s="24"/>
      <c r="BA1071" s="24"/>
      <c r="BB1071" s="24"/>
      <c r="BC1071" s="24"/>
      <c r="BD1071" s="24">
        <v>0</v>
      </c>
      <c r="BE1071" s="24">
        <v>0</v>
      </c>
      <c r="BF1071" s="23"/>
      <c r="BG1071" s="23"/>
      <c r="BH1071" s="23">
        <v>43056</v>
      </c>
      <c r="BI1071" s="26" t="s">
        <v>127</v>
      </c>
      <c r="BJ1071" s="26" t="s">
        <v>1246</v>
      </c>
      <c r="BK1071" s="29">
        <v>17708</v>
      </c>
      <c r="BL1071" s="24" t="s">
        <v>129</v>
      </c>
      <c r="BM1071" s="22" t="str">
        <f ca="1">+IF(Tabla1[[#This Row],[FECHA INGRESO]]&gt;=44986,IF((TODAY()-Tabla1[[#This Row],[FECHA INGRESO]])&gt;=50,"ALERTA","TODAVÍA FALTA"),"N/A")</f>
        <v>N/A</v>
      </c>
      <c r="BN1071" s="7">
        <f>IFERROR((_xlfn.DAYS(Tabla1[[#This Row],[FECHA INGRESO]],Tabla1[[#This Row],[FECHA RETIRO]]))/30,"")</f>
        <v>-0.53333333333333333</v>
      </c>
    </row>
    <row r="1072" spans="1:66" ht="15" customHeight="1" x14ac:dyDescent="0.35">
      <c r="A1072" s="31">
        <v>80926742</v>
      </c>
      <c r="B1072" s="22" t="s">
        <v>6478</v>
      </c>
      <c r="C1072" s="23">
        <v>43040</v>
      </c>
      <c r="D1072" s="23" t="s">
        <v>188</v>
      </c>
      <c r="E1072" s="23" t="s">
        <v>111</v>
      </c>
      <c r="F1072" s="23" t="s">
        <v>70</v>
      </c>
      <c r="G1072" s="24"/>
      <c r="H1072" s="24">
        <v>24078528677</v>
      </c>
      <c r="I1072" s="24" t="s">
        <v>72</v>
      </c>
      <c r="J1072" s="24">
        <f>DATEDIF(Tabla1[[#This Row],[FECHA DE NACIMIENTO]],Tabla1[[#This Row],[FECHA ACTUAL]],"Y")</f>
        <v>37</v>
      </c>
      <c r="K1072" s="24" t="s">
        <v>73</v>
      </c>
      <c r="L1072" s="24" t="s">
        <v>112</v>
      </c>
      <c r="M1072" s="24">
        <v>0</v>
      </c>
      <c r="N1072" s="24">
        <v>2</v>
      </c>
      <c r="O1072" s="24">
        <v>3</v>
      </c>
      <c r="P1072" s="24" t="s">
        <v>101</v>
      </c>
      <c r="Q1072" s="23">
        <v>31261</v>
      </c>
      <c r="R1072" s="24" t="s">
        <v>76</v>
      </c>
      <c r="S1072" s="25">
        <v>45119</v>
      </c>
      <c r="T1072" s="24"/>
      <c r="U1072" s="24">
        <v>3183703144</v>
      </c>
      <c r="V1072" s="24" t="s">
        <v>6479</v>
      </c>
      <c r="W1072" s="24" t="s">
        <v>6480</v>
      </c>
      <c r="X1072" s="24" t="s">
        <v>4944</v>
      </c>
      <c r="Y1072" s="24" t="s">
        <v>6481</v>
      </c>
      <c r="Z1072" s="24" t="s">
        <v>117</v>
      </c>
      <c r="AA1072" s="24">
        <v>3185157773</v>
      </c>
      <c r="AB1072" s="24" t="s">
        <v>77</v>
      </c>
      <c r="AC1072" s="24" t="s">
        <v>77</v>
      </c>
      <c r="AD1072" s="24" t="s">
        <v>77</v>
      </c>
      <c r="AE1072" s="26" t="s">
        <v>183</v>
      </c>
      <c r="AF1072" s="26" t="s">
        <v>6482</v>
      </c>
      <c r="AG1072" s="26"/>
      <c r="AH1072" s="27" t="s">
        <v>119</v>
      </c>
      <c r="AI1072" s="27" t="s">
        <v>487</v>
      </c>
      <c r="AJ1072" s="27" t="s">
        <v>487</v>
      </c>
      <c r="AK1072" s="24" t="s">
        <v>121</v>
      </c>
      <c r="AL1072" s="24" t="s">
        <v>90</v>
      </c>
      <c r="AM1072" s="23">
        <v>43040</v>
      </c>
      <c r="AN1072" s="28">
        <v>2070000</v>
      </c>
      <c r="AO1072" s="28"/>
      <c r="AP1072" s="24"/>
      <c r="AQ1072" s="24"/>
      <c r="AR1072" s="24"/>
      <c r="AS1072" s="24"/>
      <c r="AT1072" s="24" t="e">
        <v>#N/A</v>
      </c>
      <c r="AU1072" s="24" t="e">
        <v>#N/A</v>
      </c>
      <c r="AV1072" s="24" t="e">
        <v>#N/A</v>
      </c>
      <c r="AW1072" s="24"/>
      <c r="AX1072" s="24"/>
      <c r="AY1072" s="24"/>
      <c r="AZ1072" s="24"/>
      <c r="BA1072" s="24"/>
      <c r="BB1072" s="24"/>
      <c r="BC1072" s="24"/>
      <c r="BD1072" s="24">
        <v>0</v>
      </c>
      <c r="BE1072" s="24">
        <v>0</v>
      </c>
      <c r="BF1072" s="23"/>
      <c r="BG1072" s="23"/>
      <c r="BH1072" s="23">
        <v>43041</v>
      </c>
      <c r="BI1072" s="26" t="s">
        <v>143</v>
      </c>
      <c r="BJ1072" s="26" t="s">
        <v>6311</v>
      </c>
      <c r="BK1072" s="29">
        <v>5556</v>
      </c>
      <c r="BL1072" s="24" t="s">
        <v>129</v>
      </c>
      <c r="BM1072" s="22" t="str">
        <f ca="1">+IF(Tabla1[[#This Row],[FECHA INGRESO]]&gt;=44986,IF((TODAY()-Tabla1[[#This Row],[FECHA INGRESO]])&gt;=50,"ALERTA","TODAVÍA FALTA"),"N/A")</f>
        <v>N/A</v>
      </c>
      <c r="BN1072" s="7">
        <f>IFERROR((_xlfn.DAYS(Tabla1[[#This Row],[FECHA INGRESO]],Tabla1[[#This Row],[FECHA RETIRO]]))/30,"")</f>
        <v>-3.3333333333333333E-2</v>
      </c>
    </row>
    <row r="1073" spans="1:66" ht="15" customHeight="1" x14ac:dyDescent="0.35">
      <c r="A1073" s="31">
        <v>1023902592</v>
      </c>
      <c r="B1073" s="22" t="s">
        <v>6483</v>
      </c>
      <c r="C1073" s="23">
        <v>43040</v>
      </c>
      <c r="D1073" s="23" t="s">
        <v>131</v>
      </c>
      <c r="E1073" s="23" t="s">
        <v>111</v>
      </c>
      <c r="F1073" s="23" t="s">
        <v>70</v>
      </c>
      <c r="G1073" s="24"/>
      <c r="H1073" s="24">
        <v>24078716335</v>
      </c>
      <c r="I1073" s="24" t="s">
        <v>72</v>
      </c>
      <c r="J1073" s="24">
        <f>DATEDIF(Tabla1[[#This Row],[FECHA DE NACIMIENTO]],Tabla1[[#This Row],[FECHA ACTUAL]],"Y")</f>
        <v>32</v>
      </c>
      <c r="K1073" s="24" t="s">
        <v>500</v>
      </c>
      <c r="L1073" s="24" t="s">
        <v>112</v>
      </c>
      <c r="M1073" s="24">
        <v>2</v>
      </c>
      <c r="N1073" s="24">
        <v>5</v>
      </c>
      <c r="O1073" s="24">
        <v>2</v>
      </c>
      <c r="P1073" s="24" t="s">
        <v>101</v>
      </c>
      <c r="Q1073" s="23">
        <v>33154</v>
      </c>
      <c r="R1073" s="24" t="s">
        <v>76</v>
      </c>
      <c r="S1073" s="25">
        <v>45119</v>
      </c>
      <c r="T1073" s="24"/>
      <c r="U1073" s="24">
        <v>3203639865</v>
      </c>
      <c r="V1073" s="24" t="s">
        <v>6484</v>
      </c>
      <c r="W1073" s="24" t="s">
        <v>6485</v>
      </c>
      <c r="X1073" s="24" t="s">
        <v>6486</v>
      </c>
      <c r="Y1073" s="24" t="s">
        <v>6487</v>
      </c>
      <c r="Z1073" s="24" t="s">
        <v>117</v>
      </c>
      <c r="AA1073" s="24">
        <v>3105602261</v>
      </c>
      <c r="AB1073" s="24" t="s">
        <v>77</v>
      </c>
      <c r="AC1073" s="24" t="s">
        <v>77</v>
      </c>
      <c r="AD1073" s="24" t="s">
        <v>77</v>
      </c>
      <c r="AE1073" s="26" t="s">
        <v>151</v>
      </c>
      <c r="AF1073" s="26"/>
      <c r="AG1073" s="26"/>
      <c r="AH1073" s="27" t="s">
        <v>324</v>
      </c>
      <c r="AI1073" s="27" t="s">
        <v>185</v>
      </c>
      <c r="AJ1073" s="27" t="s">
        <v>185</v>
      </c>
      <c r="AK1073" s="24" t="s">
        <v>121</v>
      </c>
      <c r="AL1073" s="24" t="s">
        <v>90</v>
      </c>
      <c r="AM1073" s="23">
        <v>43040</v>
      </c>
      <c r="AN1073" s="28">
        <v>808585.47</v>
      </c>
      <c r="AO1073" s="28"/>
      <c r="AP1073" s="24"/>
      <c r="AQ1073" s="24"/>
      <c r="AR1073" s="24"/>
      <c r="AS1073" s="24"/>
      <c r="AT1073" s="24" t="e">
        <v>#N/A</v>
      </c>
      <c r="AU1073" s="24" t="e">
        <v>#N/A</v>
      </c>
      <c r="AV1073" s="24" t="e">
        <v>#N/A</v>
      </c>
      <c r="AW1073" s="24"/>
      <c r="AX1073" s="24"/>
      <c r="AY1073" s="24"/>
      <c r="AZ1073" s="24" t="s">
        <v>3703</v>
      </c>
      <c r="BA1073" s="24"/>
      <c r="BB1073" s="24"/>
      <c r="BC1073" s="24"/>
      <c r="BD1073" s="24">
        <v>0</v>
      </c>
      <c r="BE1073" s="24">
        <v>0</v>
      </c>
      <c r="BF1073" s="23"/>
      <c r="BG1073" s="23"/>
      <c r="BH1073" s="23">
        <v>43232</v>
      </c>
      <c r="BI1073" s="26" t="s">
        <v>127</v>
      </c>
      <c r="BJ1073" s="26" t="s">
        <v>273</v>
      </c>
      <c r="BK1073" s="29">
        <v>208331</v>
      </c>
      <c r="BL1073" s="24" t="s">
        <v>129</v>
      </c>
      <c r="BM1073" s="22" t="str">
        <f ca="1">+IF(Tabla1[[#This Row],[FECHA INGRESO]]&gt;=44986,IF((TODAY()-Tabla1[[#This Row],[FECHA INGRESO]])&gt;=50,"ALERTA","TODAVÍA FALTA"),"N/A")</f>
        <v>N/A</v>
      </c>
      <c r="BN1073" s="7">
        <f>IFERROR((_xlfn.DAYS(Tabla1[[#This Row],[FECHA INGRESO]],Tabla1[[#This Row],[FECHA RETIRO]]))/30,"")</f>
        <v>-6.4</v>
      </c>
    </row>
    <row r="1074" spans="1:66" ht="15" customHeight="1" x14ac:dyDescent="0.35">
      <c r="A1074" s="31">
        <v>1072960294</v>
      </c>
      <c r="B1074" s="22" t="s">
        <v>6488</v>
      </c>
      <c r="C1074" s="23">
        <v>43041</v>
      </c>
      <c r="D1074" s="23" t="s">
        <v>266</v>
      </c>
      <c r="E1074" s="23" t="s">
        <v>110</v>
      </c>
      <c r="F1074" s="23" t="s">
        <v>70</v>
      </c>
      <c r="G1074" s="24"/>
      <c r="H1074" s="24">
        <v>24078806214</v>
      </c>
      <c r="I1074" s="24" t="s">
        <v>72</v>
      </c>
      <c r="J1074" s="24">
        <f>DATEDIF(Tabla1[[#This Row],[FECHA DE NACIMIENTO]],Tabla1[[#This Row],[FECHA ACTUAL]],"Y")</f>
        <v>36</v>
      </c>
      <c r="K1074" s="24" t="s">
        <v>500</v>
      </c>
      <c r="L1074" s="24" t="s">
        <v>112</v>
      </c>
      <c r="M1074" s="24">
        <v>0</v>
      </c>
      <c r="N1074" s="24">
        <v>0</v>
      </c>
      <c r="O1074" s="24">
        <v>2</v>
      </c>
      <c r="P1074" s="24" t="s">
        <v>101</v>
      </c>
      <c r="Q1074" s="23">
        <v>31799</v>
      </c>
      <c r="R1074" s="24" t="s">
        <v>3243</v>
      </c>
      <c r="S1074" s="25">
        <v>45119</v>
      </c>
      <c r="T1074" s="24"/>
      <c r="U1074" s="24">
        <v>3214095709</v>
      </c>
      <c r="V1074" s="24" t="s">
        <v>6489</v>
      </c>
      <c r="W1074" s="24" t="s">
        <v>6490</v>
      </c>
      <c r="X1074" s="24" t="s">
        <v>6491</v>
      </c>
      <c r="Y1074" s="24" t="s">
        <v>6492</v>
      </c>
      <c r="Z1074" s="24" t="s">
        <v>117</v>
      </c>
      <c r="AA1074" s="24">
        <v>3195506927</v>
      </c>
      <c r="AB1074" s="24" t="s">
        <v>77</v>
      </c>
      <c r="AC1074" s="24" t="s">
        <v>77</v>
      </c>
      <c r="AD1074" s="24" t="s">
        <v>77</v>
      </c>
      <c r="AE1074" s="26" t="s">
        <v>183</v>
      </c>
      <c r="AF1074" s="26" t="s">
        <v>103</v>
      </c>
      <c r="AG1074" s="26"/>
      <c r="AH1074" s="27" t="s">
        <v>184</v>
      </c>
      <c r="AI1074" s="27" t="s">
        <v>120</v>
      </c>
      <c r="AJ1074" s="27" t="s">
        <v>120</v>
      </c>
      <c r="AK1074" s="24" t="s">
        <v>121</v>
      </c>
      <c r="AL1074" s="24" t="s">
        <v>90</v>
      </c>
      <c r="AM1074" s="23">
        <v>43041</v>
      </c>
      <c r="AN1074" s="28">
        <v>857100.06</v>
      </c>
      <c r="AO1074" s="28">
        <v>97032</v>
      </c>
      <c r="AP1074" s="24"/>
      <c r="AQ1074" s="24"/>
      <c r="AR1074" s="24"/>
      <c r="AS1074" s="24"/>
      <c r="AT1074" s="24">
        <v>89</v>
      </c>
      <c r="AU1074" s="24" t="e">
        <v>#N/A</v>
      </c>
      <c r="AV1074" s="24" t="e">
        <v>#N/A</v>
      </c>
      <c r="AW1074" s="24"/>
      <c r="AX1074" s="24"/>
      <c r="AY1074" s="24"/>
      <c r="AZ1074" s="24"/>
      <c r="BA1074" s="24"/>
      <c r="BB1074" s="24"/>
      <c r="BC1074" s="24"/>
      <c r="BD1074" s="24">
        <v>1</v>
      </c>
      <c r="BE1074" s="24">
        <v>0</v>
      </c>
      <c r="BF1074" s="23">
        <v>43515</v>
      </c>
      <c r="BG1074" s="23">
        <v>43532</v>
      </c>
      <c r="BH1074" s="23">
        <v>43711</v>
      </c>
      <c r="BI1074" s="26" t="s">
        <v>127</v>
      </c>
      <c r="BJ1074" s="26" t="s">
        <v>273</v>
      </c>
      <c r="BK1074" s="29">
        <v>346198</v>
      </c>
      <c r="BL1074" s="24" t="s">
        <v>129</v>
      </c>
      <c r="BM1074" s="22" t="str">
        <f ca="1">+IF(Tabla1[[#This Row],[FECHA INGRESO]]&gt;=44986,IF((TODAY()-Tabla1[[#This Row],[FECHA INGRESO]])&gt;=50,"ALERTA","TODAVÍA FALTA"),"N/A")</f>
        <v>N/A</v>
      </c>
      <c r="BN1074" s="7">
        <f>IFERROR((_xlfn.DAYS(Tabla1[[#This Row],[FECHA INGRESO]],Tabla1[[#This Row],[FECHA RETIRO]]))/30,"")</f>
        <v>-22.333333333333332</v>
      </c>
    </row>
    <row r="1075" spans="1:66" ht="15" customHeight="1" x14ac:dyDescent="0.35">
      <c r="A1075" s="31">
        <v>1023897249</v>
      </c>
      <c r="B1075" s="22" t="s">
        <v>6493</v>
      </c>
      <c r="C1075" s="23">
        <v>43041</v>
      </c>
      <c r="D1075" s="23" t="s">
        <v>188</v>
      </c>
      <c r="E1075" s="24" t="s">
        <v>94</v>
      </c>
      <c r="F1075" s="23" t="s">
        <v>70</v>
      </c>
      <c r="G1075" s="24"/>
      <c r="H1075" s="24">
        <v>24078721096</v>
      </c>
      <c r="I1075" s="24" t="s">
        <v>95</v>
      </c>
      <c r="J1075" s="24">
        <f>DATEDIF(Tabla1[[#This Row],[FECHA DE NACIMIENTO]],Tabla1[[#This Row],[FECHA ACTUAL]],"Y")</f>
        <v>33</v>
      </c>
      <c r="K1075" s="24" t="s">
        <v>73</v>
      </c>
      <c r="L1075" s="24" t="s">
        <v>112</v>
      </c>
      <c r="M1075" s="24">
        <v>0</v>
      </c>
      <c r="N1075" s="24">
        <v>0</v>
      </c>
      <c r="O1075" s="24">
        <v>2</v>
      </c>
      <c r="P1075" s="24" t="s">
        <v>101</v>
      </c>
      <c r="Q1075" s="23">
        <v>33040</v>
      </c>
      <c r="R1075" s="24" t="s">
        <v>76</v>
      </c>
      <c r="S1075" s="25">
        <v>45119</v>
      </c>
      <c r="T1075" s="24">
        <v>3620515</v>
      </c>
      <c r="U1075" s="24">
        <v>3202881203</v>
      </c>
      <c r="V1075" s="24" t="s">
        <v>6494</v>
      </c>
      <c r="W1075" s="24" t="s">
        <v>6495</v>
      </c>
      <c r="X1075" s="24" t="s">
        <v>3388</v>
      </c>
      <c r="Y1075" s="24" t="s">
        <v>6496</v>
      </c>
      <c r="Z1075" s="24" t="s">
        <v>285</v>
      </c>
      <c r="AA1075" s="24" t="s">
        <v>6497</v>
      </c>
      <c r="AB1075" s="24" t="s">
        <v>77</v>
      </c>
      <c r="AC1075" s="24" t="s">
        <v>77</v>
      </c>
      <c r="AD1075" s="24" t="s">
        <v>77</v>
      </c>
      <c r="AE1075" s="26" t="s">
        <v>183</v>
      </c>
      <c r="AF1075" s="26" t="s">
        <v>4715</v>
      </c>
      <c r="AG1075" s="26"/>
      <c r="AH1075" s="27" t="s">
        <v>184</v>
      </c>
      <c r="AI1075" s="27" t="s">
        <v>165</v>
      </c>
      <c r="AJ1075" s="27" t="s">
        <v>165</v>
      </c>
      <c r="AK1075" s="24" t="s">
        <v>121</v>
      </c>
      <c r="AL1075" s="24" t="s">
        <v>90</v>
      </c>
      <c r="AM1075" s="23">
        <v>43041</v>
      </c>
      <c r="AN1075" s="28">
        <v>808585.47</v>
      </c>
      <c r="AO1075" s="28"/>
      <c r="AP1075" s="24"/>
      <c r="AQ1075" s="24"/>
      <c r="AR1075" s="24"/>
      <c r="AS1075" s="24"/>
      <c r="AT1075" s="24">
        <v>69</v>
      </c>
      <c r="AU1075" s="24" t="e">
        <v>#N/A</v>
      </c>
      <c r="AV1075" s="24" t="e">
        <v>#N/A</v>
      </c>
      <c r="AW1075" s="24"/>
      <c r="AX1075" s="24"/>
      <c r="AY1075" s="24"/>
      <c r="AZ1075" s="24"/>
      <c r="BA1075" s="24"/>
      <c r="BB1075" s="24"/>
      <c r="BC1075" s="24"/>
      <c r="BD1075" s="24">
        <v>0</v>
      </c>
      <c r="BE1075" s="24">
        <v>0</v>
      </c>
      <c r="BF1075" s="23"/>
      <c r="BG1075" s="23"/>
      <c r="BH1075" s="23">
        <v>43260</v>
      </c>
      <c r="BI1075" s="26" t="s">
        <v>127</v>
      </c>
      <c r="BJ1075" s="26" t="s">
        <v>232</v>
      </c>
      <c r="BK1075" s="29">
        <v>236543</v>
      </c>
      <c r="BL1075" s="24" t="s">
        <v>129</v>
      </c>
      <c r="BM1075" s="22" t="str">
        <f ca="1">+IF(Tabla1[[#This Row],[FECHA INGRESO]]&gt;=44986,IF((TODAY()-Tabla1[[#This Row],[FECHA INGRESO]])&gt;=50,"ALERTA","TODAVÍA FALTA"),"N/A")</f>
        <v>N/A</v>
      </c>
      <c r="BN1075" s="7">
        <f>IFERROR((_xlfn.DAYS(Tabla1[[#This Row],[FECHA INGRESO]],Tabla1[[#This Row],[FECHA RETIRO]]))/30,"")</f>
        <v>-7.3</v>
      </c>
    </row>
    <row r="1076" spans="1:66" ht="15" customHeight="1" x14ac:dyDescent="0.35">
      <c r="A1076" s="31">
        <v>1010230684</v>
      </c>
      <c r="B1076" s="22" t="s">
        <v>6498</v>
      </c>
      <c r="C1076" s="23">
        <v>43041</v>
      </c>
      <c r="D1076" s="23" t="s">
        <v>157</v>
      </c>
      <c r="E1076" s="23" t="s">
        <v>110</v>
      </c>
      <c r="F1076" s="23" t="s">
        <v>70</v>
      </c>
      <c r="G1076" s="24"/>
      <c r="H1076" s="24">
        <v>24078807495</v>
      </c>
      <c r="I1076" s="24" t="s">
        <v>72</v>
      </c>
      <c r="J1076" s="24">
        <f>DATEDIF(Tabla1[[#This Row],[FECHA DE NACIMIENTO]],Tabla1[[#This Row],[FECHA ACTUAL]],"Y")</f>
        <v>26</v>
      </c>
      <c r="K1076" s="24" t="s">
        <v>73</v>
      </c>
      <c r="L1076" s="24" t="s">
        <v>112</v>
      </c>
      <c r="M1076" s="24">
        <v>0</v>
      </c>
      <c r="N1076" s="24">
        <v>0</v>
      </c>
      <c r="O1076" s="24">
        <v>2</v>
      </c>
      <c r="P1076" s="24" t="s">
        <v>101</v>
      </c>
      <c r="Q1076" s="23">
        <v>35374</v>
      </c>
      <c r="R1076" s="24" t="s">
        <v>76</v>
      </c>
      <c r="S1076" s="25">
        <v>45119</v>
      </c>
      <c r="T1076" s="24">
        <v>6446597</v>
      </c>
      <c r="U1076" s="24">
        <v>3102731455</v>
      </c>
      <c r="V1076" s="24" t="s">
        <v>6499</v>
      </c>
      <c r="W1076" s="24" t="s">
        <v>6500</v>
      </c>
      <c r="X1076" s="24" t="s">
        <v>6501</v>
      </c>
      <c r="Y1076" s="24" t="s">
        <v>6502</v>
      </c>
      <c r="Z1076" s="24" t="s">
        <v>117</v>
      </c>
      <c r="AA1076" s="24" t="s">
        <v>6503</v>
      </c>
      <c r="AB1076" s="24" t="s">
        <v>77</v>
      </c>
      <c r="AC1076" s="24" t="s">
        <v>77</v>
      </c>
      <c r="AD1076" s="24" t="s">
        <v>77</v>
      </c>
      <c r="AE1076" s="26" t="s">
        <v>183</v>
      </c>
      <c r="AF1076" s="26" t="s">
        <v>5814</v>
      </c>
      <c r="AG1076" s="26"/>
      <c r="AH1076" s="27" t="s">
        <v>184</v>
      </c>
      <c r="AI1076" s="27" t="s">
        <v>487</v>
      </c>
      <c r="AJ1076" s="27" t="s">
        <v>487</v>
      </c>
      <c r="AK1076" s="24" t="s">
        <v>121</v>
      </c>
      <c r="AL1076" s="24" t="s">
        <v>90</v>
      </c>
      <c r="AM1076" s="23">
        <v>43041</v>
      </c>
      <c r="AN1076" s="28">
        <v>808585.47</v>
      </c>
      <c r="AO1076" s="28"/>
      <c r="AP1076" s="24"/>
      <c r="AQ1076" s="24"/>
      <c r="AR1076" s="24"/>
      <c r="AS1076" s="24"/>
      <c r="AT1076" s="24">
        <v>83</v>
      </c>
      <c r="AU1076" s="24" t="e">
        <v>#N/A</v>
      </c>
      <c r="AV1076" s="24" t="e">
        <v>#N/A</v>
      </c>
      <c r="AW1076" s="24"/>
      <c r="AX1076" s="24"/>
      <c r="AY1076" s="24"/>
      <c r="AZ1076" s="24"/>
      <c r="BA1076" s="24"/>
      <c r="BB1076" s="24"/>
      <c r="BC1076" s="24"/>
      <c r="BD1076" s="24">
        <v>0</v>
      </c>
      <c r="BE1076" s="24">
        <v>0</v>
      </c>
      <c r="BF1076" s="23"/>
      <c r="BG1076" s="23"/>
      <c r="BH1076" s="23">
        <v>43342</v>
      </c>
      <c r="BI1076" s="26" t="s">
        <v>127</v>
      </c>
      <c r="BJ1076" s="26" t="s">
        <v>6504</v>
      </c>
      <c r="BK1076" s="29">
        <v>324432</v>
      </c>
      <c r="BL1076" s="24" t="s">
        <v>129</v>
      </c>
      <c r="BM1076" s="22" t="str">
        <f ca="1">+IF(Tabla1[[#This Row],[FECHA INGRESO]]&gt;=44986,IF((TODAY()-Tabla1[[#This Row],[FECHA INGRESO]])&gt;=50,"ALERTA","TODAVÍA FALTA"),"N/A")</f>
        <v>N/A</v>
      </c>
      <c r="BN1076" s="7">
        <f>IFERROR((_xlfn.DAYS(Tabla1[[#This Row],[FECHA INGRESO]],Tabla1[[#This Row],[FECHA RETIRO]]))/30,"")</f>
        <v>-10.033333333333333</v>
      </c>
    </row>
    <row r="1077" spans="1:66" ht="15" customHeight="1" x14ac:dyDescent="0.35">
      <c r="A1077" s="31">
        <v>1037609083</v>
      </c>
      <c r="B1077" s="22" t="s">
        <v>6505</v>
      </c>
      <c r="C1077" s="23">
        <v>43046</v>
      </c>
      <c r="D1077" s="23" t="s">
        <v>582</v>
      </c>
      <c r="E1077" s="24" t="s">
        <v>69</v>
      </c>
      <c r="F1077" s="23" t="s">
        <v>70</v>
      </c>
      <c r="G1077" s="24"/>
      <c r="H1077" s="24">
        <v>24078815023</v>
      </c>
      <c r="I1077" s="24" t="s">
        <v>72</v>
      </c>
      <c r="J1077" s="24">
        <f>DATEDIF(Tabla1[[#This Row],[FECHA DE NACIMIENTO]],Tabla1[[#This Row],[FECHA ACTUAL]],"Y")</f>
        <v>32</v>
      </c>
      <c r="K1077" s="24" t="s">
        <v>73</v>
      </c>
      <c r="L1077" s="24" t="s">
        <v>112</v>
      </c>
      <c r="M1077" s="24">
        <v>0</v>
      </c>
      <c r="N1077" s="24">
        <v>0</v>
      </c>
      <c r="O1077" s="24">
        <v>2</v>
      </c>
      <c r="P1077" s="24" t="s">
        <v>101</v>
      </c>
      <c r="Q1077" s="23">
        <v>33239</v>
      </c>
      <c r="R1077" s="24" t="s">
        <v>1526</v>
      </c>
      <c r="S1077" s="25">
        <v>45119</v>
      </c>
      <c r="T1077" s="24"/>
      <c r="U1077" s="24">
        <v>3225451135</v>
      </c>
      <c r="V1077" s="24" t="s">
        <v>6506</v>
      </c>
      <c r="W1077" s="24" t="s">
        <v>6507</v>
      </c>
      <c r="X1077" s="24" t="s">
        <v>6508</v>
      </c>
      <c r="Y1077" s="24" t="s">
        <v>6509</v>
      </c>
      <c r="Z1077" s="24" t="s">
        <v>162</v>
      </c>
      <c r="AA1077" s="24">
        <v>3108221796</v>
      </c>
      <c r="AB1077" s="24" t="s">
        <v>77</v>
      </c>
      <c r="AC1077" s="24" t="s">
        <v>77</v>
      </c>
      <c r="AD1077" s="24" t="s">
        <v>77</v>
      </c>
      <c r="AE1077" s="26" t="s">
        <v>183</v>
      </c>
      <c r="AF1077" s="26"/>
      <c r="AG1077" s="26" t="s">
        <v>1440</v>
      </c>
      <c r="AH1077" s="27" t="s">
        <v>184</v>
      </c>
      <c r="AI1077" s="27" t="s">
        <v>515</v>
      </c>
      <c r="AJ1077" s="27" t="s">
        <v>515</v>
      </c>
      <c r="AK1077" s="24" t="s">
        <v>121</v>
      </c>
      <c r="AL1077" s="24" t="s">
        <v>90</v>
      </c>
      <c r="AM1077" s="23">
        <v>43046</v>
      </c>
      <c r="AN1077" s="28">
        <v>808585.47</v>
      </c>
      <c r="AO1077" s="28"/>
      <c r="AP1077" s="24"/>
      <c r="AQ1077" s="24"/>
      <c r="AR1077" s="24"/>
      <c r="AS1077" s="24"/>
      <c r="AT1077" s="24" t="e">
        <v>#N/A</v>
      </c>
      <c r="AU1077" s="24" t="e">
        <v>#N/A</v>
      </c>
      <c r="AV1077" s="24" t="e">
        <v>#N/A</v>
      </c>
      <c r="AW1077" s="24"/>
      <c r="AX1077" s="24"/>
      <c r="AY1077" s="24"/>
      <c r="AZ1077" s="24"/>
      <c r="BA1077" s="24"/>
      <c r="BB1077" s="24"/>
      <c r="BC1077" s="24"/>
      <c r="BD1077" s="24">
        <v>0</v>
      </c>
      <c r="BE1077" s="24">
        <v>0</v>
      </c>
      <c r="BF1077" s="23"/>
      <c r="BG1077" s="23"/>
      <c r="BH1077" s="23">
        <v>43117</v>
      </c>
      <c r="BI1077" s="26" t="s">
        <v>127</v>
      </c>
      <c r="BJ1077" s="26" t="s">
        <v>128</v>
      </c>
      <c r="BK1077" s="29">
        <v>77039</v>
      </c>
      <c r="BL1077" s="24" t="s">
        <v>129</v>
      </c>
      <c r="BM1077" s="22" t="str">
        <f ca="1">+IF(Tabla1[[#This Row],[FECHA INGRESO]]&gt;=44986,IF((TODAY()-Tabla1[[#This Row],[FECHA INGRESO]])&gt;=50,"ALERTA","TODAVÍA FALTA"),"N/A")</f>
        <v>N/A</v>
      </c>
      <c r="BN1077" s="7">
        <f>IFERROR((_xlfn.DAYS(Tabla1[[#This Row],[FECHA INGRESO]],Tabla1[[#This Row],[FECHA RETIRO]]))/30,"")</f>
        <v>-2.3666666666666667</v>
      </c>
    </row>
    <row r="1078" spans="1:66" ht="15" customHeight="1" x14ac:dyDescent="0.35">
      <c r="A1078" s="31">
        <v>1010208134</v>
      </c>
      <c r="B1078" s="22" t="s">
        <v>6510</v>
      </c>
      <c r="C1078" s="23">
        <v>43046</v>
      </c>
      <c r="D1078" s="23" t="s">
        <v>93</v>
      </c>
      <c r="E1078" s="23" t="s">
        <v>111</v>
      </c>
      <c r="F1078" s="23" t="s">
        <v>70</v>
      </c>
      <c r="G1078" s="24"/>
      <c r="H1078" s="24">
        <v>24078809352</v>
      </c>
      <c r="I1078" s="24" t="s">
        <v>95</v>
      </c>
      <c r="J1078" s="24">
        <f>DATEDIF(Tabla1[[#This Row],[FECHA DE NACIMIENTO]],Tabla1[[#This Row],[FECHA ACTUAL]],"Y")</f>
        <v>30</v>
      </c>
      <c r="K1078" s="24" t="s">
        <v>73</v>
      </c>
      <c r="L1078" s="24" t="s">
        <v>234</v>
      </c>
      <c r="M1078" s="24">
        <v>2</v>
      </c>
      <c r="N1078" s="24">
        <v>2</v>
      </c>
      <c r="O1078" s="24">
        <v>3</v>
      </c>
      <c r="P1078" s="24" t="s">
        <v>101</v>
      </c>
      <c r="Q1078" s="23">
        <v>34093</v>
      </c>
      <c r="R1078" s="24" t="s">
        <v>76</v>
      </c>
      <c r="S1078" s="25">
        <v>45119</v>
      </c>
      <c r="T1078" s="24">
        <v>4872440</v>
      </c>
      <c r="U1078" s="24">
        <v>3104855101</v>
      </c>
      <c r="V1078" s="24" t="s">
        <v>6511</v>
      </c>
      <c r="W1078" s="24" t="s">
        <v>6512</v>
      </c>
      <c r="X1078" s="24" t="s">
        <v>6513</v>
      </c>
      <c r="Y1078" s="24" t="s">
        <v>6514</v>
      </c>
      <c r="Z1078" s="24" t="s">
        <v>82</v>
      </c>
      <c r="AA1078" s="24" t="s">
        <v>6515</v>
      </c>
      <c r="AB1078" s="24" t="s">
        <v>77</v>
      </c>
      <c r="AC1078" s="24" t="s">
        <v>77</v>
      </c>
      <c r="AD1078" s="24" t="s">
        <v>77</v>
      </c>
      <c r="AE1078" s="26" t="s">
        <v>151</v>
      </c>
      <c r="AF1078" s="26"/>
      <c r="AG1078" s="26"/>
      <c r="AH1078" s="27" t="s">
        <v>184</v>
      </c>
      <c r="AI1078" s="27" t="s">
        <v>515</v>
      </c>
      <c r="AJ1078" s="27" t="s">
        <v>515</v>
      </c>
      <c r="AK1078" s="24" t="s">
        <v>121</v>
      </c>
      <c r="AL1078" s="24" t="s">
        <v>90</v>
      </c>
      <c r="AM1078" s="23">
        <v>43046</v>
      </c>
      <c r="AN1078" s="28">
        <v>808585.47</v>
      </c>
      <c r="AO1078" s="28"/>
      <c r="AP1078" s="24"/>
      <c r="AQ1078" s="24"/>
      <c r="AR1078" s="24"/>
      <c r="AS1078" s="24"/>
      <c r="AT1078" s="24" t="e">
        <v>#N/A</v>
      </c>
      <c r="AU1078" s="24" t="e">
        <v>#N/A</v>
      </c>
      <c r="AV1078" s="24" t="e">
        <v>#N/A</v>
      </c>
      <c r="AW1078" s="24"/>
      <c r="AX1078" s="24"/>
      <c r="AY1078" s="24"/>
      <c r="AZ1078" s="24"/>
      <c r="BA1078" s="24"/>
      <c r="BB1078" s="24"/>
      <c r="BC1078" s="24"/>
      <c r="BD1078" s="24">
        <v>0</v>
      </c>
      <c r="BE1078" s="24">
        <v>0</v>
      </c>
      <c r="BF1078" s="23"/>
      <c r="BG1078" s="23"/>
      <c r="BH1078" s="23">
        <v>43165</v>
      </c>
      <c r="BI1078" s="26" t="s">
        <v>127</v>
      </c>
      <c r="BJ1078" s="26" t="s">
        <v>232</v>
      </c>
      <c r="BK1078" s="29">
        <v>130207</v>
      </c>
      <c r="BL1078" s="24" t="s">
        <v>129</v>
      </c>
      <c r="BM1078" s="22" t="str">
        <f ca="1">+IF(Tabla1[[#This Row],[FECHA INGRESO]]&gt;=44986,IF((TODAY()-Tabla1[[#This Row],[FECHA INGRESO]])&gt;=50,"ALERTA","TODAVÍA FALTA"),"N/A")</f>
        <v>N/A</v>
      </c>
      <c r="BN1078" s="7">
        <f>IFERROR((_xlfn.DAYS(Tabla1[[#This Row],[FECHA INGRESO]],Tabla1[[#This Row],[FECHA RETIRO]]))/30,"")</f>
        <v>-3.9666666666666668</v>
      </c>
    </row>
    <row r="1079" spans="1:66" ht="15" customHeight="1" x14ac:dyDescent="0.35">
      <c r="A1079" s="31">
        <v>1010234588</v>
      </c>
      <c r="B1079" s="22" t="s">
        <v>6516</v>
      </c>
      <c r="C1079" s="23">
        <v>43046</v>
      </c>
      <c r="D1079" s="23" t="s">
        <v>93</v>
      </c>
      <c r="E1079" s="23" t="s">
        <v>111</v>
      </c>
      <c r="F1079" s="23" t="s">
        <v>70</v>
      </c>
      <c r="G1079" s="24"/>
      <c r="H1079" s="24">
        <v>24078868724</v>
      </c>
      <c r="I1079" s="24" t="s">
        <v>72</v>
      </c>
      <c r="J1079" s="24">
        <f>DATEDIF(Tabla1[[#This Row],[FECHA DE NACIMIENTO]],Tabla1[[#This Row],[FECHA ACTUAL]],"Y")</f>
        <v>25</v>
      </c>
      <c r="K1079" s="24" t="s">
        <v>73</v>
      </c>
      <c r="L1079" s="24" t="s">
        <v>112</v>
      </c>
      <c r="M1079" s="24">
        <v>0</v>
      </c>
      <c r="N1079" s="24">
        <v>0</v>
      </c>
      <c r="O1079" s="24">
        <v>2</v>
      </c>
      <c r="P1079" s="24" t="s">
        <v>101</v>
      </c>
      <c r="Q1079" s="23">
        <v>35639</v>
      </c>
      <c r="R1079" s="24" t="s">
        <v>76</v>
      </c>
      <c r="S1079" s="25">
        <v>45119</v>
      </c>
      <c r="T1079" s="24"/>
      <c r="U1079" s="24">
        <v>3204191011</v>
      </c>
      <c r="V1079" s="24" t="s">
        <v>6517</v>
      </c>
      <c r="W1079" s="24" t="s">
        <v>6518</v>
      </c>
      <c r="X1079" s="24" t="s">
        <v>1768</v>
      </c>
      <c r="Y1079" s="24" t="s">
        <v>6519</v>
      </c>
      <c r="Z1079" s="24" t="s">
        <v>117</v>
      </c>
      <c r="AA1079" s="24">
        <v>3124402831</v>
      </c>
      <c r="AB1079" s="24" t="s">
        <v>77</v>
      </c>
      <c r="AC1079" s="24" t="s">
        <v>77</v>
      </c>
      <c r="AD1079" s="24" t="s">
        <v>77</v>
      </c>
      <c r="AE1079" s="26" t="s">
        <v>183</v>
      </c>
      <c r="AF1079" s="26" t="s">
        <v>6520</v>
      </c>
      <c r="AG1079" s="26"/>
      <c r="AH1079" s="27" t="s">
        <v>184</v>
      </c>
      <c r="AI1079" s="27" t="s">
        <v>487</v>
      </c>
      <c r="AJ1079" s="27" t="s">
        <v>487</v>
      </c>
      <c r="AK1079" s="24" t="s">
        <v>121</v>
      </c>
      <c r="AL1079" s="24" t="s">
        <v>90</v>
      </c>
      <c r="AM1079" s="23">
        <v>43046</v>
      </c>
      <c r="AN1079" s="28">
        <v>857100.06</v>
      </c>
      <c r="AO1079" s="28">
        <v>97032</v>
      </c>
      <c r="AP1079" s="24"/>
      <c r="AQ1079" s="24"/>
      <c r="AR1079" s="24"/>
      <c r="AS1079" s="24"/>
      <c r="AT1079" s="24">
        <v>83</v>
      </c>
      <c r="AU1079" s="24" t="e">
        <v>#N/A</v>
      </c>
      <c r="AV1079" s="24" t="e">
        <v>#N/A</v>
      </c>
      <c r="AW1079" s="24"/>
      <c r="AX1079" s="24"/>
      <c r="AY1079" s="24"/>
      <c r="AZ1079" s="24"/>
      <c r="BA1079" s="24"/>
      <c r="BB1079" s="24"/>
      <c r="BC1079" s="24"/>
      <c r="BD1079" s="24">
        <v>1</v>
      </c>
      <c r="BE1079" s="24">
        <v>0</v>
      </c>
      <c r="BF1079" s="23">
        <v>43498</v>
      </c>
      <c r="BG1079" s="23">
        <v>43516</v>
      </c>
      <c r="BH1079" s="23">
        <v>43707</v>
      </c>
      <c r="BI1079" s="26" t="s">
        <v>127</v>
      </c>
      <c r="BJ1079" s="26" t="s">
        <v>6521</v>
      </c>
      <c r="BK1079" s="29">
        <v>0</v>
      </c>
      <c r="BL1079" s="24" t="s">
        <v>129</v>
      </c>
      <c r="BM1079" s="22" t="str">
        <f ca="1">+IF(Tabla1[[#This Row],[FECHA INGRESO]]&gt;=44986,IF((TODAY()-Tabla1[[#This Row],[FECHA INGRESO]])&gt;=50,"ALERTA","TODAVÍA FALTA"),"N/A")</f>
        <v>N/A</v>
      </c>
      <c r="BN1079" s="7">
        <f>IFERROR((_xlfn.DAYS(Tabla1[[#This Row],[FECHA INGRESO]],Tabla1[[#This Row],[FECHA RETIRO]]))/30,"")</f>
        <v>-22.033333333333335</v>
      </c>
    </row>
    <row r="1080" spans="1:66" ht="15" customHeight="1" x14ac:dyDescent="0.35">
      <c r="A1080" s="31">
        <v>1020477540</v>
      </c>
      <c r="B1080" s="22" t="s">
        <v>6522</v>
      </c>
      <c r="C1080" s="23">
        <v>43046</v>
      </c>
      <c r="D1080" s="23" t="s">
        <v>131</v>
      </c>
      <c r="E1080" s="24" t="s">
        <v>94</v>
      </c>
      <c r="F1080" s="23" t="s">
        <v>70</v>
      </c>
      <c r="G1080" s="24"/>
      <c r="H1080" s="24">
        <v>24078809491</v>
      </c>
      <c r="I1080" s="24" t="s">
        <v>95</v>
      </c>
      <c r="J1080" s="24">
        <f>DATEDIF(Tabla1[[#This Row],[FECHA DE NACIMIENTO]],Tabla1[[#This Row],[FECHA ACTUAL]],"Y")</f>
        <v>26</v>
      </c>
      <c r="K1080" s="24" t="s">
        <v>73</v>
      </c>
      <c r="L1080" s="24" t="s">
        <v>112</v>
      </c>
      <c r="M1080" s="24">
        <v>0</v>
      </c>
      <c r="N1080" s="24">
        <v>0</v>
      </c>
      <c r="O1080" s="24">
        <v>1</v>
      </c>
      <c r="P1080" s="24" t="s">
        <v>101</v>
      </c>
      <c r="Q1080" s="23">
        <v>35394</v>
      </c>
      <c r="R1080" s="24" t="s">
        <v>1066</v>
      </c>
      <c r="S1080" s="25">
        <v>45119</v>
      </c>
      <c r="T1080" s="24">
        <v>2729252</v>
      </c>
      <c r="U1080" s="24">
        <v>3004803216</v>
      </c>
      <c r="V1080" s="24" t="s">
        <v>6523</v>
      </c>
      <c r="W1080" s="24" t="s">
        <v>6524</v>
      </c>
      <c r="X1080" s="24" t="s">
        <v>6525</v>
      </c>
      <c r="Y1080" s="24" t="s">
        <v>6526</v>
      </c>
      <c r="Z1080" s="24" t="s">
        <v>117</v>
      </c>
      <c r="AA1080" s="24" t="s">
        <v>6527</v>
      </c>
      <c r="AB1080" s="24" t="s">
        <v>77</v>
      </c>
      <c r="AC1080" s="24" t="s">
        <v>77</v>
      </c>
      <c r="AD1080" s="24" t="s">
        <v>77</v>
      </c>
      <c r="AE1080" s="26" t="s">
        <v>183</v>
      </c>
      <c r="AF1080" s="26" t="s">
        <v>3655</v>
      </c>
      <c r="AG1080" s="26"/>
      <c r="AH1080" s="27" t="s">
        <v>184</v>
      </c>
      <c r="AI1080" s="27" t="s">
        <v>515</v>
      </c>
      <c r="AJ1080" s="27" t="s">
        <v>515</v>
      </c>
      <c r="AK1080" s="24" t="s">
        <v>121</v>
      </c>
      <c r="AL1080" s="24" t="s">
        <v>90</v>
      </c>
      <c r="AM1080" s="23">
        <v>43046</v>
      </c>
      <c r="AN1080" s="28">
        <v>808585.47</v>
      </c>
      <c r="AO1080" s="28"/>
      <c r="AP1080" s="24"/>
      <c r="AQ1080" s="24"/>
      <c r="AR1080" s="24"/>
      <c r="AS1080" s="24"/>
      <c r="AT1080" s="24" t="e">
        <v>#N/A</v>
      </c>
      <c r="AU1080" s="24" t="e">
        <v>#N/A</v>
      </c>
      <c r="AV1080" s="24" t="e">
        <v>#N/A</v>
      </c>
      <c r="AW1080" s="24"/>
      <c r="AX1080" s="24"/>
      <c r="AY1080" s="24"/>
      <c r="AZ1080" s="24"/>
      <c r="BA1080" s="24"/>
      <c r="BB1080" s="24"/>
      <c r="BC1080" s="24"/>
      <c r="BD1080" s="24">
        <v>0</v>
      </c>
      <c r="BE1080" s="24">
        <v>0</v>
      </c>
      <c r="BF1080" s="23"/>
      <c r="BG1080" s="23"/>
      <c r="BH1080" s="23">
        <v>43386</v>
      </c>
      <c r="BI1080" s="26" t="s">
        <v>127</v>
      </c>
      <c r="BJ1080" s="26" t="s">
        <v>232</v>
      </c>
      <c r="BK1080" s="29">
        <v>365665</v>
      </c>
      <c r="BL1080" s="24" t="s">
        <v>129</v>
      </c>
      <c r="BM1080" s="22" t="str">
        <f ca="1">+IF(Tabla1[[#This Row],[FECHA INGRESO]]&gt;=44986,IF((TODAY()-Tabla1[[#This Row],[FECHA INGRESO]])&gt;=50,"ALERTA","TODAVÍA FALTA"),"N/A")</f>
        <v>N/A</v>
      </c>
      <c r="BN1080" s="7">
        <f>IFERROR((_xlfn.DAYS(Tabla1[[#This Row],[FECHA INGRESO]],Tabla1[[#This Row],[FECHA RETIRO]]))/30,"")</f>
        <v>-11.333333333333334</v>
      </c>
    </row>
    <row r="1081" spans="1:66" ht="15" customHeight="1" x14ac:dyDescent="0.35">
      <c r="A1081" s="31">
        <v>1214713641</v>
      </c>
      <c r="B1081" s="22" t="s">
        <v>6528</v>
      </c>
      <c r="C1081" s="23">
        <v>43046</v>
      </c>
      <c r="D1081" s="23" t="s">
        <v>582</v>
      </c>
      <c r="E1081" s="23" t="s">
        <v>111</v>
      </c>
      <c r="F1081" s="23" t="s">
        <v>70</v>
      </c>
      <c r="G1081" s="24"/>
      <c r="H1081" s="24">
        <v>24078814082</v>
      </c>
      <c r="I1081" s="24" t="s">
        <v>95</v>
      </c>
      <c r="J1081" s="24">
        <f>DATEDIF(Tabla1[[#This Row],[FECHA DE NACIMIENTO]],Tabla1[[#This Row],[FECHA ACTUAL]],"Y")</f>
        <v>30</v>
      </c>
      <c r="K1081" s="24" t="s">
        <v>73</v>
      </c>
      <c r="L1081" s="24" t="s">
        <v>112</v>
      </c>
      <c r="M1081" s="24">
        <v>1</v>
      </c>
      <c r="N1081" s="24">
        <v>2</v>
      </c>
      <c r="O1081" s="24">
        <v>2</v>
      </c>
      <c r="P1081" s="24" t="s">
        <v>101</v>
      </c>
      <c r="Q1081" s="23">
        <v>33829</v>
      </c>
      <c r="R1081" s="24" t="s">
        <v>830</v>
      </c>
      <c r="S1081" s="25">
        <v>45119</v>
      </c>
      <c r="T1081" s="24">
        <v>2219115</v>
      </c>
      <c r="U1081" s="24">
        <v>3058617791</v>
      </c>
      <c r="V1081" s="24" t="s">
        <v>6529</v>
      </c>
      <c r="W1081" s="24" t="s">
        <v>6530</v>
      </c>
      <c r="X1081" s="24" t="s">
        <v>4511</v>
      </c>
      <c r="Y1081" s="24" t="s">
        <v>6531</v>
      </c>
      <c r="Z1081" s="24" t="s">
        <v>117</v>
      </c>
      <c r="AA1081" s="24" t="s">
        <v>6532</v>
      </c>
      <c r="AB1081" s="24" t="s">
        <v>77</v>
      </c>
      <c r="AC1081" s="24" t="s">
        <v>77</v>
      </c>
      <c r="AD1081" s="24" t="s">
        <v>77</v>
      </c>
      <c r="AE1081" s="26" t="s">
        <v>183</v>
      </c>
      <c r="AF1081" s="26" t="s">
        <v>103</v>
      </c>
      <c r="AG1081" s="26"/>
      <c r="AH1081" s="27" t="s">
        <v>184</v>
      </c>
      <c r="AI1081" s="27" t="s">
        <v>515</v>
      </c>
      <c r="AJ1081" s="27" t="s">
        <v>515</v>
      </c>
      <c r="AK1081" s="24" t="s">
        <v>121</v>
      </c>
      <c r="AL1081" s="24" t="s">
        <v>90</v>
      </c>
      <c r="AM1081" s="23">
        <v>43046</v>
      </c>
      <c r="AN1081" s="28">
        <v>776250</v>
      </c>
      <c r="AO1081" s="28"/>
      <c r="AP1081" s="24"/>
      <c r="AQ1081" s="24"/>
      <c r="AR1081" s="24"/>
      <c r="AS1081" s="24"/>
      <c r="AT1081" s="24" t="e">
        <v>#N/A</v>
      </c>
      <c r="AU1081" s="24" t="e">
        <v>#N/A</v>
      </c>
      <c r="AV1081" s="24" t="e">
        <v>#N/A</v>
      </c>
      <c r="AW1081" s="24"/>
      <c r="AX1081" s="24"/>
      <c r="AY1081" s="24"/>
      <c r="AZ1081" s="24"/>
      <c r="BA1081" s="24"/>
      <c r="BB1081" s="24"/>
      <c r="BC1081" s="24"/>
      <c r="BD1081" s="24">
        <v>0</v>
      </c>
      <c r="BE1081" s="24">
        <v>0</v>
      </c>
      <c r="BF1081" s="23"/>
      <c r="BG1081" s="23"/>
      <c r="BH1081" s="23">
        <v>43046</v>
      </c>
      <c r="BI1081" s="26" t="s">
        <v>127</v>
      </c>
      <c r="BJ1081" s="26" t="s">
        <v>6533</v>
      </c>
      <c r="BK1081" s="29">
        <v>1042</v>
      </c>
      <c r="BL1081" s="24" t="s">
        <v>129</v>
      </c>
      <c r="BM1081" s="22" t="str">
        <f ca="1">+IF(Tabla1[[#This Row],[FECHA INGRESO]]&gt;=44986,IF((TODAY()-Tabla1[[#This Row],[FECHA INGRESO]])&gt;=50,"ALERTA","TODAVÍA FALTA"),"N/A")</f>
        <v>N/A</v>
      </c>
      <c r="BN1081" s="7">
        <f>IFERROR((_xlfn.DAYS(Tabla1[[#This Row],[FECHA INGRESO]],Tabla1[[#This Row],[FECHA RETIRO]]))/30,"")</f>
        <v>0</v>
      </c>
    </row>
    <row r="1082" spans="1:66" ht="15" customHeight="1" x14ac:dyDescent="0.35">
      <c r="A1082" s="31">
        <v>52226398</v>
      </c>
      <c r="B1082" s="22" t="s">
        <v>6534</v>
      </c>
      <c r="C1082" s="23">
        <v>43046</v>
      </c>
      <c r="D1082" s="23" t="s">
        <v>93</v>
      </c>
      <c r="E1082" s="23" t="s">
        <v>111</v>
      </c>
      <c r="F1082" s="23" t="s">
        <v>70</v>
      </c>
      <c r="G1082" s="24"/>
      <c r="H1082" s="24">
        <v>24078870284</v>
      </c>
      <c r="I1082" s="24" t="s">
        <v>95</v>
      </c>
      <c r="J1082" s="24">
        <f>DATEDIF(Tabla1[[#This Row],[FECHA DE NACIMIENTO]],Tabla1[[#This Row],[FECHA ACTUAL]],"Y")</f>
        <v>48</v>
      </c>
      <c r="K1082" s="24" t="s">
        <v>96</v>
      </c>
      <c r="L1082" s="24" t="s">
        <v>74</v>
      </c>
      <c r="M1082" s="24">
        <v>2</v>
      </c>
      <c r="N1082" s="24">
        <v>2</v>
      </c>
      <c r="O1082" s="24">
        <v>2</v>
      </c>
      <c r="P1082" s="24" t="s">
        <v>101</v>
      </c>
      <c r="Q1082" s="23">
        <v>27283</v>
      </c>
      <c r="R1082" s="24" t="s">
        <v>76</v>
      </c>
      <c r="S1082" s="25">
        <v>45119</v>
      </c>
      <c r="T1082" s="24">
        <v>2330411</v>
      </c>
      <c r="U1082" s="24">
        <v>3176819219</v>
      </c>
      <c r="V1082" s="24" t="s">
        <v>6535</v>
      </c>
      <c r="W1082" s="24" t="s">
        <v>6536</v>
      </c>
      <c r="X1082" s="24" t="s">
        <v>4836</v>
      </c>
      <c r="Y1082" s="24" t="s">
        <v>6537</v>
      </c>
      <c r="Z1082" s="24" t="s">
        <v>82</v>
      </c>
      <c r="AA1082" s="24" t="s">
        <v>6538</v>
      </c>
      <c r="AB1082" s="24" t="s">
        <v>77</v>
      </c>
      <c r="AC1082" s="24" t="s">
        <v>77</v>
      </c>
      <c r="AD1082" s="24" t="s">
        <v>77</v>
      </c>
      <c r="AE1082" s="26" t="s">
        <v>183</v>
      </c>
      <c r="AF1082" s="26" t="s">
        <v>1764</v>
      </c>
      <c r="AG1082" s="26"/>
      <c r="AH1082" s="27" t="s">
        <v>163</v>
      </c>
      <c r="AI1082" s="27" t="s">
        <v>487</v>
      </c>
      <c r="AJ1082" s="27" t="s">
        <v>487</v>
      </c>
      <c r="AK1082" s="24" t="s">
        <v>121</v>
      </c>
      <c r="AL1082" s="24" t="s">
        <v>90</v>
      </c>
      <c r="AM1082" s="23">
        <v>43046</v>
      </c>
      <c r="AN1082" s="28">
        <v>1242000</v>
      </c>
      <c r="AO1082" s="28"/>
      <c r="AP1082" s="24"/>
      <c r="AQ1082" s="24"/>
      <c r="AR1082" s="24"/>
      <c r="AS1082" s="24"/>
      <c r="AT1082" s="24" t="e">
        <v>#N/A</v>
      </c>
      <c r="AU1082" s="24" t="e">
        <v>#N/A</v>
      </c>
      <c r="AV1082" s="24" t="e">
        <v>#N/A</v>
      </c>
      <c r="AW1082" s="24"/>
      <c r="AX1082" s="24"/>
      <c r="AY1082" s="24"/>
      <c r="AZ1082" s="24"/>
      <c r="BA1082" s="24"/>
      <c r="BB1082" s="24"/>
      <c r="BC1082" s="24"/>
      <c r="BD1082" s="24">
        <v>0</v>
      </c>
      <c r="BE1082" s="24">
        <v>0</v>
      </c>
      <c r="BF1082" s="23"/>
      <c r="BG1082" s="23"/>
      <c r="BH1082" s="23">
        <v>43060</v>
      </c>
      <c r="BI1082" s="26" t="s">
        <v>127</v>
      </c>
      <c r="BJ1082" s="26" t="s">
        <v>523</v>
      </c>
      <c r="BK1082" s="29">
        <v>25000</v>
      </c>
      <c r="BL1082" s="24" t="s">
        <v>129</v>
      </c>
      <c r="BM1082" s="22" t="str">
        <f ca="1">+IF(Tabla1[[#This Row],[FECHA INGRESO]]&gt;=44986,IF((TODAY()-Tabla1[[#This Row],[FECHA INGRESO]])&gt;=50,"ALERTA","TODAVÍA FALTA"),"N/A")</f>
        <v>N/A</v>
      </c>
      <c r="BN1082" s="7">
        <f>IFERROR((_xlfn.DAYS(Tabla1[[#This Row],[FECHA INGRESO]],Tabla1[[#This Row],[FECHA RETIRO]]))/30,"")</f>
        <v>-0.46666666666666667</v>
      </c>
    </row>
    <row r="1083" spans="1:66" ht="15" customHeight="1" x14ac:dyDescent="0.35">
      <c r="A1083" s="31">
        <v>1023920900</v>
      </c>
      <c r="B1083" s="22" t="s">
        <v>6539</v>
      </c>
      <c r="C1083" s="23">
        <v>43046</v>
      </c>
      <c r="D1083" s="23" t="s">
        <v>131</v>
      </c>
      <c r="E1083" s="23" t="s">
        <v>111</v>
      </c>
      <c r="F1083" s="23" t="s">
        <v>70</v>
      </c>
      <c r="G1083" s="24" t="s">
        <v>6540</v>
      </c>
      <c r="H1083" s="24">
        <v>24078889550</v>
      </c>
      <c r="I1083" s="24" t="s">
        <v>95</v>
      </c>
      <c r="J1083" s="24">
        <f>DATEDIF(Tabla1[[#This Row],[FECHA DE NACIMIENTO]],Tabla1[[#This Row],[FECHA ACTUAL]],"Y")</f>
        <v>30</v>
      </c>
      <c r="K1083" s="24" t="s">
        <v>500</v>
      </c>
      <c r="L1083" s="24" t="s">
        <v>112</v>
      </c>
      <c r="M1083" s="24">
        <v>1</v>
      </c>
      <c r="N1083" s="24">
        <v>1</v>
      </c>
      <c r="O1083" s="24">
        <v>3</v>
      </c>
      <c r="P1083" s="24" t="s">
        <v>101</v>
      </c>
      <c r="Q1083" s="23">
        <v>33928</v>
      </c>
      <c r="R1083" s="24" t="s">
        <v>76</v>
      </c>
      <c r="S1083" s="25">
        <v>45119</v>
      </c>
      <c r="T1083" s="24"/>
      <c r="U1083" s="24">
        <v>3053677202</v>
      </c>
      <c r="V1083" s="24" t="s">
        <v>6541</v>
      </c>
      <c r="W1083" s="24" t="s">
        <v>6542</v>
      </c>
      <c r="X1083" s="24" t="s">
        <v>6543</v>
      </c>
      <c r="Y1083" s="24" t="s">
        <v>6544</v>
      </c>
      <c r="Z1083" s="24" t="s">
        <v>117</v>
      </c>
      <c r="AA1083" s="24">
        <v>3012333470</v>
      </c>
      <c r="AB1083" s="24" t="s">
        <v>77</v>
      </c>
      <c r="AC1083" s="24" t="s">
        <v>77</v>
      </c>
      <c r="AD1083" s="24" t="s">
        <v>77</v>
      </c>
      <c r="AE1083" s="26" t="s">
        <v>183</v>
      </c>
      <c r="AF1083" s="26" t="s">
        <v>6545</v>
      </c>
      <c r="AG1083" s="26"/>
      <c r="AH1083" s="27" t="s">
        <v>184</v>
      </c>
      <c r="AI1083" s="27" t="s">
        <v>5372</v>
      </c>
      <c r="AJ1083" s="27" t="s">
        <v>5372</v>
      </c>
      <c r="AK1083" s="24" t="s">
        <v>121</v>
      </c>
      <c r="AL1083" s="24" t="s">
        <v>90</v>
      </c>
      <c r="AM1083" s="23">
        <v>43046</v>
      </c>
      <c r="AN1083" s="28">
        <v>808585.47</v>
      </c>
      <c r="AO1083" s="28"/>
      <c r="AP1083" s="24" t="s">
        <v>6546</v>
      </c>
      <c r="AQ1083" s="24"/>
      <c r="AR1083" s="24"/>
      <c r="AS1083" s="24"/>
      <c r="AT1083" s="24">
        <v>85</v>
      </c>
      <c r="AU1083" s="24" t="e">
        <v>#N/A</v>
      </c>
      <c r="AV1083" s="24" t="e">
        <v>#N/A</v>
      </c>
      <c r="AW1083" s="24"/>
      <c r="AX1083" s="24"/>
      <c r="AY1083" s="24"/>
      <c r="AZ1083" s="24"/>
      <c r="BA1083" s="24"/>
      <c r="BB1083" s="24"/>
      <c r="BC1083" s="24"/>
      <c r="BD1083" s="24">
        <v>0</v>
      </c>
      <c r="BE1083" s="24">
        <v>0</v>
      </c>
      <c r="BF1083" s="23"/>
      <c r="BG1083" s="23"/>
      <c r="BH1083" s="23">
        <v>43342</v>
      </c>
      <c r="BI1083" s="26" t="s">
        <v>127</v>
      </c>
      <c r="BJ1083" s="26" t="s">
        <v>2423</v>
      </c>
      <c r="BK1083" s="29">
        <v>319007</v>
      </c>
      <c r="BL1083" s="24" t="s">
        <v>129</v>
      </c>
      <c r="BM1083" s="22" t="str">
        <f ca="1">+IF(Tabla1[[#This Row],[FECHA INGRESO]]&gt;=44986,IF((TODAY()-Tabla1[[#This Row],[FECHA INGRESO]])&gt;=50,"ALERTA","TODAVÍA FALTA"),"N/A")</f>
        <v>N/A</v>
      </c>
      <c r="BN1083" s="7">
        <f>IFERROR((_xlfn.DAYS(Tabla1[[#This Row],[FECHA INGRESO]],Tabla1[[#This Row],[FECHA RETIRO]]))/30,"")</f>
        <v>-9.8666666666666671</v>
      </c>
    </row>
    <row r="1084" spans="1:66" ht="15" customHeight="1" x14ac:dyDescent="0.35">
      <c r="A1084" s="31">
        <v>1013580015</v>
      </c>
      <c r="B1084" s="22" t="s">
        <v>6547</v>
      </c>
      <c r="C1084" s="23">
        <v>43047</v>
      </c>
      <c r="D1084" s="23" t="s">
        <v>188</v>
      </c>
      <c r="E1084" s="23" t="s">
        <v>111</v>
      </c>
      <c r="F1084" s="23" t="s">
        <v>70</v>
      </c>
      <c r="G1084" s="24"/>
      <c r="H1084" s="24">
        <v>24078896394</v>
      </c>
      <c r="I1084" s="24" t="s">
        <v>95</v>
      </c>
      <c r="J1084" s="24">
        <f>DATEDIF(Tabla1[[#This Row],[FECHA DE NACIMIENTO]],Tabla1[[#This Row],[FECHA ACTUAL]],"Y")</f>
        <v>37</v>
      </c>
      <c r="K1084" s="24" t="s">
        <v>73</v>
      </c>
      <c r="L1084" s="24" t="s">
        <v>234</v>
      </c>
      <c r="M1084" s="24">
        <v>1</v>
      </c>
      <c r="N1084" s="24">
        <v>1</v>
      </c>
      <c r="O1084" s="24">
        <v>3</v>
      </c>
      <c r="P1084" s="24" t="s">
        <v>101</v>
      </c>
      <c r="Q1084" s="23">
        <v>31583</v>
      </c>
      <c r="R1084" s="24" t="s">
        <v>76</v>
      </c>
      <c r="S1084" s="25">
        <v>45119</v>
      </c>
      <c r="T1084" s="24">
        <v>4450157</v>
      </c>
      <c r="U1084" s="24">
        <v>3004239354</v>
      </c>
      <c r="V1084" s="24" t="s">
        <v>6548</v>
      </c>
      <c r="W1084" s="24" t="s">
        <v>6549</v>
      </c>
      <c r="X1084" s="24" t="s">
        <v>6550</v>
      </c>
      <c r="Y1084" s="24" t="s">
        <v>6551</v>
      </c>
      <c r="Z1084" s="24" t="s">
        <v>117</v>
      </c>
      <c r="AA1084" s="24">
        <v>3138075298</v>
      </c>
      <c r="AB1084" s="24" t="s">
        <v>77</v>
      </c>
      <c r="AC1084" s="24" t="s">
        <v>77</v>
      </c>
      <c r="AD1084" s="24" t="s">
        <v>77</v>
      </c>
      <c r="AE1084" s="26" t="s">
        <v>151</v>
      </c>
      <c r="AF1084" s="26"/>
      <c r="AG1084" s="26"/>
      <c r="AH1084" s="27" t="s">
        <v>119</v>
      </c>
      <c r="AI1084" s="27" t="s">
        <v>185</v>
      </c>
      <c r="AJ1084" s="27" t="s">
        <v>185</v>
      </c>
      <c r="AK1084" s="24" t="s">
        <v>121</v>
      </c>
      <c r="AL1084" s="24" t="s">
        <v>90</v>
      </c>
      <c r="AM1084" s="23">
        <v>43047</v>
      </c>
      <c r="AN1084" s="28">
        <v>2070000</v>
      </c>
      <c r="AO1084" s="28"/>
      <c r="AP1084" s="24"/>
      <c r="AQ1084" s="24"/>
      <c r="AR1084" s="24"/>
      <c r="AS1084" s="24"/>
      <c r="AT1084" s="24" t="e">
        <v>#N/A</v>
      </c>
      <c r="AU1084" s="24" t="e">
        <v>#N/A</v>
      </c>
      <c r="AV1084" s="24" t="e">
        <v>#N/A</v>
      </c>
      <c r="AW1084" s="24"/>
      <c r="AX1084" s="24"/>
      <c r="AY1084" s="24"/>
      <c r="AZ1084" s="24"/>
      <c r="BA1084" s="24"/>
      <c r="BB1084" s="24"/>
      <c r="BC1084" s="24"/>
      <c r="BD1084" s="24">
        <v>0</v>
      </c>
      <c r="BE1084" s="24">
        <v>0</v>
      </c>
      <c r="BF1084" s="23"/>
      <c r="BG1084" s="23"/>
      <c r="BH1084" s="23">
        <v>43224</v>
      </c>
      <c r="BI1084" s="26" t="s">
        <v>127</v>
      </c>
      <c r="BJ1084" s="26" t="s">
        <v>1165</v>
      </c>
      <c r="BK1084" s="29">
        <v>498730</v>
      </c>
      <c r="BL1084" s="24" t="s">
        <v>129</v>
      </c>
      <c r="BM1084" s="22" t="str">
        <f ca="1">+IF(Tabla1[[#This Row],[FECHA INGRESO]]&gt;=44986,IF((TODAY()-Tabla1[[#This Row],[FECHA INGRESO]])&gt;=50,"ALERTA","TODAVÍA FALTA"),"N/A")</f>
        <v>N/A</v>
      </c>
      <c r="BN1084" s="7">
        <f>IFERROR((_xlfn.DAYS(Tabla1[[#This Row],[FECHA INGRESO]],Tabla1[[#This Row],[FECHA RETIRO]]))/30,"")</f>
        <v>-5.9</v>
      </c>
    </row>
    <row r="1085" spans="1:66" ht="15" customHeight="1" x14ac:dyDescent="0.35">
      <c r="A1085" s="31">
        <v>1030572477</v>
      </c>
      <c r="B1085" s="22" t="s">
        <v>6552</v>
      </c>
      <c r="C1085" s="23">
        <v>43048</v>
      </c>
      <c r="D1085" s="23" t="s">
        <v>157</v>
      </c>
      <c r="E1085" s="23" t="s">
        <v>111</v>
      </c>
      <c r="F1085" s="23" t="s">
        <v>70</v>
      </c>
      <c r="G1085" s="24"/>
      <c r="H1085" s="24">
        <v>24078934272</v>
      </c>
      <c r="I1085" s="24" t="s">
        <v>72</v>
      </c>
      <c r="J1085" s="24">
        <f>DATEDIF(Tabla1[[#This Row],[FECHA DE NACIMIENTO]],Tabla1[[#This Row],[FECHA ACTUAL]],"Y")</f>
        <v>33</v>
      </c>
      <c r="K1085" s="24" t="s">
        <v>73</v>
      </c>
      <c r="L1085" s="24" t="s">
        <v>234</v>
      </c>
      <c r="M1085" s="24">
        <v>1</v>
      </c>
      <c r="N1085" s="24">
        <v>1</v>
      </c>
      <c r="O1085" s="24">
        <v>2</v>
      </c>
      <c r="P1085" s="24" t="s">
        <v>101</v>
      </c>
      <c r="Q1085" s="23">
        <v>32997</v>
      </c>
      <c r="R1085" s="24" t="s">
        <v>76</v>
      </c>
      <c r="S1085" s="25">
        <v>45119</v>
      </c>
      <c r="T1085" s="24">
        <v>7663258</v>
      </c>
      <c r="U1085" s="24">
        <v>3102974244</v>
      </c>
      <c r="V1085" s="24" t="s">
        <v>6553</v>
      </c>
      <c r="W1085" s="24" t="s">
        <v>6554</v>
      </c>
      <c r="X1085" s="24" t="s">
        <v>6555</v>
      </c>
      <c r="Y1085" s="24" t="s">
        <v>6556</v>
      </c>
      <c r="Z1085" s="24" t="s">
        <v>117</v>
      </c>
      <c r="AA1085" s="24">
        <v>3202355412</v>
      </c>
      <c r="AB1085" s="24" t="s">
        <v>77</v>
      </c>
      <c r="AC1085" s="24" t="s">
        <v>77</v>
      </c>
      <c r="AD1085" s="24" t="s">
        <v>77</v>
      </c>
      <c r="AE1085" s="26" t="s">
        <v>183</v>
      </c>
      <c r="AF1085" s="26" t="s">
        <v>6557</v>
      </c>
      <c r="AG1085" s="26"/>
      <c r="AH1085" s="27" t="s">
        <v>184</v>
      </c>
      <c r="AI1085" s="27" t="s">
        <v>279</v>
      </c>
      <c r="AJ1085" s="27" t="s">
        <v>279</v>
      </c>
      <c r="AK1085" s="24" t="s">
        <v>121</v>
      </c>
      <c r="AL1085" s="24" t="s">
        <v>90</v>
      </c>
      <c r="AM1085" s="23">
        <v>43048</v>
      </c>
      <c r="AN1085" s="28">
        <v>776250</v>
      </c>
      <c r="AO1085" s="28"/>
      <c r="AP1085" s="24"/>
      <c r="AQ1085" s="24"/>
      <c r="AR1085" s="24"/>
      <c r="AS1085" s="24"/>
      <c r="AT1085" s="24" t="e">
        <v>#N/A</v>
      </c>
      <c r="AU1085" s="24" t="e">
        <v>#N/A</v>
      </c>
      <c r="AV1085" s="24" t="e">
        <v>#N/A</v>
      </c>
      <c r="AW1085" s="24"/>
      <c r="AX1085" s="24"/>
      <c r="AY1085" s="24"/>
      <c r="AZ1085" s="24"/>
      <c r="BA1085" s="24"/>
      <c r="BB1085" s="24"/>
      <c r="BC1085" s="24"/>
      <c r="BD1085" s="24">
        <v>0</v>
      </c>
      <c r="BE1085" s="24">
        <v>0</v>
      </c>
      <c r="BF1085" s="23"/>
      <c r="BG1085" s="23"/>
      <c r="BH1085" s="23">
        <v>43102</v>
      </c>
      <c r="BI1085" s="26" t="s">
        <v>143</v>
      </c>
      <c r="BJ1085" s="26" t="s">
        <v>2589</v>
      </c>
      <c r="BK1085" s="29">
        <v>58593</v>
      </c>
      <c r="BL1085" s="24" t="s">
        <v>129</v>
      </c>
      <c r="BM1085" s="22" t="str">
        <f ca="1">+IF(Tabla1[[#This Row],[FECHA INGRESO]]&gt;=44986,IF((TODAY()-Tabla1[[#This Row],[FECHA INGRESO]])&gt;=50,"ALERTA","TODAVÍA FALTA"),"N/A")</f>
        <v>N/A</v>
      </c>
      <c r="BN1085" s="7">
        <f>IFERROR((_xlfn.DAYS(Tabla1[[#This Row],[FECHA INGRESO]],Tabla1[[#This Row],[FECHA RETIRO]]))/30,"")</f>
        <v>-1.8</v>
      </c>
    </row>
    <row r="1086" spans="1:66" ht="15" customHeight="1" x14ac:dyDescent="0.35">
      <c r="A1086" s="31">
        <v>1019127611</v>
      </c>
      <c r="B1086" s="22" t="s">
        <v>6558</v>
      </c>
      <c r="C1086" s="23">
        <v>43048</v>
      </c>
      <c r="D1086" s="23" t="s">
        <v>188</v>
      </c>
      <c r="E1086" s="23" t="s">
        <v>111</v>
      </c>
      <c r="F1086" s="23" t="s">
        <v>70</v>
      </c>
      <c r="G1086" s="24"/>
      <c r="H1086" s="24">
        <v>24078932461</v>
      </c>
      <c r="I1086" s="24" t="s">
        <v>72</v>
      </c>
      <c r="J1086" s="24">
        <f>DATEDIF(Tabla1[[#This Row],[FECHA DE NACIMIENTO]],Tabla1[[#This Row],[FECHA ACTUAL]],"Y")</f>
        <v>26</v>
      </c>
      <c r="K1086" s="24" t="s">
        <v>73</v>
      </c>
      <c r="L1086" s="24" t="s">
        <v>112</v>
      </c>
      <c r="M1086" s="24">
        <v>0</v>
      </c>
      <c r="N1086" s="24">
        <v>0</v>
      </c>
      <c r="O1086" s="24">
        <v>2</v>
      </c>
      <c r="P1086" s="24" t="s">
        <v>101</v>
      </c>
      <c r="Q1086" s="23">
        <v>35463</v>
      </c>
      <c r="R1086" s="24" t="s">
        <v>76</v>
      </c>
      <c r="S1086" s="25">
        <v>45119</v>
      </c>
      <c r="T1086" s="24">
        <v>3035316</v>
      </c>
      <c r="U1086" s="24">
        <v>3103110083</v>
      </c>
      <c r="V1086" s="24" t="s">
        <v>6559</v>
      </c>
      <c r="W1086" s="24" t="s">
        <v>6560</v>
      </c>
      <c r="X1086" s="24" t="s">
        <v>2432</v>
      </c>
      <c r="Y1086" s="24" t="s">
        <v>6561</v>
      </c>
      <c r="Z1086" s="24" t="s">
        <v>117</v>
      </c>
      <c r="AA1086" s="24">
        <v>3103110083</v>
      </c>
      <c r="AB1086" s="24" t="s">
        <v>77</v>
      </c>
      <c r="AC1086" s="24" t="s">
        <v>77</v>
      </c>
      <c r="AD1086" s="24" t="s">
        <v>77</v>
      </c>
      <c r="AE1086" s="26" t="s">
        <v>151</v>
      </c>
      <c r="AF1086" s="26"/>
      <c r="AG1086" s="26"/>
      <c r="AH1086" s="27" t="s">
        <v>311</v>
      </c>
      <c r="AI1086" s="27" t="s">
        <v>312</v>
      </c>
      <c r="AJ1086" s="27" t="s">
        <v>312</v>
      </c>
      <c r="AK1086" s="24" t="s">
        <v>89</v>
      </c>
      <c r="AL1086" s="24" t="s">
        <v>90</v>
      </c>
      <c r="AM1086" s="23">
        <v>43048</v>
      </c>
      <c r="AN1086" s="28">
        <v>848700</v>
      </c>
      <c r="AO1086" s="28"/>
      <c r="AP1086" s="24"/>
      <c r="AQ1086" s="24"/>
      <c r="AR1086" s="24"/>
      <c r="AS1086" s="24"/>
      <c r="AT1086" s="24" t="e">
        <v>#N/A</v>
      </c>
      <c r="AU1086" s="24" t="e">
        <v>#N/A</v>
      </c>
      <c r="AV1086" s="24" t="e">
        <v>#N/A</v>
      </c>
      <c r="AW1086" s="24"/>
      <c r="AX1086" s="24"/>
      <c r="AY1086" s="24"/>
      <c r="AZ1086" s="24"/>
      <c r="BA1086" s="24"/>
      <c r="BB1086" s="24"/>
      <c r="BC1086" s="24"/>
      <c r="BD1086" s="24">
        <v>0</v>
      </c>
      <c r="BE1086" s="24">
        <v>0</v>
      </c>
      <c r="BF1086" s="23"/>
      <c r="BG1086" s="23"/>
      <c r="BH1086" s="23">
        <v>43116</v>
      </c>
      <c r="BI1086" s="26" t="s">
        <v>127</v>
      </c>
      <c r="BJ1086" s="26" t="s">
        <v>273</v>
      </c>
      <c r="BK1086" s="29">
        <v>77444</v>
      </c>
      <c r="BL1086" s="24" t="s">
        <v>129</v>
      </c>
      <c r="BM1086" s="22" t="str">
        <f ca="1">+IF(Tabla1[[#This Row],[FECHA INGRESO]]&gt;=44986,IF((TODAY()-Tabla1[[#This Row],[FECHA INGRESO]])&gt;=50,"ALERTA","TODAVÍA FALTA"),"N/A")</f>
        <v>N/A</v>
      </c>
      <c r="BN1086" s="7">
        <f>IFERROR((_xlfn.DAYS(Tabla1[[#This Row],[FECHA INGRESO]],Tabla1[[#This Row],[FECHA RETIRO]]))/30,"")</f>
        <v>-2.2666666666666666</v>
      </c>
    </row>
    <row r="1087" spans="1:66" ht="15" customHeight="1" x14ac:dyDescent="0.35">
      <c r="A1087" s="31">
        <v>1022982671</v>
      </c>
      <c r="B1087" s="22" t="s">
        <v>2818</v>
      </c>
      <c r="C1087" s="23">
        <v>43048</v>
      </c>
      <c r="D1087" s="23" t="s">
        <v>131</v>
      </c>
      <c r="E1087" s="23" t="s">
        <v>111</v>
      </c>
      <c r="F1087" s="23" t="s">
        <v>70</v>
      </c>
      <c r="G1087" s="24"/>
      <c r="H1087" s="24">
        <v>24078931204</v>
      </c>
      <c r="I1087" s="24" t="s">
        <v>72</v>
      </c>
      <c r="J1087" s="24">
        <f>DATEDIF(Tabla1[[#This Row],[FECHA DE NACIMIENTO]],Tabla1[[#This Row],[FECHA ACTUAL]],"Y")</f>
        <v>30</v>
      </c>
      <c r="K1087" s="24" t="s">
        <v>73</v>
      </c>
      <c r="L1087" s="24" t="s">
        <v>112</v>
      </c>
      <c r="M1087" s="24">
        <v>1</v>
      </c>
      <c r="N1087" s="24">
        <v>1</v>
      </c>
      <c r="O1087" s="24">
        <v>3</v>
      </c>
      <c r="P1087" s="24" t="s">
        <v>101</v>
      </c>
      <c r="Q1087" s="23">
        <v>33813</v>
      </c>
      <c r="R1087" s="24" t="s">
        <v>76</v>
      </c>
      <c r="S1087" s="25">
        <v>45119</v>
      </c>
      <c r="T1087" s="24">
        <v>4753660</v>
      </c>
      <c r="U1087" s="24">
        <v>3227810906</v>
      </c>
      <c r="V1087" s="24" t="s">
        <v>6562</v>
      </c>
      <c r="W1087" s="24" t="s">
        <v>6563</v>
      </c>
      <c r="X1087" s="24" t="s">
        <v>1344</v>
      </c>
      <c r="Y1087" s="24" t="s">
        <v>6564</v>
      </c>
      <c r="Z1087" s="24" t="s">
        <v>285</v>
      </c>
      <c r="AA1087" s="24">
        <v>3204816933</v>
      </c>
      <c r="AB1087" s="24" t="s">
        <v>77</v>
      </c>
      <c r="AC1087" s="24" t="s">
        <v>77</v>
      </c>
      <c r="AD1087" s="24" t="s">
        <v>77</v>
      </c>
      <c r="AE1087" s="26" t="s">
        <v>151</v>
      </c>
      <c r="AF1087" s="26"/>
      <c r="AG1087" s="26"/>
      <c r="AH1087" s="27" t="s">
        <v>184</v>
      </c>
      <c r="AI1087" s="27" t="s">
        <v>1586</v>
      </c>
      <c r="AJ1087" s="27" t="s">
        <v>1586</v>
      </c>
      <c r="AK1087" s="24" t="s">
        <v>121</v>
      </c>
      <c r="AL1087" s="24" t="s">
        <v>90</v>
      </c>
      <c r="AM1087" s="23">
        <v>43048</v>
      </c>
      <c r="AN1087" s="28">
        <v>776250</v>
      </c>
      <c r="AO1087" s="28"/>
      <c r="AP1087" s="24"/>
      <c r="AQ1087" s="24"/>
      <c r="AR1087" s="24"/>
      <c r="AS1087" s="24"/>
      <c r="AT1087" s="24" t="e">
        <v>#N/A</v>
      </c>
      <c r="AU1087" s="24" t="e">
        <v>#N/A</v>
      </c>
      <c r="AV1087" s="24" t="e">
        <v>#N/A</v>
      </c>
      <c r="AW1087" s="24"/>
      <c r="AX1087" s="24"/>
      <c r="AY1087" s="24"/>
      <c r="AZ1087" s="24"/>
      <c r="BA1087" s="24"/>
      <c r="BB1087" s="24"/>
      <c r="BC1087" s="24"/>
      <c r="BD1087" s="24">
        <v>0</v>
      </c>
      <c r="BE1087" s="24">
        <v>0</v>
      </c>
      <c r="BF1087" s="23"/>
      <c r="BG1087" s="23"/>
      <c r="BH1087" s="23">
        <v>43089</v>
      </c>
      <c r="BI1087" s="26" t="s">
        <v>127</v>
      </c>
      <c r="BJ1087" s="26" t="s">
        <v>232</v>
      </c>
      <c r="BK1087" s="29">
        <v>0</v>
      </c>
      <c r="BL1087" s="24" t="s">
        <v>129</v>
      </c>
      <c r="BM1087" s="22" t="str">
        <f ca="1">+IF(Tabla1[[#This Row],[FECHA INGRESO]]&gt;=44986,IF((TODAY()-Tabla1[[#This Row],[FECHA INGRESO]])&gt;=50,"ALERTA","TODAVÍA FALTA"),"N/A")</f>
        <v>N/A</v>
      </c>
      <c r="BN1087" s="7">
        <f>IFERROR((_xlfn.DAYS(Tabla1[[#This Row],[FECHA INGRESO]],Tabla1[[#This Row],[FECHA RETIRO]]))/30,"")</f>
        <v>-1.3666666666666667</v>
      </c>
    </row>
    <row r="1088" spans="1:66" ht="15" customHeight="1" x14ac:dyDescent="0.35">
      <c r="A1088" s="31">
        <v>1126419645</v>
      </c>
      <c r="B1088" s="22" t="s">
        <v>6565</v>
      </c>
      <c r="C1088" s="23">
        <v>43048</v>
      </c>
      <c r="D1088" s="23" t="s">
        <v>93</v>
      </c>
      <c r="E1088" s="23" t="s">
        <v>110</v>
      </c>
      <c r="F1088" s="23" t="s">
        <v>70</v>
      </c>
      <c r="G1088" s="24"/>
      <c r="H1088" s="24">
        <v>24078932531</v>
      </c>
      <c r="I1088" s="24" t="s">
        <v>72</v>
      </c>
      <c r="J1088" s="24">
        <f>DATEDIF(Tabla1[[#This Row],[FECHA DE NACIMIENTO]],Tabla1[[#This Row],[FECHA ACTUAL]],"Y")</f>
        <v>33</v>
      </c>
      <c r="K1088" s="24" t="s">
        <v>96</v>
      </c>
      <c r="L1088" s="24" t="s">
        <v>112</v>
      </c>
      <c r="M1088" s="24">
        <v>0</v>
      </c>
      <c r="N1088" s="24">
        <v>0</v>
      </c>
      <c r="O1088" s="24">
        <v>3</v>
      </c>
      <c r="P1088" s="24" t="s">
        <v>101</v>
      </c>
      <c r="Q1088" s="23">
        <v>32702</v>
      </c>
      <c r="R1088" s="24" t="s">
        <v>6566</v>
      </c>
      <c r="S1088" s="25">
        <v>45119</v>
      </c>
      <c r="T1088" s="24"/>
      <c r="U1088" s="24">
        <v>3156043157</v>
      </c>
      <c r="V1088" s="24" t="s">
        <v>6567</v>
      </c>
      <c r="W1088" s="24" t="s">
        <v>6568</v>
      </c>
      <c r="X1088" s="24" t="s">
        <v>2724</v>
      </c>
      <c r="Y1088" s="24" t="s">
        <v>6569</v>
      </c>
      <c r="Z1088" s="24" t="s">
        <v>1570</v>
      </c>
      <c r="AA1088" s="24">
        <v>3175420086</v>
      </c>
      <c r="AB1088" s="24" t="s">
        <v>77</v>
      </c>
      <c r="AC1088" s="24" t="s">
        <v>77</v>
      </c>
      <c r="AD1088" s="24" t="s">
        <v>77</v>
      </c>
      <c r="AE1088" s="26" t="s">
        <v>84</v>
      </c>
      <c r="AF1088" s="26" t="s">
        <v>6570</v>
      </c>
      <c r="AG1088" s="26"/>
      <c r="AH1088" s="27" t="s">
        <v>184</v>
      </c>
      <c r="AI1088" s="27" t="s">
        <v>877</v>
      </c>
      <c r="AJ1088" s="27" t="s">
        <v>877</v>
      </c>
      <c r="AK1088" s="24" t="s">
        <v>121</v>
      </c>
      <c r="AL1088" s="24" t="s">
        <v>90</v>
      </c>
      <c r="AM1088" s="23">
        <v>43048</v>
      </c>
      <c r="AN1088" s="28">
        <v>776250</v>
      </c>
      <c r="AO1088" s="28"/>
      <c r="AP1088" s="24"/>
      <c r="AQ1088" s="24"/>
      <c r="AR1088" s="24"/>
      <c r="AS1088" s="24"/>
      <c r="AT1088" s="24" t="e">
        <v>#N/A</v>
      </c>
      <c r="AU1088" s="24" t="e">
        <v>#N/A</v>
      </c>
      <c r="AV1088" s="24" t="e">
        <v>#N/A</v>
      </c>
      <c r="AW1088" s="24"/>
      <c r="AX1088" s="24"/>
      <c r="AY1088" s="24"/>
      <c r="AZ1088" s="24"/>
      <c r="BA1088" s="24"/>
      <c r="BB1088" s="24"/>
      <c r="BC1088" s="24"/>
      <c r="BD1088" s="24">
        <v>0</v>
      </c>
      <c r="BE1088" s="24">
        <v>0</v>
      </c>
      <c r="BF1088" s="23"/>
      <c r="BG1088" s="23"/>
      <c r="BH1088" s="23">
        <v>43055</v>
      </c>
      <c r="BI1088" s="26" t="s">
        <v>127</v>
      </c>
      <c r="BJ1088" s="26" t="s">
        <v>1550</v>
      </c>
      <c r="BK1088" s="29">
        <v>8333</v>
      </c>
      <c r="BL1088" s="24" t="s">
        <v>129</v>
      </c>
      <c r="BM1088" s="22" t="str">
        <f ca="1">+IF(Tabla1[[#This Row],[FECHA INGRESO]]&gt;=44986,IF((TODAY()-Tabla1[[#This Row],[FECHA INGRESO]])&gt;=50,"ALERTA","TODAVÍA FALTA"),"N/A")</f>
        <v>N/A</v>
      </c>
      <c r="BN1088" s="7">
        <f>IFERROR((_xlfn.DAYS(Tabla1[[#This Row],[FECHA INGRESO]],Tabla1[[#This Row],[FECHA RETIRO]]))/30,"")</f>
        <v>-0.23333333333333334</v>
      </c>
    </row>
    <row r="1089" spans="1:66" ht="15" customHeight="1" x14ac:dyDescent="0.35">
      <c r="A1089" s="31">
        <v>1018484154</v>
      </c>
      <c r="B1089" s="22" t="s">
        <v>6571</v>
      </c>
      <c r="C1089" s="23">
        <v>43048</v>
      </c>
      <c r="D1089" s="23" t="s">
        <v>1311</v>
      </c>
      <c r="E1089" s="23" t="s">
        <v>77</v>
      </c>
      <c r="F1089" s="23" t="s">
        <v>70</v>
      </c>
      <c r="G1089" s="24"/>
      <c r="H1089" s="24">
        <v>24078930441</v>
      </c>
      <c r="I1089" s="24" t="s">
        <v>72</v>
      </c>
      <c r="J1089" s="24">
        <f>DATEDIF(Tabla1[[#This Row],[FECHA DE NACIMIENTO]],Tabla1[[#This Row],[FECHA ACTUAL]],"Y")</f>
        <v>27</v>
      </c>
      <c r="K1089" s="24" t="s">
        <v>73</v>
      </c>
      <c r="L1089" s="24" t="s">
        <v>112</v>
      </c>
      <c r="M1089" s="24">
        <v>0</v>
      </c>
      <c r="N1089" s="24">
        <v>0</v>
      </c>
      <c r="O1089" s="24">
        <v>3</v>
      </c>
      <c r="P1089" s="24" t="s">
        <v>101</v>
      </c>
      <c r="Q1089" s="23">
        <v>35147</v>
      </c>
      <c r="R1089" s="24" t="s">
        <v>76</v>
      </c>
      <c r="S1089" s="25">
        <v>45119</v>
      </c>
      <c r="T1089" s="24"/>
      <c r="U1089" s="24">
        <v>3022447665</v>
      </c>
      <c r="V1089" s="24" t="s">
        <v>6572</v>
      </c>
      <c r="W1089" s="24" t="s">
        <v>6573</v>
      </c>
      <c r="X1089" s="24" t="s">
        <v>6574</v>
      </c>
      <c r="Y1089" s="24" t="s">
        <v>6575</v>
      </c>
      <c r="Z1089" s="24" t="s">
        <v>117</v>
      </c>
      <c r="AA1089" s="24">
        <v>3142142771</v>
      </c>
      <c r="AB1089" s="24" t="s">
        <v>77</v>
      </c>
      <c r="AC1089" s="24" t="s">
        <v>77</v>
      </c>
      <c r="AD1089" s="24" t="s">
        <v>77</v>
      </c>
      <c r="AE1089" s="26" t="s">
        <v>151</v>
      </c>
      <c r="AF1089" s="26"/>
      <c r="AG1089" s="26" t="s">
        <v>6444</v>
      </c>
      <c r="AH1089" s="27" t="s">
        <v>867</v>
      </c>
      <c r="AI1089" s="27" t="s">
        <v>673</v>
      </c>
      <c r="AJ1089" s="27" t="s">
        <v>673</v>
      </c>
      <c r="AK1089" s="24" t="s">
        <v>89</v>
      </c>
      <c r="AL1089" s="24" t="s">
        <v>868</v>
      </c>
      <c r="AM1089" s="23">
        <v>43048</v>
      </c>
      <c r="AN1089" s="28">
        <v>808585.47</v>
      </c>
      <c r="AO1089" s="28"/>
      <c r="AP1089" s="24"/>
      <c r="AQ1089" s="24"/>
      <c r="AR1089" s="24"/>
      <c r="AS1089" s="24"/>
      <c r="AT1089" s="24" t="e">
        <v>#N/A</v>
      </c>
      <c r="AU1089" s="24" t="e">
        <v>#N/A</v>
      </c>
      <c r="AV1089" s="24" t="e">
        <v>#N/A</v>
      </c>
      <c r="AW1089" s="24"/>
      <c r="AX1089" s="24"/>
      <c r="AY1089" s="24" t="s">
        <v>5329</v>
      </c>
      <c r="AZ1089" s="24"/>
      <c r="BA1089" s="24"/>
      <c r="BB1089" s="24"/>
      <c r="BC1089" s="24"/>
      <c r="BD1089" s="24">
        <v>0</v>
      </c>
      <c r="BE1089" s="24" t="e">
        <v>#N/A</v>
      </c>
      <c r="BF1089" s="23"/>
      <c r="BG1089" s="23"/>
      <c r="BH1089" s="23">
        <v>43291</v>
      </c>
      <c r="BI1089" s="26" t="s">
        <v>143</v>
      </c>
      <c r="BJ1089" s="26" t="s">
        <v>2450</v>
      </c>
      <c r="BK1089" s="29">
        <v>0</v>
      </c>
      <c r="BL1089" s="24" t="s">
        <v>129</v>
      </c>
      <c r="BM1089" s="22" t="str">
        <f ca="1">+IF(Tabla1[[#This Row],[FECHA INGRESO]]&gt;=44986,IF((TODAY()-Tabla1[[#This Row],[FECHA INGRESO]])&gt;=50,"ALERTA","TODAVÍA FALTA"),"N/A")</f>
        <v>N/A</v>
      </c>
      <c r="BN1089" s="7">
        <f>IFERROR((_xlfn.DAYS(Tabla1[[#This Row],[FECHA INGRESO]],Tabla1[[#This Row],[FECHA RETIRO]]))/30,"")</f>
        <v>-8.1</v>
      </c>
    </row>
    <row r="1090" spans="1:66" ht="15" customHeight="1" x14ac:dyDescent="0.35">
      <c r="A1090" s="31">
        <v>53001507</v>
      </c>
      <c r="B1090" s="22" t="s">
        <v>6576</v>
      </c>
      <c r="C1090" s="23">
        <v>43055</v>
      </c>
      <c r="D1090" s="23" t="s">
        <v>266</v>
      </c>
      <c r="E1090" s="23" t="s">
        <v>111</v>
      </c>
      <c r="F1090" s="23" t="s">
        <v>70</v>
      </c>
      <c r="G1090" s="24"/>
      <c r="H1090" s="24">
        <v>24079144452</v>
      </c>
      <c r="I1090" s="24" t="s">
        <v>95</v>
      </c>
      <c r="J1090" s="24">
        <f>DATEDIF(Tabla1[[#This Row],[FECHA DE NACIMIENTO]],Tabla1[[#This Row],[FECHA ACTUAL]],"Y")</f>
        <v>38</v>
      </c>
      <c r="K1090" s="24" t="s">
        <v>73</v>
      </c>
      <c r="L1090" s="24" t="s">
        <v>112</v>
      </c>
      <c r="M1090" s="24">
        <v>1</v>
      </c>
      <c r="N1090" s="24">
        <v>1</v>
      </c>
      <c r="O1090" s="24">
        <v>3</v>
      </c>
      <c r="P1090" s="24" t="s">
        <v>101</v>
      </c>
      <c r="Q1090" s="23">
        <v>31142</v>
      </c>
      <c r="R1090" s="24" t="s">
        <v>76</v>
      </c>
      <c r="S1090" s="25">
        <v>45119</v>
      </c>
      <c r="T1090" s="24"/>
      <c r="U1090" s="24">
        <v>3167938467</v>
      </c>
      <c r="V1090" s="24" t="s">
        <v>6577</v>
      </c>
      <c r="W1090" s="24" t="s">
        <v>6578</v>
      </c>
      <c r="X1090" s="24" t="s">
        <v>6579</v>
      </c>
      <c r="Y1090" s="24" t="s">
        <v>6580</v>
      </c>
      <c r="Z1090" s="24" t="s">
        <v>117</v>
      </c>
      <c r="AA1090" s="24" t="s">
        <v>6581</v>
      </c>
      <c r="AB1090" s="24" t="s">
        <v>77</v>
      </c>
      <c r="AC1090" s="24" t="s">
        <v>77</v>
      </c>
      <c r="AD1090" s="24" t="s">
        <v>77</v>
      </c>
      <c r="AE1090" s="26" t="s">
        <v>151</v>
      </c>
      <c r="AF1090" s="26"/>
      <c r="AG1090" s="26"/>
      <c r="AH1090" s="27" t="s">
        <v>184</v>
      </c>
      <c r="AI1090" s="27" t="s">
        <v>120</v>
      </c>
      <c r="AJ1090" s="27" t="s">
        <v>120</v>
      </c>
      <c r="AK1090" s="24" t="s">
        <v>121</v>
      </c>
      <c r="AL1090" s="24" t="s">
        <v>90</v>
      </c>
      <c r="AM1090" s="23">
        <v>43055</v>
      </c>
      <c r="AN1090" s="28">
        <v>776250</v>
      </c>
      <c r="AO1090" s="28"/>
      <c r="AP1090" s="24"/>
      <c r="AQ1090" s="24"/>
      <c r="AR1090" s="24"/>
      <c r="AS1090" s="24"/>
      <c r="AT1090" s="24" t="e">
        <v>#N/A</v>
      </c>
      <c r="AU1090" s="24" t="e">
        <v>#N/A</v>
      </c>
      <c r="AV1090" s="24" t="e">
        <v>#N/A</v>
      </c>
      <c r="AW1090" s="24"/>
      <c r="AX1090" s="24"/>
      <c r="AY1090" s="24"/>
      <c r="AZ1090" s="24"/>
      <c r="BA1090" s="24"/>
      <c r="BB1090" s="24"/>
      <c r="BC1090" s="24"/>
      <c r="BD1090" s="24">
        <v>0</v>
      </c>
      <c r="BE1090" s="24">
        <v>0</v>
      </c>
      <c r="BF1090" s="23"/>
      <c r="BG1090" s="23"/>
      <c r="BH1090" s="23">
        <v>43103</v>
      </c>
      <c r="BI1090" s="26" t="s">
        <v>127</v>
      </c>
      <c r="BJ1090" s="26" t="s">
        <v>232</v>
      </c>
      <c r="BK1090" s="29">
        <v>52083</v>
      </c>
      <c r="BL1090" s="24" t="s">
        <v>129</v>
      </c>
      <c r="BM1090" s="22" t="str">
        <f ca="1">+IF(Tabla1[[#This Row],[FECHA INGRESO]]&gt;=44986,IF((TODAY()-Tabla1[[#This Row],[FECHA INGRESO]])&gt;=50,"ALERTA","TODAVÍA FALTA"),"N/A")</f>
        <v>N/A</v>
      </c>
      <c r="BN1090" s="7">
        <f>IFERROR((_xlfn.DAYS(Tabla1[[#This Row],[FECHA INGRESO]],Tabla1[[#This Row],[FECHA RETIRO]]))/30,"")</f>
        <v>-1.6</v>
      </c>
    </row>
    <row r="1091" spans="1:66" ht="15" customHeight="1" x14ac:dyDescent="0.35">
      <c r="A1091" s="31">
        <v>1233904922</v>
      </c>
      <c r="B1091" s="22" t="s">
        <v>6582</v>
      </c>
      <c r="C1091" s="23">
        <v>43055</v>
      </c>
      <c r="D1091" s="23" t="s">
        <v>582</v>
      </c>
      <c r="E1091" s="23" t="s">
        <v>111</v>
      </c>
      <c r="F1091" s="23" t="s">
        <v>70</v>
      </c>
      <c r="G1091" s="24"/>
      <c r="H1091" s="24">
        <v>24079142975</v>
      </c>
      <c r="I1091" s="24" t="s">
        <v>95</v>
      </c>
      <c r="J1091" s="24">
        <f>DATEDIF(Tabla1[[#This Row],[FECHA DE NACIMIENTO]],Tabla1[[#This Row],[FECHA ACTUAL]],"Y")</f>
        <v>24</v>
      </c>
      <c r="K1091" s="24" t="s">
        <v>96</v>
      </c>
      <c r="L1091" s="24" t="s">
        <v>112</v>
      </c>
      <c r="M1091" s="24">
        <v>0</v>
      </c>
      <c r="N1091" s="24">
        <v>0</v>
      </c>
      <c r="O1091" s="24">
        <v>2</v>
      </c>
      <c r="P1091" s="24" t="s">
        <v>101</v>
      </c>
      <c r="Q1091" s="23">
        <v>36119</v>
      </c>
      <c r="R1091" s="24" t="s">
        <v>76</v>
      </c>
      <c r="S1091" s="25">
        <v>45119</v>
      </c>
      <c r="T1091" s="24"/>
      <c r="U1091" s="24">
        <v>3194556218</v>
      </c>
      <c r="V1091" s="24" t="s">
        <v>6583</v>
      </c>
      <c r="W1091" s="24" t="s">
        <v>6584</v>
      </c>
      <c r="X1091" s="24" t="s">
        <v>2941</v>
      </c>
      <c r="Y1091" s="24" t="s">
        <v>6585</v>
      </c>
      <c r="Z1091" s="24" t="s">
        <v>117</v>
      </c>
      <c r="AA1091" s="24">
        <v>3202885270</v>
      </c>
      <c r="AB1091" s="24" t="s">
        <v>77</v>
      </c>
      <c r="AC1091" s="24" t="s">
        <v>77</v>
      </c>
      <c r="AD1091" s="24" t="s">
        <v>77</v>
      </c>
      <c r="AE1091" s="26" t="s">
        <v>151</v>
      </c>
      <c r="AF1091" s="26"/>
      <c r="AG1091" s="26"/>
      <c r="AH1091" s="27" t="s">
        <v>184</v>
      </c>
      <c r="AI1091" s="27" t="s">
        <v>120</v>
      </c>
      <c r="AJ1091" s="27" t="s">
        <v>120</v>
      </c>
      <c r="AK1091" s="24" t="s">
        <v>121</v>
      </c>
      <c r="AL1091" s="24" t="s">
        <v>90</v>
      </c>
      <c r="AM1091" s="23">
        <v>43055</v>
      </c>
      <c r="AN1091" s="28">
        <v>776250</v>
      </c>
      <c r="AO1091" s="28"/>
      <c r="AP1091" s="24"/>
      <c r="AQ1091" s="24"/>
      <c r="AR1091" s="24"/>
      <c r="AS1091" s="24"/>
      <c r="AT1091" s="24" t="e">
        <v>#N/A</v>
      </c>
      <c r="AU1091" s="24" t="e">
        <v>#N/A</v>
      </c>
      <c r="AV1091" s="24" t="e">
        <v>#N/A</v>
      </c>
      <c r="AW1091" s="24"/>
      <c r="AX1091" s="24"/>
      <c r="AY1091" s="24"/>
      <c r="AZ1091" s="24"/>
      <c r="BA1091" s="24"/>
      <c r="BB1091" s="24"/>
      <c r="BC1091" s="24"/>
      <c r="BD1091" s="24">
        <v>0</v>
      </c>
      <c r="BE1091" s="24">
        <v>0</v>
      </c>
      <c r="BF1091" s="23"/>
      <c r="BG1091" s="23"/>
      <c r="BH1091" s="23">
        <v>43109</v>
      </c>
      <c r="BI1091" s="26" t="s">
        <v>143</v>
      </c>
      <c r="BJ1091" s="26" t="s">
        <v>2589</v>
      </c>
      <c r="BK1091" s="29">
        <v>41232</v>
      </c>
      <c r="BL1091" s="24" t="s">
        <v>129</v>
      </c>
      <c r="BM1091" s="22" t="str">
        <f ca="1">+IF(Tabla1[[#This Row],[FECHA INGRESO]]&gt;=44986,IF((TODAY()-Tabla1[[#This Row],[FECHA INGRESO]])&gt;=50,"ALERTA","TODAVÍA FALTA"),"N/A")</f>
        <v>N/A</v>
      </c>
      <c r="BN1091" s="7">
        <f>IFERROR((_xlfn.DAYS(Tabla1[[#This Row],[FECHA INGRESO]],Tabla1[[#This Row],[FECHA RETIRO]]))/30,"")</f>
        <v>-1.8</v>
      </c>
    </row>
    <row r="1092" spans="1:66" ht="15" customHeight="1" x14ac:dyDescent="0.35">
      <c r="A1092" s="31">
        <v>1031943729</v>
      </c>
      <c r="B1092" s="22" t="s">
        <v>6586</v>
      </c>
      <c r="C1092" s="23">
        <v>43059</v>
      </c>
      <c r="D1092" s="23" t="s">
        <v>582</v>
      </c>
      <c r="E1092" s="24" t="s">
        <v>69</v>
      </c>
      <c r="F1092" s="23" t="s">
        <v>70</v>
      </c>
      <c r="G1092" s="24"/>
      <c r="H1092" s="24">
        <v>27079212634</v>
      </c>
      <c r="I1092" s="24" t="s">
        <v>95</v>
      </c>
      <c r="J1092" s="24">
        <f>DATEDIF(Tabla1[[#This Row],[FECHA DE NACIMIENTO]],Tabla1[[#This Row],[FECHA ACTUAL]],"Y")</f>
        <v>39</v>
      </c>
      <c r="K1092" s="24" t="s">
        <v>500</v>
      </c>
      <c r="L1092" s="24" t="s">
        <v>112</v>
      </c>
      <c r="M1092" s="24">
        <v>1</v>
      </c>
      <c r="N1092" s="24">
        <v>1</v>
      </c>
      <c r="O1092" s="24">
        <v>2</v>
      </c>
      <c r="P1092" s="24" t="s">
        <v>101</v>
      </c>
      <c r="Q1092" s="23">
        <v>30834</v>
      </c>
      <c r="R1092" s="24" t="s">
        <v>2861</v>
      </c>
      <c r="S1092" s="25">
        <v>45119</v>
      </c>
      <c r="T1092" s="24">
        <v>4123454</v>
      </c>
      <c r="U1092" s="24">
        <v>3127546592</v>
      </c>
      <c r="V1092" s="24" t="s">
        <v>6587</v>
      </c>
      <c r="W1092" s="24" t="s">
        <v>6588</v>
      </c>
      <c r="X1092" s="24" t="s">
        <v>4698</v>
      </c>
      <c r="Y1092" s="24" t="s">
        <v>6589</v>
      </c>
      <c r="Z1092" s="24" t="s">
        <v>255</v>
      </c>
      <c r="AA1092" s="24" t="s">
        <v>6590</v>
      </c>
      <c r="AB1092" s="24" t="s">
        <v>77</v>
      </c>
      <c r="AC1092" s="24" t="s">
        <v>77</v>
      </c>
      <c r="AD1092" s="24" t="s">
        <v>77</v>
      </c>
      <c r="AE1092" s="26" t="s">
        <v>102</v>
      </c>
      <c r="AF1092" s="26"/>
      <c r="AG1092" s="26"/>
      <c r="AH1092" s="27" t="s">
        <v>184</v>
      </c>
      <c r="AI1092" s="27" t="s">
        <v>1027</v>
      </c>
      <c r="AJ1092" s="27" t="s">
        <v>1027</v>
      </c>
      <c r="AK1092" s="24" t="s">
        <v>121</v>
      </c>
      <c r="AL1092" s="24" t="s">
        <v>90</v>
      </c>
      <c r="AM1092" s="23">
        <v>43059</v>
      </c>
      <c r="AN1092" s="28">
        <v>776250</v>
      </c>
      <c r="AO1092" s="28"/>
      <c r="AP1092" s="24"/>
      <c r="AQ1092" s="24"/>
      <c r="AR1092" s="24"/>
      <c r="AS1092" s="24"/>
      <c r="AT1092" s="24" t="e">
        <v>#N/A</v>
      </c>
      <c r="AU1092" s="24" t="e">
        <v>#N/A</v>
      </c>
      <c r="AV1092" s="24" t="e">
        <v>#N/A</v>
      </c>
      <c r="AW1092" s="24"/>
      <c r="AX1092" s="24"/>
      <c r="AY1092" s="24"/>
      <c r="AZ1092" s="24"/>
      <c r="BA1092" s="24"/>
      <c r="BB1092" s="24"/>
      <c r="BC1092" s="24"/>
      <c r="BD1092" s="24">
        <v>0</v>
      </c>
      <c r="BE1092" s="24">
        <v>0</v>
      </c>
      <c r="BF1092" s="23"/>
      <c r="BG1092" s="23"/>
      <c r="BH1092" s="23">
        <v>43106</v>
      </c>
      <c r="BI1092" s="26" t="s">
        <v>127</v>
      </c>
      <c r="BJ1092" s="26" t="s">
        <v>232</v>
      </c>
      <c r="BK1092" s="29">
        <v>50998</v>
      </c>
      <c r="BL1092" s="24" t="s">
        <v>129</v>
      </c>
      <c r="BM1092" s="22" t="str">
        <f ca="1">+IF(Tabla1[[#This Row],[FECHA INGRESO]]&gt;=44986,IF((TODAY()-Tabla1[[#This Row],[FECHA INGRESO]])&gt;=50,"ALERTA","TODAVÍA FALTA"),"N/A")</f>
        <v>N/A</v>
      </c>
      <c r="BN1092" s="7">
        <f>IFERROR((_xlfn.DAYS(Tabla1[[#This Row],[FECHA INGRESO]],Tabla1[[#This Row],[FECHA RETIRO]]))/30,"")</f>
        <v>-1.5666666666666667</v>
      </c>
    </row>
    <row r="1093" spans="1:66" ht="15" customHeight="1" x14ac:dyDescent="0.35">
      <c r="A1093" s="31">
        <v>1028015684</v>
      </c>
      <c r="B1093" s="22" t="s">
        <v>6591</v>
      </c>
      <c r="C1093" s="23">
        <v>43059</v>
      </c>
      <c r="D1093" s="23" t="s">
        <v>582</v>
      </c>
      <c r="E1093" s="23" t="s">
        <v>111</v>
      </c>
      <c r="F1093" s="23" t="s">
        <v>70</v>
      </c>
      <c r="G1093" s="24"/>
      <c r="H1093" s="24">
        <v>24079214267</v>
      </c>
      <c r="I1093" s="24" t="s">
        <v>95</v>
      </c>
      <c r="J1093" s="24">
        <f>DATEDIF(Tabla1[[#This Row],[FECHA DE NACIMIENTO]],Tabla1[[#This Row],[FECHA ACTUAL]],"Y")</f>
        <v>29</v>
      </c>
      <c r="K1093" s="24" t="s">
        <v>73</v>
      </c>
      <c r="L1093" s="24" t="s">
        <v>112</v>
      </c>
      <c r="M1093" s="24">
        <v>1</v>
      </c>
      <c r="N1093" s="24">
        <v>1</v>
      </c>
      <c r="O1093" s="24">
        <v>2</v>
      </c>
      <c r="P1093" s="24" t="s">
        <v>101</v>
      </c>
      <c r="Q1093" s="23">
        <v>34299</v>
      </c>
      <c r="R1093" s="24" t="s">
        <v>4480</v>
      </c>
      <c r="S1093" s="25">
        <v>45119</v>
      </c>
      <c r="T1093" s="24"/>
      <c r="U1093" s="24">
        <v>3106514245</v>
      </c>
      <c r="V1093" s="24" t="s">
        <v>6592</v>
      </c>
      <c r="W1093" s="24" t="s">
        <v>6593</v>
      </c>
      <c r="X1093" s="24" t="s">
        <v>1023</v>
      </c>
      <c r="Y1093" s="24" t="s">
        <v>6594</v>
      </c>
      <c r="Z1093" s="24" t="s">
        <v>162</v>
      </c>
      <c r="AA1093" s="24">
        <v>3136822355</v>
      </c>
      <c r="AB1093" s="24" t="s">
        <v>77</v>
      </c>
      <c r="AC1093" s="24" t="s">
        <v>77</v>
      </c>
      <c r="AD1093" s="24" t="s">
        <v>77</v>
      </c>
      <c r="AE1093" s="26" t="s">
        <v>151</v>
      </c>
      <c r="AF1093" s="26"/>
      <c r="AG1093" s="26"/>
      <c r="AH1093" s="27" t="s">
        <v>184</v>
      </c>
      <c r="AI1093" s="27" t="s">
        <v>515</v>
      </c>
      <c r="AJ1093" s="27" t="s">
        <v>515</v>
      </c>
      <c r="AK1093" s="24" t="s">
        <v>121</v>
      </c>
      <c r="AL1093" s="24" t="s">
        <v>90</v>
      </c>
      <c r="AM1093" s="23">
        <v>43059</v>
      </c>
      <c r="AN1093" s="28">
        <v>776250</v>
      </c>
      <c r="AO1093" s="28"/>
      <c r="AP1093" s="24"/>
      <c r="AQ1093" s="24"/>
      <c r="AR1093" s="24"/>
      <c r="AS1093" s="24"/>
      <c r="AT1093" s="24" t="e">
        <v>#N/A</v>
      </c>
      <c r="AU1093" s="24" t="e">
        <v>#N/A</v>
      </c>
      <c r="AV1093" s="24" t="e">
        <v>#N/A</v>
      </c>
      <c r="AW1093" s="24"/>
      <c r="AX1093" s="24"/>
      <c r="AY1093" s="24"/>
      <c r="AZ1093" s="24"/>
      <c r="BA1093" s="24"/>
      <c r="BB1093" s="24"/>
      <c r="BC1093" s="24"/>
      <c r="BD1093" s="24">
        <v>0</v>
      </c>
      <c r="BE1093" s="24">
        <v>0</v>
      </c>
      <c r="BF1093" s="23"/>
      <c r="BG1093" s="23"/>
      <c r="BH1093" s="23">
        <v>43113</v>
      </c>
      <c r="BI1093" s="26" t="s">
        <v>127</v>
      </c>
      <c r="BJ1093" s="26" t="s">
        <v>273</v>
      </c>
      <c r="BK1093" s="29">
        <v>58593</v>
      </c>
      <c r="BL1093" s="24" t="s">
        <v>129</v>
      </c>
      <c r="BM1093" s="22" t="str">
        <f ca="1">+IF(Tabla1[[#This Row],[FECHA INGRESO]]&gt;=44986,IF((TODAY()-Tabla1[[#This Row],[FECHA INGRESO]])&gt;=50,"ALERTA","TODAVÍA FALTA"),"N/A")</f>
        <v>N/A</v>
      </c>
      <c r="BN1093" s="7">
        <f>IFERROR((_xlfn.DAYS(Tabla1[[#This Row],[FECHA INGRESO]],Tabla1[[#This Row],[FECHA RETIRO]]))/30,"")</f>
        <v>-1.8</v>
      </c>
    </row>
    <row r="1094" spans="1:66" ht="15" customHeight="1" x14ac:dyDescent="0.35">
      <c r="A1094" s="31">
        <v>24582150</v>
      </c>
      <c r="B1094" s="22" t="s">
        <v>6595</v>
      </c>
      <c r="C1094" s="23">
        <v>43059</v>
      </c>
      <c r="D1094" s="23" t="s">
        <v>5911</v>
      </c>
      <c r="E1094" s="23" t="s">
        <v>111</v>
      </c>
      <c r="F1094" s="23" t="s">
        <v>70</v>
      </c>
      <c r="G1094" s="24"/>
      <c r="H1094" s="24">
        <v>24079181040</v>
      </c>
      <c r="I1094" s="24" t="s">
        <v>95</v>
      </c>
      <c r="J1094" s="24">
        <f>DATEDIF(Tabla1[[#This Row],[FECHA DE NACIMIENTO]],Tabla1[[#This Row],[FECHA ACTUAL]],"Y")</f>
        <v>52</v>
      </c>
      <c r="K1094" s="24" t="s">
        <v>73</v>
      </c>
      <c r="L1094" s="36" t="s">
        <v>5283</v>
      </c>
      <c r="M1094" s="24">
        <v>1</v>
      </c>
      <c r="N1094" s="24">
        <v>1</v>
      </c>
      <c r="O1094" s="24">
        <v>3</v>
      </c>
      <c r="P1094" s="24" t="s">
        <v>101</v>
      </c>
      <c r="Q1094" s="23">
        <v>25885</v>
      </c>
      <c r="R1094" s="24" t="s">
        <v>2256</v>
      </c>
      <c r="S1094" s="25">
        <v>45119</v>
      </c>
      <c r="T1094" s="24"/>
      <c r="U1094" s="24">
        <v>3178549212</v>
      </c>
      <c r="V1094" s="24" t="s">
        <v>6596</v>
      </c>
      <c r="W1094" s="24" t="s">
        <v>6597</v>
      </c>
      <c r="X1094" s="24" t="s">
        <v>6598</v>
      </c>
      <c r="Y1094" s="24" t="s">
        <v>6599</v>
      </c>
      <c r="Z1094" s="24" t="s">
        <v>162</v>
      </c>
      <c r="AA1094" s="24">
        <v>3178549212</v>
      </c>
      <c r="AB1094" s="24" t="s">
        <v>77</v>
      </c>
      <c r="AC1094" s="24" t="s">
        <v>77</v>
      </c>
      <c r="AD1094" s="24" t="s">
        <v>77</v>
      </c>
      <c r="AE1094" s="26" t="s">
        <v>183</v>
      </c>
      <c r="AF1094" s="26"/>
      <c r="AG1094" s="26"/>
      <c r="AH1094" s="27" t="s">
        <v>119</v>
      </c>
      <c r="AI1094" s="27" t="s">
        <v>164</v>
      </c>
      <c r="AJ1094" s="27" t="s">
        <v>164</v>
      </c>
      <c r="AK1094" s="24" t="s">
        <v>121</v>
      </c>
      <c r="AL1094" s="24" t="s">
        <v>90</v>
      </c>
      <c r="AM1094" s="23">
        <v>43059</v>
      </c>
      <c r="AN1094" s="28">
        <v>2070000</v>
      </c>
      <c r="AO1094" s="28"/>
      <c r="AP1094" s="24"/>
      <c r="AQ1094" s="24"/>
      <c r="AR1094" s="24"/>
      <c r="AS1094" s="24"/>
      <c r="AT1094" s="24" t="e">
        <v>#N/A</v>
      </c>
      <c r="AU1094" s="24" t="e">
        <v>#N/A</v>
      </c>
      <c r="AV1094" s="24" t="e">
        <v>#N/A</v>
      </c>
      <c r="AW1094" s="24"/>
      <c r="AX1094" s="24"/>
      <c r="AY1094" s="24"/>
      <c r="AZ1094" s="24"/>
      <c r="BA1094" s="24"/>
      <c r="BB1094" s="24"/>
      <c r="BC1094" s="24"/>
      <c r="BD1094" s="24">
        <v>0</v>
      </c>
      <c r="BE1094" s="24">
        <v>0</v>
      </c>
      <c r="BF1094" s="23"/>
      <c r="BG1094" s="23"/>
      <c r="BH1094" s="23">
        <v>43131</v>
      </c>
      <c r="BI1094" s="26" t="s">
        <v>127</v>
      </c>
      <c r="BJ1094" s="26" t="s">
        <v>273</v>
      </c>
      <c r="BK1094" s="29">
        <v>197222</v>
      </c>
      <c r="BL1094" s="24" t="s">
        <v>129</v>
      </c>
      <c r="BM1094" s="22" t="str">
        <f ca="1">+IF(Tabla1[[#This Row],[FECHA INGRESO]]&gt;=44986,IF((TODAY()-Tabla1[[#This Row],[FECHA INGRESO]])&gt;=50,"ALERTA","TODAVÍA FALTA"),"N/A")</f>
        <v>N/A</v>
      </c>
      <c r="BN1094" s="7">
        <f>IFERROR((_xlfn.DAYS(Tabla1[[#This Row],[FECHA INGRESO]],Tabla1[[#This Row],[FECHA RETIRO]]))/30,"")</f>
        <v>-2.4</v>
      </c>
    </row>
    <row r="1095" spans="1:66" ht="15" customHeight="1" x14ac:dyDescent="0.35">
      <c r="A1095" s="31">
        <v>52736289</v>
      </c>
      <c r="B1095" s="22" t="s">
        <v>6600</v>
      </c>
      <c r="C1095" s="23">
        <v>43059</v>
      </c>
      <c r="D1095" s="23" t="s">
        <v>266</v>
      </c>
      <c r="E1095" s="23" t="s">
        <v>6253</v>
      </c>
      <c r="F1095" s="23" t="s">
        <v>70</v>
      </c>
      <c r="G1095" s="24"/>
      <c r="H1095" s="24">
        <v>24079271602</v>
      </c>
      <c r="I1095" s="24" t="s">
        <v>95</v>
      </c>
      <c r="J1095" s="24">
        <f>DATEDIF(Tabla1[[#This Row],[FECHA DE NACIMIENTO]],Tabla1[[#This Row],[FECHA ACTUAL]],"Y")</f>
        <v>41</v>
      </c>
      <c r="K1095" s="24" t="s">
        <v>73</v>
      </c>
      <c r="L1095" s="24" t="s">
        <v>234</v>
      </c>
      <c r="M1095" s="24">
        <v>2</v>
      </c>
      <c r="N1095" s="24">
        <v>2</v>
      </c>
      <c r="O1095" s="24">
        <v>2</v>
      </c>
      <c r="P1095" s="24" t="s">
        <v>101</v>
      </c>
      <c r="Q1095" s="23">
        <v>29842</v>
      </c>
      <c r="R1095" s="24" t="s">
        <v>76</v>
      </c>
      <c r="S1095" s="25">
        <v>45119</v>
      </c>
      <c r="T1095" s="24"/>
      <c r="U1095" s="24">
        <v>3194849561</v>
      </c>
      <c r="V1095" s="24" t="s">
        <v>6601</v>
      </c>
      <c r="W1095" s="24" t="s">
        <v>6602</v>
      </c>
      <c r="X1095" s="24" t="s">
        <v>6210</v>
      </c>
      <c r="Y1095" s="24" t="s">
        <v>6603</v>
      </c>
      <c r="Z1095" s="24" t="s">
        <v>82</v>
      </c>
      <c r="AA1095" s="24">
        <v>3123127953</v>
      </c>
      <c r="AB1095" s="24" t="s">
        <v>77</v>
      </c>
      <c r="AC1095" s="24" t="s">
        <v>77</v>
      </c>
      <c r="AD1095" s="24" t="s">
        <v>77</v>
      </c>
      <c r="AE1095" s="26" t="s">
        <v>183</v>
      </c>
      <c r="AF1095" s="26"/>
      <c r="AG1095" s="26"/>
      <c r="AH1095" s="27" t="s">
        <v>184</v>
      </c>
      <c r="AI1095" s="27" t="s">
        <v>487</v>
      </c>
      <c r="AJ1095" s="27" t="s">
        <v>487</v>
      </c>
      <c r="AK1095" s="24" t="s">
        <v>121</v>
      </c>
      <c r="AL1095" s="24" t="s">
        <v>90</v>
      </c>
      <c r="AM1095" s="23">
        <v>43059</v>
      </c>
      <c r="AN1095" s="28">
        <v>808585.47</v>
      </c>
      <c r="AO1095" s="28"/>
      <c r="AP1095" s="24"/>
      <c r="AQ1095" s="24"/>
      <c r="AR1095" s="24"/>
      <c r="AS1095" s="24"/>
      <c r="AT1095" s="24" t="e">
        <v>#N/A</v>
      </c>
      <c r="AU1095" s="24" t="e">
        <v>#N/A</v>
      </c>
      <c r="AV1095" s="24" t="e">
        <v>#N/A</v>
      </c>
      <c r="AW1095" s="24"/>
      <c r="AX1095" s="24"/>
      <c r="AY1095" s="24"/>
      <c r="AZ1095" s="24"/>
      <c r="BA1095" s="24"/>
      <c r="BB1095" s="24"/>
      <c r="BC1095" s="24"/>
      <c r="BD1095" s="24">
        <v>0</v>
      </c>
      <c r="BE1095" s="24">
        <v>0</v>
      </c>
      <c r="BF1095" s="23"/>
      <c r="BG1095" s="23"/>
      <c r="BH1095" s="23">
        <v>43187</v>
      </c>
      <c r="BI1095" s="26" t="s">
        <v>127</v>
      </c>
      <c r="BJ1095" s="26" t="s">
        <v>6226</v>
      </c>
      <c r="BK1095" s="29">
        <v>139973</v>
      </c>
      <c r="BL1095" s="24" t="s">
        <v>129</v>
      </c>
      <c r="BM1095" s="22" t="str">
        <f ca="1">+IF(Tabla1[[#This Row],[FECHA INGRESO]]&gt;=44986,IF((TODAY()-Tabla1[[#This Row],[FECHA INGRESO]])&gt;=50,"ALERTA","TODAVÍA FALTA"),"N/A")</f>
        <v>N/A</v>
      </c>
      <c r="BN1095" s="7">
        <f>IFERROR((_xlfn.DAYS(Tabla1[[#This Row],[FECHA INGRESO]],Tabla1[[#This Row],[FECHA RETIRO]]))/30,"")</f>
        <v>-4.2666666666666666</v>
      </c>
    </row>
    <row r="1096" spans="1:66" ht="15" customHeight="1" x14ac:dyDescent="0.35">
      <c r="A1096" s="31">
        <v>1033756356</v>
      </c>
      <c r="B1096" s="22" t="s">
        <v>6604</v>
      </c>
      <c r="C1096" s="23">
        <v>43059</v>
      </c>
      <c r="D1096" s="23" t="s">
        <v>93</v>
      </c>
      <c r="E1096" s="23" t="s">
        <v>111</v>
      </c>
      <c r="F1096" s="23" t="s">
        <v>70</v>
      </c>
      <c r="G1096" s="24"/>
      <c r="H1096" s="24">
        <v>24079274384</v>
      </c>
      <c r="I1096" s="24" t="s">
        <v>95</v>
      </c>
      <c r="J1096" s="24">
        <f>DATEDIF(Tabla1[[#This Row],[FECHA DE NACIMIENTO]],Tabla1[[#This Row],[FECHA ACTUAL]],"Y")</f>
        <v>29</v>
      </c>
      <c r="K1096" s="24" t="s">
        <v>96</v>
      </c>
      <c r="L1096" s="24" t="s">
        <v>234</v>
      </c>
      <c r="M1096" s="24">
        <v>0</v>
      </c>
      <c r="N1096" s="24">
        <v>0</v>
      </c>
      <c r="O1096" s="24">
        <v>2</v>
      </c>
      <c r="P1096" s="24" t="s">
        <v>101</v>
      </c>
      <c r="Q1096" s="23">
        <v>34165</v>
      </c>
      <c r="R1096" s="24" t="s">
        <v>76</v>
      </c>
      <c r="S1096" s="25">
        <v>45119</v>
      </c>
      <c r="T1096" s="24">
        <v>7653962</v>
      </c>
      <c r="U1096" s="24">
        <v>3176759150</v>
      </c>
      <c r="V1096" s="24" t="s">
        <v>6605</v>
      </c>
      <c r="W1096" s="24" t="s">
        <v>6606</v>
      </c>
      <c r="X1096" s="24" t="s">
        <v>6607</v>
      </c>
      <c r="Y1096" s="24" t="s">
        <v>6608</v>
      </c>
      <c r="Z1096" s="24" t="s">
        <v>82</v>
      </c>
      <c r="AA1096" s="24" t="s">
        <v>6609</v>
      </c>
      <c r="AB1096" s="24" t="s">
        <v>77</v>
      </c>
      <c r="AC1096" s="24" t="s">
        <v>77</v>
      </c>
      <c r="AD1096" s="24" t="s">
        <v>77</v>
      </c>
      <c r="AE1096" s="26" t="s">
        <v>183</v>
      </c>
      <c r="AF1096" s="26" t="s">
        <v>6610</v>
      </c>
      <c r="AG1096" s="26"/>
      <c r="AH1096" s="27" t="s">
        <v>184</v>
      </c>
      <c r="AI1096" s="27" t="s">
        <v>6611</v>
      </c>
      <c r="AJ1096" s="27" t="s">
        <v>6611</v>
      </c>
      <c r="AK1096" s="24" t="s">
        <v>121</v>
      </c>
      <c r="AL1096" s="24" t="s">
        <v>90</v>
      </c>
      <c r="AM1096" s="23">
        <v>43059</v>
      </c>
      <c r="AN1096" s="28">
        <v>857100.06</v>
      </c>
      <c r="AO1096" s="28"/>
      <c r="AP1096" s="24"/>
      <c r="AQ1096" s="24"/>
      <c r="AR1096" s="24"/>
      <c r="AS1096" s="24"/>
      <c r="AT1096" s="24">
        <v>68</v>
      </c>
      <c r="AU1096" s="24" t="e">
        <v>#N/A</v>
      </c>
      <c r="AV1096" s="24" t="e">
        <v>#N/A</v>
      </c>
      <c r="AW1096" s="24"/>
      <c r="AX1096" s="24"/>
      <c r="AY1096" s="24"/>
      <c r="AZ1096" s="24"/>
      <c r="BA1096" s="24"/>
      <c r="BB1096" s="24"/>
      <c r="BC1096" s="24"/>
      <c r="BD1096" s="24">
        <v>0</v>
      </c>
      <c r="BE1096" s="24">
        <v>0</v>
      </c>
      <c r="BF1096" s="23"/>
      <c r="BG1096" s="23"/>
      <c r="BH1096" s="23">
        <v>43491</v>
      </c>
      <c r="BI1096" s="26" t="s">
        <v>127</v>
      </c>
      <c r="BJ1096" s="26" t="s">
        <v>273</v>
      </c>
      <c r="BK1096" s="29">
        <v>75911</v>
      </c>
      <c r="BL1096" s="24" t="s">
        <v>129</v>
      </c>
      <c r="BM1096" s="22" t="str">
        <f ca="1">+IF(Tabla1[[#This Row],[FECHA INGRESO]]&gt;=44986,IF((TODAY()-Tabla1[[#This Row],[FECHA INGRESO]])&gt;=50,"ALERTA","TODAVÍA FALTA"),"N/A")</f>
        <v>N/A</v>
      </c>
      <c r="BN1096" s="7">
        <f>IFERROR((_xlfn.DAYS(Tabla1[[#This Row],[FECHA INGRESO]],Tabla1[[#This Row],[FECHA RETIRO]]))/30,"")</f>
        <v>-14.4</v>
      </c>
    </row>
    <row r="1097" spans="1:66" ht="15" customHeight="1" x14ac:dyDescent="0.35">
      <c r="A1097" s="31">
        <v>1152689603</v>
      </c>
      <c r="B1097" s="22" t="s">
        <v>6612</v>
      </c>
      <c r="C1097" s="23">
        <v>43059</v>
      </c>
      <c r="D1097" s="23" t="s">
        <v>582</v>
      </c>
      <c r="E1097" s="23" t="s">
        <v>111</v>
      </c>
      <c r="F1097" s="23" t="s">
        <v>70</v>
      </c>
      <c r="G1097" s="24"/>
      <c r="H1097" s="24">
        <v>24079214995</v>
      </c>
      <c r="I1097" s="24" t="s">
        <v>72</v>
      </c>
      <c r="J1097" s="24">
        <f>DATEDIF(Tabla1[[#This Row],[FECHA DE NACIMIENTO]],Tabla1[[#This Row],[FECHA ACTUAL]],"Y")</f>
        <v>30</v>
      </c>
      <c r="K1097" s="24" t="s">
        <v>73</v>
      </c>
      <c r="L1097" s="24" t="s">
        <v>112</v>
      </c>
      <c r="M1097" s="24">
        <v>0</v>
      </c>
      <c r="N1097" s="24">
        <v>0</v>
      </c>
      <c r="O1097" s="24">
        <v>3</v>
      </c>
      <c r="P1097" s="24" t="s">
        <v>101</v>
      </c>
      <c r="Q1097" s="23">
        <v>33929</v>
      </c>
      <c r="R1097" s="24" t="s">
        <v>830</v>
      </c>
      <c r="S1097" s="25">
        <v>45119</v>
      </c>
      <c r="T1097" s="24">
        <v>5819035</v>
      </c>
      <c r="U1097" s="24">
        <v>3218136687</v>
      </c>
      <c r="V1097" s="24" t="s">
        <v>6613</v>
      </c>
      <c r="W1097" s="24" t="s">
        <v>6614</v>
      </c>
      <c r="X1097" s="24" t="s">
        <v>2709</v>
      </c>
      <c r="Y1097" s="24" t="s">
        <v>6615</v>
      </c>
      <c r="Z1097" s="24" t="s">
        <v>117</v>
      </c>
      <c r="AA1097" s="24" t="s">
        <v>6616</v>
      </c>
      <c r="AB1097" s="24" t="s">
        <v>77</v>
      </c>
      <c r="AC1097" s="24" t="s">
        <v>77</v>
      </c>
      <c r="AD1097" s="24" t="s">
        <v>77</v>
      </c>
      <c r="AE1097" s="26" t="s">
        <v>151</v>
      </c>
      <c r="AF1097" s="26"/>
      <c r="AG1097" s="26"/>
      <c r="AH1097" s="27" t="s">
        <v>184</v>
      </c>
      <c r="AI1097" s="27" t="s">
        <v>515</v>
      </c>
      <c r="AJ1097" s="27" t="s">
        <v>515</v>
      </c>
      <c r="AK1097" s="24" t="s">
        <v>121</v>
      </c>
      <c r="AL1097" s="24" t="s">
        <v>90</v>
      </c>
      <c r="AM1097" s="23">
        <v>43059</v>
      </c>
      <c r="AN1097" s="28">
        <v>857100.06</v>
      </c>
      <c r="AO1097" s="28"/>
      <c r="AP1097" s="24"/>
      <c r="AQ1097" s="24"/>
      <c r="AR1097" s="24"/>
      <c r="AS1097" s="24"/>
      <c r="AT1097" s="24" t="e">
        <v>#N/A</v>
      </c>
      <c r="AU1097" s="24" t="e">
        <v>#N/A</v>
      </c>
      <c r="AV1097" s="24" t="e">
        <v>#N/A</v>
      </c>
      <c r="AW1097" s="24"/>
      <c r="AX1097" s="24"/>
      <c r="AY1097" s="24"/>
      <c r="AZ1097" s="24"/>
      <c r="BA1097" s="24"/>
      <c r="BB1097" s="24"/>
      <c r="BC1097" s="24"/>
      <c r="BD1097" s="24">
        <v>1</v>
      </c>
      <c r="BE1097" s="24">
        <v>0</v>
      </c>
      <c r="BF1097" s="23">
        <v>43497</v>
      </c>
      <c r="BG1097" s="23">
        <v>43514</v>
      </c>
      <c r="BH1097" s="23">
        <v>43524</v>
      </c>
      <c r="BI1097" s="26" t="s">
        <v>143</v>
      </c>
      <c r="BJ1097" s="26" t="s">
        <v>845</v>
      </c>
      <c r="BK1097" s="29">
        <v>0</v>
      </c>
      <c r="BL1097" s="24" t="s">
        <v>129</v>
      </c>
      <c r="BM1097" s="22" t="str">
        <f ca="1">+IF(Tabla1[[#This Row],[FECHA INGRESO]]&gt;=44986,IF((TODAY()-Tabla1[[#This Row],[FECHA INGRESO]])&gt;=50,"ALERTA","TODAVÍA FALTA"),"N/A")</f>
        <v>N/A</v>
      </c>
      <c r="BN1097" s="7">
        <f>IFERROR((_xlfn.DAYS(Tabla1[[#This Row],[FECHA INGRESO]],Tabla1[[#This Row],[FECHA RETIRO]]))/30,"")</f>
        <v>-15.5</v>
      </c>
    </row>
    <row r="1098" spans="1:66" ht="15" customHeight="1" x14ac:dyDescent="0.35">
      <c r="A1098" s="31">
        <v>1037599935</v>
      </c>
      <c r="B1098" s="22" t="s">
        <v>6617</v>
      </c>
      <c r="C1098" s="23">
        <v>43059</v>
      </c>
      <c r="D1098" s="23" t="s">
        <v>582</v>
      </c>
      <c r="E1098" s="24" t="s">
        <v>94</v>
      </c>
      <c r="F1098" s="23" t="s">
        <v>70</v>
      </c>
      <c r="G1098" s="24"/>
      <c r="H1098" s="24">
        <v>24079128993</v>
      </c>
      <c r="I1098" s="24" t="s">
        <v>95</v>
      </c>
      <c r="J1098" s="24">
        <f>DATEDIF(Tabla1[[#This Row],[FECHA DE NACIMIENTO]],Tabla1[[#This Row],[FECHA ACTUAL]],"Y")</f>
        <v>33</v>
      </c>
      <c r="K1098" s="24" t="s">
        <v>96</v>
      </c>
      <c r="L1098" s="24" t="s">
        <v>112</v>
      </c>
      <c r="M1098" s="24">
        <v>1</v>
      </c>
      <c r="N1098" s="24">
        <v>1</v>
      </c>
      <c r="O1098" s="24">
        <v>3</v>
      </c>
      <c r="P1098" s="24" t="s">
        <v>101</v>
      </c>
      <c r="Q1098" s="23">
        <v>32816</v>
      </c>
      <c r="R1098" s="24" t="s">
        <v>1526</v>
      </c>
      <c r="S1098" s="25">
        <v>45119</v>
      </c>
      <c r="T1098" s="24">
        <v>3717509</v>
      </c>
      <c r="U1098" s="24">
        <v>3008618934</v>
      </c>
      <c r="V1098" s="24" t="s">
        <v>6618</v>
      </c>
      <c r="W1098" s="24" t="s">
        <v>6619</v>
      </c>
      <c r="X1098" s="24" t="s">
        <v>6620</v>
      </c>
      <c r="Y1098" s="24" t="s">
        <v>6621</v>
      </c>
      <c r="Z1098" s="24" t="s">
        <v>255</v>
      </c>
      <c r="AA1098" s="24" t="s">
        <v>6622</v>
      </c>
      <c r="AB1098" s="24" t="s">
        <v>77</v>
      </c>
      <c r="AC1098" s="24" t="s">
        <v>77</v>
      </c>
      <c r="AD1098" s="24" t="s">
        <v>77</v>
      </c>
      <c r="AE1098" s="26" t="s">
        <v>151</v>
      </c>
      <c r="AF1098" s="26"/>
      <c r="AG1098" s="26"/>
      <c r="AH1098" s="27" t="s">
        <v>184</v>
      </c>
      <c r="AI1098" s="27" t="s">
        <v>515</v>
      </c>
      <c r="AJ1098" s="27" t="s">
        <v>515</v>
      </c>
      <c r="AK1098" s="24" t="s">
        <v>121</v>
      </c>
      <c r="AL1098" s="24" t="s">
        <v>90</v>
      </c>
      <c r="AM1098" s="23">
        <v>43059</v>
      </c>
      <c r="AN1098" s="28">
        <v>857100.06</v>
      </c>
      <c r="AO1098" s="28"/>
      <c r="AP1098" s="24"/>
      <c r="AQ1098" s="24"/>
      <c r="AR1098" s="24"/>
      <c r="AS1098" s="24"/>
      <c r="AT1098" s="24" t="e">
        <v>#N/A</v>
      </c>
      <c r="AU1098" s="24" t="e">
        <v>#N/A</v>
      </c>
      <c r="AV1098" s="24" t="e">
        <v>#N/A</v>
      </c>
      <c r="AW1098" s="24"/>
      <c r="AX1098" s="24"/>
      <c r="AY1098" s="24"/>
      <c r="AZ1098" s="24"/>
      <c r="BA1098" s="24"/>
      <c r="BB1098" s="24"/>
      <c r="BC1098" s="24"/>
      <c r="BD1098" s="24">
        <v>0</v>
      </c>
      <c r="BE1098" s="24">
        <v>0</v>
      </c>
      <c r="BF1098" s="23"/>
      <c r="BG1098" s="23"/>
      <c r="BH1098" s="23">
        <v>43480</v>
      </c>
      <c r="BI1098" s="26" t="s">
        <v>127</v>
      </c>
      <c r="BJ1098" s="26" t="s">
        <v>1953</v>
      </c>
      <c r="BK1098" s="29">
        <v>478467</v>
      </c>
      <c r="BL1098" s="24" t="s">
        <v>129</v>
      </c>
      <c r="BM1098" s="22" t="str">
        <f ca="1">+IF(Tabla1[[#This Row],[FECHA INGRESO]]&gt;=44986,IF((TODAY()-Tabla1[[#This Row],[FECHA INGRESO]])&gt;=50,"ALERTA","TODAVÍA FALTA"),"N/A")</f>
        <v>N/A</v>
      </c>
      <c r="BN1098" s="7">
        <f>IFERROR((_xlfn.DAYS(Tabla1[[#This Row],[FECHA INGRESO]],Tabla1[[#This Row],[FECHA RETIRO]]))/30,"")</f>
        <v>-14.033333333333333</v>
      </c>
    </row>
    <row r="1099" spans="1:66" ht="15" customHeight="1" x14ac:dyDescent="0.35">
      <c r="A1099" s="31">
        <v>1116270179</v>
      </c>
      <c r="B1099" s="22" t="s">
        <v>6623</v>
      </c>
      <c r="C1099" s="23">
        <v>43059</v>
      </c>
      <c r="D1099" s="23" t="s">
        <v>131</v>
      </c>
      <c r="E1099" s="23" t="s">
        <v>111</v>
      </c>
      <c r="F1099" s="23" t="s">
        <v>70</v>
      </c>
      <c r="G1099" s="24"/>
      <c r="H1099" s="24">
        <v>24079234069</v>
      </c>
      <c r="I1099" s="24" t="s">
        <v>95</v>
      </c>
      <c r="J1099" s="24">
        <f>DATEDIF(Tabla1[[#This Row],[FECHA DE NACIMIENTO]],Tabla1[[#This Row],[FECHA ACTUAL]],"Y")</f>
        <v>27</v>
      </c>
      <c r="K1099" s="24" t="s">
        <v>96</v>
      </c>
      <c r="L1099" s="24" t="s">
        <v>112</v>
      </c>
      <c r="M1099" s="24">
        <v>0</v>
      </c>
      <c r="N1099" s="24">
        <v>0</v>
      </c>
      <c r="O1099" s="24">
        <v>2</v>
      </c>
      <c r="P1099" s="24" t="s">
        <v>101</v>
      </c>
      <c r="Q1099" s="23">
        <v>35055</v>
      </c>
      <c r="R1099" s="24" t="s">
        <v>5006</v>
      </c>
      <c r="S1099" s="25">
        <v>45119</v>
      </c>
      <c r="T1099" s="24"/>
      <c r="U1099" s="24">
        <v>3042027116</v>
      </c>
      <c r="V1099" s="24" t="s">
        <v>6624</v>
      </c>
      <c r="W1099" s="24" t="s">
        <v>6625</v>
      </c>
      <c r="X1099" s="24" t="s">
        <v>6003</v>
      </c>
      <c r="Y1099" s="24" t="s">
        <v>6626</v>
      </c>
      <c r="Z1099" s="24" t="s">
        <v>117</v>
      </c>
      <c r="AA1099" s="24">
        <v>3023706782</v>
      </c>
      <c r="AB1099" s="24" t="s">
        <v>77</v>
      </c>
      <c r="AC1099" s="24" t="s">
        <v>77</v>
      </c>
      <c r="AD1099" s="24" t="s">
        <v>77</v>
      </c>
      <c r="AE1099" s="26" t="s">
        <v>151</v>
      </c>
      <c r="AF1099" s="26"/>
      <c r="AG1099" s="26"/>
      <c r="AH1099" s="27" t="s">
        <v>184</v>
      </c>
      <c r="AI1099" s="27" t="s">
        <v>1027</v>
      </c>
      <c r="AJ1099" s="27" t="s">
        <v>1027</v>
      </c>
      <c r="AK1099" s="24" t="s">
        <v>121</v>
      </c>
      <c r="AL1099" s="24" t="s">
        <v>90</v>
      </c>
      <c r="AM1099" s="23">
        <v>43059</v>
      </c>
      <c r="AN1099" s="28">
        <v>808585.47</v>
      </c>
      <c r="AO1099" s="28"/>
      <c r="AP1099" s="24"/>
      <c r="AQ1099" s="24"/>
      <c r="AR1099" s="24"/>
      <c r="AS1099" s="24"/>
      <c r="AT1099" s="24">
        <v>92</v>
      </c>
      <c r="AU1099" s="24" t="e">
        <v>#N/A</v>
      </c>
      <c r="AV1099" s="24" t="e">
        <v>#N/A</v>
      </c>
      <c r="AW1099" s="24"/>
      <c r="AX1099" s="24"/>
      <c r="AY1099" s="24"/>
      <c r="AZ1099" s="24"/>
      <c r="BA1099" s="24"/>
      <c r="BB1099" s="24"/>
      <c r="BC1099" s="24"/>
      <c r="BD1099" s="24">
        <v>0</v>
      </c>
      <c r="BE1099" s="24">
        <v>0</v>
      </c>
      <c r="BF1099" s="23"/>
      <c r="BG1099" s="23"/>
      <c r="BH1099" s="23">
        <v>43403</v>
      </c>
      <c r="BI1099" s="26" t="s">
        <v>143</v>
      </c>
      <c r="BJ1099" s="26" t="s">
        <v>845</v>
      </c>
      <c r="BK1099" s="29">
        <v>370005</v>
      </c>
      <c r="BL1099" s="24" t="s">
        <v>129</v>
      </c>
      <c r="BM1099" s="22" t="str">
        <f ca="1">+IF(Tabla1[[#This Row],[FECHA INGRESO]]&gt;=44986,IF((TODAY()-Tabla1[[#This Row],[FECHA INGRESO]])&gt;=50,"ALERTA","TODAVÍA FALTA"),"N/A")</f>
        <v>N/A</v>
      </c>
      <c r="BN1099" s="7">
        <f>IFERROR((_xlfn.DAYS(Tabla1[[#This Row],[FECHA INGRESO]],Tabla1[[#This Row],[FECHA RETIRO]]))/30,"")</f>
        <v>-11.466666666666667</v>
      </c>
    </row>
    <row r="1100" spans="1:66" ht="15" customHeight="1" x14ac:dyDescent="0.35">
      <c r="A1100" s="31">
        <v>43922684</v>
      </c>
      <c r="B1100" s="22" t="s">
        <v>6627</v>
      </c>
      <c r="C1100" s="23">
        <v>43059</v>
      </c>
      <c r="D1100" s="23" t="s">
        <v>870</v>
      </c>
      <c r="E1100" s="23" t="s">
        <v>111</v>
      </c>
      <c r="F1100" s="23" t="s">
        <v>70</v>
      </c>
      <c r="G1100" s="24"/>
      <c r="H1100" s="24">
        <v>24079255585</v>
      </c>
      <c r="I1100" s="24" t="s">
        <v>95</v>
      </c>
      <c r="J1100" s="24">
        <f>DATEDIF(Tabla1[[#This Row],[FECHA DE NACIMIENTO]],Tabla1[[#This Row],[FECHA ACTUAL]],"Y")</f>
        <v>39</v>
      </c>
      <c r="K1100" s="24" t="s">
        <v>96</v>
      </c>
      <c r="L1100" s="24" t="s">
        <v>74</v>
      </c>
      <c r="M1100" s="24">
        <v>1</v>
      </c>
      <c r="N1100" s="24">
        <v>1</v>
      </c>
      <c r="O1100" s="24">
        <v>2</v>
      </c>
      <c r="P1100" s="24" t="s">
        <v>101</v>
      </c>
      <c r="Q1100" s="23">
        <v>30852</v>
      </c>
      <c r="R1100" s="24" t="s">
        <v>1066</v>
      </c>
      <c r="S1100" s="25">
        <v>45119</v>
      </c>
      <c r="T1100" s="24">
        <v>2756599</v>
      </c>
      <c r="U1100" s="24">
        <v>3162766492</v>
      </c>
      <c r="V1100" s="24" t="s">
        <v>6628</v>
      </c>
      <c r="W1100" s="24" t="s">
        <v>6629</v>
      </c>
      <c r="X1100" s="24" t="s">
        <v>6630</v>
      </c>
      <c r="Y1100" s="24" t="s">
        <v>6631</v>
      </c>
      <c r="Z1100" s="24" t="s">
        <v>255</v>
      </c>
      <c r="AA1100" s="24" t="s">
        <v>6632</v>
      </c>
      <c r="AB1100" s="24" t="s">
        <v>77</v>
      </c>
      <c r="AC1100" s="24" t="s">
        <v>77</v>
      </c>
      <c r="AD1100" s="24" t="s">
        <v>77</v>
      </c>
      <c r="AE1100" s="26" t="s">
        <v>151</v>
      </c>
      <c r="AF1100" s="26"/>
      <c r="AG1100" s="26"/>
      <c r="AH1100" s="27" t="s">
        <v>184</v>
      </c>
      <c r="AI1100" s="27" t="s">
        <v>1027</v>
      </c>
      <c r="AJ1100" s="27" t="s">
        <v>1027</v>
      </c>
      <c r="AK1100" s="24" t="s">
        <v>121</v>
      </c>
      <c r="AL1100" s="24" t="s">
        <v>90</v>
      </c>
      <c r="AM1100" s="23">
        <v>43059</v>
      </c>
      <c r="AN1100" s="28">
        <v>857100.06</v>
      </c>
      <c r="AO1100" s="28"/>
      <c r="AP1100" s="24"/>
      <c r="AQ1100" s="24"/>
      <c r="AR1100" s="24"/>
      <c r="AS1100" s="24"/>
      <c r="AT1100" s="24">
        <v>92</v>
      </c>
      <c r="AU1100" s="24" t="e">
        <v>#N/A</v>
      </c>
      <c r="AV1100" s="24" t="e">
        <v>#N/A</v>
      </c>
      <c r="AW1100" s="24"/>
      <c r="AX1100" s="24"/>
      <c r="AY1100" s="24"/>
      <c r="AZ1100" s="24"/>
      <c r="BA1100" s="24"/>
      <c r="BB1100" s="24"/>
      <c r="BC1100" s="24"/>
      <c r="BD1100" s="24">
        <v>0</v>
      </c>
      <c r="BE1100" s="24">
        <v>0</v>
      </c>
      <c r="BF1100" s="23"/>
      <c r="BG1100" s="23"/>
      <c r="BH1100" s="23">
        <v>43524</v>
      </c>
      <c r="BI1100" s="26" t="s">
        <v>143</v>
      </c>
      <c r="BJ1100" s="26" t="s">
        <v>845</v>
      </c>
      <c r="BK1100" s="29">
        <v>0</v>
      </c>
      <c r="BL1100" s="24" t="s">
        <v>129</v>
      </c>
      <c r="BM1100" s="22" t="str">
        <f ca="1">+IF(Tabla1[[#This Row],[FECHA INGRESO]]&gt;=44986,IF((TODAY()-Tabla1[[#This Row],[FECHA INGRESO]])&gt;=50,"ALERTA","TODAVÍA FALTA"),"N/A")</f>
        <v>N/A</v>
      </c>
      <c r="BN1100" s="7">
        <f>IFERROR((_xlfn.DAYS(Tabla1[[#This Row],[FECHA INGRESO]],Tabla1[[#This Row],[FECHA RETIRO]]))/30,"")</f>
        <v>-15.5</v>
      </c>
    </row>
    <row r="1101" spans="1:66" x14ac:dyDescent="0.35">
      <c r="A1101" s="31">
        <v>1037629400</v>
      </c>
      <c r="B1101" s="22" t="s">
        <v>6633</v>
      </c>
      <c r="C1101" s="23">
        <v>43059</v>
      </c>
      <c r="D1101" s="23" t="s">
        <v>870</v>
      </c>
      <c r="E1101" s="24" t="s">
        <v>69</v>
      </c>
      <c r="F1101" s="23" t="s">
        <v>70</v>
      </c>
      <c r="G1101" s="24"/>
      <c r="H1101" s="24">
        <v>27079213637</v>
      </c>
      <c r="I1101" s="24" t="s">
        <v>72</v>
      </c>
      <c r="J1101" s="24">
        <f>DATEDIF(Tabla1[[#This Row],[FECHA DE NACIMIENTO]],Tabla1[[#This Row],[FECHA ACTUAL]],"Y")</f>
        <v>29</v>
      </c>
      <c r="K1101" s="24" t="s">
        <v>73</v>
      </c>
      <c r="L1101" s="24" t="s">
        <v>112</v>
      </c>
      <c r="M1101" s="24">
        <v>0</v>
      </c>
      <c r="N1101" s="24">
        <v>0</v>
      </c>
      <c r="O1101" s="24">
        <v>3</v>
      </c>
      <c r="P1101" s="24" t="s">
        <v>101</v>
      </c>
      <c r="Q1101" s="23">
        <v>34219</v>
      </c>
      <c r="R1101" s="24" t="s">
        <v>1526</v>
      </c>
      <c r="S1101" s="25">
        <v>45119</v>
      </c>
      <c r="T1101" s="24">
        <v>5055555</v>
      </c>
      <c r="U1101" s="24">
        <v>3122218827</v>
      </c>
      <c r="V1101" s="24" t="s">
        <v>6634</v>
      </c>
      <c r="W1101" s="24" t="s">
        <v>6635</v>
      </c>
      <c r="X1101" s="24" t="s">
        <v>2709</v>
      </c>
      <c r="Y1101" s="24" t="s">
        <v>6636</v>
      </c>
      <c r="Z1101" s="24" t="s">
        <v>117</v>
      </c>
      <c r="AA1101" s="24" t="s">
        <v>6637</v>
      </c>
      <c r="AB1101" s="24" t="s">
        <v>77</v>
      </c>
      <c r="AC1101" s="24" t="s">
        <v>77</v>
      </c>
      <c r="AD1101" s="24" t="s">
        <v>77</v>
      </c>
      <c r="AE1101" s="26" t="s">
        <v>183</v>
      </c>
      <c r="AF1101" s="26" t="s">
        <v>6638</v>
      </c>
      <c r="AG1101" s="26"/>
      <c r="AH1101" s="27" t="s">
        <v>184</v>
      </c>
      <c r="AI1101" s="27" t="s">
        <v>515</v>
      </c>
      <c r="AJ1101" s="27" t="s">
        <v>515</v>
      </c>
      <c r="AK1101" s="24" t="s">
        <v>121</v>
      </c>
      <c r="AL1101" s="24" t="s">
        <v>90</v>
      </c>
      <c r="AM1101" s="23">
        <v>43059</v>
      </c>
      <c r="AN1101" s="28">
        <v>808585.47</v>
      </c>
      <c r="AO1101" s="28"/>
      <c r="AP1101" s="24"/>
      <c r="AQ1101" s="24"/>
      <c r="AR1101" s="24"/>
      <c r="AS1101" s="24"/>
      <c r="AT1101" s="24">
        <v>86</v>
      </c>
      <c r="AU1101" s="24" t="e">
        <v>#N/A</v>
      </c>
      <c r="AV1101" s="24">
        <v>89</v>
      </c>
      <c r="AW1101" s="24"/>
      <c r="AX1101" s="24"/>
      <c r="AY1101" s="24"/>
      <c r="AZ1101" s="24"/>
      <c r="BA1101" s="24"/>
      <c r="BB1101" s="24"/>
      <c r="BC1101" s="24"/>
      <c r="BD1101" s="24">
        <v>0</v>
      </c>
      <c r="BE1101" s="24">
        <v>0</v>
      </c>
      <c r="BF1101" s="23"/>
      <c r="BG1101" s="23"/>
      <c r="BH1101" s="23">
        <v>43456</v>
      </c>
      <c r="BI1101" s="26" t="s">
        <v>127</v>
      </c>
      <c r="BJ1101" s="26" t="s">
        <v>273</v>
      </c>
      <c r="BK1101" s="29">
        <v>426428</v>
      </c>
      <c r="BL1101" s="24" t="s">
        <v>129</v>
      </c>
      <c r="BM1101" s="22" t="str">
        <f ca="1">+IF(Tabla1[[#This Row],[FECHA INGRESO]]&gt;=44986,IF((TODAY()-Tabla1[[#This Row],[FECHA INGRESO]])&gt;=50,"ALERTA","TODAVÍA FALTA"),"N/A")</f>
        <v>N/A</v>
      </c>
      <c r="BN1101" s="7">
        <f>IFERROR((_xlfn.DAYS(Tabla1[[#This Row],[FECHA INGRESO]],Tabla1[[#This Row],[FECHA RETIRO]]))/30,"")</f>
        <v>-13.233333333333333</v>
      </c>
    </row>
    <row r="1102" spans="1:66" ht="15" customHeight="1" x14ac:dyDescent="0.35">
      <c r="A1102" s="31">
        <v>43923832</v>
      </c>
      <c r="B1102" s="22" t="s">
        <v>6639</v>
      </c>
      <c r="C1102" s="23">
        <v>43059</v>
      </c>
      <c r="D1102" s="23" t="s">
        <v>4833</v>
      </c>
      <c r="E1102" s="23" t="s">
        <v>111</v>
      </c>
      <c r="F1102" s="23" t="s">
        <v>70</v>
      </c>
      <c r="G1102" s="24"/>
      <c r="H1102" s="24">
        <v>24079218656</v>
      </c>
      <c r="I1102" s="24" t="s">
        <v>95</v>
      </c>
      <c r="J1102" s="24">
        <f>DATEDIF(Tabla1[[#This Row],[FECHA DE NACIMIENTO]],Tabla1[[#This Row],[FECHA ACTUAL]],"Y")</f>
        <v>38</v>
      </c>
      <c r="K1102" s="24" t="s">
        <v>73</v>
      </c>
      <c r="L1102" s="24" t="s">
        <v>74</v>
      </c>
      <c r="M1102" s="24">
        <v>1</v>
      </c>
      <c r="N1102" s="24">
        <v>1</v>
      </c>
      <c r="O1102" s="24">
        <v>2</v>
      </c>
      <c r="P1102" s="24" t="s">
        <v>101</v>
      </c>
      <c r="Q1102" s="23">
        <v>30994</v>
      </c>
      <c r="R1102" s="24" t="s">
        <v>1066</v>
      </c>
      <c r="S1102" s="25">
        <v>45119</v>
      </c>
      <c r="T1102" s="24">
        <v>4564691</v>
      </c>
      <c r="U1102" s="24">
        <v>3216678863</v>
      </c>
      <c r="V1102" s="24" t="s">
        <v>6640</v>
      </c>
      <c r="W1102" s="24" t="s">
        <v>6641</v>
      </c>
      <c r="X1102" s="24" t="s">
        <v>6630</v>
      </c>
      <c r="Y1102" s="24" t="s">
        <v>6642</v>
      </c>
      <c r="Z1102" s="24" t="s">
        <v>117</v>
      </c>
      <c r="AA1102" s="24">
        <v>3235062434</v>
      </c>
      <c r="AB1102" s="24" t="s">
        <v>77</v>
      </c>
      <c r="AC1102" s="24" t="s">
        <v>77</v>
      </c>
      <c r="AD1102" s="24" t="s">
        <v>77</v>
      </c>
      <c r="AE1102" s="26" t="s">
        <v>151</v>
      </c>
      <c r="AF1102" s="26"/>
      <c r="AG1102" s="26"/>
      <c r="AH1102" s="27" t="s">
        <v>184</v>
      </c>
      <c r="AI1102" s="27" t="s">
        <v>515</v>
      </c>
      <c r="AJ1102" s="27" t="s">
        <v>515</v>
      </c>
      <c r="AK1102" s="24" t="s">
        <v>121</v>
      </c>
      <c r="AL1102" s="24" t="s">
        <v>90</v>
      </c>
      <c r="AM1102" s="23">
        <v>43059</v>
      </c>
      <c r="AN1102" s="28">
        <v>857100.06</v>
      </c>
      <c r="AO1102" s="28"/>
      <c r="AP1102" s="24"/>
      <c r="AQ1102" s="24"/>
      <c r="AR1102" s="24"/>
      <c r="AS1102" s="24"/>
      <c r="AT1102" s="24">
        <v>83</v>
      </c>
      <c r="AU1102" s="24" t="e">
        <v>#N/A</v>
      </c>
      <c r="AV1102" s="24" t="e">
        <v>#N/A</v>
      </c>
      <c r="AW1102" s="24"/>
      <c r="AX1102" s="24"/>
      <c r="AY1102" s="24"/>
      <c r="AZ1102" s="24"/>
      <c r="BA1102" s="24"/>
      <c r="BB1102" s="24"/>
      <c r="BC1102" s="24"/>
      <c r="BD1102" s="24">
        <v>0</v>
      </c>
      <c r="BE1102" s="24">
        <v>0</v>
      </c>
      <c r="BF1102" s="23"/>
      <c r="BG1102" s="23"/>
      <c r="BH1102" s="23">
        <v>43524</v>
      </c>
      <c r="BI1102" s="26" t="s">
        <v>143</v>
      </c>
      <c r="BJ1102" s="26" t="s">
        <v>845</v>
      </c>
      <c r="BK1102" s="29">
        <v>0</v>
      </c>
      <c r="BL1102" s="24" t="s">
        <v>129</v>
      </c>
      <c r="BM1102" s="22" t="str">
        <f ca="1">+IF(Tabla1[[#This Row],[FECHA INGRESO]]&gt;=44986,IF((TODAY()-Tabla1[[#This Row],[FECHA INGRESO]])&gt;=50,"ALERTA","TODAVÍA FALTA"),"N/A")</f>
        <v>N/A</v>
      </c>
      <c r="BN1102" s="7">
        <f>IFERROR((_xlfn.DAYS(Tabla1[[#This Row],[FECHA INGRESO]],Tabla1[[#This Row],[FECHA RETIRO]]))/30,"")</f>
        <v>-15.5</v>
      </c>
    </row>
    <row r="1103" spans="1:66" ht="15" customHeight="1" x14ac:dyDescent="0.35">
      <c r="A1103" s="31">
        <v>1192802386</v>
      </c>
      <c r="B1103" s="22" t="s">
        <v>6643</v>
      </c>
      <c r="C1103" s="23">
        <v>43059</v>
      </c>
      <c r="D1103" s="23" t="s">
        <v>131</v>
      </c>
      <c r="E1103" s="23" t="s">
        <v>111</v>
      </c>
      <c r="F1103" s="23" t="s">
        <v>70</v>
      </c>
      <c r="G1103" s="24"/>
      <c r="H1103" s="24">
        <v>24079279310</v>
      </c>
      <c r="I1103" s="24" t="s">
        <v>95</v>
      </c>
      <c r="J1103" s="24">
        <f>DATEDIF(Tabla1[[#This Row],[FECHA DE NACIMIENTO]],Tabla1[[#This Row],[FECHA ACTUAL]],"Y")</f>
        <v>31</v>
      </c>
      <c r="K1103" s="24" t="s">
        <v>73</v>
      </c>
      <c r="L1103" s="24" t="s">
        <v>234</v>
      </c>
      <c r="M1103" s="24">
        <v>2</v>
      </c>
      <c r="N1103" s="24">
        <v>3</v>
      </c>
      <c r="O1103" s="24">
        <v>3</v>
      </c>
      <c r="P1103" s="24" t="s">
        <v>101</v>
      </c>
      <c r="Q1103" s="23">
        <v>33562</v>
      </c>
      <c r="R1103" s="24" t="s">
        <v>76</v>
      </c>
      <c r="S1103" s="25">
        <v>45119</v>
      </c>
      <c r="T1103" s="24">
        <v>4972354</v>
      </c>
      <c r="U1103" s="24">
        <v>3103163310</v>
      </c>
      <c r="V1103" s="24" t="s">
        <v>6644</v>
      </c>
      <c r="W1103" s="24" t="s">
        <v>6645</v>
      </c>
      <c r="X1103" s="24" t="s">
        <v>4836</v>
      </c>
      <c r="Y1103" s="24" t="s">
        <v>6646</v>
      </c>
      <c r="Z1103" s="24" t="s">
        <v>82</v>
      </c>
      <c r="AA1103" s="24" t="s">
        <v>6647</v>
      </c>
      <c r="AB1103" s="24" t="s">
        <v>77</v>
      </c>
      <c r="AC1103" s="24" t="s">
        <v>77</v>
      </c>
      <c r="AD1103" s="24" t="s">
        <v>77</v>
      </c>
      <c r="AE1103" s="26" t="s">
        <v>151</v>
      </c>
      <c r="AF1103" s="26"/>
      <c r="AG1103" s="26"/>
      <c r="AH1103" s="27" t="s">
        <v>184</v>
      </c>
      <c r="AI1103" s="27" t="s">
        <v>120</v>
      </c>
      <c r="AJ1103" s="27" t="s">
        <v>120</v>
      </c>
      <c r="AK1103" s="24" t="s">
        <v>121</v>
      </c>
      <c r="AL1103" s="24" t="s">
        <v>90</v>
      </c>
      <c r="AM1103" s="23">
        <v>43059</v>
      </c>
      <c r="AN1103" s="28">
        <v>808585.47</v>
      </c>
      <c r="AO1103" s="28"/>
      <c r="AP1103" s="24"/>
      <c r="AQ1103" s="24"/>
      <c r="AR1103" s="24"/>
      <c r="AS1103" s="24"/>
      <c r="AT1103" s="24" t="e">
        <v>#N/A</v>
      </c>
      <c r="AU1103" s="24" t="e">
        <v>#N/A</v>
      </c>
      <c r="AV1103" s="24" t="e">
        <v>#N/A</v>
      </c>
      <c r="AW1103" s="24"/>
      <c r="AX1103" s="24"/>
      <c r="AY1103" s="24"/>
      <c r="AZ1103" s="24"/>
      <c r="BA1103" s="24"/>
      <c r="BB1103" s="24"/>
      <c r="BC1103" s="24"/>
      <c r="BD1103" s="24">
        <v>0</v>
      </c>
      <c r="BE1103" s="24">
        <v>0</v>
      </c>
      <c r="BF1103" s="23"/>
      <c r="BG1103" s="23"/>
      <c r="BH1103" s="23">
        <v>43097</v>
      </c>
      <c r="BI1103" s="26" t="s">
        <v>143</v>
      </c>
      <c r="BJ1103" s="26" t="s">
        <v>738</v>
      </c>
      <c r="BK1103" s="29">
        <v>0</v>
      </c>
      <c r="BL1103" s="24" t="s">
        <v>129</v>
      </c>
      <c r="BM1103" s="22" t="str">
        <f ca="1">+IF(Tabla1[[#This Row],[FECHA INGRESO]]&gt;=44986,IF((TODAY()-Tabla1[[#This Row],[FECHA INGRESO]])&gt;=50,"ALERTA","TODAVÍA FALTA"),"N/A")</f>
        <v>N/A</v>
      </c>
      <c r="BN1103" s="7">
        <f>IFERROR((_xlfn.DAYS(Tabla1[[#This Row],[FECHA INGRESO]],Tabla1[[#This Row],[FECHA RETIRO]]))/30,"")</f>
        <v>-1.2666666666666666</v>
      </c>
    </row>
    <row r="1104" spans="1:66" ht="15" customHeight="1" x14ac:dyDescent="0.35">
      <c r="A1104" s="31">
        <v>43908689</v>
      </c>
      <c r="B1104" s="22" t="s">
        <v>6648</v>
      </c>
      <c r="C1104" s="23">
        <v>43059</v>
      </c>
      <c r="D1104" s="23" t="s">
        <v>4886</v>
      </c>
      <c r="E1104" s="24" t="s">
        <v>94</v>
      </c>
      <c r="F1104" s="23" t="s">
        <v>70</v>
      </c>
      <c r="G1104" s="24"/>
      <c r="H1104" s="24">
        <v>24079217608</v>
      </c>
      <c r="I1104" s="24" t="s">
        <v>95</v>
      </c>
      <c r="J1104" s="24">
        <f>DATEDIF(Tabla1[[#This Row],[FECHA DE NACIMIENTO]],Tabla1[[#This Row],[FECHA ACTUAL]],"Y")</f>
        <v>41</v>
      </c>
      <c r="K1104" s="24" t="s">
        <v>73</v>
      </c>
      <c r="L1104" s="24" t="s">
        <v>112</v>
      </c>
      <c r="M1104" s="24">
        <v>1</v>
      </c>
      <c r="N1104" s="24">
        <v>1</v>
      </c>
      <c r="O1104" s="24">
        <v>2</v>
      </c>
      <c r="P1104" s="24" t="s">
        <v>101</v>
      </c>
      <c r="Q1104" s="23">
        <v>29910</v>
      </c>
      <c r="R1104" s="24" t="s">
        <v>1066</v>
      </c>
      <c r="S1104" s="25">
        <v>45119</v>
      </c>
      <c r="T1104" s="24">
        <v>4516998</v>
      </c>
      <c r="U1104" s="24">
        <v>0</v>
      </c>
      <c r="V1104" s="24" t="s">
        <v>6649</v>
      </c>
      <c r="W1104" s="24" t="s">
        <v>6650</v>
      </c>
      <c r="X1104" s="24" t="s">
        <v>6630</v>
      </c>
      <c r="Y1104" s="24" t="s">
        <v>6651</v>
      </c>
      <c r="Z1104" s="24" t="s">
        <v>117</v>
      </c>
      <c r="AA1104" s="24">
        <v>4516993</v>
      </c>
      <c r="AB1104" s="24" t="s">
        <v>77</v>
      </c>
      <c r="AC1104" s="24" t="s">
        <v>77</v>
      </c>
      <c r="AD1104" s="24" t="s">
        <v>77</v>
      </c>
      <c r="AE1104" s="26" t="s">
        <v>151</v>
      </c>
      <c r="AF1104" s="26"/>
      <c r="AG1104" s="26"/>
      <c r="AH1104" s="27" t="s">
        <v>184</v>
      </c>
      <c r="AI1104" s="27" t="s">
        <v>515</v>
      </c>
      <c r="AJ1104" s="27" t="s">
        <v>515</v>
      </c>
      <c r="AK1104" s="24" t="s">
        <v>121</v>
      </c>
      <c r="AL1104" s="24" t="s">
        <v>90</v>
      </c>
      <c r="AM1104" s="23">
        <v>43059</v>
      </c>
      <c r="AN1104" s="28">
        <v>776250</v>
      </c>
      <c r="AO1104" s="28"/>
      <c r="AP1104" s="24"/>
      <c r="AQ1104" s="24"/>
      <c r="AR1104" s="24"/>
      <c r="AS1104" s="24"/>
      <c r="AT1104" s="24" t="e">
        <v>#N/A</v>
      </c>
      <c r="AU1104" s="24" t="e">
        <v>#N/A</v>
      </c>
      <c r="AV1104" s="24" t="e">
        <v>#N/A</v>
      </c>
      <c r="AW1104" s="24"/>
      <c r="AX1104" s="24"/>
      <c r="AY1104" s="24"/>
      <c r="AZ1104" s="24"/>
      <c r="BA1104" s="24"/>
      <c r="BB1104" s="24"/>
      <c r="BC1104" s="24"/>
      <c r="BD1104" s="24">
        <v>0</v>
      </c>
      <c r="BE1104" s="24">
        <v>0</v>
      </c>
      <c r="BF1104" s="23"/>
      <c r="BG1104" s="23"/>
      <c r="BH1104" s="23">
        <v>43096</v>
      </c>
      <c r="BI1104" s="26" t="s">
        <v>127</v>
      </c>
      <c r="BJ1104" s="26" t="s">
        <v>6652</v>
      </c>
      <c r="BK1104" s="29">
        <v>39583</v>
      </c>
      <c r="BL1104" s="24" t="s">
        <v>129</v>
      </c>
      <c r="BM1104" s="22" t="str">
        <f ca="1">+IF(Tabla1[[#This Row],[FECHA INGRESO]]&gt;=44986,IF((TODAY()-Tabla1[[#This Row],[FECHA INGRESO]])&gt;=50,"ALERTA","TODAVÍA FALTA"),"N/A")</f>
        <v>N/A</v>
      </c>
      <c r="BN1104" s="7">
        <f>IFERROR((_xlfn.DAYS(Tabla1[[#This Row],[FECHA INGRESO]],Tabla1[[#This Row],[FECHA RETIRO]]))/30,"")</f>
        <v>-1.2333333333333334</v>
      </c>
    </row>
    <row r="1105" spans="1:66" ht="15" customHeight="1" x14ac:dyDescent="0.35">
      <c r="A1105" s="31">
        <v>1023957734</v>
      </c>
      <c r="B1105" s="22" t="s">
        <v>6653</v>
      </c>
      <c r="C1105" s="23">
        <v>43059</v>
      </c>
      <c r="D1105" s="23" t="s">
        <v>266</v>
      </c>
      <c r="E1105" s="23" t="s">
        <v>111</v>
      </c>
      <c r="F1105" s="23" t="s">
        <v>70</v>
      </c>
      <c r="G1105" s="24"/>
      <c r="H1105" s="24">
        <v>24079167208</v>
      </c>
      <c r="I1105" s="24" t="s">
        <v>95</v>
      </c>
      <c r="J1105" s="24">
        <f>DATEDIF(Tabla1[[#This Row],[FECHA DE NACIMIENTO]],Tabla1[[#This Row],[FECHA ACTUAL]],"Y")</f>
        <v>26</v>
      </c>
      <c r="K1105" s="24" t="s">
        <v>73</v>
      </c>
      <c r="L1105" s="24" t="s">
        <v>112</v>
      </c>
      <c r="M1105" s="24">
        <v>0</v>
      </c>
      <c r="N1105" s="24">
        <v>0</v>
      </c>
      <c r="O1105" s="24">
        <v>3</v>
      </c>
      <c r="P1105" s="24" t="s">
        <v>101</v>
      </c>
      <c r="Q1105" s="23">
        <v>35444</v>
      </c>
      <c r="R1105" s="24" t="s">
        <v>76</v>
      </c>
      <c r="S1105" s="25">
        <v>45119</v>
      </c>
      <c r="T1105" s="24">
        <v>2093627</v>
      </c>
      <c r="U1105" s="24">
        <v>3045925431</v>
      </c>
      <c r="V1105" s="24" t="s">
        <v>6654</v>
      </c>
      <c r="W1105" s="24" t="s">
        <v>6655</v>
      </c>
      <c r="X1105" s="24" t="s">
        <v>3828</v>
      </c>
      <c r="Y1105" s="24" t="s">
        <v>6656</v>
      </c>
      <c r="Z1105" s="24" t="s">
        <v>117</v>
      </c>
      <c r="AA1105" s="24" t="s">
        <v>6657</v>
      </c>
      <c r="AB1105" s="24" t="s">
        <v>77</v>
      </c>
      <c r="AC1105" s="24" t="s">
        <v>77</v>
      </c>
      <c r="AD1105" s="24" t="s">
        <v>77</v>
      </c>
      <c r="AE1105" s="26" t="s">
        <v>183</v>
      </c>
      <c r="AF1105" s="26" t="s">
        <v>4093</v>
      </c>
      <c r="AG1105" s="26"/>
      <c r="AH1105" s="27" t="s">
        <v>184</v>
      </c>
      <c r="AI1105" s="27" t="s">
        <v>6658</v>
      </c>
      <c r="AJ1105" s="27" t="s">
        <v>6658</v>
      </c>
      <c r="AK1105" s="24" t="s">
        <v>121</v>
      </c>
      <c r="AL1105" s="24" t="s">
        <v>90</v>
      </c>
      <c r="AM1105" s="23">
        <v>43059</v>
      </c>
      <c r="AN1105" s="28">
        <v>808585.47</v>
      </c>
      <c r="AO1105" s="28"/>
      <c r="AP1105" s="24"/>
      <c r="AQ1105" s="24"/>
      <c r="AR1105" s="24"/>
      <c r="AS1105" s="24"/>
      <c r="AT1105" s="24">
        <v>72</v>
      </c>
      <c r="AU1105" s="24" t="e">
        <v>#N/A</v>
      </c>
      <c r="AV1105" s="24" t="e">
        <v>#N/A</v>
      </c>
      <c r="AW1105" s="24"/>
      <c r="AX1105" s="24"/>
      <c r="AY1105" s="24"/>
      <c r="AZ1105" s="24"/>
      <c r="BA1105" s="24"/>
      <c r="BB1105" s="24"/>
      <c r="BC1105" s="24"/>
      <c r="BD1105" s="24">
        <v>0</v>
      </c>
      <c r="BE1105" s="24">
        <v>0</v>
      </c>
      <c r="BF1105" s="23"/>
      <c r="BG1105" s="23"/>
      <c r="BH1105" s="23">
        <v>43248</v>
      </c>
      <c r="BI1105" s="26" t="s">
        <v>127</v>
      </c>
      <c r="BJ1105" s="26" t="s">
        <v>1165</v>
      </c>
      <c r="BK1105" s="29">
        <v>205076</v>
      </c>
      <c r="BL1105" s="24" t="s">
        <v>129</v>
      </c>
      <c r="BM1105" s="22" t="str">
        <f ca="1">+IF(Tabla1[[#This Row],[FECHA INGRESO]]&gt;=44986,IF((TODAY()-Tabla1[[#This Row],[FECHA INGRESO]])&gt;=50,"ALERTA","TODAVÍA FALTA"),"N/A")</f>
        <v>N/A</v>
      </c>
      <c r="BN1105" s="7">
        <f>IFERROR((_xlfn.DAYS(Tabla1[[#This Row],[FECHA INGRESO]],Tabla1[[#This Row],[FECHA RETIRO]]))/30,"")</f>
        <v>-6.3</v>
      </c>
    </row>
    <row r="1106" spans="1:66" ht="15" customHeight="1" x14ac:dyDescent="0.35">
      <c r="A1106" s="31">
        <v>1020487958</v>
      </c>
      <c r="B1106" s="22" t="s">
        <v>6659</v>
      </c>
      <c r="C1106" s="23">
        <v>43059</v>
      </c>
      <c r="D1106" s="23" t="s">
        <v>582</v>
      </c>
      <c r="E1106" s="24" t="s">
        <v>94</v>
      </c>
      <c r="F1106" s="23" t="s">
        <v>70</v>
      </c>
      <c r="G1106" s="24"/>
      <c r="H1106" s="24">
        <v>24079216775</v>
      </c>
      <c r="I1106" s="24" t="s">
        <v>72</v>
      </c>
      <c r="J1106" s="24">
        <f>DATEDIF(Tabla1[[#This Row],[FECHA DE NACIMIENTO]],Tabla1[[#This Row],[FECHA ACTUAL]],"Y")</f>
        <v>24</v>
      </c>
      <c r="K1106" s="24" t="s">
        <v>73</v>
      </c>
      <c r="L1106" s="24" t="s">
        <v>112</v>
      </c>
      <c r="M1106" s="24">
        <v>0</v>
      </c>
      <c r="N1106" s="24">
        <v>0</v>
      </c>
      <c r="O1106" s="24">
        <v>2</v>
      </c>
      <c r="P1106" s="24" t="s">
        <v>101</v>
      </c>
      <c r="Q1106" s="23">
        <v>36076</v>
      </c>
      <c r="R1106" s="24" t="s">
        <v>1066</v>
      </c>
      <c r="S1106" s="25">
        <v>45119</v>
      </c>
      <c r="T1106" s="24"/>
      <c r="U1106" s="24">
        <v>3006835156</v>
      </c>
      <c r="V1106" s="24" t="s">
        <v>6660</v>
      </c>
      <c r="W1106" s="24" t="s">
        <v>6661</v>
      </c>
      <c r="X1106" s="24" t="s">
        <v>6662</v>
      </c>
      <c r="Y1106" s="24" t="s">
        <v>6663</v>
      </c>
      <c r="Z1106" s="24" t="s">
        <v>117</v>
      </c>
      <c r="AA1106" s="24">
        <v>3046709438</v>
      </c>
      <c r="AB1106" s="24" t="s">
        <v>77</v>
      </c>
      <c r="AC1106" s="24" t="s">
        <v>77</v>
      </c>
      <c r="AD1106" s="24" t="s">
        <v>77</v>
      </c>
      <c r="AE1106" s="26" t="s">
        <v>151</v>
      </c>
      <c r="AF1106" s="26"/>
      <c r="AG1106" s="26"/>
      <c r="AH1106" s="27" t="s">
        <v>184</v>
      </c>
      <c r="AI1106" s="27" t="s">
        <v>1027</v>
      </c>
      <c r="AJ1106" s="27" t="s">
        <v>1027</v>
      </c>
      <c r="AK1106" s="24" t="s">
        <v>121</v>
      </c>
      <c r="AL1106" s="24" t="s">
        <v>90</v>
      </c>
      <c r="AM1106" s="23">
        <v>43059</v>
      </c>
      <c r="AN1106" s="28">
        <v>808585.47</v>
      </c>
      <c r="AO1106" s="28"/>
      <c r="AP1106" s="24"/>
      <c r="AQ1106" s="24"/>
      <c r="AR1106" s="24"/>
      <c r="AS1106" s="24"/>
      <c r="AT1106" s="24">
        <v>71</v>
      </c>
      <c r="AU1106" s="24" t="e">
        <v>#N/A</v>
      </c>
      <c r="AV1106" s="24">
        <v>77</v>
      </c>
      <c r="AW1106" s="24"/>
      <c r="AX1106" s="24"/>
      <c r="AY1106" s="24"/>
      <c r="AZ1106" s="24"/>
      <c r="BA1106" s="24"/>
      <c r="BB1106" s="24"/>
      <c r="BC1106" s="24"/>
      <c r="BD1106" s="24">
        <v>0</v>
      </c>
      <c r="BE1106" s="24">
        <v>0</v>
      </c>
      <c r="BF1106" s="23"/>
      <c r="BG1106" s="23"/>
      <c r="BH1106" s="23">
        <v>43251</v>
      </c>
      <c r="BI1106" s="26" t="s">
        <v>143</v>
      </c>
      <c r="BJ1106" s="26" t="s">
        <v>199</v>
      </c>
      <c r="BK1106" s="29">
        <v>207246</v>
      </c>
      <c r="BL1106" s="24" t="s">
        <v>129</v>
      </c>
      <c r="BM1106" s="22" t="str">
        <f ca="1">+IF(Tabla1[[#This Row],[FECHA INGRESO]]&gt;=44986,IF((TODAY()-Tabla1[[#This Row],[FECHA INGRESO]])&gt;=50,"ALERTA","TODAVÍA FALTA"),"N/A")</f>
        <v>N/A</v>
      </c>
      <c r="BN1106" s="7">
        <f>IFERROR((_xlfn.DAYS(Tabla1[[#This Row],[FECHA INGRESO]],Tabla1[[#This Row],[FECHA RETIRO]]))/30,"")</f>
        <v>-6.4</v>
      </c>
    </row>
    <row r="1107" spans="1:66" ht="15" customHeight="1" x14ac:dyDescent="0.35">
      <c r="A1107" s="21">
        <v>1014296942</v>
      </c>
      <c r="B1107" s="22" t="s">
        <v>6664</v>
      </c>
      <c r="C1107" s="23">
        <v>43059</v>
      </c>
      <c r="D1107" s="23" t="s">
        <v>131</v>
      </c>
      <c r="E1107" s="23" t="s">
        <v>111</v>
      </c>
      <c r="F1107" s="23" t="s">
        <v>70</v>
      </c>
      <c r="G1107" s="24"/>
      <c r="H1107" s="24">
        <v>24079283782</v>
      </c>
      <c r="I1107" s="24" t="s">
        <v>95</v>
      </c>
      <c r="J1107" s="24">
        <f>DATEDIF(Tabla1[[#This Row],[FECHA DE NACIMIENTO]],Tabla1[[#This Row],[FECHA ACTUAL]],"Y")</f>
        <v>25</v>
      </c>
      <c r="K1107" s="24" t="s">
        <v>385</v>
      </c>
      <c r="L1107" s="24" t="s">
        <v>112</v>
      </c>
      <c r="M1107" s="24">
        <v>1</v>
      </c>
      <c r="N1107" s="24">
        <v>1</v>
      </c>
      <c r="O1107" s="24">
        <v>3</v>
      </c>
      <c r="P1107" s="24" t="s">
        <v>101</v>
      </c>
      <c r="Q1107" s="23">
        <v>35910</v>
      </c>
      <c r="R1107" s="24" t="s">
        <v>76</v>
      </c>
      <c r="S1107" s="25">
        <v>45119</v>
      </c>
      <c r="T1107" s="24"/>
      <c r="U1107" s="24">
        <v>3243301450</v>
      </c>
      <c r="V1107" s="33" t="s">
        <v>6665</v>
      </c>
      <c r="W1107" s="24" t="s">
        <v>6666</v>
      </c>
      <c r="X1107" s="24" t="s">
        <v>6667</v>
      </c>
      <c r="Y1107" s="24" t="s">
        <v>6668</v>
      </c>
      <c r="Z1107" s="24"/>
      <c r="AA1107" s="24">
        <v>3123687942</v>
      </c>
      <c r="AB1107" s="24" t="s">
        <v>83</v>
      </c>
      <c r="AC1107" s="24" t="s">
        <v>83</v>
      </c>
      <c r="AD1107" s="24" t="e">
        <v>#REF!</v>
      </c>
      <c r="AE1107" s="26" t="s">
        <v>151</v>
      </c>
      <c r="AF1107" s="26"/>
      <c r="AG1107" s="26">
        <v>0</v>
      </c>
      <c r="AH1107" s="27" t="s">
        <v>184</v>
      </c>
      <c r="AI1107" s="27" t="s">
        <v>120</v>
      </c>
      <c r="AJ1107" s="27" t="s">
        <v>120</v>
      </c>
      <c r="AK1107" s="24" t="s">
        <v>121</v>
      </c>
      <c r="AL1107" s="24" t="s">
        <v>90</v>
      </c>
      <c r="AM1107" s="23">
        <v>43059</v>
      </c>
      <c r="AN1107" s="28">
        <v>1000000</v>
      </c>
      <c r="AO1107" s="28">
        <v>117172</v>
      </c>
      <c r="AP1107" s="24">
        <v>0</v>
      </c>
      <c r="AQ1107" s="24">
        <v>0</v>
      </c>
      <c r="AR1107" s="24">
        <v>0</v>
      </c>
      <c r="AS1107" s="24">
        <v>0</v>
      </c>
      <c r="AT1107" s="24">
        <v>89</v>
      </c>
      <c r="AU1107" s="24">
        <v>83</v>
      </c>
      <c r="AV1107" s="24">
        <v>96</v>
      </c>
      <c r="AW1107" s="24">
        <v>86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v>0</v>
      </c>
      <c r="BE1107" s="24">
        <v>0</v>
      </c>
      <c r="BF1107" s="23"/>
      <c r="BG1107" s="23"/>
      <c r="BH1107" s="23">
        <v>44691</v>
      </c>
      <c r="BI1107" s="26" t="s">
        <v>466</v>
      </c>
      <c r="BJ1107" s="26" t="s">
        <v>3469</v>
      </c>
      <c r="BK1107" s="29">
        <v>0</v>
      </c>
      <c r="BL1107" s="24" t="s">
        <v>129</v>
      </c>
      <c r="BM1107" s="22" t="str">
        <f ca="1">+IF(Tabla1[[#This Row],[FECHA INGRESO]]&gt;=44986,IF((TODAY()-Tabla1[[#This Row],[FECHA INGRESO]])&gt;=50,"ALERTA","TODAVÍA FALTA"),"N/A")</f>
        <v>N/A</v>
      </c>
      <c r="BN1107" s="7">
        <f>IFERROR((_xlfn.DAYS(Tabla1[[#This Row],[FECHA INGRESO]],Tabla1[[#This Row],[FECHA RETIRO]]))/30,"")</f>
        <v>-54.4</v>
      </c>
    </row>
    <row r="1108" spans="1:66" ht="15" customHeight="1" x14ac:dyDescent="0.35">
      <c r="A1108" s="31">
        <v>52504886</v>
      </c>
      <c r="B1108" s="22" t="s">
        <v>6669</v>
      </c>
      <c r="C1108" s="23">
        <v>43062</v>
      </c>
      <c r="D1108" s="23" t="s">
        <v>93</v>
      </c>
      <c r="E1108" s="24" t="s">
        <v>69</v>
      </c>
      <c r="F1108" s="23" t="s">
        <v>70</v>
      </c>
      <c r="G1108" s="24"/>
      <c r="H1108" s="24">
        <v>24079417415</v>
      </c>
      <c r="I1108" s="24" t="s">
        <v>95</v>
      </c>
      <c r="J1108" s="24">
        <f>DATEDIF(Tabla1[[#This Row],[FECHA DE NACIMIENTO]],Tabla1[[#This Row],[FECHA ACTUAL]],"Y")</f>
        <v>44</v>
      </c>
      <c r="K1108" s="24" t="s">
        <v>73</v>
      </c>
      <c r="L1108" s="24" t="s">
        <v>112</v>
      </c>
      <c r="M1108" s="24">
        <v>0</v>
      </c>
      <c r="N1108" s="24">
        <v>2</v>
      </c>
      <c r="O1108" s="24">
        <v>2</v>
      </c>
      <c r="P1108" s="24" t="s">
        <v>101</v>
      </c>
      <c r="Q1108" s="23">
        <v>28850</v>
      </c>
      <c r="R1108" s="24" t="s">
        <v>76</v>
      </c>
      <c r="S1108" s="25">
        <v>45119</v>
      </c>
      <c r="T1108" s="24"/>
      <c r="U1108" s="24">
        <v>3175830544</v>
      </c>
      <c r="V1108" s="24" t="s">
        <v>6670</v>
      </c>
      <c r="W1108" s="24" t="s">
        <v>6671</v>
      </c>
      <c r="X1108" s="24" t="s">
        <v>1798</v>
      </c>
      <c r="Y1108" s="24" t="s">
        <v>6672</v>
      </c>
      <c r="Z1108" s="24" t="s">
        <v>117</v>
      </c>
      <c r="AA1108" s="24">
        <v>3144899852</v>
      </c>
      <c r="AB1108" s="24" t="s">
        <v>77</v>
      </c>
      <c r="AC1108" s="24" t="s">
        <v>77</v>
      </c>
      <c r="AD1108" s="24" t="s">
        <v>77</v>
      </c>
      <c r="AE1108" s="26" t="s">
        <v>183</v>
      </c>
      <c r="AF1108" s="26" t="s">
        <v>6673</v>
      </c>
      <c r="AG1108" s="26"/>
      <c r="AH1108" s="27" t="s">
        <v>184</v>
      </c>
      <c r="AI1108" s="27" t="s">
        <v>279</v>
      </c>
      <c r="AJ1108" s="27" t="s">
        <v>279</v>
      </c>
      <c r="AK1108" s="24" t="s">
        <v>121</v>
      </c>
      <c r="AL1108" s="24" t="s">
        <v>90</v>
      </c>
      <c r="AM1108" s="23">
        <v>43062</v>
      </c>
      <c r="AN1108" s="28">
        <v>776250</v>
      </c>
      <c r="AO1108" s="28"/>
      <c r="AP1108" s="24"/>
      <c r="AQ1108" s="24"/>
      <c r="AR1108" s="24"/>
      <c r="AS1108" s="24"/>
      <c r="AT1108" s="24" t="e">
        <v>#N/A</v>
      </c>
      <c r="AU1108" s="24" t="e">
        <v>#N/A</v>
      </c>
      <c r="AV1108" s="24" t="e">
        <v>#N/A</v>
      </c>
      <c r="AW1108" s="24"/>
      <c r="AX1108" s="24"/>
      <c r="AY1108" s="24"/>
      <c r="AZ1108" s="24"/>
      <c r="BA1108" s="24"/>
      <c r="BB1108" s="24"/>
      <c r="BC1108" s="24"/>
      <c r="BD1108" s="24">
        <v>0</v>
      </c>
      <c r="BE1108" s="24">
        <v>0</v>
      </c>
      <c r="BF1108" s="23"/>
      <c r="BG1108" s="23"/>
      <c r="BH1108" s="23">
        <v>43118</v>
      </c>
      <c r="BI1108" s="26" t="s">
        <v>143</v>
      </c>
      <c r="BJ1108" s="26" t="s">
        <v>2589</v>
      </c>
      <c r="BK1108" s="29">
        <v>60763</v>
      </c>
      <c r="BL1108" s="24" t="s">
        <v>129</v>
      </c>
      <c r="BM1108" s="22" t="str">
        <f ca="1">+IF(Tabla1[[#This Row],[FECHA INGRESO]]&gt;=44986,IF((TODAY()-Tabla1[[#This Row],[FECHA INGRESO]])&gt;=50,"ALERTA","TODAVÍA FALTA"),"N/A")</f>
        <v>N/A</v>
      </c>
      <c r="BN1108" s="7">
        <f>IFERROR((_xlfn.DAYS(Tabla1[[#This Row],[FECHA INGRESO]],Tabla1[[#This Row],[FECHA RETIRO]]))/30,"")</f>
        <v>-1.8666666666666667</v>
      </c>
    </row>
    <row r="1109" spans="1:66" ht="15" customHeight="1" x14ac:dyDescent="0.35">
      <c r="A1109" s="31">
        <v>1022418027</v>
      </c>
      <c r="B1109" s="22" t="s">
        <v>6674</v>
      </c>
      <c r="C1109" s="23">
        <v>43062</v>
      </c>
      <c r="D1109" s="23" t="s">
        <v>93</v>
      </c>
      <c r="E1109" s="23" t="s">
        <v>110</v>
      </c>
      <c r="F1109" s="23" t="s">
        <v>70</v>
      </c>
      <c r="G1109" s="24"/>
      <c r="H1109" s="24">
        <v>24079418324</v>
      </c>
      <c r="I1109" s="24" t="s">
        <v>95</v>
      </c>
      <c r="J1109" s="24">
        <f>DATEDIF(Tabla1[[#This Row],[FECHA DE NACIMIENTO]],Tabla1[[#This Row],[FECHA ACTUAL]],"Y")</f>
        <v>27</v>
      </c>
      <c r="K1109" s="24" t="s">
        <v>320</v>
      </c>
      <c r="L1109" s="24" t="s">
        <v>112</v>
      </c>
      <c r="M1109" s="24">
        <v>0</v>
      </c>
      <c r="N1109" s="24">
        <v>0</v>
      </c>
      <c r="O1109" s="24">
        <v>2</v>
      </c>
      <c r="P1109" s="24" t="s">
        <v>101</v>
      </c>
      <c r="Q1109" s="23">
        <v>35255</v>
      </c>
      <c r="R1109" s="24" t="s">
        <v>76</v>
      </c>
      <c r="S1109" s="25">
        <v>45119</v>
      </c>
      <c r="T1109" s="24"/>
      <c r="U1109" s="24">
        <v>3102519365</v>
      </c>
      <c r="V1109" s="24" t="s">
        <v>6675</v>
      </c>
      <c r="W1109" s="24" t="s">
        <v>6676</v>
      </c>
      <c r="X1109" s="24" t="s">
        <v>6677</v>
      </c>
      <c r="Y1109" s="24" t="s">
        <v>6678</v>
      </c>
      <c r="Z1109" s="24" t="s">
        <v>117</v>
      </c>
      <c r="AA1109" s="24">
        <v>3204720245</v>
      </c>
      <c r="AB1109" s="24" t="s">
        <v>77</v>
      </c>
      <c r="AC1109" s="24" t="s">
        <v>77</v>
      </c>
      <c r="AD1109" s="24" t="s">
        <v>77</v>
      </c>
      <c r="AE1109" s="26" t="s">
        <v>151</v>
      </c>
      <c r="AF1109" s="26"/>
      <c r="AG1109" s="26"/>
      <c r="AH1109" s="27" t="s">
        <v>184</v>
      </c>
      <c r="AI1109" s="27" t="s">
        <v>185</v>
      </c>
      <c r="AJ1109" s="27" t="s">
        <v>185</v>
      </c>
      <c r="AK1109" s="24" t="s">
        <v>121</v>
      </c>
      <c r="AL1109" s="24" t="s">
        <v>90</v>
      </c>
      <c r="AM1109" s="23">
        <v>43062</v>
      </c>
      <c r="AN1109" s="28">
        <v>808585.47</v>
      </c>
      <c r="AO1109" s="28"/>
      <c r="AP1109" s="24"/>
      <c r="AQ1109" s="24"/>
      <c r="AR1109" s="24"/>
      <c r="AS1109" s="24"/>
      <c r="AT1109" s="24" t="e">
        <v>#N/A</v>
      </c>
      <c r="AU1109" s="24" t="e">
        <v>#N/A</v>
      </c>
      <c r="AV1109" s="24" t="e">
        <v>#N/A</v>
      </c>
      <c r="AW1109" s="24"/>
      <c r="AX1109" s="24"/>
      <c r="AY1109" s="24" t="s">
        <v>6679</v>
      </c>
      <c r="AZ1109" s="24"/>
      <c r="BA1109" s="24"/>
      <c r="BB1109" s="24"/>
      <c r="BC1109" s="24"/>
      <c r="BD1109" s="24">
        <v>0</v>
      </c>
      <c r="BE1109" s="24">
        <v>0</v>
      </c>
      <c r="BF1109" s="23"/>
      <c r="BG1109" s="23"/>
      <c r="BH1109" s="23">
        <v>43146</v>
      </c>
      <c r="BI1109" s="26" t="s">
        <v>127</v>
      </c>
      <c r="BJ1109" s="26" t="s">
        <v>1246</v>
      </c>
      <c r="BK1109" s="29">
        <v>90060</v>
      </c>
      <c r="BL1109" s="24" t="s">
        <v>129</v>
      </c>
      <c r="BM1109" s="22" t="str">
        <f ca="1">+IF(Tabla1[[#This Row],[FECHA INGRESO]]&gt;=44986,IF((TODAY()-Tabla1[[#This Row],[FECHA INGRESO]])&gt;=50,"ALERTA","TODAVÍA FALTA"),"N/A")</f>
        <v>N/A</v>
      </c>
      <c r="BN1109" s="7">
        <f>IFERROR((_xlfn.DAYS(Tabla1[[#This Row],[FECHA INGRESO]],Tabla1[[#This Row],[FECHA RETIRO]]))/30,"")</f>
        <v>-2.8</v>
      </c>
    </row>
    <row r="1110" spans="1:66" ht="15" customHeight="1" x14ac:dyDescent="0.35">
      <c r="A1110" s="31">
        <v>1026557988</v>
      </c>
      <c r="B1110" s="22" t="s">
        <v>6680</v>
      </c>
      <c r="C1110" s="23">
        <v>43062</v>
      </c>
      <c r="D1110" s="23" t="s">
        <v>188</v>
      </c>
      <c r="E1110" s="23" t="s">
        <v>111</v>
      </c>
      <c r="F1110" s="23" t="s">
        <v>70</v>
      </c>
      <c r="G1110" s="24"/>
      <c r="H1110" s="24">
        <v>24079332468</v>
      </c>
      <c r="I1110" s="24" t="s">
        <v>72</v>
      </c>
      <c r="J1110" s="24">
        <f>DATEDIF(Tabla1[[#This Row],[FECHA DE NACIMIENTO]],Tabla1[[#This Row],[FECHA ACTUAL]],"Y")</f>
        <v>34</v>
      </c>
      <c r="K1110" s="24" t="s">
        <v>73</v>
      </c>
      <c r="L1110" s="24" t="s">
        <v>112</v>
      </c>
      <c r="M1110" s="24">
        <v>0</v>
      </c>
      <c r="N1110" s="24">
        <v>2</v>
      </c>
      <c r="O1110" s="24">
        <v>2</v>
      </c>
      <c r="P1110" s="24" t="s">
        <v>101</v>
      </c>
      <c r="Q1110" s="23">
        <v>32426</v>
      </c>
      <c r="R1110" s="24" t="s">
        <v>76</v>
      </c>
      <c r="S1110" s="25">
        <v>45119</v>
      </c>
      <c r="T1110" s="24">
        <v>7461196</v>
      </c>
      <c r="U1110" s="24">
        <v>3196139556</v>
      </c>
      <c r="V1110" s="24" t="s">
        <v>6681</v>
      </c>
      <c r="W1110" s="24" t="s">
        <v>6682</v>
      </c>
      <c r="X1110" s="24" t="s">
        <v>4836</v>
      </c>
      <c r="Y1110" s="24" t="s">
        <v>6683</v>
      </c>
      <c r="Z1110" s="24" t="s">
        <v>117</v>
      </c>
      <c r="AA1110" s="24">
        <v>3148499070</v>
      </c>
      <c r="AB1110" s="24" t="s">
        <v>77</v>
      </c>
      <c r="AC1110" s="24" t="s">
        <v>77</v>
      </c>
      <c r="AD1110" s="24" t="s">
        <v>77</v>
      </c>
      <c r="AE1110" s="26" t="s">
        <v>183</v>
      </c>
      <c r="AF1110" s="26" t="s">
        <v>6684</v>
      </c>
      <c r="AG1110" s="26"/>
      <c r="AH1110" s="27" t="s">
        <v>184</v>
      </c>
      <c r="AI1110" s="27" t="s">
        <v>185</v>
      </c>
      <c r="AJ1110" s="27" t="s">
        <v>185</v>
      </c>
      <c r="AK1110" s="24" t="s">
        <v>121</v>
      </c>
      <c r="AL1110" s="24" t="s">
        <v>90</v>
      </c>
      <c r="AM1110" s="23">
        <v>43062</v>
      </c>
      <c r="AN1110" s="28">
        <v>808585.47</v>
      </c>
      <c r="AO1110" s="28"/>
      <c r="AP1110" s="24"/>
      <c r="AQ1110" s="24"/>
      <c r="AR1110" s="24"/>
      <c r="AS1110" s="24"/>
      <c r="AT1110" s="24" t="e">
        <v>#N/A</v>
      </c>
      <c r="AU1110" s="24" t="e">
        <v>#N/A</v>
      </c>
      <c r="AV1110" s="24" t="e">
        <v>#N/A</v>
      </c>
      <c r="AW1110" s="24"/>
      <c r="AX1110" s="24"/>
      <c r="AY1110" s="24"/>
      <c r="AZ1110" s="24"/>
      <c r="BA1110" s="24"/>
      <c r="BB1110" s="24"/>
      <c r="BC1110" s="24"/>
      <c r="BD1110" s="24">
        <v>0</v>
      </c>
      <c r="BE1110" s="24">
        <v>0</v>
      </c>
      <c r="BF1110" s="23"/>
      <c r="BG1110" s="23"/>
      <c r="BH1110" s="23">
        <v>43151</v>
      </c>
      <c r="BI1110" s="26" t="s">
        <v>127</v>
      </c>
      <c r="BJ1110" s="26" t="s">
        <v>1165</v>
      </c>
      <c r="BK1110" s="29">
        <v>98485</v>
      </c>
      <c r="BL1110" s="24" t="s">
        <v>129</v>
      </c>
      <c r="BM1110" s="22" t="str">
        <f ca="1">+IF(Tabla1[[#This Row],[FECHA INGRESO]]&gt;=44986,IF((TODAY()-Tabla1[[#This Row],[FECHA INGRESO]])&gt;=50,"ALERTA","TODAVÍA FALTA"),"N/A")</f>
        <v>N/A</v>
      </c>
      <c r="BN1110" s="7">
        <f>IFERROR((_xlfn.DAYS(Tabla1[[#This Row],[FECHA INGRESO]],Tabla1[[#This Row],[FECHA RETIRO]]))/30,"")</f>
        <v>-2.9666666666666668</v>
      </c>
    </row>
    <row r="1111" spans="1:66" ht="15" customHeight="1" x14ac:dyDescent="0.35">
      <c r="A1111" s="31">
        <v>1032479313</v>
      </c>
      <c r="B1111" s="22" t="s">
        <v>6685</v>
      </c>
      <c r="C1111" s="23">
        <v>43062</v>
      </c>
      <c r="D1111" s="23" t="s">
        <v>109</v>
      </c>
      <c r="E1111" s="23" t="s">
        <v>110</v>
      </c>
      <c r="F1111" s="23" t="s">
        <v>70</v>
      </c>
      <c r="G1111" s="24"/>
      <c r="H1111" s="24">
        <v>24079359742</v>
      </c>
      <c r="I1111" s="24" t="s">
        <v>95</v>
      </c>
      <c r="J1111" s="24">
        <f>DATEDIF(Tabla1[[#This Row],[FECHA DE NACIMIENTO]],Tabla1[[#This Row],[FECHA ACTUAL]],"Y")</f>
        <v>27</v>
      </c>
      <c r="K1111" s="24" t="s">
        <v>96</v>
      </c>
      <c r="L1111" s="24" t="s">
        <v>112</v>
      </c>
      <c r="M1111" s="24">
        <v>0</v>
      </c>
      <c r="N1111" s="24">
        <v>0</v>
      </c>
      <c r="O1111" s="24">
        <v>1</v>
      </c>
      <c r="P1111" s="24" t="s">
        <v>101</v>
      </c>
      <c r="Q1111" s="23">
        <v>35129</v>
      </c>
      <c r="R1111" s="24" t="s">
        <v>76</v>
      </c>
      <c r="S1111" s="25">
        <v>45119</v>
      </c>
      <c r="T1111" s="24"/>
      <c r="U1111" s="24">
        <v>3223970245</v>
      </c>
      <c r="V1111" s="24" t="s">
        <v>6686</v>
      </c>
      <c r="W1111" s="24" t="s">
        <v>6687</v>
      </c>
      <c r="X1111" s="24" t="s">
        <v>1258</v>
      </c>
      <c r="Y1111" s="24" t="s">
        <v>6688</v>
      </c>
      <c r="Z1111" s="24" t="s">
        <v>117</v>
      </c>
      <c r="AA1111" s="24">
        <v>3115721135</v>
      </c>
      <c r="AB1111" s="24" t="s">
        <v>77</v>
      </c>
      <c r="AC1111" s="24" t="s">
        <v>77</v>
      </c>
      <c r="AD1111" s="24" t="s">
        <v>77</v>
      </c>
      <c r="AE1111" s="26" t="s">
        <v>151</v>
      </c>
      <c r="AF1111" s="26"/>
      <c r="AG1111" s="26"/>
      <c r="AH1111" s="27" t="s">
        <v>184</v>
      </c>
      <c r="AI1111" s="27" t="s">
        <v>877</v>
      </c>
      <c r="AJ1111" s="27" t="s">
        <v>877</v>
      </c>
      <c r="AK1111" s="24" t="s">
        <v>121</v>
      </c>
      <c r="AL1111" s="24" t="s">
        <v>90</v>
      </c>
      <c r="AM1111" s="23">
        <v>43062</v>
      </c>
      <c r="AN1111" s="28">
        <v>776250</v>
      </c>
      <c r="AO1111" s="28"/>
      <c r="AP1111" s="24"/>
      <c r="AQ1111" s="24"/>
      <c r="AR1111" s="24"/>
      <c r="AS1111" s="24"/>
      <c r="AT1111" s="24" t="e">
        <v>#N/A</v>
      </c>
      <c r="AU1111" s="24" t="e">
        <v>#N/A</v>
      </c>
      <c r="AV1111" s="24" t="e">
        <v>#N/A</v>
      </c>
      <c r="AW1111" s="24"/>
      <c r="AX1111" s="24"/>
      <c r="AY1111" s="24"/>
      <c r="AZ1111" s="24"/>
      <c r="BA1111" s="24"/>
      <c r="BB1111" s="24"/>
      <c r="BC1111" s="24"/>
      <c r="BD1111" s="24">
        <v>0</v>
      </c>
      <c r="BE1111" s="24">
        <v>0</v>
      </c>
      <c r="BF1111" s="23"/>
      <c r="BG1111" s="23"/>
      <c r="BH1111" s="23">
        <v>43084</v>
      </c>
      <c r="BI1111" s="26" t="s">
        <v>127</v>
      </c>
      <c r="BJ1111" s="26" t="s">
        <v>232</v>
      </c>
      <c r="BK1111" s="29">
        <v>23958</v>
      </c>
      <c r="BL1111" s="24" t="s">
        <v>129</v>
      </c>
      <c r="BM1111" s="22" t="str">
        <f ca="1">+IF(Tabla1[[#This Row],[FECHA INGRESO]]&gt;=44986,IF((TODAY()-Tabla1[[#This Row],[FECHA INGRESO]])&gt;=50,"ALERTA","TODAVÍA FALTA"),"N/A")</f>
        <v>N/A</v>
      </c>
      <c r="BN1111" s="7">
        <f>IFERROR((_xlfn.DAYS(Tabla1[[#This Row],[FECHA INGRESO]],Tabla1[[#This Row],[FECHA RETIRO]]))/30,"")</f>
        <v>-0.73333333333333328</v>
      </c>
    </row>
    <row r="1112" spans="1:66" ht="15" customHeight="1" x14ac:dyDescent="0.35">
      <c r="A1112" s="31">
        <v>1023884984</v>
      </c>
      <c r="B1112" s="22" t="s">
        <v>6689</v>
      </c>
      <c r="C1112" s="23">
        <v>43062</v>
      </c>
      <c r="D1112" s="23" t="s">
        <v>4008</v>
      </c>
      <c r="E1112" s="24" t="s">
        <v>94</v>
      </c>
      <c r="F1112" s="23" t="s">
        <v>70</v>
      </c>
      <c r="G1112" s="24"/>
      <c r="H1112" s="24">
        <v>24079415440</v>
      </c>
      <c r="I1112" s="24" t="s">
        <v>95</v>
      </c>
      <c r="J1112" s="24">
        <f>DATEDIF(Tabla1[[#This Row],[FECHA DE NACIMIENTO]],Tabla1[[#This Row],[FECHA ACTUAL]],"Y")</f>
        <v>34</v>
      </c>
      <c r="K1112" s="24" t="s">
        <v>320</v>
      </c>
      <c r="L1112" s="24" t="s">
        <v>112</v>
      </c>
      <c r="M1112" s="24">
        <v>1</v>
      </c>
      <c r="N1112" s="24">
        <v>1</v>
      </c>
      <c r="O1112" s="24">
        <v>2</v>
      </c>
      <c r="P1112" s="24" t="s">
        <v>101</v>
      </c>
      <c r="Q1112" s="23">
        <v>32660</v>
      </c>
      <c r="R1112" s="24" t="s">
        <v>76</v>
      </c>
      <c r="S1112" s="25">
        <v>45119</v>
      </c>
      <c r="T1112" s="24">
        <v>5602882</v>
      </c>
      <c r="U1112" s="24">
        <v>3016998602</v>
      </c>
      <c r="V1112" s="24"/>
      <c r="W1112" s="24" t="s">
        <v>6690</v>
      </c>
      <c r="X1112" s="24" t="s">
        <v>6691</v>
      </c>
      <c r="Y1112" s="24" t="s">
        <v>6692</v>
      </c>
      <c r="Z1112" s="24" t="s">
        <v>117</v>
      </c>
      <c r="AA1112" s="24" t="s">
        <v>6693</v>
      </c>
      <c r="AB1112" s="24" t="s">
        <v>77</v>
      </c>
      <c r="AC1112" s="24" t="s">
        <v>77</v>
      </c>
      <c r="AD1112" s="24" t="s">
        <v>77</v>
      </c>
      <c r="AE1112" s="26" t="s">
        <v>151</v>
      </c>
      <c r="AF1112" s="26"/>
      <c r="AG1112" s="26"/>
      <c r="AH1112" s="27" t="s">
        <v>184</v>
      </c>
      <c r="AI1112" s="27" t="s">
        <v>120</v>
      </c>
      <c r="AJ1112" s="27" t="s">
        <v>120</v>
      </c>
      <c r="AK1112" s="24" t="s">
        <v>121</v>
      </c>
      <c r="AL1112" s="24" t="s">
        <v>90</v>
      </c>
      <c r="AM1112" s="23">
        <v>43062</v>
      </c>
      <c r="AN1112" s="28">
        <v>776250</v>
      </c>
      <c r="AO1112" s="28"/>
      <c r="AP1112" s="24"/>
      <c r="AQ1112" s="24"/>
      <c r="AR1112" s="24"/>
      <c r="AS1112" s="24"/>
      <c r="AT1112" s="24" t="e">
        <v>#N/A</v>
      </c>
      <c r="AU1112" s="24" t="e">
        <v>#N/A</v>
      </c>
      <c r="AV1112" s="24" t="e">
        <v>#N/A</v>
      </c>
      <c r="AW1112" s="24"/>
      <c r="AX1112" s="24"/>
      <c r="AY1112" s="24"/>
      <c r="AZ1112" s="24"/>
      <c r="BA1112" s="24"/>
      <c r="BB1112" s="24"/>
      <c r="BC1112" s="24"/>
      <c r="BD1112" s="24">
        <v>0</v>
      </c>
      <c r="BE1112" s="24">
        <v>0</v>
      </c>
      <c r="BF1112" s="23"/>
      <c r="BG1112" s="23"/>
      <c r="BH1112" s="23">
        <v>43078</v>
      </c>
      <c r="BI1112" s="26" t="s">
        <v>127</v>
      </c>
      <c r="BJ1112" s="26" t="s">
        <v>273</v>
      </c>
      <c r="BK1112" s="29">
        <v>17708</v>
      </c>
      <c r="BL1112" s="24" t="s">
        <v>129</v>
      </c>
      <c r="BM1112" s="22" t="str">
        <f ca="1">+IF(Tabla1[[#This Row],[FECHA INGRESO]]&gt;=44986,IF((TODAY()-Tabla1[[#This Row],[FECHA INGRESO]])&gt;=50,"ALERTA","TODAVÍA FALTA"),"N/A")</f>
        <v>N/A</v>
      </c>
      <c r="BN1112" s="7">
        <f>IFERROR((_xlfn.DAYS(Tabla1[[#This Row],[FECHA INGRESO]],Tabla1[[#This Row],[FECHA RETIRO]]))/30,"")</f>
        <v>-0.53333333333333333</v>
      </c>
    </row>
    <row r="1113" spans="1:66" ht="15" customHeight="1" x14ac:dyDescent="0.35">
      <c r="A1113" s="31">
        <v>1033802367</v>
      </c>
      <c r="B1113" s="22" t="s">
        <v>6694</v>
      </c>
      <c r="C1113" s="23">
        <v>43066</v>
      </c>
      <c r="D1113" s="23" t="s">
        <v>188</v>
      </c>
      <c r="E1113" s="23" t="s">
        <v>111</v>
      </c>
      <c r="F1113" s="23" t="s">
        <v>70</v>
      </c>
      <c r="G1113" s="24"/>
      <c r="H1113" s="24">
        <v>24079361031</v>
      </c>
      <c r="I1113" s="24" t="s">
        <v>95</v>
      </c>
      <c r="J1113" s="24">
        <f>DATEDIF(Tabla1[[#This Row],[FECHA DE NACIMIENTO]],Tabla1[[#This Row],[FECHA ACTUAL]],"Y")</f>
        <v>25</v>
      </c>
      <c r="K1113" s="24" t="s">
        <v>96</v>
      </c>
      <c r="L1113" s="24" t="s">
        <v>112</v>
      </c>
      <c r="M1113" s="24">
        <v>0</v>
      </c>
      <c r="N1113" s="24">
        <v>0</v>
      </c>
      <c r="O1113" s="24">
        <v>2</v>
      </c>
      <c r="P1113" s="24" t="s">
        <v>101</v>
      </c>
      <c r="Q1113" s="23">
        <v>35774</v>
      </c>
      <c r="R1113" s="24" t="s">
        <v>76</v>
      </c>
      <c r="S1113" s="25">
        <v>45119</v>
      </c>
      <c r="T1113" s="24"/>
      <c r="U1113" s="24">
        <v>3226637787</v>
      </c>
      <c r="V1113" s="24" t="s">
        <v>6695</v>
      </c>
      <c r="W1113" s="24" t="s">
        <v>6696</v>
      </c>
      <c r="X1113" s="24" t="s">
        <v>6697</v>
      </c>
      <c r="Y1113" s="24" t="s">
        <v>6698</v>
      </c>
      <c r="Z1113" s="24" t="s">
        <v>117</v>
      </c>
      <c r="AA1113" s="24">
        <v>3132601396</v>
      </c>
      <c r="AB1113" s="24" t="s">
        <v>77</v>
      </c>
      <c r="AC1113" s="24" t="s">
        <v>77</v>
      </c>
      <c r="AD1113" s="24" t="s">
        <v>77</v>
      </c>
      <c r="AE1113" s="26" t="s">
        <v>151</v>
      </c>
      <c r="AF1113" s="26"/>
      <c r="AG1113" s="26"/>
      <c r="AH1113" s="27" t="s">
        <v>184</v>
      </c>
      <c r="AI1113" s="27" t="s">
        <v>4962</v>
      </c>
      <c r="AJ1113" s="27" t="s">
        <v>4962</v>
      </c>
      <c r="AK1113" s="24" t="s">
        <v>121</v>
      </c>
      <c r="AL1113" s="24" t="s">
        <v>90</v>
      </c>
      <c r="AM1113" s="23">
        <v>43066</v>
      </c>
      <c r="AN1113" s="28">
        <v>808585.47</v>
      </c>
      <c r="AO1113" s="28"/>
      <c r="AP1113" s="24" t="s">
        <v>6699</v>
      </c>
      <c r="AQ1113" s="24"/>
      <c r="AR1113" s="24"/>
      <c r="AS1113" s="24"/>
      <c r="AT1113" s="24" t="e">
        <v>#N/A</v>
      </c>
      <c r="AU1113" s="24" t="e">
        <v>#N/A</v>
      </c>
      <c r="AV1113" s="24" t="e">
        <v>#N/A</v>
      </c>
      <c r="AW1113" s="24"/>
      <c r="AX1113" s="24"/>
      <c r="AY1113" s="24"/>
      <c r="AZ1113" s="24"/>
      <c r="BA1113" s="24"/>
      <c r="BB1113" s="24"/>
      <c r="BC1113" s="24"/>
      <c r="BD1113" s="24">
        <v>0</v>
      </c>
      <c r="BE1113" s="24">
        <v>0</v>
      </c>
      <c r="BF1113" s="23"/>
      <c r="BG1113" s="23"/>
      <c r="BH1113" s="23">
        <v>43194</v>
      </c>
      <c r="BI1113" s="26" t="s">
        <v>127</v>
      </c>
      <c r="BJ1113" s="26" t="s">
        <v>1059</v>
      </c>
      <c r="BK1113" s="29">
        <v>138887</v>
      </c>
      <c r="BL1113" s="24" t="s">
        <v>129</v>
      </c>
      <c r="BM1113" s="22" t="str">
        <f ca="1">+IF(Tabla1[[#This Row],[FECHA INGRESO]]&gt;=44986,IF((TODAY()-Tabla1[[#This Row],[FECHA INGRESO]])&gt;=50,"ALERTA","TODAVÍA FALTA"),"N/A")</f>
        <v>N/A</v>
      </c>
      <c r="BN1113" s="7">
        <f>IFERROR((_xlfn.DAYS(Tabla1[[#This Row],[FECHA INGRESO]],Tabla1[[#This Row],[FECHA RETIRO]]))/30,"")</f>
        <v>-4.2666666666666666</v>
      </c>
    </row>
    <row r="1114" spans="1:66" ht="15" customHeight="1" x14ac:dyDescent="0.35">
      <c r="A1114" s="31">
        <v>1026287743</v>
      </c>
      <c r="B1114" s="22" t="s">
        <v>6700</v>
      </c>
      <c r="C1114" s="23">
        <v>43066</v>
      </c>
      <c r="D1114" s="23" t="s">
        <v>188</v>
      </c>
      <c r="E1114" s="24" t="s">
        <v>94</v>
      </c>
      <c r="F1114" s="23" t="s">
        <v>70</v>
      </c>
      <c r="G1114" s="24"/>
      <c r="H1114" s="24">
        <v>24079389781</v>
      </c>
      <c r="I1114" s="24" t="s">
        <v>72</v>
      </c>
      <c r="J1114" s="24">
        <f>DATEDIF(Tabla1[[#This Row],[FECHA DE NACIMIENTO]],Tabla1[[#This Row],[FECHA ACTUAL]],"Y")</f>
        <v>29</v>
      </c>
      <c r="K1114" s="24" t="s">
        <v>73</v>
      </c>
      <c r="L1114" s="24" t="s">
        <v>234</v>
      </c>
      <c r="M1114" s="24">
        <v>1</v>
      </c>
      <c r="N1114" s="24">
        <v>1</v>
      </c>
      <c r="O1114" s="24">
        <v>2</v>
      </c>
      <c r="P1114" s="24" t="s">
        <v>101</v>
      </c>
      <c r="Q1114" s="23">
        <v>34418</v>
      </c>
      <c r="R1114" s="24" t="s">
        <v>76</v>
      </c>
      <c r="S1114" s="25">
        <v>45119</v>
      </c>
      <c r="T1114" s="24">
        <v>2866303</v>
      </c>
      <c r="U1114" s="24">
        <v>3142734138</v>
      </c>
      <c r="V1114" s="24" t="s">
        <v>6701</v>
      </c>
      <c r="W1114" s="24" t="s">
        <v>6702</v>
      </c>
      <c r="X1114" s="24" t="s">
        <v>3086</v>
      </c>
      <c r="Y1114" s="24" t="s">
        <v>6703</v>
      </c>
      <c r="Z1114" s="24" t="s">
        <v>117</v>
      </c>
      <c r="AA1114" s="24">
        <v>3213627279</v>
      </c>
      <c r="AB1114" s="24" t="s">
        <v>77</v>
      </c>
      <c r="AC1114" s="24" t="s">
        <v>77</v>
      </c>
      <c r="AD1114" s="24" t="s">
        <v>77</v>
      </c>
      <c r="AE1114" s="26" t="s">
        <v>151</v>
      </c>
      <c r="AF1114" s="26"/>
      <c r="AG1114" s="26"/>
      <c r="AH1114" s="27" t="s">
        <v>184</v>
      </c>
      <c r="AI1114" s="27" t="s">
        <v>877</v>
      </c>
      <c r="AJ1114" s="27" t="s">
        <v>877</v>
      </c>
      <c r="AK1114" s="24" t="s">
        <v>121</v>
      </c>
      <c r="AL1114" s="24" t="s">
        <v>90</v>
      </c>
      <c r="AM1114" s="23">
        <v>43066</v>
      </c>
      <c r="AN1114" s="28">
        <v>857100.06</v>
      </c>
      <c r="AO1114" s="28"/>
      <c r="AP1114" s="24"/>
      <c r="AQ1114" s="24"/>
      <c r="AR1114" s="24"/>
      <c r="AS1114" s="24"/>
      <c r="AT1114" s="24">
        <v>84</v>
      </c>
      <c r="AU1114" s="24" t="e">
        <v>#N/A</v>
      </c>
      <c r="AV1114" s="24" t="e">
        <v>#N/A</v>
      </c>
      <c r="AW1114" s="24"/>
      <c r="AX1114" s="24"/>
      <c r="AY1114" s="24"/>
      <c r="AZ1114" s="24"/>
      <c r="BA1114" s="24"/>
      <c r="BB1114" s="24"/>
      <c r="BC1114" s="24"/>
      <c r="BD1114" s="24">
        <v>0</v>
      </c>
      <c r="BE1114" s="24">
        <v>0</v>
      </c>
      <c r="BF1114" s="23"/>
      <c r="BG1114" s="23"/>
      <c r="BH1114" s="23">
        <v>43497</v>
      </c>
      <c r="BI1114" s="26" t="s">
        <v>127</v>
      </c>
      <c r="BJ1114" s="26" t="s">
        <v>232</v>
      </c>
      <c r="BK1114" s="29">
        <v>488818</v>
      </c>
      <c r="BL1114" s="24" t="s">
        <v>129</v>
      </c>
      <c r="BM1114" s="22" t="str">
        <f ca="1">+IF(Tabla1[[#This Row],[FECHA INGRESO]]&gt;=44986,IF((TODAY()-Tabla1[[#This Row],[FECHA INGRESO]])&gt;=50,"ALERTA","TODAVÍA FALTA"),"N/A")</f>
        <v>N/A</v>
      </c>
      <c r="BN1114" s="7">
        <f>IFERROR((_xlfn.DAYS(Tabla1[[#This Row],[FECHA INGRESO]],Tabla1[[#This Row],[FECHA RETIRO]]))/30,"")</f>
        <v>-14.366666666666667</v>
      </c>
    </row>
    <row r="1115" spans="1:66" ht="15" customHeight="1" x14ac:dyDescent="0.35">
      <c r="A1115" s="31">
        <v>1232395886</v>
      </c>
      <c r="B1115" s="22" t="s">
        <v>6704</v>
      </c>
      <c r="C1115" s="23">
        <v>43066</v>
      </c>
      <c r="D1115" s="23" t="s">
        <v>266</v>
      </c>
      <c r="E1115" s="23" t="s">
        <v>111</v>
      </c>
      <c r="F1115" s="23" t="s">
        <v>70</v>
      </c>
      <c r="G1115" s="24"/>
      <c r="H1115" s="24">
        <v>24079423852</v>
      </c>
      <c r="I1115" s="24" t="s">
        <v>95</v>
      </c>
      <c r="J1115" s="24">
        <f>DATEDIF(Tabla1[[#This Row],[FECHA DE NACIMIENTO]],Tabla1[[#This Row],[FECHA ACTUAL]],"Y")</f>
        <v>31</v>
      </c>
      <c r="K1115" s="24" t="s">
        <v>96</v>
      </c>
      <c r="L1115" s="24" t="s">
        <v>74</v>
      </c>
      <c r="M1115" s="24">
        <v>1</v>
      </c>
      <c r="N1115" s="24">
        <v>1</v>
      </c>
      <c r="O1115" s="24">
        <v>2</v>
      </c>
      <c r="P1115" s="24" t="s">
        <v>101</v>
      </c>
      <c r="Q1115" s="23">
        <v>33437</v>
      </c>
      <c r="R1115" s="24" t="s">
        <v>6705</v>
      </c>
      <c r="S1115" s="25">
        <v>45119</v>
      </c>
      <c r="T1115" s="24">
        <v>6851441</v>
      </c>
      <c r="U1115" s="24">
        <v>3155929143</v>
      </c>
      <c r="V1115" s="24" t="s">
        <v>6706</v>
      </c>
      <c r="W1115" s="24" t="s">
        <v>6707</v>
      </c>
      <c r="X1115" s="24" t="s">
        <v>6708</v>
      </c>
      <c r="Y1115" s="24" t="s">
        <v>6709</v>
      </c>
      <c r="Z1115" s="24" t="s">
        <v>82</v>
      </c>
      <c r="AA1115" s="24" t="s">
        <v>6710</v>
      </c>
      <c r="AB1115" s="24" t="s">
        <v>77</v>
      </c>
      <c r="AC1115" s="24" t="s">
        <v>77</v>
      </c>
      <c r="AD1115" s="24" t="s">
        <v>77</v>
      </c>
      <c r="AE1115" s="26" t="s">
        <v>183</v>
      </c>
      <c r="AF1115" s="26" t="s">
        <v>103</v>
      </c>
      <c r="AG1115" s="26"/>
      <c r="AH1115" s="27" t="s">
        <v>184</v>
      </c>
      <c r="AI1115" s="27" t="s">
        <v>530</v>
      </c>
      <c r="AJ1115" s="27" t="s">
        <v>530</v>
      </c>
      <c r="AK1115" s="24" t="s">
        <v>121</v>
      </c>
      <c r="AL1115" s="24" t="s">
        <v>90</v>
      </c>
      <c r="AM1115" s="23">
        <v>43066</v>
      </c>
      <c r="AN1115" s="28">
        <v>857100.06</v>
      </c>
      <c r="AO1115" s="28"/>
      <c r="AP1115" s="24"/>
      <c r="AQ1115" s="24"/>
      <c r="AR1115" s="24"/>
      <c r="AS1115" s="24"/>
      <c r="AT1115" s="24">
        <v>83</v>
      </c>
      <c r="AU1115" s="24" t="e">
        <v>#N/A</v>
      </c>
      <c r="AV1115" s="24" t="e">
        <v>#N/A</v>
      </c>
      <c r="AW1115" s="24"/>
      <c r="AX1115" s="24"/>
      <c r="AY1115" s="24"/>
      <c r="AZ1115" s="24"/>
      <c r="BA1115" s="24"/>
      <c r="BB1115" s="24"/>
      <c r="BC1115" s="24"/>
      <c r="BD1115" s="24">
        <v>0</v>
      </c>
      <c r="BE1115" s="24">
        <v>0</v>
      </c>
      <c r="BF1115" s="23"/>
      <c r="BG1115" s="23"/>
      <c r="BH1115" s="23">
        <v>43575</v>
      </c>
      <c r="BI1115" s="26" t="s">
        <v>127</v>
      </c>
      <c r="BJ1115" s="26" t="s">
        <v>178</v>
      </c>
      <c r="BK1115" s="29">
        <v>165623</v>
      </c>
      <c r="BL1115" s="24" t="s">
        <v>129</v>
      </c>
      <c r="BM1115" s="22" t="str">
        <f ca="1">+IF(Tabla1[[#This Row],[FECHA INGRESO]]&gt;=44986,IF((TODAY()-Tabla1[[#This Row],[FECHA INGRESO]])&gt;=50,"ALERTA","TODAVÍA FALTA"),"N/A")</f>
        <v>N/A</v>
      </c>
      <c r="BN1115" s="7">
        <f>IFERROR((_xlfn.DAYS(Tabla1[[#This Row],[FECHA INGRESO]],Tabla1[[#This Row],[FECHA RETIRO]]))/30,"")</f>
        <v>-16.966666666666665</v>
      </c>
    </row>
    <row r="1116" spans="1:66" ht="15" customHeight="1" x14ac:dyDescent="0.35">
      <c r="A1116" s="31">
        <v>1023014649</v>
      </c>
      <c r="B1116" s="22" t="s">
        <v>6711</v>
      </c>
      <c r="C1116" s="23">
        <v>43066</v>
      </c>
      <c r="D1116" s="23" t="s">
        <v>93</v>
      </c>
      <c r="E1116" s="23" t="s">
        <v>111</v>
      </c>
      <c r="F1116" s="23" t="s">
        <v>70</v>
      </c>
      <c r="G1116" s="24"/>
      <c r="H1116" s="24">
        <v>24079352859</v>
      </c>
      <c r="I1116" s="24" t="s">
        <v>72</v>
      </c>
      <c r="J1116" s="24">
        <f>DATEDIF(Tabla1[[#This Row],[FECHA DE NACIMIENTO]],Tabla1[[#This Row],[FECHA ACTUAL]],"Y")</f>
        <v>26</v>
      </c>
      <c r="K1116" s="24" t="s">
        <v>96</v>
      </c>
      <c r="L1116" s="24" t="s">
        <v>112</v>
      </c>
      <c r="M1116" s="24">
        <v>0</v>
      </c>
      <c r="N1116" s="24">
        <v>0</v>
      </c>
      <c r="O1116" s="24">
        <v>2</v>
      </c>
      <c r="P1116" s="24" t="s">
        <v>101</v>
      </c>
      <c r="Q1116" s="23">
        <v>35267</v>
      </c>
      <c r="R1116" s="24" t="s">
        <v>76</v>
      </c>
      <c r="S1116" s="25">
        <v>45119</v>
      </c>
      <c r="T1116" s="24">
        <v>2572142</v>
      </c>
      <c r="U1116" s="24">
        <v>3142267469</v>
      </c>
      <c r="V1116" s="24" t="s">
        <v>6712</v>
      </c>
      <c r="W1116" s="24" t="s">
        <v>6713</v>
      </c>
      <c r="X1116" s="24" t="s">
        <v>6714</v>
      </c>
      <c r="Y1116" s="24" t="s">
        <v>6715</v>
      </c>
      <c r="Z1116" s="24" t="s">
        <v>117</v>
      </c>
      <c r="AA1116" s="24" t="s">
        <v>6716</v>
      </c>
      <c r="AB1116" s="24" t="s">
        <v>77</v>
      </c>
      <c r="AC1116" s="24" t="s">
        <v>77</v>
      </c>
      <c r="AD1116" s="24" t="s">
        <v>77</v>
      </c>
      <c r="AE1116" s="26" t="s">
        <v>151</v>
      </c>
      <c r="AF1116" s="26"/>
      <c r="AG1116" s="26"/>
      <c r="AH1116" s="27" t="s">
        <v>324</v>
      </c>
      <c r="AI1116" s="27" t="s">
        <v>186</v>
      </c>
      <c r="AJ1116" s="27" t="s">
        <v>186</v>
      </c>
      <c r="AK1116" s="24" t="s">
        <v>121</v>
      </c>
      <c r="AL1116" s="24" t="s">
        <v>90</v>
      </c>
      <c r="AM1116" s="23">
        <v>43066</v>
      </c>
      <c r="AN1116" s="28">
        <v>808585.47</v>
      </c>
      <c r="AO1116" s="28"/>
      <c r="AP1116" s="24"/>
      <c r="AQ1116" s="24"/>
      <c r="AR1116" s="24"/>
      <c r="AS1116" s="24"/>
      <c r="AT1116" s="24" t="e">
        <v>#N/A</v>
      </c>
      <c r="AU1116" s="24" t="e">
        <v>#N/A</v>
      </c>
      <c r="AV1116" s="24" t="e">
        <v>#N/A</v>
      </c>
      <c r="AW1116" s="24"/>
      <c r="AX1116" s="24"/>
      <c r="AY1116" s="24"/>
      <c r="AZ1116" s="24"/>
      <c r="BA1116" s="24"/>
      <c r="BB1116" s="24"/>
      <c r="BC1116" s="24"/>
      <c r="BD1116" s="24">
        <v>0</v>
      </c>
      <c r="BE1116" s="24">
        <v>0</v>
      </c>
      <c r="BF1116" s="23"/>
      <c r="BG1116" s="23"/>
      <c r="BH1116" s="23">
        <v>43249</v>
      </c>
      <c r="BI1116" s="26" t="s">
        <v>127</v>
      </c>
      <c r="BJ1116" s="26" t="s">
        <v>337</v>
      </c>
      <c r="BK1116" s="29">
        <v>198566</v>
      </c>
      <c r="BL1116" s="24" t="s">
        <v>129</v>
      </c>
      <c r="BM1116" s="22" t="str">
        <f ca="1">+IF(Tabla1[[#This Row],[FECHA INGRESO]]&gt;=44986,IF((TODAY()-Tabla1[[#This Row],[FECHA INGRESO]])&gt;=50,"ALERTA","TODAVÍA FALTA"),"N/A")</f>
        <v>N/A</v>
      </c>
      <c r="BN1116" s="7">
        <f>IFERROR((_xlfn.DAYS(Tabla1[[#This Row],[FECHA INGRESO]],Tabla1[[#This Row],[FECHA RETIRO]]))/30,"")</f>
        <v>-6.1</v>
      </c>
    </row>
    <row r="1117" spans="1:66" ht="15" customHeight="1" x14ac:dyDescent="0.35">
      <c r="A1117" s="31">
        <v>1054802819</v>
      </c>
      <c r="B1117" s="22" t="s">
        <v>6717</v>
      </c>
      <c r="C1117" s="23">
        <v>43067</v>
      </c>
      <c r="D1117" s="23" t="s">
        <v>266</v>
      </c>
      <c r="E1117" s="23" t="s">
        <v>110</v>
      </c>
      <c r="F1117" s="23" t="s">
        <v>70</v>
      </c>
      <c r="G1117" s="24"/>
      <c r="H1117" s="24">
        <v>24079392251</v>
      </c>
      <c r="I1117" s="24" t="s">
        <v>72</v>
      </c>
      <c r="J1117" s="24">
        <f>DATEDIF(Tabla1[[#This Row],[FECHA DE NACIMIENTO]],Tabla1[[#This Row],[FECHA ACTUAL]],"Y")</f>
        <v>26</v>
      </c>
      <c r="K1117" s="24" t="s">
        <v>73</v>
      </c>
      <c r="L1117" s="24" t="s">
        <v>112</v>
      </c>
      <c r="M1117" s="24">
        <v>0</v>
      </c>
      <c r="N1117" s="24">
        <v>0</v>
      </c>
      <c r="O1117" s="24">
        <v>3</v>
      </c>
      <c r="P1117" s="24" t="s">
        <v>101</v>
      </c>
      <c r="Q1117" s="23">
        <v>35330</v>
      </c>
      <c r="R1117" s="24" t="s">
        <v>6718</v>
      </c>
      <c r="S1117" s="25">
        <v>45119</v>
      </c>
      <c r="T1117" s="24">
        <v>4778541</v>
      </c>
      <c r="U1117" s="24">
        <v>3163415497</v>
      </c>
      <c r="V1117" s="24" t="s">
        <v>6719</v>
      </c>
      <c r="W1117" s="24" t="s">
        <v>6720</v>
      </c>
      <c r="X1117" s="24" t="s">
        <v>2867</v>
      </c>
      <c r="Y1117" s="24" t="s">
        <v>6721</v>
      </c>
      <c r="Z1117" s="24" t="s">
        <v>117</v>
      </c>
      <c r="AA1117" s="24" t="s">
        <v>6722</v>
      </c>
      <c r="AB1117" s="24" t="s">
        <v>77</v>
      </c>
      <c r="AC1117" s="24" t="s">
        <v>77</v>
      </c>
      <c r="AD1117" s="24" t="s">
        <v>77</v>
      </c>
      <c r="AE1117" s="26" t="s">
        <v>183</v>
      </c>
      <c r="AF1117" s="26" t="s">
        <v>6404</v>
      </c>
      <c r="AG1117" s="26"/>
      <c r="AH1117" s="27" t="s">
        <v>184</v>
      </c>
      <c r="AI1117" s="27" t="s">
        <v>2411</v>
      </c>
      <c r="AJ1117" s="27" t="s">
        <v>2411</v>
      </c>
      <c r="AK1117" s="24" t="s">
        <v>121</v>
      </c>
      <c r="AL1117" s="24" t="s">
        <v>90</v>
      </c>
      <c r="AM1117" s="23">
        <v>43067</v>
      </c>
      <c r="AN1117" s="28">
        <v>857100.06</v>
      </c>
      <c r="AO1117" s="28">
        <v>97032</v>
      </c>
      <c r="AP1117" s="24" t="s">
        <v>6723</v>
      </c>
      <c r="AQ1117" s="24"/>
      <c r="AR1117" s="24"/>
      <c r="AS1117" s="24"/>
      <c r="AT1117" s="24">
        <v>85</v>
      </c>
      <c r="AU1117" s="24" t="e">
        <v>#N/A</v>
      </c>
      <c r="AV1117" s="24" t="e">
        <v>#N/A</v>
      </c>
      <c r="AW1117" s="24"/>
      <c r="AX1117" s="24"/>
      <c r="AY1117" s="24"/>
      <c r="AZ1117" s="24"/>
      <c r="BA1117" s="24"/>
      <c r="BB1117" s="24"/>
      <c r="BC1117" s="24"/>
      <c r="BD1117" s="24">
        <v>0</v>
      </c>
      <c r="BE1117" s="24">
        <v>0</v>
      </c>
      <c r="BF1117" s="23">
        <v>43458</v>
      </c>
      <c r="BG1117" s="23">
        <v>43477</v>
      </c>
      <c r="BH1117" s="23">
        <v>43754</v>
      </c>
      <c r="BI1117" s="26" t="s">
        <v>143</v>
      </c>
      <c r="BJ1117" s="26" t="s">
        <v>845</v>
      </c>
      <c r="BK1117" s="29">
        <v>0</v>
      </c>
      <c r="BL1117" s="24" t="s">
        <v>129</v>
      </c>
      <c r="BM1117" s="22" t="str">
        <f ca="1">+IF(Tabla1[[#This Row],[FECHA INGRESO]]&gt;=44986,IF((TODAY()-Tabla1[[#This Row],[FECHA INGRESO]])&gt;=50,"ALERTA","TODAVÍA FALTA"),"N/A")</f>
        <v>N/A</v>
      </c>
      <c r="BN1117" s="7">
        <f>IFERROR((_xlfn.DAYS(Tabla1[[#This Row],[FECHA INGRESO]],Tabla1[[#This Row],[FECHA RETIRO]]))/30,"")</f>
        <v>-22.9</v>
      </c>
    </row>
    <row r="1118" spans="1:66" ht="15" customHeight="1" x14ac:dyDescent="0.35">
      <c r="A1118" s="31">
        <v>1024553469</v>
      </c>
      <c r="B1118" s="22" t="s">
        <v>6724</v>
      </c>
      <c r="C1118" s="23">
        <v>43067</v>
      </c>
      <c r="D1118" s="23" t="s">
        <v>188</v>
      </c>
      <c r="E1118" s="24" t="s">
        <v>69</v>
      </c>
      <c r="F1118" s="23" t="s">
        <v>70</v>
      </c>
      <c r="G1118" s="24"/>
      <c r="H1118" s="24">
        <v>24079500470</v>
      </c>
      <c r="I1118" s="24" t="s">
        <v>72</v>
      </c>
      <c r="J1118" s="24">
        <f>DATEDIF(Tabla1[[#This Row],[FECHA DE NACIMIENTO]],Tabla1[[#This Row],[FECHA ACTUAL]],"Y")</f>
        <v>29</v>
      </c>
      <c r="K1118" s="24" t="s">
        <v>385</v>
      </c>
      <c r="L1118" s="24" t="s">
        <v>112</v>
      </c>
      <c r="M1118" s="24">
        <v>0</v>
      </c>
      <c r="N1118" s="24">
        <v>3</v>
      </c>
      <c r="O1118" s="24">
        <v>3</v>
      </c>
      <c r="P1118" s="24" t="s">
        <v>101</v>
      </c>
      <c r="Q1118" s="23">
        <v>34511</v>
      </c>
      <c r="R1118" s="24" t="s">
        <v>76</v>
      </c>
      <c r="S1118" s="25">
        <v>45119</v>
      </c>
      <c r="T1118" s="24">
        <v>7819775</v>
      </c>
      <c r="U1118" s="24">
        <v>3223738395</v>
      </c>
      <c r="V1118" s="24" t="s">
        <v>6725</v>
      </c>
      <c r="W1118" s="24" t="s">
        <v>6726</v>
      </c>
      <c r="X1118" s="24" t="s">
        <v>6727</v>
      </c>
      <c r="Y1118" s="24" t="s">
        <v>6728</v>
      </c>
      <c r="Z1118" s="24" t="s">
        <v>117</v>
      </c>
      <c r="AA1118" s="24">
        <v>3223738395</v>
      </c>
      <c r="AB1118" s="24" t="s">
        <v>77</v>
      </c>
      <c r="AC1118" s="24" t="s">
        <v>77</v>
      </c>
      <c r="AD1118" s="24" t="s">
        <v>77</v>
      </c>
      <c r="AE1118" s="26" t="s">
        <v>151</v>
      </c>
      <c r="AF1118" s="26"/>
      <c r="AG1118" s="26"/>
      <c r="AH1118" s="27" t="s">
        <v>184</v>
      </c>
      <c r="AI1118" s="27" t="s">
        <v>164</v>
      </c>
      <c r="AJ1118" s="27" t="s">
        <v>164</v>
      </c>
      <c r="AK1118" s="24" t="s">
        <v>121</v>
      </c>
      <c r="AL1118" s="24" t="s">
        <v>90</v>
      </c>
      <c r="AM1118" s="23">
        <v>43067</v>
      </c>
      <c r="AN1118" s="28">
        <v>776250</v>
      </c>
      <c r="AO1118" s="28"/>
      <c r="AP1118" s="24"/>
      <c r="AQ1118" s="24"/>
      <c r="AR1118" s="24"/>
      <c r="AS1118" s="24"/>
      <c r="AT1118" s="24" t="e">
        <v>#N/A</v>
      </c>
      <c r="AU1118" s="24" t="e">
        <v>#N/A</v>
      </c>
      <c r="AV1118" s="24" t="e">
        <v>#N/A</v>
      </c>
      <c r="AW1118" s="24"/>
      <c r="AX1118" s="24"/>
      <c r="AY1118" s="24"/>
      <c r="AZ1118" s="24"/>
      <c r="BA1118" s="24"/>
      <c r="BB1118" s="24"/>
      <c r="BC1118" s="24"/>
      <c r="BD1118" s="24">
        <v>0</v>
      </c>
      <c r="BE1118" s="24">
        <v>0</v>
      </c>
      <c r="BF1118" s="23"/>
      <c r="BG1118" s="23"/>
      <c r="BH1118" s="23">
        <v>43084</v>
      </c>
      <c r="BI1118" s="26" t="s">
        <v>127</v>
      </c>
      <c r="BJ1118" s="26" t="s">
        <v>273</v>
      </c>
      <c r="BK1118" s="29">
        <v>18750</v>
      </c>
      <c r="BL1118" s="24" t="s">
        <v>129</v>
      </c>
      <c r="BM1118" s="22" t="str">
        <f ca="1">+IF(Tabla1[[#This Row],[FECHA INGRESO]]&gt;=44986,IF((TODAY()-Tabla1[[#This Row],[FECHA INGRESO]])&gt;=50,"ALERTA","TODAVÍA FALTA"),"N/A")</f>
        <v>N/A</v>
      </c>
      <c r="BN1118" s="7">
        <f>IFERROR((_xlfn.DAYS(Tabla1[[#This Row],[FECHA INGRESO]],Tabla1[[#This Row],[FECHA RETIRO]]))/30,"")</f>
        <v>-0.56666666666666665</v>
      </c>
    </row>
    <row r="1119" spans="1:66" ht="15" customHeight="1" x14ac:dyDescent="0.35">
      <c r="A1119" s="31">
        <v>1024578020</v>
      </c>
      <c r="B1119" s="22" t="s">
        <v>6729</v>
      </c>
      <c r="C1119" s="23">
        <v>43068</v>
      </c>
      <c r="D1119" s="23" t="s">
        <v>131</v>
      </c>
      <c r="E1119" s="23" t="s">
        <v>77</v>
      </c>
      <c r="F1119" s="23" t="s">
        <v>70</v>
      </c>
      <c r="G1119" s="24"/>
      <c r="H1119" s="24">
        <v>24079548054</v>
      </c>
      <c r="I1119" s="24" t="s">
        <v>95</v>
      </c>
      <c r="J1119" s="24">
        <f>DATEDIF(Tabla1[[#This Row],[FECHA DE NACIMIENTO]],Tabla1[[#This Row],[FECHA ACTUAL]],"Y")</f>
        <v>32</v>
      </c>
      <c r="K1119" s="24" t="s">
        <v>73</v>
      </c>
      <c r="L1119" s="24" t="s">
        <v>112</v>
      </c>
      <c r="M1119" s="24">
        <v>0</v>
      </c>
      <c r="N1119" s="24">
        <v>0</v>
      </c>
      <c r="O1119" s="24">
        <v>1</v>
      </c>
      <c r="P1119" s="24" t="s">
        <v>101</v>
      </c>
      <c r="Q1119" s="23">
        <v>33104</v>
      </c>
      <c r="R1119" s="24" t="s">
        <v>76</v>
      </c>
      <c r="S1119" s="25">
        <v>45119</v>
      </c>
      <c r="T1119" s="24"/>
      <c r="U1119" s="24">
        <v>3224026997</v>
      </c>
      <c r="V1119" s="24" t="s">
        <v>6730</v>
      </c>
      <c r="W1119" s="24" t="s">
        <v>6731</v>
      </c>
      <c r="X1119" s="24" t="s">
        <v>6732</v>
      </c>
      <c r="Y1119" s="24" t="s">
        <v>6733</v>
      </c>
      <c r="Z1119" s="24" t="s">
        <v>285</v>
      </c>
      <c r="AA1119" s="24">
        <v>3124873238</v>
      </c>
      <c r="AB1119" s="24" t="s">
        <v>77</v>
      </c>
      <c r="AC1119" s="24" t="s">
        <v>77</v>
      </c>
      <c r="AD1119" s="24" t="s">
        <v>77</v>
      </c>
      <c r="AE1119" s="26" t="s">
        <v>151</v>
      </c>
      <c r="AF1119" s="26"/>
      <c r="AG1119" s="26" t="s">
        <v>6734</v>
      </c>
      <c r="AH1119" s="27" t="s">
        <v>867</v>
      </c>
      <c r="AI1119" s="27" t="s">
        <v>138</v>
      </c>
      <c r="AJ1119" s="27" t="s">
        <v>138</v>
      </c>
      <c r="AK1119" s="24" t="s">
        <v>89</v>
      </c>
      <c r="AL1119" s="24" t="s">
        <v>868</v>
      </c>
      <c r="AM1119" s="23">
        <v>43068</v>
      </c>
      <c r="AN1119" s="28">
        <v>808585.47</v>
      </c>
      <c r="AO1119" s="28"/>
      <c r="AP1119" s="24"/>
      <c r="AQ1119" s="24"/>
      <c r="AR1119" s="24"/>
      <c r="AS1119" s="24"/>
      <c r="AT1119" s="24" t="e">
        <v>#N/A</v>
      </c>
      <c r="AU1119" s="24" t="e">
        <v>#N/A</v>
      </c>
      <c r="AV1119" s="24" t="e">
        <v>#N/A</v>
      </c>
      <c r="AW1119" s="24"/>
      <c r="AX1119" s="24"/>
      <c r="AY1119" s="24"/>
      <c r="AZ1119" s="24"/>
      <c r="BA1119" s="24"/>
      <c r="BB1119" s="24"/>
      <c r="BC1119" s="24"/>
      <c r="BD1119" s="24">
        <v>0</v>
      </c>
      <c r="BE1119" s="24" t="e">
        <v>#N/A</v>
      </c>
      <c r="BF1119" s="23"/>
      <c r="BG1119" s="23"/>
      <c r="BH1119" s="23">
        <v>43382</v>
      </c>
      <c r="BI1119" s="26" t="s">
        <v>143</v>
      </c>
      <c r="BJ1119" s="26" t="s">
        <v>6735</v>
      </c>
      <c r="BK1119" s="29">
        <v>0</v>
      </c>
      <c r="BL1119" s="24" t="s">
        <v>129</v>
      </c>
      <c r="BM1119" s="22" t="str">
        <f ca="1">+IF(Tabla1[[#This Row],[FECHA INGRESO]]&gt;=44986,IF((TODAY()-Tabla1[[#This Row],[FECHA INGRESO]])&gt;=50,"ALERTA","TODAVÍA FALTA"),"N/A")</f>
        <v>N/A</v>
      </c>
      <c r="BN1119" s="7">
        <f>IFERROR((_xlfn.DAYS(Tabla1[[#This Row],[FECHA INGRESO]],Tabla1[[#This Row],[FECHA RETIRO]]))/30,"")</f>
        <v>-10.466666666666667</v>
      </c>
    </row>
    <row r="1120" spans="1:66" ht="15" customHeight="1" x14ac:dyDescent="0.35">
      <c r="A1120" s="31">
        <v>1024551858</v>
      </c>
      <c r="B1120" s="22" t="s">
        <v>6736</v>
      </c>
      <c r="C1120" s="23">
        <v>43068</v>
      </c>
      <c r="D1120" s="23" t="s">
        <v>188</v>
      </c>
      <c r="E1120" s="24" t="s">
        <v>94</v>
      </c>
      <c r="F1120" s="23" t="s">
        <v>70</v>
      </c>
      <c r="G1120" s="24"/>
      <c r="H1120" s="24">
        <v>24079514400</v>
      </c>
      <c r="I1120" s="24" t="s">
        <v>72</v>
      </c>
      <c r="J1120" s="24">
        <f>DATEDIF(Tabla1[[#This Row],[FECHA DE NACIMIENTO]],Tabla1[[#This Row],[FECHA ACTUAL]],"Y")</f>
        <v>29</v>
      </c>
      <c r="K1120" s="24" t="s">
        <v>73</v>
      </c>
      <c r="L1120" s="24" t="s">
        <v>112</v>
      </c>
      <c r="M1120" s="24">
        <v>0</v>
      </c>
      <c r="N1120" s="24">
        <v>2</v>
      </c>
      <c r="O1120" s="24">
        <v>1</v>
      </c>
      <c r="P1120" s="24" t="s">
        <v>101</v>
      </c>
      <c r="Q1120" s="23">
        <v>34462</v>
      </c>
      <c r="R1120" s="24" t="s">
        <v>76</v>
      </c>
      <c r="S1120" s="25">
        <v>45119</v>
      </c>
      <c r="T1120" s="24"/>
      <c r="U1120" s="24">
        <v>3057476322</v>
      </c>
      <c r="V1120" s="24" t="s">
        <v>6737</v>
      </c>
      <c r="W1120" s="24" t="s">
        <v>6738</v>
      </c>
      <c r="X1120" s="24" t="s">
        <v>982</v>
      </c>
      <c r="Y1120" s="24" t="s">
        <v>6739</v>
      </c>
      <c r="Z1120" s="24" t="s">
        <v>117</v>
      </c>
      <c r="AA1120" s="24">
        <v>3118897411</v>
      </c>
      <c r="AB1120" s="24" t="s">
        <v>77</v>
      </c>
      <c r="AC1120" s="24" t="s">
        <v>77</v>
      </c>
      <c r="AD1120" s="24" t="s">
        <v>77</v>
      </c>
      <c r="AE1120" s="26" t="s">
        <v>151</v>
      </c>
      <c r="AF1120" s="26"/>
      <c r="AG1120" s="26"/>
      <c r="AH1120" s="27" t="s">
        <v>184</v>
      </c>
      <c r="AI1120" s="27" t="s">
        <v>120</v>
      </c>
      <c r="AJ1120" s="27" t="s">
        <v>120</v>
      </c>
      <c r="AK1120" s="24" t="s">
        <v>121</v>
      </c>
      <c r="AL1120" s="24" t="s">
        <v>90</v>
      </c>
      <c r="AM1120" s="23">
        <v>43068</v>
      </c>
      <c r="AN1120" s="28">
        <v>857100.06</v>
      </c>
      <c r="AO1120" s="28"/>
      <c r="AP1120" s="24" t="s">
        <v>6740</v>
      </c>
      <c r="AQ1120" s="24"/>
      <c r="AR1120" s="24"/>
      <c r="AS1120" s="24"/>
      <c r="AT1120" s="24">
        <v>81</v>
      </c>
      <c r="AU1120" s="24" t="e">
        <v>#N/A</v>
      </c>
      <c r="AV1120" s="24" t="e">
        <v>#N/A</v>
      </c>
      <c r="AW1120" s="24"/>
      <c r="AX1120" s="24"/>
      <c r="AY1120" s="24"/>
      <c r="AZ1120" s="24"/>
      <c r="BA1120" s="24"/>
      <c r="BB1120" s="24"/>
      <c r="BC1120" s="24"/>
      <c r="BD1120" s="24">
        <v>1</v>
      </c>
      <c r="BE1120" s="24">
        <v>0</v>
      </c>
      <c r="BF1120" s="23">
        <v>43497</v>
      </c>
      <c r="BG1120" s="23">
        <v>43515</v>
      </c>
      <c r="BH1120" s="23">
        <v>43521</v>
      </c>
      <c r="BI1120" s="26" t="s">
        <v>127</v>
      </c>
      <c r="BJ1120" s="26" t="s">
        <v>232</v>
      </c>
      <c r="BK1120" s="29">
        <v>100064</v>
      </c>
      <c r="BL1120" s="24" t="s">
        <v>129</v>
      </c>
      <c r="BM1120" s="22" t="str">
        <f ca="1">+IF(Tabla1[[#This Row],[FECHA INGRESO]]&gt;=44986,IF((TODAY()-Tabla1[[#This Row],[FECHA INGRESO]])&gt;=50,"ALERTA","TODAVÍA FALTA"),"N/A")</f>
        <v>N/A</v>
      </c>
      <c r="BN1120" s="7">
        <f>IFERROR((_xlfn.DAYS(Tabla1[[#This Row],[FECHA INGRESO]],Tabla1[[#This Row],[FECHA RETIRO]]))/30,"")</f>
        <v>-15.1</v>
      </c>
    </row>
    <row r="1121" spans="1:66" ht="15" customHeight="1" x14ac:dyDescent="0.35">
      <c r="A1121" s="31">
        <v>1012441862</v>
      </c>
      <c r="B1121" s="22" t="s">
        <v>6741</v>
      </c>
      <c r="C1121" s="23">
        <v>43068</v>
      </c>
      <c r="D1121" s="23" t="s">
        <v>188</v>
      </c>
      <c r="E1121" s="23" t="s">
        <v>77</v>
      </c>
      <c r="F1121" s="23" t="s">
        <v>70</v>
      </c>
      <c r="G1121" s="24"/>
      <c r="H1121" s="24">
        <v>24079328142</v>
      </c>
      <c r="I1121" s="24" t="s">
        <v>72</v>
      </c>
      <c r="J1121" s="24">
        <f>DATEDIF(Tabla1[[#This Row],[FECHA DE NACIMIENTO]],Tabla1[[#This Row],[FECHA ACTUAL]],"Y")</f>
        <v>26</v>
      </c>
      <c r="K1121" s="24" t="s">
        <v>73</v>
      </c>
      <c r="L1121" s="24" t="s">
        <v>112</v>
      </c>
      <c r="M1121" s="24">
        <v>0</v>
      </c>
      <c r="N1121" s="24">
        <v>0</v>
      </c>
      <c r="O1121" s="24">
        <v>2</v>
      </c>
      <c r="P1121" s="24" t="s">
        <v>101</v>
      </c>
      <c r="Q1121" s="23">
        <v>35513</v>
      </c>
      <c r="R1121" s="24" t="s">
        <v>76</v>
      </c>
      <c r="S1121" s="25">
        <v>45119</v>
      </c>
      <c r="T1121" s="24"/>
      <c r="U1121" s="24">
        <v>3192769663</v>
      </c>
      <c r="V1121" s="24" t="s">
        <v>6742</v>
      </c>
      <c r="W1121" s="24" t="s">
        <v>6743</v>
      </c>
      <c r="X1121" s="24" t="s">
        <v>6744</v>
      </c>
      <c r="Y1121" s="24" t="s">
        <v>6745</v>
      </c>
      <c r="Z1121" s="24" t="s">
        <v>567</v>
      </c>
      <c r="AA1121" s="24" t="s">
        <v>6746</v>
      </c>
      <c r="AB1121" s="24" t="s">
        <v>77</v>
      </c>
      <c r="AC1121" s="24" t="s">
        <v>77</v>
      </c>
      <c r="AD1121" s="24" t="s">
        <v>77</v>
      </c>
      <c r="AE1121" s="26" t="s">
        <v>151</v>
      </c>
      <c r="AF1121" s="26"/>
      <c r="AG1121" s="26"/>
      <c r="AH1121" s="27" t="s">
        <v>6747</v>
      </c>
      <c r="AI1121" s="27" t="s">
        <v>673</v>
      </c>
      <c r="AJ1121" s="27" t="s">
        <v>673</v>
      </c>
      <c r="AK1121" s="24" t="s">
        <v>89</v>
      </c>
      <c r="AL1121" s="24" t="s">
        <v>868</v>
      </c>
      <c r="AM1121" s="23">
        <v>43068</v>
      </c>
      <c r="AN1121" s="28">
        <v>808585.47</v>
      </c>
      <c r="AO1121" s="28"/>
      <c r="AP1121" s="24"/>
      <c r="AQ1121" s="24"/>
      <c r="AR1121" s="24"/>
      <c r="AS1121" s="24"/>
      <c r="AT1121" s="24" t="e">
        <v>#N/A</v>
      </c>
      <c r="AU1121" s="24" t="e">
        <v>#N/A</v>
      </c>
      <c r="AV1121" s="24" t="e">
        <v>#N/A</v>
      </c>
      <c r="AW1121" s="24"/>
      <c r="AX1121" s="24"/>
      <c r="AY1121" s="24"/>
      <c r="AZ1121" s="24"/>
      <c r="BA1121" s="24"/>
      <c r="BB1121" s="24"/>
      <c r="BC1121" s="24"/>
      <c r="BD1121" s="24">
        <v>0</v>
      </c>
      <c r="BE1121" s="24" t="e">
        <v>#N/A</v>
      </c>
      <c r="BF1121" s="23"/>
      <c r="BG1121" s="23"/>
      <c r="BH1121" s="23">
        <v>43217</v>
      </c>
      <c r="BI1121" s="26" t="s">
        <v>143</v>
      </c>
      <c r="BJ1121" s="26" t="s">
        <v>6748</v>
      </c>
      <c r="BK1121" s="29">
        <v>0</v>
      </c>
      <c r="BL1121" s="24" t="s">
        <v>129</v>
      </c>
      <c r="BM1121" s="22" t="str">
        <f ca="1">+IF(Tabla1[[#This Row],[FECHA INGRESO]]&gt;=44986,IF((TODAY()-Tabla1[[#This Row],[FECHA INGRESO]])&gt;=50,"ALERTA","TODAVÍA FALTA"),"N/A")</f>
        <v>N/A</v>
      </c>
      <c r="BN1121" s="7">
        <f>IFERROR((_xlfn.DAYS(Tabla1[[#This Row],[FECHA INGRESO]],Tabla1[[#This Row],[FECHA RETIRO]]))/30,"")</f>
        <v>-4.9666666666666668</v>
      </c>
    </row>
    <row r="1122" spans="1:66" ht="15" customHeight="1" x14ac:dyDescent="0.35">
      <c r="A1122" s="31">
        <v>1033812698</v>
      </c>
      <c r="B1122" s="22" t="s">
        <v>6749</v>
      </c>
      <c r="C1122" s="23">
        <v>43073</v>
      </c>
      <c r="D1122" s="23" t="s">
        <v>93</v>
      </c>
      <c r="E1122" s="23" t="s">
        <v>111</v>
      </c>
      <c r="F1122" s="23" t="s">
        <v>70</v>
      </c>
      <c r="G1122" s="24"/>
      <c r="H1122" s="24">
        <v>24079688046</v>
      </c>
      <c r="I1122" s="24" t="s">
        <v>72</v>
      </c>
      <c r="J1122" s="24">
        <f>DATEDIF(Tabla1[[#This Row],[FECHA DE NACIMIENTO]],Tabla1[[#This Row],[FECHA ACTUAL]],"Y")</f>
        <v>24</v>
      </c>
      <c r="K1122" s="24" t="s">
        <v>1020</v>
      </c>
      <c r="L1122" s="24" t="s">
        <v>112</v>
      </c>
      <c r="M1122" s="24">
        <v>0</v>
      </c>
      <c r="N1122" s="24">
        <v>0</v>
      </c>
      <c r="O1122" s="24">
        <v>2</v>
      </c>
      <c r="P1122" s="24" t="s">
        <v>101</v>
      </c>
      <c r="Q1122" s="23">
        <v>36160</v>
      </c>
      <c r="R1122" s="24" t="s">
        <v>76</v>
      </c>
      <c r="S1122" s="25">
        <v>45119</v>
      </c>
      <c r="T1122" s="24"/>
      <c r="U1122" s="24">
        <v>300733349</v>
      </c>
      <c r="V1122" s="24" t="s">
        <v>6750</v>
      </c>
      <c r="W1122" s="24" t="s">
        <v>6751</v>
      </c>
      <c r="X1122" s="24" t="s">
        <v>6752</v>
      </c>
      <c r="Y1122" s="24" t="s">
        <v>6753</v>
      </c>
      <c r="Z1122" s="24" t="s">
        <v>117</v>
      </c>
      <c r="AA1122" s="24">
        <v>3003459035</v>
      </c>
      <c r="AB1122" s="24" t="s">
        <v>77</v>
      </c>
      <c r="AC1122" s="24" t="s">
        <v>77</v>
      </c>
      <c r="AD1122" s="24" t="s">
        <v>77</v>
      </c>
      <c r="AE1122" s="26" t="s">
        <v>151</v>
      </c>
      <c r="AF1122" s="26"/>
      <c r="AG1122" s="26"/>
      <c r="AH1122" s="27" t="s">
        <v>184</v>
      </c>
      <c r="AI1122" s="27" t="s">
        <v>487</v>
      </c>
      <c r="AJ1122" s="27" t="s">
        <v>487</v>
      </c>
      <c r="AK1122" s="24" t="s">
        <v>121</v>
      </c>
      <c r="AL1122" s="24" t="s">
        <v>90</v>
      </c>
      <c r="AM1122" s="23">
        <v>43073</v>
      </c>
      <c r="AN1122" s="28">
        <v>776250</v>
      </c>
      <c r="AO1122" s="28"/>
      <c r="AP1122" s="24"/>
      <c r="AQ1122" s="24"/>
      <c r="AR1122" s="24"/>
      <c r="AS1122" s="24"/>
      <c r="AT1122" s="24" t="e">
        <v>#N/A</v>
      </c>
      <c r="AU1122" s="24" t="e">
        <v>#N/A</v>
      </c>
      <c r="AV1122" s="24" t="e">
        <v>#N/A</v>
      </c>
      <c r="AW1122" s="24"/>
      <c r="AX1122" s="24"/>
      <c r="AY1122" s="24"/>
      <c r="AZ1122" s="24"/>
      <c r="BA1122" s="24"/>
      <c r="BB1122" s="24"/>
      <c r="BC1122" s="24"/>
      <c r="BD1122" s="24">
        <v>0</v>
      </c>
      <c r="BE1122" s="24">
        <v>0</v>
      </c>
      <c r="BF1122" s="23"/>
      <c r="BG1122" s="23"/>
      <c r="BH1122" s="23">
        <v>43105</v>
      </c>
      <c r="BI1122" s="26" t="s">
        <v>127</v>
      </c>
      <c r="BJ1122" s="26" t="s">
        <v>329</v>
      </c>
      <c r="BK1122" s="29">
        <v>34722</v>
      </c>
      <c r="BL1122" s="24" t="s">
        <v>129</v>
      </c>
      <c r="BM1122" s="22" t="str">
        <f ca="1">+IF(Tabla1[[#This Row],[FECHA INGRESO]]&gt;=44986,IF((TODAY()-Tabla1[[#This Row],[FECHA INGRESO]])&gt;=50,"ALERTA","TODAVÍA FALTA"),"N/A")</f>
        <v>N/A</v>
      </c>
      <c r="BN1122" s="7">
        <f>IFERROR((_xlfn.DAYS(Tabla1[[#This Row],[FECHA INGRESO]],Tabla1[[#This Row],[FECHA RETIRO]]))/30,"")</f>
        <v>-1.0666666666666667</v>
      </c>
    </row>
    <row r="1123" spans="1:66" ht="15" customHeight="1" x14ac:dyDescent="0.35">
      <c r="A1123" s="31">
        <v>1010181469</v>
      </c>
      <c r="B1123" s="22" t="s">
        <v>6754</v>
      </c>
      <c r="C1123" s="23">
        <v>43073</v>
      </c>
      <c r="D1123" s="23" t="s">
        <v>188</v>
      </c>
      <c r="E1123" s="23" t="s">
        <v>111</v>
      </c>
      <c r="F1123" s="23" t="s">
        <v>70</v>
      </c>
      <c r="G1123" s="24"/>
      <c r="H1123" s="24">
        <v>24079649111</v>
      </c>
      <c r="I1123" s="24" t="s">
        <v>72</v>
      </c>
      <c r="J1123" s="24">
        <f>DATEDIF(Tabla1[[#This Row],[FECHA DE NACIMIENTO]],Tabla1[[#This Row],[FECHA ACTUAL]],"Y")</f>
        <v>34</v>
      </c>
      <c r="K1123" s="24" t="s">
        <v>1020</v>
      </c>
      <c r="L1123" s="24" t="s">
        <v>112</v>
      </c>
      <c r="M1123" s="24">
        <v>0</v>
      </c>
      <c r="N1123" s="24">
        <v>0</v>
      </c>
      <c r="O1123" s="24">
        <v>2</v>
      </c>
      <c r="P1123" s="24" t="s">
        <v>101</v>
      </c>
      <c r="Q1123" s="23">
        <v>32569</v>
      </c>
      <c r="R1123" s="24" t="s">
        <v>76</v>
      </c>
      <c r="S1123" s="25">
        <v>45119</v>
      </c>
      <c r="T1123" s="24"/>
      <c r="U1123" s="24">
        <v>3176406977</v>
      </c>
      <c r="V1123" s="24" t="s">
        <v>6755</v>
      </c>
      <c r="W1123" s="24" t="s">
        <v>6756</v>
      </c>
      <c r="X1123" s="24" t="s">
        <v>2007</v>
      </c>
      <c r="Y1123" s="24" t="s">
        <v>6757</v>
      </c>
      <c r="Z1123" s="24" t="s">
        <v>285</v>
      </c>
      <c r="AA1123" s="24">
        <v>3115577918</v>
      </c>
      <c r="AB1123" s="24" t="s">
        <v>77</v>
      </c>
      <c r="AC1123" s="24" t="s">
        <v>77</v>
      </c>
      <c r="AD1123" s="24" t="s">
        <v>77</v>
      </c>
      <c r="AE1123" s="26" t="s">
        <v>151</v>
      </c>
      <c r="AF1123" s="26"/>
      <c r="AG1123" s="26"/>
      <c r="AH1123" s="27" t="s">
        <v>184</v>
      </c>
      <c r="AI1123" s="27" t="s">
        <v>165</v>
      </c>
      <c r="AJ1123" s="27" t="s">
        <v>165</v>
      </c>
      <c r="AK1123" s="24" t="s">
        <v>121</v>
      </c>
      <c r="AL1123" s="24" t="s">
        <v>90</v>
      </c>
      <c r="AM1123" s="23">
        <v>43073</v>
      </c>
      <c r="AN1123" s="28">
        <v>808585.47</v>
      </c>
      <c r="AO1123" s="28"/>
      <c r="AP1123" s="24"/>
      <c r="AQ1123" s="24"/>
      <c r="AR1123" s="24"/>
      <c r="AS1123" s="24"/>
      <c r="AT1123" s="24" t="e">
        <v>#N/A</v>
      </c>
      <c r="AU1123" s="24" t="e">
        <v>#N/A</v>
      </c>
      <c r="AV1123" s="24" t="e">
        <v>#N/A</v>
      </c>
      <c r="AW1123" s="24"/>
      <c r="AX1123" s="24"/>
      <c r="AY1123" s="24"/>
      <c r="AZ1123" s="24"/>
      <c r="BA1123" s="24"/>
      <c r="BB1123" s="24"/>
      <c r="BC1123" s="24"/>
      <c r="BD1123" s="24">
        <v>0</v>
      </c>
      <c r="BE1123" s="24">
        <v>0</v>
      </c>
      <c r="BF1123" s="23"/>
      <c r="BG1123" s="23"/>
      <c r="BH1123" s="23">
        <v>43119</v>
      </c>
      <c r="BI1123" s="26" t="s">
        <v>143</v>
      </c>
      <c r="BJ1123" s="26" t="s">
        <v>2589</v>
      </c>
      <c r="BK1123" s="29">
        <v>49913</v>
      </c>
      <c r="BL1123" s="24" t="s">
        <v>129</v>
      </c>
      <c r="BM1123" s="22" t="str">
        <f ca="1">+IF(Tabla1[[#This Row],[FECHA INGRESO]]&gt;=44986,IF((TODAY()-Tabla1[[#This Row],[FECHA INGRESO]])&gt;=50,"ALERTA","TODAVÍA FALTA"),"N/A")</f>
        <v>N/A</v>
      </c>
      <c r="BN1123" s="7">
        <f>IFERROR((_xlfn.DAYS(Tabla1[[#This Row],[FECHA INGRESO]],Tabla1[[#This Row],[FECHA RETIRO]]))/30,"")</f>
        <v>-1.5333333333333334</v>
      </c>
    </row>
    <row r="1124" spans="1:66" ht="15" customHeight="1" x14ac:dyDescent="0.35">
      <c r="A1124" s="31">
        <v>52779438</v>
      </c>
      <c r="B1124" s="22" t="s">
        <v>6758</v>
      </c>
      <c r="C1124" s="23">
        <v>43073</v>
      </c>
      <c r="D1124" s="23" t="s">
        <v>93</v>
      </c>
      <c r="E1124" s="23" t="s">
        <v>111</v>
      </c>
      <c r="F1124" s="23" t="s">
        <v>70</v>
      </c>
      <c r="G1124" s="24"/>
      <c r="H1124" s="24">
        <v>24079687322</v>
      </c>
      <c r="I1124" s="24" t="s">
        <v>95</v>
      </c>
      <c r="J1124" s="24">
        <f>DATEDIF(Tabla1[[#This Row],[FECHA DE NACIMIENTO]],Tabla1[[#This Row],[FECHA ACTUAL]],"Y")</f>
        <v>39</v>
      </c>
      <c r="K1124" s="24" t="s">
        <v>73</v>
      </c>
      <c r="L1124" s="24" t="s">
        <v>234</v>
      </c>
      <c r="M1124" s="24">
        <v>2</v>
      </c>
      <c r="N1124" s="24">
        <v>2</v>
      </c>
      <c r="O1124" s="24">
        <v>3</v>
      </c>
      <c r="P1124" s="24" t="s">
        <v>101</v>
      </c>
      <c r="Q1124" s="23">
        <v>30705</v>
      </c>
      <c r="R1124" s="24" t="s">
        <v>76</v>
      </c>
      <c r="S1124" s="25">
        <v>45119</v>
      </c>
      <c r="T1124" s="24">
        <v>7830150</v>
      </c>
      <c r="U1124" s="24">
        <v>3107545550</v>
      </c>
      <c r="V1124" s="24" t="s">
        <v>6759</v>
      </c>
      <c r="W1124" s="24" t="s">
        <v>6760</v>
      </c>
      <c r="X1124" s="24" t="s">
        <v>160</v>
      </c>
      <c r="Y1124" s="24" t="s">
        <v>6761</v>
      </c>
      <c r="Z1124" s="24" t="s">
        <v>162</v>
      </c>
      <c r="AA1124" s="24">
        <v>3105510591</v>
      </c>
      <c r="AB1124" s="24" t="s">
        <v>77</v>
      </c>
      <c r="AC1124" s="24" t="s">
        <v>77</v>
      </c>
      <c r="AD1124" s="24" t="s">
        <v>77</v>
      </c>
      <c r="AE1124" s="26" t="s">
        <v>183</v>
      </c>
      <c r="AF1124" s="26" t="s">
        <v>6762</v>
      </c>
      <c r="AG1124" s="26"/>
      <c r="AH1124" s="27" t="s">
        <v>184</v>
      </c>
      <c r="AI1124" s="27" t="s">
        <v>164</v>
      </c>
      <c r="AJ1124" s="27" t="s">
        <v>164</v>
      </c>
      <c r="AK1124" s="24" t="s">
        <v>121</v>
      </c>
      <c r="AL1124" s="24" t="s">
        <v>90</v>
      </c>
      <c r="AM1124" s="23">
        <v>43073</v>
      </c>
      <c r="AN1124" s="28">
        <v>808585.47</v>
      </c>
      <c r="AO1124" s="28"/>
      <c r="AP1124" s="24"/>
      <c r="AQ1124" s="24"/>
      <c r="AR1124" s="24"/>
      <c r="AS1124" s="24"/>
      <c r="AT1124" s="24" t="e">
        <v>#N/A</v>
      </c>
      <c r="AU1124" s="24" t="e">
        <v>#N/A</v>
      </c>
      <c r="AV1124" s="24" t="e">
        <v>#N/A</v>
      </c>
      <c r="AW1124" s="24"/>
      <c r="AX1124" s="24"/>
      <c r="AY1124" s="24"/>
      <c r="AZ1124" s="24"/>
      <c r="BA1124" s="24"/>
      <c r="BB1124" s="24"/>
      <c r="BC1124" s="24"/>
      <c r="BD1124" s="24">
        <v>0</v>
      </c>
      <c r="BE1124" s="24">
        <v>0</v>
      </c>
      <c r="BF1124" s="23"/>
      <c r="BG1124" s="23"/>
      <c r="BH1124" s="23">
        <v>43127</v>
      </c>
      <c r="BI1124" s="26" t="s">
        <v>127</v>
      </c>
      <c r="BJ1124" s="26" t="s">
        <v>523</v>
      </c>
      <c r="BK1124" s="29">
        <v>58593</v>
      </c>
      <c r="BL1124" s="24" t="s">
        <v>129</v>
      </c>
      <c r="BM1124" s="22" t="str">
        <f ca="1">+IF(Tabla1[[#This Row],[FECHA INGRESO]]&gt;=44986,IF((TODAY()-Tabla1[[#This Row],[FECHA INGRESO]])&gt;=50,"ALERTA","TODAVÍA FALTA"),"N/A")</f>
        <v>N/A</v>
      </c>
      <c r="BN1124" s="7">
        <f>IFERROR((_xlfn.DAYS(Tabla1[[#This Row],[FECHA INGRESO]],Tabla1[[#This Row],[FECHA RETIRO]]))/30,"")</f>
        <v>-1.8</v>
      </c>
    </row>
    <row r="1125" spans="1:66" ht="15" customHeight="1" x14ac:dyDescent="0.35">
      <c r="A1125" s="31">
        <v>1016105812</v>
      </c>
      <c r="B1125" s="22" t="s">
        <v>6763</v>
      </c>
      <c r="C1125" s="23">
        <v>43073</v>
      </c>
      <c r="D1125" s="23" t="s">
        <v>266</v>
      </c>
      <c r="E1125" s="23" t="s">
        <v>111</v>
      </c>
      <c r="F1125" s="23" t="s">
        <v>70</v>
      </c>
      <c r="G1125" s="24"/>
      <c r="H1125" s="24">
        <v>24079511153</v>
      </c>
      <c r="I1125" s="24" t="s">
        <v>95</v>
      </c>
      <c r="J1125" s="24">
        <f>DATEDIF(Tabla1[[#This Row],[FECHA DE NACIMIENTO]],Tabla1[[#This Row],[FECHA ACTUAL]],"Y")</f>
        <v>24</v>
      </c>
      <c r="K1125" s="24" t="s">
        <v>96</v>
      </c>
      <c r="L1125" s="24" t="s">
        <v>112</v>
      </c>
      <c r="M1125" s="24">
        <v>0</v>
      </c>
      <c r="N1125" s="24">
        <v>0</v>
      </c>
      <c r="O1125" s="24">
        <v>3</v>
      </c>
      <c r="P1125" s="24" t="s">
        <v>101</v>
      </c>
      <c r="Q1125" s="23">
        <v>36088</v>
      </c>
      <c r="R1125" s="24" t="s">
        <v>76</v>
      </c>
      <c r="S1125" s="25">
        <v>45119</v>
      </c>
      <c r="T1125" s="24">
        <v>8281261</v>
      </c>
      <c r="U1125" s="24">
        <v>3112125956</v>
      </c>
      <c r="V1125" s="24" t="s">
        <v>6764</v>
      </c>
      <c r="W1125" s="24" t="s">
        <v>6765</v>
      </c>
      <c r="X1125" s="24" t="s">
        <v>2814</v>
      </c>
      <c r="Y1125" s="24" t="s">
        <v>6766</v>
      </c>
      <c r="Z1125" s="24" t="s">
        <v>117</v>
      </c>
      <c r="AA1125" s="24">
        <v>3183921267</v>
      </c>
      <c r="AB1125" s="24" t="s">
        <v>77</v>
      </c>
      <c r="AC1125" s="24" t="s">
        <v>77</v>
      </c>
      <c r="AD1125" s="24" t="s">
        <v>77</v>
      </c>
      <c r="AE1125" s="26" t="s">
        <v>151</v>
      </c>
      <c r="AF1125" s="26"/>
      <c r="AG1125" s="26"/>
      <c r="AH1125" s="27" t="s">
        <v>184</v>
      </c>
      <c r="AI1125" s="27" t="s">
        <v>487</v>
      </c>
      <c r="AJ1125" s="27" t="s">
        <v>487</v>
      </c>
      <c r="AK1125" s="24" t="s">
        <v>121</v>
      </c>
      <c r="AL1125" s="24" t="s">
        <v>90</v>
      </c>
      <c r="AM1125" s="23">
        <v>43073</v>
      </c>
      <c r="AN1125" s="28">
        <v>808585.47</v>
      </c>
      <c r="AO1125" s="28"/>
      <c r="AP1125" s="24"/>
      <c r="AQ1125" s="24"/>
      <c r="AR1125" s="24"/>
      <c r="AS1125" s="24"/>
      <c r="AT1125" s="24" t="e">
        <v>#N/A</v>
      </c>
      <c r="AU1125" s="24" t="e">
        <v>#N/A</v>
      </c>
      <c r="AV1125" s="24" t="e">
        <v>#N/A</v>
      </c>
      <c r="AW1125" s="24"/>
      <c r="AX1125" s="24"/>
      <c r="AY1125" s="24"/>
      <c r="AZ1125" s="24"/>
      <c r="BA1125" s="24"/>
      <c r="BB1125" s="24"/>
      <c r="BC1125" s="24"/>
      <c r="BD1125" s="24">
        <v>0</v>
      </c>
      <c r="BE1125" s="24">
        <v>0</v>
      </c>
      <c r="BF1125" s="23"/>
      <c r="BG1125" s="23"/>
      <c r="BH1125" s="23">
        <v>43133</v>
      </c>
      <c r="BI1125" s="26" t="s">
        <v>127</v>
      </c>
      <c r="BJ1125" s="26" t="s">
        <v>523</v>
      </c>
      <c r="BK1125" s="29">
        <v>64018</v>
      </c>
      <c r="BL1125" s="24" t="s">
        <v>129</v>
      </c>
      <c r="BM1125" s="22" t="str">
        <f ca="1">+IF(Tabla1[[#This Row],[FECHA INGRESO]]&gt;=44986,IF((TODAY()-Tabla1[[#This Row],[FECHA INGRESO]])&gt;=50,"ALERTA","TODAVÍA FALTA"),"N/A")</f>
        <v>N/A</v>
      </c>
      <c r="BN1125" s="7">
        <f>IFERROR((_xlfn.DAYS(Tabla1[[#This Row],[FECHA INGRESO]],Tabla1[[#This Row],[FECHA RETIRO]]))/30,"")</f>
        <v>-2</v>
      </c>
    </row>
    <row r="1126" spans="1:66" ht="15" customHeight="1" x14ac:dyDescent="0.35">
      <c r="A1126" s="31">
        <v>1233492309</v>
      </c>
      <c r="B1126" s="22" t="s">
        <v>6767</v>
      </c>
      <c r="C1126" s="23">
        <v>43073</v>
      </c>
      <c r="D1126" s="23" t="s">
        <v>582</v>
      </c>
      <c r="E1126" s="23" t="s">
        <v>6253</v>
      </c>
      <c r="F1126" s="23" t="s">
        <v>70</v>
      </c>
      <c r="G1126" s="24"/>
      <c r="H1126" s="24">
        <v>24079682055</v>
      </c>
      <c r="I1126" s="24" t="s">
        <v>95</v>
      </c>
      <c r="J1126" s="24">
        <f>DATEDIF(Tabla1[[#This Row],[FECHA DE NACIMIENTO]],Tabla1[[#This Row],[FECHA ACTUAL]],"Y")</f>
        <v>25</v>
      </c>
      <c r="K1126" s="24" t="s">
        <v>73</v>
      </c>
      <c r="L1126" s="24" t="s">
        <v>112</v>
      </c>
      <c r="M1126" s="24">
        <v>0</v>
      </c>
      <c r="N1126" s="24">
        <v>0</v>
      </c>
      <c r="O1126" s="24">
        <v>2</v>
      </c>
      <c r="P1126" s="24" t="s">
        <v>101</v>
      </c>
      <c r="Q1126" s="23">
        <v>35774</v>
      </c>
      <c r="R1126" s="24" t="s">
        <v>76</v>
      </c>
      <c r="S1126" s="25">
        <v>45119</v>
      </c>
      <c r="T1126" s="24">
        <v>5711079</v>
      </c>
      <c r="U1126" s="24">
        <v>3125070139</v>
      </c>
      <c r="V1126" s="24" t="s">
        <v>6768</v>
      </c>
      <c r="W1126" s="24" t="s">
        <v>6769</v>
      </c>
      <c r="X1126" s="24" t="s">
        <v>3453</v>
      </c>
      <c r="Y1126" s="24" t="s">
        <v>6770</v>
      </c>
      <c r="Z1126" s="24" t="s">
        <v>567</v>
      </c>
      <c r="AA1126" s="24">
        <v>3175406736</v>
      </c>
      <c r="AB1126" s="24" t="s">
        <v>77</v>
      </c>
      <c r="AC1126" s="24" t="s">
        <v>77</v>
      </c>
      <c r="AD1126" s="24" t="s">
        <v>77</v>
      </c>
      <c r="AE1126" s="26" t="s">
        <v>183</v>
      </c>
      <c r="AF1126" s="26" t="s">
        <v>568</v>
      </c>
      <c r="AG1126" s="26"/>
      <c r="AH1126" s="27" t="s">
        <v>184</v>
      </c>
      <c r="AI1126" s="27" t="s">
        <v>487</v>
      </c>
      <c r="AJ1126" s="27" t="s">
        <v>487</v>
      </c>
      <c r="AK1126" s="24" t="s">
        <v>121</v>
      </c>
      <c r="AL1126" s="24" t="s">
        <v>90</v>
      </c>
      <c r="AM1126" s="23">
        <v>43073</v>
      </c>
      <c r="AN1126" s="28">
        <v>857100.06</v>
      </c>
      <c r="AO1126" s="28"/>
      <c r="AP1126" s="24"/>
      <c r="AQ1126" s="24"/>
      <c r="AR1126" s="24"/>
      <c r="AS1126" s="24"/>
      <c r="AT1126" s="24">
        <v>78</v>
      </c>
      <c r="AU1126" s="24" t="e">
        <v>#N/A</v>
      </c>
      <c r="AV1126" s="24" t="e">
        <v>#N/A</v>
      </c>
      <c r="AW1126" s="24"/>
      <c r="AX1126" s="24"/>
      <c r="AY1126" s="24"/>
      <c r="AZ1126" s="24"/>
      <c r="BA1126" s="24"/>
      <c r="BB1126" s="24"/>
      <c r="BC1126" s="24"/>
      <c r="BD1126" s="24">
        <v>0</v>
      </c>
      <c r="BE1126" s="24">
        <v>0</v>
      </c>
      <c r="BF1126" s="23"/>
      <c r="BG1126" s="23"/>
      <c r="BH1126" s="23">
        <v>43476</v>
      </c>
      <c r="BI1126" s="26" t="s">
        <v>127</v>
      </c>
      <c r="BJ1126" s="26" t="s">
        <v>232</v>
      </c>
      <c r="BK1126" s="29">
        <v>54058</v>
      </c>
      <c r="BL1126" s="24" t="s">
        <v>129</v>
      </c>
      <c r="BM1126" s="22" t="str">
        <f ca="1">+IF(Tabla1[[#This Row],[FECHA INGRESO]]&gt;=44986,IF((TODAY()-Tabla1[[#This Row],[FECHA INGRESO]])&gt;=50,"ALERTA","TODAVÍA FALTA"),"N/A")</f>
        <v>N/A</v>
      </c>
      <c r="BN1126" s="7">
        <f>IFERROR((_xlfn.DAYS(Tabla1[[#This Row],[FECHA INGRESO]],Tabla1[[#This Row],[FECHA RETIRO]]))/30,"")</f>
        <v>-13.433333333333334</v>
      </c>
    </row>
    <row r="1127" spans="1:66" ht="15" customHeight="1" x14ac:dyDescent="0.35">
      <c r="A1127" s="31">
        <v>1020480929</v>
      </c>
      <c r="B1127" s="22" t="s">
        <v>6771</v>
      </c>
      <c r="C1127" s="23">
        <v>43073</v>
      </c>
      <c r="D1127" s="23" t="s">
        <v>582</v>
      </c>
      <c r="E1127" s="23" t="s">
        <v>111</v>
      </c>
      <c r="F1127" s="23" t="s">
        <v>70</v>
      </c>
      <c r="G1127" s="24"/>
      <c r="H1127" s="24">
        <v>24079520311</v>
      </c>
      <c r="I1127" s="24" t="s">
        <v>95</v>
      </c>
      <c r="J1127" s="24">
        <f>DATEDIF(Tabla1[[#This Row],[FECHA DE NACIMIENTO]],Tabla1[[#This Row],[FECHA ACTUAL]],"Y")</f>
        <v>26</v>
      </c>
      <c r="K1127" s="24" t="s">
        <v>73</v>
      </c>
      <c r="L1127" s="24" t="s">
        <v>112</v>
      </c>
      <c r="M1127" s="24">
        <v>1</v>
      </c>
      <c r="N1127" s="24">
        <v>2</v>
      </c>
      <c r="O1127" s="24">
        <v>3</v>
      </c>
      <c r="P1127" s="24" t="s">
        <v>101</v>
      </c>
      <c r="Q1127" s="23">
        <v>35617</v>
      </c>
      <c r="R1127" s="24" t="s">
        <v>1066</v>
      </c>
      <c r="S1127" s="25">
        <v>45119</v>
      </c>
      <c r="T1127" s="24">
        <v>2086400</v>
      </c>
      <c r="U1127" s="24">
        <v>3127026615</v>
      </c>
      <c r="V1127" s="24" t="s">
        <v>6772</v>
      </c>
      <c r="W1127" s="24" t="s">
        <v>6773</v>
      </c>
      <c r="X1127" s="24" t="s">
        <v>6774</v>
      </c>
      <c r="Y1127" s="24" t="s">
        <v>6775</v>
      </c>
      <c r="Z1127" s="24" t="s">
        <v>567</v>
      </c>
      <c r="AA1127" s="24">
        <v>3233941684</v>
      </c>
      <c r="AB1127" s="24" t="s">
        <v>77</v>
      </c>
      <c r="AC1127" s="24" t="s">
        <v>77</v>
      </c>
      <c r="AD1127" s="24" t="s">
        <v>77</v>
      </c>
      <c r="AE1127" s="26" t="s">
        <v>151</v>
      </c>
      <c r="AF1127" s="26"/>
      <c r="AG1127" s="26"/>
      <c r="AH1127" s="27" t="s">
        <v>184</v>
      </c>
      <c r="AI1127" s="27" t="s">
        <v>515</v>
      </c>
      <c r="AJ1127" s="27" t="s">
        <v>515</v>
      </c>
      <c r="AK1127" s="24" t="s">
        <v>121</v>
      </c>
      <c r="AL1127" s="24" t="s">
        <v>90</v>
      </c>
      <c r="AM1127" s="23">
        <v>43073</v>
      </c>
      <c r="AN1127" s="28">
        <v>808585.47</v>
      </c>
      <c r="AO1127" s="28"/>
      <c r="AP1127" s="24"/>
      <c r="AQ1127" s="24"/>
      <c r="AR1127" s="24"/>
      <c r="AS1127" s="24"/>
      <c r="AT1127" s="24" t="e">
        <v>#N/A</v>
      </c>
      <c r="AU1127" s="24" t="e">
        <v>#N/A</v>
      </c>
      <c r="AV1127" s="24" t="e">
        <v>#N/A</v>
      </c>
      <c r="AW1127" s="24"/>
      <c r="AX1127" s="24"/>
      <c r="AY1127" s="24"/>
      <c r="AZ1127" s="24"/>
      <c r="BA1127" s="24"/>
      <c r="BB1127" s="24"/>
      <c r="BC1127" s="24"/>
      <c r="BD1127" s="24">
        <v>0</v>
      </c>
      <c r="BE1127" s="24">
        <v>0</v>
      </c>
      <c r="BF1127" s="23"/>
      <c r="BG1127" s="23"/>
      <c r="BH1127" s="23">
        <v>43390</v>
      </c>
      <c r="BI1127" s="26" t="s">
        <v>127</v>
      </c>
      <c r="BJ1127" s="26" t="s">
        <v>1246</v>
      </c>
      <c r="BK1127" s="29">
        <v>340708</v>
      </c>
      <c r="BL1127" s="24" t="s">
        <v>129</v>
      </c>
      <c r="BM1127" s="22" t="str">
        <f ca="1">+IF(Tabla1[[#This Row],[FECHA INGRESO]]&gt;=44986,IF((TODAY()-Tabla1[[#This Row],[FECHA INGRESO]])&gt;=50,"ALERTA","TODAVÍA FALTA"),"N/A")</f>
        <v>N/A</v>
      </c>
      <c r="BN1127" s="7">
        <f>IFERROR((_xlfn.DAYS(Tabla1[[#This Row],[FECHA INGRESO]],Tabla1[[#This Row],[FECHA RETIRO]]))/30,"")</f>
        <v>-10.566666666666666</v>
      </c>
    </row>
    <row r="1128" spans="1:66" ht="15" customHeight="1" x14ac:dyDescent="0.35">
      <c r="A1128" s="31">
        <v>1032395996</v>
      </c>
      <c r="B1128" s="22" t="s">
        <v>6776</v>
      </c>
      <c r="C1128" s="23">
        <v>43075</v>
      </c>
      <c r="D1128" s="23" t="s">
        <v>93</v>
      </c>
      <c r="E1128" s="23" t="s">
        <v>111</v>
      </c>
      <c r="F1128" s="23" t="s">
        <v>70</v>
      </c>
      <c r="G1128" s="24"/>
      <c r="H1128" s="24">
        <v>24079799922</v>
      </c>
      <c r="I1128" s="24" t="s">
        <v>95</v>
      </c>
      <c r="J1128" s="24">
        <f>DATEDIF(Tabla1[[#This Row],[FECHA DE NACIMIENTO]],Tabla1[[#This Row],[FECHA ACTUAL]],"Y")</f>
        <v>35</v>
      </c>
      <c r="K1128" s="24" t="s">
        <v>73</v>
      </c>
      <c r="L1128" s="24" t="s">
        <v>234</v>
      </c>
      <c r="M1128" s="24">
        <v>1</v>
      </c>
      <c r="N1128" s="24">
        <v>1</v>
      </c>
      <c r="O1128" s="24">
        <v>3</v>
      </c>
      <c r="P1128" s="24" t="s">
        <v>101</v>
      </c>
      <c r="Q1128" s="23">
        <v>32039</v>
      </c>
      <c r="R1128" s="24" t="s">
        <v>76</v>
      </c>
      <c r="S1128" s="25">
        <v>45119</v>
      </c>
      <c r="T1128" s="24">
        <v>2403784</v>
      </c>
      <c r="U1128" s="24">
        <v>3124551855</v>
      </c>
      <c r="V1128" s="24" t="s">
        <v>6777</v>
      </c>
      <c r="W1128" s="24" t="s">
        <v>6778</v>
      </c>
      <c r="X1128" s="24" t="s">
        <v>6779</v>
      </c>
      <c r="Y1128" s="24" t="s">
        <v>6780</v>
      </c>
      <c r="Z1128" s="24" t="s">
        <v>82</v>
      </c>
      <c r="AA1128" s="24">
        <v>3178608232</v>
      </c>
      <c r="AB1128" s="24" t="s">
        <v>77</v>
      </c>
      <c r="AC1128" s="24" t="s">
        <v>77</v>
      </c>
      <c r="AD1128" s="24" t="s">
        <v>77</v>
      </c>
      <c r="AE1128" s="26" t="s">
        <v>183</v>
      </c>
      <c r="AF1128" s="26" t="s">
        <v>6781</v>
      </c>
      <c r="AG1128" s="26"/>
      <c r="AH1128" s="27" t="s">
        <v>184</v>
      </c>
      <c r="AI1128" s="27" t="s">
        <v>6658</v>
      </c>
      <c r="AJ1128" s="27" t="s">
        <v>6658</v>
      </c>
      <c r="AK1128" s="24" t="s">
        <v>121</v>
      </c>
      <c r="AL1128" s="24" t="s">
        <v>90</v>
      </c>
      <c r="AM1128" s="23">
        <v>43075</v>
      </c>
      <c r="AN1128" s="28">
        <v>776250</v>
      </c>
      <c r="AO1128" s="28"/>
      <c r="AP1128" s="24"/>
      <c r="AQ1128" s="24"/>
      <c r="AR1128" s="24"/>
      <c r="AS1128" s="24"/>
      <c r="AT1128" s="24" t="e">
        <v>#N/A</v>
      </c>
      <c r="AU1128" s="24" t="e">
        <v>#N/A</v>
      </c>
      <c r="AV1128" s="24" t="e">
        <v>#N/A</v>
      </c>
      <c r="AW1128" s="24"/>
      <c r="AX1128" s="24"/>
      <c r="AY1128" s="24"/>
      <c r="AZ1128" s="24"/>
      <c r="BA1128" s="24"/>
      <c r="BB1128" s="24"/>
      <c r="BC1128" s="24"/>
      <c r="BD1128" s="24">
        <v>0</v>
      </c>
      <c r="BE1128" s="24">
        <v>0</v>
      </c>
      <c r="BF1128" s="23"/>
      <c r="BG1128" s="23"/>
      <c r="BH1128" s="23">
        <v>43115</v>
      </c>
      <c r="BI1128" s="26" t="s">
        <v>127</v>
      </c>
      <c r="BJ1128" s="26" t="s">
        <v>232</v>
      </c>
      <c r="BK1128" s="29">
        <v>43402</v>
      </c>
      <c r="BL1128" s="24" t="s">
        <v>129</v>
      </c>
      <c r="BM1128" s="22" t="str">
        <f ca="1">+IF(Tabla1[[#This Row],[FECHA INGRESO]]&gt;=44986,IF((TODAY()-Tabla1[[#This Row],[FECHA INGRESO]])&gt;=50,"ALERTA","TODAVÍA FALTA"),"N/A")</f>
        <v>N/A</v>
      </c>
      <c r="BN1128" s="7">
        <f>IFERROR((_xlfn.DAYS(Tabla1[[#This Row],[FECHA INGRESO]],Tabla1[[#This Row],[FECHA RETIRO]]))/30,"")</f>
        <v>-1.3333333333333333</v>
      </c>
    </row>
    <row r="1129" spans="1:66" ht="15" customHeight="1" x14ac:dyDescent="0.35">
      <c r="A1129" s="31">
        <v>1014246508</v>
      </c>
      <c r="B1129" s="22" t="s">
        <v>6782</v>
      </c>
      <c r="C1129" s="23">
        <v>43075</v>
      </c>
      <c r="D1129" s="23" t="s">
        <v>266</v>
      </c>
      <c r="E1129" s="23" t="s">
        <v>111</v>
      </c>
      <c r="F1129" s="23" t="s">
        <v>70</v>
      </c>
      <c r="G1129" s="24"/>
      <c r="H1129" s="24">
        <v>24079734437</v>
      </c>
      <c r="I1129" s="24" t="s">
        <v>72</v>
      </c>
      <c r="J1129" s="24">
        <f>DATEDIF(Tabla1[[#This Row],[FECHA DE NACIMIENTO]],Tabla1[[#This Row],[FECHA ACTUAL]],"Y")</f>
        <v>30</v>
      </c>
      <c r="K1129" s="24" t="s">
        <v>73</v>
      </c>
      <c r="L1129" s="24" t="s">
        <v>112</v>
      </c>
      <c r="M1129" s="24">
        <v>0</v>
      </c>
      <c r="N1129" s="24">
        <v>0</v>
      </c>
      <c r="O1129" s="24">
        <v>2</v>
      </c>
      <c r="P1129" s="24" t="s">
        <v>101</v>
      </c>
      <c r="Q1129" s="23">
        <v>33837</v>
      </c>
      <c r="R1129" s="24" t="s">
        <v>76</v>
      </c>
      <c r="S1129" s="25">
        <v>45119</v>
      </c>
      <c r="T1129" s="24"/>
      <c r="U1129" s="24">
        <v>3162424552</v>
      </c>
      <c r="V1129" s="24" t="s">
        <v>6783</v>
      </c>
      <c r="W1129" s="24" t="s">
        <v>6784</v>
      </c>
      <c r="X1129" s="24" t="s">
        <v>6785</v>
      </c>
      <c r="Y1129" s="24" t="s">
        <v>6786</v>
      </c>
      <c r="Z1129" s="24" t="s">
        <v>117</v>
      </c>
      <c r="AA1129" s="24">
        <v>3195304160</v>
      </c>
      <c r="AB1129" s="24" t="s">
        <v>77</v>
      </c>
      <c r="AC1129" s="24" t="s">
        <v>77</v>
      </c>
      <c r="AD1129" s="24" t="s">
        <v>77</v>
      </c>
      <c r="AE1129" s="26" t="s">
        <v>183</v>
      </c>
      <c r="AF1129" s="26" t="s">
        <v>6787</v>
      </c>
      <c r="AG1129" s="26"/>
      <c r="AH1129" s="27" t="s">
        <v>184</v>
      </c>
      <c r="AI1129" s="27" t="s">
        <v>120</v>
      </c>
      <c r="AJ1129" s="27" t="s">
        <v>120</v>
      </c>
      <c r="AK1129" s="24" t="s">
        <v>121</v>
      </c>
      <c r="AL1129" s="24" t="s">
        <v>90</v>
      </c>
      <c r="AM1129" s="23">
        <v>43075</v>
      </c>
      <c r="AN1129" s="28">
        <v>808585.47</v>
      </c>
      <c r="AO1129" s="28"/>
      <c r="AP1129" s="24"/>
      <c r="AQ1129" s="24"/>
      <c r="AR1129" s="24"/>
      <c r="AS1129" s="24"/>
      <c r="AT1129" s="24">
        <v>86</v>
      </c>
      <c r="AU1129" s="24" t="e">
        <v>#N/A</v>
      </c>
      <c r="AV1129" s="24" t="e">
        <v>#N/A</v>
      </c>
      <c r="AW1129" s="24"/>
      <c r="AX1129" s="24"/>
      <c r="AY1129" s="24"/>
      <c r="AZ1129" s="24"/>
      <c r="BA1129" s="24"/>
      <c r="BB1129" s="24"/>
      <c r="BC1129" s="24"/>
      <c r="BD1129" s="24">
        <v>0</v>
      </c>
      <c r="BE1129" s="24">
        <v>0</v>
      </c>
      <c r="BF1129" s="23"/>
      <c r="BG1129" s="23"/>
      <c r="BH1129" s="23">
        <v>43315</v>
      </c>
      <c r="BI1129" s="26" t="s">
        <v>127</v>
      </c>
      <c r="BJ1129" s="26" t="s">
        <v>1165</v>
      </c>
      <c r="BK1129" s="29">
        <v>258244</v>
      </c>
      <c r="BL1129" s="24" t="s">
        <v>129</v>
      </c>
      <c r="BM1129" s="22" t="str">
        <f ca="1">+IF(Tabla1[[#This Row],[FECHA INGRESO]]&gt;=44986,IF((TODAY()-Tabla1[[#This Row],[FECHA INGRESO]])&gt;=50,"ALERTA","TODAVÍA FALTA"),"N/A")</f>
        <v>N/A</v>
      </c>
      <c r="BN1129" s="7">
        <f>IFERROR((_xlfn.DAYS(Tabla1[[#This Row],[FECHA INGRESO]],Tabla1[[#This Row],[FECHA RETIRO]]))/30,"")</f>
        <v>-8</v>
      </c>
    </row>
    <row r="1130" spans="1:66" ht="15" customHeight="1" x14ac:dyDescent="0.35">
      <c r="A1130" s="31">
        <v>1012376545</v>
      </c>
      <c r="B1130" s="22" t="s">
        <v>6788</v>
      </c>
      <c r="C1130" s="23">
        <v>43080</v>
      </c>
      <c r="D1130" s="23" t="s">
        <v>157</v>
      </c>
      <c r="E1130" s="24" t="s">
        <v>94</v>
      </c>
      <c r="F1130" s="23" t="s">
        <v>70</v>
      </c>
      <c r="G1130" s="24"/>
      <c r="H1130" s="24">
        <v>24079815158</v>
      </c>
      <c r="I1130" s="24" t="s">
        <v>95</v>
      </c>
      <c r="J1130" s="24">
        <f>DATEDIF(Tabla1[[#This Row],[FECHA DE NACIMIENTO]],Tabla1[[#This Row],[FECHA ACTUAL]],"Y")</f>
        <v>32</v>
      </c>
      <c r="K1130" s="24" t="s">
        <v>96</v>
      </c>
      <c r="L1130" s="24" t="s">
        <v>112</v>
      </c>
      <c r="M1130" s="24">
        <v>1</v>
      </c>
      <c r="N1130" s="24">
        <v>1</v>
      </c>
      <c r="O1130" s="24">
        <v>1</v>
      </c>
      <c r="P1130" s="24" t="s">
        <v>101</v>
      </c>
      <c r="Q1130" s="23">
        <v>33183</v>
      </c>
      <c r="R1130" s="24" t="s">
        <v>76</v>
      </c>
      <c r="S1130" s="25">
        <v>45119</v>
      </c>
      <c r="T1130" s="24">
        <v>2821657</v>
      </c>
      <c r="U1130" s="24">
        <v>3209645573</v>
      </c>
      <c r="V1130" s="24" t="s">
        <v>6789</v>
      </c>
      <c r="W1130" s="24" t="s">
        <v>6790</v>
      </c>
      <c r="X1130" s="24" t="s">
        <v>6791</v>
      </c>
      <c r="Y1130" s="24" t="s">
        <v>6792</v>
      </c>
      <c r="Z1130" s="24" t="s">
        <v>852</v>
      </c>
      <c r="AA1130" s="24">
        <v>3144916695</v>
      </c>
      <c r="AB1130" s="24" t="s">
        <v>77</v>
      </c>
      <c r="AC1130" s="24" t="s">
        <v>77</v>
      </c>
      <c r="AD1130" s="24" t="s">
        <v>77</v>
      </c>
      <c r="AE1130" s="26" t="s">
        <v>151</v>
      </c>
      <c r="AF1130" s="26"/>
      <c r="AG1130" s="26"/>
      <c r="AH1130" s="27" t="s">
        <v>184</v>
      </c>
      <c r="AI1130" s="27" t="s">
        <v>6658</v>
      </c>
      <c r="AJ1130" s="27" t="s">
        <v>6658</v>
      </c>
      <c r="AK1130" s="24" t="s">
        <v>121</v>
      </c>
      <c r="AL1130" s="24" t="s">
        <v>90</v>
      </c>
      <c r="AM1130" s="23">
        <v>43080</v>
      </c>
      <c r="AN1130" s="28">
        <v>776250</v>
      </c>
      <c r="AO1130" s="28"/>
      <c r="AP1130" s="24"/>
      <c r="AQ1130" s="24"/>
      <c r="AR1130" s="24"/>
      <c r="AS1130" s="24"/>
      <c r="AT1130" s="24" t="e">
        <v>#N/A</v>
      </c>
      <c r="AU1130" s="24" t="e">
        <v>#N/A</v>
      </c>
      <c r="AV1130" s="24" t="e">
        <v>#N/A</v>
      </c>
      <c r="AW1130" s="24"/>
      <c r="AX1130" s="24"/>
      <c r="AY1130" s="24"/>
      <c r="AZ1130" s="24"/>
      <c r="BA1130" s="24"/>
      <c r="BB1130" s="24"/>
      <c r="BC1130" s="24"/>
      <c r="BD1130" s="24">
        <v>0</v>
      </c>
      <c r="BE1130" s="24">
        <v>0</v>
      </c>
      <c r="BF1130" s="23"/>
      <c r="BG1130" s="23"/>
      <c r="BH1130" s="23">
        <v>43113</v>
      </c>
      <c r="BI1130" s="26" t="s">
        <v>127</v>
      </c>
      <c r="BJ1130" s="26" t="s">
        <v>1246</v>
      </c>
      <c r="BK1130" s="29">
        <v>35807</v>
      </c>
      <c r="BL1130" s="24" t="s">
        <v>129</v>
      </c>
      <c r="BM1130" s="22" t="str">
        <f ca="1">+IF(Tabla1[[#This Row],[FECHA INGRESO]]&gt;=44986,IF((TODAY()-Tabla1[[#This Row],[FECHA INGRESO]])&gt;=50,"ALERTA","TODAVÍA FALTA"),"N/A")</f>
        <v>N/A</v>
      </c>
      <c r="BN1130" s="7">
        <f>IFERROR((_xlfn.DAYS(Tabla1[[#This Row],[FECHA INGRESO]],Tabla1[[#This Row],[FECHA RETIRO]]))/30,"")</f>
        <v>-1.1000000000000001</v>
      </c>
    </row>
    <row r="1131" spans="1:66" ht="15" customHeight="1" x14ac:dyDescent="0.35">
      <c r="A1131" s="31">
        <v>53084726</v>
      </c>
      <c r="B1131" s="22" t="s">
        <v>6793</v>
      </c>
      <c r="C1131" s="23">
        <v>43080</v>
      </c>
      <c r="D1131" s="23" t="s">
        <v>93</v>
      </c>
      <c r="E1131" s="24" t="s">
        <v>94</v>
      </c>
      <c r="F1131" s="23" t="s">
        <v>70</v>
      </c>
      <c r="G1131" s="24"/>
      <c r="H1131" s="24">
        <v>24079849935</v>
      </c>
      <c r="I1131" s="24" t="s">
        <v>95</v>
      </c>
      <c r="J1131" s="24">
        <f>DATEDIF(Tabla1[[#This Row],[FECHA DE NACIMIENTO]],Tabla1[[#This Row],[FECHA ACTUAL]],"Y")</f>
        <v>37</v>
      </c>
      <c r="K1131" s="24" t="s">
        <v>73</v>
      </c>
      <c r="L1131" s="24" t="s">
        <v>234</v>
      </c>
      <c r="M1131" s="24">
        <v>3</v>
      </c>
      <c r="N1131" s="24">
        <v>3</v>
      </c>
      <c r="O1131" s="24">
        <v>3</v>
      </c>
      <c r="P1131" s="24" t="s">
        <v>101</v>
      </c>
      <c r="Q1131" s="23">
        <v>31433</v>
      </c>
      <c r="R1131" s="24" t="s">
        <v>76</v>
      </c>
      <c r="S1131" s="25">
        <v>45119</v>
      </c>
      <c r="T1131" s="24"/>
      <c r="U1131" s="24">
        <v>3105609362</v>
      </c>
      <c r="V1131" s="24" t="s">
        <v>6794</v>
      </c>
      <c r="W1131" s="24" t="s">
        <v>6795</v>
      </c>
      <c r="X1131" s="24" t="s">
        <v>6796</v>
      </c>
      <c r="Y1131" s="24" t="s">
        <v>6797</v>
      </c>
      <c r="Z1131" s="24" t="s">
        <v>82</v>
      </c>
      <c r="AA1131" s="24">
        <v>3192866913</v>
      </c>
      <c r="AB1131" s="24" t="s">
        <v>77</v>
      </c>
      <c r="AC1131" s="24" t="s">
        <v>77</v>
      </c>
      <c r="AD1131" s="24" t="s">
        <v>77</v>
      </c>
      <c r="AE1131" s="26" t="s">
        <v>151</v>
      </c>
      <c r="AF1131" s="26"/>
      <c r="AG1131" s="26"/>
      <c r="AH1131" s="27" t="s">
        <v>184</v>
      </c>
      <c r="AI1131" s="27" t="s">
        <v>6658</v>
      </c>
      <c r="AJ1131" s="27" t="s">
        <v>6658</v>
      </c>
      <c r="AK1131" s="24" t="s">
        <v>121</v>
      </c>
      <c r="AL1131" s="24" t="s">
        <v>90</v>
      </c>
      <c r="AM1131" s="23">
        <v>43080</v>
      </c>
      <c r="AN1131" s="28">
        <v>808585.47</v>
      </c>
      <c r="AO1131" s="28"/>
      <c r="AP1131" s="24"/>
      <c r="AQ1131" s="24"/>
      <c r="AR1131" s="24"/>
      <c r="AS1131" s="24"/>
      <c r="AT1131" s="24" t="e">
        <v>#N/A</v>
      </c>
      <c r="AU1131" s="24" t="e">
        <v>#N/A</v>
      </c>
      <c r="AV1131" s="24" t="e">
        <v>#N/A</v>
      </c>
      <c r="AW1131" s="24"/>
      <c r="AX1131" s="24"/>
      <c r="AY1131" s="24"/>
      <c r="AZ1131" s="24"/>
      <c r="BA1131" s="24"/>
      <c r="BB1131" s="24"/>
      <c r="BC1131" s="24"/>
      <c r="BD1131" s="24">
        <v>0</v>
      </c>
      <c r="BE1131" s="24">
        <v>0</v>
      </c>
      <c r="BF1131" s="23"/>
      <c r="BG1131" s="23"/>
      <c r="BH1131" s="23">
        <v>43131</v>
      </c>
      <c r="BI1131" s="26" t="s">
        <v>143</v>
      </c>
      <c r="BJ1131" s="26" t="s">
        <v>2589</v>
      </c>
      <c r="BK1131" s="29">
        <v>54253</v>
      </c>
      <c r="BL1131" s="24" t="s">
        <v>129</v>
      </c>
      <c r="BM1131" s="22" t="str">
        <f ca="1">+IF(Tabla1[[#This Row],[FECHA INGRESO]]&gt;=44986,IF((TODAY()-Tabla1[[#This Row],[FECHA INGRESO]])&gt;=50,"ALERTA","TODAVÍA FALTA"),"N/A")</f>
        <v>N/A</v>
      </c>
      <c r="BN1131" s="7">
        <f>IFERROR((_xlfn.DAYS(Tabla1[[#This Row],[FECHA INGRESO]],Tabla1[[#This Row],[FECHA RETIRO]]))/30,"")</f>
        <v>-1.7</v>
      </c>
    </row>
    <row r="1132" spans="1:66" ht="15" customHeight="1" x14ac:dyDescent="0.35">
      <c r="A1132" s="31">
        <v>52382453</v>
      </c>
      <c r="B1132" s="22" t="s">
        <v>6798</v>
      </c>
      <c r="C1132" s="23">
        <v>43080</v>
      </c>
      <c r="D1132" s="23" t="s">
        <v>188</v>
      </c>
      <c r="E1132" s="24" t="s">
        <v>69</v>
      </c>
      <c r="F1132" s="23" t="s">
        <v>70</v>
      </c>
      <c r="G1132" s="24" t="s">
        <v>6799</v>
      </c>
      <c r="H1132" s="24">
        <v>24080014311</v>
      </c>
      <c r="I1132" s="24" t="s">
        <v>95</v>
      </c>
      <c r="J1132" s="24">
        <f>DATEDIF(Tabla1[[#This Row],[FECHA DE NACIMIENTO]],Tabla1[[#This Row],[FECHA ACTUAL]],"Y")</f>
        <v>50</v>
      </c>
      <c r="K1132" s="24" t="s">
        <v>73</v>
      </c>
      <c r="L1132" s="24" t="s">
        <v>74</v>
      </c>
      <c r="M1132" s="24">
        <v>4</v>
      </c>
      <c r="N1132" s="24">
        <v>4</v>
      </c>
      <c r="O1132" s="24">
        <v>2</v>
      </c>
      <c r="P1132" s="24" t="s">
        <v>101</v>
      </c>
      <c r="Q1132" s="23">
        <v>26510</v>
      </c>
      <c r="R1132" s="24" t="s">
        <v>76</v>
      </c>
      <c r="S1132" s="25">
        <v>45119</v>
      </c>
      <c r="T1132" s="24"/>
      <c r="U1132" s="24">
        <v>3138967452</v>
      </c>
      <c r="V1132" s="24"/>
      <c r="W1132" s="24" t="s">
        <v>6800</v>
      </c>
      <c r="X1132" s="24" t="s">
        <v>6801</v>
      </c>
      <c r="Y1132" s="24"/>
      <c r="Z1132" s="24"/>
      <c r="AA1132" s="24"/>
      <c r="AB1132" s="24" t="s">
        <v>77</v>
      </c>
      <c r="AC1132" s="24" t="s">
        <v>77</v>
      </c>
      <c r="AD1132" s="24" t="s">
        <v>77</v>
      </c>
      <c r="AE1132" s="26" t="s">
        <v>136</v>
      </c>
      <c r="AF1132" s="26"/>
      <c r="AG1132" s="26"/>
      <c r="AH1132" s="27" t="s">
        <v>137</v>
      </c>
      <c r="AI1132" s="27" t="s">
        <v>138</v>
      </c>
      <c r="AJ1132" s="27" t="s">
        <v>138</v>
      </c>
      <c r="AK1132" s="24" t="s">
        <v>89</v>
      </c>
      <c r="AL1132" s="24" t="s">
        <v>90</v>
      </c>
      <c r="AM1132" s="23">
        <v>43080</v>
      </c>
      <c r="AN1132" s="28">
        <v>808585.47</v>
      </c>
      <c r="AO1132" s="28"/>
      <c r="AP1132" s="24"/>
      <c r="AQ1132" s="24"/>
      <c r="AR1132" s="24"/>
      <c r="AS1132" s="24"/>
      <c r="AT1132" s="24" t="e">
        <v>#N/A</v>
      </c>
      <c r="AU1132" s="24" t="e">
        <v>#N/A</v>
      </c>
      <c r="AV1132" s="24" t="e">
        <v>#N/A</v>
      </c>
      <c r="AW1132" s="24"/>
      <c r="AX1132" s="24"/>
      <c r="AY1132" s="24"/>
      <c r="AZ1132" s="24"/>
      <c r="BA1132" s="24"/>
      <c r="BB1132" s="24"/>
      <c r="BC1132" s="24"/>
      <c r="BD1132" s="24">
        <v>0</v>
      </c>
      <c r="BE1132" s="24">
        <v>0</v>
      </c>
      <c r="BF1132" s="23"/>
      <c r="BG1132" s="23"/>
      <c r="BH1132" s="23">
        <v>43441</v>
      </c>
      <c r="BI1132" s="26" t="s">
        <v>143</v>
      </c>
      <c r="BJ1132" s="26" t="s">
        <v>6802</v>
      </c>
      <c r="BK1132" s="29">
        <v>387366</v>
      </c>
      <c r="BL1132" s="24" t="s">
        <v>129</v>
      </c>
      <c r="BM1132" s="22" t="str">
        <f ca="1">+IF(Tabla1[[#This Row],[FECHA INGRESO]]&gt;=44986,IF((TODAY()-Tabla1[[#This Row],[FECHA INGRESO]])&gt;=50,"ALERTA","TODAVÍA FALTA"),"N/A")</f>
        <v>N/A</v>
      </c>
      <c r="BN1132" s="7">
        <f>IFERROR((_xlfn.DAYS(Tabla1[[#This Row],[FECHA INGRESO]],Tabla1[[#This Row],[FECHA RETIRO]]))/30,"")</f>
        <v>-12.033333333333333</v>
      </c>
    </row>
    <row r="1133" spans="1:66" ht="15" customHeight="1" x14ac:dyDescent="0.35">
      <c r="A1133" s="31">
        <v>1012344893</v>
      </c>
      <c r="B1133" s="22" t="s">
        <v>6803</v>
      </c>
      <c r="C1133" s="23">
        <v>43080</v>
      </c>
      <c r="D1133" s="23" t="s">
        <v>188</v>
      </c>
      <c r="E1133" s="24" t="s">
        <v>94</v>
      </c>
      <c r="F1133" s="23" t="s">
        <v>70</v>
      </c>
      <c r="G1133" s="24"/>
      <c r="H1133" s="24">
        <v>24079823685</v>
      </c>
      <c r="I1133" s="24" t="s">
        <v>95</v>
      </c>
      <c r="J1133" s="24">
        <f>DATEDIF(Tabla1[[#This Row],[FECHA DE NACIMIENTO]],Tabla1[[#This Row],[FECHA ACTUAL]],"Y")</f>
        <v>34</v>
      </c>
      <c r="K1133" s="24" t="s">
        <v>96</v>
      </c>
      <c r="L1133" s="24" t="s">
        <v>112</v>
      </c>
      <c r="M1133" s="24">
        <v>0</v>
      </c>
      <c r="N1133" s="24">
        <v>1</v>
      </c>
      <c r="O1133" s="24">
        <v>3</v>
      </c>
      <c r="P1133" s="24" t="s">
        <v>101</v>
      </c>
      <c r="Q1133" s="23">
        <v>32398</v>
      </c>
      <c r="R1133" s="24" t="s">
        <v>76</v>
      </c>
      <c r="S1133" s="25">
        <v>45119</v>
      </c>
      <c r="T1133" s="24"/>
      <c r="U1133" s="24">
        <v>3204321821</v>
      </c>
      <c r="V1133" s="24" t="s">
        <v>6804</v>
      </c>
      <c r="W1133" s="24" t="s">
        <v>6805</v>
      </c>
      <c r="X1133" s="24" t="s">
        <v>730</v>
      </c>
      <c r="Y1133" s="24" t="s">
        <v>6806</v>
      </c>
      <c r="Z1133" s="24" t="s">
        <v>117</v>
      </c>
      <c r="AA1133" s="24">
        <v>3204382028</v>
      </c>
      <c r="AB1133" s="24" t="s">
        <v>77</v>
      </c>
      <c r="AC1133" s="24" t="s">
        <v>77</v>
      </c>
      <c r="AD1133" s="24" t="s">
        <v>77</v>
      </c>
      <c r="AE1133" s="26" t="s">
        <v>151</v>
      </c>
      <c r="AF1133" s="26"/>
      <c r="AG1133" s="26"/>
      <c r="AH1133" s="27" t="s">
        <v>163</v>
      </c>
      <c r="AI1133" s="27" t="s">
        <v>6347</v>
      </c>
      <c r="AJ1133" s="27" t="s">
        <v>6347</v>
      </c>
      <c r="AK1133" s="24" t="s">
        <v>121</v>
      </c>
      <c r="AL1133" s="24" t="s">
        <v>90</v>
      </c>
      <c r="AM1133" s="23">
        <v>43080</v>
      </c>
      <c r="AN1133" s="28">
        <v>1316520</v>
      </c>
      <c r="AO1133" s="28">
        <v>97032</v>
      </c>
      <c r="AP1133" s="24" t="s">
        <v>6807</v>
      </c>
      <c r="AQ1133" s="24"/>
      <c r="AR1133" s="24"/>
      <c r="AS1133" s="24"/>
      <c r="AT1133" s="24" t="e">
        <v>#N/A</v>
      </c>
      <c r="AU1133" s="24" t="e">
        <v>#N/A</v>
      </c>
      <c r="AV1133" s="24" t="e">
        <v>#N/A</v>
      </c>
      <c r="AW1133" s="24"/>
      <c r="AX1133" s="24" t="s">
        <v>6808</v>
      </c>
      <c r="AY1133" s="24"/>
      <c r="AZ1133" s="24"/>
      <c r="BA1133" s="24"/>
      <c r="BB1133" s="24"/>
      <c r="BC1133" s="24"/>
      <c r="BD1133" s="24">
        <v>0</v>
      </c>
      <c r="BE1133" s="24">
        <v>0</v>
      </c>
      <c r="BF1133" s="23"/>
      <c r="BG1133" s="23"/>
      <c r="BH1133" s="23">
        <v>43738</v>
      </c>
      <c r="BI1133" s="26" t="s">
        <v>143</v>
      </c>
      <c r="BJ1133" s="26" t="s">
        <v>782</v>
      </c>
      <c r="BK1133" s="29">
        <v>1148333</v>
      </c>
      <c r="BL1133" s="24" t="s">
        <v>129</v>
      </c>
      <c r="BM1133" s="22" t="str">
        <f ca="1">+IF(Tabla1[[#This Row],[FECHA INGRESO]]&gt;=44986,IF((TODAY()-Tabla1[[#This Row],[FECHA INGRESO]])&gt;=50,"ALERTA","TODAVÍA FALTA"),"N/A")</f>
        <v>N/A</v>
      </c>
      <c r="BN1133" s="7">
        <f>IFERROR((_xlfn.DAYS(Tabla1[[#This Row],[FECHA INGRESO]],Tabla1[[#This Row],[FECHA RETIRO]]))/30,"")</f>
        <v>-21.933333333333334</v>
      </c>
    </row>
    <row r="1134" spans="1:66" ht="15" customHeight="1" x14ac:dyDescent="0.35">
      <c r="A1134" s="31">
        <v>1013640986</v>
      </c>
      <c r="B1134" s="22" t="s">
        <v>6809</v>
      </c>
      <c r="C1134" s="23">
        <v>43082</v>
      </c>
      <c r="D1134" s="23" t="s">
        <v>93</v>
      </c>
      <c r="E1134" s="24" t="s">
        <v>94</v>
      </c>
      <c r="F1134" s="23" t="s">
        <v>70</v>
      </c>
      <c r="G1134" s="24"/>
      <c r="H1134" s="24">
        <v>24079930925</v>
      </c>
      <c r="I1134" s="24" t="s">
        <v>95</v>
      </c>
      <c r="J1134" s="24">
        <f>DATEDIF(Tabla1[[#This Row],[FECHA DE NACIMIENTO]],Tabla1[[#This Row],[FECHA ACTUAL]],"Y")</f>
        <v>30</v>
      </c>
      <c r="K1134" s="24" t="s">
        <v>73</v>
      </c>
      <c r="L1134" s="24" t="s">
        <v>234</v>
      </c>
      <c r="M1134" s="24">
        <v>0</v>
      </c>
      <c r="N1134" s="24">
        <v>1</v>
      </c>
      <c r="O1134" s="24">
        <v>2</v>
      </c>
      <c r="P1134" s="24" t="s">
        <v>101</v>
      </c>
      <c r="Q1134" s="23">
        <v>34118</v>
      </c>
      <c r="R1134" s="24" t="s">
        <v>76</v>
      </c>
      <c r="S1134" s="25">
        <v>45119</v>
      </c>
      <c r="T1134" s="24">
        <v>3795292</v>
      </c>
      <c r="U1134" s="24">
        <v>3508234685</v>
      </c>
      <c r="V1134" s="24" t="s">
        <v>6810</v>
      </c>
      <c r="W1134" s="24" t="s">
        <v>6811</v>
      </c>
      <c r="X1134" s="24" t="s">
        <v>6812</v>
      </c>
      <c r="Y1134" s="24" t="s">
        <v>6813</v>
      </c>
      <c r="Z1134" s="24" t="s">
        <v>117</v>
      </c>
      <c r="AA1134" s="24" t="s">
        <v>6814</v>
      </c>
      <c r="AB1134" s="24" t="s">
        <v>77</v>
      </c>
      <c r="AC1134" s="24" t="s">
        <v>77</v>
      </c>
      <c r="AD1134" s="24" t="s">
        <v>77</v>
      </c>
      <c r="AE1134" s="26" t="s">
        <v>183</v>
      </c>
      <c r="AF1134" s="26" t="s">
        <v>103</v>
      </c>
      <c r="AG1134" s="26"/>
      <c r="AH1134" s="27" t="s">
        <v>184</v>
      </c>
      <c r="AI1134" s="27" t="s">
        <v>164</v>
      </c>
      <c r="AJ1134" s="27" t="s">
        <v>164</v>
      </c>
      <c r="AK1134" s="24" t="s">
        <v>121</v>
      </c>
      <c r="AL1134" s="24" t="s">
        <v>90</v>
      </c>
      <c r="AM1134" s="23">
        <v>43082</v>
      </c>
      <c r="AN1134" s="28">
        <v>776250</v>
      </c>
      <c r="AO1134" s="28"/>
      <c r="AP1134" s="24"/>
      <c r="AQ1134" s="24"/>
      <c r="AR1134" s="24"/>
      <c r="AS1134" s="24"/>
      <c r="AT1134" s="24" t="e">
        <v>#N/A</v>
      </c>
      <c r="AU1134" s="24" t="e">
        <v>#N/A</v>
      </c>
      <c r="AV1134" s="24" t="e">
        <v>#N/A</v>
      </c>
      <c r="AW1134" s="24"/>
      <c r="AX1134" s="24"/>
      <c r="AY1134" s="24"/>
      <c r="AZ1134" s="24"/>
      <c r="BA1134" s="24"/>
      <c r="BB1134" s="24"/>
      <c r="BC1134" s="24"/>
      <c r="BD1134" s="24">
        <v>0</v>
      </c>
      <c r="BE1134" s="24">
        <v>0</v>
      </c>
      <c r="BF1134" s="23"/>
      <c r="BG1134" s="23"/>
      <c r="BH1134" s="23">
        <v>43114</v>
      </c>
      <c r="BI1134" s="26" t="s">
        <v>127</v>
      </c>
      <c r="BJ1134" s="26" t="s">
        <v>1246</v>
      </c>
      <c r="BK1134" s="29">
        <v>34722</v>
      </c>
      <c r="BL1134" s="24" t="s">
        <v>129</v>
      </c>
      <c r="BM1134" s="22" t="str">
        <f ca="1">+IF(Tabla1[[#This Row],[FECHA INGRESO]]&gt;=44986,IF((TODAY()-Tabla1[[#This Row],[FECHA INGRESO]])&gt;=50,"ALERTA","TODAVÍA FALTA"),"N/A")</f>
        <v>N/A</v>
      </c>
      <c r="BN1134" s="7">
        <f>IFERROR((_xlfn.DAYS(Tabla1[[#This Row],[FECHA INGRESO]],Tabla1[[#This Row],[FECHA RETIRO]]))/30,"")</f>
        <v>-1.0666666666666667</v>
      </c>
    </row>
    <row r="1135" spans="1:66" ht="15" customHeight="1" x14ac:dyDescent="0.35">
      <c r="A1135" s="31">
        <v>1037661165</v>
      </c>
      <c r="B1135" s="22" t="s">
        <v>6815</v>
      </c>
      <c r="C1135" s="23">
        <v>43082</v>
      </c>
      <c r="D1135" s="23" t="s">
        <v>582</v>
      </c>
      <c r="E1135" s="24" t="s">
        <v>94</v>
      </c>
      <c r="F1135" s="23" t="s">
        <v>70</v>
      </c>
      <c r="G1135" s="24"/>
      <c r="H1135" s="24">
        <v>24079949051</v>
      </c>
      <c r="I1135" s="24" t="s">
        <v>95</v>
      </c>
      <c r="J1135" s="24">
        <f>DATEDIF(Tabla1[[#This Row],[FECHA DE NACIMIENTO]],Tabla1[[#This Row],[FECHA ACTUAL]],"Y")</f>
        <v>25</v>
      </c>
      <c r="K1135" s="24" t="s">
        <v>73</v>
      </c>
      <c r="L1135" s="24" t="s">
        <v>112</v>
      </c>
      <c r="M1135" s="24">
        <v>0</v>
      </c>
      <c r="N1135" s="24">
        <v>0</v>
      </c>
      <c r="O1135" s="24">
        <v>2</v>
      </c>
      <c r="P1135" s="24" t="s">
        <v>101</v>
      </c>
      <c r="Q1135" s="23">
        <v>35859</v>
      </c>
      <c r="R1135" s="24" t="s">
        <v>1526</v>
      </c>
      <c r="S1135" s="25">
        <v>45119</v>
      </c>
      <c r="T1135" s="24">
        <v>5043681</v>
      </c>
      <c r="U1135" s="24">
        <v>3145105059</v>
      </c>
      <c r="V1135" s="24" t="s">
        <v>6816</v>
      </c>
      <c r="W1135" s="24" t="s">
        <v>6817</v>
      </c>
      <c r="X1135" s="24" t="s">
        <v>2709</v>
      </c>
      <c r="Y1135" s="24" t="s">
        <v>6818</v>
      </c>
      <c r="Z1135" s="24" t="s">
        <v>117</v>
      </c>
      <c r="AA1135" s="24">
        <v>3145105059</v>
      </c>
      <c r="AB1135" s="24" t="s">
        <v>77</v>
      </c>
      <c r="AC1135" s="24" t="s">
        <v>77</v>
      </c>
      <c r="AD1135" s="24" t="s">
        <v>77</v>
      </c>
      <c r="AE1135" s="26" t="s">
        <v>183</v>
      </c>
      <c r="AF1135" s="26" t="s">
        <v>6819</v>
      </c>
      <c r="AG1135" s="26"/>
      <c r="AH1135" s="27" t="s">
        <v>184</v>
      </c>
      <c r="AI1135" s="27" t="s">
        <v>515</v>
      </c>
      <c r="AJ1135" s="27" t="s">
        <v>515</v>
      </c>
      <c r="AK1135" s="24" t="s">
        <v>121</v>
      </c>
      <c r="AL1135" s="24" t="s">
        <v>90</v>
      </c>
      <c r="AM1135" s="23">
        <v>43082</v>
      </c>
      <c r="AN1135" s="28">
        <v>808585.47</v>
      </c>
      <c r="AO1135" s="28"/>
      <c r="AP1135" s="24"/>
      <c r="AQ1135" s="24"/>
      <c r="AR1135" s="24"/>
      <c r="AS1135" s="24"/>
      <c r="AT1135" s="24" t="e">
        <v>#N/A</v>
      </c>
      <c r="AU1135" s="24" t="e">
        <v>#N/A</v>
      </c>
      <c r="AV1135" s="24" t="e">
        <v>#N/A</v>
      </c>
      <c r="AW1135" s="24"/>
      <c r="AX1135" s="24"/>
      <c r="AY1135" s="24"/>
      <c r="AZ1135" s="24"/>
      <c r="BA1135" s="24"/>
      <c r="BB1135" s="24"/>
      <c r="BC1135" s="24"/>
      <c r="BD1135" s="24">
        <v>0</v>
      </c>
      <c r="BE1135" s="24">
        <v>0</v>
      </c>
      <c r="BF1135" s="23"/>
      <c r="BG1135" s="23"/>
      <c r="BH1135" s="23">
        <v>43281</v>
      </c>
      <c r="BI1135" s="26" t="s">
        <v>127</v>
      </c>
      <c r="BJ1135" s="26" t="s">
        <v>232</v>
      </c>
      <c r="BK1135" s="29">
        <v>214842</v>
      </c>
      <c r="BL1135" s="24" t="s">
        <v>129</v>
      </c>
      <c r="BM1135" s="22" t="str">
        <f ca="1">+IF(Tabla1[[#This Row],[FECHA INGRESO]]&gt;=44986,IF((TODAY()-Tabla1[[#This Row],[FECHA INGRESO]])&gt;=50,"ALERTA","TODAVÍA FALTA"),"N/A")</f>
        <v>N/A</v>
      </c>
      <c r="BN1135" s="7">
        <f>IFERROR((_xlfn.DAYS(Tabla1[[#This Row],[FECHA INGRESO]],Tabla1[[#This Row],[FECHA RETIRO]]))/30,"")</f>
        <v>-6.6333333333333337</v>
      </c>
    </row>
    <row r="1136" spans="1:66" ht="15" customHeight="1" x14ac:dyDescent="0.35">
      <c r="A1136" s="31">
        <v>1001180544</v>
      </c>
      <c r="B1136" s="22" t="s">
        <v>6820</v>
      </c>
      <c r="C1136" s="23">
        <v>43087</v>
      </c>
      <c r="D1136" s="23" t="s">
        <v>188</v>
      </c>
      <c r="E1136" s="23" t="s">
        <v>111</v>
      </c>
      <c r="F1136" s="23" t="s">
        <v>70</v>
      </c>
      <c r="G1136" s="24"/>
      <c r="H1136" s="24">
        <v>24079982630</v>
      </c>
      <c r="I1136" s="24" t="s">
        <v>95</v>
      </c>
      <c r="J1136" s="24">
        <f>DATEDIF(Tabla1[[#This Row],[FECHA DE NACIMIENTO]],Tabla1[[#This Row],[FECHA ACTUAL]],"Y")</f>
        <v>34</v>
      </c>
      <c r="K1136" s="24" t="s">
        <v>73</v>
      </c>
      <c r="L1136" s="24" t="s">
        <v>234</v>
      </c>
      <c r="M1136" s="24">
        <v>1</v>
      </c>
      <c r="N1136" s="24">
        <v>2</v>
      </c>
      <c r="O1136" s="24">
        <v>2</v>
      </c>
      <c r="P1136" s="24" t="s">
        <v>101</v>
      </c>
      <c r="Q1136" s="23">
        <v>32492</v>
      </c>
      <c r="R1136" s="24" t="s">
        <v>76</v>
      </c>
      <c r="S1136" s="25">
        <v>45119</v>
      </c>
      <c r="T1136" s="24">
        <v>7680061</v>
      </c>
      <c r="U1136" s="24">
        <v>3226902495</v>
      </c>
      <c r="V1136" s="24" t="s">
        <v>6821</v>
      </c>
      <c r="W1136" s="24" t="s">
        <v>6822</v>
      </c>
      <c r="X1136" s="24" t="s">
        <v>6823</v>
      </c>
      <c r="Y1136" s="24" t="s">
        <v>6824</v>
      </c>
      <c r="Z1136" s="24" t="s">
        <v>82</v>
      </c>
      <c r="AA1136" s="24">
        <v>3223013186</v>
      </c>
      <c r="AB1136" s="24" t="s">
        <v>77</v>
      </c>
      <c r="AC1136" s="24" t="s">
        <v>77</v>
      </c>
      <c r="AD1136" s="24" t="s">
        <v>77</v>
      </c>
      <c r="AE1136" s="26" t="s">
        <v>151</v>
      </c>
      <c r="AF1136" s="26"/>
      <c r="AG1136" s="26"/>
      <c r="AH1136" s="27" t="s">
        <v>184</v>
      </c>
      <c r="AI1136" s="27" t="s">
        <v>164</v>
      </c>
      <c r="AJ1136" s="27" t="s">
        <v>164</v>
      </c>
      <c r="AK1136" s="24" t="s">
        <v>121</v>
      </c>
      <c r="AL1136" s="24" t="s">
        <v>90</v>
      </c>
      <c r="AM1136" s="23">
        <v>43087</v>
      </c>
      <c r="AN1136" s="28">
        <v>808585.47</v>
      </c>
      <c r="AO1136" s="28"/>
      <c r="AP1136" s="24"/>
      <c r="AQ1136" s="24"/>
      <c r="AR1136" s="24"/>
      <c r="AS1136" s="24"/>
      <c r="AT1136" s="24" t="e">
        <v>#N/A</v>
      </c>
      <c r="AU1136" s="24" t="e">
        <v>#N/A</v>
      </c>
      <c r="AV1136" s="24" t="e">
        <v>#N/A</v>
      </c>
      <c r="AW1136" s="24"/>
      <c r="AX1136" s="24"/>
      <c r="AY1136" s="24"/>
      <c r="AZ1136" s="24"/>
      <c r="BA1136" s="24"/>
      <c r="BB1136" s="24"/>
      <c r="BC1136" s="24"/>
      <c r="BD1136" s="24">
        <v>0</v>
      </c>
      <c r="BE1136" s="24">
        <v>0</v>
      </c>
      <c r="BF1136" s="23"/>
      <c r="BG1136" s="23"/>
      <c r="BH1136" s="23">
        <v>43124</v>
      </c>
      <c r="BI1136" s="26" t="s">
        <v>127</v>
      </c>
      <c r="BJ1136" s="26" t="s">
        <v>1246</v>
      </c>
      <c r="BK1136" s="29">
        <v>40147</v>
      </c>
      <c r="BL1136" s="24" t="s">
        <v>129</v>
      </c>
      <c r="BM1136" s="22" t="str">
        <f ca="1">+IF(Tabla1[[#This Row],[FECHA INGRESO]]&gt;=44986,IF((TODAY()-Tabla1[[#This Row],[FECHA INGRESO]])&gt;=50,"ALERTA","TODAVÍA FALTA"),"N/A")</f>
        <v>N/A</v>
      </c>
      <c r="BN1136" s="7">
        <f>IFERROR((_xlfn.DAYS(Tabla1[[#This Row],[FECHA INGRESO]],Tabla1[[#This Row],[FECHA RETIRO]]))/30,"")</f>
        <v>-1.2333333333333334</v>
      </c>
    </row>
    <row r="1137" spans="1:66" ht="15" customHeight="1" x14ac:dyDescent="0.35">
      <c r="A1137" s="31">
        <v>1030657852</v>
      </c>
      <c r="B1137" s="22" t="s">
        <v>6825</v>
      </c>
      <c r="C1137" s="23">
        <v>43087</v>
      </c>
      <c r="D1137" s="23" t="s">
        <v>157</v>
      </c>
      <c r="E1137" s="23" t="s">
        <v>111</v>
      </c>
      <c r="F1137" s="23" t="s">
        <v>70</v>
      </c>
      <c r="G1137" s="24"/>
      <c r="H1137" s="24">
        <v>24079984869</v>
      </c>
      <c r="I1137" s="24" t="s">
        <v>95</v>
      </c>
      <c r="J1137" s="24">
        <f>DATEDIF(Tabla1[[#This Row],[FECHA DE NACIMIENTO]],Tabla1[[#This Row],[FECHA ACTUAL]],"Y")</f>
        <v>27</v>
      </c>
      <c r="K1137" s="24" t="s">
        <v>73</v>
      </c>
      <c r="L1137" s="24" t="s">
        <v>112</v>
      </c>
      <c r="M1137" s="24">
        <v>0</v>
      </c>
      <c r="N1137" s="24">
        <v>0</v>
      </c>
      <c r="O1137" s="24">
        <v>2</v>
      </c>
      <c r="P1137" s="24" t="s">
        <v>101</v>
      </c>
      <c r="Q1137" s="23">
        <v>34955</v>
      </c>
      <c r="R1137" s="24" t="s">
        <v>76</v>
      </c>
      <c r="S1137" s="25">
        <v>45119</v>
      </c>
      <c r="T1137" s="24"/>
      <c r="U1137" s="24">
        <v>3123192131</v>
      </c>
      <c r="V1137" s="24" t="s">
        <v>6826</v>
      </c>
      <c r="W1137" s="24" t="s">
        <v>6827</v>
      </c>
      <c r="X1137" s="24" t="s">
        <v>6326</v>
      </c>
      <c r="Y1137" s="24" t="s">
        <v>6828</v>
      </c>
      <c r="Z1137" s="24" t="s">
        <v>117</v>
      </c>
      <c r="AA1137" s="24">
        <v>3103994157</v>
      </c>
      <c r="AB1137" s="24" t="s">
        <v>77</v>
      </c>
      <c r="AC1137" s="24" t="s">
        <v>77</v>
      </c>
      <c r="AD1137" s="24" t="s">
        <v>77</v>
      </c>
      <c r="AE1137" s="26" t="s">
        <v>151</v>
      </c>
      <c r="AF1137" s="26"/>
      <c r="AG1137" s="26"/>
      <c r="AH1137" s="27" t="s">
        <v>184</v>
      </c>
      <c r="AI1137" s="27" t="s">
        <v>185</v>
      </c>
      <c r="AJ1137" s="27" t="s">
        <v>185</v>
      </c>
      <c r="AK1137" s="24" t="s">
        <v>121</v>
      </c>
      <c r="AL1137" s="24" t="s">
        <v>90</v>
      </c>
      <c r="AM1137" s="23">
        <v>43087</v>
      </c>
      <c r="AN1137" s="28">
        <v>808585.47</v>
      </c>
      <c r="AO1137" s="28"/>
      <c r="AP1137" s="24"/>
      <c r="AQ1137" s="24"/>
      <c r="AR1137" s="24"/>
      <c r="AS1137" s="24"/>
      <c r="AT1137" s="24" t="e">
        <v>#N/A</v>
      </c>
      <c r="AU1137" s="24" t="e">
        <v>#N/A</v>
      </c>
      <c r="AV1137" s="24" t="e">
        <v>#N/A</v>
      </c>
      <c r="AW1137" s="24"/>
      <c r="AX1137" s="24"/>
      <c r="AY1137" s="24"/>
      <c r="AZ1137" s="24"/>
      <c r="BA1137" s="24"/>
      <c r="BB1137" s="24"/>
      <c r="BC1137" s="24"/>
      <c r="BD1137" s="24">
        <v>0</v>
      </c>
      <c r="BE1137" s="24">
        <v>0</v>
      </c>
      <c r="BF1137" s="23"/>
      <c r="BG1137" s="23"/>
      <c r="BH1137" s="23">
        <v>43132</v>
      </c>
      <c r="BI1137" s="26" t="s">
        <v>127</v>
      </c>
      <c r="BJ1137" s="26" t="s">
        <v>523</v>
      </c>
      <c r="BK1137" s="29">
        <v>47743</v>
      </c>
      <c r="BL1137" s="24" t="s">
        <v>129</v>
      </c>
      <c r="BM1137" s="22" t="str">
        <f ca="1">+IF(Tabla1[[#This Row],[FECHA INGRESO]]&gt;=44986,IF((TODAY()-Tabla1[[#This Row],[FECHA INGRESO]])&gt;=50,"ALERTA","TODAVÍA FALTA"),"N/A")</f>
        <v>N/A</v>
      </c>
      <c r="BN1137" s="7">
        <f>IFERROR((_xlfn.DAYS(Tabla1[[#This Row],[FECHA INGRESO]],Tabla1[[#This Row],[FECHA RETIRO]]))/30,"")</f>
        <v>-1.5</v>
      </c>
    </row>
    <row r="1138" spans="1:66" ht="15" customHeight="1" x14ac:dyDescent="0.35">
      <c r="A1138" s="31">
        <v>80724135</v>
      </c>
      <c r="B1138" s="22" t="s">
        <v>6829</v>
      </c>
      <c r="C1138" s="23">
        <v>43087</v>
      </c>
      <c r="D1138" s="23" t="s">
        <v>266</v>
      </c>
      <c r="E1138" s="23" t="s">
        <v>111</v>
      </c>
      <c r="F1138" s="23" t="s">
        <v>70</v>
      </c>
      <c r="G1138" s="24"/>
      <c r="H1138" s="24">
        <v>24080125569</v>
      </c>
      <c r="I1138" s="24" t="s">
        <v>72</v>
      </c>
      <c r="J1138" s="24">
        <f>DATEDIF(Tabla1[[#This Row],[FECHA DE NACIMIENTO]],Tabla1[[#This Row],[FECHA ACTUAL]],"Y")</f>
        <v>41</v>
      </c>
      <c r="K1138" s="24" t="s">
        <v>73</v>
      </c>
      <c r="L1138" s="24" t="s">
        <v>234</v>
      </c>
      <c r="M1138" s="24">
        <v>1</v>
      </c>
      <c r="N1138" s="24">
        <v>1</v>
      </c>
      <c r="O1138" s="24">
        <v>2</v>
      </c>
      <c r="P1138" s="24" t="s">
        <v>101</v>
      </c>
      <c r="Q1138" s="23">
        <v>30115</v>
      </c>
      <c r="R1138" s="24" t="s">
        <v>76</v>
      </c>
      <c r="S1138" s="25">
        <v>45119</v>
      </c>
      <c r="T1138" s="24"/>
      <c r="U1138" s="24">
        <v>3017851766</v>
      </c>
      <c r="V1138" s="24" t="s">
        <v>6830</v>
      </c>
      <c r="W1138" s="24" t="s">
        <v>6831</v>
      </c>
      <c r="X1138" s="24" t="s">
        <v>6326</v>
      </c>
      <c r="Y1138" s="24" t="s">
        <v>6832</v>
      </c>
      <c r="Z1138" s="24" t="s">
        <v>82</v>
      </c>
      <c r="AA1138" s="24">
        <v>3017851743</v>
      </c>
      <c r="AB1138" s="24" t="s">
        <v>77</v>
      </c>
      <c r="AC1138" s="24" t="s">
        <v>77</v>
      </c>
      <c r="AD1138" s="24" t="s">
        <v>77</v>
      </c>
      <c r="AE1138" s="26" t="s">
        <v>151</v>
      </c>
      <c r="AF1138" s="26"/>
      <c r="AG1138" s="26"/>
      <c r="AH1138" s="27" t="s">
        <v>163</v>
      </c>
      <c r="AI1138" s="27" t="s">
        <v>487</v>
      </c>
      <c r="AJ1138" s="27" t="s">
        <v>487</v>
      </c>
      <c r="AK1138" s="24" t="s">
        <v>121</v>
      </c>
      <c r="AL1138" s="24" t="s">
        <v>90</v>
      </c>
      <c r="AM1138" s="23">
        <v>43087</v>
      </c>
      <c r="AN1138" s="28">
        <v>1242000</v>
      </c>
      <c r="AO1138" s="28"/>
      <c r="AP1138" s="24"/>
      <c r="AQ1138" s="24"/>
      <c r="AR1138" s="24"/>
      <c r="AS1138" s="24"/>
      <c r="AT1138" s="24" t="e">
        <v>#N/A</v>
      </c>
      <c r="AU1138" s="24" t="e">
        <v>#N/A</v>
      </c>
      <c r="AV1138" s="24" t="e">
        <v>#N/A</v>
      </c>
      <c r="AW1138" s="24"/>
      <c r="AX1138" s="24"/>
      <c r="AY1138" s="24"/>
      <c r="AZ1138" s="24"/>
      <c r="BA1138" s="24"/>
      <c r="BB1138" s="24"/>
      <c r="BC1138" s="24"/>
      <c r="BD1138" s="24">
        <v>0</v>
      </c>
      <c r="BE1138" s="24">
        <v>0</v>
      </c>
      <c r="BF1138" s="23"/>
      <c r="BG1138" s="23"/>
      <c r="BH1138" s="23">
        <v>43147</v>
      </c>
      <c r="BI1138" s="26" t="s">
        <v>143</v>
      </c>
      <c r="BJ1138" s="26" t="s">
        <v>2589</v>
      </c>
      <c r="BK1138" s="29">
        <v>98333</v>
      </c>
      <c r="BL1138" s="24" t="s">
        <v>129</v>
      </c>
      <c r="BM1138" s="22" t="str">
        <f ca="1">+IF(Tabla1[[#This Row],[FECHA INGRESO]]&gt;=44986,IF((TODAY()-Tabla1[[#This Row],[FECHA INGRESO]])&gt;=50,"ALERTA","TODAVÍA FALTA"),"N/A")</f>
        <v>N/A</v>
      </c>
      <c r="BN1138" s="7">
        <f>IFERROR((_xlfn.DAYS(Tabla1[[#This Row],[FECHA INGRESO]],Tabla1[[#This Row],[FECHA RETIRO]]))/30,"")</f>
        <v>-2</v>
      </c>
    </row>
    <row r="1139" spans="1:66" ht="15" customHeight="1" x14ac:dyDescent="0.35">
      <c r="A1139" s="31">
        <v>1032492112</v>
      </c>
      <c r="B1139" s="22" t="s">
        <v>6833</v>
      </c>
      <c r="C1139" s="23">
        <v>43087</v>
      </c>
      <c r="D1139" s="23" t="s">
        <v>93</v>
      </c>
      <c r="E1139" s="23" t="s">
        <v>77</v>
      </c>
      <c r="F1139" s="23" t="s">
        <v>70</v>
      </c>
      <c r="G1139" s="24"/>
      <c r="H1139" s="24">
        <v>24079406509</v>
      </c>
      <c r="I1139" s="24" t="s">
        <v>95</v>
      </c>
      <c r="J1139" s="24">
        <f>DATEDIF(Tabla1[[#This Row],[FECHA DE NACIMIENTO]],Tabla1[[#This Row],[FECHA ACTUAL]],"Y")</f>
        <v>26</v>
      </c>
      <c r="K1139" s="24" t="s">
        <v>73</v>
      </c>
      <c r="L1139" s="24" t="s">
        <v>112</v>
      </c>
      <c r="M1139" s="24">
        <v>0</v>
      </c>
      <c r="N1139" s="24">
        <v>0</v>
      </c>
      <c r="O1139" s="24">
        <v>3</v>
      </c>
      <c r="P1139" s="24" t="s">
        <v>101</v>
      </c>
      <c r="Q1139" s="23">
        <v>35614</v>
      </c>
      <c r="R1139" s="24" t="s">
        <v>76</v>
      </c>
      <c r="S1139" s="25">
        <v>45119</v>
      </c>
      <c r="T1139" s="24"/>
      <c r="U1139" s="24">
        <v>3212224447</v>
      </c>
      <c r="V1139" s="24" t="s">
        <v>6834</v>
      </c>
      <c r="W1139" s="24" t="s">
        <v>6835</v>
      </c>
      <c r="X1139" s="24" t="s">
        <v>6779</v>
      </c>
      <c r="Y1139" s="24" t="s">
        <v>6836</v>
      </c>
      <c r="Z1139" s="24"/>
      <c r="AA1139" s="24">
        <v>3134582475</v>
      </c>
      <c r="AB1139" s="24" t="s">
        <v>77</v>
      </c>
      <c r="AC1139" s="24" t="s">
        <v>77</v>
      </c>
      <c r="AD1139" s="24" t="s">
        <v>77</v>
      </c>
      <c r="AE1139" s="26" t="s">
        <v>151</v>
      </c>
      <c r="AF1139" s="26"/>
      <c r="AG1139" s="26" t="s">
        <v>6734</v>
      </c>
      <c r="AH1139" s="27" t="s">
        <v>867</v>
      </c>
      <c r="AI1139" s="27" t="s">
        <v>138</v>
      </c>
      <c r="AJ1139" s="27" t="s">
        <v>138</v>
      </c>
      <c r="AK1139" s="24" t="s">
        <v>89</v>
      </c>
      <c r="AL1139" s="24" t="s">
        <v>868</v>
      </c>
      <c r="AM1139" s="23">
        <v>43087</v>
      </c>
      <c r="AN1139" s="28">
        <v>808585.47</v>
      </c>
      <c r="AO1139" s="28"/>
      <c r="AP1139" s="24"/>
      <c r="AQ1139" s="24"/>
      <c r="AR1139" s="24"/>
      <c r="AS1139" s="24"/>
      <c r="AT1139" s="24" t="e">
        <v>#N/A</v>
      </c>
      <c r="AU1139" s="24" t="e">
        <v>#N/A</v>
      </c>
      <c r="AV1139" s="24" t="e">
        <v>#N/A</v>
      </c>
      <c r="AW1139" s="24"/>
      <c r="AX1139" s="24"/>
      <c r="AY1139" s="24"/>
      <c r="AZ1139" s="24"/>
      <c r="BA1139" s="24"/>
      <c r="BB1139" s="24"/>
      <c r="BC1139" s="24"/>
      <c r="BD1139" s="24">
        <v>0</v>
      </c>
      <c r="BE1139" s="24" t="e">
        <v>#N/A</v>
      </c>
      <c r="BF1139" s="23"/>
      <c r="BG1139" s="23"/>
      <c r="BH1139" s="23">
        <v>43384</v>
      </c>
      <c r="BI1139" s="26" t="s">
        <v>143</v>
      </c>
      <c r="BJ1139" s="26" t="s">
        <v>6735</v>
      </c>
      <c r="BK1139" s="29">
        <v>0</v>
      </c>
      <c r="BL1139" s="24" t="s">
        <v>129</v>
      </c>
      <c r="BM1139" s="22" t="str">
        <f ca="1">+IF(Tabla1[[#This Row],[FECHA INGRESO]]&gt;=44986,IF((TODAY()-Tabla1[[#This Row],[FECHA INGRESO]])&gt;=50,"ALERTA","TODAVÍA FALTA"),"N/A")</f>
        <v>N/A</v>
      </c>
      <c r="BN1139" s="7">
        <f>IFERROR((_xlfn.DAYS(Tabla1[[#This Row],[FECHA INGRESO]],Tabla1[[#This Row],[FECHA RETIRO]]))/30,"")</f>
        <v>-9.9</v>
      </c>
    </row>
    <row r="1140" spans="1:66" ht="15" customHeight="1" x14ac:dyDescent="0.35">
      <c r="A1140" s="31">
        <v>1026298281</v>
      </c>
      <c r="B1140" s="22" t="s">
        <v>6837</v>
      </c>
      <c r="C1140" s="23">
        <v>43087</v>
      </c>
      <c r="D1140" s="23" t="s">
        <v>157</v>
      </c>
      <c r="E1140" s="23" t="s">
        <v>110</v>
      </c>
      <c r="F1140" s="23" t="s">
        <v>70</v>
      </c>
      <c r="G1140" s="24"/>
      <c r="H1140" s="24">
        <v>24080125305</v>
      </c>
      <c r="I1140" s="24" t="s">
        <v>72</v>
      </c>
      <c r="J1140" s="24">
        <f>DATEDIF(Tabla1[[#This Row],[FECHA DE NACIMIENTO]],Tabla1[[#This Row],[FECHA ACTUAL]],"Y")</f>
        <v>26</v>
      </c>
      <c r="K1140" s="24" t="s">
        <v>73</v>
      </c>
      <c r="L1140" s="24" t="s">
        <v>112</v>
      </c>
      <c r="M1140" s="24">
        <v>0</v>
      </c>
      <c r="N1140" s="24">
        <v>0</v>
      </c>
      <c r="O1140" s="24">
        <v>2</v>
      </c>
      <c r="P1140" s="24" t="s">
        <v>101</v>
      </c>
      <c r="Q1140" s="23">
        <v>35525</v>
      </c>
      <c r="R1140" s="24" t="s">
        <v>76</v>
      </c>
      <c r="S1140" s="25">
        <v>45119</v>
      </c>
      <c r="T1140" s="24">
        <v>5516156</v>
      </c>
      <c r="U1140" s="24">
        <v>3263636505</v>
      </c>
      <c r="V1140" s="24" t="s">
        <v>6838</v>
      </c>
      <c r="W1140" s="24" t="s">
        <v>6839</v>
      </c>
      <c r="X1140" s="24" t="s">
        <v>1091</v>
      </c>
      <c r="Y1140" s="24" t="s">
        <v>6840</v>
      </c>
      <c r="Z1140" s="24" t="s">
        <v>117</v>
      </c>
      <c r="AA1140" s="24" t="s">
        <v>6841</v>
      </c>
      <c r="AB1140" s="24" t="s">
        <v>77</v>
      </c>
      <c r="AC1140" s="24" t="s">
        <v>77</v>
      </c>
      <c r="AD1140" s="24" t="s">
        <v>77</v>
      </c>
      <c r="AE1140" s="26" t="s">
        <v>151</v>
      </c>
      <c r="AF1140" s="26"/>
      <c r="AG1140" s="26"/>
      <c r="AH1140" s="27" t="s">
        <v>311</v>
      </c>
      <c r="AI1140" s="27" t="s">
        <v>312</v>
      </c>
      <c r="AJ1140" s="27" t="s">
        <v>312</v>
      </c>
      <c r="AK1140" s="24" t="s">
        <v>89</v>
      </c>
      <c r="AL1140" s="24" t="s">
        <v>90</v>
      </c>
      <c r="AM1140" s="23">
        <v>43087</v>
      </c>
      <c r="AN1140" s="28">
        <v>848700</v>
      </c>
      <c r="AO1140" s="28"/>
      <c r="AP1140" s="24" t="s">
        <v>6842</v>
      </c>
      <c r="AQ1140" s="24"/>
      <c r="AR1140" s="24"/>
      <c r="AS1140" s="24"/>
      <c r="AT1140" s="24">
        <v>88</v>
      </c>
      <c r="AU1140" s="24" t="e">
        <v>#N/A</v>
      </c>
      <c r="AV1140" s="24" t="e">
        <v>#N/A</v>
      </c>
      <c r="AW1140" s="24"/>
      <c r="AX1140" s="24" t="s">
        <v>5543</v>
      </c>
      <c r="AY1140" s="24" t="s">
        <v>6843</v>
      </c>
      <c r="AZ1140" s="24"/>
      <c r="BA1140" s="24"/>
      <c r="BB1140" s="24"/>
      <c r="BC1140" s="24"/>
      <c r="BD1140" s="24">
        <v>0</v>
      </c>
      <c r="BE1140" s="24">
        <v>0</v>
      </c>
      <c r="BF1140" s="23"/>
      <c r="BG1140" s="23"/>
      <c r="BH1140" s="23">
        <v>43434</v>
      </c>
      <c r="BI1140" s="26" t="s">
        <v>127</v>
      </c>
      <c r="BJ1140" s="26" t="s">
        <v>1953</v>
      </c>
      <c r="BK1140" s="29">
        <v>390639</v>
      </c>
      <c r="BL1140" s="24" t="s">
        <v>129</v>
      </c>
      <c r="BM1140" s="22" t="str">
        <f ca="1">+IF(Tabla1[[#This Row],[FECHA INGRESO]]&gt;=44986,IF((TODAY()-Tabla1[[#This Row],[FECHA INGRESO]])&gt;=50,"ALERTA","TODAVÍA FALTA"),"N/A")</f>
        <v>N/A</v>
      </c>
      <c r="BN1140" s="7">
        <f>IFERROR((_xlfn.DAYS(Tabla1[[#This Row],[FECHA INGRESO]],Tabla1[[#This Row],[FECHA RETIRO]]))/30,"")</f>
        <v>-11.566666666666666</v>
      </c>
    </row>
    <row r="1141" spans="1:66" ht="15" customHeight="1" x14ac:dyDescent="0.35">
      <c r="A1141" s="31">
        <v>1014243647</v>
      </c>
      <c r="B1141" s="22" t="s">
        <v>6844</v>
      </c>
      <c r="C1141" s="23">
        <v>43088</v>
      </c>
      <c r="D1141" s="23" t="s">
        <v>4008</v>
      </c>
      <c r="E1141" s="23" t="s">
        <v>77</v>
      </c>
      <c r="F1141" s="23" t="s">
        <v>70</v>
      </c>
      <c r="G1141" s="24"/>
      <c r="H1141" s="24">
        <v>24080136336</v>
      </c>
      <c r="I1141" s="24" t="s">
        <v>72</v>
      </c>
      <c r="J1141" s="24">
        <f>DATEDIF(Tabla1[[#This Row],[FECHA DE NACIMIENTO]],Tabla1[[#This Row],[FECHA ACTUAL]],"Y")</f>
        <v>30</v>
      </c>
      <c r="K1141" s="24" t="s">
        <v>73</v>
      </c>
      <c r="L1141" s="24" t="s">
        <v>112</v>
      </c>
      <c r="M1141" s="24">
        <v>0</v>
      </c>
      <c r="N1141" s="24">
        <v>0</v>
      </c>
      <c r="O1141" s="24">
        <v>3</v>
      </c>
      <c r="P1141" s="24" t="s">
        <v>101</v>
      </c>
      <c r="Q1141" s="23">
        <v>34074</v>
      </c>
      <c r="R1141" s="24" t="s">
        <v>76</v>
      </c>
      <c r="S1141" s="25">
        <v>45119</v>
      </c>
      <c r="T1141" s="24">
        <v>4598486</v>
      </c>
      <c r="U1141" s="24">
        <v>3503960372</v>
      </c>
      <c r="V1141" s="24" t="s">
        <v>6845</v>
      </c>
      <c r="W1141" s="24" t="s">
        <v>6846</v>
      </c>
      <c r="X1141" s="24" t="s">
        <v>6779</v>
      </c>
      <c r="Y1141" s="24" t="s">
        <v>6847</v>
      </c>
      <c r="Z1141" s="24" t="s">
        <v>117</v>
      </c>
      <c r="AA1141" s="24">
        <v>3174656284</v>
      </c>
      <c r="AB1141" s="24" t="s">
        <v>77</v>
      </c>
      <c r="AC1141" s="24" t="s">
        <v>77</v>
      </c>
      <c r="AD1141" s="24" t="s">
        <v>77</v>
      </c>
      <c r="AE1141" s="26" t="s">
        <v>151</v>
      </c>
      <c r="AF1141" s="26"/>
      <c r="AG1141" s="26" t="s">
        <v>5328</v>
      </c>
      <c r="AH1141" s="27" t="s">
        <v>867</v>
      </c>
      <c r="AI1141" s="27" t="s">
        <v>673</v>
      </c>
      <c r="AJ1141" s="27" t="s">
        <v>673</v>
      </c>
      <c r="AK1141" s="24" t="s">
        <v>89</v>
      </c>
      <c r="AL1141" s="24" t="s">
        <v>868</v>
      </c>
      <c r="AM1141" s="23">
        <v>43088</v>
      </c>
      <c r="AN1141" s="28">
        <v>808585.47</v>
      </c>
      <c r="AO1141" s="28"/>
      <c r="AP1141" s="24"/>
      <c r="AQ1141" s="24"/>
      <c r="AR1141" s="24"/>
      <c r="AS1141" s="24"/>
      <c r="AT1141" s="24" t="e">
        <v>#N/A</v>
      </c>
      <c r="AU1141" s="24" t="e">
        <v>#N/A</v>
      </c>
      <c r="AV1141" s="24" t="e">
        <v>#N/A</v>
      </c>
      <c r="AW1141" s="24"/>
      <c r="AX1141" s="24"/>
      <c r="AY1141" s="24"/>
      <c r="AZ1141" s="24"/>
      <c r="BA1141" s="24"/>
      <c r="BB1141" s="24"/>
      <c r="BC1141" s="24"/>
      <c r="BD1141" s="24">
        <v>0</v>
      </c>
      <c r="BE1141" s="24" t="e">
        <v>#N/A</v>
      </c>
      <c r="BF1141" s="23"/>
      <c r="BG1141" s="23"/>
      <c r="BH1141" s="23">
        <v>43369</v>
      </c>
      <c r="BI1141" s="26" t="s">
        <v>143</v>
      </c>
      <c r="BJ1141" s="26" t="s">
        <v>2450</v>
      </c>
      <c r="BK1141" s="29">
        <v>0</v>
      </c>
      <c r="BL1141" s="24" t="s">
        <v>129</v>
      </c>
      <c r="BM1141" s="22" t="str">
        <f ca="1">+IF(Tabla1[[#This Row],[FECHA INGRESO]]&gt;=44986,IF((TODAY()-Tabla1[[#This Row],[FECHA INGRESO]])&gt;=50,"ALERTA","TODAVÍA FALTA"),"N/A")</f>
        <v>N/A</v>
      </c>
      <c r="BN1141" s="7">
        <f>IFERROR((_xlfn.DAYS(Tabla1[[#This Row],[FECHA INGRESO]],Tabla1[[#This Row],[FECHA RETIRO]]))/30,"")</f>
        <v>-9.3666666666666671</v>
      </c>
    </row>
    <row r="1142" spans="1:66" ht="15" customHeight="1" x14ac:dyDescent="0.35">
      <c r="A1142" s="31">
        <v>1019089427</v>
      </c>
      <c r="B1142" s="22" t="s">
        <v>6848</v>
      </c>
      <c r="C1142" s="23">
        <v>43102</v>
      </c>
      <c r="D1142" s="23" t="s">
        <v>582</v>
      </c>
      <c r="E1142" s="24" t="s">
        <v>94</v>
      </c>
      <c r="F1142" s="23" t="s">
        <v>70</v>
      </c>
      <c r="G1142" s="24"/>
      <c r="H1142" s="24">
        <v>24080241238</v>
      </c>
      <c r="I1142" s="24" t="s">
        <v>95</v>
      </c>
      <c r="J1142" s="24">
        <f>DATEDIF(Tabla1[[#This Row],[FECHA DE NACIMIENTO]],Tabla1[[#This Row],[FECHA ACTUAL]],"Y")</f>
        <v>29</v>
      </c>
      <c r="K1142" s="24" t="s">
        <v>96</v>
      </c>
      <c r="L1142" s="24" t="s">
        <v>112</v>
      </c>
      <c r="M1142" s="24">
        <v>1</v>
      </c>
      <c r="N1142" s="24">
        <v>2</v>
      </c>
      <c r="O1142" s="24">
        <v>2</v>
      </c>
      <c r="P1142" s="24" t="s">
        <v>101</v>
      </c>
      <c r="Q1142" s="23">
        <v>34324</v>
      </c>
      <c r="R1142" s="24" t="s">
        <v>76</v>
      </c>
      <c r="S1142" s="25">
        <v>45119</v>
      </c>
      <c r="T1142" s="24"/>
      <c r="U1142" s="24">
        <v>3213609225</v>
      </c>
      <c r="V1142" s="24" t="s">
        <v>6849</v>
      </c>
      <c r="W1142" s="24" t="s">
        <v>6850</v>
      </c>
      <c r="X1142" s="24" t="s">
        <v>6851</v>
      </c>
      <c r="Y1142" s="24" t="s">
        <v>6852</v>
      </c>
      <c r="Z1142" s="24"/>
      <c r="AA1142" s="24">
        <v>3209374451</v>
      </c>
      <c r="AB1142" s="24" t="s">
        <v>77</v>
      </c>
      <c r="AC1142" s="24" t="s">
        <v>77</v>
      </c>
      <c r="AD1142" s="24" t="s">
        <v>77</v>
      </c>
      <c r="AE1142" s="26" t="s">
        <v>151</v>
      </c>
      <c r="AF1142" s="26"/>
      <c r="AG1142" s="26" t="s">
        <v>6734</v>
      </c>
      <c r="AH1142" s="27" t="s">
        <v>867</v>
      </c>
      <c r="AI1142" s="27" t="s">
        <v>138</v>
      </c>
      <c r="AJ1142" s="27" t="s">
        <v>138</v>
      </c>
      <c r="AK1142" s="24" t="s">
        <v>89</v>
      </c>
      <c r="AL1142" s="24" t="s">
        <v>868</v>
      </c>
      <c r="AM1142" s="23">
        <v>43102</v>
      </c>
      <c r="AN1142" s="28">
        <v>808585.47</v>
      </c>
      <c r="AO1142" s="28"/>
      <c r="AP1142" s="24"/>
      <c r="AQ1142" s="24"/>
      <c r="AR1142" s="24"/>
      <c r="AS1142" s="24"/>
      <c r="AT1142" s="24" t="e">
        <v>#N/A</v>
      </c>
      <c r="AU1142" s="24" t="e">
        <v>#N/A</v>
      </c>
      <c r="AV1142" s="24">
        <v>81</v>
      </c>
      <c r="AW1142" s="24"/>
      <c r="AX1142" s="24"/>
      <c r="AY1142" s="24"/>
      <c r="AZ1142" s="24"/>
      <c r="BA1142" s="24"/>
      <c r="BB1142" s="24"/>
      <c r="BC1142" s="24"/>
      <c r="BD1142" s="24">
        <v>0</v>
      </c>
      <c r="BE1142" s="24" t="e">
        <v>#N/A</v>
      </c>
      <c r="BF1142" s="23"/>
      <c r="BG1142" s="23"/>
      <c r="BH1142" s="23">
        <v>43281</v>
      </c>
      <c r="BI1142" s="26" t="s">
        <v>143</v>
      </c>
      <c r="BJ1142" s="26" t="s">
        <v>2450</v>
      </c>
      <c r="BK1142" s="29">
        <v>0</v>
      </c>
      <c r="BL1142" s="24" t="s">
        <v>129</v>
      </c>
      <c r="BM1142" s="22" t="str">
        <f ca="1">+IF(Tabla1[[#This Row],[FECHA INGRESO]]&gt;=44986,IF((TODAY()-Tabla1[[#This Row],[FECHA INGRESO]])&gt;=50,"ALERTA","TODAVÍA FALTA"),"N/A")</f>
        <v>N/A</v>
      </c>
      <c r="BN1142" s="7">
        <f>IFERROR((_xlfn.DAYS(Tabla1[[#This Row],[FECHA INGRESO]],Tabla1[[#This Row],[FECHA RETIRO]]))/30,"")</f>
        <v>-5.9666666666666668</v>
      </c>
    </row>
    <row r="1143" spans="1:66" ht="15" customHeight="1" x14ac:dyDescent="0.35">
      <c r="A1143" s="31">
        <v>1127605649</v>
      </c>
      <c r="B1143" s="22" t="s">
        <v>6853</v>
      </c>
      <c r="C1143" s="23">
        <v>43104</v>
      </c>
      <c r="D1143" s="23" t="s">
        <v>93</v>
      </c>
      <c r="E1143" s="24" t="s">
        <v>94</v>
      </c>
      <c r="F1143" s="23" t="s">
        <v>70</v>
      </c>
      <c r="G1143" s="24"/>
      <c r="H1143" s="24">
        <v>24080522634</v>
      </c>
      <c r="I1143" s="24" t="s">
        <v>72</v>
      </c>
      <c r="J1143" s="24">
        <f>DATEDIF(Tabla1[[#This Row],[FECHA DE NACIMIENTO]],Tabla1[[#This Row],[FECHA ACTUAL]],"Y")</f>
        <v>39</v>
      </c>
      <c r="K1143" s="24" t="s">
        <v>96</v>
      </c>
      <c r="L1143" s="24" t="s">
        <v>74</v>
      </c>
      <c r="M1143" s="24">
        <v>3</v>
      </c>
      <c r="N1143" s="24">
        <v>4</v>
      </c>
      <c r="O1143" s="24">
        <v>3</v>
      </c>
      <c r="P1143" s="24" t="s">
        <v>101</v>
      </c>
      <c r="Q1143" s="23">
        <v>30636</v>
      </c>
      <c r="R1143" s="24" t="s">
        <v>4000</v>
      </c>
      <c r="S1143" s="25">
        <v>45119</v>
      </c>
      <c r="T1143" s="24">
        <v>4562094</v>
      </c>
      <c r="U1143" s="24">
        <v>3192808265</v>
      </c>
      <c r="V1143" s="24" t="s">
        <v>6854</v>
      </c>
      <c r="W1143" s="24" t="s">
        <v>6855</v>
      </c>
      <c r="X1143" s="24" t="s">
        <v>6856</v>
      </c>
      <c r="Y1143" s="24" t="s">
        <v>6857</v>
      </c>
      <c r="Z1143" s="24" t="s">
        <v>82</v>
      </c>
      <c r="AA1143" s="24">
        <v>3003981992</v>
      </c>
      <c r="AB1143" s="24" t="s">
        <v>77</v>
      </c>
      <c r="AC1143" s="24" t="s">
        <v>77</v>
      </c>
      <c r="AD1143" s="24" t="s">
        <v>77</v>
      </c>
      <c r="AE1143" s="26" t="s">
        <v>183</v>
      </c>
      <c r="AF1143" s="26" t="s">
        <v>4140</v>
      </c>
      <c r="AG1143" s="26"/>
      <c r="AH1143" s="27" t="s">
        <v>239</v>
      </c>
      <c r="AI1143" s="27" t="s">
        <v>214</v>
      </c>
      <c r="AJ1143" s="27" t="s">
        <v>214</v>
      </c>
      <c r="AK1143" s="24" t="s">
        <v>89</v>
      </c>
      <c r="AL1143" s="24" t="s">
        <v>90</v>
      </c>
      <c r="AM1143" s="23">
        <v>43104</v>
      </c>
      <c r="AN1143" s="28">
        <v>3312000</v>
      </c>
      <c r="AO1143" s="28"/>
      <c r="AP1143" s="24"/>
      <c r="AQ1143" s="24"/>
      <c r="AR1143" s="24"/>
      <c r="AS1143" s="24"/>
      <c r="AT1143" s="24" t="e">
        <v>#N/A</v>
      </c>
      <c r="AU1143" s="24" t="e">
        <v>#N/A</v>
      </c>
      <c r="AV1143" s="24" t="e">
        <v>#N/A</v>
      </c>
      <c r="AW1143" s="24"/>
      <c r="AX1143" s="24"/>
      <c r="AY1143" s="24"/>
      <c r="AZ1143" s="24"/>
      <c r="BA1143" s="24"/>
      <c r="BB1143" s="24"/>
      <c r="BC1143" s="24"/>
      <c r="BD1143" s="24">
        <v>0</v>
      </c>
      <c r="BE1143" s="24">
        <v>0</v>
      </c>
      <c r="BF1143" s="23"/>
      <c r="BG1143" s="23"/>
      <c r="BH1143" s="23">
        <v>43221</v>
      </c>
      <c r="BI1143" s="26" t="s">
        <v>127</v>
      </c>
      <c r="BJ1143" s="26" t="s">
        <v>273</v>
      </c>
      <c r="BK1143" s="29">
        <v>524444</v>
      </c>
      <c r="BL1143" s="24" t="s">
        <v>129</v>
      </c>
      <c r="BM1143" s="22" t="str">
        <f ca="1">+IF(Tabla1[[#This Row],[FECHA INGRESO]]&gt;=44986,IF((TODAY()-Tabla1[[#This Row],[FECHA INGRESO]])&gt;=50,"ALERTA","TODAVÍA FALTA"),"N/A")</f>
        <v>N/A</v>
      </c>
      <c r="BN1143" s="7">
        <f>IFERROR((_xlfn.DAYS(Tabla1[[#This Row],[FECHA INGRESO]],Tabla1[[#This Row],[FECHA RETIRO]]))/30,"")</f>
        <v>-3.9</v>
      </c>
    </row>
    <row r="1144" spans="1:66" ht="15" customHeight="1" x14ac:dyDescent="0.35">
      <c r="A1144" s="31">
        <v>80033488</v>
      </c>
      <c r="B1144" s="22" t="s">
        <v>6858</v>
      </c>
      <c r="C1144" s="23">
        <v>43109</v>
      </c>
      <c r="D1144" s="23" t="s">
        <v>188</v>
      </c>
      <c r="E1144" s="23" t="s">
        <v>111</v>
      </c>
      <c r="F1144" s="23" t="s">
        <v>70</v>
      </c>
      <c r="G1144" s="24"/>
      <c r="H1144" s="24">
        <v>24080620088</v>
      </c>
      <c r="I1144" s="24" t="s">
        <v>95</v>
      </c>
      <c r="J1144" s="24">
        <f>DATEDIF(Tabla1[[#This Row],[FECHA DE NACIMIENTO]],Tabla1[[#This Row],[FECHA ACTUAL]],"Y")</f>
        <v>41</v>
      </c>
      <c r="K1144" s="24" t="s">
        <v>3119</v>
      </c>
      <c r="L1144" s="24" t="s">
        <v>74</v>
      </c>
      <c r="M1144" s="24">
        <v>2</v>
      </c>
      <c r="N1144" s="24">
        <v>2</v>
      </c>
      <c r="O1144" s="24">
        <v>2</v>
      </c>
      <c r="P1144" s="24" t="s">
        <v>101</v>
      </c>
      <c r="Q1144" s="23">
        <v>30028</v>
      </c>
      <c r="R1144" s="24" t="s">
        <v>76</v>
      </c>
      <c r="S1144" s="25">
        <v>45119</v>
      </c>
      <c r="T1144" s="24">
        <v>4977374</v>
      </c>
      <c r="U1144" s="24">
        <v>3114156171</v>
      </c>
      <c r="V1144" s="24" t="s">
        <v>6859</v>
      </c>
      <c r="W1144" s="24" t="s">
        <v>6860</v>
      </c>
      <c r="X1144" s="24" t="s">
        <v>6861</v>
      </c>
      <c r="Y1144" s="24" t="s">
        <v>6862</v>
      </c>
      <c r="Z1144" s="24" t="s">
        <v>82</v>
      </c>
      <c r="AA1144" s="24">
        <v>3118282451</v>
      </c>
      <c r="AB1144" s="24" t="s">
        <v>77</v>
      </c>
      <c r="AC1144" s="24" t="s">
        <v>77</v>
      </c>
      <c r="AD1144" s="24" t="s">
        <v>77</v>
      </c>
      <c r="AE1144" s="26" t="s">
        <v>151</v>
      </c>
      <c r="AF1144" s="26"/>
      <c r="AG1144" s="26"/>
      <c r="AH1144" s="27" t="s">
        <v>184</v>
      </c>
      <c r="AI1144" s="27" t="s">
        <v>279</v>
      </c>
      <c r="AJ1144" s="27" t="s">
        <v>279</v>
      </c>
      <c r="AK1144" s="24" t="s">
        <v>121</v>
      </c>
      <c r="AL1144" s="24" t="s">
        <v>90</v>
      </c>
      <c r="AM1144" s="23">
        <v>43109</v>
      </c>
      <c r="AN1144" s="28">
        <v>808585.47</v>
      </c>
      <c r="AO1144" s="28"/>
      <c r="AP1144" s="24"/>
      <c r="AQ1144" s="24"/>
      <c r="AR1144" s="24"/>
      <c r="AS1144" s="24"/>
      <c r="AT1144" s="24" t="e">
        <v>#N/A</v>
      </c>
      <c r="AU1144" s="24" t="e">
        <v>#N/A</v>
      </c>
      <c r="AV1144" s="24" t="e">
        <v>#N/A</v>
      </c>
      <c r="AW1144" s="24"/>
      <c r="AX1144" s="24"/>
      <c r="AY1144" s="24"/>
      <c r="AZ1144" s="24"/>
      <c r="BA1144" s="24"/>
      <c r="BB1144" s="24"/>
      <c r="BC1144" s="24"/>
      <c r="BD1144" s="24">
        <v>0</v>
      </c>
      <c r="BE1144" s="24">
        <v>0</v>
      </c>
      <c r="BF1144" s="23"/>
      <c r="BG1144" s="23"/>
      <c r="BH1144" s="23">
        <v>43110</v>
      </c>
      <c r="BI1144" s="26" t="s">
        <v>127</v>
      </c>
      <c r="BJ1144" s="26" t="s">
        <v>1165</v>
      </c>
      <c r="BK1144" s="29">
        <v>2170</v>
      </c>
      <c r="BL1144" s="24" t="s">
        <v>129</v>
      </c>
      <c r="BM1144" s="22" t="str">
        <f ca="1">+IF(Tabla1[[#This Row],[FECHA INGRESO]]&gt;=44986,IF((TODAY()-Tabla1[[#This Row],[FECHA INGRESO]])&gt;=50,"ALERTA","TODAVÍA FALTA"),"N/A")</f>
        <v>N/A</v>
      </c>
      <c r="BN1144" s="7">
        <f>IFERROR((_xlfn.DAYS(Tabla1[[#This Row],[FECHA INGRESO]],Tabla1[[#This Row],[FECHA RETIRO]]))/30,"")</f>
        <v>-3.3333333333333333E-2</v>
      </c>
    </row>
    <row r="1145" spans="1:66" ht="15" customHeight="1" x14ac:dyDescent="0.35">
      <c r="A1145" s="31">
        <v>1023936341</v>
      </c>
      <c r="B1145" s="22" t="s">
        <v>6863</v>
      </c>
      <c r="C1145" s="23">
        <v>43109</v>
      </c>
      <c r="D1145" s="23" t="s">
        <v>109</v>
      </c>
      <c r="E1145" s="23" t="s">
        <v>111</v>
      </c>
      <c r="F1145" s="23" t="s">
        <v>70</v>
      </c>
      <c r="G1145" s="24"/>
      <c r="H1145" s="24">
        <v>24080580274</v>
      </c>
      <c r="I1145" s="24" t="s">
        <v>95</v>
      </c>
      <c r="J1145" s="24">
        <f>DATEDIF(Tabla1[[#This Row],[FECHA DE NACIMIENTO]],Tabla1[[#This Row],[FECHA ACTUAL]],"Y")</f>
        <v>28</v>
      </c>
      <c r="K1145" s="24" t="s">
        <v>320</v>
      </c>
      <c r="L1145" s="24" t="s">
        <v>234</v>
      </c>
      <c r="M1145" s="24">
        <v>5</v>
      </c>
      <c r="N1145" s="24">
        <v>2</v>
      </c>
      <c r="O1145" s="24">
        <v>2</v>
      </c>
      <c r="P1145" s="24" t="s">
        <v>101</v>
      </c>
      <c r="Q1145" s="23">
        <v>34602</v>
      </c>
      <c r="R1145" s="24" t="s">
        <v>76</v>
      </c>
      <c r="S1145" s="25">
        <v>45119</v>
      </c>
      <c r="T1145" s="24">
        <v>3657823</v>
      </c>
      <c r="U1145" s="24">
        <v>3125518736</v>
      </c>
      <c r="V1145" s="24" t="s">
        <v>6864</v>
      </c>
      <c r="W1145" s="24" t="s">
        <v>6865</v>
      </c>
      <c r="X1145" s="24" t="s">
        <v>6019</v>
      </c>
      <c r="Y1145" s="24" t="s">
        <v>6866</v>
      </c>
      <c r="Z1145" s="24" t="s">
        <v>567</v>
      </c>
      <c r="AA1145" s="24">
        <v>3223912761</v>
      </c>
      <c r="AB1145" s="24" t="s">
        <v>77</v>
      </c>
      <c r="AC1145" s="24" t="s">
        <v>77</v>
      </c>
      <c r="AD1145" s="24" t="s">
        <v>77</v>
      </c>
      <c r="AE1145" s="26" t="s">
        <v>183</v>
      </c>
      <c r="AF1145" s="26" t="s">
        <v>1286</v>
      </c>
      <c r="AG1145" s="26"/>
      <c r="AH1145" s="27" t="s">
        <v>184</v>
      </c>
      <c r="AI1145" s="27" t="s">
        <v>279</v>
      </c>
      <c r="AJ1145" s="27" t="s">
        <v>279</v>
      </c>
      <c r="AK1145" s="24" t="s">
        <v>121</v>
      </c>
      <c r="AL1145" s="24" t="s">
        <v>90</v>
      </c>
      <c r="AM1145" s="23">
        <v>43109</v>
      </c>
      <c r="AN1145" s="28">
        <v>808585.47</v>
      </c>
      <c r="AO1145" s="28"/>
      <c r="AP1145" s="24"/>
      <c r="AQ1145" s="24"/>
      <c r="AR1145" s="24"/>
      <c r="AS1145" s="24"/>
      <c r="AT1145" s="24" t="e">
        <v>#N/A</v>
      </c>
      <c r="AU1145" s="24" t="e">
        <v>#N/A</v>
      </c>
      <c r="AV1145" s="24" t="e">
        <v>#N/A</v>
      </c>
      <c r="AW1145" s="24"/>
      <c r="AX1145" s="24"/>
      <c r="AY1145" s="24"/>
      <c r="AZ1145" s="24"/>
      <c r="BA1145" s="24"/>
      <c r="BB1145" s="24"/>
      <c r="BC1145" s="24"/>
      <c r="BD1145" s="24">
        <v>0</v>
      </c>
      <c r="BE1145" s="24">
        <v>0</v>
      </c>
      <c r="BF1145" s="23"/>
      <c r="BG1145" s="23"/>
      <c r="BH1145" s="23">
        <v>43131</v>
      </c>
      <c r="BI1145" s="26" t="s">
        <v>143</v>
      </c>
      <c r="BJ1145" s="26" t="s">
        <v>2589</v>
      </c>
      <c r="BK1145" s="29">
        <v>23871</v>
      </c>
      <c r="BL1145" s="24" t="s">
        <v>129</v>
      </c>
      <c r="BM1145" s="22" t="str">
        <f ca="1">+IF(Tabla1[[#This Row],[FECHA INGRESO]]&gt;=44986,IF((TODAY()-Tabla1[[#This Row],[FECHA INGRESO]])&gt;=50,"ALERTA","TODAVÍA FALTA"),"N/A")</f>
        <v>N/A</v>
      </c>
      <c r="BN1145" s="7">
        <f>IFERROR((_xlfn.DAYS(Tabla1[[#This Row],[FECHA INGRESO]],Tabla1[[#This Row],[FECHA RETIRO]]))/30,"")</f>
        <v>-0.73333333333333328</v>
      </c>
    </row>
    <row r="1146" spans="1:66" ht="15" customHeight="1" x14ac:dyDescent="0.35">
      <c r="A1146" s="31">
        <v>1012356077</v>
      </c>
      <c r="B1146" s="22" t="s">
        <v>6867</v>
      </c>
      <c r="C1146" s="23">
        <v>43109</v>
      </c>
      <c r="D1146" s="23" t="s">
        <v>93</v>
      </c>
      <c r="E1146" s="23" t="s">
        <v>111</v>
      </c>
      <c r="F1146" s="23" t="s">
        <v>111</v>
      </c>
      <c r="G1146" s="24"/>
      <c r="H1146" s="24">
        <v>24080570455</v>
      </c>
      <c r="I1146" s="24" t="s">
        <v>72</v>
      </c>
      <c r="J1146" s="24">
        <f>DATEDIF(Tabla1[[#This Row],[FECHA DE NACIMIENTO]],Tabla1[[#This Row],[FECHA ACTUAL]],"Y")</f>
        <v>33</v>
      </c>
      <c r="K1146" s="24" t="s">
        <v>73</v>
      </c>
      <c r="L1146" s="24" t="s">
        <v>112</v>
      </c>
      <c r="M1146" s="24">
        <v>2</v>
      </c>
      <c r="N1146" s="24">
        <v>2</v>
      </c>
      <c r="O1146" s="24">
        <v>3</v>
      </c>
      <c r="P1146" s="24" t="s">
        <v>101</v>
      </c>
      <c r="Q1146" s="23">
        <v>32753</v>
      </c>
      <c r="R1146" s="24" t="s">
        <v>76</v>
      </c>
      <c r="S1146" s="25">
        <v>45119</v>
      </c>
      <c r="T1146" s="24">
        <v>7202199</v>
      </c>
      <c r="U1146" s="24">
        <v>3144079138</v>
      </c>
      <c r="V1146" s="24" t="s">
        <v>6868</v>
      </c>
      <c r="W1146" s="24" t="s">
        <v>6869</v>
      </c>
      <c r="X1146" s="24" t="s">
        <v>5499</v>
      </c>
      <c r="Y1146" s="24" t="s">
        <v>6870</v>
      </c>
      <c r="Z1146" s="24" t="s">
        <v>285</v>
      </c>
      <c r="AA1146" s="24">
        <v>3186261084</v>
      </c>
      <c r="AB1146" s="24" t="s">
        <v>77</v>
      </c>
      <c r="AC1146" s="24" t="s">
        <v>77</v>
      </c>
      <c r="AD1146" s="24" t="s">
        <v>77</v>
      </c>
      <c r="AE1146" s="26" t="s">
        <v>151</v>
      </c>
      <c r="AF1146" s="26"/>
      <c r="AG1146" s="26" t="s">
        <v>6871</v>
      </c>
      <c r="AH1146" s="27" t="s">
        <v>4605</v>
      </c>
      <c r="AI1146" s="27" t="s">
        <v>186</v>
      </c>
      <c r="AJ1146" s="27" t="s">
        <v>186</v>
      </c>
      <c r="AK1146" s="24" t="s">
        <v>121</v>
      </c>
      <c r="AL1146" s="24" t="s">
        <v>90</v>
      </c>
      <c r="AM1146" s="23">
        <v>43109</v>
      </c>
      <c r="AN1146" s="28">
        <v>1645650</v>
      </c>
      <c r="AO1146" s="28"/>
      <c r="AP1146" s="24"/>
      <c r="AQ1146" s="24"/>
      <c r="AR1146" s="24"/>
      <c r="AS1146" s="24"/>
      <c r="AT1146" s="24">
        <v>95</v>
      </c>
      <c r="AU1146" s="24" t="e">
        <v>#N/A</v>
      </c>
      <c r="AV1146" s="24" t="e">
        <v>#N/A</v>
      </c>
      <c r="AW1146" s="24"/>
      <c r="AX1146" s="24" t="s">
        <v>3468</v>
      </c>
      <c r="AY1146" s="24"/>
      <c r="AZ1146" s="24"/>
      <c r="BA1146" s="24"/>
      <c r="BB1146" s="24"/>
      <c r="BC1146" s="24"/>
      <c r="BD1146" s="24">
        <v>1</v>
      </c>
      <c r="BE1146" s="24">
        <v>0</v>
      </c>
      <c r="BF1146" s="23">
        <v>43501</v>
      </c>
      <c r="BG1146" s="23">
        <v>43509</v>
      </c>
      <c r="BH1146" s="23">
        <v>43591</v>
      </c>
      <c r="BI1146" s="26" t="s">
        <v>127</v>
      </c>
      <c r="BJ1146" s="26" t="s">
        <v>1352</v>
      </c>
      <c r="BK1146" s="29">
        <v>258375</v>
      </c>
      <c r="BL1146" s="24" t="s">
        <v>129</v>
      </c>
      <c r="BM1146" s="22" t="str">
        <f ca="1">+IF(Tabla1[[#This Row],[FECHA INGRESO]]&gt;=44986,IF((TODAY()-Tabla1[[#This Row],[FECHA INGRESO]])&gt;=50,"ALERTA","TODAVÍA FALTA"),"N/A")</f>
        <v>N/A</v>
      </c>
      <c r="BN1146" s="7">
        <f>IFERROR((_xlfn.DAYS(Tabla1[[#This Row],[FECHA INGRESO]],Tabla1[[#This Row],[FECHA RETIRO]]))/30,"")</f>
        <v>-16.066666666666666</v>
      </c>
    </row>
    <row r="1147" spans="1:66" ht="15" customHeight="1" x14ac:dyDescent="0.35">
      <c r="A1147" s="31">
        <v>1020489492</v>
      </c>
      <c r="B1147" s="22" t="s">
        <v>6872</v>
      </c>
      <c r="C1147" s="23">
        <v>43109</v>
      </c>
      <c r="D1147" s="23" t="s">
        <v>582</v>
      </c>
      <c r="E1147" s="23" t="s">
        <v>111</v>
      </c>
      <c r="F1147" s="23" t="s">
        <v>70</v>
      </c>
      <c r="G1147" s="24"/>
      <c r="H1147" s="24">
        <v>24080523264</v>
      </c>
      <c r="I1147" s="24" t="s">
        <v>95</v>
      </c>
      <c r="J1147" s="24">
        <f>DATEDIF(Tabla1[[#This Row],[FECHA DE NACIMIENTO]],Tabla1[[#This Row],[FECHA ACTUAL]],"Y")</f>
        <v>24</v>
      </c>
      <c r="K1147" s="24" t="s">
        <v>73</v>
      </c>
      <c r="L1147" s="24" t="s">
        <v>112</v>
      </c>
      <c r="M1147" s="24">
        <v>0</v>
      </c>
      <c r="N1147" s="24">
        <v>0</v>
      </c>
      <c r="O1147" s="24">
        <v>1</v>
      </c>
      <c r="P1147" s="24" t="s">
        <v>101</v>
      </c>
      <c r="Q1147" s="23">
        <v>36151</v>
      </c>
      <c r="R1147" s="24" t="s">
        <v>1066</v>
      </c>
      <c r="S1147" s="25">
        <v>45119</v>
      </c>
      <c r="T1147" s="24">
        <v>2729252</v>
      </c>
      <c r="U1147" s="24">
        <v>3014638484</v>
      </c>
      <c r="V1147" s="24" t="s">
        <v>6873</v>
      </c>
      <c r="W1147" s="24" t="s">
        <v>6874</v>
      </c>
      <c r="X1147" s="24" t="s">
        <v>6662</v>
      </c>
      <c r="Y1147" s="24" t="s">
        <v>6875</v>
      </c>
      <c r="Z1147" s="24" t="s">
        <v>117</v>
      </c>
      <c r="AA1147" s="24">
        <v>3042163698</v>
      </c>
      <c r="AB1147" s="24" t="s">
        <v>77</v>
      </c>
      <c r="AC1147" s="24" t="s">
        <v>77</v>
      </c>
      <c r="AD1147" s="24" t="s">
        <v>77</v>
      </c>
      <c r="AE1147" s="26" t="s">
        <v>151</v>
      </c>
      <c r="AF1147" s="26"/>
      <c r="AG1147" s="26"/>
      <c r="AH1147" s="27" t="s">
        <v>184</v>
      </c>
      <c r="AI1147" s="27" t="s">
        <v>515</v>
      </c>
      <c r="AJ1147" s="27" t="s">
        <v>515</v>
      </c>
      <c r="AK1147" s="24" t="s">
        <v>121</v>
      </c>
      <c r="AL1147" s="24" t="s">
        <v>90</v>
      </c>
      <c r="AM1147" s="23">
        <v>43109</v>
      </c>
      <c r="AN1147" s="28">
        <v>808585.47</v>
      </c>
      <c r="AO1147" s="28"/>
      <c r="AP1147" s="24"/>
      <c r="AQ1147" s="24"/>
      <c r="AR1147" s="24"/>
      <c r="AS1147" s="24"/>
      <c r="AT1147" s="24" t="e">
        <v>#N/A</v>
      </c>
      <c r="AU1147" s="24" t="e">
        <v>#N/A</v>
      </c>
      <c r="AV1147" s="24" t="e">
        <v>#N/A</v>
      </c>
      <c r="AW1147" s="24"/>
      <c r="AX1147" s="24"/>
      <c r="AY1147" s="24"/>
      <c r="AZ1147" s="24"/>
      <c r="BA1147" s="24"/>
      <c r="BB1147" s="24"/>
      <c r="BC1147" s="24"/>
      <c r="BD1147" s="24">
        <v>0</v>
      </c>
      <c r="BE1147" s="24">
        <v>0</v>
      </c>
      <c r="BF1147" s="23"/>
      <c r="BG1147" s="23"/>
      <c r="BH1147" s="23">
        <v>43294</v>
      </c>
      <c r="BI1147" s="26" t="s">
        <v>127</v>
      </c>
      <c r="BJ1147" s="26" t="s">
        <v>178</v>
      </c>
      <c r="BK1147" s="29">
        <v>200736</v>
      </c>
      <c r="BL1147" s="24" t="s">
        <v>129</v>
      </c>
      <c r="BM1147" s="22" t="str">
        <f ca="1">+IF(Tabla1[[#This Row],[FECHA INGRESO]]&gt;=44986,IF((TODAY()-Tabla1[[#This Row],[FECHA INGRESO]])&gt;=50,"ALERTA","TODAVÍA FALTA"),"N/A")</f>
        <v>N/A</v>
      </c>
      <c r="BN1147" s="7">
        <f>IFERROR((_xlfn.DAYS(Tabla1[[#This Row],[FECHA INGRESO]],Tabla1[[#This Row],[FECHA RETIRO]]))/30,"")</f>
        <v>-6.166666666666667</v>
      </c>
    </row>
    <row r="1148" spans="1:66" x14ac:dyDescent="0.35">
      <c r="A1148" s="34">
        <v>1024597916</v>
      </c>
      <c r="B1148" s="22" t="s">
        <v>6876</v>
      </c>
      <c r="C1148" s="23">
        <v>43109</v>
      </c>
      <c r="D1148" s="23" t="s">
        <v>93</v>
      </c>
      <c r="E1148" s="23" t="s">
        <v>111</v>
      </c>
      <c r="F1148" s="23" t="s">
        <v>70</v>
      </c>
      <c r="G1148" s="24"/>
      <c r="H1148" s="24">
        <v>24080620088</v>
      </c>
      <c r="I1148" s="24" t="s">
        <v>72</v>
      </c>
      <c r="J1148" s="24">
        <f>DATEDIF(Tabla1[[#This Row],[FECHA DE NACIMIENTO]],Tabla1[[#This Row],[FECHA ACTUAL]],"Y")</f>
        <v>24</v>
      </c>
      <c r="K1148" s="24" t="s">
        <v>320</v>
      </c>
      <c r="L1148" s="24" t="s">
        <v>112</v>
      </c>
      <c r="M1148" s="24">
        <v>0</v>
      </c>
      <c r="N1148" s="24">
        <v>0</v>
      </c>
      <c r="O1148" s="24">
        <v>3</v>
      </c>
      <c r="P1148" s="24" t="s">
        <v>101</v>
      </c>
      <c r="Q1148" s="23">
        <v>36292</v>
      </c>
      <c r="R1148" s="24" t="s">
        <v>76</v>
      </c>
      <c r="S1148" s="25">
        <v>45119</v>
      </c>
      <c r="T1148" s="24">
        <v>8135722</v>
      </c>
      <c r="U1148" s="24">
        <v>3213405042</v>
      </c>
      <c r="V1148" s="33" t="s">
        <v>6877</v>
      </c>
      <c r="W1148" s="24" t="s">
        <v>6878</v>
      </c>
      <c r="X1148" s="24" t="s">
        <v>6879</v>
      </c>
      <c r="Y1148" s="24" t="s">
        <v>6880</v>
      </c>
      <c r="Z1148" s="24"/>
      <c r="AA1148" s="24">
        <v>3125812090</v>
      </c>
      <c r="AB1148" s="24" t="s">
        <v>83</v>
      </c>
      <c r="AC1148" s="24" t="s">
        <v>83</v>
      </c>
      <c r="AD1148" s="24" t="e">
        <v>#REF!</v>
      </c>
      <c r="AE1148" s="26" t="s">
        <v>151</v>
      </c>
      <c r="AF1148" s="26"/>
      <c r="AG1148" s="26">
        <v>0</v>
      </c>
      <c r="AH1148" s="27" t="s">
        <v>184</v>
      </c>
      <c r="AI1148" s="27" t="s">
        <v>120</v>
      </c>
      <c r="AJ1148" s="27" t="s">
        <v>120</v>
      </c>
      <c r="AK1148" s="24" t="s">
        <v>121</v>
      </c>
      <c r="AL1148" s="24" t="s">
        <v>90</v>
      </c>
      <c r="AM1148" s="23">
        <v>43109</v>
      </c>
      <c r="AN1148" s="28">
        <v>1000000</v>
      </c>
      <c r="AO1148" s="28">
        <v>117172</v>
      </c>
      <c r="AP1148" s="24">
        <v>0</v>
      </c>
      <c r="AQ1148" s="24">
        <v>0</v>
      </c>
      <c r="AR1148" s="24">
        <v>0</v>
      </c>
      <c r="AS1148" s="24">
        <v>0</v>
      </c>
      <c r="AT1148" s="24">
        <v>88</v>
      </c>
      <c r="AU1148" s="24">
        <v>84</v>
      </c>
      <c r="AV1148" s="24">
        <v>93</v>
      </c>
      <c r="AW1148" s="24">
        <v>80</v>
      </c>
      <c r="AX1148" s="24">
        <v>0</v>
      </c>
      <c r="AY1148" s="24" t="s">
        <v>6881</v>
      </c>
      <c r="AZ1148" s="24">
        <v>0</v>
      </c>
      <c r="BA1148" s="24">
        <v>0</v>
      </c>
      <c r="BB1148" s="24">
        <v>0</v>
      </c>
      <c r="BC1148" s="24">
        <v>0</v>
      </c>
      <c r="BD1148" s="24">
        <v>0</v>
      </c>
      <c r="BE1148" s="24">
        <v>0</v>
      </c>
      <c r="BF1148" s="23"/>
      <c r="BG1148" s="23"/>
      <c r="BH1148" s="23">
        <v>44645</v>
      </c>
      <c r="BI1148" s="26" t="s">
        <v>466</v>
      </c>
      <c r="BJ1148" s="26" t="s">
        <v>3469</v>
      </c>
      <c r="BK1148" s="29">
        <v>0</v>
      </c>
      <c r="BL1148" s="24" t="s">
        <v>129</v>
      </c>
      <c r="BM1148" s="22" t="str">
        <f ca="1">+IF(Tabla1[[#This Row],[FECHA INGRESO]]&gt;=44986,IF((TODAY()-Tabla1[[#This Row],[FECHA INGRESO]])&gt;=50,"ALERTA","TODAVÍA FALTA"),"N/A")</f>
        <v>N/A</v>
      </c>
      <c r="BN1148" s="7">
        <f>IFERROR((_xlfn.DAYS(Tabla1[[#This Row],[FECHA INGRESO]],Tabla1[[#This Row],[FECHA RETIRO]]))/30,"")</f>
        <v>-51.2</v>
      </c>
    </row>
    <row r="1149" spans="1:66" ht="15" customHeight="1" x14ac:dyDescent="0.35">
      <c r="A1149" s="31">
        <v>32183301</v>
      </c>
      <c r="B1149" s="22" t="s">
        <v>6882</v>
      </c>
      <c r="C1149" s="23">
        <v>43110</v>
      </c>
      <c r="D1149" s="23" t="s">
        <v>188</v>
      </c>
      <c r="E1149" s="23" t="s">
        <v>111</v>
      </c>
      <c r="F1149" s="23" t="s">
        <v>70</v>
      </c>
      <c r="G1149" s="24"/>
      <c r="H1149" s="24">
        <v>24080744643</v>
      </c>
      <c r="I1149" s="24" t="s">
        <v>95</v>
      </c>
      <c r="J1149" s="24">
        <f>DATEDIF(Tabla1[[#This Row],[FECHA DE NACIMIENTO]],Tabla1[[#This Row],[FECHA ACTUAL]],"Y")</f>
        <v>40</v>
      </c>
      <c r="K1149" s="24" t="s">
        <v>73</v>
      </c>
      <c r="L1149" s="24" t="s">
        <v>74</v>
      </c>
      <c r="M1149" s="24">
        <v>2</v>
      </c>
      <c r="N1149" s="24">
        <v>2</v>
      </c>
      <c r="O1149" s="24">
        <v>3</v>
      </c>
      <c r="P1149" s="24" t="s">
        <v>101</v>
      </c>
      <c r="Q1149" s="23">
        <v>30315</v>
      </c>
      <c r="R1149" s="24" t="s">
        <v>830</v>
      </c>
      <c r="S1149" s="25">
        <v>45119</v>
      </c>
      <c r="T1149" s="24">
        <v>2983430</v>
      </c>
      <c r="U1149" s="24">
        <v>3182383775</v>
      </c>
      <c r="V1149" s="24" t="s">
        <v>6883</v>
      </c>
      <c r="W1149" s="24" t="s">
        <v>6884</v>
      </c>
      <c r="X1149" s="24" t="s">
        <v>5871</v>
      </c>
      <c r="Y1149" s="24" t="s">
        <v>6885</v>
      </c>
      <c r="Z1149" s="24" t="s">
        <v>82</v>
      </c>
      <c r="AA1149" s="24">
        <v>3004751843</v>
      </c>
      <c r="AB1149" s="24" t="s">
        <v>77</v>
      </c>
      <c r="AC1149" s="24" t="s">
        <v>77</v>
      </c>
      <c r="AD1149" s="24" t="s">
        <v>77</v>
      </c>
      <c r="AE1149" s="26" t="s">
        <v>183</v>
      </c>
      <c r="AF1149" s="26" t="s">
        <v>6886</v>
      </c>
      <c r="AG1149" s="26"/>
      <c r="AH1149" s="27" t="s">
        <v>119</v>
      </c>
      <c r="AI1149" s="27" t="s">
        <v>487</v>
      </c>
      <c r="AJ1149" s="27" t="s">
        <v>487</v>
      </c>
      <c r="AK1149" s="24" t="s">
        <v>121</v>
      </c>
      <c r="AL1149" s="24" t="s">
        <v>90</v>
      </c>
      <c r="AM1149" s="23">
        <v>43110</v>
      </c>
      <c r="AN1149" s="28">
        <v>2070000</v>
      </c>
      <c r="AO1149" s="28"/>
      <c r="AP1149" s="24"/>
      <c r="AQ1149" s="24"/>
      <c r="AR1149" s="24"/>
      <c r="AS1149" s="24"/>
      <c r="AT1149" s="24" t="e">
        <v>#N/A</v>
      </c>
      <c r="AU1149" s="24" t="e">
        <v>#N/A</v>
      </c>
      <c r="AV1149" s="24" t="e">
        <v>#N/A</v>
      </c>
      <c r="AW1149" s="24"/>
      <c r="AX1149" s="24"/>
      <c r="AY1149" s="24"/>
      <c r="AZ1149" s="24"/>
      <c r="BA1149" s="24"/>
      <c r="BB1149" s="24"/>
      <c r="BC1149" s="24"/>
      <c r="BD1149" s="24">
        <v>0</v>
      </c>
      <c r="BE1149" s="24">
        <v>0</v>
      </c>
      <c r="BF1149" s="23"/>
      <c r="BG1149" s="23"/>
      <c r="BH1149" s="23">
        <v>43112</v>
      </c>
      <c r="BI1149" s="26" t="s">
        <v>127</v>
      </c>
      <c r="BJ1149" s="26" t="s">
        <v>523</v>
      </c>
      <c r="BK1149" s="29">
        <v>8333</v>
      </c>
      <c r="BL1149" s="24" t="s">
        <v>129</v>
      </c>
      <c r="BM1149" s="22" t="str">
        <f ca="1">+IF(Tabla1[[#This Row],[FECHA INGRESO]]&gt;=44986,IF((TODAY()-Tabla1[[#This Row],[FECHA INGRESO]])&gt;=50,"ALERTA","TODAVÍA FALTA"),"N/A")</f>
        <v>N/A</v>
      </c>
      <c r="BN1149" s="7">
        <f>IFERROR((_xlfn.DAYS(Tabla1[[#This Row],[FECHA INGRESO]],Tabla1[[#This Row],[FECHA RETIRO]]))/30,"")</f>
        <v>-6.6666666666666666E-2</v>
      </c>
    </row>
    <row r="1150" spans="1:66" ht="15" customHeight="1" x14ac:dyDescent="0.35">
      <c r="A1150" s="31">
        <v>1110528091</v>
      </c>
      <c r="B1150" s="22" t="s">
        <v>6887</v>
      </c>
      <c r="C1150" s="23">
        <v>43111</v>
      </c>
      <c r="D1150" s="23" t="s">
        <v>1311</v>
      </c>
      <c r="E1150" s="23" t="s">
        <v>110</v>
      </c>
      <c r="F1150" s="23" t="s">
        <v>70</v>
      </c>
      <c r="G1150" s="24"/>
      <c r="H1150" s="24">
        <v>24080680028</v>
      </c>
      <c r="I1150" s="24" t="s">
        <v>72</v>
      </c>
      <c r="J1150" s="24">
        <f>DATEDIF(Tabla1[[#This Row],[FECHA DE NACIMIENTO]],Tabla1[[#This Row],[FECHA ACTUAL]],"Y")</f>
        <v>30</v>
      </c>
      <c r="K1150" s="24" t="s">
        <v>320</v>
      </c>
      <c r="L1150" s="24" t="s">
        <v>112</v>
      </c>
      <c r="M1150" s="24">
        <v>0</v>
      </c>
      <c r="N1150" s="24">
        <v>0</v>
      </c>
      <c r="O1150" s="24">
        <v>3</v>
      </c>
      <c r="P1150" s="24" t="s">
        <v>101</v>
      </c>
      <c r="Q1150" s="23">
        <v>33870</v>
      </c>
      <c r="R1150" s="24" t="s">
        <v>2591</v>
      </c>
      <c r="S1150" s="25">
        <v>45119</v>
      </c>
      <c r="T1150" s="24">
        <v>7604823</v>
      </c>
      <c r="U1150" s="24">
        <v>3124897000</v>
      </c>
      <c r="V1150" s="24" t="s">
        <v>6888</v>
      </c>
      <c r="W1150" s="24" t="s">
        <v>6889</v>
      </c>
      <c r="X1150" s="24" t="s">
        <v>1610</v>
      </c>
      <c r="Y1150" s="24" t="s">
        <v>6890</v>
      </c>
      <c r="Z1150" s="24" t="s">
        <v>117</v>
      </c>
      <c r="AA1150" s="24" t="s">
        <v>6891</v>
      </c>
      <c r="AB1150" s="24" t="s">
        <v>77</v>
      </c>
      <c r="AC1150" s="24" t="s">
        <v>77</v>
      </c>
      <c r="AD1150" s="24" t="s">
        <v>77</v>
      </c>
      <c r="AE1150" s="26" t="s">
        <v>84</v>
      </c>
      <c r="AF1150" s="26" t="s">
        <v>103</v>
      </c>
      <c r="AG1150" s="26"/>
      <c r="AH1150" s="27" t="s">
        <v>184</v>
      </c>
      <c r="AI1150" s="27" t="s">
        <v>120</v>
      </c>
      <c r="AJ1150" s="27" t="s">
        <v>120</v>
      </c>
      <c r="AK1150" s="24" t="s">
        <v>121</v>
      </c>
      <c r="AL1150" s="24" t="s">
        <v>90</v>
      </c>
      <c r="AM1150" s="23">
        <v>43111</v>
      </c>
      <c r="AN1150" s="28">
        <v>808585.47</v>
      </c>
      <c r="AO1150" s="28"/>
      <c r="AP1150" s="24"/>
      <c r="AQ1150" s="24"/>
      <c r="AR1150" s="24"/>
      <c r="AS1150" s="24"/>
      <c r="AT1150" s="24">
        <v>85</v>
      </c>
      <c r="AU1150" s="24" t="e">
        <v>#N/A</v>
      </c>
      <c r="AV1150" s="24" t="e">
        <v>#N/A</v>
      </c>
      <c r="AW1150" s="24"/>
      <c r="AX1150" s="24"/>
      <c r="AY1150" s="24"/>
      <c r="AZ1150" s="24"/>
      <c r="BA1150" s="24"/>
      <c r="BB1150" s="24"/>
      <c r="BC1150" s="24"/>
      <c r="BD1150" s="24">
        <v>0</v>
      </c>
      <c r="BE1150" s="24">
        <v>0</v>
      </c>
      <c r="BF1150" s="23"/>
      <c r="BG1150" s="23"/>
      <c r="BH1150" s="23">
        <v>43344</v>
      </c>
      <c r="BI1150" s="26" t="s">
        <v>127</v>
      </c>
      <c r="BJ1150" s="26" t="s">
        <v>232</v>
      </c>
      <c r="BK1150" s="29">
        <v>250648</v>
      </c>
      <c r="BL1150" s="24" t="s">
        <v>129</v>
      </c>
      <c r="BM1150" s="22" t="str">
        <f ca="1">+IF(Tabla1[[#This Row],[FECHA INGRESO]]&gt;=44986,IF((TODAY()-Tabla1[[#This Row],[FECHA INGRESO]])&gt;=50,"ALERTA","TODAVÍA FALTA"),"N/A")</f>
        <v>N/A</v>
      </c>
      <c r="BN1150" s="7">
        <f>IFERROR((_xlfn.DAYS(Tabla1[[#This Row],[FECHA INGRESO]],Tabla1[[#This Row],[FECHA RETIRO]]))/30,"")</f>
        <v>-7.7666666666666666</v>
      </c>
    </row>
    <row r="1151" spans="1:66" ht="15" customHeight="1" x14ac:dyDescent="0.35">
      <c r="A1151" s="31">
        <v>1018470871</v>
      </c>
      <c r="B1151" s="22" t="s">
        <v>6892</v>
      </c>
      <c r="C1151" s="23">
        <v>43111</v>
      </c>
      <c r="D1151" s="23" t="s">
        <v>266</v>
      </c>
      <c r="E1151" s="23" t="s">
        <v>110</v>
      </c>
      <c r="F1151" s="23" t="s">
        <v>70</v>
      </c>
      <c r="G1151" s="24"/>
      <c r="H1151" s="24">
        <v>24080683250</v>
      </c>
      <c r="I1151" s="24" t="s">
        <v>72</v>
      </c>
      <c r="J1151" s="24">
        <f>DATEDIF(Tabla1[[#This Row],[FECHA DE NACIMIENTO]],Tabla1[[#This Row],[FECHA ACTUAL]],"Y")</f>
        <v>28</v>
      </c>
      <c r="K1151" s="24" t="s">
        <v>96</v>
      </c>
      <c r="L1151" s="24" t="s">
        <v>112</v>
      </c>
      <c r="M1151" s="24">
        <v>0</v>
      </c>
      <c r="N1151" s="24">
        <v>0</v>
      </c>
      <c r="O1151" s="24">
        <v>3</v>
      </c>
      <c r="P1151" s="24" t="s">
        <v>101</v>
      </c>
      <c r="Q1151" s="23">
        <v>34607</v>
      </c>
      <c r="R1151" s="24" t="s">
        <v>76</v>
      </c>
      <c r="S1151" s="25">
        <v>45119</v>
      </c>
      <c r="T1151" s="24"/>
      <c r="U1151" s="24">
        <v>3213501609</v>
      </c>
      <c r="V1151" s="24" t="s">
        <v>6893</v>
      </c>
      <c r="W1151" s="24" t="s">
        <v>6894</v>
      </c>
      <c r="X1151" s="24" t="s">
        <v>730</v>
      </c>
      <c r="Y1151" s="24" t="s">
        <v>6895</v>
      </c>
      <c r="Z1151" s="24" t="s">
        <v>285</v>
      </c>
      <c r="AA1151" s="24">
        <v>3138959528</v>
      </c>
      <c r="AB1151" s="24" t="s">
        <v>77</v>
      </c>
      <c r="AC1151" s="24" t="s">
        <v>77</v>
      </c>
      <c r="AD1151" s="24" t="s">
        <v>77</v>
      </c>
      <c r="AE1151" s="26" t="s">
        <v>183</v>
      </c>
      <c r="AF1151" s="26" t="s">
        <v>3549</v>
      </c>
      <c r="AG1151" s="26"/>
      <c r="AH1151" s="27" t="s">
        <v>184</v>
      </c>
      <c r="AI1151" s="27" t="s">
        <v>279</v>
      </c>
      <c r="AJ1151" s="27" t="s">
        <v>279</v>
      </c>
      <c r="AK1151" s="24" t="s">
        <v>121</v>
      </c>
      <c r="AL1151" s="24" t="s">
        <v>90</v>
      </c>
      <c r="AM1151" s="23">
        <v>43111</v>
      </c>
      <c r="AN1151" s="28">
        <v>808585.47</v>
      </c>
      <c r="AO1151" s="28"/>
      <c r="AP1151" s="24"/>
      <c r="AQ1151" s="24"/>
      <c r="AR1151" s="24"/>
      <c r="AS1151" s="24"/>
      <c r="AT1151" s="24" t="e">
        <v>#N/A</v>
      </c>
      <c r="AU1151" s="24" t="e">
        <v>#N/A</v>
      </c>
      <c r="AV1151" s="24" t="e">
        <v>#N/A</v>
      </c>
      <c r="AW1151" s="24"/>
      <c r="AX1151" s="24"/>
      <c r="AY1151" s="24"/>
      <c r="AZ1151" s="24"/>
      <c r="BA1151" s="24"/>
      <c r="BB1151" s="24"/>
      <c r="BC1151" s="24"/>
      <c r="BD1151" s="24">
        <v>0</v>
      </c>
      <c r="BE1151" s="24">
        <v>0</v>
      </c>
      <c r="BF1151" s="23"/>
      <c r="BG1151" s="23"/>
      <c r="BH1151" s="23">
        <v>43115</v>
      </c>
      <c r="BI1151" s="26" t="s">
        <v>127</v>
      </c>
      <c r="BJ1151" s="26" t="s">
        <v>232</v>
      </c>
      <c r="BK1151" s="29">
        <v>5425</v>
      </c>
      <c r="BL1151" s="24" t="s">
        <v>129</v>
      </c>
      <c r="BM1151" s="22" t="str">
        <f ca="1">+IF(Tabla1[[#This Row],[FECHA INGRESO]]&gt;=44986,IF((TODAY()-Tabla1[[#This Row],[FECHA INGRESO]])&gt;=50,"ALERTA","TODAVÍA FALTA"),"N/A")</f>
        <v>N/A</v>
      </c>
      <c r="BN1151" s="7">
        <f>IFERROR((_xlfn.DAYS(Tabla1[[#This Row],[FECHA INGRESO]],Tabla1[[#This Row],[FECHA RETIRO]]))/30,"")</f>
        <v>-0.13333333333333333</v>
      </c>
    </row>
    <row r="1152" spans="1:66" ht="15" customHeight="1" x14ac:dyDescent="0.35">
      <c r="A1152" s="31">
        <v>1023923619</v>
      </c>
      <c r="B1152" s="22" t="s">
        <v>6896</v>
      </c>
      <c r="C1152" s="23">
        <v>43111</v>
      </c>
      <c r="D1152" s="23" t="s">
        <v>188</v>
      </c>
      <c r="E1152" s="23" t="s">
        <v>111</v>
      </c>
      <c r="F1152" s="23" t="s">
        <v>70</v>
      </c>
      <c r="G1152" s="24"/>
      <c r="H1152" s="24">
        <v>24080770394</v>
      </c>
      <c r="I1152" s="24" t="s">
        <v>95</v>
      </c>
      <c r="J1152" s="24">
        <f>DATEDIF(Tabla1[[#This Row],[FECHA DE NACIMIENTO]],Tabla1[[#This Row],[FECHA ACTUAL]],"Y")</f>
        <v>30</v>
      </c>
      <c r="K1152" s="24" t="s">
        <v>73</v>
      </c>
      <c r="L1152" s="24" t="s">
        <v>112</v>
      </c>
      <c r="M1152" s="24">
        <v>1</v>
      </c>
      <c r="N1152" s="24">
        <v>1</v>
      </c>
      <c r="O1152" s="24">
        <v>2</v>
      </c>
      <c r="P1152" s="24" t="s">
        <v>101</v>
      </c>
      <c r="Q1152" s="23">
        <v>34052</v>
      </c>
      <c r="R1152" s="24" t="s">
        <v>76</v>
      </c>
      <c r="S1152" s="25">
        <v>45119</v>
      </c>
      <c r="T1152" s="24">
        <v>2063661</v>
      </c>
      <c r="U1152" s="24">
        <v>3015141780</v>
      </c>
      <c r="V1152" s="24" t="s">
        <v>6897</v>
      </c>
      <c r="W1152" s="24" t="s">
        <v>6898</v>
      </c>
      <c r="X1152" s="24" t="s">
        <v>6899</v>
      </c>
      <c r="Y1152" s="24" t="s">
        <v>6900</v>
      </c>
      <c r="Z1152" s="24" t="s">
        <v>852</v>
      </c>
      <c r="AA1152" s="24" t="s">
        <v>6901</v>
      </c>
      <c r="AB1152" s="24" t="s">
        <v>77</v>
      </c>
      <c r="AC1152" s="24" t="s">
        <v>77</v>
      </c>
      <c r="AD1152" s="24" t="s">
        <v>77</v>
      </c>
      <c r="AE1152" s="26" t="s">
        <v>151</v>
      </c>
      <c r="AF1152" s="26"/>
      <c r="AG1152" s="26"/>
      <c r="AH1152" s="27" t="s">
        <v>184</v>
      </c>
      <c r="AI1152" s="27" t="s">
        <v>185</v>
      </c>
      <c r="AJ1152" s="27" t="s">
        <v>185</v>
      </c>
      <c r="AK1152" s="24" t="s">
        <v>121</v>
      </c>
      <c r="AL1152" s="24" t="s">
        <v>90</v>
      </c>
      <c r="AM1152" s="23">
        <v>43111</v>
      </c>
      <c r="AN1152" s="28">
        <v>808585.47</v>
      </c>
      <c r="AO1152" s="28"/>
      <c r="AP1152" s="24"/>
      <c r="AQ1152" s="24"/>
      <c r="AR1152" s="24"/>
      <c r="AS1152" s="24"/>
      <c r="AT1152" s="24" t="e">
        <v>#N/A</v>
      </c>
      <c r="AU1152" s="24" t="e">
        <v>#N/A</v>
      </c>
      <c r="AV1152" s="24" t="e">
        <v>#N/A</v>
      </c>
      <c r="AW1152" s="24"/>
      <c r="AX1152" s="24"/>
      <c r="AY1152" s="24"/>
      <c r="AZ1152" s="24"/>
      <c r="BA1152" s="24"/>
      <c r="BB1152" s="24"/>
      <c r="BC1152" s="24"/>
      <c r="BD1152" s="24">
        <v>0</v>
      </c>
      <c r="BE1152" s="24">
        <v>0</v>
      </c>
      <c r="BF1152" s="23"/>
      <c r="BG1152" s="23"/>
      <c r="BH1152" s="23">
        <v>43125</v>
      </c>
      <c r="BI1152" s="26" t="s">
        <v>127</v>
      </c>
      <c r="BJ1152" s="26" t="s">
        <v>273</v>
      </c>
      <c r="BK1152" s="29">
        <v>16276</v>
      </c>
      <c r="BL1152" s="24" t="s">
        <v>129</v>
      </c>
      <c r="BM1152" s="22" t="str">
        <f ca="1">+IF(Tabla1[[#This Row],[FECHA INGRESO]]&gt;=44986,IF((TODAY()-Tabla1[[#This Row],[FECHA INGRESO]])&gt;=50,"ALERTA","TODAVÍA FALTA"),"N/A")</f>
        <v>N/A</v>
      </c>
      <c r="BN1152" s="7">
        <f>IFERROR((_xlfn.DAYS(Tabla1[[#This Row],[FECHA INGRESO]],Tabla1[[#This Row],[FECHA RETIRO]]))/30,"")</f>
        <v>-0.46666666666666667</v>
      </c>
    </row>
    <row r="1153" spans="1:66" ht="15" customHeight="1" x14ac:dyDescent="0.35">
      <c r="A1153" s="31">
        <v>1023948535</v>
      </c>
      <c r="B1153" s="22" t="s">
        <v>6902</v>
      </c>
      <c r="C1153" s="23">
        <v>43111</v>
      </c>
      <c r="D1153" s="23" t="s">
        <v>93</v>
      </c>
      <c r="E1153" s="24" t="s">
        <v>69</v>
      </c>
      <c r="F1153" s="23" t="s">
        <v>70</v>
      </c>
      <c r="G1153" s="24"/>
      <c r="H1153" s="24">
        <v>24080685768</v>
      </c>
      <c r="I1153" s="24" t="s">
        <v>95</v>
      </c>
      <c r="J1153" s="24">
        <f>DATEDIF(Tabla1[[#This Row],[FECHA DE NACIMIENTO]],Tabla1[[#This Row],[FECHA ACTUAL]],"Y")</f>
        <v>27</v>
      </c>
      <c r="K1153" s="24" t="s">
        <v>73</v>
      </c>
      <c r="L1153" s="24" t="s">
        <v>112</v>
      </c>
      <c r="M1153" s="24">
        <v>1</v>
      </c>
      <c r="N1153" s="24">
        <v>1</v>
      </c>
      <c r="O1153" s="24">
        <v>1</v>
      </c>
      <c r="P1153" s="24" t="s">
        <v>101</v>
      </c>
      <c r="Q1153" s="23">
        <v>35084</v>
      </c>
      <c r="R1153" s="24" t="s">
        <v>76</v>
      </c>
      <c r="S1153" s="25">
        <v>45119</v>
      </c>
      <c r="T1153" s="24">
        <v>7621085</v>
      </c>
      <c r="U1153" s="24">
        <v>3023908646</v>
      </c>
      <c r="V1153" s="24" t="s">
        <v>6903</v>
      </c>
      <c r="W1153" s="24" t="s">
        <v>6904</v>
      </c>
      <c r="X1153" s="24" t="s">
        <v>6905</v>
      </c>
      <c r="Y1153" s="24" t="s">
        <v>6906</v>
      </c>
      <c r="Z1153" s="24" t="s">
        <v>117</v>
      </c>
      <c r="AA1153" s="24" t="s">
        <v>6907</v>
      </c>
      <c r="AB1153" s="24" t="s">
        <v>77</v>
      </c>
      <c r="AC1153" s="24" t="s">
        <v>77</v>
      </c>
      <c r="AD1153" s="24" t="s">
        <v>77</v>
      </c>
      <c r="AE1153" s="26" t="s">
        <v>151</v>
      </c>
      <c r="AF1153" s="26"/>
      <c r="AG1153" s="26"/>
      <c r="AH1153" s="27" t="s">
        <v>184</v>
      </c>
      <c r="AI1153" s="27" t="s">
        <v>279</v>
      </c>
      <c r="AJ1153" s="27" t="s">
        <v>279</v>
      </c>
      <c r="AK1153" s="24" t="s">
        <v>121</v>
      </c>
      <c r="AL1153" s="24" t="s">
        <v>90</v>
      </c>
      <c r="AM1153" s="23">
        <v>43111</v>
      </c>
      <c r="AN1153" s="28">
        <v>808585.47</v>
      </c>
      <c r="AO1153" s="28"/>
      <c r="AP1153" s="24"/>
      <c r="AQ1153" s="24"/>
      <c r="AR1153" s="24"/>
      <c r="AS1153" s="24"/>
      <c r="AT1153" s="24" t="e">
        <v>#N/A</v>
      </c>
      <c r="AU1153" s="24" t="e">
        <v>#N/A</v>
      </c>
      <c r="AV1153" s="24" t="e">
        <v>#N/A</v>
      </c>
      <c r="AW1153" s="24"/>
      <c r="AX1153" s="24"/>
      <c r="AY1153" s="24"/>
      <c r="AZ1153" s="24"/>
      <c r="BA1153" s="24"/>
      <c r="BB1153" s="24"/>
      <c r="BC1153" s="24"/>
      <c r="BD1153" s="24">
        <v>0</v>
      </c>
      <c r="BE1153" s="24">
        <v>0</v>
      </c>
      <c r="BF1153" s="23"/>
      <c r="BG1153" s="23"/>
      <c r="BH1153" s="23">
        <v>43159</v>
      </c>
      <c r="BI1153" s="26" t="s">
        <v>127</v>
      </c>
      <c r="BJ1153" s="26" t="s">
        <v>4167</v>
      </c>
      <c r="BK1153" s="29">
        <v>52083</v>
      </c>
      <c r="BL1153" s="24" t="s">
        <v>129</v>
      </c>
      <c r="BM1153" s="22" t="str">
        <f ca="1">+IF(Tabla1[[#This Row],[FECHA INGRESO]]&gt;=44986,IF((TODAY()-Tabla1[[#This Row],[FECHA INGRESO]])&gt;=50,"ALERTA","TODAVÍA FALTA"),"N/A")</f>
        <v>N/A</v>
      </c>
      <c r="BN1153" s="7">
        <f>IFERROR((_xlfn.DAYS(Tabla1[[#This Row],[FECHA INGRESO]],Tabla1[[#This Row],[FECHA RETIRO]]))/30,"")</f>
        <v>-1.6</v>
      </c>
    </row>
    <row r="1154" spans="1:66" ht="15" customHeight="1" x14ac:dyDescent="0.35">
      <c r="A1154" s="31">
        <v>32184385</v>
      </c>
      <c r="B1154" s="22" t="s">
        <v>6908</v>
      </c>
      <c r="C1154" s="23">
        <v>43116</v>
      </c>
      <c r="D1154" s="23" t="s">
        <v>870</v>
      </c>
      <c r="E1154" s="24" t="s">
        <v>94</v>
      </c>
      <c r="F1154" s="23" t="s">
        <v>70</v>
      </c>
      <c r="G1154" s="24"/>
      <c r="H1154" s="24">
        <v>24080913944</v>
      </c>
      <c r="I1154" s="24" t="s">
        <v>95</v>
      </c>
      <c r="J1154" s="24">
        <f>DATEDIF(Tabla1[[#This Row],[FECHA DE NACIMIENTO]],Tabla1[[#This Row],[FECHA ACTUAL]],"Y")</f>
        <v>40</v>
      </c>
      <c r="K1154" s="24" t="s">
        <v>1020</v>
      </c>
      <c r="L1154" s="24" t="s">
        <v>74</v>
      </c>
      <c r="M1154" s="24">
        <v>1</v>
      </c>
      <c r="N1154" s="24">
        <v>1</v>
      </c>
      <c r="O1154" s="24">
        <v>4</v>
      </c>
      <c r="P1154" s="24" t="s">
        <v>101</v>
      </c>
      <c r="Q1154" s="23">
        <v>30299</v>
      </c>
      <c r="R1154" s="24" t="s">
        <v>830</v>
      </c>
      <c r="S1154" s="25">
        <v>45119</v>
      </c>
      <c r="T1154" s="24">
        <v>2944933</v>
      </c>
      <c r="U1154" s="24">
        <v>3002504794</v>
      </c>
      <c r="V1154" s="24" t="s">
        <v>6909</v>
      </c>
      <c r="W1154" s="24" t="s">
        <v>6910</v>
      </c>
      <c r="X1154" s="24" t="s">
        <v>5061</v>
      </c>
      <c r="Y1154" s="24" t="s">
        <v>6911</v>
      </c>
      <c r="Z1154" s="24" t="s">
        <v>82</v>
      </c>
      <c r="AA1154" s="24" t="s">
        <v>6912</v>
      </c>
      <c r="AB1154" s="24" t="s">
        <v>77</v>
      </c>
      <c r="AC1154" s="24" t="s">
        <v>77</v>
      </c>
      <c r="AD1154" s="24" t="s">
        <v>77</v>
      </c>
      <c r="AE1154" s="26" t="s">
        <v>183</v>
      </c>
      <c r="AF1154" s="26" t="s">
        <v>6913</v>
      </c>
      <c r="AG1154" s="26"/>
      <c r="AH1154" s="27" t="s">
        <v>184</v>
      </c>
      <c r="AI1154" s="27" t="s">
        <v>515</v>
      </c>
      <c r="AJ1154" s="27" t="s">
        <v>515</v>
      </c>
      <c r="AK1154" s="24" t="s">
        <v>121</v>
      </c>
      <c r="AL1154" s="24" t="s">
        <v>90</v>
      </c>
      <c r="AM1154" s="23">
        <v>43116</v>
      </c>
      <c r="AN1154" s="28">
        <v>808585.47</v>
      </c>
      <c r="AO1154" s="28"/>
      <c r="AP1154" s="24"/>
      <c r="AQ1154" s="24"/>
      <c r="AR1154" s="24"/>
      <c r="AS1154" s="24"/>
      <c r="AT1154" s="24" t="e">
        <v>#N/A</v>
      </c>
      <c r="AU1154" s="24" t="e">
        <v>#N/A</v>
      </c>
      <c r="AV1154" s="24" t="e">
        <v>#N/A</v>
      </c>
      <c r="AW1154" s="24"/>
      <c r="AX1154" s="24"/>
      <c r="AY1154" s="24"/>
      <c r="AZ1154" s="24"/>
      <c r="BA1154" s="24"/>
      <c r="BB1154" s="24"/>
      <c r="BC1154" s="24"/>
      <c r="BD1154" s="24">
        <v>0</v>
      </c>
      <c r="BE1154" s="24">
        <v>0</v>
      </c>
      <c r="BF1154" s="23"/>
      <c r="BG1154" s="23"/>
      <c r="BH1154" s="23">
        <v>43139</v>
      </c>
      <c r="BI1154" s="26" t="s">
        <v>143</v>
      </c>
      <c r="BJ1154" s="26" t="s">
        <v>2589</v>
      </c>
      <c r="BK1154" s="29">
        <v>24956</v>
      </c>
      <c r="BL1154" s="24" t="s">
        <v>129</v>
      </c>
      <c r="BM1154" s="22" t="str">
        <f ca="1">+IF(Tabla1[[#This Row],[FECHA INGRESO]]&gt;=44986,IF((TODAY()-Tabla1[[#This Row],[FECHA INGRESO]])&gt;=50,"ALERTA","TODAVÍA FALTA"),"N/A")</f>
        <v>N/A</v>
      </c>
      <c r="BN1154" s="7">
        <f>IFERROR((_xlfn.DAYS(Tabla1[[#This Row],[FECHA INGRESO]],Tabla1[[#This Row],[FECHA RETIRO]]))/30,"")</f>
        <v>-0.76666666666666672</v>
      </c>
    </row>
    <row r="1155" spans="1:66" ht="15" customHeight="1" x14ac:dyDescent="0.35">
      <c r="A1155" s="31">
        <v>52460140</v>
      </c>
      <c r="B1155" s="22" t="s">
        <v>6914</v>
      </c>
      <c r="C1155" s="23">
        <v>43116</v>
      </c>
      <c r="D1155" s="23" t="s">
        <v>93</v>
      </c>
      <c r="E1155" s="23" t="s">
        <v>111</v>
      </c>
      <c r="F1155" s="23" t="s">
        <v>70</v>
      </c>
      <c r="G1155" s="24"/>
      <c r="H1155" s="24">
        <v>24081084539</v>
      </c>
      <c r="I1155" s="24" t="s">
        <v>95</v>
      </c>
      <c r="J1155" s="24">
        <f>DATEDIF(Tabla1[[#This Row],[FECHA DE NACIMIENTO]],Tabla1[[#This Row],[FECHA ACTUAL]],"Y")</f>
        <v>43</v>
      </c>
      <c r="K1155" s="24" t="s">
        <v>73</v>
      </c>
      <c r="L1155" s="24" t="s">
        <v>234</v>
      </c>
      <c r="M1155" s="24">
        <v>2</v>
      </c>
      <c r="N1155" s="24">
        <v>2</v>
      </c>
      <c r="O1155" s="24">
        <v>2</v>
      </c>
      <c r="P1155" s="24" t="s">
        <v>101</v>
      </c>
      <c r="Q1155" s="23">
        <v>29307</v>
      </c>
      <c r="R1155" s="24" t="s">
        <v>76</v>
      </c>
      <c r="S1155" s="25">
        <v>45119</v>
      </c>
      <c r="T1155" s="24">
        <v>3928267</v>
      </c>
      <c r="U1155" s="24">
        <v>3102065348</v>
      </c>
      <c r="V1155" s="24" t="s">
        <v>6915</v>
      </c>
      <c r="W1155" s="24" t="s">
        <v>6916</v>
      </c>
      <c r="X1155" s="24" t="s">
        <v>3976</v>
      </c>
      <c r="Y1155" s="24" t="s">
        <v>6917</v>
      </c>
      <c r="Z1155" s="24" t="s">
        <v>82</v>
      </c>
      <c r="AA1155" s="24" t="s">
        <v>6918</v>
      </c>
      <c r="AB1155" s="24" t="s">
        <v>77</v>
      </c>
      <c r="AC1155" s="24" t="s">
        <v>77</v>
      </c>
      <c r="AD1155" s="24" t="s">
        <v>77</v>
      </c>
      <c r="AE1155" s="26" t="s">
        <v>84</v>
      </c>
      <c r="AF1155" s="26" t="s">
        <v>6055</v>
      </c>
      <c r="AG1155" s="26"/>
      <c r="AH1155" s="27" t="s">
        <v>6919</v>
      </c>
      <c r="AI1155" s="27" t="s">
        <v>138</v>
      </c>
      <c r="AJ1155" s="27" t="s">
        <v>138</v>
      </c>
      <c r="AK1155" s="24" t="s">
        <v>89</v>
      </c>
      <c r="AL1155" s="24" t="s">
        <v>90</v>
      </c>
      <c r="AM1155" s="23">
        <v>43116</v>
      </c>
      <c r="AN1155" s="28">
        <v>3312000</v>
      </c>
      <c r="AO1155" s="28"/>
      <c r="AP1155" s="24"/>
      <c r="AQ1155" s="24"/>
      <c r="AR1155" s="24"/>
      <c r="AS1155" s="24"/>
      <c r="AT1155" s="24" t="e">
        <v>#N/A</v>
      </c>
      <c r="AU1155" s="24" t="e">
        <v>#N/A</v>
      </c>
      <c r="AV1155" s="24" t="e">
        <v>#N/A</v>
      </c>
      <c r="AW1155" s="24"/>
      <c r="AX1155" s="24"/>
      <c r="AY1155" s="24"/>
      <c r="AZ1155" s="24"/>
      <c r="BA1155" s="24"/>
      <c r="BB1155" s="24"/>
      <c r="BC1155" s="24"/>
      <c r="BD1155" s="24">
        <v>0</v>
      </c>
      <c r="BE1155" s="24">
        <v>0</v>
      </c>
      <c r="BF1155" s="23"/>
      <c r="BG1155" s="23"/>
      <c r="BH1155" s="23">
        <v>43403</v>
      </c>
      <c r="BI1155" s="26" t="s">
        <v>127</v>
      </c>
      <c r="BJ1155" s="26" t="s">
        <v>337</v>
      </c>
      <c r="BK1155" s="29">
        <v>1266667</v>
      </c>
      <c r="BL1155" s="24" t="s">
        <v>129</v>
      </c>
      <c r="BM1155" s="22" t="str">
        <f ca="1">+IF(Tabla1[[#This Row],[FECHA INGRESO]]&gt;=44986,IF((TODAY()-Tabla1[[#This Row],[FECHA INGRESO]])&gt;=50,"ALERTA","TODAVÍA FALTA"),"N/A")</f>
        <v>N/A</v>
      </c>
      <c r="BN1155" s="7">
        <f>IFERROR((_xlfn.DAYS(Tabla1[[#This Row],[FECHA INGRESO]],Tabla1[[#This Row],[FECHA RETIRO]]))/30,"")</f>
        <v>-9.5666666666666664</v>
      </c>
    </row>
    <row r="1156" spans="1:66" ht="15" customHeight="1" x14ac:dyDescent="0.35">
      <c r="A1156" s="31">
        <v>1020490910</v>
      </c>
      <c r="B1156" s="22" t="s">
        <v>6920</v>
      </c>
      <c r="C1156" s="23">
        <v>43117</v>
      </c>
      <c r="D1156" s="23" t="s">
        <v>4886</v>
      </c>
      <c r="E1156" s="23" t="s">
        <v>111</v>
      </c>
      <c r="F1156" s="23" t="s">
        <v>70</v>
      </c>
      <c r="G1156" s="24"/>
      <c r="H1156" s="24">
        <v>24080954806</v>
      </c>
      <c r="I1156" s="24" t="s">
        <v>95</v>
      </c>
      <c r="J1156" s="24">
        <f>DATEDIF(Tabla1[[#This Row],[FECHA DE NACIMIENTO]],Tabla1[[#This Row],[FECHA ACTUAL]],"Y")</f>
        <v>24</v>
      </c>
      <c r="K1156" s="24" t="s">
        <v>73</v>
      </c>
      <c r="L1156" s="24" t="s">
        <v>112</v>
      </c>
      <c r="M1156" s="24">
        <v>0</v>
      </c>
      <c r="N1156" s="24">
        <v>0</v>
      </c>
      <c r="O1156" s="24">
        <v>1</v>
      </c>
      <c r="P1156" s="24" t="s">
        <v>101</v>
      </c>
      <c r="Q1156" s="23">
        <v>36223</v>
      </c>
      <c r="R1156" s="24" t="s">
        <v>1066</v>
      </c>
      <c r="S1156" s="25">
        <v>45119</v>
      </c>
      <c r="T1156" s="24">
        <v>2723093</v>
      </c>
      <c r="U1156" s="24">
        <v>3002137257</v>
      </c>
      <c r="V1156" s="24" t="s">
        <v>6921</v>
      </c>
      <c r="W1156" s="24" t="s">
        <v>6922</v>
      </c>
      <c r="X1156" s="24" t="s">
        <v>6923</v>
      </c>
      <c r="Y1156" s="24" t="s">
        <v>6924</v>
      </c>
      <c r="Z1156" s="24" t="s">
        <v>117</v>
      </c>
      <c r="AA1156" s="24">
        <v>3007666762</v>
      </c>
      <c r="AB1156" s="24" t="s">
        <v>77</v>
      </c>
      <c r="AC1156" s="24" t="s">
        <v>77</v>
      </c>
      <c r="AD1156" s="24" t="s">
        <v>77</v>
      </c>
      <c r="AE1156" s="26" t="s">
        <v>183</v>
      </c>
      <c r="AF1156" s="26" t="s">
        <v>899</v>
      </c>
      <c r="AG1156" s="26"/>
      <c r="AH1156" s="27" t="s">
        <v>184</v>
      </c>
      <c r="AI1156" s="27" t="s">
        <v>515</v>
      </c>
      <c r="AJ1156" s="27" t="s">
        <v>515</v>
      </c>
      <c r="AK1156" s="24" t="s">
        <v>121</v>
      </c>
      <c r="AL1156" s="24" t="s">
        <v>90</v>
      </c>
      <c r="AM1156" s="23">
        <v>43117</v>
      </c>
      <c r="AN1156" s="28">
        <v>808585.47</v>
      </c>
      <c r="AO1156" s="28"/>
      <c r="AP1156" s="24"/>
      <c r="AQ1156" s="24"/>
      <c r="AR1156" s="24"/>
      <c r="AS1156" s="24"/>
      <c r="AT1156" s="24" t="e">
        <v>#N/A</v>
      </c>
      <c r="AU1156" s="24" t="e">
        <v>#N/A</v>
      </c>
      <c r="AV1156" s="24" t="e">
        <v>#N/A</v>
      </c>
      <c r="AW1156" s="24"/>
      <c r="AX1156" s="24"/>
      <c r="AY1156" s="24"/>
      <c r="AZ1156" s="24"/>
      <c r="BA1156" s="24"/>
      <c r="BB1156" s="24"/>
      <c r="BC1156" s="24"/>
      <c r="BD1156" s="24">
        <v>0</v>
      </c>
      <c r="BE1156" s="24">
        <v>0</v>
      </c>
      <c r="BF1156" s="23"/>
      <c r="BG1156" s="23"/>
      <c r="BH1156" s="23">
        <v>43117</v>
      </c>
      <c r="BI1156" s="26" t="s">
        <v>127</v>
      </c>
      <c r="BJ1156" s="26" t="s">
        <v>523</v>
      </c>
      <c r="BK1156" s="29">
        <v>1085</v>
      </c>
      <c r="BL1156" s="24" t="s">
        <v>129</v>
      </c>
      <c r="BM1156" s="22" t="str">
        <f ca="1">+IF(Tabla1[[#This Row],[FECHA INGRESO]]&gt;=44986,IF((TODAY()-Tabla1[[#This Row],[FECHA INGRESO]])&gt;=50,"ALERTA","TODAVÍA FALTA"),"N/A")</f>
        <v>N/A</v>
      </c>
      <c r="BN1156" s="7">
        <f>IFERROR((_xlfn.DAYS(Tabla1[[#This Row],[FECHA INGRESO]],Tabla1[[#This Row],[FECHA RETIRO]]))/30,"")</f>
        <v>0</v>
      </c>
    </row>
    <row r="1157" spans="1:66" ht="15" customHeight="1" x14ac:dyDescent="0.35">
      <c r="A1157" s="31">
        <v>1022419464</v>
      </c>
      <c r="B1157" s="22" t="s">
        <v>6925</v>
      </c>
      <c r="C1157" s="23">
        <v>43117</v>
      </c>
      <c r="D1157" s="23" t="s">
        <v>266</v>
      </c>
      <c r="E1157" s="23" t="s">
        <v>111</v>
      </c>
      <c r="F1157" s="23" t="s">
        <v>70</v>
      </c>
      <c r="G1157" s="24"/>
      <c r="H1157" s="24">
        <v>24080995573</v>
      </c>
      <c r="I1157" s="24" t="s">
        <v>72</v>
      </c>
      <c r="J1157" s="24">
        <f>DATEDIF(Tabla1[[#This Row],[FECHA DE NACIMIENTO]],Tabla1[[#This Row],[FECHA ACTUAL]],"Y")</f>
        <v>26</v>
      </c>
      <c r="K1157" s="24" t="s">
        <v>96</v>
      </c>
      <c r="L1157" s="24" t="s">
        <v>112</v>
      </c>
      <c r="M1157" s="24">
        <v>0</v>
      </c>
      <c r="N1157" s="24">
        <v>0</v>
      </c>
      <c r="O1157" s="24">
        <v>3</v>
      </c>
      <c r="P1157" s="24" t="s">
        <v>101</v>
      </c>
      <c r="Q1157" s="23">
        <v>35326</v>
      </c>
      <c r="R1157" s="24" t="s">
        <v>76</v>
      </c>
      <c r="S1157" s="25">
        <v>45119</v>
      </c>
      <c r="T1157" s="24">
        <v>7538893</v>
      </c>
      <c r="U1157" s="24">
        <v>3045738210</v>
      </c>
      <c r="V1157" s="24" t="s">
        <v>6926</v>
      </c>
      <c r="W1157" s="24" t="s">
        <v>6927</v>
      </c>
      <c r="X1157" s="24" t="s">
        <v>343</v>
      </c>
      <c r="Y1157" s="24" t="s">
        <v>6928</v>
      </c>
      <c r="Z1157" s="24" t="s">
        <v>117</v>
      </c>
      <c r="AA1157" s="24" t="s">
        <v>6929</v>
      </c>
      <c r="AB1157" s="24" t="s">
        <v>77</v>
      </c>
      <c r="AC1157" s="24" t="s">
        <v>77</v>
      </c>
      <c r="AD1157" s="24" t="s">
        <v>77</v>
      </c>
      <c r="AE1157" s="26" t="s">
        <v>151</v>
      </c>
      <c r="AF1157" s="26"/>
      <c r="AG1157" s="26"/>
      <c r="AH1157" s="27" t="s">
        <v>324</v>
      </c>
      <c r="AI1157" s="27" t="s">
        <v>279</v>
      </c>
      <c r="AJ1157" s="27" t="s">
        <v>279</v>
      </c>
      <c r="AK1157" s="24" t="s">
        <v>121</v>
      </c>
      <c r="AL1157" s="24" t="s">
        <v>90</v>
      </c>
      <c r="AM1157" s="23">
        <v>43117</v>
      </c>
      <c r="AN1157" s="28">
        <v>808585.47</v>
      </c>
      <c r="AO1157" s="28"/>
      <c r="AP1157" s="24"/>
      <c r="AQ1157" s="24"/>
      <c r="AR1157" s="24"/>
      <c r="AS1157" s="24"/>
      <c r="AT1157" s="24" t="e">
        <v>#N/A</v>
      </c>
      <c r="AU1157" s="24" t="e">
        <v>#N/A</v>
      </c>
      <c r="AV1157" s="24" t="e">
        <v>#N/A</v>
      </c>
      <c r="AW1157" s="24"/>
      <c r="AX1157" s="24"/>
      <c r="AY1157" s="24"/>
      <c r="AZ1157" s="24"/>
      <c r="BA1157" s="24"/>
      <c r="BB1157" s="24"/>
      <c r="BC1157" s="24"/>
      <c r="BD1157" s="24">
        <v>0</v>
      </c>
      <c r="BE1157" s="24">
        <v>0</v>
      </c>
      <c r="BF1157" s="23"/>
      <c r="BG1157" s="23"/>
      <c r="BH1157" s="23">
        <v>43141</v>
      </c>
      <c r="BI1157" s="26" t="s">
        <v>127</v>
      </c>
      <c r="BJ1157" s="26" t="s">
        <v>337</v>
      </c>
      <c r="BK1157" s="29">
        <v>26041</v>
      </c>
      <c r="BL1157" s="24" t="s">
        <v>129</v>
      </c>
      <c r="BM1157" s="22" t="str">
        <f ca="1">+IF(Tabla1[[#This Row],[FECHA INGRESO]]&gt;=44986,IF((TODAY()-Tabla1[[#This Row],[FECHA INGRESO]])&gt;=50,"ALERTA","TODAVÍA FALTA"),"N/A")</f>
        <v>N/A</v>
      </c>
      <c r="BN1157" s="7">
        <f>IFERROR((_xlfn.DAYS(Tabla1[[#This Row],[FECHA INGRESO]],Tabla1[[#This Row],[FECHA RETIRO]]))/30,"")</f>
        <v>-0.8</v>
      </c>
    </row>
    <row r="1158" spans="1:66" ht="15" customHeight="1" x14ac:dyDescent="0.35">
      <c r="A1158" s="31">
        <v>1053609639</v>
      </c>
      <c r="B1158" s="22" t="s">
        <v>6930</v>
      </c>
      <c r="C1158" s="23">
        <v>43117</v>
      </c>
      <c r="D1158" s="23" t="s">
        <v>188</v>
      </c>
      <c r="E1158" s="24" t="s">
        <v>94</v>
      </c>
      <c r="F1158" s="23" t="s">
        <v>94</v>
      </c>
      <c r="G1158" s="24"/>
      <c r="H1158" s="24">
        <v>24080900063</v>
      </c>
      <c r="I1158" s="24" t="s">
        <v>95</v>
      </c>
      <c r="J1158" s="24">
        <f>DATEDIF(Tabla1[[#This Row],[FECHA DE NACIMIENTO]],Tabla1[[#This Row],[FECHA ACTUAL]],"Y")</f>
        <v>31</v>
      </c>
      <c r="K1158" s="24" t="s">
        <v>73</v>
      </c>
      <c r="L1158" s="24" t="s">
        <v>112</v>
      </c>
      <c r="M1158" s="24">
        <v>0</v>
      </c>
      <c r="N1158" s="24">
        <v>0</v>
      </c>
      <c r="O1158" s="24">
        <v>3</v>
      </c>
      <c r="P1158" s="24" t="s">
        <v>101</v>
      </c>
      <c r="Q1158" s="23">
        <v>33765</v>
      </c>
      <c r="R1158" s="24" t="s">
        <v>6931</v>
      </c>
      <c r="S1158" s="25">
        <v>45119</v>
      </c>
      <c r="T1158" s="24"/>
      <c r="U1158" s="24">
        <v>3007391498</v>
      </c>
      <c r="V1158" s="24" t="s">
        <v>6932</v>
      </c>
      <c r="W1158" s="24" t="s">
        <v>6933</v>
      </c>
      <c r="X1158" s="24" t="s">
        <v>6934</v>
      </c>
      <c r="Y1158" s="24" t="s">
        <v>6935</v>
      </c>
      <c r="Z1158" s="24" t="s">
        <v>117</v>
      </c>
      <c r="AA1158" s="24">
        <v>3126505957</v>
      </c>
      <c r="AB1158" s="24" t="s">
        <v>77</v>
      </c>
      <c r="AC1158" s="24" t="s">
        <v>77</v>
      </c>
      <c r="AD1158" s="24" t="s">
        <v>77</v>
      </c>
      <c r="AE1158" s="26" t="s">
        <v>183</v>
      </c>
      <c r="AF1158" s="26" t="s">
        <v>4820</v>
      </c>
      <c r="AG1158" s="26"/>
      <c r="AH1158" s="27" t="s">
        <v>184</v>
      </c>
      <c r="AI1158" s="27" t="s">
        <v>186</v>
      </c>
      <c r="AJ1158" s="27" t="s">
        <v>186</v>
      </c>
      <c r="AK1158" s="24" t="s">
        <v>121</v>
      </c>
      <c r="AL1158" s="24" t="s">
        <v>90</v>
      </c>
      <c r="AM1158" s="23">
        <v>43117</v>
      </c>
      <c r="AN1158" s="28">
        <v>808585.47</v>
      </c>
      <c r="AO1158" s="28"/>
      <c r="AP1158" s="24"/>
      <c r="AQ1158" s="24"/>
      <c r="AR1158" s="24"/>
      <c r="AS1158" s="24"/>
      <c r="AT1158" s="24" t="e">
        <v>#N/A</v>
      </c>
      <c r="AU1158" s="24" t="e">
        <v>#N/A</v>
      </c>
      <c r="AV1158" s="24" t="e">
        <v>#N/A</v>
      </c>
      <c r="AW1158" s="24"/>
      <c r="AX1158" s="24"/>
      <c r="AY1158" s="24"/>
      <c r="AZ1158" s="24"/>
      <c r="BA1158" s="24"/>
      <c r="BB1158" s="24"/>
      <c r="BC1158" s="24"/>
      <c r="BD1158" s="24">
        <v>0</v>
      </c>
      <c r="BE1158" s="24">
        <v>0</v>
      </c>
      <c r="BF1158" s="23"/>
      <c r="BG1158" s="23"/>
      <c r="BH1158" s="23">
        <v>43200</v>
      </c>
      <c r="BI1158" s="26" t="s">
        <v>127</v>
      </c>
      <c r="BJ1158" s="26" t="s">
        <v>232</v>
      </c>
      <c r="BK1158" s="29">
        <v>91145</v>
      </c>
      <c r="BL1158" s="24" t="s">
        <v>129</v>
      </c>
      <c r="BM1158" s="22" t="str">
        <f ca="1">+IF(Tabla1[[#This Row],[FECHA INGRESO]]&gt;=44986,IF((TODAY()-Tabla1[[#This Row],[FECHA INGRESO]])&gt;=50,"ALERTA","TODAVÍA FALTA"),"N/A")</f>
        <v>N/A</v>
      </c>
      <c r="BN1158" s="7">
        <f>IFERROR((_xlfn.DAYS(Tabla1[[#This Row],[FECHA INGRESO]],Tabla1[[#This Row],[FECHA RETIRO]]))/30,"")</f>
        <v>-2.7666666666666666</v>
      </c>
    </row>
    <row r="1159" spans="1:66" ht="15" customHeight="1" x14ac:dyDescent="0.35">
      <c r="A1159" s="31">
        <v>1023962963</v>
      </c>
      <c r="B1159" s="22" t="s">
        <v>6936</v>
      </c>
      <c r="C1159" s="23">
        <v>43117</v>
      </c>
      <c r="D1159" s="23" t="s">
        <v>131</v>
      </c>
      <c r="E1159" s="23" t="s">
        <v>111</v>
      </c>
      <c r="F1159" s="23" t="s">
        <v>70</v>
      </c>
      <c r="G1159" s="24"/>
      <c r="H1159" s="24">
        <v>24080993135</v>
      </c>
      <c r="I1159" s="24" t="s">
        <v>95</v>
      </c>
      <c r="J1159" s="24">
        <f>DATEDIF(Tabla1[[#This Row],[FECHA DE NACIMIENTO]],Tabla1[[#This Row],[FECHA ACTUAL]],"Y")</f>
        <v>25</v>
      </c>
      <c r="K1159" s="24" t="s">
        <v>73</v>
      </c>
      <c r="L1159" s="24" t="s">
        <v>112</v>
      </c>
      <c r="M1159" s="24">
        <v>0</v>
      </c>
      <c r="N1159" s="24">
        <v>0</v>
      </c>
      <c r="O1159" s="24">
        <v>2</v>
      </c>
      <c r="P1159" s="24" t="s">
        <v>101</v>
      </c>
      <c r="Q1159" s="23">
        <v>35673</v>
      </c>
      <c r="R1159" s="24" t="s">
        <v>76</v>
      </c>
      <c r="S1159" s="25">
        <v>45119</v>
      </c>
      <c r="T1159" s="24">
        <v>4640043</v>
      </c>
      <c r="U1159" s="24">
        <v>3013735297</v>
      </c>
      <c r="V1159" s="24" t="s">
        <v>6937</v>
      </c>
      <c r="W1159" s="24" t="s">
        <v>6938</v>
      </c>
      <c r="X1159" s="24" t="s">
        <v>3142</v>
      </c>
      <c r="Y1159" s="24" t="s">
        <v>6939</v>
      </c>
      <c r="Z1159" s="24" t="s">
        <v>117</v>
      </c>
      <c r="AA1159" s="24">
        <v>3132058978</v>
      </c>
      <c r="AB1159" s="24" t="s">
        <v>77</v>
      </c>
      <c r="AC1159" s="24" t="s">
        <v>77</v>
      </c>
      <c r="AD1159" s="24" t="s">
        <v>77</v>
      </c>
      <c r="AE1159" s="26" t="s">
        <v>151</v>
      </c>
      <c r="AF1159" s="26"/>
      <c r="AG1159" s="26"/>
      <c r="AH1159" s="27" t="s">
        <v>184</v>
      </c>
      <c r="AI1159" s="27" t="s">
        <v>487</v>
      </c>
      <c r="AJ1159" s="27" t="s">
        <v>487</v>
      </c>
      <c r="AK1159" s="24" t="s">
        <v>121</v>
      </c>
      <c r="AL1159" s="24" t="s">
        <v>90</v>
      </c>
      <c r="AM1159" s="23">
        <v>43117</v>
      </c>
      <c r="AN1159" s="28">
        <v>857100.06</v>
      </c>
      <c r="AO1159" s="28"/>
      <c r="AP1159" s="24" t="s">
        <v>6940</v>
      </c>
      <c r="AQ1159" s="24"/>
      <c r="AR1159" s="24"/>
      <c r="AS1159" s="24"/>
      <c r="AT1159" s="24">
        <v>62</v>
      </c>
      <c r="AU1159" s="24" t="e">
        <v>#N/A</v>
      </c>
      <c r="AV1159" s="24" t="e">
        <v>#N/A</v>
      </c>
      <c r="AW1159" s="24"/>
      <c r="AX1159" s="24"/>
      <c r="AY1159" s="24"/>
      <c r="AZ1159" s="24"/>
      <c r="BA1159" s="24"/>
      <c r="BB1159" s="24"/>
      <c r="BC1159" s="24"/>
      <c r="BD1159" s="24">
        <v>0</v>
      </c>
      <c r="BE1159" s="24">
        <v>0</v>
      </c>
      <c r="BF1159" s="23"/>
      <c r="BG1159" s="23"/>
      <c r="BH1159" s="23">
        <v>43467</v>
      </c>
      <c r="BI1159" s="26" t="s">
        <v>127</v>
      </c>
      <c r="BJ1159" s="26" t="s">
        <v>273</v>
      </c>
      <c r="BK1159" s="29">
        <v>397956</v>
      </c>
      <c r="BL1159" s="24" t="s">
        <v>129</v>
      </c>
      <c r="BM1159" s="22" t="str">
        <f ca="1">+IF(Tabla1[[#This Row],[FECHA INGRESO]]&gt;=44986,IF((TODAY()-Tabla1[[#This Row],[FECHA INGRESO]])&gt;=50,"ALERTA","TODAVÍA FALTA"),"N/A")</f>
        <v>N/A</v>
      </c>
      <c r="BN1159" s="7">
        <f>IFERROR((_xlfn.DAYS(Tabla1[[#This Row],[FECHA INGRESO]],Tabla1[[#This Row],[FECHA RETIRO]]))/30,"")</f>
        <v>-11.666666666666666</v>
      </c>
    </row>
    <row r="1160" spans="1:66" ht="15" customHeight="1" x14ac:dyDescent="0.35">
      <c r="A1160" s="34">
        <v>1235247974</v>
      </c>
      <c r="B1160" s="22" t="s">
        <v>6941</v>
      </c>
      <c r="C1160" s="23">
        <v>43117</v>
      </c>
      <c r="D1160" s="23" t="s">
        <v>266</v>
      </c>
      <c r="E1160" s="23" t="s">
        <v>111</v>
      </c>
      <c r="F1160" s="23" t="s">
        <v>70</v>
      </c>
      <c r="G1160" s="24"/>
      <c r="H1160" s="24">
        <v>24080887711</v>
      </c>
      <c r="I1160" s="24" t="s">
        <v>72</v>
      </c>
      <c r="J1160" s="24">
        <f>DATEDIF(Tabla1[[#This Row],[FECHA DE NACIMIENTO]],Tabla1[[#This Row],[FECHA ACTUAL]],"Y")</f>
        <v>27</v>
      </c>
      <c r="K1160" s="24" t="s">
        <v>96</v>
      </c>
      <c r="L1160" s="24" t="s">
        <v>112</v>
      </c>
      <c r="M1160" s="24">
        <v>0</v>
      </c>
      <c r="N1160" s="24">
        <v>0</v>
      </c>
      <c r="O1160" s="24">
        <v>3</v>
      </c>
      <c r="P1160" s="24" t="s">
        <v>101</v>
      </c>
      <c r="Q1160" s="23">
        <v>35153</v>
      </c>
      <c r="R1160" s="24" t="s">
        <v>6007</v>
      </c>
      <c r="S1160" s="25">
        <v>45119</v>
      </c>
      <c r="T1160" s="24"/>
      <c r="U1160" s="24">
        <v>3133448362</v>
      </c>
      <c r="V1160" s="24" t="s">
        <v>6942</v>
      </c>
      <c r="W1160" s="24" t="s">
        <v>6943</v>
      </c>
      <c r="X1160" s="24" t="s">
        <v>6944</v>
      </c>
      <c r="Y1160" s="24" t="s">
        <v>6945</v>
      </c>
      <c r="Z1160" s="24" t="s">
        <v>117</v>
      </c>
      <c r="AA1160" s="24">
        <v>3153078115</v>
      </c>
      <c r="AB1160" s="24" t="s">
        <v>77</v>
      </c>
      <c r="AC1160" s="24" t="s">
        <v>77</v>
      </c>
      <c r="AD1160" s="24" t="s">
        <v>77</v>
      </c>
      <c r="AE1160" s="26" t="s">
        <v>151</v>
      </c>
      <c r="AF1160" s="26"/>
      <c r="AG1160" s="26"/>
      <c r="AH1160" s="27" t="s">
        <v>6946</v>
      </c>
      <c r="AI1160" s="27" t="s">
        <v>438</v>
      </c>
      <c r="AJ1160" s="27" t="s">
        <v>438</v>
      </c>
      <c r="AK1160" s="24" t="s">
        <v>121</v>
      </c>
      <c r="AL1160" s="24" t="s">
        <v>90</v>
      </c>
      <c r="AM1160" s="23">
        <v>43117</v>
      </c>
      <c r="AN1160" s="28">
        <v>1755360</v>
      </c>
      <c r="AO1160" s="28">
        <v>102854</v>
      </c>
      <c r="AP1160" s="24" t="s">
        <v>6947</v>
      </c>
      <c r="AQ1160" s="24"/>
      <c r="AR1160" s="24"/>
      <c r="AS1160" s="24"/>
      <c r="AT1160" s="24" t="e">
        <v>#N/A</v>
      </c>
      <c r="AU1160" s="24" t="e">
        <v>#N/A</v>
      </c>
      <c r="AV1160" s="24" t="e">
        <v>#N/A</v>
      </c>
      <c r="AW1160" s="24"/>
      <c r="AX1160" s="24"/>
      <c r="AY1160" s="24"/>
      <c r="AZ1160" s="24"/>
      <c r="BA1160" s="24"/>
      <c r="BB1160" s="24"/>
      <c r="BC1160" s="24"/>
      <c r="BD1160" s="24">
        <v>0</v>
      </c>
      <c r="BE1160" s="24">
        <v>0</v>
      </c>
      <c r="BF1160" s="23"/>
      <c r="BG1160" s="23"/>
      <c r="BH1160" s="23">
        <v>43901</v>
      </c>
      <c r="BI1160" s="26" t="s">
        <v>143</v>
      </c>
      <c r="BJ1160" s="26" t="s">
        <v>6948</v>
      </c>
      <c r="BK1160" s="29">
        <v>0</v>
      </c>
      <c r="BL1160" s="24" t="s">
        <v>129</v>
      </c>
      <c r="BM1160" s="22" t="str">
        <f ca="1">+IF(Tabla1[[#This Row],[FECHA INGRESO]]&gt;=44986,IF((TODAY()-Tabla1[[#This Row],[FECHA INGRESO]])&gt;=50,"ALERTA","TODAVÍA FALTA"),"N/A")</f>
        <v>N/A</v>
      </c>
      <c r="BN1160" s="7">
        <f>IFERROR((_xlfn.DAYS(Tabla1[[#This Row],[FECHA INGRESO]],Tabla1[[#This Row],[FECHA RETIRO]]))/30,"")</f>
        <v>-26.133333333333333</v>
      </c>
    </row>
    <row r="1161" spans="1:66" x14ac:dyDescent="0.35">
      <c r="A1161" s="31">
        <v>1018375636</v>
      </c>
      <c r="B1161" s="22" t="s">
        <v>6949</v>
      </c>
      <c r="C1161" s="23">
        <v>43118</v>
      </c>
      <c r="D1161" s="23" t="s">
        <v>1311</v>
      </c>
      <c r="E1161" s="24" t="s">
        <v>94</v>
      </c>
      <c r="F1161" s="23" t="s">
        <v>70</v>
      </c>
      <c r="G1161" s="24"/>
      <c r="H1161" s="24">
        <v>24080997733</v>
      </c>
      <c r="I1161" s="24" t="s">
        <v>72</v>
      </c>
      <c r="J1161" s="24">
        <f>DATEDIF(Tabla1[[#This Row],[FECHA DE NACIMIENTO]],Tabla1[[#This Row],[FECHA ACTUAL]],"Y")</f>
        <v>28</v>
      </c>
      <c r="K1161" s="24" t="s">
        <v>73</v>
      </c>
      <c r="L1161" s="24" t="s">
        <v>112</v>
      </c>
      <c r="M1161" s="24">
        <v>0</v>
      </c>
      <c r="N1161" s="24">
        <v>0</v>
      </c>
      <c r="O1161" s="24">
        <v>3</v>
      </c>
      <c r="P1161" s="24" t="s">
        <v>101</v>
      </c>
      <c r="Q1161" s="23">
        <v>34635</v>
      </c>
      <c r="R1161" s="24" t="s">
        <v>3311</v>
      </c>
      <c r="S1161" s="25">
        <v>45119</v>
      </c>
      <c r="T1161" s="24">
        <v>6031775</v>
      </c>
      <c r="U1161" s="24">
        <v>3217361404</v>
      </c>
      <c r="V1161" s="24" t="s">
        <v>6950</v>
      </c>
      <c r="W1161" s="24" t="s">
        <v>6951</v>
      </c>
      <c r="X1161" s="24" t="s">
        <v>6003</v>
      </c>
      <c r="Y1161" s="24" t="s">
        <v>6952</v>
      </c>
      <c r="Z1161" s="24" t="s">
        <v>285</v>
      </c>
      <c r="AA1161" s="24" t="s">
        <v>6953</v>
      </c>
      <c r="AB1161" s="24" t="s">
        <v>77</v>
      </c>
      <c r="AC1161" s="24" t="s">
        <v>77</v>
      </c>
      <c r="AD1161" s="24" t="s">
        <v>77</v>
      </c>
      <c r="AE1161" s="26" t="s">
        <v>151</v>
      </c>
      <c r="AF1161" s="26"/>
      <c r="AG1161" s="26"/>
      <c r="AH1161" s="27" t="s">
        <v>184</v>
      </c>
      <c r="AI1161" s="27" t="s">
        <v>515</v>
      </c>
      <c r="AJ1161" s="27" t="s">
        <v>515</v>
      </c>
      <c r="AK1161" s="24" t="s">
        <v>121</v>
      </c>
      <c r="AL1161" s="24" t="s">
        <v>90</v>
      </c>
      <c r="AM1161" s="23">
        <v>43118</v>
      </c>
      <c r="AN1161" s="28">
        <v>808585.47</v>
      </c>
      <c r="AO1161" s="28"/>
      <c r="AP1161" s="24"/>
      <c r="AQ1161" s="24"/>
      <c r="AR1161" s="24"/>
      <c r="AS1161" s="24"/>
      <c r="AT1161" s="24" t="e">
        <v>#N/A</v>
      </c>
      <c r="AU1161" s="24" t="e">
        <v>#N/A</v>
      </c>
      <c r="AV1161" s="24" t="e">
        <v>#N/A</v>
      </c>
      <c r="AW1161" s="24"/>
      <c r="AX1161" s="24"/>
      <c r="AY1161" s="24"/>
      <c r="AZ1161" s="24"/>
      <c r="BA1161" s="24"/>
      <c r="BB1161" s="24"/>
      <c r="BC1161" s="24"/>
      <c r="BD1161" s="24">
        <v>0</v>
      </c>
      <c r="BE1161" s="24">
        <v>0</v>
      </c>
      <c r="BF1161" s="23"/>
      <c r="BG1161" s="23"/>
      <c r="BH1161" s="23">
        <v>43123</v>
      </c>
      <c r="BI1161" s="26" t="s">
        <v>127</v>
      </c>
      <c r="BJ1161" s="26" t="s">
        <v>273</v>
      </c>
      <c r="BK1161" s="29">
        <v>6510</v>
      </c>
      <c r="BL1161" s="24" t="s">
        <v>129</v>
      </c>
      <c r="BM1161" s="22" t="str">
        <f ca="1">+IF(Tabla1[[#This Row],[FECHA INGRESO]]&gt;=44986,IF((TODAY()-Tabla1[[#This Row],[FECHA INGRESO]])&gt;=50,"ALERTA","TODAVÍA FALTA"),"N/A")</f>
        <v>N/A</v>
      </c>
      <c r="BN1161" s="7">
        <f>IFERROR((_xlfn.DAYS(Tabla1[[#This Row],[FECHA INGRESO]],Tabla1[[#This Row],[FECHA RETIRO]]))/30,"")</f>
        <v>-0.16666666666666666</v>
      </c>
    </row>
    <row r="1162" spans="1:66" ht="15" customHeight="1" x14ac:dyDescent="0.35">
      <c r="A1162" s="31">
        <v>1017164788</v>
      </c>
      <c r="B1162" s="22" t="s">
        <v>6954</v>
      </c>
      <c r="C1162" s="23">
        <v>43118</v>
      </c>
      <c r="D1162" s="23" t="s">
        <v>582</v>
      </c>
      <c r="E1162" s="24" t="s">
        <v>94</v>
      </c>
      <c r="F1162" s="23" t="s">
        <v>70</v>
      </c>
      <c r="G1162" s="24"/>
      <c r="H1162" s="24">
        <v>24081005550</v>
      </c>
      <c r="I1162" s="24" t="s">
        <v>95</v>
      </c>
      <c r="J1162" s="24">
        <f>DATEDIF(Tabla1[[#This Row],[FECHA DE NACIMIENTO]],Tabla1[[#This Row],[FECHA ACTUAL]],"Y")</f>
        <v>35</v>
      </c>
      <c r="K1162" s="24" t="s">
        <v>96</v>
      </c>
      <c r="L1162" s="24" t="s">
        <v>112</v>
      </c>
      <c r="M1162" s="24">
        <v>1</v>
      </c>
      <c r="N1162" s="24">
        <v>1</v>
      </c>
      <c r="O1162" s="24">
        <v>2</v>
      </c>
      <c r="P1162" s="24" t="s">
        <v>101</v>
      </c>
      <c r="Q1162" s="23">
        <v>32153</v>
      </c>
      <c r="R1162" s="24" t="s">
        <v>830</v>
      </c>
      <c r="S1162" s="25">
        <v>45119</v>
      </c>
      <c r="T1162" s="24">
        <v>2920076</v>
      </c>
      <c r="U1162" s="24">
        <v>3146692903</v>
      </c>
      <c r="V1162" s="24" t="s">
        <v>6955</v>
      </c>
      <c r="W1162" s="24" t="s">
        <v>6956</v>
      </c>
      <c r="X1162" s="24" t="s">
        <v>6508</v>
      </c>
      <c r="Y1162" s="24" t="s">
        <v>6957</v>
      </c>
      <c r="Z1162" s="24" t="s">
        <v>82</v>
      </c>
      <c r="AA1162" s="24" t="s">
        <v>6958</v>
      </c>
      <c r="AB1162" s="24" t="s">
        <v>77</v>
      </c>
      <c r="AC1162" s="24" t="s">
        <v>77</v>
      </c>
      <c r="AD1162" s="24" t="s">
        <v>77</v>
      </c>
      <c r="AE1162" s="26" t="s">
        <v>183</v>
      </c>
      <c r="AF1162" s="26"/>
      <c r="AG1162" s="26"/>
      <c r="AH1162" s="27" t="s">
        <v>184</v>
      </c>
      <c r="AI1162" s="27" t="s">
        <v>515</v>
      </c>
      <c r="AJ1162" s="27" t="s">
        <v>515</v>
      </c>
      <c r="AK1162" s="24" t="s">
        <v>121</v>
      </c>
      <c r="AL1162" s="24" t="s">
        <v>90</v>
      </c>
      <c r="AM1162" s="23">
        <v>43118</v>
      </c>
      <c r="AN1162" s="28">
        <v>857100.06</v>
      </c>
      <c r="AO1162" s="28"/>
      <c r="AP1162" s="24"/>
      <c r="AQ1162" s="24"/>
      <c r="AR1162" s="24"/>
      <c r="AS1162" s="24"/>
      <c r="AT1162" s="24" t="e">
        <v>#N/A</v>
      </c>
      <c r="AU1162" s="24" t="e">
        <v>#N/A</v>
      </c>
      <c r="AV1162" s="24" t="e">
        <v>#N/A</v>
      </c>
      <c r="AW1162" s="24"/>
      <c r="AX1162" s="24"/>
      <c r="AY1162" s="24" t="s">
        <v>6959</v>
      </c>
      <c r="AZ1162" s="24"/>
      <c r="BA1162" s="24"/>
      <c r="BB1162" s="24"/>
      <c r="BC1162" s="24"/>
      <c r="BD1162" s="24">
        <v>0</v>
      </c>
      <c r="BE1162" s="24">
        <v>0</v>
      </c>
      <c r="BF1162" s="23"/>
      <c r="BG1162" s="23"/>
      <c r="BH1162" s="23">
        <v>43524</v>
      </c>
      <c r="BI1162" s="26" t="s">
        <v>143</v>
      </c>
      <c r="BJ1162" s="26" t="s">
        <v>4432</v>
      </c>
      <c r="BK1162" s="29">
        <v>0</v>
      </c>
      <c r="BL1162" s="24" t="s">
        <v>129</v>
      </c>
      <c r="BM1162" s="22" t="str">
        <f ca="1">+IF(Tabla1[[#This Row],[FECHA INGRESO]]&gt;=44986,IF((TODAY()-Tabla1[[#This Row],[FECHA INGRESO]])&gt;=50,"ALERTA","TODAVÍA FALTA"),"N/A")</f>
        <v>N/A</v>
      </c>
      <c r="BN1162" s="7">
        <f>IFERROR((_xlfn.DAYS(Tabla1[[#This Row],[FECHA INGRESO]],Tabla1[[#This Row],[FECHA RETIRO]]))/30,"")</f>
        <v>-13.533333333333333</v>
      </c>
    </row>
    <row r="1163" spans="1:66" ht="15" customHeight="1" x14ac:dyDescent="0.35">
      <c r="A1163" s="31">
        <v>1039467426</v>
      </c>
      <c r="B1163" s="22" t="s">
        <v>6960</v>
      </c>
      <c r="C1163" s="23">
        <v>43118</v>
      </c>
      <c r="D1163" s="23" t="s">
        <v>582</v>
      </c>
      <c r="E1163" s="23" t="s">
        <v>110</v>
      </c>
      <c r="F1163" s="23" t="s">
        <v>70</v>
      </c>
      <c r="G1163" s="24"/>
      <c r="H1163" s="24">
        <v>24080999450</v>
      </c>
      <c r="I1163" s="24" t="s">
        <v>95</v>
      </c>
      <c r="J1163" s="24">
        <f>DATEDIF(Tabla1[[#This Row],[FECHA DE NACIMIENTO]],Tabla1[[#This Row],[FECHA ACTUAL]],"Y")</f>
        <v>27</v>
      </c>
      <c r="K1163" s="24" t="s">
        <v>73</v>
      </c>
      <c r="L1163" s="24" t="s">
        <v>112</v>
      </c>
      <c r="M1163" s="24">
        <v>0</v>
      </c>
      <c r="N1163" s="24">
        <v>0</v>
      </c>
      <c r="O1163" s="24">
        <v>3</v>
      </c>
      <c r="P1163" s="24" t="s">
        <v>101</v>
      </c>
      <c r="Q1163" s="23">
        <v>35235</v>
      </c>
      <c r="R1163" s="24" t="s">
        <v>1532</v>
      </c>
      <c r="S1163" s="25">
        <v>45119</v>
      </c>
      <c r="T1163" s="24">
        <v>4374857</v>
      </c>
      <c r="U1163" s="24">
        <v>3122656518</v>
      </c>
      <c r="V1163" s="24" t="s">
        <v>6961</v>
      </c>
      <c r="W1163" s="24" t="s">
        <v>6962</v>
      </c>
      <c r="X1163" s="24" t="s">
        <v>6963</v>
      </c>
      <c r="Y1163" s="24" t="s">
        <v>6964</v>
      </c>
      <c r="Z1163" s="24" t="s">
        <v>4026</v>
      </c>
      <c r="AA1163" s="24">
        <v>3193166018</v>
      </c>
      <c r="AB1163" s="24" t="s">
        <v>77</v>
      </c>
      <c r="AC1163" s="24" t="s">
        <v>77</v>
      </c>
      <c r="AD1163" s="24" t="s">
        <v>77</v>
      </c>
      <c r="AE1163" s="26" t="s">
        <v>151</v>
      </c>
      <c r="AF1163" s="26"/>
      <c r="AG1163" s="26"/>
      <c r="AH1163" s="27" t="s">
        <v>184</v>
      </c>
      <c r="AI1163" s="27" t="s">
        <v>515</v>
      </c>
      <c r="AJ1163" s="27" t="s">
        <v>515</v>
      </c>
      <c r="AK1163" s="24" t="s">
        <v>121</v>
      </c>
      <c r="AL1163" s="24" t="s">
        <v>90</v>
      </c>
      <c r="AM1163" s="23">
        <v>43118</v>
      </c>
      <c r="AN1163" s="28">
        <v>808585.47</v>
      </c>
      <c r="AO1163" s="28"/>
      <c r="AP1163" s="24"/>
      <c r="AQ1163" s="24"/>
      <c r="AR1163" s="24"/>
      <c r="AS1163" s="24"/>
      <c r="AT1163" s="24" t="e">
        <v>#N/A</v>
      </c>
      <c r="AU1163" s="24" t="e">
        <v>#N/A</v>
      </c>
      <c r="AV1163" s="24" t="e">
        <v>#N/A</v>
      </c>
      <c r="AW1163" s="24"/>
      <c r="AX1163" s="24"/>
      <c r="AY1163" s="24"/>
      <c r="AZ1163" s="24"/>
      <c r="BA1163" s="24"/>
      <c r="BB1163" s="24"/>
      <c r="BC1163" s="24"/>
      <c r="BD1163" s="24">
        <v>0</v>
      </c>
      <c r="BE1163" s="24">
        <v>0</v>
      </c>
      <c r="BF1163" s="23"/>
      <c r="BG1163" s="23"/>
      <c r="BH1163" s="23">
        <v>43316</v>
      </c>
      <c r="BI1163" s="26" t="s">
        <v>127</v>
      </c>
      <c r="BJ1163" s="26" t="s">
        <v>6965</v>
      </c>
      <c r="BK1163" s="29">
        <v>82115</v>
      </c>
      <c r="BL1163" s="24" t="s">
        <v>129</v>
      </c>
      <c r="BM1163" s="22" t="str">
        <f ca="1">+IF(Tabla1[[#This Row],[FECHA INGRESO]]&gt;=44986,IF((TODAY()-Tabla1[[#This Row],[FECHA INGRESO]])&gt;=50,"ALERTA","TODAVÍA FALTA"),"N/A")</f>
        <v>N/A</v>
      </c>
      <c r="BN1163" s="7">
        <f>IFERROR((_xlfn.DAYS(Tabla1[[#This Row],[FECHA INGRESO]],Tabla1[[#This Row],[FECHA RETIRO]]))/30,"")</f>
        <v>-6.6</v>
      </c>
    </row>
    <row r="1164" spans="1:66" ht="15" customHeight="1" x14ac:dyDescent="0.35">
      <c r="A1164" s="31">
        <v>1023014899</v>
      </c>
      <c r="B1164" s="22" t="s">
        <v>6966</v>
      </c>
      <c r="C1164" s="23">
        <v>43122</v>
      </c>
      <c r="D1164" s="23" t="s">
        <v>93</v>
      </c>
      <c r="E1164" s="23" t="s">
        <v>111</v>
      </c>
      <c r="F1164" s="23" t="s">
        <v>70</v>
      </c>
      <c r="G1164" s="24"/>
      <c r="H1164" s="24">
        <v>24081064395</v>
      </c>
      <c r="I1164" s="24" t="s">
        <v>72</v>
      </c>
      <c r="J1164" s="24">
        <f>DATEDIF(Tabla1[[#This Row],[FECHA DE NACIMIENTO]],Tabla1[[#This Row],[FECHA ACTUAL]],"Y")</f>
        <v>26</v>
      </c>
      <c r="K1164" s="24" t="s">
        <v>73</v>
      </c>
      <c r="L1164" s="24" t="s">
        <v>112</v>
      </c>
      <c r="M1164" s="24">
        <v>0</v>
      </c>
      <c r="N1164" s="24">
        <v>0</v>
      </c>
      <c r="O1164" s="24">
        <v>2</v>
      </c>
      <c r="P1164" s="24" t="s">
        <v>101</v>
      </c>
      <c r="Q1164" s="23">
        <v>35274</v>
      </c>
      <c r="R1164" s="24" t="s">
        <v>76</v>
      </c>
      <c r="S1164" s="25">
        <v>45119</v>
      </c>
      <c r="T1164" s="24"/>
      <c r="U1164" s="24">
        <v>3124282945</v>
      </c>
      <c r="V1164" s="24" t="s">
        <v>6967</v>
      </c>
      <c r="W1164" s="24" t="s">
        <v>6968</v>
      </c>
      <c r="X1164" s="24" t="s">
        <v>6969</v>
      </c>
      <c r="Y1164" s="24" t="s">
        <v>6970</v>
      </c>
      <c r="Z1164" s="24" t="s">
        <v>117</v>
      </c>
      <c r="AA1164" s="24">
        <v>3138045298</v>
      </c>
      <c r="AB1164" s="24" t="s">
        <v>77</v>
      </c>
      <c r="AC1164" s="24" t="s">
        <v>77</v>
      </c>
      <c r="AD1164" s="24" t="s">
        <v>77</v>
      </c>
      <c r="AE1164" s="26" t="s">
        <v>151</v>
      </c>
      <c r="AF1164" s="26"/>
      <c r="AG1164" s="26"/>
      <c r="AH1164" s="27" t="s">
        <v>184</v>
      </c>
      <c r="AI1164" s="27" t="s">
        <v>279</v>
      </c>
      <c r="AJ1164" s="27" t="s">
        <v>279</v>
      </c>
      <c r="AK1164" s="24" t="s">
        <v>121</v>
      </c>
      <c r="AL1164" s="24" t="s">
        <v>90</v>
      </c>
      <c r="AM1164" s="23">
        <v>43122</v>
      </c>
      <c r="AN1164" s="28">
        <v>808585.47</v>
      </c>
      <c r="AO1164" s="28"/>
      <c r="AP1164" s="24"/>
      <c r="AQ1164" s="24"/>
      <c r="AR1164" s="24"/>
      <c r="AS1164" s="24"/>
      <c r="AT1164" s="24" t="e">
        <v>#N/A</v>
      </c>
      <c r="AU1164" s="24" t="e">
        <v>#N/A</v>
      </c>
      <c r="AV1164" s="24" t="e">
        <v>#N/A</v>
      </c>
      <c r="AW1164" s="24"/>
      <c r="AX1164" s="24"/>
      <c r="AY1164" s="24"/>
      <c r="AZ1164" s="24"/>
      <c r="BA1164" s="24"/>
      <c r="BB1164" s="24"/>
      <c r="BC1164" s="24"/>
      <c r="BD1164" s="24">
        <v>0</v>
      </c>
      <c r="BE1164" s="24">
        <v>0</v>
      </c>
      <c r="BF1164" s="23"/>
      <c r="BG1164" s="23"/>
      <c r="BH1164" s="23">
        <v>43134</v>
      </c>
      <c r="BI1164" s="26" t="s">
        <v>127</v>
      </c>
      <c r="BJ1164" s="26" t="s">
        <v>273</v>
      </c>
      <c r="BK1164" s="29">
        <v>13021</v>
      </c>
      <c r="BL1164" s="24" t="s">
        <v>129</v>
      </c>
      <c r="BM1164" s="22" t="str">
        <f ca="1">+IF(Tabla1[[#This Row],[FECHA INGRESO]]&gt;=44986,IF((TODAY()-Tabla1[[#This Row],[FECHA INGRESO]])&gt;=50,"ALERTA","TODAVÍA FALTA"),"N/A")</f>
        <v>N/A</v>
      </c>
      <c r="BN1164" s="7">
        <f>IFERROR((_xlfn.DAYS(Tabla1[[#This Row],[FECHA INGRESO]],Tabla1[[#This Row],[FECHA RETIRO]]))/30,"")</f>
        <v>-0.4</v>
      </c>
    </row>
    <row r="1165" spans="1:66" ht="15" customHeight="1" x14ac:dyDescent="0.35">
      <c r="A1165" s="31">
        <v>1023913056</v>
      </c>
      <c r="B1165" s="22" t="s">
        <v>6971</v>
      </c>
      <c r="C1165" s="23">
        <v>43122</v>
      </c>
      <c r="D1165" s="23" t="s">
        <v>131</v>
      </c>
      <c r="E1165" s="24" t="s">
        <v>94</v>
      </c>
      <c r="F1165" s="23" t="s">
        <v>70</v>
      </c>
      <c r="G1165" s="24"/>
      <c r="H1165" s="24">
        <v>24081100431</v>
      </c>
      <c r="I1165" s="24" t="s">
        <v>95</v>
      </c>
      <c r="J1165" s="24">
        <f>DATEDIF(Tabla1[[#This Row],[FECHA DE NACIMIENTO]],Tabla1[[#This Row],[FECHA ACTUAL]],"Y")</f>
        <v>31</v>
      </c>
      <c r="K1165" s="24" t="s">
        <v>1020</v>
      </c>
      <c r="L1165" s="24" t="s">
        <v>234</v>
      </c>
      <c r="M1165" s="24">
        <v>1</v>
      </c>
      <c r="N1165" s="24">
        <v>1</v>
      </c>
      <c r="O1165" s="24">
        <v>2</v>
      </c>
      <c r="P1165" s="24" t="s">
        <v>101</v>
      </c>
      <c r="Q1165" s="23">
        <v>33596</v>
      </c>
      <c r="R1165" s="24" t="s">
        <v>76</v>
      </c>
      <c r="S1165" s="25">
        <v>45119</v>
      </c>
      <c r="T1165" s="24">
        <v>2975760</v>
      </c>
      <c r="U1165" s="24">
        <v>3123000968</v>
      </c>
      <c r="V1165" s="24" t="s">
        <v>6972</v>
      </c>
      <c r="W1165" s="24" t="s">
        <v>6973</v>
      </c>
      <c r="X1165" s="24" t="s">
        <v>6974</v>
      </c>
      <c r="Y1165" s="24" t="s">
        <v>6975</v>
      </c>
      <c r="Z1165" s="24" t="s">
        <v>117</v>
      </c>
      <c r="AA1165" s="24" t="s">
        <v>6976</v>
      </c>
      <c r="AB1165" s="24" t="s">
        <v>77</v>
      </c>
      <c r="AC1165" s="24" t="s">
        <v>77</v>
      </c>
      <c r="AD1165" s="24" t="s">
        <v>77</v>
      </c>
      <c r="AE1165" s="26" t="s">
        <v>183</v>
      </c>
      <c r="AF1165" s="26" t="s">
        <v>3655</v>
      </c>
      <c r="AG1165" s="26"/>
      <c r="AH1165" s="27" t="s">
        <v>184</v>
      </c>
      <c r="AI1165" s="27" t="s">
        <v>487</v>
      </c>
      <c r="AJ1165" s="27" t="s">
        <v>487</v>
      </c>
      <c r="AK1165" s="24" t="s">
        <v>121</v>
      </c>
      <c r="AL1165" s="24" t="s">
        <v>90</v>
      </c>
      <c r="AM1165" s="23">
        <v>43122</v>
      </c>
      <c r="AN1165" s="28">
        <v>808585.47</v>
      </c>
      <c r="AO1165" s="28"/>
      <c r="AP1165" s="24"/>
      <c r="AQ1165" s="24"/>
      <c r="AR1165" s="24"/>
      <c r="AS1165" s="24"/>
      <c r="AT1165" s="24" t="e">
        <v>#N/A</v>
      </c>
      <c r="AU1165" s="24" t="e">
        <v>#N/A</v>
      </c>
      <c r="AV1165" s="24" t="e">
        <v>#N/A</v>
      </c>
      <c r="AW1165" s="24"/>
      <c r="AX1165" s="24"/>
      <c r="AY1165" s="24"/>
      <c r="AZ1165" s="24"/>
      <c r="BA1165" s="24"/>
      <c r="BB1165" s="24"/>
      <c r="BC1165" s="24"/>
      <c r="BD1165" s="24">
        <v>0</v>
      </c>
      <c r="BE1165" s="24">
        <v>0</v>
      </c>
      <c r="BF1165" s="23"/>
      <c r="BG1165" s="23"/>
      <c r="BH1165" s="23">
        <v>43222</v>
      </c>
      <c r="BI1165" s="26" t="s">
        <v>127</v>
      </c>
      <c r="BJ1165" s="26" t="s">
        <v>273</v>
      </c>
      <c r="BK1165" s="29">
        <v>109591</v>
      </c>
      <c r="BL1165" s="24" t="s">
        <v>129</v>
      </c>
      <c r="BM1165" s="22" t="str">
        <f ca="1">+IF(Tabla1[[#This Row],[FECHA INGRESO]]&gt;=44986,IF((TODAY()-Tabla1[[#This Row],[FECHA INGRESO]])&gt;=50,"ALERTA","TODAVÍA FALTA"),"N/A")</f>
        <v>N/A</v>
      </c>
      <c r="BN1165" s="7">
        <f>IFERROR((_xlfn.DAYS(Tabla1[[#This Row],[FECHA INGRESO]],Tabla1[[#This Row],[FECHA RETIRO]]))/30,"")</f>
        <v>-3.3333333333333335</v>
      </c>
    </row>
    <row r="1166" spans="1:66" ht="15" customHeight="1" x14ac:dyDescent="0.35">
      <c r="A1166" s="31">
        <v>80197733</v>
      </c>
      <c r="B1166" s="22" t="s">
        <v>6977</v>
      </c>
      <c r="C1166" s="23">
        <v>43122</v>
      </c>
      <c r="D1166" s="23" t="s">
        <v>266</v>
      </c>
      <c r="E1166" s="23" t="s">
        <v>6253</v>
      </c>
      <c r="F1166" s="23" t="s">
        <v>267</v>
      </c>
      <c r="G1166" s="24"/>
      <c r="H1166" s="24">
        <v>24081174216</v>
      </c>
      <c r="I1166" s="24" t="s">
        <v>72</v>
      </c>
      <c r="J1166" s="24">
        <f>DATEDIF(Tabla1[[#This Row],[FECHA DE NACIMIENTO]],Tabla1[[#This Row],[FECHA ACTUAL]],"Y")</f>
        <v>39</v>
      </c>
      <c r="K1166" s="24" t="s">
        <v>73</v>
      </c>
      <c r="L1166" s="24" t="s">
        <v>234</v>
      </c>
      <c r="M1166" s="24">
        <v>0</v>
      </c>
      <c r="N1166" s="24">
        <v>0</v>
      </c>
      <c r="O1166" s="24">
        <v>3</v>
      </c>
      <c r="P1166" s="24" t="s">
        <v>2532</v>
      </c>
      <c r="Q1166" s="23">
        <v>30709</v>
      </c>
      <c r="R1166" s="24" t="s">
        <v>76</v>
      </c>
      <c r="S1166" s="25">
        <v>45119</v>
      </c>
      <c r="T1166" s="24">
        <v>6746876</v>
      </c>
      <c r="U1166" s="24">
        <v>3103374009</v>
      </c>
      <c r="V1166" s="24" t="s">
        <v>6978</v>
      </c>
      <c r="W1166" s="24" t="s">
        <v>6979</v>
      </c>
      <c r="X1166" s="24" t="s">
        <v>6980</v>
      </c>
      <c r="Y1166" s="24" t="s">
        <v>6981</v>
      </c>
      <c r="Z1166" s="24" t="s">
        <v>117</v>
      </c>
      <c r="AA1166" s="24" t="s">
        <v>6982</v>
      </c>
      <c r="AB1166" s="24" t="s">
        <v>77</v>
      </c>
      <c r="AC1166" s="24" t="s">
        <v>77</v>
      </c>
      <c r="AD1166" s="24" t="s">
        <v>77</v>
      </c>
      <c r="AE1166" s="26" t="s">
        <v>151</v>
      </c>
      <c r="AF1166" s="26"/>
      <c r="AG1166" s="26"/>
      <c r="AH1166" s="27" t="s">
        <v>163</v>
      </c>
      <c r="AI1166" s="27" t="s">
        <v>438</v>
      </c>
      <c r="AJ1166" s="27" t="s">
        <v>438</v>
      </c>
      <c r="AK1166" s="24" t="s">
        <v>121</v>
      </c>
      <c r="AL1166" s="24" t="s">
        <v>90</v>
      </c>
      <c r="AM1166" s="23">
        <v>43122</v>
      </c>
      <c r="AN1166" s="28">
        <v>1645650</v>
      </c>
      <c r="AO1166" s="28">
        <v>97032</v>
      </c>
      <c r="AP1166" s="24" t="s">
        <v>6983</v>
      </c>
      <c r="AQ1166" s="24"/>
      <c r="AR1166" s="24"/>
      <c r="AS1166" s="24"/>
      <c r="AT1166" s="24">
        <v>88</v>
      </c>
      <c r="AU1166" s="24" t="e">
        <v>#N/A</v>
      </c>
      <c r="AV1166" s="24" t="e">
        <v>#N/A</v>
      </c>
      <c r="AW1166" s="24"/>
      <c r="AX1166" s="24"/>
      <c r="AY1166" s="24"/>
      <c r="AZ1166" s="24"/>
      <c r="BA1166" s="24"/>
      <c r="BB1166" s="24"/>
      <c r="BC1166" s="24"/>
      <c r="BD1166" s="24">
        <v>0</v>
      </c>
      <c r="BE1166" s="24">
        <v>0</v>
      </c>
      <c r="BF1166" s="23"/>
      <c r="BG1166" s="23"/>
      <c r="BH1166" s="23">
        <v>43592</v>
      </c>
      <c r="BI1166" s="26" t="s">
        <v>143</v>
      </c>
      <c r="BJ1166" s="26" t="s">
        <v>845</v>
      </c>
      <c r="BK1166" s="29">
        <v>1029083</v>
      </c>
      <c r="BL1166" s="24" t="s">
        <v>129</v>
      </c>
      <c r="BM1166" s="22" t="str">
        <f ca="1">+IF(Tabla1[[#This Row],[FECHA INGRESO]]&gt;=44986,IF((TODAY()-Tabla1[[#This Row],[FECHA INGRESO]])&gt;=50,"ALERTA","TODAVÍA FALTA"),"N/A")</f>
        <v>N/A</v>
      </c>
      <c r="BN1166" s="7">
        <f>IFERROR((_xlfn.DAYS(Tabla1[[#This Row],[FECHA INGRESO]],Tabla1[[#This Row],[FECHA RETIRO]]))/30,"")</f>
        <v>-15.666666666666666</v>
      </c>
    </row>
    <row r="1167" spans="1:66" ht="15" customHeight="1" x14ac:dyDescent="0.35">
      <c r="A1167" s="31">
        <v>1026597439</v>
      </c>
      <c r="B1167" s="22" t="s">
        <v>6984</v>
      </c>
      <c r="C1167" s="23">
        <v>43122</v>
      </c>
      <c r="D1167" s="23" t="s">
        <v>93</v>
      </c>
      <c r="E1167" s="23" t="s">
        <v>111</v>
      </c>
      <c r="F1167" s="23" t="s">
        <v>70</v>
      </c>
      <c r="G1167" s="24" t="s">
        <v>4740</v>
      </c>
      <c r="H1167" s="24">
        <v>24081177114</v>
      </c>
      <c r="I1167" s="24" t="s">
        <v>95</v>
      </c>
      <c r="J1167" s="24">
        <f>DATEDIF(Tabla1[[#This Row],[FECHA DE NACIMIENTO]],Tabla1[[#This Row],[FECHA ACTUAL]],"Y")</f>
        <v>24</v>
      </c>
      <c r="K1167" s="24" t="s">
        <v>96</v>
      </c>
      <c r="L1167" s="24" t="s">
        <v>112</v>
      </c>
      <c r="M1167" s="24">
        <v>0</v>
      </c>
      <c r="N1167" s="24">
        <v>0</v>
      </c>
      <c r="O1167" s="24">
        <v>1</v>
      </c>
      <c r="P1167" s="24" t="s">
        <v>101</v>
      </c>
      <c r="Q1167" s="23">
        <v>36239</v>
      </c>
      <c r="R1167" s="24" t="s">
        <v>76</v>
      </c>
      <c r="S1167" s="25">
        <v>45119</v>
      </c>
      <c r="T1167" s="24">
        <v>7569266</v>
      </c>
      <c r="U1167" s="24">
        <v>3142361223</v>
      </c>
      <c r="V1167" s="24" t="s">
        <v>6985</v>
      </c>
      <c r="W1167" s="24" t="s">
        <v>6986</v>
      </c>
      <c r="X1167" s="24" t="s">
        <v>6987</v>
      </c>
      <c r="Y1167" s="24" t="s">
        <v>6988</v>
      </c>
      <c r="Z1167" s="24" t="s">
        <v>117</v>
      </c>
      <c r="AA1167" s="24" t="s">
        <v>6989</v>
      </c>
      <c r="AB1167" s="24" t="s">
        <v>77</v>
      </c>
      <c r="AC1167" s="24" t="s">
        <v>77</v>
      </c>
      <c r="AD1167" s="24" t="s">
        <v>77</v>
      </c>
      <c r="AE1167" s="26" t="s">
        <v>151</v>
      </c>
      <c r="AF1167" s="26"/>
      <c r="AG1167" s="26"/>
      <c r="AH1167" s="27" t="s">
        <v>184</v>
      </c>
      <c r="AI1167" s="27" t="s">
        <v>3433</v>
      </c>
      <c r="AJ1167" s="27" t="s">
        <v>3433</v>
      </c>
      <c r="AK1167" s="24" t="s">
        <v>121</v>
      </c>
      <c r="AL1167" s="24" t="s">
        <v>90</v>
      </c>
      <c r="AM1167" s="23">
        <v>43122</v>
      </c>
      <c r="AN1167" s="28">
        <v>857100.06</v>
      </c>
      <c r="AO1167" s="28"/>
      <c r="AP1167" s="24" t="s">
        <v>6990</v>
      </c>
      <c r="AQ1167" s="24"/>
      <c r="AR1167" s="24"/>
      <c r="AS1167" s="24"/>
      <c r="AT1167" s="24">
        <v>71</v>
      </c>
      <c r="AU1167" s="24" t="e">
        <v>#N/A</v>
      </c>
      <c r="AV1167" s="24" t="e">
        <v>#N/A</v>
      </c>
      <c r="AW1167" s="24"/>
      <c r="AX1167" s="24"/>
      <c r="AY1167" s="24"/>
      <c r="AZ1167" s="24"/>
      <c r="BA1167" s="24"/>
      <c r="BB1167" s="24"/>
      <c r="BC1167" s="24"/>
      <c r="BD1167" s="24">
        <v>1</v>
      </c>
      <c r="BE1167" s="24">
        <v>0</v>
      </c>
      <c r="BF1167" s="23">
        <v>43497</v>
      </c>
      <c r="BG1167" s="23">
        <v>43505</v>
      </c>
      <c r="BH1167" s="23">
        <v>43526</v>
      </c>
      <c r="BI1167" s="26" t="s">
        <v>127</v>
      </c>
      <c r="BJ1167" s="26" t="s">
        <v>178</v>
      </c>
      <c r="BK1167" s="29">
        <v>46006</v>
      </c>
      <c r="BL1167" s="24" t="s">
        <v>129</v>
      </c>
      <c r="BM1167" s="22" t="str">
        <f ca="1">+IF(Tabla1[[#This Row],[FECHA INGRESO]]&gt;=44986,IF((TODAY()-Tabla1[[#This Row],[FECHA INGRESO]])&gt;=50,"ALERTA","TODAVÍA FALTA"),"N/A")</f>
        <v>N/A</v>
      </c>
      <c r="BN1167" s="7">
        <f>IFERROR((_xlfn.DAYS(Tabla1[[#This Row],[FECHA INGRESO]],Tabla1[[#This Row],[FECHA RETIRO]]))/30,"")</f>
        <v>-13.466666666666667</v>
      </c>
    </row>
    <row r="1168" spans="1:66" ht="15" customHeight="1" x14ac:dyDescent="0.35">
      <c r="A1168" s="31">
        <v>1233510590</v>
      </c>
      <c r="B1168" s="22" t="s">
        <v>6991</v>
      </c>
      <c r="C1168" s="23">
        <v>43122</v>
      </c>
      <c r="D1168" s="23" t="s">
        <v>93</v>
      </c>
      <c r="E1168" s="23" t="s">
        <v>111</v>
      </c>
      <c r="F1168" s="23" t="s">
        <v>70</v>
      </c>
      <c r="G1168" s="24"/>
      <c r="H1168" s="24">
        <v>24081057948</v>
      </c>
      <c r="I1168" s="24" t="s">
        <v>95</v>
      </c>
      <c r="J1168" s="24">
        <f>DATEDIF(Tabla1[[#This Row],[FECHA DE NACIMIENTO]],Tabla1[[#This Row],[FECHA ACTUAL]],"Y")</f>
        <v>23</v>
      </c>
      <c r="K1168" s="24" t="s">
        <v>320</v>
      </c>
      <c r="L1168" s="24" t="s">
        <v>112</v>
      </c>
      <c r="M1168" s="24">
        <v>0</v>
      </c>
      <c r="N1168" s="24">
        <v>0</v>
      </c>
      <c r="O1168" s="24">
        <v>2</v>
      </c>
      <c r="P1168" s="24" t="s">
        <v>101</v>
      </c>
      <c r="Q1168" s="23">
        <v>36442</v>
      </c>
      <c r="R1168" s="24" t="s">
        <v>76</v>
      </c>
      <c r="S1168" s="25">
        <v>45119</v>
      </c>
      <c r="T1168" s="24">
        <v>8059957</v>
      </c>
      <c r="U1168" s="24">
        <v>3015008091</v>
      </c>
      <c r="V1168" s="24" t="s">
        <v>6992</v>
      </c>
      <c r="W1168" s="24" t="s">
        <v>6993</v>
      </c>
      <c r="X1168" s="24" t="s">
        <v>6994</v>
      </c>
      <c r="Y1168" s="24" t="s">
        <v>6995</v>
      </c>
      <c r="Z1168" s="24" t="s">
        <v>117</v>
      </c>
      <c r="AA1168" s="24" t="s">
        <v>6996</v>
      </c>
      <c r="AB1168" s="24" t="s">
        <v>77</v>
      </c>
      <c r="AC1168" s="24" t="s">
        <v>77</v>
      </c>
      <c r="AD1168" s="24" t="s">
        <v>77</v>
      </c>
      <c r="AE1168" s="26" t="s">
        <v>183</v>
      </c>
      <c r="AF1168" s="26" t="s">
        <v>103</v>
      </c>
      <c r="AG1168" s="26"/>
      <c r="AH1168" s="27" t="s">
        <v>184</v>
      </c>
      <c r="AI1168" s="27" t="s">
        <v>120</v>
      </c>
      <c r="AJ1168" s="27" t="s">
        <v>120</v>
      </c>
      <c r="AK1168" s="24" t="s">
        <v>121</v>
      </c>
      <c r="AL1168" s="24" t="s">
        <v>90</v>
      </c>
      <c r="AM1168" s="23">
        <v>43122</v>
      </c>
      <c r="AN1168" s="28">
        <v>857100.06</v>
      </c>
      <c r="AO1168" s="28"/>
      <c r="AP1168" s="24"/>
      <c r="AQ1168" s="24"/>
      <c r="AR1168" s="24"/>
      <c r="AS1168" s="24"/>
      <c r="AT1168" s="24">
        <v>91</v>
      </c>
      <c r="AU1168" s="24" t="e">
        <v>#N/A</v>
      </c>
      <c r="AV1168" s="24">
        <v>90</v>
      </c>
      <c r="AW1168" s="24"/>
      <c r="AX1168" s="24"/>
      <c r="AY1168" s="24"/>
      <c r="AZ1168" s="24"/>
      <c r="BA1168" s="24"/>
      <c r="BB1168" s="24"/>
      <c r="BC1168" s="24"/>
      <c r="BD1168" s="24">
        <v>1</v>
      </c>
      <c r="BE1168" s="24">
        <v>0</v>
      </c>
      <c r="BF1168" s="23">
        <v>43497</v>
      </c>
      <c r="BG1168" s="23">
        <v>43515</v>
      </c>
      <c r="BH1168" s="23">
        <v>43570</v>
      </c>
      <c r="BI1168" s="26" t="s">
        <v>127</v>
      </c>
      <c r="BJ1168" s="26" t="s">
        <v>273</v>
      </c>
      <c r="BK1168" s="29">
        <v>95463</v>
      </c>
      <c r="BL1168" s="24" t="s">
        <v>129</v>
      </c>
      <c r="BM1168" s="22" t="str">
        <f ca="1">+IF(Tabla1[[#This Row],[FECHA INGRESO]]&gt;=44986,IF((TODAY()-Tabla1[[#This Row],[FECHA INGRESO]])&gt;=50,"ALERTA","TODAVÍA FALTA"),"N/A")</f>
        <v>N/A</v>
      </c>
      <c r="BN1168" s="7">
        <f>IFERROR((_xlfn.DAYS(Tabla1[[#This Row],[FECHA INGRESO]],Tabla1[[#This Row],[FECHA RETIRO]]))/30,"")</f>
        <v>-14.933333333333334</v>
      </c>
    </row>
    <row r="1169" spans="1:66" x14ac:dyDescent="0.35">
      <c r="A1169" s="31">
        <v>1010246407</v>
      </c>
      <c r="B1169" s="22" t="s">
        <v>6997</v>
      </c>
      <c r="C1169" s="23">
        <v>43122</v>
      </c>
      <c r="D1169" s="23" t="s">
        <v>131</v>
      </c>
      <c r="E1169" s="23" t="s">
        <v>111</v>
      </c>
      <c r="F1169" s="23" t="s">
        <v>70</v>
      </c>
      <c r="G1169" s="24"/>
      <c r="H1169" s="24">
        <v>24081102716</v>
      </c>
      <c r="I1169" s="24" t="s">
        <v>95</v>
      </c>
      <c r="J1169" s="24">
        <f>DATEDIF(Tabla1[[#This Row],[FECHA DE NACIMIENTO]],Tabla1[[#This Row],[FECHA ACTUAL]],"Y")</f>
        <v>24</v>
      </c>
      <c r="K1169" s="24" t="s">
        <v>96</v>
      </c>
      <c r="L1169" s="24" t="s">
        <v>112</v>
      </c>
      <c r="M1169" s="24">
        <v>0</v>
      </c>
      <c r="N1169" s="24">
        <v>0</v>
      </c>
      <c r="O1169" s="24">
        <v>2</v>
      </c>
      <c r="P1169" s="24" t="s">
        <v>101</v>
      </c>
      <c r="Q1169" s="23">
        <v>36345</v>
      </c>
      <c r="R1169" s="24" t="s">
        <v>76</v>
      </c>
      <c r="S1169" s="25">
        <v>45119</v>
      </c>
      <c r="T1169" s="24"/>
      <c r="U1169" s="24">
        <v>3209872565</v>
      </c>
      <c r="V1169" s="24" t="s">
        <v>6998</v>
      </c>
      <c r="W1169" s="24" t="s">
        <v>6999</v>
      </c>
      <c r="X1169" s="24" t="s">
        <v>7000</v>
      </c>
      <c r="Y1169" s="24" t="s">
        <v>7001</v>
      </c>
      <c r="Z1169" s="24" t="s">
        <v>117</v>
      </c>
      <c r="AA1169" s="24">
        <v>3115575482</v>
      </c>
      <c r="AB1169" s="24" t="s">
        <v>77</v>
      </c>
      <c r="AC1169" s="24" t="s">
        <v>77</v>
      </c>
      <c r="AD1169" s="24" t="s">
        <v>77</v>
      </c>
      <c r="AE1169" s="26" t="s">
        <v>151</v>
      </c>
      <c r="AF1169" s="26"/>
      <c r="AG1169" s="26"/>
      <c r="AH1169" s="27" t="s">
        <v>184</v>
      </c>
      <c r="AI1169" s="27" t="s">
        <v>487</v>
      </c>
      <c r="AJ1169" s="27" t="s">
        <v>487</v>
      </c>
      <c r="AK1169" s="24" t="s">
        <v>121</v>
      </c>
      <c r="AL1169" s="24" t="s">
        <v>90</v>
      </c>
      <c r="AM1169" s="23">
        <v>43122</v>
      </c>
      <c r="AN1169" s="28">
        <v>808585.47</v>
      </c>
      <c r="AO1169" s="28"/>
      <c r="AP1169" s="24"/>
      <c r="AQ1169" s="24"/>
      <c r="AR1169" s="24"/>
      <c r="AS1169" s="24"/>
      <c r="AT1169" s="24">
        <v>85</v>
      </c>
      <c r="AU1169" s="24" t="e">
        <v>#N/A</v>
      </c>
      <c r="AV1169" s="24" t="e">
        <v>#N/A</v>
      </c>
      <c r="AW1169" s="24"/>
      <c r="AX1169" s="24"/>
      <c r="AY1169" s="24"/>
      <c r="AZ1169" s="24"/>
      <c r="BA1169" s="24"/>
      <c r="BB1169" s="24"/>
      <c r="BC1169" s="24"/>
      <c r="BD1169" s="24">
        <v>0</v>
      </c>
      <c r="BE1169" s="24">
        <v>0</v>
      </c>
      <c r="BF1169" s="23"/>
      <c r="BG1169" s="23"/>
      <c r="BH1169" s="23">
        <v>43266</v>
      </c>
      <c r="BI1169" s="26" t="s">
        <v>127</v>
      </c>
      <c r="BJ1169" s="26" t="s">
        <v>178</v>
      </c>
      <c r="BK1169" s="29">
        <v>156248</v>
      </c>
      <c r="BL1169" s="24" t="s">
        <v>129</v>
      </c>
      <c r="BM1169" s="22" t="str">
        <f ca="1">+IF(Tabla1[[#This Row],[FECHA INGRESO]]&gt;=44986,IF((TODAY()-Tabla1[[#This Row],[FECHA INGRESO]])&gt;=50,"ALERTA","TODAVÍA FALTA"),"N/A")</f>
        <v>N/A</v>
      </c>
      <c r="BN1169" s="7">
        <f>IFERROR((_xlfn.DAYS(Tabla1[[#This Row],[FECHA INGRESO]],Tabla1[[#This Row],[FECHA RETIRO]]))/30,"")</f>
        <v>-4.8</v>
      </c>
    </row>
    <row r="1170" spans="1:66" ht="15" customHeight="1" x14ac:dyDescent="0.35">
      <c r="A1170" s="39">
        <v>1010197548</v>
      </c>
      <c r="B1170" s="40" t="s">
        <v>7002</v>
      </c>
      <c r="C1170" s="23">
        <v>43122</v>
      </c>
      <c r="D1170" s="23" t="s">
        <v>93</v>
      </c>
      <c r="E1170" s="23" t="s">
        <v>110</v>
      </c>
      <c r="F1170" s="23" t="s">
        <v>110</v>
      </c>
      <c r="G1170" s="24"/>
      <c r="H1170" s="24">
        <v>24081053629</v>
      </c>
      <c r="I1170" s="24" t="s">
        <v>95</v>
      </c>
      <c r="J1170" s="24">
        <f>DATEDIF(Tabla1[[#This Row],[FECHA DE NACIMIENTO]],Tabla1[[#This Row],[FECHA ACTUAL]],"Y")</f>
        <v>32</v>
      </c>
      <c r="K1170" s="24" t="s">
        <v>73</v>
      </c>
      <c r="L1170" s="24" t="s">
        <v>112</v>
      </c>
      <c r="M1170" s="24">
        <v>1</v>
      </c>
      <c r="N1170" s="24">
        <v>1</v>
      </c>
      <c r="O1170" s="24">
        <v>1</v>
      </c>
      <c r="P1170" s="24" t="s">
        <v>101</v>
      </c>
      <c r="Q1170" s="23">
        <v>33341</v>
      </c>
      <c r="R1170" s="24" t="s">
        <v>76</v>
      </c>
      <c r="S1170" s="25">
        <v>45119</v>
      </c>
      <c r="T1170" s="24">
        <v>7291220</v>
      </c>
      <c r="U1170" s="24">
        <v>3213590612</v>
      </c>
      <c r="V1170" s="24" t="s">
        <v>7003</v>
      </c>
      <c r="W1170" s="24" t="s">
        <v>7004</v>
      </c>
      <c r="X1170" s="24" t="s">
        <v>7005</v>
      </c>
      <c r="Y1170" s="24" t="s">
        <v>7006</v>
      </c>
      <c r="Z1170" s="24" t="s">
        <v>285</v>
      </c>
      <c r="AA1170" s="24">
        <v>3214707175</v>
      </c>
      <c r="AB1170" s="24" t="s">
        <v>83</v>
      </c>
      <c r="AC1170" s="24" t="s">
        <v>83</v>
      </c>
      <c r="AD1170" s="24" t="e">
        <v>#REF!</v>
      </c>
      <c r="AE1170" s="26" t="s">
        <v>151</v>
      </c>
      <c r="AF1170" s="26"/>
      <c r="AG1170" s="26" t="s">
        <v>75</v>
      </c>
      <c r="AH1170" s="27" t="s">
        <v>955</v>
      </c>
      <c r="AI1170" s="27" t="s">
        <v>487</v>
      </c>
      <c r="AJ1170" s="27" t="s">
        <v>487</v>
      </c>
      <c r="AK1170" s="24" t="s">
        <v>121</v>
      </c>
      <c r="AL1170" s="24" t="s">
        <v>90</v>
      </c>
      <c r="AM1170" s="23">
        <v>43122</v>
      </c>
      <c r="AN1170" s="28">
        <v>1160000</v>
      </c>
      <c r="AO1170" s="28">
        <v>140606</v>
      </c>
      <c r="AP1170" s="24">
        <v>0</v>
      </c>
      <c r="AQ1170" s="24">
        <v>0</v>
      </c>
      <c r="AR1170" s="24">
        <v>0</v>
      </c>
      <c r="AS1170" s="24">
        <v>0</v>
      </c>
      <c r="AT1170" s="24">
        <v>87</v>
      </c>
      <c r="AU1170" s="24">
        <v>87</v>
      </c>
      <c r="AV1170" s="24">
        <v>90</v>
      </c>
      <c r="AW1170" s="24">
        <v>91</v>
      </c>
      <c r="AX1170" s="24">
        <v>0</v>
      </c>
      <c r="AY1170" s="24">
        <v>0</v>
      </c>
      <c r="AZ1170" s="24">
        <v>0</v>
      </c>
      <c r="BA1170" s="24">
        <v>0</v>
      </c>
      <c r="BB1170" s="24">
        <v>0</v>
      </c>
      <c r="BC1170" s="24">
        <v>0</v>
      </c>
      <c r="BD1170" s="24">
        <v>0</v>
      </c>
      <c r="BE1170" s="24">
        <v>0</v>
      </c>
      <c r="BF1170" s="23"/>
      <c r="BG1170" s="23"/>
      <c r="BH1170" s="23" t="s">
        <v>75</v>
      </c>
      <c r="BI1170" s="26">
        <v>0</v>
      </c>
      <c r="BJ1170" s="26">
        <v>0</v>
      </c>
      <c r="BK1170" s="29">
        <v>0</v>
      </c>
      <c r="BL1170" s="24" t="s">
        <v>91</v>
      </c>
      <c r="BM1170" s="22" t="str">
        <f ca="1">+IF(Tabla1[[#This Row],[FECHA INGRESO]]&gt;=44986,IF((TODAY()-Tabla1[[#This Row],[FECHA INGRESO]])&gt;=50,"ALERTA","TODAVÍA FALTA"),"N/A")</f>
        <v>N/A</v>
      </c>
      <c r="BN1170" s="7" t="str">
        <f>IFERROR((_xlfn.DAYS(Tabla1[[#This Row],[FECHA INGRESO]],Tabla1[[#This Row],[FECHA RETIRO]]))/30,"")</f>
        <v/>
      </c>
    </row>
    <row r="1171" spans="1:66" ht="15" customHeight="1" x14ac:dyDescent="0.35">
      <c r="A1171" s="31">
        <v>1033792224</v>
      </c>
      <c r="B1171" s="22" t="s">
        <v>7007</v>
      </c>
      <c r="C1171" s="23">
        <v>43123</v>
      </c>
      <c r="D1171" s="23" t="s">
        <v>109</v>
      </c>
      <c r="E1171" s="23" t="s">
        <v>111</v>
      </c>
      <c r="F1171" s="23" t="s">
        <v>70</v>
      </c>
      <c r="G1171" s="24"/>
      <c r="H1171" s="24">
        <v>24081107425</v>
      </c>
      <c r="I1171" s="24" t="s">
        <v>95</v>
      </c>
      <c r="J1171" s="24">
        <f>DATEDIF(Tabla1[[#This Row],[FECHA DE NACIMIENTO]],Tabla1[[#This Row],[FECHA ACTUAL]],"Y")</f>
        <v>26</v>
      </c>
      <c r="K1171" s="24" t="s">
        <v>73</v>
      </c>
      <c r="L1171" s="24" t="s">
        <v>234</v>
      </c>
      <c r="M1171" s="24">
        <v>1</v>
      </c>
      <c r="N1171" s="24">
        <v>1</v>
      </c>
      <c r="O1171" s="24">
        <v>2</v>
      </c>
      <c r="P1171" s="24" t="s">
        <v>101</v>
      </c>
      <c r="Q1171" s="23">
        <v>35305</v>
      </c>
      <c r="R1171" s="24" t="s">
        <v>76</v>
      </c>
      <c r="S1171" s="25">
        <v>45119</v>
      </c>
      <c r="T1171" s="24"/>
      <c r="U1171" s="24">
        <v>3023760757</v>
      </c>
      <c r="V1171" s="24" t="s">
        <v>7008</v>
      </c>
      <c r="W1171" s="24" t="s">
        <v>7009</v>
      </c>
      <c r="X1171" s="24" t="s">
        <v>1130</v>
      </c>
      <c r="Y1171" s="24" t="s">
        <v>7010</v>
      </c>
      <c r="Z1171" s="24" t="s">
        <v>117</v>
      </c>
      <c r="AA1171" s="24">
        <v>3196561004</v>
      </c>
      <c r="AB1171" s="24" t="s">
        <v>77</v>
      </c>
      <c r="AC1171" s="24" t="s">
        <v>77</v>
      </c>
      <c r="AD1171" s="24" t="s">
        <v>77</v>
      </c>
      <c r="AE1171" s="26" t="s">
        <v>151</v>
      </c>
      <c r="AF1171" s="26"/>
      <c r="AG1171" s="26"/>
      <c r="AH1171" s="27" t="s">
        <v>184</v>
      </c>
      <c r="AI1171" s="27" t="s">
        <v>120</v>
      </c>
      <c r="AJ1171" s="27" t="s">
        <v>120</v>
      </c>
      <c r="AK1171" s="24" t="s">
        <v>121</v>
      </c>
      <c r="AL1171" s="24" t="s">
        <v>90</v>
      </c>
      <c r="AM1171" s="23">
        <v>43123</v>
      </c>
      <c r="AN1171" s="28">
        <v>857100.06</v>
      </c>
      <c r="AO1171" s="28"/>
      <c r="AP1171" s="24"/>
      <c r="AQ1171" s="24"/>
      <c r="AR1171" s="24"/>
      <c r="AS1171" s="24"/>
      <c r="AT1171" s="24">
        <v>87</v>
      </c>
      <c r="AU1171" s="24" t="e">
        <v>#N/A</v>
      </c>
      <c r="AV1171" s="24" t="e">
        <v>#N/A</v>
      </c>
      <c r="AW1171" s="24"/>
      <c r="AX1171" s="24"/>
      <c r="AY1171" s="24"/>
      <c r="AZ1171" s="24"/>
      <c r="BA1171" s="24"/>
      <c r="BB1171" s="24"/>
      <c r="BC1171" s="24"/>
      <c r="BD1171" s="24">
        <v>0</v>
      </c>
      <c r="BE1171" s="24">
        <v>0</v>
      </c>
      <c r="BF1171" s="23"/>
      <c r="BG1171" s="23"/>
      <c r="BH1171" s="23">
        <v>43484</v>
      </c>
      <c r="BI1171" s="26" t="s">
        <v>127</v>
      </c>
      <c r="BJ1171" s="26" t="s">
        <v>273</v>
      </c>
      <c r="BK1171" s="29">
        <v>410608</v>
      </c>
      <c r="BL1171" s="24" t="s">
        <v>129</v>
      </c>
      <c r="BM1171" s="22" t="str">
        <f ca="1">+IF(Tabla1[[#This Row],[FECHA INGRESO]]&gt;=44986,IF((TODAY()-Tabla1[[#This Row],[FECHA INGRESO]])&gt;=50,"ALERTA","TODAVÍA FALTA"),"N/A")</f>
        <v>N/A</v>
      </c>
      <c r="BN1171" s="7">
        <f>IFERROR((_xlfn.DAYS(Tabla1[[#This Row],[FECHA INGRESO]],Tabla1[[#This Row],[FECHA RETIRO]]))/30,"")</f>
        <v>-12.033333333333333</v>
      </c>
    </row>
    <row r="1172" spans="1:66" ht="15" customHeight="1" x14ac:dyDescent="0.35">
      <c r="A1172" s="31">
        <v>1024522467</v>
      </c>
      <c r="B1172" s="22" t="s">
        <v>7011</v>
      </c>
      <c r="C1172" s="23">
        <v>43124</v>
      </c>
      <c r="D1172" s="23" t="s">
        <v>582</v>
      </c>
      <c r="E1172" s="24" t="s">
        <v>94</v>
      </c>
      <c r="F1172" s="23" t="s">
        <v>70</v>
      </c>
      <c r="G1172" s="24"/>
      <c r="H1172" s="24">
        <v>24081244540</v>
      </c>
      <c r="I1172" s="24" t="s">
        <v>95</v>
      </c>
      <c r="J1172" s="24">
        <f>DATEDIF(Tabla1[[#This Row],[FECHA DE NACIMIENTO]],Tabla1[[#This Row],[FECHA ACTUAL]],"Y")</f>
        <v>31</v>
      </c>
      <c r="K1172" s="24" t="s">
        <v>73</v>
      </c>
      <c r="L1172" s="24" t="s">
        <v>234</v>
      </c>
      <c r="M1172" s="24">
        <v>1</v>
      </c>
      <c r="N1172" s="24">
        <v>1</v>
      </c>
      <c r="O1172" s="24">
        <v>1</v>
      </c>
      <c r="P1172" s="24" t="s">
        <v>101</v>
      </c>
      <c r="Q1172" s="23">
        <v>33515</v>
      </c>
      <c r="R1172" s="24" t="s">
        <v>76</v>
      </c>
      <c r="S1172" s="25">
        <v>45119</v>
      </c>
      <c r="T1172" s="24">
        <v>7154561</v>
      </c>
      <c r="U1172" s="24">
        <v>3164985227</v>
      </c>
      <c r="V1172" s="24" t="s">
        <v>7012</v>
      </c>
      <c r="W1172" s="24" t="s">
        <v>7013</v>
      </c>
      <c r="X1172" s="24" t="s">
        <v>912</v>
      </c>
      <c r="Y1172" s="24" t="s">
        <v>7014</v>
      </c>
      <c r="Z1172" s="24" t="s">
        <v>117</v>
      </c>
      <c r="AA1172" s="24" t="s">
        <v>7015</v>
      </c>
      <c r="AB1172" s="24" t="s">
        <v>77</v>
      </c>
      <c r="AC1172" s="24" t="s">
        <v>77</v>
      </c>
      <c r="AD1172" s="24" t="s">
        <v>77</v>
      </c>
      <c r="AE1172" s="26" t="s">
        <v>183</v>
      </c>
      <c r="AF1172" s="26" t="s">
        <v>7016</v>
      </c>
      <c r="AG1172" s="26" t="s">
        <v>5328</v>
      </c>
      <c r="AH1172" s="27" t="s">
        <v>867</v>
      </c>
      <c r="AI1172" s="27" t="s">
        <v>673</v>
      </c>
      <c r="AJ1172" s="27" t="s">
        <v>673</v>
      </c>
      <c r="AK1172" s="24" t="s">
        <v>89</v>
      </c>
      <c r="AL1172" s="24" t="s">
        <v>868</v>
      </c>
      <c r="AM1172" s="23">
        <v>43124</v>
      </c>
      <c r="AN1172" s="28">
        <v>808585.47</v>
      </c>
      <c r="AO1172" s="28"/>
      <c r="AP1172" s="24"/>
      <c r="AQ1172" s="24"/>
      <c r="AR1172" s="24"/>
      <c r="AS1172" s="24"/>
      <c r="AT1172" s="24" t="e">
        <v>#N/A</v>
      </c>
      <c r="AU1172" s="24" t="e">
        <v>#N/A</v>
      </c>
      <c r="AV1172" s="24" t="e">
        <v>#N/A</v>
      </c>
      <c r="AW1172" s="24"/>
      <c r="AX1172" s="24"/>
      <c r="AY1172" s="24"/>
      <c r="AZ1172" s="24"/>
      <c r="BA1172" s="24"/>
      <c r="BB1172" s="24"/>
      <c r="BC1172" s="24"/>
      <c r="BD1172" s="24">
        <v>0</v>
      </c>
      <c r="BE1172" s="24" t="e">
        <v>#N/A</v>
      </c>
      <c r="BF1172" s="23"/>
      <c r="BG1172" s="23"/>
      <c r="BH1172" s="23">
        <v>43369</v>
      </c>
      <c r="BI1172" s="26" t="s">
        <v>143</v>
      </c>
      <c r="BJ1172" s="26" t="s">
        <v>2450</v>
      </c>
      <c r="BK1172" s="29">
        <v>0</v>
      </c>
      <c r="BL1172" s="24" t="s">
        <v>129</v>
      </c>
      <c r="BM1172" s="22" t="str">
        <f ca="1">+IF(Tabla1[[#This Row],[FECHA INGRESO]]&gt;=44986,IF((TODAY()-Tabla1[[#This Row],[FECHA INGRESO]])&gt;=50,"ALERTA","TODAVÍA FALTA"),"N/A")</f>
        <v>N/A</v>
      </c>
      <c r="BN1172" s="7">
        <f>IFERROR((_xlfn.DAYS(Tabla1[[#This Row],[FECHA INGRESO]],Tabla1[[#This Row],[FECHA RETIRO]]))/30,"")</f>
        <v>-8.1666666666666661</v>
      </c>
    </row>
    <row r="1173" spans="1:66" ht="15" customHeight="1" x14ac:dyDescent="0.35">
      <c r="A1173" s="31">
        <v>1037948412</v>
      </c>
      <c r="B1173" s="22" t="s">
        <v>7017</v>
      </c>
      <c r="C1173" s="23">
        <v>43125</v>
      </c>
      <c r="D1173" s="23" t="s">
        <v>870</v>
      </c>
      <c r="E1173" s="24" t="s">
        <v>94</v>
      </c>
      <c r="F1173" s="23" t="s">
        <v>70</v>
      </c>
      <c r="G1173" s="24"/>
      <c r="H1173" s="24">
        <v>24081209112</v>
      </c>
      <c r="I1173" s="24" t="s">
        <v>95</v>
      </c>
      <c r="J1173" s="24">
        <f>DATEDIF(Tabla1[[#This Row],[FECHA DE NACIMIENTO]],Tabla1[[#This Row],[FECHA ACTUAL]],"Y")</f>
        <v>29</v>
      </c>
      <c r="K1173" s="24" t="s">
        <v>73</v>
      </c>
      <c r="L1173" s="24" t="s">
        <v>234</v>
      </c>
      <c r="M1173" s="24">
        <v>1</v>
      </c>
      <c r="N1173" s="24">
        <v>1</v>
      </c>
      <c r="O1173" s="24">
        <v>2</v>
      </c>
      <c r="P1173" s="24" t="s">
        <v>101</v>
      </c>
      <c r="Q1173" s="23">
        <v>34223</v>
      </c>
      <c r="R1173" s="24" t="s">
        <v>7018</v>
      </c>
      <c r="S1173" s="25">
        <v>45119</v>
      </c>
      <c r="T1173" s="24">
        <v>6011750</v>
      </c>
      <c r="U1173" s="24">
        <v>3215543087</v>
      </c>
      <c r="V1173" s="24" t="s">
        <v>7019</v>
      </c>
      <c r="W1173" s="24" t="s">
        <v>7020</v>
      </c>
      <c r="X1173" s="24" t="s">
        <v>7021</v>
      </c>
      <c r="Y1173" s="24" t="s">
        <v>7022</v>
      </c>
      <c r="Z1173" s="24" t="s">
        <v>117</v>
      </c>
      <c r="AA1173" s="24">
        <v>3108931868</v>
      </c>
      <c r="AB1173" s="24" t="s">
        <v>77</v>
      </c>
      <c r="AC1173" s="24" t="s">
        <v>77</v>
      </c>
      <c r="AD1173" s="24" t="s">
        <v>77</v>
      </c>
      <c r="AE1173" s="26" t="s">
        <v>183</v>
      </c>
      <c r="AF1173" s="26" t="s">
        <v>899</v>
      </c>
      <c r="AG1173" s="26"/>
      <c r="AH1173" s="27" t="s">
        <v>184</v>
      </c>
      <c r="AI1173" s="27" t="s">
        <v>515</v>
      </c>
      <c r="AJ1173" s="27" t="s">
        <v>515</v>
      </c>
      <c r="AK1173" s="24" t="s">
        <v>121</v>
      </c>
      <c r="AL1173" s="24" t="s">
        <v>90</v>
      </c>
      <c r="AM1173" s="23">
        <v>43125</v>
      </c>
      <c r="AN1173" s="28">
        <v>808585.47</v>
      </c>
      <c r="AO1173" s="28"/>
      <c r="AP1173" s="24"/>
      <c r="AQ1173" s="24"/>
      <c r="AR1173" s="24"/>
      <c r="AS1173" s="24"/>
      <c r="AT1173" s="24" t="e">
        <v>#N/A</v>
      </c>
      <c r="AU1173" s="24" t="e">
        <v>#N/A</v>
      </c>
      <c r="AV1173" s="24">
        <v>82</v>
      </c>
      <c r="AW1173" s="24"/>
      <c r="AX1173" s="24"/>
      <c r="AY1173" s="24"/>
      <c r="AZ1173" s="24"/>
      <c r="BA1173" s="24"/>
      <c r="BB1173" s="24"/>
      <c r="BC1173" s="24"/>
      <c r="BD1173" s="24">
        <v>0</v>
      </c>
      <c r="BE1173" s="24">
        <v>0</v>
      </c>
      <c r="BF1173" s="23"/>
      <c r="BG1173" s="23"/>
      <c r="BH1173" s="23">
        <v>43159</v>
      </c>
      <c r="BI1173" s="26" t="s">
        <v>143</v>
      </c>
      <c r="BJ1173" s="26" t="s">
        <v>2589</v>
      </c>
      <c r="BK1173" s="29">
        <v>36892</v>
      </c>
      <c r="BL1173" s="24" t="s">
        <v>129</v>
      </c>
      <c r="BM1173" s="22" t="str">
        <f ca="1">+IF(Tabla1[[#This Row],[FECHA INGRESO]]&gt;=44986,IF((TODAY()-Tabla1[[#This Row],[FECHA INGRESO]])&gt;=50,"ALERTA","TODAVÍA FALTA"),"N/A")</f>
        <v>N/A</v>
      </c>
      <c r="BN1173" s="7">
        <f>IFERROR((_xlfn.DAYS(Tabla1[[#This Row],[FECHA INGRESO]],Tabla1[[#This Row],[FECHA RETIRO]]))/30,"")</f>
        <v>-1.1333333333333333</v>
      </c>
    </row>
    <row r="1174" spans="1:66" ht="15" customHeight="1" x14ac:dyDescent="0.35">
      <c r="A1174" s="31">
        <v>1020491905</v>
      </c>
      <c r="B1174" s="22" t="s">
        <v>7023</v>
      </c>
      <c r="C1174" s="23">
        <v>43125</v>
      </c>
      <c r="D1174" s="23" t="s">
        <v>582</v>
      </c>
      <c r="E1174" s="24" t="s">
        <v>94</v>
      </c>
      <c r="F1174" s="23" t="s">
        <v>70</v>
      </c>
      <c r="G1174" s="24"/>
      <c r="H1174" s="24">
        <v>24081249778</v>
      </c>
      <c r="I1174" s="24" t="s">
        <v>95</v>
      </c>
      <c r="J1174" s="24">
        <f>DATEDIF(Tabla1[[#This Row],[FECHA DE NACIMIENTO]],Tabla1[[#This Row],[FECHA ACTUAL]],"Y")</f>
        <v>24</v>
      </c>
      <c r="K1174" s="24" t="s">
        <v>96</v>
      </c>
      <c r="L1174" s="24" t="s">
        <v>112</v>
      </c>
      <c r="M1174" s="24">
        <v>0</v>
      </c>
      <c r="N1174" s="24">
        <v>2</v>
      </c>
      <c r="O1174" s="24">
        <v>1</v>
      </c>
      <c r="P1174" s="24" t="s">
        <v>101</v>
      </c>
      <c r="Q1174" s="23">
        <v>36266</v>
      </c>
      <c r="R1174" s="24" t="s">
        <v>1066</v>
      </c>
      <c r="S1174" s="25">
        <v>45119</v>
      </c>
      <c r="T1174" s="24">
        <v>2758992</v>
      </c>
      <c r="U1174" s="24">
        <v>3043329146</v>
      </c>
      <c r="V1174" s="24" t="s">
        <v>7024</v>
      </c>
      <c r="W1174" s="24" t="s">
        <v>7025</v>
      </c>
      <c r="X1174" s="24" t="s">
        <v>7026</v>
      </c>
      <c r="Y1174" s="24" t="s">
        <v>7027</v>
      </c>
      <c r="Z1174" s="24" t="s">
        <v>285</v>
      </c>
      <c r="AA1174" s="24" t="s">
        <v>7028</v>
      </c>
      <c r="AB1174" s="24" t="s">
        <v>77</v>
      </c>
      <c r="AC1174" s="24" t="s">
        <v>77</v>
      </c>
      <c r="AD1174" s="24" t="s">
        <v>77</v>
      </c>
      <c r="AE1174" s="26" t="s">
        <v>151</v>
      </c>
      <c r="AF1174" s="26"/>
      <c r="AG1174" s="26"/>
      <c r="AH1174" s="27" t="s">
        <v>184</v>
      </c>
      <c r="AI1174" s="27" t="s">
        <v>515</v>
      </c>
      <c r="AJ1174" s="27" t="s">
        <v>515</v>
      </c>
      <c r="AK1174" s="24" t="s">
        <v>121</v>
      </c>
      <c r="AL1174" s="24" t="s">
        <v>90</v>
      </c>
      <c r="AM1174" s="23">
        <v>43125</v>
      </c>
      <c r="AN1174" s="28">
        <v>808585.47</v>
      </c>
      <c r="AO1174" s="28"/>
      <c r="AP1174" s="24"/>
      <c r="AQ1174" s="24"/>
      <c r="AR1174" s="24"/>
      <c r="AS1174" s="24"/>
      <c r="AT1174" s="24" t="e">
        <v>#N/A</v>
      </c>
      <c r="AU1174" s="24" t="e">
        <v>#N/A</v>
      </c>
      <c r="AV1174" s="24" t="e">
        <v>#N/A</v>
      </c>
      <c r="AW1174" s="24"/>
      <c r="AX1174" s="24"/>
      <c r="AY1174" s="24"/>
      <c r="AZ1174" s="24"/>
      <c r="BA1174" s="24"/>
      <c r="BB1174" s="24"/>
      <c r="BC1174" s="24"/>
      <c r="BD1174" s="24">
        <v>0</v>
      </c>
      <c r="BE1174" s="24">
        <v>0</v>
      </c>
      <c r="BF1174" s="23"/>
      <c r="BG1174" s="23"/>
      <c r="BH1174" s="23">
        <v>43220</v>
      </c>
      <c r="BI1174" s="26" t="s">
        <v>127</v>
      </c>
      <c r="BJ1174" s="26" t="s">
        <v>7029</v>
      </c>
      <c r="BK1174" s="29">
        <v>114482</v>
      </c>
      <c r="BL1174" s="24" t="s">
        <v>129</v>
      </c>
      <c r="BM1174" s="22" t="str">
        <f ca="1">+IF(Tabla1[[#This Row],[FECHA INGRESO]]&gt;=44986,IF((TODAY()-Tabla1[[#This Row],[FECHA INGRESO]])&gt;=50,"ALERTA","TODAVÍA FALTA"),"N/A")</f>
        <v>N/A</v>
      </c>
      <c r="BN1174" s="7">
        <f>IFERROR((_xlfn.DAYS(Tabla1[[#This Row],[FECHA INGRESO]],Tabla1[[#This Row],[FECHA RETIRO]]))/30,"")</f>
        <v>-3.1666666666666665</v>
      </c>
    </row>
    <row r="1175" spans="1:66" ht="15" customHeight="1" x14ac:dyDescent="0.35">
      <c r="A1175" s="31">
        <v>1045722565</v>
      </c>
      <c r="B1175" s="22" t="s">
        <v>7030</v>
      </c>
      <c r="C1175" s="23">
        <v>43125</v>
      </c>
      <c r="D1175" s="23" t="s">
        <v>582</v>
      </c>
      <c r="E1175" s="23" t="s">
        <v>111</v>
      </c>
      <c r="F1175" s="23" t="s">
        <v>70</v>
      </c>
      <c r="G1175" s="24"/>
      <c r="H1175" s="24">
        <v>24081108310</v>
      </c>
      <c r="I1175" s="24" t="s">
        <v>95</v>
      </c>
      <c r="J1175" s="24">
        <f>DATEDIF(Tabla1[[#This Row],[FECHA DE NACIMIENTO]],Tabla1[[#This Row],[FECHA ACTUAL]],"Y")</f>
        <v>29</v>
      </c>
      <c r="K1175" s="24" t="s">
        <v>500</v>
      </c>
      <c r="L1175" s="24" t="s">
        <v>74</v>
      </c>
      <c r="M1175" s="24">
        <v>0</v>
      </c>
      <c r="N1175" s="24">
        <v>0</v>
      </c>
      <c r="O1175" s="24">
        <v>3</v>
      </c>
      <c r="P1175" s="24" t="s">
        <v>101</v>
      </c>
      <c r="Q1175" s="23">
        <v>34518</v>
      </c>
      <c r="R1175" s="24" t="s">
        <v>872</v>
      </c>
      <c r="S1175" s="25">
        <v>45119</v>
      </c>
      <c r="T1175" s="24">
        <v>4988861</v>
      </c>
      <c r="U1175" s="24">
        <v>3176427812</v>
      </c>
      <c r="V1175" s="24" t="s">
        <v>7031</v>
      </c>
      <c r="W1175" s="24" t="s">
        <v>7032</v>
      </c>
      <c r="X1175" s="24" t="s">
        <v>7033</v>
      </c>
      <c r="Y1175" s="24" t="s">
        <v>7034</v>
      </c>
      <c r="Z1175" s="24" t="s">
        <v>82</v>
      </c>
      <c r="AA1175" s="24" t="s">
        <v>7035</v>
      </c>
      <c r="AB1175" s="24" t="s">
        <v>77</v>
      </c>
      <c r="AC1175" s="24" t="s">
        <v>77</v>
      </c>
      <c r="AD1175" s="24" t="s">
        <v>77</v>
      </c>
      <c r="AE1175" s="26" t="s">
        <v>84</v>
      </c>
      <c r="AF1175" s="26" t="s">
        <v>103</v>
      </c>
      <c r="AG1175" s="26"/>
      <c r="AH1175" s="27" t="s">
        <v>460</v>
      </c>
      <c r="AI1175" s="27" t="s">
        <v>1027</v>
      </c>
      <c r="AJ1175" s="27" t="s">
        <v>1027</v>
      </c>
      <c r="AK1175" s="24" t="s">
        <v>121</v>
      </c>
      <c r="AL1175" s="24" t="s">
        <v>90</v>
      </c>
      <c r="AM1175" s="23">
        <v>43125</v>
      </c>
      <c r="AN1175" s="28">
        <v>879750</v>
      </c>
      <c r="AO1175" s="28"/>
      <c r="AP1175" s="24"/>
      <c r="AQ1175" s="24"/>
      <c r="AR1175" s="24"/>
      <c r="AS1175" s="24"/>
      <c r="AT1175" s="24" t="e">
        <v>#N/A</v>
      </c>
      <c r="AU1175" s="24" t="e">
        <v>#N/A</v>
      </c>
      <c r="AV1175" s="24" t="e">
        <v>#N/A</v>
      </c>
      <c r="AW1175" s="24"/>
      <c r="AX1175" s="24"/>
      <c r="AY1175" s="24"/>
      <c r="AZ1175" s="24"/>
      <c r="BA1175" s="24"/>
      <c r="BB1175" s="24"/>
      <c r="BC1175" s="24"/>
      <c r="BD1175" s="24">
        <v>0</v>
      </c>
      <c r="BE1175" s="24">
        <v>0</v>
      </c>
      <c r="BF1175" s="23"/>
      <c r="BG1175" s="23"/>
      <c r="BH1175" s="23">
        <v>43284</v>
      </c>
      <c r="BI1175" s="26" t="s">
        <v>127</v>
      </c>
      <c r="BJ1175" s="26" t="s">
        <v>1165</v>
      </c>
      <c r="BK1175" s="29">
        <v>187708</v>
      </c>
      <c r="BL1175" s="24" t="s">
        <v>129</v>
      </c>
      <c r="BM1175" s="22" t="str">
        <f ca="1">+IF(Tabla1[[#This Row],[FECHA INGRESO]]&gt;=44986,IF((TODAY()-Tabla1[[#This Row],[FECHA INGRESO]])&gt;=50,"ALERTA","TODAVÍA FALTA"),"N/A")</f>
        <v>N/A</v>
      </c>
      <c r="BN1175" s="7">
        <f>IFERROR((_xlfn.DAYS(Tabla1[[#This Row],[FECHA INGRESO]],Tabla1[[#This Row],[FECHA RETIRO]]))/30,"")</f>
        <v>-5.3</v>
      </c>
    </row>
    <row r="1176" spans="1:66" ht="15" customHeight="1" x14ac:dyDescent="0.35">
      <c r="A1176" s="31">
        <v>1152701351</v>
      </c>
      <c r="B1176" s="22" t="s">
        <v>7036</v>
      </c>
      <c r="C1176" s="23">
        <v>43125</v>
      </c>
      <c r="D1176" s="23" t="s">
        <v>157</v>
      </c>
      <c r="E1176" s="23" t="s">
        <v>1274</v>
      </c>
      <c r="F1176" s="23" t="s">
        <v>70</v>
      </c>
      <c r="G1176" s="24"/>
      <c r="H1176" s="24">
        <v>24081257700</v>
      </c>
      <c r="I1176" s="24" t="s">
        <v>95</v>
      </c>
      <c r="J1176" s="24">
        <f>DATEDIF(Tabla1[[#This Row],[FECHA DE NACIMIENTO]],Tabla1[[#This Row],[FECHA ACTUAL]],"Y")</f>
        <v>28</v>
      </c>
      <c r="K1176" s="24" t="s">
        <v>73</v>
      </c>
      <c r="L1176" s="24" t="s">
        <v>74</v>
      </c>
      <c r="M1176" s="24">
        <v>1</v>
      </c>
      <c r="N1176" s="24">
        <v>1</v>
      </c>
      <c r="O1176" s="24">
        <v>3</v>
      </c>
      <c r="P1176" s="24" t="s">
        <v>101</v>
      </c>
      <c r="Q1176" s="23">
        <v>34713</v>
      </c>
      <c r="R1176" s="24" t="s">
        <v>830</v>
      </c>
      <c r="S1176" s="25">
        <v>45119</v>
      </c>
      <c r="T1176" s="24">
        <v>4215149</v>
      </c>
      <c r="U1176" s="24">
        <v>3233737328</v>
      </c>
      <c r="V1176" s="24" t="s">
        <v>7037</v>
      </c>
      <c r="W1176" s="24" t="s">
        <v>7038</v>
      </c>
      <c r="X1176" s="24" t="s">
        <v>916</v>
      </c>
      <c r="Y1176" s="24" t="s">
        <v>7039</v>
      </c>
      <c r="Z1176" s="24" t="s">
        <v>117</v>
      </c>
      <c r="AA1176" s="24" t="s">
        <v>7040</v>
      </c>
      <c r="AB1176" s="24" t="s">
        <v>77</v>
      </c>
      <c r="AC1176" s="24" t="s">
        <v>77</v>
      </c>
      <c r="AD1176" s="24" t="s">
        <v>77</v>
      </c>
      <c r="AE1176" s="26" t="s">
        <v>151</v>
      </c>
      <c r="AF1176" s="26"/>
      <c r="AG1176" s="26"/>
      <c r="AH1176" s="27" t="s">
        <v>184</v>
      </c>
      <c r="AI1176" s="27" t="s">
        <v>515</v>
      </c>
      <c r="AJ1176" s="27" t="s">
        <v>515</v>
      </c>
      <c r="AK1176" s="24" t="s">
        <v>121</v>
      </c>
      <c r="AL1176" s="24" t="s">
        <v>90</v>
      </c>
      <c r="AM1176" s="23">
        <v>43125</v>
      </c>
      <c r="AN1176" s="28">
        <v>808585.47</v>
      </c>
      <c r="AO1176" s="28"/>
      <c r="AP1176" s="24"/>
      <c r="AQ1176" s="24"/>
      <c r="AR1176" s="24"/>
      <c r="AS1176" s="24"/>
      <c r="AT1176" s="24">
        <v>70</v>
      </c>
      <c r="AU1176" s="24" t="e">
        <v>#N/A</v>
      </c>
      <c r="AV1176" s="24" t="e">
        <v>#N/A</v>
      </c>
      <c r="AW1176" s="24"/>
      <c r="AX1176" s="24"/>
      <c r="AY1176" s="24"/>
      <c r="AZ1176" s="24"/>
      <c r="BA1176" s="24"/>
      <c r="BB1176" s="24"/>
      <c r="BC1176" s="24"/>
      <c r="BD1176" s="24">
        <v>0</v>
      </c>
      <c r="BE1176" s="24">
        <v>0</v>
      </c>
      <c r="BF1176" s="23"/>
      <c r="BG1176" s="23"/>
      <c r="BH1176" s="23">
        <v>43367</v>
      </c>
      <c r="BI1176" s="26" t="s">
        <v>127</v>
      </c>
      <c r="BJ1176" s="26" t="s">
        <v>1246</v>
      </c>
      <c r="BK1176" s="29">
        <v>260414</v>
      </c>
      <c r="BL1176" s="24" t="s">
        <v>129</v>
      </c>
      <c r="BM1176" s="22" t="str">
        <f ca="1">+IF(Tabla1[[#This Row],[FECHA INGRESO]]&gt;=44986,IF((TODAY()-Tabla1[[#This Row],[FECHA INGRESO]])&gt;=50,"ALERTA","TODAVÍA FALTA"),"N/A")</f>
        <v>N/A</v>
      </c>
      <c r="BN1176" s="7">
        <f>IFERROR((_xlfn.DAYS(Tabla1[[#This Row],[FECHA INGRESO]],Tabla1[[#This Row],[FECHA RETIRO]]))/30,"")</f>
        <v>-8.0666666666666664</v>
      </c>
    </row>
    <row r="1177" spans="1:66" ht="15" customHeight="1" x14ac:dyDescent="0.35">
      <c r="A1177" s="34">
        <v>1033723792</v>
      </c>
      <c r="B1177" s="22" t="s">
        <v>7041</v>
      </c>
      <c r="C1177" s="23">
        <v>43129</v>
      </c>
      <c r="D1177" s="23" t="s">
        <v>582</v>
      </c>
      <c r="E1177" s="24" t="s">
        <v>94</v>
      </c>
      <c r="F1177" s="23" t="s">
        <v>70</v>
      </c>
      <c r="G1177" s="24"/>
      <c r="H1177" s="24">
        <v>24081405307</v>
      </c>
      <c r="I1177" s="24" t="s">
        <v>95</v>
      </c>
      <c r="J1177" s="24">
        <f>DATEDIF(Tabla1[[#This Row],[FECHA DE NACIMIENTO]],Tabla1[[#This Row],[FECHA ACTUAL]],"Y")</f>
        <v>33</v>
      </c>
      <c r="K1177" s="24" t="s">
        <v>73</v>
      </c>
      <c r="L1177" s="24" t="s">
        <v>234</v>
      </c>
      <c r="M1177" s="24">
        <v>0</v>
      </c>
      <c r="N1177" s="24">
        <v>0</v>
      </c>
      <c r="O1177" s="24">
        <v>1</v>
      </c>
      <c r="P1177" s="24" t="s">
        <v>101</v>
      </c>
      <c r="Q1177" s="23">
        <v>33061</v>
      </c>
      <c r="R1177" s="24" t="s">
        <v>76</v>
      </c>
      <c r="S1177" s="25">
        <v>45119</v>
      </c>
      <c r="T1177" s="24">
        <v>2101780</v>
      </c>
      <c r="U1177" s="24">
        <v>3106983517</v>
      </c>
      <c r="V1177" s="24" t="s">
        <v>7042</v>
      </c>
      <c r="W1177" s="24" t="s">
        <v>7043</v>
      </c>
      <c r="X1177" s="24" t="s">
        <v>6550</v>
      </c>
      <c r="Y1177" s="24" t="s">
        <v>7044</v>
      </c>
      <c r="Z1177" s="24" t="s">
        <v>117</v>
      </c>
      <c r="AA1177" s="24" t="s">
        <v>7045</v>
      </c>
      <c r="AB1177" s="24" t="s">
        <v>77</v>
      </c>
      <c r="AC1177" s="24" t="s">
        <v>77</v>
      </c>
      <c r="AD1177" s="24" t="s">
        <v>77</v>
      </c>
      <c r="AE1177" s="26" t="s">
        <v>183</v>
      </c>
      <c r="AF1177" s="26" t="s">
        <v>899</v>
      </c>
      <c r="AG1177" s="26"/>
      <c r="AH1177" s="27" t="s">
        <v>184</v>
      </c>
      <c r="AI1177" s="27" t="s">
        <v>7046</v>
      </c>
      <c r="AJ1177" s="27" t="s">
        <v>7046</v>
      </c>
      <c r="AK1177" s="24" t="s">
        <v>121</v>
      </c>
      <c r="AL1177" s="24" t="s">
        <v>90</v>
      </c>
      <c r="AM1177" s="23">
        <v>43129</v>
      </c>
      <c r="AN1177" s="28">
        <v>877803</v>
      </c>
      <c r="AO1177" s="28">
        <v>102854</v>
      </c>
      <c r="AP1177" s="24"/>
      <c r="AQ1177" s="24"/>
      <c r="AR1177" s="24"/>
      <c r="AS1177" s="24"/>
      <c r="AT1177" s="24">
        <v>81</v>
      </c>
      <c r="AU1177" s="24" t="e">
        <v>#N/A</v>
      </c>
      <c r="AV1177" s="24" t="e">
        <v>#N/A</v>
      </c>
      <c r="AW1177" s="24"/>
      <c r="AX1177" s="24"/>
      <c r="AY1177" s="24" t="s">
        <v>7047</v>
      </c>
      <c r="AZ1177" s="24"/>
      <c r="BA1177" s="24"/>
      <c r="BB1177" s="24"/>
      <c r="BC1177" s="24"/>
      <c r="BD1177" s="24">
        <v>0</v>
      </c>
      <c r="BE1177" s="24">
        <v>0</v>
      </c>
      <c r="BF1177" s="23"/>
      <c r="BG1177" s="23"/>
      <c r="BH1177" s="23">
        <v>44119</v>
      </c>
      <c r="BI1177" s="26" t="s">
        <v>127</v>
      </c>
      <c r="BJ1177" s="26" t="s">
        <v>2694</v>
      </c>
      <c r="BK1177" s="29">
        <v>0</v>
      </c>
      <c r="BL1177" s="24" t="s">
        <v>129</v>
      </c>
      <c r="BM1177" s="22" t="str">
        <f ca="1">+IF(Tabla1[[#This Row],[FECHA INGRESO]]&gt;=44986,IF((TODAY()-Tabla1[[#This Row],[FECHA INGRESO]])&gt;=50,"ALERTA","TODAVÍA FALTA"),"N/A")</f>
        <v>N/A</v>
      </c>
      <c r="BN1177" s="7">
        <f>IFERROR((_xlfn.DAYS(Tabla1[[#This Row],[FECHA INGRESO]],Tabla1[[#This Row],[FECHA RETIRO]]))/30,"")</f>
        <v>-33</v>
      </c>
    </row>
    <row r="1178" spans="1:66" x14ac:dyDescent="0.35">
      <c r="A1178" s="31">
        <v>53092017</v>
      </c>
      <c r="B1178" s="22" t="s">
        <v>7048</v>
      </c>
      <c r="C1178" s="23">
        <v>43129</v>
      </c>
      <c r="D1178" s="23" t="s">
        <v>188</v>
      </c>
      <c r="E1178" s="23" t="s">
        <v>1274</v>
      </c>
      <c r="F1178" s="23" t="s">
        <v>111</v>
      </c>
      <c r="G1178" s="24"/>
      <c r="H1178" s="24">
        <v>24081403837</v>
      </c>
      <c r="I1178" s="24" t="s">
        <v>95</v>
      </c>
      <c r="J1178" s="24">
        <f>DATEDIF(Tabla1[[#This Row],[FECHA DE NACIMIENTO]],Tabla1[[#This Row],[FECHA ACTUAL]],"Y")</f>
        <v>39</v>
      </c>
      <c r="K1178" s="24" t="s">
        <v>385</v>
      </c>
      <c r="L1178" s="24" t="s">
        <v>234</v>
      </c>
      <c r="M1178" s="24">
        <v>0</v>
      </c>
      <c r="N1178" s="24">
        <v>0</v>
      </c>
      <c r="O1178" s="24">
        <v>2</v>
      </c>
      <c r="P1178" s="24" t="s">
        <v>101</v>
      </c>
      <c r="Q1178" s="23">
        <v>30830</v>
      </c>
      <c r="R1178" s="24" t="s">
        <v>76</v>
      </c>
      <c r="S1178" s="25">
        <v>45119</v>
      </c>
      <c r="T1178" s="24">
        <v>3741990</v>
      </c>
      <c r="U1178" s="24">
        <v>3102478694</v>
      </c>
      <c r="V1178" s="24" t="s">
        <v>7049</v>
      </c>
      <c r="W1178" s="24" t="s">
        <v>7050</v>
      </c>
      <c r="X1178" s="24" t="s">
        <v>7051</v>
      </c>
      <c r="Y1178" s="24" t="s">
        <v>7052</v>
      </c>
      <c r="Z1178" s="24" t="s">
        <v>82</v>
      </c>
      <c r="AA1178" s="24" t="s">
        <v>7053</v>
      </c>
      <c r="AB1178" s="24" t="s">
        <v>77</v>
      </c>
      <c r="AC1178" s="24" t="s">
        <v>77</v>
      </c>
      <c r="AD1178" s="24" t="s">
        <v>77</v>
      </c>
      <c r="AE1178" s="26" t="s">
        <v>151</v>
      </c>
      <c r="AF1178" s="26"/>
      <c r="AG1178" s="26"/>
      <c r="AH1178" s="27" t="s">
        <v>184</v>
      </c>
      <c r="AI1178" s="27" t="s">
        <v>3516</v>
      </c>
      <c r="AJ1178" s="27" t="s">
        <v>3516</v>
      </c>
      <c r="AK1178" s="24" t="s">
        <v>121</v>
      </c>
      <c r="AL1178" s="24" t="s">
        <v>90</v>
      </c>
      <c r="AM1178" s="23">
        <v>43129</v>
      </c>
      <c r="AN1178" s="28">
        <v>857100.06</v>
      </c>
      <c r="AO1178" s="28"/>
      <c r="AP1178" s="24"/>
      <c r="AQ1178" s="24"/>
      <c r="AR1178" s="24"/>
      <c r="AS1178" s="24"/>
      <c r="AT1178" s="24">
        <v>79</v>
      </c>
      <c r="AU1178" s="24" t="e">
        <v>#N/A</v>
      </c>
      <c r="AV1178" s="24">
        <v>94</v>
      </c>
      <c r="AW1178" s="24"/>
      <c r="AX1178" s="24"/>
      <c r="AY1178" s="24" t="s">
        <v>4322</v>
      </c>
      <c r="AZ1178" s="24"/>
      <c r="BA1178" s="24"/>
      <c r="BB1178" s="24"/>
      <c r="BC1178" s="24"/>
      <c r="BD1178" s="24">
        <v>0</v>
      </c>
      <c r="BE1178" s="24">
        <v>0</v>
      </c>
      <c r="BF1178" s="23"/>
      <c r="BG1178" s="23"/>
      <c r="BH1178" s="23">
        <v>43552</v>
      </c>
      <c r="BI1178" s="26" t="s">
        <v>143</v>
      </c>
      <c r="BJ1178" s="26" t="s">
        <v>738</v>
      </c>
      <c r="BK1178" s="29">
        <v>483068</v>
      </c>
      <c r="BL1178" s="24" t="s">
        <v>129</v>
      </c>
      <c r="BM1178" s="22" t="str">
        <f ca="1">+IF(Tabla1[[#This Row],[FECHA INGRESO]]&gt;=44986,IF((TODAY()-Tabla1[[#This Row],[FECHA INGRESO]])&gt;=50,"ALERTA","TODAVÍA FALTA"),"N/A")</f>
        <v>N/A</v>
      </c>
      <c r="BN1178" s="7">
        <f>IFERROR((_xlfn.DAYS(Tabla1[[#This Row],[FECHA INGRESO]],Tabla1[[#This Row],[FECHA RETIRO]]))/30,"")</f>
        <v>-14.1</v>
      </c>
    </row>
    <row r="1179" spans="1:66" ht="15" customHeight="1" x14ac:dyDescent="0.35">
      <c r="A1179" s="31">
        <v>1022443506</v>
      </c>
      <c r="B1179" s="22" t="s">
        <v>7054</v>
      </c>
      <c r="C1179" s="23">
        <v>43130</v>
      </c>
      <c r="D1179" s="23" t="s">
        <v>266</v>
      </c>
      <c r="E1179" s="23" t="s">
        <v>77</v>
      </c>
      <c r="F1179" s="23" t="s">
        <v>70</v>
      </c>
      <c r="G1179" s="24"/>
      <c r="H1179" s="24"/>
      <c r="I1179" s="24" t="s">
        <v>95</v>
      </c>
      <c r="J1179" s="24">
        <f>DATEDIF(Tabla1[[#This Row],[FECHA DE NACIMIENTO]],Tabla1[[#This Row],[FECHA ACTUAL]],"Y")</f>
        <v>24</v>
      </c>
      <c r="K1179" s="24" t="s">
        <v>320</v>
      </c>
      <c r="L1179" s="24" t="s">
        <v>112</v>
      </c>
      <c r="M1179" s="24">
        <v>0</v>
      </c>
      <c r="N1179" s="24">
        <v>0</v>
      </c>
      <c r="O1179" s="24">
        <v>2</v>
      </c>
      <c r="P1179" s="24" t="s">
        <v>75</v>
      </c>
      <c r="Q1179" s="23">
        <v>36316</v>
      </c>
      <c r="R1179" s="24" t="s">
        <v>76</v>
      </c>
      <c r="S1179" s="25">
        <v>45119</v>
      </c>
      <c r="T1179" s="24">
        <v>4566787</v>
      </c>
      <c r="U1179" s="24">
        <v>3192400667</v>
      </c>
      <c r="V1179" s="24" t="s">
        <v>7055</v>
      </c>
      <c r="W1179" s="24" t="s">
        <v>7056</v>
      </c>
      <c r="X1179" s="24" t="s">
        <v>1590</v>
      </c>
      <c r="Y1179" s="24" t="s">
        <v>7057</v>
      </c>
      <c r="Z1179" s="24" t="s">
        <v>117</v>
      </c>
      <c r="AA1179" s="24" t="s">
        <v>7058</v>
      </c>
      <c r="AB1179" s="24" t="s">
        <v>77</v>
      </c>
      <c r="AC1179" s="24" t="s">
        <v>77</v>
      </c>
      <c r="AD1179" s="24" t="s">
        <v>77</v>
      </c>
      <c r="AE1179" s="26" t="s">
        <v>151</v>
      </c>
      <c r="AF1179" s="26"/>
      <c r="AG1179" s="26"/>
      <c r="AH1179" s="27" t="s">
        <v>184</v>
      </c>
      <c r="AI1179" s="27" t="s">
        <v>7059</v>
      </c>
      <c r="AJ1179" s="27" t="s">
        <v>7059</v>
      </c>
      <c r="AK1179" s="24" t="s">
        <v>121</v>
      </c>
      <c r="AL1179" s="24" t="s">
        <v>542</v>
      </c>
      <c r="AM1179" s="23">
        <v>43130</v>
      </c>
      <c r="AN1179" s="28">
        <v>484380</v>
      </c>
      <c r="AO1179" s="28"/>
      <c r="AP1179" s="24"/>
      <c r="AQ1179" s="24"/>
      <c r="AR1179" s="24"/>
      <c r="AS1179" s="24"/>
      <c r="AT1179" s="24" t="e">
        <v>#N/A</v>
      </c>
      <c r="AU1179" s="24" t="e">
        <v>#N/A</v>
      </c>
      <c r="AV1179" s="24" t="e">
        <v>#N/A</v>
      </c>
      <c r="AW1179" s="24"/>
      <c r="AX1179" s="24"/>
      <c r="AY1179" s="24"/>
      <c r="AZ1179" s="24"/>
      <c r="BA1179" s="24"/>
      <c r="BB1179" s="24"/>
      <c r="BC1179" s="24"/>
      <c r="BD1179" s="24">
        <v>0</v>
      </c>
      <c r="BE1179" s="24" t="e">
        <v>#N/A</v>
      </c>
      <c r="BF1179" s="23"/>
      <c r="BG1179" s="23"/>
      <c r="BH1179" s="23">
        <v>43141</v>
      </c>
      <c r="BI1179" s="26" t="s">
        <v>143</v>
      </c>
      <c r="BJ1179" s="26" t="s">
        <v>7060</v>
      </c>
      <c r="BK1179" s="29">
        <v>0</v>
      </c>
      <c r="BL1179" s="24" t="s">
        <v>129</v>
      </c>
      <c r="BM1179" s="22" t="str">
        <f ca="1">+IF(Tabla1[[#This Row],[FECHA INGRESO]]&gt;=44986,IF((TODAY()-Tabla1[[#This Row],[FECHA INGRESO]])&gt;=50,"ALERTA","TODAVÍA FALTA"),"N/A")</f>
        <v>N/A</v>
      </c>
      <c r="BN1179" s="7">
        <f>IFERROR((_xlfn.DAYS(Tabla1[[#This Row],[FECHA INGRESO]],Tabla1[[#This Row],[FECHA RETIRO]]))/30,"")</f>
        <v>-0.36666666666666664</v>
      </c>
    </row>
    <row r="1180" spans="1:66" ht="15" customHeight="1" x14ac:dyDescent="0.35">
      <c r="A1180" s="31">
        <v>1018487195</v>
      </c>
      <c r="B1180" s="22" t="s">
        <v>4531</v>
      </c>
      <c r="C1180" s="23">
        <v>43130</v>
      </c>
      <c r="D1180" s="23" t="s">
        <v>68</v>
      </c>
      <c r="E1180" s="24" t="s">
        <v>94</v>
      </c>
      <c r="F1180" s="23" t="s">
        <v>70</v>
      </c>
      <c r="G1180" s="24"/>
      <c r="H1180" s="24">
        <v>24068311252</v>
      </c>
      <c r="I1180" s="24" t="s">
        <v>72</v>
      </c>
      <c r="J1180" s="24">
        <f>DATEDIF(Tabla1[[#This Row],[FECHA DE NACIMIENTO]],Tabla1[[#This Row],[FECHA ACTUAL]],"Y")</f>
        <v>26</v>
      </c>
      <c r="K1180" s="24" t="s">
        <v>500</v>
      </c>
      <c r="L1180" s="24" t="s">
        <v>112</v>
      </c>
      <c r="M1180" s="24">
        <v>0</v>
      </c>
      <c r="N1180" s="24">
        <v>0</v>
      </c>
      <c r="O1180" s="24">
        <v>2</v>
      </c>
      <c r="P1180" s="24" t="s">
        <v>101</v>
      </c>
      <c r="Q1180" s="23">
        <v>35267</v>
      </c>
      <c r="R1180" s="24" t="s">
        <v>76</v>
      </c>
      <c r="S1180" s="25">
        <v>45119</v>
      </c>
      <c r="T1180" s="24"/>
      <c r="U1180" s="24">
        <v>3144644863</v>
      </c>
      <c r="V1180" s="24" t="s">
        <v>4532</v>
      </c>
      <c r="W1180" s="24" t="s">
        <v>7061</v>
      </c>
      <c r="X1180" s="24" t="s">
        <v>551</v>
      </c>
      <c r="Y1180" s="24" t="s">
        <v>4535</v>
      </c>
      <c r="Z1180" s="24" t="s">
        <v>117</v>
      </c>
      <c r="AA1180" s="24">
        <v>3012333470</v>
      </c>
      <c r="AB1180" s="24" t="s">
        <v>77</v>
      </c>
      <c r="AC1180" s="24" t="s">
        <v>77</v>
      </c>
      <c r="AD1180" s="24" t="s">
        <v>77</v>
      </c>
      <c r="AE1180" s="26" t="s">
        <v>183</v>
      </c>
      <c r="AF1180" s="26" t="s">
        <v>7062</v>
      </c>
      <c r="AG1180" s="26"/>
      <c r="AH1180" s="27" t="s">
        <v>2157</v>
      </c>
      <c r="AI1180" s="27" t="s">
        <v>7063</v>
      </c>
      <c r="AJ1180" s="27" t="s">
        <v>7063</v>
      </c>
      <c r="AK1180" s="24" t="s">
        <v>89</v>
      </c>
      <c r="AL1180" s="24" t="s">
        <v>90</v>
      </c>
      <c r="AM1180" s="23">
        <v>43130</v>
      </c>
      <c r="AN1180" s="28">
        <v>1242000</v>
      </c>
      <c r="AO1180" s="28"/>
      <c r="AP1180" s="24"/>
      <c r="AQ1180" s="24"/>
      <c r="AR1180" s="24"/>
      <c r="AS1180" s="24"/>
      <c r="AT1180" s="24">
        <v>100</v>
      </c>
      <c r="AU1180" s="24" t="e">
        <v>#N/A</v>
      </c>
      <c r="AV1180" s="24" t="e">
        <v>#N/A</v>
      </c>
      <c r="AW1180" s="24"/>
      <c r="AX1180" s="24"/>
      <c r="AY1180" s="24"/>
      <c r="AZ1180" s="24"/>
      <c r="BA1180" s="24"/>
      <c r="BB1180" s="24"/>
      <c r="BC1180" s="24"/>
      <c r="BD1180" s="24">
        <v>0</v>
      </c>
      <c r="BE1180" s="24">
        <v>0</v>
      </c>
      <c r="BF1180" s="23"/>
      <c r="BG1180" s="23"/>
      <c r="BH1180" s="23">
        <v>43419</v>
      </c>
      <c r="BI1180" s="26" t="s">
        <v>127</v>
      </c>
      <c r="BJ1180" s="26" t="s">
        <v>1352</v>
      </c>
      <c r="BK1180" s="29">
        <v>42222</v>
      </c>
      <c r="BL1180" s="24" t="s">
        <v>129</v>
      </c>
      <c r="BM1180" s="22" t="str">
        <f ca="1">+IF(Tabla1[[#This Row],[FECHA INGRESO]]&gt;=44986,IF((TODAY()-Tabla1[[#This Row],[FECHA INGRESO]])&gt;=50,"ALERTA","TODAVÍA FALTA"),"N/A")</f>
        <v>N/A</v>
      </c>
      <c r="BN1180" s="7">
        <f>IFERROR((_xlfn.DAYS(Tabla1[[#This Row],[FECHA INGRESO]],Tabla1[[#This Row],[FECHA RETIRO]]))/30,"")</f>
        <v>-9.6333333333333329</v>
      </c>
    </row>
    <row r="1181" spans="1:66" ht="15" customHeight="1" x14ac:dyDescent="0.35">
      <c r="A1181" s="31">
        <v>1019142838</v>
      </c>
      <c r="B1181" s="22" t="s">
        <v>7064</v>
      </c>
      <c r="C1181" s="23">
        <v>43131</v>
      </c>
      <c r="D1181" s="23" t="s">
        <v>188</v>
      </c>
      <c r="E1181" s="23" t="s">
        <v>111</v>
      </c>
      <c r="F1181" s="23" t="s">
        <v>70</v>
      </c>
      <c r="G1181" s="24"/>
      <c r="H1181" s="24"/>
      <c r="I1181" s="24" t="s">
        <v>72</v>
      </c>
      <c r="J1181" s="24">
        <f>DATEDIF(Tabla1[[#This Row],[FECHA DE NACIMIENTO]],Tabla1[[#This Row],[FECHA ACTUAL]],"Y")</f>
        <v>24</v>
      </c>
      <c r="K1181" s="24" t="s">
        <v>73</v>
      </c>
      <c r="L1181" s="24" t="s">
        <v>112</v>
      </c>
      <c r="M1181" s="24">
        <v>0</v>
      </c>
      <c r="N1181" s="24">
        <v>0</v>
      </c>
      <c r="O1181" s="24">
        <v>3</v>
      </c>
      <c r="P1181" s="24" t="s">
        <v>75</v>
      </c>
      <c r="Q1181" s="23">
        <v>36047</v>
      </c>
      <c r="R1181" s="24" t="s">
        <v>76</v>
      </c>
      <c r="S1181" s="25">
        <v>45119</v>
      </c>
      <c r="T1181" s="24">
        <v>5373682</v>
      </c>
      <c r="U1181" s="24">
        <v>3108130405</v>
      </c>
      <c r="V1181" s="24" t="s">
        <v>7065</v>
      </c>
      <c r="W1181" s="24" t="s">
        <v>7066</v>
      </c>
      <c r="X1181" s="24" t="s">
        <v>7067</v>
      </c>
      <c r="Y1181" s="24" t="s">
        <v>7068</v>
      </c>
      <c r="Z1181" s="24" t="s">
        <v>285</v>
      </c>
      <c r="AA1181" s="24" t="s">
        <v>7069</v>
      </c>
      <c r="AB1181" s="24" t="s">
        <v>77</v>
      </c>
      <c r="AC1181" s="24" t="s">
        <v>77</v>
      </c>
      <c r="AD1181" s="24" t="s">
        <v>77</v>
      </c>
      <c r="AE1181" s="26" t="s">
        <v>151</v>
      </c>
      <c r="AF1181" s="26"/>
      <c r="AG1181" s="26"/>
      <c r="AH1181" s="27" t="s">
        <v>184</v>
      </c>
      <c r="AI1181" s="27" t="s">
        <v>7059</v>
      </c>
      <c r="AJ1181" s="27" t="s">
        <v>7059</v>
      </c>
      <c r="AK1181" s="24" t="s">
        <v>121</v>
      </c>
      <c r="AL1181" s="24" t="s">
        <v>542</v>
      </c>
      <c r="AM1181" s="23">
        <v>43131</v>
      </c>
      <c r="AN1181" s="28">
        <v>484380</v>
      </c>
      <c r="AO1181" s="28"/>
      <c r="AP1181" s="24"/>
      <c r="AQ1181" s="24"/>
      <c r="AR1181" s="24"/>
      <c r="AS1181" s="24"/>
      <c r="AT1181" s="24" t="e">
        <v>#N/A</v>
      </c>
      <c r="AU1181" s="24" t="e">
        <v>#N/A</v>
      </c>
      <c r="AV1181" s="24" t="e">
        <v>#N/A</v>
      </c>
      <c r="AW1181" s="24"/>
      <c r="AX1181" s="24"/>
      <c r="AY1181" s="24"/>
      <c r="AZ1181" s="24"/>
      <c r="BA1181" s="24"/>
      <c r="BB1181" s="24"/>
      <c r="BC1181" s="24"/>
      <c r="BD1181" s="24">
        <v>0</v>
      </c>
      <c r="BE1181" s="24" t="e">
        <v>#N/A</v>
      </c>
      <c r="BF1181" s="23"/>
      <c r="BG1181" s="23"/>
      <c r="BH1181" s="23">
        <v>43141</v>
      </c>
      <c r="BI1181" s="26" t="s">
        <v>143</v>
      </c>
      <c r="BJ1181" s="26" t="s">
        <v>7060</v>
      </c>
      <c r="BK1181" s="29">
        <v>0</v>
      </c>
      <c r="BL1181" s="24" t="s">
        <v>129</v>
      </c>
      <c r="BM1181" s="22" t="str">
        <f ca="1">+IF(Tabla1[[#This Row],[FECHA INGRESO]]&gt;=44986,IF((TODAY()-Tabla1[[#This Row],[FECHA INGRESO]])&gt;=50,"ALERTA","TODAVÍA FALTA"),"N/A")</f>
        <v>N/A</v>
      </c>
      <c r="BN1181" s="7">
        <f>IFERROR((_xlfn.DAYS(Tabla1[[#This Row],[FECHA INGRESO]],Tabla1[[#This Row],[FECHA RETIRO]]))/30,"")</f>
        <v>-0.33333333333333331</v>
      </c>
    </row>
    <row r="1182" spans="1:66" ht="15" customHeight="1" x14ac:dyDescent="0.35">
      <c r="A1182" s="31">
        <v>1023894289</v>
      </c>
      <c r="B1182" s="22" t="s">
        <v>7070</v>
      </c>
      <c r="C1182" s="23">
        <v>43131</v>
      </c>
      <c r="D1182" s="23" t="s">
        <v>1311</v>
      </c>
      <c r="E1182" s="24" t="s">
        <v>69</v>
      </c>
      <c r="F1182" s="23" t="s">
        <v>70</v>
      </c>
      <c r="G1182" s="24"/>
      <c r="H1182" s="24"/>
      <c r="I1182" s="24" t="s">
        <v>95</v>
      </c>
      <c r="J1182" s="24">
        <f>DATEDIF(Tabla1[[#This Row],[FECHA DE NACIMIENTO]],Tabla1[[#This Row],[FECHA ACTUAL]],"Y")</f>
        <v>33</v>
      </c>
      <c r="K1182" s="24" t="s">
        <v>96</v>
      </c>
      <c r="L1182" s="24" t="s">
        <v>112</v>
      </c>
      <c r="M1182" s="24">
        <v>2</v>
      </c>
      <c r="N1182" s="24">
        <v>3</v>
      </c>
      <c r="O1182" s="24">
        <v>2</v>
      </c>
      <c r="P1182" s="24" t="s">
        <v>75</v>
      </c>
      <c r="Q1182" s="23">
        <v>32855</v>
      </c>
      <c r="R1182" s="24" t="s">
        <v>76</v>
      </c>
      <c r="S1182" s="25">
        <v>45119</v>
      </c>
      <c r="T1182" s="24">
        <v>3719036</v>
      </c>
      <c r="U1182" s="24">
        <v>3004229653</v>
      </c>
      <c r="V1182" s="24" t="s">
        <v>7071</v>
      </c>
      <c r="W1182" s="24" t="s">
        <v>7072</v>
      </c>
      <c r="X1182" s="24" t="s">
        <v>7073</v>
      </c>
      <c r="Y1182" s="24" t="s">
        <v>7074</v>
      </c>
      <c r="Z1182" s="24" t="s">
        <v>117</v>
      </c>
      <c r="AA1182" s="24" t="s">
        <v>7075</v>
      </c>
      <c r="AB1182" s="24" t="s">
        <v>77</v>
      </c>
      <c r="AC1182" s="24" t="s">
        <v>77</v>
      </c>
      <c r="AD1182" s="24" t="s">
        <v>77</v>
      </c>
      <c r="AE1182" s="26" t="s">
        <v>183</v>
      </c>
      <c r="AF1182" s="26" t="s">
        <v>7076</v>
      </c>
      <c r="AG1182" s="26"/>
      <c r="AH1182" s="27" t="s">
        <v>184</v>
      </c>
      <c r="AI1182" s="27" t="s">
        <v>7059</v>
      </c>
      <c r="AJ1182" s="27" t="s">
        <v>7059</v>
      </c>
      <c r="AK1182" s="24" t="s">
        <v>121</v>
      </c>
      <c r="AL1182" s="24" t="s">
        <v>542</v>
      </c>
      <c r="AM1182" s="23">
        <v>43131</v>
      </c>
      <c r="AN1182" s="28">
        <v>484380</v>
      </c>
      <c r="AO1182" s="28"/>
      <c r="AP1182" s="24"/>
      <c r="AQ1182" s="24"/>
      <c r="AR1182" s="24"/>
      <c r="AS1182" s="24"/>
      <c r="AT1182" s="24" t="e">
        <v>#N/A</v>
      </c>
      <c r="AU1182" s="24" t="e">
        <v>#N/A</v>
      </c>
      <c r="AV1182" s="24" t="e">
        <v>#N/A</v>
      </c>
      <c r="AW1182" s="24"/>
      <c r="AX1182" s="24"/>
      <c r="AY1182" s="24"/>
      <c r="AZ1182" s="24"/>
      <c r="BA1182" s="24"/>
      <c r="BB1182" s="24"/>
      <c r="BC1182" s="24"/>
      <c r="BD1182" s="24">
        <v>0</v>
      </c>
      <c r="BE1182" s="24" t="e">
        <v>#N/A</v>
      </c>
      <c r="BF1182" s="23"/>
      <c r="BG1182" s="23"/>
      <c r="BH1182" s="23">
        <v>43141</v>
      </c>
      <c r="BI1182" s="26" t="s">
        <v>143</v>
      </c>
      <c r="BJ1182" s="26" t="s">
        <v>7060</v>
      </c>
      <c r="BK1182" s="29">
        <v>0</v>
      </c>
      <c r="BL1182" s="24" t="s">
        <v>129</v>
      </c>
      <c r="BM1182" s="22" t="str">
        <f ca="1">+IF(Tabla1[[#This Row],[FECHA INGRESO]]&gt;=44986,IF((TODAY()-Tabla1[[#This Row],[FECHA INGRESO]])&gt;=50,"ALERTA","TODAVÍA FALTA"),"N/A")</f>
        <v>N/A</v>
      </c>
      <c r="BN1182" s="7">
        <f>IFERROR((_xlfn.DAYS(Tabla1[[#This Row],[FECHA INGRESO]],Tabla1[[#This Row],[FECHA RETIRO]]))/30,"")</f>
        <v>-0.33333333333333331</v>
      </c>
    </row>
    <row r="1183" spans="1:66" ht="15" customHeight="1" x14ac:dyDescent="0.35">
      <c r="A1183" s="31">
        <v>1020763632</v>
      </c>
      <c r="B1183" s="22" t="s">
        <v>7077</v>
      </c>
      <c r="C1183" s="23">
        <v>43132</v>
      </c>
      <c r="D1183" s="23" t="s">
        <v>188</v>
      </c>
      <c r="E1183" s="24" t="s">
        <v>94</v>
      </c>
      <c r="F1183" s="23" t="s">
        <v>70</v>
      </c>
      <c r="G1183" s="24"/>
      <c r="H1183" s="24">
        <v>24081340284</v>
      </c>
      <c r="I1183" s="24" t="s">
        <v>95</v>
      </c>
      <c r="J1183" s="24">
        <f>DATEDIF(Tabla1[[#This Row],[FECHA DE NACIMIENTO]],Tabla1[[#This Row],[FECHA ACTUAL]],"Y")</f>
        <v>32</v>
      </c>
      <c r="K1183" s="24" t="s">
        <v>96</v>
      </c>
      <c r="L1183" s="24" t="s">
        <v>112</v>
      </c>
      <c r="M1183" s="24">
        <v>0</v>
      </c>
      <c r="N1183" s="24">
        <v>0</v>
      </c>
      <c r="O1183" s="24">
        <v>2</v>
      </c>
      <c r="P1183" s="24" t="s">
        <v>101</v>
      </c>
      <c r="Q1183" s="23">
        <v>33374</v>
      </c>
      <c r="R1183" s="24" t="s">
        <v>76</v>
      </c>
      <c r="S1183" s="25">
        <v>45119</v>
      </c>
      <c r="T1183" s="24"/>
      <c r="U1183" s="24">
        <v>3115949682</v>
      </c>
      <c r="V1183" s="24" t="s">
        <v>7078</v>
      </c>
      <c r="W1183" s="24" t="s">
        <v>7079</v>
      </c>
      <c r="X1183" s="24" t="s">
        <v>6697</v>
      </c>
      <c r="Y1183" s="24" t="s">
        <v>7080</v>
      </c>
      <c r="Z1183" s="24" t="s">
        <v>117</v>
      </c>
      <c r="AA1183" s="24">
        <v>3002391638</v>
      </c>
      <c r="AB1183" s="24" t="s">
        <v>77</v>
      </c>
      <c r="AC1183" s="24" t="s">
        <v>77</v>
      </c>
      <c r="AD1183" s="24" t="s">
        <v>77</v>
      </c>
      <c r="AE1183" s="26" t="s">
        <v>151</v>
      </c>
      <c r="AF1183" s="26"/>
      <c r="AG1183" s="26"/>
      <c r="AH1183" s="27" t="s">
        <v>184</v>
      </c>
      <c r="AI1183" s="27" t="s">
        <v>120</v>
      </c>
      <c r="AJ1183" s="27" t="s">
        <v>120</v>
      </c>
      <c r="AK1183" s="24" t="s">
        <v>121</v>
      </c>
      <c r="AL1183" s="24" t="s">
        <v>90</v>
      </c>
      <c r="AM1183" s="23">
        <v>43132</v>
      </c>
      <c r="AN1183" s="28">
        <v>808585.47</v>
      </c>
      <c r="AO1183" s="28"/>
      <c r="AP1183" s="24"/>
      <c r="AQ1183" s="24"/>
      <c r="AR1183" s="24"/>
      <c r="AS1183" s="24"/>
      <c r="AT1183" s="24" t="e">
        <v>#N/A</v>
      </c>
      <c r="AU1183" s="24" t="e">
        <v>#N/A</v>
      </c>
      <c r="AV1183" s="24" t="e">
        <v>#N/A</v>
      </c>
      <c r="AW1183" s="24"/>
      <c r="AX1183" s="24"/>
      <c r="AY1183" s="24"/>
      <c r="AZ1183" s="24"/>
      <c r="BA1183" s="24"/>
      <c r="BB1183" s="24"/>
      <c r="BC1183" s="24"/>
      <c r="BD1183" s="24">
        <v>0</v>
      </c>
      <c r="BE1183" s="24">
        <v>0</v>
      </c>
      <c r="BF1183" s="23"/>
      <c r="BG1183" s="23"/>
      <c r="BH1183" s="23">
        <v>43173</v>
      </c>
      <c r="BI1183" s="26" t="s">
        <v>127</v>
      </c>
      <c r="BJ1183" s="26" t="s">
        <v>273</v>
      </c>
      <c r="BK1183" s="29">
        <v>47743</v>
      </c>
      <c r="BL1183" s="24" t="s">
        <v>129</v>
      </c>
      <c r="BM1183" s="22" t="str">
        <f ca="1">+IF(Tabla1[[#This Row],[FECHA INGRESO]]&gt;=44986,IF((TODAY()-Tabla1[[#This Row],[FECHA INGRESO]])&gt;=50,"ALERTA","TODAVÍA FALTA"),"N/A")</f>
        <v>N/A</v>
      </c>
      <c r="BN1183" s="7">
        <f>IFERROR((_xlfn.DAYS(Tabla1[[#This Row],[FECHA INGRESO]],Tabla1[[#This Row],[FECHA RETIRO]]))/30,"")</f>
        <v>-1.3666666666666667</v>
      </c>
    </row>
    <row r="1184" spans="1:66" ht="15" customHeight="1" x14ac:dyDescent="0.35">
      <c r="A1184" s="32">
        <v>1069053556</v>
      </c>
      <c r="B1184" s="22" t="s">
        <v>7081</v>
      </c>
      <c r="C1184" s="23">
        <v>43132</v>
      </c>
      <c r="D1184" s="23" t="s">
        <v>131</v>
      </c>
      <c r="E1184" s="23" t="s">
        <v>111</v>
      </c>
      <c r="F1184" s="23" t="s">
        <v>70</v>
      </c>
      <c r="G1184" s="24"/>
      <c r="H1184" s="24">
        <v>24081489336</v>
      </c>
      <c r="I1184" s="24" t="s">
        <v>72</v>
      </c>
      <c r="J1184" s="24">
        <f>DATEDIF(Tabla1[[#This Row],[FECHA DE NACIMIENTO]],Tabla1[[#This Row],[FECHA ACTUAL]],"Y")</f>
        <v>31</v>
      </c>
      <c r="K1184" s="24" t="s">
        <v>73</v>
      </c>
      <c r="L1184" s="24" t="s">
        <v>112</v>
      </c>
      <c r="M1184" s="24">
        <v>0</v>
      </c>
      <c r="N1184" s="24">
        <v>0</v>
      </c>
      <c r="O1184" s="24">
        <v>3</v>
      </c>
      <c r="P1184" s="24" t="s">
        <v>75</v>
      </c>
      <c r="Q1184" s="23">
        <v>33638</v>
      </c>
      <c r="R1184" s="24" t="s">
        <v>5892</v>
      </c>
      <c r="S1184" s="25">
        <v>45119</v>
      </c>
      <c r="T1184" s="24"/>
      <c r="U1184" s="24">
        <v>3102403083</v>
      </c>
      <c r="V1184" s="24" t="s">
        <v>7082</v>
      </c>
      <c r="W1184" s="24" t="s">
        <v>7083</v>
      </c>
      <c r="X1184" s="24" t="s">
        <v>7084</v>
      </c>
      <c r="Y1184" s="24" t="s">
        <v>7085</v>
      </c>
      <c r="Z1184" s="24" t="s">
        <v>567</v>
      </c>
      <c r="AA1184" s="24">
        <v>3112077886</v>
      </c>
      <c r="AB1184" s="24" t="s">
        <v>77</v>
      </c>
      <c r="AC1184" s="24" t="s">
        <v>77</v>
      </c>
      <c r="AD1184" s="24" t="s">
        <v>77</v>
      </c>
      <c r="AE1184" s="26" t="s">
        <v>102</v>
      </c>
      <c r="AF1184" s="26"/>
      <c r="AG1184" s="26" t="s">
        <v>814</v>
      </c>
      <c r="AH1184" s="27" t="s">
        <v>184</v>
      </c>
      <c r="AI1184" s="27" t="s">
        <v>5736</v>
      </c>
      <c r="AJ1184" s="27" t="s">
        <v>5736</v>
      </c>
      <c r="AK1184" s="24" t="s">
        <v>121</v>
      </c>
      <c r="AL1184" s="24" t="s">
        <v>7086</v>
      </c>
      <c r="AM1184" s="23">
        <v>43132</v>
      </c>
      <c r="AN1184" s="28">
        <v>1345500</v>
      </c>
      <c r="AO1184" s="28"/>
      <c r="AP1184" s="24"/>
      <c r="AQ1184" s="24"/>
      <c r="AR1184" s="24"/>
      <c r="AS1184" s="24"/>
      <c r="AT1184" s="24" t="e">
        <v>#N/A</v>
      </c>
      <c r="AU1184" s="24" t="e">
        <v>#N/A</v>
      </c>
      <c r="AV1184" s="24" t="e">
        <v>#N/A</v>
      </c>
      <c r="AW1184" s="24"/>
      <c r="AX1184" s="24"/>
      <c r="AY1184" s="24"/>
      <c r="AZ1184" s="24"/>
      <c r="BA1184" s="24"/>
      <c r="BB1184" s="24"/>
      <c r="BC1184" s="24"/>
      <c r="BD1184" s="24">
        <v>0</v>
      </c>
      <c r="BE1184" s="24">
        <v>0</v>
      </c>
      <c r="BF1184" s="23"/>
      <c r="BG1184" s="23"/>
      <c r="BH1184" s="23">
        <v>43462</v>
      </c>
      <c r="BI1184" s="26" t="s">
        <v>143</v>
      </c>
      <c r="BJ1184" s="26" t="s">
        <v>7087</v>
      </c>
      <c r="BK1184" s="29">
        <v>592222</v>
      </c>
      <c r="BL1184" s="24" t="s">
        <v>129</v>
      </c>
      <c r="BM1184" s="22" t="str">
        <f ca="1">+IF(Tabla1[[#This Row],[FECHA INGRESO]]&gt;=44986,IF((TODAY()-Tabla1[[#This Row],[FECHA INGRESO]])&gt;=50,"ALERTA","TODAVÍA FALTA"),"N/A")</f>
        <v>N/A</v>
      </c>
      <c r="BN1184" s="7">
        <f>IFERROR((_xlfn.DAYS(Tabla1[[#This Row],[FECHA INGRESO]],Tabla1[[#This Row],[FECHA RETIRO]]))/30,"")</f>
        <v>-11</v>
      </c>
    </row>
    <row r="1185" spans="1:66" ht="15" customHeight="1" x14ac:dyDescent="0.35">
      <c r="A1185" s="31">
        <v>79219176</v>
      </c>
      <c r="B1185" s="22" t="s">
        <v>7088</v>
      </c>
      <c r="C1185" s="23">
        <v>43132</v>
      </c>
      <c r="D1185" s="23" t="s">
        <v>188</v>
      </c>
      <c r="E1185" s="23" t="s">
        <v>111</v>
      </c>
      <c r="F1185" s="23" t="s">
        <v>70</v>
      </c>
      <c r="G1185" s="24"/>
      <c r="H1185" s="24">
        <v>24081490754</v>
      </c>
      <c r="I1185" s="24" t="s">
        <v>72</v>
      </c>
      <c r="J1185" s="24">
        <f>DATEDIF(Tabla1[[#This Row],[FECHA DE NACIMIENTO]],Tabla1[[#This Row],[FECHA ACTUAL]],"Y")</f>
        <v>41</v>
      </c>
      <c r="K1185" s="24" t="s">
        <v>96</v>
      </c>
      <c r="L1185" s="24" t="s">
        <v>112</v>
      </c>
      <c r="M1185" s="24">
        <v>1</v>
      </c>
      <c r="N1185" s="24">
        <v>1</v>
      </c>
      <c r="O1185" s="24">
        <v>3</v>
      </c>
      <c r="P1185" s="24" t="s">
        <v>75</v>
      </c>
      <c r="Q1185" s="23">
        <v>30140</v>
      </c>
      <c r="R1185" s="24" t="s">
        <v>736</v>
      </c>
      <c r="S1185" s="25">
        <v>45119</v>
      </c>
      <c r="T1185" s="24"/>
      <c r="U1185" s="24">
        <v>313355685</v>
      </c>
      <c r="V1185" s="24" t="s">
        <v>7089</v>
      </c>
      <c r="W1185" s="24" t="s">
        <v>7090</v>
      </c>
      <c r="X1185" s="24" t="s">
        <v>7091</v>
      </c>
      <c r="Y1185" s="24" t="s">
        <v>7092</v>
      </c>
      <c r="Z1185" s="24" t="s">
        <v>117</v>
      </c>
      <c r="AA1185" s="24">
        <v>3205398518</v>
      </c>
      <c r="AB1185" s="24" t="s">
        <v>77</v>
      </c>
      <c r="AC1185" s="24" t="s">
        <v>77</v>
      </c>
      <c r="AD1185" s="24" t="s">
        <v>77</v>
      </c>
      <c r="AE1185" s="26" t="s">
        <v>183</v>
      </c>
      <c r="AF1185" s="26" t="s">
        <v>671</v>
      </c>
      <c r="AG1185" s="26"/>
      <c r="AH1185" s="27" t="s">
        <v>184</v>
      </c>
      <c r="AI1185" s="27" t="s">
        <v>5736</v>
      </c>
      <c r="AJ1185" s="27" t="s">
        <v>5736</v>
      </c>
      <c r="AK1185" s="24" t="s">
        <v>121</v>
      </c>
      <c r="AL1185" s="24" t="s">
        <v>7086</v>
      </c>
      <c r="AM1185" s="23">
        <v>43132</v>
      </c>
      <c r="AN1185" s="28">
        <v>1345500</v>
      </c>
      <c r="AO1185" s="28"/>
      <c r="AP1185" s="24"/>
      <c r="AQ1185" s="24"/>
      <c r="AR1185" s="24"/>
      <c r="AS1185" s="24"/>
      <c r="AT1185" s="24" t="e">
        <v>#N/A</v>
      </c>
      <c r="AU1185" s="24" t="e">
        <v>#N/A</v>
      </c>
      <c r="AV1185" s="24" t="e">
        <v>#N/A</v>
      </c>
      <c r="AW1185" s="24"/>
      <c r="AX1185" s="24"/>
      <c r="AY1185" s="24"/>
      <c r="AZ1185" s="24"/>
      <c r="BA1185" s="24"/>
      <c r="BB1185" s="24"/>
      <c r="BC1185" s="24"/>
      <c r="BD1185" s="24">
        <v>0</v>
      </c>
      <c r="BE1185" s="24">
        <v>0</v>
      </c>
      <c r="BF1185" s="23"/>
      <c r="BG1185" s="23"/>
      <c r="BH1185" s="23">
        <v>43462</v>
      </c>
      <c r="BI1185" s="26" t="s">
        <v>143</v>
      </c>
      <c r="BJ1185" s="26" t="s">
        <v>7087</v>
      </c>
      <c r="BK1185" s="29">
        <v>595833</v>
      </c>
      <c r="BL1185" s="24" t="s">
        <v>129</v>
      </c>
      <c r="BM1185" s="22" t="str">
        <f ca="1">+IF(Tabla1[[#This Row],[FECHA INGRESO]]&gt;=44986,IF((TODAY()-Tabla1[[#This Row],[FECHA INGRESO]])&gt;=50,"ALERTA","TODAVÍA FALTA"),"N/A")</f>
        <v>N/A</v>
      </c>
      <c r="BN1185" s="7">
        <f>IFERROR((_xlfn.DAYS(Tabla1[[#This Row],[FECHA INGRESO]],Tabla1[[#This Row],[FECHA RETIRO]]))/30,"")</f>
        <v>-11</v>
      </c>
    </row>
    <row r="1186" spans="1:66" ht="15" customHeight="1" x14ac:dyDescent="0.35">
      <c r="A1186" s="31">
        <v>1015437396</v>
      </c>
      <c r="B1186" s="22" t="s">
        <v>7093</v>
      </c>
      <c r="C1186" s="23">
        <v>43133</v>
      </c>
      <c r="D1186" s="23" t="s">
        <v>266</v>
      </c>
      <c r="E1186" s="23" t="s">
        <v>1274</v>
      </c>
      <c r="F1186" s="23" t="s">
        <v>111</v>
      </c>
      <c r="G1186" s="24"/>
      <c r="H1186" s="24">
        <v>24081343764</v>
      </c>
      <c r="I1186" s="24" t="s">
        <v>95</v>
      </c>
      <c r="J1186" s="24">
        <f>DATEDIF(Tabla1[[#This Row],[FECHA DE NACIMIENTO]],Tabla1[[#This Row],[FECHA ACTUAL]],"Y")</f>
        <v>30</v>
      </c>
      <c r="K1186" s="24" t="s">
        <v>320</v>
      </c>
      <c r="L1186" s="24" t="s">
        <v>112</v>
      </c>
      <c r="M1186" s="24">
        <v>0</v>
      </c>
      <c r="N1186" s="24">
        <v>0</v>
      </c>
      <c r="O1186" s="24">
        <v>3</v>
      </c>
      <c r="P1186" s="24" t="s">
        <v>101</v>
      </c>
      <c r="Q1186" s="23">
        <v>34057</v>
      </c>
      <c r="R1186" s="24" t="s">
        <v>76</v>
      </c>
      <c r="S1186" s="25">
        <v>45119</v>
      </c>
      <c r="T1186" s="24"/>
      <c r="U1186" s="24">
        <v>3123967939</v>
      </c>
      <c r="V1186" s="24" t="s">
        <v>7094</v>
      </c>
      <c r="W1186" s="24" t="s">
        <v>7095</v>
      </c>
      <c r="X1186" s="24" t="s">
        <v>7096</v>
      </c>
      <c r="Y1186" s="24" t="s">
        <v>7097</v>
      </c>
      <c r="Z1186" s="24" t="s">
        <v>117</v>
      </c>
      <c r="AA1186" s="24">
        <v>3195355252</v>
      </c>
      <c r="AB1186" s="24" t="s">
        <v>77</v>
      </c>
      <c r="AC1186" s="24" t="s">
        <v>77</v>
      </c>
      <c r="AD1186" s="24" t="s">
        <v>77</v>
      </c>
      <c r="AE1186" s="26" t="s">
        <v>183</v>
      </c>
      <c r="AF1186" s="26" t="s">
        <v>835</v>
      </c>
      <c r="AG1186" s="26"/>
      <c r="AH1186" s="27" t="s">
        <v>184</v>
      </c>
      <c r="AI1186" s="27" t="s">
        <v>7046</v>
      </c>
      <c r="AJ1186" s="27" t="s">
        <v>7046</v>
      </c>
      <c r="AK1186" s="24" t="s">
        <v>121</v>
      </c>
      <c r="AL1186" s="24" t="s">
        <v>90</v>
      </c>
      <c r="AM1186" s="23">
        <v>43133</v>
      </c>
      <c r="AN1186" s="28">
        <v>808585.47</v>
      </c>
      <c r="AO1186" s="28"/>
      <c r="AP1186" s="24"/>
      <c r="AQ1186" s="24"/>
      <c r="AR1186" s="24"/>
      <c r="AS1186" s="24"/>
      <c r="AT1186" s="24" t="e">
        <v>#N/A</v>
      </c>
      <c r="AU1186" s="24" t="e">
        <v>#N/A</v>
      </c>
      <c r="AV1186" s="24" t="e">
        <v>#N/A</v>
      </c>
      <c r="AW1186" s="24"/>
      <c r="AX1186" s="24"/>
      <c r="AY1186" s="24"/>
      <c r="AZ1186" s="24"/>
      <c r="BA1186" s="24"/>
      <c r="BB1186" s="24"/>
      <c r="BC1186" s="24"/>
      <c r="BD1186" s="24">
        <v>0</v>
      </c>
      <c r="BE1186" s="24">
        <v>0</v>
      </c>
      <c r="BF1186" s="23"/>
      <c r="BG1186" s="23"/>
      <c r="BH1186" s="23">
        <v>43229</v>
      </c>
      <c r="BI1186" s="26" t="s">
        <v>127</v>
      </c>
      <c r="BJ1186" s="26" t="s">
        <v>273</v>
      </c>
      <c r="BK1186" s="29">
        <v>106336</v>
      </c>
      <c r="BL1186" s="24" t="s">
        <v>129</v>
      </c>
      <c r="BM1186" s="22" t="str">
        <f ca="1">+IF(Tabla1[[#This Row],[FECHA INGRESO]]&gt;=44986,IF((TODAY()-Tabla1[[#This Row],[FECHA INGRESO]])&gt;=50,"ALERTA","TODAVÍA FALTA"),"N/A")</f>
        <v>N/A</v>
      </c>
      <c r="BN1186" s="7">
        <f>IFERROR((_xlfn.DAYS(Tabla1[[#This Row],[FECHA INGRESO]],Tabla1[[#This Row],[FECHA RETIRO]]))/30,"")</f>
        <v>-3.2</v>
      </c>
    </row>
    <row r="1187" spans="1:66" ht="15" customHeight="1" x14ac:dyDescent="0.35">
      <c r="A1187" s="31">
        <v>1000005555</v>
      </c>
      <c r="B1187" s="22" t="s">
        <v>7098</v>
      </c>
      <c r="C1187" s="23">
        <v>43136</v>
      </c>
      <c r="D1187" s="23" t="s">
        <v>131</v>
      </c>
      <c r="E1187" s="23" t="s">
        <v>111</v>
      </c>
      <c r="F1187" s="23" t="s">
        <v>70</v>
      </c>
      <c r="G1187" s="24"/>
      <c r="H1187" s="24">
        <v>24081399729</v>
      </c>
      <c r="I1187" s="24" t="s">
        <v>95</v>
      </c>
      <c r="J1187" s="24">
        <f>DATEDIF(Tabla1[[#This Row],[FECHA DE NACIMIENTO]],Tabla1[[#This Row],[FECHA ACTUAL]],"Y")</f>
        <v>29</v>
      </c>
      <c r="K1187" s="24" t="s">
        <v>96</v>
      </c>
      <c r="L1187" s="24" t="s">
        <v>112</v>
      </c>
      <c r="M1187" s="24">
        <v>1</v>
      </c>
      <c r="N1187" s="24">
        <v>1</v>
      </c>
      <c r="O1187" s="24">
        <v>1</v>
      </c>
      <c r="P1187" s="24" t="s">
        <v>101</v>
      </c>
      <c r="Q1187" s="23">
        <v>34298</v>
      </c>
      <c r="R1187" s="24" t="s">
        <v>76</v>
      </c>
      <c r="S1187" s="25">
        <v>45119</v>
      </c>
      <c r="T1187" s="24"/>
      <c r="U1187" s="24">
        <v>3108111300</v>
      </c>
      <c r="V1187" s="24" t="s">
        <v>7099</v>
      </c>
      <c r="W1187" s="24" t="s">
        <v>7100</v>
      </c>
      <c r="X1187" s="24" t="s">
        <v>5845</v>
      </c>
      <c r="Y1187" s="24" t="s">
        <v>7101</v>
      </c>
      <c r="Z1187" s="24" t="s">
        <v>117</v>
      </c>
      <c r="AA1187" s="24">
        <v>3203633636</v>
      </c>
      <c r="AB1187" s="24" t="s">
        <v>77</v>
      </c>
      <c r="AC1187" s="24" t="s">
        <v>77</v>
      </c>
      <c r="AD1187" s="24" t="s">
        <v>77</v>
      </c>
      <c r="AE1187" s="26" t="s">
        <v>151</v>
      </c>
      <c r="AF1187" s="26"/>
      <c r="AG1187" s="26"/>
      <c r="AH1187" s="27" t="s">
        <v>184</v>
      </c>
      <c r="AI1187" s="27" t="s">
        <v>120</v>
      </c>
      <c r="AJ1187" s="27" t="s">
        <v>120</v>
      </c>
      <c r="AK1187" s="24" t="s">
        <v>121</v>
      </c>
      <c r="AL1187" s="24" t="s">
        <v>90</v>
      </c>
      <c r="AM1187" s="23">
        <v>43136</v>
      </c>
      <c r="AN1187" s="28">
        <v>857100.06</v>
      </c>
      <c r="AO1187" s="28">
        <v>97032</v>
      </c>
      <c r="AP1187" s="24" t="s">
        <v>2517</v>
      </c>
      <c r="AQ1187" s="24"/>
      <c r="AR1187" s="24"/>
      <c r="AS1187" s="24"/>
      <c r="AT1187" s="24">
        <v>50</v>
      </c>
      <c r="AU1187" s="24" t="e">
        <v>#N/A</v>
      </c>
      <c r="AV1187" s="24" t="e">
        <v>#N/A</v>
      </c>
      <c r="AW1187" s="24"/>
      <c r="AX1187" s="24"/>
      <c r="AY1187" s="24"/>
      <c r="AZ1187" s="24"/>
      <c r="BA1187" s="24"/>
      <c r="BB1187" s="24"/>
      <c r="BC1187" s="24"/>
      <c r="BD1187" s="24">
        <v>0</v>
      </c>
      <c r="BE1187" s="24">
        <v>0</v>
      </c>
      <c r="BF1187" s="23"/>
      <c r="BG1187" s="23"/>
      <c r="BH1187" s="23">
        <v>43646</v>
      </c>
      <c r="BI1187" s="26" t="s">
        <v>127</v>
      </c>
      <c r="BJ1187" s="26" t="s">
        <v>3286</v>
      </c>
      <c r="BK1187" s="29">
        <v>166773</v>
      </c>
      <c r="BL1187" s="24" t="s">
        <v>129</v>
      </c>
      <c r="BM1187" s="22" t="str">
        <f ca="1">+IF(Tabla1[[#This Row],[FECHA INGRESO]]&gt;=44986,IF((TODAY()-Tabla1[[#This Row],[FECHA INGRESO]])&gt;=50,"ALERTA","TODAVÍA FALTA"),"N/A")</f>
        <v>N/A</v>
      </c>
      <c r="BN1187" s="7">
        <f>IFERROR((_xlfn.DAYS(Tabla1[[#This Row],[FECHA INGRESO]],Tabla1[[#This Row],[FECHA RETIRO]]))/30,"")</f>
        <v>-17</v>
      </c>
    </row>
    <row r="1188" spans="1:66" ht="15" customHeight="1" x14ac:dyDescent="0.35">
      <c r="A1188" s="31">
        <v>79200051</v>
      </c>
      <c r="B1188" s="22" t="s">
        <v>7102</v>
      </c>
      <c r="C1188" s="23">
        <v>43137</v>
      </c>
      <c r="D1188" s="23" t="s">
        <v>131</v>
      </c>
      <c r="E1188" s="23" t="s">
        <v>111</v>
      </c>
      <c r="F1188" s="23" t="s">
        <v>70</v>
      </c>
      <c r="G1188" s="24"/>
      <c r="H1188" s="24">
        <v>24081674040</v>
      </c>
      <c r="I1188" s="24" t="s">
        <v>72</v>
      </c>
      <c r="J1188" s="24">
        <f>DATEDIF(Tabla1[[#This Row],[FECHA DE NACIMIENTO]],Tabla1[[#This Row],[FECHA ACTUAL]],"Y")</f>
        <v>67</v>
      </c>
      <c r="K1188" s="24" t="s">
        <v>385</v>
      </c>
      <c r="L1188" s="24" t="s">
        <v>74</v>
      </c>
      <c r="M1188" s="24">
        <v>2</v>
      </c>
      <c r="N1188" s="24">
        <v>2</v>
      </c>
      <c r="O1188" s="24">
        <v>3</v>
      </c>
      <c r="P1188" s="24" t="s">
        <v>75</v>
      </c>
      <c r="Q1188" s="23">
        <v>20439</v>
      </c>
      <c r="R1188" s="24" t="s">
        <v>76</v>
      </c>
      <c r="S1188" s="25">
        <v>45119</v>
      </c>
      <c r="T1188" s="24">
        <v>9001045</v>
      </c>
      <c r="U1188" s="24">
        <v>3144616920</v>
      </c>
      <c r="V1188" s="24" t="s">
        <v>7103</v>
      </c>
      <c r="W1188" s="24" t="s">
        <v>7104</v>
      </c>
      <c r="X1188" s="24" t="s">
        <v>736</v>
      </c>
      <c r="Y1188" s="24" t="s">
        <v>7105</v>
      </c>
      <c r="Z1188" s="24" t="s">
        <v>82</v>
      </c>
      <c r="AA1188" s="24" t="s">
        <v>7106</v>
      </c>
      <c r="AB1188" s="24" t="s">
        <v>77</v>
      </c>
      <c r="AC1188" s="24" t="s">
        <v>77</v>
      </c>
      <c r="AD1188" s="24" t="s">
        <v>77</v>
      </c>
      <c r="AE1188" s="26" t="s">
        <v>151</v>
      </c>
      <c r="AF1188" s="26"/>
      <c r="AG1188" s="26"/>
      <c r="AH1188" s="27" t="s">
        <v>184</v>
      </c>
      <c r="AI1188" s="27" t="s">
        <v>5736</v>
      </c>
      <c r="AJ1188" s="27" t="s">
        <v>5736</v>
      </c>
      <c r="AK1188" s="24" t="s">
        <v>121</v>
      </c>
      <c r="AL1188" s="24" t="s">
        <v>7086</v>
      </c>
      <c r="AM1188" s="23">
        <v>43137</v>
      </c>
      <c r="AN1188" s="28">
        <v>1035000</v>
      </c>
      <c r="AO1188" s="28"/>
      <c r="AP1188" s="24"/>
      <c r="AQ1188" s="24"/>
      <c r="AR1188" s="24"/>
      <c r="AS1188" s="24"/>
      <c r="AT1188" s="24" t="e">
        <v>#N/A</v>
      </c>
      <c r="AU1188" s="24" t="e">
        <v>#N/A</v>
      </c>
      <c r="AV1188" s="24" t="e">
        <v>#N/A</v>
      </c>
      <c r="AW1188" s="24"/>
      <c r="AX1188" s="24"/>
      <c r="AY1188" s="24"/>
      <c r="AZ1188" s="24"/>
      <c r="BA1188" s="24"/>
      <c r="BB1188" s="24"/>
      <c r="BC1188" s="24"/>
      <c r="BD1188" s="24">
        <v>0</v>
      </c>
      <c r="BE1188" s="24">
        <v>0</v>
      </c>
      <c r="BF1188" s="23"/>
      <c r="BG1188" s="23"/>
      <c r="BH1188" s="23">
        <v>43138</v>
      </c>
      <c r="BI1188" s="26" t="s">
        <v>127</v>
      </c>
      <c r="BJ1188" s="26" t="s">
        <v>273</v>
      </c>
      <c r="BK1188" s="29">
        <v>2778</v>
      </c>
      <c r="BL1188" s="24" t="s">
        <v>129</v>
      </c>
      <c r="BM1188" s="22" t="str">
        <f ca="1">+IF(Tabla1[[#This Row],[FECHA INGRESO]]&gt;=44986,IF((TODAY()-Tabla1[[#This Row],[FECHA INGRESO]])&gt;=50,"ALERTA","TODAVÍA FALTA"),"N/A")</f>
        <v>N/A</v>
      </c>
      <c r="BN1188" s="7">
        <f>IFERROR((_xlfn.DAYS(Tabla1[[#This Row],[FECHA INGRESO]],Tabla1[[#This Row],[FECHA RETIRO]]))/30,"")</f>
        <v>-3.3333333333333333E-2</v>
      </c>
    </row>
    <row r="1189" spans="1:66" ht="15" customHeight="1" x14ac:dyDescent="0.35">
      <c r="A1189" s="31">
        <v>52735127</v>
      </c>
      <c r="B1189" s="22" t="s">
        <v>7107</v>
      </c>
      <c r="C1189" s="23">
        <v>43137</v>
      </c>
      <c r="D1189" s="23" t="s">
        <v>109</v>
      </c>
      <c r="E1189" s="24" t="s">
        <v>94</v>
      </c>
      <c r="F1189" s="23" t="s">
        <v>70</v>
      </c>
      <c r="G1189" s="24"/>
      <c r="H1189" s="24">
        <v>24070313066</v>
      </c>
      <c r="I1189" s="24" t="s">
        <v>95</v>
      </c>
      <c r="J1189" s="24">
        <f>DATEDIF(Tabla1[[#This Row],[FECHA DE NACIMIENTO]],Tabla1[[#This Row],[FECHA ACTUAL]],"Y")</f>
        <v>39</v>
      </c>
      <c r="K1189" s="24" t="s">
        <v>320</v>
      </c>
      <c r="L1189" s="24" t="s">
        <v>112</v>
      </c>
      <c r="M1189" s="24">
        <v>2</v>
      </c>
      <c r="N1189" s="24">
        <v>2</v>
      </c>
      <c r="O1189" s="24">
        <v>2</v>
      </c>
      <c r="P1189" s="24" t="s">
        <v>101</v>
      </c>
      <c r="Q1189" s="23">
        <v>30620</v>
      </c>
      <c r="R1189" s="24" t="s">
        <v>76</v>
      </c>
      <c r="S1189" s="25">
        <v>45119</v>
      </c>
      <c r="T1189" s="24">
        <v>3640056</v>
      </c>
      <c r="U1189" s="24">
        <v>3214461805</v>
      </c>
      <c r="V1189" s="24" t="s">
        <v>7108</v>
      </c>
      <c r="W1189" s="24" t="s">
        <v>7109</v>
      </c>
      <c r="X1189" s="24" t="s">
        <v>7110</v>
      </c>
      <c r="Y1189" s="24" t="s">
        <v>7111</v>
      </c>
      <c r="Z1189" s="24" t="s">
        <v>285</v>
      </c>
      <c r="AA1189" s="24" t="s">
        <v>7112</v>
      </c>
      <c r="AB1189" s="24" t="s">
        <v>77</v>
      </c>
      <c r="AC1189" s="24" t="s">
        <v>77</v>
      </c>
      <c r="AD1189" s="24" t="s">
        <v>77</v>
      </c>
      <c r="AE1189" s="26" t="s">
        <v>183</v>
      </c>
      <c r="AF1189" s="26" t="s">
        <v>103</v>
      </c>
      <c r="AG1189" s="26"/>
      <c r="AH1189" s="27" t="s">
        <v>184</v>
      </c>
      <c r="AI1189" s="27" t="s">
        <v>5736</v>
      </c>
      <c r="AJ1189" s="27" t="s">
        <v>5736</v>
      </c>
      <c r="AK1189" s="24" t="s">
        <v>121</v>
      </c>
      <c r="AL1189" s="24" t="s">
        <v>90</v>
      </c>
      <c r="AM1189" s="23">
        <v>43137</v>
      </c>
      <c r="AN1189" s="28">
        <v>808585.47</v>
      </c>
      <c r="AO1189" s="28"/>
      <c r="AP1189" s="24"/>
      <c r="AQ1189" s="24"/>
      <c r="AR1189" s="24"/>
      <c r="AS1189" s="24"/>
      <c r="AT1189" s="24" t="e">
        <v>#N/A</v>
      </c>
      <c r="AU1189" s="24" t="e">
        <v>#N/A</v>
      </c>
      <c r="AV1189" s="24" t="e">
        <v>#N/A</v>
      </c>
      <c r="AW1189" s="24"/>
      <c r="AX1189" s="24"/>
      <c r="AY1189" s="24"/>
      <c r="AZ1189" s="24"/>
      <c r="BA1189" s="24"/>
      <c r="BB1189" s="24"/>
      <c r="BC1189" s="24"/>
      <c r="BD1189" s="24">
        <v>0</v>
      </c>
      <c r="BE1189" s="24">
        <v>0</v>
      </c>
      <c r="BF1189" s="23"/>
      <c r="BG1189" s="23"/>
      <c r="BH1189" s="23">
        <v>43185</v>
      </c>
      <c r="BI1189" s="26" t="s">
        <v>143</v>
      </c>
      <c r="BJ1189" s="26" t="s">
        <v>2589</v>
      </c>
      <c r="BK1189" s="29">
        <v>55338</v>
      </c>
      <c r="BL1189" s="24" t="s">
        <v>129</v>
      </c>
      <c r="BM1189" s="22" t="str">
        <f ca="1">+IF(Tabla1[[#This Row],[FECHA INGRESO]]&gt;=44986,IF((TODAY()-Tabla1[[#This Row],[FECHA INGRESO]])&gt;=50,"ALERTA","TODAVÍA FALTA"),"N/A")</f>
        <v>N/A</v>
      </c>
      <c r="BN1189" s="7">
        <f>IFERROR((_xlfn.DAYS(Tabla1[[#This Row],[FECHA INGRESO]],Tabla1[[#This Row],[FECHA RETIRO]]))/30,"")</f>
        <v>-1.6</v>
      </c>
    </row>
    <row r="1190" spans="1:66" ht="15" customHeight="1" x14ac:dyDescent="0.35">
      <c r="A1190" s="31">
        <v>1019127705</v>
      </c>
      <c r="B1190" s="22" t="s">
        <v>7113</v>
      </c>
      <c r="C1190" s="23">
        <v>43137</v>
      </c>
      <c r="D1190" s="23" t="s">
        <v>5005</v>
      </c>
      <c r="E1190" s="23" t="s">
        <v>111</v>
      </c>
      <c r="F1190" s="23" t="s">
        <v>70</v>
      </c>
      <c r="G1190" s="24"/>
      <c r="H1190" s="24">
        <v>24081666621</v>
      </c>
      <c r="I1190" s="24" t="s">
        <v>95</v>
      </c>
      <c r="J1190" s="24">
        <f>DATEDIF(Tabla1[[#This Row],[FECHA DE NACIMIENTO]],Tabla1[[#This Row],[FECHA ACTUAL]],"Y")</f>
        <v>26</v>
      </c>
      <c r="K1190" s="24" t="s">
        <v>73</v>
      </c>
      <c r="L1190" s="24" t="s">
        <v>234</v>
      </c>
      <c r="M1190" s="24">
        <v>1</v>
      </c>
      <c r="N1190" s="24">
        <v>1</v>
      </c>
      <c r="O1190" s="24">
        <v>4</v>
      </c>
      <c r="P1190" s="24" t="s">
        <v>75</v>
      </c>
      <c r="Q1190" s="23">
        <v>35461</v>
      </c>
      <c r="R1190" s="24" t="s">
        <v>967</v>
      </c>
      <c r="S1190" s="25">
        <v>45119</v>
      </c>
      <c r="T1190" s="24">
        <v>7150747</v>
      </c>
      <c r="U1190" s="24">
        <v>3176691715</v>
      </c>
      <c r="V1190" s="24" t="s">
        <v>7114</v>
      </c>
      <c r="W1190" s="24" t="s">
        <v>7115</v>
      </c>
      <c r="X1190" s="24" t="s">
        <v>7116</v>
      </c>
      <c r="Y1190" s="24" t="s">
        <v>7117</v>
      </c>
      <c r="Z1190" s="24" t="s">
        <v>117</v>
      </c>
      <c r="AA1190" s="24" t="s">
        <v>7118</v>
      </c>
      <c r="AB1190" s="24" t="s">
        <v>77</v>
      </c>
      <c r="AC1190" s="24" t="s">
        <v>77</v>
      </c>
      <c r="AD1190" s="24" t="s">
        <v>77</v>
      </c>
      <c r="AE1190" s="26" t="s">
        <v>151</v>
      </c>
      <c r="AF1190" s="26"/>
      <c r="AG1190" s="26"/>
      <c r="AH1190" s="27" t="s">
        <v>184</v>
      </c>
      <c r="AI1190" s="27" t="s">
        <v>5736</v>
      </c>
      <c r="AJ1190" s="27" t="s">
        <v>5736</v>
      </c>
      <c r="AK1190" s="24" t="s">
        <v>121</v>
      </c>
      <c r="AL1190" s="24" t="s">
        <v>7086</v>
      </c>
      <c r="AM1190" s="23">
        <v>43137</v>
      </c>
      <c r="AN1190" s="28">
        <v>1035000</v>
      </c>
      <c r="AO1190" s="28"/>
      <c r="AP1190" s="24"/>
      <c r="AQ1190" s="24"/>
      <c r="AR1190" s="24"/>
      <c r="AS1190" s="24"/>
      <c r="AT1190" s="24" t="e">
        <v>#N/A</v>
      </c>
      <c r="AU1190" s="24" t="e">
        <v>#N/A</v>
      </c>
      <c r="AV1190" s="24" t="e">
        <v>#N/A</v>
      </c>
      <c r="AW1190" s="24"/>
      <c r="AX1190" s="24"/>
      <c r="AY1190" s="24"/>
      <c r="AZ1190" s="24"/>
      <c r="BA1190" s="24"/>
      <c r="BB1190" s="24"/>
      <c r="BC1190" s="24"/>
      <c r="BD1190" s="24">
        <v>0</v>
      </c>
      <c r="BE1190" s="24">
        <v>0</v>
      </c>
      <c r="BF1190" s="23"/>
      <c r="BG1190" s="23"/>
      <c r="BH1190" s="23">
        <v>43266</v>
      </c>
      <c r="BI1190" s="26" t="s">
        <v>143</v>
      </c>
      <c r="BJ1190" s="26" t="s">
        <v>7119</v>
      </c>
      <c r="BK1190" s="29">
        <v>180556</v>
      </c>
      <c r="BL1190" s="24" t="s">
        <v>129</v>
      </c>
      <c r="BM1190" s="22" t="str">
        <f ca="1">+IF(Tabla1[[#This Row],[FECHA INGRESO]]&gt;=44986,IF((TODAY()-Tabla1[[#This Row],[FECHA INGRESO]])&gt;=50,"ALERTA","TODAVÍA FALTA"),"N/A")</f>
        <v>N/A</v>
      </c>
      <c r="BN1190" s="7">
        <f>IFERROR((_xlfn.DAYS(Tabla1[[#This Row],[FECHA INGRESO]],Tabla1[[#This Row],[FECHA RETIRO]]))/30,"")</f>
        <v>-4.3</v>
      </c>
    </row>
    <row r="1191" spans="1:66" ht="15" customHeight="1" x14ac:dyDescent="0.35">
      <c r="A1191" s="31">
        <v>1033763419</v>
      </c>
      <c r="B1191" s="22" t="s">
        <v>7120</v>
      </c>
      <c r="C1191" s="23">
        <v>43138</v>
      </c>
      <c r="D1191" s="23" t="s">
        <v>188</v>
      </c>
      <c r="E1191" s="23" t="s">
        <v>111</v>
      </c>
      <c r="F1191" s="23"/>
      <c r="G1191" s="24"/>
      <c r="H1191" s="24">
        <v>24081674925</v>
      </c>
      <c r="I1191" s="24" t="s">
        <v>95</v>
      </c>
      <c r="J1191" s="24">
        <f>DATEDIF(Tabla1[[#This Row],[FECHA DE NACIMIENTO]],Tabla1[[#This Row],[FECHA ACTUAL]],"Y")</f>
        <v>29</v>
      </c>
      <c r="K1191" s="24" t="s">
        <v>500</v>
      </c>
      <c r="L1191" s="24" t="s">
        <v>112</v>
      </c>
      <c r="M1191" s="24">
        <v>1</v>
      </c>
      <c r="N1191" s="24">
        <v>1</v>
      </c>
      <c r="O1191" s="24">
        <v>2</v>
      </c>
      <c r="P1191" s="24" t="s">
        <v>101</v>
      </c>
      <c r="Q1191" s="23">
        <v>34427</v>
      </c>
      <c r="R1191" s="24" t="s">
        <v>76</v>
      </c>
      <c r="S1191" s="25">
        <v>45119</v>
      </c>
      <c r="T1191" s="24">
        <v>7186925</v>
      </c>
      <c r="U1191" s="24">
        <v>3208052475</v>
      </c>
      <c r="V1191" s="24" t="s">
        <v>7121</v>
      </c>
      <c r="W1191" s="24" t="s">
        <v>7122</v>
      </c>
      <c r="X1191" s="24" t="s">
        <v>1130</v>
      </c>
      <c r="Y1191" s="24" t="s">
        <v>7123</v>
      </c>
      <c r="Z1191" s="24" t="s">
        <v>117</v>
      </c>
      <c r="AA1191" s="24" t="s">
        <v>7124</v>
      </c>
      <c r="AB1191" s="24" t="s">
        <v>77</v>
      </c>
      <c r="AC1191" s="24" t="s">
        <v>77</v>
      </c>
      <c r="AD1191" s="24" t="s">
        <v>77</v>
      </c>
      <c r="AE1191" s="26" t="s">
        <v>183</v>
      </c>
      <c r="AF1191" s="26" t="s">
        <v>223</v>
      </c>
      <c r="AG1191" s="26"/>
      <c r="AH1191" s="27" t="s">
        <v>184</v>
      </c>
      <c r="AI1191" s="27" t="s">
        <v>120</v>
      </c>
      <c r="AJ1191" s="27" t="s">
        <v>120</v>
      </c>
      <c r="AK1191" s="24" t="s">
        <v>121</v>
      </c>
      <c r="AL1191" s="24" t="s">
        <v>90</v>
      </c>
      <c r="AM1191" s="23">
        <v>43138</v>
      </c>
      <c r="AN1191" s="28">
        <v>808585.47</v>
      </c>
      <c r="AO1191" s="28"/>
      <c r="AP1191" s="24"/>
      <c r="AQ1191" s="24"/>
      <c r="AR1191" s="24"/>
      <c r="AS1191" s="24"/>
      <c r="AT1191" s="24" t="e">
        <v>#N/A</v>
      </c>
      <c r="AU1191" s="24" t="e">
        <v>#N/A</v>
      </c>
      <c r="AV1191" s="24" t="e">
        <v>#N/A</v>
      </c>
      <c r="AW1191" s="24"/>
      <c r="AX1191" s="24"/>
      <c r="AY1191" s="24"/>
      <c r="AZ1191" s="24"/>
      <c r="BA1191" s="24"/>
      <c r="BB1191" s="24"/>
      <c r="BC1191" s="24"/>
      <c r="BD1191" s="24">
        <v>0</v>
      </c>
      <c r="BE1191" s="24">
        <v>0</v>
      </c>
      <c r="BF1191" s="23"/>
      <c r="BG1191" s="23"/>
      <c r="BH1191" s="23">
        <v>43185</v>
      </c>
      <c r="BI1191" s="26" t="s">
        <v>127</v>
      </c>
      <c r="BJ1191" s="26" t="s">
        <v>2367</v>
      </c>
      <c r="BK1191" s="29">
        <v>54253</v>
      </c>
      <c r="BL1191" s="24" t="s">
        <v>129</v>
      </c>
      <c r="BM1191" s="22" t="str">
        <f ca="1">+IF(Tabla1[[#This Row],[FECHA INGRESO]]&gt;=44986,IF((TODAY()-Tabla1[[#This Row],[FECHA INGRESO]])&gt;=50,"ALERTA","TODAVÍA FALTA"),"N/A")</f>
        <v>N/A</v>
      </c>
      <c r="BN1191" s="7">
        <f>IFERROR((_xlfn.DAYS(Tabla1[[#This Row],[FECHA INGRESO]],Tabla1[[#This Row],[FECHA RETIRO]]))/30,"")</f>
        <v>-1.5666666666666667</v>
      </c>
    </row>
    <row r="1192" spans="1:66" ht="15" customHeight="1" x14ac:dyDescent="0.35">
      <c r="A1192" s="31">
        <v>1010214552</v>
      </c>
      <c r="B1192" s="22" t="s">
        <v>7125</v>
      </c>
      <c r="C1192" s="23">
        <v>43138</v>
      </c>
      <c r="D1192" s="23" t="s">
        <v>131</v>
      </c>
      <c r="E1192" s="24" t="s">
        <v>94</v>
      </c>
      <c r="F1192" s="23"/>
      <c r="G1192" s="24"/>
      <c r="H1192" s="24">
        <v>24081695465</v>
      </c>
      <c r="I1192" s="24" t="s">
        <v>95</v>
      </c>
      <c r="J1192" s="24">
        <f>DATEDIF(Tabla1[[#This Row],[FECHA DE NACIMIENTO]],Tabla1[[#This Row],[FECHA ACTUAL]],"Y")</f>
        <v>29</v>
      </c>
      <c r="K1192" s="24" t="s">
        <v>96</v>
      </c>
      <c r="L1192" s="24" t="s">
        <v>234</v>
      </c>
      <c r="M1192" s="24">
        <v>1</v>
      </c>
      <c r="N1192" s="24">
        <v>1</v>
      </c>
      <c r="O1192" s="24">
        <v>2</v>
      </c>
      <c r="P1192" s="24" t="s">
        <v>101</v>
      </c>
      <c r="Q1192" s="23">
        <v>34443</v>
      </c>
      <c r="R1192" s="24" t="s">
        <v>76</v>
      </c>
      <c r="S1192" s="25">
        <v>45119</v>
      </c>
      <c r="T1192" s="24">
        <v>6591517</v>
      </c>
      <c r="U1192" s="24">
        <v>3057534685</v>
      </c>
      <c r="V1192" s="24" t="s">
        <v>7126</v>
      </c>
      <c r="W1192" s="24" t="s">
        <v>7127</v>
      </c>
      <c r="X1192" s="24" t="s">
        <v>7128</v>
      </c>
      <c r="Y1192" s="24" t="s">
        <v>7129</v>
      </c>
      <c r="Z1192" s="24" t="s">
        <v>117</v>
      </c>
      <c r="AA1192" s="24" t="s">
        <v>7130</v>
      </c>
      <c r="AB1192" s="24" t="s">
        <v>77</v>
      </c>
      <c r="AC1192" s="24" t="s">
        <v>77</v>
      </c>
      <c r="AD1192" s="24" t="s">
        <v>77</v>
      </c>
      <c r="AE1192" s="26" t="s">
        <v>151</v>
      </c>
      <c r="AF1192" s="26"/>
      <c r="AG1192" s="26"/>
      <c r="AH1192" s="27" t="s">
        <v>184</v>
      </c>
      <c r="AI1192" s="27" t="s">
        <v>165</v>
      </c>
      <c r="AJ1192" s="27" t="s">
        <v>165</v>
      </c>
      <c r="AK1192" s="24" t="s">
        <v>121</v>
      </c>
      <c r="AL1192" s="24" t="s">
        <v>90</v>
      </c>
      <c r="AM1192" s="23">
        <v>43138</v>
      </c>
      <c r="AN1192" s="28">
        <v>808585.47</v>
      </c>
      <c r="AO1192" s="28"/>
      <c r="AP1192" s="24"/>
      <c r="AQ1192" s="24"/>
      <c r="AR1192" s="24"/>
      <c r="AS1192" s="24"/>
      <c r="AT1192" s="24" t="e">
        <v>#N/A</v>
      </c>
      <c r="AU1192" s="24" t="e">
        <v>#N/A</v>
      </c>
      <c r="AV1192" s="24" t="e">
        <v>#N/A</v>
      </c>
      <c r="AW1192" s="24"/>
      <c r="AX1192" s="24"/>
      <c r="AY1192" s="24"/>
      <c r="AZ1192" s="24"/>
      <c r="BA1192" s="24"/>
      <c r="BB1192" s="24"/>
      <c r="BC1192" s="24"/>
      <c r="BD1192" s="24">
        <v>0</v>
      </c>
      <c r="BE1192" s="24">
        <v>0</v>
      </c>
      <c r="BF1192" s="23"/>
      <c r="BG1192" s="23"/>
      <c r="BH1192" s="23">
        <v>43195</v>
      </c>
      <c r="BI1192" s="26" t="s">
        <v>127</v>
      </c>
      <c r="BJ1192" s="26" t="s">
        <v>7131</v>
      </c>
      <c r="BK1192" s="29">
        <v>64018</v>
      </c>
      <c r="BL1192" s="24" t="s">
        <v>129</v>
      </c>
      <c r="BM1192" s="22" t="str">
        <f ca="1">+IF(Tabla1[[#This Row],[FECHA INGRESO]]&gt;=44986,IF((TODAY()-Tabla1[[#This Row],[FECHA INGRESO]])&gt;=50,"ALERTA","TODAVÍA FALTA"),"N/A")</f>
        <v>N/A</v>
      </c>
      <c r="BN1192" s="7">
        <f>IFERROR((_xlfn.DAYS(Tabla1[[#This Row],[FECHA INGRESO]],Tabla1[[#This Row],[FECHA RETIRO]]))/30,"")</f>
        <v>-1.9</v>
      </c>
    </row>
    <row r="1193" spans="1:66" ht="15" customHeight="1" x14ac:dyDescent="0.35">
      <c r="A1193" s="31">
        <v>1022977079</v>
      </c>
      <c r="B1193" s="22" t="s">
        <v>7132</v>
      </c>
      <c r="C1193" s="23">
        <v>43138</v>
      </c>
      <c r="D1193" s="23" t="s">
        <v>188</v>
      </c>
      <c r="E1193" s="24" t="s">
        <v>94</v>
      </c>
      <c r="F1193" s="23"/>
      <c r="G1193" s="24"/>
      <c r="H1193" s="24">
        <v>24081692093</v>
      </c>
      <c r="I1193" s="24" t="s">
        <v>95</v>
      </c>
      <c r="J1193" s="24">
        <f>DATEDIF(Tabla1[[#This Row],[FECHA DE NACIMIENTO]],Tabla1[[#This Row],[FECHA ACTUAL]],"Y")</f>
        <v>31</v>
      </c>
      <c r="K1193" s="24" t="s">
        <v>73</v>
      </c>
      <c r="L1193" s="24" t="s">
        <v>112</v>
      </c>
      <c r="M1193" s="24">
        <v>1</v>
      </c>
      <c r="N1193" s="24">
        <v>1</v>
      </c>
      <c r="O1193" s="24">
        <v>2</v>
      </c>
      <c r="P1193" s="24" t="s">
        <v>101</v>
      </c>
      <c r="Q1193" s="23">
        <v>33742</v>
      </c>
      <c r="R1193" s="24" t="s">
        <v>76</v>
      </c>
      <c r="S1193" s="25">
        <v>45119</v>
      </c>
      <c r="T1193" s="24">
        <v>3041513</v>
      </c>
      <c r="U1193" s="24">
        <v>3144562277</v>
      </c>
      <c r="V1193" s="24" t="s">
        <v>7133</v>
      </c>
      <c r="W1193" s="24" t="s">
        <v>7134</v>
      </c>
      <c r="X1193" s="24" t="s">
        <v>1344</v>
      </c>
      <c r="Y1193" s="24" t="s">
        <v>7135</v>
      </c>
      <c r="Z1193" s="24" t="s">
        <v>117</v>
      </c>
      <c r="AA1193" s="24" t="s">
        <v>7136</v>
      </c>
      <c r="AB1193" s="24" t="s">
        <v>77</v>
      </c>
      <c r="AC1193" s="24" t="s">
        <v>77</v>
      </c>
      <c r="AD1193" s="24" t="s">
        <v>77</v>
      </c>
      <c r="AE1193" s="26" t="s">
        <v>183</v>
      </c>
      <c r="AF1193" s="26" t="s">
        <v>5814</v>
      </c>
      <c r="AG1193" s="26"/>
      <c r="AH1193" s="27" t="s">
        <v>184</v>
      </c>
      <c r="AI1193" s="27" t="s">
        <v>120</v>
      </c>
      <c r="AJ1193" s="27" t="s">
        <v>120</v>
      </c>
      <c r="AK1193" s="24" t="s">
        <v>121</v>
      </c>
      <c r="AL1193" s="24" t="s">
        <v>90</v>
      </c>
      <c r="AM1193" s="23">
        <v>43138</v>
      </c>
      <c r="AN1193" s="28">
        <v>857100.06</v>
      </c>
      <c r="AO1193" s="28"/>
      <c r="AP1193" s="24"/>
      <c r="AQ1193" s="24"/>
      <c r="AR1193" s="24"/>
      <c r="AS1193" s="24"/>
      <c r="AT1193" s="24">
        <v>87</v>
      </c>
      <c r="AU1193" s="24" t="e">
        <v>#N/A</v>
      </c>
      <c r="AV1193" s="24" t="e">
        <v>#N/A</v>
      </c>
      <c r="AW1193" s="24"/>
      <c r="AX1193" s="24"/>
      <c r="AY1193" s="24"/>
      <c r="AZ1193" s="24"/>
      <c r="BA1193" s="24"/>
      <c r="BB1193" s="24"/>
      <c r="BC1193" s="24"/>
      <c r="BD1193" s="24">
        <v>0</v>
      </c>
      <c r="BE1193" s="24">
        <v>0</v>
      </c>
      <c r="BF1193" s="23"/>
      <c r="BG1193" s="23"/>
      <c r="BH1193" s="23">
        <v>43571</v>
      </c>
      <c r="BI1193" s="26" t="s">
        <v>127</v>
      </c>
      <c r="BJ1193" s="26" t="s">
        <v>1953</v>
      </c>
      <c r="BK1193" s="29">
        <v>80511</v>
      </c>
      <c r="BL1193" s="24" t="s">
        <v>129</v>
      </c>
      <c r="BM1193" s="22" t="str">
        <f ca="1">+IF(Tabla1[[#This Row],[FECHA INGRESO]]&gt;=44986,IF((TODAY()-Tabla1[[#This Row],[FECHA INGRESO]])&gt;=50,"ALERTA","TODAVÍA FALTA"),"N/A")</f>
        <v>N/A</v>
      </c>
      <c r="BN1193" s="7">
        <f>IFERROR((_xlfn.DAYS(Tabla1[[#This Row],[FECHA INGRESO]],Tabla1[[#This Row],[FECHA RETIRO]]))/30,"")</f>
        <v>-14.433333333333334</v>
      </c>
    </row>
    <row r="1194" spans="1:66" ht="15" customHeight="1" x14ac:dyDescent="0.35">
      <c r="A1194" s="31">
        <v>1024578014</v>
      </c>
      <c r="B1194" s="22" t="s">
        <v>7137</v>
      </c>
      <c r="C1194" s="23">
        <v>43139</v>
      </c>
      <c r="D1194" s="23" t="s">
        <v>582</v>
      </c>
      <c r="E1194" s="24" t="s">
        <v>94</v>
      </c>
      <c r="F1194" s="23"/>
      <c r="G1194" s="24"/>
      <c r="H1194" s="24">
        <v>24081681707</v>
      </c>
      <c r="I1194" s="24" t="s">
        <v>95</v>
      </c>
      <c r="J1194" s="24">
        <f>DATEDIF(Tabla1[[#This Row],[FECHA DE NACIMIENTO]],Tabla1[[#This Row],[FECHA ACTUAL]],"Y")</f>
        <v>26</v>
      </c>
      <c r="K1194" s="24" t="s">
        <v>320</v>
      </c>
      <c r="L1194" s="24" t="s">
        <v>112</v>
      </c>
      <c r="M1194" s="24">
        <v>2</v>
      </c>
      <c r="N1194" s="24">
        <v>0</v>
      </c>
      <c r="O1194" s="24">
        <v>2</v>
      </c>
      <c r="P1194" s="24" t="s">
        <v>101</v>
      </c>
      <c r="Q1194" s="23">
        <v>35450</v>
      </c>
      <c r="R1194" s="24" t="s">
        <v>76</v>
      </c>
      <c r="S1194" s="25">
        <v>45119</v>
      </c>
      <c r="T1194" s="24"/>
      <c r="U1194" s="24">
        <v>3144334359</v>
      </c>
      <c r="V1194" s="24"/>
      <c r="W1194" s="24" t="s">
        <v>7138</v>
      </c>
      <c r="X1194" s="24" t="s">
        <v>730</v>
      </c>
      <c r="Y1194" s="24" t="s">
        <v>7139</v>
      </c>
      <c r="Z1194" s="24" t="s">
        <v>117</v>
      </c>
      <c r="AA1194" s="24">
        <v>3232323483</v>
      </c>
      <c r="AB1194" s="24" t="s">
        <v>77</v>
      </c>
      <c r="AC1194" s="24" t="s">
        <v>77</v>
      </c>
      <c r="AD1194" s="24" t="s">
        <v>77</v>
      </c>
      <c r="AE1194" s="26" t="s">
        <v>183</v>
      </c>
      <c r="AF1194" s="26" t="s">
        <v>7140</v>
      </c>
      <c r="AG1194" s="26"/>
      <c r="AH1194" s="27" t="s">
        <v>184</v>
      </c>
      <c r="AI1194" s="27" t="s">
        <v>120</v>
      </c>
      <c r="AJ1194" s="27" t="s">
        <v>120</v>
      </c>
      <c r="AK1194" s="24" t="s">
        <v>121</v>
      </c>
      <c r="AL1194" s="24" t="s">
        <v>90</v>
      </c>
      <c r="AM1194" s="23">
        <v>43139</v>
      </c>
      <c r="AN1194" s="28">
        <v>808585.47</v>
      </c>
      <c r="AO1194" s="28"/>
      <c r="AP1194" s="24"/>
      <c r="AQ1194" s="24"/>
      <c r="AR1194" s="24"/>
      <c r="AS1194" s="24"/>
      <c r="AT1194" s="24" t="e">
        <v>#N/A</v>
      </c>
      <c r="AU1194" s="24" t="e">
        <v>#N/A</v>
      </c>
      <c r="AV1194" s="24" t="e">
        <v>#N/A</v>
      </c>
      <c r="AW1194" s="24"/>
      <c r="AX1194" s="24"/>
      <c r="AY1194" s="24"/>
      <c r="AZ1194" s="24"/>
      <c r="BA1194" s="24"/>
      <c r="BB1194" s="24"/>
      <c r="BC1194" s="24"/>
      <c r="BD1194" s="24">
        <v>0</v>
      </c>
      <c r="BE1194" s="24">
        <v>0</v>
      </c>
      <c r="BF1194" s="23"/>
      <c r="BG1194" s="23"/>
      <c r="BH1194" s="23">
        <v>43144</v>
      </c>
      <c r="BI1194" s="26" t="s">
        <v>127</v>
      </c>
      <c r="BJ1194" s="26" t="s">
        <v>7141</v>
      </c>
      <c r="BK1194" s="29">
        <v>6510</v>
      </c>
      <c r="BL1194" s="24" t="s">
        <v>129</v>
      </c>
      <c r="BM1194" s="22" t="str">
        <f ca="1">+IF(Tabla1[[#This Row],[FECHA INGRESO]]&gt;=44986,IF((TODAY()-Tabla1[[#This Row],[FECHA INGRESO]])&gt;=50,"ALERTA","TODAVÍA FALTA"),"N/A")</f>
        <v>N/A</v>
      </c>
      <c r="BN1194" s="7">
        <f>IFERROR((_xlfn.DAYS(Tabla1[[#This Row],[FECHA INGRESO]],Tabla1[[#This Row],[FECHA RETIRO]]))/30,"")</f>
        <v>-0.16666666666666666</v>
      </c>
    </row>
    <row r="1195" spans="1:66" ht="15" customHeight="1" x14ac:dyDescent="0.35">
      <c r="A1195" s="34">
        <v>1069178087</v>
      </c>
      <c r="B1195" s="22" t="s">
        <v>7142</v>
      </c>
      <c r="C1195" s="23">
        <v>43139</v>
      </c>
      <c r="D1195" s="23" t="s">
        <v>266</v>
      </c>
      <c r="E1195" s="24" t="s">
        <v>94</v>
      </c>
      <c r="F1195" s="23" t="s">
        <v>70</v>
      </c>
      <c r="G1195" s="24"/>
      <c r="H1195" s="24">
        <v>24081683013</v>
      </c>
      <c r="I1195" s="24" t="s">
        <v>95</v>
      </c>
      <c r="J1195" s="24">
        <f>DATEDIF(Tabla1[[#This Row],[FECHA DE NACIMIENTO]],Tabla1[[#This Row],[FECHA ACTUAL]],"Y")</f>
        <v>27</v>
      </c>
      <c r="K1195" s="24" t="s">
        <v>500</v>
      </c>
      <c r="L1195" s="24" t="s">
        <v>112</v>
      </c>
      <c r="M1195" s="24">
        <v>0</v>
      </c>
      <c r="N1195" s="24">
        <v>0</v>
      </c>
      <c r="O1195" s="24">
        <v>2</v>
      </c>
      <c r="P1195" s="24" t="s">
        <v>101</v>
      </c>
      <c r="Q1195" s="23">
        <v>35146</v>
      </c>
      <c r="R1195" s="24" t="s">
        <v>7143</v>
      </c>
      <c r="S1195" s="25">
        <v>45119</v>
      </c>
      <c r="T1195" s="24"/>
      <c r="U1195" s="24">
        <v>3142315783</v>
      </c>
      <c r="V1195" s="24" t="s">
        <v>7144</v>
      </c>
      <c r="W1195" s="24" t="s">
        <v>7145</v>
      </c>
      <c r="X1195" s="24" t="s">
        <v>7146</v>
      </c>
      <c r="Y1195" s="24" t="s">
        <v>7147</v>
      </c>
      <c r="Z1195" s="24" t="s">
        <v>82</v>
      </c>
      <c r="AA1195" s="24">
        <v>3202320585</v>
      </c>
      <c r="AB1195" s="24" t="s">
        <v>77</v>
      </c>
      <c r="AC1195" s="24" t="s">
        <v>77</v>
      </c>
      <c r="AD1195" s="24" t="s">
        <v>77</v>
      </c>
      <c r="AE1195" s="26" t="s">
        <v>183</v>
      </c>
      <c r="AF1195" s="26"/>
      <c r="AG1195" s="26" t="s">
        <v>7148</v>
      </c>
      <c r="AH1195" s="27" t="s">
        <v>184</v>
      </c>
      <c r="AI1195" s="27" t="s">
        <v>120</v>
      </c>
      <c r="AJ1195" s="27" t="s">
        <v>120</v>
      </c>
      <c r="AK1195" s="24" t="s">
        <v>121</v>
      </c>
      <c r="AL1195" s="24" t="s">
        <v>90</v>
      </c>
      <c r="AM1195" s="23">
        <v>43139</v>
      </c>
      <c r="AN1195" s="28">
        <v>877803</v>
      </c>
      <c r="AO1195" s="28">
        <v>102854</v>
      </c>
      <c r="AP1195" s="24"/>
      <c r="AQ1195" s="24"/>
      <c r="AR1195" s="24"/>
      <c r="AS1195" s="24"/>
      <c r="AT1195" s="24">
        <v>89</v>
      </c>
      <c r="AU1195" s="24" t="e">
        <v>#N/A</v>
      </c>
      <c r="AV1195" s="24" t="e">
        <v>#N/A</v>
      </c>
      <c r="AW1195" s="24"/>
      <c r="AX1195" s="24"/>
      <c r="AY1195" s="24"/>
      <c r="AZ1195" s="24"/>
      <c r="BA1195" s="24"/>
      <c r="BB1195" s="24"/>
      <c r="BC1195" s="24"/>
      <c r="BD1195" s="24">
        <v>0</v>
      </c>
      <c r="BE1195" s="24">
        <v>0</v>
      </c>
      <c r="BF1195" s="23"/>
      <c r="BG1195" s="23"/>
      <c r="BH1195" s="23">
        <v>44203</v>
      </c>
      <c r="BI1195" s="26" t="s">
        <v>127</v>
      </c>
      <c r="BJ1195" s="26" t="s">
        <v>5148</v>
      </c>
      <c r="BK1195" s="29">
        <v>0</v>
      </c>
      <c r="BL1195" s="24" t="s">
        <v>129</v>
      </c>
      <c r="BM1195" s="22" t="str">
        <f ca="1">+IF(Tabla1[[#This Row],[FECHA INGRESO]]&gt;=44986,IF((TODAY()-Tabla1[[#This Row],[FECHA INGRESO]])&gt;=50,"ALERTA","TODAVÍA FALTA"),"N/A")</f>
        <v>N/A</v>
      </c>
      <c r="BN1195" s="7">
        <f>IFERROR((_xlfn.DAYS(Tabla1[[#This Row],[FECHA INGRESO]],Tabla1[[#This Row],[FECHA RETIRO]]))/30,"")</f>
        <v>-35.466666666666669</v>
      </c>
    </row>
    <row r="1196" spans="1:66" x14ac:dyDescent="0.35">
      <c r="A1196" s="31">
        <v>83058146</v>
      </c>
      <c r="B1196" s="22" t="s">
        <v>7149</v>
      </c>
      <c r="C1196" s="23">
        <v>43140</v>
      </c>
      <c r="D1196" s="23" t="s">
        <v>1311</v>
      </c>
      <c r="E1196" s="23" t="s">
        <v>77</v>
      </c>
      <c r="F1196" s="23"/>
      <c r="G1196" s="24"/>
      <c r="H1196" s="24">
        <v>24081780231</v>
      </c>
      <c r="I1196" s="24" t="s">
        <v>72</v>
      </c>
      <c r="J1196" s="24">
        <f>DATEDIF(Tabla1[[#This Row],[FECHA DE NACIMIENTO]],Tabla1[[#This Row],[FECHA ACTUAL]],"Y")</f>
        <v>42</v>
      </c>
      <c r="K1196" s="24" t="s">
        <v>73</v>
      </c>
      <c r="L1196" s="24" t="s">
        <v>112</v>
      </c>
      <c r="M1196" s="24">
        <v>0</v>
      </c>
      <c r="N1196" s="24">
        <v>0</v>
      </c>
      <c r="O1196" s="24">
        <v>2</v>
      </c>
      <c r="P1196" s="24" t="s">
        <v>75</v>
      </c>
      <c r="Q1196" s="23">
        <v>29474</v>
      </c>
      <c r="R1196" s="24" t="s">
        <v>7150</v>
      </c>
      <c r="S1196" s="25">
        <v>45119</v>
      </c>
      <c r="T1196" s="24"/>
      <c r="U1196" s="24">
        <v>3224519146</v>
      </c>
      <c r="V1196" s="24" t="s">
        <v>7151</v>
      </c>
      <c r="W1196" s="24" t="s">
        <v>7152</v>
      </c>
      <c r="X1196" s="24" t="s">
        <v>3453</v>
      </c>
      <c r="Y1196" s="24" t="s">
        <v>7153</v>
      </c>
      <c r="Z1196" s="24" t="s">
        <v>162</v>
      </c>
      <c r="AA1196" s="24">
        <v>3114839538</v>
      </c>
      <c r="AB1196" s="24" t="s">
        <v>77</v>
      </c>
      <c r="AC1196" s="24" t="s">
        <v>77</v>
      </c>
      <c r="AD1196" s="24" t="s">
        <v>77</v>
      </c>
      <c r="AE1196" s="26" t="s">
        <v>183</v>
      </c>
      <c r="AF1196" s="26" t="s">
        <v>7154</v>
      </c>
      <c r="AG1196" s="26"/>
      <c r="AH1196" s="27" t="s">
        <v>184</v>
      </c>
      <c r="AI1196" s="27" t="s">
        <v>5736</v>
      </c>
      <c r="AJ1196" s="27" t="s">
        <v>5736</v>
      </c>
      <c r="AK1196" s="24" t="s">
        <v>121</v>
      </c>
      <c r="AL1196" s="24" t="s">
        <v>7086</v>
      </c>
      <c r="AM1196" s="23">
        <v>43140</v>
      </c>
      <c r="AN1196" s="28">
        <v>1035000</v>
      </c>
      <c r="AO1196" s="28"/>
      <c r="AP1196" s="24"/>
      <c r="AQ1196" s="24"/>
      <c r="AR1196" s="24"/>
      <c r="AS1196" s="24"/>
      <c r="AT1196" s="24" t="e">
        <v>#N/A</v>
      </c>
      <c r="AU1196" s="24" t="e">
        <v>#N/A</v>
      </c>
      <c r="AV1196" s="24">
        <v>85</v>
      </c>
      <c r="AW1196" s="24"/>
      <c r="AX1196" s="24"/>
      <c r="AY1196" s="24"/>
      <c r="AZ1196" s="24"/>
      <c r="BA1196" s="24"/>
      <c r="BB1196" s="24"/>
      <c r="BC1196" s="24"/>
      <c r="BD1196" s="24">
        <v>0</v>
      </c>
      <c r="BE1196" s="24">
        <v>0</v>
      </c>
      <c r="BF1196" s="23"/>
      <c r="BG1196" s="23"/>
      <c r="BH1196" s="23">
        <v>43196</v>
      </c>
      <c r="BI1196" s="26" t="s">
        <v>143</v>
      </c>
      <c r="BJ1196" s="26" t="s">
        <v>6311</v>
      </c>
      <c r="BK1196" s="29">
        <v>80556</v>
      </c>
      <c r="BL1196" s="24" t="s">
        <v>129</v>
      </c>
      <c r="BM1196" s="22" t="str">
        <f ca="1">+IF(Tabla1[[#This Row],[FECHA INGRESO]]&gt;=44986,IF((TODAY()-Tabla1[[#This Row],[FECHA INGRESO]])&gt;=50,"ALERTA","TODAVÍA FALTA"),"N/A")</f>
        <v>N/A</v>
      </c>
      <c r="BN1196" s="7">
        <f>IFERROR((_xlfn.DAYS(Tabla1[[#This Row],[FECHA INGRESO]],Tabla1[[#This Row],[FECHA RETIRO]]))/30,"")</f>
        <v>-1.8666666666666667</v>
      </c>
    </row>
    <row r="1197" spans="1:66" ht="15" customHeight="1" x14ac:dyDescent="0.35">
      <c r="A1197" s="31">
        <v>1012322438</v>
      </c>
      <c r="B1197" s="22" t="s">
        <v>7155</v>
      </c>
      <c r="C1197" s="23">
        <v>43140</v>
      </c>
      <c r="D1197" s="23" t="s">
        <v>188</v>
      </c>
      <c r="E1197" s="24" t="s">
        <v>94</v>
      </c>
      <c r="F1197" s="23"/>
      <c r="G1197" s="24"/>
      <c r="H1197" s="24">
        <v>24081771369</v>
      </c>
      <c r="I1197" s="24" t="s">
        <v>95</v>
      </c>
      <c r="J1197" s="24">
        <f>DATEDIF(Tabla1[[#This Row],[FECHA DE NACIMIENTO]],Tabla1[[#This Row],[FECHA ACTUAL]],"Y")</f>
        <v>37</v>
      </c>
      <c r="K1197" s="24" t="s">
        <v>73</v>
      </c>
      <c r="L1197" s="24" t="s">
        <v>112</v>
      </c>
      <c r="M1197" s="24">
        <v>2</v>
      </c>
      <c r="N1197" s="24">
        <v>2</v>
      </c>
      <c r="O1197" s="24">
        <v>1</v>
      </c>
      <c r="P1197" s="24" t="s">
        <v>75</v>
      </c>
      <c r="Q1197" s="23">
        <v>31596</v>
      </c>
      <c r="R1197" s="24" t="s">
        <v>76</v>
      </c>
      <c r="S1197" s="25">
        <v>45119</v>
      </c>
      <c r="T1197" s="24">
        <v>7113252</v>
      </c>
      <c r="U1197" s="24">
        <v>3102930855</v>
      </c>
      <c r="V1197" s="24" t="s">
        <v>7156</v>
      </c>
      <c r="W1197" s="24" t="s">
        <v>7157</v>
      </c>
      <c r="X1197" s="24" t="s">
        <v>7158</v>
      </c>
      <c r="Y1197" s="24" t="s">
        <v>7159</v>
      </c>
      <c r="Z1197" s="24" t="s">
        <v>285</v>
      </c>
      <c r="AA1197" s="24" t="s">
        <v>7160</v>
      </c>
      <c r="AB1197" s="24" t="s">
        <v>77</v>
      </c>
      <c r="AC1197" s="24" t="s">
        <v>77</v>
      </c>
      <c r="AD1197" s="24" t="s">
        <v>77</v>
      </c>
      <c r="AE1197" s="26" t="s">
        <v>151</v>
      </c>
      <c r="AF1197" s="26"/>
      <c r="AG1197" s="26"/>
      <c r="AH1197" s="27" t="s">
        <v>184</v>
      </c>
      <c r="AI1197" s="27" t="s">
        <v>5736</v>
      </c>
      <c r="AJ1197" s="27" t="s">
        <v>5736</v>
      </c>
      <c r="AK1197" s="24" t="s">
        <v>121</v>
      </c>
      <c r="AL1197" s="24" t="s">
        <v>7086</v>
      </c>
      <c r="AM1197" s="23">
        <v>43140</v>
      </c>
      <c r="AN1197" s="28">
        <v>1035000</v>
      </c>
      <c r="AO1197" s="28"/>
      <c r="AP1197" s="24"/>
      <c r="AQ1197" s="24"/>
      <c r="AR1197" s="24"/>
      <c r="AS1197" s="24"/>
      <c r="AT1197" s="24" t="e">
        <v>#N/A</v>
      </c>
      <c r="AU1197" s="24" t="e">
        <v>#N/A</v>
      </c>
      <c r="AV1197" s="24" t="e">
        <v>#N/A</v>
      </c>
      <c r="AW1197" s="24"/>
      <c r="AX1197" s="24"/>
      <c r="AY1197" s="24"/>
      <c r="AZ1197" s="24"/>
      <c r="BA1197" s="24"/>
      <c r="BB1197" s="24"/>
      <c r="BC1197" s="24"/>
      <c r="BD1197" s="24">
        <v>0</v>
      </c>
      <c r="BE1197" s="24">
        <v>0</v>
      </c>
      <c r="BF1197" s="23"/>
      <c r="BG1197" s="23"/>
      <c r="BH1197" s="23">
        <v>43266</v>
      </c>
      <c r="BI1197" s="26" t="s">
        <v>143</v>
      </c>
      <c r="BJ1197" s="26" t="s">
        <v>7119</v>
      </c>
      <c r="BK1197" s="29">
        <v>176389</v>
      </c>
      <c r="BL1197" s="24" t="s">
        <v>129</v>
      </c>
      <c r="BM1197" s="22" t="str">
        <f ca="1">+IF(Tabla1[[#This Row],[FECHA INGRESO]]&gt;=44986,IF((TODAY()-Tabla1[[#This Row],[FECHA INGRESO]])&gt;=50,"ALERTA","TODAVÍA FALTA"),"N/A")</f>
        <v>N/A</v>
      </c>
      <c r="BN1197" s="7">
        <f>IFERROR((_xlfn.DAYS(Tabla1[[#This Row],[FECHA INGRESO]],Tabla1[[#This Row],[FECHA RETIRO]]))/30,"")</f>
        <v>-4.2</v>
      </c>
    </row>
    <row r="1198" spans="1:66" ht="15" customHeight="1" x14ac:dyDescent="0.35">
      <c r="A1198" s="31">
        <v>52466198</v>
      </c>
      <c r="B1198" s="22" t="s">
        <v>7161</v>
      </c>
      <c r="C1198" s="23">
        <v>43140</v>
      </c>
      <c r="D1198" s="23" t="s">
        <v>188</v>
      </c>
      <c r="E1198" s="23" t="s">
        <v>111</v>
      </c>
      <c r="F1198" s="23"/>
      <c r="G1198" s="24"/>
      <c r="H1198" s="24">
        <v>24081772759</v>
      </c>
      <c r="I1198" s="24" t="s">
        <v>95</v>
      </c>
      <c r="J1198" s="24">
        <f>DATEDIF(Tabla1[[#This Row],[FECHA DE NACIMIENTO]],Tabla1[[#This Row],[FECHA ACTUAL]],"Y")</f>
        <v>43</v>
      </c>
      <c r="K1198" s="24" t="s">
        <v>73</v>
      </c>
      <c r="L1198" s="24" t="s">
        <v>74</v>
      </c>
      <c r="M1198" s="24">
        <v>1</v>
      </c>
      <c r="N1198" s="24">
        <v>1</v>
      </c>
      <c r="O1198" s="24">
        <v>1</v>
      </c>
      <c r="P1198" s="24" t="s">
        <v>75</v>
      </c>
      <c r="Q1198" s="23">
        <v>29144</v>
      </c>
      <c r="R1198" s="24" t="s">
        <v>76</v>
      </c>
      <c r="S1198" s="25">
        <v>45119</v>
      </c>
      <c r="T1198" s="24">
        <v>2888937</v>
      </c>
      <c r="U1198" s="24">
        <v>3045576729</v>
      </c>
      <c r="V1198" s="24" t="s">
        <v>7162</v>
      </c>
      <c r="W1198" s="24" t="s">
        <v>7163</v>
      </c>
      <c r="X1198" s="24" t="s">
        <v>7158</v>
      </c>
      <c r="Y1198" s="24" t="s">
        <v>7164</v>
      </c>
      <c r="Z1198" s="24" t="s">
        <v>162</v>
      </c>
      <c r="AA1198" s="24" t="s">
        <v>7165</v>
      </c>
      <c r="AB1198" s="24" t="s">
        <v>77</v>
      </c>
      <c r="AC1198" s="24" t="s">
        <v>77</v>
      </c>
      <c r="AD1198" s="24" t="s">
        <v>77</v>
      </c>
      <c r="AE1198" s="26" t="s">
        <v>151</v>
      </c>
      <c r="AF1198" s="26"/>
      <c r="AG1198" s="26"/>
      <c r="AH1198" s="27" t="s">
        <v>184</v>
      </c>
      <c r="AI1198" s="27" t="s">
        <v>5736</v>
      </c>
      <c r="AJ1198" s="27" t="s">
        <v>5736</v>
      </c>
      <c r="AK1198" s="24" t="s">
        <v>121</v>
      </c>
      <c r="AL1198" s="24" t="s">
        <v>7086</v>
      </c>
      <c r="AM1198" s="23">
        <v>43140</v>
      </c>
      <c r="AN1198" s="28">
        <v>1035000</v>
      </c>
      <c r="AO1198" s="28"/>
      <c r="AP1198" s="24"/>
      <c r="AQ1198" s="24"/>
      <c r="AR1198" s="24"/>
      <c r="AS1198" s="24"/>
      <c r="AT1198" s="24" t="e">
        <v>#N/A</v>
      </c>
      <c r="AU1198" s="24" t="e">
        <v>#N/A</v>
      </c>
      <c r="AV1198" s="24" t="e">
        <v>#N/A</v>
      </c>
      <c r="AW1198" s="24"/>
      <c r="AX1198" s="24"/>
      <c r="AY1198" s="24"/>
      <c r="AZ1198" s="24"/>
      <c r="BA1198" s="24"/>
      <c r="BB1198" s="24"/>
      <c r="BC1198" s="24"/>
      <c r="BD1198" s="24">
        <v>0</v>
      </c>
      <c r="BE1198" s="24">
        <v>0</v>
      </c>
      <c r="BF1198" s="23"/>
      <c r="BG1198" s="23"/>
      <c r="BH1198" s="23">
        <v>43266</v>
      </c>
      <c r="BI1198" s="26" t="s">
        <v>143</v>
      </c>
      <c r="BJ1198" s="26" t="s">
        <v>7119</v>
      </c>
      <c r="BK1198" s="29">
        <v>176389</v>
      </c>
      <c r="BL1198" s="24" t="s">
        <v>129</v>
      </c>
      <c r="BM1198" s="22" t="str">
        <f ca="1">+IF(Tabla1[[#This Row],[FECHA INGRESO]]&gt;=44986,IF((TODAY()-Tabla1[[#This Row],[FECHA INGRESO]])&gt;=50,"ALERTA","TODAVÍA FALTA"),"N/A")</f>
        <v>N/A</v>
      </c>
      <c r="BN1198" s="7">
        <f>IFERROR((_xlfn.DAYS(Tabla1[[#This Row],[FECHA INGRESO]],Tabla1[[#This Row],[FECHA RETIRO]]))/30,"")</f>
        <v>-4.2</v>
      </c>
    </row>
    <row r="1199" spans="1:66" ht="15" customHeight="1" x14ac:dyDescent="0.35">
      <c r="A1199" s="31">
        <v>1026594992</v>
      </c>
      <c r="B1199" s="22" t="s">
        <v>7166</v>
      </c>
      <c r="C1199" s="23">
        <v>43144</v>
      </c>
      <c r="D1199" s="23" t="s">
        <v>266</v>
      </c>
      <c r="E1199" s="24" t="s">
        <v>94</v>
      </c>
      <c r="F1199" s="23"/>
      <c r="G1199" s="24"/>
      <c r="H1199" s="24">
        <v>24081829972</v>
      </c>
      <c r="I1199" s="24" t="s">
        <v>95</v>
      </c>
      <c r="J1199" s="24">
        <f>DATEDIF(Tabla1[[#This Row],[FECHA DE NACIMIENTO]],Tabla1[[#This Row],[FECHA ACTUAL]],"Y")</f>
        <v>24</v>
      </c>
      <c r="K1199" s="24" t="s">
        <v>73</v>
      </c>
      <c r="L1199" s="24" t="s">
        <v>112</v>
      </c>
      <c r="M1199" s="24">
        <v>0</v>
      </c>
      <c r="N1199" s="24">
        <v>0</v>
      </c>
      <c r="O1199" s="24">
        <v>3</v>
      </c>
      <c r="P1199" s="24" t="s">
        <v>75</v>
      </c>
      <c r="Q1199" s="23">
        <v>36007</v>
      </c>
      <c r="R1199" s="24" t="s">
        <v>76</v>
      </c>
      <c r="S1199" s="25">
        <v>45119</v>
      </c>
      <c r="T1199" s="24">
        <v>9008544</v>
      </c>
      <c r="U1199" s="24">
        <v>3203618096</v>
      </c>
      <c r="V1199" s="24" t="s">
        <v>7167</v>
      </c>
      <c r="W1199" s="24" t="s">
        <v>7168</v>
      </c>
      <c r="X1199" s="24" t="s">
        <v>7169</v>
      </c>
      <c r="Y1199" s="24" t="s">
        <v>7170</v>
      </c>
      <c r="Z1199" s="24" t="s">
        <v>285</v>
      </c>
      <c r="AA1199" s="24" t="s">
        <v>7171</v>
      </c>
      <c r="AB1199" s="24" t="s">
        <v>77</v>
      </c>
      <c r="AC1199" s="24" t="s">
        <v>77</v>
      </c>
      <c r="AD1199" s="24" t="s">
        <v>77</v>
      </c>
      <c r="AE1199" s="26" t="s">
        <v>183</v>
      </c>
      <c r="AF1199" s="26"/>
      <c r="AG1199" s="26"/>
      <c r="AH1199" s="27" t="s">
        <v>184</v>
      </c>
      <c r="AI1199" s="27" t="s">
        <v>5736</v>
      </c>
      <c r="AJ1199" s="27" t="s">
        <v>5736</v>
      </c>
      <c r="AK1199" s="24" t="s">
        <v>121</v>
      </c>
      <c r="AL1199" s="24" t="s">
        <v>7086</v>
      </c>
      <c r="AM1199" s="23">
        <v>43144</v>
      </c>
      <c r="AN1199" s="28">
        <v>1035000</v>
      </c>
      <c r="AO1199" s="28"/>
      <c r="AP1199" s="24"/>
      <c r="AQ1199" s="24"/>
      <c r="AR1199" s="24"/>
      <c r="AS1199" s="24"/>
      <c r="AT1199" s="24" t="e">
        <v>#N/A</v>
      </c>
      <c r="AU1199" s="24" t="e">
        <v>#N/A</v>
      </c>
      <c r="AV1199" s="24" t="e">
        <v>#N/A</v>
      </c>
      <c r="AW1199" s="24"/>
      <c r="AX1199" s="24"/>
      <c r="AY1199" s="24"/>
      <c r="AZ1199" s="24"/>
      <c r="BA1199" s="24"/>
      <c r="BB1199" s="24"/>
      <c r="BC1199" s="24"/>
      <c r="BD1199" s="24">
        <v>0</v>
      </c>
      <c r="BE1199" s="24">
        <v>0</v>
      </c>
      <c r="BF1199" s="23"/>
      <c r="BG1199" s="23"/>
      <c r="BH1199" s="23">
        <v>43172</v>
      </c>
      <c r="BI1199" s="26" t="s">
        <v>143</v>
      </c>
      <c r="BJ1199" s="26" t="s">
        <v>7119</v>
      </c>
      <c r="BK1199" s="29">
        <v>43056</v>
      </c>
      <c r="BL1199" s="24" t="s">
        <v>129</v>
      </c>
      <c r="BM1199" s="22" t="str">
        <f ca="1">+IF(Tabla1[[#This Row],[FECHA INGRESO]]&gt;=44986,IF((TODAY()-Tabla1[[#This Row],[FECHA INGRESO]])&gt;=50,"ALERTA","TODAVÍA FALTA"),"N/A")</f>
        <v>N/A</v>
      </c>
      <c r="BN1199" s="7">
        <f>IFERROR((_xlfn.DAYS(Tabla1[[#This Row],[FECHA INGRESO]],Tabla1[[#This Row],[FECHA RETIRO]]))/30,"")</f>
        <v>-0.93333333333333335</v>
      </c>
    </row>
    <row r="1200" spans="1:66" ht="15" customHeight="1" x14ac:dyDescent="0.35">
      <c r="A1200" s="31">
        <v>1012374834</v>
      </c>
      <c r="B1200" s="22" t="s">
        <v>7172</v>
      </c>
      <c r="C1200" s="23">
        <v>43144</v>
      </c>
      <c r="D1200" s="23" t="s">
        <v>188</v>
      </c>
      <c r="E1200" s="23" t="s">
        <v>110</v>
      </c>
      <c r="F1200" s="23"/>
      <c r="G1200" s="24"/>
      <c r="H1200" s="24">
        <v>24081864209</v>
      </c>
      <c r="I1200" s="24" t="s">
        <v>72</v>
      </c>
      <c r="J1200" s="24">
        <f>DATEDIF(Tabla1[[#This Row],[FECHA DE NACIMIENTO]],Tabla1[[#This Row],[FECHA ACTUAL]],"Y")</f>
        <v>32</v>
      </c>
      <c r="K1200" s="24" t="s">
        <v>73</v>
      </c>
      <c r="L1200" s="24" t="s">
        <v>112</v>
      </c>
      <c r="M1200" s="24">
        <v>0</v>
      </c>
      <c r="N1200" s="24">
        <v>0</v>
      </c>
      <c r="O1200" s="24">
        <v>3</v>
      </c>
      <c r="P1200" s="24" t="s">
        <v>75</v>
      </c>
      <c r="Q1200" s="23">
        <v>33310</v>
      </c>
      <c r="R1200" s="24" t="s">
        <v>76</v>
      </c>
      <c r="S1200" s="25">
        <v>45119</v>
      </c>
      <c r="T1200" s="24"/>
      <c r="U1200" s="24">
        <v>3213192146</v>
      </c>
      <c r="V1200" s="24" t="s">
        <v>7173</v>
      </c>
      <c r="W1200" s="24" t="s">
        <v>7174</v>
      </c>
      <c r="X1200" s="24" t="s">
        <v>736</v>
      </c>
      <c r="Y1200" s="24" t="s">
        <v>7175</v>
      </c>
      <c r="Z1200" s="24" t="s">
        <v>162</v>
      </c>
      <c r="AA1200" s="24">
        <v>3114983586</v>
      </c>
      <c r="AB1200" s="24" t="s">
        <v>77</v>
      </c>
      <c r="AC1200" s="24" t="s">
        <v>77</v>
      </c>
      <c r="AD1200" s="24" t="s">
        <v>77</v>
      </c>
      <c r="AE1200" s="26" t="s">
        <v>183</v>
      </c>
      <c r="AF1200" s="26" t="s">
        <v>7140</v>
      </c>
      <c r="AG1200" s="26"/>
      <c r="AH1200" s="27" t="s">
        <v>184</v>
      </c>
      <c r="AI1200" s="27" t="s">
        <v>5736</v>
      </c>
      <c r="AJ1200" s="27" t="s">
        <v>5736</v>
      </c>
      <c r="AK1200" s="24" t="s">
        <v>121</v>
      </c>
      <c r="AL1200" s="24" t="s">
        <v>7086</v>
      </c>
      <c r="AM1200" s="23">
        <v>43144</v>
      </c>
      <c r="AN1200" s="28">
        <v>1035000</v>
      </c>
      <c r="AO1200" s="28"/>
      <c r="AP1200" s="24"/>
      <c r="AQ1200" s="24"/>
      <c r="AR1200" s="24"/>
      <c r="AS1200" s="24"/>
      <c r="AT1200" s="24" t="e">
        <v>#N/A</v>
      </c>
      <c r="AU1200" s="24" t="e">
        <v>#N/A</v>
      </c>
      <c r="AV1200" s="24" t="e">
        <v>#N/A</v>
      </c>
      <c r="AW1200" s="24"/>
      <c r="AX1200" s="24"/>
      <c r="AY1200" s="24"/>
      <c r="AZ1200" s="24"/>
      <c r="BA1200" s="24"/>
      <c r="BB1200" s="24"/>
      <c r="BC1200" s="24"/>
      <c r="BD1200" s="24">
        <v>0</v>
      </c>
      <c r="BE1200" s="24">
        <v>0</v>
      </c>
      <c r="BF1200" s="23"/>
      <c r="BG1200" s="23"/>
      <c r="BH1200" s="23">
        <v>43266</v>
      </c>
      <c r="BI1200" s="26" t="s">
        <v>143</v>
      </c>
      <c r="BJ1200" s="26" t="s">
        <v>7119</v>
      </c>
      <c r="BK1200" s="29">
        <v>170833</v>
      </c>
      <c r="BL1200" s="24" t="s">
        <v>129</v>
      </c>
      <c r="BM1200" s="22" t="str">
        <f ca="1">+IF(Tabla1[[#This Row],[FECHA INGRESO]]&gt;=44986,IF((TODAY()-Tabla1[[#This Row],[FECHA INGRESO]])&gt;=50,"ALERTA","TODAVÍA FALTA"),"N/A")</f>
        <v>N/A</v>
      </c>
      <c r="BN1200" s="7">
        <f>IFERROR((_xlfn.DAYS(Tabla1[[#This Row],[FECHA INGRESO]],Tabla1[[#This Row],[FECHA RETIRO]]))/30,"")</f>
        <v>-4.0666666666666664</v>
      </c>
    </row>
    <row r="1201" spans="1:66" ht="15" customHeight="1" x14ac:dyDescent="0.35">
      <c r="A1201" s="31">
        <v>79205895</v>
      </c>
      <c r="B1201" s="22" t="s">
        <v>7176</v>
      </c>
      <c r="C1201" s="23">
        <v>43144</v>
      </c>
      <c r="D1201" s="23" t="s">
        <v>157</v>
      </c>
      <c r="E1201" s="24" t="s">
        <v>94</v>
      </c>
      <c r="F1201" s="23"/>
      <c r="G1201" s="24"/>
      <c r="H1201" s="24">
        <v>24081860726</v>
      </c>
      <c r="I1201" s="24" t="s">
        <v>72</v>
      </c>
      <c r="J1201" s="24">
        <f>DATEDIF(Tabla1[[#This Row],[FECHA DE NACIMIENTO]],Tabla1[[#This Row],[FECHA ACTUAL]],"Y")</f>
        <v>55</v>
      </c>
      <c r="K1201" s="24" t="s">
        <v>73</v>
      </c>
      <c r="L1201" s="24" t="s">
        <v>234</v>
      </c>
      <c r="M1201" s="24">
        <v>1</v>
      </c>
      <c r="N1201" s="24">
        <v>2</v>
      </c>
      <c r="O1201" s="24">
        <v>3</v>
      </c>
      <c r="P1201" s="24" t="s">
        <v>75</v>
      </c>
      <c r="Q1201" s="23">
        <v>24863</v>
      </c>
      <c r="R1201" s="24" t="s">
        <v>76</v>
      </c>
      <c r="S1201" s="25">
        <v>45119</v>
      </c>
      <c r="T1201" s="24">
        <v>7814151</v>
      </c>
      <c r="U1201" s="24">
        <v>3178630534</v>
      </c>
      <c r="V1201" s="24" t="s">
        <v>7177</v>
      </c>
      <c r="W1201" s="24" t="s">
        <v>7178</v>
      </c>
      <c r="X1201" s="24" t="s">
        <v>736</v>
      </c>
      <c r="Y1201" s="24" t="s">
        <v>7179</v>
      </c>
      <c r="Z1201" s="24" t="s">
        <v>82</v>
      </c>
      <c r="AA1201" s="24">
        <v>3134192324</v>
      </c>
      <c r="AB1201" s="24" t="s">
        <v>77</v>
      </c>
      <c r="AC1201" s="24" t="s">
        <v>77</v>
      </c>
      <c r="AD1201" s="24" t="s">
        <v>77</v>
      </c>
      <c r="AE1201" s="26" t="s">
        <v>151</v>
      </c>
      <c r="AF1201" s="26"/>
      <c r="AG1201" s="26"/>
      <c r="AH1201" s="27" t="s">
        <v>184</v>
      </c>
      <c r="AI1201" s="27" t="s">
        <v>5736</v>
      </c>
      <c r="AJ1201" s="27" t="s">
        <v>5736</v>
      </c>
      <c r="AK1201" s="24" t="s">
        <v>121</v>
      </c>
      <c r="AL1201" s="24" t="s">
        <v>7086</v>
      </c>
      <c r="AM1201" s="23">
        <v>43144</v>
      </c>
      <c r="AN1201" s="28">
        <v>1345500</v>
      </c>
      <c r="AO1201" s="28"/>
      <c r="AP1201" s="24"/>
      <c r="AQ1201" s="24"/>
      <c r="AR1201" s="24"/>
      <c r="AS1201" s="24"/>
      <c r="AT1201" s="24" t="e">
        <v>#N/A</v>
      </c>
      <c r="AU1201" s="24" t="e">
        <v>#N/A</v>
      </c>
      <c r="AV1201" s="24" t="e">
        <v>#N/A</v>
      </c>
      <c r="AW1201" s="24"/>
      <c r="AX1201" s="24"/>
      <c r="AY1201" s="24"/>
      <c r="AZ1201" s="24"/>
      <c r="BA1201" s="24"/>
      <c r="BB1201" s="24"/>
      <c r="BC1201" s="24"/>
      <c r="BD1201" s="24">
        <v>0</v>
      </c>
      <c r="BE1201" s="24">
        <v>0</v>
      </c>
      <c r="BF1201" s="23"/>
      <c r="BG1201" s="23"/>
      <c r="BH1201" s="23">
        <v>43462</v>
      </c>
      <c r="BI1201" s="26" t="s">
        <v>143</v>
      </c>
      <c r="BJ1201" s="26" t="s">
        <v>7119</v>
      </c>
      <c r="BK1201" s="29">
        <v>570556</v>
      </c>
      <c r="BL1201" s="24" t="s">
        <v>129</v>
      </c>
      <c r="BM1201" s="22" t="str">
        <f ca="1">+IF(Tabla1[[#This Row],[FECHA INGRESO]]&gt;=44986,IF((TODAY()-Tabla1[[#This Row],[FECHA INGRESO]])&gt;=50,"ALERTA","TODAVÍA FALTA"),"N/A")</f>
        <v>N/A</v>
      </c>
      <c r="BN1201" s="7">
        <f>IFERROR((_xlfn.DAYS(Tabla1[[#This Row],[FECHA INGRESO]],Tabla1[[#This Row],[FECHA RETIRO]]))/30,"")</f>
        <v>-10.6</v>
      </c>
    </row>
    <row r="1202" spans="1:66" ht="15" customHeight="1" x14ac:dyDescent="0.35">
      <c r="A1202" s="31">
        <v>1022937599</v>
      </c>
      <c r="B1202" s="22" t="s">
        <v>7180</v>
      </c>
      <c r="C1202" s="23">
        <v>43148</v>
      </c>
      <c r="D1202" s="23" t="s">
        <v>188</v>
      </c>
      <c r="E1202" s="23" t="s">
        <v>110</v>
      </c>
      <c r="F1202" s="23"/>
      <c r="G1202" s="24"/>
      <c r="H1202" s="24"/>
      <c r="I1202" s="24" t="s">
        <v>95</v>
      </c>
      <c r="J1202" s="24">
        <f>DATEDIF(Tabla1[[#This Row],[FECHA DE NACIMIENTO]],Tabla1[[#This Row],[FECHA ACTUAL]],"Y")</f>
        <v>35</v>
      </c>
      <c r="K1202" s="24" t="s">
        <v>73</v>
      </c>
      <c r="L1202" s="24" t="s">
        <v>234</v>
      </c>
      <c r="M1202" s="24">
        <v>2</v>
      </c>
      <c r="N1202" s="24">
        <v>3</v>
      </c>
      <c r="O1202" s="24">
        <v>2</v>
      </c>
      <c r="P1202" s="24" t="s">
        <v>75</v>
      </c>
      <c r="Q1202" s="23">
        <v>32071</v>
      </c>
      <c r="R1202" s="24" t="s">
        <v>76</v>
      </c>
      <c r="S1202" s="25">
        <v>45119</v>
      </c>
      <c r="T1202" s="24"/>
      <c r="U1202" s="24">
        <v>3208155683</v>
      </c>
      <c r="V1202" s="24" t="s">
        <v>7181</v>
      </c>
      <c r="W1202" s="24" t="s">
        <v>7182</v>
      </c>
      <c r="X1202" s="24" t="s">
        <v>7183</v>
      </c>
      <c r="Y1202" s="24" t="s">
        <v>7184</v>
      </c>
      <c r="Z1202" s="24" t="s">
        <v>162</v>
      </c>
      <c r="AA1202" s="24">
        <v>3115160690</v>
      </c>
      <c r="AB1202" s="24" t="s">
        <v>77</v>
      </c>
      <c r="AC1202" s="24" t="s">
        <v>77</v>
      </c>
      <c r="AD1202" s="24" t="s">
        <v>77</v>
      </c>
      <c r="AE1202" s="26" t="s">
        <v>151</v>
      </c>
      <c r="AF1202" s="26"/>
      <c r="AG1202" s="26"/>
      <c r="AH1202" s="27" t="s">
        <v>184</v>
      </c>
      <c r="AI1202" s="27" t="s">
        <v>7059</v>
      </c>
      <c r="AJ1202" s="27" t="s">
        <v>7059</v>
      </c>
      <c r="AK1202" s="24" t="s">
        <v>121</v>
      </c>
      <c r="AL1202" s="24" t="s">
        <v>542</v>
      </c>
      <c r="AM1202" s="23">
        <v>43148</v>
      </c>
      <c r="AN1202" s="28">
        <v>32292</v>
      </c>
      <c r="AO1202" s="28"/>
      <c r="AP1202" s="24"/>
      <c r="AQ1202" s="24"/>
      <c r="AR1202" s="24"/>
      <c r="AS1202" s="24"/>
      <c r="AT1202" s="24" t="e">
        <v>#N/A</v>
      </c>
      <c r="AU1202" s="24" t="e">
        <v>#N/A</v>
      </c>
      <c r="AV1202" s="24" t="e">
        <v>#N/A</v>
      </c>
      <c r="AW1202" s="24"/>
      <c r="AX1202" s="24"/>
      <c r="AY1202" s="24"/>
      <c r="AZ1202" s="24"/>
      <c r="BA1202" s="24"/>
      <c r="BB1202" s="24"/>
      <c r="BC1202" s="24"/>
      <c r="BD1202" s="24">
        <v>0</v>
      </c>
      <c r="BE1202" s="24" t="e">
        <v>#N/A</v>
      </c>
      <c r="BF1202" s="23"/>
      <c r="BG1202" s="23"/>
      <c r="BH1202" s="23">
        <v>43168</v>
      </c>
      <c r="BI1202" s="26" t="s">
        <v>143</v>
      </c>
      <c r="BJ1202" s="26" t="s">
        <v>7060</v>
      </c>
      <c r="BK1202" s="29">
        <v>45139</v>
      </c>
      <c r="BL1202" s="24" t="s">
        <v>129</v>
      </c>
      <c r="BM1202" s="22" t="str">
        <f ca="1">+IF(Tabla1[[#This Row],[FECHA INGRESO]]&gt;=44986,IF((TODAY()-Tabla1[[#This Row],[FECHA INGRESO]])&gt;=50,"ALERTA","TODAVÍA FALTA"),"N/A")</f>
        <v>N/A</v>
      </c>
      <c r="BN1202" s="7">
        <f>IFERROR((_xlfn.DAYS(Tabla1[[#This Row],[FECHA INGRESO]],Tabla1[[#This Row],[FECHA RETIRO]]))/30,"")</f>
        <v>-0.66666666666666663</v>
      </c>
    </row>
    <row r="1203" spans="1:66" ht="15" customHeight="1" x14ac:dyDescent="0.35">
      <c r="A1203" s="31">
        <v>1033780009</v>
      </c>
      <c r="B1203" s="22" t="s">
        <v>7185</v>
      </c>
      <c r="C1203" s="23">
        <v>43150</v>
      </c>
      <c r="D1203" s="23" t="s">
        <v>188</v>
      </c>
      <c r="E1203" s="23" t="s">
        <v>111</v>
      </c>
      <c r="F1203" s="23"/>
      <c r="G1203" s="24"/>
      <c r="H1203" s="24">
        <v>24082059219</v>
      </c>
      <c r="I1203" s="24" t="s">
        <v>72</v>
      </c>
      <c r="J1203" s="24">
        <f>DATEDIF(Tabla1[[#This Row],[FECHA DE NACIMIENTO]],Tabla1[[#This Row],[FECHA ACTUAL]],"Y")</f>
        <v>28</v>
      </c>
      <c r="K1203" s="24" t="s">
        <v>73</v>
      </c>
      <c r="L1203" s="24" t="s">
        <v>112</v>
      </c>
      <c r="M1203" s="24">
        <v>0</v>
      </c>
      <c r="N1203" s="24">
        <v>2</v>
      </c>
      <c r="O1203" s="24">
        <v>2</v>
      </c>
      <c r="P1203" s="24" t="s">
        <v>101</v>
      </c>
      <c r="Q1203" s="23">
        <v>34856</v>
      </c>
      <c r="R1203" s="24" t="s">
        <v>76</v>
      </c>
      <c r="S1203" s="25">
        <v>45119</v>
      </c>
      <c r="T1203" s="24">
        <v>2794506</v>
      </c>
      <c r="U1203" s="24">
        <v>3042065032</v>
      </c>
      <c r="V1203" s="24" t="s">
        <v>7186</v>
      </c>
      <c r="W1203" s="24" t="s">
        <v>7187</v>
      </c>
      <c r="X1203" s="24" t="s">
        <v>805</v>
      </c>
      <c r="Y1203" s="24" t="s">
        <v>7188</v>
      </c>
      <c r="Z1203" s="24" t="s">
        <v>117</v>
      </c>
      <c r="AA1203" s="24">
        <v>2794506</v>
      </c>
      <c r="AB1203" s="24" t="s">
        <v>77</v>
      </c>
      <c r="AC1203" s="24" t="s">
        <v>77</v>
      </c>
      <c r="AD1203" s="24" t="s">
        <v>77</v>
      </c>
      <c r="AE1203" s="26" t="s">
        <v>183</v>
      </c>
      <c r="AF1203" s="26" t="s">
        <v>7189</v>
      </c>
      <c r="AG1203" s="26"/>
      <c r="AH1203" s="27" t="s">
        <v>324</v>
      </c>
      <c r="AI1203" s="27" t="s">
        <v>7190</v>
      </c>
      <c r="AJ1203" s="27" t="s">
        <v>7190</v>
      </c>
      <c r="AK1203" s="24" t="s">
        <v>121</v>
      </c>
      <c r="AL1203" s="24" t="s">
        <v>90</v>
      </c>
      <c r="AM1203" s="23">
        <v>43150</v>
      </c>
      <c r="AN1203" s="28">
        <v>808585.47</v>
      </c>
      <c r="AO1203" s="28"/>
      <c r="AP1203" s="24"/>
      <c r="AQ1203" s="24"/>
      <c r="AR1203" s="24"/>
      <c r="AS1203" s="24"/>
      <c r="AT1203" s="24" t="e">
        <v>#N/A</v>
      </c>
      <c r="AU1203" s="24" t="e">
        <v>#N/A</v>
      </c>
      <c r="AV1203" s="24" t="e">
        <v>#N/A</v>
      </c>
      <c r="AW1203" s="24"/>
      <c r="AX1203" s="24"/>
      <c r="AY1203" s="24"/>
      <c r="AZ1203" s="24"/>
      <c r="BA1203" s="24"/>
      <c r="BB1203" s="24"/>
      <c r="BC1203" s="24"/>
      <c r="BD1203" s="24">
        <v>0</v>
      </c>
      <c r="BE1203" s="24">
        <v>0</v>
      </c>
      <c r="BF1203" s="23"/>
      <c r="BG1203" s="23"/>
      <c r="BH1203" s="23">
        <v>43159</v>
      </c>
      <c r="BI1203" s="26" t="s">
        <v>127</v>
      </c>
      <c r="BJ1203" s="26" t="s">
        <v>273</v>
      </c>
      <c r="BK1203" s="29">
        <v>10851</v>
      </c>
      <c r="BL1203" s="24" t="s">
        <v>129</v>
      </c>
      <c r="BM1203" s="22" t="str">
        <f ca="1">+IF(Tabla1[[#This Row],[FECHA INGRESO]]&gt;=44986,IF((TODAY()-Tabla1[[#This Row],[FECHA INGRESO]])&gt;=50,"ALERTA","TODAVÍA FALTA"),"N/A")</f>
        <v>N/A</v>
      </c>
      <c r="BN1203" s="7">
        <f>IFERROR((_xlfn.DAYS(Tabla1[[#This Row],[FECHA INGRESO]],Tabla1[[#This Row],[FECHA RETIRO]]))/30,"")</f>
        <v>-0.3</v>
      </c>
    </row>
    <row r="1204" spans="1:66" ht="15" customHeight="1" x14ac:dyDescent="0.35">
      <c r="A1204" s="31">
        <v>79213305</v>
      </c>
      <c r="B1204" s="22" t="s">
        <v>7191</v>
      </c>
      <c r="C1204" s="23">
        <v>43150</v>
      </c>
      <c r="D1204" s="23" t="s">
        <v>188</v>
      </c>
      <c r="E1204" s="24" t="s">
        <v>94</v>
      </c>
      <c r="F1204" s="23"/>
      <c r="G1204" s="24"/>
      <c r="H1204" s="24">
        <v>24082017138</v>
      </c>
      <c r="I1204" s="24" t="s">
        <v>72</v>
      </c>
      <c r="J1204" s="24">
        <f>DATEDIF(Tabla1[[#This Row],[FECHA DE NACIMIENTO]],Tabla1[[#This Row],[FECHA ACTUAL]],"Y")</f>
        <v>45</v>
      </c>
      <c r="K1204" s="24" t="s">
        <v>73</v>
      </c>
      <c r="L1204" s="24" t="s">
        <v>74</v>
      </c>
      <c r="M1204" s="24">
        <v>0</v>
      </c>
      <c r="N1204" s="24">
        <v>0</v>
      </c>
      <c r="O1204" s="24">
        <v>2</v>
      </c>
      <c r="P1204" s="24" t="s">
        <v>75</v>
      </c>
      <c r="Q1204" s="23">
        <v>28411</v>
      </c>
      <c r="R1204" s="24" t="s">
        <v>1365</v>
      </c>
      <c r="S1204" s="25">
        <v>45119</v>
      </c>
      <c r="T1204" s="24"/>
      <c r="U1204" s="24">
        <v>3203075142</v>
      </c>
      <c r="V1204" s="24" t="s">
        <v>7192</v>
      </c>
      <c r="W1204" s="24" t="s">
        <v>7193</v>
      </c>
      <c r="X1204" s="24" t="s">
        <v>736</v>
      </c>
      <c r="Y1204" s="24" t="s">
        <v>7194</v>
      </c>
      <c r="Z1204" s="24" t="s">
        <v>117</v>
      </c>
      <c r="AA1204" s="24">
        <v>3145639377</v>
      </c>
      <c r="AB1204" s="24" t="s">
        <v>77</v>
      </c>
      <c r="AC1204" s="24" t="s">
        <v>77</v>
      </c>
      <c r="AD1204" s="24" t="s">
        <v>77</v>
      </c>
      <c r="AE1204" s="26" t="s">
        <v>151</v>
      </c>
      <c r="AF1204" s="26"/>
      <c r="AG1204" s="26"/>
      <c r="AH1204" s="27" t="s">
        <v>184</v>
      </c>
      <c r="AI1204" s="27" t="s">
        <v>5736</v>
      </c>
      <c r="AJ1204" s="27" t="s">
        <v>5736</v>
      </c>
      <c r="AK1204" s="24" t="s">
        <v>121</v>
      </c>
      <c r="AL1204" s="24" t="s">
        <v>7086</v>
      </c>
      <c r="AM1204" s="23">
        <v>43150</v>
      </c>
      <c r="AN1204" s="28">
        <v>1345500</v>
      </c>
      <c r="AO1204" s="28"/>
      <c r="AP1204" s="24"/>
      <c r="AQ1204" s="24"/>
      <c r="AR1204" s="24"/>
      <c r="AS1204" s="24"/>
      <c r="AT1204" s="24" t="e">
        <v>#N/A</v>
      </c>
      <c r="AU1204" s="24" t="e">
        <v>#N/A</v>
      </c>
      <c r="AV1204" s="24" t="e">
        <v>#N/A</v>
      </c>
      <c r="AW1204" s="24"/>
      <c r="AX1204" s="24"/>
      <c r="AY1204" s="24"/>
      <c r="AZ1204" s="24"/>
      <c r="BA1204" s="24"/>
      <c r="BB1204" s="24"/>
      <c r="BC1204" s="24"/>
      <c r="BD1204" s="24">
        <v>0</v>
      </c>
      <c r="BE1204" s="24">
        <v>0</v>
      </c>
      <c r="BF1204" s="23"/>
      <c r="BG1204" s="23"/>
      <c r="BH1204" s="23">
        <v>43172</v>
      </c>
      <c r="BI1204" s="26" t="s">
        <v>143</v>
      </c>
      <c r="BJ1204" s="26" t="s">
        <v>7119</v>
      </c>
      <c r="BK1204" s="29">
        <v>45139</v>
      </c>
      <c r="BL1204" s="24" t="s">
        <v>129</v>
      </c>
      <c r="BM1204" s="22" t="str">
        <f ca="1">+IF(Tabla1[[#This Row],[FECHA INGRESO]]&gt;=44986,IF((TODAY()-Tabla1[[#This Row],[FECHA INGRESO]])&gt;=50,"ALERTA","TODAVÍA FALTA"),"N/A")</f>
        <v>N/A</v>
      </c>
      <c r="BN1204" s="7">
        <f>IFERROR((_xlfn.DAYS(Tabla1[[#This Row],[FECHA INGRESO]],Tabla1[[#This Row],[FECHA RETIRO]]))/30,"")</f>
        <v>-0.73333333333333328</v>
      </c>
    </row>
    <row r="1205" spans="1:66" ht="15" customHeight="1" x14ac:dyDescent="0.35">
      <c r="A1205" s="31">
        <v>1023895186</v>
      </c>
      <c r="B1205" s="22" t="s">
        <v>7195</v>
      </c>
      <c r="C1205" s="23">
        <v>43150</v>
      </c>
      <c r="D1205" s="23" t="s">
        <v>93</v>
      </c>
      <c r="E1205" s="24" t="s">
        <v>94</v>
      </c>
      <c r="F1205" s="23"/>
      <c r="G1205" s="24"/>
      <c r="H1205" s="24">
        <v>24081998690</v>
      </c>
      <c r="I1205" s="24" t="s">
        <v>95</v>
      </c>
      <c r="J1205" s="24">
        <f>DATEDIF(Tabla1[[#This Row],[FECHA DE NACIMIENTO]],Tabla1[[#This Row],[FECHA ACTUAL]],"Y")</f>
        <v>33</v>
      </c>
      <c r="K1205" s="24" t="s">
        <v>73</v>
      </c>
      <c r="L1205" s="24" t="s">
        <v>234</v>
      </c>
      <c r="M1205" s="24">
        <v>1</v>
      </c>
      <c r="N1205" s="24">
        <v>1</v>
      </c>
      <c r="O1205" s="24">
        <v>2</v>
      </c>
      <c r="P1205" s="24" t="s">
        <v>101</v>
      </c>
      <c r="Q1205" s="23">
        <v>32927</v>
      </c>
      <c r="R1205" s="24" t="s">
        <v>76</v>
      </c>
      <c r="S1205" s="25">
        <v>45119</v>
      </c>
      <c r="T1205" s="24"/>
      <c r="U1205" s="24">
        <v>3193315045</v>
      </c>
      <c r="V1205" s="24" t="s">
        <v>7196</v>
      </c>
      <c r="W1205" s="24" t="s">
        <v>7197</v>
      </c>
      <c r="X1205" s="24" t="s">
        <v>2096</v>
      </c>
      <c r="Y1205" s="24" t="s">
        <v>7198</v>
      </c>
      <c r="Z1205" s="24" t="s">
        <v>162</v>
      </c>
      <c r="AA1205" s="24">
        <v>3213395194</v>
      </c>
      <c r="AB1205" s="24" t="s">
        <v>77</v>
      </c>
      <c r="AC1205" s="24" t="s">
        <v>77</v>
      </c>
      <c r="AD1205" s="24" t="s">
        <v>77</v>
      </c>
      <c r="AE1205" s="26" t="s">
        <v>183</v>
      </c>
      <c r="AF1205" s="26" t="s">
        <v>103</v>
      </c>
      <c r="AG1205" s="26"/>
      <c r="AH1205" s="27" t="s">
        <v>184</v>
      </c>
      <c r="AI1205" s="27" t="s">
        <v>185</v>
      </c>
      <c r="AJ1205" s="27" t="s">
        <v>185</v>
      </c>
      <c r="AK1205" s="24" t="s">
        <v>121</v>
      </c>
      <c r="AL1205" s="24" t="s">
        <v>90</v>
      </c>
      <c r="AM1205" s="23">
        <v>43150</v>
      </c>
      <c r="AN1205" s="28">
        <v>808585.47</v>
      </c>
      <c r="AO1205" s="28"/>
      <c r="AP1205" s="24"/>
      <c r="AQ1205" s="24"/>
      <c r="AR1205" s="24"/>
      <c r="AS1205" s="24"/>
      <c r="AT1205" s="24" t="e">
        <v>#N/A</v>
      </c>
      <c r="AU1205" s="24" t="e">
        <v>#N/A</v>
      </c>
      <c r="AV1205" s="24" t="e">
        <v>#N/A</v>
      </c>
      <c r="AW1205" s="24"/>
      <c r="AX1205" s="24"/>
      <c r="AY1205" s="24"/>
      <c r="AZ1205" s="24"/>
      <c r="BA1205" s="24"/>
      <c r="BB1205" s="24"/>
      <c r="BC1205" s="24"/>
      <c r="BD1205" s="24">
        <v>0</v>
      </c>
      <c r="BE1205" s="24">
        <v>0</v>
      </c>
      <c r="BF1205" s="23"/>
      <c r="BG1205" s="23"/>
      <c r="BH1205" s="23">
        <v>43174</v>
      </c>
      <c r="BI1205" s="26" t="s">
        <v>127</v>
      </c>
      <c r="BJ1205" s="26" t="s">
        <v>273</v>
      </c>
      <c r="BK1205" s="29">
        <v>29297</v>
      </c>
      <c r="BL1205" s="24" t="s">
        <v>129</v>
      </c>
      <c r="BM1205" s="22" t="str">
        <f ca="1">+IF(Tabla1[[#This Row],[FECHA INGRESO]]&gt;=44986,IF((TODAY()-Tabla1[[#This Row],[FECHA INGRESO]])&gt;=50,"ALERTA","TODAVÍA FALTA"),"N/A")</f>
        <v>N/A</v>
      </c>
      <c r="BN1205" s="7">
        <f>IFERROR((_xlfn.DAYS(Tabla1[[#This Row],[FECHA INGRESO]],Tabla1[[#This Row],[FECHA RETIRO]]))/30,"")</f>
        <v>-0.8</v>
      </c>
    </row>
    <row r="1206" spans="1:66" ht="15" customHeight="1" x14ac:dyDescent="0.35">
      <c r="A1206" s="34">
        <v>1030645216</v>
      </c>
      <c r="B1206" s="22" t="s">
        <v>7199</v>
      </c>
      <c r="C1206" s="23">
        <v>43150</v>
      </c>
      <c r="D1206" s="23" t="s">
        <v>582</v>
      </c>
      <c r="E1206" s="23" t="s">
        <v>110</v>
      </c>
      <c r="F1206" s="23" t="s">
        <v>110</v>
      </c>
      <c r="G1206" s="24" t="s">
        <v>583</v>
      </c>
      <c r="H1206" s="24">
        <v>24069617883</v>
      </c>
      <c r="I1206" s="24" t="s">
        <v>95</v>
      </c>
      <c r="J1206" s="24">
        <f>DATEDIF(Tabla1[[#This Row],[FECHA DE NACIMIENTO]],Tabla1[[#This Row],[FECHA ACTUAL]],"Y")</f>
        <v>28</v>
      </c>
      <c r="K1206" s="24" t="s">
        <v>73</v>
      </c>
      <c r="L1206" s="24" t="s">
        <v>112</v>
      </c>
      <c r="M1206" s="24">
        <v>0</v>
      </c>
      <c r="N1206" s="24">
        <v>0</v>
      </c>
      <c r="O1206" s="24">
        <v>2</v>
      </c>
      <c r="P1206" s="24" t="s">
        <v>101</v>
      </c>
      <c r="Q1206" s="23">
        <v>34561</v>
      </c>
      <c r="R1206" s="24" t="s">
        <v>76</v>
      </c>
      <c r="S1206" s="25">
        <v>45119</v>
      </c>
      <c r="T1206" s="24"/>
      <c r="U1206" s="24">
        <v>3143445554</v>
      </c>
      <c r="V1206" s="33" t="s">
        <v>4670</v>
      </c>
      <c r="W1206" s="24" t="s">
        <v>7200</v>
      </c>
      <c r="X1206" s="24" t="s">
        <v>7201</v>
      </c>
      <c r="Y1206" s="24" t="s">
        <v>7202</v>
      </c>
      <c r="Z1206" s="24" t="s">
        <v>117</v>
      </c>
      <c r="AA1206" s="24">
        <v>3142980383</v>
      </c>
      <c r="AB1206" s="24" t="s">
        <v>77</v>
      </c>
      <c r="AC1206" s="24" t="s">
        <v>77</v>
      </c>
      <c r="AD1206" s="24" t="s">
        <v>77</v>
      </c>
      <c r="AE1206" s="26" t="s">
        <v>102</v>
      </c>
      <c r="AF1206" s="26"/>
      <c r="AG1206" s="26" t="s">
        <v>7203</v>
      </c>
      <c r="AH1206" s="27" t="s">
        <v>2395</v>
      </c>
      <c r="AI1206" s="27" t="s">
        <v>398</v>
      </c>
      <c r="AJ1206" s="27" t="s">
        <v>398</v>
      </c>
      <c r="AK1206" s="24" t="s">
        <v>89</v>
      </c>
      <c r="AL1206" s="24" t="s">
        <v>90</v>
      </c>
      <c r="AM1206" s="23">
        <v>43150</v>
      </c>
      <c r="AN1206" s="28">
        <v>1057491.585</v>
      </c>
      <c r="AO1206" s="28">
        <v>106454</v>
      </c>
      <c r="AP1206" s="24"/>
      <c r="AQ1206" s="24"/>
      <c r="AR1206" s="24"/>
      <c r="AS1206" s="24"/>
      <c r="AT1206" s="24"/>
      <c r="AU1206" s="24">
        <v>97</v>
      </c>
      <c r="AV1206" s="24">
        <v>95</v>
      </c>
      <c r="AW1206" s="24">
        <v>95</v>
      </c>
      <c r="AX1206" s="24"/>
      <c r="AY1206" s="24"/>
      <c r="AZ1206" s="24"/>
      <c r="BA1206" s="24"/>
      <c r="BB1206" s="24"/>
      <c r="BC1206" s="24"/>
      <c r="BD1206" s="24">
        <v>0</v>
      </c>
      <c r="BE1206" s="24">
        <v>0</v>
      </c>
      <c r="BF1206" s="23"/>
      <c r="BG1206" s="23"/>
      <c r="BH1206" s="23">
        <v>44481</v>
      </c>
      <c r="BI1206" s="26" t="s">
        <v>127</v>
      </c>
      <c r="BJ1206" s="26" t="s">
        <v>273</v>
      </c>
      <c r="BK1206" s="29">
        <v>0</v>
      </c>
      <c r="BL1206" s="24" t="s">
        <v>129</v>
      </c>
      <c r="BM1206" s="22" t="str">
        <f ca="1">+IF(Tabla1[[#This Row],[FECHA INGRESO]]&gt;=44986,IF((TODAY()-Tabla1[[#This Row],[FECHA INGRESO]])&gt;=50,"ALERTA","TODAVÍA FALTA"),"N/A")</f>
        <v>N/A</v>
      </c>
      <c r="BN1206" s="7">
        <f>IFERROR((_xlfn.DAYS(Tabla1[[#This Row],[FECHA INGRESO]],Tabla1[[#This Row],[FECHA RETIRO]]))/30,"")</f>
        <v>-44.366666666666667</v>
      </c>
    </row>
    <row r="1207" spans="1:66" x14ac:dyDescent="0.35">
      <c r="A1207" s="31">
        <v>1012344742</v>
      </c>
      <c r="B1207" s="22" t="s">
        <v>7204</v>
      </c>
      <c r="C1207" s="23">
        <v>43151</v>
      </c>
      <c r="D1207" s="23" t="s">
        <v>188</v>
      </c>
      <c r="E1207" s="24" t="s">
        <v>94</v>
      </c>
      <c r="F1207" s="23"/>
      <c r="G1207" s="24"/>
      <c r="H1207" s="24">
        <v>24082050320</v>
      </c>
      <c r="I1207" s="24" t="s">
        <v>95</v>
      </c>
      <c r="J1207" s="24">
        <f>DATEDIF(Tabla1[[#This Row],[FECHA DE NACIMIENTO]],Tabla1[[#This Row],[FECHA ACTUAL]],"Y")</f>
        <v>35</v>
      </c>
      <c r="K1207" s="24" t="s">
        <v>73</v>
      </c>
      <c r="L1207" s="24" t="s">
        <v>112</v>
      </c>
      <c r="M1207" s="24">
        <v>2</v>
      </c>
      <c r="N1207" s="24">
        <v>2</v>
      </c>
      <c r="O1207" s="24">
        <v>2</v>
      </c>
      <c r="P1207" s="24" t="s">
        <v>101</v>
      </c>
      <c r="Q1207" s="23">
        <v>32182</v>
      </c>
      <c r="R1207" s="24" t="s">
        <v>76</v>
      </c>
      <c r="S1207" s="25">
        <v>45119</v>
      </c>
      <c r="T1207" s="24">
        <v>7190893</v>
      </c>
      <c r="U1207" s="24">
        <v>3103154931</v>
      </c>
      <c r="V1207" s="24" t="s">
        <v>7205</v>
      </c>
      <c r="W1207" s="24" t="s">
        <v>7206</v>
      </c>
      <c r="X1207" s="24" t="s">
        <v>1768</v>
      </c>
      <c r="Y1207" s="24" t="s">
        <v>7207</v>
      </c>
      <c r="Z1207" s="24" t="s">
        <v>117</v>
      </c>
      <c r="AA1207" s="24" t="s">
        <v>7208</v>
      </c>
      <c r="AB1207" s="24" t="s">
        <v>77</v>
      </c>
      <c r="AC1207" s="24" t="s">
        <v>77</v>
      </c>
      <c r="AD1207" s="24" t="s">
        <v>77</v>
      </c>
      <c r="AE1207" s="26" t="s">
        <v>151</v>
      </c>
      <c r="AF1207" s="26"/>
      <c r="AG1207" s="26"/>
      <c r="AH1207" s="27" t="s">
        <v>184</v>
      </c>
      <c r="AI1207" s="27" t="s">
        <v>7190</v>
      </c>
      <c r="AJ1207" s="27" t="s">
        <v>7190</v>
      </c>
      <c r="AK1207" s="24" t="s">
        <v>121</v>
      </c>
      <c r="AL1207" s="24" t="s">
        <v>90</v>
      </c>
      <c r="AM1207" s="23">
        <v>43151</v>
      </c>
      <c r="AN1207" s="28">
        <v>808585.47</v>
      </c>
      <c r="AO1207" s="28"/>
      <c r="AP1207" s="24"/>
      <c r="AQ1207" s="24"/>
      <c r="AR1207" s="24"/>
      <c r="AS1207" s="24"/>
      <c r="AT1207" s="24" t="e">
        <v>#N/A</v>
      </c>
      <c r="AU1207" s="24" t="e">
        <v>#N/A</v>
      </c>
      <c r="AV1207" s="24" t="e">
        <v>#N/A</v>
      </c>
      <c r="AW1207" s="24"/>
      <c r="AX1207" s="24"/>
      <c r="AY1207" s="24"/>
      <c r="AZ1207" s="24"/>
      <c r="BA1207" s="24"/>
      <c r="BB1207" s="24"/>
      <c r="BC1207" s="24"/>
      <c r="BD1207" s="24">
        <v>0</v>
      </c>
      <c r="BE1207" s="24">
        <v>0</v>
      </c>
      <c r="BF1207" s="23"/>
      <c r="BG1207" s="23"/>
      <c r="BH1207" s="23">
        <v>43153</v>
      </c>
      <c r="BI1207" s="26" t="s">
        <v>127</v>
      </c>
      <c r="BJ1207" s="26" t="s">
        <v>7209</v>
      </c>
      <c r="BK1207" s="29">
        <v>3255</v>
      </c>
      <c r="BL1207" s="24" t="s">
        <v>129</v>
      </c>
      <c r="BM1207" s="22" t="str">
        <f ca="1">+IF(Tabla1[[#This Row],[FECHA INGRESO]]&gt;=44986,IF((TODAY()-Tabla1[[#This Row],[FECHA INGRESO]])&gt;=50,"ALERTA","TODAVÍA FALTA"),"N/A")</f>
        <v>N/A</v>
      </c>
      <c r="BN1207" s="7">
        <f>IFERROR((_xlfn.DAYS(Tabla1[[#This Row],[FECHA INGRESO]],Tabla1[[#This Row],[FECHA RETIRO]]))/30,"")</f>
        <v>-6.6666666666666666E-2</v>
      </c>
    </row>
    <row r="1208" spans="1:66" ht="15" customHeight="1" x14ac:dyDescent="0.35">
      <c r="A1208" s="31">
        <v>1090502409</v>
      </c>
      <c r="B1208" s="22" t="s">
        <v>7210</v>
      </c>
      <c r="C1208" s="23">
        <v>43151</v>
      </c>
      <c r="D1208" s="23" t="s">
        <v>77</v>
      </c>
      <c r="E1208" s="23" t="s">
        <v>77</v>
      </c>
      <c r="F1208" s="23"/>
      <c r="G1208" s="24"/>
      <c r="H1208" s="24"/>
      <c r="I1208" s="24" t="s">
        <v>95</v>
      </c>
      <c r="J1208" s="24">
        <f>DATEDIF(Tabla1[[#This Row],[FECHA DE NACIMIENTO]],Tabla1[[#This Row],[FECHA ACTUAL]],"Y")</f>
        <v>26</v>
      </c>
      <c r="K1208" s="24" t="s">
        <v>96</v>
      </c>
      <c r="L1208" s="24" t="s">
        <v>112</v>
      </c>
      <c r="M1208" s="24">
        <v>0</v>
      </c>
      <c r="N1208" s="24">
        <v>0</v>
      </c>
      <c r="O1208" s="24">
        <v>1</v>
      </c>
      <c r="P1208" s="24" t="s">
        <v>75</v>
      </c>
      <c r="Q1208" s="23">
        <v>35429</v>
      </c>
      <c r="R1208" s="24" t="s">
        <v>7211</v>
      </c>
      <c r="S1208" s="25">
        <v>45119</v>
      </c>
      <c r="T1208" s="24"/>
      <c r="U1208" s="24">
        <v>3222993782</v>
      </c>
      <c r="V1208" s="24" t="s">
        <v>7212</v>
      </c>
      <c r="W1208" s="24" t="s">
        <v>7182</v>
      </c>
      <c r="X1208" s="24" t="s">
        <v>7183</v>
      </c>
      <c r="Y1208" s="24" t="s">
        <v>7213</v>
      </c>
      <c r="Z1208" s="24" t="s">
        <v>117</v>
      </c>
      <c r="AA1208" s="24">
        <v>3212571697</v>
      </c>
      <c r="AB1208" s="24" t="s">
        <v>77</v>
      </c>
      <c r="AC1208" s="24" t="s">
        <v>77</v>
      </c>
      <c r="AD1208" s="24" t="s">
        <v>77</v>
      </c>
      <c r="AE1208" s="26" t="s">
        <v>183</v>
      </c>
      <c r="AF1208" s="26" t="s">
        <v>5407</v>
      </c>
      <c r="AG1208" s="26"/>
      <c r="AH1208" s="27" t="s">
        <v>184</v>
      </c>
      <c r="AI1208" s="27" t="s">
        <v>7059</v>
      </c>
      <c r="AJ1208" s="27" t="s">
        <v>7059</v>
      </c>
      <c r="AK1208" s="24" t="s">
        <v>121</v>
      </c>
      <c r="AL1208" s="24" t="s">
        <v>542</v>
      </c>
      <c r="AM1208" s="23">
        <v>43151</v>
      </c>
      <c r="AN1208" s="28">
        <v>32292</v>
      </c>
      <c r="AO1208" s="28"/>
      <c r="AP1208" s="24"/>
      <c r="AQ1208" s="24"/>
      <c r="AR1208" s="24"/>
      <c r="AS1208" s="24"/>
      <c r="AT1208" s="24" t="e">
        <v>#N/A</v>
      </c>
      <c r="AU1208" s="24" t="e">
        <v>#N/A</v>
      </c>
      <c r="AV1208" s="24" t="e">
        <v>#N/A</v>
      </c>
      <c r="AW1208" s="24"/>
      <c r="AX1208" s="24"/>
      <c r="AY1208" s="24"/>
      <c r="AZ1208" s="24"/>
      <c r="BA1208" s="24"/>
      <c r="BB1208" s="24"/>
      <c r="BC1208" s="24"/>
      <c r="BD1208" s="24">
        <v>0</v>
      </c>
      <c r="BE1208" s="24" t="e">
        <v>#N/A</v>
      </c>
      <c r="BF1208" s="23"/>
      <c r="BG1208" s="23"/>
      <c r="BH1208" s="23">
        <v>43168</v>
      </c>
      <c r="BI1208" s="26" t="s">
        <v>143</v>
      </c>
      <c r="BJ1208" s="26" t="s">
        <v>7060</v>
      </c>
      <c r="BK1208" s="29">
        <v>0</v>
      </c>
      <c r="BL1208" s="24" t="s">
        <v>129</v>
      </c>
      <c r="BM1208" s="22" t="str">
        <f ca="1">+IF(Tabla1[[#This Row],[FECHA INGRESO]]&gt;=44986,IF((TODAY()-Tabla1[[#This Row],[FECHA INGRESO]])&gt;=50,"ALERTA","TODAVÍA FALTA"),"N/A")</f>
        <v>N/A</v>
      </c>
      <c r="BN1208" s="7">
        <f>IFERROR((_xlfn.DAYS(Tabla1[[#This Row],[FECHA INGRESO]],Tabla1[[#This Row],[FECHA RETIRO]]))/30,"")</f>
        <v>-0.56666666666666665</v>
      </c>
    </row>
    <row r="1209" spans="1:66" ht="15" customHeight="1" x14ac:dyDescent="0.35">
      <c r="A1209" s="21">
        <v>1120578357</v>
      </c>
      <c r="B1209" s="22" t="s">
        <v>7214</v>
      </c>
      <c r="C1209" s="23">
        <v>43151</v>
      </c>
      <c r="D1209" s="23" t="s">
        <v>582</v>
      </c>
      <c r="E1209" s="23" t="s">
        <v>110</v>
      </c>
      <c r="F1209" s="23" t="s">
        <v>70</v>
      </c>
      <c r="G1209" s="24" t="s">
        <v>7215</v>
      </c>
      <c r="H1209" s="24">
        <v>24082062006</v>
      </c>
      <c r="I1209" s="24" t="s">
        <v>95</v>
      </c>
      <c r="J1209" s="24">
        <f>DATEDIF(Tabla1[[#This Row],[FECHA DE NACIMIENTO]],Tabla1[[#This Row],[FECHA ACTUAL]],"Y")</f>
        <v>27</v>
      </c>
      <c r="K1209" s="24" t="s">
        <v>73</v>
      </c>
      <c r="L1209" s="24" t="s">
        <v>112</v>
      </c>
      <c r="M1209" s="24">
        <v>1</v>
      </c>
      <c r="N1209" s="24">
        <v>1</v>
      </c>
      <c r="O1209" s="24">
        <v>1</v>
      </c>
      <c r="P1209" s="24" t="s">
        <v>101</v>
      </c>
      <c r="Q1209" s="23">
        <v>34952</v>
      </c>
      <c r="R1209" s="24" t="s">
        <v>5193</v>
      </c>
      <c r="S1209" s="25">
        <v>45119</v>
      </c>
      <c r="T1209" s="24"/>
      <c r="U1209" s="24">
        <v>3206792545</v>
      </c>
      <c r="V1209" s="33" t="s">
        <v>7216</v>
      </c>
      <c r="W1209" s="24" t="s">
        <v>7217</v>
      </c>
      <c r="X1209" s="24" t="s">
        <v>7218</v>
      </c>
      <c r="Y1209" s="24" t="s">
        <v>7219</v>
      </c>
      <c r="Z1209" s="24" t="s">
        <v>117</v>
      </c>
      <c r="AA1209" s="24">
        <v>3209376124</v>
      </c>
      <c r="AB1209" s="24" t="s">
        <v>83</v>
      </c>
      <c r="AC1209" s="24" t="s">
        <v>83</v>
      </c>
      <c r="AD1209" s="24" t="e">
        <v>#REF!</v>
      </c>
      <c r="AE1209" s="26" t="s">
        <v>194</v>
      </c>
      <c r="AF1209" s="26"/>
      <c r="AG1209" s="26" t="s">
        <v>7220</v>
      </c>
      <c r="AH1209" s="27" t="s">
        <v>955</v>
      </c>
      <c r="AI1209" s="27" t="s">
        <v>7221</v>
      </c>
      <c r="AJ1209" s="27" t="s">
        <v>7221</v>
      </c>
      <c r="AK1209" s="24" t="s">
        <v>121</v>
      </c>
      <c r="AL1209" s="24" t="s">
        <v>90</v>
      </c>
      <c r="AM1209" s="23">
        <v>43151</v>
      </c>
      <c r="AN1209" s="28">
        <v>1160000</v>
      </c>
      <c r="AO1209" s="28">
        <v>140606</v>
      </c>
      <c r="AP1209" s="24" t="s">
        <v>7222</v>
      </c>
      <c r="AQ1209" s="24">
        <v>0</v>
      </c>
      <c r="AR1209" s="24">
        <v>0</v>
      </c>
      <c r="AS1209" s="24">
        <v>0</v>
      </c>
      <c r="AT1209" s="24">
        <v>0</v>
      </c>
      <c r="AU1209" s="24">
        <v>78</v>
      </c>
      <c r="AV1209" s="24">
        <v>96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 t="s">
        <v>7223</v>
      </c>
      <c r="BD1209" s="24">
        <v>0</v>
      </c>
      <c r="BE1209" s="24">
        <v>0</v>
      </c>
      <c r="BF1209" s="23"/>
      <c r="BG1209" s="23"/>
      <c r="BH1209" s="23" t="s">
        <v>75</v>
      </c>
      <c r="BI1209" s="26">
        <v>0</v>
      </c>
      <c r="BJ1209" s="26">
        <v>0</v>
      </c>
      <c r="BK1209" s="29">
        <v>0</v>
      </c>
      <c r="BL1209" s="24" t="s">
        <v>91</v>
      </c>
      <c r="BM1209" s="22" t="str">
        <f ca="1">+IF(Tabla1[[#This Row],[FECHA INGRESO]]&gt;=44986,IF((TODAY()-Tabla1[[#This Row],[FECHA INGRESO]])&gt;=50,"ALERTA","TODAVÍA FALTA"),"N/A")</f>
        <v>N/A</v>
      </c>
      <c r="BN1209" s="7" t="str">
        <f>IFERROR((_xlfn.DAYS(Tabla1[[#This Row],[FECHA INGRESO]],Tabla1[[#This Row],[FECHA RETIRO]]))/30,"")</f>
        <v/>
      </c>
    </row>
    <row r="1210" spans="1:66" x14ac:dyDescent="0.35">
      <c r="A1210" s="31">
        <v>79406213</v>
      </c>
      <c r="B1210" s="22" t="s">
        <v>7224</v>
      </c>
      <c r="C1210" s="23">
        <v>43152</v>
      </c>
      <c r="D1210" s="23" t="s">
        <v>109</v>
      </c>
      <c r="E1210" s="24" t="s">
        <v>94</v>
      </c>
      <c r="F1210" s="23"/>
      <c r="G1210" s="24"/>
      <c r="H1210" s="24">
        <v>24082167204</v>
      </c>
      <c r="I1210" s="24" t="s">
        <v>72</v>
      </c>
      <c r="J1210" s="24">
        <f>DATEDIF(Tabla1[[#This Row],[FECHA DE NACIMIENTO]],Tabla1[[#This Row],[FECHA ACTUAL]],"Y")</f>
        <v>56</v>
      </c>
      <c r="K1210" s="24" t="s">
        <v>73</v>
      </c>
      <c r="L1210" s="24" t="s">
        <v>74</v>
      </c>
      <c r="M1210" s="24">
        <v>3</v>
      </c>
      <c r="N1210" s="24">
        <v>4</v>
      </c>
      <c r="O1210" s="24">
        <v>2</v>
      </c>
      <c r="P1210" s="24" t="s">
        <v>75</v>
      </c>
      <c r="Q1210" s="23">
        <v>24462</v>
      </c>
      <c r="R1210" s="24" t="s">
        <v>76</v>
      </c>
      <c r="S1210" s="25">
        <v>45119</v>
      </c>
      <c r="T1210" s="24">
        <v>7215570</v>
      </c>
      <c r="U1210" s="24">
        <v>3209043302</v>
      </c>
      <c r="V1210" s="24" t="s">
        <v>7225</v>
      </c>
      <c r="W1210" s="24" t="s">
        <v>7226</v>
      </c>
      <c r="X1210" s="24" t="s">
        <v>736</v>
      </c>
      <c r="Y1210" s="24" t="s">
        <v>7227</v>
      </c>
      <c r="Z1210" s="24" t="s">
        <v>82</v>
      </c>
      <c r="AA1210" s="24" t="s">
        <v>7228</v>
      </c>
      <c r="AB1210" s="24" t="s">
        <v>77</v>
      </c>
      <c r="AC1210" s="24" t="s">
        <v>77</v>
      </c>
      <c r="AD1210" s="24" t="s">
        <v>77</v>
      </c>
      <c r="AE1210" s="26" t="s">
        <v>151</v>
      </c>
      <c r="AF1210" s="26"/>
      <c r="AG1210" s="26"/>
      <c r="AH1210" s="27" t="s">
        <v>184</v>
      </c>
      <c r="AI1210" s="27" t="s">
        <v>5736</v>
      </c>
      <c r="AJ1210" s="27" t="s">
        <v>5736</v>
      </c>
      <c r="AK1210" s="24" t="s">
        <v>121</v>
      </c>
      <c r="AL1210" s="24" t="s">
        <v>7086</v>
      </c>
      <c r="AM1210" s="23">
        <v>43152</v>
      </c>
      <c r="AN1210" s="28">
        <v>931500</v>
      </c>
      <c r="AO1210" s="28"/>
      <c r="AP1210" s="24"/>
      <c r="AQ1210" s="24"/>
      <c r="AR1210" s="24"/>
      <c r="AS1210" s="24"/>
      <c r="AT1210" s="24" t="e">
        <v>#N/A</v>
      </c>
      <c r="AU1210" s="24" t="e">
        <v>#N/A</v>
      </c>
      <c r="AV1210" s="24">
        <v>70</v>
      </c>
      <c r="AW1210" s="24"/>
      <c r="AX1210" s="24"/>
      <c r="AY1210" s="24"/>
      <c r="AZ1210" s="24"/>
      <c r="BA1210" s="24"/>
      <c r="BB1210" s="24"/>
      <c r="BC1210" s="24" t="s">
        <v>305</v>
      </c>
      <c r="BD1210" s="24">
        <v>0</v>
      </c>
      <c r="BE1210" s="24">
        <v>0</v>
      </c>
      <c r="BF1210" s="23"/>
      <c r="BG1210" s="23"/>
      <c r="BH1210" s="23">
        <v>43266</v>
      </c>
      <c r="BI1210" s="26" t="s">
        <v>143</v>
      </c>
      <c r="BJ1210" s="26" t="s">
        <v>7119</v>
      </c>
      <c r="BK1210" s="29">
        <v>143750</v>
      </c>
      <c r="BL1210" s="24" t="s">
        <v>129</v>
      </c>
      <c r="BM1210" s="22" t="str">
        <f ca="1">+IF(Tabla1[[#This Row],[FECHA INGRESO]]&gt;=44986,IF((TODAY()-Tabla1[[#This Row],[FECHA INGRESO]])&gt;=50,"ALERTA","TODAVÍA FALTA"),"N/A")</f>
        <v>N/A</v>
      </c>
      <c r="BN1210" s="7">
        <f>IFERROR((_xlfn.DAYS(Tabla1[[#This Row],[FECHA INGRESO]],Tabla1[[#This Row],[FECHA RETIRO]]))/30,"")</f>
        <v>-3.8</v>
      </c>
    </row>
    <row r="1211" spans="1:66" ht="15" customHeight="1" x14ac:dyDescent="0.35">
      <c r="A1211" s="31">
        <v>1233899658</v>
      </c>
      <c r="B1211" s="22" t="s">
        <v>7229</v>
      </c>
      <c r="C1211" s="23">
        <v>43153</v>
      </c>
      <c r="D1211" s="23" t="s">
        <v>266</v>
      </c>
      <c r="E1211" s="23" t="s">
        <v>111</v>
      </c>
      <c r="F1211" s="23"/>
      <c r="G1211" s="24"/>
      <c r="H1211" s="24">
        <v>24082191012</v>
      </c>
      <c r="I1211" s="24" t="s">
        <v>95</v>
      </c>
      <c r="J1211" s="24">
        <f>DATEDIF(Tabla1[[#This Row],[FECHA DE NACIMIENTO]],Tabla1[[#This Row],[FECHA ACTUAL]],"Y")</f>
        <v>25</v>
      </c>
      <c r="K1211" s="24" t="s">
        <v>96</v>
      </c>
      <c r="L1211" s="24" t="s">
        <v>234</v>
      </c>
      <c r="M1211" s="24">
        <v>1</v>
      </c>
      <c r="N1211" s="24">
        <v>2</v>
      </c>
      <c r="O1211" s="24">
        <v>2</v>
      </c>
      <c r="P1211" s="24" t="s">
        <v>101</v>
      </c>
      <c r="Q1211" s="23">
        <v>35976</v>
      </c>
      <c r="R1211" s="24" t="s">
        <v>76</v>
      </c>
      <c r="S1211" s="25">
        <v>45119</v>
      </c>
      <c r="T1211" s="24">
        <v>4679259</v>
      </c>
      <c r="U1211" s="24">
        <v>3093493223</v>
      </c>
      <c r="V1211" s="24" t="s">
        <v>7230</v>
      </c>
      <c r="W1211" s="24" t="s">
        <v>7231</v>
      </c>
      <c r="X1211" s="24" t="s">
        <v>4542</v>
      </c>
      <c r="Y1211" s="24" t="s">
        <v>7232</v>
      </c>
      <c r="Z1211" s="24" t="s">
        <v>82</v>
      </c>
      <c r="AA1211" s="24" t="s">
        <v>7233</v>
      </c>
      <c r="AB1211" s="24" t="s">
        <v>77</v>
      </c>
      <c r="AC1211" s="24" t="s">
        <v>77</v>
      </c>
      <c r="AD1211" s="24" t="s">
        <v>77</v>
      </c>
      <c r="AE1211" s="26" t="s">
        <v>151</v>
      </c>
      <c r="AF1211" s="26"/>
      <c r="AG1211" s="26"/>
      <c r="AH1211" s="27" t="s">
        <v>184</v>
      </c>
      <c r="AI1211" s="27" t="s">
        <v>7190</v>
      </c>
      <c r="AJ1211" s="27" t="s">
        <v>7190</v>
      </c>
      <c r="AK1211" s="24" t="s">
        <v>121</v>
      </c>
      <c r="AL1211" s="24" t="s">
        <v>90</v>
      </c>
      <c r="AM1211" s="23">
        <v>43153</v>
      </c>
      <c r="AN1211" s="28">
        <v>808585.47</v>
      </c>
      <c r="AO1211" s="28"/>
      <c r="AP1211" s="24"/>
      <c r="AQ1211" s="24"/>
      <c r="AR1211" s="24"/>
      <c r="AS1211" s="24"/>
      <c r="AT1211" s="24" t="e">
        <v>#N/A</v>
      </c>
      <c r="AU1211" s="24" t="e">
        <v>#N/A</v>
      </c>
      <c r="AV1211" s="24" t="e">
        <v>#N/A</v>
      </c>
      <c r="AW1211" s="24"/>
      <c r="AX1211" s="24"/>
      <c r="AY1211" s="24"/>
      <c r="AZ1211" s="24"/>
      <c r="BA1211" s="24"/>
      <c r="BB1211" s="24"/>
      <c r="BC1211" s="24"/>
      <c r="BD1211" s="24">
        <v>0</v>
      </c>
      <c r="BE1211" s="24">
        <v>0</v>
      </c>
      <c r="BF1211" s="23"/>
      <c r="BG1211" s="23"/>
      <c r="BH1211" s="23">
        <v>43153</v>
      </c>
      <c r="BI1211" s="26" t="s">
        <v>127</v>
      </c>
      <c r="BJ1211" s="26" t="s">
        <v>1246</v>
      </c>
      <c r="BK1211" s="29">
        <v>1085</v>
      </c>
      <c r="BL1211" s="24" t="s">
        <v>129</v>
      </c>
      <c r="BM1211" s="22" t="str">
        <f ca="1">+IF(Tabla1[[#This Row],[FECHA INGRESO]]&gt;=44986,IF((TODAY()-Tabla1[[#This Row],[FECHA INGRESO]])&gt;=50,"ALERTA","TODAVÍA FALTA"),"N/A")</f>
        <v>N/A</v>
      </c>
      <c r="BN1211" s="7">
        <f>IFERROR((_xlfn.DAYS(Tabla1[[#This Row],[FECHA INGRESO]],Tabla1[[#This Row],[FECHA RETIRO]]))/30,"")</f>
        <v>0</v>
      </c>
    </row>
    <row r="1212" spans="1:66" ht="15" customHeight="1" x14ac:dyDescent="0.35">
      <c r="A1212" s="31">
        <v>1019111275</v>
      </c>
      <c r="B1212" s="22" t="s">
        <v>7234</v>
      </c>
      <c r="C1212" s="23">
        <v>43153</v>
      </c>
      <c r="D1212" s="23" t="s">
        <v>188</v>
      </c>
      <c r="E1212" s="23" t="s">
        <v>111</v>
      </c>
      <c r="F1212" s="23"/>
      <c r="G1212" s="24"/>
      <c r="H1212" s="24">
        <v>24082187936</v>
      </c>
      <c r="I1212" s="24" t="s">
        <v>95</v>
      </c>
      <c r="J1212" s="24">
        <f>DATEDIF(Tabla1[[#This Row],[FECHA DE NACIMIENTO]],Tabla1[[#This Row],[FECHA ACTUAL]],"Y")</f>
        <v>28</v>
      </c>
      <c r="K1212" s="24" t="s">
        <v>73</v>
      </c>
      <c r="L1212" s="24" t="s">
        <v>112</v>
      </c>
      <c r="M1212" s="24">
        <v>1</v>
      </c>
      <c r="N1212" s="24">
        <v>2</v>
      </c>
      <c r="O1212" s="24">
        <v>2</v>
      </c>
      <c r="P1212" s="24" t="s">
        <v>101</v>
      </c>
      <c r="Q1212" s="23">
        <v>34887</v>
      </c>
      <c r="R1212" s="24" t="s">
        <v>76</v>
      </c>
      <c r="S1212" s="25">
        <v>45119</v>
      </c>
      <c r="T1212" s="24"/>
      <c r="U1212" s="24">
        <v>3208074756</v>
      </c>
      <c r="V1212" s="24" t="s">
        <v>7235</v>
      </c>
      <c r="W1212" s="24" t="s">
        <v>7236</v>
      </c>
      <c r="X1212" s="24" t="s">
        <v>730</v>
      </c>
      <c r="Y1212" s="24" t="s">
        <v>7237</v>
      </c>
      <c r="Z1212" s="24" t="s">
        <v>285</v>
      </c>
      <c r="AA1212" s="24" t="s">
        <v>7238</v>
      </c>
      <c r="AB1212" s="24" t="s">
        <v>77</v>
      </c>
      <c r="AC1212" s="24" t="s">
        <v>77</v>
      </c>
      <c r="AD1212" s="24" t="s">
        <v>77</v>
      </c>
      <c r="AE1212" s="26" t="s">
        <v>151</v>
      </c>
      <c r="AF1212" s="26"/>
      <c r="AG1212" s="26"/>
      <c r="AH1212" s="27" t="s">
        <v>184</v>
      </c>
      <c r="AI1212" s="27" t="s">
        <v>185</v>
      </c>
      <c r="AJ1212" s="27" t="s">
        <v>185</v>
      </c>
      <c r="AK1212" s="24" t="s">
        <v>121</v>
      </c>
      <c r="AL1212" s="24" t="s">
        <v>90</v>
      </c>
      <c r="AM1212" s="23">
        <v>43153</v>
      </c>
      <c r="AN1212" s="28">
        <v>808585.47</v>
      </c>
      <c r="AO1212" s="28"/>
      <c r="AP1212" s="24"/>
      <c r="AQ1212" s="24"/>
      <c r="AR1212" s="24"/>
      <c r="AS1212" s="24"/>
      <c r="AT1212" s="24" t="e">
        <v>#N/A</v>
      </c>
      <c r="AU1212" s="24" t="e">
        <v>#N/A</v>
      </c>
      <c r="AV1212" s="24" t="e">
        <v>#N/A</v>
      </c>
      <c r="AW1212" s="24"/>
      <c r="AX1212" s="24"/>
      <c r="AY1212" s="24"/>
      <c r="AZ1212" s="24"/>
      <c r="BA1212" s="24"/>
      <c r="BB1212" s="24"/>
      <c r="BC1212" s="24"/>
      <c r="BD1212" s="24">
        <v>0</v>
      </c>
      <c r="BE1212" s="24">
        <v>0</v>
      </c>
      <c r="BF1212" s="23"/>
      <c r="BG1212" s="23"/>
      <c r="BH1212" s="23">
        <v>43162</v>
      </c>
      <c r="BI1212" s="26" t="s">
        <v>127</v>
      </c>
      <c r="BJ1212" s="26" t="s">
        <v>329</v>
      </c>
      <c r="BK1212" s="29">
        <v>13021</v>
      </c>
      <c r="BL1212" s="24" t="s">
        <v>129</v>
      </c>
      <c r="BM1212" s="22" t="str">
        <f ca="1">+IF(Tabla1[[#This Row],[FECHA INGRESO]]&gt;=44986,IF((TODAY()-Tabla1[[#This Row],[FECHA INGRESO]])&gt;=50,"ALERTA","TODAVÍA FALTA"),"N/A")</f>
        <v>N/A</v>
      </c>
      <c r="BN1212" s="7">
        <f>IFERROR((_xlfn.DAYS(Tabla1[[#This Row],[FECHA INGRESO]],Tabla1[[#This Row],[FECHA RETIRO]]))/30,"")</f>
        <v>-0.3</v>
      </c>
    </row>
    <row r="1213" spans="1:66" ht="15" customHeight="1" x14ac:dyDescent="0.35">
      <c r="A1213" s="31">
        <v>1030537005</v>
      </c>
      <c r="B1213" s="22" t="s">
        <v>7239</v>
      </c>
      <c r="C1213" s="23">
        <v>43153</v>
      </c>
      <c r="D1213" s="23" t="s">
        <v>188</v>
      </c>
      <c r="E1213" s="23" t="s">
        <v>110</v>
      </c>
      <c r="F1213" s="23"/>
      <c r="G1213" s="24"/>
      <c r="H1213" s="24">
        <v>24082186483</v>
      </c>
      <c r="I1213" s="24" t="s">
        <v>95</v>
      </c>
      <c r="J1213" s="24">
        <f>DATEDIF(Tabla1[[#This Row],[FECHA DE NACIMIENTO]],Tabla1[[#This Row],[FECHA ACTUAL]],"Y")</f>
        <v>36</v>
      </c>
      <c r="K1213" s="24" t="s">
        <v>73</v>
      </c>
      <c r="L1213" s="24" t="s">
        <v>234</v>
      </c>
      <c r="M1213" s="24">
        <v>1</v>
      </c>
      <c r="N1213" s="24">
        <v>1</v>
      </c>
      <c r="O1213" s="24">
        <v>3</v>
      </c>
      <c r="P1213" s="24" t="s">
        <v>101</v>
      </c>
      <c r="Q1213" s="23">
        <v>31916</v>
      </c>
      <c r="R1213" s="24" t="s">
        <v>76</v>
      </c>
      <c r="S1213" s="25">
        <v>45119</v>
      </c>
      <c r="T1213" s="24"/>
      <c r="U1213" s="24">
        <v>3142981728</v>
      </c>
      <c r="V1213" s="24" t="s">
        <v>7240</v>
      </c>
      <c r="W1213" s="24" t="s">
        <v>7241</v>
      </c>
      <c r="X1213" s="24" t="s">
        <v>3453</v>
      </c>
      <c r="Y1213" s="24" t="s">
        <v>7242</v>
      </c>
      <c r="Z1213" s="24" t="s">
        <v>117</v>
      </c>
      <c r="AA1213" s="24" t="s">
        <v>7243</v>
      </c>
      <c r="AB1213" s="24" t="s">
        <v>77</v>
      </c>
      <c r="AC1213" s="24" t="s">
        <v>77</v>
      </c>
      <c r="AD1213" s="24" t="s">
        <v>77</v>
      </c>
      <c r="AE1213" s="26" t="s">
        <v>84</v>
      </c>
      <c r="AF1213" s="26"/>
      <c r="AG1213" s="26"/>
      <c r="AH1213" s="27" t="s">
        <v>213</v>
      </c>
      <c r="AI1213" s="27" t="s">
        <v>7244</v>
      </c>
      <c r="AJ1213" s="27" t="s">
        <v>7244</v>
      </c>
      <c r="AK1213" s="24" t="s">
        <v>121</v>
      </c>
      <c r="AL1213" s="24" t="s">
        <v>90</v>
      </c>
      <c r="AM1213" s="23">
        <v>43153</v>
      </c>
      <c r="AN1213" s="28">
        <v>3312000</v>
      </c>
      <c r="AO1213" s="28"/>
      <c r="AP1213" s="24"/>
      <c r="AQ1213" s="24"/>
      <c r="AR1213" s="24"/>
      <c r="AS1213" s="24"/>
      <c r="AT1213" s="24" t="e">
        <v>#N/A</v>
      </c>
      <c r="AU1213" s="24" t="e">
        <v>#N/A</v>
      </c>
      <c r="AV1213" s="24" t="e">
        <v>#N/A</v>
      </c>
      <c r="AW1213" s="24"/>
      <c r="AX1213" s="24"/>
      <c r="AY1213" s="24"/>
      <c r="AZ1213" s="24"/>
      <c r="BA1213" s="24"/>
      <c r="BB1213" s="24"/>
      <c r="BC1213" s="24"/>
      <c r="BD1213" s="24">
        <v>0</v>
      </c>
      <c r="BE1213" s="24">
        <v>0</v>
      </c>
      <c r="BF1213" s="23"/>
      <c r="BG1213" s="23"/>
      <c r="BH1213" s="23">
        <v>43192</v>
      </c>
      <c r="BI1213" s="26" t="s">
        <v>127</v>
      </c>
      <c r="BJ1213" s="26" t="s">
        <v>128</v>
      </c>
      <c r="BK1213" s="29">
        <v>182222</v>
      </c>
      <c r="BL1213" s="24" t="s">
        <v>129</v>
      </c>
      <c r="BM1213" s="22" t="str">
        <f ca="1">+IF(Tabla1[[#This Row],[FECHA INGRESO]]&gt;=44986,IF((TODAY()-Tabla1[[#This Row],[FECHA INGRESO]])&gt;=50,"ALERTA","TODAVÍA FALTA"),"N/A")</f>
        <v>N/A</v>
      </c>
      <c r="BN1213" s="7">
        <f>IFERROR((_xlfn.DAYS(Tabla1[[#This Row],[FECHA INGRESO]],Tabla1[[#This Row],[FECHA RETIRO]]))/30,"")</f>
        <v>-1.3</v>
      </c>
    </row>
    <row r="1214" spans="1:66" ht="15" customHeight="1" x14ac:dyDescent="0.35">
      <c r="A1214" s="31">
        <v>1017198664</v>
      </c>
      <c r="B1214" s="22" t="s">
        <v>7245</v>
      </c>
      <c r="C1214" s="23">
        <v>43153</v>
      </c>
      <c r="D1214" s="23" t="s">
        <v>582</v>
      </c>
      <c r="E1214" s="23" t="s">
        <v>77</v>
      </c>
      <c r="F1214" s="23"/>
      <c r="G1214" s="24"/>
      <c r="H1214" s="24">
        <v>24081266968</v>
      </c>
      <c r="I1214" s="24" t="s">
        <v>72</v>
      </c>
      <c r="J1214" s="24">
        <f>DATEDIF(Tabla1[[#This Row],[FECHA DE NACIMIENTO]],Tabla1[[#This Row],[FECHA ACTUAL]],"Y")</f>
        <v>31</v>
      </c>
      <c r="K1214" s="24" t="s">
        <v>73</v>
      </c>
      <c r="L1214" s="24" t="s">
        <v>112</v>
      </c>
      <c r="M1214" s="24">
        <v>0</v>
      </c>
      <c r="N1214" s="24">
        <v>0</v>
      </c>
      <c r="O1214" s="24">
        <v>2</v>
      </c>
      <c r="P1214" s="24" t="s">
        <v>101</v>
      </c>
      <c r="Q1214" s="23">
        <v>33592</v>
      </c>
      <c r="R1214" s="24" t="s">
        <v>830</v>
      </c>
      <c r="S1214" s="25">
        <v>45119</v>
      </c>
      <c r="T1214" s="24">
        <v>2383259</v>
      </c>
      <c r="U1214" s="24">
        <v>3146613682</v>
      </c>
      <c r="V1214" s="24" t="s">
        <v>7246</v>
      </c>
      <c r="W1214" s="24" t="s">
        <v>7247</v>
      </c>
      <c r="X1214" s="24" t="s">
        <v>7248</v>
      </c>
      <c r="Y1214" s="24" t="s">
        <v>7249</v>
      </c>
      <c r="Z1214" s="24" t="s">
        <v>285</v>
      </c>
      <c r="AA1214" s="24" t="s">
        <v>7250</v>
      </c>
      <c r="AB1214" s="24" t="s">
        <v>77</v>
      </c>
      <c r="AC1214" s="24" t="s">
        <v>77</v>
      </c>
      <c r="AD1214" s="24" t="s">
        <v>77</v>
      </c>
      <c r="AE1214" s="26" t="s">
        <v>151</v>
      </c>
      <c r="AF1214" s="26"/>
      <c r="AG1214" s="26"/>
      <c r="AH1214" s="27" t="s">
        <v>867</v>
      </c>
      <c r="AI1214" s="27" t="s">
        <v>830</v>
      </c>
      <c r="AJ1214" s="27" t="s">
        <v>830</v>
      </c>
      <c r="AK1214" s="24" t="s">
        <v>121</v>
      </c>
      <c r="AL1214" s="24" t="s">
        <v>868</v>
      </c>
      <c r="AM1214" s="23">
        <v>43153</v>
      </c>
      <c r="AN1214" s="28">
        <v>808585.47</v>
      </c>
      <c r="AO1214" s="28"/>
      <c r="AP1214" s="24"/>
      <c r="AQ1214" s="24"/>
      <c r="AR1214" s="24"/>
      <c r="AS1214" s="24"/>
      <c r="AT1214" s="24" t="e">
        <v>#N/A</v>
      </c>
      <c r="AU1214" s="24" t="e">
        <v>#N/A</v>
      </c>
      <c r="AV1214" s="24" t="e">
        <v>#N/A</v>
      </c>
      <c r="AW1214" s="24"/>
      <c r="AX1214" s="24"/>
      <c r="AY1214" s="24"/>
      <c r="AZ1214" s="24"/>
      <c r="BA1214" s="24"/>
      <c r="BB1214" s="24"/>
      <c r="BC1214" s="24"/>
      <c r="BD1214" s="24">
        <v>0</v>
      </c>
      <c r="BE1214" s="24" t="e">
        <v>#N/A</v>
      </c>
      <c r="BF1214" s="23"/>
      <c r="BG1214" s="23"/>
      <c r="BH1214" s="23">
        <v>43333</v>
      </c>
      <c r="BI1214" s="26" t="s">
        <v>143</v>
      </c>
      <c r="BJ1214" s="26" t="s">
        <v>2450</v>
      </c>
      <c r="BK1214" s="29">
        <v>0</v>
      </c>
      <c r="BL1214" s="24" t="s">
        <v>129</v>
      </c>
      <c r="BM1214" s="22" t="str">
        <f ca="1">+IF(Tabla1[[#This Row],[FECHA INGRESO]]&gt;=44986,IF((TODAY()-Tabla1[[#This Row],[FECHA INGRESO]])&gt;=50,"ALERTA","TODAVÍA FALTA"),"N/A")</f>
        <v>N/A</v>
      </c>
      <c r="BN1214" s="7">
        <f>IFERROR((_xlfn.DAYS(Tabla1[[#This Row],[FECHA INGRESO]],Tabla1[[#This Row],[FECHA RETIRO]]))/30,"")</f>
        <v>-6</v>
      </c>
    </row>
    <row r="1215" spans="1:66" ht="15" customHeight="1" x14ac:dyDescent="0.35">
      <c r="A1215" s="31">
        <v>1023036283</v>
      </c>
      <c r="B1215" s="22" t="s">
        <v>7251</v>
      </c>
      <c r="C1215" s="23">
        <v>43154</v>
      </c>
      <c r="D1215" s="23" t="s">
        <v>77</v>
      </c>
      <c r="E1215" s="23" t="s">
        <v>77</v>
      </c>
      <c r="F1215" s="23"/>
      <c r="G1215" s="24"/>
      <c r="H1215" s="24"/>
      <c r="I1215" s="24" t="s">
        <v>95</v>
      </c>
      <c r="J1215" s="24">
        <f>DATEDIF(Tabla1[[#This Row],[FECHA DE NACIMIENTO]],Tabla1[[#This Row],[FECHA ACTUAL]],"Y")</f>
        <v>24</v>
      </c>
      <c r="K1215" s="24" t="s">
        <v>96</v>
      </c>
      <c r="L1215" s="24" t="s">
        <v>112</v>
      </c>
      <c r="M1215" s="24">
        <v>0</v>
      </c>
      <c r="N1215" s="24">
        <v>1</v>
      </c>
      <c r="O1215" s="24">
        <v>1</v>
      </c>
      <c r="P1215" s="24" t="s">
        <v>75</v>
      </c>
      <c r="Q1215" s="23">
        <v>36326</v>
      </c>
      <c r="R1215" s="24" t="s">
        <v>76</v>
      </c>
      <c r="S1215" s="25">
        <v>45119</v>
      </c>
      <c r="T1215" s="24">
        <v>7684320</v>
      </c>
      <c r="U1215" s="24">
        <v>3224164275</v>
      </c>
      <c r="V1215" s="24" t="s">
        <v>7252</v>
      </c>
      <c r="W1215" s="24" t="s">
        <v>7253</v>
      </c>
      <c r="X1215" s="24" t="s">
        <v>7254</v>
      </c>
      <c r="Y1215" s="24" t="s">
        <v>7255</v>
      </c>
      <c r="Z1215" s="24" t="s">
        <v>117</v>
      </c>
      <c r="AA1215" s="24" t="s">
        <v>7256</v>
      </c>
      <c r="AB1215" s="24" t="s">
        <v>77</v>
      </c>
      <c r="AC1215" s="24" t="s">
        <v>77</v>
      </c>
      <c r="AD1215" s="24" t="s">
        <v>77</v>
      </c>
      <c r="AE1215" s="26" t="s">
        <v>151</v>
      </c>
      <c r="AF1215" s="26"/>
      <c r="AG1215" s="26"/>
      <c r="AH1215" s="27" t="s">
        <v>184</v>
      </c>
      <c r="AI1215" s="27" t="s">
        <v>7059</v>
      </c>
      <c r="AJ1215" s="27" t="s">
        <v>7059</v>
      </c>
      <c r="AK1215" s="24" t="s">
        <v>121</v>
      </c>
      <c r="AL1215" s="24" t="s">
        <v>542</v>
      </c>
      <c r="AM1215" s="23">
        <v>43154</v>
      </c>
      <c r="AN1215" s="28">
        <v>32292</v>
      </c>
      <c r="AO1215" s="28"/>
      <c r="AP1215" s="24"/>
      <c r="AQ1215" s="24"/>
      <c r="AR1215" s="24"/>
      <c r="AS1215" s="24"/>
      <c r="AT1215" s="24" t="e">
        <v>#N/A</v>
      </c>
      <c r="AU1215" s="24" t="e">
        <v>#N/A</v>
      </c>
      <c r="AV1215" s="24" t="e">
        <v>#N/A</v>
      </c>
      <c r="AW1215" s="24"/>
      <c r="AX1215" s="24"/>
      <c r="AY1215" s="24"/>
      <c r="AZ1215" s="24"/>
      <c r="BA1215" s="24"/>
      <c r="BB1215" s="24"/>
      <c r="BC1215" s="24"/>
      <c r="BD1215" s="24">
        <v>0</v>
      </c>
      <c r="BE1215" s="24" t="e">
        <v>#N/A</v>
      </c>
      <c r="BF1215" s="23"/>
      <c r="BG1215" s="23"/>
      <c r="BH1215" s="23">
        <v>43168</v>
      </c>
      <c r="BI1215" s="26" t="s">
        <v>143</v>
      </c>
      <c r="BJ1215" s="26" t="s">
        <v>7060</v>
      </c>
      <c r="BK1215" s="29">
        <v>0</v>
      </c>
      <c r="BL1215" s="24" t="s">
        <v>129</v>
      </c>
      <c r="BM1215" s="22" t="str">
        <f ca="1">+IF(Tabla1[[#This Row],[FECHA INGRESO]]&gt;=44986,IF((TODAY()-Tabla1[[#This Row],[FECHA INGRESO]])&gt;=50,"ALERTA","TODAVÍA FALTA"),"N/A")</f>
        <v>N/A</v>
      </c>
      <c r="BN1215" s="7">
        <f>IFERROR((_xlfn.DAYS(Tabla1[[#This Row],[FECHA INGRESO]],Tabla1[[#This Row],[FECHA RETIRO]]))/30,"")</f>
        <v>-0.46666666666666667</v>
      </c>
    </row>
    <row r="1216" spans="1:66" ht="15" customHeight="1" x14ac:dyDescent="0.35">
      <c r="A1216" s="31">
        <v>79517362</v>
      </c>
      <c r="B1216" s="22" t="s">
        <v>7257</v>
      </c>
      <c r="C1216" s="23">
        <v>43157</v>
      </c>
      <c r="D1216" s="23" t="s">
        <v>68</v>
      </c>
      <c r="E1216" s="24" t="s">
        <v>94</v>
      </c>
      <c r="F1216" s="23"/>
      <c r="G1216" s="24"/>
      <c r="H1216" s="24">
        <v>24080905758</v>
      </c>
      <c r="I1216" s="24" t="s">
        <v>72</v>
      </c>
      <c r="J1216" s="24">
        <f>DATEDIF(Tabla1[[#This Row],[FECHA DE NACIMIENTO]],Tabla1[[#This Row],[FECHA ACTUAL]],"Y")</f>
        <v>53</v>
      </c>
      <c r="K1216" s="24" t="s">
        <v>320</v>
      </c>
      <c r="L1216" s="36" t="s">
        <v>5283</v>
      </c>
      <c r="M1216" s="24">
        <v>1</v>
      </c>
      <c r="N1216" s="24">
        <v>1</v>
      </c>
      <c r="O1216" s="24">
        <v>3</v>
      </c>
      <c r="P1216" s="24" t="s">
        <v>101</v>
      </c>
      <c r="Q1216" s="23">
        <v>25447</v>
      </c>
      <c r="R1216" s="24" t="s">
        <v>76</v>
      </c>
      <c r="S1216" s="25">
        <v>45119</v>
      </c>
      <c r="T1216" s="24">
        <v>4670472</v>
      </c>
      <c r="U1216" s="24">
        <v>3168302084</v>
      </c>
      <c r="V1216" s="24" t="s">
        <v>7258</v>
      </c>
      <c r="W1216" s="24" t="s">
        <v>7259</v>
      </c>
      <c r="X1216" s="24" t="s">
        <v>7260</v>
      </c>
      <c r="Y1216" s="24" t="s">
        <v>7261</v>
      </c>
      <c r="Z1216" s="24" t="s">
        <v>117</v>
      </c>
      <c r="AA1216" s="24" t="s">
        <v>7262</v>
      </c>
      <c r="AB1216" s="24" t="s">
        <v>77</v>
      </c>
      <c r="AC1216" s="24" t="s">
        <v>77</v>
      </c>
      <c r="AD1216" s="24" t="s">
        <v>77</v>
      </c>
      <c r="AE1216" s="26" t="s">
        <v>102</v>
      </c>
      <c r="AF1216" s="26" t="s">
        <v>7263</v>
      </c>
      <c r="AG1216" s="26"/>
      <c r="AH1216" s="27" t="s">
        <v>163</v>
      </c>
      <c r="AI1216" s="27" t="s">
        <v>487</v>
      </c>
      <c r="AJ1216" s="27" t="s">
        <v>487</v>
      </c>
      <c r="AK1216" s="24" t="s">
        <v>121</v>
      </c>
      <c r="AL1216" s="24" t="s">
        <v>90</v>
      </c>
      <c r="AM1216" s="23">
        <v>43157</v>
      </c>
      <c r="AN1216" s="28">
        <v>1242000</v>
      </c>
      <c r="AO1216" s="28"/>
      <c r="AP1216" s="24"/>
      <c r="AQ1216" s="24"/>
      <c r="AR1216" s="24"/>
      <c r="AS1216" s="24"/>
      <c r="AT1216" s="24" t="e">
        <v>#N/A</v>
      </c>
      <c r="AU1216" s="24" t="e">
        <v>#N/A</v>
      </c>
      <c r="AV1216" s="24" t="e">
        <v>#N/A</v>
      </c>
      <c r="AW1216" s="24"/>
      <c r="AX1216" s="24"/>
      <c r="AY1216" s="24"/>
      <c r="AZ1216" s="24"/>
      <c r="BA1216" s="24"/>
      <c r="BB1216" s="24"/>
      <c r="BC1216" s="24"/>
      <c r="BD1216" s="24">
        <v>0</v>
      </c>
      <c r="BE1216" s="24">
        <v>0</v>
      </c>
      <c r="BF1216" s="23"/>
      <c r="BG1216" s="23"/>
      <c r="BH1216" s="23">
        <v>43162</v>
      </c>
      <c r="BI1216" s="26" t="s">
        <v>127</v>
      </c>
      <c r="BJ1216" s="26" t="s">
        <v>7264</v>
      </c>
      <c r="BK1216" s="29">
        <v>13333</v>
      </c>
      <c r="BL1216" s="24" t="s">
        <v>129</v>
      </c>
      <c r="BM1216" s="22" t="str">
        <f ca="1">+IF(Tabla1[[#This Row],[FECHA INGRESO]]&gt;=44986,IF((TODAY()-Tabla1[[#This Row],[FECHA INGRESO]])&gt;=50,"ALERTA","TODAVÍA FALTA"),"N/A")</f>
        <v>N/A</v>
      </c>
      <c r="BN1216" s="7">
        <f>IFERROR((_xlfn.DAYS(Tabla1[[#This Row],[FECHA INGRESO]],Tabla1[[#This Row],[FECHA RETIRO]]))/30,"")</f>
        <v>-0.16666666666666666</v>
      </c>
    </row>
    <row r="1217" spans="1:66" ht="15" customHeight="1" x14ac:dyDescent="0.35">
      <c r="A1217" s="31">
        <v>28657262</v>
      </c>
      <c r="B1217" s="22" t="s">
        <v>7265</v>
      </c>
      <c r="C1217" s="23">
        <v>43160</v>
      </c>
      <c r="D1217" s="23" t="s">
        <v>93</v>
      </c>
      <c r="E1217" s="24" t="s">
        <v>69</v>
      </c>
      <c r="F1217" s="23"/>
      <c r="G1217" s="24"/>
      <c r="H1217" s="24">
        <v>24082478315</v>
      </c>
      <c r="I1217" s="24" t="s">
        <v>95</v>
      </c>
      <c r="J1217" s="24">
        <f>DATEDIF(Tabla1[[#This Row],[FECHA DE NACIMIENTO]],Tabla1[[#This Row],[FECHA ACTUAL]],"Y")</f>
        <v>54</v>
      </c>
      <c r="K1217" s="24" t="s">
        <v>96</v>
      </c>
      <c r="L1217" s="24" t="s">
        <v>112</v>
      </c>
      <c r="M1217" s="24">
        <v>3</v>
      </c>
      <c r="N1217" s="24">
        <v>0</v>
      </c>
      <c r="O1217" s="24">
        <v>2</v>
      </c>
      <c r="P1217" s="24" t="s">
        <v>101</v>
      </c>
      <c r="Q1217" s="23">
        <v>25163</v>
      </c>
      <c r="R1217" s="24" t="s">
        <v>7266</v>
      </c>
      <c r="S1217" s="25">
        <v>45119</v>
      </c>
      <c r="T1217" s="24">
        <v>7724973</v>
      </c>
      <c r="U1217" s="24">
        <v>3208540457</v>
      </c>
      <c r="V1217" s="24" t="s">
        <v>7267</v>
      </c>
      <c r="W1217" s="24" t="s">
        <v>7268</v>
      </c>
      <c r="X1217" s="24" t="s">
        <v>7269</v>
      </c>
      <c r="Y1217" s="24" t="s">
        <v>7270</v>
      </c>
      <c r="Z1217" s="24" t="s">
        <v>150</v>
      </c>
      <c r="AA1217" s="24">
        <v>3192448721</v>
      </c>
      <c r="AB1217" s="24" t="s">
        <v>77</v>
      </c>
      <c r="AC1217" s="24" t="s">
        <v>77</v>
      </c>
      <c r="AD1217" s="24" t="s">
        <v>77</v>
      </c>
      <c r="AE1217" s="26" t="s">
        <v>151</v>
      </c>
      <c r="AF1217" s="26"/>
      <c r="AG1217" s="26"/>
      <c r="AH1217" s="27" t="s">
        <v>184</v>
      </c>
      <c r="AI1217" s="27" t="s">
        <v>6658</v>
      </c>
      <c r="AJ1217" s="27" t="s">
        <v>6658</v>
      </c>
      <c r="AK1217" s="24" t="s">
        <v>121</v>
      </c>
      <c r="AL1217" s="24" t="s">
        <v>90</v>
      </c>
      <c r="AM1217" s="23">
        <v>43160</v>
      </c>
      <c r="AN1217" s="28">
        <v>808585.47</v>
      </c>
      <c r="AO1217" s="28"/>
      <c r="AP1217" s="24"/>
      <c r="AQ1217" s="24"/>
      <c r="AR1217" s="24"/>
      <c r="AS1217" s="24"/>
      <c r="AT1217" s="24" t="e">
        <v>#N/A</v>
      </c>
      <c r="AU1217" s="24" t="e">
        <v>#N/A</v>
      </c>
      <c r="AV1217" s="24" t="e">
        <v>#N/A</v>
      </c>
      <c r="AW1217" s="24"/>
      <c r="AX1217" s="24"/>
      <c r="AY1217" s="24"/>
      <c r="AZ1217" s="24"/>
      <c r="BA1217" s="24"/>
      <c r="BB1217" s="24"/>
      <c r="BC1217" s="24"/>
      <c r="BD1217" s="24">
        <v>0</v>
      </c>
      <c r="BE1217" s="24">
        <v>0</v>
      </c>
      <c r="BF1217" s="23"/>
      <c r="BG1217" s="23"/>
      <c r="BH1217" s="23">
        <v>43187</v>
      </c>
      <c r="BI1217" s="26" t="s">
        <v>143</v>
      </c>
      <c r="BJ1217" s="26" t="s">
        <v>2589</v>
      </c>
      <c r="BK1217" s="29">
        <v>30382</v>
      </c>
      <c r="BL1217" s="24" t="s">
        <v>129</v>
      </c>
      <c r="BM1217" s="22" t="str">
        <f ca="1">+IF(Tabla1[[#This Row],[FECHA INGRESO]]&gt;=44986,IF((TODAY()-Tabla1[[#This Row],[FECHA INGRESO]])&gt;=50,"ALERTA","TODAVÍA FALTA"),"N/A")</f>
        <v>N/A</v>
      </c>
      <c r="BN1217" s="7">
        <f>IFERROR((_xlfn.DAYS(Tabla1[[#This Row],[FECHA INGRESO]],Tabla1[[#This Row],[FECHA RETIRO]]))/30,"")</f>
        <v>-0.9</v>
      </c>
    </row>
    <row r="1218" spans="1:66" ht="15" customHeight="1" x14ac:dyDescent="0.35">
      <c r="A1218" s="31">
        <v>1020776721</v>
      </c>
      <c r="B1218" s="22" t="s">
        <v>7271</v>
      </c>
      <c r="C1218" s="23">
        <v>43161</v>
      </c>
      <c r="D1218" s="23" t="s">
        <v>93</v>
      </c>
      <c r="E1218" s="24" t="s">
        <v>94</v>
      </c>
      <c r="F1218" s="23"/>
      <c r="G1218" s="24"/>
      <c r="H1218" s="24">
        <v>24082518523</v>
      </c>
      <c r="I1218" s="24" t="s">
        <v>95</v>
      </c>
      <c r="J1218" s="24">
        <f>DATEDIF(Tabla1[[#This Row],[FECHA DE NACIMIENTO]],Tabla1[[#This Row],[FECHA ACTUAL]],"Y")</f>
        <v>30</v>
      </c>
      <c r="K1218" s="24" t="s">
        <v>500</v>
      </c>
      <c r="L1218" s="24" t="s">
        <v>112</v>
      </c>
      <c r="M1218" s="24">
        <v>0</v>
      </c>
      <c r="N1218" s="24">
        <v>0</v>
      </c>
      <c r="O1218" s="24">
        <v>3</v>
      </c>
      <c r="P1218" s="24" t="s">
        <v>101</v>
      </c>
      <c r="Q1218" s="23">
        <v>33934</v>
      </c>
      <c r="R1218" s="24" t="s">
        <v>76</v>
      </c>
      <c r="S1218" s="25">
        <v>45119</v>
      </c>
      <c r="T1218" s="24"/>
      <c r="U1218" s="24">
        <v>3013793338</v>
      </c>
      <c r="V1218" s="24" t="s">
        <v>7272</v>
      </c>
      <c r="W1218" s="24" t="s">
        <v>7273</v>
      </c>
      <c r="X1218" s="24" t="s">
        <v>7274</v>
      </c>
      <c r="Y1218" s="24" t="s">
        <v>7275</v>
      </c>
      <c r="Z1218" s="24" t="s">
        <v>117</v>
      </c>
      <c r="AA1218" s="24">
        <v>3115095515</v>
      </c>
      <c r="AB1218" s="24" t="s">
        <v>77</v>
      </c>
      <c r="AC1218" s="24" t="s">
        <v>77</v>
      </c>
      <c r="AD1218" s="24" t="s">
        <v>77</v>
      </c>
      <c r="AE1218" s="26" t="s">
        <v>151</v>
      </c>
      <c r="AF1218" s="26"/>
      <c r="AG1218" s="26"/>
      <c r="AH1218" s="27" t="s">
        <v>184</v>
      </c>
      <c r="AI1218" s="27" t="s">
        <v>2649</v>
      </c>
      <c r="AJ1218" s="27" t="s">
        <v>2649</v>
      </c>
      <c r="AK1218" s="24" t="s">
        <v>121</v>
      </c>
      <c r="AL1218" s="24" t="s">
        <v>90</v>
      </c>
      <c r="AM1218" s="23">
        <v>43161</v>
      </c>
      <c r="AN1218" s="28">
        <v>808585.47</v>
      </c>
      <c r="AO1218" s="28"/>
      <c r="AP1218" s="24"/>
      <c r="AQ1218" s="24"/>
      <c r="AR1218" s="24"/>
      <c r="AS1218" s="24"/>
      <c r="AT1218" s="24">
        <v>73</v>
      </c>
      <c r="AU1218" s="24" t="e">
        <v>#N/A</v>
      </c>
      <c r="AV1218" s="24" t="e">
        <v>#N/A</v>
      </c>
      <c r="AW1218" s="24"/>
      <c r="AX1218" s="24"/>
      <c r="AY1218" s="24"/>
      <c r="AZ1218" s="24"/>
      <c r="BA1218" s="24"/>
      <c r="BB1218" s="24"/>
      <c r="BC1218" s="24"/>
      <c r="BD1218" s="24">
        <v>0</v>
      </c>
      <c r="BE1218" s="24">
        <v>0</v>
      </c>
      <c r="BF1218" s="23"/>
      <c r="BG1218" s="23"/>
      <c r="BH1218" s="23">
        <v>43403</v>
      </c>
      <c r="BI1218" s="26" t="s">
        <v>127</v>
      </c>
      <c r="BJ1218" s="26" t="s">
        <v>1246</v>
      </c>
      <c r="BK1218" s="29">
        <v>259329</v>
      </c>
      <c r="BL1218" s="24" t="s">
        <v>129</v>
      </c>
      <c r="BM1218" s="22" t="str">
        <f ca="1">+IF(Tabla1[[#This Row],[FECHA INGRESO]]&gt;=44986,IF((TODAY()-Tabla1[[#This Row],[FECHA INGRESO]])&gt;=50,"ALERTA","TODAVÍA FALTA"),"N/A")</f>
        <v>N/A</v>
      </c>
      <c r="BN1218" s="7">
        <f>IFERROR((_xlfn.DAYS(Tabla1[[#This Row],[FECHA INGRESO]],Tabla1[[#This Row],[FECHA RETIRO]]))/30,"")</f>
        <v>-8.0666666666666664</v>
      </c>
    </row>
    <row r="1219" spans="1:66" ht="15" customHeight="1" x14ac:dyDescent="0.35">
      <c r="A1219" s="31">
        <v>1039475861</v>
      </c>
      <c r="B1219" s="22" t="s">
        <v>7276</v>
      </c>
      <c r="C1219" s="23">
        <v>43164</v>
      </c>
      <c r="D1219" s="23" t="s">
        <v>1311</v>
      </c>
      <c r="E1219" s="23" t="s">
        <v>110</v>
      </c>
      <c r="F1219" s="23"/>
      <c r="G1219" s="24"/>
      <c r="H1219" s="24">
        <v>24082600725</v>
      </c>
      <c r="I1219" s="24" t="s">
        <v>95</v>
      </c>
      <c r="J1219" s="24">
        <f>DATEDIF(Tabla1[[#This Row],[FECHA DE NACIMIENTO]],Tabla1[[#This Row],[FECHA ACTUAL]],"Y")</f>
        <v>23</v>
      </c>
      <c r="K1219" s="24" t="s">
        <v>96</v>
      </c>
      <c r="L1219" s="24" t="s">
        <v>74</v>
      </c>
      <c r="M1219" s="24">
        <v>1</v>
      </c>
      <c r="N1219" s="24">
        <v>1</v>
      </c>
      <c r="O1219" s="24">
        <v>2</v>
      </c>
      <c r="P1219" s="24" t="s">
        <v>101</v>
      </c>
      <c r="Q1219" s="23">
        <v>36456</v>
      </c>
      <c r="R1219" s="24" t="s">
        <v>1532</v>
      </c>
      <c r="S1219" s="25">
        <v>45119</v>
      </c>
      <c r="T1219" s="24">
        <v>6068543</v>
      </c>
      <c r="U1219" s="24">
        <v>3024167837</v>
      </c>
      <c r="V1219" s="24" t="s">
        <v>7277</v>
      </c>
      <c r="W1219" s="24" t="s">
        <v>7278</v>
      </c>
      <c r="X1219" s="24" t="s">
        <v>7279</v>
      </c>
      <c r="Y1219" s="24" t="s">
        <v>7280</v>
      </c>
      <c r="Z1219" s="24" t="s">
        <v>117</v>
      </c>
      <c r="AA1219" s="24" t="s">
        <v>7281</v>
      </c>
      <c r="AB1219" s="24" t="s">
        <v>77</v>
      </c>
      <c r="AC1219" s="24" t="s">
        <v>77</v>
      </c>
      <c r="AD1219" s="24" t="s">
        <v>77</v>
      </c>
      <c r="AE1219" s="26" t="s">
        <v>151</v>
      </c>
      <c r="AF1219" s="26"/>
      <c r="AG1219" s="26"/>
      <c r="AH1219" s="27" t="s">
        <v>184</v>
      </c>
      <c r="AI1219" s="27" t="s">
        <v>515</v>
      </c>
      <c r="AJ1219" s="27" t="s">
        <v>515</v>
      </c>
      <c r="AK1219" s="24" t="s">
        <v>121</v>
      </c>
      <c r="AL1219" s="24" t="s">
        <v>90</v>
      </c>
      <c r="AM1219" s="23">
        <v>43164</v>
      </c>
      <c r="AN1219" s="28">
        <v>808585.47</v>
      </c>
      <c r="AO1219" s="28"/>
      <c r="AP1219" s="24"/>
      <c r="AQ1219" s="24"/>
      <c r="AR1219" s="24"/>
      <c r="AS1219" s="24"/>
      <c r="AT1219" s="24" t="e">
        <v>#N/A</v>
      </c>
      <c r="AU1219" s="24" t="e">
        <v>#N/A</v>
      </c>
      <c r="AV1219" s="24" t="e">
        <v>#N/A</v>
      </c>
      <c r="AW1219" s="24"/>
      <c r="AX1219" s="24"/>
      <c r="AY1219" s="24"/>
      <c r="AZ1219" s="24"/>
      <c r="BA1219" s="24"/>
      <c r="BB1219" s="24"/>
      <c r="BC1219" s="24"/>
      <c r="BD1219" s="24">
        <v>0</v>
      </c>
      <c r="BE1219" s="24">
        <v>0</v>
      </c>
      <c r="BF1219" s="23"/>
      <c r="BG1219" s="23"/>
      <c r="BH1219" s="23">
        <v>43312</v>
      </c>
      <c r="BI1219" s="26" t="s">
        <v>127</v>
      </c>
      <c r="BJ1219" s="26" t="s">
        <v>232</v>
      </c>
      <c r="BK1219" s="29">
        <v>158419</v>
      </c>
      <c r="BL1219" s="24" t="s">
        <v>129</v>
      </c>
      <c r="BM1219" s="22" t="str">
        <f ca="1">+IF(Tabla1[[#This Row],[FECHA INGRESO]]&gt;=44986,IF((TODAY()-Tabla1[[#This Row],[FECHA INGRESO]])&gt;=50,"ALERTA","TODAVÍA FALTA"),"N/A")</f>
        <v>N/A</v>
      </c>
      <c r="BN1219" s="7">
        <f>IFERROR((_xlfn.DAYS(Tabla1[[#This Row],[FECHA INGRESO]],Tabla1[[#This Row],[FECHA RETIRO]]))/30,"")</f>
        <v>-4.9333333333333336</v>
      </c>
    </row>
    <row r="1220" spans="1:66" ht="15" customHeight="1" x14ac:dyDescent="0.35">
      <c r="A1220" s="31">
        <v>1152697207</v>
      </c>
      <c r="B1220" s="22" t="s">
        <v>7282</v>
      </c>
      <c r="C1220" s="23">
        <v>43164</v>
      </c>
      <c r="D1220" s="23" t="s">
        <v>131</v>
      </c>
      <c r="E1220" s="24" t="s">
        <v>94</v>
      </c>
      <c r="F1220" s="23"/>
      <c r="G1220" s="24"/>
      <c r="H1220" s="24">
        <v>24082561914</v>
      </c>
      <c r="I1220" s="24" t="s">
        <v>95</v>
      </c>
      <c r="J1220" s="24">
        <f>DATEDIF(Tabla1[[#This Row],[FECHA DE NACIMIENTO]],Tabla1[[#This Row],[FECHA ACTUAL]],"Y")</f>
        <v>28</v>
      </c>
      <c r="K1220" s="24" t="s">
        <v>73</v>
      </c>
      <c r="L1220" s="24" t="s">
        <v>112</v>
      </c>
      <c r="M1220" s="24">
        <v>1</v>
      </c>
      <c r="N1220" s="24">
        <v>1</v>
      </c>
      <c r="O1220" s="24">
        <v>3</v>
      </c>
      <c r="P1220" s="24" t="s">
        <v>101</v>
      </c>
      <c r="Q1220" s="23">
        <v>34676</v>
      </c>
      <c r="R1220" s="24" t="s">
        <v>830</v>
      </c>
      <c r="S1220" s="25">
        <v>45119</v>
      </c>
      <c r="T1220" s="24">
        <v>2376673</v>
      </c>
      <c r="U1220" s="24">
        <v>3112185719</v>
      </c>
      <c r="V1220" s="24" t="s">
        <v>7283</v>
      </c>
      <c r="W1220" s="24" t="s">
        <v>7284</v>
      </c>
      <c r="X1220" s="24" t="s">
        <v>2926</v>
      </c>
      <c r="Y1220" s="24" t="s">
        <v>7285</v>
      </c>
      <c r="Z1220" s="24" t="s">
        <v>117</v>
      </c>
      <c r="AA1220" s="24" t="s">
        <v>7286</v>
      </c>
      <c r="AB1220" s="24" t="s">
        <v>77</v>
      </c>
      <c r="AC1220" s="24" t="s">
        <v>77</v>
      </c>
      <c r="AD1220" s="24" t="s">
        <v>77</v>
      </c>
      <c r="AE1220" s="26" t="s">
        <v>151</v>
      </c>
      <c r="AF1220" s="26"/>
      <c r="AG1220" s="26"/>
      <c r="AH1220" s="27" t="s">
        <v>184</v>
      </c>
      <c r="AI1220" s="27" t="s">
        <v>1027</v>
      </c>
      <c r="AJ1220" s="27" t="s">
        <v>1027</v>
      </c>
      <c r="AK1220" s="24" t="s">
        <v>121</v>
      </c>
      <c r="AL1220" s="24" t="s">
        <v>90</v>
      </c>
      <c r="AM1220" s="23">
        <v>43164</v>
      </c>
      <c r="AN1220" s="28">
        <v>808585.47</v>
      </c>
      <c r="AO1220" s="28"/>
      <c r="AP1220" s="24"/>
      <c r="AQ1220" s="24"/>
      <c r="AR1220" s="24"/>
      <c r="AS1220" s="24"/>
      <c r="AT1220" s="24" t="e">
        <v>#N/A</v>
      </c>
      <c r="AU1220" s="24" t="e">
        <v>#N/A</v>
      </c>
      <c r="AV1220" s="24" t="e">
        <v>#N/A</v>
      </c>
      <c r="AW1220" s="24"/>
      <c r="AX1220" s="24"/>
      <c r="AY1220" s="24"/>
      <c r="AZ1220" s="24"/>
      <c r="BA1220" s="24"/>
      <c r="BB1220" s="24"/>
      <c r="BC1220" s="24"/>
      <c r="BD1220" s="24">
        <v>0</v>
      </c>
      <c r="BE1220" s="24">
        <v>0</v>
      </c>
      <c r="BF1220" s="23"/>
      <c r="BG1220" s="23"/>
      <c r="BH1220" s="23">
        <v>43360</v>
      </c>
      <c r="BI1220" s="26" t="s">
        <v>127</v>
      </c>
      <c r="BJ1220" s="26" t="s">
        <v>1246</v>
      </c>
      <c r="BK1220" s="29">
        <v>209416</v>
      </c>
      <c r="BL1220" s="24" t="s">
        <v>129</v>
      </c>
      <c r="BM1220" s="22" t="str">
        <f ca="1">+IF(Tabla1[[#This Row],[FECHA INGRESO]]&gt;=44986,IF((TODAY()-Tabla1[[#This Row],[FECHA INGRESO]])&gt;=50,"ALERTA","TODAVÍA FALTA"),"N/A")</f>
        <v>N/A</v>
      </c>
      <c r="BN1220" s="7">
        <f>IFERROR((_xlfn.DAYS(Tabla1[[#This Row],[FECHA INGRESO]],Tabla1[[#This Row],[FECHA RETIRO]]))/30,"")</f>
        <v>-6.5333333333333332</v>
      </c>
    </row>
    <row r="1221" spans="1:66" ht="15" customHeight="1" x14ac:dyDescent="0.35">
      <c r="A1221" s="31">
        <v>80174481</v>
      </c>
      <c r="B1221" s="22" t="s">
        <v>7287</v>
      </c>
      <c r="C1221" s="23">
        <v>43165</v>
      </c>
      <c r="D1221" s="23" t="s">
        <v>109</v>
      </c>
      <c r="E1221" s="23" t="s">
        <v>6253</v>
      </c>
      <c r="F1221" s="23"/>
      <c r="G1221" s="24"/>
      <c r="H1221" s="24">
        <v>24082709095</v>
      </c>
      <c r="I1221" s="24" t="s">
        <v>72</v>
      </c>
      <c r="J1221" s="24">
        <f>DATEDIF(Tabla1[[#This Row],[FECHA DE NACIMIENTO]],Tabla1[[#This Row],[FECHA ACTUAL]],"Y")</f>
        <v>40</v>
      </c>
      <c r="K1221" s="24" t="s">
        <v>96</v>
      </c>
      <c r="L1221" s="24" t="s">
        <v>234</v>
      </c>
      <c r="M1221" s="24">
        <v>1</v>
      </c>
      <c r="N1221" s="24">
        <v>2</v>
      </c>
      <c r="O1221" s="24">
        <v>3</v>
      </c>
      <c r="P1221" s="24" t="s">
        <v>101</v>
      </c>
      <c r="Q1221" s="23">
        <v>30422</v>
      </c>
      <c r="R1221" s="24" t="s">
        <v>76</v>
      </c>
      <c r="S1221" s="25">
        <v>45119</v>
      </c>
      <c r="T1221" s="24">
        <v>4616090</v>
      </c>
      <c r="U1221" s="24">
        <v>3003453877</v>
      </c>
      <c r="V1221" s="24" t="s">
        <v>7288</v>
      </c>
      <c r="W1221" s="24" t="s">
        <v>7289</v>
      </c>
      <c r="X1221" s="24" t="s">
        <v>7290</v>
      </c>
      <c r="Y1221" s="24" t="s">
        <v>7291</v>
      </c>
      <c r="Z1221" s="24" t="s">
        <v>82</v>
      </c>
      <c r="AA1221" s="24" t="s">
        <v>7292</v>
      </c>
      <c r="AB1221" s="24" t="s">
        <v>77</v>
      </c>
      <c r="AC1221" s="24" t="s">
        <v>77</v>
      </c>
      <c r="AD1221" s="24" t="s">
        <v>77</v>
      </c>
      <c r="AE1221" s="26" t="s">
        <v>84</v>
      </c>
      <c r="AF1221" s="26" t="s">
        <v>103</v>
      </c>
      <c r="AG1221" s="26"/>
      <c r="AH1221" s="27" t="s">
        <v>119</v>
      </c>
      <c r="AI1221" s="27" t="s">
        <v>487</v>
      </c>
      <c r="AJ1221" s="27" t="s">
        <v>487</v>
      </c>
      <c r="AK1221" s="24" t="s">
        <v>121</v>
      </c>
      <c r="AL1221" s="24" t="s">
        <v>90</v>
      </c>
      <c r="AM1221" s="23">
        <v>43165</v>
      </c>
      <c r="AN1221" s="28">
        <v>2070000</v>
      </c>
      <c r="AO1221" s="28"/>
      <c r="AP1221" s="24"/>
      <c r="AQ1221" s="24"/>
      <c r="AR1221" s="24"/>
      <c r="AS1221" s="24"/>
      <c r="AT1221" s="24" t="e">
        <v>#N/A</v>
      </c>
      <c r="AU1221" s="24" t="e">
        <v>#N/A</v>
      </c>
      <c r="AV1221" s="24" t="e">
        <v>#N/A</v>
      </c>
      <c r="AW1221" s="24"/>
      <c r="AX1221" s="24"/>
      <c r="AY1221" s="24"/>
      <c r="AZ1221" s="24"/>
      <c r="BA1221" s="24"/>
      <c r="BB1221" s="24"/>
      <c r="BC1221" s="24"/>
      <c r="BD1221" s="24">
        <v>0</v>
      </c>
      <c r="BE1221" s="24">
        <v>0</v>
      </c>
      <c r="BF1221" s="23"/>
      <c r="BG1221" s="23"/>
      <c r="BH1221" s="23">
        <v>43210</v>
      </c>
      <c r="BI1221" s="26" t="s">
        <v>127</v>
      </c>
      <c r="BJ1221" s="26" t="s">
        <v>178</v>
      </c>
      <c r="BK1221" s="29">
        <v>125000</v>
      </c>
      <c r="BL1221" s="24" t="s">
        <v>129</v>
      </c>
      <c r="BM1221" s="22" t="str">
        <f ca="1">+IF(Tabla1[[#This Row],[FECHA INGRESO]]&gt;=44986,IF((TODAY()-Tabla1[[#This Row],[FECHA INGRESO]])&gt;=50,"ALERTA","TODAVÍA FALTA"),"N/A")</f>
        <v>N/A</v>
      </c>
      <c r="BN1221" s="7">
        <f>IFERROR((_xlfn.DAYS(Tabla1[[#This Row],[FECHA INGRESO]],Tabla1[[#This Row],[FECHA RETIRO]]))/30,"")</f>
        <v>-1.5</v>
      </c>
    </row>
    <row r="1222" spans="1:66" ht="15" customHeight="1" x14ac:dyDescent="0.35">
      <c r="A1222" s="31">
        <v>1032501122</v>
      </c>
      <c r="B1222" s="22" t="s">
        <v>7293</v>
      </c>
      <c r="C1222" s="23">
        <v>43166</v>
      </c>
      <c r="D1222" s="23" t="s">
        <v>4008</v>
      </c>
      <c r="E1222" s="24" t="s">
        <v>69</v>
      </c>
      <c r="F1222" s="23"/>
      <c r="G1222" s="24"/>
      <c r="H1222" s="24"/>
      <c r="I1222" s="24" t="s">
        <v>95</v>
      </c>
      <c r="J1222" s="24">
        <f>DATEDIF(Tabla1[[#This Row],[FECHA DE NACIMIENTO]],Tabla1[[#This Row],[FECHA ACTUAL]],"Y")</f>
        <v>24</v>
      </c>
      <c r="K1222" s="24" t="s">
        <v>73</v>
      </c>
      <c r="L1222" s="24" t="s">
        <v>112</v>
      </c>
      <c r="M1222" s="24">
        <v>0</v>
      </c>
      <c r="N1222" s="24">
        <v>0</v>
      </c>
      <c r="O1222" s="24">
        <v>1</v>
      </c>
      <c r="P1222" s="24" t="s">
        <v>75</v>
      </c>
      <c r="Q1222" s="23">
        <v>36108</v>
      </c>
      <c r="R1222" s="24" t="s">
        <v>76</v>
      </c>
      <c r="S1222" s="25">
        <v>45119</v>
      </c>
      <c r="T1222" s="24">
        <v>5728756</v>
      </c>
      <c r="U1222" s="24">
        <v>3143002298</v>
      </c>
      <c r="V1222" s="24" t="s">
        <v>7294</v>
      </c>
      <c r="W1222" s="24" t="s">
        <v>7295</v>
      </c>
      <c r="X1222" s="24" t="s">
        <v>7296</v>
      </c>
      <c r="Y1222" s="24" t="s">
        <v>7297</v>
      </c>
      <c r="Z1222" s="24" t="s">
        <v>117</v>
      </c>
      <c r="AA1222" s="24" t="s">
        <v>7298</v>
      </c>
      <c r="AB1222" s="24" t="s">
        <v>77</v>
      </c>
      <c r="AC1222" s="24" t="s">
        <v>77</v>
      </c>
      <c r="AD1222" s="24" t="s">
        <v>77</v>
      </c>
      <c r="AE1222" s="26" t="s">
        <v>151</v>
      </c>
      <c r="AF1222" s="26"/>
      <c r="AG1222" s="26"/>
      <c r="AH1222" s="27" t="s">
        <v>184</v>
      </c>
      <c r="AI1222" s="27" t="s">
        <v>7059</v>
      </c>
      <c r="AJ1222" s="27" t="s">
        <v>7059</v>
      </c>
      <c r="AK1222" s="24" t="s">
        <v>121</v>
      </c>
      <c r="AL1222" s="24" t="s">
        <v>542</v>
      </c>
      <c r="AM1222" s="23">
        <v>43166</v>
      </c>
      <c r="AN1222" s="28">
        <v>0</v>
      </c>
      <c r="AO1222" s="28"/>
      <c r="AP1222" s="24"/>
      <c r="AQ1222" s="24"/>
      <c r="AR1222" s="24"/>
      <c r="AS1222" s="24"/>
      <c r="AT1222" s="24" t="e">
        <v>#N/A</v>
      </c>
      <c r="AU1222" s="24" t="e">
        <v>#N/A</v>
      </c>
      <c r="AV1222" s="24" t="e">
        <v>#N/A</v>
      </c>
      <c r="AW1222" s="24"/>
      <c r="AX1222" s="24"/>
      <c r="AY1222" s="24"/>
      <c r="AZ1222" s="24"/>
      <c r="BA1222" s="24"/>
      <c r="BB1222" s="24"/>
      <c r="BC1222" s="24"/>
      <c r="BD1222" s="24">
        <v>0</v>
      </c>
      <c r="BE1222" s="24" t="e">
        <v>#N/A</v>
      </c>
      <c r="BF1222" s="23"/>
      <c r="BG1222" s="23"/>
      <c r="BH1222" s="23">
        <v>43168</v>
      </c>
      <c r="BI1222" s="26" t="s">
        <v>143</v>
      </c>
      <c r="BJ1222" s="26" t="s">
        <v>7060</v>
      </c>
      <c r="BK1222" s="29">
        <v>0</v>
      </c>
      <c r="BL1222" s="24" t="s">
        <v>129</v>
      </c>
      <c r="BM1222" s="22" t="str">
        <f ca="1">+IF(Tabla1[[#This Row],[FECHA INGRESO]]&gt;=44986,IF((TODAY()-Tabla1[[#This Row],[FECHA INGRESO]])&gt;=50,"ALERTA","TODAVÍA FALTA"),"N/A")</f>
        <v>N/A</v>
      </c>
      <c r="BN1222" s="7">
        <f>IFERROR((_xlfn.DAYS(Tabla1[[#This Row],[FECHA INGRESO]],Tabla1[[#This Row],[FECHA RETIRO]]))/30,"")</f>
        <v>-6.6666666666666666E-2</v>
      </c>
    </row>
    <row r="1223" spans="1:66" ht="15" customHeight="1" x14ac:dyDescent="0.35">
      <c r="A1223" s="31">
        <v>1012410726</v>
      </c>
      <c r="B1223" s="22" t="s">
        <v>7299</v>
      </c>
      <c r="C1223" s="23">
        <v>43171</v>
      </c>
      <c r="D1223" s="23" t="s">
        <v>266</v>
      </c>
      <c r="E1223" s="23" t="s">
        <v>111</v>
      </c>
      <c r="F1223" s="23"/>
      <c r="G1223" s="24"/>
      <c r="H1223" s="24">
        <v>24082708403</v>
      </c>
      <c r="I1223" s="24" t="s">
        <v>72</v>
      </c>
      <c r="J1223" s="24">
        <f>DATEDIF(Tabla1[[#This Row],[FECHA DE NACIMIENTO]],Tabla1[[#This Row],[FECHA ACTUAL]],"Y")</f>
        <v>29</v>
      </c>
      <c r="K1223" s="24" t="s">
        <v>73</v>
      </c>
      <c r="L1223" s="24" t="s">
        <v>112</v>
      </c>
      <c r="M1223" s="24">
        <v>0</v>
      </c>
      <c r="N1223" s="24">
        <v>0</v>
      </c>
      <c r="O1223" s="24">
        <v>2</v>
      </c>
      <c r="P1223" s="24" t="s">
        <v>101</v>
      </c>
      <c r="Q1223" s="23">
        <v>34478</v>
      </c>
      <c r="R1223" s="24" t="s">
        <v>76</v>
      </c>
      <c r="S1223" s="25">
        <v>45119</v>
      </c>
      <c r="T1223" s="24">
        <v>7824873</v>
      </c>
      <c r="U1223" s="24">
        <v>3023242707</v>
      </c>
      <c r="V1223" s="24" t="s">
        <v>7300</v>
      </c>
      <c r="W1223" s="24" t="s">
        <v>7301</v>
      </c>
      <c r="X1223" s="24" t="s">
        <v>7302</v>
      </c>
      <c r="Y1223" s="24" t="s">
        <v>7303</v>
      </c>
      <c r="Z1223" s="24" t="s">
        <v>117</v>
      </c>
      <c r="AA1223" s="24">
        <v>3108262168</v>
      </c>
      <c r="AB1223" s="24" t="s">
        <v>77</v>
      </c>
      <c r="AC1223" s="24" t="s">
        <v>77</v>
      </c>
      <c r="AD1223" s="24" t="s">
        <v>77</v>
      </c>
      <c r="AE1223" s="26" t="s">
        <v>183</v>
      </c>
      <c r="AF1223" s="26" t="s">
        <v>7304</v>
      </c>
      <c r="AG1223" s="26"/>
      <c r="AH1223" s="27" t="s">
        <v>184</v>
      </c>
      <c r="AI1223" s="27" t="s">
        <v>6658</v>
      </c>
      <c r="AJ1223" s="27" t="s">
        <v>6658</v>
      </c>
      <c r="AK1223" s="24" t="s">
        <v>121</v>
      </c>
      <c r="AL1223" s="24" t="s">
        <v>90</v>
      </c>
      <c r="AM1223" s="23">
        <v>43171</v>
      </c>
      <c r="AN1223" s="28">
        <v>808585.47</v>
      </c>
      <c r="AO1223" s="28"/>
      <c r="AP1223" s="24"/>
      <c r="AQ1223" s="24"/>
      <c r="AR1223" s="24"/>
      <c r="AS1223" s="24"/>
      <c r="AT1223" s="24" t="e">
        <v>#N/A</v>
      </c>
      <c r="AU1223" s="24" t="e">
        <v>#N/A</v>
      </c>
      <c r="AV1223" s="24" t="e">
        <v>#N/A</v>
      </c>
      <c r="AW1223" s="24"/>
      <c r="AX1223" s="24"/>
      <c r="AY1223" s="24"/>
      <c r="AZ1223" s="24"/>
      <c r="BA1223" s="24"/>
      <c r="BB1223" s="24"/>
      <c r="BC1223" s="24"/>
      <c r="BD1223" s="24">
        <v>0</v>
      </c>
      <c r="BE1223" s="24">
        <v>0</v>
      </c>
      <c r="BF1223" s="23"/>
      <c r="BG1223" s="23"/>
      <c r="BH1223" s="23">
        <v>43189</v>
      </c>
      <c r="BI1223" s="26" t="s">
        <v>143</v>
      </c>
      <c r="BJ1223" s="26" t="s">
        <v>2589</v>
      </c>
      <c r="BK1223" s="29">
        <v>20616</v>
      </c>
      <c r="BL1223" s="24" t="s">
        <v>129</v>
      </c>
      <c r="BM1223" s="22" t="str">
        <f ca="1">+IF(Tabla1[[#This Row],[FECHA INGRESO]]&gt;=44986,IF((TODAY()-Tabla1[[#This Row],[FECHA INGRESO]])&gt;=50,"ALERTA","TODAVÍA FALTA"),"N/A")</f>
        <v>N/A</v>
      </c>
      <c r="BN1223" s="7">
        <f>IFERROR((_xlfn.DAYS(Tabla1[[#This Row],[FECHA INGRESO]],Tabla1[[#This Row],[FECHA RETIRO]]))/30,"")</f>
        <v>-0.6</v>
      </c>
    </row>
    <row r="1224" spans="1:66" ht="15" customHeight="1" x14ac:dyDescent="0.35">
      <c r="A1224" s="31">
        <v>52474893</v>
      </c>
      <c r="B1224" s="22" t="s">
        <v>7305</v>
      </c>
      <c r="C1224" s="23">
        <v>43171</v>
      </c>
      <c r="D1224" s="23" t="s">
        <v>93</v>
      </c>
      <c r="E1224" s="24" t="s">
        <v>94</v>
      </c>
      <c r="F1224" s="23"/>
      <c r="G1224" s="24"/>
      <c r="H1224" s="24">
        <v>24083627538</v>
      </c>
      <c r="I1224" s="24" t="s">
        <v>95</v>
      </c>
      <c r="J1224" s="24">
        <f>DATEDIF(Tabla1[[#This Row],[FECHA DE NACIMIENTO]],Tabla1[[#This Row],[FECHA ACTUAL]],"Y")</f>
        <v>45</v>
      </c>
      <c r="K1224" s="24" t="s">
        <v>73</v>
      </c>
      <c r="L1224" s="24" t="s">
        <v>112</v>
      </c>
      <c r="M1224" s="24">
        <v>1</v>
      </c>
      <c r="N1224" s="24">
        <v>1</v>
      </c>
      <c r="O1224" s="24">
        <v>2</v>
      </c>
      <c r="P1224" s="24" t="s">
        <v>101</v>
      </c>
      <c r="Q1224" s="23">
        <v>28341</v>
      </c>
      <c r="R1224" s="24" t="s">
        <v>76</v>
      </c>
      <c r="S1224" s="25">
        <v>45119</v>
      </c>
      <c r="T1224" s="24">
        <v>7579824</v>
      </c>
      <c r="U1224" s="24">
        <v>3023002315</v>
      </c>
      <c r="V1224" s="24" t="s">
        <v>7306</v>
      </c>
      <c r="W1224" s="24" t="s">
        <v>7307</v>
      </c>
      <c r="X1224" s="24" t="s">
        <v>5267</v>
      </c>
      <c r="Y1224" s="24" t="s">
        <v>7308</v>
      </c>
      <c r="Z1224" s="24" t="s">
        <v>852</v>
      </c>
      <c r="AA1224" s="24">
        <v>3123655408</v>
      </c>
      <c r="AB1224" s="24" t="s">
        <v>77</v>
      </c>
      <c r="AC1224" s="24" t="s">
        <v>77</v>
      </c>
      <c r="AD1224" s="24" t="s">
        <v>77</v>
      </c>
      <c r="AE1224" s="26" t="s">
        <v>183</v>
      </c>
      <c r="AF1224" s="26" t="s">
        <v>4213</v>
      </c>
      <c r="AG1224" s="26"/>
      <c r="AH1224" s="27" t="s">
        <v>184</v>
      </c>
      <c r="AI1224" s="27" t="s">
        <v>6658</v>
      </c>
      <c r="AJ1224" s="27" t="s">
        <v>6658</v>
      </c>
      <c r="AK1224" s="24" t="s">
        <v>121</v>
      </c>
      <c r="AL1224" s="24" t="s">
        <v>90</v>
      </c>
      <c r="AM1224" s="23">
        <v>43171</v>
      </c>
      <c r="AN1224" s="28">
        <v>808585.47</v>
      </c>
      <c r="AO1224" s="28"/>
      <c r="AP1224" s="24"/>
      <c r="AQ1224" s="24"/>
      <c r="AR1224" s="24"/>
      <c r="AS1224" s="24"/>
      <c r="AT1224" s="24">
        <v>70</v>
      </c>
      <c r="AU1224" s="24" t="e">
        <v>#N/A</v>
      </c>
      <c r="AV1224" s="24" t="e">
        <v>#N/A</v>
      </c>
      <c r="AW1224" s="24"/>
      <c r="AX1224" s="24"/>
      <c r="AY1224" s="24"/>
      <c r="AZ1224" s="24"/>
      <c r="BA1224" s="24"/>
      <c r="BB1224" s="24"/>
      <c r="BC1224" s="24"/>
      <c r="BD1224" s="24">
        <v>0</v>
      </c>
      <c r="BE1224" s="24">
        <v>0</v>
      </c>
      <c r="BF1224" s="23"/>
      <c r="BG1224" s="23"/>
      <c r="BH1224" s="23">
        <v>43266</v>
      </c>
      <c r="BI1224" s="26" t="s">
        <v>127</v>
      </c>
      <c r="BJ1224" s="26" t="s">
        <v>1165</v>
      </c>
      <c r="BK1224" s="29">
        <v>101995</v>
      </c>
      <c r="BL1224" s="24" t="s">
        <v>129</v>
      </c>
      <c r="BM1224" s="22" t="str">
        <f ca="1">+IF(Tabla1[[#This Row],[FECHA INGRESO]]&gt;=44986,IF((TODAY()-Tabla1[[#This Row],[FECHA INGRESO]])&gt;=50,"ALERTA","TODAVÍA FALTA"),"N/A")</f>
        <v>N/A</v>
      </c>
      <c r="BN1224" s="7">
        <f>IFERROR((_xlfn.DAYS(Tabla1[[#This Row],[FECHA INGRESO]],Tabla1[[#This Row],[FECHA RETIRO]]))/30,"")</f>
        <v>-3.1666666666666665</v>
      </c>
    </row>
    <row r="1225" spans="1:66" ht="15" customHeight="1" x14ac:dyDescent="0.35">
      <c r="A1225" s="31">
        <v>1036666849</v>
      </c>
      <c r="B1225" s="22" t="s">
        <v>7309</v>
      </c>
      <c r="C1225" s="23">
        <v>43173</v>
      </c>
      <c r="D1225" s="23" t="s">
        <v>582</v>
      </c>
      <c r="E1225" s="24" t="s">
        <v>94</v>
      </c>
      <c r="F1225" s="23"/>
      <c r="G1225" s="24"/>
      <c r="H1225" s="24">
        <v>24082901055</v>
      </c>
      <c r="I1225" s="24" t="s">
        <v>95</v>
      </c>
      <c r="J1225" s="24">
        <f>DATEDIF(Tabla1[[#This Row],[FECHA DE NACIMIENTO]],Tabla1[[#This Row],[FECHA ACTUAL]],"Y")</f>
        <v>27</v>
      </c>
      <c r="K1225" s="24" t="s">
        <v>73</v>
      </c>
      <c r="L1225" s="24" t="s">
        <v>112</v>
      </c>
      <c r="M1225" s="24">
        <v>0</v>
      </c>
      <c r="N1225" s="24">
        <v>0</v>
      </c>
      <c r="O1225" s="24">
        <v>2</v>
      </c>
      <c r="P1225" s="24" t="s">
        <v>101</v>
      </c>
      <c r="Q1225" s="23">
        <v>35239</v>
      </c>
      <c r="R1225" s="24" t="s">
        <v>1177</v>
      </c>
      <c r="S1225" s="25">
        <v>45119</v>
      </c>
      <c r="T1225" s="24"/>
      <c r="U1225" s="24">
        <v>3207958625</v>
      </c>
      <c r="V1225" s="24" t="s">
        <v>7310</v>
      </c>
      <c r="W1225" s="24" t="s">
        <v>7311</v>
      </c>
      <c r="X1225" s="24" t="s">
        <v>2116</v>
      </c>
      <c r="Y1225" s="24" t="s">
        <v>7312</v>
      </c>
      <c r="Z1225" s="24" t="s">
        <v>117</v>
      </c>
      <c r="AA1225" s="24">
        <v>3137857021</v>
      </c>
      <c r="AB1225" s="24" t="s">
        <v>77</v>
      </c>
      <c r="AC1225" s="24" t="s">
        <v>77</v>
      </c>
      <c r="AD1225" s="24" t="s">
        <v>77</v>
      </c>
      <c r="AE1225" s="26" t="s">
        <v>151</v>
      </c>
      <c r="AF1225" s="26"/>
      <c r="AG1225" s="26"/>
      <c r="AH1225" s="27" t="s">
        <v>184</v>
      </c>
      <c r="AI1225" s="27" t="s">
        <v>515</v>
      </c>
      <c r="AJ1225" s="27" t="s">
        <v>515</v>
      </c>
      <c r="AK1225" s="24" t="s">
        <v>121</v>
      </c>
      <c r="AL1225" s="24" t="s">
        <v>7086</v>
      </c>
      <c r="AM1225" s="23">
        <v>43173</v>
      </c>
      <c r="AN1225" s="28">
        <v>808585.47</v>
      </c>
      <c r="AO1225" s="28"/>
      <c r="AP1225" s="24"/>
      <c r="AQ1225" s="24"/>
      <c r="AR1225" s="24"/>
      <c r="AS1225" s="24"/>
      <c r="AT1225" s="24" t="e">
        <v>#N/A</v>
      </c>
      <c r="AU1225" s="24" t="e">
        <v>#N/A</v>
      </c>
      <c r="AV1225" s="24" t="e">
        <v>#N/A</v>
      </c>
      <c r="AW1225" s="24"/>
      <c r="AX1225" s="24"/>
      <c r="AY1225" s="24"/>
      <c r="AZ1225" s="24"/>
      <c r="BA1225" s="24"/>
      <c r="BB1225" s="24"/>
      <c r="BC1225" s="24"/>
      <c r="BD1225" s="24">
        <v>0</v>
      </c>
      <c r="BE1225" s="24">
        <v>0</v>
      </c>
      <c r="BF1225" s="23"/>
      <c r="BG1225" s="23"/>
      <c r="BH1225" s="23">
        <v>43239</v>
      </c>
      <c r="BI1225" s="26" t="s">
        <v>127</v>
      </c>
      <c r="BJ1225" s="26" t="s">
        <v>273</v>
      </c>
      <c r="BK1225" s="29">
        <v>71614</v>
      </c>
      <c r="BL1225" s="24" t="s">
        <v>129</v>
      </c>
      <c r="BM1225" s="22" t="str">
        <f ca="1">+IF(Tabla1[[#This Row],[FECHA INGRESO]]&gt;=44986,IF((TODAY()-Tabla1[[#This Row],[FECHA INGRESO]])&gt;=50,"ALERTA","TODAVÍA FALTA"),"N/A")</f>
        <v>N/A</v>
      </c>
      <c r="BN1225" s="7">
        <f>IFERROR((_xlfn.DAYS(Tabla1[[#This Row],[FECHA INGRESO]],Tabla1[[#This Row],[FECHA RETIRO]]))/30,"")</f>
        <v>-2.2000000000000002</v>
      </c>
    </row>
    <row r="1226" spans="1:66" ht="15" customHeight="1" x14ac:dyDescent="0.35">
      <c r="A1226" s="34">
        <v>1022358548</v>
      </c>
      <c r="B1226" s="22" t="s">
        <v>7313</v>
      </c>
      <c r="C1226" s="23">
        <v>43173</v>
      </c>
      <c r="D1226" s="23" t="s">
        <v>266</v>
      </c>
      <c r="E1226" s="24" t="s">
        <v>69</v>
      </c>
      <c r="F1226" s="23" t="s">
        <v>70</v>
      </c>
      <c r="G1226" s="24" t="s">
        <v>7314</v>
      </c>
      <c r="H1226" s="24">
        <v>24082886675</v>
      </c>
      <c r="I1226" s="24" t="s">
        <v>72</v>
      </c>
      <c r="J1226" s="24">
        <f>DATEDIF(Tabla1[[#This Row],[FECHA DE NACIMIENTO]],Tabla1[[#This Row],[FECHA ACTUAL]],"Y")</f>
        <v>34</v>
      </c>
      <c r="K1226" s="24" t="s">
        <v>73</v>
      </c>
      <c r="L1226" s="24" t="s">
        <v>112</v>
      </c>
      <c r="M1226" s="24">
        <v>0</v>
      </c>
      <c r="N1226" s="24">
        <v>0</v>
      </c>
      <c r="O1226" s="24">
        <v>3</v>
      </c>
      <c r="P1226" s="24" t="s">
        <v>101</v>
      </c>
      <c r="Q1226" s="23">
        <v>32683</v>
      </c>
      <c r="R1226" s="24" t="s">
        <v>76</v>
      </c>
      <c r="S1226" s="25">
        <v>45119</v>
      </c>
      <c r="T1226" s="24">
        <v>5651308</v>
      </c>
      <c r="U1226" s="24">
        <v>3115314122</v>
      </c>
      <c r="V1226" s="24" t="s">
        <v>7315</v>
      </c>
      <c r="W1226" s="24" t="s">
        <v>7316</v>
      </c>
      <c r="X1226" s="24" t="s">
        <v>7317</v>
      </c>
      <c r="Y1226" s="24" t="s">
        <v>7318</v>
      </c>
      <c r="Z1226" s="24" t="s">
        <v>117</v>
      </c>
      <c r="AA1226" s="24" t="s">
        <v>7319</v>
      </c>
      <c r="AB1226" s="24" t="s">
        <v>77</v>
      </c>
      <c r="AC1226" s="24" t="s">
        <v>77</v>
      </c>
      <c r="AD1226" s="24" t="s">
        <v>77</v>
      </c>
      <c r="AE1226" s="26" t="s">
        <v>84</v>
      </c>
      <c r="AF1226" s="26" t="s">
        <v>7320</v>
      </c>
      <c r="AG1226" s="26"/>
      <c r="AH1226" s="27" t="s">
        <v>7321</v>
      </c>
      <c r="AI1226" s="27" t="s">
        <v>687</v>
      </c>
      <c r="AJ1226" s="27" t="s">
        <v>687</v>
      </c>
      <c r="AK1226" s="24" t="s">
        <v>89</v>
      </c>
      <c r="AL1226" s="24" t="s">
        <v>7086</v>
      </c>
      <c r="AM1226" s="23">
        <v>43173</v>
      </c>
      <c r="AN1226" s="28">
        <v>1960517.7</v>
      </c>
      <c r="AO1226" s="28"/>
      <c r="AP1226" s="24"/>
      <c r="AQ1226" s="24"/>
      <c r="AR1226" s="24"/>
      <c r="AS1226" s="24"/>
      <c r="AT1226" s="24"/>
      <c r="AU1226" s="24"/>
      <c r="AV1226" s="24">
        <v>84</v>
      </c>
      <c r="AW1226" s="24">
        <v>91</v>
      </c>
      <c r="AX1226" s="24" t="s">
        <v>690</v>
      </c>
      <c r="AY1226" s="24"/>
      <c r="AZ1226" s="24"/>
      <c r="BA1226" s="24"/>
      <c r="BB1226" s="24"/>
      <c r="BC1226" s="24"/>
      <c r="BD1226" s="24">
        <v>0</v>
      </c>
      <c r="BE1226" s="24">
        <v>0</v>
      </c>
      <c r="BF1226" s="23"/>
      <c r="BG1226" s="23"/>
      <c r="BH1226" s="23">
        <v>44410</v>
      </c>
      <c r="BI1226" s="26" t="s">
        <v>127</v>
      </c>
      <c r="BJ1226" s="26" t="s">
        <v>273</v>
      </c>
      <c r="BK1226" s="29">
        <v>0</v>
      </c>
      <c r="BL1226" s="24" t="s">
        <v>129</v>
      </c>
      <c r="BM1226" s="22" t="str">
        <f ca="1">+IF(Tabla1[[#This Row],[FECHA INGRESO]]&gt;=44986,IF((TODAY()-Tabla1[[#This Row],[FECHA INGRESO]])&gt;=50,"ALERTA","TODAVÍA FALTA"),"N/A")</f>
        <v>N/A</v>
      </c>
      <c r="BN1226" s="7">
        <f>IFERROR((_xlfn.DAYS(Tabla1[[#This Row],[FECHA INGRESO]],Tabla1[[#This Row],[FECHA RETIRO]]))/30,"")</f>
        <v>-41.233333333333334</v>
      </c>
    </row>
    <row r="1227" spans="1:66" x14ac:dyDescent="0.35">
      <c r="A1227" s="31">
        <v>1037589926</v>
      </c>
      <c r="B1227" s="22" t="s">
        <v>7322</v>
      </c>
      <c r="C1227" s="23">
        <v>43179</v>
      </c>
      <c r="D1227" s="23" t="s">
        <v>582</v>
      </c>
      <c r="E1227" s="24" t="s">
        <v>94</v>
      </c>
      <c r="F1227" s="23"/>
      <c r="G1227" s="24"/>
      <c r="H1227" s="24">
        <v>24082971410</v>
      </c>
      <c r="I1227" s="24" t="s">
        <v>95</v>
      </c>
      <c r="J1227" s="24">
        <f>DATEDIF(Tabla1[[#This Row],[FECHA DE NACIMIENTO]],Tabla1[[#This Row],[FECHA ACTUAL]],"Y")</f>
        <v>35</v>
      </c>
      <c r="K1227" s="24" t="s">
        <v>73</v>
      </c>
      <c r="L1227" s="24" t="s">
        <v>234</v>
      </c>
      <c r="M1227" s="24">
        <v>1</v>
      </c>
      <c r="N1227" s="24">
        <v>1</v>
      </c>
      <c r="O1227" s="24">
        <v>2</v>
      </c>
      <c r="P1227" s="24" t="s">
        <v>101</v>
      </c>
      <c r="Q1227" s="23">
        <v>32319</v>
      </c>
      <c r="R1227" s="24" t="s">
        <v>1177</v>
      </c>
      <c r="S1227" s="25">
        <v>45119</v>
      </c>
      <c r="T1227" s="24"/>
      <c r="U1227" s="24">
        <v>303755529</v>
      </c>
      <c r="V1227" s="24" t="s">
        <v>7323</v>
      </c>
      <c r="W1227" s="24" t="s">
        <v>7324</v>
      </c>
      <c r="X1227" s="24" t="s">
        <v>2882</v>
      </c>
      <c r="Y1227" s="24" t="s">
        <v>7325</v>
      </c>
      <c r="Z1227" s="24" t="s">
        <v>82</v>
      </c>
      <c r="AA1227" s="24">
        <v>3173969338</v>
      </c>
      <c r="AB1227" s="24" t="s">
        <v>77</v>
      </c>
      <c r="AC1227" s="24" t="s">
        <v>77</v>
      </c>
      <c r="AD1227" s="24" t="s">
        <v>77</v>
      </c>
      <c r="AE1227" s="26" t="s">
        <v>183</v>
      </c>
      <c r="AF1227" s="26" t="s">
        <v>7326</v>
      </c>
      <c r="AG1227" s="26"/>
      <c r="AH1227" s="27" t="s">
        <v>184</v>
      </c>
      <c r="AI1227" s="27" t="s">
        <v>515</v>
      </c>
      <c r="AJ1227" s="27" t="s">
        <v>515</v>
      </c>
      <c r="AK1227" s="24" t="s">
        <v>121</v>
      </c>
      <c r="AL1227" s="24" t="s">
        <v>7086</v>
      </c>
      <c r="AM1227" s="23">
        <v>43179</v>
      </c>
      <c r="AN1227" s="28">
        <v>808585.47</v>
      </c>
      <c r="AO1227" s="28"/>
      <c r="AP1227" s="24"/>
      <c r="AQ1227" s="24"/>
      <c r="AR1227" s="24"/>
      <c r="AS1227" s="24"/>
      <c r="AT1227" s="24" t="e">
        <v>#N/A</v>
      </c>
      <c r="AU1227" s="24" t="e">
        <v>#N/A</v>
      </c>
      <c r="AV1227" s="24">
        <v>84</v>
      </c>
      <c r="AW1227" s="24"/>
      <c r="AX1227" s="24"/>
      <c r="AY1227" s="24"/>
      <c r="AZ1227" s="24"/>
      <c r="BA1227" s="24"/>
      <c r="BB1227" s="24"/>
      <c r="BC1227" s="24"/>
      <c r="BD1227" s="24">
        <v>0</v>
      </c>
      <c r="BE1227" s="24">
        <v>0</v>
      </c>
      <c r="BF1227" s="23"/>
      <c r="BG1227" s="23"/>
      <c r="BH1227" s="23">
        <v>43187</v>
      </c>
      <c r="BI1227" s="26" t="s">
        <v>127</v>
      </c>
      <c r="BJ1227" s="26" t="s">
        <v>1246</v>
      </c>
      <c r="BK1227" s="29">
        <v>9766</v>
      </c>
      <c r="BL1227" s="24" t="s">
        <v>129</v>
      </c>
      <c r="BM1227" s="22" t="str">
        <f ca="1">+IF(Tabla1[[#This Row],[FECHA INGRESO]]&gt;=44986,IF((TODAY()-Tabla1[[#This Row],[FECHA INGRESO]])&gt;=50,"ALERTA","TODAVÍA FALTA"),"N/A")</f>
        <v>N/A</v>
      </c>
      <c r="BN1227" s="7">
        <f>IFERROR((_xlfn.DAYS(Tabla1[[#This Row],[FECHA INGRESO]],Tabla1[[#This Row],[FECHA RETIRO]]))/30,"")</f>
        <v>-0.26666666666666666</v>
      </c>
    </row>
    <row r="1228" spans="1:66" ht="15" customHeight="1" x14ac:dyDescent="0.35">
      <c r="A1228" s="31">
        <v>1152700126</v>
      </c>
      <c r="B1228" s="22" t="s">
        <v>7327</v>
      </c>
      <c r="C1228" s="23">
        <v>43179</v>
      </c>
      <c r="D1228" s="23" t="s">
        <v>582</v>
      </c>
      <c r="E1228" s="24" t="s">
        <v>94</v>
      </c>
      <c r="F1228" s="23"/>
      <c r="G1228" s="24"/>
      <c r="H1228" s="24">
        <v>24082989048</v>
      </c>
      <c r="I1228" s="24" t="s">
        <v>95</v>
      </c>
      <c r="J1228" s="24">
        <f>DATEDIF(Tabla1[[#This Row],[FECHA DE NACIMIENTO]],Tabla1[[#This Row],[FECHA ACTUAL]],"Y")</f>
        <v>28</v>
      </c>
      <c r="K1228" s="24" t="s">
        <v>96</v>
      </c>
      <c r="L1228" s="24" t="s">
        <v>234</v>
      </c>
      <c r="M1228" s="24">
        <v>0</v>
      </c>
      <c r="N1228" s="24">
        <v>0</v>
      </c>
      <c r="O1228" s="24">
        <v>3</v>
      </c>
      <c r="P1228" s="24" t="s">
        <v>101</v>
      </c>
      <c r="Q1228" s="23">
        <v>34794</v>
      </c>
      <c r="R1228" s="24" t="s">
        <v>830</v>
      </c>
      <c r="S1228" s="25">
        <v>45119</v>
      </c>
      <c r="T1228" s="24"/>
      <c r="U1228" s="24">
        <v>3004509321</v>
      </c>
      <c r="V1228" s="24" t="s">
        <v>7328</v>
      </c>
      <c r="W1228" s="24" t="s">
        <v>7329</v>
      </c>
      <c r="X1228" s="24" t="s">
        <v>5926</v>
      </c>
      <c r="Y1228" s="24" t="s">
        <v>7330</v>
      </c>
      <c r="Z1228" s="24" t="s">
        <v>117</v>
      </c>
      <c r="AA1228" s="24">
        <v>3212743698</v>
      </c>
      <c r="AB1228" s="24" t="s">
        <v>77</v>
      </c>
      <c r="AC1228" s="24" t="s">
        <v>77</v>
      </c>
      <c r="AD1228" s="24" t="s">
        <v>77</v>
      </c>
      <c r="AE1228" s="26" t="s">
        <v>151</v>
      </c>
      <c r="AF1228" s="26"/>
      <c r="AG1228" s="26"/>
      <c r="AH1228" s="27" t="s">
        <v>184</v>
      </c>
      <c r="AI1228" s="27" t="s">
        <v>515</v>
      </c>
      <c r="AJ1228" s="27" t="s">
        <v>515</v>
      </c>
      <c r="AK1228" s="24" t="s">
        <v>121</v>
      </c>
      <c r="AL1228" s="24" t="s">
        <v>7086</v>
      </c>
      <c r="AM1228" s="23">
        <v>43179</v>
      </c>
      <c r="AN1228" s="28">
        <v>808585.47</v>
      </c>
      <c r="AO1228" s="28"/>
      <c r="AP1228" s="24"/>
      <c r="AQ1228" s="24"/>
      <c r="AR1228" s="24"/>
      <c r="AS1228" s="24"/>
      <c r="AT1228" s="24" t="e">
        <v>#N/A</v>
      </c>
      <c r="AU1228" s="24" t="e">
        <v>#N/A</v>
      </c>
      <c r="AV1228" s="24" t="e">
        <v>#N/A</v>
      </c>
      <c r="AW1228" s="24"/>
      <c r="AX1228" s="24"/>
      <c r="AY1228" s="24"/>
      <c r="AZ1228" s="24"/>
      <c r="BA1228" s="24"/>
      <c r="BB1228" s="24"/>
      <c r="BC1228" s="24"/>
      <c r="BD1228" s="24">
        <v>0</v>
      </c>
      <c r="BE1228" s="24">
        <v>0</v>
      </c>
      <c r="BF1228" s="23"/>
      <c r="BG1228" s="23"/>
      <c r="BH1228" s="23">
        <v>43188</v>
      </c>
      <c r="BI1228" s="26" t="s">
        <v>127</v>
      </c>
      <c r="BJ1228" s="26" t="s">
        <v>232</v>
      </c>
      <c r="BK1228" s="29">
        <v>10851</v>
      </c>
      <c r="BL1228" s="24" t="s">
        <v>129</v>
      </c>
      <c r="BM1228" s="22" t="str">
        <f ca="1">+IF(Tabla1[[#This Row],[FECHA INGRESO]]&gt;=44986,IF((TODAY()-Tabla1[[#This Row],[FECHA INGRESO]])&gt;=50,"ALERTA","TODAVÍA FALTA"),"N/A")</f>
        <v>N/A</v>
      </c>
      <c r="BN1228" s="7">
        <f>IFERROR((_xlfn.DAYS(Tabla1[[#This Row],[FECHA INGRESO]],Tabla1[[#This Row],[FECHA RETIRO]]))/30,"")</f>
        <v>-0.3</v>
      </c>
    </row>
    <row r="1229" spans="1:66" ht="15" customHeight="1" x14ac:dyDescent="0.35">
      <c r="A1229" s="31">
        <v>1000570132</v>
      </c>
      <c r="B1229" s="22" t="s">
        <v>7331</v>
      </c>
      <c r="C1229" s="23">
        <v>43179</v>
      </c>
      <c r="D1229" s="23" t="s">
        <v>582</v>
      </c>
      <c r="E1229" s="23" t="s">
        <v>111</v>
      </c>
      <c r="F1229" s="23"/>
      <c r="G1229" s="24"/>
      <c r="H1229" s="24">
        <v>24082984478</v>
      </c>
      <c r="I1229" s="24" t="s">
        <v>95</v>
      </c>
      <c r="J1229" s="24">
        <f>DATEDIF(Tabla1[[#This Row],[FECHA DE NACIMIENTO]],Tabla1[[#This Row],[FECHA ACTUAL]],"Y")</f>
        <v>23</v>
      </c>
      <c r="K1229" s="24" t="s">
        <v>73</v>
      </c>
      <c r="L1229" s="24" t="s">
        <v>112</v>
      </c>
      <c r="M1229" s="24">
        <v>0</v>
      </c>
      <c r="N1229" s="24">
        <v>0</v>
      </c>
      <c r="O1229" s="24">
        <v>1</v>
      </c>
      <c r="P1229" s="24" t="s">
        <v>101</v>
      </c>
      <c r="Q1229" s="23">
        <v>36568</v>
      </c>
      <c r="R1229" s="24" t="s">
        <v>1066</v>
      </c>
      <c r="S1229" s="25">
        <v>45119</v>
      </c>
      <c r="T1229" s="24"/>
      <c r="U1229" s="24">
        <v>3014508786</v>
      </c>
      <c r="V1229" s="24" t="s">
        <v>7332</v>
      </c>
      <c r="W1229" s="24" t="s">
        <v>7333</v>
      </c>
      <c r="X1229" s="24" t="s">
        <v>6662</v>
      </c>
      <c r="Y1229" s="24" t="s">
        <v>7334</v>
      </c>
      <c r="Z1229" s="24" t="s">
        <v>117</v>
      </c>
      <c r="AA1229" s="24">
        <v>3012815107</v>
      </c>
      <c r="AB1229" s="24" t="s">
        <v>77</v>
      </c>
      <c r="AC1229" s="24" t="s">
        <v>77</v>
      </c>
      <c r="AD1229" s="24" t="s">
        <v>77</v>
      </c>
      <c r="AE1229" s="26" t="s">
        <v>151</v>
      </c>
      <c r="AF1229" s="26"/>
      <c r="AG1229" s="26"/>
      <c r="AH1229" s="27" t="s">
        <v>184</v>
      </c>
      <c r="AI1229" s="27" t="s">
        <v>515</v>
      </c>
      <c r="AJ1229" s="27" t="s">
        <v>515</v>
      </c>
      <c r="AK1229" s="24" t="s">
        <v>121</v>
      </c>
      <c r="AL1229" s="24" t="s">
        <v>7086</v>
      </c>
      <c r="AM1229" s="23">
        <v>43179</v>
      </c>
      <c r="AN1229" s="28">
        <v>808585.47</v>
      </c>
      <c r="AO1229" s="28"/>
      <c r="AP1229" s="24"/>
      <c r="AQ1229" s="24"/>
      <c r="AR1229" s="24"/>
      <c r="AS1229" s="24"/>
      <c r="AT1229" s="24" t="e">
        <v>#N/A</v>
      </c>
      <c r="AU1229" s="24" t="e">
        <v>#N/A</v>
      </c>
      <c r="AV1229" s="24" t="e">
        <v>#N/A</v>
      </c>
      <c r="AW1229" s="24"/>
      <c r="AX1229" s="24"/>
      <c r="AY1229" s="24"/>
      <c r="AZ1229" s="24"/>
      <c r="BA1229" s="24"/>
      <c r="BB1229" s="24"/>
      <c r="BC1229" s="24"/>
      <c r="BD1229" s="24">
        <v>0</v>
      </c>
      <c r="BE1229" s="24">
        <v>0</v>
      </c>
      <c r="BF1229" s="23"/>
      <c r="BG1229" s="23"/>
      <c r="BH1229" s="23">
        <v>43250</v>
      </c>
      <c r="BI1229" s="26" t="s">
        <v>127</v>
      </c>
      <c r="BJ1229" s="26" t="s">
        <v>273</v>
      </c>
      <c r="BK1229" s="29">
        <v>77039</v>
      </c>
      <c r="BL1229" s="24" t="s">
        <v>129</v>
      </c>
      <c r="BM1229" s="22" t="str">
        <f ca="1">+IF(Tabla1[[#This Row],[FECHA INGRESO]]&gt;=44986,IF((TODAY()-Tabla1[[#This Row],[FECHA INGRESO]])&gt;=50,"ALERTA","TODAVÍA FALTA"),"N/A")</f>
        <v>N/A</v>
      </c>
      <c r="BN1229" s="7">
        <f>IFERROR((_xlfn.DAYS(Tabla1[[#This Row],[FECHA INGRESO]],Tabla1[[#This Row],[FECHA RETIRO]]))/30,"")</f>
        <v>-2.3666666666666667</v>
      </c>
    </row>
    <row r="1230" spans="1:66" ht="15" customHeight="1" x14ac:dyDescent="0.35">
      <c r="A1230" s="31">
        <v>1128435413</v>
      </c>
      <c r="B1230" s="22" t="s">
        <v>7335</v>
      </c>
      <c r="C1230" s="23">
        <v>43179</v>
      </c>
      <c r="D1230" s="23" t="s">
        <v>870</v>
      </c>
      <c r="E1230" s="24" t="s">
        <v>94</v>
      </c>
      <c r="F1230" s="23"/>
      <c r="G1230" s="24"/>
      <c r="H1230" s="24">
        <v>24082994507</v>
      </c>
      <c r="I1230" s="24" t="s">
        <v>72</v>
      </c>
      <c r="J1230" s="24">
        <f>DATEDIF(Tabla1[[#This Row],[FECHA DE NACIMIENTO]],Tabla1[[#This Row],[FECHA ACTUAL]],"Y")</f>
        <v>32</v>
      </c>
      <c r="K1230" s="24" t="s">
        <v>73</v>
      </c>
      <c r="L1230" s="24" t="s">
        <v>234</v>
      </c>
      <c r="M1230" s="24">
        <v>0</v>
      </c>
      <c r="N1230" s="24">
        <v>0</v>
      </c>
      <c r="O1230" s="24">
        <v>2</v>
      </c>
      <c r="P1230" s="24" t="s">
        <v>101</v>
      </c>
      <c r="Q1230" s="23">
        <v>33155</v>
      </c>
      <c r="R1230" s="24" t="s">
        <v>830</v>
      </c>
      <c r="S1230" s="25">
        <v>45119</v>
      </c>
      <c r="T1230" s="24">
        <v>3711164</v>
      </c>
      <c r="U1230" s="24">
        <v>3217918364</v>
      </c>
      <c r="V1230" s="24" t="s">
        <v>7336</v>
      </c>
      <c r="W1230" s="24" t="s">
        <v>7337</v>
      </c>
      <c r="X1230" s="24" t="s">
        <v>7338</v>
      </c>
      <c r="Y1230" s="24" t="s">
        <v>7339</v>
      </c>
      <c r="Z1230" s="24" t="s">
        <v>82</v>
      </c>
      <c r="AA1230" s="24" t="s">
        <v>7340</v>
      </c>
      <c r="AB1230" s="24" t="s">
        <v>77</v>
      </c>
      <c r="AC1230" s="24" t="s">
        <v>77</v>
      </c>
      <c r="AD1230" s="24" t="s">
        <v>77</v>
      </c>
      <c r="AE1230" s="26" t="s">
        <v>183</v>
      </c>
      <c r="AF1230" s="26" t="s">
        <v>318</v>
      </c>
      <c r="AG1230" s="26"/>
      <c r="AH1230" s="27" t="s">
        <v>184</v>
      </c>
      <c r="AI1230" s="27" t="s">
        <v>515</v>
      </c>
      <c r="AJ1230" s="27" t="s">
        <v>515</v>
      </c>
      <c r="AK1230" s="24" t="s">
        <v>121</v>
      </c>
      <c r="AL1230" s="24" t="s">
        <v>7086</v>
      </c>
      <c r="AM1230" s="23">
        <v>43179</v>
      </c>
      <c r="AN1230" s="28">
        <v>808585.47</v>
      </c>
      <c r="AO1230" s="28"/>
      <c r="AP1230" s="24"/>
      <c r="AQ1230" s="24"/>
      <c r="AR1230" s="24"/>
      <c r="AS1230" s="24"/>
      <c r="AT1230" s="24">
        <v>88</v>
      </c>
      <c r="AU1230" s="24" t="e">
        <v>#N/A</v>
      </c>
      <c r="AV1230" s="24" t="e">
        <v>#N/A</v>
      </c>
      <c r="AW1230" s="24"/>
      <c r="AX1230" s="24"/>
      <c r="AY1230" s="24"/>
      <c r="AZ1230" s="24"/>
      <c r="BA1230" s="24"/>
      <c r="BB1230" s="24"/>
      <c r="BC1230" s="24"/>
      <c r="BD1230" s="24">
        <v>0</v>
      </c>
      <c r="BE1230" s="24">
        <v>0</v>
      </c>
      <c r="BF1230" s="23"/>
      <c r="BG1230" s="23"/>
      <c r="BH1230" s="23">
        <v>43275</v>
      </c>
      <c r="BI1230" s="26" t="s">
        <v>127</v>
      </c>
      <c r="BJ1230" s="26" t="s">
        <v>1246</v>
      </c>
      <c r="BK1230" s="29">
        <v>103081</v>
      </c>
      <c r="BL1230" s="24" t="s">
        <v>129</v>
      </c>
      <c r="BM1230" s="22" t="str">
        <f ca="1">+IF(Tabla1[[#This Row],[FECHA INGRESO]]&gt;=44986,IF((TODAY()-Tabla1[[#This Row],[FECHA INGRESO]])&gt;=50,"ALERTA","TODAVÍA FALTA"),"N/A")</f>
        <v>N/A</v>
      </c>
      <c r="BN1230" s="7">
        <f>IFERROR((_xlfn.DAYS(Tabla1[[#This Row],[FECHA INGRESO]],Tabla1[[#This Row],[FECHA RETIRO]]))/30,"")</f>
        <v>-3.2</v>
      </c>
    </row>
    <row r="1231" spans="1:66" ht="15" customHeight="1" x14ac:dyDescent="0.35">
      <c r="A1231" s="31">
        <v>1030548893</v>
      </c>
      <c r="B1231" s="22" t="s">
        <v>7341</v>
      </c>
      <c r="C1231" s="23">
        <v>43192</v>
      </c>
      <c r="D1231" s="23" t="s">
        <v>188</v>
      </c>
      <c r="E1231" s="24" t="s">
        <v>94</v>
      </c>
      <c r="F1231" s="23"/>
      <c r="G1231" s="24"/>
      <c r="H1231" s="24">
        <v>24083341889</v>
      </c>
      <c r="I1231" s="24" t="s">
        <v>95</v>
      </c>
      <c r="J1231" s="24">
        <f>DATEDIF(Tabla1[[#This Row],[FECHA DE NACIMIENTO]],Tabla1[[#This Row],[FECHA ACTUAL]],"Y")</f>
        <v>34</v>
      </c>
      <c r="K1231" s="24" t="s">
        <v>500</v>
      </c>
      <c r="L1231" s="24" t="s">
        <v>112</v>
      </c>
      <c r="M1231" s="24">
        <v>1</v>
      </c>
      <c r="N1231" s="24">
        <v>1</v>
      </c>
      <c r="O1231" s="24">
        <v>3</v>
      </c>
      <c r="P1231" s="24" t="s">
        <v>101</v>
      </c>
      <c r="Q1231" s="23">
        <v>32398</v>
      </c>
      <c r="R1231" s="24" t="s">
        <v>76</v>
      </c>
      <c r="S1231" s="25">
        <v>45119</v>
      </c>
      <c r="T1231" s="24"/>
      <c r="U1231" s="24">
        <v>3212495420</v>
      </c>
      <c r="V1231" s="24" t="s">
        <v>7342</v>
      </c>
      <c r="W1231" s="24" t="s">
        <v>7343</v>
      </c>
      <c r="X1231" s="24" t="s">
        <v>7344</v>
      </c>
      <c r="Y1231" s="24" t="s">
        <v>7345</v>
      </c>
      <c r="Z1231" s="24" t="s">
        <v>162</v>
      </c>
      <c r="AA1231" s="24">
        <v>3045456806</v>
      </c>
      <c r="AB1231" s="24" t="s">
        <v>77</v>
      </c>
      <c r="AC1231" s="24" t="s">
        <v>77</v>
      </c>
      <c r="AD1231" s="24" t="s">
        <v>77</v>
      </c>
      <c r="AE1231" s="26" t="s">
        <v>183</v>
      </c>
      <c r="AF1231" s="26" t="s">
        <v>7346</v>
      </c>
      <c r="AG1231" s="26"/>
      <c r="AH1231" s="27" t="s">
        <v>184</v>
      </c>
      <c r="AI1231" s="27" t="s">
        <v>185</v>
      </c>
      <c r="AJ1231" s="27" t="s">
        <v>185</v>
      </c>
      <c r="AK1231" s="24" t="s">
        <v>121</v>
      </c>
      <c r="AL1231" s="24" t="s">
        <v>7086</v>
      </c>
      <c r="AM1231" s="23">
        <v>43192</v>
      </c>
      <c r="AN1231" s="28">
        <v>808585.47</v>
      </c>
      <c r="AO1231" s="28"/>
      <c r="AP1231" s="24"/>
      <c r="AQ1231" s="24"/>
      <c r="AR1231" s="24"/>
      <c r="AS1231" s="24"/>
      <c r="AT1231" s="24" t="e">
        <v>#N/A</v>
      </c>
      <c r="AU1231" s="24" t="e">
        <v>#N/A</v>
      </c>
      <c r="AV1231" s="24" t="e">
        <v>#N/A</v>
      </c>
      <c r="AW1231" s="24"/>
      <c r="AX1231" s="24"/>
      <c r="AY1231" s="24"/>
      <c r="AZ1231" s="24"/>
      <c r="BA1231" s="24"/>
      <c r="BB1231" s="24"/>
      <c r="BC1231" s="24"/>
      <c r="BD1231" s="24">
        <v>0</v>
      </c>
      <c r="BE1231" s="24">
        <v>0</v>
      </c>
      <c r="BF1231" s="23"/>
      <c r="BG1231" s="23"/>
      <c r="BH1231" s="23">
        <v>43228</v>
      </c>
      <c r="BI1231" s="26" t="s">
        <v>143</v>
      </c>
      <c r="BJ1231" s="26" t="s">
        <v>2589</v>
      </c>
      <c r="BK1231" s="29">
        <v>40147</v>
      </c>
      <c r="BL1231" s="24" t="s">
        <v>129</v>
      </c>
      <c r="BM1231" s="22" t="str">
        <f ca="1">+IF(Tabla1[[#This Row],[FECHA INGRESO]]&gt;=44986,IF((TODAY()-Tabla1[[#This Row],[FECHA INGRESO]])&gt;=50,"ALERTA","TODAVÍA FALTA"),"N/A")</f>
        <v>N/A</v>
      </c>
      <c r="BN1231" s="7">
        <f>IFERROR((_xlfn.DAYS(Tabla1[[#This Row],[FECHA INGRESO]],Tabla1[[#This Row],[FECHA RETIRO]]))/30,"")</f>
        <v>-1.2</v>
      </c>
    </row>
    <row r="1232" spans="1:66" ht="15" customHeight="1" x14ac:dyDescent="0.35">
      <c r="A1232" s="31">
        <v>1032501122</v>
      </c>
      <c r="B1232" s="22" t="s">
        <v>7293</v>
      </c>
      <c r="C1232" s="23">
        <v>43192</v>
      </c>
      <c r="D1232" s="23" t="s">
        <v>4008</v>
      </c>
      <c r="E1232" s="24" t="s">
        <v>69</v>
      </c>
      <c r="F1232" s="23"/>
      <c r="G1232" s="24"/>
      <c r="H1232" s="24">
        <v>24083238457</v>
      </c>
      <c r="I1232" s="24" t="s">
        <v>95</v>
      </c>
      <c r="J1232" s="24">
        <f>DATEDIF(Tabla1[[#This Row],[FECHA DE NACIMIENTO]],Tabla1[[#This Row],[FECHA ACTUAL]],"Y")</f>
        <v>24</v>
      </c>
      <c r="K1232" s="24" t="s">
        <v>73</v>
      </c>
      <c r="L1232" s="24" t="s">
        <v>112</v>
      </c>
      <c r="M1232" s="24">
        <v>0</v>
      </c>
      <c r="N1232" s="24">
        <v>0</v>
      </c>
      <c r="O1232" s="24">
        <v>1</v>
      </c>
      <c r="P1232" s="24" t="s">
        <v>101</v>
      </c>
      <c r="Q1232" s="23">
        <v>36108</v>
      </c>
      <c r="R1232" s="24" t="s">
        <v>76</v>
      </c>
      <c r="S1232" s="25">
        <v>45119</v>
      </c>
      <c r="T1232" s="24">
        <v>5728756</v>
      </c>
      <c r="U1232" s="24">
        <v>3143002298</v>
      </c>
      <c r="V1232" s="24" t="s">
        <v>7294</v>
      </c>
      <c r="W1232" s="24" t="s">
        <v>7295</v>
      </c>
      <c r="X1232" s="24" t="s">
        <v>7296</v>
      </c>
      <c r="Y1232" s="24" t="s">
        <v>7297</v>
      </c>
      <c r="Z1232" s="24" t="s">
        <v>117</v>
      </c>
      <c r="AA1232" s="24" t="s">
        <v>7298</v>
      </c>
      <c r="AB1232" s="24" t="s">
        <v>77</v>
      </c>
      <c r="AC1232" s="24" t="s">
        <v>77</v>
      </c>
      <c r="AD1232" s="24" t="s">
        <v>77</v>
      </c>
      <c r="AE1232" s="26" t="s">
        <v>151</v>
      </c>
      <c r="AF1232" s="26"/>
      <c r="AG1232" s="26"/>
      <c r="AH1232" s="27" t="s">
        <v>184</v>
      </c>
      <c r="AI1232" s="27" t="s">
        <v>530</v>
      </c>
      <c r="AJ1232" s="27" t="s">
        <v>530</v>
      </c>
      <c r="AK1232" s="24" t="s">
        <v>121</v>
      </c>
      <c r="AL1232" s="24" t="s">
        <v>7086</v>
      </c>
      <c r="AM1232" s="23">
        <v>43192</v>
      </c>
      <c r="AN1232" s="28">
        <v>808585.47</v>
      </c>
      <c r="AO1232" s="28"/>
      <c r="AP1232" s="24"/>
      <c r="AQ1232" s="24"/>
      <c r="AR1232" s="24"/>
      <c r="AS1232" s="24"/>
      <c r="AT1232" s="24" t="e">
        <v>#N/A</v>
      </c>
      <c r="AU1232" s="24" t="e">
        <v>#N/A</v>
      </c>
      <c r="AV1232" s="24" t="e">
        <v>#N/A</v>
      </c>
      <c r="AW1232" s="24"/>
      <c r="AX1232" s="24"/>
      <c r="AY1232" s="24"/>
      <c r="AZ1232" s="24"/>
      <c r="BA1232" s="24"/>
      <c r="BB1232" s="24"/>
      <c r="BC1232" s="24"/>
      <c r="BD1232" s="24">
        <v>0</v>
      </c>
      <c r="BE1232" s="24">
        <v>0</v>
      </c>
      <c r="BF1232" s="23"/>
      <c r="BG1232" s="23"/>
      <c r="BH1232" s="23">
        <v>43228</v>
      </c>
      <c r="BI1232" s="26" t="s">
        <v>143</v>
      </c>
      <c r="BJ1232" s="26" t="s">
        <v>2589</v>
      </c>
      <c r="BK1232" s="29">
        <v>0</v>
      </c>
      <c r="BL1232" s="24" t="s">
        <v>129</v>
      </c>
      <c r="BM1232" s="22" t="str">
        <f ca="1">+IF(Tabla1[[#This Row],[FECHA INGRESO]]&gt;=44986,IF((TODAY()-Tabla1[[#This Row],[FECHA INGRESO]])&gt;=50,"ALERTA","TODAVÍA FALTA"),"N/A")</f>
        <v>N/A</v>
      </c>
      <c r="BN1232" s="7">
        <f>IFERROR((_xlfn.DAYS(Tabla1[[#This Row],[FECHA INGRESO]],Tabla1[[#This Row],[FECHA RETIRO]]))/30,"")</f>
        <v>-1.2</v>
      </c>
    </row>
    <row r="1233" spans="1:66" ht="15" customHeight="1" x14ac:dyDescent="0.35">
      <c r="A1233" s="31">
        <v>1018480799</v>
      </c>
      <c r="B1233" s="22" t="s">
        <v>7347</v>
      </c>
      <c r="C1233" s="23">
        <v>43192</v>
      </c>
      <c r="D1233" s="23" t="s">
        <v>131</v>
      </c>
      <c r="E1233" s="23" t="s">
        <v>111</v>
      </c>
      <c r="F1233" s="23"/>
      <c r="G1233" s="24"/>
      <c r="H1233" s="24">
        <v>24083331387</v>
      </c>
      <c r="I1233" s="24" t="s">
        <v>95</v>
      </c>
      <c r="J1233" s="24">
        <f>DATEDIF(Tabla1[[#This Row],[FECHA DE NACIMIENTO]],Tabla1[[#This Row],[FECHA ACTUAL]],"Y")</f>
        <v>27</v>
      </c>
      <c r="K1233" s="24" t="s">
        <v>96</v>
      </c>
      <c r="L1233" s="24" t="s">
        <v>112</v>
      </c>
      <c r="M1233" s="24">
        <v>0</v>
      </c>
      <c r="N1233" s="24">
        <v>0</v>
      </c>
      <c r="O1233" s="24">
        <v>2</v>
      </c>
      <c r="P1233" s="24" t="s">
        <v>101</v>
      </c>
      <c r="Q1233" s="23">
        <v>35021</v>
      </c>
      <c r="R1233" s="24" t="s">
        <v>76</v>
      </c>
      <c r="S1233" s="25">
        <v>45119</v>
      </c>
      <c r="T1233" s="24">
        <v>3006793</v>
      </c>
      <c r="U1233" s="24">
        <v>3013842991</v>
      </c>
      <c r="V1233" s="24" t="s">
        <v>7348</v>
      </c>
      <c r="W1233" s="24" t="s">
        <v>7349</v>
      </c>
      <c r="X1233" s="24" t="s">
        <v>7350</v>
      </c>
      <c r="Y1233" s="24" t="s">
        <v>7351</v>
      </c>
      <c r="Z1233" s="24" t="s">
        <v>117</v>
      </c>
      <c r="AA1233" s="24" t="s">
        <v>7352</v>
      </c>
      <c r="AB1233" s="24" t="s">
        <v>77</v>
      </c>
      <c r="AC1233" s="24" t="s">
        <v>77</v>
      </c>
      <c r="AD1233" s="24" t="s">
        <v>77</v>
      </c>
      <c r="AE1233" s="26" t="s">
        <v>151</v>
      </c>
      <c r="AF1233" s="26"/>
      <c r="AG1233" s="26" t="s">
        <v>7353</v>
      </c>
      <c r="AH1233" s="27" t="s">
        <v>184</v>
      </c>
      <c r="AI1233" s="27" t="s">
        <v>185</v>
      </c>
      <c r="AJ1233" s="27" t="s">
        <v>185</v>
      </c>
      <c r="AK1233" s="24" t="s">
        <v>121</v>
      </c>
      <c r="AL1233" s="24" t="s">
        <v>7086</v>
      </c>
      <c r="AM1233" s="23">
        <v>43192</v>
      </c>
      <c r="AN1233" s="28">
        <v>808585.47</v>
      </c>
      <c r="AO1233" s="28"/>
      <c r="AP1233" s="24"/>
      <c r="AQ1233" s="24"/>
      <c r="AR1233" s="24"/>
      <c r="AS1233" s="24"/>
      <c r="AT1233" s="24" t="e">
        <v>#N/A</v>
      </c>
      <c r="AU1233" s="24" t="e">
        <v>#N/A</v>
      </c>
      <c r="AV1233" s="24" t="e">
        <v>#N/A</v>
      </c>
      <c r="AW1233" s="24"/>
      <c r="AX1233" s="24"/>
      <c r="AY1233" s="24"/>
      <c r="AZ1233" s="24"/>
      <c r="BA1233" s="24"/>
      <c r="BB1233" s="24"/>
      <c r="BC1233" s="24"/>
      <c r="BD1233" s="24">
        <v>0</v>
      </c>
      <c r="BE1233" s="24">
        <v>0</v>
      </c>
      <c r="BF1233" s="23"/>
      <c r="BG1233" s="23"/>
      <c r="BH1233" s="23">
        <v>43230</v>
      </c>
      <c r="BI1233" s="26" t="s">
        <v>143</v>
      </c>
      <c r="BJ1233" s="26" t="s">
        <v>2589</v>
      </c>
      <c r="BK1233" s="29">
        <v>41232</v>
      </c>
      <c r="BL1233" s="24" t="s">
        <v>129</v>
      </c>
      <c r="BM1233" s="22" t="str">
        <f ca="1">+IF(Tabla1[[#This Row],[FECHA INGRESO]]&gt;=44986,IF((TODAY()-Tabla1[[#This Row],[FECHA INGRESO]])&gt;=50,"ALERTA","TODAVÍA FALTA"),"N/A")</f>
        <v>N/A</v>
      </c>
      <c r="BN1233" s="7">
        <f>IFERROR((_xlfn.DAYS(Tabla1[[#This Row],[FECHA INGRESO]],Tabla1[[#This Row],[FECHA RETIRO]]))/30,"")</f>
        <v>-1.2666666666666666</v>
      </c>
    </row>
    <row r="1234" spans="1:66" ht="15" customHeight="1" x14ac:dyDescent="0.35">
      <c r="A1234" s="31">
        <v>1014233581</v>
      </c>
      <c r="B1234" s="22" t="s">
        <v>7354</v>
      </c>
      <c r="C1234" s="23">
        <v>43192</v>
      </c>
      <c r="D1234" s="23" t="s">
        <v>188</v>
      </c>
      <c r="E1234" s="24" t="s">
        <v>94</v>
      </c>
      <c r="F1234" s="23"/>
      <c r="G1234" s="24"/>
      <c r="H1234" s="24">
        <v>24083331008</v>
      </c>
      <c r="I1234" s="24" t="s">
        <v>95</v>
      </c>
      <c r="J1234" s="24">
        <f>DATEDIF(Tabla1[[#This Row],[FECHA DE NACIMIENTO]],Tabla1[[#This Row],[FECHA ACTUAL]],"Y")</f>
        <v>31</v>
      </c>
      <c r="K1234" s="24" t="s">
        <v>320</v>
      </c>
      <c r="L1234" s="24" t="s">
        <v>112</v>
      </c>
      <c r="M1234" s="24">
        <v>2</v>
      </c>
      <c r="N1234" s="24">
        <v>2</v>
      </c>
      <c r="O1234" s="24">
        <v>3</v>
      </c>
      <c r="P1234" s="24" t="s">
        <v>101</v>
      </c>
      <c r="Q1234" s="23">
        <v>33729</v>
      </c>
      <c r="R1234" s="24" t="s">
        <v>76</v>
      </c>
      <c r="S1234" s="25">
        <v>45119</v>
      </c>
      <c r="T1234" s="24">
        <v>3978516</v>
      </c>
      <c r="U1234" s="24">
        <v>3125817363</v>
      </c>
      <c r="V1234" s="24" t="s">
        <v>7355</v>
      </c>
      <c r="W1234" s="24" t="s">
        <v>7356</v>
      </c>
      <c r="X1234" s="24" t="s">
        <v>7357</v>
      </c>
      <c r="Y1234" s="24" t="s">
        <v>7358</v>
      </c>
      <c r="Z1234" s="24" t="s">
        <v>117</v>
      </c>
      <c r="AA1234" s="24" t="s">
        <v>7359</v>
      </c>
      <c r="AB1234" s="24" t="s">
        <v>77</v>
      </c>
      <c r="AC1234" s="24" t="s">
        <v>77</v>
      </c>
      <c r="AD1234" s="24" t="s">
        <v>77</v>
      </c>
      <c r="AE1234" s="26" t="s">
        <v>151</v>
      </c>
      <c r="AF1234" s="26"/>
      <c r="AG1234" s="26"/>
      <c r="AH1234" s="27" t="s">
        <v>184</v>
      </c>
      <c r="AI1234" s="27" t="s">
        <v>5317</v>
      </c>
      <c r="AJ1234" s="27" t="s">
        <v>5317</v>
      </c>
      <c r="AK1234" s="24" t="s">
        <v>121</v>
      </c>
      <c r="AL1234" s="24" t="s">
        <v>7086</v>
      </c>
      <c r="AM1234" s="23">
        <v>43192</v>
      </c>
      <c r="AN1234" s="28">
        <v>808585.47</v>
      </c>
      <c r="AO1234" s="28"/>
      <c r="AP1234" s="24"/>
      <c r="AQ1234" s="24"/>
      <c r="AR1234" s="24"/>
      <c r="AS1234" s="24"/>
      <c r="AT1234" s="24" t="e">
        <v>#N/A</v>
      </c>
      <c r="AU1234" s="24" t="e">
        <v>#N/A</v>
      </c>
      <c r="AV1234" s="24" t="e">
        <v>#N/A</v>
      </c>
      <c r="AW1234" s="24"/>
      <c r="AX1234" s="24"/>
      <c r="AY1234" s="24"/>
      <c r="AZ1234" s="24"/>
      <c r="BA1234" s="24"/>
      <c r="BB1234" s="24"/>
      <c r="BC1234" s="24"/>
      <c r="BD1234" s="24">
        <v>0</v>
      </c>
      <c r="BE1234" s="24">
        <v>0</v>
      </c>
      <c r="BF1234" s="23"/>
      <c r="BG1234" s="23"/>
      <c r="BH1234" s="23">
        <v>43236</v>
      </c>
      <c r="BI1234" s="26" t="s">
        <v>127</v>
      </c>
      <c r="BJ1234" s="26" t="s">
        <v>1246</v>
      </c>
      <c r="BK1234" s="29">
        <v>48828</v>
      </c>
      <c r="BL1234" s="24" t="s">
        <v>129</v>
      </c>
      <c r="BM1234" s="22" t="str">
        <f ca="1">+IF(Tabla1[[#This Row],[FECHA INGRESO]]&gt;=44986,IF((TODAY()-Tabla1[[#This Row],[FECHA INGRESO]])&gt;=50,"ALERTA","TODAVÍA FALTA"),"N/A")</f>
        <v>N/A</v>
      </c>
      <c r="BN1234" s="7">
        <f>IFERROR((_xlfn.DAYS(Tabla1[[#This Row],[FECHA INGRESO]],Tabla1[[#This Row],[FECHA RETIRO]]))/30,"")</f>
        <v>-1.4666666666666666</v>
      </c>
    </row>
    <row r="1235" spans="1:66" ht="15" customHeight="1" x14ac:dyDescent="0.35">
      <c r="A1235" s="31">
        <v>1022991808</v>
      </c>
      <c r="B1235" s="22" t="s">
        <v>7360</v>
      </c>
      <c r="C1235" s="23">
        <v>43192</v>
      </c>
      <c r="D1235" s="23" t="s">
        <v>131</v>
      </c>
      <c r="E1235" s="23" t="s">
        <v>110</v>
      </c>
      <c r="F1235" s="23"/>
      <c r="G1235" s="24"/>
      <c r="H1235" s="24">
        <v>24083333592</v>
      </c>
      <c r="I1235" s="24" t="s">
        <v>95</v>
      </c>
      <c r="J1235" s="24">
        <f>DATEDIF(Tabla1[[#This Row],[FECHA DE NACIMIENTO]],Tabla1[[#This Row],[FECHA ACTUAL]],"Y")</f>
        <v>29</v>
      </c>
      <c r="K1235" s="24" t="s">
        <v>73</v>
      </c>
      <c r="L1235" s="24" t="s">
        <v>112</v>
      </c>
      <c r="M1235" s="24">
        <v>0</v>
      </c>
      <c r="N1235" s="24">
        <v>0</v>
      </c>
      <c r="O1235" s="24">
        <v>2</v>
      </c>
      <c r="P1235" s="24" t="s">
        <v>101</v>
      </c>
      <c r="Q1235" s="23">
        <v>34296</v>
      </c>
      <c r="R1235" s="24" t="s">
        <v>736</v>
      </c>
      <c r="S1235" s="25">
        <v>45119</v>
      </c>
      <c r="T1235" s="24">
        <v>8070911</v>
      </c>
      <c r="U1235" s="24">
        <v>3013069791</v>
      </c>
      <c r="V1235" s="24" t="s">
        <v>7361</v>
      </c>
      <c r="W1235" s="24" t="s">
        <v>7362</v>
      </c>
      <c r="X1235" s="24" t="s">
        <v>1768</v>
      </c>
      <c r="Y1235" s="24" t="s">
        <v>7363</v>
      </c>
      <c r="Z1235" s="24" t="s">
        <v>285</v>
      </c>
      <c r="AA1235" s="24" t="s">
        <v>7364</v>
      </c>
      <c r="AB1235" s="24" t="s">
        <v>77</v>
      </c>
      <c r="AC1235" s="24" t="s">
        <v>77</v>
      </c>
      <c r="AD1235" s="24" t="s">
        <v>77</v>
      </c>
      <c r="AE1235" s="26" t="s">
        <v>151</v>
      </c>
      <c r="AF1235" s="26"/>
      <c r="AG1235" s="26"/>
      <c r="AH1235" s="27" t="s">
        <v>184</v>
      </c>
      <c r="AI1235" s="27" t="s">
        <v>120</v>
      </c>
      <c r="AJ1235" s="27" t="s">
        <v>120</v>
      </c>
      <c r="AK1235" s="24" t="s">
        <v>121</v>
      </c>
      <c r="AL1235" s="24" t="s">
        <v>7086</v>
      </c>
      <c r="AM1235" s="23">
        <v>43192</v>
      </c>
      <c r="AN1235" s="28">
        <v>808585.47</v>
      </c>
      <c r="AO1235" s="28"/>
      <c r="AP1235" s="24" t="s">
        <v>7365</v>
      </c>
      <c r="AQ1235" s="24"/>
      <c r="AR1235" s="24"/>
      <c r="AS1235" s="24"/>
      <c r="AT1235" s="24" t="e">
        <v>#N/A</v>
      </c>
      <c r="AU1235" s="24" t="e">
        <v>#N/A</v>
      </c>
      <c r="AV1235" s="24" t="e">
        <v>#N/A</v>
      </c>
      <c r="AW1235" s="24"/>
      <c r="AX1235" s="24"/>
      <c r="AY1235" s="24"/>
      <c r="AZ1235" s="24"/>
      <c r="BA1235" s="24"/>
      <c r="BB1235" s="24"/>
      <c r="BC1235" s="24"/>
      <c r="BD1235" s="24">
        <v>0</v>
      </c>
      <c r="BE1235" s="24">
        <v>0</v>
      </c>
      <c r="BF1235" s="23"/>
      <c r="BG1235" s="23"/>
      <c r="BH1235" s="23">
        <v>43423</v>
      </c>
      <c r="BI1235" s="26" t="s">
        <v>127</v>
      </c>
      <c r="BJ1235" s="26" t="s">
        <v>232</v>
      </c>
      <c r="BK1235" s="29">
        <v>247393</v>
      </c>
      <c r="BL1235" s="24" t="s">
        <v>129</v>
      </c>
      <c r="BM1235" s="22" t="str">
        <f ca="1">+IF(Tabla1[[#This Row],[FECHA INGRESO]]&gt;=44986,IF((TODAY()-Tabla1[[#This Row],[FECHA INGRESO]])&gt;=50,"ALERTA","TODAVÍA FALTA"),"N/A")</f>
        <v>N/A</v>
      </c>
      <c r="BN1235" s="7">
        <f>IFERROR((_xlfn.DAYS(Tabla1[[#This Row],[FECHA INGRESO]],Tabla1[[#This Row],[FECHA RETIRO]]))/30,"")</f>
        <v>-7.7</v>
      </c>
    </row>
    <row r="1236" spans="1:66" ht="15" customHeight="1" x14ac:dyDescent="0.35">
      <c r="A1236" s="34">
        <v>1110522287</v>
      </c>
      <c r="B1236" s="37" t="s">
        <v>7366</v>
      </c>
      <c r="C1236" s="23">
        <v>43192</v>
      </c>
      <c r="D1236" s="23" t="s">
        <v>188</v>
      </c>
      <c r="E1236" s="23" t="s">
        <v>111</v>
      </c>
      <c r="F1236" s="23" t="s">
        <v>70</v>
      </c>
      <c r="G1236" s="24"/>
      <c r="H1236" s="24">
        <v>24083323038</v>
      </c>
      <c r="I1236" s="24" t="s">
        <v>72</v>
      </c>
      <c r="J1236" s="24">
        <f>DATEDIF(Tabla1[[#This Row],[FECHA DE NACIMIENTO]],Tabla1[[#This Row],[FECHA ACTUAL]],"Y")</f>
        <v>31</v>
      </c>
      <c r="K1236" s="24" t="s">
        <v>96</v>
      </c>
      <c r="L1236" s="24" t="s">
        <v>234</v>
      </c>
      <c r="M1236" s="24">
        <v>0</v>
      </c>
      <c r="N1236" s="24">
        <v>1</v>
      </c>
      <c r="O1236" s="24">
        <v>2</v>
      </c>
      <c r="P1236" s="24" t="s">
        <v>101</v>
      </c>
      <c r="Q1236" s="23">
        <v>33706</v>
      </c>
      <c r="R1236" s="24" t="s">
        <v>2591</v>
      </c>
      <c r="S1236" s="25">
        <v>45119</v>
      </c>
      <c r="T1236" s="24"/>
      <c r="U1236" s="24">
        <v>3232505811</v>
      </c>
      <c r="V1236" s="24" t="s">
        <v>7367</v>
      </c>
      <c r="W1236" s="24" t="s">
        <v>7368</v>
      </c>
      <c r="X1236" s="24" t="s">
        <v>7369</v>
      </c>
      <c r="Y1236" s="24" t="s">
        <v>7370</v>
      </c>
      <c r="Z1236" s="24" t="s">
        <v>82</v>
      </c>
      <c r="AA1236" s="24">
        <v>3123944266</v>
      </c>
      <c r="AB1236" s="24" t="s">
        <v>77</v>
      </c>
      <c r="AC1236" s="24" t="s">
        <v>77</v>
      </c>
      <c r="AD1236" s="24" t="s">
        <v>77</v>
      </c>
      <c r="AE1236" s="26" t="s">
        <v>151</v>
      </c>
      <c r="AF1236" s="26"/>
      <c r="AG1236" s="26"/>
      <c r="AH1236" s="27" t="s">
        <v>184</v>
      </c>
      <c r="AI1236" s="27" t="s">
        <v>3323</v>
      </c>
      <c r="AJ1236" s="27" t="s">
        <v>3323</v>
      </c>
      <c r="AK1236" s="24" t="s">
        <v>121</v>
      </c>
      <c r="AL1236" s="24" t="s">
        <v>7086</v>
      </c>
      <c r="AM1236" s="23">
        <v>43192</v>
      </c>
      <c r="AN1236" s="28">
        <v>908526</v>
      </c>
      <c r="AO1236" s="28">
        <v>106454</v>
      </c>
      <c r="AP1236" s="24" t="s">
        <v>7371</v>
      </c>
      <c r="AQ1236" s="24"/>
      <c r="AR1236" s="24"/>
      <c r="AS1236" s="24"/>
      <c r="AT1236" s="24" t="e">
        <v>#N/A</v>
      </c>
      <c r="AU1236" s="24" t="e">
        <v>#N/A</v>
      </c>
      <c r="AV1236" s="24" t="e">
        <v>#N/A</v>
      </c>
      <c r="AW1236" s="24"/>
      <c r="AX1236" s="24"/>
      <c r="AY1236" s="24"/>
      <c r="AZ1236" s="24"/>
      <c r="BA1236" s="24"/>
      <c r="BB1236" s="24"/>
      <c r="BC1236" s="24"/>
      <c r="BD1236" s="24">
        <v>0</v>
      </c>
      <c r="BE1236" s="24">
        <v>0</v>
      </c>
      <c r="BF1236" s="23"/>
      <c r="BG1236" s="23"/>
      <c r="BH1236" s="23">
        <v>44289</v>
      </c>
      <c r="BI1236" s="26" t="s">
        <v>127</v>
      </c>
      <c r="BJ1236" s="26" t="s">
        <v>273</v>
      </c>
      <c r="BK1236" s="29">
        <v>0</v>
      </c>
      <c r="BL1236" s="24" t="s">
        <v>129</v>
      </c>
      <c r="BM1236" s="22" t="str">
        <f ca="1">+IF(Tabla1[[#This Row],[FECHA INGRESO]]&gt;=44986,IF((TODAY()-Tabla1[[#This Row],[FECHA INGRESO]])&gt;=50,"ALERTA","TODAVÍA FALTA"),"N/A")</f>
        <v>N/A</v>
      </c>
      <c r="BN1236" s="7">
        <f>IFERROR((_xlfn.DAYS(Tabla1[[#This Row],[FECHA INGRESO]],Tabla1[[#This Row],[FECHA RETIRO]]))/30,"")</f>
        <v>-36.56666666666667</v>
      </c>
    </row>
    <row r="1237" spans="1:66" x14ac:dyDescent="0.35">
      <c r="A1237" s="31">
        <v>1121873801</v>
      </c>
      <c r="B1237" s="22" t="s">
        <v>7372</v>
      </c>
      <c r="C1237" s="23">
        <v>43193</v>
      </c>
      <c r="D1237" s="23" t="s">
        <v>4008</v>
      </c>
      <c r="E1237" s="24" t="s">
        <v>94</v>
      </c>
      <c r="F1237" s="23"/>
      <c r="G1237" s="24"/>
      <c r="H1237" s="24">
        <v>24083430835</v>
      </c>
      <c r="I1237" s="24" t="s">
        <v>95</v>
      </c>
      <c r="J1237" s="24">
        <f>DATEDIF(Tabla1[[#This Row],[FECHA DE NACIMIENTO]],Tabla1[[#This Row],[FECHA ACTUAL]],"Y")</f>
        <v>32</v>
      </c>
      <c r="K1237" s="24" t="s">
        <v>96</v>
      </c>
      <c r="L1237" s="24" t="s">
        <v>234</v>
      </c>
      <c r="M1237" s="24">
        <v>0</v>
      </c>
      <c r="N1237" s="24">
        <v>0</v>
      </c>
      <c r="O1237" s="24">
        <v>4</v>
      </c>
      <c r="P1237" s="24" t="s">
        <v>101</v>
      </c>
      <c r="Q1237" s="23">
        <v>33234</v>
      </c>
      <c r="R1237" s="24" t="s">
        <v>3325</v>
      </c>
      <c r="S1237" s="25">
        <v>45119</v>
      </c>
      <c r="T1237" s="24">
        <v>6780248</v>
      </c>
      <c r="U1237" s="24">
        <v>3113307643</v>
      </c>
      <c r="V1237" s="24" t="s">
        <v>7373</v>
      </c>
      <c r="W1237" s="24" t="s">
        <v>7374</v>
      </c>
      <c r="X1237" s="24" t="s">
        <v>7375</v>
      </c>
      <c r="Y1237" s="24" t="s">
        <v>7376</v>
      </c>
      <c r="Z1237" s="24" t="s">
        <v>117</v>
      </c>
      <c r="AA1237" s="24">
        <v>3202103983</v>
      </c>
      <c r="AB1237" s="24" t="s">
        <v>77</v>
      </c>
      <c r="AC1237" s="24" t="s">
        <v>77</v>
      </c>
      <c r="AD1237" s="24" t="s">
        <v>77</v>
      </c>
      <c r="AE1237" s="26" t="s">
        <v>183</v>
      </c>
      <c r="AF1237" s="26" t="s">
        <v>7377</v>
      </c>
      <c r="AG1237" s="26" t="s">
        <v>3955</v>
      </c>
      <c r="AH1237" s="27" t="s">
        <v>184</v>
      </c>
      <c r="AI1237" s="27" t="s">
        <v>530</v>
      </c>
      <c r="AJ1237" s="27" t="s">
        <v>530</v>
      </c>
      <c r="AK1237" s="24" t="s">
        <v>121</v>
      </c>
      <c r="AL1237" s="24" t="s">
        <v>7086</v>
      </c>
      <c r="AM1237" s="23">
        <v>43193</v>
      </c>
      <c r="AN1237" s="28">
        <v>808585.47</v>
      </c>
      <c r="AO1237" s="28"/>
      <c r="AP1237" s="24"/>
      <c r="AQ1237" s="24"/>
      <c r="AR1237" s="24"/>
      <c r="AS1237" s="24"/>
      <c r="AT1237" s="24" t="e">
        <v>#N/A</v>
      </c>
      <c r="AU1237" s="24" t="e">
        <v>#N/A</v>
      </c>
      <c r="AV1237" s="24">
        <v>55</v>
      </c>
      <c r="AW1237" s="24"/>
      <c r="AX1237" s="24"/>
      <c r="AY1237" s="24"/>
      <c r="AZ1237" s="24"/>
      <c r="BA1237" s="24"/>
      <c r="BB1237" s="24"/>
      <c r="BC1237" s="24"/>
      <c r="BD1237" s="24">
        <v>0</v>
      </c>
      <c r="BE1237" s="24">
        <v>0</v>
      </c>
      <c r="BF1237" s="23"/>
      <c r="BG1237" s="23"/>
      <c r="BH1237" s="23">
        <v>43195</v>
      </c>
      <c r="BI1237" s="26" t="s">
        <v>127</v>
      </c>
      <c r="BJ1237" s="26" t="s">
        <v>232</v>
      </c>
      <c r="BK1237" s="29">
        <v>3255</v>
      </c>
      <c r="BL1237" s="24" t="s">
        <v>129</v>
      </c>
      <c r="BM1237" s="22" t="str">
        <f ca="1">+IF(Tabla1[[#This Row],[FECHA INGRESO]]&gt;=44986,IF((TODAY()-Tabla1[[#This Row],[FECHA INGRESO]])&gt;=50,"ALERTA","TODAVÍA FALTA"),"N/A")</f>
        <v>N/A</v>
      </c>
      <c r="BN1237" s="7">
        <f>IFERROR((_xlfn.DAYS(Tabla1[[#This Row],[FECHA INGRESO]],Tabla1[[#This Row],[FECHA RETIRO]]))/30,"")</f>
        <v>-6.6666666666666666E-2</v>
      </c>
    </row>
    <row r="1238" spans="1:66" ht="15" customHeight="1" x14ac:dyDescent="0.35">
      <c r="A1238" s="31">
        <v>52440198</v>
      </c>
      <c r="B1238" s="22" t="s">
        <v>7378</v>
      </c>
      <c r="C1238" s="23">
        <v>43193</v>
      </c>
      <c r="D1238" s="23" t="s">
        <v>4008</v>
      </c>
      <c r="E1238" s="23" t="s">
        <v>110</v>
      </c>
      <c r="F1238" s="23"/>
      <c r="G1238" s="24"/>
      <c r="H1238" s="24">
        <v>24083374593</v>
      </c>
      <c r="I1238" s="24" t="s">
        <v>95</v>
      </c>
      <c r="J1238" s="24">
        <f>DATEDIF(Tabla1[[#This Row],[FECHA DE NACIMIENTO]],Tabla1[[#This Row],[FECHA ACTUAL]],"Y")</f>
        <v>45</v>
      </c>
      <c r="K1238" s="24" t="s">
        <v>73</v>
      </c>
      <c r="L1238" s="24" t="s">
        <v>112</v>
      </c>
      <c r="M1238" s="24">
        <v>2</v>
      </c>
      <c r="N1238" s="24">
        <v>1</v>
      </c>
      <c r="O1238" s="24">
        <v>2</v>
      </c>
      <c r="P1238" s="24" t="s">
        <v>101</v>
      </c>
      <c r="Q1238" s="23">
        <v>28649</v>
      </c>
      <c r="R1238" s="24" t="s">
        <v>76</v>
      </c>
      <c r="S1238" s="25">
        <v>45119</v>
      </c>
      <c r="T1238" s="24"/>
      <c r="U1238" s="24">
        <v>3046135326</v>
      </c>
      <c r="V1238" s="24" t="s">
        <v>7379</v>
      </c>
      <c r="W1238" s="24" t="s">
        <v>7380</v>
      </c>
      <c r="X1238" s="24" t="s">
        <v>7381</v>
      </c>
      <c r="Y1238" s="24"/>
      <c r="Z1238" s="24"/>
      <c r="AA1238" s="24"/>
      <c r="AB1238" s="24" t="s">
        <v>77</v>
      </c>
      <c r="AC1238" s="24" t="s">
        <v>77</v>
      </c>
      <c r="AD1238" s="24" t="s">
        <v>77</v>
      </c>
      <c r="AE1238" s="26" t="s">
        <v>151</v>
      </c>
      <c r="AF1238" s="26"/>
      <c r="AG1238" s="26"/>
      <c r="AH1238" s="27" t="s">
        <v>184</v>
      </c>
      <c r="AI1238" s="27" t="s">
        <v>120</v>
      </c>
      <c r="AJ1238" s="27" t="s">
        <v>120</v>
      </c>
      <c r="AK1238" s="24" t="s">
        <v>121</v>
      </c>
      <c r="AL1238" s="24" t="s">
        <v>7086</v>
      </c>
      <c r="AM1238" s="23">
        <v>43193</v>
      </c>
      <c r="AN1238" s="28">
        <v>808585.47</v>
      </c>
      <c r="AO1238" s="28"/>
      <c r="AP1238" s="24"/>
      <c r="AQ1238" s="24"/>
      <c r="AR1238" s="24"/>
      <c r="AS1238" s="24"/>
      <c r="AT1238" s="24" t="e">
        <v>#N/A</v>
      </c>
      <c r="AU1238" s="24" t="e">
        <v>#N/A</v>
      </c>
      <c r="AV1238" s="24" t="e">
        <v>#N/A</v>
      </c>
      <c r="AW1238" s="24"/>
      <c r="AX1238" s="24"/>
      <c r="AY1238" s="24"/>
      <c r="AZ1238" s="24"/>
      <c r="BA1238" s="24"/>
      <c r="BB1238" s="24"/>
      <c r="BC1238" s="24"/>
      <c r="BD1238" s="24">
        <v>0</v>
      </c>
      <c r="BE1238" s="24">
        <v>0</v>
      </c>
      <c r="BF1238" s="23"/>
      <c r="BG1238" s="23"/>
      <c r="BH1238" s="23">
        <v>43222</v>
      </c>
      <c r="BI1238" s="26" t="s">
        <v>143</v>
      </c>
      <c r="BJ1238" s="26" t="s">
        <v>2589</v>
      </c>
      <c r="BK1238" s="29">
        <v>32552</v>
      </c>
      <c r="BL1238" s="24" t="s">
        <v>129</v>
      </c>
      <c r="BM1238" s="22" t="str">
        <f ca="1">+IF(Tabla1[[#This Row],[FECHA INGRESO]]&gt;=44986,IF((TODAY()-Tabla1[[#This Row],[FECHA INGRESO]])&gt;=50,"ALERTA","TODAVÍA FALTA"),"N/A")</f>
        <v>N/A</v>
      </c>
      <c r="BN1238" s="7">
        <f>IFERROR((_xlfn.DAYS(Tabla1[[#This Row],[FECHA INGRESO]],Tabla1[[#This Row],[FECHA RETIRO]]))/30,"")</f>
        <v>-0.96666666666666667</v>
      </c>
    </row>
    <row r="1239" spans="1:66" ht="15" customHeight="1" x14ac:dyDescent="0.35">
      <c r="A1239" s="31">
        <v>1018431924</v>
      </c>
      <c r="B1239" s="22" t="s">
        <v>7382</v>
      </c>
      <c r="C1239" s="23">
        <v>43193</v>
      </c>
      <c r="D1239" s="23" t="s">
        <v>188</v>
      </c>
      <c r="E1239" s="23" t="s">
        <v>111</v>
      </c>
      <c r="F1239" s="23"/>
      <c r="G1239" s="24"/>
      <c r="H1239" s="24">
        <v>24083335808</v>
      </c>
      <c r="I1239" s="24" t="s">
        <v>72</v>
      </c>
      <c r="J1239" s="24">
        <f>DATEDIF(Tabla1[[#This Row],[FECHA DE NACIMIENTO]],Tabla1[[#This Row],[FECHA ACTUAL]],"Y")</f>
        <v>33</v>
      </c>
      <c r="K1239" s="24" t="s">
        <v>73</v>
      </c>
      <c r="L1239" s="24" t="s">
        <v>112</v>
      </c>
      <c r="M1239" s="24">
        <v>0</v>
      </c>
      <c r="N1239" s="24">
        <v>0</v>
      </c>
      <c r="O1239" s="24">
        <v>4</v>
      </c>
      <c r="P1239" s="24" t="s">
        <v>101</v>
      </c>
      <c r="Q1239" s="23">
        <v>32846</v>
      </c>
      <c r="R1239" s="24" t="s">
        <v>76</v>
      </c>
      <c r="S1239" s="25">
        <v>45119</v>
      </c>
      <c r="T1239" s="24"/>
      <c r="U1239" s="24">
        <v>3124304635</v>
      </c>
      <c r="V1239" s="24" t="s">
        <v>7383</v>
      </c>
      <c r="W1239" s="24" t="s">
        <v>7384</v>
      </c>
      <c r="X1239" s="24" t="s">
        <v>7385</v>
      </c>
      <c r="Y1239" s="24" t="s">
        <v>7386</v>
      </c>
      <c r="Z1239" s="24" t="s">
        <v>162</v>
      </c>
      <c r="AA1239" s="24">
        <v>3187357923</v>
      </c>
      <c r="AB1239" s="24" t="s">
        <v>77</v>
      </c>
      <c r="AC1239" s="24" t="s">
        <v>77</v>
      </c>
      <c r="AD1239" s="24" t="s">
        <v>77</v>
      </c>
      <c r="AE1239" s="26" t="s">
        <v>151</v>
      </c>
      <c r="AF1239" s="26"/>
      <c r="AG1239" s="26"/>
      <c r="AH1239" s="27" t="s">
        <v>163</v>
      </c>
      <c r="AI1239" s="27" t="s">
        <v>7387</v>
      </c>
      <c r="AJ1239" s="27" t="s">
        <v>7387</v>
      </c>
      <c r="AK1239" s="24" t="s">
        <v>121</v>
      </c>
      <c r="AL1239" s="24" t="s">
        <v>90</v>
      </c>
      <c r="AM1239" s="23">
        <v>43193</v>
      </c>
      <c r="AN1239" s="28">
        <v>1242000</v>
      </c>
      <c r="AO1239" s="28"/>
      <c r="AP1239" s="24"/>
      <c r="AQ1239" s="24"/>
      <c r="AR1239" s="24"/>
      <c r="AS1239" s="24"/>
      <c r="AT1239" s="24" t="e">
        <v>#N/A</v>
      </c>
      <c r="AU1239" s="24" t="e">
        <v>#N/A</v>
      </c>
      <c r="AV1239" s="24" t="e">
        <v>#N/A</v>
      </c>
      <c r="AW1239" s="24"/>
      <c r="AX1239" s="24"/>
      <c r="AY1239" s="24"/>
      <c r="AZ1239" s="24"/>
      <c r="BA1239" s="24"/>
      <c r="BB1239" s="24"/>
      <c r="BC1239" s="24"/>
      <c r="BD1239" s="24">
        <v>0</v>
      </c>
      <c r="BE1239" s="24">
        <v>0</v>
      </c>
      <c r="BF1239" s="23"/>
      <c r="BG1239" s="23"/>
      <c r="BH1239" s="23">
        <v>43251</v>
      </c>
      <c r="BI1239" s="26" t="s">
        <v>143</v>
      </c>
      <c r="BJ1239" s="26" t="s">
        <v>2589</v>
      </c>
      <c r="BK1239" s="29">
        <v>96667</v>
      </c>
      <c r="BL1239" s="24" t="s">
        <v>129</v>
      </c>
      <c r="BM1239" s="22" t="str">
        <f ca="1">+IF(Tabla1[[#This Row],[FECHA INGRESO]]&gt;=44986,IF((TODAY()-Tabla1[[#This Row],[FECHA INGRESO]])&gt;=50,"ALERTA","TODAVÍA FALTA"),"N/A")</f>
        <v>N/A</v>
      </c>
      <c r="BN1239" s="7">
        <f>IFERROR((_xlfn.DAYS(Tabla1[[#This Row],[FECHA INGRESO]],Tabla1[[#This Row],[FECHA RETIRO]]))/30,"")</f>
        <v>-1.9333333333333333</v>
      </c>
    </row>
    <row r="1240" spans="1:66" ht="15" customHeight="1" x14ac:dyDescent="0.35">
      <c r="A1240" s="31">
        <v>3380919</v>
      </c>
      <c r="B1240" s="22" t="s">
        <v>7388</v>
      </c>
      <c r="C1240" s="23">
        <v>43193</v>
      </c>
      <c r="D1240" s="23" t="s">
        <v>582</v>
      </c>
      <c r="E1240" s="24" t="s">
        <v>94</v>
      </c>
      <c r="F1240" s="23"/>
      <c r="G1240" s="24"/>
      <c r="H1240" s="24">
        <v>24083321359</v>
      </c>
      <c r="I1240" s="24" t="s">
        <v>72</v>
      </c>
      <c r="J1240" s="24">
        <f>DATEDIF(Tabla1[[#This Row],[FECHA DE NACIMIENTO]],Tabla1[[#This Row],[FECHA ACTUAL]],"Y")</f>
        <v>39</v>
      </c>
      <c r="K1240" s="24" t="s">
        <v>73</v>
      </c>
      <c r="L1240" s="24" t="s">
        <v>112</v>
      </c>
      <c r="M1240" s="24">
        <v>0</v>
      </c>
      <c r="N1240" s="24">
        <v>0</v>
      </c>
      <c r="O1240" s="24">
        <v>2</v>
      </c>
      <c r="P1240" s="24" t="s">
        <v>101</v>
      </c>
      <c r="Q1240" s="23">
        <v>30708</v>
      </c>
      <c r="R1240" s="24" t="s">
        <v>7389</v>
      </c>
      <c r="S1240" s="25">
        <v>45119</v>
      </c>
      <c r="T1240" s="24">
        <v>5375901</v>
      </c>
      <c r="U1240" s="24">
        <v>3014445761</v>
      </c>
      <c r="V1240" s="24" t="s">
        <v>7390</v>
      </c>
      <c r="W1240" s="24" t="s">
        <v>7391</v>
      </c>
      <c r="X1240" s="24" t="s">
        <v>1066</v>
      </c>
      <c r="Y1240" s="24" t="s">
        <v>7392</v>
      </c>
      <c r="Z1240" s="24" t="s">
        <v>162</v>
      </c>
      <c r="AA1240" s="24">
        <v>5375901</v>
      </c>
      <c r="AB1240" s="24" t="s">
        <v>77</v>
      </c>
      <c r="AC1240" s="24" t="s">
        <v>77</v>
      </c>
      <c r="AD1240" s="24" t="s">
        <v>77</v>
      </c>
      <c r="AE1240" s="26" t="s">
        <v>151</v>
      </c>
      <c r="AF1240" s="26"/>
      <c r="AG1240" s="26"/>
      <c r="AH1240" s="27" t="s">
        <v>184</v>
      </c>
      <c r="AI1240" s="27" t="s">
        <v>515</v>
      </c>
      <c r="AJ1240" s="27" t="s">
        <v>515</v>
      </c>
      <c r="AK1240" s="24" t="s">
        <v>121</v>
      </c>
      <c r="AL1240" s="24" t="s">
        <v>7086</v>
      </c>
      <c r="AM1240" s="23">
        <v>43193</v>
      </c>
      <c r="AN1240" s="28">
        <v>857100.06</v>
      </c>
      <c r="AO1240" s="28"/>
      <c r="AP1240" s="24"/>
      <c r="AQ1240" s="24"/>
      <c r="AR1240" s="24"/>
      <c r="AS1240" s="24"/>
      <c r="AT1240" s="24" t="e">
        <v>#N/A</v>
      </c>
      <c r="AU1240" s="24" t="e">
        <v>#N/A</v>
      </c>
      <c r="AV1240" s="24" t="e">
        <v>#N/A</v>
      </c>
      <c r="AW1240" s="24"/>
      <c r="AX1240" s="24"/>
      <c r="AY1240" s="24"/>
      <c r="AZ1240" s="24"/>
      <c r="BA1240" s="24"/>
      <c r="BB1240" s="24"/>
      <c r="BC1240" s="24"/>
      <c r="BD1240" s="24">
        <v>0</v>
      </c>
      <c r="BE1240" s="24">
        <v>0</v>
      </c>
      <c r="BF1240" s="23"/>
      <c r="BG1240" s="23"/>
      <c r="BH1240" s="23">
        <v>43476</v>
      </c>
      <c r="BI1240" s="26" t="s">
        <v>127</v>
      </c>
      <c r="BJ1240" s="26" t="s">
        <v>273</v>
      </c>
      <c r="BK1240" s="29">
        <v>318595</v>
      </c>
      <c r="BL1240" s="24" t="s">
        <v>129</v>
      </c>
      <c r="BM1240" s="22" t="str">
        <f ca="1">+IF(Tabla1[[#This Row],[FECHA INGRESO]]&gt;=44986,IF((TODAY()-Tabla1[[#This Row],[FECHA INGRESO]])&gt;=50,"ALERTA","TODAVÍA FALTA"),"N/A")</f>
        <v>N/A</v>
      </c>
      <c r="BN1240" s="7">
        <f>IFERROR((_xlfn.DAYS(Tabla1[[#This Row],[FECHA INGRESO]],Tabla1[[#This Row],[FECHA RETIRO]]))/30,"")</f>
        <v>-9.4333333333333336</v>
      </c>
    </row>
    <row r="1241" spans="1:66" ht="15" customHeight="1" x14ac:dyDescent="0.35">
      <c r="A1241" s="31">
        <v>1121937954</v>
      </c>
      <c r="B1241" s="22" t="s">
        <v>7393</v>
      </c>
      <c r="C1241" s="23">
        <v>43193</v>
      </c>
      <c r="D1241" s="23" t="s">
        <v>131</v>
      </c>
      <c r="E1241" s="23" t="s">
        <v>111</v>
      </c>
      <c r="F1241" s="23"/>
      <c r="G1241" s="24"/>
      <c r="H1241" s="24">
        <v>24083393594</v>
      </c>
      <c r="I1241" s="24" t="s">
        <v>72</v>
      </c>
      <c r="J1241" s="24">
        <f>DATEDIF(Tabla1[[#This Row],[FECHA DE NACIMIENTO]],Tabla1[[#This Row],[FECHA ACTUAL]],"Y")</f>
        <v>26</v>
      </c>
      <c r="K1241" s="24" t="s">
        <v>73</v>
      </c>
      <c r="L1241" s="24" t="s">
        <v>112</v>
      </c>
      <c r="M1241" s="24">
        <v>0</v>
      </c>
      <c r="N1241" s="24">
        <v>0</v>
      </c>
      <c r="O1241" s="24">
        <v>2</v>
      </c>
      <c r="P1241" s="24" t="s">
        <v>101</v>
      </c>
      <c r="Q1241" s="23">
        <v>35308</v>
      </c>
      <c r="R1241" s="24" t="s">
        <v>3325</v>
      </c>
      <c r="S1241" s="25">
        <v>45119</v>
      </c>
      <c r="T1241" s="24">
        <v>6847991</v>
      </c>
      <c r="U1241" s="24">
        <v>3202674240</v>
      </c>
      <c r="V1241" s="24" t="s">
        <v>7394</v>
      </c>
      <c r="W1241" s="24" t="s">
        <v>7395</v>
      </c>
      <c r="X1241" s="24" t="s">
        <v>7396</v>
      </c>
      <c r="Y1241" s="24" t="s">
        <v>7397</v>
      </c>
      <c r="Z1241" s="24" t="s">
        <v>117</v>
      </c>
      <c r="AA1241" s="24" t="s">
        <v>7398</v>
      </c>
      <c r="AB1241" s="24" t="s">
        <v>77</v>
      </c>
      <c r="AC1241" s="24" t="s">
        <v>77</v>
      </c>
      <c r="AD1241" s="24" t="s">
        <v>77</v>
      </c>
      <c r="AE1241" s="26" t="s">
        <v>183</v>
      </c>
      <c r="AF1241" s="26" t="s">
        <v>5225</v>
      </c>
      <c r="AG1241" s="26"/>
      <c r="AH1241" s="27" t="s">
        <v>184</v>
      </c>
      <c r="AI1241" s="27" t="s">
        <v>530</v>
      </c>
      <c r="AJ1241" s="27" t="s">
        <v>530</v>
      </c>
      <c r="AK1241" s="24" t="s">
        <v>121</v>
      </c>
      <c r="AL1241" s="24" t="s">
        <v>7086</v>
      </c>
      <c r="AM1241" s="23">
        <v>43193</v>
      </c>
      <c r="AN1241" s="28">
        <v>857100.06</v>
      </c>
      <c r="AO1241" s="28"/>
      <c r="AP1241" s="24"/>
      <c r="AQ1241" s="24"/>
      <c r="AR1241" s="24"/>
      <c r="AS1241" s="24"/>
      <c r="AT1241" s="24" t="e">
        <v>#N/A</v>
      </c>
      <c r="AU1241" s="24" t="e">
        <v>#N/A</v>
      </c>
      <c r="AV1241" s="24" t="e">
        <v>#N/A</v>
      </c>
      <c r="AW1241" s="24"/>
      <c r="AX1241" s="24"/>
      <c r="AY1241" s="24"/>
      <c r="AZ1241" s="24"/>
      <c r="BA1241" s="24"/>
      <c r="BB1241" s="24"/>
      <c r="BC1241" s="24"/>
      <c r="BD1241" s="24">
        <v>0</v>
      </c>
      <c r="BE1241" s="24">
        <v>0</v>
      </c>
      <c r="BF1241" s="23"/>
      <c r="BG1241" s="23"/>
      <c r="BH1241" s="23">
        <v>43509</v>
      </c>
      <c r="BI1241" s="26" t="s">
        <v>127</v>
      </c>
      <c r="BJ1241" s="26" t="s">
        <v>232</v>
      </c>
      <c r="BK1241" s="29">
        <v>357700</v>
      </c>
      <c r="BL1241" s="24" t="s">
        <v>129</v>
      </c>
      <c r="BM1241" s="22" t="str">
        <f ca="1">+IF(Tabla1[[#This Row],[FECHA INGRESO]]&gt;=44986,IF((TODAY()-Tabla1[[#This Row],[FECHA INGRESO]])&gt;=50,"ALERTA","TODAVÍA FALTA"),"N/A")</f>
        <v>N/A</v>
      </c>
      <c r="BN1241" s="7">
        <f>IFERROR((_xlfn.DAYS(Tabla1[[#This Row],[FECHA INGRESO]],Tabla1[[#This Row],[FECHA RETIRO]]))/30,"")</f>
        <v>-10.533333333333333</v>
      </c>
    </row>
    <row r="1242" spans="1:66" ht="15" customHeight="1" x14ac:dyDescent="0.35">
      <c r="A1242" s="31">
        <v>1031145026</v>
      </c>
      <c r="B1242" s="22" t="s">
        <v>7399</v>
      </c>
      <c r="C1242" s="23">
        <v>43194</v>
      </c>
      <c r="D1242" s="23" t="s">
        <v>1311</v>
      </c>
      <c r="E1242" s="23" t="s">
        <v>111</v>
      </c>
      <c r="F1242" s="23"/>
      <c r="G1242" s="24"/>
      <c r="H1242" s="24">
        <v>24083427947</v>
      </c>
      <c r="I1242" s="24" t="s">
        <v>72</v>
      </c>
      <c r="J1242" s="24">
        <f>DATEDIF(Tabla1[[#This Row],[FECHA DE NACIMIENTO]],Tabla1[[#This Row],[FECHA ACTUAL]],"Y")</f>
        <v>30</v>
      </c>
      <c r="K1242" s="24" t="s">
        <v>500</v>
      </c>
      <c r="L1242" s="24" t="s">
        <v>112</v>
      </c>
      <c r="M1242" s="24">
        <v>1</v>
      </c>
      <c r="N1242" s="24">
        <v>2</v>
      </c>
      <c r="O1242" s="24">
        <v>2</v>
      </c>
      <c r="P1242" s="24" t="s">
        <v>101</v>
      </c>
      <c r="Q1242" s="23">
        <v>34027</v>
      </c>
      <c r="R1242" s="24" t="s">
        <v>76</v>
      </c>
      <c r="S1242" s="25">
        <v>45119</v>
      </c>
      <c r="T1242" s="24"/>
      <c r="U1242" s="24">
        <v>3138027730</v>
      </c>
      <c r="V1242" s="24" t="s">
        <v>7400</v>
      </c>
      <c r="W1242" s="24" t="s">
        <v>7401</v>
      </c>
      <c r="X1242" s="24" t="s">
        <v>7402</v>
      </c>
      <c r="Y1242" s="24" t="s">
        <v>7403</v>
      </c>
      <c r="Z1242" s="24" t="s">
        <v>117</v>
      </c>
      <c r="AA1242" s="24">
        <v>3102985156</v>
      </c>
      <c r="AB1242" s="24" t="s">
        <v>77</v>
      </c>
      <c r="AC1242" s="24" t="s">
        <v>77</v>
      </c>
      <c r="AD1242" s="24" t="s">
        <v>77</v>
      </c>
      <c r="AE1242" s="26" t="s">
        <v>151</v>
      </c>
      <c r="AF1242" s="26"/>
      <c r="AG1242" s="26"/>
      <c r="AH1242" s="27" t="s">
        <v>184</v>
      </c>
      <c r="AI1242" s="27" t="s">
        <v>4962</v>
      </c>
      <c r="AJ1242" s="27" t="s">
        <v>4962</v>
      </c>
      <c r="AK1242" s="24" t="s">
        <v>121</v>
      </c>
      <c r="AL1242" s="24" t="s">
        <v>7086</v>
      </c>
      <c r="AM1242" s="23">
        <v>43194</v>
      </c>
      <c r="AN1242" s="28">
        <v>808585.47</v>
      </c>
      <c r="AO1242" s="28"/>
      <c r="AP1242" s="24"/>
      <c r="AQ1242" s="24"/>
      <c r="AR1242" s="24"/>
      <c r="AS1242" s="24"/>
      <c r="AT1242" s="24" t="e">
        <v>#N/A</v>
      </c>
      <c r="AU1242" s="24" t="e">
        <v>#N/A</v>
      </c>
      <c r="AV1242" s="24" t="e">
        <v>#N/A</v>
      </c>
      <c r="AW1242" s="24"/>
      <c r="AX1242" s="24"/>
      <c r="AY1242" s="24"/>
      <c r="AZ1242" s="24"/>
      <c r="BA1242" s="24"/>
      <c r="BB1242" s="24"/>
      <c r="BC1242" s="24"/>
      <c r="BD1242" s="24">
        <v>0</v>
      </c>
      <c r="BE1242" s="24">
        <v>0</v>
      </c>
      <c r="BF1242" s="23"/>
      <c r="BG1242" s="23"/>
      <c r="BH1242" s="23">
        <v>43227</v>
      </c>
      <c r="BI1242" s="26" t="s">
        <v>143</v>
      </c>
      <c r="BJ1242" s="26" t="s">
        <v>2589</v>
      </c>
      <c r="BK1242" s="29">
        <v>36892</v>
      </c>
      <c r="BL1242" s="24" t="s">
        <v>129</v>
      </c>
      <c r="BM1242" s="22" t="str">
        <f ca="1">+IF(Tabla1[[#This Row],[FECHA INGRESO]]&gt;=44986,IF((TODAY()-Tabla1[[#This Row],[FECHA INGRESO]])&gt;=50,"ALERTA","TODAVÍA FALTA"),"N/A")</f>
        <v>N/A</v>
      </c>
      <c r="BN1242" s="7">
        <f>IFERROR((_xlfn.DAYS(Tabla1[[#This Row],[FECHA INGRESO]],Tabla1[[#This Row],[FECHA RETIRO]]))/30,"")</f>
        <v>-1.1000000000000001</v>
      </c>
    </row>
    <row r="1243" spans="1:66" ht="15" customHeight="1" x14ac:dyDescent="0.35">
      <c r="A1243" s="31">
        <v>1012424137</v>
      </c>
      <c r="B1243" s="22" t="s">
        <v>7404</v>
      </c>
      <c r="C1243" s="23">
        <v>43194</v>
      </c>
      <c r="D1243" s="23" t="s">
        <v>188</v>
      </c>
      <c r="E1243" s="23" t="s">
        <v>110</v>
      </c>
      <c r="F1243" s="23"/>
      <c r="G1243" s="24"/>
      <c r="H1243" s="24">
        <v>24083431876</v>
      </c>
      <c r="I1243" s="24" t="s">
        <v>72</v>
      </c>
      <c r="J1243" s="24">
        <f>DATEDIF(Tabla1[[#This Row],[FECHA DE NACIMIENTO]],Tabla1[[#This Row],[FECHA ACTUAL]],"Y")</f>
        <v>27</v>
      </c>
      <c r="K1243" s="24" t="s">
        <v>96</v>
      </c>
      <c r="L1243" s="24" t="s">
        <v>112</v>
      </c>
      <c r="M1243" s="24">
        <v>0</v>
      </c>
      <c r="N1243" s="24">
        <v>0</v>
      </c>
      <c r="O1243" s="24">
        <v>2</v>
      </c>
      <c r="P1243" s="24" t="s">
        <v>101</v>
      </c>
      <c r="Q1243" s="23">
        <v>34929</v>
      </c>
      <c r="R1243" s="24" t="s">
        <v>76</v>
      </c>
      <c r="S1243" s="25">
        <v>45119</v>
      </c>
      <c r="T1243" s="24">
        <v>2660255</v>
      </c>
      <c r="U1243" s="24">
        <v>3232044830</v>
      </c>
      <c r="V1243" s="24" t="s">
        <v>7405</v>
      </c>
      <c r="W1243" s="24" t="s">
        <v>7406</v>
      </c>
      <c r="X1243" s="24" t="s">
        <v>7407</v>
      </c>
      <c r="Y1243" s="24" t="s">
        <v>7408</v>
      </c>
      <c r="Z1243" s="24" t="s">
        <v>117</v>
      </c>
      <c r="AA1243" s="24">
        <v>3232044830</v>
      </c>
      <c r="AB1243" s="24" t="s">
        <v>77</v>
      </c>
      <c r="AC1243" s="24" t="s">
        <v>77</v>
      </c>
      <c r="AD1243" s="24" t="s">
        <v>77</v>
      </c>
      <c r="AE1243" s="26" t="s">
        <v>151</v>
      </c>
      <c r="AF1243" s="26"/>
      <c r="AG1243" s="26"/>
      <c r="AH1243" s="27" t="s">
        <v>184</v>
      </c>
      <c r="AI1243" s="27" t="s">
        <v>185</v>
      </c>
      <c r="AJ1243" s="27" t="s">
        <v>185</v>
      </c>
      <c r="AK1243" s="24" t="s">
        <v>121</v>
      </c>
      <c r="AL1243" s="24" t="s">
        <v>7086</v>
      </c>
      <c r="AM1243" s="23">
        <v>43194</v>
      </c>
      <c r="AN1243" s="28">
        <v>808585.47</v>
      </c>
      <c r="AO1243" s="28"/>
      <c r="AP1243" s="24"/>
      <c r="AQ1243" s="24"/>
      <c r="AR1243" s="24"/>
      <c r="AS1243" s="24"/>
      <c r="AT1243" s="24">
        <v>73</v>
      </c>
      <c r="AU1243" s="24" t="e">
        <v>#N/A</v>
      </c>
      <c r="AV1243" s="24" t="e">
        <v>#N/A</v>
      </c>
      <c r="AW1243" s="24"/>
      <c r="AX1243" s="24"/>
      <c r="AY1243" s="24"/>
      <c r="AZ1243" s="24"/>
      <c r="BA1243" s="24"/>
      <c r="BB1243" s="24"/>
      <c r="BC1243" s="24"/>
      <c r="BD1243" s="24">
        <v>0</v>
      </c>
      <c r="BE1243" s="24">
        <v>0</v>
      </c>
      <c r="BF1243" s="23"/>
      <c r="BG1243" s="23"/>
      <c r="BH1243" s="23">
        <v>43239</v>
      </c>
      <c r="BI1243" s="26" t="s">
        <v>143</v>
      </c>
      <c r="BJ1243" s="26" t="s">
        <v>2589</v>
      </c>
      <c r="BK1243" s="29">
        <v>49913</v>
      </c>
      <c r="BL1243" s="24" t="s">
        <v>129</v>
      </c>
      <c r="BM1243" s="22" t="str">
        <f ca="1">+IF(Tabla1[[#This Row],[FECHA INGRESO]]&gt;=44986,IF((TODAY()-Tabla1[[#This Row],[FECHA INGRESO]])&gt;=50,"ALERTA","TODAVÍA FALTA"),"N/A")</f>
        <v>N/A</v>
      </c>
      <c r="BN1243" s="7">
        <f>IFERROR((_xlfn.DAYS(Tabla1[[#This Row],[FECHA INGRESO]],Tabla1[[#This Row],[FECHA RETIRO]]))/30,"")</f>
        <v>-1.5</v>
      </c>
    </row>
    <row r="1244" spans="1:66" ht="15" customHeight="1" x14ac:dyDescent="0.35">
      <c r="A1244" s="31">
        <v>1030692528</v>
      </c>
      <c r="B1244" s="22" t="s">
        <v>7409</v>
      </c>
      <c r="C1244" s="23">
        <v>43194</v>
      </c>
      <c r="D1244" s="23" t="s">
        <v>109</v>
      </c>
      <c r="E1244" s="23" t="s">
        <v>110</v>
      </c>
      <c r="F1244" s="23"/>
      <c r="G1244" s="24"/>
      <c r="H1244" s="24">
        <v>24083417654</v>
      </c>
      <c r="I1244" s="24" t="s">
        <v>72</v>
      </c>
      <c r="J1244" s="24">
        <f>DATEDIF(Tabla1[[#This Row],[FECHA DE NACIMIENTO]],Tabla1[[#This Row],[FECHA ACTUAL]],"Y")</f>
        <v>24</v>
      </c>
      <c r="K1244" s="24" t="s">
        <v>73</v>
      </c>
      <c r="L1244" s="24" t="s">
        <v>112</v>
      </c>
      <c r="M1244" s="24">
        <v>0</v>
      </c>
      <c r="N1244" s="24">
        <v>1</v>
      </c>
      <c r="O1244" s="24">
        <v>2</v>
      </c>
      <c r="P1244" s="24" t="s">
        <v>101</v>
      </c>
      <c r="Q1244" s="23">
        <v>36138</v>
      </c>
      <c r="R1244" s="24" t="s">
        <v>76</v>
      </c>
      <c r="S1244" s="25">
        <v>45119</v>
      </c>
      <c r="T1244" s="24">
        <v>7476827</v>
      </c>
      <c r="U1244" s="24">
        <v>3013769244</v>
      </c>
      <c r="V1244" s="24" t="s">
        <v>7410</v>
      </c>
      <c r="W1244" s="24" t="s">
        <v>7411</v>
      </c>
      <c r="X1244" s="24" t="s">
        <v>3453</v>
      </c>
      <c r="Y1244" s="24" t="s">
        <v>7412</v>
      </c>
      <c r="Z1244" s="24" t="s">
        <v>567</v>
      </c>
      <c r="AA1244" s="24">
        <v>3128288186</v>
      </c>
      <c r="AB1244" s="24" t="s">
        <v>77</v>
      </c>
      <c r="AC1244" s="24" t="s">
        <v>77</v>
      </c>
      <c r="AD1244" s="24" t="s">
        <v>77</v>
      </c>
      <c r="AE1244" s="26" t="s">
        <v>151</v>
      </c>
      <c r="AF1244" s="26"/>
      <c r="AG1244" s="26"/>
      <c r="AH1244" s="27" t="s">
        <v>184</v>
      </c>
      <c r="AI1244" s="27" t="s">
        <v>120</v>
      </c>
      <c r="AJ1244" s="27" t="s">
        <v>120</v>
      </c>
      <c r="AK1244" s="24" t="s">
        <v>121</v>
      </c>
      <c r="AL1244" s="24" t="s">
        <v>7086</v>
      </c>
      <c r="AM1244" s="23">
        <v>43194</v>
      </c>
      <c r="AN1244" s="28">
        <v>808585.47</v>
      </c>
      <c r="AO1244" s="28"/>
      <c r="AP1244" s="24"/>
      <c r="AQ1244" s="24"/>
      <c r="AR1244" s="24"/>
      <c r="AS1244" s="24"/>
      <c r="AT1244" s="24">
        <v>88</v>
      </c>
      <c r="AU1244" s="24" t="e">
        <v>#N/A</v>
      </c>
      <c r="AV1244" s="24" t="e">
        <v>#N/A</v>
      </c>
      <c r="AW1244" s="24"/>
      <c r="AX1244" s="24"/>
      <c r="AY1244" s="24"/>
      <c r="AZ1244" s="24"/>
      <c r="BA1244" s="24"/>
      <c r="BB1244" s="24"/>
      <c r="BC1244" s="24"/>
      <c r="BD1244" s="24">
        <v>0</v>
      </c>
      <c r="BE1244" s="24">
        <v>0</v>
      </c>
      <c r="BF1244" s="23"/>
      <c r="BG1244" s="23"/>
      <c r="BH1244" s="23">
        <v>43295</v>
      </c>
      <c r="BI1244" s="26" t="s">
        <v>127</v>
      </c>
      <c r="BJ1244" s="26" t="s">
        <v>273</v>
      </c>
      <c r="BK1244" s="29">
        <v>109591</v>
      </c>
      <c r="BL1244" s="24" t="s">
        <v>129</v>
      </c>
      <c r="BM1244" s="22" t="str">
        <f ca="1">+IF(Tabla1[[#This Row],[FECHA INGRESO]]&gt;=44986,IF((TODAY()-Tabla1[[#This Row],[FECHA INGRESO]])&gt;=50,"ALERTA","TODAVÍA FALTA"),"N/A")</f>
        <v>N/A</v>
      </c>
      <c r="BN1244" s="7">
        <f>IFERROR((_xlfn.DAYS(Tabla1[[#This Row],[FECHA INGRESO]],Tabla1[[#This Row],[FECHA RETIRO]]))/30,"")</f>
        <v>-3.3666666666666667</v>
      </c>
    </row>
    <row r="1245" spans="1:66" ht="15" customHeight="1" x14ac:dyDescent="0.35">
      <c r="A1245" s="31">
        <v>1036685010</v>
      </c>
      <c r="B1245" s="22" t="s">
        <v>7413</v>
      </c>
      <c r="C1245" s="23">
        <v>43195</v>
      </c>
      <c r="D1245" s="23" t="s">
        <v>582</v>
      </c>
      <c r="E1245" s="24" t="s">
        <v>69</v>
      </c>
      <c r="F1245" s="23"/>
      <c r="G1245" s="24"/>
      <c r="H1245" s="24">
        <v>24083345317</v>
      </c>
      <c r="I1245" s="24" t="s">
        <v>95</v>
      </c>
      <c r="J1245" s="24">
        <f>DATEDIF(Tabla1[[#This Row],[FECHA DE NACIMIENTO]],Tabla1[[#This Row],[FECHA ACTUAL]],"Y")</f>
        <v>24</v>
      </c>
      <c r="K1245" s="24" t="s">
        <v>385</v>
      </c>
      <c r="L1245" s="24" t="s">
        <v>112</v>
      </c>
      <c r="M1245" s="24">
        <v>0</v>
      </c>
      <c r="N1245" s="24">
        <v>0</v>
      </c>
      <c r="O1245" s="24">
        <v>2</v>
      </c>
      <c r="P1245" s="24" t="s">
        <v>101</v>
      </c>
      <c r="Q1245" s="23">
        <v>36273</v>
      </c>
      <c r="R1245" s="24" t="s">
        <v>1177</v>
      </c>
      <c r="S1245" s="25">
        <v>45119</v>
      </c>
      <c r="T1245" s="24">
        <v>3714141</v>
      </c>
      <c r="U1245" s="24">
        <v>3135337209</v>
      </c>
      <c r="V1245" s="24" t="s">
        <v>7414</v>
      </c>
      <c r="W1245" s="24" t="s">
        <v>7415</v>
      </c>
      <c r="X1245" s="24" t="s">
        <v>7416</v>
      </c>
      <c r="Y1245" s="24" t="s">
        <v>7417</v>
      </c>
      <c r="Z1245" s="24" t="s">
        <v>117</v>
      </c>
      <c r="AA1245" s="24" t="s">
        <v>7418</v>
      </c>
      <c r="AB1245" s="24" t="s">
        <v>77</v>
      </c>
      <c r="AC1245" s="24" t="s">
        <v>77</v>
      </c>
      <c r="AD1245" s="24" t="s">
        <v>77</v>
      </c>
      <c r="AE1245" s="26" t="s">
        <v>183</v>
      </c>
      <c r="AF1245" s="26"/>
      <c r="AG1245" s="26" t="s">
        <v>7148</v>
      </c>
      <c r="AH1245" s="27" t="s">
        <v>184</v>
      </c>
      <c r="AI1245" s="27" t="s">
        <v>515</v>
      </c>
      <c r="AJ1245" s="27" t="s">
        <v>515</v>
      </c>
      <c r="AK1245" s="24" t="s">
        <v>121</v>
      </c>
      <c r="AL1245" s="24" t="s">
        <v>7086</v>
      </c>
      <c r="AM1245" s="23">
        <v>43195</v>
      </c>
      <c r="AN1245" s="28">
        <v>808585.47</v>
      </c>
      <c r="AO1245" s="28"/>
      <c r="AP1245" s="24"/>
      <c r="AQ1245" s="24"/>
      <c r="AR1245" s="24"/>
      <c r="AS1245" s="24"/>
      <c r="AT1245" s="24" t="e">
        <v>#N/A</v>
      </c>
      <c r="AU1245" s="24" t="e">
        <v>#N/A</v>
      </c>
      <c r="AV1245" s="24" t="e">
        <v>#N/A</v>
      </c>
      <c r="AW1245" s="24"/>
      <c r="AX1245" s="24"/>
      <c r="AY1245" s="24"/>
      <c r="AZ1245" s="24"/>
      <c r="BA1245" s="24"/>
      <c r="BB1245" s="24"/>
      <c r="BC1245" s="24"/>
      <c r="BD1245" s="24">
        <v>0</v>
      </c>
      <c r="BE1245" s="24">
        <v>0</v>
      </c>
      <c r="BF1245" s="23"/>
      <c r="BG1245" s="23"/>
      <c r="BH1245" s="23">
        <v>43242</v>
      </c>
      <c r="BI1245" s="26" t="s">
        <v>143</v>
      </c>
      <c r="BJ1245" s="26" t="s">
        <v>2589</v>
      </c>
      <c r="BK1245" s="29">
        <v>52083</v>
      </c>
      <c r="BL1245" s="24" t="s">
        <v>129</v>
      </c>
      <c r="BM1245" s="22" t="str">
        <f ca="1">+IF(Tabla1[[#This Row],[FECHA INGRESO]]&gt;=44986,IF((TODAY()-Tabla1[[#This Row],[FECHA INGRESO]])&gt;=50,"ALERTA","TODAVÍA FALTA"),"N/A")</f>
        <v>N/A</v>
      </c>
      <c r="BN1245" s="7">
        <f>IFERROR((_xlfn.DAYS(Tabla1[[#This Row],[FECHA INGRESO]],Tabla1[[#This Row],[FECHA RETIRO]]))/30,"")</f>
        <v>-1.5666666666666667</v>
      </c>
    </row>
    <row r="1246" spans="1:66" ht="15" customHeight="1" x14ac:dyDescent="0.35">
      <c r="A1246" s="31">
        <v>1020461193</v>
      </c>
      <c r="B1246" s="22" t="s">
        <v>7419</v>
      </c>
      <c r="C1246" s="23">
        <v>43195</v>
      </c>
      <c r="D1246" s="23" t="s">
        <v>582</v>
      </c>
      <c r="E1246" s="23" t="s">
        <v>111</v>
      </c>
      <c r="F1246" s="23"/>
      <c r="G1246" s="24"/>
      <c r="H1246" s="24">
        <v>24083449163</v>
      </c>
      <c r="I1246" s="24" t="s">
        <v>95</v>
      </c>
      <c r="J1246" s="24">
        <f>DATEDIF(Tabla1[[#This Row],[FECHA DE NACIMIENTO]],Tabla1[[#This Row],[FECHA ACTUAL]],"Y")</f>
        <v>29</v>
      </c>
      <c r="K1246" s="24" t="s">
        <v>320</v>
      </c>
      <c r="L1246" s="24" t="s">
        <v>112</v>
      </c>
      <c r="M1246" s="24">
        <v>0</v>
      </c>
      <c r="N1246" s="24">
        <v>0</v>
      </c>
      <c r="O1246" s="24">
        <v>2</v>
      </c>
      <c r="P1246" s="24" t="s">
        <v>101</v>
      </c>
      <c r="Q1246" s="23">
        <v>34507</v>
      </c>
      <c r="R1246" s="24" t="s">
        <v>1066</v>
      </c>
      <c r="S1246" s="25">
        <v>45119</v>
      </c>
      <c r="T1246" s="24">
        <v>6065559</v>
      </c>
      <c r="U1246" s="24">
        <v>3207924033</v>
      </c>
      <c r="V1246" s="24" t="s">
        <v>7420</v>
      </c>
      <c r="W1246" s="24" t="s">
        <v>7421</v>
      </c>
      <c r="X1246" s="24" t="s">
        <v>7422</v>
      </c>
      <c r="Y1246" s="24" t="s">
        <v>1524</v>
      </c>
      <c r="Z1246" s="24" t="s">
        <v>117</v>
      </c>
      <c r="AA1246" s="24" t="s">
        <v>7423</v>
      </c>
      <c r="AB1246" s="24" t="s">
        <v>77</v>
      </c>
      <c r="AC1246" s="24" t="s">
        <v>77</v>
      </c>
      <c r="AD1246" s="24" t="s">
        <v>77</v>
      </c>
      <c r="AE1246" s="26" t="s">
        <v>183</v>
      </c>
      <c r="AF1246" s="26"/>
      <c r="AG1246" s="26"/>
      <c r="AH1246" s="27" t="s">
        <v>184</v>
      </c>
      <c r="AI1246" s="27" t="s">
        <v>515</v>
      </c>
      <c r="AJ1246" s="27" t="s">
        <v>515</v>
      </c>
      <c r="AK1246" s="24" t="s">
        <v>121</v>
      </c>
      <c r="AL1246" s="24" t="s">
        <v>7086</v>
      </c>
      <c r="AM1246" s="23">
        <v>43195</v>
      </c>
      <c r="AN1246" s="28">
        <v>808585.47</v>
      </c>
      <c r="AO1246" s="28"/>
      <c r="AP1246" s="24"/>
      <c r="AQ1246" s="24"/>
      <c r="AR1246" s="24"/>
      <c r="AS1246" s="24"/>
      <c r="AT1246" s="24" t="e">
        <v>#N/A</v>
      </c>
      <c r="AU1246" s="24" t="e">
        <v>#N/A</v>
      </c>
      <c r="AV1246" s="24" t="e">
        <v>#N/A</v>
      </c>
      <c r="AW1246" s="24"/>
      <c r="AX1246" s="24"/>
      <c r="AY1246" s="24"/>
      <c r="AZ1246" s="24"/>
      <c r="BA1246" s="24"/>
      <c r="BB1246" s="24"/>
      <c r="BC1246" s="24"/>
      <c r="BD1246" s="24">
        <v>0</v>
      </c>
      <c r="BE1246" s="24">
        <v>0</v>
      </c>
      <c r="BF1246" s="23"/>
      <c r="BG1246" s="23"/>
      <c r="BH1246" s="23">
        <v>43256</v>
      </c>
      <c r="BI1246" s="26" t="s">
        <v>127</v>
      </c>
      <c r="BJ1246" s="26" t="s">
        <v>232</v>
      </c>
      <c r="BK1246" s="29">
        <v>66189</v>
      </c>
      <c r="BL1246" s="24" t="s">
        <v>129</v>
      </c>
      <c r="BM1246" s="22" t="str">
        <f ca="1">+IF(Tabla1[[#This Row],[FECHA INGRESO]]&gt;=44986,IF((TODAY()-Tabla1[[#This Row],[FECHA INGRESO]])&gt;=50,"ALERTA","TODAVÍA FALTA"),"N/A")</f>
        <v>N/A</v>
      </c>
      <c r="BN1246" s="7">
        <f>IFERROR((_xlfn.DAYS(Tabla1[[#This Row],[FECHA INGRESO]],Tabla1[[#This Row],[FECHA RETIRO]]))/30,"")</f>
        <v>-2.0333333333333332</v>
      </c>
    </row>
    <row r="1247" spans="1:66" ht="15" customHeight="1" x14ac:dyDescent="0.35">
      <c r="A1247" s="31">
        <v>1022961748</v>
      </c>
      <c r="B1247" s="22" t="s">
        <v>7424</v>
      </c>
      <c r="C1247" s="23">
        <v>43195</v>
      </c>
      <c r="D1247" s="23" t="s">
        <v>4008</v>
      </c>
      <c r="E1247" s="23" t="s">
        <v>77</v>
      </c>
      <c r="F1247" s="23"/>
      <c r="G1247" s="24"/>
      <c r="H1247" s="24">
        <v>24083501302</v>
      </c>
      <c r="I1247" s="24" t="s">
        <v>72</v>
      </c>
      <c r="J1247" s="24">
        <f>DATEDIF(Tabla1[[#This Row],[FECHA DE NACIMIENTO]],Tabla1[[#This Row],[FECHA ACTUAL]],"Y")</f>
        <v>32</v>
      </c>
      <c r="K1247" s="24" t="s">
        <v>73</v>
      </c>
      <c r="L1247" s="24" t="s">
        <v>112</v>
      </c>
      <c r="M1247" s="24">
        <v>0</v>
      </c>
      <c r="N1247" s="24">
        <v>0</v>
      </c>
      <c r="O1247" s="24">
        <v>1</v>
      </c>
      <c r="P1247" s="24" t="s">
        <v>101</v>
      </c>
      <c r="Q1247" s="23">
        <v>33079</v>
      </c>
      <c r="R1247" s="24" t="s">
        <v>76</v>
      </c>
      <c r="S1247" s="25">
        <v>45119</v>
      </c>
      <c r="T1247" s="24">
        <v>4694496</v>
      </c>
      <c r="U1247" s="24">
        <v>3168737880</v>
      </c>
      <c r="V1247" s="24"/>
      <c r="W1247" s="24" t="s">
        <v>7425</v>
      </c>
      <c r="X1247" s="24" t="s">
        <v>7426</v>
      </c>
      <c r="Y1247" s="24" t="s">
        <v>7427</v>
      </c>
      <c r="Z1247" s="24" t="s">
        <v>162</v>
      </c>
      <c r="AA1247" s="24" t="s">
        <v>7428</v>
      </c>
      <c r="AB1247" s="24" t="s">
        <v>77</v>
      </c>
      <c r="AC1247" s="24" t="s">
        <v>77</v>
      </c>
      <c r="AD1247" s="24" t="s">
        <v>77</v>
      </c>
      <c r="AE1247" s="26" t="s">
        <v>151</v>
      </c>
      <c r="AF1247" s="26"/>
      <c r="AG1247" s="26" t="s">
        <v>7429</v>
      </c>
      <c r="AH1247" s="27" t="s">
        <v>867</v>
      </c>
      <c r="AI1247" s="27" t="s">
        <v>312</v>
      </c>
      <c r="AJ1247" s="27" t="s">
        <v>312</v>
      </c>
      <c r="AK1247" s="24" t="s">
        <v>89</v>
      </c>
      <c r="AL1247" s="24" t="s">
        <v>868</v>
      </c>
      <c r="AM1247" s="23">
        <v>43195</v>
      </c>
      <c r="AN1247" s="28">
        <v>857100.06</v>
      </c>
      <c r="AO1247" s="28"/>
      <c r="AP1247" s="24" t="s">
        <v>7430</v>
      </c>
      <c r="AQ1247" s="24"/>
      <c r="AR1247" s="24"/>
      <c r="AS1247" s="24"/>
      <c r="AT1247" s="24" t="e">
        <v>#N/A</v>
      </c>
      <c r="AU1247" s="24" t="e">
        <v>#N/A</v>
      </c>
      <c r="AV1247" s="24" t="e">
        <v>#N/A</v>
      </c>
      <c r="AW1247" s="24"/>
      <c r="AX1247" s="24"/>
      <c r="AY1247" s="24"/>
      <c r="AZ1247" s="24"/>
      <c r="BA1247" s="24"/>
      <c r="BB1247" s="24"/>
      <c r="BC1247" s="24"/>
      <c r="BD1247" s="24">
        <v>0</v>
      </c>
      <c r="BE1247" s="24">
        <v>0</v>
      </c>
      <c r="BF1247" s="23"/>
      <c r="BG1247" s="23"/>
      <c r="BH1247" s="23">
        <v>43571</v>
      </c>
      <c r="BI1247" s="26" t="s">
        <v>143</v>
      </c>
      <c r="BJ1247" s="26" t="s">
        <v>6735</v>
      </c>
      <c r="BK1247" s="29">
        <v>0</v>
      </c>
      <c r="BL1247" s="24" t="s">
        <v>129</v>
      </c>
      <c r="BM1247" s="22" t="str">
        <f ca="1">+IF(Tabla1[[#This Row],[FECHA INGRESO]]&gt;=44986,IF((TODAY()-Tabla1[[#This Row],[FECHA INGRESO]])&gt;=50,"ALERTA","TODAVÍA FALTA"),"N/A")</f>
        <v>N/A</v>
      </c>
      <c r="BN1247" s="7">
        <f>IFERROR((_xlfn.DAYS(Tabla1[[#This Row],[FECHA INGRESO]],Tabla1[[#This Row],[FECHA RETIRO]]))/30,"")</f>
        <v>-12.533333333333333</v>
      </c>
    </row>
    <row r="1248" spans="1:66" ht="15" customHeight="1" x14ac:dyDescent="0.35">
      <c r="A1248" s="31">
        <v>1017172165</v>
      </c>
      <c r="B1248" s="22" t="s">
        <v>7431</v>
      </c>
      <c r="C1248" s="23">
        <v>43195</v>
      </c>
      <c r="D1248" s="23" t="s">
        <v>582</v>
      </c>
      <c r="E1248" s="24" t="s">
        <v>94</v>
      </c>
      <c r="F1248" s="23"/>
      <c r="G1248" s="24"/>
      <c r="H1248" s="24">
        <v>24083461257</v>
      </c>
      <c r="I1248" s="24" t="s">
        <v>95</v>
      </c>
      <c r="J1248" s="24">
        <f>DATEDIF(Tabla1[[#This Row],[FECHA DE NACIMIENTO]],Tabla1[[#This Row],[FECHA ACTUAL]],"Y")</f>
        <v>33</v>
      </c>
      <c r="K1248" s="24" t="s">
        <v>73</v>
      </c>
      <c r="L1248" s="24" t="s">
        <v>74</v>
      </c>
      <c r="M1248" s="24">
        <v>1</v>
      </c>
      <c r="N1248" s="24">
        <v>1</v>
      </c>
      <c r="O1248" s="24">
        <v>2</v>
      </c>
      <c r="P1248" s="24" t="s">
        <v>101</v>
      </c>
      <c r="Q1248" s="23">
        <v>32738</v>
      </c>
      <c r="R1248" s="24" t="s">
        <v>830</v>
      </c>
      <c r="S1248" s="25">
        <v>45119</v>
      </c>
      <c r="T1248" s="24">
        <v>5889460</v>
      </c>
      <c r="U1248" s="24">
        <v>3044512719</v>
      </c>
      <c r="V1248" s="24" t="s">
        <v>7432</v>
      </c>
      <c r="W1248" s="24" t="s">
        <v>7433</v>
      </c>
      <c r="X1248" s="24" t="s">
        <v>2599</v>
      </c>
      <c r="Y1248" s="24" t="s">
        <v>7434</v>
      </c>
      <c r="Z1248" s="24" t="s">
        <v>82</v>
      </c>
      <c r="AA1248" s="24" t="s">
        <v>7435</v>
      </c>
      <c r="AB1248" s="24" t="s">
        <v>77</v>
      </c>
      <c r="AC1248" s="24" t="s">
        <v>77</v>
      </c>
      <c r="AD1248" s="24" t="s">
        <v>77</v>
      </c>
      <c r="AE1248" s="26" t="s">
        <v>183</v>
      </c>
      <c r="AF1248" s="26" t="s">
        <v>6913</v>
      </c>
      <c r="AG1248" s="26"/>
      <c r="AH1248" s="27" t="s">
        <v>184</v>
      </c>
      <c r="AI1248" s="27" t="s">
        <v>515</v>
      </c>
      <c r="AJ1248" s="27" t="s">
        <v>515</v>
      </c>
      <c r="AK1248" s="24" t="s">
        <v>121</v>
      </c>
      <c r="AL1248" s="24" t="s">
        <v>7086</v>
      </c>
      <c r="AM1248" s="23">
        <v>43195</v>
      </c>
      <c r="AN1248" s="28">
        <v>857100.06</v>
      </c>
      <c r="AO1248" s="28">
        <v>97032</v>
      </c>
      <c r="AP1248" s="24" t="s">
        <v>6462</v>
      </c>
      <c r="AQ1248" s="24"/>
      <c r="AR1248" s="24"/>
      <c r="AS1248" s="24"/>
      <c r="AT1248" s="24" t="e">
        <v>#N/A</v>
      </c>
      <c r="AU1248" s="24" t="e">
        <v>#N/A</v>
      </c>
      <c r="AV1248" s="24" t="e">
        <v>#N/A</v>
      </c>
      <c r="AW1248" s="24"/>
      <c r="AX1248" s="24"/>
      <c r="AY1248" s="24"/>
      <c r="AZ1248" s="24"/>
      <c r="BA1248" s="24"/>
      <c r="BB1248" s="24"/>
      <c r="BC1248" s="24"/>
      <c r="BD1248" s="24">
        <v>0</v>
      </c>
      <c r="BE1248" s="24">
        <v>0</v>
      </c>
      <c r="BF1248" s="23"/>
      <c r="BG1248" s="23"/>
      <c r="BH1248" s="23">
        <v>43673</v>
      </c>
      <c r="BI1248" s="26" t="s">
        <v>127</v>
      </c>
      <c r="BJ1248" s="26" t="s">
        <v>1246</v>
      </c>
      <c r="BK1248" s="29">
        <v>128818</v>
      </c>
      <c r="BL1248" s="24" t="s">
        <v>129</v>
      </c>
      <c r="BM1248" s="22" t="str">
        <f ca="1">+IF(Tabla1[[#This Row],[FECHA INGRESO]]&gt;=44986,IF((TODAY()-Tabla1[[#This Row],[FECHA INGRESO]])&gt;=50,"ALERTA","TODAVÍA FALTA"),"N/A")</f>
        <v>N/A</v>
      </c>
      <c r="BN1248" s="7">
        <f>IFERROR((_xlfn.DAYS(Tabla1[[#This Row],[FECHA INGRESO]],Tabla1[[#This Row],[FECHA RETIRO]]))/30,"")</f>
        <v>-15.933333333333334</v>
      </c>
    </row>
    <row r="1249" spans="1:66" x14ac:dyDescent="0.35">
      <c r="A1249" s="21">
        <v>1022999115</v>
      </c>
      <c r="B1249" s="22" t="s">
        <v>7436</v>
      </c>
      <c r="C1249" s="23">
        <v>43195</v>
      </c>
      <c r="D1249" s="23" t="s">
        <v>131</v>
      </c>
      <c r="E1249" s="24" t="s">
        <v>69</v>
      </c>
      <c r="F1249" s="23" t="s">
        <v>70</v>
      </c>
      <c r="G1249" s="24"/>
      <c r="H1249" s="24">
        <v>24083463316</v>
      </c>
      <c r="I1249" s="24" t="s">
        <v>95</v>
      </c>
      <c r="J1249" s="24">
        <f>DATEDIF(Tabla1[[#This Row],[FECHA DE NACIMIENTO]],Tabla1[[#This Row],[FECHA ACTUAL]],"Y")</f>
        <v>28</v>
      </c>
      <c r="K1249" s="24" t="s">
        <v>96</v>
      </c>
      <c r="L1249" s="24" t="s">
        <v>112</v>
      </c>
      <c r="M1249" s="24">
        <v>0</v>
      </c>
      <c r="N1249" s="24">
        <v>1</v>
      </c>
      <c r="O1249" s="24">
        <v>1</v>
      </c>
      <c r="P1249" s="24" t="s">
        <v>101</v>
      </c>
      <c r="Q1249" s="23">
        <v>34671</v>
      </c>
      <c r="R1249" s="24" t="s">
        <v>76</v>
      </c>
      <c r="S1249" s="25">
        <v>45119</v>
      </c>
      <c r="T1249" s="24">
        <v>2188927</v>
      </c>
      <c r="U1249" s="24">
        <v>3208269761</v>
      </c>
      <c r="V1249" s="33" t="s">
        <v>7437</v>
      </c>
      <c r="W1249" s="24" t="s">
        <v>7438</v>
      </c>
      <c r="X1249" s="24" t="s">
        <v>7439</v>
      </c>
      <c r="Y1249" s="24" t="s">
        <v>7440</v>
      </c>
      <c r="Z1249" s="24" t="s">
        <v>117</v>
      </c>
      <c r="AA1249" s="24">
        <v>2188927</v>
      </c>
      <c r="AB1249" s="24" t="s">
        <v>83</v>
      </c>
      <c r="AC1249" s="24" t="s">
        <v>83</v>
      </c>
      <c r="AD1249" s="24" t="e">
        <v>#REF!</v>
      </c>
      <c r="AE1249" s="26" t="s">
        <v>183</v>
      </c>
      <c r="AF1249" s="26" t="s">
        <v>568</v>
      </c>
      <c r="AG1249" s="26"/>
      <c r="AH1249" s="27" t="s">
        <v>184</v>
      </c>
      <c r="AI1249" s="27" t="s">
        <v>224</v>
      </c>
      <c r="AJ1249" s="27" t="s">
        <v>224</v>
      </c>
      <c r="AK1249" s="24" t="s">
        <v>121</v>
      </c>
      <c r="AL1249" s="24" t="s">
        <v>7086</v>
      </c>
      <c r="AM1249" s="23">
        <v>43195</v>
      </c>
      <c r="AN1249" s="28">
        <v>1000000</v>
      </c>
      <c r="AO1249" s="28">
        <v>117172</v>
      </c>
      <c r="AP1249" s="24" t="s">
        <v>7441</v>
      </c>
      <c r="AQ1249" s="24"/>
      <c r="AR1249" s="24"/>
      <c r="AS1249" s="24"/>
      <c r="AT1249" s="24"/>
      <c r="AU1249" s="24">
        <v>72</v>
      </c>
      <c r="AV1249" s="24">
        <v>70</v>
      </c>
      <c r="AW1249" s="24">
        <v>84</v>
      </c>
      <c r="AX1249" s="24"/>
      <c r="AY1249" s="24"/>
      <c r="AZ1249" s="24"/>
      <c r="BA1249" s="24"/>
      <c r="BB1249" s="24"/>
      <c r="BC1249" s="24"/>
      <c r="BD1249" s="24">
        <v>0</v>
      </c>
      <c r="BE1249" s="24">
        <v>0</v>
      </c>
      <c r="BF1249" s="23"/>
      <c r="BG1249" s="23"/>
      <c r="BH1249" s="23">
        <v>44597</v>
      </c>
      <c r="BI1249" s="26" t="s">
        <v>466</v>
      </c>
      <c r="BJ1249" s="26" t="s">
        <v>941</v>
      </c>
      <c r="BK1249" s="29">
        <v>0</v>
      </c>
      <c r="BL1249" s="24" t="s">
        <v>129</v>
      </c>
      <c r="BM1249" s="22" t="str">
        <f ca="1">+IF(Tabla1[[#This Row],[FECHA INGRESO]]&gt;=44986,IF((TODAY()-Tabla1[[#This Row],[FECHA INGRESO]])&gt;=50,"ALERTA","TODAVÍA FALTA"),"N/A")</f>
        <v>N/A</v>
      </c>
      <c r="BN1249" s="7">
        <f>IFERROR((_xlfn.DAYS(Tabla1[[#This Row],[FECHA INGRESO]],Tabla1[[#This Row],[FECHA RETIRO]]))/30,"")</f>
        <v>-46.733333333333334</v>
      </c>
    </row>
    <row r="1250" spans="1:66" ht="15" customHeight="1" x14ac:dyDescent="0.35">
      <c r="A1250" s="31">
        <v>71727850</v>
      </c>
      <c r="B1250" s="22" t="s">
        <v>7442</v>
      </c>
      <c r="C1250" s="23">
        <v>43196</v>
      </c>
      <c r="D1250" s="23" t="s">
        <v>157</v>
      </c>
      <c r="E1250" s="24" t="s">
        <v>69</v>
      </c>
      <c r="F1250" s="23"/>
      <c r="G1250" s="24"/>
      <c r="H1250" s="24">
        <v>24083579615</v>
      </c>
      <c r="I1250" s="24" t="s">
        <v>72</v>
      </c>
      <c r="J1250" s="24">
        <f>DATEDIF(Tabla1[[#This Row],[FECHA DE NACIMIENTO]],Tabla1[[#This Row],[FECHA ACTUAL]],"Y")</f>
        <v>51</v>
      </c>
      <c r="K1250" s="24" t="s">
        <v>73</v>
      </c>
      <c r="L1250" s="24" t="s">
        <v>74</v>
      </c>
      <c r="M1250" s="24">
        <v>2</v>
      </c>
      <c r="N1250" s="24">
        <v>1</v>
      </c>
      <c r="O1250" s="24">
        <v>3</v>
      </c>
      <c r="P1250" s="24" t="s">
        <v>75</v>
      </c>
      <c r="Q1250" s="23">
        <v>26358</v>
      </c>
      <c r="R1250" s="24" t="s">
        <v>830</v>
      </c>
      <c r="S1250" s="25">
        <v>45119</v>
      </c>
      <c r="T1250" s="24">
        <v>5032409</v>
      </c>
      <c r="U1250" s="24">
        <v>3216233938</v>
      </c>
      <c r="V1250" s="24" t="s">
        <v>7443</v>
      </c>
      <c r="W1250" s="24" t="s">
        <v>7444</v>
      </c>
      <c r="X1250" s="24" t="s">
        <v>2926</v>
      </c>
      <c r="Y1250" s="24" t="s">
        <v>7445</v>
      </c>
      <c r="Z1250" s="24" t="s">
        <v>82</v>
      </c>
      <c r="AA1250" s="24" t="s">
        <v>7446</v>
      </c>
      <c r="AB1250" s="24" t="s">
        <v>77</v>
      </c>
      <c r="AC1250" s="24" t="s">
        <v>77</v>
      </c>
      <c r="AD1250" s="24" t="s">
        <v>77</v>
      </c>
      <c r="AE1250" s="26" t="s">
        <v>151</v>
      </c>
      <c r="AF1250" s="26"/>
      <c r="AG1250" s="26"/>
      <c r="AH1250" s="27" t="s">
        <v>184</v>
      </c>
      <c r="AI1250" s="27" t="s">
        <v>515</v>
      </c>
      <c r="AJ1250" s="27" t="s">
        <v>515</v>
      </c>
      <c r="AK1250" s="24" t="s">
        <v>121</v>
      </c>
      <c r="AL1250" s="24" t="s">
        <v>7086</v>
      </c>
      <c r="AM1250" s="23">
        <v>43196</v>
      </c>
      <c r="AN1250" s="28">
        <v>808585.47</v>
      </c>
      <c r="AO1250" s="28"/>
      <c r="AP1250" s="24"/>
      <c r="AQ1250" s="24"/>
      <c r="AR1250" s="24"/>
      <c r="AS1250" s="24"/>
      <c r="AT1250" s="24" t="e">
        <v>#N/A</v>
      </c>
      <c r="AU1250" s="24" t="e">
        <v>#N/A</v>
      </c>
      <c r="AV1250" s="24" t="e">
        <v>#N/A</v>
      </c>
      <c r="AW1250" s="24"/>
      <c r="AX1250" s="24"/>
      <c r="AY1250" s="24"/>
      <c r="AZ1250" s="24"/>
      <c r="BA1250" s="24"/>
      <c r="BB1250" s="24"/>
      <c r="BC1250" s="24"/>
      <c r="BD1250" s="24">
        <v>0</v>
      </c>
      <c r="BE1250" s="24">
        <v>0</v>
      </c>
      <c r="BF1250" s="23"/>
      <c r="BG1250" s="23"/>
      <c r="BH1250" s="23">
        <v>43202</v>
      </c>
      <c r="BI1250" s="26" t="s">
        <v>127</v>
      </c>
      <c r="BJ1250" s="26" t="s">
        <v>7447</v>
      </c>
      <c r="BK1250" s="29">
        <v>7595</v>
      </c>
      <c r="BL1250" s="24" t="s">
        <v>129</v>
      </c>
      <c r="BM1250" s="22" t="str">
        <f ca="1">+IF(Tabla1[[#This Row],[FECHA INGRESO]]&gt;=44986,IF((TODAY()-Tabla1[[#This Row],[FECHA INGRESO]])&gt;=50,"ALERTA","TODAVÍA FALTA"),"N/A")</f>
        <v>N/A</v>
      </c>
      <c r="BN1250" s="7">
        <f>IFERROR((_xlfn.DAYS(Tabla1[[#This Row],[FECHA INGRESO]],Tabla1[[#This Row],[FECHA RETIRO]]))/30,"")</f>
        <v>-0.2</v>
      </c>
    </row>
    <row r="1251" spans="1:66" ht="15" customHeight="1" x14ac:dyDescent="0.35">
      <c r="A1251" s="31">
        <v>1143145086</v>
      </c>
      <c r="B1251" s="22" t="s">
        <v>7448</v>
      </c>
      <c r="C1251" s="23">
        <v>43196</v>
      </c>
      <c r="D1251" s="23"/>
      <c r="E1251" s="23" t="s">
        <v>111</v>
      </c>
      <c r="F1251" s="23"/>
      <c r="G1251" s="24"/>
      <c r="H1251" s="24">
        <v>24083745582</v>
      </c>
      <c r="I1251" s="24" t="s">
        <v>95</v>
      </c>
      <c r="J1251" s="24">
        <f>DATEDIF(Tabla1[[#This Row],[FECHA DE NACIMIENTO]],Tabla1[[#This Row],[FECHA ACTUAL]],"Y")</f>
        <v>29</v>
      </c>
      <c r="K1251" s="24" t="s">
        <v>73</v>
      </c>
      <c r="L1251" s="24" t="s">
        <v>234</v>
      </c>
      <c r="M1251" s="24">
        <v>1</v>
      </c>
      <c r="N1251" s="24">
        <v>1</v>
      </c>
      <c r="O1251" s="24">
        <v>2</v>
      </c>
      <c r="P1251" s="24" t="s">
        <v>75</v>
      </c>
      <c r="Q1251" s="23">
        <v>34301</v>
      </c>
      <c r="R1251" s="24" t="s">
        <v>872</v>
      </c>
      <c r="S1251" s="25">
        <v>45119</v>
      </c>
      <c r="T1251" s="24"/>
      <c r="U1251" s="24">
        <v>3022219304</v>
      </c>
      <c r="V1251" s="24" t="s">
        <v>7449</v>
      </c>
      <c r="W1251" s="24" t="s">
        <v>7450</v>
      </c>
      <c r="X1251" s="24" t="s">
        <v>7451</v>
      </c>
      <c r="Y1251" s="24" t="s">
        <v>7452</v>
      </c>
      <c r="Z1251" s="24" t="s">
        <v>82</v>
      </c>
      <c r="AA1251" s="24">
        <v>3114320746</v>
      </c>
      <c r="AB1251" s="24" t="s">
        <v>77</v>
      </c>
      <c r="AC1251" s="24" t="s">
        <v>77</v>
      </c>
      <c r="AD1251" s="24" t="s">
        <v>77</v>
      </c>
      <c r="AE1251" s="26" t="s">
        <v>151</v>
      </c>
      <c r="AF1251" s="26"/>
      <c r="AG1251" s="26"/>
      <c r="AH1251" s="27" t="s">
        <v>184</v>
      </c>
      <c r="AI1251" s="27" t="s">
        <v>515</v>
      </c>
      <c r="AJ1251" s="27" t="s">
        <v>515</v>
      </c>
      <c r="AK1251" s="24" t="s">
        <v>121</v>
      </c>
      <c r="AL1251" s="24" t="s">
        <v>7086</v>
      </c>
      <c r="AM1251" s="23">
        <v>43196</v>
      </c>
      <c r="AN1251" s="28">
        <v>808585.47</v>
      </c>
      <c r="AO1251" s="28"/>
      <c r="AP1251" s="24"/>
      <c r="AQ1251" s="24"/>
      <c r="AR1251" s="24"/>
      <c r="AS1251" s="24"/>
      <c r="AT1251" s="24" t="e">
        <v>#N/A</v>
      </c>
      <c r="AU1251" s="24" t="e">
        <v>#N/A</v>
      </c>
      <c r="AV1251" s="24" t="e">
        <v>#N/A</v>
      </c>
      <c r="AW1251" s="24"/>
      <c r="AX1251" s="24"/>
      <c r="AY1251" s="24"/>
      <c r="AZ1251" s="24"/>
      <c r="BA1251" s="24"/>
      <c r="BB1251" s="24"/>
      <c r="BC1251" s="24"/>
      <c r="BD1251" s="24">
        <v>0</v>
      </c>
      <c r="BE1251" s="24">
        <v>0</v>
      </c>
      <c r="BF1251" s="23"/>
      <c r="BG1251" s="23"/>
      <c r="BH1251" s="23">
        <v>43203</v>
      </c>
      <c r="BI1251" s="26" t="s">
        <v>127</v>
      </c>
      <c r="BJ1251" s="26" t="s">
        <v>1165</v>
      </c>
      <c r="BK1251" s="29">
        <v>5425</v>
      </c>
      <c r="BL1251" s="24" t="s">
        <v>129</v>
      </c>
      <c r="BM1251" s="22" t="str">
        <f ca="1">+IF(Tabla1[[#This Row],[FECHA INGRESO]]&gt;=44986,IF((TODAY()-Tabla1[[#This Row],[FECHA INGRESO]])&gt;=50,"ALERTA","TODAVÍA FALTA"),"N/A")</f>
        <v>N/A</v>
      </c>
      <c r="BN1251" s="7">
        <f>IFERROR((_xlfn.DAYS(Tabla1[[#This Row],[FECHA INGRESO]],Tabla1[[#This Row],[FECHA RETIRO]]))/30,"")</f>
        <v>-0.23333333333333334</v>
      </c>
    </row>
    <row r="1252" spans="1:66" ht="15" customHeight="1" x14ac:dyDescent="0.35">
      <c r="A1252" s="31">
        <v>1036669398</v>
      </c>
      <c r="B1252" s="22" t="s">
        <v>7453</v>
      </c>
      <c r="C1252" s="23">
        <v>43196</v>
      </c>
      <c r="D1252" s="23" t="s">
        <v>131</v>
      </c>
      <c r="E1252" s="24" t="s">
        <v>94</v>
      </c>
      <c r="F1252" s="23"/>
      <c r="G1252" s="24"/>
      <c r="H1252" s="24">
        <v>24083578922</v>
      </c>
      <c r="I1252" s="24" t="s">
        <v>95</v>
      </c>
      <c r="J1252" s="24">
        <f>DATEDIF(Tabla1[[#This Row],[FECHA DE NACIMIENTO]],Tabla1[[#This Row],[FECHA ACTUAL]],"Y")</f>
        <v>27</v>
      </c>
      <c r="K1252" s="24" t="s">
        <v>73</v>
      </c>
      <c r="L1252" s="24" t="s">
        <v>234</v>
      </c>
      <c r="M1252" s="24">
        <v>1</v>
      </c>
      <c r="N1252" s="24">
        <v>1</v>
      </c>
      <c r="O1252" s="24">
        <v>2</v>
      </c>
      <c r="P1252" s="24" t="s">
        <v>101</v>
      </c>
      <c r="Q1252" s="23">
        <v>34917</v>
      </c>
      <c r="R1252" s="24" t="s">
        <v>1177</v>
      </c>
      <c r="S1252" s="25">
        <v>45119</v>
      </c>
      <c r="T1252" s="24">
        <v>4947072</v>
      </c>
      <c r="U1252" s="24">
        <v>3024616215</v>
      </c>
      <c r="V1252" s="24" t="s">
        <v>7454</v>
      </c>
      <c r="W1252" s="24" t="s">
        <v>7455</v>
      </c>
      <c r="X1252" s="24" t="s">
        <v>7456</v>
      </c>
      <c r="Y1252" s="24" t="s">
        <v>7457</v>
      </c>
      <c r="Z1252" s="24" t="s">
        <v>82</v>
      </c>
      <c r="AA1252" s="24">
        <v>3127663373</v>
      </c>
      <c r="AB1252" s="24" t="s">
        <v>77</v>
      </c>
      <c r="AC1252" s="24" t="s">
        <v>77</v>
      </c>
      <c r="AD1252" s="24" t="s">
        <v>77</v>
      </c>
      <c r="AE1252" s="26" t="s">
        <v>151</v>
      </c>
      <c r="AF1252" s="26"/>
      <c r="AG1252" s="26"/>
      <c r="AH1252" s="27" t="s">
        <v>184</v>
      </c>
      <c r="AI1252" s="27" t="s">
        <v>515</v>
      </c>
      <c r="AJ1252" s="27" t="s">
        <v>515</v>
      </c>
      <c r="AK1252" s="24" t="s">
        <v>121</v>
      </c>
      <c r="AL1252" s="24" t="s">
        <v>7086</v>
      </c>
      <c r="AM1252" s="23">
        <v>43196</v>
      </c>
      <c r="AN1252" s="28">
        <v>808585.47</v>
      </c>
      <c r="AO1252" s="28"/>
      <c r="AP1252" s="24"/>
      <c r="AQ1252" s="24"/>
      <c r="AR1252" s="24"/>
      <c r="AS1252" s="24"/>
      <c r="AT1252" s="24" t="e">
        <v>#N/A</v>
      </c>
      <c r="AU1252" s="24" t="e">
        <v>#N/A</v>
      </c>
      <c r="AV1252" s="24" t="e">
        <v>#N/A</v>
      </c>
      <c r="AW1252" s="24"/>
      <c r="AX1252" s="24"/>
      <c r="AY1252" s="24"/>
      <c r="AZ1252" s="24"/>
      <c r="BA1252" s="24"/>
      <c r="BB1252" s="24"/>
      <c r="BC1252" s="24"/>
      <c r="BD1252" s="24">
        <v>0</v>
      </c>
      <c r="BE1252" s="24">
        <v>0</v>
      </c>
      <c r="BF1252" s="23"/>
      <c r="BG1252" s="23"/>
      <c r="BH1252" s="23">
        <v>43239</v>
      </c>
      <c r="BI1252" s="26" t="s">
        <v>127</v>
      </c>
      <c r="BJ1252" s="26" t="s">
        <v>273</v>
      </c>
      <c r="BK1252" s="29">
        <v>47743</v>
      </c>
      <c r="BL1252" s="24" t="s">
        <v>129</v>
      </c>
      <c r="BM1252" s="22" t="str">
        <f ca="1">+IF(Tabla1[[#This Row],[FECHA INGRESO]]&gt;=44986,IF((TODAY()-Tabla1[[#This Row],[FECHA INGRESO]])&gt;=50,"ALERTA","TODAVÍA FALTA"),"N/A")</f>
        <v>N/A</v>
      </c>
      <c r="BN1252" s="7">
        <f>IFERROR((_xlfn.DAYS(Tabla1[[#This Row],[FECHA INGRESO]],Tabla1[[#This Row],[FECHA RETIRO]]))/30,"")</f>
        <v>-1.4333333333333333</v>
      </c>
    </row>
    <row r="1253" spans="1:66" ht="15" customHeight="1" x14ac:dyDescent="0.35">
      <c r="A1253" s="31">
        <v>1128443049</v>
      </c>
      <c r="B1253" s="22" t="s">
        <v>7458</v>
      </c>
      <c r="C1253" s="23">
        <v>43196</v>
      </c>
      <c r="D1253" s="23" t="s">
        <v>582</v>
      </c>
      <c r="E1253" s="24" t="s">
        <v>94</v>
      </c>
      <c r="F1253" s="23"/>
      <c r="G1253" s="24"/>
      <c r="H1253" s="24">
        <v>24083512636</v>
      </c>
      <c r="I1253" s="24" t="s">
        <v>95</v>
      </c>
      <c r="J1253" s="24">
        <f>DATEDIF(Tabla1[[#This Row],[FECHA DE NACIMIENTO]],Tabla1[[#This Row],[FECHA ACTUAL]],"Y")</f>
        <v>31</v>
      </c>
      <c r="K1253" s="24" t="s">
        <v>73</v>
      </c>
      <c r="L1253" s="24" t="s">
        <v>234</v>
      </c>
      <c r="M1253" s="24">
        <v>0</v>
      </c>
      <c r="N1253" s="24">
        <v>1</v>
      </c>
      <c r="O1253" s="24">
        <v>2</v>
      </c>
      <c r="P1253" s="24" t="s">
        <v>101</v>
      </c>
      <c r="Q1253" s="23">
        <v>33702</v>
      </c>
      <c r="R1253" s="24" t="s">
        <v>830</v>
      </c>
      <c r="S1253" s="25">
        <v>45119</v>
      </c>
      <c r="T1253" s="24">
        <v>5214602</v>
      </c>
      <c r="U1253" s="24">
        <v>3216897175</v>
      </c>
      <c r="V1253" s="24" t="s">
        <v>7459</v>
      </c>
      <c r="W1253" s="24" t="s">
        <v>7460</v>
      </c>
      <c r="X1253" s="24" t="s">
        <v>6256</v>
      </c>
      <c r="Y1253" s="24" t="s">
        <v>7461</v>
      </c>
      <c r="Z1253" s="24" t="s">
        <v>117</v>
      </c>
      <c r="AA1253" s="24" t="s">
        <v>7462</v>
      </c>
      <c r="AB1253" s="24" t="s">
        <v>77</v>
      </c>
      <c r="AC1253" s="24" t="s">
        <v>77</v>
      </c>
      <c r="AD1253" s="24" t="s">
        <v>77</v>
      </c>
      <c r="AE1253" s="26" t="s">
        <v>183</v>
      </c>
      <c r="AF1253" s="26" t="s">
        <v>7463</v>
      </c>
      <c r="AG1253" s="26"/>
      <c r="AH1253" s="27" t="s">
        <v>184</v>
      </c>
      <c r="AI1253" s="27" t="s">
        <v>515</v>
      </c>
      <c r="AJ1253" s="27" t="s">
        <v>515</v>
      </c>
      <c r="AK1253" s="24" t="s">
        <v>121</v>
      </c>
      <c r="AL1253" s="24" t="s">
        <v>7086</v>
      </c>
      <c r="AM1253" s="23">
        <v>43196</v>
      </c>
      <c r="AN1253" s="28">
        <v>808585.47</v>
      </c>
      <c r="AO1253" s="28"/>
      <c r="AP1253" s="24"/>
      <c r="AQ1253" s="24"/>
      <c r="AR1253" s="24"/>
      <c r="AS1253" s="24"/>
      <c r="AT1253" s="24" t="e">
        <v>#N/A</v>
      </c>
      <c r="AU1253" s="24" t="e">
        <v>#N/A</v>
      </c>
      <c r="AV1253" s="24" t="e">
        <v>#N/A</v>
      </c>
      <c r="AW1253" s="24"/>
      <c r="AX1253" s="24"/>
      <c r="AY1253" s="24"/>
      <c r="AZ1253" s="24"/>
      <c r="BA1253" s="24"/>
      <c r="BB1253" s="24"/>
      <c r="BC1253" s="24"/>
      <c r="BD1253" s="24">
        <v>0</v>
      </c>
      <c r="BE1253" s="24">
        <v>0</v>
      </c>
      <c r="BF1253" s="23"/>
      <c r="BG1253" s="23"/>
      <c r="BH1253" s="23">
        <v>43242</v>
      </c>
      <c r="BI1253" s="26" t="s">
        <v>143</v>
      </c>
      <c r="BJ1253" s="26" t="s">
        <v>2589</v>
      </c>
      <c r="BK1253" s="29">
        <v>50998</v>
      </c>
      <c r="BL1253" s="24" t="s">
        <v>129</v>
      </c>
      <c r="BM1253" s="22" t="str">
        <f ca="1">+IF(Tabla1[[#This Row],[FECHA INGRESO]]&gt;=44986,IF((TODAY()-Tabla1[[#This Row],[FECHA INGRESO]])&gt;=50,"ALERTA","TODAVÍA FALTA"),"N/A")</f>
        <v>N/A</v>
      </c>
      <c r="BN1253" s="7">
        <f>IFERROR((_xlfn.DAYS(Tabla1[[#This Row],[FECHA INGRESO]],Tabla1[[#This Row],[FECHA RETIRO]]))/30,"")</f>
        <v>-1.5333333333333334</v>
      </c>
    </row>
    <row r="1254" spans="1:66" ht="15" customHeight="1" x14ac:dyDescent="0.35">
      <c r="A1254" s="31">
        <v>1020461238</v>
      </c>
      <c r="B1254" s="22" t="s">
        <v>7464</v>
      </c>
      <c r="C1254" s="23">
        <v>43196</v>
      </c>
      <c r="D1254" s="23" t="s">
        <v>582</v>
      </c>
      <c r="E1254" s="23" t="s">
        <v>111</v>
      </c>
      <c r="F1254" s="23"/>
      <c r="G1254" s="24"/>
      <c r="H1254" s="24">
        <v>24083544664</v>
      </c>
      <c r="I1254" s="24" t="s">
        <v>95</v>
      </c>
      <c r="J1254" s="24">
        <f>DATEDIF(Tabla1[[#This Row],[FECHA DE NACIMIENTO]],Tabla1[[#This Row],[FECHA ACTUAL]],"Y")</f>
        <v>29</v>
      </c>
      <c r="K1254" s="24" t="s">
        <v>73</v>
      </c>
      <c r="L1254" s="24" t="s">
        <v>112</v>
      </c>
      <c r="M1254" s="24">
        <v>0</v>
      </c>
      <c r="N1254" s="24">
        <v>0</v>
      </c>
      <c r="O1254" s="24">
        <v>4</v>
      </c>
      <c r="P1254" s="24" t="s">
        <v>101</v>
      </c>
      <c r="Q1254" s="23">
        <v>34519</v>
      </c>
      <c r="R1254" s="24" t="s">
        <v>1066</v>
      </c>
      <c r="S1254" s="25">
        <v>45119</v>
      </c>
      <c r="T1254" s="24">
        <v>2060811</v>
      </c>
      <c r="U1254" s="24">
        <v>3115956668</v>
      </c>
      <c r="V1254" s="24" t="s">
        <v>7465</v>
      </c>
      <c r="W1254" s="24" t="s">
        <v>7466</v>
      </c>
      <c r="X1254" s="24" t="s">
        <v>7467</v>
      </c>
      <c r="Y1254" s="24" t="s">
        <v>7468</v>
      </c>
      <c r="Z1254" s="24" t="s">
        <v>117</v>
      </c>
      <c r="AA1254" s="24" t="s">
        <v>7469</v>
      </c>
      <c r="AB1254" s="24" t="s">
        <v>77</v>
      </c>
      <c r="AC1254" s="24" t="s">
        <v>77</v>
      </c>
      <c r="AD1254" s="24" t="s">
        <v>77</v>
      </c>
      <c r="AE1254" s="26" t="s">
        <v>151</v>
      </c>
      <c r="AF1254" s="26"/>
      <c r="AG1254" s="26"/>
      <c r="AH1254" s="27" t="s">
        <v>184</v>
      </c>
      <c r="AI1254" s="27" t="s">
        <v>515</v>
      </c>
      <c r="AJ1254" s="27" t="s">
        <v>515</v>
      </c>
      <c r="AK1254" s="24" t="s">
        <v>121</v>
      </c>
      <c r="AL1254" s="24" t="s">
        <v>7086</v>
      </c>
      <c r="AM1254" s="23">
        <v>43196</v>
      </c>
      <c r="AN1254" s="28">
        <v>808585.47</v>
      </c>
      <c r="AO1254" s="28"/>
      <c r="AP1254" s="24"/>
      <c r="AQ1254" s="24"/>
      <c r="AR1254" s="24"/>
      <c r="AS1254" s="24"/>
      <c r="AT1254" s="24" t="e">
        <v>#N/A</v>
      </c>
      <c r="AU1254" s="24" t="e">
        <v>#N/A</v>
      </c>
      <c r="AV1254" s="24" t="e">
        <v>#N/A</v>
      </c>
      <c r="AW1254" s="24"/>
      <c r="AX1254" s="24"/>
      <c r="AY1254" s="24"/>
      <c r="AZ1254" s="24"/>
      <c r="BA1254" s="24"/>
      <c r="BB1254" s="24"/>
      <c r="BC1254" s="24"/>
      <c r="BD1254" s="24">
        <v>0</v>
      </c>
      <c r="BE1254" s="24">
        <v>0</v>
      </c>
      <c r="BF1254" s="23"/>
      <c r="BG1254" s="23"/>
      <c r="BH1254" s="23">
        <v>43249</v>
      </c>
      <c r="BI1254" s="26" t="s">
        <v>127</v>
      </c>
      <c r="BJ1254" s="26" t="s">
        <v>273</v>
      </c>
      <c r="BK1254" s="29">
        <v>58593</v>
      </c>
      <c r="BL1254" s="24" t="s">
        <v>129</v>
      </c>
      <c r="BM1254" s="22" t="str">
        <f ca="1">+IF(Tabla1[[#This Row],[FECHA INGRESO]]&gt;=44986,IF((TODAY()-Tabla1[[#This Row],[FECHA INGRESO]])&gt;=50,"ALERTA","TODAVÍA FALTA"),"N/A")</f>
        <v>N/A</v>
      </c>
      <c r="BN1254" s="7">
        <f>IFERROR((_xlfn.DAYS(Tabla1[[#This Row],[FECHA INGRESO]],Tabla1[[#This Row],[FECHA RETIRO]]))/30,"")</f>
        <v>-1.7666666666666666</v>
      </c>
    </row>
    <row r="1255" spans="1:66" ht="15" customHeight="1" x14ac:dyDescent="0.35">
      <c r="A1255" s="31">
        <v>1017207694</v>
      </c>
      <c r="B1255" s="22" t="s">
        <v>7470</v>
      </c>
      <c r="C1255" s="23">
        <v>43196</v>
      </c>
      <c r="D1255" s="23" t="s">
        <v>870</v>
      </c>
      <c r="E1255" s="24" t="s">
        <v>94</v>
      </c>
      <c r="F1255" s="23"/>
      <c r="G1255" s="24"/>
      <c r="H1255" s="24">
        <v>24083511549</v>
      </c>
      <c r="I1255" s="24" t="s">
        <v>95</v>
      </c>
      <c r="J1255" s="24">
        <f>DATEDIF(Tabla1[[#This Row],[FECHA DE NACIMIENTO]],Tabla1[[#This Row],[FECHA ACTUAL]],"Y")</f>
        <v>30</v>
      </c>
      <c r="K1255" s="24" t="s">
        <v>73</v>
      </c>
      <c r="L1255" s="24" t="s">
        <v>234</v>
      </c>
      <c r="M1255" s="24">
        <v>0</v>
      </c>
      <c r="N1255" s="24">
        <v>0</v>
      </c>
      <c r="O1255" s="24">
        <v>2</v>
      </c>
      <c r="P1255" s="24" t="s">
        <v>101</v>
      </c>
      <c r="Q1255" s="23">
        <v>33919</v>
      </c>
      <c r="R1255" s="24" t="s">
        <v>830</v>
      </c>
      <c r="S1255" s="25">
        <v>45119</v>
      </c>
      <c r="T1255" s="24"/>
      <c r="U1255" s="24">
        <v>3505340318</v>
      </c>
      <c r="V1255" s="24" t="s">
        <v>7471</v>
      </c>
      <c r="W1255" s="24" t="s">
        <v>7472</v>
      </c>
      <c r="X1255" s="24" t="s">
        <v>2709</v>
      </c>
      <c r="Y1255" s="24" t="s">
        <v>7473</v>
      </c>
      <c r="Z1255" s="24" t="s">
        <v>82</v>
      </c>
      <c r="AA1255" s="24">
        <v>3183812328</v>
      </c>
      <c r="AB1255" s="24" t="s">
        <v>77</v>
      </c>
      <c r="AC1255" s="24" t="s">
        <v>77</v>
      </c>
      <c r="AD1255" s="24" t="s">
        <v>77</v>
      </c>
      <c r="AE1255" s="26" t="s">
        <v>183</v>
      </c>
      <c r="AF1255" s="26" t="s">
        <v>7474</v>
      </c>
      <c r="AG1255" s="26"/>
      <c r="AH1255" s="27" t="s">
        <v>184</v>
      </c>
      <c r="AI1255" s="27" t="s">
        <v>515</v>
      </c>
      <c r="AJ1255" s="27" t="s">
        <v>515</v>
      </c>
      <c r="AK1255" s="24" t="s">
        <v>121</v>
      </c>
      <c r="AL1255" s="24" t="s">
        <v>7086</v>
      </c>
      <c r="AM1255" s="23">
        <v>43196</v>
      </c>
      <c r="AN1255" s="28">
        <v>857100.06</v>
      </c>
      <c r="AO1255" s="28"/>
      <c r="AP1255" s="24"/>
      <c r="AQ1255" s="24"/>
      <c r="AR1255" s="24"/>
      <c r="AS1255" s="24"/>
      <c r="AT1255" s="24" t="e">
        <v>#N/A</v>
      </c>
      <c r="AU1255" s="24" t="e">
        <v>#N/A</v>
      </c>
      <c r="AV1255" s="24" t="e">
        <v>#N/A</v>
      </c>
      <c r="AW1255" s="24"/>
      <c r="AX1255" s="24"/>
      <c r="AY1255" s="24"/>
      <c r="AZ1255" s="24"/>
      <c r="BA1255" s="24"/>
      <c r="BB1255" s="24"/>
      <c r="BC1255" s="24"/>
      <c r="BD1255" s="24">
        <v>0</v>
      </c>
      <c r="BE1255" s="24">
        <v>0</v>
      </c>
      <c r="BF1255" s="23"/>
      <c r="BG1255" s="23"/>
      <c r="BH1255" s="23">
        <v>43506</v>
      </c>
      <c r="BI1255" s="26" t="s">
        <v>127</v>
      </c>
      <c r="BJ1255" s="26" t="s">
        <v>232</v>
      </c>
      <c r="BK1255" s="29">
        <v>348499</v>
      </c>
      <c r="BL1255" s="24" t="s">
        <v>129</v>
      </c>
      <c r="BM1255" s="22" t="str">
        <f ca="1">+IF(Tabla1[[#This Row],[FECHA INGRESO]]&gt;=44986,IF((TODAY()-Tabla1[[#This Row],[FECHA INGRESO]])&gt;=50,"ALERTA","TODAVÍA FALTA"),"N/A")</f>
        <v>N/A</v>
      </c>
      <c r="BN1255" s="7">
        <f>IFERROR((_xlfn.DAYS(Tabla1[[#This Row],[FECHA INGRESO]],Tabla1[[#This Row],[FECHA RETIRO]]))/30,"")</f>
        <v>-10.333333333333334</v>
      </c>
    </row>
    <row r="1256" spans="1:66" ht="15" customHeight="1" x14ac:dyDescent="0.35">
      <c r="A1256" s="31">
        <v>1070332484</v>
      </c>
      <c r="B1256" s="22" t="s">
        <v>5187</v>
      </c>
      <c r="C1256" s="23">
        <v>43196</v>
      </c>
      <c r="D1256" s="23" t="s">
        <v>266</v>
      </c>
      <c r="E1256" s="23" t="s">
        <v>111</v>
      </c>
      <c r="F1256" s="23"/>
      <c r="G1256" s="24"/>
      <c r="H1256" s="24">
        <v>24083598616</v>
      </c>
      <c r="I1256" s="24" t="s">
        <v>95</v>
      </c>
      <c r="J1256" s="24">
        <f>DATEDIF(Tabla1[[#This Row],[FECHA DE NACIMIENTO]],Tabla1[[#This Row],[FECHA ACTUAL]],"Y")</f>
        <v>24</v>
      </c>
      <c r="K1256" s="24" t="s">
        <v>73</v>
      </c>
      <c r="L1256" s="24" t="s">
        <v>112</v>
      </c>
      <c r="M1256" s="24">
        <v>0</v>
      </c>
      <c r="N1256" s="24">
        <v>0</v>
      </c>
      <c r="O1256" s="24">
        <v>2</v>
      </c>
      <c r="P1256" s="24" t="s">
        <v>101</v>
      </c>
      <c r="Q1256" s="23">
        <v>36079</v>
      </c>
      <c r="R1256" s="24" t="s">
        <v>3842</v>
      </c>
      <c r="S1256" s="25">
        <v>45119</v>
      </c>
      <c r="T1256" s="24"/>
      <c r="U1256" s="24">
        <v>3196780903</v>
      </c>
      <c r="V1256" s="24" t="s">
        <v>5189</v>
      </c>
      <c r="W1256" s="24" t="s">
        <v>7475</v>
      </c>
      <c r="X1256" s="24" t="s">
        <v>7476</v>
      </c>
      <c r="Y1256" s="24" t="s">
        <v>7477</v>
      </c>
      <c r="Z1256" s="24" t="s">
        <v>1597</v>
      </c>
      <c r="AA1256" s="24">
        <v>3005125164</v>
      </c>
      <c r="AB1256" s="24" t="s">
        <v>77</v>
      </c>
      <c r="AC1256" s="24" t="s">
        <v>77</v>
      </c>
      <c r="AD1256" s="24" t="s">
        <v>77</v>
      </c>
      <c r="AE1256" s="26" t="s">
        <v>183</v>
      </c>
      <c r="AF1256" s="26" t="s">
        <v>361</v>
      </c>
      <c r="AG1256" s="26"/>
      <c r="AH1256" s="27" t="s">
        <v>184</v>
      </c>
      <c r="AI1256" s="27" t="s">
        <v>515</v>
      </c>
      <c r="AJ1256" s="27" t="s">
        <v>515</v>
      </c>
      <c r="AK1256" s="24" t="s">
        <v>121</v>
      </c>
      <c r="AL1256" s="24" t="s">
        <v>7086</v>
      </c>
      <c r="AM1256" s="23">
        <v>43196</v>
      </c>
      <c r="AN1256" s="28">
        <v>857100.06</v>
      </c>
      <c r="AO1256" s="28"/>
      <c r="AP1256" s="24"/>
      <c r="AQ1256" s="24"/>
      <c r="AR1256" s="24"/>
      <c r="AS1256" s="24"/>
      <c r="AT1256" s="24" t="e">
        <v>#N/A</v>
      </c>
      <c r="AU1256" s="24" t="e">
        <v>#N/A</v>
      </c>
      <c r="AV1256" s="24" t="e">
        <v>#N/A</v>
      </c>
      <c r="AW1256" s="24"/>
      <c r="AX1256" s="24"/>
      <c r="AY1256" s="24"/>
      <c r="AZ1256" s="24"/>
      <c r="BA1256" s="24"/>
      <c r="BB1256" s="24"/>
      <c r="BC1256" s="24"/>
      <c r="BD1256" s="24">
        <v>0</v>
      </c>
      <c r="BE1256" s="24">
        <v>0</v>
      </c>
      <c r="BF1256" s="23"/>
      <c r="BG1256" s="23"/>
      <c r="BH1256" s="23">
        <v>43496</v>
      </c>
      <c r="BI1256" s="26" t="s">
        <v>127</v>
      </c>
      <c r="BJ1256" s="26" t="s">
        <v>1246</v>
      </c>
      <c r="BK1256" s="29">
        <v>0</v>
      </c>
      <c r="BL1256" s="24" t="s">
        <v>129</v>
      </c>
      <c r="BM1256" s="22" t="str">
        <f ca="1">+IF(Tabla1[[#This Row],[FECHA INGRESO]]&gt;=44986,IF((TODAY()-Tabla1[[#This Row],[FECHA INGRESO]])&gt;=50,"ALERTA","TODAVÍA FALTA"),"N/A")</f>
        <v>N/A</v>
      </c>
      <c r="BN1256" s="7">
        <f>IFERROR((_xlfn.DAYS(Tabla1[[#This Row],[FECHA INGRESO]],Tabla1[[#This Row],[FECHA RETIRO]]))/30,"")</f>
        <v>-10</v>
      </c>
    </row>
    <row r="1257" spans="1:66" ht="15" customHeight="1" x14ac:dyDescent="0.35">
      <c r="A1257" s="31">
        <v>1038359630</v>
      </c>
      <c r="B1257" s="22" t="s">
        <v>7478</v>
      </c>
      <c r="C1257" s="23">
        <v>43196</v>
      </c>
      <c r="D1257" s="23" t="s">
        <v>131</v>
      </c>
      <c r="E1257" s="23" t="s">
        <v>111</v>
      </c>
      <c r="F1257" s="23"/>
      <c r="G1257" s="24"/>
      <c r="H1257" s="24">
        <v>24083578946</v>
      </c>
      <c r="I1257" s="24" t="s">
        <v>95</v>
      </c>
      <c r="J1257" s="24">
        <f>DATEDIF(Tabla1[[#This Row],[FECHA DE NACIMIENTO]],Tabla1[[#This Row],[FECHA ACTUAL]],"Y")</f>
        <v>32</v>
      </c>
      <c r="K1257" s="24" t="s">
        <v>1020</v>
      </c>
      <c r="L1257" s="24" t="s">
        <v>74</v>
      </c>
      <c r="M1257" s="24">
        <v>1</v>
      </c>
      <c r="N1257" s="24">
        <v>1</v>
      </c>
      <c r="O1257" s="24">
        <v>1</v>
      </c>
      <c r="P1257" s="24" t="s">
        <v>101</v>
      </c>
      <c r="Q1257" s="23">
        <v>33356</v>
      </c>
      <c r="R1257" s="24" t="s">
        <v>7479</v>
      </c>
      <c r="S1257" s="25">
        <v>45119</v>
      </c>
      <c r="T1257" s="24"/>
      <c r="U1257" s="24">
        <v>3506343545</v>
      </c>
      <c r="V1257" s="24" t="s">
        <v>7480</v>
      </c>
      <c r="W1257" s="24" t="s">
        <v>7481</v>
      </c>
      <c r="X1257" s="24" t="s">
        <v>1066</v>
      </c>
      <c r="Y1257" s="24" t="s">
        <v>7482</v>
      </c>
      <c r="Z1257" s="24" t="s">
        <v>82</v>
      </c>
      <c r="AA1257" s="24" t="s">
        <v>7483</v>
      </c>
      <c r="AB1257" s="24" t="s">
        <v>77</v>
      </c>
      <c r="AC1257" s="24" t="s">
        <v>77</v>
      </c>
      <c r="AD1257" s="24" t="s">
        <v>77</v>
      </c>
      <c r="AE1257" s="26" t="s">
        <v>183</v>
      </c>
      <c r="AF1257" s="26" t="s">
        <v>4093</v>
      </c>
      <c r="AG1257" s="26"/>
      <c r="AH1257" s="27" t="s">
        <v>184</v>
      </c>
      <c r="AI1257" s="27" t="s">
        <v>515</v>
      </c>
      <c r="AJ1257" s="27" t="s">
        <v>515</v>
      </c>
      <c r="AK1257" s="24" t="s">
        <v>121</v>
      </c>
      <c r="AL1257" s="24" t="s">
        <v>7086</v>
      </c>
      <c r="AM1257" s="23">
        <v>43196</v>
      </c>
      <c r="AN1257" s="28">
        <v>808585.47</v>
      </c>
      <c r="AO1257" s="28"/>
      <c r="AP1257" s="24"/>
      <c r="AQ1257" s="24"/>
      <c r="AR1257" s="24"/>
      <c r="AS1257" s="24"/>
      <c r="AT1257" s="24" t="e">
        <v>#N/A</v>
      </c>
      <c r="AU1257" s="24" t="e">
        <v>#N/A</v>
      </c>
      <c r="AV1257" s="24" t="e">
        <v>#N/A</v>
      </c>
      <c r="AW1257" s="24"/>
      <c r="AX1257" s="24"/>
      <c r="AY1257" s="24"/>
      <c r="AZ1257" s="24"/>
      <c r="BA1257" s="24"/>
      <c r="BB1257" s="24"/>
      <c r="BC1257" s="24"/>
      <c r="BD1257" s="24">
        <v>0</v>
      </c>
      <c r="BE1257" s="24">
        <v>0</v>
      </c>
      <c r="BF1257" s="23"/>
      <c r="BG1257" s="23"/>
      <c r="BH1257" s="23">
        <v>43312</v>
      </c>
      <c r="BI1257" s="26" t="s">
        <v>127</v>
      </c>
      <c r="BJ1257" s="26" t="s">
        <v>232</v>
      </c>
      <c r="BK1257" s="29">
        <v>124782</v>
      </c>
      <c r="BL1257" s="24" t="s">
        <v>129</v>
      </c>
      <c r="BM1257" s="22" t="str">
        <f ca="1">+IF(Tabla1[[#This Row],[FECHA INGRESO]]&gt;=44986,IF((TODAY()-Tabla1[[#This Row],[FECHA INGRESO]])&gt;=50,"ALERTA","TODAVÍA FALTA"),"N/A")</f>
        <v>N/A</v>
      </c>
      <c r="BN1257" s="7">
        <f>IFERROR((_xlfn.DAYS(Tabla1[[#This Row],[FECHA INGRESO]],Tabla1[[#This Row],[FECHA RETIRO]]))/30,"")</f>
        <v>-3.8666666666666667</v>
      </c>
    </row>
    <row r="1258" spans="1:66" ht="15" customHeight="1" x14ac:dyDescent="0.35">
      <c r="A1258" s="31">
        <v>1035833091</v>
      </c>
      <c r="B1258" s="22" t="s">
        <v>7484</v>
      </c>
      <c r="C1258" s="23">
        <v>43196</v>
      </c>
      <c r="D1258" s="23" t="s">
        <v>157</v>
      </c>
      <c r="E1258" s="23" t="s">
        <v>111</v>
      </c>
      <c r="F1258" s="23"/>
      <c r="G1258" s="24"/>
      <c r="H1258" s="24">
        <v>24083514726</v>
      </c>
      <c r="I1258" s="24" t="s">
        <v>95</v>
      </c>
      <c r="J1258" s="24">
        <f>DATEDIF(Tabla1[[#This Row],[FECHA DE NACIMIENTO]],Tabla1[[#This Row],[FECHA ACTUAL]],"Y")</f>
        <v>26</v>
      </c>
      <c r="K1258" s="24" t="s">
        <v>500</v>
      </c>
      <c r="L1258" s="24" t="s">
        <v>112</v>
      </c>
      <c r="M1258" s="24">
        <v>0</v>
      </c>
      <c r="N1258" s="24">
        <v>0</v>
      </c>
      <c r="O1258" s="24">
        <v>2</v>
      </c>
      <c r="P1258" s="24" t="s">
        <v>101</v>
      </c>
      <c r="Q1258" s="23">
        <v>35359</v>
      </c>
      <c r="R1258" s="24" t="s">
        <v>1526</v>
      </c>
      <c r="S1258" s="25">
        <v>45119</v>
      </c>
      <c r="T1258" s="24">
        <v>5590756</v>
      </c>
      <c r="U1258" s="24">
        <v>3153068217</v>
      </c>
      <c r="V1258" s="24" t="s">
        <v>7485</v>
      </c>
      <c r="W1258" s="24" t="s">
        <v>7486</v>
      </c>
      <c r="X1258" s="24" t="s">
        <v>7487</v>
      </c>
      <c r="Y1258" s="24" t="s">
        <v>7488</v>
      </c>
      <c r="Z1258" s="24" t="s">
        <v>117</v>
      </c>
      <c r="AA1258" s="24">
        <v>3153061390</v>
      </c>
      <c r="AB1258" s="24" t="s">
        <v>77</v>
      </c>
      <c r="AC1258" s="24" t="s">
        <v>77</v>
      </c>
      <c r="AD1258" s="24" t="s">
        <v>77</v>
      </c>
      <c r="AE1258" s="26" t="s">
        <v>183</v>
      </c>
      <c r="AF1258" s="26" t="s">
        <v>223</v>
      </c>
      <c r="AG1258" s="26"/>
      <c r="AH1258" s="27" t="s">
        <v>184</v>
      </c>
      <c r="AI1258" s="27" t="s">
        <v>515</v>
      </c>
      <c r="AJ1258" s="27" t="s">
        <v>515</v>
      </c>
      <c r="AK1258" s="24" t="s">
        <v>121</v>
      </c>
      <c r="AL1258" s="24" t="s">
        <v>7086</v>
      </c>
      <c r="AM1258" s="23">
        <v>43196</v>
      </c>
      <c r="AN1258" s="28">
        <v>808585.47</v>
      </c>
      <c r="AO1258" s="28"/>
      <c r="AP1258" s="24"/>
      <c r="AQ1258" s="24"/>
      <c r="AR1258" s="24"/>
      <c r="AS1258" s="24"/>
      <c r="AT1258" s="24" t="e">
        <v>#N/A</v>
      </c>
      <c r="AU1258" s="24" t="e">
        <v>#N/A</v>
      </c>
      <c r="AV1258" s="24" t="e">
        <v>#N/A</v>
      </c>
      <c r="AW1258" s="24"/>
      <c r="AX1258" s="24"/>
      <c r="AY1258" s="24"/>
      <c r="AZ1258" s="24"/>
      <c r="BA1258" s="24"/>
      <c r="BB1258" s="24"/>
      <c r="BC1258" s="24"/>
      <c r="BD1258" s="24">
        <v>0</v>
      </c>
      <c r="BE1258" s="24">
        <v>0</v>
      </c>
      <c r="BF1258" s="23"/>
      <c r="BG1258" s="23"/>
      <c r="BH1258" s="23">
        <v>43313</v>
      </c>
      <c r="BI1258" s="26" t="s">
        <v>127</v>
      </c>
      <c r="BJ1258" s="26" t="s">
        <v>178</v>
      </c>
      <c r="BK1258" s="29">
        <v>125867</v>
      </c>
      <c r="BL1258" s="24" t="s">
        <v>129</v>
      </c>
      <c r="BM1258" s="22" t="str">
        <f ca="1">+IF(Tabla1[[#This Row],[FECHA INGRESO]]&gt;=44986,IF((TODAY()-Tabla1[[#This Row],[FECHA INGRESO]])&gt;=50,"ALERTA","TODAVÍA FALTA"),"N/A")</f>
        <v>N/A</v>
      </c>
      <c r="BN1258" s="7">
        <f>IFERROR((_xlfn.DAYS(Tabla1[[#This Row],[FECHA INGRESO]],Tabla1[[#This Row],[FECHA RETIRO]]))/30,"")</f>
        <v>-3.9</v>
      </c>
    </row>
    <row r="1259" spans="1:66" ht="15" customHeight="1" x14ac:dyDescent="0.35">
      <c r="A1259" s="31">
        <v>1214733027</v>
      </c>
      <c r="B1259" s="22" t="s">
        <v>7489</v>
      </c>
      <c r="C1259" s="23">
        <v>43196</v>
      </c>
      <c r="D1259" s="23" t="s">
        <v>582</v>
      </c>
      <c r="E1259" s="24" t="s">
        <v>94</v>
      </c>
      <c r="F1259" s="23"/>
      <c r="G1259" s="24"/>
      <c r="H1259" s="24">
        <v>24083595314</v>
      </c>
      <c r="I1259" s="24" t="s">
        <v>95</v>
      </c>
      <c r="J1259" s="24">
        <f>DATEDIF(Tabla1[[#This Row],[FECHA DE NACIMIENTO]],Tabla1[[#This Row],[FECHA ACTUAL]],"Y")</f>
        <v>27</v>
      </c>
      <c r="K1259" s="24" t="s">
        <v>96</v>
      </c>
      <c r="L1259" s="24" t="s">
        <v>112</v>
      </c>
      <c r="M1259" s="24">
        <v>0</v>
      </c>
      <c r="N1259" s="24">
        <v>0</v>
      </c>
      <c r="O1259" s="24">
        <v>1</v>
      </c>
      <c r="P1259" s="24" t="s">
        <v>75</v>
      </c>
      <c r="Q1259" s="23">
        <v>35092</v>
      </c>
      <c r="R1259" s="24" t="s">
        <v>830</v>
      </c>
      <c r="S1259" s="25">
        <v>45119</v>
      </c>
      <c r="T1259" s="24">
        <v>5878808</v>
      </c>
      <c r="U1259" s="24">
        <v>3197143396</v>
      </c>
      <c r="V1259" s="24" t="s">
        <v>7490</v>
      </c>
      <c r="W1259" s="24" t="s">
        <v>7491</v>
      </c>
      <c r="X1259" s="24" t="s">
        <v>7422</v>
      </c>
      <c r="Y1259" s="24" t="s">
        <v>7492</v>
      </c>
      <c r="Z1259" s="24" t="s">
        <v>117</v>
      </c>
      <c r="AA1259" s="24">
        <v>3147157131</v>
      </c>
      <c r="AB1259" s="24" t="s">
        <v>77</v>
      </c>
      <c r="AC1259" s="24" t="s">
        <v>77</v>
      </c>
      <c r="AD1259" s="24" t="s">
        <v>77</v>
      </c>
      <c r="AE1259" s="26" t="s">
        <v>151</v>
      </c>
      <c r="AF1259" s="26"/>
      <c r="AG1259" s="26"/>
      <c r="AH1259" s="27" t="s">
        <v>184</v>
      </c>
      <c r="AI1259" s="27" t="s">
        <v>515</v>
      </c>
      <c r="AJ1259" s="27" t="s">
        <v>515</v>
      </c>
      <c r="AK1259" s="24" t="s">
        <v>121</v>
      </c>
      <c r="AL1259" s="24" t="s">
        <v>7086</v>
      </c>
      <c r="AM1259" s="23">
        <v>43196</v>
      </c>
      <c r="AN1259" s="28">
        <v>808585.47</v>
      </c>
      <c r="AO1259" s="28"/>
      <c r="AP1259" s="24"/>
      <c r="AQ1259" s="24"/>
      <c r="AR1259" s="24"/>
      <c r="AS1259" s="24"/>
      <c r="AT1259" s="24" t="e">
        <v>#N/A</v>
      </c>
      <c r="AU1259" s="24" t="e">
        <v>#N/A</v>
      </c>
      <c r="AV1259" s="24" t="e">
        <v>#N/A</v>
      </c>
      <c r="AW1259" s="24"/>
      <c r="AX1259" s="24"/>
      <c r="AY1259" s="24"/>
      <c r="AZ1259" s="24"/>
      <c r="BA1259" s="24"/>
      <c r="BB1259" s="24"/>
      <c r="BC1259" s="24"/>
      <c r="BD1259" s="24">
        <v>0</v>
      </c>
      <c r="BE1259" s="24">
        <v>0</v>
      </c>
      <c r="BF1259" s="23"/>
      <c r="BG1259" s="23"/>
      <c r="BH1259" s="23">
        <v>43342</v>
      </c>
      <c r="BI1259" s="26" t="s">
        <v>127</v>
      </c>
      <c r="BJ1259" s="26" t="s">
        <v>7029</v>
      </c>
      <c r="BK1259" s="29">
        <v>157333</v>
      </c>
      <c r="BL1259" s="24" t="s">
        <v>129</v>
      </c>
      <c r="BM1259" s="22" t="str">
        <f ca="1">+IF(Tabla1[[#This Row],[FECHA INGRESO]]&gt;=44986,IF((TODAY()-Tabla1[[#This Row],[FECHA INGRESO]])&gt;=50,"ALERTA","TODAVÍA FALTA"),"N/A")</f>
        <v>N/A</v>
      </c>
      <c r="BN1259" s="7">
        <f>IFERROR((_xlfn.DAYS(Tabla1[[#This Row],[FECHA INGRESO]],Tabla1[[#This Row],[FECHA RETIRO]]))/30,"")</f>
        <v>-4.8666666666666663</v>
      </c>
    </row>
    <row r="1260" spans="1:66" ht="15" customHeight="1" x14ac:dyDescent="0.35">
      <c r="A1260" s="31">
        <v>1007387517</v>
      </c>
      <c r="B1260" s="22" t="s">
        <v>7493</v>
      </c>
      <c r="C1260" s="23">
        <v>43199</v>
      </c>
      <c r="D1260" s="23" t="s">
        <v>109</v>
      </c>
      <c r="E1260" s="24" t="s">
        <v>94</v>
      </c>
      <c r="F1260" s="23"/>
      <c r="G1260" s="24"/>
      <c r="H1260" s="24">
        <v>24083515495</v>
      </c>
      <c r="I1260" s="24" t="s">
        <v>95</v>
      </c>
      <c r="J1260" s="24">
        <f>DATEDIF(Tabla1[[#This Row],[FECHA DE NACIMIENTO]],Tabla1[[#This Row],[FECHA ACTUAL]],"Y")</f>
        <v>23</v>
      </c>
      <c r="K1260" s="24" t="s">
        <v>96</v>
      </c>
      <c r="L1260" s="24" t="s">
        <v>112</v>
      </c>
      <c r="M1260" s="24">
        <v>0</v>
      </c>
      <c r="N1260" s="24">
        <v>0</v>
      </c>
      <c r="O1260" s="24">
        <v>2</v>
      </c>
      <c r="P1260" s="24" t="s">
        <v>101</v>
      </c>
      <c r="Q1260" s="23">
        <v>36403</v>
      </c>
      <c r="R1260" s="24" t="s">
        <v>76</v>
      </c>
      <c r="S1260" s="25">
        <v>45119</v>
      </c>
      <c r="T1260" s="24">
        <v>8140728</v>
      </c>
      <c r="U1260" s="24">
        <v>3143752464</v>
      </c>
      <c r="V1260" s="24" t="s">
        <v>7494</v>
      </c>
      <c r="W1260" s="24" t="s">
        <v>7495</v>
      </c>
      <c r="X1260" s="24" t="s">
        <v>7496</v>
      </c>
      <c r="Y1260" s="24" t="s">
        <v>7497</v>
      </c>
      <c r="Z1260" s="24" t="s">
        <v>117</v>
      </c>
      <c r="AA1260" s="24" t="s">
        <v>7498</v>
      </c>
      <c r="AB1260" s="24" t="s">
        <v>77</v>
      </c>
      <c r="AC1260" s="24" t="s">
        <v>77</v>
      </c>
      <c r="AD1260" s="24" t="s">
        <v>77</v>
      </c>
      <c r="AE1260" s="26" t="s">
        <v>151</v>
      </c>
      <c r="AF1260" s="26"/>
      <c r="AG1260" s="26" t="s">
        <v>6322</v>
      </c>
      <c r="AH1260" s="27" t="s">
        <v>184</v>
      </c>
      <c r="AI1260" s="27" t="s">
        <v>7046</v>
      </c>
      <c r="AJ1260" s="27" t="s">
        <v>7046</v>
      </c>
      <c r="AK1260" s="24" t="s">
        <v>121</v>
      </c>
      <c r="AL1260" s="24" t="s">
        <v>7086</v>
      </c>
      <c r="AM1260" s="23">
        <v>43199</v>
      </c>
      <c r="AN1260" s="28">
        <v>808585.47</v>
      </c>
      <c r="AO1260" s="28"/>
      <c r="AP1260" s="24"/>
      <c r="AQ1260" s="24"/>
      <c r="AR1260" s="24"/>
      <c r="AS1260" s="24"/>
      <c r="AT1260" s="24" t="e">
        <v>#N/A</v>
      </c>
      <c r="AU1260" s="24" t="e">
        <v>#N/A</v>
      </c>
      <c r="AV1260" s="24" t="e">
        <v>#N/A</v>
      </c>
      <c r="AW1260" s="24"/>
      <c r="AX1260" s="24"/>
      <c r="AY1260" s="24"/>
      <c r="AZ1260" s="24"/>
      <c r="BA1260" s="24"/>
      <c r="BB1260" s="24"/>
      <c r="BC1260" s="24"/>
      <c r="BD1260" s="24">
        <v>0</v>
      </c>
      <c r="BE1260" s="24">
        <v>0</v>
      </c>
      <c r="BF1260" s="23"/>
      <c r="BG1260" s="23"/>
      <c r="BH1260" s="23">
        <v>43210</v>
      </c>
      <c r="BI1260" s="26" t="s">
        <v>127</v>
      </c>
      <c r="BJ1260" s="26" t="s">
        <v>273</v>
      </c>
      <c r="BK1260" s="29">
        <v>13021</v>
      </c>
      <c r="BL1260" s="24" t="s">
        <v>129</v>
      </c>
      <c r="BM1260" s="22" t="str">
        <f ca="1">+IF(Tabla1[[#This Row],[FECHA INGRESO]]&gt;=44986,IF((TODAY()-Tabla1[[#This Row],[FECHA INGRESO]])&gt;=50,"ALERTA","TODAVÍA FALTA"),"N/A")</f>
        <v>N/A</v>
      </c>
      <c r="BN1260" s="7">
        <f>IFERROR((_xlfn.DAYS(Tabla1[[#This Row],[FECHA INGRESO]],Tabla1[[#This Row],[FECHA RETIRO]]))/30,"")</f>
        <v>-0.36666666666666664</v>
      </c>
    </row>
    <row r="1261" spans="1:66" ht="15" customHeight="1" x14ac:dyDescent="0.35">
      <c r="A1261" s="31">
        <v>52849432</v>
      </c>
      <c r="B1261" s="22" t="s">
        <v>7499</v>
      </c>
      <c r="C1261" s="23">
        <v>43199</v>
      </c>
      <c r="D1261" s="23" t="s">
        <v>93</v>
      </c>
      <c r="E1261" s="23" t="s">
        <v>110</v>
      </c>
      <c r="F1261" s="23"/>
      <c r="G1261" s="24"/>
      <c r="H1261" s="24">
        <v>24083498413</v>
      </c>
      <c r="I1261" s="24" t="s">
        <v>95</v>
      </c>
      <c r="J1261" s="24">
        <f>DATEDIF(Tabla1[[#This Row],[FECHA DE NACIMIENTO]],Tabla1[[#This Row],[FECHA ACTUAL]],"Y")</f>
        <v>44</v>
      </c>
      <c r="K1261" s="24" t="s">
        <v>73</v>
      </c>
      <c r="L1261" s="24" t="s">
        <v>112</v>
      </c>
      <c r="M1261" s="24">
        <v>2</v>
      </c>
      <c r="N1261" s="24">
        <v>2</v>
      </c>
      <c r="O1261" s="24">
        <v>3</v>
      </c>
      <c r="P1261" s="24" t="s">
        <v>101</v>
      </c>
      <c r="Q1261" s="23">
        <v>28960</v>
      </c>
      <c r="R1261" s="24" t="s">
        <v>76</v>
      </c>
      <c r="S1261" s="25">
        <v>45119</v>
      </c>
      <c r="T1261" s="24">
        <v>7011409</v>
      </c>
      <c r="U1261" s="24">
        <v>3144675915</v>
      </c>
      <c r="V1261" s="24" t="s">
        <v>7500</v>
      </c>
      <c r="W1261" s="24" t="s">
        <v>7501</v>
      </c>
      <c r="X1261" s="24" t="s">
        <v>3142</v>
      </c>
      <c r="Y1261" s="24" t="s">
        <v>7502</v>
      </c>
      <c r="Z1261" s="24" t="s">
        <v>255</v>
      </c>
      <c r="AA1261" s="24" t="s">
        <v>7503</v>
      </c>
      <c r="AB1261" s="24" t="s">
        <v>77</v>
      </c>
      <c r="AC1261" s="24" t="s">
        <v>77</v>
      </c>
      <c r="AD1261" s="24" t="s">
        <v>77</v>
      </c>
      <c r="AE1261" s="26" t="s">
        <v>151</v>
      </c>
      <c r="AF1261" s="26"/>
      <c r="AG1261" s="26"/>
      <c r="AH1261" s="27" t="s">
        <v>184</v>
      </c>
      <c r="AI1261" s="27" t="s">
        <v>487</v>
      </c>
      <c r="AJ1261" s="27" t="s">
        <v>487</v>
      </c>
      <c r="AK1261" s="24" t="s">
        <v>121</v>
      </c>
      <c r="AL1261" s="24" t="s">
        <v>7086</v>
      </c>
      <c r="AM1261" s="23">
        <v>43199</v>
      </c>
      <c r="AN1261" s="28">
        <v>808585.47</v>
      </c>
      <c r="AO1261" s="28"/>
      <c r="AP1261" s="24"/>
      <c r="AQ1261" s="24"/>
      <c r="AR1261" s="24"/>
      <c r="AS1261" s="24"/>
      <c r="AT1261" s="24">
        <v>74</v>
      </c>
      <c r="AU1261" s="24" t="e">
        <v>#N/A</v>
      </c>
      <c r="AV1261" s="24" t="e">
        <v>#N/A</v>
      </c>
      <c r="AW1261" s="24"/>
      <c r="AX1261" s="24"/>
      <c r="AY1261" s="24"/>
      <c r="AZ1261" s="24"/>
      <c r="BA1261" s="24"/>
      <c r="BB1261" s="24"/>
      <c r="BC1261" s="24"/>
      <c r="BD1261" s="24">
        <v>0</v>
      </c>
      <c r="BE1261" s="24">
        <v>0</v>
      </c>
      <c r="BF1261" s="23"/>
      <c r="BG1261" s="23"/>
      <c r="BH1261" s="23">
        <v>43253</v>
      </c>
      <c r="BI1261" s="26" t="s">
        <v>143</v>
      </c>
      <c r="BJ1261" s="26" t="s">
        <v>2589</v>
      </c>
      <c r="BK1261" s="29">
        <v>58593</v>
      </c>
      <c r="BL1261" s="24" t="s">
        <v>129</v>
      </c>
      <c r="BM1261" s="22" t="str">
        <f ca="1">+IF(Tabla1[[#This Row],[FECHA INGRESO]]&gt;=44986,IF((TODAY()-Tabla1[[#This Row],[FECHA INGRESO]])&gt;=50,"ALERTA","TODAVÍA FALTA"),"N/A")</f>
        <v>N/A</v>
      </c>
      <c r="BN1261" s="7">
        <f>IFERROR((_xlfn.DAYS(Tabla1[[#This Row],[FECHA INGRESO]],Tabla1[[#This Row],[FECHA RETIRO]]))/30,"")</f>
        <v>-1.8</v>
      </c>
    </row>
    <row r="1262" spans="1:66" ht="15" customHeight="1" x14ac:dyDescent="0.35">
      <c r="A1262" s="31">
        <v>1030688352</v>
      </c>
      <c r="B1262" s="22" t="s">
        <v>7504</v>
      </c>
      <c r="C1262" s="23">
        <v>43199</v>
      </c>
      <c r="D1262" s="23" t="s">
        <v>109</v>
      </c>
      <c r="E1262" s="23" t="s">
        <v>77</v>
      </c>
      <c r="F1262" s="23"/>
      <c r="G1262" s="24"/>
      <c r="H1262" s="24">
        <v>24083583397</v>
      </c>
      <c r="I1262" s="24" t="s">
        <v>95</v>
      </c>
      <c r="J1262" s="24">
        <f>DATEDIF(Tabla1[[#This Row],[FECHA DE NACIMIENTO]],Tabla1[[#This Row],[FECHA ACTUAL]],"Y")</f>
        <v>25</v>
      </c>
      <c r="K1262" s="24" t="s">
        <v>73</v>
      </c>
      <c r="L1262" s="24" t="s">
        <v>112</v>
      </c>
      <c r="M1262" s="24">
        <v>0</v>
      </c>
      <c r="N1262" s="24">
        <v>0</v>
      </c>
      <c r="O1262" s="24">
        <v>2</v>
      </c>
      <c r="P1262" s="24" t="s">
        <v>101</v>
      </c>
      <c r="Q1262" s="23">
        <v>35968</v>
      </c>
      <c r="R1262" s="24" t="s">
        <v>76</v>
      </c>
      <c r="S1262" s="25">
        <v>45119</v>
      </c>
      <c r="T1262" s="24"/>
      <c r="U1262" s="24">
        <v>3187754034</v>
      </c>
      <c r="V1262" s="24" t="s">
        <v>7505</v>
      </c>
      <c r="W1262" s="24" t="s">
        <v>7506</v>
      </c>
      <c r="X1262" s="24" t="s">
        <v>7507</v>
      </c>
      <c r="Y1262" s="24" t="s">
        <v>7508</v>
      </c>
      <c r="Z1262" s="24" t="s">
        <v>285</v>
      </c>
      <c r="AA1262" s="24" t="s">
        <v>7509</v>
      </c>
      <c r="AB1262" s="24" t="s">
        <v>77</v>
      </c>
      <c r="AC1262" s="24" t="s">
        <v>77</v>
      </c>
      <c r="AD1262" s="24" t="s">
        <v>77</v>
      </c>
      <c r="AE1262" s="26" t="s">
        <v>151</v>
      </c>
      <c r="AF1262" s="26"/>
      <c r="AG1262" s="26" t="s">
        <v>7429</v>
      </c>
      <c r="AH1262" s="27" t="s">
        <v>867</v>
      </c>
      <c r="AI1262" s="27" t="s">
        <v>120</v>
      </c>
      <c r="AJ1262" s="27" t="s">
        <v>120</v>
      </c>
      <c r="AK1262" s="24" t="s">
        <v>121</v>
      </c>
      <c r="AL1262" s="24" t="s">
        <v>868</v>
      </c>
      <c r="AM1262" s="23">
        <v>43199</v>
      </c>
      <c r="AN1262" s="28">
        <v>857100.06</v>
      </c>
      <c r="AO1262" s="28"/>
      <c r="AP1262" s="24"/>
      <c r="AQ1262" s="24"/>
      <c r="AR1262" s="24"/>
      <c r="AS1262" s="24"/>
      <c r="AT1262" s="24" t="e">
        <v>#N/A</v>
      </c>
      <c r="AU1262" s="24" t="e">
        <v>#N/A</v>
      </c>
      <c r="AV1262" s="24" t="e">
        <v>#N/A</v>
      </c>
      <c r="AW1262" s="24"/>
      <c r="AX1262" s="24"/>
      <c r="AY1262" s="24"/>
      <c r="AZ1262" s="24"/>
      <c r="BA1262" s="24"/>
      <c r="BB1262" s="24"/>
      <c r="BC1262" s="24"/>
      <c r="BD1262" s="24">
        <v>0</v>
      </c>
      <c r="BE1262" s="24">
        <v>0</v>
      </c>
      <c r="BF1262" s="23"/>
      <c r="BG1262" s="23"/>
      <c r="BH1262" s="23">
        <v>43510</v>
      </c>
      <c r="BI1262" s="26" t="s">
        <v>143</v>
      </c>
      <c r="BJ1262" s="26" t="s">
        <v>6735</v>
      </c>
      <c r="BK1262" s="29">
        <v>0</v>
      </c>
      <c r="BL1262" s="24" t="s">
        <v>129</v>
      </c>
      <c r="BM1262" s="22" t="str">
        <f ca="1">+IF(Tabla1[[#This Row],[FECHA INGRESO]]&gt;=44986,IF((TODAY()-Tabla1[[#This Row],[FECHA INGRESO]])&gt;=50,"ALERTA","TODAVÍA FALTA"),"N/A")</f>
        <v>N/A</v>
      </c>
      <c r="BN1262" s="7">
        <f>IFERROR((_xlfn.DAYS(Tabla1[[#This Row],[FECHA INGRESO]],Tabla1[[#This Row],[FECHA RETIRO]]))/30,"")</f>
        <v>-10.366666666666667</v>
      </c>
    </row>
    <row r="1263" spans="1:66" ht="15" customHeight="1" x14ac:dyDescent="0.35">
      <c r="A1263" s="31">
        <v>52757060</v>
      </c>
      <c r="B1263" s="22" t="s">
        <v>7510</v>
      </c>
      <c r="C1263" s="23">
        <v>43199</v>
      </c>
      <c r="D1263" s="23" t="s">
        <v>131</v>
      </c>
      <c r="E1263" s="23" t="s">
        <v>111</v>
      </c>
      <c r="F1263" s="23"/>
      <c r="G1263" s="24"/>
      <c r="H1263" s="24">
        <v>24081176724</v>
      </c>
      <c r="I1263" s="24" t="s">
        <v>95</v>
      </c>
      <c r="J1263" s="24">
        <f>DATEDIF(Tabla1[[#This Row],[FECHA DE NACIMIENTO]],Tabla1[[#This Row],[FECHA ACTUAL]],"Y")</f>
        <v>40</v>
      </c>
      <c r="K1263" s="24" t="s">
        <v>73</v>
      </c>
      <c r="L1263" s="24" t="s">
        <v>234</v>
      </c>
      <c r="M1263" s="24">
        <v>1</v>
      </c>
      <c r="N1263" s="24">
        <v>1</v>
      </c>
      <c r="O1263" s="24">
        <v>2</v>
      </c>
      <c r="P1263" s="24" t="s">
        <v>101</v>
      </c>
      <c r="Q1263" s="23">
        <v>30199</v>
      </c>
      <c r="R1263" s="24" t="s">
        <v>76</v>
      </c>
      <c r="S1263" s="25">
        <v>45119</v>
      </c>
      <c r="T1263" s="24">
        <v>7331593</v>
      </c>
      <c r="U1263" s="24">
        <v>3167235229</v>
      </c>
      <c r="V1263" s="24" t="s">
        <v>7511</v>
      </c>
      <c r="W1263" s="24" t="s">
        <v>7512</v>
      </c>
      <c r="X1263" s="24" t="s">
        <v>1768</v>
      </c>
      <c r="Y1263" s="24" t="s">
        <v>7513</v>
      </c>
      <c r="Z1263" s="24" t="s">
        <v>117</v>
      </c>
      <c r="AA1263" s="24" t="s">
        <v>7514</v>
      </c>
      <c r="AB1263" s="24" t="s">
        <v>77</v>
      </c>
      <c r="AC1263" s="24" t="s">
        <v>77</v>
      </c>
      <c r="AD1263" s="24" t="s">
        <v>77</v>
      </c>
      <c r="AE1263" s="26" t="s">
        <v>151</v>
      </c>
      <c r="AF1263" s="26"/>
      <c r="AG1263" s="26"/>
      <c r="AH1263" s="27" t="s">
        <v>184</v>
      </c>
      <c r="AI1263" s="27" t="s">
        <v>5372</v>
      </c>
      <c r="AJ1263" s="27" t="s">
        <v>5372</v>
      </c>
      <c r="AK1263" s="24" t="s">
        <v>121</v>
      </c>
      <c r="AL1263" s="24" t="s">
        <v>7086</v>
      </c>
      <c r="AM1263" s="23">
        <v>43199</v>
      </c>
      <c r="AN1263" s="28">
        <v>857100.06</v>
      </c>
      <c r="AO1263" s="28"/>
      <c r="AP1263" s="24" t="s">
        <v>6546</v>
      </c>
      <c r="AQ1263" s="24"/>
      <c r="AR1263" s="24"/>
      <c r="AS1263" s="24"/>
      <c r="AT1263" s="24">
        <v>65</v>
      </c>
      <c r="AU1263" s="24" t="e">
        <v>#N/A</v>
      </c>
      <c r="AV1263" s="24">
        <v>79</v>
      </c>
      <c r="AW1263" s="24"/>
      <c r="AX1263" s="24"/>
      <c r="AY1263" s="24"/>
      <c r="AZ1263" s="24"/>
      <c r="BA1263" s="24"/>
      <c r="BB1263" s="24"/>
      <c r="BC1263" s="24"/>
      <c r="BD1263" s="24">
        <v>0</v>
      </c>
      <c r="BE1263" s="24">
        <v>0</v>
      </c>
      <c r="BF1263" s="23"/>
      <c r="BG1263" s="23"/>
      <c r="BH1263" s="23">
        <v>43563</v>
      </c>
      <c r="BI1263" s="26" t="s">
        <v>127</v>
      </c>
      <c r="BJ1263" s="26" t="s">
        <v>273</v>
      </c>
      <c r="BK1263" s="29">
        <v>414058</v>
      </c>
      <c r="BL1263" s="24" t="s">
        <v>129</v>
      </c>
      <c r="BM1263" s="22" t="str">
        <f ca="1">+IF(Tabla1[[#This Row],[FECHA INGRESO]]&gt;=44986,IF((TODAY()-Tabla1[[#This Row],[FECHA INGRESO]])&gt;=50,"ALERTA","TODAVÍA FALTA"),"N/A")</f>
        <v>N/A</v>
      </c>
      <c r="BN1263" s="7">
        <f>IFERROR((_xlfn.DAYS(Tabla1[[#This Row],[FECHA INGRESO]],Tabla1[[#This Row],[FECHA RETIRO]]))/30,"")</f>
        <v>-12.133333333333333</v>
      </c>
    </row>
    <row r="1264" spans="1:66" ht="15" customHeight="1" x14ac:dyDescent="0.35">
      <c r="A1264" s="31">
        <v>1013604725</v>
      </c>
      <c r="B1264" s="22" t="s">
        <v>7515</v>
      </c>
      <c r="C1264" s="23">
        <v>43199</v>
      </c>
      <c r="D1264" s="23" t="s">
        <v>266</v>
      </c>
      <c r="E1264" s="23" t="s">
        <v>110</v>
      </c>
      <c r="F1264" s="23"/>
      <c r="G1264" s="24"/>
      <c r="H1264" s="24">
        <v>24082928841</v>
      </c>
      <c r="I1264" s="24" t="s">
        <v>72</v>
      </c>
      <c r="J1264" s="24">
        <f>DATEDIF(Tabla1[[#This Row],[FECHA DE NACIMIENTO]],Tabla1[[#This Row],[FECHA ACTUAL]],"Y")</f>
        <v>34</v>
      </c>
      <c r="K1264" s="24" t="s">
        <v>96</v>
      </c>
      <c r="L1264" s="24" t="s">
        <v>112</v>
      </c>
      <c r="M1264" s="24">
        <v>0</v>
      </c>
      <c r="N1264" s="24">
        <v>0</v>
      </c>
      <c r="O1264" s="24">
        <v>3</v>
      </c>
      <c r="P1264" s="24" t="s">
        <v>101</v>
      </c>
      <c r="Q1264" s="23">
        <v>32663</v>
      </c>
      <c r="R1264" s="24" t="s">
        <v>76</v>
      </c>
      <c r="S1264" s="25">
        <v>45119</v>
      </c>
      <c r="T1264" s="24"/>
      <c r="U1264" s="24">
        <v>3102308371</v>
      </c>
      <c r="V1264" s="24" t="s">
        <v>7516</v>
      </c>
      <c r="W1264" s="24" t="s">
        <v>7517</v>
      </c>
      <c r="X1264" s="24" t="s">
        <v>7518</v>
      </c>
      <c r="Y1264" s="24" t="s">
        <v>7519</v>
      </c>
      <c r="Z1264" s="24" t="s">
        <v>117</v>
      </c>
      <c r="AA1264" s="24">
        <v>3007097740</v>
      </c>
      <c r="AB1264" s="24" t="s">
        <v>77</v>
      </c>
      <c r="AC1264" s="24" t="s">
        <v>77</v>
      </c>
      <c r="AD1264" s="24" t="s">
        <v>77</v>
      </c>
      <c r="AE1264" s="26" t="s">
        <v>84</v>
      </c>
      <c r="AF1264" s="26" t="s">
        <v>7520</v>
      </c>
      <c r="AG1264" s="26"/>
      <c r="AH1264" s="27" t="s">
        <v>7521</v>
      </c>
      <c r="AI1264" s="27" t="s">
        <v>673</v>
      </c>
      <c r="AJ1264" s="27" t="s">
        <v>673</v>
      </c>
      <c r="AK1264" s="24" t="s">
        <v>121</v>
      </c>
      <c r="AL1264" s="24" t="s">
        <v>7086</v>
      </c>
      <c r="AM1264" s="23">
        <v>43199</v>
      </c>
      <c r="AN1264" s="28">
        <v>1242000</v>
      </c>
      <c r="AO1264" s="28"/>
      <c r="AP1264" s="24"/>
      <c r="AQ1264" s="24"/>
      <c r="AR1264" s="24"/>
      <c r="AS1264" s="24"/>
      <c r="AT1264" s="24" t="e">
        <v>#N/A</v>
      </c>
      <c r="AU1264" s="24" t="e">
        <v>#N/A</v>
      </c>
      <c r="AV1264" s="24">
        <v>94</v>
      </c>
      <c r="AW1264" s="24"/>
      <c r="AX1264" s="24"/>
      <c r="AY1264" s="24"/>
      <c r="AZ1264" s="24" t="s">
        <v>7522</v>
      </c>
      <c r="BA1264" s="24" t="s">
        <v>7523</v>
      </c>
      <c r="BB1264" s="24"/>
      <c r="BC1264" s="24"/>
      <c r="BD1264" s="24">
        <v>0</v>
      </c>
      <c r="BE1264" s="24">
        <v>0</v>
      </c>
      <c r="BF1264" s="23"/>
      <c r="BG1264" s="23"/>
      <c r="BH1264" s="23">
        <v>43384</v>
      </c>
      <c r="BI1264" s="26" t="s">
        <v>127</v>
      </c>
      <c r="BJ1264" s="26" t="s">
        <v>273</v>
      </c>
      <c r="BK1264" s="29">
        <v>296667</v>
      </c>
      <c r="BL1264" s="24" t="s">
        <v>129</v>
      </c>
      <c r="BM1264" s="22" t="str">
        <f ca="1">+IF(Tabla1[[#This Row],[FECHA INGRESO]]&gt;=44986,IF((TODAY()-Tabla1[[#This Row],[FECHA INGRESO]])&gt;=50,"ALERTA","TODAVÍA FALTA"),"N/A")</f>
        <v>N/A</v>
      </c>
      <c r="BN1264" s="7">
        <f>IFERROR((_xlfn.DAYS(Tabla1[[#This Row],[FECHA INGRESO]],Tabla1[[#This Row],[FECHA RETIRO]]))/30,"")</f>
        <v>-6.166666666666667</v>
      </c>
    </row>
    <row r="1265" spans="1:66" x14ac:dyDescent="0.35">
      <c r="A1265" s="21">
        <v>1127589246</v>
      </c>
      <c r="B1265" s="22" t="s">
        <v>7524</v>
      </c>
      <c r="C1265" s="23">
        <v>43199</v>
      </c>
      <c r="D1265" s="23" t="s">
        <v>7525</v>
      </c>
      <c r="E1265" s="23" t="s">
        <v>111</v>
      </c>
      <c r="F1265" s="23" t="s">
        <v>70</v>
      </c>
      <c r="G1265" s="24"/>
      <c r="H1265" s="24">
        <v>24083510654</v>
      </c>
      <c r="I1265" s="24" t="s">
        <v>72</v>
      </c>
      <c r="J1265" s="24">
        <f>DATEDIF(Tabla1[[#This Row],[FECHA DE NACIMIENTO]],Tabla1[[#This Row],[FECHA ACTUAL]],"Y")</f>
        <v>28</v>
      </c>
      <c r="K1265" s="24" t="s">
        <v>320</v>
      </c>
      <c r="L1265" s="24" t="s">
        <v>112</v>
      </c>
      <c r="M1265" s="24">
        <v>1</v>
      </c>
      <c r="N1265" s="24">
        <v>3</v>
      </c>
      <c r="O1265" s="24">
        <v>2</v>
      </c>
      <c r="P1265" s="24" t="s">
        <v>101</v>
      </c>
      <c r="Q1265" s="23">
        <v>34595</v>
      </c>
      <c r="R1265" s="24" t="s">
        <v>4000</v>
      </c>
      <c r="S1265" s="25">
        <v>45119</v>
      </c>
      <c r="T1265" s="24"/>
      <c r="U1265" s="24">
        <v>3182584452</v>
      </c>
      <c r="V1265" s="33" t="s">
        <v>7526</v>
      </c>
      <c r="W1265" s="24" t="s">
        <v>7527</v>
      </c>
      <c r="X1265" s="24" t="s">
        <v>7528</v>
      </c>
      <c r="Y1265" s="24" t="s">
        <v>7529</v>
      </c>
      <c r="Z1265" s="24" t="s">
        <v>3224</v>
      </c>
      <c r="AA1265" s="24">
        <v>3158497373</v>
      </c>
      <c r="AB1265" s="24" t="s">
        <v>83</v>
      </c>
      <c r="AC1265" s="24" t="s">
        <v>83</v>
      </c>
      <c r="AD1265" s="24" t="e">
        <v>#REF!</v>
      </c>
      <c r="AE1265" s="26" t="s">
        <v>102</v>
      </c>
      <c r="AF1265" s="26" t="s">
        <v>7530</v>
      </c>
      <c r="AG1265" s="26" t="s">
        <v>75</v>
      </c>
      <c r="AH1265" s="27" t="s">
        <v>163</v>
      </c>
      <c r="AI1265" s="27" t="s">
        <v>120</v>
      </c>
      <c r="AJ1265" s="27" t="s">
        <v>120</v>
      </c>
      <c r="AK1265" s="24" t="s">
        <v>121</v>
      </c>
      <c r="AL1265" s="24" t="s">
        <v>7086</v>
      </c>
      <c r="AM1265" s="23">
        <v>43199</v>
      </c>
      <c r="AN1265" s="28">
        <v>1736155</v>
      </c>
      <c r="AO1265" s="28">
        <v>140606</v>
      </c>
      <c r="AP1265" s="24" t="s">
        <v>7531</v>
      </c>
      <c r="AQ1265" s="24">
        <v>0</v>
      </c>
      <c r="AR1265" s="24">
        <v>0</v>
      </c>
      <c r="AS1265" s="24">
        <v>0</v>
      </c>
      <c r="AT1265" s="24">
        <v>93</v>
      </c>
      <c r="AU1265" s="24">
        <v>82</v>
      </c>
      <c r="AV1265" s="24">
        <v>89</v>
      </c>
      <c r="AW1265" s="24">
        <v>87</v>
      </c>
      <c r="AX1265" s="24">
        <v>0</v>
      </c>
      <c r="AY1265" s="24" t="s">
        <v>7532</v>
      </c>
      <c r="AZ1265" s="24">
        <v>0</v>
      </c>
      <c r="BA1265" s="24">
        <v>0</v>
      </c>
      <c r="BB1265" s="24">
        <v>0</v>
      </c>
      <c r="BC1265" s="24">
        <v>0</v>
      </c>
      <c r="BD1265" s="24">
        <v>0</v>
      </c>
      <c r="BE1265" s="24">
        <v>0</v>
      </c>
      <c r="BF1265" s="23"/>
      <c r="BG1265" s="23"/>
      <c r="BH1265" s="23">
        <v>45045</v>
      </c>
      <c r="BI1265" s="26" t="s">
        <v>127</v>
      </c>
      <c r="BJ1265" s="26" t="s">
        <v>6087</v>
      </c>
      <c r="BK1265" s="29">
        <v>0</v>
      </c>
      <c r="BL1265" s="24" t="s">
        <v>129</v>
      </c>
      <c r="BM1265" s="22" t="str">
        <f ca="1">+IF(Tabla1[[#This Row],[FECHA INGRESO]]&gt;=44986,IF((TODAY()-Tabla1[[#This Row],[FECHA INGRESO]])&gt;=50,"ALERTA","TODAVÍA FALTA"),"N/A")</f>
        <v>N/A</v>
      </c>
      <c r="BN1265" s="7">
        <f>IFERROR((_xlfn.DAYS(Tabla1[[#This Row],[FECHA INGRESO]],Tabla1[[#This Row],[FECHA RETIRO]]))/30,"")</f>
        <v>-61.533333333333331</v>
      </c>
    </row>
    <row r="1266" spans="1:66" ht="15" customHeight="1" x14ac:dyDescent="0.35">
      <c r="A1266" s="34">
        <v>1023963596</v>
      </c>
      <c r="B1266" s="22" t="s">
        <v>7533</v>
      </c>
      <c r="C1266" s="23">
        <v>43202</v>
      </c>
      <c r="D1266" s="23" t="s">
        <v>188</v>
      </c>
      <c r="E1266" s="24" t="s">
        <v>94</v>
      </c>
      <c r="F1266" s="23" t="s">
        <v>70</v>
      </c>
      <c r="G1266" s="24"/>
      <c r="H1266" s="24">
        <v>24083673144</v>
      </c>
      <c r="I1266" s="24" t="s">
        <v>95</v>
      </c>
      <c r="J1266" s="24">
        <f>DATEDIF(Tabla1[[#This Row],[FECHA DE NACIMIENTO]],Tabla1[[#This Row],[FECHA ACTUAL]],"Y")</f>
        <v>25</v>
      </c>
      <c r="K1266" s="24" t="s">
        <v>73</v>
      </c>
      <c r="L1266" s="24" t="s">
        <v>112</v>
      </c>
      <c r="M1266" s="24">
        <v>0</v>
      </c>
      <c r="N1266" s="24">
        <v>1</v>
      </c>
      <c r="O1266" s="24">
        <v>2</v>
      </c>
      <c r="P1266" s="24" t="s">
        <v>101</v>
      </c>
      <c r="Q1266" s="23">
        <v>35781</v>
      </c>
      <c r="R1266" s="24" t="s">
        <v>76</v>
      </c>
      <c r="S1266" s="25">
        <v>45119</v>
      </c>
      <c r="T1266" s="24"/>
      <c r="U1266" s="24">
        <v>3123203615</v>
      </c>
      <c r="V1266" s="24" t="s">
        <v>7534</v>
      </c>
      <c r="W1266" s="24" t="s">
        <v>7535</v>
      </c>
      <c r="X1266" s="24" t="s">
        <v>7536</v>
      </c>
      <c r="Y1266" s="24" t="s">
        <v>7537</v>
      </c>
      <c r="Z1266" s="24" t="s">
        <v>117</v>
      </c>
      <c r="AA1266" s="24">
        <v>3134287315</v>
      </c>
      <c r="AB1266" s="24" t="s">
        <v>83</v>
      </c>
      <c r="AC1266" s="24" t="s">
        <v>101</v>
      </c>
      <c r="AD1266" s="24" t="e">
        <v>#REF!</v>
      </c>
      <c r="AE1266" s="26" t="s">
        <v>151</v>
      </c>
      <c r="AF1266" s="26"/>
      <c r="AG1266" s="26"/>
      <c r="AH1266" s="27" t="s">
        <v>311</v>
      </c>
      <c r="AI1266" s="27" t="s">
        <v>1432</v>
      </c>
      <c r="AJ1266" s="27" t="s">
        <v>1432</v>
      </c>
      <c r="AK1266" s="24" t="s">
        <v>89</v>
      </c>
      <c r="AL1266" s="24" t="s">
        <v>7086</v>
      </c>
      <c r="AM1266" s="23">
        <v>43202</v>
      </c>
      <c r="AN1266" s="28">
        <v>1048959</v>
      </c>
      <c r="AO1266" s="28">
        <v>117172</v>
      </c>
      <c r="AP1266" s="24" t="s">
        <v>7538</v>
      </c>
      <c r="AQ1266" s="24"/>
      <c r="AR1266" s="24"/>
      <c r="AS1266" s="24"/>
      <c r="AT1266" s="24">
        <v>74</v>
      </c>
      <c r="AU1266" s="24">
        <v>64</v>
      </c>
      <c r="AV1266" s="24">
        <v>68</v>
      </c>
      <c r="AW1266" s="24">
        <v>62</v>
      </c>
      <c r="AX1266" s="24" t="s">
        <v>7539</v>
      </c>
      <c r="AY1266" s="24"/>
      <c r="AZ1266" s="24"/>
      <c r="BA1266" s="24"/>
      <c r="BB1266" s="24"/>
      <c r="BC1266" s="24"/>
      <c r="BD1266" s="24">
        <v>0</v>
      </c>
      <c r="BE1266" s="24">
        <v>0</v>
      </c>
      <c r="BF1266" s="23"/>
      <c r="BG1266" s="23"/>
      <c r="BH1266" s="23">
        <v>44592</v>
      </c>
      <c r="BI1266" s="26" t="s">
        <v>127</v>
      </c>
      <c r="BJ1266" s="26" t="s">
        <v>273</v>
      </c>
      <c r="BK1266" s="29">
        <v>0</v>
      </c>
      <c r="BL1266" s="24" t="s">
        <v>129</v>
      </c>
      <c r="BM1266" s="22" t="str">
        <f ca="1">+IF(Tabla1[[#This Row],[FECHA INGRESO]]&gt;=44986,IF((TODAY()-Tabla1[[#This Row],[FECHA INGRESO]])&gt;=50,"ALERTA","TODAVÍA FALTA"),"N/A")</f>
        <v>N/A</v>
      </c>
      <c r="BN1266" s="7">
        <f>IFERROR((_xlfn.DAYS(Tabla1[[#This Row],[FECHA INGRESO]],Tabla1[[#This Row],[FECHA RETIRO]]))/30,"")</f>
        <v>-46.333333333333336</v>
      </c>
    </row>
    <row r="1267" spans="1:66" x14ac:dyDescent="0.35">
      <c r="A1267" s="31">
        <v>1013599248</v>
      </c>
      <c r="B1267" s="22" t="s">
        <v>7540</v>
      </c>
      <c r="C1267" s="23">
        <v>43206</v>
      </c>
      <c r="D1267" s="23" t="s">
        <v>266</v>
      </c>
      <c r="E1267" s="23" t="s">
        <v>111</v>
      </c>
      <c r="F1267" s="23"/>
      <c r="G1267" s="24"/>
      <c r="H1267" s="24">
        <v>24083665934</v>
      </c>
      <c r="I1267" s="24" t="s">
        <v>72</v>
      </c>
      <c r="J1267" s="24">
        <f>DATEDIF(Tabla1[[#This Row],[FECHA DE NACIMIENTO]],Tabla1[[#This Row],[FECHA ACTUAL]],"Y")</f>
        <v>34</v>
      </c>
      <c r="K1267" s="24" t="s">
        <v>73</v>
      </c>
      <c r="L1267" s="24" t="s">
        <v>234</v>
      </c>
      <c r="M1267" s="24">
        <v>2</v>
      </c>
      <c r="N1267" s="24">
        <v>2</v>
      </c>
      <c r="O1267" s="24">
        <v>2</v>
      </c>
      <c r="P1267" s="24" t="s">
        <v>101</v>
      </c>
      <c r="Q1267" s="23">
        <v>32346</v>
      </c>
      <c r="R1267" s="24" t="s">
        <v>76</v>
      </c>
      <c r="S1267" s="25">
        <v>45119</v>
      </c>
      <c r="T1267" s="24"/>
      <c r="U1267" s="24">
        <v>3046707907</v>
      </c>
      <c r="V1267" s="24" t="s">
        <v>7541</v>
      </c>
      <c r="W1267" s="24" t="s">
        <v>7542</v>
      </c>
      <c r="X1267" s="24" t="s">
        <v>6205</v>
      </c>
      <c r="Y1267" s="24" t="s">
        <v>7543</v>
      </c>
      <c r="Z1267" s="24" t="s">
        <v>162</v>
      </c>
      <c r="AA1267" s="24">
        <v>3115752827</v>
      </c>
      <c r="AB1267" s="24" t="s">
        <v>77</v>
      </c>
      <c r="AC1267" s="24" t="s">
        <v>77</v>
      </c>
      <c r="AD1267" s="24" t="s">
        <v>77</v>
      </c>
      <c r="AE1267" s="26" t="s">
        <v>151</v>
      </c>
      <c r="AF1267" s="26"/>
      <c r="AG1267" s="26"/>
      <c r="AH1267" s="27" t="s">
        <v>3042</v>
      </c>
      <c r="AI1267" s="27" t="s">
        <v>7544</v>
      </c>
      <c r="AJ1267" s="27" t="s">
        <v>7387</v>
      </c>
      <c r="AK1267" s="24" t="s">
        <v>121</v>
      </c>
      <c r="AL1267" s="24" t="s">
        <v>7086</v>
      </c>
      <c r="AM1267" s="23">
        <v>43206</v>
      </c>
      <c r="AN1267" s="28">
        <v>879750</v>
      </c>
      <c r="AO1267" s="28"/>
      <c r="AP1267" s="24"/>
      <c r="AQ1267" s="24"/>
      <c r="AR1267" s="24"/>
      <c r="AS1267" s="24"/>
      <c r="AT1267" s="24" t="e">
        <v>#N/A</v>
      </c>
      <c r="AU1267" s="24" t="e">
        <v>#N/A</v>
      </c>
      <c r="AV1267" s="24">
        <v>68</v>
      </c>
      <c r="AW1267" s="24"/>
      <c r="AX1267" s="24"/>
      <c r="AY1267" s="24"/>
      <c r="AZ1267" s="24"/>
      <c r="BA1267" s="24"/>
      <c r="BB1267" s="24"/>
      <c r="BC1267" s="24"/>
      <c r="BD1267" s="24">
        <v>0</v>
      </c>
      <c r="BE1267" s="24">
        <v>0</v>
      </c>
      <c r="BF1267" s="23"/>
      <c r="BG1267" s="23"/>
      <c r="BH1267" s="23">
        <v>43214</v>
      </c>
      <c r="BI1267" s="26" t="s">
        <v>143</v>
      </c>
      <c r="BJ1267" s="26" t="s">
        <v>7545</v>
      </c>
      <c r="BK1267" s="29">
        <v>10625</v>
      </c>
      <c r="BL1267" s="24" t="s">
        <v>129</v>
      </c>
      <c r="BM1267" s="22" t="str">
        <f ca="1">+IF(Tabla1[[#This Row],[FECHA INGRESO]]&gt;=44986,IF((TODAY()-Tabla1[[#This Row],[FECHA INGRESO]])&gt;=50,"ALERTA","TODAVÍA FALTA"),"N/A")</f>
        <v>N/A</v>
      </c>
      <c r="BN1267" s="7">
        <f>IFERROR((_xlfn.DAYS(Tabla1[[#This Row],[FECHA INGRESO]],Tabla1[[#This Row],[FECHA RETIRO]]))/30,"")</f>
        <v>-0.26666666666666666</v>
      </c>
    </row>
    <row r="1268" spans="1:66" ht="15" customHeight="1" x14ac:dyDescent="0.35">
      <c r="A1268" s="31">
        <v>1072495187</v>
      </c>
      <c r="B1268" s="22" t="s">
        <v>7546</v>
      </c>
      <c r="C1268" s="23">
        <v>43206</v>
      </c>
      <c r="D1268" s="23" t="s">
        <v>1311</v>
      </c>
      <c r="E1268" s="24" t="s">
        <v>94</v>
      </c>
      <c r="F1268" s="23"/>
      <c r="G1268" s="24"/>
      <c r="H1268" s="24">
        <v>24083666216</v>
      </c>
      <c r="I1268" s="24" t="s">
        <v>95</v>
      </c>
      <c r="J1268" s="24">
        <f>DATEDIF(Tabla1[[#This Row],[FECHA DE NACIMIENTO]],Tabla1[[#This Row],[FECHA ACTUAL]],"Y")</f>
        <v>30</v>
      </c>
      <c r="K1268" s="24" t="s">
        <v>96</v>
      </c>
      <c r="L1268" s="24" t="s">
        <v>112</v>
      </c>
      <c r="M1268" s="24">
        <v>1</v>
      </c>
      <c r="N1268" s="24">
        <v>1</v>
      </c>
      <c r="O1268" s="24">
        <v>3</v>
      </c>
      <c r="P1268" s="24" t="s">
        <v>101</v>
      </c>
      <c r="Q1268" s="23">
        <v>33832</v>
      </c>
      <c r="R1268" s="24" t="s">
        <v>5536</v>
      </c>
      <c r="S1268" s="25">
        <v>45119</v>
      </c>
      <c r="T1268" s="24"/>
      <c r="U1268" s="24">
        <v>3219096219</v>
      </c>
      <c r="V1268" s="24" t="s">
        <v>7547</v>
      </c>
      <c r="W1268" s="24" t="s">
        <v>7548</v>
      </c>
      <c r="X1268" s="24"/>
      <c r="Y1268" s="24" t="s">
        <v>7549</v>
      </c>
      <c r="Z1268" s="24" t="s">
        <v>117</v>
      </c>
      <c r="AA1268" s="24">
        <v>3125293059</v>
      </c>
      <c r="AB1268" s="24" t="s">
        <v>77</v>
      </c>
      <c r="AC1268" s="24" t="s">
        <v>77</v>
      </c>
      <c r="AD1268" s="24" t="s">
        <v>77</v>
      </c>
      <c r="AE1268" s="26" t="s">
        <v>151</v>
      </c>
      <c r="AF1268" s="26"/>
      <c r="AG1268" s="26"/>
      <c r="AH1268" s="27" t="s">
        <v>3042</v>
      </c>
      <c r="AI1268" s="27" t="s">
        <v>7544</v>
      </c>
      <c r="AJ1268" s="27" t="s">
        <v>7387</v>
      </c>
      <c r="AK1268" s="24" t="s">
        <v>121</v>
      </c>
      <c r="AL1268" s="24" t="s">
        <v>7086</v>
      </c>
      <c r="AM1268" s="23">
        <v>43206</v>
      </c>
      <c r="AN1268" s="28">
        <v>808585.47</v>
      </c>
      <c r="AO1268" s="28"/>
      <c r="AP1268" s="24"/>
      <c r="AQ1268" s="24"/>
      <c r="AR1268" s="24"/>
      <c r="AS1268" s="24"/>
      <c r="AT1268" s="24" t="e">
        <v>#N/A</v>
      </c>
      <c r="AU1268" s="24" t="e">
        <v>#N/A</v>
      </c>
      <c r="AV1268" s="24" t="e">
        <v>#N/A</v>
      </c>
      <c r="AW1268" s="24"/>
      <c r="AX1268" s="24"/>
      <c r="AY1268" s="24"/>
      <c r="AZ1268" s="24"/>
      <c r="BA1268" s="24"/>
      <c r="BB1268" s="24"/>
      <c r="BC1268" s="24"/>
      <c r="BD1268" s="24">
        <v>0</v>
      </c>
      <c r="BE1268" s="24">
        <v>0</v>
      </c>
      <c r="BF1268" s="23"/>
      <c r="BG1268" s="23"/>
      <c r="BH1268" s="23">
        <v>43223</v>
      </c>
      <c r="BI1268" s="26" t="s">
        <v>143</v>
      </c>
      <c r="BJ1268" s="26" t="s">
        <v>7545</v>
      </c>
      <c r="BK1268" s="29">
        <v>19531</v>
      </c>
      <c r="BL1268" s="24" t="s">
        <v>129</v>
      </c>
      <c r="BM1268" s="22" t="str">
        <f ca="1">+IF(Tabla1[[#This Row],[FECHA INGRESO]]&gt;=44986,IF((TODAY()-Tabla1[[#This Row],[FECHA INGRESO]])&gt;=50,"ALERTA","TODAVÍA FALTA"),"N/A")</f>
        <v>N/A</v>
      </c>
      <c r="BN1268" s="7">
        <f>IFERROR((_xlfn.DAYS(Tabla1[[#This Row],[FECHA INGRESO]],Tabla1[[#This Row],[FECHA RETIRO]]))/30,"")</f>
        <v>-0.56666666666666665</v>
      </c>
    </row>
    <row r="1269" spans="1:66" ht="15" customHeight="1" x14ac:dyDescent="0.35">
      <c r="A1269" s="31">
        <v>1023001348</v>
      </c>
      <c r="B1269" s="22" t="s">
        <v>7550</v>
      </c>
      <c r="C1269" s="23">
        <v>43206</v>
      </c>
      <c r="D1269" s="23" t="s">
        <v>1311</v>
      </c>
      <c r="E1269" s="23" t="s">
        <v>111</v>
      </c>
      <c r="F1269" s="23"/>
      <c r="G1269" s="24"/>
      <c r="H1269" s="24">
        <v>24083638848</v>
      </c>
      <c r="I1269" s="24" t="s">
        <v>72</v>
      </c>
      <c r="J1269" s="24">
        <f>DATEDIF(Tabla1[[#This Row],[FECHA DE NACIMIENTO]],Tabla1[[#This Row],[FECHA ACTUAL]],"Y")</f>
        <v>28</v>
      </c>
      <c r="K1269" s="24" t="s">
        <v>73</v>
      </c>
      <c r="L1269" s="24" t="s">
        <v>112</v>
      </c>
      <c r="M1269" s="24">
        <v>0</v>
      </c>
      <c r="N1269" s="24">
        <v>0</v>
      </c>
      <c r="O1269" s="24">
        <v>3</v>
      </c>
      <c r="P1269" s="24" t="s">
        <v>101</v>
      </c>
      <c r="Q1269" s="23">
        <v>34715</v>
      </c>
      <c r="R1269" s="24" t="s">
        <v>76</v>
      </c>
      <c r="S1269" s="25">
        <v>45119</v>
      </c>
      <c r="T1269" s="24"/>
      <c r="U1269" s="24">
        <v>3186206072</v>
      </c>
      <c r="V1269" s="24" t="s">
        <v>7551</v>
      </c>
      <c r="W1269" s="24" t="s">
        <v>7552</v>
      </c>
      <c r="X1269" s="24" t="s">
        <v>6288</v>
      </c>
      <c r="Y1269" s="24" t="s">
        <v>7553</v>
      </c>
      <c r="Z1269" s="24" t="s">
        <v>117</v>
      </c>
      <c r="AA1269" s="24">
        <v>3144349111</v>
      </c>
      <c r="AB1269" s="24" t="s">
        <v>77</v>
      </c>
      <c r="AC1269" s="24" t="s">
        <v>77</v>
      </c>
      <c r="AD1269" s="24" t="s">
        <v>77</v>
      </c>
      <c r="AE1269" s="26" t="s">
        <v>151</v>
      </c>
      <c r="AF1269" s="26"/>
      <c r="AG1269" s="26"/>
      <c r="AH1269" s="27" t="s">
        <v>3042</v>
      </c>
      <c r="AI1269" s="27" t="s">
        <v>7544</v>
      </c>
      <c r="AJ1269" s="27" t="s">
        <v>7387</v>
      </c>
      <c r="AK1269" s="24" t="s">
        <v>121</v>
      </c>
      <c r="AL1269" s="24" t="s">
        <v>7086</v>
      </c>
      <c r="AM1269" s="23">
        <v>43206</v>
      </c>
      <c r="AN1269" s="28">
        <v>808585.47</v>
      </c>
      <c r="AO1269" s="28"/>
      <c r="AP1269" s="24"/>
      <c r="AQ1269" s="24"/>
      <c r="AR1269" s="24"/>
      <c r="AS1269" s="24"/>
      <c r="AT1269" s="24" t="e">
        <v>#N/A</v>
      </c>
      <c r="AU1269" s="24" t="e">
        <v>#N/A</v>
      </c>
      <c r="AV1269" s="24" t="e">
        <v>#N/A</v>
      </c>
      <c r="AW1269" s="24"/>
      <c r="AX1269" s="24"/>
      <c r="AY1269" s="24"/>
      <c r="AZ1269" s="24"/>
      <c r="BA1269" s="24"/>
      <c r="BB1269" s="24"/>
      <c r="BC1269" s="24"/>
      <c r="BD1269" s="24">
        <v>0</v>
      </c>
      <c r="BE1269" s="24">
        <v>0</v>
      </c>
      <c r="BF1269" s="23"/>
      <c r="BG1269" s="23"/>
      <c r="BH1269" s="23">
        <v>43237</v>
      </c>
      <c r="BI1269" s="26" t="s">
        <v>127</v>
      </c>
      <c r="BJ1269" s="26" t="s">
        <v>536</v>
      </c>
      <c r="BK1269" s="29">
        <v>34722</v>
      </c>
      <c r="BL1269" s="24" t="s">
        <v>129</v>
      </c>
      <c r="BM1269" s="22" t="str">
        <f ca="1">+IF(Tabla1[[#This Row],[FECHA INGRESO]]&gt;=44986,IF((TODAY()-Tabla1[[#This Row],[FECHA INGRESO]])&gt;=50,"ALERTA","TODAVÍA FALTA"),"N/A")</f>
        <v>N/A</v>
      </c>
      <c r="BN1269" s="7">
        <f>IFERROR((_xlfn.DAYS(Tabla1[[#This Row],[FECHA INGRESO]],Tabla1[[#This Row],[FECHA RETIRO]]))/30,"")</f>
        <v>-1.0333333333333334</v>
      </c>
    </row>
    <row r="1270" spans="1:66" ht="15" customHeight="1" x14ac:dyDescent="0.35">
      <c r="A1270" s="31">
        <v>1023913160</v>
      </c>
      <c r="B1270" s="22" t="s">
        <v>7554</v>
      </c>
      <c r="C1270" s="23">
        <v>43206</v>
      </c>
      <c r="D1270" s="23" t="s">
        <v>109</v>
      </c>
      <c r="E1270" s="24" t="s">
        <v>94</v>
      </c>
      <c r="F1270" s="23"/>
      <c r="G1270" s="24"/>
      <c r="H1270" s="24">
        <v>24083419333</v>
      </c>
      <c r="I1270" s="24" t="s">
        <v>95</v>
      </c>
      <c r="J1270" s="24">
        <f>DATEDIF(Tabla1[[#This Row],[FECHA DE NACIMIENTO]],Tabla1[[#This Row],[FECHA ACTUAL]],"Y")</f>
        <v>31</v>
      </c>
      <c r="K1270" s="24" t="s">
        <v>73</v>
      </c>
      <c r="L1270" s="24" t="s">
        <v>234</v>
      </c>
      <c r="M1270" s="24">
        <v>1</v>
      </c>
      <c r="N1270" s="24">
        <v>1</v>
      </c>
      <c r="O1270" s="24">
        <v>2</v>
      </c>
      <c r="P1270" s="24" t="s">
        <v>101</v>
      </c>
      <c r="Q1270" s="23">
        <v>33587</v>
      </c>
      <c r="R1270" s="24" t="s">
        <v>76</v>
      </c>
      <c r="S1270" s="25">
        <v>45119</v>
      </c>
      <c r="T1270" s="24"/>
      <c r="U1270" s="24">
        <v>3164984246</v>
      </c>
      <c r="V1270" s="24" t="s">
        <v>7555</v>
      </c>
      <c r="W1270" s="24" t="s">
        <v>7556</v>
      </c>
      <c r="X1270" s="24" t="s">
        <v>7557</v>
      </c>
      <c r="Y1270" s="24" t="s">
        <v>7558</v>
      </c>
      <c r="Z1270" s="24" t="s">
        <v>117</v>
      </c>
      <c r="AA1270" s="24">
        <v>3176736386</v>
      </c>
      <c r="AB1270" s="24" t="s">
        <v>77</v>
      </c>
      <c r="AC1270" s="24" t="s">
        <v>77</v>
      </c>
      <c r="AD1270" s="24" t="s">
        <v>77</v>
      </c>
      <c r="AE1270" s="26" t="s">
        <v>183</v>
      </c>
      <c r="AF1270" s="26" t="s">
        <v>1286</v>
      </c>
      <c r="AG1270" s="26"/>
      <c r="AH1270" s="27" t="s">
        <v>3042</v>
      </c>
      <c r="AI1270" s="27" t="s">
        <v>7544</v>
      </c>
      <c r="AJ1270" s="27" t="s">
        <v>7387</v>
      </c>
      <c r="AK1270" s="24" t="s">
        <v>121</v>
      </c>
      <c r="AL1270" s="24" t="s">
        <v>7086</v>
      </c>
      <c r="AM1270" s="23">
        <v>43206</v>
      </c>
      <c r="AN1270" s="28">
        <v>808585.47</v>
      </c>
      <c r="AO1270" s="28"/>
      <c r="AP1270" s="24"/>
      <c r="AQ1270" s="24"/>
      <c r="AR1270" s="24"/>
      <c r="AS1270" s="24"/>
      <c r="AT1270" s="24" t="e">
        <v>#N/A</v>
      </c>
      <c r="AU1270" s="24" t="e">
        <v>#N/A</v>
      </c>
      <c r="AV1270" s="24" t="e">
        <v>#N/A</v>
      </c>
      <c r="AW1270" s="24"/>
      <c r="AX1270" s="24"/>
      <c r="AY1270" s="24"/>
      <c r="AZ1270" s="24"/>
      <c r="BA1270" s="24"/>
      <c r="BB1270" s="24"/>
      <c r="BC1270" s="24"/>
      <c r="BD1270" s="24">
        <v>0</v>
      </c>
      <c r="BE1270" s="24">
        <v>0</v>
      </c>
      <c r="BF1270" s="23"/>
      <c r="BG1270" s="23"/>
      <c r="BH1270" s="23">
        <v>43263</v>
      </c>
      <c r="BI1270" s="26" t="s">
        <v>143</v>
      </c>
      <c r="BJ1270" s="26" t="s">
        <v>7545</v>
      </c>
      <c r="BK1270" s="29">
        <v>61848</v>
      </c>
      <c r="BL1270" s="24" t="s">
        <v>129</v>
      </c>
      <c r="BM1270" s="22" t="str">
        <f ca="1">+IF(Tabla1[[#This Row],[FECHA INGRESO]]&gt;=44986,IF((TODAY()-Tabla1[[#This Row],[FECHA INGRESO]])&gt;=50,"ALERTA","TODAVÍA FALTA"),"N/A")</f>
        <v>N/A</v>
      </c>
      <c r="BN1270" s="7">
        <f>IFERROR((_xlfn.DAYS(Tabla1[[#This Row],[FECHA INGRESO]],Tabla1[[#This Row],[FECHA RETIRO]]))/30,"")</f>
        <v>-1.9</v>
      </c>
    </row>
    <row r="1271" spans="1:66" ht="15" customHeight="1" x14ac:dyDescent="0.35">
      <c r="A1271" s="31">
        <v>1012339775</v>
      </c>
      <c r="B1271" s="22" t="s">
        <v>7559</v>
      </c>
      <c r="C1271" s="23">
        <v>43206</v>
      </c>
      <c r="D1271" s="23" t="s">
        <v>188</v>
      </c>
      <c r="E1271" s="24" t="s">
        <v>94</v>
      </c>
      <c r="F1271" s="23"/>
      <c r="G1271" s="24"/>
      <c r="H1271" s="24">
        <v>24083682821</v>
      </c>
      <c r="I1271" s="24" t="s">
        <v>95</v>
      </c>
      <c r="J1271" s="24">
        <f>DATEDIF(Tabla1[[#This Row],[FECHA DE NACIMIENTO]],Tabla1[[#This Row],[FECHA ACTUAL]],"Y")</f>
        <v>35</v>
      </c>
      <c r="K1271" s="24" t="s">
        <v>73</v>
      </c>
      <c r="L1271" s="24" t="s">
        <v>234</v>
      </c>
      <c r="M1271" s="24">
        <v>1</v>
      </c>
      <c r="N1271" s="24">
        <v>1</v>
      </c>
      <c r="O1271" s="24">
        <v>2</v>
      </c>
      <c r="P1271" s="24" t="s">
        <v>101</v>
      </c>
      <c r="Q1271" s="23">
        <v>32188</v>
      </c>
      <c r="R1271" s="24" t="s">
        <v>76</v>
      </c>
      <c r="S1271" s="25">
        <v>45119</v>
      </c>
      <c r="T1271" s="24">
        <v>7832893</v>
      </c>
      <c r="U1271" s="24">
        <v>3164924695</v>
      </c>
      <c r="V1271" s="24" t="s">
        <v>7560</v>
      </c>
      <c r="W1271" s="24" t="s">
        <v>7561</v>
      </c>
      <c r="X1271" s="24" t="s">
        <v>1768</v>
      </c>
      <c r="Y1271" s="24" t="s">
        <v>7562</v>
      </c>
      <c r="Z1271" s="24" t="s">
        <v>82</v>
      </c>
      <c r="AA1271" s="24">
        <v>3123076640</v>
      </c>
      <c r="AB1271" s="24" t="s">
        <v>77</v>
      </c>
      <c r="AC1271" s="24" t="s">
        <v>77</v>
      </c>
      <c r="AD1271" s="24" t="s">
        <v>77</v>
      </c>
      <c r="AE1271" s="26" t="s">
        <v>151</v>
      </c>
      <c r="AF1271" s="26"/>
      <c r="AG1271" s="26"/>
      <c r="AH1271" s="27" t="s">
        <v>3042</v>
      </c>
      <c r="AI1271" s="27" t="s">
        <v>7544</v>
      </c>
      <c r="AJ1271" s="27" t="s">
        <v>7387</v>
      </c>
      <c r="AK1271" s="24" t="s">
        <v>121</v>
      </c>
      <c r="AL1271" s="24" t="s">
        <v>7086</v>
      </c>
      <c r="AM1271" s="23">
        <v>43206</v>
      </c>
      <c r="AN1271" s="28">
        <v>808585.47</v>
      </c>
      <c r="AO1271" s="28"/>
      <c r="AP1271" s="24"/>
      <c r="AQ1271" s="24"/>
      <c r="AR1271" s="24"/>
      <c r="AS1271" s="24"/>
      <c r="AT1271" s="24" t="e">
        <v>#N/A</v>
      </c>
      <c r="AU1271" s="24" t="e">
        <v>#N/A</v>
      </c>
      <c r="AV1271" s="24" t="e">
        <v>#N/A</v>
      </c>
      <c r="AW1271" s="24"/>
      <c r="AX1271" s="24"/>
      <c r="AY1271" s="24"/>
      <c r="AZ1271" s="24"/>
      <c r="BA1271" s="24"/>
      <c r="BB1271" s="24"/>
      <c r="BC1271" s="24"/>
      <c r="BD1271" s="24">
        <v>0</v>
      </c>
      <c r="BE1271" s="24">
        <v>0</v>
      </c>
      <c r="BF1271" s="23"/>
      <c r="BG1271" s="23"/>
      <c r="BH1271" s="23">
        <v>43272</v>
      </c>
      <c r="BI1271" s="26" t="s">
        <v>127</v>
      </c>
      <c r="BJ1271" s="26" t="s">
        <v>128</v>
      </c>
      <c r="BK1271" s="29">
        <v>71614</v>
      </c>
      <c r="BL1271" s="24" t="s">
        <v>129</v>
      </c>
      <c r="BM1271" s="22" t="str">
        <f ca="1">+IF(Tabla1[[#This Row],[FECHA INGRESO]]&gt;=44986,IF((TODAY()-Tabla1[[#This Row],[FECHA INGRESO]])&gt;=50,"ALERTA","TODAVÍA FALTA"),"N/A")</f>
        <v>N/A</v>
      </c>
      <c r="BN1271" s="7">
        <f>IFERROR((_xlfn.DAYS(Tabla1[[#This Row],[FECHA INGRESO]],Tabla1[[#This Row],[FECHA RETIRO]]))/30,"")</f>
        <v>-2.2000000000000002</v>
      </c>
    </row>
    <row r="1272" spans="1:66" ht="15" customHeight="1" x14ac:dyDescent="0.35">
      <c r="A1272" s="31">
        <v>1022398268</v>
      </c>
      <c r="B1272" s="22" t="s">
        <v>7563</v>
      </c>
      <c r="C1272" s="23">
        <v>43206</v>
      </c>
      <c r="D1272" s="23" t="s">
        <v>131</v>
      </c>
      <c r="E1272" s="23" t="s">
        <v>111</v>
      </c>
      <c r="F1272" s="23"/>
      <c r="G1272" s="24"/>
      <c r="H1272" s="24">
        <v>24083425105</v>
      </c>
      <c r="I1272" s="24" t="s">
        <v>72</v>
      </c>
      <c r="J1272" s="24">
        <f>DATEDIF(Tabla1[[#This Row],[FECHA DE NACIMIENTO]],Tabla1[[#This Row],[FECHA ACTUAL]],"Y")</f>
        <v>28</v>
      </c>
      <c r="K1272" s="24" t="s">
        <v>320</v>
      </c>
      <c r="L1272" s="24" t="s">
        <v>112</v>
      </c>
      <c r="M1272" s="24">
        <v>1</v>
      </c>
      <c r="N1272" s="24">
        <v>1</v>
      </c>
      <c r="O1272" s="24">
        <v>3</v>
      </c>
      <c r="P1272" s="24" t="s">
        <v>101</v>
      </c>
      <c r="Q1272" s="23">
        <v>34646</v>
      </c>
      <c r="R1272" s="24" t="s">
        <v>76</v>
      </c>
      <c r="S1272" s="25">
        <v>45119</v>
      </c>
      <c r="T1272" s="24">
        <v>4702058</v>
      </c>
      <c r="U1272" s="24">
        <v>3133739588</v>
      </c>
      <c r="V1272" s="24" t="s">
        <v>7564</v>
      </c>
      <c r="W1272" s="24" t="s">
        <v>7565</v>
      </c>
      <c r="X1272" s="24" t="s">
        <v>7566</v>
      </c>
      <c r="Y1272" s="24" t="s">
        <v>7567</v>
      </c>
      <c r="Z1272" s="24" t="s">
        <v>162</v>
      </c>
      <c r="AA1272" s="24" t="s">
        <v>7568</v>
      </c>
      <c r="AB1272" s="24" t="s">
        <v>77</v>
      </c>
      <c r="AC1272" s="24" t="s">
        <v>77</v>
      </c>
      <c r="AD1272" s="24" t="s">
        <v>77</v>
      </c>
      <c r="AE1272" s="26" t="s">
        <v>151</v>
      </c>
      <c r="AF1272" s="26"/>
      <c r="AG1272" s="26"/>
      <c r="AH1272" s="27" t="s">
        <v>3042</v>
      </c>
      <c r="AI1272" s="27" t="s">
        <v>7544</v>
      </c>
      <c r="AJ1272" s="27" t="s">
        <v>7387</v>
      </c>
      <c r="AK1272" s="24" t="s">
        <v>121</v>
      </c>
      <c r="AL1272" s="24" t="s">
        <v>7086</v>
      </c>
      <c r="AM1272" s="23">
        <v>43206</v>
      </c>
      <c r="AN1272" s="28">
        <v>808585.47</v>
      </c>
      <c r="AO1272" s="28"/>
      <c r="AP1272" s="24"/>
      <c r="AQ1272" s="24"/>
      <c r="AR1272" s="24"/>
      <c r="AS1272" s="24"/>
      <c r="AT1272" s="24" t="e">
        <v>#N/A</v>
      </c>
      <c r="AU1272" s="24" t="e">
        <v>#N/A</v>
      </c>
      <c r="AV1272" s="24" t="e">
        <v>#N/A</v>
      </c>
      <c r="AW1272" s="24"/>
      <c r="AX1272" s="24"/>
      <c r="AY1272" s="24"/>
      <c r="AZ1272" s="24"/>
      <c r="BA1272" s="24"/>
      <c r="BB1272" s="24"/>
      <c r="BC1272" s="24"/>
      <c r="BD1272" s="24">
        <v>0</v>
      </c>
      <c r="BE1272" s="24">
        <v>0</v>
      </c>
      <c r="BF1272" s="23"/>
      <c r="BG1272" s="23"/>
      <c r="BH1272" s="23">
        <v>43274</v>
      </c>
      <c r="BI1272" s="26" t="s">
        <v>127</v>
      </c>
      <c r="BJ1272" s="26" t="s">
        <v>337</v>
      </c>
      <c r="BK1272" s="29">
        <v>73784</v>
      </c>
      <c r="BL1272" s="24" t="s">
        <v>129</v>
      </c>
      <c r="BM1272" s="22" t="str">
        <f ca="1">+IF(Tabla1[[#This Row],[FECHA INGRESO]]&gt;=44986,IF((TODAY()-Tabla1[[#This Row],[FECHA INGRESO]])&gt;=50,"ALERTA","TODAVÍA FALTA"),"N/A")</f>
        <v>N/A</v>
      </c>
      <c r="BN1272" s="7">
        <f>IFERROR((_xlfn.DAYS(Tabla1[[#This Row],[FECHA INGRESO]],Tabla1[[#This Row],[FECHA RETIRO]]))/30,"")</f>
        <v>-2.2666666666666666</v>
      </c>
    </row>
    <row r="1273" spans="1:66" ht="15" customHeight="1" x14ac:dyDescent="0.35">
      <c r="A1273" s="31">
        <v>1014245891</v>
      </c>
      <c r="B1273" s="22" t="s">
        <v>7569</v>
      </c>
      <c r="C1273" s="23">
        <v>43206</v>
      </c>
      <c r="D1273" s="23" t="s">
        <v>93</v>
      </c>
      <c r="E1273" s="24" t="s">
        <v>94</v>
      </c>
      <c r="F1273" s="23"/>
      <c r="G1273" s="24"/>
      <c r="H1273" s="24">
        <v>24083503740</v>
      </c>
      <c r="I1273" s="24" t="s">
        <v>72</v>
      </c>
      <c r="J1273" s="24">
        <f>DATEDIF(Tabla1[[#This Row],[FECHA DE NACIMIENTO]],Tabla1[[#This Row],[FECHA ACTUAL]],"Y")</f>
        <v>29</v>
      </c>
      <c r="K1273" s="24" t="s">
        <v>320</v>
      </c>
      <c r="L1273" s="24" t="s">
        <v>234</v>
      </c>
      <c r="M1273" s="24">
        <v>1</v>
      </c>
      <c r="N1273" s="24">
        <v>1</v>
      </c>
      <c r="O1273" s="24">
        <v>3</v>
      </c>
      <c r="P1273" s="24" t="s">
        <v>101</v>
      </c>
      <c r="Q1273" s="23">
        <v>34188</v>
      </c>
      <c r="R1273" s="24" t="s">
        <v>76</v>
      </c>
      <c r="S1273" s="25">
        <v>45119</v>
      </c>
      <c r="T1273" s="24"/>
      <c r="U1273" s="24">
        <v>3212332492</v>
      </c>
      <c r="V1273" s="24" t="s">
        <v>7570</v>
      </c>
      <c r="W1273" s="24" t="s">
        <v>7571</v>
      </c>
      <c r="X1273" s="24" t="s">
        <v>730</v>
      </c>
      <c r="Y1273" s="24" t="s">
        <v>7572</v>
      </c>
      <c r="Z1273" s="24" t="s">
        <v>117</v>
      </c>
      <c r="AA1273" s="24">
        <v>3143708258</v>
      </c>
      <c r="AB1273" s="24" t="s">
        <v>77</v>
      </c>
      <c r="AC1273" s="24" t="s">
        <v>77</v>
      </c>
      <c r="AD1273" s="24" t="s">
        <v>77</v>
      </c>
      <c r="AE1273" s="26" t="s">
        <v>151</v>
      </c>
      <c r="AF1273" s="26"/>
      <c r="AG1273" s="26"/>
      <c r="AH1273" s="27" t="s">
        <v>3042</v>
      </c>
      <c r="AI1273" s="27" t="s">
        <v>7544</v>
      </c>
      <c r="AJ1273" s="27" t="s">
        <v>7387</v>
      </c>
      <c r="AK1273" s="24" t="s">
        <v>121</v>
      </c>
      <c r="AL1273" s="24" t="s">
        <v>7086</v>
      </c>
      <c r="AM1273" s="23">
        <v>43206</v>
      </c>
      <c r="AN1273" s="28">
        <v>879750</v>
      </c>
      <c r="AO1273" s="28"/>
      <c r="AP1273" s="24"/>
      <c r="AQ1273" s="24"/>
      <c r="AR1273" s="24"/>
      <c r="AS1273" s="24"/>
      <c r="AT1273" s="24" t="e">
        <v>#N/A</v>
      </c>
      <c r="AU1273" s="24" t="e">
        <v>#N/A</v>
      </c>
      <c r="AV1273" s="24" t="e">
        <v>#N/A</v>
      </c>
      <c r="AW1273" s="24"/>
      <c r="AX1273" s="24"/>
      <c r="AY1273" s="24"/>
      <c r="AZ1273" s="24"/>
      <c r="BA1273" s="24"/>
      <c r="BB1273" s="24"/>
      <c r="BC1273" s="24"/>
      <c r="BD1273" s="24">
        <v>0</v>
      </c>
      <c r="BE1273" s="24">
        <v>0</v>
      </c>
      <c r="BF1273" s="23"/>
      <c r="BG1273" s="23"/>
      <c r="BH1273" s="23">
        <v>43284</v>
      </c>
      <c r="BI1273" s="26" t="s">
        <v>143</v>
      </c>
      <c r="BJ1273" s="26" t="s">
        <v>7119</v>
      </c>
      <c r="BK1273" s="29">
        <v>92083</v>
      </c>
      <c r="BL1273" s="24" t="s">
        <v>129</v>
      </c>
      <c r="BM1273" s="22" t="str">
        <f ca="1">+IF(Tabla1[[#This Row],[FECHA INGRESO]]&gt;=44986,IF((TODAY()-Tabla1[[#This Row],[FECHA INGRESO]])&gt;=50,"ALERTA","TODAVÍA FALTA"),"N/A")</f>
        <v>N/A</v>
      </c>
      <c r="BN1273" s="7">
        <f>IFERROR((_xlfn.DAYS(Tabla1[[#This Row],[FECHA INGRESO]],Tabla1[[#This Row],[FECHA RETIRO]]))/30,"")</f>
        <v>-2.6</v>
      </c>
    </row>
    <row r="1274" spans="1:66" ht="15" customHeight="1" x14ac:dyDescent="0.35">
      <c r="A1274" s="31">
        <v>1023883324</v>
      </c>
      <c r="B1274" s="22" t="s">
        <v>7573</v>
      </c>
      <c r="C1274" s="23">
        <v>43206</v>
      </c>
      <c r="D1274" s="23" t="s">
        <v>266</v>
      </c>
      <c r="E1274" s="23" t="s">
        <v>111</v>
      </c>
      <c r="F1274" s="23"/>
      <c r="G1274" s="24"/>
      <c r="H1274" s="24">
        <v>24083504262</v>
      </c>
      <c r="I1274" s="24" t="s">
        <v>72</v>
      </c>
      <c r="J1274" s="24">
        <f>DATEDIF(Tabla1[[#This Row],[FECHA DE NACIMIENTO]],Tabla1[[#This Row],[FECHA ACTUAL]],"Y")</f>
        <v>32</v>
      </c>
      <c r="K1274" s="24" t="s">
        <v>96</v>
      </c>
      <c r="L1274" s="24" t="s">
        <v>112</v>
      </c>
      <c r="M1274" s="24">
        <v>0</v>
      </c>
      <c r="N1274" s="24">
        <v>0</v>
      </c>
      <c r="O1274" s="24">
        <v>2</v>
      </c>
      <c r="P1274" s="24" t="s">
        <v>101</v>
      </c>
      <c r="Q1274" s="23">
        <v>33078</v>
      </c>
      <c r="R1274" s="24" t="s">
        <v>76</v>
      </c>
      <c r="S1274" s="25">
        <v>45119</v>
      </c>
      <c r="T1274" s="24">
        <v>5679213</v>
      </c>
      <c r="U1274" s="24">
        <v>3197077790</v>
      </c>
      <c r="V1274" s="24" t="s">
        <v>7574</v>
      </c>
      <c r="W1274" s="24" t="s">
        <v>7575</v>
      </c>
      <c r="X1274" s="24" t="s">
        <v>3142</v>
      </c>
      <c r="Y1274" s="24" t="s">
        <v>7576</v>
      </c>
      <c r="Z1274" s="24" t="s">
        <v>117</v>
      </c>
      <c r="AA1274" s="24" t="s">
        <v>7577</v>
      </c>
      <c r="AB1274" s="24" t="s">
        <v>77</v>
      </c>
      <c r="AC1274" s="24" t="s">
        <v>77</v>
      </c>
      <c r="AD1274" s="24" t="s">
        <v>77</v>
      </c>
      <c r="AE1274" s="26" t="s">
        <v>151</v>
      </c>
      <c r="AF1274" s="26"/>
      <c r="AG1274" s="26"/>
      <c r="AH1274" s="27" t="s">
        <v>184</v>
      </c>
      <c r="AI1274" s="27" t="s">
        <v>1586</v>
      </c>
      <c r="AJ1274" s="27" t="s">
        <v>1586</v>
      </c>
      <c r="AK1274" s="24" t="s">
        <v>121</v>
      </c>
      <c r="AL1274" s="24" t="s">
        <v>7086</v>
      </c>
      <c r="AM1274" s="23">
        <v>43206</v>
      </c>
      <c r="AN1274" s="28">
        <v>808585.47</v>
      </c>
      <c r="AO1274" s="28"/>
      <c r="AP1274" s="24"/>
      <c r="AQ1274" s="24"/>
      <c r="AR1274" s="24"/>
      <c r="AS1274" s="24"/>
      <c r="AT1274" s="24" t="e">
        <v>#N/A</v>
      </c>
      <c r="AU1274" s="24" t="e">
        <v>#N/A</v>
      </c>
      <c r="AV1274" s="24" t="e">
        <v>#N/A</v>
      </c>
      <c r="AW1274" s="24"/>
      <c r="AX1274" s="24"/>
      <c r="AY1274" s="24"/>
      <c r="AZ1274" s="24"/>
      <c r="BA1274" s="24"/>
      <c r="BB1274" s="24"/>
      <c r="BC1274" s="24"/>
      <c r="BD1274" s="24">
        <v>0</v>
      </c>
      <c r="BE1274" s="24">
        <v>0</v>
      </c>
      <c r="BF1274" s="23"/>
      <c r="BG1274" s="23"/>
      <c r="BH1274" s="23">
        <v>43295</v>
      </c>
      <c r="BI1274" s="26" t="s">
        <v>127</v>
      </c>
      <c r="BJ1274" s="26" t="s">
        <v>232</v>
      </c>
      <c r="BK1274" s="29">
        <v>96570</v>
      </c>
      <c r="BL1274" s="24" t="s">
        <v>129</v>
      </c>
      <c r="BM1274" s="22" t="str">
        <f ca="1">+IF(Tabla1[[#This Row],[FECHA INGRESO]]&gt;=44986,IF((TODAY()-Tabla1[[#This Row],[FECHA INGRESO]])&gt;=50,"ALERTA","TODAVÍA FALTA"),"N/A")</f>
        <v>N/A</v>
      </c>
      <c r="BN1274" s="7">
        <f>IFERROR((_xlfn.DAYS(Tabla1[[#This Row],[FECHA INGRESO]],Tabla1[[#This Row],[FECHA RETIRO]]))/30,"")</f>
        <v>-2.9666666666666668</v>
      </c>
    </row>
    <row r="1275" spans="1:66" ht="15" customHeight="1" x14ac:dyDescent="0.35">
      <c r="A1275" s="31">
        <v>1082967581</v>
      </c>
      <c r="B1275" s="22" t="s">
        <v>7578</v>
      </c>
      <c r="C1275" s="23">
        <v>43206</v>
      </c>
      <c r="D1275" s="23" t="s">
        <v>266</v>
      </c>
      <c r="E1275" s="23" t="s">
        <v>111</v>
      </c>
      <c r="F1275" s="23"/>
      <c r="G1275" s="24"/>
      <c r="H1275" s="24">
        <v>24072258165</v>
      </c>
      <c r="I1275" s="24" t="s">
        <v>95</v>
      </c>
      <c r="J1275" s="24">
        <f>DATEDIF(Tabla1[[#This Row],[FECHA DE NACIMIENTO]],Tabla1[[#This Row],[FECHA ACTUAL]],"Y")</f>
        <v>30</v>
      </c>
      <c r="K1275" s="24" t="s">
        <v>73</v>
      </c>
      <c r="L1275" s="24" t="s">
        <v>112</v>
      </c>
      <c r="M1275" s="24">
        <v>0</v>
      </c>
      <c r="N1275" s="24">
        <v>1</v>
      </c>
      <c r="O1275" s="24">
        <v>2</v>
      </c>
      <c r="P1275" s="24" t="s">
        <v>101</v>
      </c>
      <c r="Q1275" s="23">
        <v>34111</v>
      </c>
      <c r="R1275" s="24" t="s">
        <v>3638</v>
      </c>
      <c r="S1275" s="25">
        <v>45119</v>
      </c>
      <c r="T1275" s="24">
        <v>4568204</v>
      </c>
      <c r="U1275" s="24">
        <v>3505214413</v>
      </c>
      <c r="V1275" s="24" t="s">
        <v>7579</v>
      </c>
      <c r="W1275" s="24" t="s">
        <v>7580</v>
      </c>
      <c r="X1275" s="24" t="s">
        <v>3813</v>
      </c>
      <c r="Y1275" s="24" t="s">
        <v>7581</v>
      </c>
      <c r="Z1275" s="24" t="s">
        <v>162</v>
      </c>
      <c r="AA1275" s="24">
        <v>3503244073</v>
      </c>
      <c r="AB1275" s="24" t="s">
        <v>77</v>
      </c>
      <c r="AC1275" s="24" t="s">
        <v>77</v>
      </c>
      <c r="AD1275" s="24" t="s">
        <v>77</v>
      </c>
      <c r="AE1275" s="26" t="s">
        <v>183</v>
      </c>
      <c r="AF1275" s="26" t="s">
        <v>7582</v>
      </c>
      <c r="AG1275" s="26"/>
      <c r="AH1275" s="27" t="s">
        <v>184</v>
      </c>
      <c r="AI1275" s="27" t="s">
        <v>877</v>
      </c>
      <c r="AJ1275" s="27" t="s">
        <v>877</v>
      </c>
      <c r="AK1275" s="24" t="s">
        <v>121</v>
      </c>
      <c r="AL1275" s="24" t="s">
        <v>7086</v>
      </c>
      <c r="AM1275" s="23">
        <v>43206</v>
      </c>
      <c r="AN1275" s="28">
        <v>808585.47</v>
      </c>
      <c r="AO1275" s="28"/>
      <c r="AP1275" s="24"/>
      <c r="AQ1275" s="24"/>
      <c r="AR1275" s="24"/>
      <c r="AS1275" s="24"/>
      <c r="AT1275" s="24" t="e">
        <v>#N/A</v>
      </c>
      <c r="AU1275" s="24" t="e">
        <v>#N/A</v>
      </c>
      <c r="AV1275" s="24" t="e">
        <v>#N/A</v>
      </c>
      <c r="AW1275" s="24"/>
      <c r="AX1275" s="24"/>
      <c r="AY1275" s="24"/>
      <c r="AZ1275" s="24"/>
      <c r="BA1275" s="24"/>
      <c r="BB1275" s="24"/>
      <c r="BC1275" s="24"/>
      <c r="BD1275" s="24">
        <v>0</v>
      </c>
      <c r="BE1275" s="24">
        <v>0</v>
      </c>
      <c r="BF1275" s="23"/>
      <c r="BG1275" s="23"/>
      <c r="BH1275" s="23">
        <v>43448</v>
      </c>
      <c r="BI1275" s="26" t="s">
        <v>127</v>
      </c>
      <c r="BJ1275" s="26" t="s">
        <v>232</v>
      </c>
      <c r="BK1275" s="29">
        <v>259329</v>
      </c>
      <c r="BL1275" s="24" t="s">
        <v>129</v>
      </c>
      <c r="BM1275" s="22" t="str">
        <f ca="1">+IF(Tabla1[[#This Row],[FECHA INGRESO]]&gt;=44986,IF((TODAY()-Tabla1[[#This Row],[FECHA INGRESO]])&gt;=50,"ALERTA","TODAVÍA FALTA"),"N/A")</f>
        <v>N/A</v>
      </c>
      <c r="BN1275" s="7">
        <f>IFERROR((_xlfn.DAYS(Tabla1[[#This Row],[FECHA INGRESO]],Tabla1[[#This Row],[FECHA RETIRO]]))/30,"")</f>
        <v>-8.0666666666666664</v>
      </c>
    </row>
    <row r="1276" spans="1:66" ht="15" customHeight="1" x14ac:dyDescent="0.35">
      <c r="A1276" s="31">
        <v>1010210131</v>
      </c>
      <c r="B1276" s="22" t="s">
        <v>7583</v>
      </c>
      <c r="C1276" s="23">
        <v>43206</v>
      </c>
      <c r="D1276" s="23" t="s">
        <v>157</v>
      </c>
      <c r="E1276" s="23" t="s">
        <v>111</v>
      </c>
      <c r="F1276" s="23"/>
      <c r="G1276" s="24"/>
      <c r="H1276" s="24">
        <v>24083327597</v>
      </c>
      <c r="I1276" s="24" t="s">
        <v>95</v>
      </c>
      <c r="J1276" s="24">
        <f>DATEDIF(Tabla1[[#This Row],[FECHA DE NACIMIENTO]],Tabla1[[#This Row],[FECHA ACTUAL]],"Y")</f>
        <v>30</v>
      </c>
      <c r="K1276" s="24" t="s">
        <v>73</v>
      </c>
      <c r="L1276" s="24" t="s">
        <v>234</v>
      </c>
      <c r="M1276" s="24">
        <v>1</v>
      </c>
      <c r="N1276" s="24">
        <v>1</v>
      </c>
      <c r="O1276" s="24">
        <v>2</v>
      </c>
      <c r="P1276" s="24" t="s">
        <v>101</v>
      </c>
      <c r="Q1276" s="23">
        <v>34089</v>
      </c>
      <c r="R1276" s="24" t="s">
        <v>76</v>
      </c>
      <c r="S1276" s="25">
        <v>45119</v>
      </c>
      <c r="T1276" s="24">
        <v>5512033</v>
      </c>
      <c r="U1276" s="24">
        <v>3228909491</v>
      </c>
      <c r="V1276" s="24" t="s">
        <v>7584</v>
      </c>
      <c r="W1276" s="24" t="s">
        <v>7585</v>
      </c>
      <c r="X1276" s="24" t="s">
        <v>7586</v>
      </c>
      <c r="Y1276" s="24" t="s">
        <v>7587</v>
      </c>
      <c r="Z1276" s="24" t="s">
        <v>82</v>
      </c>
      <c r="AA1276" s="24" t="s">
        <v>7588</v>
      </c>
      <c r="AB1276" s="24" t="s">
        <v>77</v>
      </c>
      <c r="AC1276" s="24" t="s">
        <v>77</v>
      </c>
      <c r="AD1276" s="24" t="s">
        <v>77</v>
      </c>
      <c r="AE1276" s="26" t="s">
        <v>151</v>
      </c>
      <c r="AF1276" s="26"/>
      <c r="AG1276" s="26"/>
      <c r="AH1276" s="27" t="s">
        <v>184</v>
      </c>
      <c r="AI1276" s="27" t="s">
        <v>120</v>
      </c>
      <c r="AJ1276" s="27" t="s">
        <v>120</v>
      </c>
      <c r="AK1276" s="24" t="s">
        <v>121</v>
      </c>
      <c r="AL1276" s="24" t="s">
        <v>7086</v>
      </c>
      <c r="AM1276" s="23">
        <v>43206</v>
      </c>
      <c r="AN1276" s="28">
        <v>857100.06</v>
      </c>
      <c r="AO1276" s="28"/>
      <c r="AP1276" s="24"/>
      <c r="AQ1276" s="24"/>
      <c r="AR1276" s="24"/>
      <c r="AS1276" s="24"/>
      <c r="AT1276" s="24" t="e">
        <v>#N/A</v>
      </c>
      <c r="AU1276" s="24" t="e">
        <v>#N/A</v>
      </c>
      <c r="AV1276" s="24" t="e">
        <v>#N/A</v>
      </c>
      <c r="AW1276" s="24"/>
      <c r="AX1276" s="24"/>
      <c r="AY1276" s="24" t="s">
        <v>7589</v>
      </c>
      <c r="AZ1276" s="24"/>
      <c r="BA1276" s="24"/>
      <c r="BB1276" s="24"/>
      <c r="BC1276" s="24"/>
      <c r="BD1276" s="24">
        <v>0</v>
      </c>
      <c r="BE1276" s="24">
        <v>0</v>
      </c>
      <c r="BF1276" s="23"/>
      <c r="BG1276" s="23"/>
      <c r="BH1276" s="23">
        <v>43519</v>
      </c>
      <c r="BI1276" s="26" t="s">
        <v>127</v>
      </c>
      <c r="BJ1276" s="26" t="s">
        <v>1953</v>
      </c>
      <c r="BK1276" s="29">
        <v>354250</v>
      </c>
      <c r="BL1276" s="24" t="s">
        <v>129</v>
      </c>
      <c r="BM1276" s="22" t="str">
        <f ca="1">+IF(Tabla1[[#This Row],[FECHA INGRESO]]&gt;=44986,IF((TODAY()-Tabla1[[#This Row],[FECHA INGRESO]])&gt;=50,"ALERTA","TODAVÍA FALTA"),"N/A")</f>
        <v>N/A</v>
      </c>
      <c r="BN1276" s="7">
        <f>IFERROR((_xlfn.DAYS(Tabla1[[#This Row],[FECHA INGRESO]],Tabla1[[#This Row],[FECHA RETIRO]]))/30,"")</f>
        <v>-10.433333333333334</v>
      </c>
    </row>
    <row r="1277" spans="1:66" ht="15" customHeight="1" x14ac:dyDescent="0.35">
      <c r="A1277" s="31">
        <v>1022338417</v>
      </c>
      <c r="B1277" s="22" t="s">
        <v>7590</v>
      </c>
      <c r="C1277" s="23">
        <v>43206</v>
      </c>
      <c r="D1277" s="23" t="s">
        <v>188</v>
      </c>
      <c r="E1277" s="24" t="s">
        <v>94</v>
      </c>
      <c r="F1277" s="23"/>
      <c r="G1277" s="24"/>
      <c r="H1277" s="24">
        <v>24083547959</v>
      </c>
      <c r="I1277" s="24" t="s">
        <v>72</v>
      </c>
      <c r="J1277" s="24">
        <f>DATEDIF(Tabla1[[#This Row],[FECHA DE NACIMIENTO]],Tabla1[[#This Row],[FECHA ACTUAL]],"Y")</f>
        <v>35</v>
      </c>
      <c r="K1277" s="24" t="s">
        <v>73</v>
      </c>
      <c r="L1277" s="24" t="s">
        <v>112</v>
      </c>
      <c r="M1277" s="24">
        <v>0</v>
      </c>
      <c r="N1277" s="24">
        <v>0</v>
      </c>
      <c r="O1277" s="24">
        <v>3</v>
      </c>
      <c r="P1277" s="24" t="s">
        <v>101</v>
      </c>
      <c r="Q1277" s="23">
        <v>32051</v>
      </c>
      <c r="R1277" s="24" t="s">
        <v>76</v>
      </c>
      <c r="S1277" s="25">
        <v>45119</v>
      </c>
      <c r="T1277" s="24">
        <v>9033179</v>
      </c>
      <c r="U1277" s="24">
        <v>3202212613</v>
      </c>
      <c r="V1277" s="24" t="s">
        <v>7591</v>
      </c>
      <c r="W1277" s="24" t="s">
        <v>7592</v>
      </c>
      <c r="X1277" s="24" t="s">
        <v>730</v>
      </c>
      <c r="Y1277" s="24" t="s">
        <v>7593</v>
      </c>
      <c r="Z1277" s="24" t="s">
        <v>117</v>
      </c>
      <c r="AA1277" s="24" t="s">
        <v>7594</v>
      </c>
      <c r="AB1277" s="24" t="s">
        <v>77</v>
      </c>
      <c r="AC1277" s="24" t="s">
        <v>77</v>
      </c>
      <c r="AD1277" s="24" t="s">
        <v>77</v>
      </c>
      <c r="AE1277" s="26" t="s">
        <v>151</v>
      </c>
      <c r="AF1277" s="26"/>
      <c r="AG1277" s="26"/>
      <c r="AH1277" s="27" t="s">
        <v>3042</v>
      </c>
      <c r="AI1277" s="27" t="s">
        <v>7544</v>
      </c>
      <c r="AJ1277" s="27" t="s">
        <v>7387</v>
      </c>
      <c r="AK1277" s="24" t="s">
        <v>121</v>
      </c>
      <c r="AL1277" s="24" t="s">
        <v>7086</v>
      </c>
      <c r="AM1277" s="23">
        <v>43206</v>
      </c>
      <c r="AN1277" s="28">
        <v>879750</v>
      </c>
      <c r="AO1277" s="28"/>
      <c r="AP1277" s="24"/>
      <c r="AQ1277" s="24"/>
      <c r="AR1277" s="24"/>
      <c r="AS1277" s="24"/>
      <c r="AT1277" s="24" t="e">
        <v>#N/A</v>
      </c>
      <c r="AU1277" s="24" t="e">
        <v>#N/A</v>
      </c>
      <c r="AV1277" s="24" t="e">
        <v>#N/A</v>
      </c>
      <c r="AW1277" s="24"/>
      <c r="AX1277" s="24"/>
      <c r="AY1277" s="24"/>
      <c r="AZ1277" s="24"/>
      <c r="BA1277" s="24"/>
      <c r="BB1277" s="24"/>
      <c r="BC1277" s="24"/>
      <c r="BD1277" s="24">
        <v>0</v>
      </c>
      <c r="BE1277" s="24">
        <v>0</v>
      </c>
      <c r="BF1277" s="23"/>
      <c r="BG1277" s="23"/>
      <c r="BH1277" s="23">
        <v>43312</v>
      </c>
      <c r="BI1277" s="26" t="s">
        <v>127</v>
      </c>
      <c r="BJ1277" s="26" t="s">
        <v>337</v>
      </c>
      <c r="BK1277" s="29">
        <v>123958</v>
      </c>
      <c r="BL1277" s="24" t="s">
        <v>129</v>
      </c>
      <c r="BM1277" s="22" t="str">
        <f ca="1">+IF(Tabla1[[#This Row],[FECHA INGRESO]]&gt;=44986,IF((TODAY()-Tabla1[[#This Row],[FECHA INGRESO]])&gt;=50,"ALERTA","TODAVÍA FALTA"),"N/A")</f>
        <v>N/A</v>
      </c>
      <c r="BN1277" s="7">
        <f>IFERROR((_xlfn.DAYS(Tabla1[[#This Row],[FECHA INGRESO]],Tabla1[[#This Row],[FECHA RETIRO]]))/30,"")</f>
        <v>-3.5333333333333332</v>
      </c>
    </row>
    <row r="1278" spans="1:66" ht="15" customHeight="1" x14ac:dyDescent="0.35">
      <c r="A1278" s="31">
        <v>53049145</v>
      </c>
      <c r="B1278" s="22" t="s">
        <v>7595</v>
      </c>
      <c r="C1278" s="23">
        <v>43207</v>
      </c>
      <c r="D1278" s="23" t="s">
        <v>93</v>
      </c>
      <c r="E1278" s="24" t="s">
        <v>94</v>
      </c>
      <c r="F1278" s="23"/>
      <c r="G1278" s="24"/>
      <c r="H1278" s="24">
        <v>24083764019</v>
      </c>
      <c r="I1278" s="24" t="s">
        <v>95</v>
      </c>
      <c r="J1278" s="24">
        <f>DATEDIF(Tabla1[[#This Row],[FECHA DE NACIMIENTO]],Tabla1[[#This Row],[FECHA ACTUAL]],"Y")</f>
        <v>39</v>
      </c>
      <c r="K1278" s="24" t="s">
        <v>73</v>
      </c>
      <c r="L1278" s="24" t="s">
        <v>234</v>
      </c>
      <c r="M1278" s="24">
        <v>3</v>
      </c>
      <c r="N1278" s="24">
        <v>3</v>
      </c>
      <c r="O1278" s="24">
        <v>3</v>
      </c>
      <c r="P1278" s="24" t="s">
        <v>101</v>
      </c>
      <c r="Q1278" s="23">
        <v>30757</v>
      </c>
      <c r="R1278" s="24" t="s">
        <v>76</v>
      </c>
      <c r="S1278" s="25">
        <v>45119</v>
      </c>
      <c r="T1278" s="24">
        <v>3019989</v>
      </c>
      <c r="U1278" s="24">
        <v>3209927180</v>
      </c>
      <c r="V1278" s="24" t="s">
        <v>7596</v>
      </c>
      <c r="W1278" s="24" t="s">
        <v>7597</v>
      </c>
      <c r="X1278" s="24" t="s">
        <v>1284</v>
      </c>
      <c r="Y1278" s="24" t="s">
        <v>7598</v>
      </c>
      <c r="Z1278" s="24" t="s">
        <v>4026</v>
      </c>
      <c r="AA1278" s="24">
        <v>3194938880</v>
      </c>
      <c r="AB1278" s="24" t="s">
        <v>77</v>
      </c>
      <c r="AC1278" s="24" t="s">
        <v>77</v>
      </c>
      <c r="AD1278" s="24" t="s">
        <v>77</v>
      </c>
      <c r="AE1278" s="26" t="s">
        <v>151</v>
      </c>
      <c r="AF1278" s="26"/>
      <c r="AG1278" s="26"/>
      <c r="AH1278" s="27" t="s">
        <v>184</v>
      </c>
      <c r="AI1278" s="27" t="s">
        <v>487</v>
      </c>
      <c r="AJ1278" s="27" t="s">
        <v>487</v>
      </c>
      <c r="AK1278" s="24" t="s">
        <v>121</v>
      </c>
      <c r="AL1278" s="24" t="s">
        <v>7086</v>
      </c>
      <c r="AM1278" s="23">
        <v>43207</v>
      </c>
      <c r="AN1278" s="28">
        <v>808585.47</v>
      </c>
      <c r="AO1278" s="28"/>
      <c r="AP1278" s="24"/>
      <c r="AQ1278" s="24"/>
      <c r="AR1278" s="24"/>
      <c r="AS1278" s="24"/>
      <c r="AT1278" s="24">
        <v>74</v>
      </c>
      <c r="AU1278" s="24" t="e">
        <v>#N/A</v>
      </c>
      <c r="AV1278" s="24" t="e">
        <v>#N/A</v>
      </c>
      <c r="AW1278" s="24"/>
      <c r="AX1278" s="24"/>
      <c r="AY1278" s="24"/>
      <c r="AZ1278" s="24"/>
      <c r="BA1278" s="24"/>
      <c r="BB1278" s="24"/>
      <c r="BC1278" s="24"/>
      <c r="BD1278" s="24">
        <v>0</v>
      </c>
      <c r="BE1278" s="24">
        <v>0</v>
      </c>
      <c r="BF1278" s="23"/>
      <c r="BG1278" s="23"/>
      <c r="BH1278" s="23">
        <v>43430</v>
      </c>
      <c r="BI1278" s="26" t="s">
        <v>127</v>
      </c>
      <c r="BJ1278" s="26" t="s">
        <v>7599</v>
      </c>
      <c r="BK1278" s="29">
        <v>238713</v>
      </c>
      <c r="BL1278" s="24" t="s">
        <v>129</v>
      </c>
      <c r="BM1278" s="22" t="str">
        <f ca="1">+IF(Tabla1[[#This Row],[FECHA INGRESO]]&gt;=44986,IF((TODAY()-Tabla1[[#This Row],[FECHA INGRESO]])&gt;=50,"ALERTA","TODAVÍA FALTA"),"N/A")</f>
        <v>N/A</v>
      </c>
      <c r="BN1278" s="7">
        <f>IFERROR((_xlfn.DAYS(Tabla1[[#This Row],[FECHA INGRESO]],Tabla1[[#This Row],[FECHA RETIRO]]))/30,"")</f>
        <v>-7.4333333333333336</v>
      </c>
    </row>
    <row r="1279" spans="1:66" ht="15" customHeight="1" x14ac:dyDescent="0.35">
      <c r="A1279" s="31">
        <v>1013581573</v>
      </c>
      <c r="B1279" s="22" t="s">
        <v>7600</v>
      </c>
      <c r="C1279" s="23">
        <v>43209</v>
      </c>
      <c r="D1279" s="23" t="s">
        <v>68</v>
      </c>
      <c r="E1279" s="23" t="s">
        <v>77</v>
      </c>
      <c r="F1279" s="23"/>
      <c r="G1279" s="24">
        <v>43556</v>
      </c>
      <c r="H1279" s="24">
        <v>24083919600</v>
      </c>
      <c r="I1279" s="24" t="s">
        <v>72</v>
      </c>
      <c r="J1279" s="24">
        <f>DATEDIF(Tabla1[[#This Row],[FECHA DE NACIMIENTO]],Tabla1[[#This Row],[FECHA ACTUAL]],"Y")</f>
        <v>36</v>
      </c>
      <c r="K1279" s="24" t="s">
        <v>73</v>
      </c>
      <c r="L1279" s="24" t="s">
        <v>112</v>
      </c>
      <c r="M1279" s="24">
        <v>1</v>
      </c>
      <c r="N1279" s="24">
        <v>1</v>
      </c>
      <c r="O1279" s="24">
        <v>2</v>
      </c>
      <c r="P1279" s="24" t="s">
        <v>101</v>
      </c>
      <c r="Q1279" s="23">
        <v>31666</v>
      </c>
      <c r="R1279" s="24" t="s">
        <v>76</v>
      </c>
      <c r="S1279" s="25">
        <v>45119</v>
      </c>
      <c r="T1279" s="24">
        <v>4638033</v>
      </c>
      <c r="U1279" s="24">
        <v>3133346645</v>
      </c>
      <c r="V1279" s="24" t="s">
        <v>7601</v>
      </c>
      <c r="W1279" s="24" t="s">
        <v>7602</v>
      </c>
      <c r="X1279" s="24" t="s">
        <v>7603</v>
      </c>
      <c r="Y1279" s="24" t="s">
        <v>7604</v>
      </c>
      <c r="Z1279" s="24" t="s">
        <v>1570</v>
      </c>
      <c r="AA1279" s="24">
        <v>3133552086</v>
      </c>
      <c r="AB1279" s="24" t="s">
        <v>77</v>
      </c>
      <c r="AC1279" s="24" t="s">
        <v>77</v>
      </c>
      <c r="AD1279" s="24" t="s">
        <v>77</v>
      </c>
      <c r="AE1279" s="26" t="s">
        <v>151</v>
      </c>
      <c r="AF1279" s="26"/>
      <c r="AG1279" s="26" t="s">
        <v>7429</v>
      </c>
      <c r="AH1279" s="27" t="s">
        <v>867</v>
      </c>
      <c r="AI1279" s="27" t="s">
        <v>186</v>
      </c>
      <c r="AJ1279" s="27" t="s">
        <v>186</v>
      </c>
      <c r="AK1279" s="24" t="s">
        <v>121</v>
      </c>
      <c r="AL1279" s="24" t="s">
        <v>868</v>
      </c>
      <c r="AM1279" s="23">
        <v>43209</v>
      </c>
      <c r="AN1279" s="28">
        <v>857100.06</v>
      </c>
      <c r="AO1279" s="28"/>
      <c r="AP1279" s="24"/>
      <c r="AQ1279" s="24"/>
      <c r="AR1279" s="24"/>
      <c r="AS1279" s="24"/>
      <c r="AT1279" s="24" t="e">
        <v>#N/A</v>
      </c>
      <c r="AU1279" s="24" t="e">
        <v>#N/A</v>
      </c>
      <c r="AV1279" s="24" t="e">
        <v>#N/A</v>
      </c>
      <c r="AW1279" s="24"/>
      <c r="AX1279" s="24"/>
      <c r="AY1279" s="24"/>
      <c r="AZ1279" s="24"/>
      <c r="BA1279" s="24"/>
      <c r="BB1279" s="24"/>
      <c r="BC1279" s="24"/>
      <c r="BD1279" s="24">
        <v>0</v>
      </c>
      <c r="BE1279" s="24">
        <v>0</v>
      </c>
      <c r="BF1279" s="23"/>
      <c r="BG1279" s="23"/>
      <c r="BH1279" s="23">
        <v>43510</v>
      </c>
      <c r="BI1279" s="26" t="s">
        <v>143</v>
      </c>
      <c r="BJ1279" s="26" t="s">
        <v>6735</v>
      </c>
      <c r="BK1279" s="29">
        <v>0</v>
      </c>
      <c r="BL1279" s="24" t="s">
        <v>129</v>
      </c>
      <c r="BM1279" s="22" t="str">
        <f ca="1">+IF(Tabla1[[#This Row],[FECHA INGRESO]]&gt;=44986,IF((TODAY()-Tabla1[[#This Row],[FECHA INGRESO]])&gt;=50,"ALERTA","TODAVÍA FALTA"),"N/A")</f>
        <v>N/A</v>
      </c>
      <c r="BN1279" s="7">
        <f>IFERROR((_xlfn.DAYS(Tabla1[[#This Row],[FECHA INGRESO]],Tabla1[[#This Row],[FECHA RETIRO]]))/30,"")</f>
        <v>-10.033333333333333</v>
      </c>
    </row>
    <row r="1280" spans="1:66" ht="15" customHeight="1" x14ac:dyDescent="0.35">
      <c r="A1280" s="31">
        <v>52190708</v>
      </c>
      <c r="B1280" s="22" t="s">
        <v>5318</v>
      </c>
      <c r="C1280" s="23">
        <v>43213</v>
      </c>
      <c r="D1280" s="23" t="s">
        <v>93</v>
      </c>
      <c r="E1280" s="23" t="s">
        <v>111</v>
      </c>
      <c r="F1280" s="23"/>
      <c r="G1280" s="24"/>
      <c r="H1280" s="24">
        <v>24072867677</v>
      </c>
      <c r="I1280" s="24" t="s">
        <v>95</v>
      </c>
      <c r="J1280" s="24">
        <f>DATEDIF(Tabla1[[#This Row],[FECHA DE NACIMIENTO]],Tabla1[[#This Row],[FECHA ACTUAL]],"Y")</f>
        <v>48</v>
      </c>
      <c r="K1280" s="24" t="s">
        <v>3119</v>
      </c>
      <c r="L1280" s="24" t="s">
        <v>74</v>
      </c>
      <c r="M1280" s="24">
        <v>2</v>
      </c>
      <c r="N1280" s="24">
        <v>2</v>
      </c>
      <c r="O1280" s="24">
        <v>3</v>
      </c>
      <c r="P1280" s="24" t="s">
        <v>101</v>
      </c>
      <c r="Q1280" s="23">
        <v>27311</v>
      </c>
      <c r="R1280" s="24" t="s">
        <v>76</v>
      </c>
      <c r="S1280" s="25">
        <v>45119</v>
      </c>
      <c r="T1280" s="24">
        <v>4766122</v>
      </c>
      <c r="U1280" s="24">
        <v>3125608486</v>
      </c>
      <c r="V1280" s="24" t="s">
        <v>5320</v>
      </c>
      <c r="W1280" s="24" t="s">
        <v>5321</v>
      </c>
      <c r="X1280" s="24" t="s">
        <v>5322</v>
      </c>
      <c r="Y1280" s="24" t="s">
        <v>7605</v>
      </c>
      <c r="Z1280" s="24" t="s">
        <v>82</v>
      </c>
      <c r="AA1280" s="24">
        <v>3144549880</v>
      </c>
      <c r="AB1280" s="24" t="s">
        <v>77</v>
      </c>
      <c r="AC1280" s="24" t="s">
        <v>77</v>
      </c>
      <c r="AD1280" s="24" t="s">
        <v>77</v>
      </c>
      <c r="AE1280" s="26" t="s">
        <v>151</v>
      </c>
      <c r="AF1280" s="26"/>
      <c r="AG1280" s="26" t="s">
        <v>5324</v>
      </c>
      <c r="AH1280" s="27" t="s">
        <v>4917</v>
      </c>
      <c r="AI1280" s="27" t="s">
        <v>7544</v>
      </c>
      <c r="AJ1280" s="27" t="s">
        <v>7387</v>
      </c>
      <c r="AK1280" s="24" t="s">
        <v>121</v>
      </c>
      <c r="AL1280" s="24" t="s">
        <v>7086</v>
      </c>
      <c r="AM1280" s="23">
        <v>43213</v>
      </c>
      <c r="AN1280" s="28">
        <v>983250</v>
      </c>
      <c r="AO1280" s="28"/>
      <c r="AP1280" s="24"/>
      <c r="AQ1280" s="24"/>
      <c r="AR1280" s="24"/>
      <c r="AS1280" s="24"/>
      <c r="AT1280" s="24" t="e">
        <v>#N/A</v>
      </c>
      <c r="AU1280" s="24" t="e">
        <v>#N/A</v>
      </c>
      <c r="AV1280" s="24" t="e">
        <v>#N/A</v>
      </c>
      <c r="AW1280" s="24"/>
      <c r="AX1280" s="24"/>
      <c r="AY1280" s="24"/>
      <c r="AZ1280" s="24"/>
      <c r="BA1280" s="24"/>
      <c r="BB1280" s="24"/>
      <c r="BC1280" s="24"/>
      <c r="BD1280" s="24">
        <v>0</v>
      </c>
      <c r="BE1280" s="24">
        <v>0</v>
      </c>
      <c r="BF1280" s="23"/>
      <c r="BG1280" s="23"/>
      <c r="BH1280" s="23">
        <v>43284</v>
      </c>
      <c r="BI1280" s="26" t="s">
        <v>143</v>
      </c>
      <c r="BJ1280" s="26" t="s">
        <v>7119</v>
      </c>
      <c r="BK1280" s="29">
        <v>0</v>
      </c>
      <c r="BL1280" s="24" t="s">
        <v>129</v>
      </c>
      <c r="BM1280" s="22" t="str">
        <f ca="1">+IF(Tabla1[[#This Row],[FECHA INGRESO]]&gt;=44986,IF((TODAY()-Tabla1[[#This Row],[FECHA INGRESO]])&gt;=50,"ALERTA","TODAVÍA FALTA"),"N/A")</f>
        <v>N/A</v>
      </c>
      <c r="BN1280" s="7">
        <f>IFERROR((_xlfn.DAYS(Tabla1[[#This Row],[FECHA INGRESO]],Tabla1[[#This Row],[FECHA RETIRO]]))/30,"")</f>
        <v>-2.3666666666666667</v>
      </c>
    </row>
    <row r="1281" spans="1:66" ht="15" customHeight="1" x14ac:dyDescent="0.35">
      <c r="A1281" s="31">
        <v>1032367886</v>
      </c>
      <c r="B1281" s="22" t="s">
        <v>7606</v>
      </c>
      <c r="C1281" s="23">
        <v>43213</v>
      </c>
      <c r="D1281" s="23" t="s">
        <v>4008</v>
      </c>
      <c r="E1281" s="24" t="s">
        <v>94</v>
      </c>
      <c r="F1281" s="23"/>
      <c r="G1281" s="24"/>
      <c r="H1281" s="24">
        <v>24083814200</v>
      </c>
      <c r="I1281" s="24" t="s">
        <v>72</v>
      </c>
      <c r="J1281" s="24">
        <f>DATEDIF(Tabla1[[#This Row],[FECHA DE NACIMIENTO]],Tabla1[[#This Row],[FECHA ACTUAL]],"Y")</f>
        <v>37</v>
      </c>
      <c r="K1281" s="24" t="s">
        <v>73</v>
      </c>
      <c r="L1281" s="24" t="s">
        <v>112</v>
      </c>
      <c r="M1281" s="24">
        <v>0</v>
      </c>
      <c r="N1281" s="24">
        <v>1</v>
      </c>
      <c r="O1281" s="24">
        <v>3</v>
      </c>
      <c r="P1281" s="24" t="s">
        <v>101</v>
      </c>
      <c r="Q1281" s="23">
        <v>31490</v>
      </c>
      <c r="R1281" s="24" t="s">
        <v>76</v>
      </c>
      <c r="S1281" s="25">
        <v>45119</v>
      </c>
      <c r="T1281" s="24">
        <v>6020672</v>
      </c>
      <c r="U1281" s="24">
        <v>3184105804</v>
      </c>
      <c r="V1281" s="24" t="s">
        <v>7607</v>
      </c>
      <c r="W1281" s="24" t="s">
        <v>7608</v>
      </c>
      <c r="X1281" s="24" t="s">
        <v>7609</v>
      </c>
      <c r="Y1281" s="24" t="s">
        <v>7610</v>
      </c>
      <c r="Z1281" s="24" t="s">
        <v>117</v>
      </c>
      <c r="AA1281" s="24" t="s">
        <v>7611</v>
      </c>
      <c r="AB1281" s="24" t="s">
        <v>77</v>
      </c>
      <c r="AC1281" s="24" t="s">
        <v>77</v>
      </c>
      <c r="AD1281" s="24" t="s">
        <v>77</v>
      </c>
      <c r="AE1281" s="26" t="s">
        <v>84</v>
      </c>
      <c r="AF1281" s="26" t="s">
        <v>6238</v>
      </c>
      <c r="AG1281" s="26"/>
      <c r="AH1281" s="27" t="s">
        <v>324</v>
      </c>
      <c r="AI1281" s="27" t="s">
        <v>7544</v>
      </c>
      <c r="AJ1281" s="27" t="s">
        <v>7387</v>
      </c>
      <c r="AK1281" s="24" t="s">
        <v>121</v>
      </c>
      <c r="AL1281" s="24" t="s">
        <v>7086</v>
      </c>
      <c r="AM1281" s="23">
        <v>43213</v>
      </c>
      <c r="AN1281" s="28">
        <v>808585.47</v>
      </c>
      <c r="AO1281" s="28"/>
      <c r="AP1281" s="24"/>
      <c r="AQ1281" s="24"/>
      <c r="AR1281" s="24"/>
      <c r="AS1281" s="24"/>
      <c r="AT1281" s="24" t="e">
        <v>#N/A</v>
      </c>
      <c r="AU1281" s="24" t="e">
        <v>#N/A</v>
      </c>
      <c r="AV1281" s="24" t="e">
        <v>#N/A</v>
      </c>
      <c r="AW1281" s="24"/>
      <c r="AX1281" s="24"/>
      <c r="AY1281" s="24"/>
      <c r="AZ1281" s="24"/>
      <c r="BA1281" s="24"/>
      <c r="BB1281" s="24"/>
      <c r="BC1281" s="24"/>
      <c r="BD1281" s="24">
        <v>0</v>
      </c>
      <c r="BE1281" s="24">
        <v>0</v>
      </c>
      <c r="BF1281" s="23"/>
      <c r="BG1281" s="23"/>
      <c r="BH1281" s="23">
        <v>43285</v>
      </c>
      <c r="BI1281" s="26" t="s">
        <v>143</v>
      </c>
      <c r="BJ1281" s="26" t="s">
        <v>7119</v>
      </c>
      <c r="BK1281" s="29">
        <v>78124</v>
      </c>
      <c r="BL1281" s="24" t="s">
        <v>129</v>
      </c>
      <c r="BM1281" s="22" t="str">
        <f ca="1">+IF(Tabla1[[#This Row],[FECHA INGRESO]]&gt;=44986,IF((TODAY()-Tabla1[[#This Row],[FECHA INGRESO]])&gt;=50,"ALERTA","TODAVÍA FALTA"),"N/A")</f>
        <v>N/A</v>
      </c>
      <c r="BN1281" s="7">
        <f>IFERROR((_xlfn.DAYS(Tabla1[[#This Row],[FECHA INGRESO]],Tabla1[[#This Row],[FECHA RETIRO]]))/30,"")</f>
        <v>-2.4</v>
      </c>
    </row>
    <row r="1282" spans="1:66" ht="15" customHeight="1" x14ac:dyDescent="0.35">
      <c r="A1282" s="31">
        <v>83251711</v>
      </c>
      <c r="B1282" s="22" t="s">
        <v>7612</v>
      </c>
      <c r="C1282" s="23">
        <v>43213</v>
      </c>
      <c r="D1282" s="23" t="s">
        <v>157</v>
      </c>
      <c r="E1282" s="23" t="s">
        <v>110</v>
      </c>
      <c r="F1282" s="23"/>
      <c r="G1282" s="24"/>
      <c r="H1282" s="24">
        <v>24083756537</v>
      </c>
      <c r="I1282" s="24" t="s">
        <v>72</v>
      </c>
      <c r="J1282" s="24">
        <f>DATEDIF(Tabla1[[#This Row],[FECHA DE NACIMIENTO]],Tabla1[[#This Row],[FECHA ACTUAL]],"Y")</f>
        <v>51</v>
      </c>
      <c r="K1282" s="24" t="s">
        <v>96</v>
      </c>
      <c r="L1282" s="24" t="s">
        <v>74</v>
      </c>
      <c r="M1282" s="24">
        <v>1</v>
      </c>
      <c r="N1282" s="24">
        <v>3</v>
      </c>
      <c r="O1282" s="24">
        <v>2</v>
      </c>
      <c r="P1282" s="24" t="s">
        <v>101</v>
      </c>
      <c r="Q1282" s="23">
        <v>26143</v>
      </c>
      <c r="R1282" s="24" t="s">
        <v>7613</v>
      </c>
      <c r="S1282" s="25">
        <v>45119</v>
      </c>
      <c r="T1282" s="24">
        <v>4595087</v>
      </c>
      <c r="U1282" s="24">
        <v>3132204814</v>
      </c>
      <c r="V1282" s="24" t="s">
        <v>7614</v>
      </c>
      <c r="W1282" s="24" t="s">
        <v>7615</v>
      </c>
      <c r="X1282" s="24" t="s">
        <v>6205</v>
      </c>
      <c r="Y1282" s="24" t="s">
        <v>7616</v>
      </c>
      <c r="Z1282" s="24" t="s">
        <v>4026</v>
      </c>
      <c r="AA1282" s="24">
        <v>3103207147</v>
      </c>
      <c r="AB1282" s="24" t="s">
        <v>77</v>
      </c>
      <c r="AC1282" s="24" t="s">
        <v>77</v>
      </c>
      <c r="AD1282" s="24" t="s">
        <v>77</v>
      </c>
      <c r="AE1282" s="26" t="s">
        <v>151</v>
      </c>
      <c r="AF1282" s="26"/>
      <c r="AG1282" s="26"/>
      <c r="AH1282" s="27" t="s">
        <v>324</v>
      </c>
      <c r="AI1282" s="27" t="s">
        <v>186</v>
      </c>
      <c r="AJ1282" s="27" t="s">
        <v>186</v>
      </c>
      <c r="AK1282" s="24" t="s">
        <v>121</v>
      </c>
      <c r="AL1282" s="24" t="s">
        <v>7086</v>
      </c>
      <c r="AM1282" s="23">
        <v>43213</v>
      </c>
      <c r="AN1282" s="28">
        <v>808585.47</v>
      </c>
      <c r="AO1282" s="28"/>
      <c r="AP1282" s="24"/>
      <c r="AQ1282" s="24"/>
      <c r="AR1282" s="24"/>
      <c r="AS1282" s="24"/>
      <c r="AT1282" s="24" t="e">
        <v>#N/A</v>
      </c>
      <c r="AU1282" s="24" t="e">
        <v>#N/A</v>
      </c>
      <c r="AV1282" s="24" t="e">
        <v>#N/A</v>
      </c>
      <c r="AW1282" s="24"/>
      <c r="AX1282" s="24"/>
      <c r="AY1282" s="24"/>
      <c r="AZ1282" s="24"/>
      <c r="BA1282" s="24"/>
      <c r="BB1282" s="24"/>
      <c r="BC1282" s="24"/>
      <c r="BD1282" s="24">
        <v>0</v>
      </c>
      <c r="BE1282" s="24">
        <v>0</v>
      </c>
      <c r="BF1282" s="23"/>
      <c r="BG1282" s="23"/>
      <c r="BH1282" s="23">
        <v>43362</v>
      </c>
      <c r="BI1282" s="26" t="s">
        <v>127</v>
      </c>
      <c r="BJ1282" s="26" t="s">
        <v>178</v>
      </c>
      <c r="BK1282" s="29">
        <v>159504</v>
      </c>
      <c r="BL1282" s="24" t="s">
        <v>129</v>
      </c>
      <c r="BM1282" s="22" t="str">
        <f ca="1">+IF(Tabla1[[#This Row],[FECHA INGRESO]]&gt;=44986,IF((TODAY()-Tabla1[[#This Row],[FECHA INGRESO]])&gt;=50,"ALERTA","TODAVÍA FALTA"),"N/A")</f>
        <v>N/A</v>
      </c>
      <c r="BN1282" s="7">
        <f>IFERROR((_xlfn.DAYS(Tabla1[[#This Row],[FECHA INGRESO]],Tabla1[[#This Row],[FECHA RETIRO]]))/30,"")</f>
        <v>-4.9666666666666668</v>
      </c>
    </row>
    <row r="1283" spans="1:66" ht="15" customHeight="1" x14ac:dyDescent="0.35">
      <c r="A1283" s="31">
        <v>1069755168</v>
      </c>
      <c r="B1283" s="22" t="s">
        <v>7617</v>
      </c>
      <c r="C1283" s="23">
        <v>43215</v>
      </c>
      <c r="D1283" s="23" t="s">
        <v>870</v>
      </c>
      <c r="E1283" s="23" t="s">
        <v>111</v>
      </c>
      <c r="F1283" s="23"/>
      <c r="G1283" s="24"/>
      <c r="H1283" s="24">
        <v>24084041043</v>
      </c>
      <c r="I1283" s="24" t="s">
        <v>72</v>
      </c>
      <c r="J1283" s="24">
        <f>DATEDIF(Tabla1[[#This Row],[FECHA DE NACIMIENTO]],Tabla1[[#This Row],[FECHA ACTUAL]],"Y")</f>
        <v>27</v>
      </c>
      <c r="K1283" s="24" t="s">
        <v>96</v>
      </c>
      <c r="L1283" s="24" t="s">
        <v>112</v>
      </c>
      <c r="M1283" s="24">
        <v>0</v>
      </c>
      <c r="N1283" s="24">
        <v>0</v>
      </c>
      <c r="O1283" s="24">
        <v>3</v>
      </c>
      <c r="P1283" s="24" t="s">
        <v>75</v>
      </c>
      <c r="Q1283" s="23">
        <v>35191</v>
      </c>
      <c r="R1283" s="24" t="s">
        <v>339</v>
      </c>
      <c r="S1283" s="25">
        <v>45119</v>
      </c>
      <c r="T1283" s="24"/>
      <c r="U1283" s="24">
        <v>3058142771</v>
      </c>
      <c r="V1283" s="24" t="s">
        <v>7618</v>
      </c>
      <c r="W1283" s="24" t="s">
        <v>7619</v>
      </c>
      <c r="X1283" s="24" t="s">
        <v>7620</v>
      </c>
      <c r="Y1283" s="24" t="s">
        <v>7621</v>
      </c>
      <c r="Z1283" s="24" t="s">
        <v>162</v>
      </c>
      <c r="AA1283" s="24">
        <v>3002078095</v>
      </c>
      <c r="AB1283" s="24" t="s">
        <v>77</v>
      </c>
      <c r="AC1283" s="24" t="s">
        <v>77</v>
      </c>
      <c r="AD1283" s="24" t="s">
        <v>77</v>
      </c>
      <c r="AE1283" s="26" t="s">
        <v>151</v>
      </c>
      <c r="AF1283" s="26"/>
      <c r="AG1283" s="26" t="s">
        <v>7622</v>
      </c>
      <c r="AH1283" s="27" t="s">
        <v>184</v>
      </c>
      <c r="AI1283" s="27" t="s">
        <v>5736</v>
      </c>
      <c r="AJ1283" s="27" t="s">
        <v>5736</v>
      </c>
      <c r="AK1283" s="24" t="s">
        <v>121</v>
      </c>
      <c r="AL1283" s="24" t="s">
        <v>7086</v>
      </c>
      <c r="AM1283" s="23">
        <v>43215</v>
      </c>
      <c r="AN1283" s="28">
        <v>1242000</v>
      </c>
      <c r="AO1283" s="28"/>
      <c r="AP1283" s="24"/>
      <c r="AQ1283" s="24"/>
      <c r="AR1283" s="24"/>
      <c r="AS1283" s="24"/>
      <c r="AT1283" s="24" t="e">
        <v>#N/A</v>
      </c>
      <c r="AU1283" s="24" t="e">
        <v>#N/A</v>
      </c>
      <c r="AV1283" s="24" t="e">
        <v>#N/A</v>
      </c>
      <c r="AW1283" s="24"/>
      <c r="AX1283" s="24"/>
      <c r="AY1283" s="24"/>
      <c r="AZ1283" s="24"/>
      <c r="BA1283" s="24"/>
      <c r="BB1283" s="24"/>
      <c r="BC1283" s="24"/>
      <c r="BD1283" s="24">
        <v>0</v>
      </c>
      <c r="BE1283" s="24">
        <v>0</v>
      </c>
      <c r="BF1283" s="23"/>
      <c r="BG1283" s="23"/>
      <c r="BH1283" s="23">
        <v>43266</v>
      </c>
      <c r="BI1283" s="26" t="s">
        <v>143</v>
      </c>
      <c r="BJ1283" s="26" t="s">
        <v>7119</v>
      </c>
      <c r="BK1283" s="29">
        <v>85000</v>
      </c>
      <c r="BL1283" s="24" t="s">
        <v>129</v>
      </c>
      <c r="BM1283" s="22" t="str">
        <f ca="1">+IF(Tabla1[[#This Row],[FECHA INGRESO]]&gt;=44986,IF((TODAY()-Tabla1[[#This Row],[FECHA INGRESO]])&gt;=50,"ALERTA","TODAVÍA FALTA"),"N/A")</f>
        <v>N/A</v>
      </c>
      <c r="BN1283" s="7">
        <f>IFERROR((_xlfn.DAYS(Tabla1[[#This Row],[FECHA INGRESO]],Tabla1[[#This Row],[FECHA RETIRO]]))/30,"")</f>
        <v>-1.7</v>
      </c>
    </row>
    <row r="1284" spans="1:66" ht="15" customHeight="1" x14ac:dyDescent="0.35">
      <c r="A1284" s="31">
        <v>1127605649</v>
      </c>
      <c r="B1284" s="22" t="s">
        <v>6853</v>
      </c>
      <c r="C1284" s="23"/>
      <c r="D1284" s="23"/>
      <c r="E1284" s="23"/>
      <c r="F1284" s="23" t="s">
        <v>77</v>
      </c>
      <c r="G1284" s="24"/>
      <c r="H1284" s="24"/>
      <c r="I1284" s="24" t="s">
        <v>72</v>
      </c>
      <c r="J1284" s="24">
        <f>DATEDIF(Tabla1[[#This Row],[FECHA DE NACIMIENTO]],Tabla1[[#This Row],[FECHA ACTUAL]],"Y")</f>
        <v>39</v>
      </c>
      <c r="K1284" s="24" t="s">
        <v>96</v>
      </c>
      <c r="L1284" s="24" t="s">
        <v>74</v>
      </c>
      <c r="M1284" s="24">
        <v>3</v>
      </c>
      <c r="N1284" s="24">
        <v>4</v>
      </c>
      <c r="O1284" s="24">
        <v>3</v>
      </c>
      <c r="P1284" s="24" t="s">
        <v>101</v>
      </c>
      <c r="Q1284" s="23">
        <v>30636</v>
      </c>
      <c r="R1284" s="24" t="s">
        <v>4000</v>
      </c>
      <c r="S1284" s="25">
        <v>45119</v>
      </c>
      <c r="T1284" s="24">
        <v>4562094</v>
      </c>
      <c r="U1284" s="24">
        <v>3192808265</v>
      </c>
      <c r="V1284" s="24" t="s">
        <v>6854</v>
      </c>
      <c r="W1284" s="24" t="s">
        <v>6855</v>
      </c>
      <c r="X1284" s="24" t="s">
        <v>6856</v>
      </c>
      <c r="Y1284" s="24" t="s">
        <v>6857</v>
      </c>
      <c r="Z1284" s="24" t="s">
        <v>82</v>
      </c>
      <c r="AA1284" s="24">
        <v>3003981992</v>
      </c>
      <c r="AB1284" s="24" t="s">
        <v>77</v>
      </c>
      <c r="AC1284" s="24" t="s">
        <v>77</v>
      </c>
      <c r="AD1284" s="24" t="s">
        <v>77</v>
      </c>
      <c r="AE1284" s="26" t="s">
        <v>183</v>
      </c>
      <c r="AF1284" s="26" t="s">
        <v>4140</v>
      </c>
      <c r="AG1284" s="26"/>
      <c r="AH1284" s="27" t="s">
        <v>7623</v>
      </c>
      <c r="AI1284" s="27" t="s">
        <v>214</v>
      </c>
      <c r="AJ1284" s="27" t="s">
        <v>214</v>
      </c>
      <c r="AK1284" s="24" t="s">
        <v>89</v>
      </c>
      <c r="AL1284" s="24" t="s">
        <v>542</v>
      </c>
      <c r="AM1284" s="23">
        <v>43221</v>
      </c>
      <c r="AN1284" s="28">
        <v>5330009.88</v>
      </c>
      <c r="AO1284" s="28"/>
      <c r="AP1284" s="24"/>
      <c r="AQ1284" s="24"/>
      <c r="AR1284" s="24"/>
      <c r="AS1284" s="24"/>
      <c r="AT1284" s="24" t="e">
        <v>#N/A</v>
      </c>
      <c r="AU1284" s="24" t="e">
        <v>#N/A</v>
      </c>
      <c r="AV1284" s="24" t="e">
        <v>#N/A</v>
      </c>
      <c r="AW1284" s="24"/>
      <c r="AX1284" s="24"/>
      <c r="AY1284" s="24"/>
      <c r="AZ1284" s="24"/>
      <c r="BA1284" s="24"/>
      <c r="BB1284" s="24"/>
      <c r="BC1284" s="24"/>
      <c r="BD1284" s="24">
        <v>0</v>
      </c>
      <c r="BE1284" s="24">
        <v>0</v>
      </c>
      <c r="BF1284" s="23"/>
      <c r="BG1284" s="23"/>
      <c r="BH1284" s="23">
        <v>43768</v>
      </c>
      <c r="BI1284" s="26"/>
      <c r="BJ1284" s="26"/>
      <c r="BK1284" s="29">
        <v>524444</v>
      </c>
      <c r="BL1284" s="24" t="s">
        <v>129</v>
      </c>
      <c r="BM1284" s="22" t="str">
        <f ca="1">+IF(Tabla1[[#This Row],[FECHA INGRESO]]&gt;=44986,IF((TODAY()-Tabla1[[#This Row],[FECHA INGRESO]])&gt;=50,"ALERTA","TODAVÍA FALTA"),"N/A")</f>
        <v>N/A</v>
      </c>
      <c r="BN1284" s="7">
        <f>IFERROR((_xlfn.DAYS(Tabla1[[#This Row],[FECHA INGRESO]],Tabla1[[#This Row],[FECHA RETIRO]]))/30,"")</f>
        <v>-18.233333333333334</v>
      </c>
    </row>
    <row r="1285" spans="1:66" ht="15" customHeight="1" x14ac:dyDescent="0.35">
      <c r="A1285" s="31">
        <v>1010221812</v>
      </c>
      <c r="B1285" s="22" t="s">
        <v>7624</v>
      </c>
      <c r="C1285" s="23">
        <v>43222</v>
      </c>
      <c r="D1285" s="23" t="s">
        <v>68</v>
      </c>
      <c r="E1285" s="23" t="s">
        <v>110</v>
      </c>
      <c r="F1285" s="23"/>
      <c r="G1285" s="24" t="s">
        <v>7625</v>
      </c>
      <c r="H1285" s="24">
        <v>24084317360</v>
      </c>
      <c r="I1285" s="24" t="s">
        <v>95</v>
      </c>
      <c r="J1285" s="24">
        <f>DATEDIF(Tabla1[[#This Row],[FECHA DE NACIMIENTO]],Tabla1[[#This Row],[FECHA ACTUAL]],"Y")</f>
        <v>28</v>
      </c>
      <c r="K1285" s="24" t="s">
        <v>73</v>
      </c>
      <c r="L1285" s="24" t="s">
        <v>112</v>
      </c>
      <c r="M1285" s="24">
        <v>0</v>
      </c>
      <c r="N1285" s="24">
        <v>0</v>
      </c>
      <c r="O1285" s="24">
        <v>2</v>
      </c>
      <c r="P1285" s="24" t="s">
        <v>101</v>
      </c>
      <c r="Q1285" s="23">
        <v>34828</v>
      </c>
      <c r="R1285" s="24" t="s">
        <v>76</v>
      </c>
      <c r="S1285" s="25">
        <v>45119</v>
      </c>
      <c r="T1285" s="24">
        <v>7909463</v>
      </c>
      <c r="U1285" s="24">
        <v>3174224889</v>
      </c>
      <c r="V1285" s="24" t="s">
        <v>7626</v>
      </c>
      <c r="W1285" s="24" t="s">
        <v>7627</v>
      </c>
      <c r="X1285" s="24" t="s">
        <v>7628</v>
      </c>
      <c r="Y1285" s="24" t="s">
        <v>7629</v>
      </c>
      <c r="Z1285" s="24" t="s">
        <v>117</v>
      </c>
      <c r="AA1285" s="24">
        <v>3042051926</v>
      </c>
      <c r="AB1285" s="24" t="s">
        <v>77</v>
      </c>
      <c r="AC1285" s="24" t="s">
        <v>77</v>
      </c>
      <c r="AD1285" s="24" t="s">
        <v>77</v>
      </c>
      <c r="AE1285" s="26" t="s">
        <v>183</v>
      </c>
      <c r="AF1285" s="26" t="s">
        <v>7630</v>
      </c>
      <c r="AG1285" s="26"/>
      <c r="AH1285" s="27" t="s">
        <v>184</v>
      </c>
      <c r="AI1285" s="27" t="s">
        <v>165</v>
      </c>
      <c r="AJ1285" s="27" t="s">
        <v>165</v>
      </c>
      <c r="AK1285" s="24" t="s">
        <v>121</v>
      </c>
      <c r="AL1285" s="24" t="s">
        <v>7086</v>
      </c>
      <c r="AM1285" s="23">
        <v>43222</v>
      </c>
      <c r="AN1285" s="28">
        <v>857100.06</v>
      </c>
      <c r="AO1285" s="28">
        <v>97032</v>
      </c>
      <c r="AP1285" s="24"/>
      <c r="AQ1285" s="24"/>
      <c r="AR1285" s="24"/>
      <c r="AS1285" s="24"/>
      <c r="AT1285" s="24" t="e">
        <v>#N/A</v>
      </c>
      <c r="AU1285" s="24" t="e">
        <v>#N/A</v>
      </c>
      <c r="AV1285" s="24" t="e">
        <v>#N/A</v>
      </c>
      <c r="AW1285" s="24"/>
      <c r="AX1285" s="24"/>
      <c r="AY1285" s="24"/>
      <c r="AZ1285" s="24"/>
      <c r="BA1285" s="24"/>
      <c r="BB1285" s="24"/>
      <c r="BC1285" s="24"/>
      <c r="BD1285" s="24">
        <v>0</v>
      </c>
      <c r="BE1285" s="24">
        <v>0</v>
      </c>
      <c r="BF1285" s="23"/>
      <c r="BG1285" s="23"/>
      <c r="BH1285" s="23">
        <v>43774</v>
      </c>
      <c r="BI1285" s="26" t="s">
        <v>127</v>
      </c>
      <c r="BJ1285" s="26" t="s">
        <v>232</v>
      </c>
      <c r="BK1285" s="29">
        <v>210479</v>
      </c>
      <c r="BL1285" s="24" t="s">
        <v>129</v>
      </c>
      <c r="BM1285" s="22" t="str">
        <f ca="1">+IF(Tabla1[[#This Row],[FECHA INGRESO]]&gt;=44986,IF((TODAY()-Tabla1[[#This Row],[FECHA INGRESO]])&gt;=50,"ALERTA","TODAVÍA FALTA"),"N/A")</f>
        <v>N/A</v>
      </c>
      <c r="BN1285" s="7">
        <f>IFERROR((_xlfn.DAYS(Tabla1[[#This Row],[FECHA INGRESO]],Tabla1[[#This Row],[FECHA RETIRO]]))/30,"")</f>
        <v>-18.399999999999999</v>
      </c>
    </row>
    <row r="1286" spans="1:66" ht="15" customHeight="1" x14ac:dyDescent="0.35">
      <c r="A1286" s="31">
        <v>52933685</v>
      </c>
      <c r="B1286" s="22" t="s">
        <v>7631</v>
      </c>
      <c r="C1286" s="23">
        <v>43227</v>
      </c>
      <c r="D1286" s="23" t="s">
        <v>188</v>
      </c>
      <c r="E1286" s="24" t="s">
        <v>94</v>
      </c>
      <c r="F1286" s="23"/>
      <c r="G1286" s="24"/>
      <c r="H1286" s="24">
        <v>24084395555</v>
      </c>
      <c r="I1286" s="24" t="s">
        <v>95</v>
      </c>
      <c r="J1286" s="24">
        <f>DATEDIF(Tabla1[[#This Row],[FECHA DE NACIMIENTO]],Tabla1[[#This Row],[FECHA ACTUAL]],"Y")</f>
        <v>40</v>
      </c>
      <c r="K1286" s="24" t="s">
        <v>73</v>
      </c>
      <c r="L1286" s="24" t="s">
        <v>112</v>
      </c>
      <c r="M1286" s="24">
        <v>1</v>
      </c>
      <c r="N1286" s="24">
        <v>1</v>
      </c>
      <c r="O1286" s="24">
        <v>2</v>
      </c>
      <c r="P1286" s="24" t="s">
        <v>101</v>
      </c>
      <c r="Q1286" s="23">
        <v>30451</v>
      </c>
      <c r="R1286" s="24" t="s">
        <v>76</v>
      </c>
      <c r="S1286" s="25">
        <v>45119</v>
      </c>
      <c r="T1286" s="24">
        <v>9214631</v>
      </c>
      <c r="U1286" s="24">
        <v>3103428613</v>
      </c>
      <c r="V1286" s="24" t="s">
        <v>7632</v>
      </c>
      <c r="W1286" s="24" t="s">
        <v>7633</v>
      </c>
      <c r="X1286" s="24" t="s">
        <v>3453</v>
      </c>
      <c r="Y1286" s="24" t="s">
        <v>7634</v>
      </c>
      <c r="Z1286" s="24" t="s">
        <v>82</v>
      </c>
      <c r="AA1286" s="24">
        <v>3142525485</v>
      </c>
      <c r="AB1286" s="24" t="s">
        <v>77</v>
      </c>
      <c r="AC1286" s="24" t="s">
        <v>77</v>
      </c>
      <c r="AD1286" s="24" t="s">
        <v>77</v>
      </c>
      <c r="AE1286" s="26" t="s">
        <v>151</v>
      </c>
      <c r="AF1286" s="26"/>
      <c r="AG1286" s="26"/>
      <c r="AH1286" s="27" t="s">
        <v>184</v>
      </c>
      <c r="AI1286" s="27" t="s">
        <v>186</v>
      </c>
      <c r="AJ1286" s="27" t="s">
        <v>186</v>
      </c>
      <c r="AK1286" s="24" t="s">
        <v>121</v>
      </c>
      <c r="AL1286" s="24" t="s">
        <v>7086</v>
      </c>
      <c r="AM1286" s="23">
        <v>43227</v>
      </c>
      <c r="AN1286" s="28">
        <v>808585.47</v>
      </c>
      <c r="AO1286" s="28"/>
      <c r="AP1286" s="24"/>
      <c r="AQ1286" s="24"/>
      <c r="AR1286" s="24"/>
      <c r="AS1286" s="24"/>
      <c r="AT1286" s="24" t="e">
        <v>#N/A</v>
      </c>
      <c r="AU1286" s="24" t="e">
        <v>#N/A</v>
      </c>
      <c r="AV1286" s="24" t="e">
        <v>#N/A</v>
      </c>
      <c r="AW1286" s="24"/>
      <c r="AX1286" s="24"/>
      <c r="AY1286" s="24"/>
      <c r="AZ1286" s="24"/>
      <c r="BA1286" s="24"/>
      <c r="BB1286" s="24"/>
      <c r="BC1286" s="24"/>
      <c r="BD1286" s="24">
        <v>0</v>
      </c>
      <c r="BE1286" s="24">
        <v>0</v>
      </c>
      <c r="BF1286" s="23"/>
      <c r="BG1286" s="23"/>
      <c r="BH1286" s="23">
        <v>43235</v>
      </c>
      <c r="BI1286" s="26" t="s">
        <v>143</v>
      </c>
      <c r="BJ1286" s="26" t="s">
        <v>2589</v>
      </c>
      <c r="BK1286" s="29">
        <v>9766</v>
      </c>
      <c r="BL1286" s="24" t="s">
        <v>129</v>
      </c>
      <c r="BM1286" s="22" t="str">
        <f ca="1">+IF(Tabla1[[#This Row],[FECHA INGRESO]]&gt;=44986,IF((TODAY()-Tabla1[[#This Row],[FECHA INGRESO]])&gt;=50,"ALERTA","TODAVÍA FALTA"),"N/A")</f>
        <v>N/A</v>
      </c>
      <c r="BN1286" s="7">
        <f>IFERROR((_xlfn.DAYS(Tabla1[[#This Row],[FECHA INGRESO]],Tabla1[[#This Row],[FECHA RETIRO]]))/30,"")</f>
        <v>-0.26666666666666666</v>
      </c>
    </row>
    <row r="1287" spans="1:66" ht="15" customHeight="1" x14ac:dyDescent="0.35">
      <c r="A1287" s="31">
        <v>1010171281</v>
      </c>
      <c r="B1287" s="22" t="s">
        <v>7635</v>
      </c>
      <c r="C1287" s="23">
        <v>43227</v>
      </c>
      <c r="D1287" s="23" t="s">
        <v>266</v>
      </c>
      <c r="E1287" s="23" t="s">
        <v>111</v>
      </c>
      <c r="F1287" s="23"/>
      <c r="G1287" s="24"/>
      <c r="H1287" s="24">
        <v>24084260767</v>
      </c>
      <c r="I1287" s="24" t="s">
        <v>72</v>
      </c>
      <c r="J1287" s="24">
        <f>DATEDIF(Tabla1[[#This Row],[FECHA DE NACIMIENTO]],Tabla1[[#This Row],[FECHA ACTUAL]],"Y")</f>
        <v>36</v>
      </c>
      <c r="K1287" s="24" t="s">
        <v>73</v>
      </c>
      <c r="L1287" s="24" t="s">
        <v>112</v>
      </c>
      <c r="M1287" s="24">
        <v>0</v>
      </c>
      <c r="N1287" s="24">
        <v>0</v>
      </c>
      <c r="O1287" s="24">
        <v>3</v>
      </c>
      <c r="P1287" s="24" t="s">
        <v>101</v>
      </c>
      <c r="Q1287" s="23">
        <v>31905</v>
      </c>
      <c r="R1287" s="24" t="s">
        <v>76</v>
      </c>
      <c r="S1287" s="25">
        <v>45119</v>
      </c>
      <c r="T1287" s="24">
        <v>3059958</v>
      </c>
      <c r="U1287" s="24">
        <v>3193840651</v>
      </c>
      <c r="V1287" s="24" t="s">
        <v>7636</v>
      </c>
      <c r="W1287" s="24" t="s">
        <v>7637</v>
      </c>
      <c r="X1287" s="24" t="s">
        <v>1768</v>
      </c>
      <c r="Y1287" s="24" t="s">
        <v>7638</v>
      </c>
      <c r="Z1287" s="24" t="s">
        <v>162</v>
      </c>
      <c r="AA1287" s="24">
        <v>3164940855</v>
      </c>
      <c r="AB1287" s="24" t="s">
        <v>77</v>
      </c>
      <c r="AC1287" s="24" t="s">
        <v>77</v>
      </c>
      <c r="AD1287" s="24" t="s">
        <v>77</v>
      </c>
      <c r="AE1287" s="26" t="s">
        <v>183</v>
      </c>
      <c r="AF1287" s="26" t="s">
        <v>4829</v>
      </c>
      <c r="AG1287" s="26"/>
      <c r="AH1287" s="27" t="s">
        <v>324</v>
      </c>
      <c r="AI1287" s="27" t="s">
        <v>7639</v>
      </c>
      <c r="AJ1287" s="27" t="s">
        <v>304</v>
      </c>
      <c r="AK1287" s="24" t="s">
        <v>121</v>
      </c>
      <c r="AL1287" s="24" t="s">
        <v>7086</v>
      </c>
      <c r="AM1287" s="23">
        <v>43227</v>
      </c>
      <c r="AN1287" s="28">
        <v>808585.47</v>
      </c>
      <c r="AO1287" s="28"/>
      <c r="AP1287" s="24"/>
      <c r="AQ1287" s="24"/>
      <c r="AR1287" s="24"/>
      <c r="AS1287" s="24"/>
      <c r="AT1287" s="24" t="e">
        <v>#N/A</v>
      </c>
      <c r="AU1287" s="24" t="e">
        <v>#N/A</v>
      </c>
      <c r="AV1287" s="24" t="e">
        <v>#N/A</v>
      </c>
      <c r="AW1287" s="24"/>
      <c r="AX1287" s="24"/>
      <c r="AY1287" s="24"/>
      <c r="AZ1287" s="24"/>
      <c r="BA1287" s="24"/>
      <c r="BB1287" s="24"/>
      <c r="BC1287" s="24"/>
      <c r="BD1287" s="24">
        <v>0</v>
      </c>
      <c r="BE1287" s="24">
        <v>0</v>
      </c>
      <c r="BF1287" s="23"/>
      <c r="BG1287" s="23"/>
      <c r="BH1287" s="23">
        <v>43256</v>
      </c>
      <c r="BI1287" s="26" t="s">
        <v>143</v>
      </c>
      <c r="BJ1287" s="26" t="s">
        <v>7545</v>
      </c>
      <c r="BK1287" s="29">
        <v>31467</v>
      </c>
      <c r="BL1287" s="24" t="s">
        <v>129</v>
      </c>
      <c r="BM1287" s="22" t="str">
        <f ca="1">+IF(Tabla1[[#This Row],[FECHA INGRESO]]&gt;=44986,IF((TODAY()-Tabla1[[#This Row],[FECHA INGRESO]])&gt;=50,"ALERTA","TODAVÍA FALTA"),"N/A")</f>
        <v>N/A</v>
      </c>
      <c r="BN1287" s="7">
        <f>IFERROR((_xlfn.DAYS(Tabla1[[#This Row],[FECHA INGRESO]],Tabla1[[#This Row],[FECHA RETIRO]]))/30,"")</f>
        <v>-0.96666666666666667</v>
      </c>
    </row>
    <row r="1288" spans="1:66" ht="15" customHeight="1" x14ac:dyDescent="0.35">
      <c r="A1288" s="31">
        <v>1030568529</v>
      </c>
      <c r="B1288" s="22" t="s">
        <v>7640</v>
      </c>
      <c r="C1288" s="23">
        <v>43227</v>
      </c>
      <c r="D1288" s="23" t="s">
        <v>131</v>
      </c>
      <c r="E1288" s="24" t="s">
        <v>94</v>
      </c>
      <c r="F1288" s="23"/>
      <c r="G1288" s="24"/>
      <c r="H1288" s="24">
        <v>24084031286</v>
      </c>
      <c r="I1288" s="24" t="s">
        <v>95</v>
      </c>
      <c r="J1288" s="24">
        <f>DATEDIF(Tabla1[[#This Row],[FECHA DE NACIMIENTO]],Tabla1[[#This Row],[FECHA ACTUAL]],"Y")</f>
        <v>33</v>
      </c>
      <c r="K1288" s="24" t="s">
        <v>96</v>
      </c>
      <c r="L1288" s="24" t="s">
        <v>112</v>
      </c>
      <c r="M1288" s="24">
        <v>3</v>
      </c>
      <c r="N1288" s="24">
        <v>3</v>
      </c>
      <c r="O1288" s="24">
        <v>2</v>
      </c>
      <c r="P1288" s="24" t="s">
        <v>101</v>
      </c>
      <c r="Q1288" s="23">
        <v>32838</v>
      </c>
      <c r="R1288" s="24" t="s">
        <v>76</v>
      </c>
      <c r="S1288" s="25">
        <v>45119</v>
      </c>
      <c r="T1288" s="24">
        <v>2889482</v>
      </c>
      <c r="U1288" s="24">
        <v>3154908779</v>
      </c>
      <c r="V1288" s="24" t="s">
        <v>7641</v>
      </c>
      <c r="W1288" s="24" t="s">
        <v>7642</v>
      </c>
      <c r="X1288" s="24" t="s">
        <v>7643</v>
      </c>
      <c r="Y1288" s="24" t="s">
        <v>7644</v>
      </c>
      <c r="Z1288" s="24" t="s">
        <v>117</v>
      </c>
      <c r="AA1288" s="24" t="s">
        <v>7645</v>
      </c>
      <c r="AB1288" s="24" t="s">
        <v>77</v>
      </c>
      <c r="AC1288" s="24" t="s">
        <v>77</v>
      </c>
      <c r="AD1288" s="24" t="s">
        <v>77</v>
      </c>
      <c r="AE1288" s="26" t="s">
        <v>151</v>
      </c>
      <c r="AF1288" s="26"/>
      <c r="AG1288" s="26"/>
      <c r="AH1288" s="27" t="s">
        <v>184</v>
      </c>
      <c r="AI1288" s="27" t="s">
        <v>3493</v>
      </c>
      <c r="AJ1288" s="27" t="s">
        <v>120</v>
      </c>
      <c r="AK1288" s="24" t="s">
        <v>121</v>
      </c>
      <c r="AL1288" s="24" t="s">
        <v>7086</v>
      </c>
      <c r="AM1288" s="23">
        <v>43227</v>
      </c>
      <c r="AN1288" s="28">
        <v>808585.47</v>
      </c>
      <c r="AO1288" s="28"/>
      <c r="AP1288" s="24"/>
      <c r="AQ1288" s="24"/>
      <c r="AR1288" s="24"/>
      <c r="AS1288" s="24"/>
      <c r="AT1288" s="24" t="e">
        <v>#N/A</v>
      </c>
      <c r="AU1288" s="24" t="e">
        <v>#N/A</v>
      </c>
      <c r="AV1288" s="24" t="e">
        <v>#N/A</v>
      </c>
      <c r="AW1288" s="24"/>
      <c r="AX1288" s="24"/>
      <c r="AY1288" s="24"/>
      <c r="AZ1288" s="24"/>
      <c r="BA1288" s="24"/>
      <c r="BB1288" s="24"/>
      <c r="BC1288" s="24"/>
      <c r="BD1288" s="24">
        <v>0</v>
      </c>
      <c r="BE1288" s="24">
        <v>0</v>
      </c>
      <c r="BF1288" s="23"/>
      <c r="BG1288" s="23"/>
      <c r="BH1288" s="23">
        <v>43271</v>
      </c>
      <c r="BI1288" s="26" t="s">
        <v>127</v>
      </c>
      <c r="BJ1288" s="26" t="s">
        <v>273</v>
      </c>
      <c r="BK1288" s="29">
        <v>47743</v>
      </c>
      <c r="BL1288" s="24" t="s">
        <v>129</v>
      </c>
      <c r="BM1288" s="22" t="str">
        <f ca="1">+IF(Tabla1[[#This Row],[FECHA INGRESO]]&gt;=44986,IF((TODAY()-Tabla1[[#This Row],[FECHA INGRESO]])&gt;=50,"ALERTA","TODAVÍA FALTA"),"N/A")</f>
        <v>N/A</v>
      </c>
      <c r="BN1288" s="7">
        <f>IFERROR((_xlfn.DAYS(Tabla1[[#This Row],[FECHA INGRESO]],Tabla1[[#This Row],[FECHA RETIRO]]))/30,"")</f>
        <v>-1.4666666666666666</v>
      </c>
    </row>
    <row r="1289" spans="1:66" ht="15" customHeight="1" x14ac:dyDescent="0.35">
      <c r="A1289" s="31">
        <v>1016037250</v>
      </c>
      <c r="B1289" s="22" t="s">
        <v>7646</v>
      </c>
      <c r="C1289" s="23">
        <v>43227</v>
      </c>
      <c r="D1289" s="23" t="s">
        <v>188</v>
      </c>
      <c r="E1289" s="23" t="s">
        <v>111</v>
      </c>
      <c r="F1289" s="23"/>
      <c r="G1289" s="24"/>
      <c r="H1289" s="24">
        <v>24084405128</v>
      </c>
      <c r="I1289" s="24" t="s">
        <v>95</v>
      </c>
      <c r="J1289" s="24">
        <f>DATEDIF(Tabla1[[#This Row],[FECHA DE NACIMIENTO]],Tabla1[[#This Row],[FECHA ACTUAL]],"Y")</f>
        <v>32</v>
      </c>
      <c r="K1289" s="24" t="s">
        <v>73</v>
      </c>
      <c r="L1289" s="24" t="s">
        <v>234</v>
      </c>
      <c r="M1289" s="24">
        <v>1</v>
      </c>
      <c r="N1289" s="24">
        <v>1</v>
      </c>
      <c r="O1289" s="24">
        <v>3</v>
      </c>
      <c r="P1289" s="24" t="s">
        <v>101</v>
      </c>
      <c r="Q1289" s="23">
        <v>33428</v>
      </c>
      <c r="R1289" s="24" t="s">
        <v>76</v>
      </c>
      <c r="S1289" s="25">
        <v>45119</v>
      </c>
      <c r="T1289" s="24">
        <v>8011179</v>
      </c>
      <c r="U1289" s="24">
        <v>3046352789</v>
      </c>
      <c r="V1289" s="24" t="s">
        <v>7647</v>
      </c>
      <c r="W1289" s="24" t="s">
        <v>7648</v>
      </c>
      <c r="X1289" s="24" t="s">
        <v>3267</v>
      </c>
      <c r="Y1289" s="24" t="s">
        <v>7649</v>
      </c>
      <c r="Z1289" s="24" t="s">
        <v>117</v>
      </c>
      <c r="AA1289" s="24" t="s">
        <v>7650</v>
      </c>
      <c r="AB1289" s="24" t="s">
        <v>77</v>
      </c>
      <c r="AC1289" s="24" t="s">
        <v>77</v>
      </c>
      <c r="AD1289" s="24" t="s">
        <v>77</v>
      </c>
      <c r="AE1289" s="26" t="s">
        <v>84</v>
      </c>
      <c r="AF1289" s="26" t="s">
        <v>7651</v>
      </c>
      <c r="AG1289" s="26"/>
      <c r="AH1289" s="27" t="s">
        <v>213</v>
      </c>
      <c r="AI1289" s="27" t="s">
        <v>214</v>
      </c>
      <c r="AJ1289" s="27" t="s">
        <v>214</v>
      </c>
      <c r="AK1289" s="24" t="s">
        <v>89</v>
      </c>
      <c r="AL1289" s="24" t="s">
        <v>90</v>
      </c>
      <c r="AM1289" s="23">
        <v>43227</v>
      </c>
      <c r="AN1289" s="28">
        <v>3510720</v>
      </c>
      <c r="AO1289" s="28"/>
      <c r="AP1289" s="24"/>
      <c r="AQ1289" s="24"/>
      <c r="AR1289" s="24"/>
      <c r="AS1289" s="24"/>
      <c r="AT1289" s="24" t="e">
        <v>#N/A</v>
      </c>
      <c r="AU1289" s="24" t="e">
        <v>#N/A</v>
      </c>
      <c r="AV1289" s="24" t="e">
        <v>#N/A</v>
      </c>
      <c r="AW1289" s="24"/>
      <c r="AX1289" s="24"/>
      <c r="AY1289" s="24"/>
      <c r="AZ1289" s="24"/>
      <c r="BA1289" s="24"/>
      <c r="BB1289" s="24"/>
      <c r="BC1289" s="24"/>
      <c r="BD1289" s="24">
        <v>0</v>
      </c>
      <c r="BE1289" s="24">
        <v>0</v>
      </c>
      <c r="BF1289" s="23"/>
      <c r="BG1289" s="23"/>
      <c r="BH1289" s="23">
        <v>43496</v>
      </c>
      <c r="BI1289" s="26" t="s">
        <v>127</v>
      </c>
      <c r="BJ1289" s="26" t="s">
        <v>467</v>
      </c>
      <c r="BK1289" s="29">
        <v>1243733</v>
      </c>
      <c r="BL1289" s="24" t="s">
        <v>129</v>
      </c>
      <c r="BM1289" s="22" t="str">
        <f ca="1">+IF(Tabla1[[#This Row],[FECHA INGRESO]]&gt;=44986,IF((TODAY()-Tabla1[[#This Row],[FECHA INGRESO]])&gt;=50,"ALERTA","TODAVÍA FALTA"),"N/A")</f>
        <v>N/A</v>
      </c>
      <c r="BN1289" s="7">
        <f>IFERROR((_xlfn.DAYS(Tabla1[[#This Row],[FECHA INGRESO]],Tabla1[[#This Row],[FECHA RETIRO]]))/30,"")</f>
        <v>-8.9666666666666668</v>
      </c>
    </row>
    <row r="1290" spans="1:66" ht="15" customHeight="1" x14ac:dyDescent="0.35">
      <c r="A1290" s="31">
        <v>1037671971</v>
      </c>
      <c r="B1290" s="22" t="s">
        <v>7652</v>
      </c>
      <c r="C1290" s="23">
        <v>43227</v>
      </c>
      <c r="D1290" s="23" t="s">
        <v>4886</v>
      </c>
      <c r="E1290" s="23" t="s">
        <v>69</v>
      </c>
      <c r="F1290" s="23"/>
      <c r="G1290" s="24"/>
      <c r="H1290" s="24">
        <v>24084166935</v>
      </c>
      <c r="I1290" s="24" t="s">
        <v>95</v>
      </c>
      <c r="J1290" s="24">
        <f>DATEDIF(Tabla1[[#This Row],[FECHA DE NACIMIENTO]],Tabla1[[#This Row],[FECHA ACTUAL]],"Y")</f>
        <v>23</v>
      </c>
      <c r="K1290" s="24" t="s">
        <v>73</v>
      </c>
      <c r="L1290" s="24" t="s">
        <v>112</v>
      </c>
      <c r="M1290" s="24">
        <v>0</v>
      </c>
      <c r="N1290" s="24">
        <v>0</v>
      </c>
      <c r="O1290" s="24">
        <v>3</v>
      </c>
      <c r="P1290" s="24" t="s">
        <v>101</v>
      </c>
      <c r="Q1290" s="23">
        <v>36501</v>
      </c>
      <c r="R1290" s="24" t="s">
        <v>1526</v>
      </c>
      <c r="S1290" s="25">
        <v>45119</v>
      </c>
      <c r="T1290" s="24">
        <v>5030098</v>
      </c>
      <c r="U1290" s="24">
        <v>3123493564</v>
      </c>
      <c r="V1290" s="24" t="s">
        <v>7653</v>
      </c>
      <c r="W1290" s="24" t="s">
        <v>7654</v>
      </c>
      <c r="X1290" s="24" t="s">
        <v>7655</v>
      </c>
      <c r="Y1290" s="24" t="s">
        <v>7656</v>
      </c>
      <c r="Z1290" s="24" t="s">
        <v>117</v>
      </c>
      <c r="AA1290" s="24" t="s">
        <v>7657</v>
      </c>
      <c r="AB1290" s="24" t="s">
        <v>77</v>
      </c>
      <c r="AC1290" s="24" t="s">
        <v>77</v>
      </c>
      <c r="AD1290" s="24" t="s">
        <v>77</v>
      </c>
      <c r="AE1290" s="26" t="s">
        <v>151</v>
      </c>
      <c r="AF1290" s="26"/>
      <c r="AG1290" s="26"/>
      <c r="AH1290" s="27" t="s">
        <v>184</v>
      </c>
      <c r="AI1290" s="27" t="s">
        <v>1027</v>
      </c>
      <c r="AJ1290" s="27" t="s">
        <v>1027</v>
      </c>
      <c r="AK1290" s="24" t="s">
        <v>121</v>
      </c>
      <c r="AL1290" s="24" t="s">
        <v>7086</v>
      </c>
      <c r="AM1290" s="23">
        <v>43227</v>
      </c>
      <c r="AN1290" s="28">
        <v>808585.47</v>
      </c>
      <c r="AO1290" s="28"/>
      <c r="AP1290" s="24"/>
      <c r="AQ1290" s="24"/>
      <c r="AR1290" s="24"/>
      <c r="AS1290" s="24"/>
      <c r="AT1290" s="24" t="e">
        <v>#N/A</v>
      </c>
      <c r="AU1290" s="24" t="e">
        <v>#N/A</v>
      </c>
      <c r="AV1290" s="24" t="e">
        <v>#N/A</v>
      </c>
      <c r="AW1290" s="24"/>
      <c r="AX1290" s="24"/>
      <c r="AY1290" s="24"/>
      <c r="AZ1290" s="24"/>
      <c r="BA1290" s="24"/>
      <c r="BB1290" s="24"/>
      <c r="BC1290" s="24"/>
      <c r="BD1290" s="24">
        <v>0</v>
      </c>
      <c r="BE1290" s="24">
        <v>0</v>
      </c>
      <c r="BF1290" s="23"/>
      <c r="BG1290" s="23"/>
      <c r="BH1290" s="23">
        <v>43456</v>
      </c>
      <c r="BI1290" s="26" t="s">
        <v>127</v>
      </c>
      <c r="BJ1290" s="26" t="s">
        <v>232</v>
      </c>
      <c r="BK1290" s="29">
        <v>245223</v>
      </c>
      <c r="BL1290" s="24" t="s">
        <v>129</v>
      </c>
      <c r="BM1290" s="22" t="str">
        <f ca="1">+IF(Tabla1[[#This Row],[FECHA INGRESO]]&gt;=44986,IF((TODAY()-Tabla1[[#This Row],[FECHA INGRESO]])&gt;=50,"ALERTA","TODAVÍA FALTA"),"N/A")</f>
        <v>N/A</v>
      </c>
      <c r="BN1290" s="7">
        <f>IFERROR((_xlfn.DAYS(Tabla1[[#This Row],[FECHA INGRESO]],Tabla1[[#This Row],[FECHA RETIRO]]))/30,"")</f>
        <v>-7.6333333333333337</v>
      </c>
    </row>
    <row r="1291" spans="1:66" ht="15" customHeight="1" x14ac:dyDescent="0.35">
      <c r="A1291" s="31">
        <v>1041176688</v>
      </c>
      <c r="B1291" s="22" t="s">
        <v>7658</v>
      </c>
      <c r="C1291" s="23">
        <v>43229</v>
      </c>
      <c r="D1291" s="23" t="s">
        <v>582</v>
      </c>
      <c r="E1291" s="24" t="s">
        <v>94</v>
      </c>
      <c r="F1291" s="23"/>
      <c r="G1291" s="24"/>
      <c r="H1291" s="24">
        <v>24084402857</v>
      </c>
      <c r="I1291" s="24" t="s">
        <v>95</v>
      </c>
      <c r="J1291" s="24">
        <f>DATEDIF(Tabla1[[#This Row],[FECHA DE NACIMIENTO]],Tabla1[[#This Row],[FECHA ACTUAL]],"Y")</f>
        <v>30</v>
      </c>
      <c r="K1291" s="24" t="s">
        <v>73</v>
      </c>
      <c r="L1291" s="24" t="s">
        <v>112</v>
      </c>
      <c r="M1291" s="24">
        <v>0</v>
      </c>
      <c r="N1291" s="24">
        <v>0</v>
      </c>
      <c r="O1291" s="24">
        <v>3</v>
      </c>
      <c r="P1291" s="24" t="s">
        <v>101</v>
      </c>
      <c r="Q1291" s="23">
        <v>33901</v>
      </c>
      <c r="R1291" s="24" t="s">
        <v>7659</v>
      </c>
      <c r="S1291" s="25">
        <v>45119</v>
      </c>
      <c r="T1291" s="24"/>
      <c r="U1291" s="24">
        <v>3234571765</v>
      </c>
      <c r="V1291" s="24" t="s">
        <v>7660</v>
      </c>
      <c r="W1291" s="24" t="s">
        <v>7661</v>
      </c>
      <c r="X1291" s="24" t="s">
        <v>6231</v>
      </c>
      <c r="Y1291" s="24" t="s">
        <v>7662</v>
      </c>
      <c r="Z1291" s="24" t="s">
        <v>117</v>
      </c>
      <c r="AA1291" s="24">
        <v>3216233913</v>
      </c>
      <c r="AB1291" s="24" t="s">
        <v>77</v>
      </c>
      <c r="AC1291" s="24" t="s">
        <v>77</v>
      </c>
      <c r="AD1291" s="24" t="s">
        <v>77</v>
      </c>
      <c r="AE1291" s="26" t="s">
        <v>183</v>
      </c>
      <c r="AF1291" s="26" t="s">
        <v>7663</v>
      </c>
      <c r="AG1291" s="26"/>
      <c r="AH1291" s="27" t="s">
        <v>184</v>
      </c>
      <c r="AI1291" s="27" t="s">
        <v>515</v>
      </c>
      <c r="AJ1291" s="27" t="s">
        <v>515</v>
      </c>
      <c r="AK1291" s="24" t="s">
        <v>121</v>
      </c>
      <c r="AL1291" s="24" t="s">
        <v>7086</v>
      </c>
      <c r="AM1291" s="23">
        <v>43229</v>
      </c>
      <c r="AN1291" s="28">
        <v>808585.47</v>
      </c>
      <c r="AO1291" s="28"/>
      <c r="AP1291" s="24"/>
      <c r="AQ1291" s="24"/>
      <c r="AR1291" s="24"/>
      <c r="AS1291" s="24"/>
      <c r="AT1291" s="24" t="e">
        <v>#N/A</v>
      </c>
      <c r="AU1291" s="24" t="e">
        <v>#N/A</v>
      </c>
      <c r="AV1291" s="24" t="e">
        <v>#N/A</v>
      </c>
      <c r="AW1291" s="24"/>
      <c r="AX1291" s="24"/>
      <c r="AY1291" s="24"/>
      <c r="AZ1291" s="24"/>
      <c r="BA1291" s="24"/>
      <c r="BB1291" s="24"/>
      <c r="BC1291" s="24"/>
      <c r="BD1291" s="24">
        <v>0</v>
      </c>
      <c r="BE1291" s="24">
        <v>0</v>
      </c>
      <c r="BF1291" s="23"/>
      <c r="BG1291" s="23"/>
      <c r="BH1291" s="23">
        <v>43252</v>
      </c>
      <c r="BI1291" s="26" t="s">
        <v>127</v>
      </c>
      <c r="BJ1291" s="26" t="s">
        <v>7131</v>
      </c>
      <c r="BK1291" s="29">
        <v>24956</v>
      </c>
      <c r="BL1291" s="24" t="s">
        <v>129</v>
      </c>
      <c r="BM1291" s="22" t="str">
        <f ca="1">+IF(Tabla1[[#This Row],[FECHA INGRESO]]&gt;=44986,IF((TODAY()-Tabla1[[#This Row],[FECHA INGRESO]])&gt;=50,"ALERTA","TODAVÍA FALTA"),"N/A")</f>
        <v>N/A</v>
      </c>
      <c r="BN1291" s="7">
        <f>IFERROR((_xlfn.DAYS(Tabla1[[#This Row],[FECHA INGRESO]],Tabla1[[#This Row],[FECHA RETIRO]]))/30,"")</f>
        <v>-0.76666666666666672</v>
      </c>
    </row>
    <row r="1292" spans="1:66" x14ac:dyDescent="0.35">
      <c r="A1292" s="34">
        <v>1037611676</v>
      </c>
      <c r="B1292" s="22" t="s">
        <v>7664</v>
      </c>
      <c r="C1292" s="23">
        <v>43230</v>
      </c>
      <c r="D1292" s="23" t="s">
        <v>582</v>
      </c>
      <c r="E1292" s="23" t="s">
        <v>111</v>
      </c>
      <c r="F1292" s="23" t="s">
        <v>70</v>
      </c>
      <c r="G1292" s="24"/>
      <c r="H1292" s="24">
        <v>24084528519</v>
      </c>
      <c r="I1292" s="24" t="s">
        <v>95</v>
      </c>
      <c r="J1292" s="24">
        <f>DATEDIF(Tabla1[[#This Row],[FECHA DE NACIMIENTO]],Tabla1[[#This Row],[FECHA ACTUAL]],"Y")</f>
        <v>32</v>
      </c>
      <c r="K1292" s="24" t="s">
        <v>73</v>
      </c>
      <c r="L1292" s="24" t="s">
        <v>112</v>
      </c>
      <c r="M1292" s="24">
        <v>0</v>
      </c>
      <c r="N1292" s="24">
        <v>1</v>
      </c>
      <c r="O1292" s="24">
        <v>3</v>
      </c>
      <c r="P1292" s="24" t="s">
        <v>101</v>
      </c>
      <c r="Q1292" s="23">
        <v>33313</v>
      </c>
      <c r="R1292" s="24" t="s">
        <v>1526</v>
      </c>
      <c r="S1292" s="25">
        <v>45119</v>
      </c>
      <c r="T1292" s="24">
        <v>3795731</v>
      </c>
      <c r="U1292" s="24">
        <v>3014702189</v>
      </c>
      <c r="V1292" s="24" t="s">
        <v>7665</v>
      </c>
      <c r="W1292" s="24" t="s">
        <v>7666</v>
      </c>
      <c r="X1292" s="24" t="s">
        <v>7667</v>
      </c>
      <c r="Y1292" s="24" t="s">
        <v>7668</v>
      </c>
      <c r="Z1292" s="24" t="s">
        <v>117</v>
      </c>
      <c r="AA1292" s="24" t="s">
        <v>7669</v>
      </c>
      <c r="AB1292" s="24" t="s">
        <v>77</v>
      </c>
      <c r="AC1292" s="24" t="s">
        <v>77</v>
      </c>
      <c r="AD1292" s="24" t="s">
        <v>77</v>
      </c>
      <c r="AE1292" s="26" t="s">
        <v>84</v>
      </c>
      <c r="AF1292" s="26" t="s">
        <v>103</v>
      </c>
      <c r="AG1292" s="26"/>
      <c r="AH1292" s="27" t="s">
        <v>4605</v>
      </c>
      <c r="AI1292" s="27" t="s">
        <v>515</v>
      </c>
      <c r="AJ1292" s="27" t="s">
        <v>515</v>
      </c>
      <c r="AK1292" s="24" t="s">
        <v>121</v>
      </c>
      <c r="AL1292" s="24" t="s">
        <v>7086</v>
      </c>
      <c r="AM1292" s="23">
        <v>43230</v>
      </c>
      <c r="AN1292" s="28">
        <v>1744389</v>
      </c>
      <c r="AO1292" s="28">
        <v>106454</v>
      </c>
      <c r="AP1292" s="24"/>
      <c r="AQ1292" s="24"/>
      <c r="AR1292" s="24"/>
      <c r="AS1292" s="24"/>
      <c r="AT1292" s="24"/>
      <c r="AU1292" s="24"/>
      <c r="AV1292" s="24">
        <v>91</v>
      </c>
      <c r="AW1292" s="24">
        <v>83</v>
      </c>
      <c r="AX1292" s="24" t="s">
        <v>7670</v>
      </c>
      <c r="AY1292" s="24"/>
      <c r="AZ1292" s="24"/>
      <c r="BA1292" s="24"/>
      <c r="BB1292" s="24"/>
      <c r="BC1292" s="24"/>
      <c r="BD1292" s="24">
        <v>0</v>
      </c>
      <c r="BE1292" s="24">
        <v>0</v>
      </c>
      <c r="BF1292" s="23"/>
      <c r="BG1292" s="23"/>
      <c r="BH1292" s="23">
        <v>44379</v>
      </c>
      <c r="BI1292" s="26" t="s">
        <v>143</v>
      </c>
      <c r="BJ1292" s="26" t="s">
        <v>199</v>
      </c>
      <c r="BK1292" s="29">
        <v>0</v>
      </c>
      <c r="BL1292" s="24" t="s">
        <v>129</v>
      </c>
      <c r="BM1292" s="22" t="str">
        <f ca="1">+IF(Tabla1[[#This Row],[FECHA INGRESO]]&gt;=44986,IF((TODAY()-Tabla1[[#This Row],[FECHA INGRESO]])&gt;=50,"ALERTA","TODAVÍA FALTA"),"N/A")</f>
        <v>N/A</v>
      </c>
      <c r="BN1292" s="7">
        <f>IFERROR((_xlfn.DAYS(Tabla1[[#This Row],[FECHA INGRESO]],Tabla1[[#This Row],[FECHA RETIRO]]))/30,"")</f>
        <v>-38.299999999999997</v>
      </c>
    </row>
    <row r="1293" spans="1:66" ht="15" customHeight="1" x14ac:dyDescent="0.35">
      <c r="A1293" s="31">
        <v>1007450394</v>
      </c>
      <c r="B1293" s="22" t="s">
        <v>7671</v>
      </c>
      <c r="C1293" s="23">
        <v>43231</v>
      </c>
      <c r="D1293" s="23" t="s">
        <v>1311</v>
      </c>
      <c r="E1293" s="23" t="s">
        <v>77</v>
      </c>
      <c r="F1293" s="23"/>
      <c r="G1293" s="24"/>
      <c r="H1293" s="24">
        <v>24084430908</v>
      </c>
      <c r="I1293" s="24" t="s">
        <v>72</v>
      </c>
      <c r="J1293" s="24">
        <f>DATEDIF(Tabla1[[#This Row],[FECHA DE NACIMIENTO]],Tabla1[[#This Row],[FECHA ACTUAL]],"Y")</f>
        <v>23</v>
      </c>
      <c r="K1293" s="24" t="s">
        <v>73</v>
      </c>
      <c r="L1293" s="24" t="s">
        <v>112</v>
      </c>
      <c r="M1293" s="24">
        <v>0</v>
      </c>
      <c r="N1293" s="24">
        <v>0</v>
      </c>
      <c r="O1293" s="24">
        <v>1</v>
      </c>
      <c r="P1293" s="24" t="s">
        <v>101</v>
      </c>
      <c r="Q1293" s="23">
        <v>36702</v>
      </c>
      <c r="R1293" s="24" t="s">
        <v>76</v>
      </c>
      <c r="S1293" s="25">
        <v>45119</v>
      </c>
      <c r="T1293" s="24">
        <v>5790506</v>
      </c>
      <c r="U1293" s="24">
        <v>3152464156</v>
      </c>
      <c r="V1293" s="24" t="s">
        <v>7672</v>
      </c>
      <c r="W1293" s="24" t="s">
        <v>7673</v>
      </c>
      <c r="X1293" s="24" t="s">
        <v>7674</v>
      </c>
      <c r="Y1293" s="24" t="s">
        <v>7675</v>
      </c>
      <c r="Z1293" s="24" t="s">
        <v>117</v>
      </c>
      <c r="AA1293" s="24">
        <v>3143091516</v>
      </c>
      <c r="AB1293" s="24" t="s">
        <v>77</v>
      </c>
      <c r="AC1293" s="24" t="s">
        <v>77</v>
      </c>
      <c r="AD1293" s="24" t="s">
        <v>77</v>
      </c>
      <c r="AE1293" s="26" t="s">
        <v>151</v>
      </c>
      <c r="AF1293" s="26"/>
      <c r="AG1293" s="26" t="s">
        <v>7429</v>
      </c>
      <c r="AH1293" s="27" t="s">
        <v>867</v>
      </c>
      <c r="AI1293" s="27" t="s">
        <v>363</v>
      </c>
      <c r="AJ1293" s="27" t="s">
        <v>398</v>
      </c>
      <c r="AK1293" s="24" t="s">
        <v>89</v>
      </c>
      <c r="AL1293" s="24" t="s">
        <v>868</v>
      </c>
      <c r="AM1293" s="23">
        <v>43231</v>
      </c>
      <c r="AN1293" s="28">
        <v>857100.06</v>
      </c>
      <c r="AO1293" s="28"/>
      <c r="AP1293" s="24" t="s">
        <v>7676</v>
      </c>
      <c r="AQ1293" s="24"/>
      <c r="AR1293" s="24"/>
      <c r="AS1293" s="24"/>
      <c r="AT1293" s="24" t="e">
        <v>#N/A</v>
      </c>
      <c r="AU1293" s="24" t="e">
        <v>#N/A</v>
      </c>
      <c r="AV1293" s="24">
        <v>91</v>
      </c>
      <c r="AW1293" s="24"/>
      <c r="AX1293" s="24"/>
      <c r="AY1293" s="24"/>
      <c r="AZ1293" s="24"/>
      <c r="BA1293" s="24"/>
      <c r="BB1293" s="24"/>
      <c r="BC1293" s="24"/>
      <c r="BD1293" s="24" t="e">
        <v>#N/A</v>
      </c>
      <c r="BE1293" s="24" t="e">
        <v>#N/A</v>
      </c>
      <c r="BF1293" s="23"/>
      <c r="BG1293" s="23"/>
      <c r="BH1293" s="23">
        <v>43480</v>
      </c>
      <c r="BI1293" s="26" t="s">
        <v>143</v>
      </c>
      <c r="BJ1293" s="26" t="s">
        <v>2450</v>
      </c>
      <c r="BK1293" s="29">
        <v>0</v>
      </c>
      <c r="BL1293" s="24" t="s">
        <v>129</v>
      </c>
      <c r="BM1293" s="22" t="str">
        <f ca="1">+IF(Tabla1[[#This Row],[FECHA INGRESO]]&gt;=44986,IF((TODAY()-Tabla1[[#This Row],[FECHA INGRESO]])&gt;=50,"ALERTA","TODAVÍA FALTA"),"N/A")</f>
        <v>N/A</v>
      </c>
      <c r="BN1293" s="7">
        <f>IFERROR((_xlfn.DAYS(Tabla1[[#This Row],[FECHA INGRESO]],Tabla1[[#This Row],[FECHA RETIRO]]))/30,"")</f>
        <v>-8.3000000000000007</v>
      </c>
    </row>
    <row r="1294" spans="1:66" ht="15" customHeight="1" x14ac:dyDescent="0.35">
      <c r="A1294" s="31">
        <v>1026275792</v>
      </c>
      <c r="B1294" s="22" t="s">
        <v>7677</v>
      </c>
      <c r="C1294" s="23">
        <v>43235</v>
      </c>
      <c r="D1294" s="23" t="s">
        <v>68</v>
      </c>
      <c r="E1294" s="23" t="s">
        <v>111</v>
      </c>
      <c r="F1294" s="23"/>
      <c r="G1294" s="24"/>
      <c r="H1294" s="24">
        <v>24084589235</v>
      </c>
      <c r="I1294" s="24" t="s">
        <v>72</v>
      </c>
      <c r="J1294" s="24">
        <f>DATEDIF(Tabla1[[#This Row],[FECHA DE NACIMIENTO]],Tabla1[[#This Row],[FECHA ACTUAL]],"Y")</f>
        <v>31</v>
      </c>
      <c r="K1294" s="24" t="s">
        <v>320</v>
      </c>
      <c r="L1294" s="24" t="s">
        <v>112</v>
      </c>
      <c r="M1294" s="24">
        <v>0</v>
      </c>
      <c r="N1294" s="24">
        <v>0</v>
      </c>
      <c r="O1294" s="24">
        <v>3</v>
      </c>
      <c r="P1294" s="24" t="s">
        <v>75</v>
      </c>
      <c r="Q1294" s="23">
        <v>33511</v>
      </c>
      <c r="R1294" s="24" t="s">
        <v>76</v>
      </c>
      <c r="S1294" s="25">
        <v>45119</v>
      </c>
      <c r="T1294" s="24">
        <v>7161742</v>
      </c>
      <c r="U1294" s="24">
        <v>3227018481</v>
      </c>
      <c r="V1294" s="24" t="s">
        <v>7678</v>
      </c>
      <c r="W1294" s="24" t="s">
        <v>7679</v>
      </c>
      <c r="X1294" s="24" t="s">
        <v>6389</v>
      </c>
      <c r="Y1294" s="24" t="s">
        <v>7680</v>
      </c>
      <c r="Z1294" s="24" t="s">
        <v>285</v>
      </c>
      <c r="AA1294" s="24" t="s">
        <v>7681</v>
      </c>
      <c r="AB1294" s="24" t="s">
        <v>77</v>
      </c>
      <c r="AC1294" s="24" t="s">
        <v>77</v>
      </c>
      <c r="AD1294" s="24" t="s">
        <v>77</v>
      </c>
      <c r="AE1294" s="26" t="s">
        <v>151</v>
      </c>
      <c r="AF1294" s="26"/>
      <c r="AG1294" s="26" t="s">
        <v>7682</v>
      </c>
      <c r="AH1294" s="27" t="s">
        <v>184</v>
      </c>
      <c r="AI1294" s="27" t="s">
        <v>5736</v>
      </c>
      <c r="AJ1294" s="27" t="s">
        <v>5736</v>
      </c>
      <c r="AK1294" s="24" t="s">
        <v>121</v>
      </c>
      <c r="AL1294" s="24" t="s">
        <v>7086</v>
      </c>
      <c r="AM1294" s="23">
        <v>43235</v>
      </c>
      <c r="AN1294" s="28">
        <v>1035000</v>
      </c>
      <c r="AO1294" s="28"/>
      <c r="AP1294" s="24"/>
      <c r="AQ1294" s="24"/>
      <c r="AR1294" s="24"/>
      <c r="AS1294" s="24"/>
      <c r="AT1294" s="24" t="e">
        <v>#N/A</v>
      </c>
      <c r="AU1294" s="24" t="e">
        <v>#N/A</v>
      </c>
      <c r="AV1294" s="24">
        <v>84</v>
      </c>
      <c r="AW1294" s="24"/>
      <c r="AX1294" s="24"/>
      <c r="AY1294" s="24"/>
      <c r="AZ1294" s="24"/>
      <c r="BA1294" s="24"/>
      <c r="BB1294" s="24"/>
      <c r="BC1294" s="24"/>
      <c r="BD1294" s="24">
        <v>0</v>
      </c>
      <c r="BE1294" s="24" t="e">
        <v>#N/A</v>
      </c>
      <c r="BF1294" s="23"/>
      <c r="BG1294" s="23"/>
      <c r="BH1294" s="23">
        <v>43266</v>
      </c>
      <c r="BI1294" s="26" t="s">
        <v>143</v>
      </c>
      <c r="BJ1294" s="26" t="s">
        <v>7119</v>
      </c>
      <c r="BK1294" s="29">
        <v>43056</v>
      </c>
      <c r="BL1294" s="24" t="s">
        <v>129</v>
      </c>
      <c r="BM1294" s="22" t="str">
        <f ca="1">+IF(Tabla1[[#This Row],[FECHA INGRESO]]&gt;=44986,IF((TODAY()-Tabla1[[#This Row],[FECHA INGRESO]])&gt;=50,"ALERTA","TODAVÍA FALTA"),"N/A")</f>
        <v>N/A</v>
      </c>
      <c r="BN1294" s="7">
        <f>IFERROR((_xlfn.DAYS(Tabla1[[#This Row],[FECHA INGRESO]],Tabla1[[#This Row],[FECHA RETIRO]]))/30,"")</f>
        <v>-1.0333333333333334</v>
      </c>
    </row>
    <row r="1295" spans="1:66" ht="15" customHeight="1" x14ac:dyDescent="0.35">
      <c r="A1295" s="31">
        <v>1122650377</v>
      </c>
      <c r="B1295" s="22" t="s">
        <v>7683</v>
      </c>
      <c r="C1295" s="23">
        <v>43235</v>
      </c>
      <c r="D1295" s="23" t="s">
        <v>266</v>
      </c>
      <c r="E1295" s="23" t="s">
        <v>110</v>
      </c>
      <c r="F1295" s="23"/>
      <c r="G1295" s="24"/>
      <c r="H1295" s="24">
        <v>24084210229</v>
      </c>
      <c r="I1295" s="24" t="s">
        <v>95</v>
      </c>
      <c r="J1295" s="24">
        <f>DATEDIF(Tabla1[[#This Row],[FECHA DE NACIMIENTO]],Tabla1[[#This Row],[FECHA ACTUAL]],"Y")</f>
        <v>30</v>
      </c>
      <c r="K1295" s="24" t="s">
        <v>320</v>
      </c>
      <c r="L1295" s="24" t="s">
        <v>112</v>
      </c>
      <c r="M1295" s="24">
        <v>0</v>
      </c>
      <c r="N1295" s="24">
        <v>0</v>
      </c>
      <c r="O1295" s="24">
        <v>1</v>
      </c>
      <c r="P1295" s="24" t="s">
        <v>101</v>
      </c>
      <c r="Q1295" s="23">
        <v>33996</v>
      </c>
      <c r="R1295" s="24" t="s">
        <v>4304</v>
      </c>
      <c r="S1295" s="25">
        <v>45119</v>
      </c>
      <c r="T1295" s="24"/>
      <c r="U1295" s="24">
        <v>3102477847</v>
      </c>
      <c r="V1295" s="24" t="s">
        <v>7684</v>
      </c>
      <c r="W1295" s="24" t="s">
        <v>7685</v>
      </c>
      <c r="X1295" s="24" t="s">
        <v>7686</v>
      </c>
      <c r="Y1295" s="24" t="s">
        <v>7687</v>
      </c>
      <c r="Z1295" s="24" t="s">
        <v>117</v>
      </c>
      <c r="AA1295" s="24">
        <v>3208287489</v>
      </c>
      <c r="AB1295" s="24" t="s">
        <v>77</v>
      </c>
      <c r="AC1295" s="24" t="s">
        <v>77</v>
      </c>
      <c r="AD1295" s="24" t="s">
        <v>77</v>
      </c>
      <c r="AE1295" s="26" t="s">
        <v>183</v>
      </c>
      <c r="AF1295" s="26" t="s">
        <v>4156</v>
      </c>
      <c r="AG1295" s="26" t="s">
        <v>7688</v>
      </c>
      <c r="AH1295" s="27" t="s">
        <v>184</v>
      </c>
      <c r="AI1295" s="27" t="s">
        <v>7689</v>
      </c>
      <c r="AJ1295" s="27" t="s">
        <v>487</v>
      </c>
      <c r="AK1295" s="24" t="s">
        <v>121</v>
      </c>
      <c r="AL1295" s="24" t="s">
        <v>7086</v>
      </c>
      <c r="AM1295" s="23">
        <v>43235</v>
      </c>
      <c r="AN1295" s="28">
        <v>808585.47</v>
      </c>
      <c r="AO1295" s="28"/>
      <c r="AP1295" s="24"/>
      <c r="AQ1295" s="24"/>
      <c r="AR1295" s="24"/>
      <c r="AS1295" s="24"/>
      <c r="AT1295" s="24" t="e">
        <v>#N/A</v>
      </c>
      <c r="AU1295" s="24" t="e">
        <v>#N/A</v>
      </c>
      <c r="AV1295" s="24" t="e">
        <v>#N/A</v>
      </c>
      <c r="AW1295" s="24"/>
      <c r="AX1295" s="24"/>
      <c r="AY1295" s="24"/>
      <c r="AZ1295" s="24"/>
      <c r="BA1295" s="24"/>
      <c r="BB1295" s="24"/>
      <c r="BC1295" s="24"/>
      <c r="BD1295" s="24">
        <v>0</v>
      </c>
      <c r="BE1295" s="24" t="e">
        <v>#N/A</v>
      </c>
      <c r="BF1295" s="23"/>
      <c r="BG1295" s="23"/>
      <c r="BH1295" s="23">
        <v>43341</v>
      </c>
      <c r="BI1295" s="26" t="s">
        <v>127</v>
      </c>
      <c r="BJ1295" s="26" t="s">
        <v>5885</v>
      </c>
      <c r="BK1295" s="29">
        <v>113931</v>
      </c>
      <c r="BL1295" s="24" t="s">
        <v>129</v>
      </c>
      <c r="BM1295" s="22" t="str">
        <f ca="1">+IF(Tabla1[[#This Row],[FECHA INGRESO]]&gt;=44986,IF((TODAY()-Tabla1[[#This Row],[FECHA INGRESO]])&gt;=50,"ALERTA","TODAVÍA FALTA"),"N/A")</f>
        <v>N/A</v>
      </c>
      <c r="BN1295" s="7">
        <f>IFERROR((_xlfn.DAYS(Tabla1[[#This Row],[FECHA INGRESO]],Tabla1[[#This Row],[FECHA RETIRO]]))/30,"")</f>
        <v>-3.5333333333333332</v>
      </c>
    </row>
    <row r="1296" spans="1:66" ht="15" customHeight="1" x14ac:dyDescent="0.35">
      <c r="A1296" s="31">
        <v>1017155730</v>
      </c>
      <c r="B1296" s="22" t="s">
        <v>7690</v>
      </c>
      <c r="C1296" s="23">
        <v>43243</v>
      </c>
      <c r="D1296" s="23" t="s">
        <v>582</v>
      </c>
      <c r="E1296" s="24" t="s">
        <v>94</v>
      </c>
      <c r="F1296" s="23"/>
      <c r="G1296" s="24"/>
      <c r="H1296" s="24">
        <v>24084763057</v>
      </c>
      <c r="I1296" s="24" t="s">
        <v>95</v>
      </c>
      <c r="J1296" s="24">
        <f>DATEDIF(Tabla1[[#This Row],[FECHA DE NACIMIENTO]],Tabla1[[#This Row],[FECHA ACTUAL]],"Y")</f>
        <v>35</v>
      </c>
      <c r="K1296" s="24" t="s">
        <v>96</v>
      </c>
      <c r="L1296" s="24" t="s">
        <v>112</v>
      </c>
      <c r="M1296" s="24">
        <v>1</v>
      </c>
      <c r="N1296" s="24">
        <v>1</v>
      </c>
      <c r="O1296" s="24">
        <v>3</v>
      </c>
      <c r="P1296" s="24" t="s">
        <v>101</v>
      </c>
      <c r="Q1296" s="23">
        <v>32090</v>
      </c>
      <c r="R1296" s="24" t="s">
        <v>830</v>
      </c>
      <c r="S1296" s="25">
        <v>45119</v>
      </c>
      <c r="T1296" s="24">
        <v>2268992</v>
      </c>
      <c r="U1296" s="24">
        <v>3046812709</v>
      </c>
      <c r="V1296" s="24" t="s">
        <v>7691</v>
      </c>
      <c r="W1296" s="24" t="s">
        <v>7692</v>
      </c>
      <c r="X1296" s="24" t="s">
        <v>7693</v>
      </c>
      <c r="Y1296" s="24" t="s">
        <v>7694</v>
      </c>
      <c r="Z1296" s="24" t="s">
        <v>117</v>
      </c>
      <c r="AA1296" s="24" t="s">
        <v>7695</v>
      </c>
      <c r="AB1296" s="24" t="s">
        <v>77</v>
      </c>
      <c r="AC1296" s="24" t="s">
        <v>77</v>
      </c>
      <c r="AD1296" s="24" t="s">
        <v>77</v>
      </c>
      <c r="AE1296" s="26" t="s">
        <v>183</v>
      </c>
      <c r="AF1296" s="26" t="s">
        <v>7696</v>
      </c>
      <c r="AG1296" s="26"/>
      <c r="AH1296" s="27" t="s">
        <v>184</v>
      </c>
      <c r="AI1296" s="27" t="s">
        <v>1027</v>
      </c>
      <c r="AJ1296" s="27" t="s">
        <v>1027</v>
      </c>
      <c r="AK1296" s="24" t="s">
        <v>121</v>
      </c>
      <c r="AL1296" s="24" t="s">
        <v>7086</v>
      </c>
      <c r="AM1296" s="23">
        <v>43243</v>
      </c>
      <c r="AN1296" s="28">
        <v>808585.47</v>
      </c>
      <c r="AO1296" s="28"/>
      <c r="AP1296" s="24"/>
      <c r="AQ1296" s="24"/>
      <c r="AR1296" s="24"/>
      <c r="AS1296" s="24"/>
      <c r="AT1296" s="24" t="e">
        <v>#N/A</v>
      </c>
      <c r="AU1296" s="24" t="e">
        <v>#N/A</v>
      </c>
      <c r="AV1296" s="24" t="e">
        <v>#N/A</v>
      </c>
      <c r="AW1296" s="24"/>
      <c r="AX1296" s="24"/>
      <c r="AY1296" s="24"/>
      <c r="AZ1296" s="24"/>
      <c r="BA1296" s="24"/>
      <c r="BB1296" s="24"/>
      <c r="BC1296" s="24"/>
      <c r="BD1296" s="24">
        <v>0</v>
      </c>
      <c r="BE1296" s="24">
        <v>0</v>
      </c>
      <c r="BF1296" s="23"/>
      <c r="BG1296" s="23"/>
      <c r="BH1296" s="23">
        <v>43350</v>
      </c>
      <c r="BI1296" s="26" t="s">
        <v>143</v>
      </c>
      <c r="BJ1296" s="26" t="s">
        <v>7119</v>
      </c>
      <c r="BK1296" s="29">
        <v>113931</v>
      </c>
      <c r="BL1296" s="24" t="s">
        <v>129</v>
      </c>
      <c r="BM1296" s="22" t="str">
        <f ca="1">+IF(Tabla1[[#This Row],[FECHA INGRESO]]&gt;=44986,IF((TODAY()-Tabla1[[#This Row],[FECHA INGRESO]])&gt;=50,"ALERTA","TODAVÍA FALTA"),"N/A")</f>
        <v>N/A</v>
      </c>
      <c r="BN1296" s="7">
        <f>IFERROR((_xlfn.DAYS(Tabla1[[#This Row],[FECHA INGRESO]],Tabla1[[#This Row],[FECHA RETIRO]]))/30,"")</f>
        <v>-3.5666666666666669</v>
      </c>
    </row>
    <row r="1297" spans="1:66" ht="15" customHeight="1" x14ac:dyDescent="0.35">
      <c r="A1297" s="31">
        <v>1037587410</v>
      </c>
      <c r="B1297" s="22" t="s">
        <v>7697</v>
      </c>
      <c r="C1297" s="23">
        <v>43243</v>
      </c>
      <c r="D1297" s="23" t="s">
        <v>582</v>
      </c>
      <c r="E1297" s="24" t="s">
        <v>94</v>
      </c>
      <c r="F1297" s="23"/>
      <c r="G1297" s="24"/>
      <c r="H1297" s="24">
        <v>24084763994</v>
      </c>
      <c r="I1297" s="24" t="s">
        <v>95</v>
      </c>
      <c r="J1297" s="24">
        <f>DATEDIF(Tabla1[[#This Row],[FECHA DE NACIMIENTO]],Tabla1[[#This Row],[FECHA ACTUAL]],"Y")</f>
        <v>35</v>
      </c>
      <c r="K1297" s="24" t="s">
        <v>73</v>
      </c>
      <c r="L1297" s="24" t="s">
        <v>234</v>
      </c>
      <c r="M1297" s="24">
        <v>2</v>
      </c>
      <c r="N1297" s="24">
        <v>2</v>
      </c>
      <c r="O1297" s="24">
        <v>3</v>
      </c>
      <c r="P1297" s="24" t="s">
        <v>101</v>
      </c>
      <c r="Q1297" s="23">
        <v>32106</v>
      </c>
      <c r="R1297" s="24" t="s">
        <v>1526</v>
      </c>
      <c r="S1297" s="25">
        <v>45119</v>
      </c>
      <c r="T1297" s="24">
        <v>3023517</v>
      </c>
      <c r="U1297" s="24">
        <v>3207898243</v>
      </c>
      <c r="V1297" s="24" t="s">
        <v>7698</v>
      </c>
      <c r="W1297" s="24" t="s">
        <v>7699</v>
      </c>
      <c r="X1297" s="24" t="s">
        <v>6513</v>
      </c>
      <c r="Y1297" s="24" t="s">
        <v>7700</v>
      </c>
      <c r="Z1297" s="24" t="s">
        <v>117</v>
      </c>
      <c r="AA1297" s="24" t="s">
        <v>7701</v>
      </c>
      <c r="AB1297" s="24" t="s">
        <v>77</v>
      </c>
      <c r="AC1297" s="24" t="s">
        <v>77</v>
      </c>
      <c r="AD1297" s="24" t="s">
        <v>77</v>
      </c>
      <c r="AE1297" s="26" t="s">
        <v>151</v>
      </c>
      <c r="AF1297" s="26"/>
      <c r="AG1297" s="26"/>
      <c r="AH1297" s="27" t="s">
        <v>184</v>
      </c>
      <c r="AI1297" s="27" t="s">
        <v>1027</v>
      </c>
      <c r="AJ1297" s="27" t="s">
        <v>1027</v>
      </c>
      <c r="AK1297" s="24" t="s">
        <v>121</v>
      </c>
      <c r="AL1297" s="24" t="s">
        <v>7086</v>
      </c>
      <c r="AM1297" s="23">
        <v>43243</v>
      </c>
      <c r="AN1297" s="28">
        <v>808585.47</v>
      </c>
      <c r="AO1297" s="28"/>
      <c r="AP1297" s="24"/>
      <c r="AQ1297" s="24"/>
      <c r="AR1297" s="24"/>
      <c r="AS1297" s="24"/>
      <c r="AT1297" s="24" t="e">
        <v>#N/A</v>
      </c>
      <c r="AU1297" s="24" t="e">
        <v>#N/A</v>
      </c>
      <c r="AV1297" s="24" t="e">
        <v>#N/A</v>
      </c>
      <c r="AW1297" s="24"/>
      <c r="AX1297" s="24"/>
      <c r="AY1297" s="24"/>
      <c r="AZ1297" s="24"/>
      <c r="BA1297" s="24"/>
      <c r="BB1297" s="24"/>
      <c r="BC1297" s="24"/>
      <c r="BD1297" s="24">
        <v>0</v>
      </c>
      <c r="BE1297" s="24">
        <v>0</v>
      </c>
      <c r="BF1297" s="23"/>
      <c r="BG1297" s="23"/>
      <c r="BH1297" s="23">
        <v>43350</v>
      </c>
      <c r="BI1297" s="26" t="s">
        <v>127</v>
      </c>
      <c r="BJ1297" s="26" t="s">
        <v>1246</v>
      </c>
      <c r="BK1297" s="29">
        <v>113931</v>
      </c>
      <c r="BL1297" s="24" t="s">
        <v>129</v>
      </c>
      <c r="BM1297" s="22" t="str">
        <f ca="1">+IF(Tabla1[[#This Row],[FECHA INGRESO]]&gt;=44986,IF((TODAY()-Tabla1[[#This Row],[FECHA INGRESO]])&gt;=50,"ALERTA","TODAVÍA FALTA"),"N/A")</f>
        <v>N/A</v>
      </c>
      <c r="BN1297" s="7">
        <f>IFERROR((_xlfn.DAYS(Tabla1[[#This Row],[FECHA INGRESO]],Tabla1[[#This Row],[FECHA RETIRO]]))/30,"")</f>
        <v>-3.5666666666666669</v>
      </c>
    </row>
    <row r="1298" spans="1:66" ht="15" customHeight="1" x14ac:dyDescent="0.35">
      <c r="A1298" s="31">
        <v>1032444398</v>
      </c>
      <c r="B1298" s="22" t="s">
        <v>7702</v>
      </c>
      <c r="C1298" s="23">
        <v>43243</v>
      </c>
      <c r="D1298" s="23" t="s">
        <v>582</v>
      </c>
      <c r="E1298" s="23" t="s">
        <v>111</v>
      </c>
      <c r="F1298" s="23"/>
      <c r="G1298" s="24"/>
      <c r="H1298" s="24">
        <v>24084864619</v>
      </c>
      <c r="I1298" s="24" t="s">
        <v>95</v>
      </c>
      <c r="J1298" s="24">
        <f>DATEDIF(Tabla1[[#This Row],[FECHA DE NACIMIENTO]],Tabla1[[#This Row],[FECHA ACTUAL]],"Y")</f>
        <v>32</v>
      </c>
      <c r="K1298" s="24" t="s">
        <v>73</v>
      </c>
      <c r="L1298" s="24" t="s">
        <v>234</v>
      </c>
      <c r="M1298" s="24">
        <v>0</v>
      </c>
      <c r="N1298" s="24">
        <v>0</v>
      </c>
      <c r="O1298" s="24">
        <v>3</v>
      </c>
      <c r="P1298" s="24" t="s">
        <v>101</v>
      </c>
      <c r="Q1298" s="23">
        <v>33405</v>
      </c>
      <c r="R1298" s="24" t="s">
        <v>76</v>
      </c>
      <c r="S1298" s="25">
        <v>45119</v>
      </c>
      <c r="T1298" s="24"/>
      <c r="U1298" s="24">
        <v>3013278881</v>
      </c>
      <c r="V1298" s="24" t="s">
        <v>7703</v>
      </c>
      <c r="W1298" s="24" t="s">
        <v>7704</v>
      </c>
      <c r="X1298" s="24" t="s">
        <v>2738</v>
      </c>
      <c r="Y1298" s="24" t="s">
        <v>7705</v>
      </c>
      <c r="Z1298" s="24" t="s">
        <v>82</v>
      </c>
      <c r="AA1298" s="24">
        <v>3009620957</v>
      </c>
      <c r="AB1298" s="24" t="s">
        <v>77</v>
      </c>
      <c r="AC1298" s="24" t="s">
        <v>77</v>
      </c>
      <c r="AD1298" s="24" t="s">
        <v>77</v>
      </c>
      <c r="AE1298" s="26" t="s">
        <v>183</v>
      </c>
      <c r="AF1298" s="26" t="s">
        <v>7706</v>
      </c>
      <c r="AG1298" s="26"/>
      <c r="AH1298" s="27" t="s">
        <v>184</v>
      </c>
      <c r="AI1298" s="27" t="s">
        <v>1027</v>
      </c>
      <c r="AJ1298" s="27" t="s">
        <v>1027</v>
      </c>
      <c r="AK1298" s="24" t="s">
        <v>121</v>
      </c>
      <c r="AL1298" s="24" t="s">
        <v>7086</v>
      </c>
      <c r="AM1298" s="23">
        <v>43243</v>
      </c>
      <c r="AN1298" s="28">
        <v>808585.47</v>
      </c>
      <c r="AO1298" s="28"/>
      <c r="AP1298" s="24"/>
      <c r="AQ1298" s="24"/>
      <c r="AR1298" s="24"/>
      <c r="AS1298" s="24"/>
      <c r="AT1298" s="24" t="e">
        <v>#N/A</v>
      </c>
      <c r="AU1298" s="24" t="e">
        <v>#N/A</v>
      </c>
      <c r="AV1298" s="24" t="e">
        <v>#N/A</v>
      </c>
      <c r="AW1298" s="24"/>
      <c r="AX1298" s="24"/>
      <c r="AY1298" s="24"/>
      <c r="AZ1298" s="24"/>
      <c r="BA1298" s="24"/>
      <c r="BB1298" s="24"/>
      <c r="BC1298" s="24"/>
      <c r="BD1298" s="24">
        <v>0</v>
      </c>
      <c r="BE1298" s="24">
        <v>0</v>
      </c>
      <c r="BF1298" s="23"/>
      <c r="BG1298" s="23"/>
      <c r="BH1298" s="23">
        <v>43245</v>
      </c>
      <c r="BI1298" s="26" t="s">
        <v>127</v>
      </c>
      <c r="BJ1298" s="26" t="s">
        <v>232</v>
      </c>
      <c r="BK1298" s="29">
        <v>3255</v>
      </c>
      <c r="BL1298" s="24" t="s">
        <v>129</v>
      </c>
      <c r="BM1298" s="22" t="str">
        <f ca="1">+IF(Tabla1[[#This Row],[FECHA INGRESO]]&gt;=44986,IF((TODAY()-Tabla1[[#This Row],[FECHA INGRESO]])&gt;=50,"ALERTA","TODAVÍA FALTA"),"N/A")</f>
        <v>N/A</v>
      </c>
      <c r="BN1298" s="7">
        <f>IFERROR((_xlfn.DAYS(Tabla1[[#This Row],[FECHA INGRESO]],Tabla1[[#This Row],[FECHA RETIRO]]))/30,"")</f>
        <v>-6.6666666666666666E-2</v>
      </c>
    </row>
    <row r="1299" spans="1:66" ht="15" customHeight="1" x14ac:dyDescent="0.35">
      <c r="A1299" s="31">
        <v>1017225855</v>
      </c>
      <c r="B1299" s="22" t="s">
        <v>7707</v>
      </c>
      <c r="C1299" s="23">
        <v>43243</v>
      </c>
      <c r="D1299" s="23" t="s">
        <v>131</v>
      </c>
      <c r="E1299" s="24" t="s">
        <v>94</v>
      </c>
      <c r="F1299" s="23"/>
      <c r="G1299" s="24"/>
      <c r="H1299" s="24">
        <v>24084761222</v>
      </c>
      <c r="I1299" s="24" t="s">
        <v>95</v>
      </c>
      <c r="J1299" s="24">
        <f>DATEDIF(Tabla1[[#This Row],[FECHA DE NACIMIENTO]],Tabla1[[#This Row],[FECHA ACTUAL]],"Y")</f>
        <v>28</v>
      </c>
      <c r="K1299" s="24" t="s">
        <v>96</v>
      </c>
      <c r="L1299" s="24" t="s">
        <v>112</v>
      </c>
      <c r="M1299" s="24">
        <v>1</v>
      </c>
      <c r="N1299" s="24">
        <v>1</v>
      </c>
      <c r="O1299" s="24">
        <v>3</v>
      </c>
      <c r="P1299" s="24" t="s">
        <v>101</v>
      </c>
      <c r="Q1299" s="23">
        <v>34598</v>
      </c>
      <c r="R1299" s="24" t="s">
        <v>830</v>
      </c>
      <c r="S1299" s="25">
        <v>45119</v>
      </c>
      <c r="T1299" s="24">
        <v>2162701</v>
      </c>
      <c r="U1299" s="24">
        <v>3004793211</v>
      </c>
      <c r="V1299" s="24" t="s">
        <v>7708</v>
      </c>
      <c r="W1299" s="24" t="s">
        <v>7709</v>
      </c>
      <c r="X1299" s="24" t="s">
        <v>3900</v>
      </c>
      <c r="Y1299" s="24" t="s">
        <v>7710</v>
      </c>
      <c r="Z1299" s="24" t="s">
        <v>117</v>
      </c>
      <c r="AA1299" s="24" t="s">
        <v>7711</v>
      </c>
      <c r="AB1299" s="24" t="s">
        <v>77</v>
      </c>
      <c r="AC1299" s="24" t="s">
        <v>77</v>
      </c>
      <c r="AD1299" s="24" t="s">
        <v>77</v>
      </c>
      <c r="AE1299" s="26" t="s">
        <v>151</v>
      </c>
      <c r="AF1299" s="26"/>
      <c r="AG1299" s="26"/>
      <c r="AH1299" s="27" t="s">
        <v>184</v>
      </c>
      <c r="AI1299" s="27" t="s">
        <v>1027</v>
      </c>
      <c r="AJ1299" s="27" t="s">
        <v>1027</v>
      </c>
      <c r="AK1299" s="24" t="s">
        <v>121</v>
      </c>
      <c r="AL1299" s="24" t="s">
        <v>7086</v>
      </c>
      <c r="AM1299" s="23">
        <v>43243</v>
      </c>
      <c r="AN1299" s="28">
        <v>808585.47</v>
      </c>
      <c r="AO1299" s="28"/>
      <c r="AP1299" s="24"/>
      <c r="AQ1299" s="24"/>
      <c r="AR1299" s="24"/>
      <c r="AS1299" s="24"/>
      <c r="AT1299" s="24" t="e">
        <v>#N/A</v>
      </c>
      <c r="AU1299" s="24" t="e">
        <v>#N/A</v>
      </c>
      <c r="AV1299" s="24" t="e">
        <v>#N/A</v>
      </c>
      <c r="AW1299" s="24"/>
      <c r="AX1299" s="24"/>
      <c r="AY1299" s="24"/>
      <c r="AZ1299" s="24"/>
      <c r="BA1299" s="24"/>
      <c r="BB1299" s="24"/>
      <c r="BC1299" s="24"/>
      <c r="BD1299" s="24">
        <v>0</v>
      </c>
      <c r="BE1299" s="24">
        <v>0</v>
      </c>
      <c r="BF1299" s="23"/>
      <c r="BG1299" s="23"/>
      <c r="BH1299" s="23">
        <v>43260</v>
      </c>
      <c r="BI1299" s="26" t="s">
        <v>127</v>
      </c>
      <c r="BJ1299" s="26" t="s">
        <v>2367</v>
      </c>
      <c r="BK1299" s="29">
        <v>18446</v>
      </c>
      <c r="BL1299" s="24" t="s">
        <v>129</v>
      </c>
      <c r="BM1299" s="22" t="str">
        <f ca="1">+IF(Tabla1[[#This Row],[FECHA INGRESO]]&gt;=44986,IF((TODAY()-Tabla1[[#This Row],[FECHA INGRESO]])&gt;=50,"ALERTA","TODAVÍA FALTA"),"N/A")</f>
        <v>N/A</v>
      </c>
      <c r="BN1299" s="7">
        <f>IFERROR((_xlfn.DAYS(Tabla1[[#This Row],[FECHA INGRESO]],Tabla1[[#This Row],[FECHA RETIRO]]))/30,"")</f>
        <v>-0.56666666666666665</v>
      </c>
    </row>
    <row r="1300" spans="1:66" ht="15" customHeight="1" x14ac:dyDescent="0.35">
      <c r="A1300" s="31">
        <v>1037643689</v>
      </c>
      <c r="B1300" s="22" t="s">
        <v>7712</v>
      </c>
      <c r="C1300" s="23">
        <v>43243</v>
      </c>
      <c r="D1300" s="23" t="s">
        <v>582</v>
      </c>
      <c r="E1300" s="24" t="s">
        <v>94</v>
      </c>
      <c r="F1300" s="23"/>
      <c r="G1300" s="24"/>
      <c r="H1300" s="24">
        <v>24084839699</v>
      </c>
      <c r="I1300" s="24" t="s">
        <v>95</v>
      </c>
      <c r="J1300" s="24">
        <f>DATEDIF(Tabla1[[#This Row],[FECHA DE NACIMIENTO]],Tabla1[[#This Row],[FECHA ACTUAL]],"Y")</f>
        <v>27</v>
      </c>
      <c r="K1300" s="24" t="s">
        <v>73</v>
      </c>
      <c r="L1300" s="24" t="s">
        <v>74</v>
      </c>
      <c r="M1300" s="24">
        <v>0</v>
      </c>
      <c r="N1300" s="24">
        <v>0</v>
      </c>
      <c r="O1300" s="24">
        <v>2</v>
      </c>
      <c r="P1300" s="24" t="s">
        <v>101</v>
      </c>
      <c r="Q1300" s="23">
        <v>34904</v>
      </c>
      <c r="R1300" s="24" t="s">
        <v>1526</v>
      </c>
      <c r="S1300" s="25">
        <v>45119</v>
      </c>
      <c r="T1300" s="24">
        <v>5967778</v>
      </c>
      <c r="U1300" s="24">
        <v>3177010586</v>
      </c>
      <c r="V1300" s="24" t="s">
        <v>7713</v>
      </c>
      <c r="W1300" s="24" t="s">
        <v>7714</v>
      </c>
      <c r="X1300" s="24" t="s">
        <v>2882</v>
      </c>
      <c r="Y1300" s="24" t="s">
        <v>7715</v>
      </c>
      <c r="Z1300" s="24" t="s">
        <v>117</v>
      </c>
      <c r="AA1300" s="24" t="s">
        <v>7716</v>
      </c>
      <c r="AB1300" s="24" t="s">
        <v>77</v>
      </c>
      <c r="AC1300" s="24" t="s">
        <v>77</v>
      </c>
      <c r="AD1300" s="24" t="s">
        <v>77</v>
      </c>
      <c r="AE1300" s="26" t="s">
        <v>183</v>
      </c>
      <c r="AF1300" s="26" t="s">
        <v>7717</v>
      </c>
      <c r="AG1300" s="26"/>
      <c r="AH1300" s="27" t="s">
        <v>184</v>
      </c>
      <c r="AI1300" s="27" t="s">
        <v>1027</v>
      </c>
      <c r="AJ1300" s="27" t="s">
        <v>1027</v>
      </c>
      <c r="AK1300" s="24" t="s">
        <v>121</v>
      </c>
      <c r="AL1300" s="24" t="s">
        <v>7086</v>
      </c>
      <c r="AM1300" s="23">
        <v>43243</v>
      </c>
      <c r="AN1300" s="28">
        <v>808585.47</v>
      </c>
      <c r="AO1300" s="28"/>
      <c r="AP1300" s="24"/>
      <c r="AQ1300" s="24"/>
      <c r="AR1300" s="24"/>
      <c r="AS1300" s="24"/>
      <c r="AT1300" s="24" t="e">
        <v>#N/A</v>
      </c>
      <c r="AU1300" s="24" t="e">
        <v>#N/A</v>
      </c>
      <c r="AV1300" s="24" t="e">
        <v>#N/A</v>
      </c>
      <c r="AW1300" s="24"/>
      <c r="AX1300" s="24"/>
      <c r="AY1300" s="24"/>
      <c r="AZ1300" s="24"/>
      <c r="BA1300" s="24"/>
      <c r="BB1300" s="24"/>
      <c r="BC1300" s="24"/>
      <c r="BD1300" s="24">
        <v>0</v>
      </c>
      <c r="BE1300" s="24">
        <v>0</v>
      </c>
      <c r="BF1300" s="23"/>
      <c r="BG1300" s="23"/>
      <c r="BH1300" s="23">
        <v>43269</v>
      </c>
      <c r="BI1300" s="26" t="s">
        <v>127</v>
      </c>
      <c r="BJ1300" s="26" t="s">
        <v>273</v>
      </c>
      <c r="BK1300" s="29">
        <v>28212</v>
      </c>
      <c r="BL1300" s="24" t="s">
        <v>129</v>
      </c>
      <c r="BM1300" s="22" t="str">
        <f ca="1">+IF(Tabla1[[#This Row],[FECHA INGRESO]]&gt;=44986,IF((TODAY()-Tabla1[[#This Row],[FECHA INGRESO]])&gt;=50,"ALERTA","TODAVÍA FALTA"),"N/A")</f>
        <v>N/A</v>
      </c>
      <c r="BN1300" s="7">
        <f>IFERROR((_xlfn.DAYS(Tabla1[[#This Row],[FECHA INGRESO]],Tabla1[[#This Row],[FECHA RETIRO]]))/30,"")</f>
        <v>-0.8666666666666667</v>
      </c>
    </row>
    <row r="1301" spans="1:66" ht="15" customHeight="1" x14ac:dyDescent="0.35">
      <c r="A1301" s="31">
        <v>1035436672</v>
      </c>
      <c r="B1301" s="22" t="s">
        <v>7718</v>
      </c>
      <c r="C1301" s="23">
        <v>43243</v>
      </c>
      <c r="D1301" s="23" t="s">
        <v>582</v>
      </c>
      <c r="E1301" s="24" t="s">
        <v>94</v>
      </c>
      <c r="F1301" s="23"/>
      <c r="G1301" s="24"/>
      <c r="H1301" s="24">
        <v>24084840707</v>
      </c>
      <c r="I1301" s="24" t="s">
        <v>95</v>
      </c>
      <c r="J1301" s="24">
        <f>DATEDIF(Tabla1[[#This Row],[FECHA DE NACIMIENTO]],Tabla1[[#This Row],[FECHA ACTUAL]],"Y")</f>
        <v>26</v>
      </c>
      <c r="K1301" s="24" t="s">
        <v>320</v>
      </c>
      <c r="L1301" s="24" t="s">
        <v>112</v>
      </c>
      <c r="M1301" s="24">
        <v>0</v>
      </c>
      <c r="N1301" s="24">
        <v>0</v>
      </c>
      <c r="O1301" s="24">
        <v>3</v>
      </c>
      <c r="P1301" s="24" t="s">
        <v>101</v>
      </c>
      <c r="Q1301" s="23">
        <v>35335</v>
      </c>
      <c r="R1301" s="24" t="s">
        <v>2126</v>
      </c>
      <c r="S1301" s="25">
        <v>45119</v>
      </c>
      <c r="T1301" s="24">
        <v>4015465</v>
      </c>
      <c r="U1301" s="24">
        <v>3024377561</v>
      </c>
      <c r="V1301" s="24" t="s">
        <v>7719</v>
      </c>
      <c r="W1301" s="24" t="s">
        <v>7720</v>
      </c>
      <c r="X1301" s="24" t="s">
        <v>7721</v>
      </c>
      <c r="Y1301" s="24" t="s">
        <v>7722</v>
      </c>
      <c r="Z1301" s="24" t="s">
        <v>117</v>
      </c>
      <c r="AA1301" s="24" t="s">
        <v>7723</v>
      </c>
      <c r="AB1301" s="24" t="s">
        <v>77</v>
      </c>
      <c r="AC1301" s="24" t="s">
        <v>77</v>
      </c>
      <c r="AD1301" s="24" t="s">
        <v>77</v>
      </c>
      <c r="AE1301" s="26" t="s">
        <v>183</v>
      </c>
      <c r="AF1301" s="26" t="s">
        <v>3655</v>
      </c>
      <c r="AG1301" s="26"/>
      <c r="AH1301" s="27" t="s">
        <v>184</v>
      </c>
      <c r="AI1301" s="27" t="s">
        <v>1027</v>
      </c>
      <c r="AJ1301" s="27" t="s">
        <v>1027</v>
      </c>
      <c r="AK1301" s="24" t="s">
        <v>121</v>
      </c>
      <c r="AL1301" s="24" t="s">
        <v>7086</v>
      </c>
      <c r="AM1301" s="23">
        <v>43243</v>
      </c>
      <c r="AN1301" s="28">
        <v>808585.47</v>
      </c>
      <c r="AO1301" s="28"/>
      <c r="AP1301" s="24"/>
      <c r="AQ1301" s="24"/>
      <c r="AR1301" s="24"/>
      <c r="AS1301" s="24"/>
      <c r="AT1301" s="24" t="e">
        <v>#N/A</v>
      </c>
      <c r="AU1301" s="24" t="e">
        <v>#N/A</v>
      </c>
      <c r="AV1301" s="24" t="e">
        <v>#N/A</v>
      </c>
      <c r="AW1301" s="24"/>
      <c r="AX1301" s="24"/>
      <c r="AY1301" s="24"/>
      <c r="AZ1301" s="24"/>
      <c r="BA1301" s="24"/>
      <c r="BB1301" s="24"/>
      <c r="BC1301" s="24"/>
      <c r="BD1301" s="24">
        <v>0</v>
      </c>
      <c r="BE1301" s="24">
        <v>0</v>
      </c>
      <c r="BF1301" s="23"/>
      <c r="BG1301" s="23"/>
      <c r="BH1301" s="23">
        <v>43284</v>
      </c>
      <c r="BI1301" s="26" t="s">
        <v>127</v>
      </c>
      <c r="BJ1301" s="26" t="s">
        <v>1246</v>
      </c>
      <c r="BK1301" s="29">
        <v>44487</v>
      </c>
      <c r="BL1301" s="24" t="s">
        <v>129</v>
      </c>
      <c r="BM1301" s="22" t="str">
        <f ca="1">+IF(Tabla1[[#This Row],[FECHA INGRESO]]&gt;=44986,IF((TODAY()-Tabla1[[#This Row],[FECHA INGRESO]])&gt;=50,"ALERTA","TODAVÍA FALTA"),"N/A")</f>
        <v>N/A</v>
      </c>
      <c r="BN1301" s="7">
        <f>IFERROR((_xlfn.DAYS(Tabla1[[#This Row],[FECHA INGRESO]],Tabla1[[#This Row],[FECHA RETIRO]]))/30,"")</f>
        <v>-1.3666666666666667</v>
      </c>
    </row>
    <row r="1302" spans="1:66" ht="15" customHeight="1" x14ac:dyDescent="0.35">
      <c r="A1302" s="31">
        <v>1035874885</v>
      </c>
      <c r="B1302" s="22" t="s">
        <v>7724</v>
      </c>
      <c r="C1302" s="23">
        <v>43243</v>
      </c>
      <c r="D1302" s="23" t="s">
        <v>4886</v>
      </c>
      <c r="E1302" s="24" t="s">
        <v>94</v>
      </c>
      <c r="F1302" s="23"/>
      <c r="G1302" s="24"/>
      <c r="H1302" s="24">
        <v>24084761967</v>
      </c>
      <c r="I1302" s="24" t="s">
        <v>95</v>
      </c>
      <c r="J1302" s="24">
        <f>DATEDIF(Tabla1[[#This Row],[FECHA DE NACIMIENTO]],Tabla1[[#This Row],[FECHA ACTUAL]],"Y")</f>
        <v>26</v>
      </c>
      <c r="K1302" s="24" t="s">
        <v>96</v>
      </c>
      <c r="L1302" s="24" t="s">
        <v>112</v>
      </c>
      <c r="M1302" s="24">
        <v>1</v>
      </c>
      <c r="N1302" s="24">
        <v>2</v>
      </c>
      <c r="O1302" s="24">
        <v>2</v>
      </c>
      <c r="P1302" s="24" t="s">
        <v>101</v>
      </c>
      <c r="Q1302" s="23">
        <v>35328</v>
      </c>
      <c r="R1302" s="24" t="s">
        <v>7725</v>
      </c>
      <c r="S1302" s="25">
        <v>45119</v>
      </c>
      <c r="T1302" s="24">
        <v>4946164</v>
      </c>
      <c r="U1302" s="24">
        <v>3008210071</v>
      </c>
      <c r="V1302" s="24" t="s">
        <v>7726</v>
      </c>
      <c r="W1302" s="24" t="s">
        <v>7727</v>
      </c>
      <c r="X1302" s="24" t="s">
        <v>7728</v>
      </c>
      <c r="Y1302" s="24" t="s">
        <v>7729</v>
      </c>
      <c r="Z1302" s="24" t="s">
        <v>117</v>
      </c>
      <c r="AA1302" s="24" t="s">
        <v>7730</v>
      </c>
      <c r="AB1302" s="24" t="s">
        <v>77</v>
      </c>
      <c r="AC1302" s="24" t="s">
        <v>77</v>
      </c>
      <c r="AD1302" s="24" t="s">
        <v>77</v>
      </c>
      <c r="AE1302" s="26" t="s">
        <v>183</v>
      </c>
      <c r="AF1302" s="26" t="s">
        <v>7731</v>
      </c>
      <c r="AG1302" s="26"/>
      <c r="AH1302" s="27" t="s">
        <v>460</v>
      </c>
      <c r="AI1302" s="27" t="s">
        <v>1027</v>
      </c>
      <c r="AJ1302" s="27" t="s">
        <v>1027</v>
      </c>
      <c r="AK1302" s="24" t="s">
        <v>121</v>
      </c>
      <c r="AL1302" s="24" t="s">
        <v>7086</v>
      </c>
      <c r="AM1302" s="23">
        <v>43243</v>
      </c>
      <c r="AN1302" s="28">
        <v>879750</v>
      </c>
      <c r="AO1302" s="28"/>
      <c r="AP1302" s="24"/>
      <c r="AQ1302" s="24"/>
      <c r="AR1302" s="24"/>
      <c r="AS1302" s="24"/>
      <c r="AT1302" s="24" t="e">
        <v>#N/A</v>
      </c>
      <c r="AU1302" s="24" t="e">
        <v>#N/A</v>
      </c>
      <c r="AV1302" s="24" t="e">
        <v>#N/A</v>
      </c>
      <c r="AW1302" s="24"/>
      <c r="AX1302" s="24"/>
      <c r="AY1302" s="24"/>
      <c r="AZ1302" s="24"/>
      <c r="BA1302" s="24"/>
      <c r="BB1302" s="24"/>
      <c r="BC1302" s="24"/>
      <c r="BD1302" s="24">
        <v>0</v>
      </c>
      <c r="BE1302" s="24">
        <v>0</v>
      </c>
      <c r="BF1302" s="23"/>
      <c r="BG1302" s="23"/>
      <c r="BH1302" s="23">
        <v>43320</v>
      </c>
      <c r="BI1302" s="26" t="s">
        <v>127</v>
      </c>
      <c r="BJ1302" s="26" t="s">
        <v>337</v>
      </c>
      <c r="BK1302" s="29">
        <v>82464</v>
      </c>
      <c r="BL1302" s="24" t="s">
        <v>129</v>
      </c>
      <c r="BM1302" s="22" t="str">
        <f ca="1">+IF(Tabla1[[#This Row],[FECHA INGRESO]]&gt;=44986,IF((TODAY()-Tabla1[[#This Row],[FECHA INGRESO]])&gt;=50,"ALERTA","TODAVÍA FALTA"),"N/A")</f>
        <v>N/A</v>
      </c>
      <c r="BN1302" s="7">
        <f>IFERROR((_xlfn.DAYS(Tabla1[[#This Row],[FECHA INGRESO]],Tabla1[[#This Row],[FECHA RETIRO]]))/30,"")</f>
        <v>-2.5666666666666669</v>
      </c>
    </row>
    <row r="1303" spans="1:66" ht="15" customHeight="1" x14ac:dyDescent="0.35">
      <c r="A1303" s="31">
        <v>1022993936</v>
      </c>
      <c r="B1303" s="22" t="s">
        <v>7732</v>
      </c>
      <c r="C1303" s="23">
        <v>43243</v>
      </c>
      <c r="D1303" s="23" t="s">
        <v>188</v>
      </c>
      <c r="E1303" s="23" t="s">
        <v>77</v>
      </c>
      <c r="F1303" s="23"/>
      <c r="G1303" s="24"/>
      <c r="H1303" s="24">
        <v>24084826958</v>
      </c>
      <c r="I1303" s="24" t="s">
        <v>95</v>
      </c>
      <c r="J1303" s="24">
        <f>DATEDIF(Tabla1[[#This Row],[FECHA DE NACIMIENTO]],Tabla1[[#This Row],[FECHA ACTUAL]],"Y")</f>
        <v>29</v>
      </c>
      <c r="K1303" s="24" t="s">
        <v>73</v>
      </c>
      <c r="L1303" s="24" t="s">
        <v>234</v>
      </c>
      <c r="M1303" s="24">
        <v>1</v>
      </c>
      <c r="N1303" s="24">
        <v>1</v>
      </c>
      <c r="O1303" s="24">
        <v>2</v>
      </c>
      <c r="P1303" s="24" t="s">
        <v>101</v>
      </c>
      <c r="Q1303" s="23">
        <v>34395</v>
      </c>
      <c r="R1303" s="24" t="s">
        <v>76</v>
      </c>
      <c r="S1303" s="25">
        <v>45119</v>
      </c>
      <c r="T1303" s="24"/>
      <c r="U1303" s="24">
        <v>3167380043</v>
      </c>
      <c r="V1303" s="24" t="s">
        <v>7733</v>
      </c>
      <c r="W1303" s="24" t="s">
        <v>7734</v>
      </c>
      <c r="X1303" s="24" t="s">
        <v>7735</v>
      </c>
      <c r="Y1303" s="24" t="s">
        <v>7736</v>
      </c>
      <c r="Z1303" s="24" t="s">
        <v>82</v>
      </c>
      <c r="AA1303" s="24">
        <v>3106790583</v>
      </c>
      <c r="AB1303" s="24" t="s">
        <v>77</v>
      </c>
      <c r="AC1303" s="24" t="s">
        <v>77</v>
      </c>
      <c r="AD1303" s="24" t="s">
        <v>77</v>
      </c>
      <c r="AE1303" s="26" t="s">
        <v>151</v>
      </c>
      <c r="AF1303" s="26"/>
      <c r="AG1303" s="26" t="s">
        <v>7429</v>
      </c>
      <c r="AH1303" s="27" t="s">
        <v>867</v>
      </c>
      <c r="AI1303" s="27" t="s">
        <v>165</v>
      </c>
      <c r="AJ1303" s="27" t="s">
        <v>165</v>
      </c>
      <c r="AK1303" s="24" t="s">
        <v>121</v>
      </c>
      <c r="AL1303" s="24" t="s">
        <v>868</v>
      </c>
      <c r="AM1303" s="23">
        <v>43243</v>
      </c>
      <c r="AN1303" s="28">
        <v>857100.06</v>
      </c>
      <c r="AO1303" s="28"/>
      <c r="AP1303" s="24"/>
      <c r="AQ1303" s="24"/>
      <c r="AR1303" s="24"/>
      <c r="AS1303" s="24"/>
      <c r="AT1303" s="24" t="e">
        <v>#N/A</v>
      </c>
      <c r="AU1303" s="24" t="e">
        <v>#N/A</v>
      </c>
      <c r="AV1303" s="24" t="e">
        <v>#N/A</v>
      </c>
      <c r="AW1303" s="24"/>
      <c r="AX1303" s="24"/>
      <c r="AY1303" s="24"/>
      <c r="AZ1303" s="24"/>
      <c r="BA1303" s="24"/>
      <c r="BB1303" s="24"/>
      <c r="BC1303" s="24"/>
      <c r="BD1303" s="24" t="e">
        <v>#N/A</v>
      </c>
      <c r="BE1303" s="24" t="e">
        <v>#N/A</v>
      </c>
      <c r="BF1303" s="23"/>
      <c r="BG1303" s="23"/>
      <c r="BH1303" s="23">
        <v>43510</v>
      </c>
      <c r="BI1303" s="26" t="s">
        <v>143</v>
      </c>
      <c r="BJ1303" s="26" t="s">
        <v>6735</v>
      </c>
      <c r="BK1303" s="29">
        <v>0</v>
      </c>
      <c r="BL1303" s="24" t="s">
        <v>129</v>
      </c>
      <c r="BM1303" s="22" t="str">
        <f ca="1">+IF(Tabla1[[#This Row],[FECHA INGRESO]]&gt;=44986,IF((TODAY()-Tabla1[[#This Row],[FECHA INGRESO]])&gt;=50,"ALERTA","TODAVÍA FALTA"),"N/A")</f>
        <v>N/A</v>
      </c>
      <c r="BN1303" s="7">
        <f>IFERROR((_xlfn.DAYS(Tabla1[[#This Row],[FECHA INGRESO]],Tabla1[[#This Row],[FECHA RETIRO]]))/30,"")</f>
        <v>-8.9</v>
      </c>
    </row>
    <row r="1304" spans="1:66" ht="15" customHeight="1" x14ac:dyDescent="0.35">
      <c r="A1304" s="31">
        <v>1016111333</v>
      </c>
      <c r="B1304" s="22" t="s">
        <v>7737</v>
      </c>
      <c r="C1304" s="23">
        <v>43252</v>
      </c>
      <c r="D1304" s="23" t="s">
        <v>7738</v>
      </c>
      <c r="E1304" s="23" t="s">
        <v>77</v>
      </c>
      <c r="F1304" s="23"/>
      <c r="G1304" s="24"/>
      <c r="H1304" s="24">
        <v>24085171668</v>
      </c>
      <c r="I1304" s="24" t="s">
        <v>72</v>
      </c>
      <c r="J1304" s="24">
        <f>DATEDIF(Tabla1[[#This Row],[FECHA DE NACIMIENTO]],Tabla1[[#This Row],[FECHA ACTUAL]],"Y")</f>
        <v>23</v>
      </c>
      <c r="K1304" s="24" t="s">
        <v>73</v>
      </c>
      <c r="L1304" s="24" t="s">
        <v>112</v>
      </c>
      <c r="M1304" s="24">
        <v>0</v>
      </c>
      <c r="N1304" s="24">
        <v>0</v>
      </c>
      <c r="O1304" s="24">
        <v>2</v>
      </c>
      <c r="P1304" s="24" t="s">
        <v>101</v>
      </c>
      <c r="Q1304" s="23">
        <v>36354</v>
      </c>
      <c r="R1304" s="24" t="s">
        <v>76</v>
      </c>
      <c r="S1304" s="25">
        <v>45119</v>
      </c>
      <c r="T1304" s="24">
        <v>7585086</v>
      </c>
      <c r="U1304" s="24">
        <v>3228886501</v>
      </c>
      <c r="V1304" s="24" t="s">
        <v>7739</v>
      </c>
      <c r="W1304" s="24" t="s">
        <v>7740</v>
      </c>
      <c r="X1304" s="24" t="s">
        <v>7741</v>
      </c>
      <c r="Y1304" s="24" t="s">
        <v>7742</v>
      </c>
      <c r="Z1304" s="24" t="s">
        <v>1967</v>
      </c>
      <c r="AA1304" s="24">
        <v>3102624607</v>
      </c>
      <c r="AB1304" s="24" t="s">
        <v>77</v>
      </c>
      <c r="AC1304" s="24" t="s">
        <v>77</v>
      </c>
      <c r="AD1304" s="24" t="s">
        <v>77</v>
      </c>
      <c r="AE1304" s="26" t="s">
        <v>151</v>
      </c>
      <c r="AF1304" s="26"/>
      <c r="AG1304" s="26" t="s">
        <v>7429</v>
      </c>
      <c r="AH1304" s="27" t="s">
        <v>867</v>
      </c>
      <c r="AI1304" s="27" t="s">
        <v>165</v>
      </c>
      <c r="AJ1304" s="27" t="s">
        <v>165</v>
      </c>
      <c r="AK1304" s="24" t="s">
        <v>121</v>
      </c>
      <c r="AL1304" s="24" t="s">
        <v>868</v>
      </c>
      <c r="AM1304" s="23">
        <v>43252</v>
      </c>
      <c r="AN1304" s="28">
        <v>857100.06</v>
      </c>
      <c r="AO1304" s="28"/>
      <c r="AP1304" s="24" t="s">
        <v>7743</v>
      </c>
      <c r="AQ1304" s="24"/>
      <c r="AR1304" s="24"/>
      <c r="AS1304" s="24"/>
      <c r="AT1304" s="24" t="e">
        <v>#N/A</v>
      </c>
      <c r="AU1304" s="24" t="e">
        <v>#N/A</v>
      </c>
      <c r="AV1304" s="24" t="e">
        <v>#N/A</v>
      </c>
      <c r="AW1304" s="24"/>
      <c r="AX1304" s="24"/>
      <c r="AY1304" s="24"/>
      <c r="AZ1304" s="24"/>
      <c r="BA1304" s="24"/>
      <c r="BB1304" s="24"/>
      <c r="BC1304" s="24"/>
      <c r="BD1304" s="24" t="e">
        <v>#N/A</v>
      </c>
      <c r="BE1304" s="24" t="e">
        <v>#N/A</v>
      </c>
      <c r="BF1304" s="23"/>
      <c r="BG1304" s="23"/>
      <c r="BH1304" s="23">
        <v>43510</v>
      </c>
      <c r="BI1304" s="26" t="s">
        <v>143</v>
      </c>
      <c r="BJ1304" s="26" t="s">
        <v>6735</v>
      </c>
      <c r="BK1304" s="29">
        <v>0</v>
      </c>
      <c r="BL1304" s="24" t="s">
        <v>129</v>
      </c>
      <c r="BM1304" s="22" t="str">
        <f ca="1">+IF(Tabla1[[#This Row],[FECHA INGRESO]]&gt;=44986,IF((TODAY()-Tabla1[[#This Row],[FECHA INGRESO]])&gt;=50,"ALERTA","TODAVÍA FALTA"),"N/A")</f>
        <v>N/A</v>
      </c>
      <c r="BN1304" s="7">
        <f>IFERROR((_xlfn.DAYS(Tabla1[[#This Row],[FECHA INGRESO]],Tabla1[[#This Row],[FECHA RETIRO]]))/30,"")</f>
        <v>-8.6</v>
      </c>
    </row>
    <row r="1305" spans="1:66" x14ac:dyDescent="0.35">
      <c r="A1305" s="21">
        <v>1007333703</v>
      </c>
      <c r="B1305" s="22" t="s">
        <v>4323</v>
      </c>
      <c r="C1305" s="23">
        <v>43256</v>
      </c>
      <c r="D1305" s="23" t="s">
        <v>131</v>
      </c>
      <c r="E1305" s="23" t="s">
        <v>69</v>
      </c>
      <c r="F1305" s="23" t="s">
        <v>70</v>
      </c>
      <c r="G1305" s="24"/>
      <c r="H1305" s="24">
        <v>24067442184</v>
      </c>
      <c r="I1305" s="24" t="s">
        <v>95</v>
      </c>
      <c r="J1305" s="24">
        <f>DATEDIF(Tabla1[[#This Row],[FECHA DE NACIMIENTO]],Tabla1[[#This Row],[FECHA ACTUAL]],"Y")</f>
        <v>27</v>
      </c>
      <c r="K1305" s="24" t="s">
        <v>1771</v>
      </c>
      <c r="L1305" s="24" t="s">
        <v>112</v>
      </c>
      <c r="M1305" s="24">
        <v>0</v>
      </c>
      <c r="N1305" s="24">
        <v>0</v>
      </c>
      <c r="O1305" s="24">
        <v>3</v>
      </c>
      <c r="P1305" s="24" t="s">
        <v>2532</v>
      </c>
      <c r="Q1305" s="23">
        <v>35191</v>
      </c>
      <c r="R1305" s="24" t="s">
        <v>76</v>
      </c>
      <c r="S1305" s="25">
        <v>45119</v>
      </c>
      <c r="T1305" s="24">
        <v>2806610</v>
      </c>
      <c r="U1305" s="24">
        <v>3228548715</v>
      </c>
      <c r="V1305" s="24" t="s">
        <v>4324</v>
      </c>
      <c r="W1305" s="24" t="s">
        <v>7744</v>
      </c>
      <c r="X1305" s="24" t="s">
        <v>6326</v>
      </c>
      <c r="Y1305" s="24" t="s">
        <v>4326</v>
      </c>
      <c r="Z1305" s="24" t="s">
        <v>162</v>
      </c>
      <c r="AA1305" s="24">
        <v>3107889053</v>
      </c>
      <c r="AB1305" s="24" t="s">
        <v>77</v>
      </c>
      <c r="AC1305" s="24" t="s">
        <v>77</v>
      </c>
      <c r="AD1305" s="24" t="s">
        <v>77</v>
      </c>
      <c r="AE1305" s="26" t="s">
        <v>183</v>
      </c>
      <c r="AF1305" s="26" t="s">
        <v>103</v>
      </c>
      <c r="AG1305" s="26"/>
      <c r="AH1305" s="27" t="s">
        <v>184</v>
      </c>
      <c r="AI1305" s="27" t="s">
        <v>120</v>
      </c>
      <c r="AJ1305" s="27" t="s">
        <v>120</v>
      </c>
      <c r="AK1305" s="24" t="s">
        <v>121</v>
      </c>
      <c r="AL1305" s="24" t="s">
        <v>7086</v>
      </c>
      <c r="AM1305" s="23">
        <v>43256</v>
      </c>
      <c r="AN1305" s="28">
        <v>877803</v>
      </c>
      <c r="AO1305" s="28">
        <v>102854</v>
      </c>
      <c r="AP1305" s="24"/>
      <c r="AQ1305" s="24"/>
      <c r="AR1305" s="24"/>
      <c r="AS1305" s="24"/>
      <c r="AT1305" s="24" t="e">
        <v>#N/A</v>
      </c>
      <c r="AU1305" s="24" t="e">
        <v>#N/A</v>
      </c>
      <c r="AV1305" s="24" t="e">
        <v>#N/A</v>
      </c>
      <c r="AW1305" s="24"/>
      <c r="AX1305" s="24"/>
      <c r="AY1305" s="24" t="s">
        <v>7745</v>
      </c>
      <c r="AZ1305" s="24"/>
      <c r="BA1305" s="24"/>
      <c r="BB1305" s="24"/>
      <c r="BC1305" s="24"/>
      <c r="BD1305" s="24">
        <v>0</v>
      </c>
      <c r="BE1305" s="24">
        <v>0</v>
      </c>
      <c r="BF1305" s="23"/>
      <c r="BG1305" s="23"/>
      <c r="BH1305" s="23">
        <v>43897</v>
      </c>
      <c r="BI1305" s="26" t="s">
        <v>127</v>
      </c>
      <c r="BJ1305" s="26" t="s">
        <v>273</v>
      </c>
      <c r="BK1305" s="29"/>
      <c r="BL1305" s="24" t="s">
        <v>129</v>
      </c>
      <c r="BM1305" s="22" t="str">
        <f ca="1">+IF(Tabla1[[#This Row],[FECHA INGRESO]]&gt;=44986,IF((TODAY()-Tabla1[[#This Row],[FECHA INGRESO]])&gt;=50,"ALERTA","TODAVÍA FALTA"),"N/A")</f>
        <v>N/A</v>
      </c>
      <c r="BN1305" s="7">
        <f>IFERROR((_xlfn.DAYS(Tabla1[[#This Row],[FECHA INGRESO]],Tabla1[[#This Row],[FECHA RETIRO]]))/30,"")</f>
        <v>-21.366666666666667</v>
      </c>
    </row>
    <row r="1306" spans="1:66" ht="15" customHeight="1" x14ac:dyDescent="0.35">
      <c r="A1306" s="31">
        <v>1000621161</v>
      </c>
      <c r="B1306" s="22" t="s">
        <v>857</v>
      </c>
      <c r="C1306" s="23">
        <v>43256</v>
      </c>
      <c r="D1306" s="23" t="s">
        <v>93</v>
      </c>
      <c r="E1306" s="23" t="s">
        <v>111</v>
      </c>
      <c r="F1306" s="23" t="s">
        <v>70</v>
      </c>
      <c r="G1306" s="24"/>
      <c r="H1306" s="24">
        <v>24044628961</v>
      </c>
      <c r="I1306" s="24" t="s">
        <v>95</v>
      </c>
      <c r="J1306" s="24">
        <f>DATEDIF(Tabla1[[#This Row],[FECHA DE NACIMIENTO]],Tabla1[[#This Row],[FECHA ACTUAL]],"Y")</f>
        <v>29</v>
      </c>
      <c r="K1306" s="24" t="s">
        <v>73</v>
      </c>
      <c r="L1306" s="24" t="s">
        <v>112</v>
      </c>
      <c r="M1306" s="24">
        <v>0</v>
      </c>
      <c r="N1306" s="24">
        <v>0</v>
      </c>
      <c r="O1306" s="24">
        <v>3</v>
      </c>
      <c r="P1306" s="24" t="s">
        <v>101</v>
      </c>
      <c r="Q1306" s="23">
        <v>34256</v>
      </c>
      <c r="R1306" s="24" t="s">
        <v>76</v>
      </c>
      <c r="S1306" s="25">
        <v>45119</v>
      </c>
      <c r="T1306" s="24"/>
      <c r="U1306" s="24">
        <v>3197565461</v>
      </c>
      <c r="V1306" s="24" t="s">
        <v>914</v>
      </c>
      <c r="W1306" s="24" t="s">
        <v>7746</v>
      </c>
      <c r="X1306" s="24" t="s">
        <v>916</v>
      </c>
      <c r="Y1306" s="24" t="s">
        <v>917</v>
      </c>
      <c r="Z1306" s="24" t="s">
        <v>117</v>
      </c>
      <c r="AA1306" s="24">
        <v>3138941842</v>
      </c>
      <c r="AB1306" s="24" t="s">
        <v>77</v>
      </c>
      <c r="AC1306" s="24" t="s">
        <v>77</v>
      </c>
      <c r="AD1306" s="24" t="s">
        <v>77</v>
      </c>
      <c r="AE1306" s="26" t="s">
        <v>151</v>
      </c>
      <c r="AF1306" s="26"/>
      <c r="AG1306" s="26"/>
      <c r="AH1306" s="27" t="s">
        <v>184</v>
      </c>
      <c r="AI1306" s="27" t="s">
        <v>120</v>
      </c>
      <c r="AJ1306" s="27" t="s">
        <v>120</v>
      </c>
      <c r="AK1306" s="24" t="s">
        <v>121</v>
      </c>
      <c r="AL1306" s="24" t="s">
        <v>7086</v>
      </c>
      <c r="AM1306" s="23">
        <v>43256</v>
      </c>
      <c r="AN1306" s="28">
        <v>857100.06</v>
      </c>
      <c r="AO1306" s="28">
        <v>97032</v>
      </c>
      <c r="AP1306" s="24" t="s">
        <v>7747</v>
      </c>
      <c r="AQ1306" s="24"/>
      <c r="AR1306" s="24"/>
      <c r="AS1306" s="24"/>
      <c r="AT1306" s="24" t="e">
        <v>#N/A</v>
      </c>
      <c r="AU1306" s="24" t="e">
        <v>#N/A</v>
      </c>
      <c r="AV1306" s="24" t="e">
        <v>#N/A</v>
      </c>
      <c r="AW1306" s="24"/>
      <c r="AX1306" s="24"/>
      <c r="AY1306" s="24"/>
      <c r="AZ1306" s="24"/>
      <c r="BA1306" s="24"/>
      <c r="BB1306" s="24"/>
      <c r="BC1306" s="24"/>
      <c r="BD1306" s="24">
        <v>0</v>
      </c>
      <c r="BE1306" s="24">
        <v>0</v>
      </c>
      <c r="BF1306" s="23"/>
      <c r="BG1306" s="23"/>
      <c r="BH1306" s="23">
        <v>43633</v>
      </c>
      <c r="BI1306" s="26" t="s">
        <v>127</v>
      </c>
      <c r="BJ1306" s="26" t="s">
        <v>1165</v>
      </c>
      <c r="BK1306" s="29">
        <v>307072</v>
      </c>
      <c r="BL1306" s="24" t="s">
        <v>129</v>
      </c>
      <c r="BM1306" s="22" t="str">
        <f ca="1">+IF(Tabla1[[#This Row],[FECHA INGRESO]]&gt;=44986,IF((TODAY()-Tabla1[[#This Row],[FECHA INGRESO]])&gt;=50,"ALERTA","TODAVÍA FALTA"),"N/A")</f>
        <v>N/A</v>
      </c>
      <c r="BN1306" s="7">
        <f>IFERROR((_xlfn.DAYS(Tabla1[[#This Row],[FECHA INGRESO]],Tabla1[[#This Row],[FECHA RETIRO]]))/30,"")</f>
        <v>-12.566666666666666</v>
      </c>
    </row>
    <row r="1307" spans="1:66" ht="15" customHeight="1" x14ac:dyDescent="0.35">
      <c r="A1307" s="31">
        <v>80122753</v>
      </c>
      <c r="B1307" s="22" t="s">
        <v>7748</v>
      </c>
      <c r="C1307" s="23">
        <v>43258</v>
      </c>
      <c r="D1307" s="23" t="s">
        <v>1311</v>
      </c>
      <c r="E1307" s="23" t="s">
        <v>111</v>
      </c>
      <c r="F1307" s="23"/>
      <c r="G1307" s="24"/>
      <c r="H1307" s="24">
        <v>24085247844</v>
      </c>
      <c r="I1307" s="24" t="s">
        <v>72</v>
      </c>
      <c r="J1307" s="24">
        <f>DATEDIF(Tabla1[[#This Row],[FECHA DE NACIMIENTO]],Tabla1[[#This Row],[FECHA ACTUAL]],"Y")</f>
        <v>42</v>
      </c>
      <c r="K1307" s="24" t="s">
        <v>96</v>
      </c>
      <c r="L1307" s="24" t="s">
        <v>74</v>
      </c>
      <c r="M1307" s="24">
        <v>0</v>
      </c>
      <c r="N1307" s="24">
        <v>0</v>
      </c>
      <c r="O1307" s="24">
        <v>2</v>
      </c>
      <c r="P1307" s="24" t="s">
        <v>101</v>
      </c>
      <c r="Q1307" s="23">
        <v>29762</v>
      </c>
      <c r="R1307" s="24" t="s">
        <v>76</v>
      </c>
      <c r="S1307" s="25">
        <v>45119</v>
      </c>
      <c r="T1307" s="24">
        <v>9238203</v>
      </c>
      <c r="U1307" s="24">
        <v>3195419099</v>
      </c>
      <c r="V1307" s="24" t="s">
        <v>7749</v>
      </c>
      <c r="W1307" s="24" t="s">
        <v>7750</v>
      </c>
      <c r="X1307" s="24" t="s">
        <v>5871</v>
      </c>
      <c r="Y1307" s="24" t="s">
        <v>7751</v>
      </c>
      <c r="Z1307" s="24" t="s">
        <v>82</v>
      </c>
      <c r="AA1307" s="24" t="s">
        <v>7752</v>
      </c>
      <c r="AB1307" s="24" t="s">
        <v>77</v>
      </c>
      <c r="AC1307" s="24" t="s">
        <v>77</v>
      </c>
      <c r="AD1307" s="24" t="s">
        <v>77</v>
      </c>
      <c r="AE1307" s="26" t="s">
        <v>151</v>
      </c>
      <c r="AF1307" s="26"/>
      <c r="AG1307" s="26"/>
      <c r="AH1307" s="27" t="s">
        <v>184</v>
      </c>
      <c r="AI1307" s="27" t="s">
        <v>7190</v>
      </c>
      <c r="AJ1307" s="27" t="s">
        <v>7190</v>
      </c>
      <c r="AK1307" s="24" t="s">
        <v>121</v>
      </c>
      <c r="AL1307" s="24" t="s">
        <v>7086</v>
      </c>
      <c r="AM1307" s="23">
        <v>43258</v>
      </c>
      <c r="AN1307" s="28">
        <v>808585.47</v>
      </c>
      <c r="AO1307" s="28"/>
      <c r="AP1307" s="24"/>
      <c r="AQ1307" s="24"/>
      <c r="AR1307" s="24"/>
      <c r="AS1307" s="24"/>
      <c r="AT1307" s="24" t="e">
        <v>#N/A</v>
      </c>
      <c r="AU1307" s="24" t="e">
        <v>#N/A</v>
      </c>
      <c r="AV1307" s="24" t="e">
        <v>#N/A</v>
      </c>
      <c r="AW1307" s="24"/>
      <c r="AX1307" s="24"/>
      <c r="AY1307" s="24"/>
      <c r="AZ1307" s="24"/>
      <c r="BA1307" s="24"/>
      <c r="BB1307" s="24"/>
      <c r="BC1307" s="24"/>
      <c r="BD1307" s="24">
        <v>0</v>
      </c>
      <c r="BE1307" s="24">
        <v>0</v>
      </c>
      <c r="BF1307" s="23"/>
      <c r="BG1307" s="23"/>
      <c r="BH1307" s="23">
        <v>43260</v>
      </c>
      <c r="BI1307" s="26" t="s">
        <v>127</v>
      </c>
      <c r="BJ1307" s="26" t="s">
        <v>232</v>
      </c>
      <c r="BK1307" s="29">
        <v>3255</v>
      </c>
      <c r="BL1307" s="24" t="s">
        <v>129</v>
      </c>
      <c r="BM1307" s="22" t="str">
        <f ca="1">+IF(Tabla1[[#This Row],[FECHA INGRESO]]&gt;=44986,IF((TODAY()-Tabla1[[#This Row],[FECHA INGRESO]])&gt;=50,"ALERTA","TODAVÍA FALTA"),"N/A")</f>
        <v>N/A</v>
      </c>
      <c r="BN1307" s="7">
        <f>IFERROR((_xlfn.DAYS(Tabla1[[#This Row],[FECHA INGRESO]],Tabla1[[#This Row],[FECHA RETIRO]]))/30,"")</f>
        <v>-6.6666666666666666E-2</v>
      </c>
    </row>
    <row r="1308" spans="1:66" ht="15" customHeight="1" x14ac:dyDescent="0.35">
      <c r="A1308" s="31">
        <v>39813094</v>
      </c>
      <c r="B1308" s="22" t="s">
        <v>7753</v>
      </c>
      <c r="C1308" s="23">
        <v>43258</v>
      </c>
      <c r="D1308" s="23" t="s">
        <v>93</v>
      </c>
      <c r="E1308" s="23" t="s">
        <v>69</v>
      </c>
      <c r="F1308" s="23"/>
      <c r="G1308" s="24"/>
      <c r="H1308" s="24">
        <v>24085183508</v>
      </c>
      <c r="I1308" s="24" t="s">
        <v>95</v>
      </c>
      <c r="J1308" s="24">
        <f>DATEDIF(Tabla1[[#This Row],[FECHA DE NACIMIENTO]],Tabla1[[#This Row],[FECHA ACTUAL]],"Y")</f>
        <v>41</v>
      </c>
      <c r="K1308" s="24" t="s">
        <v>96</v>
      </c>
      <c r="L1308" s="24" t="s">
        <v>74</v>
      </c>
      <c r="M1308" s="24">
        <v>1</v>
      </c>
      <c r="N1308" s="24">
        <v>1</v>
      </c>
      <c r="O1308" s="24">
        <v>3</v>
      </c>
      <c r="P1308" s="24" t="s">
        <v>75</v>
      </c>
      <c r="Q1308" s="23">
        <v>29894</v>
      </c>
      <c r="R1308" s="24" t="s">
        <v>7754</v>
      </c>
      <c r="S1308" s="25">
        <v>45119</v>
      </c>
      <c r="T1308" s="24"/>
      <c r="U1308" s="24">
        <v>3114736048</v>
      </c>
      <c r="V1308" s="24" t="s">
        <v>7755</v>
      </c>
      <c r="W1308" s="24" t="s">
        <v>7756</v>
      </c>
      <c r="X1308" s="24" t="s">
        <v>7757</v>
      </c>
      <c r="Y1308" s="24" t="s">
        <v>7758</v>
      </c>
      <c r="Z1308" s="24" t="s">
        <v>82</v>
      </c>
      <c r="AA1308" s="24">
        <v>3174353494</v>
      </c>
      <c r="AB1308" s="24" t="s">
        <v>77</v>
      </c>
      <c r="AC1308" s="24" t="s">
        <v>77</v>
      </c>
      <c r="AD1308" s="24" t="s">
        <v>77</v>
      </c>
      <c r="AE1308" s="26" t="s">
        <v>84</v>
      </c>
      <c r="AF1308" s="26" t="s">
        <v>6055</v>
      </c>
      <c r="AG1308" s="26"/>
      <c r="AH1308" s="27" t="s">
        <v>184</v>
      </c>
      <c r="AI1308" s="27" t="s">
        <v>5736</v>
      </c>
      <c r="AJ1308" s="27" t="s">
        <v>5736</v>
      </c>
      <c r="AK1308" s="24" t="s">
        <v>121</v>
      </c>
      <c r="AL1308" s="24" t="s">
        <v>7086</v>
      </c>
      <c r="AM1308" s="23">
        <v>43258</v>
      </c>
      <c r="AN1308" s="28">
        <v>1035000</v>
      </c>
      <c r="AO1308" s="28"/>
      <c r="AP1308" s="24"/>
      <c r="AQ1308" s="24"/>
      <c r="AR1308" s="24"/>
      <c r="AS1308" s="24"/>
      <c r="AT1308" s="24" t="e">
        <v>#N/A</v>
      </c>
      <c r="AU1308" s="24" t="e">
        <v>#N/A</v>
      </c>
      <c r="AV1308" s="24" t="e">
        <v>#N/A</v>
      </c>
      <c r="AW1308" s="24"/>
      <c r="AX1308" s="24"/>
      <c r="AY1308" s="24"/>
      <c r="AZ1308" s="24"/>
      <c r="BA1308" s="24"/>
      <c r="BB1308" s="24"/>
      <c r="BC1308" s="24"/>
      <c r="BD1308" s="24">
        <v>0</v>
      </c>
      <c r="BE1308" s="24">
        <v>0</v>
      </c>
      <c r="BF1308" s="23"/>
      <c r="BG1308" s="23"/>
      <c r="BH1308" s="23">
        <v>43266</v>
      </c>
      <c r="BI1308" s="26" t="s">
        <v>143</v>
      </c>
      <c r="BJ1308" s="26" t="s">
        <v>7119</v>
      </c>
      <c r="BK1308" s="29">
        <v>12500</v>
      </c>
      <c r="BL1308" s="24" t="s">
        <v>129</v>
      </c>
      <c r="BM1308" s="22" t="str">
        <f ca="1">+IF(Tabla1[[#This Row],[FECHA INGRESO]]&gt;=44986,IF((TODAY()-Tabla1[[#This Row],[FECHA INGRESO]])&gt;=50,"ALERTA","TODAVÍA FALTA"),"N/A")</f>
        <v>N/A</v>
      </c>
      <c r="BN1308" s="7">
        <f>IFERROR((_xlfn.DAYS(Tabla1[[#This Row],[FECHA INGRESO]],Tabla1[[#This Row],[FECHA RETIRO]]))/30,"")</f>
        <v>-0.26666666666666666</v>
      </c>
    </row>
    <row r="1309" spans="1:66" ht="15" customHeight="1" x14ac:dyDescent="0.35">
      <c r="A1309" s="31">
        <v>80183607</v>
      </c>
      <c r="B1309" s="22" t="s">
        <v>7759</v>
      </c>
      <c r="C1309" s="23">
        <v>43263</v>
      </c>
      <c r="D1309" s="23" t="s">
        <v>131</v>
      </c>
      <c r="E1309" s="24" t="s">
        <v>94</v>
      </c>
      <c r="F1309" s="23"/>
      <c r="G1309" s="24"/>
      <c r="H1309" s="24">
        <v>24085326608</v>
      </c>
      <c r="I1309" s="24" t="s">
        <v>72</v>
      </c>
      <c r="J1309" s="24">
        <f>DATEDIF(Tabla1[[#This Row],[FECHA DE NACIMIENTO]],Tabla1[[#This Row],[FECHA ACTUAL]],"Y")</f>
        <v>41</v>
      </c>
      <c r="K1309" s="24" t="s">
        <v>73</v>
      </c>
      <c r="L1309" s="24" t="s">
        <v>234</v>
      </c>
      <c r="M1309" s="24">
        <v>2</v>
      </c>
      <c r="N1309" s="24">
        <v>2</v>
      </c>
      <c r="O1309" s="24">
        <v>2</v>
      </c>
      <c r="P1309" s="24" t="s">
        <v>101</v>
      </c>
      <c r="Q1309" s="23">
        <v>29986</v>
      </c>
      <c r="R1309" s="24" t="s">
        <v>76</v>
      </c>
      <c r="S1309" s="25">
        <v>45119</v>
      </c>
      <c r="T1309" s="24"/>
      <c r="U1309" s="24">
        <v>3222352935</v>
      </c>
      <c r="V1309" s="24" t="s">
        <v>7760</v>
      </c>
      <c r="W1309" s="24" t="s">
        <v>7761</v>
      </c>
      <c r="X1309" s="24" t="s">
        <v>7762</v>
      </c>
      <c r="Y1309" s="24" t="s">
        <v>7763</v>
      </c>
      <c r="Z1309" s="24" t="s">
        <v>162</v>
      </c>
      <c r="AA1309" s="24">
        <v>3102287656</v>
      </c>
      <c r="AB1309" s="24" t="s">
        <v>77</v>
      </c>
      <c r="AC1309" s="24" t="s">
        <v>77</v>
      </c>
      <c r="AD1309" s="24" t="s">
        <v>77</v>
      </c>
      <c r="AE1309" s="26" t="s">
        <v>151</v>
      </c>
      <c r="AF1309" s="26"/>
      <c r="AG1309" s="26"/>
      <c r="AH1309" s="27" t="s">
        <v>324</v>
      </c>
      <c r="AI1309" s="27" t="s">
        <v>2649</v>
      </c>
      <c r="AJ1309" s="27" t="s">
        <v>2649</v>
      </c>
      <c r="AK1309" s="24" t="s">
        <v>121</v>
      </c>
      <c r="AL1309" s="24" t="s">
        <v>7086</v>
      </c>
      <c r="AM1309" s="23">
        <v>43263</v>
      </c>
      <c r="AN1309" s="28">
        <v>808585.47</v>
      </c>
      <c r="AO1309" s="28"/>
      <c r="AP1309" s="24"/>
      <c r="AQ1309" s="24"/>
      <c r="AR1309" s="24"/>
      <c r="AS1309" s="24"/>
      <c r="AT1309" s="24" t="e">
        <v>#N/A</v>
      </c>
      <c r="AU1309" s="24" t="e">
        <v>#N/A</v>
      </c>
      <c r="AV1309" s="24" t="e">
        <v>#N/A</v>
      </c>
      <c r="AW1309" s="24"/>
      <c r="AX1309" s="24"/>
      <c r="AY1309" s="24"/>
      <c r="AZ1309" s="24"/>
      <c r="BA1309" s="24"/>
      <c r="BB1309" s="24"/>
      <c r="BC1309" s="24"/>
      <c r="BD1309" s="24">
        <v>0</v>
      </c>
      <c r="BE1309" s="24">
        <v>0</v>
      </c>
      <c r="BF1309" s="23"/>
      <c r="BG1309" s="23"/>
      <c r="BH1309" s="23">
        <v>43357</v>
      </c>
      <c r="BI1309" s="26" t="s">
        <v>127</v>
      </c>
      <c r="BJ1309" s="26" t="s">
        <v>337</v>
      </c>
      <c r="BK1309" s="29">
        <v>100910</v>
      </c>
      <c r="BL1309" s="24" t="s">
        <v>129</v>
      </c>
      <c r="BM1309" s="22" t="str">
        <f ca="1">+IF(Tabla1[[#This Row],[FECHA INGRESO]]&gt;=44986,IF((TODAY()-Tabla1[[#This Row],[FECHA INGRESO]])&gt;=50,"ALERTA","TODAVÍA FALTA"),"N/A")</f>
        <v>N/A</v>
      </c>
      <c r="BN1309" s="7">
        <f>IFERROR((_xlfn.DAYS(Tabla1[[#This Row],[FECHA INGRESO]],Tabla1[[#This Row],[FECHA RETIRO]]))/30,"")</f>
        <v>-3.1333333333333333</v>
      </c>
    </row>
    <row r="1310" spans="1:66" ht="15" customHeight="1" x14ac:dyDescent="0.35">
      <c r="A1310" s="31">
        <v>1024551373</v>
      </c>
      <c r="B1310" s="22" t="s">
        <v>7764</v>
      </c>
      <c r="C1310" s="23">
        <v>43263</v>
      </c>
      <c r="D1310" s="23" t="s">
        <v>157</v>
      </c>
      <c r="E1310" s="23" t="s">
        <v>77</v>
      </c>
      <c r="F1310" s="23"/>
      <c r="G1310" s="24"/>
      <c r="H1310" s="24">
        <v>24085289165</v>
      </c>
      <c r="I1310" s="24" t="s">
        <v>95</v>
      </c>
      <c r="J1310" s="24">
        <f>DATEDIF(Tabla1[[#This Row],[FECHA DE NACIMIENTO]],Tabla1[[#This Row],[FECHA ACTUAL]],"Y")</f>
        <v>29</v>
      </c>
      <c r="K1310" s="24" t="s">
        <v>73</v>
      </c>
      <c r="L1310" s="24" t="s">
        <v>234</v>
      </c>
      <c r="M1310" s="24">
        <v>1</v>
      </c>
      <c r="N1310" s="24">
        <v>1</v>
      </c>
      <c r="O1310" s="24">
        <v>2</v>
      </c>
      <c r="P1310" s="24" t="s">
        <v>101</v>
      </c>
      <c r="Q1310" s="23">
        <v>34431</v>
      </c>
      <c r="R1310" s="24" t="s">
        <v>76</v>
      </c>
      <c r="S1310" s="25">
        <v>45119</v>
      </c>
      <c r="T1310" s="24"/>
      <c r="U1310" s="24">
        <v>3103076202</v>
      </c>
      <c r="V1310" s="24" t="s">
        <v>7765</v>
      </c>
      <c r="W1310" s="24" t="s">
        <v>7766</v>
      </c>
      <c r="X1310" s="24" t="s">
        <v>520</v>
      </c>
      <c r="Y1310" s="24" t="s">
        <v>7767</v>
      </c>
      <c r="Z1310" s="24" t="s">
        <v>82</v>
      </c>
      <c r="AA1310" s="24">
        <v>3214798866</v>
      </c>
      <c r="AB1310" s="24" t="s">
        <v>77</v>
      </c>
      <c r="AC1310" s="24" t="s">
        <v>77</v>
      </c>
      <c r="AD1310" s="24" t="s">
        <v>77</v>
      </c>
      <c r="AE1310" s="26" t="s">
        <v>151</v>
      </c>
      <c r="AF1310" s="26"/>
      <c r="AG1310" s="26" t="s">
        <v>7768</v>
      </c>
      <c r="AH1310" s="27" t="s">
        <v>867</v>
      </c>
      <c r="AI1310" s="27" t="s">
        <v>7769</v>
      </c>
      <c r="AJ1310" s="27" t="s">
        <v>7769</v>
      </c>
      <c r="AK1310" s="24" t="s">
        <v>121</v>
      </c>
      <c r="AL1310" s="24" t="s">
        <v>868</v>
      </c>
      <c r="AM1310" s="23">
        <v>43263</v>
      </c>
      <c r="AN1310" s="28">
        <v>808585.47</v>
      </c>
      <c r="AO1310" s="28"/>
      <c r="AP1310" s="24"/>
      <c r="AQ1310" s="24"/>
      <c r="AR1310" s="24"/>
      <c r="AS1310" s="24"/>
      <c r="AT1310" s="24" t="e">
        <v>#N/A</v>
      </c>
      <c r="AU1310" s="24" t="e">
        <v>#N/A</v>
      </c>
      <c r="AV1310" s="24" t="e">
        <v>#N/A</v>
      </c>
      <c r="AW1310" s="24"/>
      <c r="AX1310" s="24"/>
      <c r="AY1310" s="24"/>
      <c r="AZ1310" s="24"/>
      <c r="BA1310" s="24"/>
      <c r="BB1310" s="24"/>
      <c r="BC1310" s="24"/>
      <c r="BD1310" s="24" t="e">
        <v>#N/A</v>
      </c>
      <c r="BE1310" s="24" t="e">
        <v>#N/A</v>
      </c>
      <c r="BF1310" s="23"/>
      <c r="BG1310" s="23"/>
      <c r="BH1310" s="23">
        <v>43400</v>
      </c>
      <c r="BI1310" s="26" t="s">
        <v>143</v>
      </c>
      <c r="BJ1310" s="26" t="s">
        <v>6735</v>
      </c>
      <c r="BK1310" s="29">
        <v>0</v>
      </c>
      <c r="BL1310" s="24" t="s">
        <v>129</v>
      </c>
      <c r="BM1310" s="22" t="str">
        <f ca="1">+IF(Tabla1[[#This Row],[FECHA INGRESO]]&gt;=44986,IF((TODAY()-Tabla1[[#This Row],[FECHA INGRESO]])&gt;=50,"ALERTA","TODAVÍA FALTA"),"N/A")</f>
        <v>N/A</v>
      </c>
      <c r="BN1310" s="7">
        <f>IFERROR((_xlfn.DAYS(Tabla1[[#This Row],[FECHA INGRESO]],Tabla1[[#This Row],[FECHA RETIRO]]))/30,"")</f>
        <v>-4.5666666666666664</v>
      </c>
    </row>
    <row r="1311" spans="1:66" ht="15" customHeight="1" x14ac:dyDescent="0.35">
      <c r="A1311" s="31">
        <v>1007373094</v>
      </c>
      <c r="B1311" s="22" t="s">
        <v>7770</v>
      </c>
      <c r="C1311" s="23">
        <v>43263</v>
      </c>
      <c r="D1311" s="23" t="s">
        <v>188</v>
      </c>
      <c r="E1311" s="23" t="s">
        <v>77</v>
      </c>
      <c r="F1311" s="23"/>
      <c r="G1311" s="24"/>
      <c r="H1311" s="24">
        <v>24085286832</v>
      </c>
      <c r="I1311" s="24" t="s">
        <v>95</v>
      </c>
      <c r="J1311" s="24">
        <f>DATEDIF(Tabla1[[#This Row],[FECHA DE NACIMIENTO]],Tabla1[[#This Row],[FECHA ACTUAL]],"Y")</f>
        <v>22</v>
      </c>
      <c r="K1311" s="24" t="s">
        <v>73</v>
      </c>
      <c r="L1311" s="24" t="s">
        <v>112</v>
      </c>
      <c r="M1311" s="24">
        <v>0</v>
      </c>
      <c r="N1311" s="24">
        <v>0</v>
      </c>
      <c r="O1311" s="24">
        <v>2</v>
      </c>
      <c r="P1311" s="24" t="s">
        <v>101</v>
      </c>
      <c r="Q1311" s="23">
        <v>36783</v>
      </c>
      <c r="R1311" s="24" t="s">
        <v>76</v>
      </c>
      <c r="S1311" s="25">
        <v>45119</v>
      </c>
      <c r="T1311" s="24">
        <v>7217323</v>
      </c>
      <c r="U1311" s="24">
        <v>3142192437</v>
      </c>
      <c r="V1311" s="24" t="s">
        <v>7771</v>
      </c>
      <c r="W1311" s="24" t="s">
        <v>7772</v>
      </c>
      <c r="X1311" s="24" t="s">
        <v>7773</v>
      </c>
      <c r="Y1311" s="24" t="s">
        <v>7774</v>
      </c>
      <c r="Z1311" s="24" t="s">
        <v>117</v>
      </c>
      <c r="AA1311" s="24" t="s">
        <v>7775</v>
      </c>
      <c r="AB1311" s="24" t="s">
        <v>77</v>
      </c>
      <c r="AC1311" s="24" t="s">
        <v>77</v>
      </c>
      <c r="AD1311" s="24" t="s">
        <v>77</v>
      </c>
      <c r="AE1311" s="26" t="s">
        <v>151</v>
      </c>
      <c r="AF1311" s="26"/>
      <c r="AG1311" s="26" t="s">
        <v>7768</v>
      </c>
      <c r="AH1311" s="27" t="s">
        <v>867</v>
      </c>
      <c r="AI1311" s="27" t="s">
        <v>7776</v>
      </c>
      <c r="AJ1311" s="27" t="s">
        <v>6147</v>
      </c>
      <c r="AK1311" s="24" t="s">
        <v>121</v>
      </c>
      <c r="AL1311" s="24" t="s">
        <v>868</v>
      </c>
      <c r="AM1311" s="23">
        <v>43263</v>
      </c>
      <c r="AN1311" s="28">
        <v>857100.06</v>
      </c>
      <c r="AO1311" s="28"/>
      <c r="AP1311" s="24"/>
      <c r="AQ1311" s="24"/>
      <c r="AR1311" s="24"/>
      <c r="AS1311" s="24"/>
      <c r="AT1311" s="24" t="e">
        <v>#N/A</v>
      </c>
      <c r="AU1311" s="24" t="e">
        <v>#N/A</v>
      </c>
      <c r="AV1311" s="24" t="e">
        <v>#N/A</v>
      </c>
      <c r="AW1311" s="24"/>
      <c r="AX1311" s="24"/>
      <c r="AY1311" s="24"/>
      <c r="AZ1311" s="24"/>
      <c r="BA1311" s="24"/>
      <c r="BB1311" s="24"/>
      <c r="BC1311" s="24"/>
      <c r="BD1311" s="24" t="e">
        <v>#N/A</v>
      </c>
      <c r="BE1311" s="24" t="e">
        <v>#N/A</v>
      </c>
      <c r="BF1311" s="23"/>
      <c r="BG1311" s="23"/>
      <c r="BH1311" s="23">
        <v>43553</v>
      </c>
      <c r="BI1311" s="26" t="s">
        <v>143</v>
      </c>
      <c r="BJ1311" s="26" t="s">
        <v>6735</v>
      </c>
      <c r="BK1311" s="29">
        <v>0</v>
      </c>
      <c r="BL1311" s="24" t="s">
        <v>129</v>
      </c>
      <c r="BM1311" s="22" t="str">
        <f ca="1">+IF(Tabla1[[#This Row],[FECHA INGRESO]]&gt;=44986,IF((TODAY()-Tabla1[[#This Row],[FECHA INGRESO]])&gt;=50,"ALERTA","TODAVÍA FALTA"),"N/A")</f>
        <v>N/A</v>
      </c>
      <c r="BN1311" s="7">
        <f>IFERROR((_xlfn.DAYS(Tabla1[[#This Row],[FECHA INGRESO]],Tabla1[[#This Row],[FECHA RETIRO]]))/30,"")</f>
        <v>-9.6666666666666661</v>
      </c>
    </row>
    <row r="1312" spans="1:66" x14ac:dyDescent="0.35">
      <c r="A1312" s="21">
        <v>1127574994</v>
      </c>
      <c r="B1312" s="22" t="s">
        <v>7777</v>
      </c>
      <c r="C1312" s="23">
        <v>43263</v>
      </c>
      <c r="D1312" s="23" t="s">
        <v>93</v>
      </c>
      <c r="E1312" s="23" t="s">
        <v>111</v>
      </c>
      <c r="F1312" s="23" t="s">
        <v>70</v>
      </c>
      <c r="G1312" s="24"/>
      <c r="H1312" s="24">
        <v>24083604706</v>
      </c>
      <c r="I1312" s="24" t="s">
        <v>95</v>
      </c>
      <c r="J1312" s="24">
        <f>DATEDIF(Tabla1[[#This Row],[FECHA DE NACIMIENTO]],Tabla1[[#This Row],[FECHA ACTUAL]],"Y")</f>
        <v>26</v>
      </c>
      <c r="K1312" s="24" t="s">
        <v>73</v>
      </c>
      <c r="L1312" s="24" t="s">
        <v>234</v>
      </c>
      <c r="M1312" s="24">
        <v>1</v>
      </c>
      <c r="N1312" s="24">
        <v>2</v>
      </c>
      <c r="O1312" s="24">
        <v>3</v>
      </c>
      <c r="P1312" s="24" t="s">
        <v>101</v>
      </c>
      <c r="Q1312" s="23">
        <v>35320</v>
      </c>
      <c r="R1312" s="24" t="s">
        <v>4000</v>
      </c>
      <c r="S1312" s="25">
        <v>45119</v>
      </c>
      <c r="T1312" s="24"/>
      <c r="U1312" s="24">
        <v>3185393067</v>
      </c>
      <c r="V1312" s="33" t="s">
        <v>7778</v>
      </c>
      <c r="W1312" s="24" t="s">
        <v>7779</v>
      </c>
      <c r="X1312" s="24" t="s">
        <v>7780</v>
      </c>
      <c r="Y1312" s="24" t="s">
        <v>7781</v>
      </c>
      <c r="Z1312" s="24" t="s">
        <v>82</v>
      </c>
      <c r="AA1312" s="24">
        <v>3172279086</v>
      </c>
      <c r="AB1312" s="24" t="s">
        <v>83</v>
      </c>
      <c r="AC1312" s="24" t="s">
        <v>101</v>
      </c>
      <c r="AD1312" s="24" t="e">
        <v>#REF!</v>
      </c>
      <c r="AE1312" s="26" t="s">
        <v>151</v>
      </c>
      <c r="AF1312" s="26"/>
      <c r="AG1312" s="26">
        <v>0</v>
      </c>
      <c r="AH1312" s="27" t="s">
        <v>311</v>
      </c>
      <c r="AI1312" s="27" t="s">
        <v>1432</v>
      </c>
      <c r="AJ1312" s="27" t="s">
        <v>1432</v>
      </c>
      <c r="AK1312" s="24" t="s">
        <v>89</v>
      </c>
      <c r="AL1312" s="24" t="s">
        <v>7086</v>
      </c>
      <c r="AM1312" s="23">
        <v>43263</v>
      </c>
      <c r="AN1312" s="28">
        <v>1216792</v>
      </c>
      <c r="AO1312" s="28">
        <v>140606</v>
      </c>
      <c r="AP1312" s="24" t="s">
        <v>7782</v>
      </c>
      <c r="AQ1312" s="24">
        <v>0</v>
      </c>
      <c r="AR1312" s="24">
        <v>0</v>
      </c>
      <c r="AS1312" s="24">
        <v>0</v>
      </c>
      <c r="AT1312" s="24">
        <v>0</v>
      </c>
      <c r="AU1312" s="24">
        <v>62</v>
      </c>
      <c r="AV1312" s="24">
        <v>61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v>0</v>
      </c>
      <c r="BE1312" s="24">
        <v>0</v>
      </c>
      <c r="BF1312" s="23"/>
      <c r="BG1312" s="23"/>
      <c r="BH1312" s="23" t="s">
        <v>75</v>
      </c>
      <c r="BI1312" s="26">
        <v>0</v>
      </c>
      <c r="BJ1312" s="26">
        <v>0</v>
      </c>
      <c r="BK1312" s="29">
        <v>0</v>
      </c>
      <c r="BL1312" s="24" t="s">
        <v>91</v>
      </c>
      <c r="BM1312" s="22" t="str">
        <f ca="1">+IF(Tabla1[[#This Row],[FECHA INGRESO]]&gt;=44986,IF((TODAY()-Tabla1[[#This Row],[FECHA INGRESO]])&gt;=50,"ALERTA","TODAVÍA FALTA"),"N/A")</f>
        <v>N/A</v>
      </c>
      <c r="BN1312" s="7" t="str">
        <f>IFERROR((_xlfn.DAYS(Tabla1[[#This Row],[FECHA INGRESO]],Tabla1[[#This Row],[FECHA RETIRO]]))/30,"")</f>
        <v/>
      </c>
    </row>
    <row r="1313" spans="1:66" ht="15" customHeight="1" x14ac:dyDescent="0.35">
      <c r="A1313" s="31">
        <v>1014280523</v>
      </c>
      <c r="B1313" s="22" t="s">
        <v>7783</v>
      </c>
      <c r="C1313" s="23">
        <v>43264</v>
      </c>
      <c r="D1313" s="23" t="s">
        <v>93</v>
      </c>
      <c r="E1313" s="24" t="s">
        <v>94</v>
      </c>
      <c r="F1313" s="23"/>
      <c r="G1313" s="24"/>
      <c r="H1313" s="24">
        <v>24085374171</v>
      </c>
      <c r="I1313" s="24" t="s">
        <v>95</v>
      </c>
      <c r="J1313" s="24">
        <f>DATEDIF(Tabla1[[#This Row],[FECHA DE NACIMIENTO]],Tabla1[[#This Row],[FECHA ACTUAL]],"Y")</f>
        <v>26</v>
      </c>
      <c r="K1313" s="24" t="s">
        <v>320</v>
      </c>
      <c r="L1313" s="24" t="s">
        <v>112</v>
      </c>
      <c r="M1313" s="24">
        <v>1</v>
      </c>
      <c r="N1313" s="24">
        <v>1</v>
      </c>
      <c r="O1313" s="24">
        <v>2</v>
      </c>
      <c r="P1313" s="24" t="s">
        <v>101</v>
      </c>
      <c r="Q1313" s="23">
        <v>35316</v>
      </c>
      <c r="R1313" s="24" t="s">
        <v>76</v>
      </c>
      <c r="S1313" s="25">
        <v>45119</v>
      </c>
      <c r="T1313" s="24"/>
      <c r="U1313" s="24">
        <v>3168230508</v>
      </c>
      <c r="V1313" s="24" t="s">
        <v>7784</v>
      </c>
      <c r="W1313" s="24" t="s">
        <v>7785</v>
      </c>
      <c r="X1313" s="24" t="s">
        <v>7786</v>
      </c>
      <c r="Y1313" s="24" t="s">
        <v>7787</v>
      </c>
      <c r="Z1313" s="24" t="s">
        <v>117</v>
      </c>
      <c r="AA1313" s="24">
        <v>3112340819</v>
      </c>
      <c r="AB1313" s="24" t="s">
        <v>77</v>
      </c>
      <c r="AC1313" s="24" t="s">
        <v>77</v>
      </c>
      <c r="AD1313" s="24" t="s">
        <v>77</v>
      </c>
      <c r="AE1313" s="26" t="s">
        <v>183</v>
      </c>
      <c r="AF1313" s="26" t="s">
        <v>4829</v>
      </c>
      <c r="AG1313" s="26"/>
      <c r="AH1313" s="27" t="s">
        <v>324</v>
      </c>
      <c r="AI1313" s="27" t="s">
        <v>7639</v>
      </c>
      <c r="AJ1313" s="27" t="s">
        <v>304</v>
      </c>
      <c r="AK1313" s="24" t="s">
        <v>121</v>
      </c>
      <c r="AL1313" s="24" t="s">
        <v>7086</v>
      </c>
      <c r="AM1313" s="23">
        <v>43264</v>
      </c>
      <c r="AN1313" s="28">
        <v>808585.47</v>
      </c>
      <c r="AO1313" s="28"/>
      <c r="AP1313" s="24"/>
      <c r="AQ1313" s="24"/>
      <c r="AR1313" s="24"/>
      <c r="AS1313" s="24"/>
      <c r="AT1313" s="24" t="e">
        <v>#N/A</v>
      </c>
      <c r="AU1313" s="24" t="e">
        <v>#N/A</v>
      </c>
      <c r="AV1313" s="24">
        <v>61</v>
      </c>
      <c r="AW1313" s="24"/>
      <c r="AX1313" s="24"/>
      <c r="AY1313" s="24"/>
      <c r="AZ1313" s="24"/>
      <c r="BA1313" s="24"/>
      <c r="BB1313" s="24"/>
      <c r="BC1313" s="24"/>
      <c r="BD1313" s="24">
        <v>0</v>
      </c>
      <c r="BE1313" s="24">
        <v>0</v>
      </c>
      <c r="BF1313" s="23"/>
      <c r="BG1313" s="23"/>
      <c r="BH1313" s="23">
        <v>43357</v>
      </c>
      <c r="BI1313" s="26" t="s">
        <v>127</v>
      </c>
      <c r="BJ1313" s="26" t="s">
        <v>273</v>
      </c>
      <c r="BK1313" s="29">
        <v>99825</v>
      </c>
      <c r="BL1313" s="24" t="s">
        <v>129</v>
      </c>
      <c r="BM1313" s="22" t="str">
        <f ca="1">+IF(Tabla1[[#This Row],[FECHA INGRESO]]&gt;=44986,IF((TODAY()-Tabla1[[#This Row],[FECHA INGRESO]])&gt;=50,"ALERTA","TODAVÍA FALTA"),"N/A")</f>
        <v>N/A</v>
      </c>
      <c r="BN1313" s="7">
        <f>IFERROR((_xlfn.DAYS(Tabla1[[#This Row],[FECHA INGRESO]],Tabla1[[#This Row],[FECHA RETIRO]]))/30,"")</f>
        <v>-3.1</v>
      </c>
    </row>
    <row r="1314" spans="1:66" ht="15" customHeight="1" x14ac:dyDescent="0.35">
      <c r="A1314" s="31">
        <v>52367296</v>
      </c>
      <c r="B1314" s="22" t="s">
        <v>7788</v>
      </c>
      <c r="C1314" s="23">
        <v>43265</v>
      </c>
      <c r="D1314" s="23" t="s">
        <v>93</v>
      </c>
      <c r="E1314" s="23" t="s">
        <v>111</v>
      </c>
      <c r="F1314" s="23"/>
      <c r="G1314" s="24"/>
      <c r="H1314" s="24">
        <v>24085420074</v>
      </c>
      <c r="I1314" s="24" t="s">
        <v>95</v>
      </c>
      <c r="J1314" s="24">
        <f>DATEDIF(Tabla1[[#This Row],[FECHA DE NACIMIENTO]],Tabla1[[#This Row],[FECHA ACTUAL]],"Y")</f>
        <v>46</v>
      </c>
      <c r="K1314" s="24" t="s">
        <v>73</v>
      </c>
      <c r="L1314" s="24" t="s">
        <v>234</v>
      </c>
      <c r="M1314" s="24">
        <v>1</v>
      </c>
      <c r="N1314" s="24">
        <v>1</v>
      </c>
      <c r="O1314" s="24">
        <v>3</v>
      </c>
      <c r="P1314" s="24" t="s">
        <v>101</v>
      </c>
      <c r="Q1314" s="23">
        <v>28077</v>
      </c>
      <c r="R1314" s="24" t="s">
        <v>76</v>
      </c>
      <c r="S1314" s="25">
        <v>45119</v>
      </c>
      <c r="T1314" s="24">
        <v>8108819</v>
      </c>
      <c r="U1314" s="24">
        <v>3045566122</v>
      </c>
      <c r="V1314" s="24" t="s">
        <v>7789</v>
      </c>
      <c r="W1314" s="24" t="s">
        <v>7790</v>
      </c>
      <c r="X1314" s="24" t="s">
        <v>7791</v>
      </c>
      <c r="Y1314" s="24" t="s">
        <v>7792</v>
      </c>
      <c r="Z1314" s="24" t="s">
        <v>117</v>
      </c>
      <c r="AA1314" s="24" t="s">
        <v>7793</v>
      </c>
      <c r="AB1314" s="24" t="s">
        <v>77</v>
      </c>
      <c r="AC1314" s="24" t="s">
        <v>77</v>
      </c>
      <c r="AD1314" s="24" t="s">
        <v>77</v>
      </c>
      <c r="AE1314" s="26" t="s">
        <v>183</v>
      </c>
      <c r="AF1314" s="26" t="s">
        <v>671</v>
      </c>
      <c r="AG1314" s="26"/>
      <c r="AH1314" s="27" t="s">
        <v>184</v>
      </c>
      <c r="AI1314" s="27" t="s">
        <v>487</v>
      </c>
      <c r="AJ1314" s="27" t="s">
        <v>487</v>
      </c>
      <c r="AK1314" s="24" t="s">
        <v>121</v>
      </c>
      <c r="AL1314" s="24" t="s">
        <v>7086</v>
      </c>
      <c r="AM1314" s="23">
        <v>43265</v>
      </c>
      <c r="AN1314" s="28">
        <v>808585.47</v>
      </c>
      <c r="AO1314" s="28"/>
      <c r="AP1314" s="24"/>
      <c r="AQ1314" s="24"/>
      <c r="AR1314" s="24"/>
      <c r="AS1314" s="24"/>
      <c r="AT1314" s="24" t="e">
        <v>#N/A</v>
      </c>
      <c r="AU1314" s="24" t="e">
        <v>#N/A</v>
      </c>
      <c r="AV1314" s="24" t="e">
        <v>#N/A</v>
      </c>
      <c r="AW1314" s="24"/>
      <c r="AX1314" s="24"/>
      <c r="AY1314" s="24"/>
      <c r="AZ1314" s="24"/>
      <c r="BA1314" s="24"/>
      <c r="BB1314" s="24"/>
      <c r="BC1314" s="24"/>
      <c r="BD1314" s="24">
        <v>0</v>
      </c>
      <c r="BE1314" s="24">
        <v>0</v>
      </c>
      <c r="BF1314" s="23"/>
      <c r="BG1314" s="23"/>
      <c r="BH1314" s="23">
        <v>43346</v>
      </c>
      <c r="BI1314" s="26" t="s">
        <v>127</v>
      </c>
      <c r="BJ1314" s="26" t="s">
        <v>232</v>
      </c>
      <c r="BK1314" s="29">
        <v>86805</v>
      </c>
      <c r="BL1314" s="24" t="s">
        <v>129</v>
      </c>
      <c r="BM1314" s="22" t="str">
        <f ca="1">+IF(Tabla1[[#This Row],[FECHA INGRESO]]&gt;=44986,IF((TODAY()-Tabla1[[#This Row],[FECHA INGRESO]])&gt;=50,"ALERTA","TODAVÍA FALTA"),"N/A")</f>
        <v>N/A</v>
      </c>
      <c r="BN1314" s="7">
        <f>IFERROR((_xlfn.DAYS(Tabla1[[#This Row],[FECHA INGRESO]],Tabla1[[#This Row],[FECHA RETIRO]]))/30,"")</f>
        <v>-2.7</v>
      </c>
    </row>
    <row r="1315" spans="1:66" x14ac:dyDescent="0.35">
      <c r="A1315" s="34">
        <v>1127623176</v>
      </c>
      <c r="B1315" s="22" t="s">
        <v>7794</v>
      </c>
      <c r="C1315" s="23">
        <v>43265</v>
      </c>
      <c r="D1315" s="23" t="s">
        <v>582</v>
      </c>
      <c r="E1315" s="23" t="s">
        <v>111</v>
      </c>
      <c r="F1315" s="23" t="s">
        <v>70</v>
      </c>
      <c r="G1315" s="24"/>
      <c r="H1315" s="24">
        <v>24085413603</v>
      </c>
      <c r="I1315" s="24" t="s">
        <v>95</v>
      </c>
      <c r="J1315" s="24">
        <f>DATEDIF(Tabla1[[#This Row],[FECHA DE NACIMIENTO]],Tabla1[[#This Row],[FECHA ACTUAL]],"Y")</f>
        <v>31</v>
      </c>
      <c r="K1315" s="24" t="s">
        <v>500</v>
      </c>
      <c r="L1315" s="24" t="s">
        <v>74</v>
      </c>
      <c r="M1315" s="24">
        <v>0</v>
      </c>
      <c r="N1315" s="24">
        <v>0</v>
      </c>
      <c r="O1315" s="24">
        <v>2</v>
      </c>
      <c r="P1315" s="24" t="s">
        <v>101</v>
      </c>
      <c r="Q1315" s="23">
        <v>33738</v>
      </c>
      <c r="R1315" s="24" t="s">
        <v>76</v>
      </c>
      <c r="S1315" s="25">
        <v>45119</v>
      </c>
      <c r="T1315" s="24"/>
      <c r="U1315" s="24">
        <v>3105301353</v>
      </c>
      <c r="V1315" s="33" t="s">
        <v>7795</v>
      </c>
      <c r="W1315" s="24" t="s">
        <v>7796</v>
      </c>
      <c r="X1315" s="24" t="s">
        <v>7797</v>
      </c>
      <c r="Y1315" s="24" t="s">
        <v>7798</v>
      </c>
      <c r="Z1315" s="24" t="s">
        <v>1570</v>
      </c>
      <c r="AA1315" s="24">
        <v>3107625370</v>
      </c>
      <c r="AB1315" s="24" t="s">
        <v>77</v>
      </c>
      <c r="AC1315" s="24" t="s">
        <v>77</v>
      </c>
      <c r="AD1315" s="24" t="s">
        <v>77</v>
      </c>
      <c r="AE1315" s="26" t="s">
        <v>151</v>
      </c>
      <c r="AF1315" s="26"/>
      <c r="AG1315" s="26"/>
      <c r="AH1315" s="27" t="s">
        <v>184</v>
      </c>
      <c r="AI1315" s="27" t="s">
        <v>120</v>
      </c>
      <c r="AJ1315" s="27" t="s">
        <v>120</v>
      </c>
      <c r="AK1315" s="24" t="s">
        <v>121</v>
      </c>
      <c r="AL1315" s="24" t="s">
        <v>7086</v>
      </c>
      <c r="AM1315" s="23">
        <v>43265</v>
      </c>
      <c r="AN1315" s="28">
        <v>877803</v>
      </c>
      <c r="AO1315" s="28">
        <v>102854</v>
      </c>
      <c r="AP1315" s="24" t="s">
        <v>7799</v>
      </c>
      <c r="AQ1315" s="24"/>
      <c r="AR1315" s="24"/>
      <c r="AS1315" s="24"/>
      <c r="AT1315" s="24" t="e">
        <v>#N/A</v>
      </c>
      <c r="AU1315" s="24" t="e">
        <v>#N/A</v>
      </c>
      <c r="AV1315" s="24" t="e">
        <v>#N/A</v>
      </c>
      <c r="AW1315" s="24"/>
      <c r="AX1315" s="24"/>
      <c r="AY1315" s="24"/>
      <c r="AZ1315" s="24"/>
      <c r="BA1315" s="24"/>
      <c r="BB1315" s="24"/>
      <c r="BC1315" s="24"/>
      <c r="BD1315" s="24">
        <v>0</v>
      </c>
      <c r="BE1315" s="24">
        <v>0</v>
      </c>
      <c r="BF1315" s="23"/>
      <c r="BG1315" s="23"/>
      <c r="BH1315" s="23">
        <v>43897</v>
      </c>
      <c r="BI1315" s="26" t="s">
        <v>127</v>
      </c>
      <c r="BJ1315" s="26" t="s">
        <v>232</v>
      </c>
      <c r="BK1315" s="29">
        <v>0</v>
      </c>
      <c r="BL1315" s="24" t="s">
        <v>129</v>
      </c>
      <c r="BM1315" s="22" t="str">
        <f ca="1">+IF(Tabla1[[#This Row],[FECHA INGRESO]]&gt;=44986,IF((TODAY()-Tabla1[[#This Row],[FECHA INGRESO]])&gt;=50,"ALERTA","TODAVÍA FALTA"),"N/A")</f>
        <v>N/A</v>
      </c>
      <c r="BN1315" s="7">
        <f>IFERROR((_xlfn.DAYS(Tabla1[[#This Row],[FECHA INGRESO]],Tabla1[[#This Row],[FECHA RETIRO]]))/30,"")</f>
        <v>-21.066666666666666</v>
      </c>
    </row>
    <row r="1316" spans="1:66" ht="15" customHeight="1" x14ac:dyDescent="0.35">
      <c r="A1316" s="31">
        <v>1026557265</v>
      </c>
      <c r="B1316" s="22" t="s">
        <v>7800</v>
      </c>
      <c r="C1316" s="23">
        <v>43265</v>
      </c>
      <c r="D1316" s="23" t="s">
        <v>109</v>
      </c>
      <c r="E1316" s="23" t="s">
        <v>111</v>
      </c>
      <c r="F1316" s="23"/>
      <c r="G1316" s="24"/>
      <c r="H1316" s="24">
        <v>24085407552</v>
      </c>
      <c r="I1316" s="24" t="s">
        <v>72</v>
      </c>
      <c r="J1316" s="24">
        <f>DATEDIF(Tabla1[[#This Row],[FECHA DE NACIMIENTO]],Tabla1[[#This Row],[FECHA ACTUAL]],"Y")</f>
        <v>34</v>
      </c>
      <c r="K1316" s="24" t="s">
        <v>96</v>
      </c>
      <c r="L1316" s="24" t="s">
        <v>234</v>
      </c>
      <c r="M1316" s="24">
        <v>1</v>
      </c>
      <c r="N1316" s="24">
        <v>2</v>
      </c>
      <c r="O1316" s="24">
        <v>2</v>
      </c>
      <c r="P1316" s="24" t="s">
        <v>101</v>
      </c>
      <c r="Q1316" s="23">
        <v>32365</v>
      </c>
      <c r="R1316" s="24" t="s">
        <v>76</v>
      </c>
      <c r="S1316" s="25">
        <v>45119</v>
      </c>
      <c r="T1316" s="24"/>
      <c r="U1316" s="24">
        <v>3115712742</v>
      </c>
      <c r="V1316" s="24" t="s">
        <v>7801</v>
      </c>
      <c r="W1316" s="24" t="s">
        <v>7802</v>
      </c>
      <c r="X1316" s="24" t="s">
        <v>7803</v>
      </c>
      <c r="Y1316" s="24" t="s">
        <v>7804</v>
      </c>
      <c r="Z1316" s="24" t="s">
        <v>285</v>
      </c>
      <c r="AA1316" s="24">
        <v>3102407541</v>
      </c>
      <c r="AB1316" s="24" t="s">
        <v>77</v>
      </c>
      <c r="AC1316" s="24" t="s">
        <v>77</v>
      </c>
      <c r="AD1316" s="24" t="s">
        <v>77</v>
      </c>
      <c r="AE1316" s="26" t="s">
        <v>151</v>
      </c>
      <c r="AF1316" s="26"/>
      <c r="AG1316" s="26"/>
      <c r="AH1316" s="27" t="s">
        <v>184</v>
      </c>
      <c r="AI1316" s="27" t="s">
        <v>487</v>
      </c>
      <c r="AJ1316" s="27" t="s">
        <v>487</v>
      </c>
      <c r="AK1316" s="24" t="s">
        <v>121</v>
      </c>
      <c r="AL1316" s="24" t="s">
        <v>7086</v>
      </c>
      <c r="AM1316" s="23">
        <v>43265</v>
      </c>
      <c r="AN1316" s="28">
        <v>808585.47</v>
      </c>
      <c r="AO1316" s="28"/>
      <c r="AP1316" s="24"/>
      <c r="AQ1316" s="24"/>
      <c r="AR1316" s="24"/>
      <c r="AS1316" s="24"/>
      <c r="AT1316" s="24" t="e">
        <v>#N/A</v>
      </c>
      <c r="AU1316" s="24" t="e">
        <v>#N/A</v>
      </c>
      <c r="AV1316" s="24" t="e">
        <v>#N/A</v>
      </c>
      <c r="AW1316" s="24"/>
      <c r="AX1316" s="24"/>
      <c r="AY1316" s="24"/>
      <c r="AZ1316" s="24"/>
      <c r="BA1316" s="24"/>
      <c r="BB1316" s="24"/>
      <c r="BC1316" s="24"/>
      <c r="BD1316" s="24">
        <v>0</v>
      </c>
      <c r="BE1316" s="24">
        <v>0</v>
      </c>
      <c r="BF1316" s="23"/>
      <c r="BG1316" s="23"/>
      <c r="BH1316" s="23">
        <v>43342</v>
      </c>
      <c r="BI1316" s="26" t="s">
        <v>127</v>
      </c>
      <c r="BJ1316" s="26" t="s">
        <v>232</v>
      </c>
      <c r="BK1316" s="29">
        <v>83549</v>
      </c>
      <c r="BL1316" s="24" t="s">
        <v>129</v>
      </c>
      <c r="BM1316" s="22" t="str">
        <f ca="1">+IF(Tabla1[[#This Row],[FECHA INGRESO]]&gt;=44986,IF((TODAY()-Tabla1[[#This Row],[FECHA INGRESO]])&gt;=50,"ALERTA","TODAVÍA FALTA"),"N/A")</f>
        <v>N/A</v>
      </c>
      <c r="BN1316" s="7">
        <f>IFERROR((_xlfn.DAYS(Tabla1[[#This Row],[FECHA INGRESO]],Tabla1[[#This Row],[FECHA RETIRO]]))/30,"")</f>
        <v>-2.5666666666666669</v>
      </c>
    </row>
    <row r="1317" spans="1:66" x14ac:dyDescent="0.35">
      <c r="A1317" s="31">
        <v>1007389259</v>
      </c>
      <c r="B1317" s="22" t="s">
        <v>7805</v>
      </c>
      <c r="C1317" s="23">
        <v>43269</v>
      </c>
      <c r="D1317" s="23" t="s">
        <v>131</v>
      </c>
      <c r="E1317" s="23" t="s">
        <v>111</v>
      </c>
      <c r="F1317" s="23"/>
      <c r="G1317" s="24"/>
      <c r="H1317" s="24">
        <v>24085443907</v>
      </c>
      <c r="I1317" s="24" t="s">
        <v>72</v>
      </c>
      <c r="J1317" s="24">
        <f>DATEDIF(Tabla1[[#This Row],[FECHA DE NACIMIENTO]],Tabla1[[#This Row],[FECHA ACTUAL]],"Y")</f>
        <v>23</v>
      </c>
      <c r="K1317" s="24" t="s">
        <v>320</v>
      </c>
      <c r="L1317" s="24" t="s">
        <v>112</v>
      </c>
      <c r="M1317" s="24">
        <v>0</v>
      </c>
      <c r="N1317" s="24">
        <v>2</v>
      </c>
      <c r="O1317" s="24">
        <v>2</v>
      </c>
      <c r="P1317" s="24" t="s">
        <v>101</v>
      </c>
      <c r="Q1317" s="23">
        <v>36639</v>
      </c>
      <c r="R1317" s="24" t="s">
        <v>76</v>
      </c>
      <c r="S1317" s="25">
        <v>45119</v>
      </c>
      <c r="T1317" s="24">
        <v>3166886923</v>
      </c>
      <c r="U1317" s="24">
        <v>7856444</v>
      </c>
      <c r="V1317" s="24" t="s">
        <v>7806</v>
      </c>
      <c r="W1317" s="24" t="s">
        <v>7807</v>
      </c>
      <c r="X1317" s="24" t="s">
        <v>7407</v>
      </c>
      <c r="Y1317" s="24" t="s">
        <v>7808</v>
      </c>
      <c r="Z1317" s="24" t="s">
        <v>567</v>
      </c>
      <c r="AA1317" s="24" t="s">
        <v>7809</v>
      </c>
      <c r="AB1317" s="24" t="s">
        <v>77</v>
      </c>
      <c r="AC1317" s="24" t="s">
        <v>77</v>
      </c>
      <c r="AD1317" s="24" t="s">
        <v>77</v>
      </c>
      <c r="AE1317" s="26" t="s">
        <v>151</v>
      </c>
      <c r="AF1317" s="26"/>
      <c r="AG1317" s="26"/>
      <c r="AH1317" s="27" t="s">
        <v>184</v>
      </c>
      <c r="AI1317" s="27" t="s">
        <v>487</v>
      </c>
      <c r="AJ1317" s="27" t="s">
        <v>487</v>
      </c>
      <c r="AK1317" s="24" t="s">
        <v>121</v>
      </c>
      <c r="AL1317" s="24" t="s">
        <v>7086</v>
      </c>
      <c r="AM1317" s="23">
        <v>43269</v>
      </c>
      <c r="AN1317" s="28">
        <v>808585.47</v>
      </c>
      <c r="AO1317" s="28"/>
      <c r="AP1317" s="24"/>
      <c r="AQ1317" s="24"/>
      <c r="AR1317" s="24"/>
      <c r="AS1317" s="24"/>
      <c r="AT1317" s="24" t="e">
        <v>#N/A</v>
      </c>
      <c r="AU1317" s="24" t="e">
        <v>#N/A</v>
      </c>
      <c r="AV1317" s="24">
        <v>90</v>
      </c>
      <c r="AW1317" s="24"/>
      <c r="AX1317" s="24"/>
      <c r="AY1317" s="24"/>
      <c r="AZ1317" s="24"/>
      <c r="BA1317" s="24"/>
      <c r="BB1317" s="24"/>
      <c r="BC1317" s="24"/>
      <c r="BD1317" s="24">
        <v>0</v>
      </c>
      <c r="BE1317" s="24">
        <v>0</v>
      </c>
      <c r="BF1317" s="23"/>
      <c r="BG1317" s="23"/>
      <c r="BH1317" s="23">
        <v>43375</v>
      </c>
      <c r="BI1317" s="26" t="s">
        <v>127</v>
      </c>
      <c r="BJ1317" s="26" t="s">
        <v>6652</v>
      </c>
      <c r="BK1317" s="29">
        <v>113931</v>
      </c>
      <c r="BL1317" s="24" t="s">
        <v>129</v>
      </c>
      <c r="BM1317" s="22" t="str">
        <f ca="1">+IF(Tabla1[[#This Row],[FECHA INGRESO]]&gt;=44986,IF((TODAY()-Tabla1[[#This Row],[FECHA INGRESO]])&gt;=50,"ALERTA","TODAVÍA FALTA"),"N/A")</f>
        <v>N/A</v>
      </c>
      <c r="BN1317" s="7">
        <f>IFERROR((_xlfn.DAYS(Tabla1[[#This Row],[FECHA INGRESO]],Tabla1[[#This Row],[FECHA RETIRO]]))/30,"")</f>
        <v>-3.5333333333333332</v>
      </c>
    </row>
    <row r="1318" spans="1:66" ht="15" customHeight="1" x14ac:dyDescent="0.35">
      <c r="A1318" s="31">
        <v>1033701239</v>
      </c>
      <c r="B1318" s="22" t="s">
        <v>7810</v>
      </c>
      <c r="C1318" s="23">
        <v>43269</v>
      </c>
      <c r="D1318" s="23" t="s">
        <v>188</v>
      </c>
      <c r="E1318" s="23" t="s">
        <v>110</v>
      </c>
      <c r="F1318" s="23"/>
      <c r="G1318" s="24"/>
      <c r="H1318" s="24">
        <v>24085448522</v>
      </c>
      <c r="I1318" s="24" t="s">
        <v>95</v>
      </c>
      <c r="J1318" s="24">
        <f>DATEDIF(Tabla1[[#This Row],[FECHA DE NACIMIENTO]],Tabla1[[#This Row],[FECHA ACTUAL]],"Y")</f>
        <v>34</v>
      </c>
      <c r="K1318" s="24" t="s">
        <v>73</v>
      </c>
      <c r="L1318" s="24" t="s">
        <v>234</v>
      </c>
      <c r="M1318" s="24">
        <v>1</v>
      </c>
      <c r="N1318" s="24">
        <v>1</v>
      </c>
      <c r="O1318" s="24">
        <v>2</v>
      </c>
      <c r="P1318" s="24" t="s">
        <v>101</v>
      </c>
      <c r="Q1318" s="23">
        <v>32409</v>
      </c>
      <c r="R1318" s="24" t="s">
        <v>76</v>
      </c>
      <c r="S1318" s="25">
        <v>45119</v>
      </c>
      <c r="T1318" s="24">
        <v>7690550</v>
      </c>
      <c r="U1318" s="24">
        <v>3115762218</v>
      </c>
      <c r="V1318" s="24" t="s">
        <v>7811</v>
      </c>
      <c r="W1318" s="24" t="s">
        <v>7812</v>
      </c>
      <c r="X1318" s="24" t="s">
        <v>805</v>
      </c>
      <c r="Y1318" s="24" t="s">
        <v>7813</v>
      </c>
      <c r="Z1318" s="24" t="s">
        <v>82</v>
      </c>
      <c r="AA1318" s="24" t="s">
        <v>7814</v>
      </c>
      <c r="AB1318" s="24" t="s">
        <v>77</v>
      </c>
      <c r="AC1318" s="24" t="s">
        <v>77</v>
      </c>
      <c r="AD1318" s="24" t="s">
        <v>77</v>
      </c>
      <c r="AE1318" s="26" t="s">
        <v>151</v>
      </c>
      <c r="AF1318" s="26"/>
      <c r="AG1318" s="26"/>
      <c r="AH1318" s="27" t="s">
        <v>184</v>
      </c>
      <c r="AI1318" s="27" t="s">
        <v>1227</v>
      </c>
      <c r="AJ1318" s="27" t="s">
        <v>487</v>
      </c>
      <c r="AK1318" s="24" t="s">
        <v>121</v>
      </c>
      <c r="AL1318" s="24" t="s">
        <v>7086</v>
      </c>
      <c r="AM1318" s="23">
        <v>43269</v>
      </c>
      <c r="AN1318" s="28">
        <v>857100.06</v>
      </c>
      <c r="AO1318" s="28">
        <v>97032</v>
      </c>
      <c r="AP1318" s="24" t="s">
        <v>7815</v>
      </c>
      <c r="AQ1318" s="24"/>
      <c r="AR1318" s="24"/>
      <c r="AS1318" s="24"/>
      <c r="AT1318" s="24" t="e">
        <v>#N/A</v>
      </c>
      <c r="AU1318" s="24" t="e">
        <v>#N/A</v>
      </c>
      <c r="AV1318" s="24" t="e">
        <v>#N/A</v>
      </c>
      <c r="AW1318" s="24"/>
      <c r="AX1318" s="24"/>
      <c r="AY1318" s="24"/>
      <c r="AZ1318" s="24"/>
      <c r="BA1318" s="24"/>
      <c r="BB1318" s="24"/>
      <c r="BC1318" s="24"/>
      <c r="BD1318" s="24">
        <v>0</v>
      </c>
      <c r="BE1318" s="24">
        <v>0</v>
      </c>
      <c r="BF1318" s="23"/>
      <c r="BG1318" s="23"/>
      <c r="BH1318" s="23">
        <v>43591</v>
      </c>
      <c r="BI1318" s="26" t="s">
        <v>143</v>
      </c>
      <c r="BJ1318" s="26" t="s">
        <v>273</v>
      </c>
      <c r="BK1318" s="29">
        <v>366901</v>
      </c>
      <c r="BL1318" s="24" t="s">
        <v>129</v>
      </c>
      <c r="BM1318" s="22" t="str">
        <f ca="1">+IF(Tabla1[[#This Row],[FECHA INGRESO]]&gt;=44986,IF((TODAY()-Tabla1[[#This Row],[FECHA INGRESO]])&gt;=50,"ALERTA","TODAVÍA FALTA"),"N/A")</f>
        <v>N/A</v>
      </c>
      <c r="BN1318" s="7">
        <f>IFERROR((_xlfn.DAYS(Tabla1[[#This Row],[FECHA INGRESO]],Tabla1[[#This Row],[FECHA RETIRO]]))/30,"")</f>
        <v>-10.733333333333333</v>
      </c>
    </row>
    <row r="1319" spans="1:66" ht="15" customHeight="1" x14ac:dyDescent="0.35">
      <c r="A1319" s="31">
        <v>1053325949</v>
      </c>
      <c r="B1319" s="22" t="s">
        <v>7816</v>
      </c>
      <c r="C1319" s="23">
        <v>43269</v>
      </c>
      <c r="D1319" s="23" t="s">
        <v>188</v>
      </c>
      <c r="E1319" s="23" t="s">
        <v>111</v>
      </c>
      <c r="F1319" s="23"/>
      <c r="G1319" s="24"/>
      <c r="H1319" s="24">
        <v>24085492118</v>
      </c>
      <c r="I1319" s="24" t="s">
        <v>95</v>
      </c>
      <c r="J1319" s="24">
        <f>DATEDIF(Tabla1[[#This Row],[FECHA DE NACIMIENTO]],Tabla1[[#This Row],[FECHA ACTUAL]],"Y")</f>
        <v>36</v>
      </c>
      <c r="K1319" s="24" t="s">
        <v>73</v>
      </c>
      <c r="L1319" s="24" t="s">
        <v>234</v>
      </c>
      <c r="M1319" s="24">
        <v>1</v>
      </c>
      <c r="N1319" s="24">
        <v>1</v>
      </c>
      <c r="O1319" s="24">
        <v>2</v>
      </c>
      <c r="P1319" s="24" t="s">
        <v>101</v>
      </c>
      <c r="Q1319" s="23">
        <v>31734</v>
      </c>
      <c r="R1319" s="24" t="s">
        <v>2551</v>
      </c>
      <c r="S1319" s="25">
        <v>45119</v>
      </c>
      <c r="T1319" s="24"/>
      <c r="U1319" s="24">
        <v>3223991273</v>
      </c>
      <c r="V1319" s="24" t="s">
        <v>7817</v>
      </c>
      <c r="W1319" s="24" t="s">
        <v>7818</v>
      </c>
      <c r="X1319" s="24" t="s">
        <v>7819</v>
      </c>
      <c r="Y1319" s="24" t="s">
        <v>7820</v>
      </c>
      <c r="Z1319" s="24" t="s">
        <v>162</v>
      </c>
      <c r="AA1319" s="24" t="s">
        <v>7821</v>
      </c>
      <c r="AB1319" s="24" t="s">
        <v>77</v>
      </c>
      <c r="AC1319" s="24" t="s">
        <v>77</v>
      </c>
      <c r="AD1319" s="24" t="s">
        <v>77</v>
      </c>
      <c r="AE1319" s="26" t="s">
        <v>183</v>
      </c>
      <c r="AF1319" s="26" t="s">
        <v>7822</v>
      </c>
      <c r="AG1319" s="26"/>
      <c r="AH1319" s="27" t="s">
        <v>184</v>
      </c>
      <c r="AI1319" s="27" t="s">
        <v>5371</v>
      </c>
      <c r="AJ1319" s="27" t="s">
        <v>5372</v>
      </c>
      <c r="AK1319" s="24" t="s">
        <v>121</v>
      </c>
      <c r="AL1319" s="24" t="s">
        <v>7086</v>
      </c>
      <c r="AM1319" s="23">
        <v>43269</v>
      </c>
      <c r="AN1319" s="28">
        <v>808585.47</v>
      </c>
      <c r="AO1319" s="28"/>
      <c r="AP1319" s="24" t="s">
        <v>6546</v>
      </c>
      <c r="AQ1319" s="24"/>
      <c r="AR1319" s="24"/>
      <c r="AS1319" s="24"/>
      <c r="AT1319" s="24" t="e">
        <v>#N/A</v>
      </c>
      <c r="AU1319" s="24" t="e">
        <v>#N/A</v>
      </c>
      <c r="AV1319" s="24" t="e">
        <v>#N/A</v>
      </c>
      <c r="AW1319" s="24"/>
      <c r="AX1319" s="24"/>
      <c r="AY1319" s="24"/>
      <c r="AZ1319" s="24"/>
      <c r="BA1319" s="24"/>
      <c r="BB1319" s="24"/>
      <c r="BC1319" s="24"/>
      <c r="BD1319" s="24">
        <v>0</v>
      </c>
      <c r="BE1319" s="24">
        <v>0</v>
      </c>
      <c r="BF1319" s="23"/>
      <c r="BG1319" s="23"/>
      <c r="BH1319" s="23">
        <v>43433</v>
      </c>
      <c r="BI1319" s="26" t="s">
        <v>127</v>
      </c>
      <c r="BJ1319" s="26" t="s">
        <v>1953</v>
      </c>
      <c r="BK1319" s="29">
        <v>176865</v>
      </c>
      <c r="BL1319" s="24" t="s">
        <v>129</v>
      </c>
      <c r="BM1319" s="22" t="str">
        <f ca="1">+IF(Tabla1[[#This Row],[FECHA INGRESO]]&gt;=44986,IF((TODAY()-Tabla1[[#This Row],[FECHA INGRESO]])&gt;=50,"ALERTA","TODAVÍA FALTA"),"N/A")</f>
        <v>N/A</v>
      </c>
      <c r="BN1319" s="7">
        <f>IFERROR((_xlfn.DAYS(Tabla1[[#This Row],[FECHA INGRESO]],Tabla1[[#This Row],[FECHA RETIRO]]))/30,"")</f>
        <v>-5.4666666666666668</v>
      </c>
    </row>
    <row r="1320" spans="1:66" ht="15" customHeight="1" x14ac:dyDescent="0.35">
      <c r="A1320" s="21">
        <v>1074419140</v>
      </c>
      <c r="B1320" s="22" t="s">
        <v>7823</v>
      </c>
      <c r="C1320" s="23">
        <v>43269</v>
      </c>
      <c r="D1320" s="23" t="s">
        <v>93</v>
      </c>
      <c r="E1320" s="23" t="s">
        <v>111</v>
      </c>
      <c r="F1320" s="23" t="s">
        <v>70</v>
      </c>
      <c r="G1320" s="24"/>
      <c r="H1320" s="24">
        <v>24085458961</v>
      </c>
      <c r="I1320" s="24" t="s">
        <v>72</v>
      </c>
      <c r="J1320" s="24">
        <f>DATEDIF(Tabla1[[#This Row],[FECHA DE NACIMIENTO]],Tabla1[[#This Row],[FECHA ACTUAL]],"Y")</f>
        <v>24</v>
      </c>
      <c r="K1320" s="24" t="s">
        <v>73</v>
      </c>
      <c r="L1320" s="24" t="s">
        <v>112</v>
      </c>
      <c r="M1320" s="24">
        <v>0</v>
      </c>
      <c r="N1320" s="24">
        <v>0</v>
      </c>
      <c r="O1320" s="24">
        <v>2</v>
      </c>
      <c r="P1320" s="24" t="s">
        <v>101</v>
      </c>
      <c r="Q1320" s="23">
        <v>36075</v>
      </c>
      <c r="R1320" s="24" t="s">
        <v>1899</v>
      </c>
      <c r="S1320" s="25">
        <v>45119</v>
      </c>
      <c r="T1320" s="24"/>
      <c r="U1320" s="24">
        <v>3108666561</v>
      </c>
      <c r="V1320" s="24" t="s">
        <v>4439</v>
      </c>
      <c r="W1320" s="24" t="s">
        <v>4440</v>
      </c>
      <c r="X1320" s="24" t="s">
        <v>7824</v>
      </c>
      <c r="Y1320" s="24" t="s">
        <v>7825</v>
      </c>
      <c r="Z1320" s="24" t="s">
        <v>117</v>
      </c>
      <c r="AA1320" s="24">
        <v>3143351220</v>
      </c>
      <c r="AB1320" s="24" t="s">
        <v>83</v>
      </c>
      <c r="AC1320" s="24" t="s">
        <v>83</v>
      </c>
      <c r="AD1320" s="24" t="e">
        <v>#REF!</v>
      </c>
      <c r="AE1320" s="26" t="s">
        <v>183</v>
      </c>
      <c r="AF1320" s="26" t="s">
        <v>7826</v>
      </c>
      <c r="AG1320" s="26" t="s">
        <v>7827</v>
      </c>
      <c r="AH1320" s="27" t="s">
        <v>163</v>
      </c>
      <c r="AI1320" s="27" t="s">
        <v>487</v>
      </c>
      <c r="AJ1320" s="27" t="s">
        <v>487</v>
      </c>
      <c r="AK1320" s="24" t="s">
        <v>121</v>
      </c>
      <c r="AL1320" s="24" t="s">
        <v>7086</v>
      </c>
      <c r="AM1320" s="23">
        <v>43269</v>
      </c>
      <c r="AN1320" s="28">
        <v>1535062</v>
      </c>
      <c r="AO1320" s="28">
        <v>117172</v>
      </c>
      <c r="AP1320" s="24" t="s">
        <v>7828</v>
      </c>
      <c r="AQ1320" s="24">
        <v>0</v>
      </c>
      <c r="AR1320" s="24">
        <v>0</v>
      </c>
      <c r="AS1320" s="24">
        <v>0</v>
      </c>
      <c r="AT1320" s="24">
        <v>0</v>
      </c>
      <c r="AU1320" s="24">
        <v>60</v>
      </c>
      <c r="AV1320" s="24">
        <v>90</v>
      </c>
      <c r="AW1320" s="24">
        <v>85</v>
      </c>
      <c r="AX1320" s="24" t="s">
        <v>7829</v>
      </c>
      <c r="AY1320" s="24">
        <v>0</v>
      </c>
      <c r="AZ1320" s="24">
        <v>0</v>
      </c>
      <c r="BA1320" s="24">
        <v>0</v>
      </c>
      <c r="BB1320" s="24">
        <v>0</v>
      </c>
      <c r="BC1320" s="24">
        <v>0</v>
      </c>
      <c r="BD1320" s="24">
        <v>0</v>
      </c>
      <c r="BE1320" s="24">
        <v>0</v>
      </c>
      <c r="BF1320" s="23"/>
      <c r="BG1320" s="23"/>
      <c r="BH1320" s="23">
        <v>44816</v>
      </c>
      <c r="BI1320" s="26" t="s">
        <v>127</v>
      </c>
      <c r="BJ1320" s="26" t="s">
        <v>3469</v>
      </c>
      <c r="BK1320" s="29">
        <v>376716</v>
      </c>
      <c r="BL1320" s="24" t="s">
        <v>129</v>
      </c>
      <c r="BM1320" s="22" t="str">
        <f ca="1">+IF(Tabla1[[#This Row],[FECHA INGRESO]]&gt;=44986,IF((TODAY()-Tabla1[[#This Row],[FECHA INGRESO]])&gt;=50,"ALERTA","TODAVÍA FALTA"),"N/A")</f>
        <v>N/A</v>
      </c>
      <c r="BN1320" s="7">
        <f>IFERROR((_xlfn.DAYS(Tabla1[[#This Row],[FECHA INGRESO]],Tabla1[[#This Row],[FECHA RETIRO]]))/30,"")</f>
        <v>-51.56666666666667</v>
      </c>
    </row>
    <row r="1321" spans="1:66" ht="15" customHeight="1" x14ac:dyDescent="0.35">
      <c r="A1321" s="31">
        <v>1012329422</v>
      </c>
      <c r="B1321" s="22" t="s">
        <v>7830</v>
      </c>
      <c r="C1321" s="23">
        <v>43270</v>
      </c>
      <c r="D1321" s="23" t="s">
        <v>188</v>
      </c>
      <c r="E1321" s="24" t="s">
        <v>94</v>
      </c>
      <c r="F1321" s="23"/>
      <c r="G1321" s="24"/>
      <c r="H1321" s="24">
        <v>24085542493</v>
      </c>
      <c r="I1321" s="24" t="s">
        <v>95</v>
      </c>
      <c r="J1321" s="24">
        <f>DATEDIF(Tabla1[[#This Row],[FECHA DE NACIMIENTO]],Tabla1[[#This Row],[FECHA ACTUAL]],"Y")</f>
        <v>36</v>
      </c>
      <c r="K1321" s="24" t="s">
        <v>96</v>
      </c>
      <c r="L1321" s="24" t="s">
        <v>112</v>
      </c>
      <c r="M1321" s="24">
        <v>1</v>
      </c>
      <c r="N1321" s="24">
        <v>1</v>
      </c>
      <c r="O1321" s="24">
        <v>3</v>
      </c>
      <c r="P1321" s="24" t="s">
        <v>101</v>
      </c>
      <c r="Q1321" s="23">
        <v>31791</v>
      </c>
      <c r="R1321" s="24" t="s">
        <v>76</v>
      </c>
      <c r="S1321" s="25">
        <v>45119</v>
      </c>
      <c r="T1321" s="24"/>
      <c r="U1321" s="24">
        <v>3023240381</v>
      </c>
      <c r="V1321" s="24" t="s">
        <v>7831</v>
      </c>
      <c r="W1321" s="24" t="s">
        <v>7832</v>
      </c>
      <c r="X1321" s="24" t="s">
        <v>7833</v>
      </c>
      <c r="Y1321" s="24" t="s">
        <v>7834</v>
      </c>
      <c r="Z1321" s="24" t="s">
        <v>852</v>
      </c>
      <c r="AA1321" s="24">
        <v>3196718741</v>
      </c>
      <c r="AB1321" s="24" t="s">
        <v>77</v>
      </c>
      <c r="AC1321" s="24" t="s">
        <v>77</v>
      </c>
      <c r="AD1321" s="24" t="s">
        <v>77</v>
      </c>
      <c r="AE1321" s="26" t="s">
        <v>151</v>
      </c>
      <c r="AF1321" s="26"/>
      <c r="AG1321" s="26"/>
      <c r="AH1321" s="27" t="s">
        <v>184</v>
      </c>
      <c r="AI1321" s="27" t="s">
        <v>487</v>
      </c>
      <c r="AJ1321" s="27" t="s">
        <v>487</v>
      </c>
      <c r="AK1321" s="24" t="s">
        <v>121</v>
      </c>
      <c r="AL1321" s="24" t="s">
        <v>7086</v>
      </c>
      <c r="AM1321" s="23">
        <v>43270</v>
      </c>
      <c r="AN1321" s="28">
        <v>808585.47</v>
      </c>
      <c r="AO1321" s="28"/>
      <c r="AP1321" s="24"/>
      <c r="AQ1321" s="24"/>
      <c r="AR1321" s="24"/>
      <c r="AS1321" s="24"/>
      <c r="AT1321" s="24" t="e">
        <v>#N/A</v>
      </c>
      <c r="AU1321" s="24" t="e">
        <v>#N/A</v>
      </c>
      <c r="AV1321" s="24" t="e">
        <v>#N/A</v>
      </c>
      <c r="AW1321" s="24"/>
      <c r="AX1321" s="24"/>
      <c r="AY1321" s="24"/>
      <c r="AZ1321" s="24"/>
      <c r="BA1321" s="24"/>
      <c r="BB1321" s="24"/>
      <c r="BC1321" s="24"/>
      <c r="BD1321" s="24">
        <v>0</v>
      </c>
      <c r="BE1321" s="24">
        <v>0</v>
      </c>
      <c r="BF1321" s="23"/>
      <c r="BG1321" s="23"/>
      <c r="BH1321" s="23">
        <v>43311</v>
      </c>
      <c r="BI1321" s="26" t="s">
        <v>143</v>
      </c>
      <c r="BJ1321" s="26" t="s">
        <v>7119</v>
      </c>
      <c r="BK1321" s="29">
        <v>45572</v>
      </c>
      <c r="BL1321" s="24" t="s">
        <v>129</v>
      </c>
      <c r="BM1321" s="22" t="str">
        <f ca="1">+IF(Tabla1[[#This Row],[FECHA INGRESO]]&gt;=44986,IF((TODAY()-Tabla1[[#This Row],[FECHA INGRESO]])&gt;=50,"ALERTA","TODAVÍA FALTA"),"N/A")</f>
        <v>N/A</v>
      </c>
      <c r="BN1321" s="7">
        <f>IFERROR((_xlfn.DAYS(Tabla1[[#This Row],[FECHA INGRESO]],Tabla1[[#This Row],[FECHA RETIRO]]))/30,"")</f>
        <v>-1.3666666666666667</v>
      </c>
    </row>
    <row r="1322" spans="1:66" ht="15" customHeight="1" x14ac:dyDescent="0.35">
      <c r="A1322" s="31">
        <v>52930257</v>
      </c>
      <c r="B1322" s="22" t="s">
        <v>7835</v>
      </c>
      <c r="C1322" s="23">
        <v>43270</v>
      </c>
      <c r="D1322" s="23" t="s">
        <v>188</v>
      </c>
      <c r="E1322" s="23" t="s">
        <v>111</v>
      </c>
      <c r="F1322" s="23"/>
      <c r="G1322" s="24"/>
      <c r="H1322" s="24">
        <v>24085538913</v>
      </c>
      <c r="I1322" s="24" t="s">
        <v>95</v>
      </c>
      <c r="J1322" s="24">
        <f>DATEDIF(Tabla1[[#This Row],[FECHA DE NACIMIENTO]],Tabla1[[#This Row],[FECHA ACTUAL]],"Y")</f>
        <v>41</v>
      </c>
      <c r="K1322" s="24" t="s">
        <v>96</v>
      </c>
      <c r="L1322" s="24" t="s">
        <v>112</v>
      </c>
      <c r="M1322" s="24">
        <v>0</v>
      </c>
      <c r="N1322" s="24">
        <v>0</v>
      </c>
      <c r="O1322" s="24">
        <v>2</v>
      </c>
      <c r="P1322" s="24" t="s">
        <v>101</v>
      </c>
      <c r="Q1322" s="23">
        <v>30134</v>
      </c>
      <c r="R1322" s="24" t="s">
        <v>76</v>
      </c>
      <c r="S1322" s="25">
        <v>45119</v>
      </c>
      <c r="T1322" s="24"/>
      <c r="U1322" s="24">
        <v>3007477745</v>
      </c>
      <c r="V1322" s="24" t="s">
        <v>7836</v>
      </c>
      <c r="W1322" s="24" t="s">
        <v>7837</v>
      </c>
      <c r="X1322" s="24" t="s">
        <v>7838</v>
      </c>
      <c r="Y1322" s="24" t="s">
        <v>7839</v>
      </c>
      <c r="Z1322" s="24" t="s">
        <v>117</v>
      </c>
      <c r="AA1322" s="24" t="s">
        <v>7840</v>
      </c>
      <c r="AB1322" s="24" t="s">
        <v>77</v>
      </c>
      <c r="AC1322" s="24" t="s">
        <v>77</v>
      </c>
      <c r="AD1322" s="24" t="s">
        <v>77</v>
      </c>
      <c r="AE1322" s="26" t="s">
        <v>151</v>
      </c>
      <c r="AF1322" s="26"/>
      <c r="AG1322" s="26"/>
      <c r="AH1322" s="27" t="s">
        <v>184</v>
      </c>
      <c r="AI1322" s="27" t="s">
        <v>487</v>
      </c>
      <c r="AJ1322" s="27" t="s">
        <v>487</v>
      </c>
      <c r="AK1322" s="24" t="s">
        <v>121</v>
      </c>
      <c r="AL1322" s="24" t="s">
        <v>7086</v>
      </c>
      <c r="AM1322" s="23">
        <v>43270</v>
      </c>
      <c r="AN1322" s="28">
        <v>808585.47</v>
      </c>
      <c r="AO1322" s="28"/>
      <c r="AP1322" s="24"/>
      <c r="AQ1322" s="24"/>
      <c r="AR1322" s="24"/>
      <c r="AS1322" s="24"/>
      <c r="AT1322" s="24" t="e">
        <v>#N/A</v>
      </c>
      <c r="AU1322" s="24" t="e">
        <v>#N/A</v>
      </c>
      <c r="AV1322" s="24" t="e">
        <v>#N/A</v>
      </c>
      <c r="AW1322" s="24"/>
      <c r="AX1322" s="24"/>
      <c r="AY1322" s="24"/>
      <c r="AZ1322" s="24"/>
      <c r="BA1322" s="24"/>
      <c r="BB1322" s="24"/>
      <c r="BC1322" s="24"/>
      <c r="BD1322" s="24">
        <v>0</v>
      </c>
      <c r="BE1322" s="24">
        <v>0</v>
      </c>
      <c r="BF1322" s="23"/>
      <c r="BG1322" s="23"/>
      <c r="BH1322" s="23">
        <v>43323</v>
      </c>
      <c r="BI1322" s="26" t="s">
        <v>127</v>
      </c>
      <c r="BJ1322" s="26" t="s">
        <v>2367</v>
      </c>
      <c r="BK1322" s="29">
        <v>57508</v>
      </c>
      <c r="BL1322" s="24" t="s">
        <v>129</v>
      </c>
      <c r="BM1322" s="22" t="str">
        <f ca="1">+IF(Tabla1[[#This Row],[FECHA INGRESO]]&gt;=44986,IF((TODAY()-Tabla1[[#This Row],[FECHA INGRESO]])&gt;=50,"ALERTA","TODAVÍA FALTA"),"N/A")</f>
        <v>N/A</v>
      </c>
      <c r="BN1322" s="7">
        <f>IFERROR((_xlfn.DAYS(Tabla1[[#This Row],[FECHA INGRESO]],Tabla1[[#This Row],[FECHA RETIRO]]))/30,"")</f>
        <v>-1.7666666666666666</v>
      </c>
    </row>
    <row r="1323" spans="1:66" ht="15" customHeight="1" x14ac:dyDescent="0.35">
      <c r="A1323" s="31">
        <v>1001326934</v>
      </c>
      <c r="B1323" s="22" t="s">
        <v>7841</v>
      </c>
      <c r="C1323" s="23">
        <v>43277</v>
      </c>
      <c r="D1323" s="23" t="s">
        <v>4008</v>
      </c>
      <c r="E1323" s="23" t="s">
        <v>111</v>
      </c>
      <c r="F1323" s="23"/>
      <c r="G1323" s="24"/>
      <c r="H1323" s="24">
        <v>24085737138</v>
      </c>
      <c r="I1323" s="24" t="s">
        <v>95</v>
      </c>
      <c r="J1323" s="24">
        <f>DATEDIF(Tabla1[[#This Row],[FECHA DE NACIMIENTO]],Tabla1[[#This Row],[FECHA ACTUAL]],"Y")</f>
        <v>23</v>
      </c>
      <c r="K1323" s="24" t="s">
        <v>73</v>
      </c>
      <c r="L1323" s="24" t="s">
        <v>112</v>
      </c>
      <c r="M1323" s="24">
        <v>0</v>
      </c>
      <c r="N1323" s="24">
        <v>0</v>
      </c>
      <c r="O1323" s="24">
        <v>2</v>
      </c>
      <c r="P1323" s="24" t="s">
        <v>101</v>
      </c>
      <c r="Q1323" s="23">
        <v>36550</v>
      </c>
      <c r="R1323" s="24" t="s">
        <v>76</v>
      </c>
      <c r="S1323" s="25">
        <v>45119</v>
      </c>
      <c r="T1323" s="24"/>
      <c r="U1323" s="24">
        <v>3043286676</v>
      </c>
      <c r="V1323" s="24" t="s">
        <v>7842</v>
      </c>
      <c r="W1323" s="24" t="s">
        <v>7843</v>
      </c>
      <c r="X1323" s="24" t="s">
        <v>7844</v>
      </c>
      <c r="Y1323" s="24" t="s">
        <v>7845</v>
      </c>
      <c r="Z1323" s="24" t="s">
        <v>117</v>
      </c>
      <c r="AA1323" s="24">
        <v>3134890762</v>
      </c>
      <c r="AB1323" s="24" t="s">
        <v>77</v>
      </c>
      <c r="AC1323" s="24" t="s">
        <v>77</v>
      </c>
      <c r="AD1323" s="24" t="s">
        <v>77</v>
      </c>
      <c r="AE1323" s="26" t="s">
        <v>151</v>
      </c>
      <c r="AF1323" s="26"/>
      <c r="AG1323" s="26"/>
      <c r="AH1323" s="27" t="s">
        <v>184</v>
      </c>
      <c r="AI1323" s="27" t="s">
        <v>7190</v>
      </c>
      <c r="AJ1323" s="27" t="s">
        <v>7190</v>
      </c>
      <c r="AK1323" s="24" t="s">
        <v>121</v>
      </c>
      <c r="AL1323" s="24" t="s">
        <v>7086</v>
      </c>
      <c r="AM1323" s="23">
        <v>43277</v>
      </c>
      <c r="AN1323" s="28">
        <v>808585.47</v>
      </c>
      <c r="AO1323" s="28"/>
      <c r="AP1323" s="24"/>
      <c r="AQ1323" s="24"/>
      <c r="AR1323" s="24"/>
      <c r="AS1323" s="24"/>
      <c r="AT1323" s="24" t="e">
        <v>#N/A</v>
      </c>
      <c r="AU1323" s="24" t="e">
        <v>#N/A</v>
      </c>
      <c r="AV1323" s="24" t="e">
        <v>#N/A</v>
      </c>
      <c r="AW1323" s="24"/>
      <c r="AX1323" s="24"/>
      <c r="AY1323" s="24"/>
      <c r="AZ1323" s="24"/>
      <c r="BA1323" s="24"/>
      <c r="BB1323" s="24"/>
      <c r="BC1323" s="24"/>
      <c r="BD1323" s="24">
        <v>0</v>
      </c>
      <c r="BE1323" s="24">
        <v>0</v>
      </c>
      <c r="BF1323" s="23"/>
      <c r="BG1323" s="23"/>
      <c r="BH1323" s="23">
        <v>43284</v>
      </c>
      <c r="BI1323" s="26" t="s">
        <v>127</v>
      </c>
      <c r="BJ1323" s="26" t="s">
        <v>273</v>
      </c>
      <c r="BK1323" s="29">
        <v>8680</v>
      </c>
      <c r="BL1323" s="24" t="s">
        <v>129</v>
      </c>
      <c r="BM1323" s="22" t="str">
        <f ca="1">+IF(Tabla1[[#This Row],[FECHA INGRESO]]&gt;=44986,IF((TODAY()-Tabla1[[#This Row],[FECHA INGRESO]])&gt;=50,"ALERTA","TODAVÍA FALTA"),"N/A")</f>
        <v>N/A</v>
      </c>
      <c r="BN1323" s="7">
        <f>IFERROR((_xlfn.DAYS(Tabla1[[#This Row],[FECHA INGRESO]],Tabla1[[#This Row],[FECHA RETIRO]]))/30,"")</f>
        <v>-0.23333333333333334</v>
      </c>
    </row>
    <row r="1324" spans="1:66" ht="15" customHeight="1" x14ac:dyDescent="0.35">
      <c r="A1324" s="31">
        <v>52930807</v>
      </c>
      <c r="B1324" s="22" t="s">
        <v>7846</v>
      </c>
      <c r="C1324" s="23">
        <v>43279</v>
      </c>
      <c r="D1324" s="23" t="s">
        <v>93</v>
      </c>
      <c r="E1324" s="24" t="s">
        <v>94</v>
      </c>
      <c r="F1324" s="23"/>
      <c r="G1324" s="24"/>
      <c r="H1324" s="24">
        <v>24085814299</v>
      </c>
      <c r="I1324" s="24" t="s">
        <v>95</v>
      </c>
      <c r="J1324" s="24">
        <f>DATEDIF(Tabla1[[#This Row],[FECHA DE NACIMIENTO]],Tabla1[[#This Row],[FECHA ACTUAL]],"Y")</f>
        <v>40</v>
      </c>
      <c r="K1324" s="24" t="s">
        <v>96</v>
      </c>
      <c r="L1324" s="24" t="s">
        <v>112</v>
      </c>
      <c r="M1324" s="24">
        <v>2</v>
      </c>
      <c r="N1324" s="24">
        <v>3</v>
      </c>
      <c r="O1324" s="24">
        <v>1</v>
      </c>
      <c r="P1324" s="24" t="s">
        <v>101</v>
      </c>
      <c r="Q1324" s="23">
        <v>30147</v>
      </c>
      <c r="R1324" s="24" t="s">
        <v>76</v>
      </c>
      <c r="S1324" s="25">
        <v>45119</v>
      </c>
      <c r="T1324" s="24">
        <v>7164836</v>
      </c>
      <c r="U1324" s="24">
        <v>3228975970</v>
      </c>
      <c r="V1324" s="24" t="s">
        <v>7847</v>
      </c>
      <c r="W1324" s="24" t="s">
        <v>7848</v>
      </c>
      <c r="X1324" s="24" t="s">
        <v>7849</v>
      </c>
      <c r="Y1324" s="24" t="s">
        <v>7850</v>
      </c>
      <c r="Z1324" s="24" t="s">
        <v>255</v>
      </c>
      <c r="AA1324" s="24" t="s">
        <v>7851</v>
      </c>
      <c r="AB1324" s="24" t="s">
        <v>77</v>
      </c>
      <c r="AC1324" s="24" t="s">
        <v>77</v>
      </c>
      <c r="AD1324" s="24" t="s">
        <v>77</v>
      </c>
      <c r="AE1324" s="26" t="s">
        <v>151</v>
      </c>
      <c r="AF1324" s="26"/>
      <c r="AG1324" s="26" t="s">
        <v>7852</v>
      </c>
      <c r="AH1324" s="27" t="s">
        <v>184</v>
      </c>
      <c r="AI1324" s="27" t="s">
        <v>2649</v>
      </c>
      <c r="AJ1324" s="27" t="s">
        <v>2649</v>
      </c>
      <c r="AK1324" s="24" t="s">
        <v>121</v>
      </c>
      <c r="AL1324" s="24" t="s">
        <v>7086</v>
      </c>
      <c r="AM1324" s="23">
        <v>43279</v>
      </c>
      <c r="AN1324" s="28">
        <v>808585.47</v>
      </c>
      <c r="AO1324" s="28"/>
      <c r="AP1324" s="24"/>
      <c r="AQ1324" s="24"/>
      <c r="AR1324" s="24"/>
      <c r="AS1324" s="24"/>
      <c r="AT1324" s="24" t="e">
        <v>#N/A</v>
      </c>
      <c r="AU1324" s="24" t="e">
        <v>#N/A</v>
      </c>
      <c r="AV1324" s="24" t="e">
        <v>#N/A</v>
      </c>
      <c r="AW1324" s="24"/>
      <c r="AX1324" s="24"/>
      <c r="AY1324" s="24"/>
      <c r="AZ1324" s="24"/>
      <c r="BA1324" s="24"/>
      <c r="BB1324" s="24"/>
      <c r="BC1324" s="24"/>
      <c r="BD1324" s="24">
        <v>0</v>
      </c>
      <c r="BE1324" s="24">
        <v>0</v>
      </c>
      <c r="BF1324" s="23"/>
      <c r="BG1324" s="23"/>
      <c r="BH1324" s="23">
        <v>43290</v>
      </c>
      <c r="BI1324" s="26" t="s">
        <v>127</v>
      </c>
      <c r="BJ1324" s="26" t="s">
        <v>7853</v>
      </c>
      <c r="BK1324" s="29">
        <v>13021</v>
      </c>
      <c r="BL1324" s="24" t="s">
        <v>129</v>
      </c>
      <c r="BM1324" s="22" t="str">
        <f ca="1">+IF(Tabla1[[#This Row],[FECHA INGRESO]]&gt;=44986,IF((TODAY()-Tabla1[[#This Row],[FECHA INGRESO]])&gt;=50,"ALERTA","TODAVÍA FALTA"),"N/A")</f>
        <v>N/A</v>
      </c>
      <c r="BN1324" s="7">
        <f>IFERROR((_xlfn.DAYS(Tabla1[[#This Row],[FECHA INGRESO]],Tabla1[[#This Row],[FECHA RETIRO]]))/30,"")</f>
        <v>-0.36666666666666664</v>
      </c>
    </row>
    <row r="1325" spans="1:66" ht="15" customHeight="1" x14ac:dyDescent="0.35">
      <c r="A1325" s="31">
        <v>1037578286</v>
      </c>
      <c r="B1325" s="22" t="s">
        <v>7854</v>
      </c>
      <c r="C1325" s="23">
        <v>43284</v>
      </c>
      <c r="D1325" s="23" t="s">
        <v>4886</v>
      </c>
      <c r="E1325" s="23" t="s">
        <v>110</v>
      </c>
      <c r="F1325" s="23"/>
      <c r="G1325" s="24"/>
      <c r="H1325" s="24">
        <v>24085809437</v>
      </c>
      <c r="I1325" s="24" t="s">
        <v>95</v>
      </c>
      <c r="J1325" s="24">
        <f>DATEDIF(Tabla1[[#This Row],[FECHA DE NACIMIENTO]],Tabla1[[#This Row],[FECHA ACTUAL]],"Y")</f>
        <v>36</v>
      </c>
      <c r="K1325" s="24" t="s">
        <v>73</v>
      </c>
      <c r="L1325" s="24" t="s">
        <v>234</v>
      </c>
      <c r="M1325" s="24">
        <v>2</v>
      </c>
      <c r="N1325" s="24">
        <v>3</v>
      </c>
      <c r="O1325" s="24">
        <v>2</v>
      </c>
      <c r="P1325" s="24" t="s">
        <v>101</v>
      </c>
      <c r="Q1325" s="23">
        <v>31800</v>
      </c>
      <c r="R1325" s="24" t="s">
        <v>1526</v>
      </c>
      <c r="S1325" s="25">
        <v>45119</v>
      </c>
      <c r="T1325" s="24"/>
      <c r="U1325" s="24">
        <v>3147136987</v>
      </c>
      <c r="V1325" s="24" t="s">
        <v>7855</v>
      </c>
      <c r="W1325" s="24" t="s">
        <v>7856</v>
      </c>
      <c r="X1325" s="24" t="s">
        <v>7456</v>
      </c>
      <c r="Y1325" s="24" t="s">
        <v>7857</v>
      </c>
      <c r="Z1325" s="24" t="s">
        <v>117</v>
      </c>
      <c r="AA1325" s="24">
        <v>3002491110</v>
      </c>
      <c r="AB1325" s="24" t="s">
        <v>77</v>
      </c>
      <c r="AC1325" s="24" t="s">
        <v>77</v>
      </c>
      <c r="AD1325" s="24" t="s">
        <v>77</v>
      </c>
      <c r="AE1325" s="26" t="s">
        <v>183</v>
      </c>
      <c r="AF1325" s="26"/>
      <c r="AG1325" s="26"/>
      <c r="AH1325" s="27" t="s">
        <v>184</v>
      </c>
      <c r="AI1325" s="27" t="s">
        <v>1027</v>
      </c>
      <c r="AJ1325" s="27" t="s">
        <v>1027</v>
      </c>
      <c r="AK1325" s="24" t="s">
        <v>121</v>
      </c>
      <c r="AL1325" s="24" t="s">
        <v>7086</v>
      </c>
      <c r="AM1325" s="23">
        <v>43284</v>
      </c>
      <c r="AN1325" s="28">
        <v>808585.47</v>
      </c>
      <c r="AO1325" s="28"/>
      <c r="AP1325" s="24"/>
      <c r="AQ1325" s="24"/>
      <c r="AR1325" s="24"/>
      <c r="AS1325" s="24"/>
      <c r="AT1325" s="24" t="e">
        <v>#N/A</v>
      </c>
      <c r="AU1325" s="24" t="e">
        <v>#N/A</v>
      </c>
      <c r="AV1325" s="24" t="e">
        <v>#N/A</v>
      </c>
      <c r="AW1325" s="24"/>
      <c r="AX1325" s="24"/>
      <c r="AY1325" s="24"/>
      <c r="AZ1325" s="24"/>
      <c r="BA1325" s="24"/>
      <c r="BB1325" s="24"/>
      <c r="BC1325" s="24"/>
      <c r="BD1325" s="24">
        <v>0</v>
      </c>
      <c r="BE1325" s="24">
        <v>0</v>
      </c>
      <c r="BF1325" s="23"/>
      <c r="BG1325" s="23"/>
      <c r="BH1325" s="23">
        <v>43348</v>
      </c>
      <c r="BI1325" s="26" t="s">
        <v>127</v>
      </c>
      <c r="BJ1325" s="26" t="s">
        <v>273</v>
      </c>
      <c r="BK1325" s="29">
        <v>68359</v>
      </c>
      <c r="BL1325" s="24" t="s">
        <v>129</v>
      </c>
      <c r="BM1325" s="22" t="str">
        <f ca="1">+IF(Tabla1[[#This Row],[FECHA INGRESO]]&gt;=44986,IF((TODAY()-Tabla1[[#This Row],[FECHA INGRESO]])&gt;=50,"ALERTA","TODAVÍA FALTA"),"N/A")</f>
        <v>N/A</v>
      </c>
      <c r="BN1325" s="7">
        <f>IFERROR((_xlfn.DAYS(Tabla1[[#This Row],[FECHA INGRESO]],Tabla1[[#This Row],[FECHA RETIRO]]))/30,"")</f>
        <v>-2.1333333333333333</v>
      </c>
    </row>
    <row r="1326" spans="1:66" ht="15" customHeight="1" x14ac:dyDescent="0.35">
      <c r="A1326" s="31">
        <v>1001216698</v>
      </c>
      <c r="B1326" s="22" t="s">
        <v>7858</v>
      </c>
      <c r="C1326" s="23">
        <v>43284</v>
      </c>
      <c r="D1326" s="23" t="s">
        <v>131</v>
      </c>
      <c r="E1326" s="23" t="s">
        <v>77</v>
      </c>
      <c r="F1326" s="23"/>
      <c r="G1326" s="24"/>
      <c r="H1326" s="24">
        <v>24085904332</v>
      </c>
      <c r="I1326" s="24" t="s">
        <v>95</v>
      </c>
      <c r="J1326" s="24">
        <f>DATEDIF(Tabla1[[#This Row],[FECHA DE NACIMIENTO]],Tabla1[[#This Row],[FECHA ACTUAL]],"Y")</f>
        <v>23</v>
      </c>
      <c r="K1326" s="24" t="s">
        <v>73</v>
      </c>
      <c r="L1326" s="24" t="s">
        <v>112</v>
      </c>
      <c r="M1326" s="24">
        <v>0</v>
      </c>
      <c r="N1326" s="24">
        <v>0</v>
      </c>
      <c r="O1326" s="24">
        <v>3</v>
      </c>
      <c r="P1326" s="24" t="s">
        <v>101</v>
      </c>
      <c r="Q1326" s="23">
        <v>36399</v>
      </c>
      <c r="R1326" s="24" t="s">
        <v>76</v>
      </c>
      <c r="S1326" s="25">
        <v>45119</v>
      </c>
      <c r="T1326" s="24">
        <v>6719038</v>
      </c>
      <c r="U1326" s="24">
        <v>3223406154</v>
      </c>
      <c r="V1326" s="24" t="s">
        <v>7859</v>
      </c>
      <c r="W1326" s="24" t="s">
        <v>7860</v>
      </c>
      <c r="X1326" s="24" t="s">
        <v>7861</v>
      </c>
      <c r="Y1326" s="24" t="s">
        <v>7862</v>
      </c>
      <c r="Z1326" s="24" t="s">
        <v>162</v>
      </c>
      <c r="AA1326" s="24" t="s">
        <v>7863</v>
      </c>
      <c r="AB1326" s="24" t="s">
        <v>77</v>
      </c>
      <c r="AC1326" s="24" t="s">
        <v>77</v>
      </c>
      <c r="AD1326" s="24" t="s">
        <v>77</v>
      </c>
      <c r="AE1326" s="26" t="s">
        <v>151</v>
      </c>
      <c r="AF1326" s="26"/>
      <c r="AG1326" s="26" t="s">
        <v>7429</v>
      </c>
      <c r="AH1326" s="27" t="s">
        <v>867</v>
      </c>
      <c r="AI1326" s="27" t="s">
        <v>7864</v>
      </c>
      <c r="AJ1326" s="27" t="s">
        <v>438</v>
      </c>
      <c r="AK1326" s="24" t="s">
        <v>121</v>
      </c>
      <c r="AL1326" s="24" t="s">
        <v>868</v>
      </c>
      <c r="AM1326" s="23">
        <v>43284</v>
      </c>
      <c r="AN1326" s="28">
        <v>857100.06</v>
      </c>
      <c r="AO1326" s="28"/>
      <c r="AP1326" s="24"/>
      <c r="AQ1326" s="24"/>
      <c r="AR1326" s="24"/>
      <c r="AS1326" s="24"/>
      <c r="AT1326" s="24" t="e">
        <v>#N/A</v>
      </c>
      <c r="AU1326" s="24" t="e">
        <v>#N/A</v>
      </c>
      <c r="AV1326" s="24" t="e">
        <v>#N/A</v>
      </c>
      <c r="AW1326" s="24"/>
      <c r="AX1326" s="24"/>
      <c r="AY1326" s="24"/>
      <c r="AZ1326" s="24"/>
      <c r="BA1326" s="24"/>
      <c r="BB1326" s="24"/>
      <c r="BC1326" s="24"/>
      <c r="BD1326" s="24" t="e">
        <v>#N/A</v>
      </c>
      <c r="BE1326" s="24" t="e">
        <v>#N/A</v>
      </c>
      <c r="BF1326" s="23"/>
      <c r="BG1326" s="23"/>
      <c r="BH1326" s="23">
        <v>43518</v>
      </c>
      <c r="BI1326" s="26" t="s">
        <v>143</v>
      </c>
      <c r="BJ1326" s="26" t="s">
        <v>6735</v>
      </c>
      <c r="BK1326" s="29">
        <v>0</v>
      </c>
      <c r="BL1326" s="24" t="s">
        <v>129</v>
      </c>
      <c r="BM1326" s="22" t="str">
        <f ca="1">+IF(Tabla1[[#This Row],[FECHA INGRESO]]&gt;=44986,IF((TODAY()-Tabla1[[#This Row],[FECHA INGRESO]])&gt;=50,"ALERTA","TODAVÍA FALTA"),"N/A")</f>
        <v>N/A</v>
      </c>
      <c r="BN1326" s="7">
        <f>IFERROR((_xlfn.DAYS(Tabla1[[#This Row],[FECHA INGRESO]],Tabla1[[#This Row],[FECHA RETIRO]]))/30,"")</f>
        <v>-7.8</v>
      </c>
    </row>
    <row r="1327" spans="1:66" ht="15" customHeight="1" x14ac:dyDescent="0.35">
      <c r="A1327" s="31">
        <v>1002565694</v>
      </c>
      <c r="B1327" s="22" t="s">
        <v>7865</v>
      </c>
      <c r="C1327" s="23">
        <v>43284</v>
      </c>
      <c r="D1327" s="23" t="s">
        <v>7866</v>
      </c>
      <c r="E1327" s="23" t="s">
        <v>77</v>
      </c>
      <c r="F1327" s="23"/>
      <c r="G1327" s="24"/>
      <c r="H1327" s="24">
        <v>24085906516</v>
      </c>
      <c r="I1327" s="24" t="s">
        <v>95</v>
      </c>
      <c r="J1327" s="24">
        <f>DATEDIF(Tabla1[[#This Row],[FECHA DE NACIMIENTO]],Tabla1[[#This Row],[FECHA ACTUAL]],"Y")</f>
        <v>23</v>
      </c>
      <c r="K1327" s="24" t="s">
        <v>96</v>
      </c>
      <c r="L1327" s="24" t="s">
        <v>112</v>
      </c>
      <c r="M1327" s="24">
        <v>0</v>
      </c>
      <c r="N1327" s="24">
        <v>0</v>
      </c>
      <c r="O1327" s="24">
        <v>2</v>
      </c>
      <c r="P1327" s="24" t="s">
        <v>101</v>
      </c>
      <c r="Q1327" s="23">
        <v>36575</v>
      </c>
      <c r="R1327" s="24" t="s">
        <v>76</v>
      </c>
      <c r="S1327" s="25">
        <v>45119</v>
      </c>
      <c r="T1327" s="24"/>
      <c r="U1327" s="24">
        <v>3228949105</v>
      </c>
      <c r="V1327" s="24" t="s">
        <v>7867</v>
      </c>
      <c r="W1327" s="24" t="s">
        <v>7868</v>
      </c>
      <c r="X1327" s="24" t="s">
        <v>7869</v>
      </c>
      <c r="Y1327" s="24" t="s">
        <v>7870</v>
      </c>
      <c r="Z1327" s="24" t="s">
        <v>162</v>
      </c>
      <c r="AA1327" s="24">
        <v>3102124217</v>
      </c>
      <c r="AB1327" s="24" t="s">
        <v>77</v>
      </c>
      <c r="AC1327" s="24" t="s">
        <v>77</v>
      </c>
      <c r="AD1327" s="24" t="s">
        <v>77</v>
      </c>
      <c r="AE1327" s="26" t="s">
        <v>151</v>
      </c>
      <c r="AF1327" s="26"/>
      <c r="AG1327" s="26" t="s">
        <v>7429</v>
      </c>
      <c r="AH1327" s="27" t="s">
        <v>867</v>
      </c>
      <c r="AI1327" s="27" t="s">
        <v>2649</v>
      </c>
      <c r="AJ1327" s="27" t="s">
        <v>2649</v>
      </c>
      <c r="AK1327" s="24" t="s">
        <v>121</v>
      </c>
      <c r="AL1327" s="24" t="s">
        <v>868</v>
      </c>
      <c r="AM1327" s="23">
        <v>43284</v>
      </c>
      <c r="AN1327" s="28">
        <v>857100.06</v>
      </c>
      <c r="AO1327" s="28"/>
      <c r="AP1327" s="24"/>
      <c r="AQ1327" s="24"/>
      <c r="AR1327" s="24"/>
      <c r="AS1327" s="24"/>
      <c r="AT1327" s="24" t="e">
        <v>#N/A</v>
      </c>
      <c r="AU1327" s="24" t="e">
        <v>#N/A</v>
      </c>
      <c r="AV1327" s="24" t="e">
        <v>#N/A</v>
      </c>
      <c r="AW1327" s="24"/>
      <c r="AX1327" s="24"/>
      <c r="AY1327" s="24"/>
      <c r="AZ1327" s="24"/>
      <c r="BA1327" s="24"/>
      <c r="BB1327" s="24"/>
      <c r="BC1327" s="24"/>
      <c r="BD1327" s="24" t="e">
        <v>#N/A</v>
      </c>
      <c r="BE1327" s="24" t="e">
        <v>#N/A</v>
      </c>
      <c r="BF1327" s="23"/>
      <c r="BG1327" s="23"/>
      <c r="BH1327" s="23">
        <v>43571</v>
      </c>
      <c r="BI1327" s="26" t="s">
        <v>143</v>
      </c>
      <c r="BJ1327" s="26" t="s">
        <v>6735</v>
      </c>
      <c r="BK1327" s="29">
        <v>0</v>
      </c>
      <c r="BL1327" s="24" t="s">
        <v>129</v>
      </c>
      <c r="BM1327" s="22" t="str">
        <f ca="1">+IF(Tabla1[[#This Row],[FECHA INGRESO]]&gt;=44986,IF((TODAY()-Tabla1[[#This Row],[FECHA INGRESO]])&gt;=50,"ALERTA","TODAVÍA FALTA"),"N/A")</f>
        <v>N/A</v>
      </c>
      <c r="BN1327" s="7">
        <f>IFERROR((_xlfn.DAYS(Tabla1[[#This Row],[FECHA INGRESO]],Tabla1[[#This Row],[FECHA RETIRO]]))/30,"")</f>
        <v>-9.5666666666666664</v>
      </c>
    </row>
    <row r="1328" spans="1:66" x14ac:dyDescent="0.35">
      <c r="A1328" s="31">
        <v>1035865136</v>
      </c>
      <c r="B1328" s="22" t="s">
        <v>7871</v>
      </c>
      <c r="C1328" s="23">
        <v>43284</v>
      </c>
      <c r="D1328" s="23" t="s">
        <v>870</v>
      </c>
      <c r="E1328" s="24" t="s">
        <v>94</v>
      </c>
      <c r="F1328" s="23"/>
      <c r="G1328" s="24"/>
      <c r="H1328" s="24">
        <v>24085805752</v>
      </c>
      <c r="I1328" s="24" t="s">
        <v>95</v>
      </c>
      <c r="J1328" s="24">
        <f>DATEDIF(Tabla1[[#This Row],[FECHA DE NACIMIENTO]],Tabla1[[#This Row],[FECHA ACTUAL]],"Y")</f>
        <v>29</v>
      </c>
      <c r="K1328" s="24" t="s">
        <v>320</v>
      </c>
      <c r="L1328" s="24" t="s">
        <v>234</v>
      </c>
      <c r="M1328" s="24">
        <v>1</v>
      </c>
      <c r="N1328" s="24">
        <v>2</v>
      </c>
      <c r="O1328" s="24">
        <v>2</v>
      </c>
      <c r="P1328" s="24" t="s">
        <v>101</v>
      </c>
      <c r="Q1328" s="23">
        <v>34190</v>
      </c>
      <c r="R1328" s="24" t="s">
        <v>7725</v>
      </c>
      <c r="S1328" s="25">
        <v>45119</v>
      </c>
      <c r="T1328" s="24">
        <v>2168635</v>
      </c>
      <c r="U1328" s="24">
        <v>3217983382</v>
      </c>
      <c r="V1328" s="24" t="s">
        <v>7872</v>
      </c>
      <c r="W1328" s="24" t="s">
        <v>7873</v>
      </c>
      <c r="X1328" s="24" t="s">
        <v>7874</v>
      </c>
      <c r="Y1328" s="24" t="s">
        <v>7875</v>
      </c>
      <c r="Z1328" s="24" t="s">
        <v>852</v>
      </c>
      <c r="AA1328" s="24">
        <v>2168635</v>
      </c>
      <c r="AB1328" s="24" t="s">
        <v>77</v>
      </c>
      <c r="AC1328" s="24" t="s">
        <v>77</v>
      </c>
      <c r="AD1328" s="24" t="s">
        <v>77</v>
      </c>
      <c r="AE1328" s="26" t="s">
        <v>151</v>
      </c>
      <c r="AF1328" s="26"/>
      <c r="AG1328" s="26"/>
      <c r="AH1328" s="27" t="s">
        <v>184</v>
      </c>
      <c r="AI1328" s="27" t="s">
        <v>1027</v>
      </c>
      <c r="AJ1328" s="27" t="s">
        <v>1027</v>
      </c>
      <c r="AK1328" s="24" t="s">
        <v>121</v>
      </c>
      <c r="AL1328" s="24" t="s">
        <v>7086</v>
      </c>
      <c r="AM1328" s="23">
        <v>43284</v>
      </c>
      <c r="AN1328" s="28">
        <v>808585.47</v>
      </c>
      <c r="AO1328" s="28"/>
      <c r="AP1328" s="24"/>
      <c r="AQ1328" s="24"/>
      <c r="AR1328" s="24"/>
      <c r="AS1328" s="24"/>
      <c r="AT1328" s="24" t="e">
        <v>#N/A</v>
      </c>
      <c r="AU1328" s="24" t="e">
        <v>#N/A</v>
      </c>
      <c r="AV1328" s="24">
        <v>97</v>
      </c>
      <c r="AW1328" s="24"/>
      <c r="AX1328" s="24"/>
      <c r="AY1328" s="24"/>
      <c r="AZ1328" s="24"/>
      <c r="BA1328" s="24"/>
      <c r="BB1328" s="24"/>
      <c r="BC1328" s="24"/>
      <c r="BD1328" s="24">
        <v>0</v>
      </c>
      <c r="BE1328" s="24">
        <v>0</v>
      </c>
      <c r="BF1328" s="23"/>
      <c r="BG1328" s="23"/>
      <c r="BH1328" s="23">
        <v>43434</v>
      </c>
      <c r="BI1328" s="26" t="s">
        <v>127</v>
      </c>
      <c r="BJ1328" s="26" t="s">
        <v>273</v>
      </c>
      <c r="BK1328" s="29">
        <v>160589</v>
      </c>
      <c r="BL1328" s="24" t="s">
        <v>129</v>
      </c>
      <c r="BM1328" s="22" t="str">
        <f ca="1">+IF(Tabla1[[#This Row],[FECHA INGRESO]]&gt;=44986,IF((TODAY()-Tabla1[[#This Row],[FECHA INGRESO]])&gt;=50,"ALERTA","TODAVÍA FALTA"),"N/A")</f>
        <v>N/A</v>
      </c>
      <c r="BN1328" s="7">
        <f>IFERROR((_xlfn.DAYS(Tabla1[[#This Row],[FECHA INGRESO]],Tabla1[[#This Row],[FECHA RETIRO]]))/30,"")</f>
        <v>-5</v>
      </c>
    </row>
    <row r="1329" spans="1:66" ht="15" customHeight="1" x14ac:dyDescent="0.35">
      <c r="A1329" s="21">
        <v>1030689966</v>
      </c>
      <c r="B1329" s="22" t="s">
        <v>7876</v>
      </c>
      <c r="C1329" s="23">
        <v>43284</v>
      </c>
      <c r="D1329" s="23" t="s">
        <v>188</v>
      </c>
      <c r="E1329" s="23" t="s">
        <v>110</v>
      </c>
      <c r="F1329" s="23" t="s">
        <v>70</v>
      </c>
      <c r="G1329" s="24" t="s">
        <v>1212</v>
      </c>
      <c r="H1329" s="24">
        <v>24085892345</v>
      </c>
      <c r="I1329" s="24" t="s">
        <v>95</v>
      </c>
      <c r="J1329" s="24">
        <f>DATEDIF(Tabla1[[#This Row],[FECHA DE NACIMIENTO]],Tabla1[[#This Row],[FECHA ACTUAL]],"Y")</f>
        <v>24</v>
      </c>
      <c r="K1329" s="24" t="s">
        <v>73</v>
      </c>
      <c r="L1329" s="24" t="s">
        <v>112</v>
      </c>
      <c r="M1329" s="24">
        <v>1</v>
      </c>
      <c r="N1329" s="24">
        <v>1</v>
      </c>
      <c r="O1329" s="24">
        <v>2</v>
      </c>
      <c r="P1329" s="24" t="s">
        <v>101</v>
      </c>
      <c r="Q1329" s="23">
        <v>35996</v>
      </c>
      <c r="R1329" s="24" t="s">
        <v>76</v>
      </c>
      <c r="S1329" s="25">
        <v>45119</v>
      </c>
      <c r="T1329" s="24">
        <v>3844485</v>
      </c>
      <c r="U1329" s="24">
        <v>3102017543</v>
      </c>
      <c r="V1329" s="33" t="s">
        <v>7877</v>
      </c>
      <c r="W1329" s="24" t="s">
        <v>7878</v>
      </c>
      <c r="X1329" s="24" t="s">
        <v>7879</v>
      </c>
      <c r="Y1329" s="24" t="s">
        <v>7880</v>
      </c>
      <c r="Z1329" s="24" t="s">
        <v>117</v>
      </c>
      <c r="AA1329" s="24">
        <v>3118605434</v>
      </c>
      <c r="AB1329" s="24" t="s">
        <v>101</v>
      </c>
      <c r="AC1329" s="24" t="s">
        <v>83</v>
      </c>
      <c r="AD1329" s="24" t="e">
        <v>#REF!</v>
      </c>
      <c r="AE1329" s="26" t="s">
        <v>151</v>
      </c>
      <c r="AF1329" s="26"/>
      <c r="AG1329" s="26" t="s">
        <v>75</v>
      </c>
      <c r="AH1329" s="27" t="s">
        <v>184</v>
      </c>
      <c r="AI1329" s="27" t="s">
        <v>1612</v>
      </c>
      <c r="AJ1329" s="27" t="s">
        <v>487</v>
      </c>
      <c r="AK1329" s="24" t="s">
        <v>121</v>
      </c>
      <c r="AL1329" s="24" t="s">
        <v>90</v>
      </c>
      <c r="AM1329" s="23">
        <v>43284</v>
      </c>
      <c r="AN1329" s="28">
        <v>1000000</v>
      </c>
      <c r="AO1329" s="28">
        <v>117172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71</v>
      </c>
      <c r="AV1329" s="24">
        <v>97</v>
      </c>
      <c r="AW1329" s="24">
        <v>88</v>
      </c>
      <c r="AX1329" s="24" t="s">
        <v>7881</v>
      </c>
      <c r="AY1329" s="24" t="s">
        <v>7882</v>
      </c>
      <c r="AZ1329" s="24" t="s">
        <v>7883</v>
      </c>
      <c r="BA1329" s="24">
        <v>0</v>
      </c>
      <c r="BB1329" s="24">
        <v>0</v>
      </c>
      <c r="BC1329" s="24">
        <v>0</v>
      </c>
      <c r="BD1329" s="24">
        <v>0</v>
      </c>
      <c r="BE1329" s="24">
        <v>0</v>
      </c>
      <c r="BF1329" s="23"/>
      <c r="BG1329" s="23"/>
      <c r="BH1329" s="23">
        <v>44817</v>
      </c>
      <c r="BI1329" s="26" t="s">
        <v>143</v>
      </c>
      <c r="BJ1329" s="26" t="s">
        <v>144</v>
      </c>
      <c r="BK1329" s="29">
        <v>0</v>
      </c>
      <c r="BL1329" s="24" t="s">
        <v>129</v>
      </c>
      <c r="BM1329" s="22" t="str">
        <f ca="1">+IF(Tabla1[[#This Row],[FECHA INGRESO]]&gt;=44986,IF((TODAY()-Tabla1[[#This Row],[FECHA INGRESO]])&gt;=50,"ALERTA","TODAVÍA FALTA"),"N/A")</f>
        <v>N/A</v>
      </c>
      <c r="BN1329" s="7">
        <f>IFERROR((_xlfn.DAYS(Tabla1[[#This Row],[FECHA INGRESO]],Tabla1[[#This Row],[FECHA RETIRO]]))/30,"")</f>
        <v>-51.1</v>
      </c>
    </row>
    <row r="1330" spans="1:66" ht="15" customHeight="1" x14ac:dyDescent="0.35">
      <c r="A1330" s="31">
        <v>1022440277</v>
      </c>
      <c r="B1330" s="22" t="s">
        <v>7884</v>
      </c>
      <c r="C1330" s="23">
        <v>43285</v>
      </c>
      <c r="D1330" s="23" t="s">
        <v>109</v>
      </c>
      <c r="E1330" s="24" t="s">
        <v>94</v>
      </c>
      <c r="F1330" s="23"/>
      <c r="G1330" s="24"/>
      <c r="H1330" s="24">
        <v>24085956249</v>
      </c>
      <c r="I1330" s="24" t="s">
        <v>95</v>
      </c>
      <c r="J1330" s="24">
        <f>DATEDIF(Tabla1[[#This Row],[FECHA DE NACIMIENTO]],Tabla1[[#This Row],[FECHA ACTUAL]],"Y")</f>
        <v>24</v>
      </c>
      <c r="K1330" s="24" t="s">
        <v>73</v>
      </c>
      <c r="L1330" s="24" t="s">
        <v>112</v>
      </c>
      <c r="M1330" s="24">
        <v>1</v>
      </c>
      <c r="N1330" s="24">
        <v>1</v>
      </c>
      <c r="O1330" s="24">
        <v>3</v>
      </c>
      <c r="P1330" s="24" t="s">
        <v>101</v>
      </c>
      <c r="Q1330" s="23">
        <v>36157</v>
      </c>
      <c r="R1330" s="24" t="s">
        <v>76</v>
      </c>
      <c r="S1330" s="25">
        <v>45119</v>
      </c>
      <c r="T1330" s="24">
        <v>8063108</v>
      </c>
      <c r="U1330" s="24">
        <v>3194934135</v>
      </c>
      <c r="V1330" s="24" t="s">
        <v>7885</v>
      </c>
      <c r="W1330" s="24" t="s">
        <v>7886</v>
      </c>
      <c r="X1330" s="24" t="s">
        <v>6677</v>
      </c>
      <c r="Y1330" s="24" t="s">
        <v>7887</v>
      </c>
      <c r="Z1330" s="24" t="s">
        <v>117</v>
      </c>
      <c r="AA1330" s="24" t="s">
        <v>7888</v>
      </c>
      <c r="AB1330" s="24" t="s">
        <v>77</v>
      </c>
      <c r="AC1330" s="24" t="s">
        <v>77</v>
      </c>
      <c r="AD1330" s="24" t="s">
        <v>77</v>
      </c>
      <c r="AE1330" s="26" t="s">
        <v>151</v>
      </c>
      <c r="AF1330" s="26"/>
      <c r="AG1330" s="26" t="s">
        <v>7889</v>
      </c>
      <c r="AH1330" s="27" t="s">
        <v>184</v>
      </c>
      <c r="AI1330" s="27" t="s">
        <v>487</v>
      </c>
      <c r="AJ1330" s="27" t="s">
        <v>487</v>
      </c>
      <c r="AK1330" s="24" t="s">
        <v>121</v>
      </c>
      <c r="AL1330" s="24" t="s">
        <v>7086</v>
      </c>
      <c r="AM1330" s="23">
        <v>43285</v>
      </c>
      <c r="AN1330" s="28">
        <v>808585.47</v>
      </c>
      <c r="AO1330" s="28"/>
      <c r="AP1330" s="24"/>
      <c r="AQ1330" s="24"/>
      <c r="AR1330" s="24"/>
      <c r="AS1330" s="24"/>
      <c r="AT1330" s="24" t="e">
        <v>#N/A</v>
      </c>
      <c r="AU1330" s="24" t="e">
        <v>#N/A</v>
      </c>
      <c r="AV1330" s="24" t="e">
        <v>#N/A</v>
      </c>
      <c r="AW1330" s="24"/>
      <c r="AX1330" s="24"/>
      <c r="AY1330" s="24"/>
      <c r="AZ1330" s="24"/>
      <c r="BA1330" s="24"/>
      <c r="BB1330" s="24"/>
      <c r="BC1330" s="24"/>
      <c r="BD1330" s="24">
        <v>0</v>
      </c>
      <c r="BE1330" s="24">
        <v>0</v>
      </c>
      <c r="BF1330" s="23"/>
      <c r="BG1330" s="23"/>
      <c r="BH1330" s="23">
        <v>43360</v>
      </c>
      <c r="BI1330" s="26" t="s">
        <v>127</v>
      </c>
      <c r="BJ1330" s="26" t="s">
        <v>273</v>
      </c>
      <c r="BK1330" s="29">
        <v>80294</v>
      </c>
      <c r="BL1330" s="24" t="s">
        <v>129</v>
      </c>
      <c r="BM1330" s="22" t="str">
        <f ca="1">+IF(Tabla1[[#This Row],[FECHA INGRESO]]&gt;=44986,IF((TODAY()-Tabla1[[#This Row],[FECHA INGRESO]])&gt;=50,"ALERTA","TODAVÍA FALTA"),"N/A")</f>
        <v>N/A</v>
      </c>
      <c r="BN1330" s="7">
        <f>IFERROR((_xlfn.DAYS(Tabla1[[#This Row],[FECHA INGRESO]],Tabla1[[#This Row],[FECHA RETIRO]]))/30,"")</f>
        <v>-2.5</v>
      </c>
    </row>
    <row r="1331" spans="1:66" ht="15" customHeight="1" x14ac:dyDescent="0.35">
      <c r="A1331" s="31">
        <v>1012322438</v>
      </c>
      <c r="B1331" s="22" t="s">
        <v>7155</v>
      </c>
      <c r="C1331" s="23">
        <v>43286</v>
      </c>
      <c r="D1331" s="23" t="s">
        <v>188</v>
      </c>
      <c r="E1331" s="24" t="s">
        <v>94</v>
      </c>
      <c r="F1331" s="23"/>
      <c r="G1331" s="24"/>
      <c r="H1331" s="24">
        <v>24081771369</v>
      </c>
      <c r="I1331" s="24" t="s">
        <v>95</v>
      </c>
      <c r="J1331" s="24">
        <f>DATEDIF(Tabla1[[#This Row],[FECHA DE NACIMIENTO]],Tabla1[[#This Row],[FECHA ACTUAL]],"Y")</f>
        <v>37</v>
      </c>
      <c r="K1331" s="24" t="s">
        <v>73</v>
      </c>
      <c r="L1331" s="24" t="s">
        <v>112</v>
      </c>
      <c r="M1331" s="24">
        <v>2</v>
      </c>
      <c r="N1331" s="24">
        <v>2</v>
      </c>
      <c r="O1331" s="24">
        <v>1</v>
      </c>
      <c r="P1331" s="24" t="s">
        <v>75</v>
      </c>
      <c r="Q1331" s="23">
        <v>31596</v>
      </c>
      <c r="R1331" s="24" t="s">
        <v>76</v>
      </c>
      <c r="S1331" s="25">
        <v>45119</v>
      </c>
      <c r="T1331" s="24">
        <v>7113252</v>
      </c>
      <c r="U1331" s="24">
        <v>3102930855</v>
      </c>
      <c r="V1331" s="24" t="s">
        <v>7156</v>
      </c>
      <c r="W1331" s="24" t="s">
        <v>7157</v>
      </c>
      <c r="X1331" s="24" t="s">
        <v>7158</v>
      </c>
      <c r="Y1331" s="24" t="s">
        <v>7159</v>
      </c>
      <c r="Z1331" s="24" t="s">
        <v>285</v>
      </c>
      <c r="AA1331" s="24" t="s">
        <v>7160</v>
      </c>
      <c r="AB1331" s="24" t="s">
        <v>77</v>
      </c>
      <c r="AC1331" s="24" t="s">
        <v>77</v>
      </c>
      <c r="AD1331" s="24" t="s">
        <v>77</v>
      </c>
      <c r="AE1331" s="26" t="s">
        <v>151</v>
      </c>
      <c r="AF1331" s="26"/>
      <c r="AG1331" s="26"/>
      <c r="AH1331" s="27" t="s">
        <v>184</v>
      </c>
      <c r="AI1331" s="27" t="s">
        <v>5736</v>
      </c>
      <c r="AJ1331" s="27" t="s">
        <v>5736</v>
      </c>
      <c r="AK1331" s="24" t="s">
        <v>121</v>
      </c>
      <c r="AL1331" s="24" t="s">
        <v>7086</v>
      </c>
      <c r="AM1331" s="23">
        <v>43286</v>
      </c>
      <c r="AN1331" s="28">
        <v>1035000</v>
      </c>
      <c r="AO1331" s="28"/>
      <c r="AP1331" s="24"/>
      <c r="AQ1331" s="24"/>
      <c r="AR1331" s="24"/>
      <c r="AS1331" s="24"/>
      <c r="AT1331" s="24" t="e">
        <v>#N/A</v>
      </c>
      <c r="AU1331" s="24" t="e">
        <v>#N/A</v>
      </c>
      <c r="AV1331" s="24" t="e">
        <v>#N/A</v>
      </c>
      <c r="AW1331" s="24"/>
      <c r="AX1331" s="24"/>
      <c r="AY1331" s="24"/>
      <c r="AZ1331" s="24"/>
      <c r="BA1331" s="24"/>
      <c r="BB1331" s="24"/>
      <c r="BC1331" s="24"/>
      <c r="BD1331" s="24">
        <v>0</v>
      </c>
      <c r="BE1331" s="24">
        <v>0</v>
      </c>
      <c r="BF1331" s="23"/>
      <c r="BG1331" s="23"/>
      <c r="BH1331" s="23">
        <v>43462</v>
      </c>
      <c r="BI1331" s="26" t="s">
        <v>143</v>
      </c>
      <c r="BJ1331" s="26" t="s">
        <v>7087</v>
      </c>
      <c r="BK1331" s="29">
        <v>176389</v>
      </c>
      <c r="BL1331" s="24" t="s">
        <v>129</v>
      </c>
      <c r="BM1331" s="22" t="str">
        <f ca="1">+IF(Tabla1[[#This Row],[FECHA INGRESO]]&gt;=44986,IF((TODAY()-Tabla1[[#This Row],[FECHA INGRESO]])&gt;=50,"ALERTA","TODAVÍA FALTA"),"N/A")</f>
        <v>N/A</v>
      </c>
      <c r="BN1331" s="7">
        <f>IFERROR((_xlfn.DAYS(Tabla1[[#This Row],[FECHA INGRESO]],Tabla1[[#This Row],[FECHA RETIRO]]))/30,"")</f>
        <v>-5.8666666666666663</v>
      </c>
    </row>
    <row r="1332" spans="1:66" ht="15" customHeight="1" x14ac:dyDescent="0.35">
      <c r="A1332" s="31">
        <v>39813094</v>
      </c>
      <c r="B1332" s="22" t="s">
        <v>7753</v>
      </c>
      <c r="C1332" s="23">
        <v>43287</v>
      </c>
      <c r="D1332" s="23" t="s">
        <v>93</v>
      </c>
      <c r="E1332" s="23" t="s">
        <v>69</v>
      </c>
      <c r="F1332" s="23"/>
      <c r="G1332" s="24"/>
      <c r="H1332" s="24">
        <v>24085183508</v>
      </c>
      <c r="I1332" s="24" t="s">
        <v>95</v>
      </c>
      <c r="J1332" s="24">
        <f>DATEDIF(Tabla1[[#This Row],[FECHA DE NACIMIENTO]],Tabla1[[#This Row],[FECHA ACTUAL]],"Y")</f>
        <v>41</v>
      </c>
      <c r="K1332" s="24" t="s">
        <v>96</v>
      </c>
      <c r="L1332" s="24" t="s">
        <v>74</v>
      </c>
      <c r="M1332" s="24">
        <v>1</v>
      </c>
      <c r="N1332" s="24">
        <v>1</v>
      </c>
      <c r="O1332" s="24">
        <v>3</v>
      </c>
      <c r="P1332" s="24" t="s">
        <v>75</v>
      </c>
      <c r="Q1332" s="23">
        <v>29894</v>
      </c>
      <c r="R1332" s="24" t="s">
        <v>7754</v>
      </c>
      <c r="S1332" s="25">
        <v>45119</v>
      </c>
      <c r="T1332" s="24"/>
      <c r="U1332" s="24">
        <v>3114736048</v>
      </c>
      <c r="V1332" s="24" t="s">
        <v>7755</v>
      </c>
      <c r="W1332" s="24" t="s">
        <v>7756</v>
      </c>
      <c r="X1332" s="24" t="s">
        <v>7757</v>
      </c>
      <c r="Y1332" s="24" t="s">
        <v>7758</v>
      </c>
      <c r="Z1332" s="24" t="s">
        <v>82</v>
      </c>
      <c r="AA1332" s="24">
        <v>3174353494</v>
      </c>
      <c r="AB1332" s="24" t="s">
        <v>77</v>
      </c>
      <c r="AC1332" s="24" t="s">
        <v>77</v>
      </c>
      <c r="AD1332" s="24" t="s">
        <v>77</v>
      </c>
      <c r="AE1332" s="26" t="s">
        <v>84</v>
      </c>
      <c r="AF1332" s="26" t="s">
        <v>6055</v>
      </c>
      <c r="AG1332" s="26"/>
      <c r="AH1332" s="27" t="s">
        <v>184</v>
      </c>
      <c r="AI1332" s="27" t="s">
        <v>5736</v>
      </c>
      <c r="AJ1332" s="27" t="s">
        <v>5736</v>
      </c>
      <c r="AK1332" s="24" t="s">
        <v>121</v>
      </c>
      <c r="AL1332" s="24" t="s">
        <v>7086</v>
      </c>
      <c r="AM1332" s="23">
        <v>43287</v>
      </c>
      <c r="AN1332" s="28">
        <v>1035000</v>
      </c>
      <c r="AO1332" s="28"/>
      <c r="AP1332" s="24"/>
      <c r="AQ1332" s="24"/>
      <c r="AR1332" s="24"/>
      <c r="AS1332" s="24"/>
      <c r="AT1332" s="24" t="e">
        <v>#N/A</v>
      </c>
      <c r="AU1332" s="24" t="e">
        <v>#N/A</v>
      </c>
      <c r="AV1332" s="24" t="e">
        <v>#N/A</v>
      </c>
      <c r="AW1332" s="24"/>
      <c r="AX1332" s="24"/>
      <c r="AY1332" s="24"/>
      <c r="AZ1332" s="24"/>
      <c r="BA1332" s="24"/>
      <c r="BB1332" s="24"/>
      <c r="BC1332" s="24"/>
      <c r="BD1332" s="24">
        <v>0</v>
      </c>
      <c r="BE1332" s="24">
        <v>0</v>
      </c>
      <c r="BF1332" s="23"/>
      <c r="BG1332" s="23"/>
      <c r="BH1332" s="23">
        <v>43462</v>
      </c>
      <c r="BI1332" s="26" t="s">
        <v>143</v>
      </c>
      <c r="BJ1332" s="26" t="s">
        <v>7087</v>
      </c>
      <c r="BK1332" s="29">
        <v>12500</v>
      </c>
      <c r="BL1332" s="24" t="s">
        <v>129</v>
      </c>
      <c r="BM1332" s="22" t="str">
        <f ca="1">+IF(Tabla1[[#This Row],[FECHA INGRESO]]&gt;=44986,IF((TODAY()-Tabla1[[#This Row],[FECHA INGRESO]])&gt;=50,"ALERTA","TODAVÍA FALTA"),"N/A")</f>
        <v>N/A</v>
      </c>
      <c r="BN1332" s="7">
        <f>IFERROR((_xlfn.DAYS(Tabla1[[#This Row],[FECHA INGRESO]],Tabla1[[#This Row],[FECHA RETIRO]]))/30,"")</f>
        <v>-5.833333333333333</v>
      </c>
    </row>
    <row r="1333" spans="1:66" ht="15" customHeight="1" x14ac:dyDescent="0.35">
      <c r="A1333" s="31">
        <v>1019105679</v>
      </c>
      <c r="B1333" s="22" t="s">
        <v>7890</v>
      </c>
      <c r="C1333" s="23">
        <v>43290</v>
      </c>
      <c r="D1333" s="23" t="s">
        <v>93</v>
      </c>
      <c r="E1333" s="24" t="s">
        <v>94</v>
      </c>
      <c r="F1333" s="23"/>
      <c r="G1333" s="24"/>
      <c r="H1333" s="24">
        <v>24086064415</v>
      </c>
      <c r="I1333" s="24" t="s">
        <v>95</v>
      </c>
      <c r="J1333" s="24">
        <f>DATEDIF(Tabla1[[#This Row],[FECHA DE NACIMIENTO]],Tabla1[[#This Row],[FECHA ACTUAL]],"Y")</f>
        <v>28</v>
      </c>
      <c r="K1333" s="24" t="s">
        <v>96</v>
      </c>
      <c r="L1333" s="24" t="s">
        <v>112</v>
      </c>
      <c r="M1333" s="24">
        <v>0</v>
      </c>
      <c r="N1333" s="24">
        <v>0</v>
      </c>
      <c r="O1333" s="24">
        <v>2</v>
      </c>
      <c r="P1333" s="24" t="s">
        <v>101</v>
      </c>
      <c r="Q1333" s="23">
        <v>34773</v>
      </c>
      <c r="R1333" s="24" t="s">
        <v>76</v>
      </c>
      <c r="S1333" s="25">
        <v>45119</v>
      </c>
      <c r="T1333" s="24">
        <v>6630538</v>
      </c>
      <c r="U1333" s="24">
        <v>3058971533</v>
      </c>
      <c r="V1333" s="24" t="s">
        <v>7891</v>
      </c>
      <c r="W1333" s="24" t="s">
        <v>7892</v>
      </c>
      <c r="X1333" s="24" t="s">
        <v>7893</v>
      </c>
      <c r="Y1333" s="24" t="s">
        <v>7894</v>
      </c>
      <c r="Z1333" s="24" t="s">
        <v>255</v>
      </c>
      <c r="AA1333" s="24" t="s">
        <v>7895</v>
      </c>
      <c r="AB1333" s="24" t="s">
        <v>77</v>
      </c>
      <c r="AC1333" s="24" t="s">
        <v>77</v>
      </c>
      <c r="AD1333" s="24" t="s">
        <v>77</v>
      </c>
      <c r="AE1333" s="26" t="s">
        <v>183</v>
      </c>
      <c r="AF1333" s="26" t="s">
        <v>899</v>
      </c>
      <c r="AG1333" s="26"/>
      <c r="AH1333" s="27" t="s">
        <v>184</v>
      </c>
      <c r="AI1333" s="27" t="s">
        <v>376</v>
      </c>
      <c r="AJ1333" s="27" t="s">
        <v>377</v>
      </c>
      <c r="AK1333" s="24" t="s">
        <v>121</v>
      </c>
      <c r="AL1333" s="24" t="s">
        <v>7086</v>
      </c>
      <c r="AM1333" s="23">
        <v>43290</v>
      </c>
      <c r="AN1333" s="28">
        <v>857100.06</v>
      </c>
      <c r="AO1333" s="28">
        <v>97032</v>
      </c>
      <c r="AP1333" s="24"/>
      <c r="AQ1333" s="24"/>
      <c r="AR1333" s="24"/>
      <c r="AS1333" s="24"/>
      <c r="AT1333" s="24" t="e">
        <v>#N/A</v>
      </c>
      <c r="AU1333" s="24" t="e">
        <v>#N/A</v>
      </c>
      <c r="AV1333" s="24" t="e">
        <v>#N/A</v>
      </c>
      <c r="AW1333" s="24"/>
      <c r="AX1333" s="24"/>
      <c r="AY1333" s="24" t="s">
        <v>7896</v>
      </c>
      <c r="AZ1333" s="24"/>
      <c r="BA1333" s="24"/>
      <c r="BB1333" s="24"/>
      <c r="BC1333" s="24"/>
      <c r="BD1333" s="24">
        <v>0</v>
      </c>
      <c r="BE1333" s="24">
        <v>0</v>
      </c>
      <c r="BF1333" s="23"/>
      <c r="BG1333" s="23"/>
      <c r="BH1333" s="23">
        <v>43829</v>
      </c>
      <c r="BI1333" s="26" t="s">
        <v>127</v>
      </c>
      <c r="BJ1333" s="26" t="s">
        <v>232</v>
      </c>
      <c r="BK1333" s="29">
        <v>196678</v>
      </c>
      <c r="BL1333" s="24" t="s">
        <v>129</v>
      </c>
      <c r="BM1333" s="22" t="str">
        <f ca="1">+IF(Tabla1[[#This Row],[FECHA INGRESO]]&gt;=44986,IF((TODAY()-Tabla1[[#This Row],[FECHA INGRESO]])&gt;=50,"ALERTA","TODAVÍA FALTA"),"N/A")</f>
        <v>N/A</v>
      </c>
      <c r="BN1333" s="7">
        <f>IFERROR((_xlfn.DAYS(Tabla1[[#This Row],[FECHA INGRESO]],Tabla1[[#This Row],[FECHA RETIRO]]))/30,"")</f>
        <v>-17.966666666666665</v>
      </c>
    </row>
    <row r="1334" spans="1:66" ht="15" customHeight="1" x14ac:dyDescent="0.35">
      <c r="A1334" s="31">
        <v>1002536470</v>
      </c>
      <c r="B1334" s="22" t="s">
        <v>7897</v>
      </c>
      <c r="C1334" s="23">
        <v>43292</v>
      </c>
      <c r="D1334" s="23" t="s">
        <v>131</v>
      </c>
      <c r="E1334" s="23" t="s">
        <v>110</v>
      </c>
      <c r="F1334" s="23"/>
      <c r="G1334" s="24"/>
      <c r="H1334" s="24">
        <v>24056164756</v>
      </c>
      <c r="I1334" s="24" t="s">
        <v>95</v>
      </c>
      <c r="J1334" s="24">
        <f>DATEDIF(Tabla1[[#This Row],[FECHA DE NACIMIENTO]],Tabla1[[#This Row],[FECHA ACTUAL]],"Y")</f>
        <v>30</v>
      </c>
      <c r="K1334" s="24" t="s">
        <v>320</v>
      </c>
      <c r="L1334" s="24" t="s">
        <v>234</v>
      </c>
      <c r="M1334" s="24">
        <v>1</v>
      </c>
      <c r="N1334" s="24">
        <v>1</v>
      </c>
      <c r="O1334" s="24">
        <v>2</v>
      </c>
      <c r="P1334" s="24" t="s">
        <v>101</v>
      </c>
      <c r="Q1334" s="23">
        <v>34061</v>
      </c>
      <c r="R1334" s="24" t="s">
        <v>7898</v>
      </c>
      <c r="S1334" s="25">
        <v>45119</v>
      </c>
      <c r="T1334" s="24"/>
      <c r="U1334" s="24">
        <v>3114930003</v>
      </c>
      <c r="V1334" s="24" t="s">
        <v>7899</v>
      </c>
      <c r="W1334" s="24" t="s">
        <v>7900</v>
      </c>
      <c r="X1334" s="24" t="s">
        <v>7901</v>
      </c>
      <c r="Y1334" s="24" t="s">
        <v>7902</v>
      </c>
      <c r="Z1334" s="24" t="s">
        <v>162</v>
      </c>
      <c r="AA1334" s="24">
        <v>3125508765</v>
      </c>
      <c r="AB1334" s="24" t="s">
        <v>77</v>
      </c>
      <c r="AC1334" s="24" t="s">
        <v>77</v>
      </c>
      <c r="AD1334" s="24" t="s">
        <v>77</v>
      </c>
      <c r="AE1334" s="26" t="s">
        <v>183</v>
      </c>
      <c r="AF1334" s="26" t="s">
        <v>899</v>
      </c>
      <c r="AG1334" s="26"/>
      <c r="AH1334" s="27" t="s">
        <v>184</v>
      </c>
      <c r="AI1334" s="27" t="s">
        <v>2649</v>
      </c>
      <c r="AJ1334" s="27" t="s">
        <v>2649</v>
      </c>
      <c r="AK1334" s="24" t="s">
        <v>121</v>
      </c>
      <c r="AL1334" s="24" t="s">
        <v>7086</v>
      </c>
      <c r="AM1334" s="23">
        <v>43292</v>
      </c>
      <c r="AN1334" s="28">
        <v>808585.47</v>
      </c>
      <c r="AO1334" s="28"/>
      <c r="AP1334" s="24"/>
      <c r="AQ1334" s="24"/>
      <c r="AR1334" s="24"/>
      <c r="AS1334" s="24"/>
      <c r="AT1334" s="24" t="e">
        <v>#N/A</v>
      </c>
      <c r="AU1334" s="24" t="e">
        <v>#N/A</v>
      </c>
      <c r="AV1334" s="24" t="e">
        <v>#N/A</v>
      </c>
      <c r="AW1334" s="24"/>
      <c r="AX1334" s="24"/>
      <c r="AY1334" s="24"/>
      <c r="AZ1334" s="24"/>
      <c r="BA1334" s="24"/>
      <c r="BB1334" s="24"/>
      <c r="BC1334" s="24"/>
      <c r="BD1334" s="24">
        <v>0</v>
      </c>
      <c r="BE1334" s="24">
        <v>0</v>
      </c>
      <c r="BF1334" s="23"/>
      <c r="BG1334" s="23"/>
      <c r="BH1334" s="23">
        <v>43327</v>
      </c>
      <c r="BI1334" s="26" t="s">
        <v>127</v>
      </c>
      <c r="BJ1334" s="26" t="s">
        <v>273</v>
      </c>
      <c r="BK1334" s="29">
        <v>37977</v>
      </c>
      <c r="BL1334" s="24" t="s">
        <v>129</v>
      </c>
      <c r="BM1334" s="22" t="str">
        <f ca="1">+IF(Tabla1[[#This Row],[FECHA INGRESO]]&gt;=44986,IF((TODAY()-Tabla1[[#This Row],[FECHA INGRESO]])&gt;=50,"ALERTA","TODAVÍA FALTA"),"N/A")</f>
        <v>N/A</v>
      </c>
      <c r="BN1334" s="7">
        <f>IFERROR((_xlfn.DAYS(Tabla1[[#This Row],[FECHA INGRESO]],Tabla1[[#This Row],[FECHA RETIRO]]))/30,"")</f>
        <v>-1.1666666666666667</v>
      </c>
    </row>
    <row r="1335" spans="1:66" ht="15" customHeight="1" x14ac:dyDescent="0.35">
      <c r="A1335" s="31">
        <v>1003708944</v>
      </c>
      <c r="B1335" s="22" t="s">
        <v>7903</v>
      </c>
      <c r="C1335" s="23">
        <v>43292</v>
      </c>
      <c r="D1335" s="23" t="s">
        <v>93</v>
      </c>
      <c r="E1335" s="23" t="s">
        <v>110</v>
      </c>
      <c r="F1335" s="23"/>
      <c r="G1335" s="24" t="s">
        <v>7904</v>
      </c>
      <c r="H1335" s="24">
        <v>24086148421</v>
      </c>
      <c r="I1335" s="24" t="s">
        <v>72</v>
      </c>
      <c r="J1335" s="24">
        <f>DATEDIF(Tabla1[[#This Row],[FECHA DE NACIMIENTO]],Tabla1[[#This Row],[FECHA ACTUAL]],"Y")</f>
        <v>24</v>
      </c>
      <c r="K1335" s="24" t="s">
        <v>385</v>
      </c>
      <c r="L1335" s="24" t="s">
        <v>112</v>
      </c>
      <c r="M1335" s="24">
        <v>0</v>
      </c>
      <c r="N1335" s="24">
        <v>0</v>
      </c>
      <c r="O1335" s="24">
        <v>3</v>
      </c>
      <c r="P1335" s="24" t="s">
        <v>101</v>
      </c>
      <c r="Q1335" s="23">
        <v>36211</v>
      </c>
      <c r="R1335" s="24" t="s">
        <v>76</v>
      </c>
      <c r="S1335" s="25">
        <v>45119</v>
      </c>
      <c r="T1335" s="24"/>
      <c r="U1335" s="24">
        <v>3052937395</v>
      </c>
      <c r="V1335" s="24" t="s">
        <v>7905</v>
      </c>
      <c r="W1335" s="24" t="s">
        <v>7906</v>
      </c>
      <c r="X1335" s="24" t="s">
        <v>6389</v>
      </c>
      <c r="Y1335" s="24" t="s">
        <v>7907</v>
      </c>
      <c r="Z1335" s="24" t="s">
        <v>162</v>
      </c>
      <c r="AA1335" s="24">
        <v>3125298214</v>
      </c>
      <c r="AB1335" s="24" t="s">
        <v>77</v>
      </c>
      <c r="AC1335" s="24" t="s">
        <v>77</v>
      </c>
      <c r="AD1335" s="24" t="s">
        <v>77</v>
      </c>
      <c r="AE1335" s="26" t="s">
        <v>183</v>
      </c>
      <c r="AF1335" s="26" t="s">
        <v>4715</v>
      </c>
      <c r="AG1335" s="26" t="s">
        <v>7908</v>
      </c>
      <c r="AH1335" s="27" t="s">
        <v>184</v>
      </c>
      <c r="AI1335" s="27" t="s">
        <v>3433</v>
      </c>
      <c r="AJ1335" s="27" t="s">
        <v>3433</v>
      </c>
      <c r="AK1335" s="24" t="s">
        <v>121</v>
      </c>
      <c r="AL1335" s="24" t="s">
        <v>7086</v>
      </c>
      <c r="AM1335" s="23">
        <v>43292</v>
      </c>
      <c r="AN1335" s="28">
        <v>857100.06</v>
      </c>
      <c r="AO1335" s="28"/>
      <c r="AP1335" s="24"/>
      <c r="AQ1335" s="24"/>
      <c r="AR1335" s="24"/>
      <c r="AS1335" s="24"/>
      <c r="AT1335" s="24" t="e">
        <v>#N/A</v>
      </c>
      <c r="AU1335" s="24" t="e">
        <v>#N/A</v>
      </c>
      <c r="AV1335" s="24" t="e">
        <v>#N/A</v>
      </c>
      <c r="AW1335" s="24"/>
      <c r="AX1335" s="24"/>
      <c r="AY1335" s="24" t="s">
        <v>7745</v>
      </c>
      <c r="AZ1335" s="24"/>
      <c r="BA1335" s="24"/>
      <c r="BB1335" s="24"/>
      <c r="BC1335" s="24"/>
      <c r="BD1335" s="24">
        <v>0</v>
      </c>
      <c r="BE1335" s="24">
        <v>0</v>
      </c>
      <c r="BF1335" s="23"/>
      <c r="BG1335" s="23"/>
      <c r="BH1335" s="23">
        <v>43539</v>
      </c>
      <c r="BI1335" s="26" t="s">
        <v>127</v>
      </c>
      <c r="BJ1335" s="26" t="s">
        <v>232</v>
      </c>
      <c r="BK1335" s="29">
        <v>281789</v>
      </c>
      <c r="BL1335" s="24" t="s">
        <v>129</v>
      </c>
      <c r="BM1335" s="22" t="str">
        <f ca="1">+IF(Tabla1[[#This Row],[FECHA INGRESO]]&gt;=44986,IF((TODAY()-Tabla1[[#This Row],[FECHA INGRESO]])&gt;=50,"ALERTA","TODAVÍA FALTA"),"N/A")</f>
        <v>N/A</v>
      </c>
      <c r="BN1335" s="7">
        <f>IFERROR((_xlfn.DAYS(Tabla1[[#This Row],[FECHA INGRESO]],Tabla1[[#This Row],[FECHA RETIRO]]))/30,"")</f>
        <v>-8.2333333333333325</v>
      </c>
    </row>
    <row r="1336" spans="1:66" ht="15" customHeight="1" x14ac:dyDescent="0.35">
      <c r="A1336" s="31">
        <v>52030235</v>
      </c>
      <c r="B1336" s="22" t="s">
        <v>7909</v>
      </c>
      <c r="C1336" s="23">
        <v>43298</v>
      </c>
      <c r="D1336" s="23" t="s">
        <v>266</v>
      </c>
      <c r="E1336" s="23" t="s">
        <v>69</v>
      </c>
      <c r="F1336" s="23"/>
      <c r="G1336" s="24"/>
      <c r="H1336" s="24">
        <v>24086263351</v>
      </c>
      <c r="I1336" s="24" t="s">
        <v>95</v>
      </c>
      <c r="J1336" s="24">
        <f>DATEDIF(Tabla1[[#This Row],[FECHA DE NACIMIENTO]],Tabla1[[#This Row],[FECHA ACTUAL]],"Y")</f>
        <v>48</v>
      </c>
      <c r="K1336" s="24" t="s">
        <v>73</v>
      </c>
      <c r="L1336" s="24" t="s">
        <v>74</v>
      </c>
      <c r="M1336" s="24">
        <v>1</v>
      </c>
      <c r="N1336" s="24">
        <v>1</v>
      </c>
      <c r="O1336" s="24">
        <v>3</v>
      </c>
      <c r="P1336" s="24" t="s">
        <v>101</v>
      </c>
      <c r="Q1336" s="23">
        <v>27416</v>
      </c>
      <c r="R1336" s="24" t="s">
        <v>76</v>
      </c>
      <c r="S1336" s="25">
        <v>45119</v>
      </c>
      <c r="T1336" s="24">
        <v>9097081</v>
      </c>
      <c r="U1336" s="24">
        <v>3204145596</v>
      </c>
      <c r="V1336" s="24" t="s">
        <v>7910</v>
      </c>
      <c r="W1336" s="24" t="s">
        <v>7911</v>
      </c>
      <c r="X1336" s="24" t="s">
        <v>6677</v>
      </c>
      <c r="Y1336" s="24" t="s">
        <v>7912</v>
      </c>
      <c r="Z1336" s="24" t="s">
        <v>82</v>
      </c>
      <c r="AA1336" s="24" t="s">
        <v>7913</v>
      </c>
      <c r="AB1336" s="24" t="s">
        <v>77</v>
      </c>
      <c r="AC1336" s="24" t="s">
        <v>77</v>
      </c>
      <c r="AD1336" s="24" t="s">
        <v>77</v>
      </c>
      <c r="AE1336" s="26" t="s">
        <v>151</v>
      </c>
      <c r="AF1336" s="26"/>
      <c r="AG1336" s="26"/>
      <c r="AH1336" s="27" t="s">
        <v>184</v>
      </c>
      <c r="AI1336" s="27" t="s">
        <v>487</v>
      </c>
      <c r="AJ1336" s="27" t="s">
        <v>487</v>
      </c>
      <c r="AK1336" s="24" t="s">
        <v>121</v>
      </c>
      <c r="AL1336" s="24" t="s">
        <v>7086</v>
      </c>
      <c r="AM1336" s="23">
        <v>43298</v>
      </c>
      <c r="AN1336" s="28">
        <v>808585.47</v>
      </c>
      <c r="AO1336" s="28"/>
      <c r="AP1336" s="24"/>
      <c r="AQ1336" s="24"/>
      <c r="AR1336" s="24"/>
      <c r="AS1336" s="24"/>
      <c r="AT1336" s="24" t="e">
        <v>#N/A</v>
      </c>
      <c r="AU1336" s="24" t="e">
        <v>#N/A</v>
      </c>
      <c r="AV1336" s="24" t="e">
        <v>#N/A</v>
      </c>
      <c r="AW1336" s="24"/>
      <c r="AX1336" s="24"/>
      <c r="AY1336" s="24"/>
      <c r="AZ1336" s="24"/>
      <c r="BA1336" s="24"/>
      <c r="BB1336" s="24"/>
      <c r="BC1336" s="24"/>
      <c r="BD1336" s="24">
        <v>0</v>
      </c>
      <c r="BE1336" s="24">
        <v>0</v>
      </c>
      <c r="BF1336" s="23"/>
      <c r="BG1336" s="23"/>
      <c r="BH1336" s="23">
        <v>43298</v>
      </c>
      <c r="BI1336" s="26" t="s">
        <v>127</v>
      </c>
      <c r="BJ1336" s="26" t="s">
        <v>273</v>
      </c>
      <c r="BK1336" s="29">
        <v>1085</v>
      </c>
      <c r="BL1336" s="24" t="s">
        <v>129</v>
      </c>
      <c r="BM1336" s="22" t="str">
        <f ca="1">+IF(Tabla1[[#This Row],[FECHA INGRESO]]&gt;=44986,IF((TODAY()-Tabla1[[#This Row],[FECHA INGRESO]])&gt;=50,"ALERTA","TODAVÍA FALTA"),"N/A")</f>
        <v>N/A</v>
      </c>
      <c r="BN1336" s="7">
        <f>IFERROR((_xlfn.DAYS(Tabla1[[#This Row],[FECHA INGRESO]],Tabla1[[#This Row],[FECHA RETIRO]]))/30,"")</f>
        <v>0</v>
      </c>
    </row>
    <row r="1337" spans="1:66" ht="15" customHeight="1" x14ac:dyDescent="0.35">
      <c r="A1337" s="31">
        <v>1001468471</v>
      </c>
      <c r="B1337" s="22" t="s">
        <v>7914</v>
      </c>
      <c r="C1337" s="23">
        <v>43305</v>
      </c>
      <c r="D1337" s="23" t="s">
        <v>870</v>
      </c>
      <c r="E1337" s="24" t="s">
        <v>94</v>
      </c>
      <c r="F1337" s="23"/>
      <c r="G1337" s="24"/>
      <c r="H1337" s="24">
        <v>24086467153</v>
      </c>
      <c r="I1337" s="24" t="s">
        <v>95</v>
      </c>
      <c r="J1337" s="24">
        <f>DATEDIF(Tabla1[[#This Row],[FECHA DE NACIMIENTO]],Tabla1[[#This Row],[FECHA ACTUAL]],"Y")</f>
        <v>23</v>
      </c>
      <c r="K1337" s="24" t="s">
        <v>73</v>
      </c>
      <c r="L1337" s="24" t="s">
        <v>112</v>
      </c>
      <c r="M1337" s="24">
        <v>0</v>
      </c>
      <c r="N1337" s="24">
        <v>0</v>
      </c>
      <c r="O1337" s="24">
        <v>3</v>
      </c>
      <c r="P1337" s="24" t="s">
        <v>101</v>
      </c>
      <c r="Q1337" s="23">
        <v>36621</v>
      </c>
      <c r="R1337" s="24" t="s">
        <v>1177</v>
      </c>
      <c r="S1337" s="25">
        <v>45119</v>
      </c>
      <c r="T1337" s="24">
        <v>6016289</v>
      </c>
      <c r="U1337" s="24">
        <v>3122007158</v>
      </c>
      <c r="V1337" s="24" t="s">
        <v>7915</v>
      </c>
      <c r="W1337" s="24" t="s">
        <v>7916</v>
      </c>
      <c r="X1337" s="24" t="s">
        <v>7917</v>
      </c>
      <c r="Y1337" s="24" t="s">
        <v>7918</v>
      </c>
      <c r="Z1337" s="24" t="s">
        <v>117</v>
      </c>
      <c r="AA1337" s="24" t="s">
        <v>7919</v>
      </c>
      <c r="AB1337" s="24" t="s">
        <v>77</v>
      </c>
      <c r="AC1337" s="24" t="s">
        <v>77</v>
      </c>
      <c r="AD1337" s="24" t="s">
        <v>77</v>
      </c>
      <c r="AE1337" s="26" t="s">
        <v>151</v>
      </c>
      <c r="AF1337" s="26"/>
      <c r="AG1337" s="26" t="s">
        <v>7920</v>
      </c>
      <c r="AH1337" s="27" t="s">
        <v>184</v>
      </c>
      <c r="AI1337" s="27" t="s">
        <v>515</v>
      </c>
      <c r="AJ1337" s="27" t="s">
        <v>515</v>
      </c>
      <c r="AK1337" s="24" t="s">
        <v>121</v>
      </c>
      <c r="AL1337" s="24" t="s">
        <v>7086</v>
      </c>
      <c r="AM1337" s="23">
        <v>43305</v>
      </c>
      <c r="AN1337" s="28">
        <v>808585.47</v>
      </c>
      <c r="AO1337" s="28"/>
      <c r="AP1337" s="24"/>
      <c r="AQ1337" s="24"/>
      <c r="AR1337" s="24"/>
      <c r="AS1337" s="24"/>
      <c r="AT1337" s="24" t="e">
        <v>#N/A</v>
      </c>
      <c r="AU1337" s="24" t="e">
        <v>#N/A</v>
      </c>
      <c r="AV1337" s="24" t="e">
        <v>#N/A</v>
      </c>
      <c r="AW1337" s="24"/>
      <c r="AX1337" s="24"/>
      <c r="AY1337" s="24"/>
      <c r="AZ1337" s="24"/>
      <c r="BA1337" s="24"/>
      <c r="BB1337" s="24"/>
      <c r="BC1337" s="24"/>
      <c r="BD1337" s="24">
        <v>0</v>
      </c>
      <c r="BE1337" s="24">
        <v>0</v>
      </c>
      <c r="BF1337" s="23"/>
      <c r="BG1337" s="23"/>
      <c r="BH1337" s="23">
        <v>43342</v>
      </c>
      <c r="BI1337" s="26" t="s">
        <v>127</v>
      </c>
      <c r="BJ1337" s="26" t="s">
        <v>1246</v>
      </c>
      <c r="BK1337" s="29">
        <v>40147</v>
      </c>
      <c r="BL1337" s="24" t="s">
        <v>129</v>
      </c>
      <c r="BM1337" s="22" t="str">
        <f ca="1">+IF(Tabla1[[#This Row],[FECHA INGRESO]]&gt;=44986,IF((TODAY()-Tabla1[[#This Row],[FECHA INGRESO]])&gt;=50,"ALERTA","TODAVÍA FALTA"),"N/A")</f>
        <v>N/A</v>
      </c>
      <c r="BN1337" s="7">
        <f>IFERROR((_xlfn.DAYS(Tabla1[[#This Row],[FECHA INGRESO]],Tabla1[[#This Row],[FECHA RETIRO]]))/30,"")</f>
        <v>-1.2333333333333334</v>
      </c>
    </row>
    <row r="1338" spans="1:66" ht="15" customHeight="1" x14ac:dyDescent="0.35">
      <c r="A1338" s="31">
        <v>1026159397</v>
      </c>
      <c r="B1338" s="22" t="s">
        <v>7921</v>
      </c>
      <c r="C1338" s="23">
        <v>43305</v>
      </c>
      <c r="D1338" s="23" t="s">
        <v>4886</v>
      </c>
      <c r="E1338" s="24" t="s">
        <v>94</v>
      </c>
      <c r="F1338" s="23"/>
      <c r="G1338" s="24"/>
      <c r="H1338" s="24">
        <v>24086467247</v>
      </c>
      <c r="I1338" s="24" t="s">
        <v>95</v>
      </c>
      <c r="J1338" s="24">
        <f>DATEDIF(Tabla1[[#This Row],[FECHA DE NACIMIENTO]],Tabla1[[#This Row],[FECHA ACTUAL]],"Y")</f>
        <v>25</v>
      </c>
      <c r="K1338" s="24" t="s">
        <v>73</v>
      </c>
      <c r="L1338" s="24" t="s">
        <v>112</v>
      </c>
      <c r="M1338" s="24">
        <v>0</v>
      </c>
      <c r="N1338" s="24">
        <v>2</v>
      </c>
      <c r="O1338" s="24">
        <v>2</v>
      </c>
      <c r="P1338" s="24" t="s">
        <v>101</v>
      </c>
      <c r="Q1338" s="23">
        <v>35904</v>
      </c>
      <c r="R1338" s="24" t="s">
        <v>2735</v>
      </c>
      <c r="S1338" s="25">
        <v>45119</v>
      </c>
      <c r="T1338" s="24">
        <v>5378104</v>
      </c>
      <c r="U1338" s="24">
        <v>3225939418</v>
      </c>
      <c r="V1338" s="24" t="s">
        <v>7922</v>
      </c>
      <c r="W1338" s="24" t="s">
        <v>7923</v>
      </c>
      <c r="X1338" s="24" t="s">
        <v>2735</v>
      </c>
      <c r="Y1338" s="24" t="s">
        <v>7924</v>
      </c>
      <c r="Z1338" s="24" t="s">
        <v>117</v>
      </c>
      <c r="AA1338" s="24" t="s">
        <v>7925</v>
      </c>
      <c r="AB1338" s="24" t="s">
        <v>77</v>
      </c>
      <c r="AC1338" s="24" t="s">
        <v>77</v>
      </c>
      <c r="AD1338" s="24" t="s">
        <v>77</v>
      </c>
      <c r="AE1338" s="26" t="s">
        <v>183</v>
      </c>
      <c r="AF1338" s="26" t="s">
        <v>7926</v>
      </c>
      <c r="AG1338" s="26"/>
      <c r="AH1338" s="27" t="s">
        <v>184</v>
      </c>
      <c r="AI1338" s="27" t="s">
        <v>515</v>
      </c>
      <c r="AJ1338" s="27" t="s">
        <v>515</v>
      </c>
      <c r="AK1338" s="24" t="s">
        <v>121</v>
      </c>
      <c r="AL1338" s="24" t="s">
        <v>7086</v>
      </c>
      <c r="AM1338" s="23">
        <v>43305</v>
      </c>
      <c r="AN1338" s="28">
        <v>857100.06</v>
      </c>
      <c r="AO1338" s="28">
        <v>97032</v>
      </c>
      <c r="AP1338" s="24"/>
      <c r="AQ1338" s="24"/>
      <c r="AR1338" s="24"/>
      <c r="AS1338" s="24"/>
      <c r="AT1338" s="24" t="e">
        <v>#N/A</v>
      </c>
      <c r="AU1338" s="24" t="e">
        <v>#N/A</v>
      </c>
      <c r="AV1338" s="24" t="e">
        <v>#N/A</v>
      </c>
      <c r="AW1338" s="24"/>
      <c r="AX1338" s="24"/>
      <c r="AY1338" s="24"/>
      <c r="AZ1338" s="24"/>
      <c r="BA1338" s="24"/>
      <c r="BB1338" s="24"/>
      <c r="BC1338" s="24"/>
      <c r="BD1338" s="24">
        <v>0</v>
      </c>
      <c r="BE1338" s="24">
        <v>0</v>
      </c>
      <c r="BF1338" s="23"/>
      <c r="BG1338" s="23"/>
      <c r="BH1338" s="23">
        <v>43835</v>
      </c>
      <c r="BI1338" s="26" t="s">
        <v>127</v>
      </c>
      <c r="BJ1338" s="26" t="s">
        <v>273</v>
      </c>
      <c r="BK1338" s="29">
        <v>0</v>
      </c>
      <c r="BL1338" s="24" t="s">
        <v>129</v>
      </c>
      <c r="BM1338" s="22" t="str">
        <f ca="1">+IF(Tabla1[[#This Row],[FECHA INGRESO]]&gt;=44986,IF((TODAY()-Tabla1[[#This Row],[FECHA INGRESO]])&gt;=50,"ALERTA","TODAVÍA FALTA"),"N/A")</f>
        <v>N/A</v>
      </c>
      <c r="BN1338" s="7">
        <f>IFERROR((_xlfn.DAYS(Tabla1[[#This Row],[FECHA INGRESO]],Tabla1[[#This Row],[FECHA RETIRO]]))/30,"")</f>
        <v>-17.666666666666668</v>
      </c>
    </row>
    <row r="1339" spans="1:66" ht="15" customHeight="1" x14ac:dyDescent="0.35">
      <c r="A1339" s="31">
        <v>1013669411</v>
      </c>
      <c r="B1339" s="22" t="s">
        <v>7927</v>
      </c>
      <c r="C1339" s="23">
        <v>43311</v>
      </c>
      <c r="D1339" s="23" t="s">
        <v>188</v>
      </c>
      <c r="E1339" s="23" t="s">
        <v>111</v>
      </c>
      <c r="F1339" s="23"/>
      <c r="G1339" s="24" t="s">
        <v>4740</v>
      </c>
      <c r="H1339" s="24">
        <v>24086577036</v>
      </c>
      <c r="I1339" s="24" t="s">
        <v>72</v>
      </c>
      <c r="J1339" s="24">
        <f>DATEDIF(Tabla1[[#This Row],[FECHA DE NACIMIENTO]],Tabla1[[#This Row],[FECHA ACTUAL]],"Y")</f>
        <v>26</v>
      </c>
      <c r="K1339" s="24" t="s">
        <v>73</v>
      </c>
      <c r="L1339" s="24" t="s">
        <v>112</v>
      </c>
      <c r="M1339" s="24">
        <v>0</v>
      </c>
      <c r="N1339" s="24">
        <v>0</v>
      </c>
      <c r="O1339" s="24">
        <v>2</v>
      </c>
      <c r="P1339" s="24" t="s">
        <v>101</v>
      </c>
      <c r="Q1339" s="23">
        <v>35312</v>
      </c>
      <c r="R1339" s="24" t="s">
        <v>76</v>
      </c>
      <c r="S1339" s="25">
        <v>45119</v>
      </c>
      <c r="T1339" s="24">
        <v>7651048</v>
      </c>
      <c r="U1339" s="24">
        <v>3212946241</v>
      </c>
      <c r="V1339" s="24" t="s">
        <v>7928</v>
      </c>
      <c r="W1339" s="24" t="s">
        <v>7929</v>
      </c>
      <c r="X1339" s="24" t="s">
        <v>7930</v>
      </c>
      <c r="Y1339" s="24" t="s">
        <v>7931</v>
      </c>
      <c r="Z1339" s="24" t="s">
        <v>117</v>
      </c>
      <c r="AA1339" s="24" t="s">
        <v>7932</v>
      </c>
      <c r="AB1339" s="24" t="s">
        <v>77</v>
      </c>
      <c r="AC1339" s="24" t="s">
        <v>77</v>
      </c>
      <c r="AD1339" s="24" t="s">
        <v>77</v>
      </c>
      <c r="AE1339" s="26" t="s">
        <v>151</v>
      </c>
      <c r="AF1339" s="26"/>
      <c r="AG1339" s="26" t="s">
        <v>7933</v>
      </c>
      <c r="AH1339" s="27" t="s">
        <v>1599</v>
      </c>
      <c r="AI1339" s="27" t="s">
        <v>376</v>
      </c>
      <c r="AJ1339" s="27" t="s">
        <v>377</v>
      </c>
      <c r="AK1339" s="24" t="s">
        <v>121</v>
      </c>
      <c r="AL1339" s="24" t="s">
        <v>7086</v>
      </c>
      <c r="AM1339" s="23">
        <v>43311</v>
      </c>
      <c r="AN1339" s="28">
        <v>1190250</v>
      </c>
      <c r="AO1339" s="28">
        <v>97032</v>
      </c>
      <c r="AP1339" s="24" t="s">
        <v>7934</v>
      </c>
      <c r="AQ1339" s="24"/>
      <c r="AR1339" s="24"/>
      <c r="AS1339" s="24"/>
      <c r="AT1339" s="24" t="e">
        <v>#N/A</v>
      </c>
      <c r="AU1339" s="24" t="e">
        <v>#N/A</v>
      </c>
      <c r="AV1339" s="24" t="e">
        <v>#N/A</v>
      </c>
      <c r="AW1339" s="24"/>
      <c r="AX1339" s="24"/>
      <c r="AY1339" s="24"/>
      <c r="AZ1339" s="24"/>
      <c r="BA1339" s="24"/>
      <c r="BB1339" s="24"/>
      <c r="BC1339" s="24"/>
      <c r="BD1339" s="24">
        <v>0</v>
      </c>
      <c r="BE1339" s="24">
        <v>0</v>
      </c>
      <c r="BF1339" s="23"/>
      <c r="BG1339" s="23"/>
      <c r="BH1339" s="23">
        <v>43843</v>
      </c>
      <c r="BI1339" s="26" t="s">
        <v>143</v>
      </c>
      <c r="BJ1339" s="26" t="s">
        <v>199</v>
      </c>
      <c r="BK1339" s="29">
        <v>0</v>
      </c>
      <c r="BL1339" s="24" t="s">
        <v>129</v>
      </c>
      <c r="BM1339" s="22" t="str">
        <f ca="1">+IF(Tabla1[[#This Row],[FECHA INGRESO]]&gt;=44986,IF((TODAY()-Tabla1[[#This Row],[FECHA INGRESO]])&gt;=50,"ALERTA","TODAVÍA FALTA"),"N/A")</f>
        <v>N/A</v>
      </c>
      <c r="BN1339" s="7">
        <f>IFERROR((_xlfn.DAYS(Tabla1[[#This Row],[FECHA INGRESO]],Tabla1[[#This Row],[FECHA RETIRO]]))/30,"")</f>
        <v>-17.733333333333334</v>
      </c>
    </row>
    <row r="1340" spans="1:66" ht="15" customHeight="1" x14ac:dyDescent="0.35">
      <c r="A1340" s="31">
        <v>79712253</v>
      </c>
      <c r="B1340" s="22" t="s">
        <v>7935</v>
      </c>
      <c r="C1340" s="23">
        <v>43320</v>
      </c>
      <c r="D1340" s="23" t="s">
        <v>266</v>
      </c>
      <c r="E1340" s="23" t="s">
        <v>111</v>
      </c>
      <c r="F1340" s="23"/>
      <c r="G1340" s="24"/>
      <c r="H1340" s="24">
        <v>24086900869</v>
      </c>
      <c r="I1340" s="24" t="s">
        <v>72</v>
      </c>
      <c r="J1340" s="24">
        <f>DATEDIF(Tabla1[[#This Row],[FECHA DE NACIMIENTO]],Tabla1[[#This Row],[FECHA ACTUAL]],"Y")</f>
        <v>48</v>
      </c>
      <c r="K1340" s="24" t="s">
        <v>1020</v>
      </c>
      <c r="L1340" s="24" t="s">
        <v>234</v>
      </c>
      <c r="M1340" s="24">
        <v>0</v>
      </c>
      <c r="N1340" s="24">
        <v>2</v>
      </c>
      <c r="O1340" s="24">
        <v>2</v>
      </c>
      <c r="P1340" s="24" t="s">
        <v>101</v>
      </c>
      <c r="Q1340" s="23">
        <v>27427</v>
      </c>
      <c r="R1340" s="24" t="s">
        <v>76</v>
      </c>
      <c r="S1340" s="25">
        <v>45119</v>
      </c>
      <c r="T1340" s="24">
        <v>3206182</v>
      </c>
      <c r="U1340" s="24">
        <v>3118513153</v>
      </c>
      <c r="V1340" s="24" t="s">
        <v>7936</v>
      </c>
      <c r="W1340" s="24" t="s">
        <v>7937</v>
      </c>
      <c r="X1340" s="24" t="s">
        <v>7938</v>
      </c>
      <c r="Y1340" s="24" t="s">
        <v>7939</v>
      </c>
      <c r="Z1340" s="24" t="s">
        <v>117</v>
      </c>
      <c r="AA1340" s="24" t="s">
        <v>7940</v>
      </c>
      <c r="AB1340" s="24" t="s">
        <v>77</v>
      </c>
      <c r="AC1340" s="24" t="s">
        <v>77</v>
      </c>
      <c r="AD1340" s="24" t="s">
        <v>77</v>
      </c>
      <c r="AE1340" s="26" t="s">
        <v>183</v>
      </c>
      <c r="AF1340" s="26" t="s">
        <v>568</v>
      </c>
      <c r="AG1340" s="26"/>
      <c r="AH1340" s="27" t="s">
        <v>324</v>
      </c>
      <c r="AI1340" s="27" t="s">
        <v>376</v>
      </c>
      <c r="AJ1340" s="27" t="s">
        <v>377</v>
      </c>
      <c r="AK1340" s="24" t="s">
        <v>121</v>
      </c>
      <c r="AL1340" s="24" t="s">
        <v>7086</v>
      </c>
      <c r="AM1340" s="23">
        <v>43320</v>
      </c>
      <c r="AN1340" s="28">
        <v>857100.06</v>
      </c>
      <c r="AO1340" s="28">
        <v>97032</v>
      </c>
      <c r="AP1340" s="24"/>
      <c r="AQ1340" s="24"/>
      <c r="AR1340" s="24"/>
      <c r="AS1340" s="24"/>
      <c r="AT1340" s="24" t="e">
        <v>#N/A</v>
      </c>
      <c r="AU1340" s="24" t="e">
        <v>#N/A</v>
      </c>
      <c r="AV1340" s="24" t="e">
        <v>#N/A</v>
      </c>
      <c r="AW1340" s="24"/>
      <c r="AX1340" s="24"/>
      <c r="AY1340" s="24"/>
      <c r="AZ1340" s="24"/>
      <c r="BA1340" s="24"/>
      <c r="BB1340" s="24"/>
      <c r="BC1340" s="24"/>
      <c r="BD1340" s="24">
        <v>0</v>
      </c>
      <c r="BE1340" s="24">
        <v>0</v>
      </c>
      <c r="BF1340" s="23"/>
      <c r="BG1340" s="23"/>
      <c r="BH1340" s="23">
        <v>43778</v>
      </c>
      <c r="BI1340" s="26" t="s">
        <v>127</v>
      </c>
      <c r="BJ1340" s="26" t="s">
        <v>6087</v>
      </c>
      <c r="BK1340" s="29">
        <v>518723</v>
      </c>
      <c r="BL1340" s="24" t="s">
        <v>129</v>
      </c>
      <c r="BM1340" s="22" t="str">
        <f ca="1">+IF(Tabla1[[#This Row],[FECHA INGRESO]]&gt;=44986,IF((TODAY()-Tabla1[[#This Row],[FECHA INGRESO]])&gt;=50,"ALERTA","TODAVÍA FALTA"),"N/A")</f>
        <v>N/A</v>
      </c>
      <c r="BN1340" s="7">
        <f>IFERROR((_xlfn.DAYS(Tabla1[[#This Row],[FECHA INGRESO]],Tabla1[[#This Row],[FECHA RETIRO]]))/30,"")</f>
        <v>-15.266666666666667</v>
      </c>
    </row>
    <row r="1341" spans="1:66" ht="15" customHeight="1" x14ac:dyDescent="0.35">
      <c r="A1341" s="31">
        <v>16187319</v>
      </c>
      <c r="B1341" s="22" t="s">
        <v>7941</v>
      </c>
      <c r="C1341" s="23">
        <v>43321</v>
      </c>
      <c r="D1341" s="23" t="s">
        <v>1311</v>
      </c>
      <c r="E1341" s="23" t="s">
        <v>110</v>
      </c>
      <c r="F1341" s="23"/>
      <c r="G1341" s="24"/>
      <c r="H1341" s="24">
        <v>24086921114</v>
      </c>
      <c r="I1341" s="24" t="s">
        <v>72</v>
      </c>
      <c r="J1341" s="24">
        <f>DATEDIF(Tabla1[[#This Row],[FECHA DE NACIMIENTO]],Tabla1[[#This Row],[FECHA ACTUAL]],"Y")</f>
        <v>43</v>
      </c>
      <c r="K1341" s="24" t="s">
        <v>73</v>
      </c>
      <c r="L1341" s="24" t="s">
        <v>74</v>
      </c>
      <c r="M1341" s="24">
        <v>2</v>
      </c>
      <c r="N1341" s="24">
        <v>4</v>
      </c>
      <c r="O1341" s="24">
        <v>1</v>
      </c>
      <c r="P1341" s="24" t="s">
        <v>101</v>
      </c>
      <c r="Q1341" s="23">
        <v>29403</v>
      </c>
      <c r="R1341" s="24" t="s">
        <v>7942</v>
      </c>
      <c r="S1341" s="25">
        <v>45119</v>
      </c>
      <c r="T1341" s="24">
        <v>4374384</v>
      </c>
      <c r="U1341" s="24">
        <v>3114480257</v>
      </c>
      <c r="V1341" s="24" t="s">
        <v>7943</v>
      </c>
      <c r="W1341" s="24" t="s">
        <v>7944</v>
      </c>
      <c r="X1341" s="24" t="s">
        <v>7945</v>
      </c>
      <c r="Y1341" s="24" t="s">
        <v>7946</v>
      </c>
      <c r="Z1341" s="24" t="s">
        <v>82</v>
      </c>
      <c r="AA1341" s="24" t="s">
        <v>7947</v>
      </c>
      <c r="AB1341" s="24" t="s">
        <v>77</v>
      </c>
      <c r="AC1341" s="24" t="s">
        <v>77</v>
      </c>
      <c r="AD1341" s="24" t="s">
        <v>77</v>
      </c>
      <c r="AE1341" s="26" t="s">
        <v>183</v>
      </c>
      <c r="AF1341" s="26" t="s">
        <v>4140</v>
      </c>
      <c r="AG1341" s="26"/>
      <c r="AH1341" s="27" t="s">
        <v>324</v>
      </c>
      <c r="AI1341" s="27" t="s">
        <v>7948</v>
      </c>
      <c r="AJ1341" s="27" t="s">
        <v>530</v>
      </c>
      <c r="AK1341" s="24" t="s">
        <v>121</v>
      </c>
      <c r="AL1341" s="24" t="s">
        <v>7086</v>
      </c>
      <c r="AM1341" s="23">
        <v>43321</v>
      </c>
      <c r="AN1341" s="28">
        <v>808585.47</v>
      </c>
      <c r="AO1341" s="28"/>
      <c r="AP1341" s="24"/>
      <c r="AQ1341" s="24"/>
      <c r="AR1341" s="24"/>
      <c r="AS1341" s="24"/>
      <c r="AT1341" s="24" t="e">
        <v>#N/A</v>
      </c>
      <c r="AU1341" s="24" t="e">
        <v>#N/A</v>
      </c>
      <c r="AV1341" s="24" t="e">
        <v>#N/A</v>
      </c>
      <c r="AW1341" s="24"/>
      <c r="AX1341" s="24"/>
      <c r="AY1341" s="24"/>
      <c r="AZ1341" s="24"/>
      <c r="BA1341" s="24"/>
      <c r="BB1341" s="24"/>
      <c r="BC1341" s="24"/>
      <c r="BD1341" s="24">
        <v>0</v>
      </c>
      <c r="BE1341" s="24">
        <v>0</v>
      </c>
      <c r="BF1341" s="23"/>
      <c r="BG1341" s="23"/>
      <c r="BH1341" s="23">
        <v>43327</v>
      </c>
      <c r="BI1341" s="26" t="s">
        <v>127</v>
      </c>
      <c r="BJ1341" s="26" t="s">
        <v>273</v>
      </c>
      <c r="BK1341" s="29">
        <v>7595</v>
      </c>
      <c r="BL1341" s="24" t="s">
        <v>129</v>
      </c>
      <c r="BM1341" s="22" t="str">
        <f ca="1">+IF(Tabla1[[#This Row],[FECHA INGRESO]]&gt;=44986,IF((TODAY()-Tabla1[[#This Row],[FECHA INGRESO]])&gt;=50,"ALERTA","TODAVÍA FALTA"),"N/A")</f>
        <v>N/A</v>
      </c>
      <c r="BN1341" s="7">
        <f>IFERROR((_xlfn.DAYS(Tabla1[[#This Row],[FECHA INGRESO]],Tabla1[[#This Row],[FECHA RETIRO]]))/30,"")</f>
        <v>-0.2</v>
      </c>
    </row>
    <row r="1342" spans="1:66" ht="15" customHeight="1" x14ac:dyDescent="0.35">
      <c r="A1342" s="31">
        <v>1000135368</v>
      </c>
      <c r="B1342" s="22" t="s">
        <v>7949</v>
      </c>
      <c r="C1342" s="23">
        <v>43322</v>
      </c>
      <c r="D1342" s="23" t="s">
        <v>4008</v>
      </c>
      <c r="E1342" s="23" t="s">
        <v>77</v>
      </c>
      <c r="F1342" s="23"/>
      <c r="G1342" s="24"/>
      <c r="H1342" s="24">
        <v>24087118548</v>
      </c>
      <c r="I1342" s="24" t="s">
        <v>95</v>
      </c>
      <c r="J1342" s="24">
        <f>DATEDIF(Tabla1[[#This Row],[FECHA DE NACIMIENTO]],Tabla1[[#This Row],[FECHA ACTUAL]],"Y")</f>
        <v>26</v>
      </c>
      <c r="K1342" s="24" t="s">
        <v>73</v>
      </c>
      <c r="L1342" s="24" t="s">
        <v>112</v>
      </c>
      <c r="M1342" s="24">
        <v>1</v>
      </c>
      <c r="N1342" s="24">
        <v>1</v>
      </c>
      <c r="O1342" s="24">
        <v>1</v>
      </c>
      <c r="P1342" s="24" t="s">
        <v>101</v>
      </c>
      <c r="Q1342" s="23">
        <v>35504</v>
      </c>
      <c r="R1342" s="24" t="s">
        <v>76</v>
      </c>
      <c r="S1342" s="25">
        <v>45119</v>
      </c>
      <c r="T1342" s="24"/>
      <c r="U1342" s="24">
        <v>3043427332</v>
      </c>
      <c r="V1342" s="24" t="s">
        <v>7950</v>
      </c>
      <c r="W1342" s="24" t="s">
        <v>7951</v>
      </c>
      <c r="X1342" s="24" t="s">
        <v>1768</v>
      </c>
      <c r="Y1342" s="24" t="s">
        <v>7952</v>
      </c>
      <c r="Z1342" s="24" t="s">
        <v>117</v>
      </c>
      <c r="AA1342" s="24">
        <v>3143562974</v>
      </c>
      <c r="AB1342" s="24" t="s">
        <v>77</v>
      </c>
      <c r="AC1342" s="24" t="s">
        <v>77</v>
      </c>
      <c r="AD1342" s="24" t="s">
        <v>77</v>
      </c>
      <c r="AE1342" s="26" t="s">
        <v>151</v>
      </c>
      <c r="AF1342" s="26"/>
      <c r="AG1342" s="26" t="s">
        <v>7953</v>
      </c>
      <c r="AH1342" s="27" t="s">
        <v>867</v>
      </c>
      <c r="AI1342" s="27" t="s">
        <v>363</v>
      </c>
      <c r="AJ1342" s="27" t="s">
        <v>398</v>
      </c>
      <c r="AK1342" s="24" t="s">
        <v>89</v>
      </c>
      <c r="AL1342" s="24" t="s">
        <v>868</v>
      </c>
      <c r="AM1342" s="23">
        <v>43322</v>
      </c>
      <c r="AN1342" s="28">
        <v>857100.06</v>
      </c>
      <c r="AO1342" s="28"/>
      <c r="AP1342" s="24"/>
      <c r="AQ1342" s="24"/>
      <c r="AR1342" s="24"/>
      <c r="AS1342" s="24"/>
      <c r="AT1342" s="24" t="e">
        <v>#N/A</v>
      </c>
      <c r="AU1342" s="24" t="e">
        <v>#N/A</v>
      </c>
      <c r="AV1342" s="24" t="e">
        <v>#N/A</v>
      </c>
      <c r="AW1342" s="24"/>
      <c r="AX1342" s="24"/>
      <c r="AY1342" s="24"/>
      <c r="AZ1342" s="24"/>
      <c r="BA1342" s="24"/>
      <c r="BB1342" s="24"/>
      <c r="BC1342" s="24"/>
      <c r="BD1342" s="24" t="e">
        <v>#N/A</v>
      </c>
      <c r="BE1342" s="24" t="e">
        <v>#N/A</v>
      </c>
      <c r="BF1342" s="23"/>
      <c r="BG1342" s="23"/>
      <c r="BH1342" s="23">
        <v>43571</v>
      </c>
      <c r="BI1342" s="26" t="s">
        <v>143</v>
      </c>
      <c r="BJ1342" s="26" t="s">
        <v>6735</v>
      </c>
      <c r="BK1342" s="29">
        <v>0</v>
      </c>
      <c r="BL1342" s="24" t="s">
        <v>129</v>
      </c>
      <c r="BM1342" s="22" t="str">
        <f ca="1">+IF(Tabla1[[#This Row],[FECHA INGRESO]]&gt;=44986,IF((TODAY()-Tabla1[[#This Row],[FECHA INGRESO]])&gt;=50,"ALERTA","TODAVÍA FALTA"),"N/A")</f>
        <v>N/A</v>
      </c>
      <c r="BN1342" s="7">
        <f>IFERROR((_xlfn.DAYS(Tabla1[[#This Row],[FECHA INGRESO]],Tabla1[[#This Row],[FECHA RETIRO]]))/30,"")</f>
        <v>-8.3000000000000007</v>
      </c>
    </row>
    <row r="1343" spans="1:66" ht="15" customHeight="1" x14ac:dyDescent="0.35">
      <c r="A1343" s="31">
        <v>1039448800</v>
      </c>
      <c r="B1343" s="22" t="s">
        <v>7954</v>
      </c>
      <c r="C1343" s="23">
        <v>43325</v>
      </c>
      <c r="D1343" s="23" t="s">
        <v>582</v>
      </c>
      <c r="E1343" s="24" t="s">
        <v>94</v>
      </c>
      <c r="F1343" s="23"/>
      <c r="G1343" s="24"/>
      <c r="H1343" s="24">
        <v>24087098327</v>
      </c>
      <c r="I1343" s="24" t="s">
        <v>95</v>
      </c>
      <c r="J1343" s="24">
        <f>DATEDIF(Tabla1[[#This Row],[FECHA DE NACIMIENTO]],Tabla1[[#This Row],[FECHA ACTUAL]],"Y")</f>
        <v>35</v>
      </c>
      <c r="K1343" s="24" t="s">
        <v>96</v>
      </c>
      <c r="L1343" s="24" t="s">
        <v>234</v>
      </c>
      <c r="M1343" s="24">
        <v>1</v>
      </c>
      <c r="N1343" s="24">
        <v>1</v>
      </c>
      <c r="O1343" s="24">
        <v>3</v>
      </c>
      <c r="P1343" s="24" t="s">
        <v>101</v>
      </c>
      <c r="Q1343" s="23">
        <v>32214</v>
      </c>
      <c r="R1343" s="24" t="s">
        <v>1532</v>
      </c>
      <c r="S1343" s="25">
        <v>45119</v>
      </c>
      <c r="T1343" s="24">
        <v>3019257</v>
      </c>
      <c r="U1343" s="24">
        <v>3012416050</v>
      </c>
      <c r="V1343" s="24" t="s">
        <v>7955</v>
      </c>
      <c r="W1343" s="24" t="s">
        <v>7956</v>
      </c>
      <c r="X1343" s="24" t="s">
        <v>7957</v>
      </c>
      <c r="Y1343" s="24" t="s">
        <v>7958</v>
      </c>
      <c r="Z1343" s="24" t="s">
        <v>117</v>
      </c>
      <c r="AA1343" s="24" t="s">
        <v>7959</v>
      </c>
      <c r="AB1343" s="24" t="s">
        <v>77</v>
      </c>
      <c r="AC1343" s="24" t="s">
        <v>77</v>
      </c>
      <c r="AD1343" s="24" t="s">
        <v>77</v>
      </c>
      <c r="AE1343" s="26" t="s">
        <v>183</v>
      </c>
      <c r="AF1343" s="26" t="s">
        <v>7926</v>
      </c>
      <c r="AG1343" s="26" t="s">
        <v>7953</v>
      </c>
      <c r="AH1343" s="27" t="s">
        <v>119</v>
      </c>
      <c r="AI1343" s="27" t="s">
        <v>830</v>
      </c>
      <c r="AJ1343" s="27" t="s">
        <v>830</v>
      </c>
      <c r="AK1343" s="24" t="s">
        <v>121</v>
      </c>
      <c r="AL1343" s="24" t="s">
        <v>7086</v>
      </c>
      <c r="AM1343" s="23">
        <v>43325</v>
      </c>
      <c r="AN1343" s="28">
        <v>2070000</v>
      </c>
      <c r="AO1343" s="28"/>
      <c r="AP1343" s="24"/>
      <c r="AQ1343" s="24"/>
      <c r="AR1343" s="24"/>
      <c r="AS1343" s="24"/>
      <c r="AT1343" s="24" t="e">
        <v>#N/A</v>
      </c>
      <c r="AU1343" s="24" t="e">
        <v>#N/A</v>
      </c>
      <c r="AV1343" s="24" t="e">
        <v>#N/A</v>
      </c>
      <c r="AW1343" s="24"/>
      <c r="AX1343" s="24"/>
      <c r="AY1343" s="24"/>
      <c r="AZ1343" s="24"/>
      <c r="BA1343" s="24"/>
      <c r="BB1343" s="24"/>
      <c r="BC1343" s="24"/>
      <c r="BD1343" s="24">
        <v>0</v>
      </c>
      <c r="BE1343" s="24">
        <v>0</v>
      </c>
      <c r="BF1343" s="23"/>
      <c r="BG1343" s="23"/>
      <c r="BH1343" s="23">
        <v>43376</v>
      </c>
      <c r="BI1343" s="26" t="s">
        <v>127</v>
      </c>
      <c r="BJ1343" s="26" t="s">
        <v>7960</v>
      </c>
      <c r="BK1343" s="29">
        <v>141667</v>
      </c>
      <c r="BL1343" s="24" t="s">
        <v>129</v>
      </c>
      <c r="BM1343" s="22" t="str">
        <f ca="1">+IF(Tabla1[[#This Row],[FECHA INGRESO]]&gt;=44986,IF((TODAY()-Tabla1[[#This Row],[FECHA INGRESO]])&gt;=50,"ALERTA","TODAVÍA FALTA"),"N/A")</f>
        <v>N/A</v>
      </c>
      <c r="BN1343" s="7">
        <f>IFERROR((_xlfn.DAYS(Tabla1[[#This Row],[FECHA INGRESO]],Tabla1[[#This Row],[FECHA RETIRO]]))/30,"")</f>
        <v>-1.7</v>
      </c>
    </row>
    <row r="1344" spans="1:66" ht="15" customHeight="1" x14ac:dyDescent="0.35">
      <c r="A1344" s="31">
        <v>1032450411</v>
      </c>
      <c r="B1344" s="22" t="s">
        <v>7961</v>
      </c>
      <c r="C1344" s="23">
        <v>43333</v>
      </c>
      <c r="D1344" s="23" t="s">
        <v>93</v>
      </c>
      <c r="E1344" s="24" t="s">
        <v>94</v>
      </c>
      <c r="F1344" s="23"/>
      <c r="G1344" s="24"/>
      <c r="H1344" s="24">
        <v>24087226766</v>
      </c>
      <c r="I1344" s="24" t="s">
        <v>95</v>
      </c>
      <c r="J1344" s="24">
        <f>DATEDIF(Tabla1[[#This Row],[FECHA DE NACIMIENTO]],Tabla1[[#This Row],[FECHA ACTUAL]],"Y")</f>
        <v>32</v>
      </c>
      <c r="K1344" s="24" t="s">
        <v>500</v>
      </c>
      <c r="L1344" s="24" t="s">
        <v>234</v>
      </c>
      <c r="M1344" s="24">
        <v>1</v>
      </c>
      <c r="N1344" s="24">
        <v>1</v>
      </c>
      <c r="O1344" s="24">
        <v>3</v>
      </c>
      <c r="P1344" s="24" t="s">
        <v>101</v>
      </c>
      <c r="Q1344" s="23">
        <v>33202</v>
      </c>
      <c r="R1344" s="24" t="s">
        <v>76</v>
      </c>
      <c r="S1344" s="25">
        <v>45119</v>
      </c>
      <c r="T1344" s="24">
        <v>3648700</v>
      </c>
      <c r="U1344" s="24">
        <v>3014998230</v>
      </c>
      <c r="V1344" s="24" t="s">
        <v>7962</v>
      </c>
      <c r="W1344" s="24" t="s">
        <v>7963</v>
      </c>
      <c r="X1344" s="24" t="s">
        <v>7964</v>
      </c>
      <c r="Y1344" s="24" t="s">
        <v>7965</v>
      </c>
      <c r="Z1344" s="24" t="s">
        <v>82</v>
      </c>
      <c r="AA1344" s="24" t="s">
        <v>7966</v>
      </c>
      <c r="AB1344" s="24" t="s">
        <v>77</v>
      </c>
      <c r="AC1344" s="24" t="s">
        <v>77</v>
      </c>
      <c r="AD1344" s="24" t="s">
        <v>77</v>
      </c>
      <c r="AE1344" s="26" t="s">
        <v>151</v>
      </c>
      <c r="AF1344" s="26"/>
      <c r="AG1344" s="26"/>
      <c r="AH1344" s="27" t="s">
        <v>184</v>
      </c>
      <c r="AI1344" s="27" t="s">
        <v>186</v>
      </c>
      <c r="AJ1344" s="27" t="s">
        <v>186</v>
      </c>
      <c r="AK1344" s="24" t="s">
        <v>121</v>
      </c>
      <c r="AL1344" s="24" t="s">
        <v>7086</v>
      </c>
      <c r="AM1344" s="23">
        <v>43333</v>
      </c>
      <c r="AN1344" s="28">
        <v>808585.47</v>
      </c>
      <c r="AO1344" s="28"/>
      <c r="AP1344" s="24"/>
      <c r="AQ1344" s="24"/>
      <c r="AR1344" s="24"/>
      <c r="AS1344" s="24"/>
      <c r="AT1344" s="24" t="e">
        <v>#N/A</v>
      </c>
      <c r="AU1344" s="24" t="e">
        <v>#N/A</v>
      </c>
      <c r="AV1344" s="24" t="e">
        <v>#N/A</v>
      </c>
      <c r="AW1344" s="24"/>
      <c r="AX1344" s="24"/>
      <c r="AY1344" s="24"/>
      <c r="AZ1344" s="24"/>
      <c r="BA1344" s="24"/>
      <c r="BB1344" s="24"/>
      <c r="BC1344" s="24"/>
      <c r="BD1344" s="24">
        <v>0</v>
      </c>
      <c r="BE1344" s="24">
        <v>0</v>
      </c>
      <c r="BF1344" s="23"/>
      <c r="BG1344" s="23"/>
      <c r="BH1344" s="23">
        <v>43375</v>
      </c>
      <c r="BI1344" s="26" t="s">
        <v>127</v>
      </c>
      <c r="BJ1344" s="26" t="s">
        <v>7967</v>
      </c>
      <c r="BK1344" s="29">
        <v>45572</v>
      </c>
      <c r="BL1344" s="24" t="s">
        <v>129</v>
      </c>
      <c r="BM1344" s="22" t="str">
        <f ca="1">+IF(Tabla1[[#This Row],[FECHA INGRESO]]&gt;=44986,IF((TODAY()-Tabla1[[#This Row],[FECHA INGRESO]])&gt;=50,"ALERTA","TODAVÍA FALTA"),"N/A")</f>
        <v>N/A</v>
      </c>
      <c r="BN1344" s="7">
        <f>IFERROR((_xlfn.DAYS(Tabla1[[#This Row],[FECHA INGRESO]],Tabla1[[#This Row],[FECHA RETIRO]]))/30,"")</f>
        <v>-1.4</v>
      </c>
    </row>
    <row r="1345" spans="1:66" ht="15" customHeight="1" x14ac:dyDescent="0.35">
      <c r="A1345" s="31">
        <v>79969500</v>
      </c>
      <c r="B1345" s="22" t="s">
        <v>7968</v>
      </c>
      <c r="C1345" s="23">
        <v>43333</v>
      </c>
      <c r="D1345" s="23" t="s">
        <v>93</v>
      </c>
      <c r="E1345" s="23" t="s">
        <v>111</v>
      </c>
      <c r="F1345" s="23"/>
      <c r="G1345" s="24"/>
      <c r="H1345" s="24">
        <v>24087270578</v>
      </c>
      <c r="I1345" s="24" t="s">
        <v>72</v>
      </c>
      <c r="J1345" s="24">
        <f>DATEDIF(Tabla1[[#This Row],[FECHA DE NACIMIENTO]],Tabla1[[#This Row],[FECHA ACTUAL]],"Y")</f>
        <v>45</v>
      </c>
      <c r="K1345" s="24" t="s">
        <v>96</v>
      </c>
      <c r="L1345" s="24" t="s">
        <v>234</v>
      </c>
      <c r="M1345" s="24">
        <v>2</v>
      </c>
      <c r="N1345" s="24">
        <v>2</v>
      </c>
      <c r="O1345" s="24">
        <v>3</v>
      </c>
      <c r="P1345" s="24" t="s">
        <v>101</v>
      </c>
      <c r="Q1345" s="23">
        <v>28678</v>
      </c>
      <c r="R1345" s="24" t="s">
        <v>76</v>
      </c>
      <c r="S1345" s="25">
        <v>45119</v>
      </c>
      <c r="T1345" s="24">
        <v>5512466</v>
      </c>
      <c r="U1345" s="24">
        <v>3045374498</v>
      </c>
      <c r="V1345" s="24" t="s">
        <v>7969</v>
      </c>
      <c r="W1345" s="24" t="s">
        <v>7970</v>
      </c>
      <c r="X1345" s="24" t="s">
        <v>7971</v>
      </c>
      <c r="Y1345" s="24" t="s">
        <v>7972</v>
      </c>
      <c r="Z1345" s="24" t="s">
        <v>82</v>
      </c>
      <c r="AA1345" s="24" t="s">
        <v>7973</v>
      </c>
      <c r="AB1345" s="24" t="s">
        <v>77</v>
      </c>
      <c r="AC1345" s="24" t="s">
        <v>77</v>
      </c>
      <c r="AD1345" s="24" t="s">
        <v>77</v>
      </c>
      <c r="AE1345" s="26" t="s">
        <v>183</v>
      </c>
      <c r="AF1345" s="26" t="s">
        <v>4200</v>
      </c>
      <c r="AG1345" s="26"/>
      <c r="AH1345" s="27" t="s">
        <v>184</v>
      </c>
      <c r="AI1345" s="27" t="s">
        <v>186</v>
      </c>
      <c r="AJ1345" s="27" t="s">
        <v>186</v>
      </c>
      <c r="AK1345" s="24" t="s">
        <v>121</v>
      </c>
      <c r="AL1345" s="24" t="s">
        <v>7086</v>
      </c>
      <c r="AM1345" s="23">
        <v>43333</v>
      </c>
      <c r="AN1345" s="28">
        <v>808585.47</v>
      </c>
      <c r="AO1345" s="28"/>
      <c r="AP1345" s="24"/>
      <c r="AQ1345" s="24"/>
      <c r="AR1345" s="24"/>
      <c r="AS1345" s="24"/>
      <c r="AT1345" s="24" t="e">
        <v>#N/A</v>
      </c>
      <c r="AU1345" s="24" t="e">
        <v>#N/A</v>
      </c>
      <c r="AV1345" s="24" t="e">
        <v>#N/A</v>
      </c>
      <c r="AW1345" s="24"/>
      <c r="AX1345" s="24"/>
      <c r="AY1345" s="24"/>
      <c r="AZ1345" s="24"/>
      <c r="BA1345" s="24"/>
      <c r="BB1345" s="24"/>
      <c r="BC1345" s="24"/>
      <c r="BD1345" s="24">
        <v>0</v>
      </c>
      <c r="BE1345" s="24">
        <v>0</v>
      </c>
      <c r="BF1345" s="23"/>
      <c r="BG1345" s="23"/>
      <c r="BH1345" s="23">
        <v>43392</v>
      </c>
      <c r="BI1345" s="26" t="s">
        <v>143</v>
      </c>
      <c r="BJ1345" s="26" t="s">
        <v>7119</v>
      </c>
      <c r="BK1345" s="29">
        <v>64018</v>
      </c>
      <c r="BL1345" s="24" t="s">
        <v>129</v>
      </c>
      <c r="BM1345" s="22" t="str">
        <f ca="1">+IF(Tabla1[[#This Row],[FECHA INGRESO]]&gt;=44986,IF((TODAY()-Tabla1[[#This Row],[FECHA INGRESO]])&gt;=50,"ALERTA","TODAVÍA FALTA"),"N/A")</f>
        <v>N/A</v>
      </c>
      <c r="BN1345" s="7">
        <f>IFERROR((_xlfn.DAYS(Tabla1[[#This Row],[FECHA INGRESO]],Tabla1[[#This Row],[FECHA RETIRO]]))/30,"")</f>
        <v>-1.9666666666666666</v>
      </c>
    </row>
    <row r="1346" spans="1:66" ht="15" customHeight="1" x14ac:dyDescent="0.35">
      <c r="A1346" s="31">
        <v>1017198664</v>
      </c>
      <c r="B1346" s="22" t="s">
        <v>7245</v>
      </c>
      <c r="C1346" s="23">
        <v>43334</v>
      </c>
      <c r="D1346" s="23" t="s">
        <v>582</v>
      </c>
      <c r="E1346" s="24" t="s">
        <v>94</v>
      </c>
      <c r="F1346" s="23"/>
      <c r="G1346" s="24"/>
      <c r="H1346" s="24">
        <v>24081266968</v>
      </c>
      <c r="I1346" s="24" t="s">
        <v>72</v>
      </c>
      <c r="J1346" s="24">
        <f>DATEDIF(Tabla1[[#This Row],[FECHA DE NACIMIENTO]],Tabla1[[#This Row],[FECHA ACTUAL]],"Y")</f>
        <v>31</v>
      </c>
      <c r="K1346" s="24" t="s">
        <v>73</v>
      </c>
      <c r="L1346" s="24" t="s">
        <v>112</v>
      </c>
      <c r="M1346" s="24">
        <v>0</v>
      </c>
      <c r="N1346" s="24">
        <v>0</v>
      </c>
      <c r="O1346" s="24">
        <v>2</v>
      </c>
      <c r="P1346" s="24" t="s">
        <v>101</v>
      </c>
      <c r="Q1346" s="23">
        <v>33592</v>
      </c>
      <c r="R1346" s="24" t="s">
        <v>830</v>
      </c>
      <c r="S1346" s="25">
        <v>45119</v>
      </c>
      <c r="T1346" s="24">
        <v>2383259</v>
      </c>
      <c r="U1346" s="24">
        <v>3146613682</v>
      </c>
      <c r="V1346" s="24" t="s">
        <v>7246</v>
      </c>
      <c r="W1346" s="24" t="s">
        <v>7247</v>
      </c>
      <c r="X1346" s="24" t="s">
        <v>7248</v>
      </c>
      <c r="Y1346" s="24" t="s">
        <v>7249</v>
      </c>
      <c r="Z1346" s="24" t="s">
        <v>285</v>
      </c>
      <c r="AA1346" s="24" t="s">
        <v>7250</v>
      </c>
      <c r="AB1346" s="24" t="s">
        <v>77</v>
      </c>
      <c r="AC1346" s="24" t="s">
        <v>77</v>
      </c>
      <c r="AD1346" s="24" t="s">
        <v>77</v>
      </c>
      <c r="AE1346" s="26" t="s">
        <v>151</v>
      </c>
      <c r="AF1346" s="26"/>
      <c r="AG1346" s="26"/>
      <c r="AH1346" s="27" t="s">
        <v>7974</v>
      </c>
      <c r="AI1346" s="27" t="s">
        <v>830</v>
      </c>
      <c r="AJ1346" s="27" t="s">
        <v>830</v>
      </c>
      <c r="AK1346" s="24" t="s">
        <v>121</v>
      </c>
      <c r="AL1346" s="24" t="s">
        <v>7086</v>
      </c>
      <c r="AM1346" s="23">
        <v>43334</v>
      </c>
      <c r="AN1346" s="28">
        <v>808585.47</v>
      </c>
      <c r="AO1346" s="28"/>
      <c r="AP1346" s="24"/>
      <c r="AQ1346" s="24"/>
      <c r="AR1346" s="24"/>
      <c r="AS1346" s="24"/>
      <c r="AT1346" s="24" t="e">
        <v>#N/A</v>
      </c>
      <c r="AU1346" s="24" t="e">
        <v>#N/A</v>
      </c>
      <c r="AV1346" s="24" t="e">
        <v>#N/A</v>
      </c>
      <c r="AW1346" s="24"/>
      <c r="AX1346" s="24"/>
      <c r="AY1346" s="24"/>
      <c r="AZ1346" s="24"/>
      <c r="BA1346" s="24"/>
      <c r="BB1346" s="24"/>
      <c r="BC1346" s="24"/>
      <c r="BD1346" s="24">
        <v>0</v>
      </c>
      <c r="BE1346" s="24">
        <v>0</v>
      </c>
      <c r="BF1346" s="23"/>
      <c r="BG1346" s="23"/>
      <c r="BH1346" s="23">
        <v>43449</v>
      </c>
      <c r="BI1346" s="26" t="s">
        <v>127</v>
      </c>
      <c r="BJ1346" s="26" t="s">
        <v>1352</v>
      </c>
      <c r="BK1346" s="29">
        <v>0</v>
      </c>
      <c r="BL1346" s="24" t="s">
        <v>129</v>
      </c>
      <c r="BM1346" s="22" t="str">
        <f ca="1">+IF(Tabla1[[#This Row],[FECHA INGRESO]]&gt;=44986,IF((TODAY()-Tabla1[[#This Row],[FECHA INGRESO]])&gt;=50,"ALERTA","TODAVÍA FALTA"),"N/A")</f>
        <v>N/A</v>
      </c>
      <c r="BN1346" s="7">
        <f>IFERROR((_xlfn.DAYS(Tabla1[[#This Row],[FECHA INGRESO]],Tabla1[[#This Row],[FECHA RETIRO]]))/30,"")</f>
        <v>-3.8333333333333335</v>
      </c>
    </row>
    <row r="1347" spans="1:66" x14ac:dyDescent="0.35">
      <c r="A1347" s="31">
        <v>1035861186</v>
      </c>
      <c r="B1347" s="22" t="s">
        <v>7975</v>
      </c>
      <c r="C1347" s="23">
        <v>43346</v>
      </c>
      <c r="D1347" s="23" t="s">
        <v>582</v>
      </c>
      <c r="E1347" s="24" t="s">
        <v>94</v>
      </c>
      <c r="F1347" s="23"/>
      <c r="G1347" s="24"/>
      <c r="H1347" s="24">
        <v>24087635593</v>
      </c>
      <c r="I1347" s="24" t="s">
        <v>72</v>
      </c>
      <c r="J1347" s="24">
        <f>DATEDIF(Tabla1[[#This Row],[FECHA DE NACIMIENTO]],Tabla1[[#This Row],[FECHA ACTUAL]],"Y")</f>
        <v>30</v>
      </c>
      <c r="K1347" s="24" t="s">
        <v>73</v>
      </c>
      <c r="L1347" s="24" t="s">
        <v>234</v>
      </c>
      <c r="M1347" s="24">
        <v>1</v>
      </c>
      <c r="N1347" s="24">
        <v>1</v>
      </c>
      <c r="O1347" s="24">
        <v>2</v>
      </c>
      <c r="P1347" s="24" t="s">
        <v>101</v>
      </c>
      <c r="Q1347" s="23">
        <v>33817</v>
      </c>
      <c r="R1347" s="24" t="s">
        <v>7725</v>
      </c>
      <c r="S1347" s="25">
        <v>45119</v>
      </c>
      <c r="T1347" s="24"/>
      <c r="U1347" s="24">
        <v>3195217279</v>
      </c>
      <c r="V1347" s="24" t="s">
        <v>7976</v>
      </c>
      <c r="W1347" s="24" t="s">
        <v>7977</v>
      </c>
      <c r="X1347" s="24" t="s">
        <v>7978</v>
      </c>
      <c r="Y1347" s="24" t="s">
        <v>7979</v>
      </c>
      <c r="Z1347" s="24" t="s">
        <v>117</v>
      </c>
      <c r="AA1347" s="24">
        <v>3137619998</v>
      </c>
      <c r="AB1347" s="24" t="s">
        <v>77</v>
      </c>
      <c r="AC1347" s="24" t="s">
        <v>77</v>
      </c>
      <c r="AD1347" s="24" t="s">
        <v>77</v>
      </c>
      <c r="AE1347" s="26" t="s">
        <v>151</v>
      </c>
      <c r="AF1347" s="26"/>
      <c r="AG1347" s="26"/>
      <c r="AH1347" s="27" t="s">
        <v>184</v>
      </c>
      <c r="AI1347" s="27" t="s">
        <v>1027</v>
      </c>
      <c r="AJ1347" s="27" t="s">
        <v>1027</v>
      </c>
      <c r="AK1347" s="24" t="s">
        <v>121</v>
      </c>
      <c r="AL1347" s="24" t="s">
        <v>7086</v>
      </c>
      <c r="AM1347" s="23">
        <v>43346</v>
      </c>
      <c r="AN1347" s="28">
        <v>808585.47</v>
      </c>
      <c r="AO1347" s="28"/>
      <c r="AP1347" s="24"/>
      <c r="AQ1347" s="24"/>
      <c r="AR1347" s="24"/>
      <c r="AS1347" s="24"/>
      <c r="AT1347" s="24" t="e">
        <v>#N/A</v>
      </c>
      <c r="AU1347" s="24" t="e">
        <v>#N/A</v>
      </c>
      <c r="AV1347" s="24">
        <v>70</v>
      </c>
      <c r="AW1347" s="24"/>
      <c r="AX1347" s="24"/>
      <c r="AY1347" s="24"/>
      <c r="AZ1347" s="24"/>
      <c r="BA1347" s="24"/>
      <c r="BB1347" s="24"/>
      <c r="BC1347" s="24"/>
      <c r="BD1347" s="24">
        <v>0</v>
      </c>
      <c r="BE1347" s="24">
        <v>0</v>
      </c>
      <c r="BF1347" s="23"/>
      <c r="BG1347" s="23"/>
      <c r="BH1347" s="23">
        <v>43438</v>
      </c>
      <c r="BI1347" s="26" t="s">
        <v>127</v>
      </c>
      <c r="BJ1347" s="26" t="s">
        <v>1953</v>
      </c>
      <c r="BK1347" s="29">
        <v>99825</v>
      </c>
      <c r="BL1347" s="24" t="s">
        <v>129</v>
      </c>
      <c r="BM1347" s="22" t="str">
        <f ca="1">+IF(Tabla1[[#This Row],[FECHA INGRESO]]&gt;=44986,IF((TODAY()-Tabla1[[#This Row],[FECHA INGRESO]])&gt;=50,"ALERTA","TODAVÍA FALTA"),"N/A")</f>
        <v>N/A</v>
      </c>
      <c r="BN1347" s="7">
        <f>IFERROR((_xlfn.DAYS(Tabla1[[#This Row],[FECHA INGRESO]],Tabla1[[#This Row],[FECHA RETIRO]]))/30,"")</f>
        <v>-3.0666666666666669</v>
      </c>
    </row>
    <row r="1348" spans="1:66" ht="15" customHeight="1" x14ac:dyDescent="0.35">
      <c r="A1348" s="31">
        <v>1036676197</v>
      </c>
      <c r="B1348" s="22" t="s">
        <v>7980</v>
      </c>
      <c r="C1348" s="23">
        <v>43346</v>
      </c>
      <c r="D1348" s="23" t="s">
        <v>582</v>
      </c>
      <c r="E1348" s="24" t="s">
        <v>94</v>
      </c>
      <c r="F1348" s="23"/>
      <c r="G1348" s="24"/>
      <c r="H1348" s="24">
        <v>24087635106</v>
      </c>
      <c r="I1348" s="24" t="s">
        <v>95</v>
      </c>
      <c r="J1348" s="24">
        <f>DATEDIF(Tabla1[[#This Row],[FECHA DE NACIMIENTO]],Tabla1[[#This Row],[FECHA ACTUAL]],"Y")</f>
        <v>25</v>
      </c>
      <c r="K1348" s="24" t="s">
        <v>73</v>
      </c>
      <c r="L1348" s="24" t="s">
        <v>112</v>
      </c>
      <c r="M1348" s="24">
        <v>0</v>
      </c>
      <c r="N1348" s="24">
        <v>0</v>
      </c>
      <c r="O1348" s="24">
        <v>2</v>
      </c>
      <c r="P1348" s="24" t="s">
        <v>101</v>
      </c>
      <c r="Q1348" s="23">
        <v>35763</v>
      </c>
      <c r="R1348" s="24" t="s">
        <v>1177</v>
      </c>
      <c r="S1348" s="25">
        <v>45119</v>
      </c>
      <c r="T1348" s="24">
        <v>4880573</v>
      </c>
      <c r="U1348" s="24">
        <v>3116218424</v>
      </c>
      <c r="V1348" s="24" t="s">
        <v>7981</v>
      </c>
      <c r="W1348" s="24" t="s">
        <v>7982</v>
      </c>
      <c r="X1348" s="24" t="s">
        <v>7983</v>
      </c>
      <c r="Y1348" s="24" t="s">
        <v>7984</v>
      </c>
      <c r="Z1348" s="24" t="s">
        <v>117</v>
      </c>
      <c r="AA1348" s="24" t="s">
        <v>7985</v>
      </c>
      <c r="AB1348" s="24" t="s">
        <v>77</v>
      </c>
      <c r="AC1348" s="24" t="s">
        <v>77</v>
      </c>
      <c r="AD1348" s="24" t="s">
        <v>77</v>
      </c>
      <c r="AE1348" s="26" t="s">
        <v>151</v>
      </c>
      <c r="AF1348" s="26"/>
      <c r="AG1348" s="26"/>
      <c r="AH1348" s="27" t="s">
        <v>184</v>
      </c>
      <c r="AI1348" s="27" t="s">
        <v>1027</v>
      </c>
      <c r="AJ1348" s="27" t="s">
        <v>1027</v>
      </c>
      <c r="AK1348" s="24" t="s">
        <v>121</v>
      </c>
      <c r="AL1348" s="24" t="s">
        <v>7086</v>
      </c>
      <c r="AM1348" s="23">
        <v>43346</v>
      </c>
      <c r="AN1348" s="28">
        <v>808585.47</v>
      </c>
      <c r="AO1348" s="28"/>
      <c r="AP1348" s="24"/>
      <c r="AQ1348" s="24"/>
      <c r="AR1348" s="24"/>
      <c r="AS1348" s="24"/>
      <c r="AT1348" s="24" t="e">
        <v>#N/A</v>
      </c>
      <c r="AU1348" s="24" t="e">
        <v>#N/A</v>
      </c>
      <c r="AV1348" s="24" t="e">
        <v>#N/A</v>
      </c>
      <c r="AW1348" s="24"/>
      <c r="AX1348" s="24"/>
      <c r="AY1348" s="24"/>
      <c r="AZ1348" s="24"/>
      <c r="BA1348" s="24"/>
      <c r="BB1348" s="24"/>
      <c r="BC1348" s="24"/>
      <c r="BD1348" s="24">
        <v>0</v>
      </c>
      <c r="BE1348" s="24">
        <v>0</v>
      </c>
      <c r="BF1348" s="23"/>
      <c r="BG1348" s="23"/>
      <c r="BH1348" s="23">
        <v>43449</v>
      </c>
      <c r="BI1348" s="26" t="s">
        <v>127</v>
      </c>
      <c r="BJ1348" s="26" t="s">
        <v>1953</v>
      </c>
      <c r="BK1348" s="29">
        <v>111761</v>
      </c>
      <c r="BL1348" s="24" t="s">
        <v>129</v>
      </c>
      <c r="BM1348" s="22" t="str">
        <f ca="1">+IF(Tabla1[[#This Row],[FECHA INGRESO]]&gt;=44986,IF((TODAY()-Tabla1[[#This Row],[FECHA INGRESO]])&gt;=50,"ALERTA","TODAVÍA FALTA"),"N/A")</f>
        <v>N/A</v>
      </c>
      <c r="BN1348" s="7">
        <f>IFERROR((_xlfn.DAYS(Tabla1[[#This Row],[FECHA INGRESO]],Tabla1[[#This Row],[FECHA RETIRO]]))/30,"")</f>
        <v>-3.4333333333333331</v>
      </c>
    </row>
    <row r="1349" spans="1:66" ht="15" customHeight="1" x14ac:dyDescent="0.35">
      <c r="A1349" s="31">
        <v>1039457611</v>
      </c>
      <c r="B1349" s="22" t="s">
        <v>7986</v>
      </c>
      <c r="C1349" s="23">
        <v>43346</v>
      </c>
      <c r="D1349" s="23" t="s">
        <v>582</v>
      </c>
      <c r="E1349" s="24" t="s">
        <v>94</v>
      </c>
      <c r="F1349" s="23"/>
      <c r="G1349" s="24"/>
      <c r="H1349" s="24">
        <v>24087635252</v>
      </c>
      <c r="I1349" s="24" t="s">
        <v>95</v>
      </c>
      <c r="J1349" s="24">
        <f>DATEDIF(Tabla1[[#This Row],[FECHA DE NACIMIENTO]],Tabla1[[#This Row],[FECHA ACTUAL]],"Y")</f>
        <v>31</v>
      </c>
      <c r="K1349" s="24" t="s">
        <v>73</v>
      </c>
      <c r="L1349" s="24" t="s">
        <v>112</v>
      </c>
      <c r="M1349" s="24">
        <v>1</v>
      </c>
      <c r="N1349" s="24">
        <v>1</v>
      </c>
      <c r="O1349" s="24">
        <v>3</v>
      </c>
      <c r="P1349" s="24" t="s">
        <v>101</v>
      </c>
      <c r="Q1349" s="23">
        <v>33794</v>
      </c>
      <c r="R1349" s="24" t="s">
        <v>1532</v>
      </c>
      <c r="S1349" s="25">
        <v>45119</v>
      </c>
      <c r="T1349" s="24">
        <v>4188414</v>
      </c>
      <c r="U1349" s="24">
        <v>3218456164</v>
      </c>
      <c r="V1349" s="24" t="s">
        <v>7987</v>
      </c>
      <c r="W1349" s="24" t="s">
        <v>7988</v>
      </c>
      <c r="X1349" s="24" t="s">
        <v>7989</v>
      </c>
      <c r="Y1349" s="24" t="s">
        <v>7990</v>
      </c>
      <c r="Z1349" s="24" t="s">
        <v>117</v>
      </c>
      <c r="AA1349" s="24">
        <v>3218639482</v>
      </c>
      <c r="AB1349" s="24" t="s">
        <v>77</v>
      </c>
      <c r="AC1349" s="24" t="s">
        <v>77</v>
      </c>
      <c r="AD1349" s="24" t="s">
        <v>77</v>
      </c>
      <c r="AE1349" s="26" t="s">
        <v>183</v>
      </c>
      <c r="AF1349" s="26" t="s">
        <v>553</v>
      </c>
      <c r="AG1349" s="26"/>
      <c r="AH1349" s="27" t="s">
        <v>184</v>
      </c>
      <c r="AI1349" s="27" t="s">
        <v>515</v>
      </c>
      <c r="AJ1349" s="27" t="s">
        <v>515</v>
      </c>
      <c r="AK1349" s="24" t="s">
        <v>121</v>
      </c>
      <c r="AL1349" s="24" t="s">
        <v>7086</v>
      </c>
      <c r="AM1349" s="23">
        <v>43346</v>
      </c>
      <c r="AN1349" s="28">
        <v>857100.06</v>
      </c>
      <c r="AO1349" s="28"/>
      <c r="AP1349" s="24"/>
      <c r="AQ1349" s="24"/>
      <c r="AR1349" s="24"/>
      <c r="AS1349" s="24"/>
      <c r="AT1349" s="24" t="e">
        <v>#N/A</v>
      </c>
      <c r="AU1349" s="24" t="e">
        <v>#N/A</v>
      </c>
      <c r="AV1349" s="24" t="e">
        <v>#N/A</v>
      </c>
      <c r="AW1349" s="24"/>
      <c r="AX1349" s="24"/>
      <c r="AY1349" s="24"/>
      <c r="AZ1349" s="24"/>
      <c r="BA1349" s="24"/>
      <c r="BB1349" s="24"/>
      <c r="BC1349" s="24"/>
      <c r="BD1349" s="24">
        <v>0</v>
      </c>
      <c r="BE1349" s="24">
        <v>0</v>
      </c>
      <c r="BF1349" s="23"/>
      <c r="BG1349" s="23"/>
      <c r="BH1349" s="23">
        <v>43509</v>
      </c>
      <c r="BI1349" s="26" t="s">
        <v>127</v>
      </c>
      <c r="BJ1349" s="26" t="s">
        <v>7991</v>
      </c>
      <c r="BK1349" s="29">
        <v>185176</v>
      </c>
      <c r="BL1349" s="24" t="s">
        <v>129</v>
      </c>
      <c r="BM1349" s="22" t="str">
        <f ca="1">+IF(Tabla1[[#This Row],[FECHA INGRESO]]&gt;=44986,IF((TODAY()-Tabla1[[#This Row],[FECHA INGRESO]])&gt;=50,"ALERTA","TODAVÍA FALTA"),"N/A")</f>
        <v>N/A</v>
      </c>
      <c r="BN1349" s="7">
        <f>IFERROR((_xlfn.DAYS(Tabla1[[#This Row],[FECHA INGRESO]],Tabla1[[#This Row],[FECHA RETIRO]]))/30,"")</f>
        <v>-5.4333333333333336</v>
      </c>
    </row>
    <row r="1350" spans="1:66" ht="15" customHeight="1" x14ac:dyDescent="0.35">
      <c r="A1350" s="31">
        <v>80071747</v>
      </c>
      <c r="B1350" s="22" t="s">
        <v>7992</v>
      </c>
      <c r="C1350" s="23">
        <v>43346</v>
      </c>
      <c r="D1350" s="23" t="s">
        <v>266</v>
      </c>
      <c r="E1350" s="23" t="s">
        <v>111</v>
      </c>
      <c r="F1350" s="23"/>
      <c r="G1350" s="24"/>
      <c r="H1350" s="24">
        <v>24087298879</v>
      </c>
      <c r="I1350" s="24" t="s">
        <v>72</v>
      </c>
      <c r="J1350" s="24">
        <f>DATEDIF(Tabla1[[#This Row],[FECHA DE NACIMIENTO]],Tabla1[[#This Row],[FECHA ACTUAL]],"Y")</f>
        <v>41</v>
      </c>
      <c r="K1350" s="24" t="s">
        <v>73</v>
      </c>
      <c r="L1350" s="24" t="s">
        <v>112</v>
      </c>
      <c r="M1350" s="24">
        <v>0</v>
      </c>
      <c r="N1350" s="24">
        <v>0</v>
      </c>
      <c r="O1350" s="24">
        <v>2</v>
      </c>
      <c r="P1350" s="24" t="s">
        <v>101</v>
      </c>
      <c r="Q1350" s="23">
        <v>29989</v>
      </c>
      <c r="R1350" s="24" t="s">
        <v>76</v>
      </c>
      <c r="S1350" s="25">
        <v>45119</v>
      </c>
      <c r="T1350" s="24">
        <v>4726976</v>
      </c>
      <c r="U1350" s="24">
        <v>3158994001</v>
      </c>
      <c r="V1350" s="24" t="s">
        <v>7993</v>
      </c>
      <c r="W1350" s="24" t="s">
        <v>7994</v>
      </c>
      <c r="X1350" s="24" t="s">
        <v>7995</v>
      </c>
      <c r="Y1350" s="24" t="s">
        <v>7996</v>
      </c>
      <c r="Z1350" s="24" t="s">
        <v>117</v>
      </c>
      <c r="AA1350" s="24" t="s">
        <v>7997</v>
      </c>
      <c r="AB1350" s="24" t="s">
        <v>77</v>
      </c>
      <c r="AC1350" s="24" t="s">
        <v>77</v>
      </c>
      <c r="AD1350" s="24" t="s">
        <v>77</v>
      </c>
      <c r="AE1350" s="26" t="s">
        <v>84</v>
      </c>
      <c r="AF1350" s="26" t="s">
        <v>118</v>
      </c>
      <c r="AG1350" s="26"/>
      <c r="AH1350" s="27" t="s">
        <v>213</v>
      </c>
      <c r="AI1350" s="27" t="s">
        <v>214</v>
      </c>
      <c r="AJ1350" s="27" t="s">
        <v>214</v>
      </c>
      <c r="AK1350" s="24" t="s">
        <v>121</v>
      </c>
      <c r="AL1350" s="24" t="s">
        <v>90</v>
      </c>
      <c r="AM1350" s="23">
        <v>43346</v>
      </c>
      <c r="AN1350" s="28">
        <v>3510720</v>
      </c>
      <c r="AO1350" s="28"/>
      <c r="AP1350" s="24"/>
      <c r="AQ1350" s="24"/>
      <c r="AR1350" s="24"/>
      <c r="AS1350" s="24"/>
      <c r="AT1350" s="24" t="e">
        <v>#N/A</v>
      </c>
      <c r="AU1350" s="24" t="e">
        <v>#N/A</v>
      </c>
      <c r="AV1350" s="24" t="e">
        <v>#N/A</v>
      </c>
      <c r="AW1350" s="24"/>
      <c r="AX1350" s="24"/>
      <c r="AY1350" s="24"/>
      <c r="AZ1350" s="24"/>
      <c r="BA1350" s="24"/>
      <c r="BB1350" s="24"/>
      <c r="BC1350" s="24"/>
      <c r="BD1350" s="24">
        <v>0</v>
      </c>
      <c r="BE1350" s="24">
        <v>0</v>
      </c>
      <c r="BF1350" s="23"/>
      <c r="BG1350" s="23"/>
      <c r="BH1350" s="23">
        <v>43524</v>
      </c>
      <c r="BI1350" s="26" t="s">
        <v>143</v>
      </c>
      <c r="BJ1350" s="26" t="s">
        <v>4432</v>
      </c>
      <c r="BK1350" s="29">
        <v>0</v>
      </c>
      <c r="BL1350" s="24" t="s">
        <v>129</v>
      </c>
      <c r="BM1350" s="22" t="str">
        <f ca="1">+IF(Tabla1[[#This Row],[FECHA INGRESO]]&gt;=44986,IF((TODAY()-Tabla1[[#This Row],[FECHA INGRESO]])&gt;=50,"ALERTA","TODAVÍA FALTA"),"N/A")</f>
        <v>N/A</v>
      </c>
      <c r="BN1350" s="7">
        <f>IFERROR((_xlfn.DAYS(Tabla1[[#This Row],[FECHA INGRESO]],Tabla1[[#This Row],[FECHA RETIRO]]))/30,"")</f>
        <v>-5.9333333333333336</v>
      </c>
    </row>
    <row r="1351" spans="1:66" ht="15" customHeight="1" x14ac:dyDescent="0.35">
      <c r="A1351" s="41">
        <v>1098689760</v>
      </c>
      <c r="B1351" s="22" t="s">
        <v>7998</v>
      </c>
      <c r="C1351" s="23">
        <v>43346</v>
      </c>
      <c r="D1351" s="23" t="s">
        <v>266</v>
      </c>
      <c r="E1351" s="24" t="s">
        <v>94</v>
      </c>
      <c r="F1351" s="23" t="s">
        <v>70</v>
      </c>
      <c r="G1351" s="24" t="s">
        <v>7999</v>
      </c>
      <c r="H1351" s="24">
        <v>24087624911</v>
      </c>
      <c r="I1351" s="24" t="s">
        <v>72</v>
      </c>
      <c r="J1351" s="24">
        <f>DATEDIF(Tabla1[[#This Row],[FECHA DE NACIMIENTO]],Tabla1[[#This Row],[FECHA ACTUAL]],"Y")</f>
        <v>33</v>
      </c>
      <c r="K1351" s="24" t="s">
        <v>73</v>
      </c>
      <c r="L1351" s="24" t="s">
        <v>234</v>
      </c>
      <c r="M1351" s="24">
        <v>1</v>
      </c>
      <c r="N1351" s="24">
        <v>2</v>
      </c>
      <c r="O1351" s="24">
        <v>2</v>
      </c>
      <c r="P1351" s="24" t="s">
        <v>101</v>
      </c>
      <c r="Q1351" s="23">
        <v>32951</v>
      </c>
      <c r="R1351" s="24" t="s">
        <v>3332</v>
      </c>
      <c r="S1351" s="25">
        <v>45119</v>
      </c>
      <c r="T1351" s="24"/>
      <c r="U1351" s="24">
        <v>3162580993</v>
      </c>
      <c r="V1351" s="33" t="s">
        <v>8000</v>
      </c>
      <c r="W1351" s="24" t="s">
        <v>8001</v>
      </c>
      <c r="X1351" s="24" t="s">
        <v>8002</v>
      </c>
      <c r="Y1351" s="24" t="s">
        <v>8003</v>
      </c>
      <c r="Z1351" s="24" t="s">
        <v>117</v>
      </c>
      <c r="AA1351" s="24">
        <v>3208893921</v>
      </c>
      <c r="AB1351" s="24" t="s">
        <v>83</v>
      </c>
      <c r="AC1351" s="24" t="s">
        <v>83</v>
      </c>
      <c r="AD1351" s="24" t="e">
        <v>#REF!</v>
      </c>
      <c r="AE1351" s="26" t="s">
        <v>183</v>
      </c>
      <c r="AF1351" s="26" t="s">
        <v>8004</v>
      </c>
      <c r="AG1351" s="26">
        <v>0</v>
      </c>
      <c r="AH1351" s="27" t="s">
        <v>474</v>
      </c>
      <c r="AI1351" s="27" t="s">
        <v>8005</v>
      </c>
      <c r="AJ1351" s="27" t="s">
        <v>3323</v>
      </c>
      <c r="AK1351" s="24" t="s">
        <v>121</v>
      </c>
      <c r="AL1351" s="24" t="s">
        <v>7086</v>
      </c>
      <c r="AM1351" s="23">
        <v>43346</v>
      </c>
      <c r="AN1351" s="28">
        <v>1160000</v>
      </c>
      <c r="AO1351" s="28">
        <v>140606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80</v>
      </c>
      <c r="AV1351" s="24">
        <v>90</v>
      </c>
      <c r="AW1351" s="24">
        <v>91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v>0</v>
      </c>
      <c r="BE1351" s="24">
        <v>0</v>
      </c>
      <c r="BF1351" s="23"/>
      <c r="BG1351" s="23"/>
      <c r="BH1351" s="23" t="s">
        <v>75</v>
      </c>
      <c r="BI1351" s="26">
        <v>0</v>
      </c>
      <c r="BJ1351" s="26">
        <v>0</v>
      </c>
      <c r="BK1351" s="29">
        <v>0</v>
      </c>
      <c r="BL1351" s="24" t="s">
        <v>91</v>
      </c>
      <c r="BM1351" s="22" t="str">
        <f ca="1">+IF(Tabla1[[#This Row],[FECHA INGRESO]]&gt;=44986,IF((TODAY()-Tabla1[[#This Row],[FECHA INGRESO]])&gt;=50,"ALERTA","TODAVÍA FALTA"),"N/A")</f>
        <v>N/A</v>
      </c>
      <c r="BN1351" s="7" t="str">
        <f>IFERROR((_xlfn.DAYS(Tabla1[[#This Row],[FECHA INGRESO]],Tabla1[[#This Row],[FECHA RETIRO]]))/30,"")</f>
        <v/>
      </c>
    </row>
    <row r="1352" spans="1:66" ht="15" customHeight="1" x14ac:dyDescent="0.35">
      <c r="A1352" s="31">
        <v>1013622590</v>
      </c>
      <c r="B1352" s="22" t="s">
        <v>8006</v>
      </c>
      <c r="C1352" s="23">
        <v>43347</v>
      </c>
      <c r="D1352" s="23" t="s">
        <v>266</v>
      </c>
      <c r="E1352" s="23" t="s">
        <v>111</v>
      </c>
      <c r="F1352" s="23"/>
      <c r="G1352" s="24"/>
      <c r="H1352" s="24">
        <v>24087646562</v>
      </c>
      <c r="I1352" s="24" t="s">
        <v>95</v>
      </c>
      <c r="J1352" s="24">
        <f>DATEDIF(Tabla1[[#This Row],[FECHA DE NACIMIENTO]],Tabla1[[#This Row],[FECHA ACTUAL]],"Y")</f>
        <v>32</v>
      </c>
      <c r="K1352" s="24" t="s">
        <v>96</v>
      </c>
      <c r="L1352" s="24" t="s">
        <v>234</v>
      </c>
      <c r="M1352" s="24">
        <v>1</v>
      </c>
      <c r="N1352" s="24">
        <v>2</v>
      </c>
      <c r="O1352" s="24">
        <v>3</v>
      </c>
      <c r="P1352" s="24" t="s">
        <v>101</v>
      </c>
      <c r="Q1352" s="23">
        <v>33405</v>
      </c>
      <c r="R1352" s="24" t="s">
        <v>76</v>
      </c>
      <c r="S1352" s="25">
        <v>45119</v>
      </c>
      <c r="T1352" s="24"/>
      <c r="U1352" s="24">
        <v>3213381784</v>
      </c>
      <c r="V1352" s="24" t="s">
        <v>8007</v>
      </c>
      <c r="W1352" s="24" t="s">
        <v>8008</v>
      </c>
      <c r="X1352" s="24" t="s">
        <v>8009</v>
      </c>
      <c r="Y1352" s="24" t="s">
        <v>8010</v>
      </c>
      <c r="Z1352" s="24" t="s">
        <v>285</v>
      </c>
      <c r="AA1352" s="24">
        <v>3202187704</v>
      </c>
      <c r="AB1352" s="24" t="s">
        <v>77</v>
      </c>
      <c r="AC1352" s="24" t="s">
        <v>77</v>
      </c>
      <c r="AD1352" s="24" t="s">
        <v>77</v>
      </c>
      <c r="AE1352" s="26" t="s">
        <v>183</v>
      </c>
      <c r="AF1352" s="26" t="s">
        <v>223</v>
      </c>
      <c r="AG1352" s="26"/>
      <c r="AH1352" s="27" t="s">
        <v>184</v>
      </c>
      <c r="AI1352" s="27" t="s">
        <v>2649</v>
      </c>
      <c r="AJ1352" s="27" t="s">
        <v>2649</v>
      </c>
      <c r="AK1352" s="24" t="s">
        <v>121</v>
      </c>
      <c r="AL1352" s="24" t="s">
        <v>7086</v>
      </c>
      <c r="AM1352" s="23">
        <v>43347</v>
      </c>
      <c r="AN1352" s="28">
        <v>808585.47</v>
      </c>
      <c r="AO1352" s="28"/>
      <c r="AP1352" s="24"/>
      <c r="AQ1352" s="24"/>
      <c r="AR1352" s="24"/>
      <c r="AS1352" s="24"/>
      <c r="AT1352" s="24" t="e">
        <v>#N/A</v>
      </c>
      <c r="AU1352" s="24" t="e">
        <v>#N/A</v>
      </c>
      <c r="AV1352" s="24" t="e">
        <v>#N/A</v>
      </c>
      <c r="AW1352" s="24"/>
      <c r="AX1352" s="24"/>
      <c r="AY1352" s="24"/>
      <c r="AZ1352" s="24"/>
      <c r="BA1352" s="24"/>
      <c r="BB1352" s="24"/>
      <c r="BC1352" s="24"/>
      <c r="BD1352" s="24">
        <v>0</v>
      </c>
      <c r="BE1352" s="24">
        <v>0</v>
      </c>
      <c r="BF1352" s="23"/>
      <c r="BG1352" s="23"/>
      <c r="BH1352" s="23">
        <v>43372</v>
      </c>
      <c r="BI1352" s="26" t="s">
        <v>127</v>
      </c>
      <c r="BJ1352" s="26" t="s">
        <v>8011</v>
      </c>
      <c r="BK1352" s="29">
        <v>28212</v>
      </c>
      <c r="BL1352" s="24" t="s">
        <v>129</v>
      </c>
      <c r="BM1352" s="22" t="str">
        <f ca="1">+IF(Tabla1[[#This Row],[FECHA INGRESO]]&gt;=44986,IF((TODAY()-Tabla1[[#This Row],[FECHA INGRESO]])&gt;=50,"ALERTA","TODAVÍA FALTA"),"N/A")</f>
        <v>N/A</v>
      </c>
      <c r="BN1352" s="7">
        <f>IFERROR((_xlfn.DAYS(Tabla1[[#This Row],[FECHA INGRESO]],Tabla1[[#This Row],[FECHA RETIRO]]))/30,"")</f>
        <v>-0.83333333333333337</v>
      </c>
    </row>
    <row r="1353" spans="1:66" x14ac:dyDescent="0.35">
      <c r="A1353" s="34">
        <v>1117522465</v>
      </c>
      <c r="B1353" s="22" t="s">
        <v>8012</v>
      </c>
      <c r="C1353" s="23">
        <v>43347</v>
      </c>
      <c r="D1353" s="23" t="s">
        <v>870</v>
      </c>
      <c r="E1353" s="23" t="s">
        <v>111</v>
      </c>
      <c r="F1353" s="23" t="s">
        <v>70</v>
      </c>
      <c r="G1353" s="24"/>
      <c r="H1353" s="24">
        <v>24055388249</v>
      </c>
      <c r="I1353" s="24" t="s">
        <v>72</v>
      </c>
      <c r="J1353" s="24">
        <f>DATEDIF(Tabla1[[#This Row],[FECHA DE NACIMIENTO]],Tabla1[[#This Row],[FECHA ACTUAL]],"Y")</f>
        <v>31</v>
      </c>
      <c r="K1353" s="24" t="s">
        <v>96</v>
      </c>
      <c r="L1353" s="24" t="s">
        <v>112</v>
      </c>
      <c r="M1353" s="24">
        <v>0</v>
      </c>
      <c r="N1353" s="24">
        <v>0</v>
      </c>
      <c r="O1353" s="24">
        <v>2</v>
      </c>
      <c r="P1353" s="24" t="s">
        <v>101</v>
      </c>
      <c r="Q1353" s="23">
        <v>33628</v>
      </c>
      <c r="R1353" s="24" t="s">
        <v>7942</v>
      </c>
      <c r="S1353" s="25">
        <v>45119</v>
      </c>
      <c r="T1353" s="24">
        <v>4355332</v>
      </c>
      <c r="U1353" s="24">
        <v>3112486031</v>
      </c>
      <c r="V1353" s="24" t="s">
        <v>8013</v>
      </c>
      <c r="W1353" s="24" t="s">
        <v>8014</v>
      </c>
      <c r="X1353" s="24" t="s">
        <v>7143</v>
      </c>
      <c r="Y1353" s="24" t="s">
        <v>8015</v>
      </c>
      <c r="Z1353" s="24" t="s">
        <v>117</v>
      </c>
      <c r="AA1353" s="24" t="s">
        <v>8016</v>
      </c>
      <c r="AB1353" s="24" t="s">
        <v>77</v>
      </c>
      <c r="AC1353" s="24" t="s">
        <v>77</v>
      </c>
      <c r="AD1353" s="24" t="s">
        <v>77</v>
      </c>
      <c r="AE1353" s="26" t="s">
        <v>151</v>
      </c>
      <c r="AF1353" s="26"/>
      <c r="AG1353" s="26"/>
      <c r="AH1353" s="27" t="s">
        <v>324</v>
      </c>
      <c r="AI1353" s="27" t="s">
        <v>7948</v>
      </c>
      <c r="AJ1353" s="27" t="s">
        <v>3323</v>
      </c>
      <c r="AK1353" s="24" t="s">
        <v>121</v>
      </c>
      <c r="AL1353" s="24" t="s">
        <v>7086</v>
      </c>
      <c r="AM1353" s="23">
        <v>43347</v>
      </c>
      <c r="AN1353" s="28">
        <v>877803</v>
      </c>
      <c r="AO1353" s="28">
        <v>102854</v>
      </c>
      <c r="AP1353" s="24"/>
      <c r="AQ1353" s="24"/>
      <c r="AR1353" s="24"/>
      <c r="AS1353" s="24"/>
      <c r="AT1353" s="24" t="e">
        <v>#N/A</v>
      </c>
      <c r="AU1353" s="24" t="e">
        <v>#N/A</v>
      </c>
      <c r="AV1353" s="24" t="e">
        <v>#N/A</v>
      </c>
      <c r="AW1353" s="24"/>
      <c r="AX1353" s="24"/>
      <c r="AY1353" s="24"/>
      <c r="AZ1353" s="24"/>
      <c r="BA1353" s="24"/>
      <c r="BB1353" s="24"/>
      <c r="BC1353" s="24"/>
      <c r="BD1353" s="24">
        <v>0</v>
      </c>
      <c r="BE1353" s="24">
        <v>0</v>
      </c>
      <c r="BF1353" s="23"/>
      <c r="BG1353" s="23"/>
      <c r="BH1353" s="23">
        <v>43890</v>
      </c>
      <c r="BI1353" s="26" t="s">
        <v>127</v>
      </c>
      <c r="BJ1353" s="26" t="s">
        <v>8017</v>
      </c>
      <c r="BK1353" s="29">
        <v>0</v>
      </c>
      <c r="BL1353" s="24" t="s">
        <v>129</v>
      </c>
      <c r="BM1353" s="22" t="str">
        <f ca="1">+IF(Tabla1[[#This Row],[FECHA INGRESO]]&gt;=44986,IF((TODAY()-Tabla1[[#This Row],[FECHA INGRESO]])&gt;=50,"ALERTA","TODAVÍA FALTA"),"N/A")</f>
        <v>N/A</v>
      </c>
      <c r="BN1353" s="7">
        <f>IFERROR((_xlfn.DAYS(Tabla1[[#This Row],[FECHA INGRESO]],Tabla1[[#This Row],[FECHA RETIRO]]))/30,"")</f>
        <v>-18.100000000000001</v>
      </c>
    </row>
    <row r="1354" spans="1:66" ht="15" customHeight="1" x14ac:dyDescent="0.35">
      <c r="A1354" s="31">
        <v>1064714650</v>
      </c>
      <c r="B1354" s="22" t="s">
        <v>8018</v>
      </c>
      <c r="C1354" s="23">
        <v>43347</v>
      </c>
      <c r="D1354" s="23" t="s">
        <v>157</v>
      </c>
      <c r="E1354" s="23" t="s">
        <v>111</v>
      </c>
      <c r="F1354" s="23"/>
      <c r="G1354" s="24"/>
      <c r="H1354" s="24">
        <v>24087652404</v>
      </c>
      <c r="I1354" s="24" t="s">
        <v>95</v>
      </c>
      <c r="J1354" s="24">
        <f>DATEDIF(Tabla1[[#This Row],[FECHA DE NACIMIENTO]],Tabla1[[#This Row],[FECHA ACTUAL]],"Y")</f>
        <v>32</v>
      </c>
      <c r="K1354" s="24" t="s">
        <v>96</v>
      </c>
      <c r="L1354" s="24" t="s">
        <v>234</v>
      </c>
      <c r="M1354" s="24">
        <v>0</v>
      </c>
      <c r="N1354" s="24">
        <v>0</v>
      </c>
      <c r="O1354" s="24">
        <v>3</v>
      </c>
      <c r="P1354" s="24" t="s">
        <v>101</v>
      </c>
      <c r="Q1354" s="23">
        <v>33224</v>
      </c>
      <c r="R1354" s="24" t="s">
        <v>8019</v>
      </c>
      <c r="S1354" s="25">
        <v>45119</v>
      </c>
      <c r="T1354" s="24"/>
      <c r="U1354" s="24">
        <v>3212698710</v>
      </c>
      <c r="V1354" s="24" t="s">
        <v>8020</v>
      </c>
      <c r="W1354" s="24" t="s">
        <v>8021</v>
      </c>
      <c r="X1354" s="24" t="s">
        <v>8022</v>
      </c>
      <c r="Y1354" s="24" t="s">
        <v>8023</v>
      </c>
      <c r="Z1354" s="24" t="s">
        <v>82</v>
      </c>
      <c r="AA1354" s="24">
        <v>3005637899</v>
      </c>
      <c r="AB1354" s="24" t="s">
        <v>77</v>
      </c>
      <c r="AC1354" s="24" t="s">
        <v>77</v>
      </c>
      <c r="AD1354" s="24" t="s">
        <v>77</v>
      </c>
      <c r="AE1354" s="26" t="s">
        <v>183</v>
      </c>
      <c r="AF1354" s="26" t="s">
        <v>8024</v>
      </c>
      <c r="AG1354" s="26"/>
      <c r="AH1354" s="27" t="s">
        <v>184</v>
      </c>
      <c r="AI1354" s="27" t="s">
        <v>120</v>
      </c>
      <c r="AJ1354" s="27" t="s">
        <v>120</v>
      </c>
      <c r="AK1354" s="24" t="s">
        <v>121</v>
      </c>
      <c r="AL1354" s="24" t="s">
        <v>7086</v>
      </c>
      <c r="AM1354" s="23">
        <v>43347</v>
      </c>
      <c r="AN1354" s="28">
        <v>808585.47</v>
      </c>
      <c r="AO1354" s="28"/>
      <c r="AP1354" s="24"/>
      <c r="AQ1354" s="24"/>
      <c r="AR1354" s="24"/>
      <c r="AS1354" s="24"/>
      <c r="AT1354" s="24" t="e">
        <v>#N/A</v>
      </c>
      <c r="AU1354" s="24" t="e">
        <v>#N/A</v>
      </c>
      <c r="AV1354" s="24" t="e">
        <v>#N/A</v>
      </c>
      <c r="AW1354" s="24"/>
      <c r="AX1354" s="24"/>
      <c r="AY1354" s="24"/>
      <c r="AZ1354" s="24"/>
      <c r="BA1354" s="24"/>
      <c r="BB1354" s="24"/>
      <c r="BC1354" s="24"/>
      <c r="BD1354" s="24">
        <v>0</v>
      </c>
      <c r="BE1354" s="24">
        <v>0</v>
      </c>
      <c r="BF1354" s="23"/>
      <c r="BG1354" s="23"/>
      <c r="BH1354" s="23">
        <v>43434</v>
      </c>
      <c r="BI1354" s="26" t="s">
        <v>127</v>
      </c>
      <c r="BJ1354" s="26" t="s">
        <v>8025</v>
      </c>
      <c r="BK1354" s="29">
        <v>94400</v>
      </c>
      <c r="BL1354" s="24" t="s">
        <v>129</v>
      </c>
      <c r="BM1354" s="22" t="str">
        <f ca="1">+IF(Tabla1[[#This Row],[FECHA INGRESO]]&gt;=44986,IF((TODAY()-Tabla1[[#This Row],[FECHA INGRESO]])&gt;=50,"ALERTA","TODAVÍA FALTA"),"N/A")</f>
        <v>N/A</v>
      </c>
      <c r="BN1354" s="7">
        <f>IFERROR((_xlfn.DAYS(Tabla1[[#This Row],[FECHA INGRESO]],Tabla1[[#This Row],[FECHA RETIRO]]))/30,"")</f>
        <v>-2.9</v>
      </c>
    </row>
    <row r="1355" spans="1:66" ht="15" customHeight="1" x14ac:dyDescent="0.35">
      <c r="A1355" s="31">
        <v>1076648868</v>
      </c>
      <c r="B1355" s="22" t="s">
        <v>8026</v>
      </c>
      <c r="C1355" s="23">
        <v>43348</v>
      </c>
      <c r="D1355" s="23" t="s">
        <v>188</v>
      </c>
      <c r="E1355" s="24" t="s">
        <v>94</v>
      </c>
      <c r="F1355" s="23"/>
      <c r="G1355" s="24"/>
      <c r="H1355" s="24">
        <v>24087685598</v>
      </c>
      <c r="I1355" s="24" t="s">
        <v>72</v>
      </c>
      <c r="J1355" s="24">
        <f>DATEDIF(Tabla1[[#This Row],[FECHA DE NACIMIENTO]],Tabla1[[#This Row],[FECHA ACTUAL]],"Y")</f>
        <v>35</v>
      </c>
      <c r="K1355" s="24" t="s">
        <v>73</v>
      </c>
      <c r="L1355" s="24" t="s">
        <v>234</v>
      </c>
      <c r="M1355" s="24">
        <v>0</v>
      </c>
      <c r="N1355" s="24">
        <v>1</v>
      </c>
      <c r="O1355" s="24">
        <v>2</v>
      </c>
      <c r="P1355" s="24" t="s">
        <v>101</v>
      </c>
      <c r="Q1355" s="23">
        <v>31976</v>
      </c>
      <c r="R1355" s="24" t="s">
        <v>8027</v>
      </c>
      <c r="S1355" s="25">
        <v>45119</v>
      </c>
      <c r="T1355" s="24"/>
      <c r="U1355" s="24">
        <v>3118465085</v>
      </c>
      <c r="V1355" s="24" t="s">
        <v>8028</v>
      </c>
      <c r="W1355" s="24" t="s">
        <v>8029</v>
      </c>
      <c r="X1355" s="24" t="s">
        <v>6326</v>
      </c>
      <c r="Y1355" s="24" t="s">
        <v>8030</v>
      </c>
      <c r="Z1355" s="24" t="s">
        <v>255</v>
      </c>
      <c r="AA1355" s="24">
        <v>3116261306</v>
      </c>
      <c r="AB1355" s="24" t="s">
        <v>77</v>
      </c>
      <c r="AC1355" s="24" t="s">
        <v>77</v>
      </c>
      <c r="AD1355" s="24" t="s">
        <v>77</v>
      </c>
      <c r="AE1355" s="26" t="s">
        <v>183</v>
      </c>
      <c r="AF1355" s="26" t="s">
        <v>8031</v>
      </c>
      <c r="AG1355" s="26"/>
      <c r="AH1355" s="27" t="s">
        <v>184</v>
      </c>
      <c r="AI1355" s="27" t="s">
        <v>2649</v>
      </c>
      <c r="AJ1355" s="27" t="s">
        <v>2649</v>
      </c>
      <c r="AK1355" s="24" t="s">
        <v>121</v>
      </c>
      <c r="AL1355" s="24" t="s">
        <v>7086</v>
      </c>
      <c r="AM1355" s="23">
        <v>43348</v>
      </c>
      <c r="AN1355" s="28">
        <v>808585.47</v>
      </c>
      <c r="AO1355" s="28"/>
      <c r="AP1355" s="24"/>
      <c r="AQ1355" s="24"/>
      <c r="AR1355" s="24"/>
      <c r="AS1355" s="24"/>
      <c r="AT1355" s="24" t="e">
        <v>#N/A</v>
      </c>
      <c r="AU1355" s="24" t="e">
        <v>#N/A</v>
      </c>
      <c r="AV1355" s="24" t="e">
        <v>#N/A</v>
      </c>
      <c r="AW1355" s="24"/>
      <c r="AX1355" s="24"/>
      <c r="AY1355" s="24"/>
      <c r="AZ1355" s="24"/>
      <c r="BA1355" s="24"/>
      <c r="BB1355" s="24"/>
      <c r="BC1355" s="24"/>
      <c r="BD1355" s="24">
        <v>0</v>
      </c>
      <c r="BE1355" s="24">
        <v>0</v>
      </c>
      <c r="BF1355" s="23"/>
      <c r="BG1355" s="23"/>
      <c r="BH1355" s="23">
        <v>43348</v>
      </c>
      <c r="BI1355" s="26" t="s">
        <v>127</v>
      </c>
      <c r="BJ1355" s="26" t="s">
        <v>273</v>
      </c>
      <c r="BK1355" s="29">
        <v>1085</v>
      </c>
      <c r="BL1355" s="24" t="s">
        <v>129</v>
      </c>
      <c r="BM1355" s="22" t="str">
        <f ca="1">+IF(Tabla1[[#This Row],[FECHA INGRESO]]&gt;=44986,IF((TODAY()-Tabla1[[#This Row],[FECHA INGRESO]])&gt;=50,"ALERTA","TODAVÍA FALTA"),"N/A")</f>
        <v>N/A</v>
      </c>
      <c r="BN1355" s="7">
        <f>IFERROR((_xlfn.DAYS(Tabla1[[#This Row],[FECHA INGRESO]],Tabla1[[#This Row],[FECHA RETIRO]]))/30,"")</f>
        <v>0</v>
      </c>
    </row>
    <row r="1356" spans="1:66" ht="15" customHeight="1" x14ac:dyDescent="0.35">
      <c r="A1356" s="31">
        <v>1032392261</v>
      </c>
      <c r="B1356" s="22" t="s">
        <v>8032</v>
      </c>
      <c r="C1356" s="23">
        <v>43348</v>
      </c>
      <c r="D1356" s="23" t="s">
        <v>582</v>
      </c>
      <c r="E1356" s="24" t="s">
        <v>94</v>
      </c>
      <c r="F1356" s="23"/>
      <c r="G1356" s="24"/>
      <c r="H1356" s="24">
        <v>24087751697</v>
      </c>
      <c r="I1356" s="24" t="s">
        <v>95</v>
      </c>
      <c r="J1356" s="24">
        <f>DATEDIF(Tabla1[[#This Row],[FECHA DE NACIMIENTO]],Tabla1[[#This Row],[FECHA ACTUAL]],"Y")</f>
        <v>36</v>
      </c>
      <c r="K1356" s="24" t="s">
        <v>73</v>
      </c>
      <c r="L1356" s="24" t="s">
        <v>112</v>
      </c>
      <c r="M1356" s="24">
        <v>1</v>
      </c>
      <c r="N1356" s="24">
        <v>1</v>
      </c>
      <c r="O1356" s="24">
        <v>2</v>
      </c>
      <c r="P1356" s="24" t="s">
        <v>101</v>
      </c>
      <c r="Q1356" s="23">
        <v>31950</v>
      </c>
      <c r="R1356" s="24" t="s">
        <v>76</v>
      </c>
      <c r="S1356" s="25">
        <v>45119</v>
      </c>
      <c r="T1356" s="24">
        <v>4659049</v>
      </c>
      <c r="U1356" s="24">
        <v>3104863822</v>
      </c>
      <c r="V1356" s="24" t="s">
        <v>8033</v>
      </c>
      <c r="W1356" s="24" t="s">
        <v>8034</v>
      </c>
      <c r="X1356" s="24" t="s">
        <v>912</v>
      </c>
      <c r="Y1356" s="24" t="s">
        <v>8035</v>
      </c>
      <c r="Z1356" s="24" t="s">
        <v>162</v>
      </c>
      <c r="AA1356" s="24" t="s">
        <v>8036</v>
      </c>
      <c r="AB1356" s="24" t="s">
        <v>77</v>
      </c>
      <c r="AC1356" s="24" t="s">
        <v>77</v>
      </c>
      <c r="AD1356" s="24" t="s">
        <v>77</v>
      </c>
      <c r="AE1356" s="26" t="s">
        <v>151</v>
      </c>
      <c r="AF1356" s="26"/>
      <c r="AG1356" s="26" t="s">
        <v>8037</v>
      </c>
      <c r="AH1356" s="27" t="s">
        <v>3042</v>
      </c>
      <c r="AI1356" s="27" t="s">
        <v>438</v>
      </c>
      <c r="AJ1356" s="27" t="s">
        <v>438</v>
      </c>
      <c r="AK1356" s="24" t="s">
        <v>121</v>
      </c>
      <c r="AL1356" s="24" t="s">
        <v>7086</v>
      </c>
      <c r="AM1356" s="23">
        <v>43348</v>
      </c>
      <c r="AN1356" s="28">
        <v>808585.47</v>
      </c>
      <c r="AO1356" s="28"/>
      <c r="AP1356" s="24"/>
      <c r="AQ1356" s="24"/>
      <c r="AR1356" s="24"/>
      <c r="AS1356" s="24"/>
      <c r="AT1356" s="24" t="e">
        <v>#N/A</v>
      </c>
      <c r="AU1356" s="24" t="e">
        <v>#N/A</v>
      </c>
      <c r="AV1356" s="24" t="e">
        <v>#N/A</v>
      </c>
      <c r="AW1356" s="24"/>
      <c r="AX1356" s="24"/>
      <c r="AY1356" s="24"/>
      <c r="AZ1356" s="24"/>
      <c r="BA1356" s="24"/>
      <c r="BB1356" s="24"/>
      <c r="BC1356" s="24"/>
      <c r="BD1356" s="24">
        <v>0</v>
      </c>
      <c r="BE1356" s="24">
        <v>0</v>
      </c>
      <c r="BF1356" s="23"/>
      <c r="BG1356" s="23"/>
      <c r="BH1356" s="23">
        <v>43353</v>
      </c>
      <c r="BI1356" s="26" t="s">
        <v>127</v>
      </c>
      <c r="BJ1356" s="26" t="s">
        <v>337</v>
      </c>
      <c r="BK1356" s="29">
        <v>6510</v>
      </c>
      <c r="BL1356" s="24" t="s">
        <v>129</v>
      </c>
      <c r="BM1356" s="22" t="str">
        <f ca="1">+IF(Tabla1[[#This Row],[FECHA INGRESO]]&gt;=44986,IF((TODAY()-Tabla1[[#This Row],[FECHA INGRESO]])&gt;=50,"ALERTA","TODAVÍA FALTA"),"N/A")</f>
        <v>N/A</v>
      </c>
      <c r="BN1356" s="7">
        <f>IFERROR((_xlfn.DAYS(Tabla1[[#This Row],[FECHA INGRESO]],Tabla1[[#This Row],[FECHA RETIRO]]))/30,"")</f>
        <v>-0.16666666666666666</v>
      </c>
    </row>
    <row r="1357" spans="1:66" ht="15" customHeight="1" x14ac:dyDescent="0.35">
      <c r="A1357" s="31">
        <v>1010199267</v>
      </c>
      <c r="B1357" s="22" t="s">
        <v>8038</v>
      </c>
      <c r="C1357" s="23">
        <v>43348</v>
      </c>
      <c r="D1357" s="23" t="s">
        <v>1311</v>
      </c>
      <c r="E1357" s="24" t="s">
        <v>94</v>
      </c>
      <c r="F1357" s="23"/>
      <c r="G1357" s="24"/>
      <c r="H1357" s="24">
        <v>24087686971</v>
      </c>
      <c r="I1357" s="24" t="s">
        <v>95</v>
      </c>
      <c r="J1357" s="24">
        <f>DATEDIF(Tabla1[[#This Row],[FECHA DE NACIMIENTO]],Tabla1[[#This Row],[FECHA ACTUAL]],"Y")</f>
        <v>31</v>
      </c>
      <c r="K1357" s="24" t="s">
        <v>73</v>
      </c>
      <c r="L1357" s="24" t="s">
        <v>112</v>
      </c>
      <c r="M1357" s="24">
        <v>0</v>
      </c>
      <c r="N1357" s="24">
        <v>0</v>
      </c>
      <c r="O1357" s="24">
        <v>2</v>
      </c>
      <c r="P1357" s="24" t="s">
        <v>101</v>
      </c>
      <c r="Q1357" s="23">
        <v>33472</v>
      </c>
      <c r="R1357" s="24" t="s">
        <v>76</v>
      </c>
      <c r="S1357" s="25">
        <v>45119</v>
      </c>
      <c r="T1357" s="24"/>
      <c r="U1357" s="24">
        <v>3197550084</v>
      </c>
      <c r="V1357" s="24" t="s">
        <v>8039</v>
      </c>
      <c r="W1357" s="24" t="s">
        <v>8040</v>
      </c>
      <c r="X1357" s="24" t="s">
        <v>8041</v>
      </c>
      <c r="Y1357" s="24" t="s">
        <v>8042</v>
      </c>
      <c r="Z1357" s="24" t="s">
        <v>117</v>
      </c>
      <c r="AA1357" s="24">
        <v>3192812460</v>
      </c>
      <c r="AB1357" s="24" t="s">
        <v>77</v>
      </c>
      <c r="AC1357" s="24" t="s">
        <v>77</v>
      </c>
      <c r="AD1357" s="24" t="s">
        <v>77</v>
      </c>
      <c r="AE1357" s="26" t="s">
        <v>183</v>
      </c>
      <c r="AF1357" s="26" t="s">
        <v>5225</v>
      </c>
      <c r="AG1357" s="26"/>
      <c r="AH1357" s="27" t="s">
        <v>184</v>
      </c>
      <c r="AI1357" s="27" t="s">
        <v>2649</v>
      </c>
      <c r="AJ1357" s="27" t="s">
        <v>2649</v>
      </c>
      <c r="AK1357" s="24" t="s">
        <v>121</v>
      </c>
      <c r="AL1357" s="24" t="s">
        <v>7086</v>
      </c>
      <c r="AM1357" s="23">
        <v>43348</v>
      </c>
      <c r="AN1357" s="28">
        <v>808585.47</v>
      </c>
      <c r="AO1357" s="28"/>
      <c r="AP1357" s="24"/>
      <c r="AQ1357" s="24"/>
      <c r="AR1357" s="24"/>
      <c r="AS1357" s="24"/>
      <c r="AT1357" s="24" t="e">
        <v>#N/A</v>
      </c>
      <c r="AU1357" s="24" t="e">
        <v>#N/A</v>
      </c>
      <c r="AV1357" s="24" t="e">
        <v>#N/A</v>
      </c>
      <c r="AW1357" s="24"/>
      <c r="AX1357" s="24"/>
      <c r="AY1357" s="24"/>
      <c r="AZ1357" s="24"/>
      <c r="BA1357" s="24"/>
      <c r="BB1357" s="24"/>
      <c r="BC1357" s="24"/>
      <c r="BD1357" s="24">
        <v>0</v>
      </c>
      <c r="BE1357" s="24">
        <v>0</v>
      </c>
      <c r="BF1357" s="23"/>
      <c r="BG1357" s="23"/>
      <c r="BH1357" s="23">
        <v>43403</v>
      </c>
      <c r="BI1357" s="26" t="s">
        <v>127</v>
      </c>
      <c r="BJ1357" s="26" t="s">
        <v>1165</v>
      </c>
      <c r="BK1357" s="29">
        <v>60763</v>
      </c>
      <c r="BL1357" s="24" t="s">
        <v>129</v>
      </c>
      <c r="BM1357" s="22" t="str">
        <f ca="1">+IF(Tabla1[[#This Row],[FECHA INGRESO]]&gt;=44986,IF((TODAY()-Tabla1[[#This Row],[FECHA INGRESO]])&gt;=50,"ALERTA","TODAVÍA FALTA"),"N/A")</f>
        <v>N/A</v>
      </c>
      <c r="BN1357" s="7">
        <f>IFERROR((_xlfn.DAYS(Tabla1[[#This Row],[FECHA INGRESO]],Tabla1[[#This Row],[FECHA RETIRO]]))/30,"")</f>
        <v>-1.8333333333333333</v>
      </c>
    </row>
    <row r="1358" spans="1:66" ht="15" customHeight="1" x14ac:dyDescent="0.35">
      <c r="A1358" s="31">
        <v>1013581821</v>
      </c>
      <c r="B1358" s="22" t="s">
        <v>8043</v>
      </c>
      <c r="C1358" s="23">
        <v>43349</v>
      </c>
      <c r="D1358" s="23" t="s">
        <v>131</v>
      </c>
      <c r="E1358" s="23" t="s">
        <v>110</v>
      </c>
      <c r="F1358" s="23"/>
      <c r="G1358" s="24"/>
      <c r="H1358" s="24">
        <v>24087723306</v>
      </c>
      <c r="I1358" s="24" t="s">
        <v>72</v>
      </c>
      <c r="J1358" s="24">
        <f>DATEDIF(Tabla1[[#This Row],[FECHA DE NACIMIENTO]],Tabla1[[#This Row],[FECHA ACTUAL]],"Y")</f>
        <v>36</v>
      </c>
      <c r="K1358" s="24" t="s">
        <v>96</v>
      </c>
      <c r="L1358" s="24" t="s">
        <v>234</v>
      </c>
      <c r="M1358" s="24">
        <v>1</v>
      </c>
      <c r="N1358" s="24">
        <v>1</v>
      </c>
      <c r="O1358" s="24">
        <v>4</v>
      </c>
      <c r="P1358" s="24" t="s">
        <v>101</v>
      </c>
      <c r="Q1358" s="23">
        <v>31672</v>
      </c>
      <c r="R1358" s="24" t="s">
        <v>76</v>
      </c>
      <c r="S1358" s="25">
        <v>45119</v>
      </c>
      <c r="T1358" s="24">
        <v>7356558</v>
      </c>
      <c r="U1358" s="24">
        <v>3007614919</v>
      </c>
      <c r="V1358" s="24" t="s">
        <v>8044</v>
      </c>
      <c r="W1358" s="24" t="s">
        <v>8045</v>
      </c>
      <c r="X1358" s="24" t="s">
        <v>8046</v>
      </c>
      <c r="Y1358" s="24" t="s">
        <v>8047</v>
      </c>
      <c r="Z1358" s="24" t="s">
        <v>82</v>
      </c>
      <c r="AA1358" s="24" t="s">
        <v>8048</v>
      </c>
      <c r="AB1358" s="24" t="s">
        <v>77</v>
      </c>
      <c r="AC1358" s="24" t="s">
        <v>77</v>
      </c>
      <c r="AD1358" s="24" t="s">
        <v>77</v>
      </c>
      <c r="AE1358" s="26" t="s">
        <v>151</v>
      </c>
      <c r="AF1358" s="26"/>
      <c r="AG1358" s="26" t="s">
        <v>8049</v>
      </c>
      <c r="AH1358" s="27" t="s">
        <v>8050</v>
      </c>
      <c r="AI1358" s="27" t="s">
        <v>186</v>
      </c>
      <c r="AJ1358" s="27" t="s">
        <v>186</v>
      </c>
      <c r="AK1358" s="24" t="s">
        <v>121</v>
      </c>
      <c r="AL1358" s="24" t="s">
        <v>7086</v>
      </c>
      <c r="AM1358" s="23">
        <v>43349</v>
      </c>
      <c r="AN1358" s="28">
        <v>931500</v>
      </c>
      <c r="AO1358" s="28"/>
      <c r="AP1358" s="24"/>
      <c r="AQ1358" s="24"/>
      <c r="AR1358" s="24"/>
      <c r="AS1358" s="24"/>
      <c r="AT1358" s="24" t="e">
        <v>#N/A</v>
      </c>
      <c r="AU1358" s="24" t="e">
        <v>#N/A</v>
      </c>
      <c r="AV1358" s="24" t="e">
        <v>#N/A</v>
      </c>
      <c r="AW1358" s="24"/>
      <c r="AX1358" s="24"/>
      <c r="AY1358" s="24"/>
      <c r="AZ1358" s="24"/>
      <c r="BA1358" s="24"/>
      <c r="BB1358" s="24"/>
      <c r="BC1358" s="24"/>
      <c r="BD1358" s="24">
        <v>0</v>
      </c>
      <c r="BE1358" s="24">
        <v>0</v>
      </c>
      <c r="BF1358" s="23"/>
      <c r="BG1358" s="23"/>
      <c r="BH1358" s="23">
        <v>43359</v>
      </c>
      <c r="BI1358" s="26"/>
      <c r="BJ1358" s="26"/>
      <c r="BK1358" s="29">
        <v>13750</v>
      </c>
      <c r="BL1358" s="24" t="s">
        <v>129</v>
      </c>
      <c r="BM1358" s="22" t="str">
        <f ca="1">+IF(Tabla1[[#This Row],[FECHA INGRESO]]&gt;=44986,IF((TODAY()-Tabla1[[#This Row],[FECHA INGRESO]])&gt;=50,"ALERTA","TODAVÍA FALTA"),"N/A")</f>
        <v>N/A</v>
      </c>
      <c r="BN1358" s="7">
        <f>IFERROR((_xlfn.DAYS(Tabla1[[#This Row],[FECHA INGRESO]],Tabla1[[#This Row],[FECHA RETIRO]]))/30,"")</f>
        <v>-0.33333333333333331</v>
      </c>
    </row>
    <row r="1359" spans="1:66" ht="15" customHeight="1" x14ac:dyDescent="0.35">
      <c r="A1359" s="31">
        <v>1128455754</v>
      </c>
      <c r="B1359" s="22" t="s">
        <v>8051</v>
      </c>
      <c r="C1359" s="23">
        <v>43349</v>
      </c>
      <c r="D1359" s="23" t="s">
        <v>131</v>
      </c>
      <c r="E1359" s="24" t="s">
        <v>94</v>
      </c>
      <c r="F1359" s="23"/>
      <c r="G1359" s="24"/>
      <c r="H1359" s="24">
        <v>24087710634</v>
      </c>
      <c r="I1359" s="24" t="s">
        <v>95</v>
      </c>
      <c r="J1359" s="24">
        <f>DATEDIF(Tabla1[[#This Row],[FECHA DE NACIMIENTO]],Tabla1[[#This Row],[FECHA ACTUAL]],"Y")</f>
        <v>31</v>
      </c>
      <c r="K1359" s="24" t="s">
        <v>96</v>
      </c>
      <c r="L1359" s="24" t="s">
        <v>112</v>
      </c>
      <c r="M1359" s="24">
        <v>0</v>
      </c>
      <c r="N1359" s="24">
        <v>3</v>
      </c>
      <c r="O1359" s="24">
        <v>3</v>
      </c>
      <c r="P1359" s="24" t="s">
        <v>101</v>
      </c>
      <c r="Q1359" s="23">
        <v>33475</v>
      </c>
      <c r="R1359" s="24" t="s">
        <v>830</v>
      </c>
      <c r="S1359" s="25">
        <v>45119</v>
      </c>
      <c r="T1359" s="24">
        <v>3081708</v>
      </c>
      <c r="U1359" s="24">
        <v>3233338810</v>
      </c>
      <c r="V1359" s="24" t="s">
        <v>8052</v>
      </c>
      <c r="W1359" s="24" t="s">
        <v>8053</v>
      </c>
      <c r="X1359" s="24" t="s">
        <v>8054</v>
      </c>
      <c r="Y1359" s="24" t="s">
        <v>8055</v>
      </c>
      <c r="Z1359" s="24" t="s">
        <v>117</v>
      </c>
      <c r="AA1359" s="24">
        <v>3081708</v>
      </c>
      <c r="AB1359" s="24" t="s">
        <v>77</v>
      </c>
      <c r="AC1359" s="24" t="s">
        <v>77</v>
      </c>
      <c r="AD1359" s="24" t="s">
        <v>77</v>
      </c>
      <c r="AE1359" s="26" t="s">
        <v>183</v>
      </c>
      <c r="AF1359" s="26" t="s">
        <v>1764</v>
      </c>
      <c r="AG1359" s="26"/>
      <c r="AH1359" s="27" t="s">
        <v>311</v>
      </c>
      <c r="AI1359" s="27" t="s">
        <v>830</v>
      </c>
      <c r="AJ1359" s="27" t="s">
        <v>830</v>
      </c>
      <c r="AK1359" s="24" t="s">
        <v>121</v>
      </c>
      <c r="AL1359" s="24" t="s">
        <v>7086</v>
      </c>
      <c r="AM1359" s="23">
        <v>43349</v>
      </c>
      <c r="AN1359" s="28">
        <v>848700</v>
      </c>
      <c r="AO1359" s="28"/>
      <c r="AP1359" s="24"/>
      <c r="AQ1359" s="24"/>
      <c r="AR1359" s="24"/>
      <c r="AS1359" s="24"/>
      <c r="AT1359" s="24" t="e">
        <v>#N/A</v>
      </c>
      <c r="AU1359" s="24" t="e">
        <v>#N/A</v>
      </c>
      <c r="AV1359" s="24" t="e">
        <v>#N/A</v>
      </c>
      <c r="AW1359" s="24"/>
      <c r="AX1359" s="24"/>
      <c r="AY1359" s="24"/>
      <c r="AZ1359" s="24"/>
      <c r="BA1359" s="24"/>
      <c r="BB1359" s="24"/>
      <c r="BC1359" s="24"/>
      <c r="BD1359" s="24">
        <v>0</v>
      </c>
      <c r="BE1359" s="24">
        <v>0</v>
      </c>
      <c r="BF1359" s="23"/>
      <c r="BG1359" s="23"/>
      <c r="BH1359" s="23">
        <v>43375</v>
      </c>
      <c r="BI1359" s="26" t="s">
        <v>127</v>
      </c>
      <c r="BJ1359" s="26" t="s">
        <v>8056</v>
      </c>
      <c r="BK1359" s="29">
        <v>29714</v>
      </c>
      <c r="BL1359" s="24" t="s">
        <v>129</v>
      </c>
      <c r="BM1359" s="22" t="str">
        <f ca="1">+IF(Tabla1[[#This Row],[FECHA INGRESO]]&gt;=44986,IF((TODAY()-Tabla1[[#This Row],[FECHA INGRESO]])&gt;=50,"ALERTA","TODAVÍA FALTA"),"N/A")</f>
        <v>N/A</v>
      </c>
      <c r="BN1359" s="7">
        <f>IFERROR((_xlfn.DAYS(Tabla1[[#This Row],[FECHA INGRESO]],Tabla1[[#This Row],[FECHA RETIRO]]))/30,"")</f>
        <v>-0.8666666666666667</v>
      </c>
    </row>
    <row r="1360" spans="1:66" ht="15" customHeight="1" x14ac:dyDescent="0.35">
      <c r="A1360" s="31">
        <v>1031138239</v>
      </c>
      <c r="B1360" s="22" t="s">
        <v>1127</v>
      </c>
      <c r="C1360" s="23">
        <v>43350</v>
      </c>
      <c r="D1360" s="23" t="s">
        <v>93</v>
      </c>
      <c r="E1360" s="24" t="s">
        <v>94</v>
      </c>
      <c r="F1360" s="23"/>
      <c r="G1360" s="24"/>
      <c r="H1360" s="24">
        <v>24087726071</v>
      </c>
      <c r="I1360" s="24" t="s">
        <v>95</v>
      </c>
      <c r="J1360" s="24">
        <f>DATEDIF(Tabla1[[#This Row],[FECHA DE NACIMIENTO]],Tabla1[[#This Row],[FECHA ACTUAL]],"Y")</f>
        <v>31</v>
      </c>
      <c r="K1360" s="24" t="s">
        <v>96</v>
      </c>
      <c r="L1360" s="24" t="s">
        <v>112</v>
      </c>
      <c r="M1360" s="24">
        <v>0</v>
      </c>
      <c r="N1360" s="24">
        <v>0</v>
      </c>
      <c r="O1360" s="24">
        <v>2</v>
      </c>
      <c r="P1360" s="24" t="s">
        <v>101</v>
      </c>
      <c r="Q1360" s="23">
        <v>33716</v>
      </c>
      <c r="R1360" s="24" t="s">
        <v>76</v>
      </c>
      <c r="S1360" s="25">
        <v>45119</v>
      </c>
      <c r="T1360" s="24">
        <v>5671851</v>
      </c>
      <c r="U1360" s="24">
        <v>3124009701</v>
      </c>
      <c r="V1360" s="24" t="s">
        <v>1128</v>
      </c>
      <c r="W1360" s="24" t="s">
        <v>8057</v>
      </c>
      <c r="X1360" s="24" t="s">
        <v>1130</v>
      </c>
      <c r="Y1360" s="24" t="s">
        <v>8058</v>
      </c>
      <c r="Z1360" s="24" t="s">
        <v>255</v>
      </c>
      <c r="AA1360" s="24">
        <v>3124009701</v>
      </c>
      <c r="AB1360" s="24" t="s">
        <v>77</v>
      </c>
      <c r="AC1360" s="24" t="s">
        <v>77</v>
      </c>
      <c r="AD1360" s="24" t="s">
        <v>77</v>
      </c>
      <c r="AE1360" s="26" t="s">
        <v>151</v>
      </c>
      <c r="AF1360" s="26"/>
      <c r="AG1360" s="26" t="s">
        <v>8059</v>
      </c>
      <c r="AH1360" s="27" t="s">
        <v>184</v>
      </c>
      <c r="AI1360" s="27" t="s">
        <v>3516</v>
      </c>
      <c r="AJ1360" s="27" t="s">
        <v>3516</v>
      </c>
      <c r="AK1360" s="24" t="s">
        <v>121</v>
      </c>
      <c r="AL1360" s="24" t="s">
        <v>7086</v>
      </c>
      <c r="AM1360" s="23">
        <v>43350</v>
      </c>
      <c r="AN1360" s="28">
        <v>808585.47</v>
      </c>
      <c r="AO1360" s="28"/>
      <c r="AP1360" s="24"/>
      <c r="AQ1360" s="24"/>
      <c r="AR1360" s="24"/>
      <c r="AS1360" s="24"/>
      <c r="AT1360" s="24" t="e">
        <v>#N/A</v>
      </c>
      <c r="AU1360" s="24" t="e">
        <v>#N/A</v>
      </c>
      <c r="AV1360" s="24" t="e">
        <v>#N/A</v>
      </c>
      <c r="AW1360" s="24"/>
      <c r="AX1360" s="24"/>
      <c r="AY1360" s="24"/>
      <c r="AZ1360" s="24"/>
      <c r="BA1360" s="24"/>
      <c r="BB1360" s="24"/>
      <c r="BC1360" s="24"/>
      <c r="BD1360" s="24">
        <v>0</v>
      </c>
      <c r="BE1360" s="24">
        <v>0</v>
      </c>
      <c r="BF1360" s="23"/>
      <c r="BG1360" s="23"/>
      <c r="BH1360" s="23">
        <v>43396</v>
      </c>
      <c r="BI1360" s="26" t="s">
        <v>127</v>
      </c>
      <c r="BJ1360" s="26" t="s">
        <v>232</v>
      </c>
      <c r="BK1360" s="29">
        <v>0</v>
      </c>
      <c r="BL1360" s="24" t="s">
        <v>129</v>
      </c>
      <c r="BM1360" s="22" t="str">
        <f ca="1">+IF(Tabla1[[#This Row],[FECHA INGRESO]]&gt;=44986,IF((TODAY()-Tabla1[[#This Row],[FECHA INGRESO]])&gt;=50,"ALERTA","TODAVÍA FALTA"),"N/A")</f>
        <v>N/A</v>
      </c>
      <c r="BN1360" s="7">
        <f>IFERROR((_xlfn.DAYS(Tabla1[[#This Row],[FECHA INGRESO]],Tabla1[[#This Row],[FECHA RETIRO]]))/30,"")</f>
        <v>-1.5333333333333334</v>
      </c>
    </row>
    <row r="1361" spans="1:66" ht="15" customHeight="1" x14ac:dyDescent="0.35">
      <c r="A1361" s="31">
        <v>52880494</v>
      </c>
      <c r="B1361" s="22" t="s">
        <v>8060</v>
      </c>
      <c r="C1361" s="23">
        <v>43353</v>
      </c>
      <c r="D1361" s="23" t="s">
        <v>93</v>
      </c>
      <c r="E1361" s="24" t="s">
        <v>94</v>
      </c>
      <c r="F1361" s="23"/>
      <c r="G1361" s="24"/>
      <c r="H1361" s="24">
        <v>24087756313</v>
      </c>
      <c r="I1361" s="24" t="s">
        <v>95</v>
      </c>
      <c r="J1361" s="24">
        <f>DATEDIF(Tabla1[[#This Row],[FECHA DE NACIMIENTO]],Tabla1[[#This Row],[FECHA ACTUAL]],"Y")</f>
        <v>42</v>
      </c>
      <c r="K1361" s="24" t="s">
        <v>73</v>
      </c>
      <c r="L1361" s="24" t="s">
        <v>234</v>
      </c>
      <c r="M1361" s="24">
        <v>1</v>
      </c>
      <c r="N1361" s="24">
        <v>1</v>
      </c>
      <c r="O1361" s="24">
        <v>3</v>
      </c>
      <c r="P1361" s="24" t="s">
        <v>101</v>
      </c>
      <c r="Q1361" s="23">
        <v>29705</v>
      </c>
      <c r="R1361" s="24" t="s">
        <v>76</v>
      </c>
      <c r="S1361" s="25">
        <v>45119</v>
      </c>
      <c r="T1361" s="24"/>
      <c r="U1361" s="24">
        <v>3118463766</v>
      </c>
      <c r="V1361" s="24" t="s">
        <v>8061</v>
      </c>
      <c r="W1361" s="24" t="s">
        <v>8062</v>
      </c>
      <c r="X1361" s="24" t="s">
        <v>8063</v>
      </c>
      <c r="Y1361" s="24" t="s">
        <v>8064</v>
      </c>
      <c r="Z1361" s="24" t="s">
        <v>162</v>
      </c>
      <c r="AA1361" s="24">
        <v>3112488828</v>
      </c>
      <c r="AB1361" s="24" t="s">
        <v>77</v>
      </c>
      <c r="AC1361" s="24" t="s">
        <v>77</v>
      </c>
      <c r="AD1361" s="24" t="s">
        <v>77</v>
      </c>
      <c r="AE1361" s="26" t="s">
        <v>151</v>
      </c>
      <c r="AF1361" s="26"/>
      <c r="AG1361" s="26" t="s">
        <v>85</v>
      </c>
      <c r="AH1361" s="27" t="s">
        <v>184</v>
      </c>
      <c r="AI1361" s="27" t="s">
        <v>7864</v>
      </c>
      <c r="AJ1361" s="27" t="s">
        <v>438</v>
      </c>
      <c r="AK1361" s="24" t="s">
        <v>121</v>
      </c>
      <c r="AL1361" s="24" t="s">
        <v>7086</v>
      </c>
      <c r="AM1361" s="23">
        <v>43353</v>
      </c>
      <c r="AN1361" s="28">
        <v>857100.06</v>
      </c>
      <c r="AO1361" s="28"/>
      <c r="AP1361" s="24"/>
      <c r="AQ1361" s="24"/>
      <c r="AR1361" s="24"/>
      <c r="AS1361" s="24"/>
      <c r="AT1361" s="24" t="e">
        <v>#N/A</v>
      </c>
      <c r="AU1361" s="24" t="e">
        <v>#N/A</v>
      </c>
      <c r="AV1361" s="24" t="e">
        <v>#N/A</v>
      </c>
      <c r="AW1361" s="24"/>
      <c r="AX1361" s="24"/>
      <c r="AY1361" s="24"/>
      <c r="AZ1361" s="24"/>
      <c r="BA1361" s="24"/>
      <c r="BB1361" s="24"/>
      <c r="BC1361" s="24"/>
      <c r="BD1361" s="24">
        <v>0</v>
      </c>
      <c r="BE1361" s="24">
        <v>0</v>
      </c>
      <c r="BF1361" s="23"/>
      <c r="BG1361" s="23"/>
      <c r="BH1361" s="23">
        <v>43542</v>
      </c>
      <c r="BI1361" s="26" t="s">
        <v>127</v>
      </c>
      <c r="BJ1361" s="26" t="s">
        <v>232</v>
      </c>
      <c r="BK1361" s="29">
        <v>217380</v>
      </c>
      <c r="BL1361" s="24" t="s">
        <v>129</v>
      </c>
      <c r="BM1361" s="22" t="str">
        <f ca="1">+IF(Tabla1[[#This Row],[FECHA INGRESO]]&gt;=44986,IF((TODAY()-Tabla1[[#This Row],[FECHA INGRESO]])&gt;=50,"ALERTA","TODAVÍA FALTA"),"N/A")</f>
        <v>N/A</v>
      </c>
      <c r="BN1361" s="7">
        <f>IFERROR((_xlfn.DAYS(Tabla1[[#This Row],[FECHA INGRESO]],Tabla1[[#This Row],[FECHA RETIRO]]))/30,"")</f>
        <v>-6.3</v>
      </c>
    </row>
    <row r="1362" spans="1:66" s="43" customFormat="1" x14ac:dyDescent="0.35">
      <c r="A1362" s="31">
        <v>1013681233</v>
      </c>
      <c r="B1362" s="22" t="s">
        <v>8065</v>
      </c>
      <c r="C1362" s="23">
        <v>43353</v>
      </c>
      <c r="D1362" s="23" t="s">
        <v>109</v>
      </c>
      <c r="E1362" s="23" t="s">
        <v>111</v>
      </c>
      <c r="F1362" s="23"/>
      <c r="G1362" s="24"/>
      <c r="H1362" s="24">
        <v>24087784969</v>
      </c>
      <c r="I1362" s="24" t="s">
        <v>72</v>
      </c>
      <c r="J1362" s="24">
        <f>DATEDIF(Tabla1[[#This Row],[FECHA DE NACIMIENTO]],Tabla1[[#This Row],[FECHA ACTUAL]],"Y")</f>
        <v>25</v>
      </c>
      <c r="K1362" s="24" t="s">
        <v>96</v>
      </c>
      <c r="L1362" s="24" t="s">
        <v>112</v>
      </c>
      <c r="M1362" s="24">
        <v>0</v>
      </c>
      <c r="N1362" s="24">
        <v>1</v>
      </c>
      <c r="O1362" s="24">
        <v>3</v>
      </c>
      <c r="P1362" s="24" t="s">
        <v>101</v>
      </c>
      <c r="Q1362" s="23">
        <v>35920</v>
      </c>
      <c r="R1362" s="24" t="s">
        <v>76</v>
      </c>
      <c r="S1362" s="25">
        <v>45119</v>
      </c>
      <c r="T1362" s="24"/>
      <c r="U1362" s="24">
        <v>3006127717</v>
      </c>
      <c r="V1362" s="24" t="s">
        <v>8066</v>
      </c>
      <c r="W1362" s="24" t="s">
        <v>8067</v>
      </c>
      <c r="X1362" s="24" t="s">
        <v>8068</v>
      </c>
      <c r="Y1362" s="24" t="s">
        <v>8069</v>
      </c>
      <c r="Z1362" s="24" t="s">
        <v>117</v>
      </c>
      <c r="AA1362" s="24">
        <v>3044469013</v>
      </c>
      <c r="AB1362" s="24" t="s">
        <v>77</v>
      </c>
      <c r="AC1362" s="24" t="s">
        <v>77</v>
      </c>
      <c r="AD1362" s="24" t="s">
        <v>77</v>
      </c>
      <c r="AE1362" s="26" t="s">
        <v>151</v>
      </c>
      <c r="AF1362" s="26"/>
      <c r="AG1362" s="26"/>
      <c r="AH1362" s="27" t="s">
        <v>184</v>
      </c>
      <c r="AI1362" s="27" t="s">
        <v>1227</v>
      </c>
      <c r="AJ1362" s="27" t="s">
        <v>487</v>
      </c>
      <c r="AK1362" s="24" t="s">
        <v>121</v>
      </c>
      <c r="AL1362" s="24" t="s">
        <v>7086</v>
      </c>
      <c r="AM1362" s="23">
        <v>43353</v>
      </c>
      <c r="AN1362" s="28">
        <v>857100.06</v>
      </c>
      <c r="AO1362" s="28">
        <v>97032</v>
      </c>
      <c r="AP1362" s="24"/>
      <c r="AQ1362" s="24"/>
      <c r="AR1362" s="24"/>
      <c r="AS1362" s="24"/>
      <c r="AT1362" s="24" t="e">
        <v>#N/A</v>
      </c>
      <c r="AU1362" s="24" t="e">
        <v>#N/A</v>
      </c>
      <c r="AV1362" s="24">
        <v>58</v>
      </c>
      <c r="AW1362" s="24"/>
      <c r="AX1362" s="24"/>
      <c r="AY1362" s="24"/>
      <c r="AZ1362" s="24"/>
      <c r="BA1362" s="24"/>
      <c r="BB1362" s="24"/>
      <c r="BC1362" s="24"/>
      <c r="BD1362" s="24">
        <v>0</v>
      </c>
      <c r="BE1362" s="24">
        <v>0</v>
      </c>
      <c r="BF1362" s="23"/>
      <c r="BG1362" s="23"/>
      <c r="BH1362" s="23">
        <v>43645</v>
      </c>
      <c r="BI1362" s="26" t="s">
        <v>127</v>
      </c>
      <c r="BJ1362" s="26" t="s">
        <v>178</v>
      </c>
      <c r="BK1362" s="29">
        <v>333547</v>
      </c>
      <c r="BL1362" s="24" t="s">
        <v>129</v>
      </c>
      <c r="BM1362" s="22" t="str">
        <f ca="1">+IF(Tabla1[[#This Row],[FECHA INGRESO]]&gt;=44986,IF((TODAY()-Tabla1[[#This Row],[FECHA INGRESO]])&gt;=50,"ALERTA","TODAVÍA FALTA"),"N/A")</f>
        <v>N/A</v>
      </c>
      <c r="BN1362" s="42">
        <f>IFERROR((_xlfn.DAYS(Tabla1[[#This Row],[FECHA INGRESO]],Tabla1[[#This Row],[FECHA RETIRO]]))/30,"")</f>
        <v>-9.7333333333333325</v>
      </c>
    </row>
    <row r="1363" spans="1:66" ht="15" customHeight="1" x14ac:dyDescent="0.35">
      <c r="A1363" s="31">
        <v>1037642194</v>
      </c>
      <c r="B1363" s="22" t="s">
        <v>8070</v>
      </c>
      <c r="C1363" s="23">
        <v>43353</v>
      </c>
      <c r="D1363" s="23" t="s">
        <v>131</v>
      </c>
      <c r="E1363" s="24" t="s">
        <v>94</v>
      </c>
      <c r="F1363" s="23"/>
      <c r="G1363" s="24"/>
      <c r="H1363" s="24">
        <v>24087823105</v>
      </c>
      <c r="I1363" s="24" t="s">
        <v>95</v>
      </c>
      <c r="J1363" s="24">
        <f>DATEDIF(Tabla1[[#This Row],[FECHA DE NACIMIENTO]],Tabla1[[#This Row],[FECHA ACTUAL]],"Y")</f>
        <v>28</v>
      </c>
      <c r="K1363" s="24" t="s">
        <v>73</v>
      </c>
      <c r="L1363" s="24" t="s">
        <v>234</v>
      </c>
      <c r="M1363" s="24">
        <v>1</v>
      </c>
      <c r="N1363" s="24">
        <v>1</v>
      </c>
      <c r="O1363" s="24">
        <v>3</v>
      </c>
      <c r="P1363" s="24" t="s">
        <v>101</v>
      </c>
      <c r="Q1363" s="23">
        <v>34828</v>
      </c>
      <c r="R1363" s="24" t="s">
        <v>1526</v>
      </c>
      <c r="S1363" s="25">
        <v>45119</v>
      </c>
      <c r="T1363" s="24"/>
      <c r="U1363" s="24">
        <v>3016217526</v>
      </c>
      <c r="V1363" s="24" t="s">
        <v>8071</v>
      </c>
      <c r="W1363" s="24" t="s">
        <v>8072</v>
      </c>
      <c r="X1363" s="24" t="s">
        <v>8073</v>
      </c>
      <c r="Y1363" s="24" t="s">
        <v>8074</v>
      </c>
      <c r="Z1363" s="24" t="s">
        <v>567</v>
      </c>
      <c r="AA1363" s="24">
        <v>2737494</v>
      </c>
      <c r="AB1363" s="24" t="s">
        <v>77</v>
      </c>
      <c r="AC1363" s="24" t="s">
        <v>77</v>
      </c>
      <c r="AD1363" s="24" t="s">
        <v>77</v>
      </c>
      <c r="AE1363" s="26" t="s">
        <v>151</v>
      </c>
      <c r="AF1363" s="26"/>
      <c r="AG1363" s="26"/>
      <c r="AH1363" s="27" t="s">
        <v>184</v>
      </c>
      <c r="AI1363" s="27" t="s">
        <v>1027</v>
      </c>
      <c r="AJ1363" s="27" t="s">
        <v>1027</v>
      </c>
      <c r="AK1363" s="24" t="s">
        <v>121</v>
      </c>
      <c r="AL1363" s="24" t="s">
        <v>7086</v>
      </c>
      <c r="AM1363" s="23">
        <v>43353</v>
      </c>
      <c r="AN1363" s="28">
        <v>808585.47</v>
      </c>
      <c r="AO1363" s="28"/>
      <c r="AP1363" s="24"/>
      <c r="AQ1363" s="24"/>
      <c r="AR1363" s="24"/>
      <c r="AS1363" s="24"/>
      <c r="AT1363" s="24" t="e">
        <v>#N/A</v>
      </c>
      <c r="AU1363" s="24" t="e">
        <v>#N/A</v>
      </c>
      <c r="AV1363" s="24" t="e">
        <v>#N/A</v>
      </c>
      <c r="AW1363" s="24"/>
      <c r="AX1363" s="24"/>
      <c r="AY1363" s="24"/>
      <c r="AZ1363" s="24"/>
      <c r="BA1363" s="24"/>
      <c r="BB1363" s="24"/>
      <c r="BC1363" s="24"/>
      <c r="BD1363" s="24">
        <v>0</v>
      </c>
      <c r="BE1363" s="24">
        <v>0</v>
      </c>
      <c r="BF1363" s="23"/>
      <c r="BG1363" s="23"/>
      <c r="BH1363" s="23">
        <v>43403</v>
      </c>
      <c r="BI1363" s="26" t="s">
        <v>127</v>
      </c>
      <c r="BJ1363" s="26" t="s">
        <v>273</v>
      </c>
      <c r="BK1363" s="29">
        <v>55338</v>
      </c>
      <c r="BL1363" s="24" t="s">
        <v>129</v>
      </c>
      <c r="BM1363" s="22" t="str">
        <f ca="1">+IF(Tabla1[[#This Row],[FECHA INGRESO]]&gt;=44986,IF((TODAY()-Tabla1[[#This Row],[FECHA INGRESO]])&gt;=50,"ALERTA","TODAVÍA FALTA"),"N/A")</f>
        <v>N/A</v>
      </c>
      <c r="BN1363" s="7">
        <f>IFERROR((_xlfn.DAYS(Tabla1[[#This Row],[FECHA INGRESO]],Tabla1[[#This Row],[FECHA RETIRO]]))/30,"")</f>
        <v>-1.6666666666666667</v>
      </c>
    </row>
    <row r="1364" spans="1:66" ht="15" customHeight="1" x14ac:dyDescent="0.35">
      <c r="A1364" s="31">
        <v>1079092954</v>
      </c>
      <c r="B1364" s="22" t="s">
        <v>8075</v>
      </c>
      <c r="C1364" s="23">
        <v>43353</v>
      </c>
      <c r="D1364" s="23" t="s">
        <v>582</v>
      </c>
      <c r="E1364" s="23" t="s">
        <v>111</v>
      </c>
      <c r="F1364" s="23"/>
      <c r="G1364" s="24"/>
      <c r="H1364" s="24">
        <v>24087823972</v>
      </c>
      <c r="I1364" s="24" t="s">
        <v>72</v>
      </c>
      <c r="J1364" s="24">
        <f>DATEDIF(Tabla1[[#This Row],[FECHA DE NACIMIENTO]],Tabla1[[#This Row],[FECHA ACTUAL]],"Y")</f>
        <v>34</v>
      </c>
      <c r="K1364" s="24" t="s">
        <v>73</v>
      </c>
      <c r="L1364" s="24" t="s">
        <v>234</v>
      </c>
      <c r="M1364" s="24">
        <v>1</v>
      </c>
      <c r="N1364" s="24">
        <v>2</v>
      </c>
      <c r="O1364" s="24">
        <v>2</v>
      </c>
      <c r="P1364" s="24" t="s">
        <v>101</v>
      </c>
      <c r="Q1364" s="23">
        <v>32449</v>
      </c>
      <c r="R1364" s="24" t="s">
        <v>830</v>
      </c>
      <c r="S1364" s="25">
        <v>45119</v>
      </c>
      <c r="T1364" s="24">
        <v>4189334</v>
      </c>
      <c r="U1364" s="24">
        <v>3045820913</v>
      </c>
      <c r="V1364" s="24" t="s">
        <v>8076</v>
      </c>
      <c r="W1364" s="24" t="s">
        <v>8077</v>
      </c>
      <c r="X1364" s="24" t="s">
        <v>4511</v>
      </c>
      <c r="Y1364" s="24" t="s">
        <v>8078</v>
      </c>
      <c r="Z1364" s="24" t="s">
        <v>82</v>
      </c>
      <c r="AA1364" s="24" t="s">
        <v>8079</v>
      </c>
      <c r="AB1364" s="24" t="s">
        <v>77</v>
      </c>
      <c r="AC1364" s="24" t="s">
        <v>77</v>
      </c>
      <c r="AD1364" s="24" t="s">
        <v>77</v>
      </c>
      <c r="AE1364" s="26" t="s">
        <v>151</v>
      </c>
      <c r="AF1364" s="26"/>
      <c r="AG1364" s="26"/>
      <c r="AH1364" s="27" t="s">
        <v>184</v>
      </c>
      <c r="AI1364" s="27" t="s">
        <v>1027</v>
      </c>
      <c r="AJ1364" s="27" t="s">
        <v>1027</v>
      </c>
      <c r="AK1364" s="24" t="s">
        <v>121</v>
      </c>
      <c r="AL1364" s="24" t="s">
        <v>7086</v>
      </c>
      <c r="AM1364" s="23">
        <v>43353</v>
      </c>
      <c r="AN1364" s="28">
        <v>808585.47</v>
      </c>
      <c r="AO1364" s="28"/>
      <c r="AP1364" s="24"/>
      <c r="AQ1364" s="24"/>
      <c r="AR1364" s="24"/>
      <c r="AS1364" s="24"/>
      <c r="AT1364" s="24" t="e">
        <v>#N/A</v>
      </c>
      <c r="AU1364" s="24" t="e">
        <v>#N/A</v>
      </c>
      <c r="AV1364" s="24" t="e">
        <v>#N/A</v>
      </c>
      <c r="AW1364" s="24"/>
      <c r="AX1364" s="24"/>
      <c r="AY1364" s="24"/>
      <c r="AZ1364" s="24"/>
      <c r="BA1364" s="24"/>
      <c r="BB1364" s="24"/>
      <c r="BC1364" s="24"/>
      <c r="BD1364" s="24">
        <v>0</v>
      </c>
      <c r="BE1364" s="24">
        <v>0</v>
      </c>
      <c r="BF1364" s="23"/>
      <c r="BG1364" s="23"/>
      <c r="BH1364" s="23">
        <v>43435</v>
      </c>
      <c r="BI1364" s="26" t="s">
        <v>127</v>
      </c>
      <c r="BJ1364" s="26" t="s">
        <v>128</v>
      </c>
      <c r="BK1364" s="29">
        <v>88975</v>
      </c>
      <c r="BL1364" s="24" t="s">
        <v>129</v>
      </c>
      <c r="BM1364" s="22" t="str">
        <f ca="1">+IF(Tabla1[[#This Row],[FECHA INGRESO]]&gt;=44986,IF((TODAY()-Tabla1[[#This Row],[FECHA INGRESO]])&gt;=50,"ALERTA","TODAVÍA FALTA"),"N/A")</f>
        <v>N/A</v>
      </c>
      <c r="BN1364" s="7">
        <f>IFERROR((_xlfn.DAYS(Tabla1[[#This Row],[FECHA INGRESO]],Tabla1[[#This Row],[FECHA RETIRO]]))/30,"")</f>
        <v>-2.7333333333333334</v>
      </c>
    </row>
    <row r="1365" spans="1:66" ht="15" customHeight="1" x14ac:dyDescent="0.35">
      <c r="A1365" s="34">
        <v>1007103932</v>
      </c>
      <c r="B1365" s="22" t="s">
        <v>8080</v>
      </c>
      <c r="C1365" s="23">
        <v>43353</v>
      </c>
      <c r="D1365" s="23" t="s">
        <v>188</v>
      </c>
      <c r="E1365" s="23" t="s">
        <v>111</v>
      </c>
      <c r="F1365" s="23" t="s">
        <v>70</v>
      </c>
      <c r="G1365" s="24"/>
      <c r="H1365" s="24">
        <v>24087757657</v>
      </c>
      <c r="I1365" s="24" t="s">
        <v>95</v>
      </c>
      <c r="J1365" s="24">
        <f>DATEDIF(Tabla1[[#This Row],[FECHA DE NACIMIENTO]],Tabla1[[#This Row],[FECHA ACTUAL]],"Y")</f>
        <v>23</v>
      </c>
      <c r="K1365" s="24" t="s">
        <v>73</v>
      </c>
      <c r="L1365" s="24" t="s">
        <v>112</v>
      </c>
      <c r="M1365" s="24">
        <v>0</v>
      </c>
      <c r="N1365" s="24">
        <v>0</v>
      </c>
      <c r="O1365" s="24">
        <v>2</v>
      </c>
      <c r="P1365" s="24" t="s">
        <v>101</v>
      </c>
      <c r="Q1365" s="23">
        <v>36423</v>
      </c>
      <c r="R1365" s="24" t="s">
        <v>76</v>
      </c>
      <c r="S1365" s="25">
        <v>45119</v>
      </c>
      <c r="T1365" s="24">
        <v>5670961</v>
      </c>
      <c r="U1365" s="24">
        <v>3132057668</v>
      </c>
      <c r="V1365" s="24" t="s">
        <v>8081</v>
      </c>
      <c r="W1365" s="24" t="s">
        <v>8082</v>
      </c>
      <c r="X1365" s="24" t="s">
        <v>8083</v>
      </c>
      <c r="Y1365" s="24" t="s">
        <v>8084</v>
      </c>
      <c r="Z1365" s="24" t="s">
        <v>117</v>
      </c>
      <c r="AA1365" s="24">
        <v>3212122220</v>
      </c>
      <c r="AB1365" s="24" t="s">
        <v>77</v>
      </c>
      <c r="AC1365" s="24" t="s">
        <v>77</v>
      </c>
      <c r="AD1365" s="24" t="s">
        <v>77</v>
      </c>
      <c r="AE1365" s="26" t="s">
        <v>151</v>
      </c>
      <c r="AF1365" s="26"/>
      <c r="AG1365" s="26"/>
      <c r="AH1365" s="27" t="s">
        <v>184</v>
      </c>
      <c r="AI1365" s="27" t="s">
        <v>120</v>
      </c>
      <c r="AJ1365" s="27" t="s">
        <v>120</v>
      </c>
      <c r="AK1365" s="24" t="s">
        <v>121</v>
      </c>
      <c r="AL1365" s="24" t="s">
        <v>7086</v>
      </c>
      <c r="AM1365" s="23">
        <v>43353</v>
      </c>
      <c r="AN1365" s="28">
        <v>877803</v>
      </c>
      <c r="AO1365" s="28">
        <v>102854</v>
      </c>
      <c r="AP1365" s="24"/>
      <c r="AQ1365" s="24"/>
      <c r="AR1365" s="24"/>
      <c r="AS1365" s="24"/>
      <c r="AT1365" s="24" t="e">
        <v>#N/A</v>
      </c>
      <c r="AU1365" s="24" t="e">
        <v>#N/A</v>
      </c>
      <c r="AV1365" s="24" t="e">
        <v>#N/A</v>
      </c>
      <c r="AW1365" s="24"/>
      <c r="AX1365" s="24"/>
      <c r="AY1365" s="24"/>
      <c r="AZ1365" s="24"/>
      <c r="BA1365" s="24"/>
      <c r="BB1365" s="24"/>
      <c r="BC1365" s="24"/>
      <c r="BD1365" s="24">
        <v>0</v>
      </c>
      <c r="BE1365" s="24">
        <v>0</v>
      </c>
      <c r="BF1365" s="23"/>
      <c r="BG1365" s="23"/>
      <c r="BH1365" s="23">
        <v>44055</v>
      </c>
      <c r="BI1365" s="26" t="s">
        <v>127</v>
      </c>
      <c r="BJ1365" s="26" t="s">
        <v>273</v>
      </c>
      <c r="BK1365" s="29">
        <v>0</v>
      </c>
      <c r="BL1365" s="24" t="s">
        <v>129</v>
      </c>
      <c r="BM1365" s="22" t="str">
        <f ca="1">+IF(Tabla1[[#This Row],[FECHA INGRESO]]&gt;=44986,IF((TODAY()-Tabla1[[#This Row],[FECHA INGRESO]])&gt;=50,"ALERTA","TODAVÍA FALTA"),"N/A")</f>
        <v>N/A</v>
      </c>
      <c r="BN1365" s="7">
        <f>IFERROR((_xlfn.DAYS(Tabla1[[#This Row],[FECHA INGRESO]],Tabla1[[#This Row],[FECHA RETIRO]]))/30,"")</f>
        <v>-23.4</v>
      </c>
    </row>
    <row r="1366" spans="1:66" x14ac:dyDescent="0.35">
      <c r="A1366" s="21">
        <v>1030660779</v>
      </c>
      <c r="B1366" s="22" t="s">
        <v>8085</v>
      </c>
      <c r="C1366" s="23">
        <v>43353</v>
      </c>
      <c r="D1366" s="23" t="s">
        <v>582</v>
      </c>
      <c r="E1366" s="23" t="s">
        <v>111</v>
      </c>
      <c r="F1366" s="23" t="s">
        <v>70</v>
      </c>
      <c r="G1366" s="24"/>
      <c r="H1366" s="24">
        <v>24087792078</v>
      </c>
      <c r="I1366" s="24" t="s">
        <v>72</v>
      </c>
      <c r="J1366" s="24">
        <f>DATEDIF(Tabla1[[#This Row],[FECHA DE NACIMIENTO]],Tabla1[[#This Row],[FECHA ACTUAL]],"Y")</f>
        <v>27</v>
      </c>
      <c r="K1366" s="24" t="s">
        <v>73</v>
      </c>
      <c r="L1366" s="24" t="s">
        <v>112</v>
      </c>
      <c r="M1366" s="24">
        <v>0</v>
      </c>
      <c r="N1366" s="24">
        <v>0</v>
      </c>
      <c r="O1366" s="24">
        <v>2</v>
      </c>
      <c r="P1366" s="24" t="s">
        <v>101</v>
      </c>
      <c r="Q1366" s="23">
        <v>34993</v>
      </c>
      <c r="R1366" s="24" t="s">
        <v>76</v>
      </c>
      <c r="S1366" s="25">
        <v>45119</v>
      </c>
      <c r="T1366" s="24">
        <v>4851732</v>
      </c>
      <c r="U1366" s="24">
        <v>3112111602</v>
      </c>
      <c r="V1366" s="33" t="s">
        <v>8086</v>
      </c>
      <c r="W1366" s="24" t="s">
        <v>8087</v>
      </c>
      <c r="X1366" s="24" t="s">
        <v>393</v>
      </c>
      <c r="Y1366" s="24" t="s">
        <v>8088</v>
      </c>
      <c r="Z1366" s="24" t="s">
        <v>285</v>
      </c>
      <c r="AA1366" s="24">
        <v>3214253075</v>
      </c>
      <c r="AB1366" s="24" t="s">
        <v>83</v>
      </c>
      <c r="AC1366" s="24" t="s">
        <v>83</v>
      </c>
      <c r="AD1366" s="24" t="e">
        <v>#REF!</v>
      </c>
      <c r="AE1366" s="26" t="s">
        <v>151</v>
      </c>
      <c r="AF1366" s="26"/>
      <c r="AG1366" s="26">
        <v>0</v>
      </c>
      <c r="AH1366" s="27" t="s">
        <v>955</v>
      </c>
      <c r="AI1366" s="27" t="s">
        <v>120</v>
      </c>
      <c r="AJ1366" s="27" t="s">
        <v>120</v>
      </c>
      <c r="AK1366" s="24" t="s">
        <v>121</v>
      </c>
      <c r="AL1366" s="24" t="s">
        <v>7086</v>
      </c>
      <c r="AM1366" s="23">
        <v>43353</v>
      </c>
      <c r="AN1366" s="28">
        <v>1160000</v>
      </c>
      <c r="AO1366" s="28">
        <v>140606</v>
      </c>
      <c r="AP1366" s="24">
        <v>0</v>
      </c>
      <c r="AQ1366" s="24">
        <v>0</v>
      </c>
      <c r="AR1366" s="24">
        <v>0</v>
      </c>
      <c r="AS1366" s="24">
        <v>0</v>
      </c>
      <c r="AT1366" s="24">
        <v>0</v>
      </c>
      <c r="AU1366" s="24">
        <v>90</v>
      </c>
      <c r="AV1366" s="24">
        <v>80</v>
      </c>
      <c r="AW1366" s="24">
        <v>95</v>
      </c>
      <c r="AX1366" s="24">
        <v>0</v>
      </c>
      <c r="AY1366" s="24" t="s">
        <v>8089</v>
      </c>
      <c r="AZ1366" s="24">
        <v>0</v>
      </c>
      <c r="BA1366" s="24">
        <v>0</v>
      </c>
      <c r="BB1366" s="24">
        <v>0</v>
      </c>
      <c r="BC1366" s="24">
        <v>0</v>
      </c>
      <c r="BD1366" s="24">
        <v>0</v>
      </c>
      <c r="BE1366" s="24">
        <v>0</v>
      </c>
      <c r="BF1366" s="23"/>
      <c r="BG1366" s="23"/>
      <c r="BH1366" s="23" t="s">
        <v>75</v>
      </c>
      <c r="BI1366" s="26">
        <v>0</v>
      </c>
      <c r="BJ1366" s="26">
        <v>0</v>
      </c>
      <c r="BK1366" s="29">
        <v>0</v>
      </c>
      <c r="BL1366" s="24" t="s">
        <v>91</v>
      </c>
      <c r="BM1366" s="22" t="str">
        <f ca="1">+IF(Tabla1[[#This Row],[FECHA INGRESO]]&gt;=44986,IF((TODAY()-Tabla1[[#This Row],[FECHA INGRESO]])&gt;=50,"ALERTA","TODAVÍA FALTA"),"N/A")</f>
        <v>N/A</v>
      </c>
      <c r="BN1366" s="7" t="str">
        <f>IFERROR((_xlfn.DAYS(Tabla1[[#This Row],[FECHA INGRESO]],Tabla1[[#This Row],[FECHA RETIRO]]))/30,"")</f>
        <v/>
      </c>
    </row>
    <row r="1367" spans="1:66" x14ac:dyDescent="0.35">
      <c r="A1367" s="34">
        <v>1026280519</v>
      </c>
      <c r="B1367" s="22" t="s">
        <v>8090</v>
      </c>
      <c r="C1367" s="23">
        <v>43353</v>
      </c>
      <c r="D1367" s="23" t="s">
        <v>4008</v>
      </c>
      <c r="E1367" s="23" t="s">
        <v>111</v>
      </c>
      <c r="F1367" s="23" t="s">
        <v>70</v>
      </c>
      <c r="G1367" s="24"/>
      <c r="H1367" s="24">
        <v>24087754672</v>
      </c>
      <c r="I1367" s="24" t="s">
        <v>95</v>
      </c>
      <c r="J1367" s="24">
        <f>DATEDIF(Tabla1[[#This Row],[FECHA DE NACIMIENTO]],Tabla1[[#This Row],[FECHA ACTUAL]],"Y")</f>
        <v>30</v>
      </c>
      <c r="K1367" s="24" t="s">
        <v>73</v>
      </c>
      <c r="L1367" s="24" t="s">
        <v>234</v>
      </c>
      <c r="M1367" s="24">
        <v>1</v>
      </c>
      <c r="N1367" s="24">
        <v>1</v>
      </c>
      <c r="O1367" s="24">
        <v>2</v>
      </c>
      <c r="P1367" s="24" t="s">
        <v>101</v>
      </c>
      <c r="Q1367" s="23">
        <v>33807</v>
      </c>
      <c r="R1367" s="24" t="s">
        <v>76</v>
      </c>
      <c r="S1367" s="25">
        <v>45119</v>
      </c>
      <c r="T1367" s="24"/>
      <c r="U1367" s="24">
        <v>3219843311</v>
      </c>
      <c r="V1367" s="33" t="s">
        <v>8091</v>
      </c>
      <c r="W1367" s="24" t="s">
        <v>8092</v>
      </c>
      <c r="X1367" s="24"/>
      <c r="Y1367" s="24" t="s">
        <v>8093</v>
      </c>
      <c r="Z1367" s="24" t="s">
        <v>82</v>
      </c>
      <c r="AA1367" s="24">
        <v>3134409982</v>
      </c>
      <c r="AB1367" s="24" t="s">
        <v>101</v>
      </c>
      <c r="AC1367" s="24" t="s">
        <v>83</v>
      </c>
      <c r="AD1367" s="24" t="e">
        <v>#REF!</v>
      </c>
      <c r="AE1367" s="26" t="s">
        <v>151</v>
      </c>
      <c r="AF1367" s="26"/>
      <c r="AG1367" s="26"/>
      <c r="AH1367" s="27" t="s">
        <v>163</v>
      </c>
      <c r="AI1367" s="27" t="s">
        <v>1612</v>
      </c>
      <c r="AJ1367" s="27" t="s">
        <v>487</v>
      </c>
      <c r="AK1367" s="24" t="s">
        <v>121</v>
      </c>
      <c r="AL1367" s="24" t="s">
        <v>7086</v>
      </c>
      <c r="AM1367" s="23">
        <v>43353</v>
      </c>
      <c r="AN1367" s="28">
        <v>1395511.2</v>
      </c>
      <c r="AO1367" s="28">
        <v>106454</v>
      </c>
      <c r="AP1367" s="24" t="s">
        <v>8094</v>
      </c>
      <c r="AQ1367" s="24"/>
      <c r="AR1367" s="24"/>
      <c r="AS1367" s="24"/>
      <c r="AT1367" s="24"/>
      <c r="AU1367" s="24">
        <v>76</v>
      </c>
      <c r="AV1367" s="24">
        <v>98</v>
      </c>
      <c r="AW1367" s="24">
        <v>89</v>
      </c>
      <c r="AX1367" s="24" t="s">
        <v>8095</v>
      </c>
      <c r="AY1367" s="24"/>
      <c r="AZ1367" s="24"/>
      <c r="BA1367" s="24"/>
      <c r="BB1367" s="24"/>
      <c r="BC1367" s="24"/>
      <c r="BD1367" s="24">
        <v>0</v>
      </c>
      <c r="BE1367" s="24">
        <v>0</v>
      </c>
      <c r="BF1367" s="23"/>
      <c r="BG1367" s="23"/>
      <c r="BH1367" s="23">
        <v>44561</v>
      </c>
      <c r="BI1367" s="26" t="s">
        <v>127</v>
      </c>
      <c r="BJ1367" s="26" t="s">
        <v>273</v>
      </c>
      <c r="BK1367" s="29">
        <v>0</v>
      </c>
      <c r="BL1367" s="24" t="s">
        <v>129</v>
      </c>
      <c r="BM1367" s="22" t="str">
        <f ca="1">+IF(Tabla1[[#This Row],[FECHA INGRESO]]&gt;=44986,IF((TODAY()-Tabla1[[#This Row],[FECHA INGRESO]])&gt;=50,"ALERTA","TODAVÍA FALTA"),"N/A")</f>
        <v>N/A</v>
      </c>
      <c r="BN1367" s="7">
        <f>IFERROR((_xlfn.DAYS(Tabla1[[#This Row],[FECHA INGRESO]],Tabla1[[#This Row],[FECHA RETIRO]]))/30,"")</f>
        <v>-40.266666666666666</v>
      </c>
    </row>
    <row r="1368" spans="1:66" ht="15" customHeight="1" x14ac:dyDescent="0.35">
      <c r="A1368" s="31">
        <v>1140421210</v>
      </c>
      <c r="B1368" s="22" t="s">
        <v>8096</v>
      </c>
      <c r="C1368" s="23">
        <v>43354</v>
      </c>
      <c r="D1368" s="23" t="s">
        <v>266</v>
      </c>
      <c r="E1368" s="23" t="s">
        <v>111</v>
      </c>
      <c r="F1368" s="23"/>
      <c r="G1368" s="24"/>
      <c r="H1368" s="24">
        <v>24087840218</v>
      </c>
      <c r="I1368" s="24" t="s">
        <v>95</v>
      </c>
      <c r="J1368" s="24">
        <f>DATEDIF(Tabla1[[#This Row],[FECHA DE NACIMIENTO]],Tabla1[[#This Row],[FECHA ACTUAL]],"Y")</f>
        <v>27</v>
      </c>
      <c r="K1368" s="24" t="s">
        <v>73</v>
      </c>
      <c r="L1368" s="24" t="s">
        <v>112</v>
      </c>
      <c r="M1368" s="24">
        <v>0</v>
      </c>
      <c r="N1368" s="24">
        <v>0</v>
      </c>
      <c r="O1368" s="24">
        <v>1</v>
      </c>
      <c r="P1368" s="24" t="s">
        <v>101</v>
      </c>
      <c r="Q1368" s="23">
        <v>35173</v>
      </c>
      <c r="R1368" s="24" t="s">
        <v>872</v>
      </c>
      <c r="S1368" s="25">
        <v>45119</v>
      </c>
      <c r="T1368" s="24">
        <v>2009724</v>
      </c>
      <c r="U1368" s="24">
        <v>3188181692</v>
      </c>
      <c r="V1368" s="24" t="s">
        <v>8097</v>
      </c>
      <c r="W1368" s="24" t="s">
        <v>8098</v>
      </c>
      <c r="X1368" s="24" t="s">
        <v>8099</v>
      </c>
      <c r="Y1368" s="24" t="s">
        <v>8100</v>
      </c>
      <c r="Z1368" s="24" t="s">
        <v>162</v>
      </c>
      <c r="AA1368" s="24">
        <v>3144601309</v>
      </c>
      <c r="AB1368" s="24" t="s">
        <v>77</v>
      </c>
      <c r="AC1368" s="24" t="s">
        <v>77</v>
      </c>
      <c r="AD1368" s="24" t="s">
        <v>77</v>
      </c>
      <c r="AE1368" s="26" t="s">
        <v>151</v>
      </c>
      <c r="AF1368" s="26"/>
      <c r="AG1368" s="26"/>
      <c r="AH1368" s="27" t="s">
        <v>184</v>
      </c>
      <c r="AI1368" s="27" t="s">
        <v>2649</v>
      </c>
      <c r="AJ1368" s="27" t="s">
        <v>2649</v>
      </c>
      <c r="AK1368" s="24" t="s">
        <v>121</v>
      </c>
      <c r="AL1368" s="24" t="s">
        <v>7086</v>
      </c>
      <c r="AM1368" s="23">
        <v>43354</v>
      </c>
      <c r="AN1368" s="28">
        <v>808585.47</v>
      </c>
      <c r="AO1368" s="28"/>
      <c r="AP1368" s="24"/>
      <c r="AQ1368" s="24"/>
      <c r="AR1368" s="24"/>
      <c r="AS1368" s="24"/>
      <c r="AT1368" s="24" t="e">
        <v>#N/A</v>
      </c>
      <c r="AU1368" s="24" t="e">
        <v>#N/A</v>
      </c>
      <c r="AV1368" s="24" t="e">
        <v>#N/A</v>
      </c>
      <c r="AW1368" s="24"/>
      <c r="AX1368" s="24"/>
      <c r="AY1368" s="24"/>
      <c r="AZ1368" s="24"/>
      <c r="BA1368" s="24"/>
      <c r="BB1368" s="24"/>
      <c r="BC1368" s="24"/>
      <c r="BD1368" s="24">
        <v>0</v>
      </c>
      <c r="BE1368" s="24">
        <v>0</v>
      </c>
      <c r="BF1368" s="23"/>
      <c r="BG1368" s="23"/>
      <c r="BH1368" s="23">
        <v>43386</v>
      </c>
      <c r="BI1368" s="26" t="s">
        <v>127</v>
      </c>
      <c r="BJ1368" s="26" t="s">
        <v>1246</v>
      </c>
      <c r="BK1368" s="29">
        <v>35807</v>
      </c>
      <c r="BL1368" s="24" t="s">
        <v>129</v>
      </c>
      <c r="BM1368" s="22" t="str">
        <f ca="1">+IF(Tabla1[[#This Row],[FECHA INGRESO]]&gt;=44986,IF((TODAY()-Tabla1[[#This Row],[FECHA INGRESO]])&gt;=50,"ALERTA","TODAVÍA FALTA"),"N/A")</f>
        <v>N/A</v>
      </c>
      <c r="BN1368" s="7">
        <f>IFERROR((_xlfn.DAYS(Tabla1[[#This Row],[FECHA INGRESO]],Tabla1[[#This Row],[FECHA RETIRO]]))/30,"")</f>
        <v>-1.0666666666666667</v>
      </c>
    </row>
    <row r="1369" spans="1:66" ht="15" customHeight="1" x14ac:dyDescent="0.35">
      <c r="A1369" s="31">
        <v>1023954008</v>
      </c>
      <c r="B1369" s="22" t="s">
        <v>8101</v>
      </c>
      <c r="C1369" s="23">
        <v>43355</v>
      </c>
      <c r="D1369" s="23" t="s">
        <v>93</v>
      </c>
      <c r="E1369" s="23" t="s">
        <v>111</v>
      </c>
      <c r="F1369" s="23"/>
      <c r="G1369" s="24"/>
      <c r="H1369" s="24">
        <v>24087871072</v>
      </c>
      <c r="I1369" s="24" t="s">
        <v>72</v>
      </c>
      <c r="J1369" s="24">
        <f>DATEDIF(Tabla1[[#This Row],[FECHA DE NACIMIENTO]],Tabla1[[#This Row],[FECHA ACTUAL]],"Y")</f>
        <v>26</v>
      </c>
      <c r="K1369" s="24" t="s">
        <v>73</v>
      </c>
      <c r="L1369" s="24" t="s">
        <v>112</v>
      </c>
      <c r="M1369" s="24">
        <v>0</v>
      </c>
      <c r="N1369" s="24">
        <v>0</v>
      </c>
      <c r="O1369" s="24">
        <v>2</v>
      </c>
      <c r="P1369" s="24" t="s">
        <v>101</v>
      </c>
      <c r="Q1369" s="23">
        <v>35310</v>
      </c>
      <c r="R1369" s="24" t="s">
        <v>76</v>
      </c>
      <c r="S1369" s="25">
        <v>45119</v>
      </c>
      <c r="T1369" s="24"/>
      <c r="U1369" s="24">
        <v>3003373082</v>
      </c>
      <c r="V1369" s="24" t="s">
        <v>8102</v>
      </c>
      <c r="W1369" s="24" t="s">
        <v>8103</v>
      </c>
      <c r="X1369" s="24" t="s">
        <v>3722</v>
      </c>
      <c r="Y1369" s="24" t="s">
        <v>8104</v>
      </c>
      <c r="Z1369" s="24" t="s">
        <v>117</v>
      </c>
      <c r="AA1369" s="24">
        <v>3102331270</v>
      </c>
      <c r="AB1369" s="24" t="s">
        <v>77</v>
      </c>
      <c r="AC1369" s="24" t="s">
        <v>77</v>
      </c>
      <c r="AD1369" s="24" t="s">
        <v>77</v>
      </c>
      <c r="AE1369" s="26" t="s">
        <v>151</v>
      </c>
      <c r="AF1369" s="26"/>
      <c r="AG1369" s="26"/>
      <c r="AH1369" s="27" t="s">
        <v>3042</v>
      </c>
      <c r="AI1369" s="27" t="s">
        <v>8105</v>
      </c>
      <c r="AJ1369" s="27" t="s">
        <v>438</v>
      </c>
      <c r="AK1369" s="24" t="s">
        <v>121</v>
      </c>
      <c r="AL1369" s="24" t="s">
        <v>7086</v>
      </c>
      <c r="AM1369" s="23">
        <v>43355</v>
      </c>
      <c r="AN1369" s="28">
        <v>857100.06</v>
      </c>
      <c r="AO1369" s="28"/>
      <c r="AP1369" s="24"/>
      <c r="AQ1369" s="24"/>
      <c r="AR1369" s="24"/>
      <c r="AS1369" s="24"/>
      <c r="AT1369" s="24" t="e">
        <v>#N/A</v>
      </c>
      <c r="AU1369" s="24" t="e">
        <v>#N/A</v>
      </c>
      <c r="AV1369" s="24" t="e">
        <v>#N/A</v>
      </c>
      <c r="AW1369" s="24"/>
      <c r="AX1369" s="24"/>
      <c r="AY1369" s="24" t="s">
        <v>8106</v>
      </c>
      <c r="AZ1369" s="24"/>
      <c r="BA1369" s="24"/>
      <c r="BB1369" s="24"/>
      <c r="BC1369" s="24"/>
      <c r="BD1369" s="24">
        <v>0</v>
      </c>
      <c r="BE1369" s="24">
        <v>0</v>
      </c>
      <c r="BF1369" s="23"/>
      <c r="BG1369" s="23"/>
      <c r="BH1369" s="23">
        <v>43539</v>
      </c>
      <c r="BI1369" s="26" t="s">
        <v>127</v>
      </c>
      <c r="BJ1369" s="26" t="s">
        <v>8107</v>
      </c>
      <c r="BK1369" s="29">
        <v>211630</v>
      </c>
      <c r="BL1369" s="24" t="s">
        <v>129</v>
      </c>
      <c r="BM1369" s="22" t="str">
        <f ca="1">+IF(Tabla1[[#This Row],[FECHA INGRESO]]&gt;=44986,IF((TODAY()-Tabla1[[#This Row],[FECHA INGRESO]])&gt;=50,"ALERTA","TODAVÍA FALTA"),"N/A")</f>
        <v>N/A</v>
      </c>
      <c r="BN1369" s="7">
        <f>IFERROR((_xlfn.DAYS(Tabla1[[#This Row],[FECHA INGRESO]],Tabla1[[#This Row],[FECHA RETIRO]]))/30,"")</f>
        <v>-6.1333333333333337</v>
      </c>
    </row>
    <row r="1370" spans="1:66" ht="15" customHeight="1" x14ac:dyDescent="0.35">
      <c r="A1370" s="31">
        <v>1023953766</v>
      </c>
      <c r="B1370" s="22" t="s">
        <v>8108</v>
      </c>
      <c r="C1370" s="23">
        <v>43355</v>
      </c>
      <c r="D1370" s="23" t="s">
        <v>266</v>
      </c>
      <c r="E1370" s="24" t="s">
        <v>94</v>
      </c>
      <c r="F1370" s="23"/>
      <c r="G1370" s="24"/>
      <c r="H1370" s="24">
        <v>24087870738</v>
      </c>
      <c r="I1370" s="24" t="s">
        <v>72</v>
      </c>
      <c r="J1370" s="24">
        <f>DATEDIF(Tabla1[[#This Row],[FECHA DE NACIMIENTO]],Tabla1[[#This Row],[FECHA ACTUAL]],"Y")</f>
        <v>26</v>
      </c>
      <c r="K1370" s="24" t="s">
        <v>73</v>
      </c>
      <c r="L1370" s="24" t="s">
        <v>112</v>
      </c>
      <c r="M1370" s="24">
        <v>0</v>
      </c>
      <c r="N1370" s="24">
        <v>0</v>
      </c>
      <c r="O1370" s="24">
        <v>2</v>
      </c>
      <c r="P1370" s="24" t="s">
        <v>101</v>
      </c>
      <c r="Q1370" s="23">
        <v>35307</v>
      </c>
      <c r="R1370" s="24" t="s">
        <v>76</v>
      </c>
      <c r="S1370" s="25">
        <v>45119</v>
      </c>
      <c r="T1370" s="24">
        <v>5250797</v>
      </c>
      <c r="U1370" s="24">
        <v>3208055289</v>
      </c>
      <c r="V1370" s="24" t="s">
        <v>8109</v>
      </c>
      <c r="W1370" s="24" t="s">
        <v>8110</v>
      </c>
      <c r="X1370" s="24" t="s">
        <v>3765</v>
      </c>
      <c r="Y1370" s="24" t="s">
        <v>8111</v>
      </c>
      <c r="Z1370" s="24" t="s">
        <v>117</v>
      </c>
      <c r="AA1370" s="24">
        <v>3144623622</v>
      </c>
      <c r="AB1370" s="24" t="s">
        <v>77</v>
      </c>
      <c r="AC1370" s="24" t="s">
        <v>77</v>
      </c>
      <c r="AD1370" s="24" t="s">
        <v>77</v>
      </c>
      <c r="AE1370" s="26" t="s">
        <v>183</v>
      </c>
      <c r="AF1370" s="26"/>
      <c r="AG1370" s="26" t="s">
        <v>8112</v>
      </c>
      <c r="AH1370" s="27" t="s">
        <v>3042</v>
      </c>
      <c r="AI1370" s="27" t="s">
        <v>438</v>
      </c>
      <c r="AJ1370" s="27" t="s">
        <v>438</v>
      </c>
      <c r="AK1370" s="24" t="s">
        <v>121</v>
      </c>
      <c r="AL1370" s="24" t="s">
        <v>7086</v>
      </c>
      <c r="AM1370" s="23">
        <v>43355</v>
      </c>
      <c r="AN1370" s="28">
        <v>808585.47</v>
      </c>
      <c r="AO1370" s="28"/>
      <c r="AP1370" s="24"/>
      <c r="AQ1370" s="24"/>
      <c r="AR1370" s="24"/>
      <c r="AS1370" s="24"/>
      <c r="AT1370" s="24" t="e">
        <v>#N/A</v>
      </c>
      <c r="AU1370" s="24" t="e">
        <v>#N/A</v>
      </c>
      <c r="AV1370" s="24" t="e">
        <v>#N/A</v>
      </c>
      <c r="AW1370" s="24"/>
      <c r="AX1370" s="24"/>
      <c r="AY1370" s="24"/>
      <c r="AZ1370" s="24"/>
      <c r="BA1370" s="24"/>
      <c r="BB1370" s="24"/>
      <c r="BC1370" s="24"/>
      <c r="BD1370" s="24">
        <v>0</v>
      </c>
      <c r="BE1370" s="24">
        <v>0</v>
      </c>
      <c r="BF1370" s="23"/>
      <c r="BG1370" s="23"/>
      <c r="BH1370" s="23">
        <v>43397</v>
      </c>
      <c r="BI1370" s="26" t="s">
        <v>127</v>
      </c>
      <c r="BJ1370" s="26" t="s">
        <v>337</v>
      </c>
      <c r="BK1370" s="29">
        <v>46658</v>
      </c>
      <c r="BL1370" s="24" t="s">
        <v>129</v>
      </c>
      <c r="BM1370" s="22" t="str">
        <f ca="1">+IF(Tabla1[[#This Row],[FECHA INGRESO]]&gt;=44986,IF((TODAY()-Tabla1[[#This Row],[FECHA INGRESO]])&gt;=50,"ALERTA","TODAVÍA FALTA"),"N/A")</f>
        <v>N/A</v>
      </c>
      <c r="BN1370" s="7">
        <f>IFERROR((_xlfn.DAYS(Tabla1[[#This Row],[FECHA INGRESO]],Tabla1[[#This Row],[FECHA RETIRO]]))/30,"")</f>
        <v>-1.4</v>
      </c>
    </row>
    <row r="1371" spans="1:66" ht="15" customHeight="1" x14ac:dyDescent="0.35">
      <c r="A1371" s="31">
        <v>1014239600</v>
      </c>
      <c r="B1371" s="22" t="s">
        <v>8113</v>
      </c>
      <c r="C1371" s="23">
        <v>43355</v>
      </c>
      <c r="D1371" s="23" t="s">
        <v>93</v>
      </c>
      <c r="E1371" s="24" t="s">
        <v>94</v>
      </c>
      <c r="F1371" s="23"/>
      <c r="G1371" s="24"/>
      <c r="H1371" s="24">
        <v>24087862326</v>
      </c>
      <c r="I1371" s="24" t="s">
        <v>95</v>
      </c>
      <c r="J1371" s="24">
        <f>DATEDIF(Tabla1[[#This Row],[FECHA DE NACIMIENTO]],Tabla1[[#This Row],[FECHA ACTUAL]],"Y")</f>
        <v>30</v>
      </c>
      <c r="K1371" s="24" t="s">
        <v>96</v>
      </c>
      <c r="L1371" s="24" t="s">
        <v>112</v>
      </c>
      <c r="M1371" s="24">
        <v>0</v>
      </c>
      <c r="N1371" s="24">
        <v>1</v>
      </c>
      <c r="O1371" s="24">
        <v>2</v>
      </c>
      <c r="P1371" s="24" t="s">
        <v>101</v>
      </c>
      <c r="Q1371" s="23">
        <v>33964</v>
      </c>
      <c r="R1371" s="24" t="s">
        <v>76</v>
      </c>
      <c r="S1371" s="25">
        <v>45119</v>
      </c>
      <c r="T1371" s="24"/>
      <c r="U1371" s="24">
        <v>3108728181</v>
      </c>
      <c r="V1371" s="24" t="s">
        <v>8114</v>
      </c>
      <c r="W1371" s="24" t="s">
        <v>8115</v>
      </c>
      <c r="X1371" s="24" t="s">
        <v>5446</v>
      </c>
      <c r="Y1371" s="24" t="s">
        <v>8116</v>
      </c>
      <c r="Z1371" s="24" t="s">
        <v>255</v>
      </c>
      <c r="AA1371" s="24">
        <v>3204235544</v>
      </c>
      <c r="AB1371" s="24" t="s">
        <v>77</v>
      </c>
      <c r="AC1371" s="24" t="s">
        <v>77</v>
      </c>
      <c r="AD1371" s="24" t="s">
        <v>77</v>
      </c>
      <c r="AE1371" s="26" t="s">
        <v>183</v>
      </c>
      <c r="AF1371" s="26" t="s">
        <v>8117</v>
      </c>
      <c r="AG1371" s="26" t="s">
        <v>8118</v>
      </c>
      <c r="AH1371" s="27" t="s">
        <v>184</v>
      </c>
      <c r="AI1371" s="27" t="s">
        <v>487</v>
      </c>
      <c r="AJ1371" s="27" t="s">
        <v>487</v>
      </c>
      <c r="AK1371" s="24" t="s">
        <v>121</v>
      </c>
      <c r="AL1371" s="24" t="s">
        <v>7086</v>
      </c>
      <c r="AM1371" s="23">
        <v>43355</v>
      </c>
      <c r="AN1371" s="28">
        <v>808585.47</v>
      </c>
      <c r="AO1371" s="28"/>
      <c r="AP1371" s="24"/>
      <c r="AQ1371" s="24"/>
      <c r="AR1371" s="24"/>
      <c r="AS1371" s="24"/>
      <c r="AT1371" s="24" t="e">
        <v>#N/A</v>
      </c>
      <c r="AU1371" s="24" t="e">
        <v>#N/A</v>
      </c>
      <c r="AV1371" s="24" t="e">
        <v>#N/A</v>
      </c>
      <c r="AW1371" s="24"/>
      <c r="AX1371" s="24"/>
      <c r="AY1371" s="24"/>
      <c r="AZ1371" s="24"/>
      <c r="BA1371" s="24"/>
      <c r="BB1371" s="24"/>
      <c r="BC1371" s="24"/>
      <c r="BD1371" s="24">
        <v>0</v>
      </c>
      <c r="BE1371" s="24">
        <v>0</v>
      </c>
      <c r="BF1371" s="23"/>
      <c r="BG1371" s="23"/>
      <c r="BH1371" s="23">
        <v>43368</v>
      </c>
      <c r="BI1371" s="26" t="s">
        <v>127</v>
      </c>
      <c r="BJ1371" s="26" t="s">
        <v>232</v>
      </c>
      <c r="BK1371" s="29">
        <v>15191</v>
      </c>
      <c r="BL1371" s="24" t="s">
        <v>129</v>
      </c>
      <c r="BM1371" s="22" t="str">
        <f ca="1">+IF(Tabla1[[#This Row],[FECHA INGRESO]]&gt;=44986,IF((TODAY()-Tabla1[[#This Row],[FECHA INGRESO]])&gt;=50,"ALERTA","TODAVÍA FALTA"),"N/A")</f>
        <v>N/A</v>
      </c>
      <c r="BN1371" s="7">
        <f>IFERROR((_xlfn.DAYS(Tabla1[[#This Row],[FECHA INGRESO]],Tabla1[[#This Row],[FECHA RETIRO]]))/30,"")</f>
        <v>-0.43333333333333335</v>
      </c>
    </row>
    <row r="1372" spans="1:66" x14ac:dyDescent="0.35">
      <c r="A1372" s="34">
        <v>1023963458</v>
      </c>
      <c r="B1372" s="22" t="s">
        <v>8119</v>
      </c>
      <c r="C1372" s="23">
        <v>43355</v>
      </c>
      <c r="D1372" s="23" t="s">
        <v>93</v>
      </c>
      <c r="E1372" s="23" t="s">
        <v>69</v>
      </c>
      <c r="F1372" s="23"/>
      <c r="G1372" s="24"/>
      <c r="H1372" s="24">
        <v>24087872222</v>
      </c>
      <c r="I1372" s="24" t="s">
        <v>95</v>
      </c>
      <c r="J1372" s="24">
        <f>DATEDIF(Tabla1[[#This Row],[FECHA DE NACIMIENTO]],Tabla1[[#This Row],[FECHA ACTUAL]],"Y")</f>
        <v>25</v>
      </c>
      <c r="K1372" s="24" t="s">
        <v>73</v>
      </c>
      <c r="L1372" s="24" t="s">
        <v>112</v>
      </c>
      <c r="M1372" s="24">
        <v>0</v>
      </c>
      <c r="N1372" s="24">
        <v>0</v>
      </c>
      <c r="O1372" s="24">
        <v>2</v>
      </c>
      <c r="P1372" s="24" t="s">
        <v>101</v>
      </c>
      <c r="Q1372" s="23">
        <v>35686</v>
      </c>
      <c r="R1372" s="24" t="s">
        <v>76</v>
      </c>
      <c r="S1372" s="25">
        <v>45119</v>
      </c>
      <c r="T1372" s="24">
        <v>3646349</v>
      </c>
      <c r="U1372" s="24">
        <v>3134493147</v>
      </c>
      <c r="V1372" s="24" t="s">
        <v>8120</v>
      </c>
      <c r="W1372" s="24" t="s">
        <v>8121</v>
      </c>
      <c r="X1372" s="24" t="s">
        <v>3722</v>
      </c>
      <c r="Y1372" s="24" t="s">
        <v>8122</v>
      </c>
      <c r="Z1372" s="24" t="s">
        <v>117</v>
      </c>
      <c r="AA1372" s="24" t="s">
        <v>8123</v>
      </c>
      <c r="AB1372" s="24" t="s">
        <v>77</v>
      </c>
      <c r="AC1372" s="24" t="s">
        <v>77</v>
      </c>
      <c r="AD1372" s="24" t="s">
        <v>77</v>
      </c>
      <c r="AE1372" s="26" t="s">
        <v>183</v>
      </c>
      <c r="AF1372" s="26" t="s">
        <v>6404</v>
      </c>
      <c r="AG1372" s="26"/>
      <c r="AH1372" s="27" t="s">
        <v>184</v>
      </c>
      <c r="AI1372" s="27" t="s">
        <v>1612</v>
      </c>
      <c r="AJ1372" s="27" t="s">
        <v>487</v>
      </c>
      <c r="AK1372" s="24" t="s">
        <v>121</v>
      </c>
      <c r="AL1372" s="24" t="s">
        <v>7086</v>
      </c>
      <c r="AM1372" s="23">
        <v>43355</v>
      </c>
      <c r="AN1372" s="28">
        <v>877803</v>
      </c>
      <c r="AO1372" s="28">
        <v>102854</v>
      </c>
      <c r="AP1372" s="24"/>
      <c r="AQ1372" s="24"/>
      <c r="AR1372" s="24"/>
      <c r="AS1372" s="24"/>
      <c r="AT1372" s="24" t="e">
        <v>#N/A</v>
      </c>
      <c r="AU1372" s="24" t="e">
        <v>#N/A</v>
      </c>
      <c r="AV1372" s="24" t="e">
        <v>#N/A</v>
      </c>
      <c r="AW1372" s="24"/>
      <c r="AX1372" s="24"/>
      <c r="AY1372" s="24" t="s">
        <v>8124</v>
      </c>
      <c r="AZ1372" s="24" t="s">
        <v>8106</v>
      </c>
      <c r="BA1372" s="24"/>
      <c r="BB1372" s="24"/>
      <c r="BC1372" s="24"/>
      <c r="BD1372" s="24">
        <v>0</v>
      </c>
      <c r="BE1372" s="24">
        <v>0</v>
      </c>
      <c r="BF1372" s="23"/>
      <c r="BG1372" s="23"/>
      <c r="BH1372" s="23">
        <v>43860</v>
      </c>
      <c r="BI1372" s="26" t="s">
        <v>127</v>
      </c>
      <c r="BJ1372" s="26" t="s">
        <v>273</v>
      </c>
      <c r="BK1372" s="29">
        <v>0</v>
      </c>
      <c r="BL1372" s="24" t="s">
        <v>129</v>
      </c>
      <c r="BM1372" s="22" t="str">
        <f ca="1">+IF(Tabla1[[#This Row],[FECHA INGRESO]]&gt;=44986,IF((TODAY()-Tabla1[[#This Row],[FECHA INGRESO]])&gt;=50,"ALERTA","TODAVÍA FALTA"),"N/A")</f>
        <v>N/A</v>
      </c>
      <c r="BN1372" s="7">
        <f>IFERROR((_xlfn.DAYS(Tabla1[[#This Row],[FECHA INGRESO]],Tabla1[[#This Row],[FECHA RETIRO]]))/30,"")</f>
        <v>-16.833333333333332</v>
      </c>
    </row>
    <row r="1373" spans="1:66" ht="15" customHeight="1" x14ac:dyDescent="0.35">
      <c r="A1373" s="31">
        <v>1023913056</v>
      </c>
      <c r="B1373" s="22" t="s">
        <v>6971</v>
      </c>
      <c r="C1373" s="23">
        <v>43355</v>
      </c>
      <c r="D1373" s="23" t="s">
        <v>131</v>
      </c>
      <c r="E1373" s="24" t="s">
        <v>94</v>
      </c>
      <c r="F1373" s="23" t="s">
        <v>70</v>
      </c>
      <c r="G1373" s="24"/>
      <c r="H1373" s="24">
        <v>24081100431</v>
      </c>
      <c r="I1373" s="24" t="s">
        <v>95</v>
      </c>
      <c r="J1373" s="24">
        <f>DATEDIF(Tabla1[[#This Row],[FECHA DE NACIMIENTO]],Tabla1[[#This Row],[FECHA ACTUAL]],"Y")</f>
        <v>31</v>
      </c>
      <c r="K1373" s="24" t="s">
        <v>1020</v>
      </c>
      <c r="L1373" s="24" t="s">
        <v>234</v>
      </c>
      <c r="M1373" s="24">
        <v>1</v>
      </c>
      <c r="N1373" s="24">
        <v>1</v>
      </c>
      <c r="O1373" s="24">
        <v>2</v>
      </c>
      <c r="P1373" s="24" t="s">
        <v>101</v>
      </c>
      <c r="Q1373" s="23">
        <v>33596</v>
      </c>
      <c r="R1373" s="24" t="s">
        <v>76</v>
      </c>
      <c r="S1373" s="25">
        <v>45119</v>
      </c>
      <c r="T1373" s="24">
        <v>2975760</v>
      </c>
      <c r="U1373" s="24">
        <v>3123000968</v>
      </c>
      <c r="V1373" s="24" t="s">
        <v>6972</v>
      </c>
      <c r="W1373" s="24" t="s">
        <v>6973</v>
      </c>
      <c r="X1373" s="24" t="s">
        <v>6974</v>
      </c>
      <c r="Y1373" s="24" t="s">
        <v>6975</v>
      </c>
      <c r="Z1373" s="24" t="s">
        <v>117</v>
      </c>
      <c r="AA1373" s="24" t="s">
        <v>6976</v>
      </c>
      <c r="AB1373" s="24" t="s">
        <v>77</v>
      </c>
      <c r="AC1373" s="24" t="s">
        <v>77</v>
      </c>
      <c r="AD1373" s="24" t="s">
        <v>77</v>
      </c>
      <c r="AE1373" s="26" t="s">
        <v>183</v>
      </c>
      <c r="AF1373" s="26" t="s">
        <v>3655</v>
      </c>
      <c r="AG1373" s="26"/>
      <c r="AH1373" s="27" t="s">
        <v>184</v>
      </c>
      <c r="AI1373" s="27" t="s">
        <v>6611</v>
      </c>
      <c r="AJ1373" s="27" t="s">
        <v>6611</v>
      </c>
      <c r="AK1373" s="24" t="s">
        <v>121</v>
      </c>
      <c r="AL1373" s="24" t="s">
        <v>7086</v>
      </c>
      <c r="AM1373" s="23">
        <v>43355</v>
      </c>
      <c r="AN1373" s="28">
        <v>857100.06</v>
      </c>
      <c r="AO1373" s="28"/>
      <c r="AP1373" s="24"/>
      <c r="AQ1373" s="24"/>
      <c r="AR1373" s="24"/>
      <c r="AS1373" s="24"/>
      <c r="AT1373" s="24" t="e">
        <v>#N/A</v>
      </c>
      <c r="AU1373" s="24" t="e">
        <v>#N/A</v>
      </c>
      <c r="AV1373" s="24" t="e">
        <v>#N/A</v>
      </c>
      <c r="AW1373" s="24"/>
      <c r="AX1373" s="24"/>
      <c r="AY1373" s="24"/>
      <c r="AZ1373" s="24"/>
      <c r="BA1373" s="24"/>
      <c r="BB1373" s="24"/>
      <c r="BC1373" s="24"/>
      <c r="BD1373" s="24">
        <v>0</v>
      </c>
      <c r="BE1373" s="24">
        <v>0</v>
      </c>
      <c r="BF1373" s="23"/>
      <c r="BG1373" s="23"/>
      <c r="BH1373" s="23">
        <v>43508</v>
      </c>
      <c r="BI1373" s="26" t="s">
        <v>127</v>
      </c>
      <c r="BJ1373" s="26" t="s">
        <v>8125</v>
      </c>
      <c r="BK1373" s="29">
        <v>109591</v>
      </c>
      <c r="BL1373" s="24" t="s">
        <v>129</v>
      </c>
      <c r="BM1373" s="22" t="str">
        <f ca="1">+IF(Tabla1[[#This Row],[FECHA INGRESO]]&gt;=44986,IF((TODAY()-Tabla1[[#This Row],[FECHA INGRESO]])&gt;=50,"ALERTA","TODAVÍA FALTA"),"N/A")</f>
        <v>N/A</v>
      </c>
      <c r="BN1373" s="7">
        <f>IFERROR((_xlfn.DAYS(Tabla1[[#This Row],[FECHA INGRESO]],Tabla1[[#This Row],[FECHA RETIRO]]))/30,"")</f>
        <v>-5.0999999999999996</v>
      </c>
    </row>
    <row r="1374" spans="1:66" x14ac:dyDescent="0.35">
      <c r="A1374" s="31">
        <v>1019135625</v>
      </c>
      <c r="B1374" s="22" t="s">
        <v>8126</v>
      </c>
      <c r="C1374" s="23">
        <v>43355</v>
      </c>
      <c r="D1374" s="23" t="s">
        <v>131</v>
      </c>
      <c r="E1374" s="23" t="s">
        <v>110</v>
      </c>
      <c r="F1374" s="23"/>
      <c r="G1374" s="24"/>
      <c r="H1374" s="24">
        <v>24087873124</v>
      </c>
      <c r="I1374" s="24" t="s">
        <v>95</v>
      </c>
      <c r="J1374" s="24">
        <f>DATEDIF(Tabla1[[#This Row],[FECHA DE NACIMIENTO]],Tabla1[[#This Row],[FECHA ACTUAL]],"Y")</f>
        <v>25</v>
      </c>
      <c r="K1374" s="24" t="s">
        <v>500</v>
      </c>
      <c r="L1374" s="24" t="s">
        <v>112</v>
      </c>
      <c r="M1374" s="24">
        <v>0</v>
      </c>
      <c r="N1374" s="24">
        <v>0</v>
      </c>
      <c r="O1374" s="24">
        <v>3</v>
      </c>
      <c r="P1374" s="24" t="s">
        <v>101</v>
      </c>
      <c r="Q1374" s="23">
        <v>35760</v>
      </c>
      <c r="R1374" s="24" t="s">
        <v>76</v>
      </c>
      <c r="S1374" s="25">
        <v>45119</v>
      </c>
      <c r="T1374" s="24">
        <v>7505965</v>
      </c>
      <c r="U1374" s="24">
        <v>3212602254</v>
      </c>
      <c r="V1374" s="24" t="s">
        <v>8127</v>
      </c>
      <c r="W1374" s="24" t="s">
        <v>8128</v>
      </c>
      <c r="X1374" s="24" t="s">
        <v>8129</v>
      </c>
      <c r="Y1374" s="24" t="s">
        <v>8130</v>
      </c>
      <c r="Z1374" s="24" t="s">
        <v>117</v>
      </c>
      <c r="AA1374" s="24" t="s">
        <v>8131</v>
      </c>
      <c r="AB1374" s="24" t="s">
        <v>77</v>
      </c>
      <c r="AC1374" s="24" t="s">
        <v>77</v>
      </c>
      <c r="AD1374" s="24" t="s">
        <v>77</v>
      </c>
      <c r="AE1374" s="26" t="s">
        <v>151</v>
      </c>
      <c r="AF1374" s="26"/>
      <c r="AG1374" s="26" t="s">
        <v>8132</v>
      </c>
      <c r="AH1374" s="27" t="s">
        <v>184</v>
      </c>
      <c r="AI1374" s="27" t="s">
        <v>120</v>
      </c>
      <c r="AJ1374" s="27" t="s">
        <v>120</v>
      </c>
      <c r="AK1374" s="24" t="s">
        <v>121</v>
      </c>
      <c r="AL1374" s="24" t="s">
        <v>7086</v>
      </c>
      <c r="AM1374" s="23">
        <v>43355</v>
      </c>
      <c r="AN1374" s="28">
        <v>808585.47</v>
      </c>
      <c r="AO1374" s="28"/>
      <c r="AP1374" s="24"/>
      <c r="AQ1374" s="24"/>
      <c r="AR1374" s="24"/>
      <c r="AS1374" s="24"/>
      <c r="AT1374" s="24" t="e">
        <v>#N/A</v>
      </c>
      <c r="AU1374" s="24" t="e">
        <v>#N/A</v>
      </c>
      <c r="AV1374" s="24">
        <v>42</v>
      </c>
      <c r="AW1374" s="24"/>
      <c r="AX1374" s="24"/>
      <c r="AY1374" s="24" t="s">
        <v>8089</v>
      </c>
      <c r="AZ1374" s="24"/>
      <c r="BA1374" s="24"/>
      <c r="BB1374" s="24"/>
      <c r="BC1374" s="24"/>
      <c r="BD1374" s="24">
        <v>0</v>
      </c>
      <c r="BE1374" s="24">
        <v>0</v>
      </c>
      <c r="BF1374" s="23"/>
      <c r="BG1374" s="23"/>
      <c r="BH1374" s="23">
        <v>43403</v>
      </c>
      <c r="BI1374" s="26" t="s">
        <v>127</v>
      </c>
      <c r="BJ1374" s="26" t="s">
        <v>232</v>
      </c>
      <c r="BK1374" s="29">
        <v>53168</v>
      </c>
      <c r="BL1374" s="24" t="s">
        <v>129</v>
      </c>
      <c r="BM1374" s="22" t="str">
        <f ca="1">+IF(Tabla1[[#This Row],[FECHA INGRESO]]&gt;=44986,IF((TODAY()-Tabla1[[#This Row],[FECHA INGRESO]])&gt;=50,"ALERTA","TODAVÍA FALTA"),"N/A")</f>
        <v>N/A</v>
      </c>
      <c r="BN1374" s="7">
        <f>IFERROR((_xlfn.DAYS(Tabla1[[#This Row],[FECHA INGRESO]],Tabla1[[#This Row],[FECHA RETIRO]]))/30,"")</f>
        <v>-1.6</v>
      </c>
    </row>
    <row r="1375" spans="1:66" ht="15" customHeight="1" x14ac:dyDescent="0.35">
      <c r="A1375" s="21">
        <v>52531211</v>
      </c>
      <c r="B1375" s="38" t="s">
        <v>8133</v>
      </c>
      <c r="C1375" s="23">
        <v>43355</v>
      </c>
      <c r="D1375" s="23" t="s">
        <v>188</v>
      </c>
      <c r="E1375" s="23" t="s">
        <v>111</v>
      </c>
      <c r="F1375" s="23" t="s">
        <v>70</v>
      </c>
      <c r="G1375" s="24" t="s">
        <v>8134</v>
      </c>
      <c r="H1375" s="24">
        <v>24087908734</v>
      </c>
      <c r="I1375" s="24" t="s">
        <v>95</v>
      </c>
      <c r="J1375" s="24">
        <f>DATEDIF(Tabla1[[#This Row],[FECHA DE NACIMIENTO]],Tabla1[[#This Row],[FECHA ACTUAL]],"Y")</f>
        <v>44</v>
      </c>
      <c r="K1375" s="24" t="s">
        <v>96</v>
      </c>
      <c r="L1375" s="24" t="s">
        <v>112</v>
      </c>
      <c r="M1375" s="24">
        <v>2</v>
      </c>
      <c r="N1375" s="24">
        <v>2</v>
      </c>
      <c r="O1375" s="24">
        <v>2</v>
      </c>
      <c r="P1375" s="24" t="s">
        <v>101</v>
      </c>
      <c r="Q1375" s="23">
        <v>28782</v>
      </c>
      <c r="R1375" s="24" t="s">
        <v>76</v>
      </c>
      <c r="S1375" s="25">
        <v>45119</v>
      </c>
      <c r="T1375" s="24"/>
      <c r="U1375" s="24">
        <v>3209519793</v>
      </c>
      <c r="V1375" s="33" t="s">
        <v>8135</v>
      </c>
      <c r="W1375" s="24" t="s">
        <v>8136</v>
      </c>
      <c r="X1375" s="24" t="s">
        <v>5061</v>
      </c>
      <c r="Y1375" s="24" t="s">
        <v>8137</v>
      </c>
      <c r="Z1375" s="24" t="s">
        <v>117</v>
      </c>
      <c r="AA1375" s="24">
        <v>3197399278</v>
      </c>
      <c r="AB1375" s="24" t="s">
        <v>101</v>
      </c>
      <c r="AC1375" s="24" t="s">
        <v>83</v>
      </c>
      <c r="AD1375" s="24" t="e">
        <v>#REF!</v>
      </c>
      <c r="AE1375" s="26" t="s">
        <v>183</v>
      </c>
      <c r="AF1375" s="26" t="s">
        <v>8138</v>
      </c>
      <c r="AG1375" s="26" t="s">
        <v>75</v>
      </c>
      <c r="AH1375" s="27" t="s">
        <v>184</v>
      </c>
      <c r="AI1375" s="27" t="s">
        <v>5470</v>
      </c>
      <c r="AJ1375" s="27" t="s">
        <v>5470</v>
      </c>
      <c r="AK1375" s="24" t="s">
        <v>121</v>
      </c>
      <c r="AL1375" s="24" t="s">
        <v>7086</v>
      </c>
      <c r="AM1375" s="23">
        <v>43355</v>
      </c>
      <c r="AN1375" s="28">
        <v>1000000</v>
      </c>
      <c r="AO1375" s="28">
        <v>117172</v>
      </c>
      <c r="AP1375" s="24" t="s">
        <v>5471</v>
      </c>
      <c r="AQ1375" s="24">
        <v>0</v>
      </c>
      <c r="AR1375" s="24">
        <v>0</v>
      </c>
      <c r="AS1375" s="24">
        <v>0</v>
      </c>
      <c r="AT1375" s="24">
        <v>0</v>
      </c>
      <c r="AU1375" s="24">
        <v>76</v>
      </c>
      <c r="AV1375" s="24">
        <v>42</v>
      </c>
      <c r="AW1375" s="24">
        <v>0</v>
      </c>
      <c r="AX1375" s="24">
        <v>0</v>
      </c>
      <c r="AY1375" s="24" t="s">
        <v>4393</v>
      </c>
      <c r="AZ1375" s="24" t="s">
        <v>4393</v>
      </c>
      <c r="BA1375" s="24">
        <v>0</v>
      </c>
      <c r="BB1375" s="24">
        <v>0</v>
      </c>
      <c r="BC1375" s="24">
        <v>0</v>
      </c>
      <c r="BD1375" s="24">
        <v>0</v>
      </c>
      <c r="BE1375" s="24">
        <v>0</v>
      </c>
      <c r="BF1375" s="23"/>
      <c r="BG1375" s="23"/>
      <c r="BH1375" s="23">
        <v>44837</v>
      </c>
      <c r="BI1375" s="26" t="s">
        <v>127</v>
      </c>
      <c r="BJ1375" s="26" t="s">
        <v>8139</v>
      </c>
      <c r="BK1375" s="29">
        <v>0</v>
      </c>
      <c r="BL1375" s="24" t="s">
        <v>129</v>
      </c>
      <c r="BM1375" s="22" t="str">
        <f ca="1">+IF(Tabla1[[#This Row],[FECHA INGRESO]]&gt;=44986,IF((TODAY()-Tabla1[[#This Row],[FECHA INGRESO]])&gt;=50,"ALERTA","TODAVÍA FALTA"),"N/A")</f>
        <v>N/A</v>
      </c>
      <c r="BN1375" s="7">
        <f>IFERROR((_xlfn.DAYS(Tabla1[[#This Row],[FECHA INGRESO]],Tabla1[[#This Row],[FECHA RETIRO]]))/30,"")</f>
        <v>-49.4</v>
      </c>
    </row>
    <row r="1376" spans="1:66" x14ac:dyDescent="0.35">
      <c r="A1376" s="21">
        <v>1026292004</v>
      </c>
      <c r="B1376" s="22" t="s">
        <v>8140</v>
      </c>
      <c r="C1376" s="23">
        <v>43356</v>
      </c>
      <c r="D1376" s="23" t="s">
        <v>93</v>
      </c>
      <c r="E1376" s="23" t="s">
        <v>110</v>
      </c>
      <c r="F1376" s="23" t="s">
        <v>70</v>
      </c>
      <c r="G1376" s="24"/>
      <c r="H1376" s="24">
        <v>24087903955</v>
      </c>
      <c r="I1376" s="24" t="s">
        <v>95</v>
      </c>
      <c r="J1376" s="24">
        <f>DATEDIF(Tabla1[[#This Row],[FECHA DE NACIMIENTO]],Tabla1[[#This Row],[FECHA ACTUAL]],"Y")</f>
        <v>27</v>
      </c>
      <c r="K1376" s="24" t="s">
        <v>500</v>
      </c>
      <c r="L1376" s="24" t="s">
        <v>112</v>
      </c>
      <c r="M1376" s="24">
        <v>0</v>
      </c>
      <c r="N1376" s="24">
        <v>1</v>
      </c>
      <c r="O1376" s="24">
        <v>2</v>
      </c>
      <c r="P1376" s="24" t="s">
        <v>101</v>
      </c>
      <c r="Q1376" s="23">
        <v>34927</v>
      </c>
      <c r="R1376" s="24" t="s">
        <v>76</v>
      </c>
      <c r="S1376" s="25">
        <v>45119</v>
      </c>
      <c r="T1376" s="24">
        <v>2179712</v>
      </c>
      <c r="U1376" s="24">
        <v>3107670989</v>
      </c>
      <c r="V1376" s="33" t="s">
        <v>8141</v>
      </c>
      <c r="W1376" s="24" t="s">
        <v>8142</v>
      </c>
      <c r="X1376" s="24" t="s">
        <v>520</v>
      </c>
      <c r="Y1376" s="24" t="s">
        <v>8143</v>
      </c>
      <c r="Z1376" s="24" t="s">
        <v>117</v>
      </c>
      <c r="AA1376" s="24" t="s">
        <v>8144</v>
      </c>
      <c r="AB1376" s="24" t="s">
        <v>77</v>
      </c>
      <c r="AC1376" s="24" t="s">
        <v>77</v>
      </c>
      <c r="AD1376" s="24" t="s">
        <v>77</v>
      </c>
      <c r="AE1376" s="26" t="s">
        <v>183</v>
      </c>
      <c r="AF1376" s="26" t="s">
        <v>8145</v>
      </c>
      <c r="AG1376" s="26"/>
      <c r="AH1376" s="27" t="s">
        <v>184</v>
      </c>
      <c r="AI1376" s="27" t="s">
        <v>1612</v>
      </c>
      <c r="AJ1376" s="27" t="s">
        <v>487</v>
      </c>
      <c r="AK1376" s="24" t="s">
        <v>121</v>
      </c>
      <c r="AL1376" s="24" t="s">
        <v>7086</v>
      </c>
      <c r="AM1376" s="23">
        <v>43356</v>
      </c>
      <c r="AN1376" s="28">
        <v>877803</v>
      </c>
      <c r="AO1376" s="28">
        <v>102854</v>
      </c>
      <c r="AP1376" s="24" t="s">
        <v>8146</v>
      </c>
      <c r="AQ1376" s="24"/>
      <c r="AR1376" s="24"/>
      <c r="AS1376" s="24"/>
      <c r="AT1376" s="24" t="e">
        <v>#N/A</v>
      </c>
      <c r="AU1376" s="24" t="e">
        <v>#N/A</v>
      </c>
      <c r="AV1376" s="24" t="e">
        <v>#N/A</v>
      </c>
      <c r="AW1376" s="24"/>
      <c r="AX1376" s="24"/>
      <c r="AY1376" s="24"/>
      <c r="AZ1376" s="24"/>
      <c r="BA1376" s="24"/>
      <c r="BB1376" s="24"/>
      <c r="BC1376" s="24"/>
      <c r="BD1376" s="24">
        <v>0</v>
      </c>
      <c r="BE1376" s="24">
        <v>0</v>
      </c>
      <c r="BF1376" s="23"/>
      <c r="BG1376" s="23"/>
      <c r="BH1376" s="23">
        <v>43895</v>
      </c>
      <c r="BI1376" s="26" t="s">
        <v>127</v>
      </c>
      <c r="BJ1376" s="26" t="s">
        <v>232</v>
      </c>
      <c r="BK1376" s="29">
        <v>0</v>
      </c>
      <c r="BL1376" s="24" t="s">
        <v>129</v>
      </c>
      <c r="BM1376" s="22" t="str">
        <f ca="1">+IF(Tabla1[[#This Row],[FECHA INGRESO]]&gt;=44986,IF((TODAY()-Tabla1[[#This Row],[FECHA INGRESO]])&gt;=50,"ALERTA","TODAVÍA FALTA"),"N/A")</f>
        <v>N/A</v>
      </c>
      <c r="BN1376" s="7">
        <f>IFERROR((_xlfn.DAYS(Tabla1[[#This Row],[FECHA INGRESO]],Tabla1[[#This Row],[FECHA RETIRO]]))/30,"")</f>
        <v>-17.966666666666665</v>
      </c>
    </row>
    <row r="1377" spans="1:66" ht="15" customHeight="1" x14ac:dyDescent="0.35">
      <c r="A1377" s="31">
        <v>1037644924</v>
      </c>
      <c r="B1377" s="22" t="s">
        <v>8147</v>
      </c>
      <c r="C1377" s="23">
        <v>43356</v>
      </c>
      <c r="D1377" s="23" t="s">
        <v>582</v>
      </c>
      <c r="E1377" s="24" t="s">
        <v>94</v>
      </c>
      <c r="F1377" s="23"/>
      <c r="G1377" s="24"/>
      <c r="H1377" s="24">
        <v>24087901841</v>
      </c>
      <c r="I1377" s="24" t="s">
        <v>72</v>
      </c>
      <c r="J1377" s="24">
        <f>DATEDIF(Tabla1[[#This Row],[FECHA DE NACIMIENTO]],Tabla1[[#This Row],[FECHA ACTUAL]],"Y")</f>
        <v>27</v>
      </c>
      <c r="K1377" s="24" t="s">
        <v>73</v>
      </c>
      <c r="L1377" s="24" t="s">
        <v>112</v>
      </c>
      <c r="M1377" s="24">
        <v>0</v>
      </c>
      <c r="N1377" s="24">
        <v>0</v>
      </c>
      <c r="O1377" s="24">
        <v>2</v>
      </c>
      <c r="P1377" s="24" t="s">
        <v>101</v>
      </c>
      <c r="Q1377" s="23">
        <v>34972</v>
      </c>
      <c r="R1377" s="24" t="s">
        <v>1526</v>
      </c>
      <c r="S1377" s="25">
        <v>45119</v>
      </c>
      <c r="T1377" s="24">
        <v>2864214</v>
      </c>
      <c r="U1377" s="24">
        <v>3153186997</v>
      </c>
      <c r="V1377" s="24" t="s">
        <v>8148</v>
      </c>
      <c r="W1377" s="24" t="s">
        <v>8149</v>
      </c>
      <c r="X1377" s="24" t="s">
        <v>8150</v>
      </c>
      <c r="Y1377" s="24" t="s">
        <v>8151</v>
      </c>
      <c r="Z1377" s="24" t="s">
        <v>117</v>
      </c>
      <c r="AA1377" s="24">
        <v>3225981709</v>
      </c>
      <c r="AB1377" s="24" t="s">
        <v>77</v>
      </c>
      <c r="AC1377" s="24" t="s">
        <v>77</v>
      </c>
      <c r="AD1377" s="24" t="s">
        <v>77</v>
      </c>
      <c r="AE1377" s="26" t="s">
        <v>151</v>
      </c>
      <c r="AF1377" s="26"/>
      <c r="AG1377" s="26" t="s">
        <v>8152</v>
      </c>
      <c r="AH1377" s="27" t="s">
        <v>460</v>
      </c>
      <c r="AI1377" s="27" t="s">
        <v>830</v>
      </c>
      <c r="AJ1377" s="27" t="s">
        <v>830</v>
      </c>
      <c r="AK1377" s="24" t="s">
        <v>121</v>
      </c>
      <c r="AL1377" s="24" t="s">
        <v>7086</v>
      </c>
      <c r="AM1377" s="23">
        <v>43356</v>
      </c>
      <c r="AN1377" s="28">
        <v>879750</v>
      </c>
      <c r="AO1377" s="28"/>
      <c r="AP1377" s="24"/>
      <c r="AQ1377" s="24"/>
      <c r="AR1377" s="24"/>
      <c r="AS1377" s="24"/>
      <c r="AT1377" s="24" t="e">
        <v>#N/A</v>
      </c>
      <c r="AU1377" s="24" t="e">
        <v>#N/A</v>
      </c>
      <c r="AV1377" s="24" t="e">
        <v>#N/A</v>
      </c>
      <c r="AW1377" s="24"/>
      <c r="AX1377" s="24"/>
      <c r="AY1377" s="24"/>
      <c r="AZ1377" s="24"/>
      <c r="BA1377" s="24"/>
      <c r="BB1377" s="24"/>
      <c r="BC1377" s="24"/>
      <c r="BD1377" s="24">
        <v>0</v>
      </c>
      <c r="BE1377" s="24">
        <v>0</v>
      </c>
      <c r="BF1377" s="23"/>
      <c r="BG1377" s="23"/>
      <c r="BH1377" s="23">
        <v>43375</v>
      </c>
      <c r="BI1377" s="26" t="s">
        <v>127</v>
      </c>
      <c r="BJ1377" s="26" t="s">
        <v>128</v>
      </c>
      <c r="BK1377" s="29">
        <v>21701</v>
      </c>
      <c r="BL1377" s="24" t="s">
        <v>129</v>
      </c>
      <c r="BM1377" s="22" t="str">
        <f ca="1">+IF(Tabla1[[#This Row],[FECHA INGRESO]]&gt;=44986,IF((TODAY()-Tabla1[[#This Row],[FECHA INGRESO]])&gt;=50,"ALERTA","TODAVÍA FALTA"),"N/A")</f>
        <v>N/A</v>
      </c>
      <c r="BN1377" s="7">
        <f>IFERROR((_xlfn.DAYS(Tabla1[[#This Row],[FECHA INGRESO]],Tabla1[[#This Row],[FECHA RETIRO]]))/30,"")</f>
        <v>-0.6333333333333333</v>
      </c>
    </row>
    <row r="1378" spans="1:66" ht="15" customHeight="1" x14ac:dyDescent="0.35">
      <c r="A1378" s="31">
        <v>1214728229</v>
      </c>
      <c r="B1378" s="22" t="s">
        <v>8153</v>
      </c>
      <c r="C1378" s="23">
        <v>43356</v>
      </c>
      <c r="D1378" s="23" t="s">
        <v>582</v>
      </c>
      <c r="E1378" s="23" t="s">
        <v>111</v>
      </c>
      <c r="F1378" s="23"/>
      <c r="G1378" s="24"/>
      <c r="H1378" s="24">
        <v>24042042275</v>
      </c>
      <c r="I1378" s="24" t="s">
        <v>95</v>
      </c>
      <c r="J1378" s="24">
        <f>DATEDIF(Tabla1[[#This Row],[FECHA DE NACIMIENTO]],Tabla1[[#This Row],[FECHA ACTUAL]],"Y")</f>
        <v>28</v>
      </c>
      <c r="K1378" s="24" t="s">
        <v>500</v>
      </c>
      <c r="L1378" s="24" t="s">
        <v>112</v>
      </c>
      <c r="M1378" s="24">
        <v>1</v>
      </c>
      <c r="N1378" s="24">
        <v>1</v>
      </c>
      <c r="O1378" s="24">
        <v>4</v>
      </c>
      <c r="P1378" s="24" t="s">
        <v>101</v>
      </c>
      <c r="Q1378" s="23">
        <v>34698</v>
      </c>
      <c r="R1378" s="24" t="s">
        <v>830</v>
      </c>
      <c r="S1378" s="25">
        <v>45119</v>
      </c>
      <c r="T1378" s="24"/>
      <c r="U1378" s="24">
        <v>3175916619</v>
      </c>
      <c r="V1378" s="24" t="s">
        <v>8154</v>
      </c>
      <c r="W1378" s="24" t="s">
        <v>8155</v>
      </c>
      <c r="X1378" s="24" t="s">
        <v>8156</v>
      </c>
      <c r="Y1378" s="24" t="s">
        <v>8157</v>
      </c>
      <c r="Z1378" s="24" t="s">
        <v>117</v>
      </c>
      <c r="AA1378" s="24">
        <v>3148099181</v>
      </c>
      <c r="AB1378" s="24" t="s">
        <v>77</v>
      </c>
      <c r="AC1378" s="24" t="s">
        <v>77</v>
      </c>
      <c r="AD1378" s="24" t="s">
        <v>77</v>
      </c>
      <c r="AE1378" s="26" t="s">
        <v>183</v>
      </c>
      <c r="AF1378" s="26" t="s">
        <v>8158</v>
      </c>
      <c r="AG1378" s="26"/>
      <c r="AH1378" s="27" t="s">
        <v>184</v>
      </c>
      <c r="AI1378" s="27" t="s">
        <v>515</v>
      </c>
      <c r="AJ1378" s="27" t="s">
        <v>515</v>
      </c>
      <c r="AK1378" s="24" t="s">
        <v>121</v>
      </c>
      <c r="AL1378" s="24" t="s">
        <v>7086</v>
      </c>
      <c r="AM1378" s="23">
        <v>43356</v>
      </c>
      <c r="AN1378" s="28">
        <v>808585.47</v>
      </c>
      <c r="AO1378" s="28"/>
      <c r="AP1378" s="24"/>
      <c r="AQ1378" s="24"/>
      <c r="AR1378" s="24"/>
      <c r="AS1378" s="24"/>
      <c r="AT1378" s="24" t="e">
        <v>#N/A</v>
      </c>
      <c r="AU1378" s="24" t="e">
        <v>#N/A</v>
      </c>
      <c r="AV1378" s="24" t="e">
        <v>#N/A</v>
      </c>
      <c r="AW1378" s="24"/>
      <c r="AX1378" s="24"/>
      <c r="AY1378" s="24"/>
      <c r="AZ1378" s="24"/>
      <c r="BA1378" s="24"/>
      <c r="BB1378" s="24"/>
      <c r="BC1378" s="24"/>
      <c r="BD1378" s="24">
        <v>0</v>
      </c>
      <c r="BE1378" s="24">
        <v>0</v>
      </c>
      <c r="BF1378" s="23"/>
      <c r="BG1378" s="23"/>
      <c r="BH1378" s="23">
        <v>43379</v>
      </c>
      <c r="BI1378" s="26" t="s">
        <v>143</v>
      </c>
      <c r="BJ1378" s="26" t="s">
        <v>8159</v>
      </c>
      <c r="BK1378" s="29">
        <v>26041</v>
      </c>
      <c r="BL1378" s="24" t="s">
        <v>129</v>
      </c>
      <c r="BM1378" s="22" t="str">
        <f ca="1">+IF(Tabla1[[#This Row],[FECHA INGRESO]]&gt;=44986,IF((TODAY()-Tabla1[[#This Row],[FECHA INGRESO]])&gt;=50,"ALERTA","TODAVÍA FALTA"),"N/A")</f>
        <v>N/A</v>
      </c>
      <c r="BN1378" s="7">
        <f>IFERROR((_xlfn.DAYS(Tabla1[[#This Row],[FECHA INGRESO]],Tabla1[[#This Row],[FECHA RETIRO]]))/30,"")</f>
        <v>-0.76666666666666672</v>
      </c>
    </row>
    <row r="1379" spans="1:66" ht="15" customHeight="1" x14ac:dyDescent="0.35">
      <c r="A1379" s="31">
        <v>1037622998</v>
      </c>
      <c r="B1379" s="22" t="s">
        <v>8160</v>
      </c>
      <c r="C1379" s="23">
        <v>43356</v>
      </c>
      <c r="D1379" s="23" t="s">
        <v>870</v>
      </c>
      <c r="E1379" s="24" t="s">
        <v>94</v>
      </c>
      <c r="F1379" s="23"/>
      <c r="G1379" s="24"/>
      <c r="H1379" s="24">
        <v>24087902743</v>
      </c>
      <c r="I1379" s="24" t="s">
        <v>95</v>
      </c>
      <c r="J1379" s="24">
        <f>DATEDIF(Tabla1[[#This Row],[FECHA DE NACIMIENTO]],Tabla1[[#This Row],[FECHA ACTUAL]],"Y")</f>
        <v>30</v>
      </c>
      <c r="K1379" s="24" t="s">
        <v>96</v>
      </c>
      <c r="L1379" s="24" t="s">
        <v>112</v>
      </c>
      <c r="M1379" s="24">
        <v>1</v>
      </c>
      <c r="N1379" s="24">
        <v>1</v>
      </c>
      <c r="O1379" s="24">
        <v>2</v>
      </c>
      <c r="P1379" s="24" t="s">
        <v>101</v>
      </c>
      <c r="Q1379" s="23">
        <v>33949</v>
      </c>
      <c r="R1379" s="24" t="s">
        <v>1526</v>
      </c>
      <c r="S1379" s="25">
        <v>45119</v>
      </c>
      <c r="T1379" s="24"/>
      <c r="U1379" s="24">
        <v>3122883747</v>
      </c>
      <c r="V1379" s="24" t="s">
        <v>8161</v>
      </c>
      <c r="W1379" s="24" t="s">
        <v>8162</v>
      </c>
      <c r="X1379" s="24" t="s">
        <v>8163</v>
      </c>
      <c r="Y1379" s="24" t="s">
        <v>8164</v>
      </c>
      <c r="Z1379" s="24" t="s">
        <v>117</v>
      </c>
      <c r="AA1379" s="24" t="s">
        <v>8165</v>
      </c>
      <c r="AB1379" s="24" t="s">
        <v>77</v>
      </c>
      <c r="AC1379" s="24" t="s">
        <v>77</v>
      </c>
      <c r="AD1379" s="24" t="s">
        <v>77</v>
      </c>
      <c r="AE1379" s="26" t="s">
        <v>151</v>
      </c>
      <c r="AF1379" s="26"/>
      <c r="AG1379" s="26"/>
      <c r="AH1379" s="27" t="s">
        <v>184</v>
      </c>
      <c r="AI1379" s="27" t="s">
        <v>1027</v>
      </c>
      <c r="AJ1379" s="27" t="s">
        <v>1027</v>
      </c>
      <c r="AK1379" s="24" t="s">
        <v>121</v>
      </c>
      <c r="AL1379" s="24" t="s">
        <v>7086</v>
      </c>
      <c r="AM1379" s="23">
        <v>43356</v>
      </c>
      <c r="AN1379" s="28">
        <v>808585.47</v>
      </c>
      <c r="AO1379" s="28"/>
      <c r="AP1379" s="24"/>
      <c r="AQ1379" s="24"/>
      <c r="AR1379" s="24"/>
      <c r="AS1379" s="24"/>
      <c r="AT1379" s="24" t="e">
        <v>#N/A</v>
      </c>
      <c r="AU1379" s="24" t="e">
        <v>#N/A</v>
      </c>
      <c r="AV1379" s="24" t="e">
        <v>#N/A</v>
      </c>
      <c r="AW1379" s="24"/>
      <c r="AX1379" s="24"/>
      <c r="AY1379" s="24"/>
      <c r="AZ1379" s="24"/>
      <c r="BA1379" s="24"/>
      <c r="BB1379" s="24"/>
      <c r="BC1379" s="24"/>
      <c r="BD1379" s="24">
        <v>0</v>
      </c>
      <c r="BE1379" s="24">
        <v>0</v>
      </c>
      <c r="BF1379" s="23"/>
      <c r="BG1379" s="23"/>
      <c r="BH1379" s="23">
        <v>43463</v>
      </c>
      <c r="BI1379" s="26" t="s">
        <v>127</v>
      </c>
      <c r="BJ1379" s="26"/>
      <c r="BK1379" s="29">
        <v>116101</v>
      </c>
      <c r="BL1379" s="24" t="s">
        <v>129</v>
      </c>
      <c r="BM1379" s="22" t="str">
        <f ca="1">+IF(Tabla1[[#This Row],[FECHA INGRESO]]&gt;=44986,IF((TODAY()-Tabla1[[#This Row],[FECHA INGRESO]])&gt;=50,"ALERTA","TODAVÍA FALTA"),"N/A")</f>
        <v>N/A</v>
      </c>
      <c r="BN1379" s="7">
        <f>IFERROR((_xlfn.DAYS(Tabla1[[#This Row],[FECHA INGRESO]],Tabla1[[#This Row],[FECHA RETIRO]]))/30,"")</f>
        <v>-3.5666666666666669</v>
      </c>
    </row>
    <row r="1380" spans="1:66" ht="15" customHeight="1" x14ac:dyDescent="0.35">
      <c r="A1380" s="31">
        <v>53140732</v>
      </c>
      <c r="B1380" s="22" t="s">
        <v>8166</v>
      </c>
      <c r="C1380" s="23">
        <v>43357</v>
      </c>
      <c r="D1380" s="23" t="s">
        <v>93</v>
      </c>
      <c r="E1380" s="23" t="s">
        <v>111</v>
      </c>
      <c r="F1380" s="23"/>
      <c r="G1380" s="24"/>
      <c r="H1380" s="24">
        <v>24087901579</v>
      </c>
      <c r="I1380" s="24" t="s">
        <v>95</v>
      </c>
      <c r="J1380" s="24">
        <f>DATEDIF(Tabla1[[#This Row],[FECHA DE NACIMIENTO]],Tabla1[[#This Row],[FECHA ACTUAL]],"Y")</f>
        <v>37</v>
      </c>
      <c r="K1380" s="24" t="s">
        <v>500</v>
      </c>
      <c r="L1380" s="24" t="s">
        <v>112</v>
      </c>
      <c r="M1380" s="24">
        <v>1</v>
      </c>
      <c r="N1380" s="24">
        <v>1</v>
      </c>
      <c r="O1380" s="24">
        <v>2</v>
      </c>
      <c r="P1380" s="24" t="s">
        <v>101</v>
      </c>
      <c r="Q1380" s="23">
        <v>31260</v>
      </c>
      <c r="R1380" s="24" t="s">
        <v>76</v>
      </c>
      <c r="S1380" s="25">
        <v>45119</v>
      </c>
      <c r="T1380" s="24">
        <v>5684668</v>
      </c>
      <c r="U1380" s="24">
        <v>3124143075</v>
      </c>
      <c r="V1380" s="24" t="s">
        <v>8167</v>
      </c>
      <c r="W1380" s="24" t="s">
        <v>8168</v>
      </c>
      <c r="X1380" s="24" t="s">
        <v>8169</v>
      </c>
      <c r="Y1380" s="24" t="s">
        <v>8170</v>
      </c>
      <c r="Z1380" s="24" t="s">
        <v>117</v>
      </c>
      <c r="AA1380" s="24" t="s">
        <v>8171</v>
      </c>
      <c r="AB1380" s="24" t="s">
        <v>77</v>
      </c>
      <c r="AC1380" s="24" t="s">
        <v>77</v>
      </c>
      <c r="AD1380" s="24" t="s">
        <v>77</v>
      </c>
      <c r="AE1380" s="26" t="s">
        <v>151</v>
      </c>
      <c r="AF1380" s="26"/>
      <c r="AG1380" s="26"/>
      <c r="AH1380" s="27" t="s">
        <v>184</v>
      </c>
      <c r="AI1380" s="27" t="s">
        <v>5371</v>
      </c>
      <c r="AJ1380" s="27" t="s">
        <v>5372</v>
      </c>
      <c r="AK1380" s="24" t="s">
        <v>121</v>
      </c>
      <c r="AL1380" s="24" t="s">
        <v>7086</v>
      </c>
      <c r="AM1380" s="23">
        <v>43357</v>
      </c>
      <c r="AN1380" s="28">
        <v>857100.06</v>
      </c>
      <c r="AO1380" s="28"/>
      <c r="AP1380" s="24"/>
      <c r="AQ1380" s="24"/>
      <c r="AR1380" s="24"/>
      <c r="AS1380" s="24"/>
      <c r="AT1380" s="24" t="e">
        <v>#N/A</v>
      </c>
      <c r="AU1380" s="24" t="e">
        <v>#N/A</v>
      </c>
      <c r="AV1380" s="24" t="e">
        <v>#N/A</v>
      </c>
      <c r="AW1380" s="24"/>
      <c r="AX1380" s="24"/>
      <c r="AY1380" s="24"/>
      <c r="AZ1380" s="24"/>
      <c r="BA1380" s="24"/>
      <c r="BB1380" s="24"/>
      <c r="BC1380" s="24"/>
      <c r="BD1380" s="24">
        <v>0</v>
      </c>
      <c r="BE1380" s="24">
        <v>0</v>
      </c>
      <c r="BF1380" s="23"/>
      <c r="BG1380" s="23"/>
      <c r="BH1380" s="23">
        <v>43463</v>
      </c>
      <c r="BI1380" s="26" t="s">
        <v>127</v>
      </c>
      <c r="BJ1380" s="26" t="s">
        <v>273</v>
      </c>
      <c r="BK1380" s="29">
        <v>115016</v>
      </c>
      <c r="BL1380" s="24" t="s">
        <v>129</v>
      </c>
      <c r="BM1380" s="22" t="str">
        <f ca="1">+IF(Tabla1[[#This Row],[FECHA INGRESO]]&gt;=44986,IF((TODAY()-Tabla1[[#This Row],[FECHA INGRESO]])&gt;=50,"ALERTA","TODAVÍA FALTA"),"N/A")</f>
        <v>N/A</v>
      </c>
      <c r="BN1380" s="7">
        <f>IFERROR((_xlfn.DAYS(Tabla1[[#This Row],[FECHA INGRESO]],Tabla1[[#This Row],[FECHA RETIRO]]))/30,"")</f>
        <v>-3.5333333333333332</v>
      </c>
    </row>
    <row r="1381" spans="1:66" ht="15" customHeight="1" x14ac:dyDescent="0.35">
      <c r="A1381" s="31">
        <v>1040744893</v>
      </c>
      <c r="B1381" s="22" t="s">
        <v>8172</v>
      </c>
      <c r="C1381" s="23">
        <v>43357</v>
      </c>
      <c r="D1381" s="23" t="s">
        <v>582</v>
      </c>
      <c r="E1381" s="23" t="s">
        <v>69</v>
      </c>
      <c r="F1381" s="23"/>
      <c r="G1381" s="24"/>
      <c r="H1381" s="24">
        <v>24088016885</v>
      </c>
      <c r="I1381" s="24" t="s">
        <v>95</v>
      </c>
      <c r="J1381" s="24">
        <f>DATEDIF(Tabla1[[#This Row],[FECHA DE NACIMIENTO]],Tabla1[[#This Row],[FECHA ACTUAL]],"Y")</f>
        <v>29</v>
      </c>
      <c r="K1381" s="24" t="s">
        <v>96</v>
      </c>
      <c r="L1381" s="24" t="s">
        <v>234</v>
      </c>
      <c r="M1381" s="24">
        <v>0</v>
      </c>
      <c r="N1381" s="24">
        <v>0</v>
      </c>
      <c r="O1381" s="24">
        <v>3</v>
      </c>
      <c r="P1381" s="24" t="s">
        <v>101</v>
      </c>
      <c r="Q1381" s="23">
        <v>34190</v>
      </c>
      <c r="R1381" s="24" t="s">
        <v>1177</v>
      </c>
      <c r="S1381" s="25">
        <v>45119</v>
      </c>
      <c r="T1381" s="24">
        <v>2970899</v>
      </c>
      <c r="U1381" s="24">
        <v>3013381241</v>
      </c>
      <c r="V1381" s="24" t="s">
        <v>8173</v>
      </c>
      <c r="W1381" s="24" t="s">
        <v>8174</v>
      </c>
      <c r="X1381" s="24" t="s">
        <v>8175</v>
      </c>
      <c r="Y1381" s="24" t="s">
        <v>8176</v>
      </c>
      <c r="Z1381" s="24" t="s">
        <v>82</v>
      </c>
      <c r="AA1381" s="24" t="s">
        <v>8177</v>
      </c>
      <c r="AB1381" s="24" t="s">
        <v>77</v>
      </c>
      <c r="AC1381" s="24" t="s">
        <v>77</v>
      </c>
      <c r="AD1381" s="24" t="s">
        <v>77</v>
      </c>
      <c r="AE1381" s="26" t="s">
        <v>151</v>
      </c>
      <c r="AF1381" s="26"/>
      <c r="AG1381" s="26"/>
      <c r="AH1381" s="27" t="s">
        <v>184</v>
      </c>
      <c r="AI1381" s="27" t="s">
        <v>1027</v>
      </c>
      <c r="AJ1381" s="27" t="s">
        <v>1027</v>
      </c>
      <c r="AK1381" s="24" t="s">
        <v>121</v>
      </c>
      <c r="AL1381" s="24" t="s">
        <v>7086</v>
      </c>
      <c r="AM1381" s="23">
        <v>43357</v>
      </c>
      <c r="AN1381" s="28">
        <v>808585.47</v>
      </c>
      <c r="AO1381" s="28"/>
      <c r="AP1381" s="24"/>
      <c r="AQ1381" s="24"/>
      <c r="AR1381" s="24"/>
      <c r="AS1381" s="24"/>
      <c r="AT1381" s="24" t="e">
        <v>#N/A</v>
      </c>
      <c r="AU1381" s="24" t="e">
        <v>#N/A</v>
      </c>
      <c r="AV1381" s="24" t="e">
        <v>#N/A</v>
      </c>
      <c r="AW1381" s="24"/>
      <c r="AX1381" s="24"/>
      <c r="AY1381" s="24"/>
      <c r="AZ1381" s="24"/>
      <c r="BA1381" s="24"/>
      <c r="BB1381" s="24"/>
      <c r="BC1381" s="24"/>
      <c r="BD1381" s="24">
        <v>0</v>
      </c>
      <c r="BE1381" s="24">
        <v>0</v>
      </c>
      <c r="BF1381" s="23"/>
      <c r="BG1381" s="23"/>
      <c r="BH1381" s="23">
        <v>43376</v>
      </c>
      <c r="BI1381" s="26" t="s">
        <v>127</v>
      </c>
      <c r="BJ1381" s="26" t="s">
        <v>232</v>
      </c>
      <c r="BK1381" s="29">
        <v>21701</v>
      </c>
      <c r="BL1381" s="24" t="s">
        <v>129</v>
      </c>
      <c r="BM1381" s="22" t="str">
        <f ca="1">+IF(Tabla1[[#This Row],[FECHA INGRESO]]&gt;=44986,IF((TODAY()-Tabla1[[#This Row],[FECHA INGRESO]])&gt;=50,"ALERTA","TODAVÍA FALTA"),"N/A")</f>
        <v>N/A</v>
      </c>
      <c r="BN1381" s="7">
        <f>IFERROR((_xlfn.DAYS(Tabla1[[#This Row],[FECHA INGRESO]],Tabla1[[#This Row],[FECHA RETIRO]]))/30,"")</f>
        <v>-0.6333333333333333</v>
      </c>
    </row>
    <row r="1382" spans="1:66" x14ac:dyDescent="0.35">
      <c r="A1382" s="34">
        <v>1018472020</v>
      </c>
      <c r="B1382" s="22" t="s">
        <v>8178</v>
      </c>
      <c r="C1382" s="23">
        <v>43360</v>
      </c>
      <c r="D1382" s="23" t="s">
        <v>93</v>
      </c>
      <c r="E1382" s="23" t="s">
        <v>111</v>
      </c>
      <c r="F1382" s="23" t="s">
        <v>110</v>
      </c>
      <c r="G1382" s="24" t="s">
        <v>305</v>
      </c>
      <c r="H1382" s="24">
        <v>24087977963</v>
      </c>
      <c r="I1382" s="24" t="s">
        <v>95</v>
      </c>
      <c r="J1382" s="24">
        <f>DATEDIF(Tabla1[[#This Row],[FECHA DE NACIMIENTO]],Tabla1[[#This Row],[FECHA ACTUAL]],"Y")</f>
        <v>28</v>
      </c>
      <c r="K1382" s="24" t="s">
        <v>385</v>
      </c>
      <c r="L1382" s="24" t="s">
        <v>112</v>
      </c>
      <c r="M1382" s="24">
        <v>0</v>
      </c>
      <c r="N1382" s="24">
        <v>0</v>
      </c>
      <c r="O1382" s="24">
        <v>2</v>
      </c>
      <c r="P1382" s="24" t="s">
        <v>101</v>
      </c>
      <c r="Q1382" s="23">
        <v>34655</v>
      </c>
      <c r="R1382" s="24" t="s">
        <v>76</v>
      </c>
      <c r="S1382" s="25">
        <v>45119</v>
      </c>
      <c r="T1382" s="24"/>
      <c r="U1382" s="24">
        <v>3005291524</v>
      </c>
      <c r="V1382" s="24" t="s">
        <v>8179</v>
      </c>
      <c r="W1382" s="24" t="s">
        <v>8180</v>
      </c>
      <c r="X1382" s="24" t="s">
        <v>8181</v>
      </c>
      <c r="Y1382" s="24" t="s">
        <v>8182</v>
      </c>
      <c r="Z1382" s="24" t="s">
        <v>162</v>
      </c>
      <c r="AA1382" s="24">
        <v>3175166286</v>
      </c>
      <c r="AB1382" s="24" t="s">
        <v>77</v>
      </c>
      <c r="AC1382" s="24" t="s">
        <v>77</v>
      </c>
      <c r="AD1382" s="24" t="s">
        <v>77</v>
      </c>
      <c r="AE1382" s="26" t="s">
        <v>102</v>
      </c>
      <c r="AF1382" s="26"/>
      <c r="AG1382" s="26" t="s">
        <v>972</v>
      </c>
      <c r="AH1382" s="27" t="s">
        <v>375</v>
      </c>
      <c r="AI1382" s="27" t="s">
        <v>260</v>
      </c>
      <c r="AJ1382" s="27" t="s">
        <v>260</v>
      </c>
      <c r="AK1382" s="24" t="s">
        <v>89</v>
      </c>
      <c r="AL1382" s="24" t="s">
        <v>7086</v>
      </c>
      <c r="AM1382" s="23">
        <v>43360</v>
      </c>
      <c r="AN1382" s="28">
        <v>1104779.7</v>
      </c>
      <c r="AO1382" s="28">
        <v>106454</v>
      </c>
      <c r="AP1382" s="24">
        <v>43632</v>
      </c>
      <c r="AQ1382" s="24"/>
      <c r="AR1382" s="24"/>
      <c r="AS1382" s="24"/>
      <c r="AT1382" s="24"/>
      <c r="AU1382" s="24">
        <v>68</v>
      </c>
      <c r="AV1382" s="24">
        <v>80</v>
      </c>
      <c r="AW1382" s="24">
        <v>74</v>
      </c>
      <c r="AX1382" s="24" t="s">
        <v>8183</v>
      </c>
      <c r="AY1382" s="24"/>
      <c r="AZ1382" s="24"/>
      <c r="BA1382" s="24"/>
      <c r="BB1382" s="24"/>
      <c r="BC1382" s="24"/>
      <c r="BD1382" s="24">
        <v>0</v>
      </c>
      <c r="BE1382" s="24">
        <v>0</v>
      </c>
      <c r="BF1382" s="23"/>
      <c r="BG1382" s="23"/>
      <c r="BH1382" s="23">
        <v>44347</v>
      </c>
      <c r="BI1382" s="26" t="s">
        <v>127</v>
      </c>
      <c r="BJ1382" s="26" t="s">
        <v>5148</v>
      </c>
      <c r="BK1382" s="29">
        <v>0</v>
      </c>
      <c r="BL1382" s="24" t="s">
        <v>129</v>
      </c>
      <c r="BM1382" s="22" t="str">
        <f ca="1">+IF(Tabla1[[#This Row],[FECHA INGRESO]]&gt;=44986,IF((TODAY()-Tabla1[[#This Row],[FECHA INGRESO]])&gt;=50,"ALERTA","TODAVÍA FALTA"),"N/A")</f>
        <v>N/A</v>
      </c>
      <c r="BN1382" s="7">
        <f>IFERROR((_xlfn.DAYS(Tabla1[[#This Row],[FECHA INGRESO]],Tabla1[[#This Row],[FECHA RETIRO]]))/30,"")</f>
        <v>-32.9</v>
      </c>
    </row>
    <row r="1383" spans="1:66" x14ac:dyDescent="0.35">
      <c r="A1383" s="31">
        <v>1014309030</v>
      </c>
      <c r="B1383" s="22" t="s">
        <v>8184</v>
      </c>
      <c r="C1383" s="23">
        <v>43360</v>
      </c>
      <c r="D1383" s="23" t="s">
        <v>93</v>
      </c>
      <c r="E1383" s="23" t="s">
        <v>111</v>
      </c>
      <c r="F1383" s="23"/>
      <c r="G1383" s="24"/>
      <c r="H1383" s="24">
        <v>24087939581</v>
      </c>
      <c r="I1383" s="24" t="s">
        <v>72</v>
      </c>
      <c r="J1383" s="24">
        <f>DATEDIF(Tabla1[[#This Row],[FECHA DE NACIMIENTO]],Tabla1[[#This Row],[FECHA ACTUAL]],"Y")</f>
        <v>23</v>
      </c>
      <c r="K1383" s="24" t="s">
        <v>73</v>
      </c>
      <c r="L1383" s="24" t="s">
        <v>112</v>
      </c>
      <c r="M1383" s="24">
        <v>0</v>
      </c>
      <c r="N1383" s="24">
        <v>0</v>
      </c>
      <c r="O1383" s="24">
        <v>2</v>
      </c>
      <c r="P1383" s="24" t="s">
        <v>101</v>
      </c>
      <c r="Q1383" s="23">
        <v>36455</v>
      </c>
      <c r="R1383" s="24" t="s">
        <v>76</v>
      </c>
      <c r="S1383" s="25">
        <v>45119</v>
      </c>
      <c r="T1383" s="24"/>
      <c r="U1383" s="24">
        <v>3223059802</v>
      </c>
      <c r="V1383" s="24" t="s">
        <v>8185</v>
      </c>
      <c r="W1383" s="24" t="s">
        <v>8186</v>
      </c>
      <c r="X1383" s="24" t="s">
        <v>8187</v>
      </c>
      <c r="Y1383" s="24" t="s">
        <v>8188</v>
      </c>
      <c r="Z1383" s="24" t="s">
        <v>285</v>
      </c>
      <c r="AA1383" s="24">
        <v>3142356910</v>
      </c>
      <c r="AB1383" s="24" t="s">
        <v>77</v>
      </c>
      <c r="AC1383" s="24" t="s">
        <v>77</v>
      </c>
      <c r="AD1383" s="24" t="s">
        <v>77</v>
      </c>
      <c r="AE1383" s="26" t="s">
        <v>151</v>
      </c>
      <c r="AF1383" s="26"/>
      <c r="AG1383" s="26"/>
      <c r="AH1383" s="27" t="s">
        <v>184</v>
      </c>
      <c r="AI1383" s="27" t="s">
        <v>3493</v>
      </c>
      <c r="AJ1383" s="27" t="s">
        <v>120</v>
      </c>
      <c r="AK1383" s="24" t="s">
        <v>121</v>
      </c>
      <c r="AL1383" s="24" t="s">
        <v>90</v>
      </c>
      <c r="AM1383" s="23">
        <v>43360</v>
      </c>
      <c r="AN1383" s="28">
        <v>808585.47</v>
      </c>
      <c r="AO1383" s="28"/>
      <c r="AP1383" s="24"/>
      <c r="AQ1383" s="24"/>
      <c r="AR1383" s="24"/>
      <c r="AS1383" s="24"/>
      <c r="AT1383" s="24" t="e">
        <v>#N/A</v>
      </c>
      <c r="AU1383" s="24" t="e">
        <v>#N/A</v>
      </c>
      <c r="AV1383" s="24">
        <v>77</v>
      </c>
      <c r="AW1383" s="24"/>
      <c r="AX1383" s="24"/>
      <c r="AY1383" s="24"/>
      <c r="AZ1383" s="24"/>
      <c r="BA1383" s="24"/>
      <c r="BB1383" s="24"/>
      <c r="BC1383" s="24"/>
      <c r="BD1383" s="24">
        <v>0</v>
      </c>
      <c r="BE1383" s="24">
        <v>0</v>
      </c>
      <c r="BF1383" s="23"/>
      <c r="BG1383" s="23"/>
      <c r="BH1383" s="23">
        <v>43467</v>
      </c>
      <c r="BI1383" s="26" t="s">
        <v>127</v>
      </c>
      <c r="BJ1383" s="26" t="s">
        <v>232</v>
      </c>
      <c r="BK1383" s="29">
        <v>121917</v>
      </c>
      <c r="BL1383" s="24" t="s">
        <v>129</v>
      </c>
      <c r="BM1383" s="22" t="str">
        <f ca="1">+IF(Tabla1[[#This Row],[FECHA INGRESO]]&gt;=44986,IF((TODAY()-Tabla1[[#This Row],[FECHA INGRESO]])&gt;=50,"ALERTA","TODAVÍA FALTA"),"N/A")</f>
        <v>N/A</v>
      </c>
      <c r="BN1383" s="7">
        <f>IFERROR((_xlfn.DAYS(Tabla1[[#This Row],[FECHA INGRESO]],Tabla1[[#This Row],[FECHA RETIRO]]))/30,"")</f>
        <v>-3.5666666666666669</v>
      </c>
    </row>
    <row r="1384" spans="1:66" ht="15" customHeight="1" x14ac:dyDescent="0.35">
      <c r="A1384" s="31">
        <v>1012455993</v>
      </c>
      <c r="B1384" s="22" t="s">
        <v>8189</v>
      </c>
      <c r="C1384" s="23">
        <v>43360</v>
      </c>
      <c r="D1384" s="23" t="s">
        <v>93</v>
      </c>
      <c r="E1384" s="23" t="s">
        <v>111</v>
      </c>
      <c r="F1384" s="23"/>
      <c r="G1384" s="24"/>
      <c r="H1384" s="24">
        <v>24087932883</v>
      </c>
      <c r="I1384" s="24" t="s">
        <v>95</v>
      </c>
      <c r="J1384" s="24">
        <f>DATEDIF(Tabla1[[#This Row],[FECHA DE NACIMIENTO]],Tabla1[[#This Row],[FECHA ACTUAL]],"Y")</f>
        <v>24</v>
      </c>
      <c r="K1384" s="24" t="s">
        <v>73</v>
      </c>
      <c r="L1384" s="24" t="s">
        <v>112</v>
      </c>
      <c r="M1384" s="24">
        <v>0</v>
      </c>
      <c r="N1384" s="24">
        <v>0</v>
      </c>
      <c r="O1384" s="24">
        <v>3</v>
      </c>
      <c r="P1384" s="24" t="s">
        <v>101</v>
      </c>
      <c r="Q1384" s="23">
        <v>36051</v>
      </c>
      <c r="R1384" s="24" t="s">
        <v>76</v>
      </c>
      <c r="S1384" s="25">
        <v>45119</v>
      </c>
      <c r="T1384" s="24">
        <v>9009582</v>
      </c>
      <c r="U1384" s="24">
        <v>3138040605</v>
      </c>
      <c r="V1384" s="24" t="s">
        <v>8190</v>
      </c>
      <c r="W1384" s="24" t="s">
        <v>8191</v>
      </c>
      <c r="X1384" s="24" t="s">
        <v>6389</v>
      </c>
      <c r="Y1384" s="24" t="s">
        <v>8192</v>
      </c>
      <c r="Z1384" s="24" t="s">
        <v>117</v>
      </c>
      <c r="AA1384" s="24" t="s">
        <v>8193</v>
      </c>
      <c r="AB1384" s="24" t="s">
        <v>77</v>
      </c>
      <c r="AC1384" s="24" t="s">
        <v>77</v>
      </c>
      <c r="AD1384" s="24" t="s">
        <v>77</v>
      </c>
      <c r="AE1384" s="26" t="s">
        <v>183</v>
      </c>
      <c r="AF1384" s="26" t="s">
        <v>671</v>
      </c>
      <c r="AG1384" s="26"/>
      <c r="AH1384" s="27" t="s">
        <v>184</v>
      </c>
      <c r="AI1384" s="27" t="s">
        <v>3493</v>
      </c>
      <c r="AJ1384" s="27" t="s">
        <v>120</v>
      </c>
      <c r="AK1384" s="24" t="s">
        <v>121</v>
      </c>
      <c r="AL1384" s="24" t="s">
        <v>90</v>
      </c>
      <c r="AM1384" s="23">
        <v>43360</v>
      </c>
      <c r="AN1384" s="28">
        <v>857100.06</v>
      </c>
      <c r="AO1384" s="28"/>
      <c r="AP1384" s="24"/>
      <c r="AQ1384" s="24"/>
      <c r="AR1384" s="24"/>
      <c r="AS1384" s="24"/>
      <c r="AT1384" s="24" t="e">
        <v>#N/A</v>
      </c>
      <c r="AU1384" s="24" t="e">
        <v>#N/A</v>
      </c>
      <c r="AV1384" s="24" t="e">
        <v>#N/A</v>
      </c>
      <c r="AW1384" s="24"/>
      <c r="AX1384" s="24"/>
      <c r="AY1384" s="24"/>
      <c r="AZ1384" s="24"/>
      <c r="BA1384" s="24"/>
      <c r="BB1384" s="24"/>
      <c r="BC1384" s="24"/>
      <c r="BD1384" s="24">
        <v>0</v>
      </c>
      <c r="BE1384" s="24">
        <v>0</v>
      </c>
      <c r="BF1384" s="23"/>
      <c r="BG1384" s="23"/>
      <c r="BH1384" s="23">
        <v>43463</v>
      </c>
      <c r="BI1384" s="26" t="s">
        <v>127</v>
      </c>
      <c r="BJ1384" s="26" t="s">
        <v>8194</v>
      </c>
      <c r="BK1384" s="29">
        <v>111761</v>
      </c>
      <c r="BL1384" s="24" t="s">
        <v>129</v>
      </c>
      <c r="BM1384" s="22" t="str">
        <f ca="1">+IF(Tabla1[[#This Row],[FECHA INGRESO]]&gt;=44986,IF((TODAY()-Tabla1[[#This Row],[FECHA INGRESO]])&gt;=50,"ALERTA","TODAVÍA FALTA"),"N/A")</f>
        <v>N/A</v>
      </c>
      <c r="BN1384" s="7">
        <f>IFERROR((_xlfn.DAYS(Tabla1[[#This Row],[FECHA INGRESO]],Tabla1[[#This Row],[FECHA RETIRO]]))/30,"")</f>
        <v>-3.4333333333333331</v>
      </c>
    </row>
    <row r="1385" spans="1:66" ht="15" customHeight="1" x14ac:dyDescent="0.35">
      <c r="A1385" s="21">
        <v>1000321378</v>
      </c>
      <c r="B1385" s="22" t="s">
        <v>8195</v>
      </c>
      <c r="C1385" s="23">
        <v>43360</v>
      </c>
      <c r="D1385" s="23" t="s">
        <v>266</v>
      </c>
      <c r="E1385" s="24" t="s">
        <v>94</v>
      </c>
      <c r="F1385" s="23" t="s">
        <v>70</v>
      </c>
      <c r="G1385" s="24"/>
      <c r="H1385" s="24">
        <v>24087943643</v>
      </c>
      <c r="I1385" s="24" t="s">
        <v>95</v>
      </c>
      <c r="J1385" s="24">
        <f>DATEDIF(Tabla1[[#This Row],[FECHA DE NACIMIENTO]],Tabla1[[#This Row],[FECHA ACTUAL]],"Y")</f>
        <v>23</v>
      </c>
      <c r="K1385" s="24" t="s">
        <v>73</v>
      </c>
      <c r="L1385" s="24" t="s">
        <v>112</v>
      </c>
      <c r="M1385" s="24">
        <v>0</v>
      </c>
      <c r="N1385" s="24">
        <v>0</v>
      </c>
      <c r="O1385" s="24">
        <v>2</v>
      </c>
      <c r="P1385" s="24" t="s">
        <v>101</v>
      </c>
      <c r="Q1385" s="23">
        <v>36556</v>
      </c>
      <c r="R1385" s="24" t="s">
        <v>76</v>
      </c>
      <c r="S1385" s="25">
        <v>45119</v>
      </c>
      <c r="T1385" s="24"/>
      <c r="U1385" s="24">
        <v>3043480802</v>
      </c>
      <c r="V1385" s="24" t="s">
        <v>8196</v>
      </c>
      <c r="W1385" s="24" t="s">
        <v>8197</v>
      </c>
      <c r="X1385" s="24" t="s">
        <v>8198</v>
      </c>
      <c r="Y1385" s="24" t="s">
        <v>8199</v>
      </c>
      <c r="Z1385" s="24" t="s">
        <v>117</v>
      </c>
      <c r="AA1385" s="24">
        <v>3174669582</v>
      </c>
      <c r="AB1385" s="24" t="s">
        <v>101</v>
      </c>
      <c r="AC1385" s="24" t="s">
        <v>101</v>
      </c>
      <c r="AD1385" s="24" t="e">
        <v>#REF!</v>
      </c>
      <c r="AE1385" s="26" t="s">
        <v>183</v>
      </c>
      <c r="AF1385" s="26"/>
      <c r="AG1385" s="26" t="s">
        <v>374</v>
      </c>
      <c r="AH1385" s="27" t="s">
        <v>955</v>
      </c>
      <c r="AI1385" s="27" t="s">
        <v>377</v>
      </c>
      <c r="AJ1385" s="27" t="s">
        <v>377</v>
      </c>
      <c r="AK1385" s="24" t="s">
        <v>121</v>
      </c>
      <c r="AL1385" s="24" t="s">
        <v>90</v>
      </c>
      <c r="AM1385" s="23">
        <v>43360</v>
      </c>
      <c r="AN1385" s="28">
        <v>1160000</v>
      </c>
      <c r="AO1385" s="28">
        <v>140606</v>
      </c>
      <c r="AP1385" s="24" t="s">
        <v>8200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100</v>
      </c>
      <c r="AV1385" s="24">
        <v>77</v>
      </c>
      <c r="AW1385" s="24">
        <v>68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v>0</v>
      </c>
      <c r="BE1385" s="24">
        <v>0</v>
      </c>
      <c r="BF1385" s="23"/>
      <c r="BG1385" s="23"/>
      <c r="BH1385" s="23" t="s">
        <v>75</v>
      </c>
      <c r="BI1385" s="26">
        <v>0</v>
      </c>
      <c r="BJ1385" s="26">
        <v>0</v>
      </c>
      <c r="BK1385" s="29">
        <v>0</v>
      </c>
      <c r="BL1385" s="24" t="s">
        <v>91</v>
      </c>
      <c r="BM1385" s="22" t="str">
        <f ca="1">+IF(Tabla1[[#This Row],[FECHA INGRESO]]&gt;=44986,IF((TODAY()-Tabla1[[#This Row],[FECHA INGRESO]])&gt;=50,"ALERTA","TODAVÍA FALTA"),"N/A")</f>
        <v>N/A</v>
      </c>
      <c r="BN1385" s="7" t="str">
        <f>IFERROR((_xlfn.DAYS(Tabla1[[#This Row],[FECHA INGRESO]],Tabla1[[#This Row],[FECHA RETIRO]]))/30,"")</f>
        <v/>
      </c>
    </row>
    <row r="1386" spans="1:66" ht="15" customHeight="1" x14ac:dyDescent="0.35">
      <c r="A1386" s="21">
        <v>52105305</v>
      </c>
      <c r="B1386" s="38" t="s">
        <v>8201</v>
      </c>
      <c r="C1386" s="23">
        <v>43360</v>
      </c>
      <c r="D1386" s="23" t="s">
        <v>266</v>
      </c>
      <c r="E1386" s="23" t="s">
        <v>69</v>
      </c>
      <c r="F1386" s="23" t="s">
        <v>110</v>
      </c>
      <c r="G1386" s="24"/>
      <c r="H1386" s="24">
        <v>24053455369</v>
      </c>
      <c r="I1386" s="24" t="s">
        <v>95</v>
      </c>
      <c r="J1386" s="24">
        <f>DATEDIF(Tabla1[[#This Row],[FECHA DE NACIMIENTO]],Tabla1[[#This Row],[FECHA ACTUAL]],"Y")</f>
        <v>50</v>
      </c>
      <c r="K1386" s="24" t="s">
        <v>96</v>
      </c>
      <c r="L1386" s="24" t="s">
        <v>74</v>
      </c>
      <c r="M1386" s="24">
        <v>2</v>
      </c>
      <c r="N1386" s="24">
        <v>2</v>
      </c>
      <c r="O1386" s="24">
        <v>3</v>
      </c>
      <c r="P1386" s="24" t="s">
        <v>101</v>
      </c>
      <c r="Q1386" s="23">
        <v>26656</v>
      </c>
      <c r="R1386" s="24" t="s">
        <v>76</v>
      </c>
      <c r="S1386" s="25">
        <v>45119</v>
      </c>
      <c r="T1386" s="24">
        <v>4701784</v>
      </c>
      <c r="U1386" s="24">
        <v>3012047297</v>
      </c>
      <c r="V1386" s="24" t="s">
        <v>1742</v>
      </c>
      <c r="W1386" s="24" t="s">
        <v>1743</v>
      </c>
      <c r="X1386" s="24" t="s">
        <v>1744</v>
      </c>
      <c r="Y1386" s="24" t="s">
        <v>1745</v>
      </c>
      <c r="Z1386" s="24" t="s">
        <v>285</v>
      </c>
      <c r="AA1386" s="24">
        <v>3105619316</v>
      </c>
      <c r="AB1386" s="24" t="s">
        <v>101</v>
      </c>
      <c r="AC1386" s="24" t="s">
        <v>101</v>
      </c>
      <c r="AD1386" s="24" t="e">
        <v>#REF!</v>
      </c>
      <c r="AE1386" s="26" t="s">
        <v>256</v>
      </c>
      <c r="AF1386" s="26" t="s">
        <v>1746</v>
      </c>
      <c r="AG1386" s="26">
        <v>0</v>
      </c>
      <c r="AH1386" s="27" t="s">
        <v>8202</v>
      </c>
      <c r="AI1386" s="27" t="s">
        <v>8203</v>
      </c>
      <c r="AJ1386" s="27" t="s">
        <v>8203</v>
      </c>
      <c r="AK1386" s="24" t="s">
        <v>89</v>
      </c>
      <c r="AL1386" s="24" t="s">
        <v>90</v>
      </c>
      <c r="AM1386" s="23">
        <v>43360</v>
      </c>
      <c r="AN1386" s="28">
        <v>4445400</v>
      </c>
      <c r="AO1386" s="28">
        <v>0</v>
      </c>
      <c r="AP1386" s="24" t="s">
        <v>8204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93</v>
      </c>
      <c r="AW1386" s="24">
        <v>96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v>0</v>
      </c>
      <c r="BE1386" s="24">
        <v>0</v>
      </c>
      <c r="BF1386" s="23"/>
      <c r="BG1386" s="23"/>
      <c r="BH1386" s="23" t="s">
        <v>75</v>
      </c>
      <c r="BI1386" s="26">
        <v>0</v>
      </c>
      <c r="BJ1386" s="26">
        <v>0</v>
      </c>
      <c r="BK1386" s="29">
        <v>0</v>
      </c>
      <c r="BL1386" s="24" t="s">
        <v>91</v>
      </c>
      <c r="BM1386" s="22" t="str">
        <f ca="1">+IF(Tabla1[[#This Row],[FECHA INGRESO]]&gt;=44986,IF((TODAY()-Tabla1[[#This Row],[FECHA INGRESO]])&gt;=50,"ALERTA","TODAVÍA FALTA"),"N/A")</f>
        <v>N/A</v>
      </c>
      <c r="BN1386" s="7" t="str">
        <f>IFERROR((_xlfn.DAYS(Tabla1[[#This Row],[FECHA INGRESO]],Tabla1[[#This Row],[FECHA RETIRO]]))/30,"")</f>
        <v/>
      </c>
    </row>
    <row r="1387" spans="1:66" ht="15" customHeight="1" x14ac:dyDescent="0.35">
      <c r="A1387" s="31">
        <v>1030549885</v>
      </c>
      <c r="B1387" s="22" t="s">
        <v>8205</v>
      </c>
      <c r="C1387" s="23">
        <v>43362</v>
      </c>
      <c r="D1387" s="23" t="s">
        <v>188</v>
      </c>
      <c r="E1387" s="23" t="s">
        <v>69</v>
      </c>
      <c r="F1387" s="23"/>
      <c r="G1387" s="24"/>
      <c r="H1387" s="24">
        <v>24088061070</v>
      </c>
      <c r="I1387" s="24" t="s">
        <v>72</v>
      </c>
      <c r="J1387" s="24">
        <f>DATEDIF(Tabla1[[#This Row],[FECHA DE NACIMIENTO]],Tabla1[[#This Row],[FECHA ACTUAL]],"Y")</f>
        <v>34</v>
      </c>
      <c r="K1387" s="24" t="s">
        <v>73</v>
      </c>
      <c r="L1387" s="24" t="s">
        <v>112</v>
      </c>
      <c r="M1387" s="24">
        <v>0</v>
      </c>
      <c r="N1387" s="24">
        <v>0</v>
      </c>
      <c r="O1387" s="24">
        <v>2</v>
      </c>
      <c r="P1387" s="24" t="s">
        <v>101</v>
      </c>
      <c r="Q1387" s="23">
        <v>32421</v>
      </c>
      <c r="R1387" s="24" t="s">
        <v>76</v>
      </c>
      <c r="S1387" s="25">
        <v>45119</v>
      </c>
      <c r="T1387" s="24"/>
      <c r="U1387" s="24">
        <v>3114658363</v>
      </c>
      <c r="V1387" s="24" t="s">
        <v>8206</v>
      </c>
      <c r="W1387" s="24" t="s">
        <v>8207</v>
      </c>
      <c r="X1387" s="24" t="s">
        <v>3453</v>
      </c>
      <c r="Y1387" s="24" t="s">
        <v>8208</v>
      </c>
      <c r="Z1387" s="24" t="s">
        <v>117</v>
      </c>
      <c r="AA1387" s="24">
        <v>3114658363</v>
      </c>
      <c r="AB1387" s="24" t="s">
        <v>77</v>
      </c>
      <c r="AC1387" s="24" t="s">
        <v>77</v>
      </c>
      <c r="AD1387" s="24" t="s">
        <v>77</v>
      </c>
      <c r="AE1387" s="26" t="s">
        <v>183</v>
      </c>
      <c r="AF1387" s="26" t="s">
        <v>8209</v>
      </c>
      <c r="AG1387" s="26"/>
      <c r="AH1387" s="27" t="s">
        <v>8050</v>
      </c>
      <c r="AI1387" s="27" t="s">
        <v>186</v>
      </c>
      <c r="AJ1387" s="27" t="s">
        <v>186</v>
      </c>
      <c r="AK1387" s="24" t="s">
        <v>121</v>
      </c>
      <c r="AL1387" s="24" t="s">
        <v>7086</v>
      </c>
      <c r="AM1387" s="23">
        <v>43362</v>
      </c>
      <c r="AN1387" s="28">
        <v>931500</v>
      </c>
      <c r="AO1387" s="28"/>
      <c r="AP1387" s="24"/>
      <c r="AQ1387" s="24"/>
      <c r="AR1387" s="24"/>
      <c r="AS1387" s="24"/>
      <c r="AT1387" s="24" t="e">
        <v>#N/A</v>
      </c>
      <c r="AU1387" s="24" t="e">
        <v>#N/A</v>
      </c>
      <c r="AV1387" s="24" t="e">
        <v>#N/A</v>
      </c>
      <c r="AW1387" s="24"/>
      <c r="AX1387" s="24"/>
      <c r="AY1387" s="24"/>
      <c r="AZ1387" s="24"/>
      <c r="BA1387" s="24"/>
      <c r="BB1387" s="24"/>
      <c r="BC1387" s="24"/>
      <c r="BD1387" s="24">
        <v>0</v>
      </c>
      <c r="BE1387" s="24">
        <v>0</v>
      </c>
      <c r="BF1387" s="23"/>
      <c r="BG1387" s="23"/>
      <c r="BH1387" s="23">
        <v>43364</v>
      </c>
      <c r="BI1387" s="26" t="s">
        <v>127</v>
      </c>
      <c r="BJ1387" s="26" t="s">
        <v>273</v>
      </c>
      <c r="BK1387" s="29">
        <v>3750</v>
      </c>
      <c r="BL1387" s="24" t="s">
        <v>129</v>
      </c>
      <c r="BM1387" s="22" t="str">
        <f ca="1">+IF(Tabla1[[#This Row],[FECHA INGRESO]]&gt;=44986,IF((TODAY()-Tabla1[[#This Row],[FECHA INGRESO]])&gt;=50,"ALERTA","TODAVÍA FALTA"),"N/A")</f>
        <v>N/A</v>
      </c>
      <c r="BN1387" s="7">
        <f>IFERROR((_xlfn.DAYS(Tabla1[[#This Row],[FECHA INGRESO]],Tabla1[[#This Row],[FECHA RETIRO]]))/30,"")</f>
        <v>-6.6666666666666666E-2</v>
      </c>
    </row>
    <row r="1388" spans="1:66" ht="15" customHeight="1" x14ac:dyDescent="0.35">
      <c r="A1388" s="31">
        <v>1018469048</v>
      </c>
      <c r="B1388" s="22" t="s">
        <v>8210</v>
      </c>
      <c r="C1388" s="23">
        <v>43363</v>
      </c>
      <c r="D1388" s="23" t="s">
        <v>582</v>
      </c>
      <c r="E1388" s="24" t="s">
        <v>94</v>
      </c>
      <c r="F1388" s="23"/>
      <c r="G1388" s="24"/>
      <c r="H1388" s="24">
        <v>24088135926</v>
      </c>
      <c r="I1388" s="24" t="s">
        <v>95</v>
      </c>
      <c r="J1388" s="24">
        <f>DATEDIF(Tabla1[[#This Row],[FECHA DE NACIMIENTO]],Tabla1[[#This Row],[FECHA ACTUAL]],"Y")</f>
        <v>28</v>
      </c>
      <c r="K1388" s="24" t="s">
        <v>73</v>
      </c>
      <c r="L1388" s="24" t="s">
        <v>112</v>
      </c>
      <c r="M1388" s="24">
        <v>1</v>
      </c>
      <c r="N1388" s="24">
        <v>1</v>
      </c>
      <c r="O1388" s="24">
        <v>2</v>
      </c>
      <c r="P1388" s="24" t="s">
        <v>101</v>
      </c>
      <c r="Q1388" s="23">
        <v>34565</v>
      </c>
      <c r="R1388" s="24" t="s">
        <v>76</v>
      </c>
      <c r="S1388" s="25">
        <v>45119</v>
      </c>
      <c r="T1388" s="24">
        <v>92243330</v>
      </c>
      <c r="U1388" s="24">
        <v>3142211662</v>
      </c>
      <c r="V1388" s="24" t="s">
        <v>8211</v>
      </c>
      <c r="W1388" s="24" t="s">
        <v>8212</v>
      </c>
      <c r="X1388" s="24" t="s">
        <v>8213</v>
      </c>
      <c r="Y1388" s="24" t="s">
        <v>8214</v>
      </c>
      <c r="Z1388" s="24" t="s">
        <v>117</v>
      </c>
      <c r="AA1388" s="24" t="s">
        <v>8215</v>
      </c>
      <c r="AB1388" s="24" t="s">
        <v>77</v>
      </c>
      <c r="AC1388" s="24" t="s">
        <v>77</v>
      </c>
      <c r="AD1388" s="24" t="s">
        <v>77</v>
      </c>
      <c r="AE1388" s="26" t="s">
        <v>183</v>
      </c>
      <c r="AF1388" s="26" t="s">
        <v>8216</v>
      </c>
      <c r="AG1388" s="26"/>
      <c r="AH1388" s="27" t="s">
        <v>184</v>
      </c>
      <c r="AI1388" s="27" t="s">
        <v>877</v>
      </c>
      <c r="AJ1388" s="27" t="s">
        <v>877</v>
      </c>
      <c r="AK1388" s="24" t="s">
        <v>121</v>
      </c>
      <c r="AL1388" s="24" t="s">
        <v>7086</v>
      </c>
      <c r="AM1388" s="23">
        <v>43363</v>
      </c>
      <c r="AN1388" s="28">
        <v>808585.47</v>
      </c>
      <c r="AO1388" s="28"/>
      <c r="AP1388" s="24"/>
      <c r="AQ1388" s="24"/>
      <c r="AR1388" s="24"/>
      <c r="AS1388" s="24"/>
      <c r="AT1388" s="24" t="e">
        <v>#N/A</v>
      </c>
      <c r="AU1388" s="24" t="e">
        <v>#N/A</v>
      </c>
      <c r="AV1388" s="24" t="e">
        <v>#N/A</v>
      </c>
      <c r="AW1388" s="24"/>
      <c r="AX1388" s="24"/>
      <c r="AY1388" s="24"/>
      <c r="AZ1388" s="24"/>
      <c r="BA1388" s="24"/>
      <c r="BB1388" s="24"/>
      <c r="BC1388" s="24"/>
      <c r="BD1388" s="24">
        <v>0</v>
      </c>
      <c r="BE1388" s="24">
        <v>0</v>
      </c>
      <c r="BF1388" s="23"/>
      <c r="BG1388" s="23"/>
      <c r="BH1388" s="23">
        <v>43363</v>
      </c>
      <c r="BI1388" s="26" t="s">
        <v>127</v>
      </c>
      <c r="BJ1388" s="26" t="s">
        <v>178</v>
      </c>
      <c r="BK1388" s="29">
        <v>1085</v>
      </c>
      <c r="BL1388" s="24" t="s">
        <v>129</v>
      </c>
      <c r="BM1388" s="22" t="str">
        <f ca="1">+IF(Tabla1[[#This Row],[FECHA INGRESO]]&gt;=44986,IF((TODAY()-Tabla1[[#This Row],[FECHA INGRESO]])&gt;=50,"ALERTA","TODAVÍA FALTA"),"N/A")</f>
        <v>N/A</v>
      </c>
      <c r="BN1388" s="7">
        <f>IFERROR((_xlfn.DAYS(Tabla1[[#This Row],[FECHA INGRESO]],Tabla1[[#This Row],[FECHA RETIRO]]))/30,"")</f>
        <v>0</v>
      </c>
    </row>
    <row r="1389" spans="1:66" ht="15" customHeight="1" x14ac:dyDescent="0.35">
      <c r="A1389" s="31">
        <v>1001326856</v>
      </c>
      <c r="B1389" s="22" t="s">
        <v>8217</v>
      </c>
      <c r="C1389" s="23">
        <v>43363</v>
      </c>
      <c r="D1389" s="23" t="s">
        <v>109</v>
      </c>
      <c r="E1389" s="23" t="s">
        <v>111</v>
      </c>
      <c r="F1389" s="23"/>
      <c r="G1389" s="24"/>
      <c r="H1389" s="24">
        <v>24087935457</v>
      </c>
      <c r="I1389" s="24" t="s">
        <v>95</v>
      </c>
      <c r="J1389" s="24">
        <f>DATEDIF(Tabla1[[#This Row],[FECHA DE NACIMIENTO]],Tabla1[[#This Row],[FECHA ACTUAL]],"Y")</f>
        <v>23</v>
      </c>
      <c r="K1389" s="24" t="s">
        <v>96</v>
      </c>
      <c r="L1389" s="24" t="s">
        <v>112</v>
      </c>
      <c r="M1389" s="24">
        <v>0</v>
      </c>
      <c r="N1389" s="24">
        <v>0</v>
      </c>
      <c r="O1389" s="24">
        <v>3</v>
      </c>
      <c r="P1389" s="24" t="s">
        <v>101</v>
      </c>
      <c r="Q1389" s="23">
        <v>36624</v>
      </c>
      <c r="R1389" s="24" t="s">
        <v>76</v>
      </c>
      <c r="S1389" s="25">
        <v>45119</v>
      </c>
      <c r="T1389" s="24">
        <v>7298483</v>
      </c>
      <c r="U1389" s="24">
        <v>3006352034</v>
      </c>
      <c r="V1389" s="24" t="s">
        <v>8218</v>
      </c>
      <c r="W1389" s="24" t="s">
        <v>8219</v>
      </c>
      <c r="X1389" s="24" t="s">
        <v>6389</v>
      </c>
      <c r="Y1389" s="24" t="s">
        <v>8220</v>
      </c>
      <c r="Z1389" s="24" t="s">
        <v>4574</v>
      </c>
      <c r="AA1389" s="24" t="s">
        <v>8221</v>
      </c>
      <c r="AB1389" s="24" t="s">
        <v>77</v>
      </c>
      <c r="AC1389" s="24" t="s">
        <v>77</v>
      </c>
      <c r="AD1389" s="24" t="s">
        <v>77</v>
      </c>
      <c r="AE1389" s="26" t="s">
        <v>183</v>
      </c>
      <c r="AF1389" s="26" t="s">
        <v>8222</v>
      </c>
      <c r="AG1389" s="26"/>
      <c r="AH1389" s="27" t="s">
        <v>184</v>
      </c>
      <c r="AI1389" s="27" t="s">
        <v>120</v>
      </c>
      <c r="AJ1389" s="27" t="s">
        <v>120</v>
      </c>
      <c r="AK1389" s="24" t="s">
        <v>121</v>
      </c>
      <c r="AL1389" s="24" t="s">
        <v>90</v>
      </c>
      <c r="AM1389" s="23">
        <v>43363</v>
      </c>
      <c r="AN1389" s="28">
        <v>857100.06</v>
      </c>
      <c r="AO1389" s="28"/>
      <c r="AP1389" s="24"/>
      <c r="AQ1389" s="24"/>
      <c r="AR1389" s="24"/>
      <c r="AS1389" s="24"/>
      <c r="AT1389" s="24" t="e">
        <v>#N/A</v>
      </c>
      <c r="AU1389" s="24" t="e">
        <v>#N/A</v>
      </c>
      <c r="AV1389" s="24" t="e">
        <v>#N/A</v>
      </c>
      <c r="AW1389" s="24"/>
      <c r="AX1389" s="24"/>
      <c r="AY1389" s="24"/>
      <c r="AZ1389" s="24"/>
      <c r="BA1389" s="24"/>
      <c r="BB1389" s="24"/>
      <c r="BC1389" s="24"/>
      <c r="BD1389" s="24">
        <v>0</v>
      </c>
      <c r="BE1389" s="24">
        <v>0</v>
      </c>
      <c r="BF1389" s="23"/>
      <c r="BG1389" s="23"/>
      <c r="BH1389" s="23">
        <v>43473</v>
      </c>
      <c r="BI1389" s="26" t="s">
        <v>127</v>
      </c>
      <c r="BJ1389" s="26" t="s">
        <v>8194</v>
      </c>
      <c r="BK1389" s="29">
        <v>125368</v>
      </c>
      <c r="BL1389" s="24" t="s">
        <v>129</v>
      </c>
      <c r="BM1389" s="22" t="str">
        <f ca="1">+IF(Tabla1[[#This Row],[FECHA INGRESO]]&gt;=44986,IF((TODAY()-Tabla1[[#This Row],[FECHA INGRESO]])&gt;=50,"ALERTA","TODAVÍA FALTA"),"N/A")</f>
        <v>N/A</v>
      </c>
      <c r="BN1389" s="7">
        <f>IFERROR((_xlfn.DAYS(Tabla1[[#This Row],[FECHA INGRESO]],Tabla1[[#This Row],[FECHA RETIRO]]))/30,"")</f>
        <v>-3.6666666666666665</v>
      </c>
    </row>
    <row r="1390" spans="1:66" ht="15" customHeight="1" x14ac:dyDescent="0.35">
      <c r="A1390" s="31">
        <v>1013638793</v>
      </c>
      <c r="B1390" s="22" t="s">
        <v>8223</v>
      </c>
      <c r="C1390" s="23">
        <v>43363</v>
      </c>
      <c r="D1390" s="23" t="s">
        <v>93</v>
      </c>
      <c r="E1390" s="24" t="s">
        <v>94</v>
      </c>
      <c r="F1390" s="23"/>
      <c r="G1390" s="24"/>
      <c r="H1390" s="24">
        <v>24087932326</v>
      </c>
      <c r="I1390" s="24" t="s">
        <v>95</v>
      </c>
      <c r="J1390" s="24">
        <f>DATEDIF(Tabla1[[#This Row],[FECHA DE NACIMIENTO]],Tabla1[[#This Row],[FECHA ACTUAL]],"Y")</f>
        <v>30</v>
      </c>
      <c r="K1390" s="24" t="s">
        <v>73</v>
      </c>
      <c r="L1390" s="24" t="s">
        <v>112</v>
      </c>
      <c r="M1390" s="24">
        <v>0</v>
      </c>
      <c r="N1390" s="24">
        <v>0</v>
      </c>
      <c r="O1390" s="24">
        <v>3</v>
      </c>
      <c r="P1390" s="24" t="s">
        <v>101</v>
      </c>
      <c r="Q1390" s="23">
        <v>34031</v>
      </c>
      <c r="R1390" s="24" t="s">
        <v>76</v>
      </c>
      <c r="S1390" s="25">
        <v>45119</v>
      </c>
      <c r="T1390" s="24"/>
      <c r="U1390" s="24">
        <v>3112904320</v>
      </c>
      <c r="V1390" s="24" t="s">
        <v>8224</v>
      </c>
      <c r="W1390" s="24" t="s">
        <v>8225</v>
      </c>
      <c r="X1390" s="24" t="s">
        <v>8226</v>
      </c>
      <c r="Y1390" s="24" t="s">
        <v>8227</v>
      </c>
      <c r="Z1390" s="24" t="s">
        <v>285</v>
      </c>
      <c r="AA1390" s="24">
        <v>3188602956</v>
      </c>
      <c r="AB1390" s="24" t="s">
        <v>77</v>
      </c>
      <c r="AC1390" s="24" t="s">
        <v>77</v>
      </c>
      <c r="AD1390" s="24" t="s">
        <v>77</v>
      </c>
      <c r="AE1390" s="26" t="s">
        <v>151</v>
      </c>
      <c r="AF1390" s="26"/>
      <c r="AG1390" s="26"/>
      <c r="AH1390" s="27" t="s">
        <v>184</v>
      </c>
      <c r="AI1390" s="27" t="s">
        <v>186</v>
      </c>
      <c r="AJ1390" s="27" t="s">
        <v>186</v>
      </c>
      <c r="AK1390" s="24" t="s">
        <v>121</v>
      </c>
      <c r="AL1390" s="24" t="s">
        <v>90</v>
      </c>
      <c r="AM1390" s="23">
        <v>43363</v>
      </c>
      <c r="AN1390" s="28">
        <v>857100.06</v>
      </c>
      <c r="AO1390" s="28"/>
      <c r="AP1390" s="24" t="s">
        <v>120</v>
      </c>
      <c r="AQ1390" s="24"/>
      <c r="AR1390" s="24"/>
      <c r="AS1390" s="24"/>
      <c r="AT1390" s="24" t="e">
        <v>#N/A</v>
      </c>
      <c r="AU1390" s="24" t="e">
        <v>#N/A</v>
      </c>
      <c r="AV1390" s="24" t="e">
        <v>#N/A</v>
      </c>
      <c r="AW1390" s="24"/>
      <c r="AX1390" s="24"/>
      <c r="AY1390" s="24"/>
      <c r="AZ1390" s="24"/>
      <c r="BA1390" s="24"/>
      <c r="BB1390" s="24"/>
      <c r="BC1390" s="24"/>
      <c r="BD1390" s="24">
        <v>0</v>
      </c>
      <c r="BE1390" s="24">
        <v>0</v>
      </c>
      <c r="BF1390" s="23"/>
      <c r="BG1390" s="23"/>
      <c r="BH1390" s="23">
        <v>43539</v>
      </c>
      <c r="BI1390" s="26" t="s">
        <v>127</v>
      </c>
      <c r="BJ1390" s="26" t="s">
        <v>178</v>
      </c>
      <c r="BK1390" s="29">
        <v>202428</v>
      </c>
      <c r="BL1390" s="24" t="s">
        <v>129</v>
      </c>
      <c r="BM1390" s="22" t="str">
        <f ca="1">+IF(Tabla1[[#This Row],[FECHA INGRESO]]&gt;=44986,IF((TODAY()-Tabla1[[#This Row],[FECHA INGRESO]])&gt;=50,"ALERTA","TODAVÍA FALTA"),"N/A")</f>
        <v>N/A</v>
      </c>
      <c r="BN1390" s="7">
        <f>IFERROR((_xlfn.DAYS(Tabla1[[#This Row],[FECHA INGRESO]],Tabla1[[#This Row],[FECHA RETIRO]]))/30,"")</f>
        <v>-5.8666666666666663</v>
      </c>
    </row>
    <row r="1391" spans="1:66" x14ac:dyDescent="0.35">
      <c r="A1391" s="31">
        <v>1010003744</v>
      </c>
      <c r="B1391" s="22" t="s">
        <v>8228</v>
      </c>
      <c r="C1391" s="23">
        <v>43363</v>
      </c>
      <c r="D1391" s="23" t="s">
        <v>131</v>
      </c>
      <c r="E1391" s="23" t="s">
        <v>111</v>
      </c>
      <c r="F1391" s="23"/>
      <c r="G1391" s="24"/>
      <c r="H1391" s="24">
        <v>24087938331</v>
      </c>
      <c r="I1391" s="24" t="s">
        <v>95</v>
      </c>
      <c r="J1391" s="24">
        <f>DATEDIF(Tabla1[[#This Row],[FECHA DE NACIMIENTO]],Tabla1[[#This Row],[FECHA ACTUAL]],"Y")</f>
        <v>23</v>
      </c>
      <c r="K1391" s="24" t="s">
        <v>73</v>
      </c>
      <c r="L1391" s="24" t="s">
        <v>112</v>
      </c>
      <c r="M1391" s="24">
        <v>0</v>
      </c>
      <c r="N1391" s="24">
        <v>0</v>
      </c>
      <c r="O1391" s="24">
        <v>1</v>
      </c>
      <c r="P1391" s="24" t="s">
        <v>101</v>
      </c>
      <c r="Q1391" s="23">
        <v>36550</v>
      </c>
      <c r="R1391" s="24" t="s">
        <v>76</v>
      </c>
      <c r="S1391" s="25">
        <v>45119</v>
      </c>
      <c r="T1391" s="24">
        <v>3109836</v>
      </c>
      <c r="U1391" s="24">
        <v>3127527763</v>
      </c>
      <c r="V1391" s="24" t="s">
        <v>8229</v>
      </c>
      <c r="W1391" s="24" t="s">
        <v>8230</v>
      </c>
      <c r="X1391" s="24" t="s">
        <v>8231</v>
      </c>
      <c r="Y1391" s="24" t="s">
        <v>8232</v>
      </c>
      <c r="Z1391" s="24" t="s">
        <v>255</v>
      </c>
      <c r="AA1391" s="24" t="s">
        <v>8233</v>
      </c>
      <c r="AB1391" s="24" t="s">
        <v>77</v>
      </c>
      <c r="AC1391" s="24" t="s">
        <v>77</v>
      </c>
      <c r="AD1391" s="24" t="s">
        <v>77</v>
      </c>
      <c r="AE1391" s="26" t="s">
        <v>151</v>
      </c>
      <c r="AF1391" s="26"/>
      <c r="AG1391" s="26"/>
      <c r="AH1391" s="27" t="s">
        <v>184</v>
      </c>
      <c r="AI1391" s="27" t="s">
        <v>487</v>
      </c>
      <c r="AJ1391" s="27" t="s">
        <v>487</v>
      </c>
      <c r="AK1391" s="24" t="s">
        <v>121</v>
      </c>
      <c r="AL1391" s="24" t="s">
        <v>90</v>
      </c>
      <c r="AM1391" s="23">
        <v>43363</v>
      </c>
      <c r="AN1391" s="28">
        <v>808585.47</v>
      </c>
      <c r="AO1391" s="28"/>
      <c r="AP1391" s="24" t="s">
        <v>120</v>
      </c>
      <c r="AQ1391" s="24"/>
      <c r="AR1391" s="24"/>
      <c r="AS1391" s="24"/>
      <c r="AT1391" s="24" t="e">
        <v>#N/A</v>
      </c>
      <c r="AU1391" s="24" t="e">
        <v>#N/A</v>
      </c>
      <c r="AV1391" s="24" t="e">
        <v>#N/A</v>
      </c>
      <c r="AW1391" s="24"/>
      <c r="AX1391" s="24"/>
      <c r="AY1391" s="24" t="s">
        <v>8234</v>
      </c>
      <c r="AZ1391" s="24"/>
      <c r="BA1391" s="24"/>
      <c r="BB1391" s="24"/>
      <c r="BC1391" s="24"/>
      <c r="BD1391" s="24">
        <v>0</v>
      </c>
      <c r="BE1391" s="24">
        <v>0</v>
      </c>
      <c r="BF1391" s="23"/>
      <c r="BG1391" s="23"/>
      <c r="BH1391" s="23">
        <v>43406</v>
      </c>
      <c r="BI1391" s="26" t="s">
        <v>143</v>
      </c>
      <c r="BJ1391" s="26" t="s">
        <v>2589</v>
      </c>
      <c r="BK1391" s="29">
        <v>46658</v>
      </c>
      <c r="BL1391" s="24" t="s">
        <v>129</v>
      </c>
      <c r="BM1391" s="22" t="str">
        <f ca="1">+IF(Tabla1[[#This Row],[FECHA INGRESO]]&gt;=44986,IF((TODAY()-Tabla1[[#This Row],[FECHA INGRESO]])&gt;=50,"ALERTA","TODAVÍA FALTA"),"N/A")</f>
        <v>N/A</v>
      </c>
      <c r="BN1391" s="7">
        <f>IFERROR((_xlfn.DAYS(Tabla1[[#This Row],[FECHA INGRESO]],Tabla1[[#This Row],[FECHA RETIRO]]))/30,"")</f>
        <v>-1.4333333333333333</v>
      </c>
    </row>
    <row r="1392" spans="1:66" x14ac:dyDescent="0.35">
      <c r="A1392" s="34">
        <v>1116871247</v>
      </c>
      <c r="B1392" s="22" t="s">
        <v>8235</v>
      </c>
      <c r="C1392" s="23">
        <v>43363</v>
      </c>
      <c r="D1392" s="23" t="s">
        <v>8236</v>
      </c>
      <c r="E1392" s="23" t="s">
        <v>77</v>
      </c>
      <c r="F1392" s="23"/>
      <c r="G1392" s="24"/>
      <c r="H1392" s="24">
        <v>24087940891</v>
      </c>
      <c r="I1392" s="24" t="s">
        <v>95</v>
      </c>
      <c r="J1392" s="24">
        <f>DATEDIF(Tabla1[[#This Row],[FECHA DE NACIMIENTO]],Tabla1[[#This Row],[FECHA ACTUAL]],"Y")</f>
        <v>25</v>
      </c>
      <c r="K1392" s="24" t="s">
        <v>73</v>
      </c>
      <c r="L1392" s="24" t="s">
        <v>112</v>
      </c>
      <c r="M1392" s="24">
        <v>0</v>
      </c>
      <c r="N1392" s="24">
        <v>0</v>
      </c>
      <c r="O1392" s="24">
        <v>2</v>
      </c>
      <c r="P1392" s="24" t="s">
        <v>101</v>
      </c>
      <c r="Q1392" s="23">
        <v>35781</v>
      </c>
      <c r="R1392" s="24" t="s">
        <v>8237</v>
      </c>
      <c r="S1392" s="25">
        <v>45119</v>
      </c>
      <c r="T1392" s="24"/>
      <c r="U1392" s="24">
        <v>3222304233</v>
      </c>
      <c r="V1392" s="24" t="s">
        <v>8238</v>
      </c>
      <c r="W1392" s="24" t="s">
        <v>8239</v>
      </c>
      <c r="X1392" s="24" t="s">
        <v>5871</v>
      </c>
      <c r="Y1392" s="24" t="s">
        <v>8240</v>
      </c>
      <c r="Z1392" s="24" t="s">
        <v>82</v>
      </c>
      <c r="AA1392" s="24">
        <v>3134572641</v>
      </c>
      <c r="AB1392" s="24" t="s">
        <v>77</v>
      </c>
      <c r="AC1392" s="24" t="s">
        <v>77</v>
      </c>
      <c r="AD1392" s="24" t="s">
        <v>77</v>
      </c>
      <c r="AE1392" s="26" t="s">
        <v>183</v>
      </c>
      <c r="AF1392" s="26" t="s">
        <v>8241</v>
      </c>
      <c r="AG1392" s="26" t="s">
        <v>8242</v>
      </c>
      <c r="AH1392" s="27" t="s">
        <v>867</v>
      </c>
      <c r="AI1392" s="27" t="s">
        <v>120</v>
      </c>
      <c r="AJ1392" s="27" t="s">
        <v>120</v>
      </c>
      <c r="AK1392" s="24" t="s">
        <v>121</v>
      </c>
      <c r="AL1392" s="24" t="s">
        <v>868</v>
      </c>
      <c r="AM1392" s="23">
        <v>43363</v>
      </c>
      <c r="AN1392" s="28">
        <v>877803</v>
      </c>
      <c r="AO1392" s="28">
        <v>102854</v>
      </c>
      <c r="AP1392" s="24"/>
      <c r="AQ1392" s="24"/>
      <c r="AR1392" s="24"/>
      <c r="AS1392" s="24"/>
      <c r="AT1392" s="24" t="e">
        <v>#N/A</v>
      </c>
      <c r="AU1392" s="24" t="e">
        <v>#N/A</v>
      </c>
      <c r="AV1392" s="24">
        <v>61</v>
      </c>
      <c r="AW1392" s="24"/>
      <c r="AX1392" s="24"/>
      <c r="AY1392" s="24"/>
      <c r="AZ1392" s="24"/>
      <c r="BA1392" s="24"/>
      <c r="BB1392" s="24"/>
      <c r="BC1392" s="24"/>
      <c r="BD1392" s="24">
        <v>0</v>
      </c>
      <c r="BE1392" s="24">
        <v>0</v>
      </c>
      <c r="BF1392" s="23"/>
      <c r="BG1392" s="23"/>
      <c r="BH1392" s="23">
        <v>43858</v>
      </c>
      <c r="BI1392" s="26" t="s">
        <v>143</v>
      </c>
      <c r="BJ1392" s="26" t="s">
        <v>6735</v>
      </c>
      <c r="BK1392" s="29">
        <v>0</v>
      </c>
      <c r="BL1392" s="24" t="s">
        <v>129</v>
      </c>
      <c r="BM1392" s="22" t="str">
        <f ca="1">+IF(Tabla1[[#This Row],[FECHA INGRESO]]&gt;=44986,IF((TODAY()-Tabla1[[#This Row],[FECHA INGRESO]])&gt;=50,"ALERTA","TODAVÍA FALTA"),"N/A")</f>
        <v>N/A</v>
      </c>
      <c r="BN1392" s="7">
        <f>IFERROR((_xlfn.DAYS(Tabla1[[#This Row],[FECHA INGRESO]],Tabla1[[#This Row],[FECHA RETIRO]]))/30,"")</f>
        <v>-16.5</v>
      </c>
    </row>
    <row r="1393" spans="1:66" ht="15" customHeight="1" x14ac:dyDescent="0.35">
      <c r="A1393" s="21">
        <v>1012430145</v>
      </c>
      <c r="B1393" s="22" t="s">
        <v>8243</v>
      </c>
      <c r="C1393" s="23">
        <v>43363</v>
      </c>
      <c r="D1393" s="23" t="s">
        <v>582</v>
      </c>
      <c r="E1393" s="23" t="s">
        <v>110</v>
      </c>
      <c r="F1393" s="23" t="s">
        <v>70</v>
      </c>
      <c r="G1393" s="24"/>
      <c r="H1393" s="24">
        <v>24087930964</v>
      </c>
      <c r="I1393" s="24" t="s">
        <v>72</v>
      </c>
      <c r="J1393" s="24">
        <f>DATEDIF(Tabla1[[#This Row],[FECHA DE NACIMIENTO]],Tabla1[[#This Row],[FECHA ACTUAL]],"Y")</f>
        <v>27</v>
      </c>
      <c r="K1393" s="24" t="s">
        <v>73</v>
      </c>
      <c r="L1393" s="24" t="s">
        <v>234</v>
      </c>
      <c r="M1393" s="24">
        <v>0</v>
      </c>
      <c r="N1393" s="24">
        <v>0</v>
      </c>
      <c r="O1393" s="24">
        <v>2</v>
      </c>
      <c r="P1393" s="24" t="s">
        <v>101</v>
      </c>
      <c r="Q1393" s="23">
        <v>35125</v>
      </c>
      <c r="R1393" s="24" t="s">
        <v>76</v>
      </c>
      <c r="S1393" s="25">
        <v>45119</v>
      </c>
      <c r="T1393" s="24"/>
      <c r="U1393" s="24">
        <v>3058260483</v>
      </c>
      <c r="V1393" s="24" t="s">
        <v>8244</v>
      </c>
      <c r="W1393" s="24" t="s">
        <v>8245</v>
      </c>
      <c r="X1393" s="24" t="s">
        <v>8246</v>
      </c>
      <c r="Y1393" s="24" t="s">
        <v>8247</v>
      </c>
      <c r="Z1393" s="24" t="s">
        <v>285</v>
      </c>
      <c r="AA1393" s="24">
        <v>3107543408</v>
      </c>
      <c r="AB1393" s="24" t="s">
        <v>83</v>
      </c>
      <c r="AC1393" s="24" t="s">
        <v>101</v>
      </c>
      <c r="AD1393" s="24" t="e">
        <v>#REF!</v>
      </c>
      <c r="AE1393" s="26" t="s">
        <v>151</v>
      </c>
      <c r="AF1393" s="26"/>
      <c r="AG1393" s="26">
        <v>0</v>
      </c>
      <c r="AH1393" s="27" t="s">
        <v>460</v>
      </c>
      <c r="AI1393" s="27" t="s">
        <v>4910</v>
      </c>
      <c r="AJ1393" s="27" t="s">
        <v>4910</v>
      </c>
      <c r="AK1393" s="24" t="s">
        <v>121</v>
      </c>
      <c r="AL1393" s="24" t="s">
        <v>90</v>
      </c>
      <c r="AM1393" s="23">
        <v>43363</v>
      </c>
      <c r="AN1393" s="28">
        <v>1469895</v>
      </c>
      <c r="AO1393" s="28">
        <v>140606</v>
      </c>
      <c r="AP1393" s="24" t="s">
        <v>8248</v>
      </c>
      <c r="AQ1393" s="24">
        <v>0</v>
      </c>
      <c r="AR1393" s="24">
        <v>0</v>
      </c>
      <c r="AS1393" s="24">
        <v>0</v>
      </c>
      <c r="AT1393" s="24">
        <v>0</v>
      </c>
      <c r="AU1393" s="24">
        <v>100</v>
      </c>
      <c r="AV1393" s="24">
        <v>48</v>
      </c>
      <c r="AW1393" s="24">
        <v>81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v>0</v>
      </c>
      <c r="BE1393" s="24">
        <v>0</v>
      </c>
      <c r="BF1393" s="23"/>
      <c r="BG1393" s="23"/>
      <c r="BH1393" s="23" t="s">
        <v>75</v>
      </c>
      <c r="BI1393" s="26">
        <v>0</v>
      </c>
      <c r="BJ1393" s="26">
        <v>0</v>
      </c>
      <c r="BK1393" s="29">
        <v>0</v>
      </c>
      <c r="BL1393" s="24" t="s">
        <v>91</v>
      </c>
      <c r="BM1393" s="22" t="str">
        <f ca="1">+IF(Tabla1[[#This Row],[FECHA INGRESO]]&gt;=44986,IF((TODAY()-Tabla1[[#This Row],[FECHA INGRESO]])&gt;=50,"ALERTA","TODAVÍA FALTA"),"N/A")</f>
        <v>N/A</v>
      </c>
      <c r="BN1393" s="7" t="str">
        <f>IFERROR((_xlfn.DAYS(Tabla1[[#This Row],[FECHA INGRESO]],Tabla1[[#This Row],[FECHA RETIRO]]))/30,"")</f>
        <v/>
      </c>
    </row>
    <row r="1394" spans="1:66" x14ac:dyDescent="0.35">
      <c r="A1394" s="31">
        <v>1023861869</v>
      </c>
      <c r="B1394" s="22" t="s">
        <v>8249</v>
      </c>
      <c r="C1394" s="23">
        <v>43367</v>
      </c>
      <c r="D1394" s="23" t="s">
        <v>1311</v>
      </c>
      <c r="E1394" s="23" t="s">
        <v>111</v>
      </c>
      <c r="F1394" s="23"/>
      <c r="G1394" s="24"/>
      <c r="H1394" s="24">
        <v>24088170068</v>
      </c>
      <c r="I1394" s="24" t="s">
        <v>72</v>
      </c>
      <c r="J1394" s="24">
        <f>DATEDIF(Tabla1[[#This Row],[FECHA DE NACIMIENTO]],Tabla1[[#This Row],[FECHA ACTUAL]],"Y")</f>
        <v>37</v>
      </c>
      <c r="K1394" s="24" t="s">
        <v>73</v>
      </c>
      <c r="L1394" s="24" t="s">
        <v>112</v>
      </c>
      <c r="M1394" s="24">
        <v>1</v>
      </c>
      <c r="N1394" s="24">
        <v>3</v>
      </c>
      <c r="O1394" s="24">
        <v>2</v>
      </c>
      <c r="P1394" s="24" t="s">
        <v>101</v>
      </c>
      <c r="Q1394" s="23">
        <v>31518</v>
      </c>
      <c r="R1394" s="24" t="s">
        <v>76</v>
      </c>
      <c r="S1394" s="25">
        <v>45119</v>
      </c>
      <c r="T1394" s="24">
        <v>6111296</v>
      </c>
      <c r="U1394" s="24">
        <v>3232845089</v>
      </c>
      <c r="V1394" s="24" t="s">
        <v>8250</v>
      </c>
      <c r="W1394" s="24" t="s">
        <v>8251</v>
      </c>
      <c r="X1394" s="24" t="s">
        <v>5297</v>
      </c>
      <c r="Y1394" s="24" t="s">
        <v>8252</v>
      </c>
      <c r="Z1394" s="24" t="s">
        <v>162</v>
      </c>
      <c r="AA1394" s="24" t="s">
        <v>8253</v>
      </c>
      <c r="AB1394" s="24" t="s">
        <v>77</v>
      </c>
      <c r="AC1394" s="24" t="s">
        <v>77</v>
      </c>
      <c r="AD1394" s="24" t="s">
        <v>77</v>
      </c>
      <c r="AE1394" s="26" t="s">
        <v>151</v>
      </c>
      <c r="AF1394" s="26"/>
      <c r="AG1394" s="26"/>
      <c r="AH1394" s="27" t="s">
        <v>184</v>
      </c>
      <c r="AI1394" s="27" t="s">
        <v>877</v>
      </c>
      <c r="AJ1394" s="27" t="s">
        <v>877</v>
      </c>
      <c r="AK1394" s="24" t="s">
        <v>121</v>
      </c>
      <c r="AL1394" s="24" t="s">
        <v>7086</v>
      </c>
      <c r="AM1394" s="23">
        <v>43367</v>
      </c>
      <c r="AN1394" s="28">
        <v>808585.47</v>
      </c>
      <c r="AO1394" s="28"/>
      <c r="AP1394" s="24"/>
      <c r="AQ1394" s="24"/>
      <c r="AR1394" s="24"/>
      <c r="AS1394" s="24"/>
      <c r="AT1394" s="24" t="e">
        <v>#N/A</v>
      </c>
      <c r="AU1394" s="24" t="e">
        <v>#N/A</v>
      </c>
      <c r="AV1394" s="24" t="e">
        <v>#N/A</v>
      </c>
      <c r="AW1394" s="24"/>
      <c r="AX1394" s="24"/>
      <c r="AY1394" s="24"/>
      <c r="AZ1394" s="24"/>
      <c r="BA1394" s="24"/>
      <c r="BB1394" s="24"/>
      <c r="BC1394" s="24"/>
      <c r="BD1394" s="24">
        <v>0</v>
      </c>
      <c r="BE1394" s="24">
        <v>0</v>
      </c>
      <c r="BF1394" s="23"/>
      <c r="BG1394" s="23"/>
      <c r="BH1394" s="23">
        <v>43396</v>
      </c>
      <c r="BI1394" s="26" t="s">
        <v>127</v>
      </c>
      <c r="BJ1394" s="26" t="s">
        <v>232</v>
      </c>
      <c r="BK1394" s="29">
        <v>32552</v>
      </c>
      <c r="BL1394" s="24" t="s">
        <v>129</v>
      </c>
      <c r="BM1394" s="22" t="str">
        <f ca="1">+IF(Tabla1[[#This Row],[FECHA INGRESO]]&gt;=44986,IF((TODAY()-Tabla1[[#This Row],[FECHA INGRESO]])&gt;=50,"ALERTA","TODAVÍA FALTA"),"N/A")</f>
        <v>N/A</v>
      </c>
      <c r="BN1394" s="7">
        <f>IFERROR((_xlfn.DAYS(Tabla1[[#This Row],[FECHA INGRESO]],Tabla1[[#This Row],[FECHA RETIRO]]))/30,"")</f>
        <v>-0.96666666666666667</v>
      </c>
    </row>
    <row r="1395" spans="1:66" x14ac:dyDescent="0.35">
      <c r="A1395" s="34">
        <v>1083912388</v>
      </c>
      <c r="B1395" s="22" t="s">
        <v>8254</v>
      </c>
      <c r="C1395" s="23">
        <v>43367</v>
      </c>
      <c r="D1395" s="23" t="s">
        <v>93</v>
      </c>
      <c r="E1395" s="23" t="s">
        <v>111</v>
      </c>
      <c r="F1395" s="23" t="s">
        <v>70</v>
      </c>
      <c r="G1395" s="24"/>
      <c r="H1395" s="24">
        <v>24088159559</v>
      </c>
      <c r="I1395" s="24" t="s">
        <v>95</v>
      </c>
      <c r="J1395" s="24">
        <f>DATEDIF(Tabla1[[#This Row],[FECHA DE NACIMIENTO]],Tabla1[[#This Row],[FECHA ACTUAL]],"Y")</f>
        <v>28</v>
      </c>
      <c r="K1395" s="24" t="s">
        <v>96</v>
      </c>
      <c r="L1395" s="24" t="s">
        <v>112</v>
      </c>
      <c r="M1395" s="24">
        <v>0</v>
      </c>
      <c r="N1395" s="24">
        <v>0</v>
      </c>
      <c r="O1395" s="24">
        <v>3</v>
      </c>
      <c r="P1395" s="24" t="s">
        <v>101</v>
      </c>
      <c r="Q1395" s="23">
        <v>34717</v>
      </c>
      <c r="R1395" s="24" t="s">
        <v>3745</v>
      </c>
      <c r="S1395" s="25">
        <v>45119</v>
      </c>
      <c r="T1395" s="24"/>
      <c r="U1395" s="24">
        <v>3132271365</v>
      </c>
      <c r="V1395" s="24" t="s">
        <v>8255</v>
      </c>
      <c r="W1395" s="24" t="s">
        <v>8256</v>
      </c>
      <c r="X1395" s="24" t="s">
        <v>8257</v>
      </c>
      <c r="Y1395" s="24" t="s">
        <v>8258</v>
      </c>
      <c r="Z1395" s="24" t="s">
        <v>82</v>
      </c>
      <c r="AA1395" s="24">
        <v>3043340796</v>
      </c>
      <c r="AB1395" s="24" t="s">
        <v>77</v>
      </c>
      <c r="AC1395" s="24" t="s">
        <v>77</v>
      </c>
      <c r="AD1395" s="24" t="s">
        <v>77</v>
      </c>
      <c r="AE1395" s="26" t="s">
        <v>102</v>
      </c>
      <c r="AF1395" s="26"/>
      <c r="AG1395" s="26" t="s">
        <v>8259</v>
      </c>
      <c r="AH1395" s="27" t="s">
        <v>184</v>
      </c>
      <c r="AI1395" s="27" t="s">
        <v>8260</v>
      </c>
      <c r="AJ1395" s="27" t="s">
        <v>8260</v>
      </c>
      <c r="AK1395" s="24" t="s">
        <v>121</v>
      </c>
      <c r="AL1395" s="24" t="s">
        <v>7086</v>
      </c>
      <c r="AM1395" s="23">
        <v>43367</v>
      </c>
      <c r="AN1395" s="28">
        <v>877803</v>
      </c>
      <c r="AO1395" s="28">
        <v>102854</v>
      </c>
      <c r="AP1395" s="24" t="s">
        <v>8261</v>
      </c>
      <c r="AQ1395" s="24"/>
      <c r="AR1395" s="24"/>
      <c r="AS1395" s="24"/>
      <c r="AT1395" s="24" t="e">
        <v>#N/A</v>
      </c>
      <c r="AU1395" s="24" t="e">
        <v>#N/A</v>
      </c>
      <c r="AV1395" s="24" t="e">
        <v>#N/A</v>
      </c>
      <c r="AW1395" s="24"/>
      <c r="AX1395" s="24"/>
      <c r="AY1395" s="24"/>
      <c r="AZ1395" s="24"/>
      <c r="BA1395" s="24"/>
      <c r="BB1395" s="24"/>
      <c r="BC1395" s="24"/>
      <c r="BD1395" s="24">
        <v>0</v>
      </c>
      <c r="BE1395" s="24">
        <v>0</v>
      </c>
      <c r="BF1395" s="23"/>
      <c r="BG1395" s="23"/>
      <c r="BH1395" s="23">
        <v>43972</v>
      </c>
      <c r="BI1395" s="26" t="s">
        <v>127</v>
      </c>
      <c r="BJ1395" s="26" t="s">
        <v>232</v>
      </c>
      <c r="BK1395" s="29">
        <v>0</v>
      </c>
      <c r="BL1395" s="24" t="s">
        <v>129</v>
      </c>
      <c r="BM1395" s="22" t="str">
        <f ca="1">+IF(Tabla1[[#This Row],[FECHA INGRESO]]&gt;=44986,IF((TODAY()-Tabla1[[#This Row],[FECHA INGRESO]])&gt;=50,"ALERTA","TODAVÍA FALTA"),"N/A")</f>
        <v>N/A</v>
      </c>
      <c r="BN1395" s="7">
        <f>IFERROR((_xlfn.DAYS(Tabla1[[#This Row],[FECHA INGRESO]],Tabla1[[#This Row],[FECHA RETIRO]]))/30,"")</f>
        <v>-20.166666666666668</v>
      </c>
    </row>
    <row r="1396" spans="1:66" ht="15" customHeight="1" x14ac:dyDescent="0.35">
      <c r="A1396" s="31">
        <v>71215912</v>
      </c>
      <c r="B1396" s="22" t="s">
        <v>1160</v>
      </c>
      <c r="C1396" s="23">
        <v>43370</v>
      </c>
      <c r="D1396" s="23" t="s">
        <v>131</v>
      </c>
      <c r="E1396" s="24" t="s">
        <v>94</v>
      </c>
      <c r="F1396" s="23"/>
      <c r="G1396" s="24"/>
      <c r="H1396" s="24">
        <v>24087936234</v>
      </c>
      <c r="I1396" s="24" t="s">
        <v>72</v>
      </c>
      <c r="J1396" s="24">
        <f>DATEDIF(Tabla1[[#This Row],[FECHA DE NACIMIENTO]],Tabla1[[#This Row],[FECHA ACTUAL]],"Y")</f>
        <v>44</v>
      </c>
      <c r="K1396" s="24" t="s">
        <v>73</v>
      </c>
      <c r="L1396" s="24" t="s">
        <v>74</v>
      </c>
      <c r="M1396" s="24">
        <v>1</v>
      </c>
      <c r="N1396" s="24">
        <v>2</v>
      </c>
      <c r="O1396" s="24">
        <v>2</v>
      </c>
      <c r="P1396" s="24" t="s">
        <v>101</v>
      </c>
      <c r="Q1396" s="23">
        <v>28902</v>
      </c>
      <c r="R1396" s="24" t="s">
        <v>1066</v>
      </c>
      <c r="S1396" s="25">
        <v>45119</v>
      </c>
      <c r="T1396" s="24">
        <v>4564691</v>
      </c>
      <c r="U1396" s="24">
        <v>3122273993</v>
      </c>
      <c r="V1396" s="24" t="s">
        <v>8262</v>
      </c>
      <c r="W1396" s="24" t="s">
        <v>8263</v>
      </c>
      <c r="X1396" s="24" t="s">
        <v>6630</v>
      </c>
      <c r="Y1396" s="24" t="s">
        <v>8264</v>
      </c>
      <c r="Z1396" s="24" t="s">
        <v>285</v>
      </c>
      <c r="AA1396" s="24">
        <v>3122273993</v>
      </c>
      <c r="AB1396" s="24" t="s">
        <v>77</v>
      </c>
      <c r="AC1396" s="24" t="s">
        <v>77</v>
      </c>
      <c r="AD1396" s="24" t="s">
        <v>77</v>
      </c>
      <c r="AE1396" s="26" t="s">
        <v>183</v>
      </c>
      <c r="AF1396" s="26"/>
      <c r="AG1396" s="26"/>
      <c r="AH1396" s="27" t="s">
        <v>324</v>
      </c>
      <c r="AI1396" s="27" t="s">
        <v>830</v>
      </c>
      <c r="AJ1396" s="27" t="s">
        <v>830</v>
      </c>
      <c r="AK1396" s="24" t="s">
        <v>121</v>
      </c>
      <c r="AL1396" s="24" t="s">
        <v>7086</v>
      </c>
      <c r="AM1396" s="23">
        <v>43370</v>
      </c>
      <c r="AN1396" s="28">
        <v>808585.47</v>
      </c>
      <c r="AO1396" s="28"/>
      <c r="AP1396" s="24"/>
      <c r="AQ1396" s="24"/>
      <c r="AR1396" s="24"/>
      <c r="AS1396" s="24"/>
      <c r="AT1396" s="24" t="e">
        <v>#N/A</v>
      </c>
      <c r="AU1396" s="24" t="e">
        <v>#N/A</v>
      </c>
      <c r="AV1396" s="24">
        <v>93</v>
      </c>
      <c r="AW1396" s="24"/>
      <c r="AX1396" s="24"/>
      <c r="AY1396" s="24"/>
      <c r="AZ1396" s="24"/>
      <c r="BA1396" s="24"/>
      <c r="BB1396" s="24"/>
      <c r="BC1396" s="24"/>
      <c r="BD1396" s="24">
        <v>0</v>
      </c>
      <c r="BE1396" s="24">
        <v>0</v>
      </c>
      <c r="BF1396" s="23"/>
      <c r="BG1396" s="23"/>
      <c r="BH1396" s="23">
        <v>43412</v>
      </c>
      <c r="BI1396" s="26" t="s">
        <v>127</v>
      </c>
      <c r="BJ1396" s="26" t="s">
        <v>8265</v>
      </c>
      <c r="BK1396" s="29">
        <v>0</v>
      </c>
      <c r="BL1396" s="24" t="s">
        <v>129</v>
      </c>
      <c r="BM1396" s="22" t="str">
        <f ca="1">+IF(Tabla1[[#This Row],[FECHA INGRESO]]&gt;=44986,IF((TODAY()-Tabla1[[#This Row],[FECHA INGRESO]])&gt;=50,"ALERTA","TODAVÍA FALTA"),"N/A")</f>
        <v>N/A</v>
      </c>
      <c r="BN1396" s="7">
        <f>IFERROR((_xlfn.DAYS(Tabla1[[#This Row],[FECHA INGRESO]],Tabla1[[#This Row],[FECHA RETIRO]]))/30,"")</f>
        <v>-1.4</v>
      </c>
    </row>
    <row r="1397" spans="1:66" ht="15" customHeight="1" x14ac:dyDescent="0.35">
      <c r="A1397" s="31">
        <v>80053522</v>
      </c>
      <c r="B1397" s="22" t="s">
        <v>4725</v>
      </c>
      <c r="C1397" s="23">
        <v>43374</v>
      </c>
      <c r="D1397" s="23" t="s">
        <v>266</v>
      </c>
      <c r="E1397" s="24" t="s">
        <v>94</v>
      </c>
      <c r="F1397" s="23"/>
      <c r="G1397" s="24"/>
      <c r="H1397" s="24">
        <v>24070528022</v>
      </c>
      <c r="I1397" s="24" t="s">
        <v>72</v>
      </c>
      <c r="J1397" s="24">
        <f>DATEDIF(Tabla1[[#This Row],[FECHA DE NACIMIENTO]],Tabla1[[#This Row],[FECHA ACTUAL]],"Y")</f>
        <v>42</v>
      </c>
      <c r="K1397" s="24" t="s">
        <v>73</v>
      </c>
      <c r="L1397" s="24" t="s">
        <v>112</v>
      </c>
      <c r="M1397" s="24">
        <v>0</v>
      </c>
      <c r="N1397" s="24">
        <v>0</v>
      </c>
      <c r="O1397" s="24">
        <v>3</v>
      </c>
      <c r="P1397" s="24" t="s">
        <v>101</v>
      </c>
      <c r="Q1397" s="23">
        <v>29617</v>
      </c>
      <c r="R1397" s="24" t="s">
        <v>76</v>
      </c>
      <c r="S1397" s="25">
        <v>45119</v>
      </c>
      <c r="T1397" s="24">
        <v>3069408</v>
      </c>
      <c r="U1397" s="24">
        <v>3208011777</v>
      </c>
      <c r="V1397" s="24" t="s">
        <v>4726</v>
      </c>
      <c r="W1397" s="24" t="s">
        <v>8266</v>
      </c>
      <c r="X1397" s="24" t="s">
        <v>8267</v>
      </c>
      <c r="Y1397" s="24" t="s">
        <v>8268</v>
      </c>
      <c r="Z1397" s="24" t="s">
        <v>117</v>
      </c>
      <c r="AA1397" s="24" t="s">
        <v>8269</v>
      </c>
      <c r="AB1397" s="24" t="s">
        <v>77</v>
      </c>
      <c r="AC1397" s="24" t="s">
        <v>77</v>
      </c>
      <c r="AD1397" s="24" t="s">
        <v>77</v>
      </c>
      <c r="AE1397" s="26" t="s">
        <v>183</v>
      </c>
      <c r="AF1397" s="26" t="s">
        <v>4729</v>
      </c>
      <c r="AG1397" s="26"/>
      <c r="AH1397" s="27" t="s">
        <v>324</v>
      </c>
      <c r="AI1397" s="27" t="s">
        <v>304</v>
      </c>
      <c r="AJ1397" s="27" t="s">
        <v>304</v>
      </c>
      <c r="AK1397" s="24" t="s">
        <v>121</v>
      </c>
      <c r="AL1397" s="24" t="s">
        <v>7086</v>
      </c>
      <c r="AM1397" s="23">
        <v>43374</v>
      </c>
      <c r="AN1397" s="28">
        <v>808585.47</v>
      </c>
      <c r="AO1397" s="28"/>
      <c r="AP1397" s="24"/>
      <c r="AQ1397" s="24"/>
      <c r="AR1397" s="24"/>
      <c r="AS1397" s="24"/>
      <c r="AT1397" s="24" t="e">
        <v>#N/A</v>
      </c>
      <c r="AU1397" s="24" t="e">
        <v>#N/A</v>
      </c>
      <c r="AV1397" s="24" t="e">
        <v>#N/A</v>
      </c>
      <c r="AW1397" s="24"/>
      <c r="AX1397" s="24"/>
      <c r="AY1397" s="24"/>
      <c r="AZ1397" s="24"/>
      <c r="BA1397" s="24"/>
      <c r="BB1397" s="24"/>
      <c r="BC1397" s="24"/>
      <c r="BD1397" s="24">
        <v>0</v>
      </c>
      <c r="BE1397" s="24">
        <v>0</v>
      </c>
      <c r="BF1397" s="23"/>
      <c r="BG1397" s="23"/>
      <c r="BH1397" s="23">
        <v>43414</v>
      </c>
      <c r="BI1397" s="26" t="s">
        <v>127</v>
      </c>
      <c r="BJ1397" s="26" t="s">
        <v>8270</v>
      </c>
      <c r="BK1397" s="29">
        <v>396046</v>
      </c>
      <c r="BL1397" s="24" t="s">
        <v>129</v>
      </c>
      <c r="BM1397" s="22" t="str">
        <f ca="1">+IF(Tabla1[[#This Row],[FECHA INGRESO]]&gt;=44986,IF((TODAY()-Tabla1[[#This Row],[FECHA INGRESO]])&gt;=50,"ALERTA","TODAVÍA FALTA"),"N/A")</f>
        <v>N/A</v>
      </c>
      <c r="BN1397" s="7">
        <f>IFERROR((_xlfn.DAYS(Tabla1[[#This Row],[FECHA INGRESO]],Tabla1[[#This Row],[FECHA RETIRO]]))/30,"")</f>
        <v>-1.3333333333333333</v>
      </c>
    </row>
    <row r="1398" spans="1:66" ht="15" customHeight="1" x14ac:dyDescent="0.35">
      <c r="A1398" s="31">
        <v>1023939192</v>
      </c>
      <c r="B1398" s="22" t="s">
        <v>8271</v>
      </c>
      <c r="C1398" s="23">
        <v>43374</v>
      </c>
      <c r="D1398" s="23" t="s">
        <v>870</v>
      </c>
      <c r="E1398" s="24" t="s">
        <v>94</v>
      </c>
      <c r="F1398" s="23"/>
      <c r="G1398" s="24" t="s">
        <v>8272</v>
      </c>
      <c r="H1398" s="24">
        <v>24088373975</v>
      </c>
      <c r="I1398" s="24" t="s">
        <v>72</v>
      </c>
      <c r="J1398" s="24">
        <f>DATEDIF(Tabla1[[#This Row],[FECHA DE NACIMIENTO]],Tabla1[[#This Row],[FECHA ACTUAL]],"Y")</f>
        <v>5</v>
      </c>
      <c r="K1398" s="24" t="s">
        <v>73</v>
      </c>
      <c r="L1398" s="24" t="s">
        <v>112</v>
      </c>
      <c r="M1398" s="24">
        <v>0</v>
      </c>
      <c r="N1398" s="24">
        <v>0</v>
      </c>
      <c r="O1398" s="24">
        <v>2</v>
      </c>
      <c r="P1398" s="24" t="s">
        <v>101</v>
      </c>
      <c r="Q1398" s="23">
        <v>43108</v>
      </c>
      <c r="R1398" s="24" t="s">
        <v>76</v>
      </c>
      <c r="S1398" s="25">
        <v>45119</v>
      </c>
      <c r="T1398" s="24">
        <v>3649633</v>
      </c>
      <c r="U1398" s="24">
        <v>3203394867</v>
      </c>
      <c r="V1398" s="24" t="s">
        <v>8273</v>
      </c>
      <c r="W1398" s="24" t="s">
        <v>8274</v>
      </c>
      <c r="X1398" s="24" t="s">
        <v>8275</v>
      </c>
      <c r="Y1398" s="24" t="s">
        <v>8276</v>
      </c>
      <c r="Z1398" s="24" t="s">
        <v>255</v>
      </c>
      <c r="AA1398" s="24" t="s">
        <v>8277</v>
      </c>
      <c r="AB1398" s="24" t="s">
        <v>77</v>
      </c>
      <c r="AC1398" s="24" t="s">
        <v>77</v>
      </c>
      <c r="AD1398" s="24" t="s">
        <v>77</v>
      </c>
      <c r="AE1398" s="26" t="s">
        <v>183</v>
      </c>
      <c r="AF1398" s="26" t="s">
        <v>8278</v>
      </c>
      <c r="AG1398" s="26"/>
      <c r="AH1398" s="27" t="s">
        <v>324</v>
      </c>
      <c r="AI1398" s="27" t="s">
        <v>304</v>
      </c>
      <c r="AJ1398" s="27" t="s">
        <v>304</v>
      </c>
      <c r="AK1398" s="24" t="s">
        <v>121</v>
      </c>
      <c r="AL1398" s="24" t="s">
        <v>7086</v>
      </c>
      <c r="AM1398" s="23">
        <v>43374</v>
      </c>
      <c r="AN1398" s="28">
        <v>808585.47</v>
      </c>
      <c r="AO1398" s="28"/>
      <c r="AP1398" s="24"/>
      <c r="AQ1398" s="24"/>
      <c r="AR1398" s="24"/>
      <c r="AS1398" s="24"/>
      <c r="AT1398" s="24" t="e">
        <v>#N/A</v>
      </c>
      <c r="AU1398" s="24" t="e">
        <v>#N/A</v>
      </c>
      <c r="AV1398" s="24" t="e">
        <v>#N/A</v>
      </c>
      <c r="AW1398" s="24"/>
      <c r="AX1398" s="24"/>
      <c r="AY1398" s="24"/>
      <c r="AZ1398" s="24"/>
      <c r="BA1398" s="24"/>
      <c r="BB1398" s="24"/>
      <c r="BC1398" s="24"/>
      <c r="BD1398" s="24">
        <v>0</v>
      </c>
      <c r="BE1398" s="24">
        <v>0</v>
      </c>
      <c r="BF1398" s="23"/>
      <c r="BG1398" s="23"/>
      <c r="BH1398" s="23">
        <v>43374</v>
      </c>
      <c r="BI1398" s="26" t="s">
        <v>127</v>
      </c>
      <c r="BJ1398" s="26" t="s">
        <v>467</v>
      </c>
      <c r="BK1398" s="29">
        <v>1085</v>
      </c>
      <c r="BL1398" s="24" t="s">
        <v>129</v>
      </c>
      <c r="BM1398" s="22" t="str">
        <f ca="1">+IF(Tabla1[[#This Row],[FECHA INGRESO]]&gt;=44986,IF((TODAY()-Tabla1[[#This Row],[FECHA INGRESO]])&gt;=50,"ALERTA","TODAVÍA FALTA"),"N/A")</f>
        <v>N/A</v>
      </c>
      <c r="BN1398" s="7">
        <f>IFERROR((_xlfn.DAYS(Tabla1[[#This Row],[FECHA INGRESO]],Tabla1[[#This Row],[FECHA RETIRO]]))/30,"")</f>
        <v>0</v>
      </c>
    </row>
    <row r="1399" spans="1:66" ht="15" customHeight="1" x14ac:dyDescent="0.35">
      <c r="A1399" s="31">
        <v>1022333399</v>
      </c>
      <c r="B1399" s="22" t="s">
        <v>8279</v>
      </c>
      <c r="C1399" s="23">
        <v>43374</v>
      </c>
      <c r="D1399" s="23" t="s">
        <v>157</v>
      </c>
      <c r="E1399" s="23" t="s">
        <v>111</v>
      </c>
      <c r="F1399" s="23"/>
      <c r="G1399" s="24"/>
      <c r="H1399" s="24">
        <v>24088321998</v>
      </c>
      <c r="I1399" s="24" t="s">
        <v>72</v>
      </c>
      <c r="J1399" s="24">
        <f>DATEDIF(Tabla1[[#This Row],[FECHA DE NACIMIENTO]],Tabla1[[#This Row],[FECHA ACTUAL]],"Y")</f>
        <v>5</v>
      </c>
      <c r="K1399" s="24" t="s">
        <v>320</v>
      </c>
      <c r="L1399" s="24" t="s">
        <v>234</v>
      </c>
      <c r="M1399" s="24">
        <v>2</v>
      </c>
      <c r="N1399" s="24">
        <v>3</v>
      </c>
      <c r="O1399" s="24">
        <v>2</v>
      </c>
      <c r="P1399" s="24" t="s">
        <v>101</v>
      </c>
      <c r="Q1399" s="23">
        <v>43255</v>
      </c>
      <c r="R1399" s="24" t="s">
        <v>76</v>
      </c>
      <c r="S1399" s="25">
        <v>45119</v>
      </c>
      <c r="T1399" s="24"/>
      <c r="U1399" s="24">
        <v>3202204357</v>
      </c>
      <c r="V1399" s="24" t="s">
        <v>8280</v>
      </c>
      <c r="W1399" s="24" t="s">
        <v>8281</v>
      </c>
      <c r="X1399" s="24" t="s">
        <v>8282</v>
      </c>
      <c r="Y1399" s="24" t="s">
        <v>8283</v>
      </c>
      <c r="Z1399" s="24" t="s">
        <v>82</v>
      </c>
      <c r="AA1399" s="24">
        <v>3202172776</v>
      </c>
      <c r="AB1399" s="24" t="s">
        <v>77</v>
      </c>
      <c r="AC1399" s="24" t="s">
        <v>77</v>
      </c>
      <c r="AD1399" s="24" t="s">
        <v>77</v>
      </c>
      <c r="AE1399" s="26" t="s">
        <v>151</v>
      </c>
      <c r="AF1399" s="26"/>
      <c r="AG1399" s="26"/>
      <c r="AH1399" s="27" t="s">
        <v>324</v>
      </c>
      <c r="AI1399" s="27" t="s">
        <v>2649</v>
      </c>
      <c r="AJ1399" s="27" t="s">
        <v>2649</v>
      </c>
      <c r="AK1399" s="24" t="s">
        <v>121</v>
      </c>
      <c r="AL1399" s="24" t="s">
        <v>7086</v>
      </c>
      <c r="AM1399" s="23">
        <v>43374</v>
      </c>
      <c r="AN1399" s="28">
        <v>857100.06</v>
      </c>
      <c r="AO1399" s="28">
        <v>97032</v>
      </c>
      <c r="AP1399" s="24"/>
      <c r="AQ1399" s="24"/>
      <c r="AR1399" s="24"/>
      <c r="AS1399" s="24"/>
      <c r="AT1399" s="24" t="e">
        <v>#N/A</v>
      </c>
      <c r="AU1399" s="24" t="e">
        <v>#N/A</v>
      </c>
      <c r="AV1399" s="24" t="e">
        <v>#N/A</v>
      </c>
      <c r="AW1399" s="24"/>
      <c r="AX1399" s="24"/>
      <c r="AY1399" s="24"/>
      <c r="AZ1399" s="24"/>
      <c r="BA1399" s="24"/>
      <c r="BB1399" s="24"/>
      <c r="BC1399" s="24"/>
      <c r="BD1399" s="24">
        <v>0</v>
      </c>
      <c r="BE1399" s="24">
        <v>0</v>
      </c>
      <c r="BF1399" s="23"/>
      <c r="BG1399" s="23"/>
      <c r="BH1399" s="23">
        <v>43739</v>
      </c>
      <c r="BI1399" s="26" t="s">
        <v>127</v>
      </c>
      <c r="BJ1399" s="26" t="s">
        <v>8284</v>
      </c>
      <c r="BK1399" s="29">
        <v>415208</v>
      </c>
      <c r="BL1399" s="24" t="s">
        <v>129</v>
      </c>
      <c r="BM1399" s="22" t="str">
        <f ca="1">+IF(Tabla1[[#This Row],[FECHA INGRESO]]&gt;=44986,IF((TODAY()-Tabla1[[#This Row],[FECHA INGRESO]])&gt;=50,"ALERTA","TODAVÍA FALTA"),"N/A")</f>
        <v>N/A</v>
      </c>
      <c r="BN1399" s="7">
        <f>IFERROR((_xlfn.DAYS(Tabla1[[#This Row],[FECHA INGRESO]],Tabla1[[#This Row],[FECHA RETIRO]]))/30,"")</f>
        <v>-12.166666666666666</v>
      </c>
    </row>
    <row r="1400" spans="1:66" ht="15" customHeight="1" x14ac:dyDescent="0.35">
      <c r="A1400" s="31">
        <v>52340584</v>
      </c>
      <c r="B1400" s="22" t="s">
        <v>8285</v>
      </c>
      <c r="C1400" s="23">
        <v>43374</v>
      </c>
      <c r="D1400" s="23" t="s">
        <v>131</v>
      </c>
      <c r="E1400" s="23" t="s">
        <v>110</v>
      </c>
      <c r="F1400" s="23"/>
      <c r="G1400" s="24"/>
      <c r="H1400" s="24">
        <v>24088304412</v>
      </c>
      <c r="I1400" s="24" t="s">
        <v>95</v>
      </c>
      <c r="J1400" s="24">
        <f>DATEDIF(Tabla1[[#This Row],[FECHA DE NACIMIENTO]],Tabla1[[#This Row],[FECHA ACTUAL]],"Y")</f>
        <v>49</v>
      </c>
      <c r="K1400" s="24" t="s">
        <v>96</v>
      </c>
      <c r="L1400" s="24" t="s">
        <v>3181</v>
      </c>
      <c r="M1400" s="24">
        <v>2</v>
      </c>
      <c r="N1400" s="24">
        <v>1</v>
      </c>
      <c r="O1400" s="24">
        <v>3</v>
      </c>
      <c r="P1400" s="24" t="s">
        <v>101</v>
      </c>
      <c r="Q1400" s="23">
        <v>27150</v>
      </c>
      <c r="R1400" s="24" t="s">
        <v>76</v>
      </c>
      <c r="S1400" s="25">
        <v>45119</v>
      </c>
      <c r="T1400" s="24">
        <v>3974134</v>
      </c>
      <c r="U1400" s="24">
        <v>3144163828</v>
      </c>
      <c r="V1400" s="24" t="s">
        <v>8286</v>
      </c>
      <c r="W1400" s="24" t="s">
        <v>8287</v>
      </c>
      <c r="X1400" s="24" t="s">
        <v>8288</v>
      </c>
      <c r="Y1400" s="24" t="s">
        <v>8289</v>
      </c>
      <c r="Z1400" s="24" t="s">
        <v>150</v>
      </c>
      <c r="AA1400" s="24">
        <v>3204825390</v>
      </c>
      <c r="AB1400" s="24" t="s">
        <v>77</v>
      </c>
      <c r="AC1400" s="24" t="s">
        <v>77</v>
      </c>
      <c r="AD1400" s="24" t="s">
        <v>77</v>
      </c>
      <c r="AE1400" s="26" t="s">
        <v>183</v>
      </c>
      <c r="AF1400" s="26" t="s">
        <v>8290</v>
      </c>
      <c r="AG1400" s="26"/>
      <c r="AH1400" s="27" t="s">
        <v>163</v>
      </c>
      <c r="AI1400" s="27" t="s">
        <v>7776</v>
      </c>
      <c r="AJ1400" s="27" t="s">
        <v>6147</v>
      </c>
      <c r="AK1400" s="24" t="s">
        <v>121</v>
      </c>
      <c r="AL1400" s="24" t="s">
        <v>7086</v>
      </c>
      <c r="AM1400" s="23">
        <v>43374</v>
      </c>
      <c r="AN1400" s="28">
        <v>808585.47</v>
      </c>
      <c r="AO1400" s="28"/>
      <c r="AP1400" s="24"/>
      <c r="AQ1400" s="24"/>
      <c r="AR1400" s="24"/>
      <c r="AS1400" s="24"/>
      <c r="AT1400" s="24" t="e">
        <v>#N/A</v>
      </c>
      <c r="AU1400" s="24" t="e">
        <v>#N/A</v>
      </c>
      <c r="AV1400" s="24" t="e">
        <v>#N/A</v>
      </c>
      <c r="AW1400" s="24"/>
      <c r="AX1400" s="24"/>
      <c r="AY1400" s="24"/>
      <c r="AZ1400" s="24"/>
      <c r="BA1400" s="24"/>
      <c r="BB1400" s="24"/>
      <c r="BC1400" s="24"/>
      <c r="BD1400" s="24">
        <v>0</v>
      </c>
      <c r="BE1400" s="24">
        <v>0</v>
      </c>
      <c r="BF1400" s="23"/>
      <c r="BG1400" s="23"/>
      <c r="BH1400" s="23">
        <v>43376</v>
      </c>
      <c r="BI1400" s="26" t="s">
        <v>127</v>
      </c>
      <c r="BJ1400" s="26" t="s">
        <v>467</v>
      </c>
      <c r="BK1400" s="29">
        <v>5000</v>
      </c>
      <c r="BL1400" s="24" t="s">
        <v>129</v>
      </c>
      <c r="BM1400" s="22" t="str">
        <f ca="1">+IF(Tabla1[[#This Row],[FECHA INGRESO]]&gt;=44986,IF((TODAY()-Tabla1[[#This Row],[FECHA INGRESO]])&gt;=50,"ALERTA","TODAVÍA FALTA"),"N/A")</f>
        <v>N/A</v>
      </c>
      <c r="BN1400" s="7">
        <f>IFERROR((_xlfn.DAYS(Tabla1[[#This Row],[FECHA INGRESO]],Tabla1[[#This Row],[FECHA RETIRO]]))/30,"")</f>
        <v>-6.6666666666666666E-2</v>
      </c>
    </row>
    <row r="1401" spans="1:66" ht="15" customHeight="1" x14ac:dyDescent="0.35">
      <c r="A1401" s="31">
        <v>1012463770</v>
      </c>
      <c r="B1401" s="22" t="s">
        <v>8291</v>
      </c>
      <c r="C1401" s="23">
        <v>43374</v>
      </c>
      <c r="D1401" s="23" t="s">
        <v>188</v>
      </c>
      <c r="E1401" s="24" t="s">
        <v>94</v>
      </c>
      <c r="F1401" s="23"/>
      <c r="G1401" s="24"/>
      <c r="H1401" s="24">
        <v>24088265670</v>
      </c>
      <c r="I1401" s="24" t="s">
        <v>95</v>
      </c>
      <c r="J1401" s="24">
        <f>DATEDIF(Tabla1[[#This Row],[FECHA DE NACIMIENTO]],Tabla1[[#This Row],[FECHA ACTUAL]],"Y")</f>
        <v>4</v>
      </c>
      <c r="K1401" s="24" t="s">
        <v>73</v>
      </c>
      <c r="L1401" s="24" t="s">
        <v>112</v>
      </c>
      <c r="M1401" s="24">
        <v>0</v>
      </c>
      <c r="N1401" s="24">
        <v>0</v>
      </c>
      <c r="O1401" s="24">
        <v>2</v>
      </c>
      <c r="P1401" s="24" t="s">
        <v>101</v>
      </c>
      <c r="Q1401" s="23">
        <v>43314</v>
      </c>
      <c r="R1401" s="24" t="s">
        <v>76</v>
      </c>
      <c r="S1401" s="25">
        <v>45119</v>
      </c>
      <c r="T1401" s="24"/>
      <c r="U1401" s="24">
        <v>3203168183</v>
      </c>
      <c r="V1401" s="24" t="s">
        <v>8292</v>
      </c>
      <c r="W1401" s="24" t="s">
        <v>8293</v>
      </c>
      <c r="X1401" s="24" t="s">
        <v>1125</v>
      </c>
      <c r="Y1401" s="24" t="s">
        <v>8294</v>
      </c>
      <c r="Z1401" s="24" t="s">
        <v>5349</v>
      </c>
      <c r="AA1401" s="24">
        <v>3124803918</v>
      </c>
      <c r="AB1401" s="24" t="s">
        <v>77</v>
      </c>
      <c r="AC1401" s="24" t="s">
        <v>77</v>
      </c>
      <c r="AD1401" s="24" t="s">
        <v>77</v>
      </c>
      <c r="AE1401" s="26" t="s">
        <v>151</v>
      </c>
      <c r="AF1401" s="26"/>
      <c r="AG1401" s="26"/>
      <c r="AH1401" s="27" t="s">
        <v>3042</v>
      </c>
      <c r="AI1401" s="27" t="s">
        <v>8295</v>
      </c>
      <c r="AJ1401" s="27" t="s">
        <v>438</v>
      </c>
      <c r="AK1401" s="24" t="s">
        <v>121</v>
      </c>
      <c r="AL1401" s="24" t="s">
        <v>7086</v>
      </c>
      <c r="AM1401" s="23">
        <v>43374</v>
      </c>
      <c r="AN1401" s="28">
        <v>857100.06</v>
      </c>
      <c r="AO1401" s="28">
        <v>97032</v>
      </c>
      <c r="AP1401" s="24" t="s">
        <v>8296</v>
      </c>
      <c r="AQ1401" s="24"/>
      <c r="AR1401" s="24"/>
      <c r="AS1401" s="24"/>
      <c r="AT1401" s="24" t="e">
        <v>#N/A</v>
      </c>
      <c r="AU1401" s="24" t="e">
        <v>#N/A</v>
      </c>
      <c r="AV1401" s="24" t="e">
        <v>#N/A</v>
      </c>
      <c r="AW1401" s="24"/>
      <c r="AX1401" s="24"/>
      <c r="AY1401" s="24"/>
      <c r="AZ1401" s="24"/>
      <c r="BA1401" s="24"/>
      <c r="BB1401" s="24"/>
      <c r="BC1401" s="24"/>
      <c r="BD1401" s="24">
        <v>0</v>
      </c>
      <c r="BE1401" s="24">
        <v>0</v>
      </c>
      <c r="BF1401" s="23"/>
      <c r="BG1401" s="23"/>
      <c r="BH1401" s="23">
        <v>43582</v>
      </c>
      <c r="BI1401" s="26" t="s">
        <v>127</v>
      </c>
      <c r="BJ1401" s="26" t="s">
        <v>1352</v>
      </c>
      <c r="BK1401" s="29">
        <v>283083</v>
      </c>
      <c r="BL1401" s="24" t="s">
        <v>129</v>
      </c>
      <c r="BM1401" s="22" t="str">
        <f ca="1">+IF(Tabla1[[#This Row],[FECHA INGRESO]]&gt;=44986,IF((TODAY()-Tabla1[[#This Row],[FECHA INGRESO]])&gt;=50,"ALERTA","TODAVÍA FALTA"),"N/A")</f>
        <v>N/A</v>
      </c>
      <c r="BN1401" s="7">
        <f>IFERROR((_xlfn.DAYS(Tabla1[[#This Row],[FECHA INGRESO]],Tabla1[[#This Row],[FECHA RETIRO]]))/30,"")</f>
        <v>-6.9333333333333336</v>
      </c>
    </row>
    <row r="1402" spans="1:66" ht="15" customHeight="1" x14ac:dyDescent="0.35">
      <c r="A1402" s="31">
        <v>1020461649</v>
      </c>
      <c r="B1402" s="22" t="s">
        <v>8297</v>
      </c>
      <c r="C1402" s="23">
        <v>43374</v>
      </c>
      <c r="D1402" s="23" t="s">
        <v>870</v>
      </c>
      <c r="E1402" s="24" t="s">
        <v>94</v>
      </c>
      <c r="F1402" s="23"/>
      <c r="G1402" s="24"/>
      <c r="H1402" s="24">
        <v>24088293334</v>
      </c>
      <c r="I1402" s="24" t="s">
        <v>95</v>
      </c>
      <c r="J1402" s="24">
        <f>DATEDIF(Tabla1[[#This Row],[FECHA DE NACIMIENTO]],Tabla1[[#This Row],[FECHA ACTUAL]],"Y")</f>
        <v>29</v>
      </c>
      <c r="K1402" s="24" t="s">
        <v>320</v>
      </c>
      <c r="L1402" s="24" t="s">
        <v>112</v>
      </c>
      <c r="M1402" s="24">
        <v>0</v>
      </c>
      <c r="N1402" s="24">
        <v>0</v>
      </c>
      <c r="O1402" s="24">
        <v>2</v>
      </c>
      <c r="P1402" s="24" t="s">
        <v>101</v>
      </c>
      <c r="Q1402" s="23">
        <v>34522</v>
      </c>
      <c r="R1402" s="24" t="s">
        <v>1066</v>
      </c>
      <c r="S1402" s="25">
        <v>45119</v>
      </c>
      <c r="T1402" s="24">
        <v>2976421</v>
      </c>
      <c r="U1402" s="24">
        <v>3123866704</v>
      </c>
      <c r="V1402" s="24" t="s">
        <v>8298</v>
      </c>
      <c r="W1402" s="24" t="s">
        <v>8299</v>
      </c>
      <c r="X1402" s="24" t="s">
        <v>8300</v>
      </c>
      <c r="Y1402" s="24" t="s">
        <v>8301</v>
      </c>
      <c r="Z1402" s="24" t="s">
        <v>117</v>
      </c>
      <c r="AA1402" s="24" t="s">
        <v>8302</v>
      </c>
      <c r="AB1402" s="24" t="s">
        <v>77</v>
      </c>
      <c r="AC1402" s="24" t="s">
        <v>77</v>
      </c>
      <c r="AD1402" s="24" t="s">
        <v>77</v>
      </c>
      <c r="AE1402" s="26" t="s">
        <v>183</v>
      </c>
      <c r="AF1402" s="26"/>
      <c r="AG1402" s="26"/>
      <c r="AH1402" s="27" t="s">
        <v>184</v>
      </c>
      <c r="AI1402" s="27" t="s">
        <v>515</v>
      </c>
      <c r="AJ1402" s="27" t="s">
        <v>515</v>
      </c>
      <c r="AK1402" s="24" t="s">
        <v>121</v>
      </c>
      <c r="AL1402" s="24" t="s">
        <v>7086</v>
      </c>
      <c r="AM1402" s="23">
        <v>43374</v>
      </c>
      <c r="AN1402" s="28">
        <v>857100.06</v>
      </c>
      <c r="AO1402" s="28">
        <v>97032</v>
      </c>
      <c r="AP1402" s="24" t="s">
        <v>6462</v>
      </c>
      <c r="AQ1402" s="24"/>
      <c r="AR1402" s="24"/>
      <c r="AS1402" s="24"/>
      <c r="AT1402" s="24" t="e">
        <v>#N/A</v>
      </c>
      <c r="AU1402" s="24" t="e">
        <v>#N/A</v>
      </c>
      <c r="AV1402" s="24" t="e">
        <v>#N/A</v>
      </c>
      <c r="AW1402" s="24"/>
      <c r="AX1402" s="24"/>
      <c r="AY1402" s="24"/>
      <c r="AZ1402" s="24"/>
      <c r="BA1402" s="24"/>
      <c r="BB1402" s="24"/>
      <c r="BC1402" s="24"/>
      <c r="BD1402" s="24">
        <v>0</v>
      </c>
      <c r="BE1402" s="24">
        <v>0</v>
      </c>
      <c r="BF1402" s="23"/>
      <c r="BG1402" s="23"/>
      <c r="BH1402" s="23">
        <v>43775</v>
      </c>
      <c r="BI1402" s="26" t="s">
        <v>127</v>
      </c>
      <c r="BJ1402" s="26" t="s">
        <v>8303</v>
      </c>
      <c r="BK1402" s="29">
        <v>40256</v>
      </c>
      <c r="BL1402" s="24" t="s">
        <v>129</v>
      </c>
      <c r="BM1402" s="22" t="str">
        <f ca="1">+IF(Tabla1[[#This Row],[FECHA INGRESO]]&gt;=44986,IF((TODAY()-Tabla1[[#This Row],[FECHA INGRESO]])&gt;=50,"ALERTA","TODAVÍA FALTA"),"N/A")</f>
        <v>N/A</v>
      </c>
      <c r="BN1402" s="7">
        <f>IFERROR((_xlfn.DAYS(Tabla1[[#This Row],[FECHA INGRESO]],Tabla1[[#This Row],[FECHA RETIRO]]))/30,"")</f>
        <v>-13.366666666666667</v>
      </c>
    </row>
    <row r="1403" spans="1:66" ht="15" customHeight="1" x14ac:dyDescent="0.35">
      <c r="A1403" s="31">
        <v>52492850</v>
      </c>
      <c r="B1403" s="22" t="s">
        <v>8304</v>
      </c>
      <c r="C1403" s="23">
        <v>43376</v>
      </c>
      <c r="D1403" s="23" t="s">
        <v>266</v>
      </c>
      <c r="E1403" s="23" t="s">
        <v>111</v>
      </c>
      <c r="F1403" s="23"/>
      <c r="G1403" s="24"/>
      <c r="H1403" s="24">
        <v>24088473635</v>
      </c>
      <c r="I1403" s="24" t="s">
        <v>95</v>
      </c>
      <c r="J1403" s="24">
        <f>DATEDIF(Tabla1[[#This Row],[FECHA DE NACIMIENTO]],Tabla1[[#This Row],[FECHA ACTUAL]],"Y")</f>
        <v>45</v>
      </c>
      <c r="K1403" s="24" t="s">
        <v>73</v>
      </c>
      <c r="L1403" s="24" t="s">
        <v>112</v>
      </c>
      <c r="M1403" s="24">
        <v>0</v>
      </c>
      <c r="N1403" s="24">
        <v>0</v>
      </c>
      <c r="O1403" s="24">
        <v>4</v>
      </c>
      <c r="P1403" s="24" t="s">
        <v>101</v>
      </c>
      <c r="Q1403" s="23">
        <v>28582</v>
      </c>
      <c r="R1403" s="24" t="s">
        <v>76</v>
      </c>
      <c r="S1403" s="25">
        <v>45119</v>
      </c>
      <c r="T1403" s="24">
        <v>2102714</v>
      </c>
      <c r="U1403" s="24">
        <v>3143112000</v>
      </c>
      <c r="V1403" s="24" t="s">
        <v>8305</v>
      </c>
      <c r="W1403" s="24" t="s">
        <v>8306</v>
      </c>
      <c r="X1403" s="24" t="s">
        <v>7620</v>
      </c>
      <c r="Y1403" s="24" t="s">
        <v>8307</v>
      </c>
      <c r="Z1403" s="24" t="s">
        <v>162</v>
      </c>
      <c r="AA1403" s="24" t="s">
        <v>8308</v>
      </c>
      <c r="AB1403" s="24" t="s">
        <v>77</v>
      </c>
      <c r="AC1403" s="24" t="s">
        <v>77</v>
      </c>
      <c r="AD1403" s="24" t="s">
        <v>77</v>
      </c>
      <c r="AE1403" s="26" t="s">
        <v>151</v>
      </c>
      <c r="AF1403" s="26"/>
      <c r="AG1403" s="26" t="s">
        <v>8309</v>
      </c>
      <c r="AH1403" s="27" t="s">
        <v>119</v>
      </c>
      <c r="AI1403" s="27" t="s">
        <v>7776</v>
      </c>
      <c r="AJ1403" s="27" t="s">
        <v>6147</v>
      </c>
      <c r="AK1403" s="24" t="s">
        <v>121</v>
      </c>
      <c r="AL1403" s="24" t="s">
        <v>90</v>
      </c>
      <c r="AM1403" s="23">
        <v>43376</v>
      </c>
      <c r="AN1403" s="28">
        <v>2194200</v>
      </c>
      <c r="AO1403" s="28"/>
      <c r="AP1403" s="24"/>
      <c r="AQ1403" s="24"/>
      <c r="AR1403" s="24"/>
      <c r="AS1403" s="24"/>
      <c r="AT1403" s="24" t="e">
        <v>#N/A</v>
      </c>
      <c r="AU1403" s="24" t="e">
        <v>#N/A</v>
      </c>
      <c r="AV1403" s="24" t="e">
        <v>#N/A</v>
      </c>
      <c r="AW1403" s="24"/>
      <c r="AX1403" s="24"/>
      <c r="AY1403" s="24" t="s">
        <v>8310</v>
      </c>
      <c r="AZ1403" s="24"/>
      <c r="BA1403" s="24"/>
      <c r="BB1403" s="24"/>
      <c r="BC1403" s="24"/>
      <c r="BD1403" s="24">
        <v>0</v>
      </c>
      <c r="BE1403" s="24">
        <v>0</v>
      </c>
      <c r="BF1403" s="23"/>
      <c r="BG1403" s="23"/>
      <c r="BH1403" s="23">
        <v>43508</v>
      </c>
      <c r="BI1403" s="26" t="s">
        <v>143</v>
      </c>
      <c r="BJ1403" s="26" t="s">
        <v>845</v>
      </c>
      <c r="BK1403" s="29">
        <v>382778</v>
      </c>
      <c r="BL1403" s="24" t="s">
        <v>129</v>
      </c>
      <c r="BM1403" s="22" t="str">
        <f ca="1">+IF(Tabla1[[#This Row],[FECHA INGRESO]]&gt;=44986,IF((TODAY()-Tabla1[[#This Row],[FECHA INGRESO]])&gt;=50,"ALERTA","TODAVÍA FALTA"),"N/A")</f>
        <v>N/A</v>
      </c>
      <c r="BN1403" s="7">
        <f>IFERROR((_xlfn.DAYS(Tabla1[[#This Row],[FECHA INGRESO]],Tabla1[[#This Row],[FECHA RETIRO]]))/30,"")</f>
        <v>-4.4000000000000004</v>
      </c>
    </row>
    <row r="1404" spans="1:66" ht="15" customHeight="1" x14ac:dyDescent="0.35">
      <c r="A1404" s="31">
        <v>1238938144</v>
      </c>
      <c r="B1404" s="22" t="s">
        <v>8311</v>
      </c>
      <c r="C1404" s="23">
        <v>43377</v>
      </c>
      <c r="D1404" s="23" t="s">
        <v>582</v>
      </c>
      <c r="E1404" s="24" t="s">
        <v>94</v>
      </c>
      <c r="F1404" s="23"/>
      <c r="G1404" s="24"/>
      <c r="H1404" s="24">
        <v>24088540100</v>
      </c>
      <c r="I1404" s="24" t="s">
        <v>72</v>
      </c>
      <c r="J1404" s="24">
        <f>DATEDIF(Tabla1[[#This Row],[FECHA DE NACIMIENTO]],Tabla1[[#This Row],[FECHA ACTUAL]],"Y")</f>
        <v>23</v>
      </c>
      <c r="K1404" s="24" t="s">
        <v>320</v>
      </c>
      <c r="L1404" s="24" t="s">
        <v>112</v>
      </c>
      <c r="M1404" s="24">
        <v>0</v>
      </c>
      <c r="N1404" s="24">
        <v>0</v>
      </c>
      <c r="O1404" s="24">
        <v>3</v>
      </c>
      <c r="P1404" s="24" t="s">
        <v>101</v>
      </c>
      <c r="Q1404" s="23">
        <v>36485</v>
      </c>
      <c r="R1404" s="24" t="s">
        <v>830</v>
      </c>
      <c r="S1404" s="25">
        <v>45119</v>
      </c>
      <c r="T1404" s="24">
        <v>5791721</v>
      </c>
      <c r="U1404" s="24">
        <v>3126973434</v>
      </c>
      <c r="V1404" s="24" t="s">
        <v>8312</v>
      </c>
      <c r="W1404" s="24" t="s">
        <v>8313</v>
      </c>
      <c r="X1404" s="24" t="s">
        <v>8314</v>
      </c>
      <c r="Y1404" s="24" t="s">
        <v>8315</v>
      </c>
      <c r="Z1404" s="24" t="s">
        <v>285</v>
      </c>
      <c r="AA1404" s="24" t="s">
        <v>8316</v>
      </c>
      <c r="AB1404" s="24" t="s">
        <v>77</v>
      </c>
      <c r="AC1404" s="24" t="s">
        <v>77</v>
      </c>
      <c r="AD1404" s="24" t="s">
        <v>77</v>
      </c>
      <c r="AE1404" s="26" t="s">
        <v>151</v>
      </c>
      <c r="AF1404" s="26"/>
      <c r="AG1404" s="26"/>
      <c r="AH1404" s="27" t="s">
        <v>184</v>
      </c>
      <c r="AI1404" s="27" t="s">
        <v>515</v>
      </c>
      <c r="AJ1404" s="27" t="s">
        <v>515</v>
      </c>
      <c r="AK1404" s="24" t="s">
        <v>121</v>
      </c>
      <c r="AL1404" s="24" t="s">
        <v>7086</v>
      </c>
      <c r="AM1404" s="23">
        <v>43377</v>
      </c>
      <c r="AN1404" s="28">
        <v>857100.06</v>
      </c>
      <c r="AO1404" s="28"/>
      <c r="AP1404" s="24"/>
      <c r="AQ1404" s="24"/>
      <c r="AR1404" s="24"/>
      <c r="AS1404" s="24"/>
      <c r="AT1404" s="24" t="e">
        <v>#N/A</v>
      </c>
      <c r="AU1404" s="24" t="e">
        <v>#N/A</v>
      </c>
      <c r="AV1404" s="24" t="e">
        <v>#N/A</v>
      </c>
      <c r="AW1404" s="24"/>
      <c r="AX1404" s="24"/>
      <c r="AY1404" s="24"/>
      <c r="AZ1404" s="24"/>
      <c r="BA1404" s="24"/>
      <c r="BB1404" s="24"/>
      <c r="BC1404" s="24"/>
      <c r="BD1404" s="24">
        <v>0</v>
      </c>
      <c r="BE1404" s="24">
        <v>0</v>
      </c>
      <c r="BF1404" s="23"/>
      <c r="BG1404" s="23"/>
      <c r="BH1404" s="23">
        <v>43524</v>
      </c>
      <c r="BI1404" s="26" t="s">
        <v>143</v>
      </c>
      <c r="BJ1404" s="26" t="s">
        <v>8317</v>
      </c>
      <c r="BK1404" s="29">
        <v>0</v>
      </c>
      <c r="BL1404" s="24" t="s">
        <v>129</v>
      </c>
      <c r="BM1404" s="22" t="str">
        <f ca="1">+IF(Tabla1[[#This Row],[FECHA INGRESO]]&gt;=44986,IF((TODAY()-Tabla1[[#This Row],[FECHA INGRESO]])&gt;=50,"ALERTA","TODAVÍA FALTA"),"N/A")</f>
        <v>N/A</v>
      </c>
      <c r="BN1404" s="7">
        <f>IFERROR((_xlfn.DAYS(Tabla1[[#This Row],[FECHA INGRESO]],Tabla1[[#This Row],[FECHA RETIRO]]))/30,"")</f>
        <v>-4.9000000000000004</v>
      </c>
    </row>
    <row r="1405" spans="1:66" ht="15" customHeight="1" x14ac:dyDescent="0.35">
      <c r="A1405" s="31">
        <v>1017235279</v>
      </c>
      <c r="B1405" s="22" t="s">
        <v>3896</v>
      </c>
      <c r="C1405" s="23">
        <v>43377</v>
      </c>
      <c r="D1405" s="23" t="s">
        <v>582</v>
      </c>
      <c r="E1405" s="24" t="s">
        <v>94</v>
      </c>
      <c r="F1405" s="23"/>
      <c r="G1405" s="24"/>
      <c r="H1405" s="24">
        <v>24065764864</v>
      </c>
      <c r="I1405" s="24" t="s">
        <v>95</v>
      </c>
      <c r="J1405" s="24">
        <f>DATEDIF(Tabla1[[#This Row],[FECHA DE NACIMIENTO]],Tabla1[[#This Row],[FECHA ACTUAL]],"Y")</f>
        <v>27</v>
      </c>
      <c r="K1405" s="24" t="s">
        <v>96</v>
      </c>
      <c r="L1405" s="24" t="s">
        <v>112</v>
      </c>
      <c r="M1405" s="24">
        <v>0</v>
      </c>
      <c r="N1405" s="24">
        <v>0</v>
      </c>
      <c r="O1405" s="24">
        <v>2</v>
      </c>
      <c r="P1405" s="24" t="s">
        <v>101</v>
      </c>
      <c r="Q1405" s="23">
        <v>35134</v>
      </c>
      <c r="R1405" s="24" t="s">
        <v>830</v>
      </c>
      <c r="S1405" s="25">
        <v>45119</v>
      </c>
      <c r="T1405" s="24">
        <v>2145267</v>
      </c>
      <c r="U1405" s="24">
        <v>3005528940</v>
      </c>
      <c r="V1405" s="24" t="s">
        <v>3898</v>
      </c>
      <c r="W1405" s="24" t="s">
        <v>8318</v>
      </c>
      <c r="X1405" s="24" t="s">
        <v>3900</v>
      </c>
      <c r="Y1405" s="24" t="s">
        <v>8319</v>
      </c>
      <c r="Z1405" s="24" t="s">
        <v>117</v>
      </c>
      <c r="AA1405" s="24" t="s">
        <v>8320</v>
      </c>
      <c r="AB1405" s="24" t="s">
        <v>77</v>
      </c>
      <c r="AC1405" s="24" t="s">
        <v>77</v>
      </c>
      <c r="AD1405" s="24" t="s">
        <v>77</v>
      </c>
      <c r="AE1405" s="26" t="s">
        <v>151</v>
      </c>
      <c r="AF1405" s="26"/>
      <c r="AG1405" s="26"/>
      <c r="AH1405" s="27" t="s">
        <v>184</v>
      </c>
      <c r="AI1405" s="27" t="s">
        <v>515</v>
      </c>
      <c r="AJ1405" s="27" t="s">
        <v>515</v>
      </c>
      <c r="AK1405" s="24" t="s">
        <v>121</v>
      </c>
      <c r="AL1405" s="24" t="s">
        <v>7086</v>
      </c>
      <c r="AM1405" s="23">
        <v>43377</v>
      </c>
      <c r="AN1405" s="28">
        <v>857100.06</v>
      </c>
      <c r="AO1405" s="28"/>
      <c r="AP1405" s="24"/>
      <c r="AQ1405" s="24"/>
      <c r="AR1405" s="24"/>
      <c r="AS1405" s="24"/>
      <c r="AT1405" s="24" t="e">
        <v>#N/A</v>
      </c>
      <c r="AU1405" s="24" t="e">
        <v>#N/A</v>
      </c>
      <c r="AV1405" s="24" t="e">
        <v>#N/A</v>
      </c>
      <c r="AW1405" s="24"/>
      <c r="AX1405" s="24"/>
      <c r="AY1405" s="24"/>
      <c r="AZ1405" s="24"/>
      <c r="BA1405" s="24"/>
      <c r="BB1405" s="24"/>
      <c r="BC1405" s="24"/>
      <c r="BD1405" s="24">
        <v>0</v>
      </c>
      <c r="BE1405" s="24">
        <v>0</v>
      </c>
      <c r="BF1405" s="23"/>
      <c r="BG1405" s="23"/>
      <c r="BH1405" s="23">
        <v>43469</v>
      </c>
      <c r="BI1405" s="26" t="s">
        <v>127</v>
      </c>
      <c r="BJ1405" s="26" t="s">
        <v>273</v>
      </c>
      <c r="BK1405" s="29">
        <v>0</v>
      </c>
      <c r="BL1405" s="24" t="s">
        <v>129</v>
      </c>
      <c r="BM1405" s="22" t="str">
        <f ca="1">+IF(Tabla1[[#This Row],[FECHA INGRESO]]&gt;=44986,IF((TODAY()-Tabla1[[#This Row],[FECHA INGRESO]])&gt;=50,"ALERTA","TODAVÍA FALTA"),"N/A")</f>
        <v>N/A</v>
      </c>
      <c r="BN1405" s="7">
        <f>IFERROR((_xlfn.DAYS(Tabla1[[#This Row],[FECHA INGRESO]],Tabla1[[#This Row],[FECHA RETIRO]]))/30,"")</f>
        <v>-3.0666666666666669</v>
      </c>
    </row>
    <row r="1406" spans="1:66" x14ac:dyDescent="0.35">
      <c r="A1406" s="31">
        <v>1022929822</v>
      </c>
      <c r="B1406" s="22" t="s">
        <v>8321</v>
      </c>
      <c r="C1406" s="23">
        <v>43381</v>
      </c>
      <c r="D1406" s="23" t="s">
        <v>93</v>
      </c>
      <c r="E1406" s="23" t="s">
        <v>110</v>
      </c>
      <c r="F1406" s="23"/>
      <c r="G1406" s="24"/>
      <c r="H1406" s="24">
        <v>24088546090</v>
      </c>
      <c r="I1406" s="24" t="s">
        <v>95</v>
      </c>
      <c r="J1406" s="24">
        <f>DATEDIF(Tabla1[[#This Row],[FECHA DE NACIMIENTO]],Tabla1[[#This Row],[FECHA ACTUAL]],"Y")</f>
        <v>36</v>
      </c>
      <c r="K1406" s="24" t="s">
        <v>73</v>
      </c>
      <c r="L1406" s="24" t="s">
        <v>112</v>
      </c>
      <c r="M1406" s="24">
        <v>2</v>
      </c>
      <c r="N1406" s="24">
        <v>2</v>
      </c>
      <c r="O1406" s="24">
        <v>1</v>
      </c>
      <c r="P1406" s="24" t="s">
        <v>101</v>
      </c>
      <c r="Q1406" s="23">
        <v>31766</v>
      </c>
      <c r="R1406" s="24" t="s">
        <v>8322</v>
      </c>
      <c r="S1406" s="25">
        <v>45119</v>
      </c>
      <c r="T1406" s="24"/>
      <c r="U1406" s="24">
        <v>3125518778</v>
      </c>
      <c r="V1406" s="24" t="s">
        <v>8323</v>
      </c>
      <c r="W1406" s="24" t="s">
        <v>8324</v>
      </c>
      <c r="X1406" s="24" t="s">
        <v>6315</v>
      </c>
      <c r="Y1406" s="24" t="s">
        <v>8325</v>
      </c>
      <c r="Z1406" s="24" t="s">
        <v>117</v>
      </c>
      <c r="AA1406" s="24" t="s">
        <v>8326</v>
      </c>
      <c r="AB1406" s="24" t="s">
        <v>77</v>
      </c>
      <c r="AC1406" s="24" t="s">
        <v>77</v>
      </c>
      <c r="AD1406" s="24" t="s">
        <v>77</v>
      </c>
      <c r="AE1406" s="26" t="s">
        <v>183</v>
      </c>
      <c r="AF1406" s="26"/>
      <c r="AG1406" s="26"/>
      <c r="AH1406" s="27" t="s">
        <v>163</v>
      </c>
      <c r="AI1406" s="27" t="s">
        <v>5371</v>
      </c>
      <c r="AJ1406" s="27" t="s">
        <v>5372</v>
      </c>
      <c r="AK1406" s="24" t="s">
        <v>121</v>
      </c>
      <c r="AL1406" s="24" t="s">
        <v>7086</v>
      </c>
      <c r="AM1406" s="23">
        <v>43381</v>
      </c>
      <c r="AN1406" s="28">
        <v>1242000</v>
      </c>
      <c r="AO1406" s="28"/>
      <c r="AP1406" s="24"/>
      <c r="AQ1406" s="24"/>
      <c r="AR1406" s="24"/>
      <c r="AS1406" s="24"/>
      <c r="AT1406" s="24" t="e">
        <v>#N/A</v>
      </c>
      <c r="AU1406" s="24" t="e">
        <v>#N/A</v>
      </c>
      <c r="AV1406" s="24" t="e">
        <v>#N/A</v>
      </c>
      <c r="AW1406" s="24"/>
      <c r="AX1406" s="24"/>
      <c r="AY1406" s="24"/>
      <c r="AZ1406" s="24"/>
      <c r="BA1406" s="24"/>
      <c r="BB1406" s="24"/>
      <c r="BC1406" s="24"/>
      <c r="BD1406" s="24">
        <v>0</v>
      </c>
      <c r="BE1406" s="24">
        <v>0</v>
      </c>
      <c r="BF1406" s="23"/>
      <c r="BG1406" s="23"/>
      <c r="BH1406" s="23">
        <v>43403</v>
      </c>
      <c r="BI1406" s="26" t="s">
        <v>143</v>
      </c>
      <c r="BJ1406" s="26" t="s">
        <v>8327</v>
      </c>
      <c r="BK1406" s="29">
        <v>38333</v>
      </c>
      <c r="BL1406" s="24" t="s">
        <v>129</v>
      </c>
      <c r="BM1406" s="22" t="str">
        <f ca="1">+IF(Tabla1[[#This Row],[FECHA INGRESO]]&gt;=44986,IF((TODAY()-Tabla1[[#This Row],[FECHA INGRESO]])&gt;=50,"ALERTA","TODAVÍA FALTA"),"N/A")</f>
        <v>N/A</v>
      </c>
      <c r="BN1406" s="7">
        <f>IFERROR((_xlfn.DAYS(Tabla1[[#This Row],[FECHA INGRESO]],Tabla1[[#This Row],[FECHA RETIRO]]))/30,"")</f>
        <v>-0.73333333333333328</v>
      </c>
    </row>
    <row r="1407" spans="1:66" ht="15" customHeight="1" x14ac:dyDescent="0.35">
      <c r="A1407" s="31">
        <v>80773626</v>
      </c>
      <c r="B1407" s="22" t="s">
        <v>8328</v>
      </c>
      <c r="C1407" s="23">
        <v>43381</v>
      </c>
      <c r="D1407" s="23" t="s">
        <v>68</v>
      </c>
      <c r="E1407" s="24" t="s">
        <v>94</v>
      </c>
      <c r="F1407" s="23"/>
      <c r="G1407" s="24"/>
      <c r="H1407" s="24">
        <v>24088594703</v>
      </c>
      <c r="I1407" s="24" t="s">
        <v>72</v>
      </c>
      <c r="J1407" s="24">
        <f>DATEDIF(Tabla1[[#This Row],[FECHA DE NACIMIENTO]],Tabla1[[#This Row],[FECHA ACTUAL]],"Y")</f>
        <v>37</v>
      </c>
      <c r="K1407" s="24" t="s">
        <v>96</v>
      </c>
      <c r="L1407" s="24" t="s">
        <v>112</v>
      </c>
      <c r="M1407" s="24">
        <v>1</v>
      </c>
      <c r="N1407" s="24">
        <v>3</v>
      </c>
      <c r="O1407" s="24">
        <v>2</v>
      </c>
      <c r="P1407" s="24" t="s">
        <v>101</v>
      </c>
      <c r="Q1407" s="23">
        <v>31254</v>
      </c>
      <c r="R1407" s="24" t="s">
        <v>76</v>
      </c>
      <c r="S1407" s="25">
        <v>45119</v>
      </c>
      <c r="T1407" s="24">
        <v>3679340</v>
      </c>
      <c r="U1407" s="24">
        <v>3502117217</v>
      </c>
      <c r="V1407" s="24" t="s">
        <v>8329</v>
      </c>
      <c r="W1407" s="24" t="s">
        <v>8330</v>
      </c>
      <c r="X1407" s="24" t="s">
        <v>8331</v>
      </c>
      <c r="Y1407" s="24" t="s">
        <v>8332</v>
      </c>
      <c r="Z1407" s="24" t="s">
        <v>162</v>
      </c>
      <c r="AA1407" s="24">
        <v>3144441404</v>
      </c>
      <c r="AB1407" s="24" t="s">
        <v>77</v>
      </c>
      <c r="AC1407" s="24" t="s">
        <v>77</v>
      </c>
      <c r="AD1407" s="24" t="s">
        <v>77</v>
      </c>
      <c r="AE1407" s="26" t="s">
        <v>151</v>
      </c>
      <c r="AF1407" s="26"/>
      <c r="AG1407" s="26" t="s">
        <v>7688</v>
      </c>
      <c r="AH1407" s="27" t="s">
        <v>163</v>
      </c>
      <c r="AI1407" s="27" t="s">
        <v>487</v>
      </c>
      <c r="AJ1407" s="27" t="s">
        <v>487</v>
      </c>
      <c r="AK1407" s="24" t="s">
        <v>121</v>
      </c>
      <c r="AL1407" s="24" t="s">
        <v>7086</v>
      </c>
      <c r="AM1407" s="23">
        <v>43381</v>
      </c>
      <c r="AN1407" s="28">
        <v>1242000</v>
      </c>
      <c r="AO1407" s="28"/>
      <c r="AP1407" s="24"/>
      <c r="AQ1407" s="24"/>
      <c r="AR1407" s="24"/>
      <c r="AS1407" s="24"/>
      <c r="AT1407" s="24" t="e">
        <v>#N/A</v>
      </c>
      <c r="AU1407" s="24" t="e">
        <v>#N/A</v>
      </c>
      <c r="AV1407" s="24" t="e">
        <v>#N/A</v>
      </c>
      <c r="AW1407" s="24"/>
      <c r="AX1407" s="24"/>
      <c r="AY1407" s="24"/>
      <c r="AZ1407" s="24"/>
      <c r="BA1407" s="24"/>
      <c r="BB1407" s="24"/>
      <c r="BC1407" s="24"/>
      <c r="BD1407" s="24">
        <v>0</v>
      </c>
      <c r="BE1407" s="24">
        <v>0</v>
      </c>
      <c r="BF1407" s="23"/>
      <c r="BG1407" s="23"/>
      <c r="BH1407" s="23">
        <v>43451</v>
      </c>
      <c r="BI1407" s="26" t="s">
        <v>143</v>
      </c>
      <c r="BJ1407" s="26" t="s">
        <v>8333</v>
      </c>
      <c r="BK1407" s="29">
        <v>116667</v>
      </c>
      <c r="BL1407" s="24" t="s">
        <v>129</v>
      </c>
      <c r="BM1407" s="22" t="str">
        <f ca="1">+IF(Tabla1[[#This Row],[FECHA INGRESO]]&gt;=44986,IF((TODAY()-Tabla1[[#This Row],[FECHA INGRESO]])&gt;=50,"ALERTA","TODAVÍA FALTA"),"N/A")</f>
        <v>N/A</v>
      </c>
      <c r="BN1407" s="7">
        <f>IFERROR((_xlfn.DAYS(Tabla1[[#This Row],[FECHA INGRESO]],Tabla1[[#This Row],[FECHA RETIRO]]))/30,"")</f>
        <v>-2.3333333333333335</v>
      </c>
    </row>
    <row r="1408" spans="1:66" ht="15" customHeight="1" x14ac:dyDescent="0.35">
      <c r="A1408" s="31">
        <v>1026270053</v>
      </c>
      <c r="B1408" s="22" t="s">
        <v>8334</v>
      </c>
      <c r="C1408" s="23">
        <v>43381</v>
      </c>
      <c r="D1408" s="23" t="s">
        <v>93</v>
      </c>
      <c r="E1408" s="23" t="s">
        <v>69</v>
      </c>
      <c r="F1408" s="23"/>
      <c r="G1408" s="24"/>
      <c r="H1408" s="24">
        <v>24088634081</v>
      </c>
      <c r="I1408" s="24" t="s">
        <v>95</v>
      </c>
      <c r="J1408" s="24">
        <f>DATEDIF(Tabla1[[#This Row],[FECHA DE NACIMIENTO]],Tabla1[[#This Row],[FECHA ACTUAL]],"Y")</f>
        <v>33</v>
      </c>
      <c r="K1408" s="24" t="s">
        <v>73</v>
      </c>
      <c r="L1408" s="24" t="s">
        <v>234</v>
      </c>
      <c r="M1408" s="24">
        <v>1</v>
      </c>
      <c r="N1408" s="24">
        <v>1</v>
      </c>
      <c r="O1408" s="24">
        <v>3</v>
      </c>
      <c r="P1408" s="24" t="s">
        <v>101</v>
      </c>
      <c r="Q1408" s="23">
        <v>33043</v>
      </c>
      <c r="R1408" s="24" t="s">
        <v>76</v>
      </c>
      <c r="S1408" s="25">
        <v>45119</v>
      </c>
      <c r="T1408" s="24">
        <v>9257951</v>
      </c>
      <c r="U1408" s="24">
        <v>3223139377</v>
      </c>
      <c r="V1408" s="24" t="s">
        <v>8335</v>
      </c>
      <c r="W1408" s="24" t="s">
        <v>8336</v>
      </c>
      <c r="X1408" s="24" t="s">
        <v>7586</v>
      </c>
      <c r="Y1408" s="24" t="s">
        <v>8337</v>
      </c>
      <c r="Z1408" s="24" t="s">
        <v>117</v>
      </c>
      <c r="AA1408" s="24">
        <v>3138053648</v>
      </c>
      <c r="AB1408" s="24" t="s">
        <v>77</v>
      </c>
      <c r="AC1408" s="24" t="s">
        <v>77</v>
      </c>
      <c r="AD1408" s="24" t="s">
        <v>77</v>
      </c>
      <c r="AE1408" s="26" t="s">
        <v>151</v>
      </c>
      <c r="AF1408" s="26"/>
      <c r="AG1408" s="26"/>
      <c r="AH1408" s="27" t="s">
        <v>184</v>
      </c>
      <c r="AI1408" s="27" t="s">
        <v>165</v>
      </c>
      <c r="AJ1408" s="27" t="s">
        <v>165</v>
      </c>
      <c r="AK1408" s="24" t="s">
        <v>121</v>
      </c>
      <c r="AL1408" s="24" t="s">
        <v>7086</v>
      </c>
      <c r="AM1408" s="23">
        <v>43381</v>
      </c>
      <c r="AN1408" s="28">
        <v>857100.06</v>
      </c>
      <c r="AO1408" s="28"/>
      <c r="AP1408" s="24"/>
      <c r="AQ1408" s="24"/>
      <c r="AR1408" s="24"/>
      <c r="AS1408" s="24"/>
      <c r="AT1408" s="24" t="e">
        <v>#N/A</v>
      </c>
      <c r="AU1408" s="24" t="e">
        <v>#N/A</v>
      </c>
      <c r="AV1408" s="24" t="e">
        <v>#N/A</v>
      </c>
      <c r="AW1408" s="24"/>
      <c r="AX1408" s="24"/>
      <c r="AY1408" s="24"/>
      <c r="AZ1408" s="24"/>
      <c r="BA1408" s="24"/>
      <c r="BB1408" s="24"/>
      <c r="BC1408" s="24"/>
      <c r="BD1408" s="24">
        <v>0</v>
      </c>
      <c r="BE1408" s="24">
        <v>0</v>
      </c>
      <c r="BF1408" s="23"/>
      <c r="BG1408" s="23"/>
      <c r="BH1408" s="23">
        <v>43524</v>
      </c>
      <c r="BI1408" s="26" t="s">
        <v>143</v>
      </c>
      <c r="BJ1408" s="26" t="s">
        <v>8317</v>
      </c>
      <c r="BK1408" s="29">
        <v>162173</v>
      </c>
      <c r="BL1408" s="24" t="s">
        <v>129</v>
      </c>
      <c r="BM1408" s="22" t="str">
        <f ca="1">+IF(Tabla1[[#This Row],[FECHA INGRESO]]&gt;=44986,IF((TODAY()-Tabla1[[#This Row],[FECHA INGRESO]])&gt;=50,"ALERTA","TODAVÍA FALTA"),"N/A")</f>
        <v>N/A</v>
      </c>
      <c r="BN1408" s="7">
        <f>IFERROR((_xlfn.DAYS(Tabla1[[#This Row],[FECHA INGRESO]],Tabla1[[#This Row],[FECHA RETIRO]]))/30,"")</f>
        <v>-4.7666666666666666</v>
      </c>
    </row>
    <row r="1409" spans="1:66" ht="15" customHeight="1" x14ac:dyDescent="0.35">
      <c r="A1409" s="32">
        <v>1018471219</v>
      </c>
      <c r="B1409" s="22" t="s">
        <v>8338</v>
      </c>
      <c r="C1409" s="23">
        <v>43381</v>
      </c>
      <c r="D1409" s="23" t="s">
        <v>93</v>
      </c>
      <c r="E1409" s="23" t="s">
        <v>111</v>
      </c>
      <c r="F1409" s="23"/>
      <c r="G1409" s="24" t="s">
        <v>8339</v>
      </c>
      <c r="H1409" s="24">
        <v>24084008952</v>
      </c>
      <c r="I1409" s="24" t="s">
        <v>95</v>
      </c>
      <c r="J1409" s="24">
        <f>DATEDIF(Tabla1[[#This Row],[FECHA DE NACIMIENTO]],Tabla1[[#This Row],[FECHA ACTUAL]],"Y")</f>
        <v>28</v>
      </c>
      <c r="K1409" s="24" t="s">
        <v>500</v>
      </c>
      <c r="L1409" s="24" t="s">
        <v>112</v>
      </c>
      <c r="M1409" s="24">
        <v>0</v>
      </c>
      <c r="N1409" s="24">
        <v>0</v>
      </c>
      <c r="O1409" s="24">
        <v>2</v>
      </c>
      <c r="P1409" s="24" t="s">
        <v>101</v>
      </c>
      <c r="Q1409" s="23">
        <v>34631</v>
      </c>
      <c r="R1409" s="24" t="s">
        <v>76</v>
      </c>
      <c r="S1409" s="25">
        <v>45119</v>
      </c>
      <c r="T1409" s="24">
        <v>7725059</v>
      </c>
      <c r="U1409" s="24">
        <v>3212115566</v>
      </c>
      <c r="V1409" s="24" t="s">
        <v>8340</v>
      </c>
      <c r="W1409" s="24" t="s">
        <v>8341</v>
      </c>
      <c r="X1409" s="24" t="s">
        <v>8342</v>
      </c>
      <c r="Y1409" s="24" t="s">
        <v>8343</v>
      </c>
      <c r="Z1409" s="24" t="s">
        <v>117</v>
      </c>
      <c r="AA1409" s="24">
        <v>3173625357</v>
      </c>
      <c r="AB1409" s="24" t="s">
        <v>77</v>
      </c>
      <c r="AC1409" s="24" t="s">
        <v>77</v>
      </c>
      <c r="AD1409" s="24" t="s">
        <v>77</v>
      </c>
      <c r="AE1409" s="26" t="s">
        <v>183</v>
      </c>
      <c r="AF1409" s="26"/>
      <c r="AG1409" s="26"/>
      <c r="AH1409" s="27" t="s">
        <v>184</v>
      </c>
      <c r="AI1409" s="27" t="s">
        <v>1227</v>
      </c>
      <c r="AJ1409" s="27" t="s">
        <v>487</v>
      </c>
      <c r="AK1409" s="24" t="s">
        <v>121</v>
      </c>
      <c r="AL1409" s="24" t="s">
        <v>7086</v>
      </c>
      <c r="AM1409" s="23">
        <v>43381</v>
      </c>
      <c r="AN1409" s="28">
        <v>857100.06</v>
      </c>
      <c r="AO1409" s="28">
        <v>97032</v>
      </c>
      <c r="AP1409" s="24" t="s">
        <v>8344</v>
      </c>
      <c r="AQ1409" s="24"/>
      <c r="AR1409" s="24"/>
      <c r="AS1409" s="24"/>
      <c r="AT1409" s="24" t="e">
        <v>#N/A</v>
      </c>
      <c r="AU1409" s="24" t="e">
        <v>#N/A</v>
      </c>
      <c r="AV1409" s="24" t="e">
        <v>#N/A</v>
      </c>
      <c r="AW1409" s="24"/>
      <c r="AX1409" s="24"/>
      <c r="AY1409" s="24"/>
      <c r="AZ1409" s="24"/>
      <c r="BA1409" s="24"/>
      <c r="BB1409" s="24"/>
      <c r="BC1409" s="24"/>
      <c r="BD1409" s="24">
        <v>0</v>
      </c>
      <c r="BE1409" s="24">
        <v>0</v>
      </c>
      <c r="BF1409" s="23"/>
      <c r="BG1409" s="23"/>
      <c r="BH1409" s="23">
        <v>43615</v>
      </c>
      <c r="BI1409" s="26" t="s">
        <v>127</v>
      </c>
      <c r="BJ1409" s="26" t="s">
        <v>232</v>
      </c>
      <c r="BK1409" s="29">
        <v>0</v>
      </c>
      <c r="BL1409" s="24" t="s">
        <v>129</v>
      </c>
      <c r="BM1409" s="22" t="str">
        <f ca="1">+IF(Tabla1[[#This Row],[FECHA INGRESO]]&gt;=44986,IF((TODAY()-Tabla1[[#This Row],[FECHA INGRESO]])&gt;=50,"ALERTA","TODAVÍA FALTA"),"N/A")</f>
        <v>N/A</v>
      </c>
      <c r="BN1409" s="7">
        <f>IFERROR((_xlfn.DAYS(Tabla1[[#This Row],[FECHA INGRESO]],Tabla1[[#This Row],[FECHA RETIRO]]))/30,"")</f>
        <v>-7.8</v>
      </c>
    </row>
    <row r="1410" spans="1:66" ht="15" customHeight="1" x14ac:dyDescent="0.35">
      <c r="A1410" s="31">
        <v>1022330536</v>
      </c>
      <c r="B1410" s="22" t="s">
        <v>8345</v>
      </c>
      <c r="C1410" s="23">
        <v>43381</v>
      </c>
      <c r="D1410" s="23" t="s">
        <v>266</v>
      </c>
      <c r="E1410" s="23" t="s">
        <v>111</v>
      </c>
      <c r="F1410" s="23"/>
      <c r="G1410" s="24"/>
      <c r="H1410" s="24">
        <v>24088591999</v>
      </c>
      <c r="I1410" s="24" t="s">
        <v>72</v>
      </c>
      <c r="J1410" s="24">
        <f>DATEDIF(Tabla1[[#This Row],[FECHA DE NACIMIENTO]],Tabla1[[#This Row],[FECHA ACTUAL]],"Y")</f>
        <v>36</v>
      </c>
      <c r="K1410" s="24" t="s">
        <v>73</v>
      </c>
      <c r="L1410" s="24" t="s">
        <v>74</v>
      </c>
      <c r="M1410" s="24">
        <v>2</v>
      </c>
      <c r="N1410" s="24">
        <v>2</v>
      </c>
      <c r="O1410" s="24">
        <v>2</v>
      </c>
      <c r="P1410" s="24" t="s">
        <v>101</v>
      </c>
      <c r="Q1410" s="23">
        <v>31882</v>
      </c>
      <c r="R1410" s="24" t="s">
        <v>76</v>
      </c>
      <c r="S1410" s="25">
        <v>45119</v>
      </c>
      <c r="T1410" s="24"/>
      <c r="U1410" s="24">
        <v>3107895536</v>
      </c>
      <c r="V1410" s="24" t="s">
        <v>8346</v>
      </c>
      <c r="W1410" s="24" t="s">
        <v>8347</v>
      </c>
      <c r="X1410" s="24" t="s">
        <v>8348</v>
      </c>
      <c r="Y1410" s="24" t="s">
        <v>8349</v>
      </c>
      <c r="Z1410" s="24" t="s">
        <v>82</v>
      </c>
      <c r="AA1410" s="24">
        <v>305725650</v>
      </c>
      <c r="AB1410" s="24" t="s">
        <v>77</v>
      </c>
      <c r="AC1410" s="24" t="s">
        <v>77</v>
      </c>
      <c r="AD1410" s="24" t="s">
        <v>77</v>
      </c>
      <c r="AE1410" s="26" t="s">
        <v>151</v>
      </c>
      <c r="AF1410" s="26"/>
      <c r="AG1410" s="26" t="s">
        <v>85</v>
      </c>
      <c r="AH1410" s="27" t="s">
        <v>163</v>
      </c>
      <c r="AI1410" s="27" t="s">
        <v>7776</v>
      </c>
      <c r="AJ1410" s="27" t="s">
        <v>6147</v>
      </c>
      <c r="AK1410" s="24" t="s">
        <v>121</v>
      </c>
      <c r="AL1410" s="24" t="s">
        <v>7086</v>
      </c>
      <c r="AM1410" s="23">
        <v>43381</v>
      </c>
      <c r="AN1410" s="28">
        <v>1242000</v>
      </c>
      <c r="AO1410" s="28"/>
      <c r="AP1410" s="24"/>
      <c r="AQ1410" s="24"/>
      <c r="AR1410" s="24"/>
      <c r="AS1410" s="24"/>
      <c r="AT1410" s="24" t="e">
        <v>#N/A</v>
      </c>
      <c r="AU1410" s="24" t="e">
        <v>#N/A</v>
      </c>
      <c r="AV1410" s="24" t="e">
        <v>#N/A</v>
      </c>
      <c r="AW1410" s="24"/>
      <c r="AX1410" s="24"/>
      <c r="AY1410" s="24"/>
      <c r="AZ1410" s="24"/>
      <c r="BA1410" s="24"/>
      <c r="BB1410" s="24"/>
      <c r="BC1410" s="24"/>
      <c r="BD1410" s="24">
        <v>0</v>
      </c>
      <c r="BE1410" s="24">
        <v>0</v>
      </c>
      <c r="BF1410" s="23"/>
      <c r="BG1410" s="23"/>
      <c r="BH1410" s="23">
        <v>43412</v>
      </c>
      <c r="BI1410" s="26" t="s">
        <v>127</v>
      </c>
      <c r="BJ1410" s="26" t="s">
        <v>4133</v>
      </c>
      <c r="BK1410" s="29">
        <v>51667</v>
      </c>
      <c r="BL1410" s="24" t="s">
        <v>129</v>
      </c>
      <c r="BM1410" s="22" t="str">
        <f ca="1">+IF(Tabla1[[#This Row],[FECHA INGRESO]]&gt;=44986,IF((TODAY()-Tabla1[[#This Row],[FECHA INGRESO]])&gt;=50,"ALERTA","TODAVÍA FALTA"),"N/A")</f>
        <v>N/A</v>
      </c>
      <c r="BN1410" s="7">
        <f>IFERROR((_xlfn.DAYS(Tabla1[[#This Row],[FECHA INGRESO]],Tabla1[[#This Row],[FECHA RETIRO]]))/30,"")</f>
        <v>-1.0333333333333334</v>
      </c>
    </row>
    <row r="1411" spans="1:66" x14ac:dyDescent="0.35">
      <c r="A1411" s="21">
        <v>53013506</v>
      </c>
      <c r="B1411" s="22" t="s">
        <v>8350</v>
      </c>
      <c r="C1411" s="23">
        <v>43381</v>
      </c>
      <c r="D1411" s="23" t="s">
        <v>68</v>
      </c>
      <c r="E1411" s="24" t="s">
        <v>94</v>
      </c>
      <c r="F1411" s="23" t="s">
        <v>70</v>
      </c>
      <c r="G1411" s="24" t="s">
        <v>7625</v>
      </c>
      <c r="H1411" s="24">
        <v>24093150763</v>
      </c>
      <c r="I1411" s="24" t="s">
        <v>95</v>
      </c>
      <c r="J1411" s="24">
        <f>DATEDIF(Tabla1[[#This Row],[FECHA DE NACIMIENTO]],Tabla1[[#This Row],[FECHA ACTUAL]],"Y")</f>
        <v>39</v>
      </c>
      <c r="K1411" s="24" t="s">
        <v>320</v>
      </c>
      <c r="L1411" s="24" t="s">
        <v>234</v>
      </c>
      <c r="M1411" s="24">
        <v>1</v>
      </c>
      <c r="N1411" s="24">
        <v>1</v>
      </c>
      <c r="O1411" s="24">
        <v>3</v>
      </c>
      <c r="P1411" s="24" t="s">
        <v>101</v>
      </c>
      <c r="Q1411" s="23">
        <v>30817</v>
      </c>
      <c r="R1411" s="24" t="s">
        <v>76</v>
      </c>
      <c r="S1411" s="25">
        <v>45119</v>
      </c>
      <c r="T1411" s="24"/>
      <c r="U1411" s="24">
        <v>3208988396</v>
      </c>
      <c r="V1411" s="24" t="s">
        <v>8351</v>
      </c>
      <c r="W1411" s="24" t="s">
        <v>8352</v>
      </c>
      <c r="X1411" s="24" t="s">
        <v>8353</v>
      </c>
      <c r="Y1411" s="24" t="s">
        <v>8354</v>
      </c>
      <c r="Z1411" s="24" t="s">
        <v>82</v>
      </c>
      <c r="AA1411" s="24">
        <v>3124121759</v>
      </c>
      <c r="AB1411" s="24" t="s">
        <v>83</v>
      </c>
      <c r="AC1411" s="24" t="s">
        <v>83</v>
      </c>
      <c r="AD1411" s="24" t="e">
        <v>#REF!</v>
      </c>
      <c r="AE1411" s="26" t="s">
        <v>151</v>
      </c>
      <c r="AF1411" s="26"/>
      <c r="AG1411" s="26">
        <v>0</v>
      </c>
      <c r="AH1411" s="27" t="s">
        <v>955</v>
      </c>
      <c r="AI1411" s="27" t="s">
        <v>120</v>
      </c>
      <c r="AJ1411" s="27" t="s">
        <v>120</v>
      </c>
      <c r="AK1411" s="24" t="s">
        <v>121</v>
      </c>
      <c r="AL1411" s="24" t="s">
        <v>7086</v>
      </c>
      <c r="AM1411" s="23">
        <v>43381</v>
      </c>
      <c r="AN1411" s="28">
        <v>1160000</v>
      </c>
      <c r="AO1411" s="28">
        <v>140606</v>
      </c>
      <c r="AP1411" s="24" t="s">
        <v>8355</v>
      </c>
      <c r="AQ1411" s="24">
        <v>0</v>
      </c>
      <c r="AR1411" s="24">
        <v>0</v>
      </c>
      <c r="AS1411" s="24">
        <v>0</v>
      </c>
      <c r="AT1411" s="24">
        <v>0</v>
      </c>
      <c r="AU1411" s="24">
        <v>91</v>
      </c>
      <c r="AV1411" s="24">
        <v>97</v>
      </c>
      <c r="AW1411" s="24">
        <v>96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v>0</v>
      </c>
      <c r="BE1411" s="24">
        <v>0</v>
      </c>
      <c r="BF1411" s="23"/>
      <c r="BG1411" s="23"/>
      <c r="BH1411" s="23" t="s">
        <v>75</v>
      </c>
      <c r="BI1411" s="26">
        <v>0</v>
      </c>
      <c r="BJ1411" s="26">
        <v>0</v>
      </c>
      <c r="BK1411" s="29">
        <v>0</v>
      </c>
      <c r="BL1411" s="24" t="s">
        <v>91</v>
      </c>
      <c r="BM1411" s="22" t="str">
        <f ca="1">+IF(Tabla1[[#This Row],[FECHA INGRESO]]&gt;=44986,IF((TODAY()-Tabla1[[#This Row],[FECHA INGRESO]])&gt;=50,"ALERTA","TODAVÍA FALTA"),"N/A")</f>
        <v>N/A</v>
      </c>
      <c r="BN1411" s="7" t="str">
        <f>IFERROR((_xlfn.DAYS(Tabla1[[#This Row],[FECHA INGRESO]],Tabla1[[#This Row],[FECHA RETIRO]]))/30,"")</f>
        <v/>
      </c>
    </row>
    <row r="1412" spans="1:66" ht="15" customHeight="1" x14ac:dyDescent="0.35">
      <c r="A1412" s="21">
        <v>1014231285</v>
      </c>
      <c r="B1412" s="22" t="s">
        <v>8356</v>
      </c>
      <c r="C1412" s="23">
        <v>43381</v>
      </c>
      <c r="D1412" s="23" t="s">
        <v>188</v>
      </c>
      <c r="E1412" s="23" t="s">
        <v>111</v>
      </c>
      <c r="F1412" s="23" t="s">
        <v>70</v>
      </c>
      <c r="G1412" s="24"/>
      <c r="H1412" s="24">
        <v>24088654270</v>
      </c>
      <c r="I1412" s="24" t="s">
        <v>95</v>
      </c>
      <c r="J1412" s="24">
        <f>DATEDIF(Tabla1[[#This Row],[FECHA DE NACIMIENTO]],Tabla1[[#This Row],[FECHA ACTUAL]],"Y")</f>
        <v>31</v>
      </c>
      <c r="K1412" s="24" t="s">
        <v>73</v>
      </c>
      <c r="L1412" s="24" t="s">
        <v>234</v>
      </c>
      <c r="M1412" s="24">
        <v>0</v>
      </c>
      <c r="N1412" s="24">
        <v>0</v>
      </c>
      <c r="O1412" s="24">
        <v>3</v>
      </c>
      <c r="P1412" s="24" t="s">
        <v>101</v>
      </c>
      <c r="Q1412" s="23">
        <v>33676</v>
      </c>
      <c r="R1412" s="24" t="s">
        <v>76</v>
      </c>
      <c r="S1412" s="25">
        <v>45119</v>
      </c>
      <c r="T1412" s="24"/>
      <c r="U1412" s="24">
        <v>3142337345</v>
      </c>
      <c r="V1412" s="33" t="s">
        <v>8357</v>
      </c>
      <c r="W1412" s="24" t="s">
        <v>8358</v>
      </c>
      <c r="X1412" s="24" t="s">
        <v>8359</v>
      </c>
      <c r="Y1412" s="24" t="s">
        <v>8360</v>
      </c>
      <c r="Z1412" s="24" t="s">
        <v>117</v>
      </c>
      <c r="AA1412" s="24">
        <v>3142337345</v>
      </c>
      <c r="AB1412" s="24" t="s">
        <v>101</v>
      </c>
      <c r="AC1412" s="24" t="s">
        <v>101</v>
      </c>
      <c r="AD1412" s="24" t="e">
        <v>#REF!</v>
      </c>
      <c r="AE1412" s="26" t="s">
        <v>102</v>
      </c>
      <c r="AF1412" s="26"/>
      <c r="AG1412" s="26" t="s">
        <v>8361</v>
      </c>
      <c r="AH1412" s="27" t="s">
        <v>3042</v>
      </c>
      <c r="AI1412" s="27" t="s">
        <v>4910</v>
      </c>
      <c r="AJ1412" s="27" t="s">
        <v>4910</v>
      </c>
      <c r="AK1412" s="24" t="s">
        <v>121</v>
      </c>
      <c r="AL1412" s="24" t="s">
        <v>7086</v>
      </c>
      <c r="AM1412" s="23">
        <v>43381</v>
      </c>
      <c r="AN1412" s="28">
        <v>1000000</v>
      </c>
      <c r="AO1412" s="28">
        <v>117172</v>
      </c>
      <c r="AP1412" s="24" t="s">
        <v>8362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58</v>
      </c>
      <c r="AW1412" s="24">
        <v>70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v>0</v>
      </c>
      <c r="BE1412" s="24">
        <v>0</v>
      </c>
      <c r="BF1412" s="23"/>
      <c r="BG1412" s="23"/>
      <c r="BH1412" s="23">
        <v>44680</v>
      </c>
      <c r="BI1412" s="26" t="s">
        <v>127</v>
      </c>
      <c r="BJ1412" s="26" t="s">
        <v>6087</v>
      </c>
      <c r="BK1412" s="29">
        <v>0</v>
      </c>
      <c r="BL1412" s="24" t="s">
        <v>129</v>
      </c>
      <c r="BM1412" s="22" t="str">
        <f ca="1">+IF(Tabla1[[#This Row],[FECHA INGRESO]]&gt;=44986,IF((TODAY()-Tabla1[[#This Row],[FECHA INGRESO]])&gt;=50,"ALERTA","TODAVÍA FALTA"),"N/A")</f>
        <v>N/A</v>
      </c>
      <c r="BN1412" s="7">
        <f>IFERROR((_xlfn.DAYS(Tabla1[[#This Row],[FECHA INGRESO]],Tabla1[[#This Row],[FECHA RETIRO]]))/30,"")</f>
        <v>-43.3</v>
      </c>
    </row>
    <row r="1413" spans="1:66" ht="15" customHeight="1" x14ac:dyDescent="0.35">
      <c r="A1413" s="31">
        <v>79892195</v>
      </c>
      <c r="B1413" s="22" t="s">
        <v>8363</v>
      </c>
      <c r="C1413" s="23">
        <v>43383</v>
      </c>
      <c r="D1413" s="23" t="s">
        <v>266</v>
      </c>
      <c r="E1413" s="23" t="s">
        <v>69</v>
      </c>
      <c r="F1413" s="23"/>
      <c r="G1413" s="24"/>
      <c r="H1413" s="24">
        <v>24088657611</v>
      </c>
      <c r="I1413" s="24" t="s">
        <v>72</v>
      </c>
      <c r="J1413" s="24">
        <f>DATEDIF(Tabla1[[#This Row],[FECHA DE NACIMIENTO]],Tabla1[[#This Row],[FECHA ACTUAL]],"Y")</f>
        <v>46</v>
      </c>
      <c r="K1413" s="24" t="s">
        <v>73</v>
      </c>
      <c r="L1413" s="24" t="s">
        <v>234</v>
      </c>
      <c r="M1413" s="24">
        <v>2</v>
      </c>
      <c r="N1413" s="24">
        <v>2</v>
      </c>
      <c r="O1413" s="24">
        <v>2</v>
      </c>
      <c r="P1413" s="24" t="s">
        <v>101</v>
      </c>
      <c r="Q1413" s="23">
        <v>28256</v>
      </c>
      <c r="R1413" s="24" t="s">
        <v>76</v>
      </c>
      <c r="S1413" s="25">
        <v>45119</v>
      </c>
      <c r="T1413" s="24">
        <v>4830143</v>
      </c>
      <c r="U1413" s="24">
        <v>3003212761</v>
      </c>
      <c r="V1413" s="24" t="s">
        <v>8364</v>
      </c>
      <c r="W1413" s="24" t="s">
        <v>8365</v>
      </c>
      <c r="X1413" s="24" t="s">
        <v>8366</v>
      </c>
      <c r="Y1413" s="24" t="s">
        <v>8367</v>
      </c>
      <c r="Z1413" s="24" t="s">
        <v>117</v>
      </c>
      <c r="AA1413" s="24">
        <v>3219424559</v>
      </c>
      <c r="AB1413" s="24" t="s">
        <v>77</v>
      </c>
      <c r="AC1413" s="24" t="s">
        <v>77</v>
      </c>
      <c r="AD1413" s="24" t="s">
        <v>77</v>
      </c>
      <c r="AE1413" s="26" t="s">
        <v>183</v>
      </c>
      <c r="AF1413" s="26"/>
      <c r="AG1413" s="26" t="s">
        <v>8368</v>
      </c>
      <c r="AH1413" s="27" t="s">
        <v>324</v>
      </c>
      <c r="AI1413" s="27" t="s">
        <v>304</v>
      </c>
      <c r="AJ1413" s="27" t="s">
        <v>304</v>
      </c>
      <c r="AK1413" s="24" t="s">
        <v>121</v>
      </c>
      <c r="AL1413" s="24" t="s">
        <v>7086</v>
      </c>
      <c r="AM1413" s="23">
        <v>43383</v>
      </c>
      <c r="AN1413" s="28">
        <v>857100.06</v>
      </c>
      <c r="AO1413" s="28"/>
      <c r="AP1413" s="24"/>
      <c r="AQ1413" s="24"/>
      <c r="AR1413" s="24"/>
      <c r="AS1413" s="24"/>
      <c r="AT1413" s="24" t="e">
        <v>#N/A</v>
      </c>
      <c r="AU1413" s="24" t="e">
        <v>#N/A</v>
      </c>
      <c r="AV1413" s="24" t="e">
        <v>#N/A</v>
      </c>
      <c r="AW1413" s="24"/>
      <c r="AX1413" s="24"/>
      <c r="AY1413" s="24"/>
      <c r="AZ1413" s="24"/>
      <c r="BA1413" s="24"/>
      <c r="BB1413" s="24"/>
      <c r="BC1413" s="24"/>
      <c r="BD1413" s="24">
        <v>0</v>
      </c>
      <c r="BE1413" s="24">
        <v>0</v>
      </c>
      <c r="BF1413" s="23"/>
      <c r="BG1413" s="23"/>
      <c r="BH1413" s="23">
        <v>43524</v>
      </c>
      <c r="BI1413" s="26" t="s">
        <v>127</v>
      </c>
      <c r="BJ1413" s="26" t="s">
        <v>1352</v>
      </c>
      <c r="BK1413" s="29">
        <v>159872</v>
      </c>
      <c r="BL1413" s="24" t="s">
        <v>129</v>
      </c>
      <c r="BM1413" s="22" t="str">
        <f ca="1">+IF(Tabla1[[#This Row],[FECHA INGRESO]]&gt;=44986,IF((TODAY()-Tabla1[[#This Row],[FECHA INGRESO]])&gt;=50,"ALERTA","TODAVÍA FALTA"),"N/A")</f>
        <v>N/A</v>
      </c>
      <c r="BN1413" s="7">
        <f>IFERROR((_xlfn.DAYS(Tabla1[[#This Row],[FECHA INGRESO]],Tabla1[[#This Row],[FECHA RETIRO]]))/30,"")</f>
        <v>-4.7</v>
      </c>
    </row>
    <row r="1414" spans="1:66" ht="15" customHeight="1" x14ac:dyDescent="0.35">
      <c r="A1414" s="31">
        <v>1020427544</v>
      </c>
      <c r="B1414" s="22" t="s">
        <v>8369</v>
      </c>
      <c r="C1414" s="23">
        <v>43384</v>
      </c>
      <c r="D1414" s="23" t="s">
        <v>582</v>
      </c>
      <c r="E1414" s="24" t="s">
        <v>94</v>
      </c>
      <c r="F1414" s="23"/>
      <c r="G1414" s="24"/>
      <c r="H1414" s="24">
        <v>24088722724</v>
      </c>
      <c r="I1414" s="24" t="s">
        <v>72</v>
      </c>
      <c r="J1414" s="24">
        <f>DATEDIF(Tabla1[[#This Row],[FECHA DE NACIMIENTO]],Tabla1[[#This Row],[FECHA ACTUAL]],"Y")</f>
        <v>33</v>
      </c>
      <c r="K1414" s="24" t="s">
        <v>73</v>
      </c>
      <c r="L1414" s="24" t="s">
        <v>112</v>
      </c>
      <c r="M1414" s="24">
        <v>0</v>
      </c>
      <c r="N1414" s="24">
        <v>0</v>
      </c>
      <c r="O1414" s="24">
        <v>3</v>
      </c>
      <c r="P1414" s="24" t="s">
        <v>101</v>
      </c>
      <c r="Q1414" s="23">
        <v>32866</v>
      </c>
      <c r="R1414" s="24" t="s">
        <v>830</v>
      </c>
      <c r="S1414" s="25">
        <v>45119</v>
      </c>
      <c r="T1414" s="24">
        <v>5567796</v>
      </c>
      <c r="U1414" s="24">
        <v>3122773186</v>
      </c>
      <c r="V1414" s="24" t="s">
        <v>8370</v>
      </c>
      <c r="W1414" s="24" t="s">
        <v>8371</v>
      </c>
      <c r="X1414" s="24" t="s">
        <v>7451</v>
      </c>
      <c r="Y1414" s="24" t="s">
        <v>8372</v>
      </c>
      <c r="Z1414" s="24" t="s">
        <v>117</v>
      </c>
      <c r="AA1414" s="24">
        <v>3113731098</v>
      </c>
      <c r="AB1414" s="24" t="s">
        <v>77</v>
      </c>
      <c r="AC1414" s="24" t="s">
        <v>77</v>
      </c>
      <c r="AD1414" s="24" t="s">
        <v>77</v>
      </c>
      <c r="AE1414" s="26" t="s">
        <v>183</v>
      </c>
      <c r="AF1414" s="26"/>
      <c r="AG1414" s="26"/>
      <c r="AH1414" s="27" t="s">
        <v>184</v>
      </c>
      <c r="AI1414" s="27" t="s">
        <v>515</v>
      </c>
      <c r="AJ1414" s="27" t="s">
        <v>515</v>
      </c>
      <c r="AK1414" s="24" t="s">
        <v>121</v>
      </c>
      <c r="AL1414" s="24" t="s">
        <v>7086</v>
      </c>
      <c r="AM1414" s="23">
        <v>43384</v>
      </c>
      <c r="AN1414" s="28">
        <v>857100.06</v>
      </c>
      <c r="AO1414" s="28"/>
      <c r="AP1414" s="24"/>
      <c r="AQ1414" s="24"/>
      <c r="AR1414" s="24"/>
      <c r="AS1414" s="24"/>
      <c r="AT1414" s="24" t="e">
        <v>#N/A</v>
      </c>
      <c r="AU1414" s="24" t="e">
        <v>#N/A</v>
      </c>
      <c r="AV1414" s="24" t="e">
        <v>#N/A</v>
      </c>
      <c r="AW1414" s="24"/>
      <c r="AX1414" s="24"/>
      <c r="AY1414" s="24"/>
      <c r="AZ1414" s="24"/>
      <c r="BA1414" s="24"/>
      <c r="BB1414" s="24"/>
      <c r="BC1414" s="24"/>
      <c r="BD1414" s="24">
        <v>0</v>
      </c>
      <c r="BE1414" s="24">
        <v>0</v>
      </c>
      <c r="BF1414" s="23"/>
      <c r="BG1414" s="23"/>
      <c r="BH1414" s="23">
        <v>43524</v>
      </c>
      <c r="BI1414" s="26" t="s">
        <v>143</v>
      </c>
      <c r="BJ1414" s="26" t="s">
        <v>8317</v>
      </c>
      <c r="BK1414" s="29">
        <v>0</v>
      </c>
      <c r="BL1414" s="24" t="s">
        <v>129</v>
      </c>
      <c r="BM1414" s="22" t="str">
        <f ca="1">+IF(Tabla1[[#This Row],[FECHA INGRESO]]&gt;=44986,IF((TODAY()-Tabla1[[#This Row],[FECHA INGRESO]])&gt;=50,"ALERTA","TODAVÍA FALTA"),"N/A")</f>
        <v>N/A</v>
      </c>
      <c r="BN1414" s="7">
        <f>IFERROR((_xlfn.DAYS(Tabla1[[#This Row],[FECHA INGRESO]],Tabla1[[#This Row],[FECHA RETIRO]]))/30,"")</f>
        <v>-4.666666666666667</v>
      </c>
    </row>
    <row r="1415" spans="1:66" ht="15" customHeight="1" x14ac:dyDescent="0.35">
      <c r="A1415" s="31">
        <v>1024578020</v>
      </c>
      <c r="B1415" s="22" t="s">
        <v>6729</v>
      </c>
      <c r="C1415" s="23">
        <v>43384</v>
      </c>
      <c r="D1415" s="23" t="s">
        <v>131</v>
      </c>
      <c r="E1415" s="23" t="s">
        <v>111</v>
      </c>
      <c r="F1415" s="23" t="s">
        <v>70</v>
      </c>
      <c r="G1415" s="24"/>
      <c r="H1415" s="24">
        <v>24079548054</v>
      </c>
      <c r="I1415" s="24" t="s">
        <v>95</v>
      </c>
      <c r="J1415" s="24">
        <f>DATEDIF(Tabla1[[#This Row],[FECHA DE NACIMIENTO]],Tabla1[[#This Row],[FECHA ACTUAL]],"Y")</f>
        <v>32</v>
      </c>
      <c r="K1415" s="24" t="s">
        <v>73</v>
      </c>
      <c r="L1415" s="24" t="s">
        <v>112</v>
      </c>
      <c r="M1415" s="24">
        <v>0</v>
      </c>
      <c r="N1415" s="24">
        <v>0</v>
      </c>
      <c r="O1415" s="24">
        <v>1</v>
      </c>
      <c r="P1415" s="24" t="s">
        <v>101</v>
      </c>
      <c r="Q1415" s="23">
        <v>33104</v>
      </c>
      <c r="R1415" s="24" t="s">
        <v>76</v>
      </c>
      <c r="S1415" s="25">
        <v>45119</v>
      </c>
      <c r="T1415" s="24"/>
      <c r="U1415" s="24">
        <v>3224026997</v>
      </c>
      <c r="V1415" s="24" t="s">
        <v>6730</v>
      </c>
      <c r="W1415" s="24" t="s">
        <v>6731</v>
      </c>
      <c r="X1415" s="24" t="s">
        <v>6732</v>
      </c>
      <c r="Y1415" s="24" t="s">
        <v>6733</v>
      </c>
      <c r="Z1415" s="24" t="s">
        <v>285</v>
      </c>
      <c r="AA1415" s="24">
        <v>3124873238</v>
      </c>
      <c r="AB1415" s="24" t="s">
        <v>77</v>
      </c>
      <c r="AC1415" s="24" t="s">
        <v>77</v>
      </c>
      <c r="AD1415" s="24" t="s">
        <v>77</v>
      </c>
      <c r="AE1415" s="26" t="s">
        <v>183</v>
      </c>
      <c r="AF1415" s="26"/>
      <c r="AG1415" s="26"/>
      <c r="AH1415" s="27" t="s">
        <v>184</v>
      </c>
      <c r="AI1415" s="27" t="s">
        <v>7864</v>
      </c>
      <c r="AJ1415" s="27" t="s">
        <v>438</v>
      </c>
      <c r="AK1415" s="24" t="s">
        <v>121</v>
      </c>
      <c r="AL1415" s="24" t="s">
        <v>7086</v>
      </c>
      <c r="AM1415" s="23">
        <v>43384</v>
      </c>
      <c r="AN1415" s="28">
        <v>857100.06</v>
      </c>
      <c r="AO1415" s="28"/>
      <c r="AP1415" s="24"/>
      <c r="AQ1415" s="24"/>
      <c r="AR1415" s="24"/>
      <c r="AS1415" s="24"/>
      <c r="AT1415" s="24" t="e">
        <v>#N/A</v>
      </c>
      <c r="AU1415" s="24" t="e">
        <v>#N/A</v>
      </c>
      <c r="AV1415" s="24" t="e">
        <v>#N/A</v>
      </c>
      <c r="AW1415" s="24"/>
      <c r="AX1415" s="24"/>
      <c r="AY1415" s="24"/>
      <c r="AZ1415" s="24"/>
      <c r="BA1415" s="24"/>
      <c r="BB1415" s="24"/>
      <c r="BC1415" s="24"/>
      <c r="BD1415" s="24">
        <v>0</v>
      </c>
      <c r="BE1415" s="24">
        <v>0</v>
      </c>
      <c r="BF1415" s="23"/>
      <c r="BG1415" s="23"/>
      <c r="BH1415" s="23">
        <v>43512</v>
      </c>
      <c r="BI1415" s="26" t="s">
        <v>127</v>
      </c>
      <c r="BJ1415" s="26" t="s">
        <v>232</v>
      </c>
      <c r="BK1415" s="29">
        <v>0</v>
      </c>
      <c r="BL1415" s="24" t="s">
        <v>129</v>
      </c>
      <c r="BM1415" s="22" t="str">
        <f ca="1">+IF(Tabla1[[#This Row],[FECHA INGRESO]]&gt;=44986,IF((TODAY()-Tabla1[[#This Row],[FECHA INGRESO]])&gt;=50,"ALERTA","TODAVÍA FALTA"),"N/A")</f>
        <v>N/A</v>
      </c>
      <c r="BN1415" s="7">
        <f>IFERROR((_xlfn.DAYS(Tabla1[[#This Row],[FECHA INGRESO]],Tabla1[[#This Row],[FECHA RETIRO]]))/30,"")</f>
        <v>-4.2666666666666666</v>
      </c>
    </row>
    <row r="1416" spans="1:66" x14ac:dyDescent="0.35">
      <c r="A1416" s="34">
        <v>51998658</v>
      </c>
      <c r="B1416" s="22" t="s">
        <v>8373</v>
      </c>
      <c r="C1416" s="23">
        <v>43389</v>
      </c>
      <c r="D1416" s="23" t="s">
        <v>68</v>
      </c>
      <c r="E1416" s="23" t="s">
        <v>69</v>
      </c>
      <c r="F1416" s="23" t="s">
        <v>94</v>
      </c>
      <c r="G1416" s="24"/>
      <c r="H1416" s="24">
        <v>26506678251</v>
      </c>
      <c r="I1416" s="24" t="s">
        <v>95</v>
      </c>
      <c r="J1416" s="24">
        <f>DATEDIF(Tabla1[[#This Row],[FECHA DE NACIMIENTO]],Tabla1[[#This Row],[FECHA ACTUAL]],"Y")</f>
        <v>53</v>
      </c>
      <c r="K1416" s="24" t="s">
        <v>96</v>
      </c>
      <c r="L1416" s="24" t="s">
        <v>112</v>
      </c>
      <c r="M1416" s="24">
        <v>1</v>
      </c>
      <c r="N1416" s="24">
        <v>1</v>
      </c>
      <c r="O1416" s="24">
        <v>3</v>
      </c>
      <c r="P1416" s="24" t="s">
        <v>101</v>
      </c>
      <c r="Q1416" s="23">
        <v>25667</v>
      </c>
      <c r="R1416" s="24" t="s">
        <v>76</v>
      </c>
      <c r="S1416" s="25">
        <v>45119</v>
      </c>
      <c r="T1416" s="24">
        <v>4705876</v>
      </c>
      <c r="U1416" s="24">
        <v>3105638917</v>
      </c>
      <c r="V1416" s="33" t="s">
        <v>8374</v>
      </c>
      <c r="W1416" s="24" t="s">
        <v>8375</v>
      </c>
      <c r="X1416" s="24" t="s">
        <v>6677</v>
      </c>
      <c r="Y1416" s="24" t="s">
        <v>8376</v>
      </c>
      <c r="Z1416" s="24" t="s">
        <v>162</v>
      </c>
      <c r="AA1416" s="24">
        <v>3123312898</v>
      </c>
      <c r="AB1416" s="24" t="s">
        <v>77</v>
      </c>
      <c r="AC1416" s="24" t="s">
        <v>77</v>
      </c>
      <c r="AD1416" s="24" t="s">
        <v>77</v>
      </c>
      <c r="AE1416" s="26" t="s">
        <v>256</v>
      </c>
      <c r="AF1416" s="26" t="s">
        <v>8377</v>
      </c>
      <c r="AG1416" s="26" t="s">
        <v>8378</v>
      </c>
      <c r="AH1416" s="27" t="s">
        <v>213</v>
      </c>
      <c r="AI1416" s="27" t="s">
        <v>3338</v>
      </c>
      <c r="AJ1416" s="27" t="s">
        <v>377</v>
      </c>
      <c r="AK1416" s="24" t="s">
        <v>121</v>
      </c>
      <c r="AL1416" s="24" t="s">
        <v>90</v>
      </c>
      <c r="AM1416" s="23">
        <v>43389</v>
      </c>
      <c r="AN1416" s="28">
        <v>3721363.2</v>
      </c>
      <c r="AO1416" s="28"/>
      <c r="AP1416" s="24"/>
      <c r="AQ1416" s="24"/>
      <c r="AR1416" s="24"/>
      <c r="AS1416" s="24"/>
      <c r="AT1416" s="24" t="e">
        <v>#N/A</v>
      </c>
      <c r="AU1416" s="24" t="e">
        <v>#N/A</v>
      </c>
      <c r="AV1416" s="24" t="e">
        <v>#N/A</v>
      </c>
      <c r="AW1416" s="24"/>
      <c r="AX1416" s="24"/>
      <c r="AY1416" s="24"/>
      <c r="AZ1416" s="24"/>
      <c r="BA1416" s="24"/>
      <c r="BB1416" s="24"/>
      <c r="BC1416" s="24"/>
      <c r="BD1416" s="24">
        <v>0</v>
      </c>
      <c r="BE1416" s="24">
        <v>0</v>
      </c>
      <c r="BF1416" s="23"/>
      <c r="BG1416" s="23"/>
      <c r="BH1416" s="23">
        <v>43929</v>
      </c>
      <c r="BI1416" s="26" t="s">
        <v>127</v>
      </c>
      <c r="BJ1416" s="26" t="s">
        <v>8379</v>
      </c>
      <c r="BK1416" s="29">
        <v>0</v>
      </c>
      <c r="BL1416" s="24" t="s">
        <v>129</v>
      </c>
      <c r="BM1416" s="22" t="str">
        <f ca="1">+IF(Tabla1[[#This Row],[FECHA INGRESO]]&gt;=44986,IF((TODAY()-Tabla1[[#This Row],[FECHA INGRESO]])&gt;=50,"ALERTA","TODAVÍA FALTA"),"N/A")</f>
        <v>N/A</v>
      </c>
      <c r="BN1416" s="7">
        <f>IFERROR((_xlfn.DAYS(Tabla1[[#This Row],[FECHA INGRESO]],Tabla1[[#This Row],[FECHA RETIRO]]))/30,"")</f>
        <v>-18</v>
      </c>
    </row>
    <row r="1417" spans="1:66" x14ac:dyDescent="0.35">
      <c r="A1417" s="34">
        <v>1033702108</v>
      </c>
      <c r="B1417" s="22" t="s">
        <v>8380</v>
      </c>
      <c r="C1417" s="23">
        <v>43389</v>
      </c>
      <c r="D1417" s="23" t="s">
        <v>266</v>
      </c>
      <c r="E1417" s="23" t="s">
        <v>77</v>
      </c>
      <c r="F1417" s="23"/>
      <c r="G1417" s="24"/>
      <c r="H1417" s="24">
        <v>24088759942</v>
      </c>
      <c r="I1417" s="24" t="s">
        <v>95</v>
      </c>
      <c r="J1417" s="24">
        <f>DATEDIF(Tabla1[[#This Row],[FECHA DE NACIMIENTO]],Tabla1[[#This Row],[FECHA ACTUAL]],"Y")</f>
        <v>34</v>
      </c>
      <c r="K1417" s="24" t="s">
        <v>73</v>
      </c>
      <c r="L1417" s="24" t="s">
        <v>234</v>
      </c>
      <c r="M1417" s="24">
        <v>1</v>
      </c>
      <c r="N1417" s="24">
        <v>1</v>
      </c>
      <c r="O1417" s="24">
        <v>2</v>
      </c>
      <c r="P1417" s="24" t="s">
        <v>101</v>
      </c>
      <c r="Q1417" s="23">
        <v>32349</v>
      </c>
      <c r="R1417" s="24" t="s">
        <v>8381</v>
      </c>
      <c r="S1417" s="25">
        <v>45119</v>
      </c>
      <c r="T1417" s="24">
        <v>7710388</v>
      </c>
      <c r="U1417" s="24">
        <v>3123284105</v>
      </c>
      <c r="V1417" s="24" t="s">
        <v>8382</v>
      </c>
      <c r="W1417" s="24" t="s">
        <v>8383</v>
      </c>
      <c r="X1417" s="24" t="s">
        <v>8169</v>
      </c>
      <c r="Y1417" s="24" t="s">
        <v>8384</v>
      </c>
      <c r="Z1417" s="24" t="s">
        <v>82</v>
      </c>
      <c r="AA1417" s="24">
        <v>3212341609</v>
      </c>
      <c r="AB1417" s="24" t="s">
        <v>77</v>
      </c>
      <c r="AC1417" s="24" t="s">
        <v>77</v>
      </c>
      <c r="AD1417" s="24" t="s">
        <v>77</v>
      </c>
      <c r="AE1417" s="26" t="s">
        <v>183</v>
      </c>
      <c r="AF1417" s="26"/>
      <c r="AG1417" s="26" t="s">
        <v>8242</v>
      </c>
      <c r="AH1417" s="27" t="s">
        <v>867</v>
      </c>
      <c r="AI1417" s="27" t="s">
        <v>120</v>
      </c>
      <c r="AJ1417" s="27" t="s">
        <v>120</v>
      </c>
      <c r="AK1417" s="24" t="s">
        <v>121</v>
      </c>
      <c r="AL1417" s="24" t="s">
        <v>868</v>
      </c>
      <c r="AM1417" s="23">
        <v>43389</v>
      </c>
      <c r="AN1417" s="28">
        <v>877803</v>
      </c>
      <c r="AO1417" s="28">
        <v>102854</v>
      </c>
      <c r="AP1417" s="24"/>
      <c r="AQ1417" s="24"/>
      <c r="AR1417" s="24"/>
      <c r="AS1417" s="24"/>
      <c r="AT1417" s="24" t="e">
        <v>#N/A</v>
      </c>
      <c r="AU1417" s="24" t="e">
        <v>#N/A</v>
      </c>
      <c r="AV1417" s="24" t="e">
        <v>#N/A</v>
      </c>
      <c r="AW1417" s="24"/>
      <c r="AX1417" s="24"/>
      <c r="AY1417" s="24"/>
      <c r="AZ1417" s="24"/>
      <c r="BA1417" s="24"/>
      <c r="BB1417" s="24"/>
      <c r="BC1417" s="24"/>
      <c r="BD1417" s="24" t="e">
        <v>#N/A</v>
      </c>
      <c r="BE1417" s="24" t="e">
        <v>#N/A</v>
      </c>
      <c r="BF1417" s="23"/>
      <c r="BG1417" s="23"/>
      <c r="BH1417" s="23">
        <v>43858</v>
      </c>
      <c r="BI1417" s="26" t="s">
        <v>143</v>
      </c>
      <c r="BJ1417" s="26" t="s">
        <v>6735</v>
      </c>
      <c r="BK1417" s="29">
        <v>0</v>
      </c>
      <c r="BL1417" s="24" t="s">
        <v>129</v>
      </c>
      <c r="BM1417" s="22" t="str">
        <f ca="1">+IF(Tabla1[[#This Row],[FECHA INGRESO]]&gt;=44986,IF((TODAY()-Tabla1[[#This Row],[FECHA INGRESO]])&gt;=50,"ALERTA","TODAVÍA FALTA"),"N/A")</f>
        <v>N/A</v>
      </c>
      <c r="BN1417" s="7">
        <f>IFERROR((_xlfn.DAYS(Tabla1[[#This Row],[FECHA INGRESO]],Tabla1[[#This Row],[FECHA RETIRO]]))/30,"")</f>
        <v>-15.633333333333333</v>
      </c>
    </row>
    <row r="1418" spans="1:66" x14ac:dyDescent="0.35">
      <c r="A1418" s="34">
        <v>1012452784</v>
      </c>
      <c r="B1418" s="22" t="s">
        <v>8385</v>
      </c>
      <c r="C1418" s="23">
        <v>43389</v>
      </c>
      <c r="D1418" s="23" t="s">
        <v>4008</v>
      </c>
      <c r="E1418" s="23" t="s">
        <v>77</v>
      </c>
      <c r="F1418" s="23"/>
      <c r="G1418" s="24"/>
      <c r="H1418" s="24">
        <v>24088761844</v>
      </c>
      <c r="I1418" s="24" t="s">
        <v>72</v>
      </c>
      <c r="J1418" s="24">
        <f>DATEDIF(Tabla1[[#This Row],[FECHA DE NACIMIENTO]],Tabla1[[#This Row],[FECHA ACTUAL]],"Y")</f>
        <v>25</v>
      </c>
      <c r="K1418" s="24" t="s">
        <v>73</v>
      </c>
      <c r="L1418" s="24" t="s">
        <v>112</v>
      </c>
      <c r="M1418" s="24">
        <v>0</v>
      </c>
      <c r="N1418" s="24">
        <v>0</v>
      </c>
      <c r="O1418" s="24">
        <v>2</v>
      </c>
      <c r="P1418" s="24" t="s">
        <v>101</v>
      </c>
      <c r="Q1418" s="23">
        <v>35929</v>
      </c>
      <c r="R1418" s="24" t="s">
        <v>76</v>
      </c>
      <c r="S1418" s="25">
        <v>45119</v>
      </c>
      <c r="T1418" s="24"/>
      <c r="U1418" s="24">
        <v>3016844141</v>
      </c>
      <c r="V1418" s="24" t="s">
        <v>8386</v>
      </c>
      <c r="W1418" s="24" t="s">
        <v>8387</v>
      </c>
      <c r="X1418" s="24" t="s">
        <v>1828</v>
      </c>
      <c r="Y1418" s="24" t="s">
        <v>8388</v>
      </c>
      <c r="Z1418" s="24" t="s">
        <v>117</v>
      </c>
      <c r="AA1418" s="24">
        <v>3137177472</v>
      </c>
      <c r="AB1418" s="24" t="s">
        <v>77</v>
      </c>
      <c r="AC1418" s="24" t="s">
        <v>77</v>
      </c>
      <c r="AD1418" s="24" t="s">
        <v>77</v>
      </c>
      <c r="AE1418" s="26" t="s">
        <v>183</v>
      </c>
      <c r="AF1418" s="26"/>
      <c r="AG1418" s="26" t="s">
        <v>8242</v>
      </c>
      <c r="AH1418" s="27" t="s">
        <v>867</v>
      </c>
      <c r="AI1418" s="27" t="s">
        <v>1612</v>
      </c>
      <c r="AJ1418" s="27" t="s">
        <v>487</v>
      </c>
      <c r="AK1418" s="24" t="s">
        <v>121</v>
      </c>
      <c r="AL1418" s="24" t="s">
        <v>868</v>
      </c>
      <c r="AM1418" s="23">
        <v>43389</v>
      </c>
      <c r="AN1418" s="28">
        <v>877803</v>
      </c>
      <c r="AO1418" s="28">
        <v>102854</v>
      </c>
      <c r="AP1418" s="24" t="s">
        <v>8389</v>
      </c>
      <c r="AQ1418" s="24"/>
      <c r="AR1418" s="24"/>
      <c r="AS1418" s="24"/>
      <c r="AT1418" s="24" t="e">
        <v>#N/A</v>
      </c>
      <c r="AU1418" s="24" t="e">
        <v>#N/A</v>
      </c>
      <c r="AV1418" s="24" t="e">
        <v>#N/A</v>
      </c>
      <c r="AW1418" s="24"/>
      <c r="AX1418" s="24"/>
      <c r="AY1418" s="24"/>
      <c r="AZ1418" s="24"/>
      <c r="BA1418" s="24"/>
      <c r="BB1418" s="24"/>
      <c r="BC1418" s="24"/>
      <c r="BD1418" s="24" t="e">
        <v>#N/A</v>
      </c>
      <c r="BE1418" s="24" t="e">
        <v>#N/A</v>
      </c>
      <c r="BF1418" s="23"/>
      <c r="BG1418" s="23"/>
      <c r="BH1418" s="23">
        <v>43858</v>
      </c>
      <c r="BI1418" s="26" t="s">
        <v>143</v>
      </c>
      <c r="BJ1418" s="26" t="s">
        <v>6735</v>
      </c>
      <c r="BK1418" s="29">
        <v>0</v>
      </c>
      <c r="BL1418" s="24" t="s">
        <v>129</v>
      </c>
      <c r="BM1418" s="22" t="str">
        <f ca="1">+IF(Tabla1[[#This Row],[FECHA INGRESO]]&gt;=44986,IF((TODAY()-Tabla1[[#This Row],[FECHA INGRESO]])&gt;=50,"ALERTA","TODAVÍA FALTA"),"N/A")</f>
        <v>N/A</v>
      </c>
      <c r="BN1418" s="7">
        <f>IFERROR((_xlfn.DAYS(Tabla1[[#This Row],[FECHA INGRESO]],Tabla1[[#This Row],[FECHA RETIRO]]))/30,"")</f>
        <v>-15.633333333333333</v>
      </c>
    </row>
    <row r="1419" spans="1:66" ht="15" customHeight="1" x14ac:dyDescent="0.35">
      <c r="A1419" s="31">
        <v>1024571657</v>
      </c>
      <c r="B1419" s="22" t="s">
        <v>8390</v>
      </c>
      <c r="C1419" s="23">
        <v>43396</v>
      </c>
      <c r="D1419" s="23" t="s">
        <v>93</v>
      </c>
      <c r="E1419" s="23" t="s">
        <v>111</v>
      </c>
      <c r="F1419" s="23"/>
      <c r="G1419" s="24"/>
      <c r="H1419" s="24">
        <v>24089004171</v>
      </c>
      <c r="I1419" s="24" t="s">
        <v>95</v>
      </c>
      <c r="J1419" s="24">
        <f>DATEDIF(Tabla1[[#This Row],[FECHA DE NACIMIENTO]],Tabla1[[#This Row],[FECHA ACTUAL]],"Y")</f>
        <v>27</v>
      </c>
      <c r="K1419" s="24" t="s">
        <v>73</v>
      </c>
      <c r="L1419" s="24" t="s">
        <v>112</v>
      </c>
      <c r="M1419" s="24">
        <v>0</v>
      </c>
      <c r="N1419" s="24">
        <v>0</v>
      </c>
      <c r="O1419" s="24">
        <v>3</v>
      </c>
      <c r="P1419" s="24" t="s">
        <v>101</v>
      </c>
      <c r="Q1419" s="23">
        <v>35229</v>
      </c>
      <c r="R1419" s="24" t="s">
        <v>76</v>
      </c>
      <c r="S1419" s="25">
        <v>45119</v>
      </c>
      <c r="T1419" s="24">
        <v>6636380</v>
      </c>
      <c r="U1419" s="24">
        <v>3196584431</v>
      </c>
      <c r="V1419" s="24" t="s">
        <v>8391</v>
      </c>
      <c r="W1419" s="24" t="s">
        <v>8392</v>
      </c>
      <c r="X1419" s="24" t="s">
        <v>3335</v>
      </c>
      <c r="Y1419" s="24" t="s">
        <v>8393</v>
      </c>
      <c r="Z1419" s="24" t="s">
        <v>117</v>
      </c>
      <c r="AA1419" s="24">
        <v>3173619313</v>
      </c>
      <c r="AB1419" s="24" t="s">
        <v>77</v>
      </c>
      <c r="AC1419" s="24" t="s">
        <v>77</v>
      </c>
      <c r="AD1419" s="24" t="s">
        <v>77</v>
      </c>
      <c r="AE1419" s="26" t="s">
        <v>151</v>
      </c>
      <c r="AF1419" s="26"/>
      <c r="AG1419" s="26"/>
      <c r="AH1419" s="27" t="s">
        <v>3042</v>
      </c>
      <c r="AI1419" s="27" t="s">
        <v>7769</v>
      </c>
      <c r="AJ1419" s="27" t="s">
        <v>7769</v>
      </c>
      <c r="AK1419" s="24" t="s">
        <v>121</v>
      </c>
      <c r="AL1419" s="24" t="s">
        <v>7086</v>
      </c>
      <c r="AM1419" s="23">
        <v>43396</v>
      </c>
      <c r="AN1419" s="28">
        <v>808585.47</v>
      </c>
      <c r="AO1419" s="28"/>
      <c r="AP1419" s="24"/>
      <c r="AQ1419" s="24"/>
      <c r="AR1419" s="24"/>
      <c r="AS1419" s="24"/>
      <c r="AT1419" s="24" t="e">
        <v>#N/A</v>
      </c>
      <c r="AU1419" s="24" t="e">
        <v>#N/A</v>
      </c>
      <c r="AV1419" s="24" t="e">
        <v>#N/A</v>
      </c>
      <c r="AW1419" s="24"/>
      <c r="AX1419" s="24"/>
      <c r="AY1419" s="24"/>
      <c r="AZ1419" s="24"/>
      <c r="BA1419" s="24"/>
      <c r="BB1419" s="24"/>
      <c r="BC1419" s="24"/>
      <c r="BD1419" s="24">
        <v>0</v>
      </c>
      <c r="BE1419" s="24">
        <v>0</v>
      </c>
      <c r="BF1419" s="23"/>
      <c r="BG1419" s="23"/>
      <c r="BH1419" s="23">
        <v>43423</v>
      </c>
      <c r="BI1419" s="26" t="s">
        <v>127</v>
      </c>
      <c r="BJ1419" s="26" t="s">
        <v>1352</v>
      </c>
      <c r="BK1419" s="29">
        <v>29297</v>
      </c>
      <c r="BL1419" s="24" t="s">
        <v>129</v>
      </c>
      <c r="BM1419" s="22" t="str">
        <f ca="1">+IF(Tabla1[[#This Row],[FECHA INGRESO]]&gt;=44986,IF((TODAY()-Tabla1[[#This Row],[FECHA INGRESO]])&gt;=50,"ALERTA","TODAVÍA FALTA"),"N/A")</f>
        <v>N/A</v>
      </c>
      <c r="BN1419" s="7">
        <f>IFERROR((_xlfn.DAYS(Tabla1[[#This Row],[FECHA INGRESO]],Tabla1[[#This Row],[FECHA RETIRO]]))/30,"")</f>
        <v>-0.9</v>
      </c>
    </row>
    <row r="1420" spans="1:66" x14ac:dyDescent="0.35">
      <c r="A1420" s="31">
        <v>1033770272</v>
      </c>
      <c r="B1420" s="22" t="s">
        <v>8394</v>
      </c>
      <c r="C1420" s="23">
        <v>43396</v>
      </c>
      <c r="D1420" s="23" t="s">
        <v>8395</v>
      </c>
      <c r="E1420" s="23" t="s">
        <v>111</v>
      </c>
      <c r="F1420" s="23"/>
      <c r="G1420" s="24"/>
      <c r="H1420" s="24">
        <v>24089000573</v>
      </c>
      <c r="I1420" s="24" t="s">
        <v>72</v>
      </c>
      <c r="J1420" s="24">
        <f>DATEDIF(Tabla1[[#This Row],[FECHA DE NACIMIENTO]],Tabla1[[#This Row],[FECHA ACTUAL]],"Y")</f>
        <v>28</v>
      </c>
      <c r="K1420" s="24" t="s">
        <v>73</v>
      </c>
      <c r="L1420" s="24" t="s">
        <v>112</v>
      </c>
      <c r="M1420" s="24">
        <v>0</v>
      </c>
      <c r="N1420" s="24">
        <v>0</v>
      </c>
      <c r="O1420" s="24">
        <v>2</v>
      </c>
      <c r="P1420" s="24" t="s">
        <v>101</v>
      </c>
      <c r="Q1420" s="23">
        <v>34641</v>
      </c>
      <c r="R1420" s="24" t="s">
        <v>76</v>
      </c>
      <c r="S1420" s="25">
        <v>45119</v>
      </c>
      <c r="T1420" s="24">
        <v>3465770</v>
      </c>
      <c r="U1420" s="24">
        <v>3102964142</v>
      </c>
      <c r="V1420" s="24" t="s">
        <v>8396</v>
      </c>
      <c r="W1420" s="24" t="s">
        <v>8397</v>
      </c>
      <c r="X1420" s="24" t="s">
        <v>8398</v>
      </c>
      <c r="Y1420" s="24" t="s">
        <v>8399</v>
      </c>
      <c r="Z1420" s="24" t="s">
        <v>285</v>
      </c>
      <c r="AA1420" s="24">
        <v>3114512504</v>
      </c>
      <c r="AB1420" s="24" t="s">
        <v>77</v>
      </c>
      <c r="AC1420" s="24" t="s">
        <v>77</v>
      </c>
      <c r="AD1420" s="24" t="s">
        <v>77</v>
      </c>
      <c r="AE1420" s="26" t="s">
        <v>151</v>
      </c>
      <c r="AF1420" s="26"/>
      <c r="AG1420" s="26" t="s">
        <v>8400</v>
      </c>
      <c r="AH1420" s="27" t="s">
        <v>3042</v>
      </c>
      <c r="AI1420" s="27" t="s">
        <v>8401</v>
      </c>
      <c r="AJ1420" s="27" t="s">
        <v>438</v>
      </c>
      <c r="AK1420" s="24" t="s">
        <v>121</v>
      </c>
      <c r="AL1420" s="24" t="s">
        <v>7086</v>
      </c>
      <c r="AM1420" s="23">
        <v>43396</v>
      </c>
      <c r="AN1420" s="28">
        <v>877803</v>
      </c>
      <c r="AO1420" s="28">
        <v>102854</v>
      </c>
      <c r="AP1420" s="24"/>
      <c r="AQ1420" s="24"/>
      <c r="AR1420" s="24"/>
      <c r="AS1420" s="24"/>
      <c r="AT1420" s="24" t="e">
        <v>#N/A</v>
      </c>
      <c r="AU1420" s="24" t="e">
        <v>#N/A</v>
      </c>
      <c r="AV1420" s="24">
        <v>76</v>
      </c>
      <c r="AW1420" s="24"/>
      <c r="AX1420" s="24"/>
      <c r="AY1420" s="24"/>
      <c r="AZ1420" s="24"/>
      <c r="BA1420" s="24"/>
      <c r="BB1420" s="24"/>
      <c r="BC1420" s="24"/>
      <c r="BD1420" s="24">
        <v>0</v>
      </c>
      <c r="BE1420" s="24">
        <v>0</v>
      </c>
      <c r="BF1420" s="23"/>
      <c r="BG1420" s="23"/>
      <c r="BH1420" s="23">
        <v>43845</v>
      </c>
      <c r="BI1420" s="26" t="s">
        <v>127</v>
      </c>
      <c r="BJ1420" s="26" t="s">
        <v>1352</v>
      </c>
      <c r="BK1420" s="29">
        <v>0</v>
      </c>
      <c r="BL1420" s="24" t="s">
        <v>129</v>
      </c>
      <c r="BM1420" s="22" t="str">
        <f ca="1">+IF(Tabla1[[#This Row],[FECHA INGRESO]]&gt;=44986,IF((TODAY()-Tabla1[[#This Row],[FECHA INGRESO]])&gt;=50,"ALERTA","TODAVÍA FALTA"),"N/A")</f>
        <v>N/A</v>
      </c>
      <c r="BN1420" s="7">
        <f>IFERROR((_xlfn.DAYS(Tabla1[[#This Row],[FECHA INGRESO]],Tabla1[[#This Row],[FECHA RETIRO]]))/30,"")</f>
        <v>-14.966666666666667</v>
      </c>
    </row>
    <row r="1421" spans="1:66" ht="15" customHeight="1" x14ac:dyDescent="0.35">
      <c r="A1421" s="31">
        <v>1010192135</v>
      </c>
      <c r="B1421" s="22" t="s">
        <v>8402</v>
      </c>
      <c r="C1421" s="23">
        <v>43396</v>
      </c>
      <c r="D1421" s="23" t="s">
        <v>1311</v>
      </c>
      <c r="E1421" s="23" t="s">
        <v>111</v>
      </c>
      <c r="F1421" s="23"/>
      <c r="G1421" s="24"/>
      <c r="H1421" s="24">
        <v>24089005763</v>
      </c>
      <c r="I1421" s="24" t="s">
        <v>95</v>
      </c>
      <c r="J1421" s="24">
        <f>DATEDIF(Tabla1[[#This Row],[FECHA DE NACIMIENTO]],Tabla1[[#This Row],[FECHA ACTUAL]],"Y")</f>
        <v>33</v>
      </c>
      <c r="K1421" s="24" t="s">
        <v>73</v>
      </c>
      <c r="L1421" s="24" t="s">
        <v>112</v>
      </c>
      <c r="M1421" s="24">
        <v>1</v>
      </c>
      <c r="N1421" s="24">
        <v>1</v>
      </c>
      <c r="O1421" s="24">
        <v>3</v>
      </c>
      <c r="P1421" s="24" t="s">
        <v>101</v>
      </c>
      <c r="Q1421" s="23">
        <v>33058</v>
      </c>
      <c r="R1421" s="24" t="s">
        <v>76</v>
      </c>
      <c r="S1421" s="25">
        <v>45119</v>
      </c>
      <c r="T1421" s="24"/>
      <c r="U1421" s="24">
        <v>3102419559</v>
      </c>
      <c r="V1421" s="24" t="s">
        <v>8403</v>
      </c>
      <c r="W1421" s="24" t="s">
        <v>8404</v>
      </c>
      <c r="X1421" s="24" t="s">
        <v>8405</v>
      </c>
      <c r="Y1421" s="24" t="s">
        <v>8406</v>
      </c>
      <c r="Z1421" s="24" t="s">
        <v>117</v>
      </c>
      <c r="AA1421" s="24">
        <v>3008050199</v>
      </c>
      <c r="AB1421" s="24" t="s">
        <v>77</v>
      </c>
      <c r="AC1421" s="24" t="s">
        <v>77</v>
      </c>
      <c r="AD1421" s="24" t="s">
        <v>77</v>
      </c>
      <c r="AE1421" s="26" t="s">
        <v>151</v>
      </c>
      <c r="AF1421" s="26"/>
      <c r="AG1421" s="26"/>
      <c r="AH1421" s="27" t="s">
        <v>184</v>
      </c>
      <c r="AI1421" s="27" t="s">
        <v>6347</v>
      </c>
      <c r="AJ1421" s="27" t="s">
        <v>6347</v>
      </c>
      <c r="AK1421" s="24" t="s">
        <v>121</v>
      </c>
      <c r="AL1421" s="24" t="s">
        <v>7086</v>
      </c>
      <c r="AM1421" s="23">
        <v>43396</v>
      </c>
      <c r="AN1421" s="28">
        <v>857100.06</v>
      </c>
      <c r="AO1421" s="28">
        <v>97032</v>
      </c>
      <c r="AP1421" s="24"/>
      <c r="AQ1421" s="24"/>
      <c r="AR1421" s="24"/>
      <c r="AS1421" s="24"/>
      <c r="AT1421" s="24" t="e">
        <v>#N/A</v>
      </c>
      <c r="AU1421" s="24" t="e">
        <v>#N/A</v>
      </c>
      <c r="AV1421" s="24" t="e">
        <v>#N/A</v>
      </c>
      <c r="AW1421" s="24"/>
      <c r="AX1421" s="24"/>
      <c r="AY1421" s="24"/>
      <c r="AZ1421" s="24"/>
      <c r="BA1421" s="24"/>
      <c r="BB1421" s="24"/>
      <c r="BC1421" s="24"/>
      <c r="BD1421" s="24">
        <v>0</v>
      </c>
      <c r="BE1421" s="24">
        <v>0</v>
      </c>
      <c r="BF1421" s="23"/>
      <c r="BG1421" s="23"/>
      <c r="BH1421" s="23">
        <v>43746</v>
      </c>
      <c r="BI1421" s="26" t="s">
        <v>143</v>
      </c>
      <c r="BJ1421" s="26" t="s">
        <v>8407</v>
      </c>
      <c r="BK1421" s="29">
        <v>397956</v>
      </c>
      <c r="BL1421" s="24" t="s">
        <v>129</v>
      </c>
      <c r="BM1421" s="22" t="str">
        <f ca="1">+IF(Tabla1[[#This Row],[FECHA INGRESO]]&gt;=44986,IF((TODAY()-Tabla1[[#This Row],[FECHA INGRESO]])&gt;=50,"ALERTA","TODAVÍA FALTA"),"N/A")</f>
        <v>N/A</v>
      </c>
      <c r="BN1421" s="7">
        <f>IFERROR((_xlfn.DAYS(Tabla1[[#This Row],[FECHA INGRESO]],Tabla1[[#This Row],[FECHA RETIRO]]))/30,"")</f>
        <v>-11.666666666666666</v>
      </c>
    </row>
    <row r="1422" spans="1:66" x14ac:dyDescent="0.35">
      <c r="A1422" s="21">
        <v>1023915751</v>
      </c>
      <c r="B1422" s="22" t="s">
        <v>8408</v>
      </c>
      <c r="C1422" s="23">
        <v>43396</v>
      </c>
      <c r="D1422" s="23" t="s">
        <v>266</v>
      </c>
      <c r="E1422" s="24" t="s">
        <v>111</v>
      </c>
      <c r="F1422" s="23" t="s">
        <v>70</v>
      </c>
      <c r="G1422" s="24" t="s">
        <v>8409</v>
      </c>
      <c r="H1422" s="24">
        <v>24089000751</v>
      </c>
      <c r="I1422" s="24" t="s">
        <v>95</v>
      </c>
      <c r="J1422" s="24">
        <f>DATEDIF(Tabla1[[#This Row],[FECHA DE NACIMIENTO]],Tabla1[[#This Row],[FECHA ACTUAL]],"Y")</f>
        <v>31</v>
      </c>
      <c r="K1422" s="24" t="s">
        <v>73</v>
      </c>
      <c r="L1422" s="24" t="s">
        <v>234</v>
      </c>
      <c r="M1422" s="24">
        <v>1</v>
      </c>
      <c r="N1422" s="24">
        <v>1</v>
      </c>
      <c r="O1422" s="24">
        <v>3</v>
      </c>
      <c r="P1422" s="24" t="s">
        <v>101</v>
      </c>
      <c r="Q1422" s="23">
        <v>33709</v>
      </c>
      <c r="R1422" s="24" t="s">
        <v>76</v>
      </c>
      <c r="S1422" s="25">
        <v>45119</v>
      </c>
      <c r="T1422" s="24">
        <v>2899542</v>
      </c>
      <c r="U1422" s="24">
        <v>3015205986</v>
      </c>
      <c r="V1422" s="24" t="s">
        <v>8410</v>
      </c>
      <c r="W1422" s="24" t="s">
        <v>8411</v>
      </c>
      <c r="X1422" s="24" t="s">
        <v>8412</v>
      </c>
      <c r="Y1422" s="24" t="s">
        <v>8413</v>
      </c>
      <c r="Z1422" s="24" t="s">
        <v>82</v>
      </c>
      <c r="AA1422" s="24">
        <v>3102914928</v>
      </c>
      <c r="AB1422" s="24" t="s">
        <v>83</v>
      </c>
      <c r="AC1422" s="24" t="s">
        <v>83</v>
      </c>
      <c r="AD1422" s="24" t="e">
        <v>#REF!</v>
      </c>
      <c r="AE1422" s="26" t="s">
        <v>151</v>
      </c>
      <c r="AF1422" s="26"/>
      <c r="AG1422" s="26">
        <v>0</v>
      </c>
      <c r="AH1422" s="27" t="s">
        <v>955</v>
      </c>
      <c r="AI1422" s="27" t="s">
        <v>120</v>
      </c>
      <c r="AJ1422" s="27" t="s">
        <v>120</v>
      </c>
      <c r="AK1422" s="24" t="s">
        <v>121</v>
      </c>
      <c r="AL1422" s="24" t="s">
        <v>7086</v>
      </c>
      <c r="AM1422" s="23">
        <v>43396</v>
      </c>
      <c r="AN1422" s="28">
        <v>1160000</v>
      </c>
      <c r="AO1422" s="28">
        <v>140606</v>
      </c>
      <c r="AP1422" s="24" t="s">
        <v>8414</v>
      </c>
      <c r="AQ1422" s="24">
        <v>0</v>
      </c>
      <c r="AR1422" s="24">
        <v>0</v>
      </c>
      <c r="AS1422" s="24">
        <v>0</v>
      </c>
      <c r="AT1422" s="24">
        <v>0</v>
      </c>
      <c r="AU1422" s="24">
        <v>81</v>
      </c>
      <c r="AV1422" s="24">
        <v>76</v>
      </c>
      <c r="AW1422" s="24">
        <v>83</v>
      </c>
      <c r="AX1422" s="24">
        <v>0</v>
      </c>
      <c r="AY1422" s="24">
        <v>0</v>
      </c>
      <c r="AZ1422" s="24">
        <v>0</v>
      </c>
      <c r="BA1422" s="24">
        <v>0</v>
      </c>
      <c r="BB1422" s="24">
        <v>0</v>
      </c>
      <c r="BC1422" s="24">
        <v>0</v>
      </c>
      <c r="BD1422" s="24">
        <v>0</v>
      </c>
      <c r="BE1422" s="24">
        <v>0</v>
      </c>
      <c r="BF1422" s="23"/>
      <c r="BG1422" s="23"/>
      <c r="BH1422" s="23" t="s">
        <v>75</v>
      </c>
      <c r="BI1422" s="26">
        <v>0</v>
      </c>
      <c r="BJ1422" s="26">
        <v>0</v>
      </c>
      <c r="BK1422" s="29">
        <v>0</v>
      </c>
      <c r="BL1422" s="24" t="s">
        <v>91</v>
      </c>
      <c r="BM1422" s="22" t="str">
        <f ca="1">+IF(Tabla1[[#This Row],[FECHA INGRESO]]&gt;=44986,IF((TODAY()-Tabla1[[#This Row],[FECHA INGRESO]])&gt;=50,"ALERTA","TODAVÍA FALTA"),"N/A")</f>
        <v>N/A</v>
      </c>
      <c r="BN1422" s="7" t="str">
        <f>IFERROR((_xlfn.DAYS(Tabla1[[#This Row],[FECHA INGRESO]],Tabla1[[#This Row],[FECHA RETIRO]]))/30,"")</f>
        <v/>
      </c>
    </row>
    <row r="1423" spans="1:66" ht="15" customHeight="1" x14ac:dyDescent="0.35">
      <c r="A1423" s="31">
        <v>52792126</v>
      </c>
      <c r="B1423" s="22" t="s">
        <v>8415</v>
      </c>
      <c r="C1423" s="23">
        <v>43399</v>
      </c>
      <c r="D1423" s="23" t="s">
        <v>188</v>
      </c>
      <c r="E1423" s="23" t="s">
        <v>111</v>
      </c>
      <c r="F1423" s="23" t="s">
        <v>111</v>
      </c>
      <c r="G1423" s="24"/>
      <c r="H1423" s="24">
        <v>24089042058</v>
      </c>
      <c r="I1423" s="24" t="s">
        <v>95</v>
      </c>
      <c r="J1423" s="24">
        <f>DATEDIF(Tabla1[[#This Row],[FECHA DE NACIMIENTO]],Tabla1[[#This Row],[FECHA ACTUAL]],"Y")</f>
        <v>42</v>
      </c>
      <c r="K1423" s="24" t="s">
        <v>73</v>
      </c>
      <c r="L1423" s="24" t="s">
        <v>234</v>
      </c>
      <c r="M1423" s="24">
        <v>2</v>
      </c>
      <c r="N1423" s="24">
        <v>1</v>
      </c>
      <c r="O1423" s="24">
        <v>3</v>
      </c>
      <c r="P1423" s="24" t="s">
        <v>101</v>
      </c>
      <c r="Q1423" s="23">
        <v>29640</v>
      </c>
      <c r="R1423" s="24" t="s">
        <v>8416</v>
      </c>
      <c r="S1423" s="25">
        <v>45119</v>
      </c>
      <c r="T1423" s="24">
        <v>7893629</v>
      </c>
      <c r="U1423" s="24">
        <v>3232763480</v>
      </c>
      <c r="V1423" s="24" t="s">
        <v>8417</v>
      </c>
      <c r="W1423" s="24" t="s">
        <v>8418</v>
      </c>
      <c r="X1423" s="24" t="s">
        <v>8419</v>
      </c>
      <c r="Y1423" s="24" t="s">
        <v>8420</v>
      </c>
      <c r="Z1423" s="24" t="s">
        <v>82</v>
      </c>
      <c r="AA1423" s="24">
        <v>3103107702</v>
      </c>
      <c r="AB1423" s="24" t="s">
        <v>77</v>
      </c>
      <c r="AC1423" s="24" t="s">
        <v>77</v>
      </c>
      <c r="AD1423" s="24" t="s">
        <v>77</v>
      </c>
      <c r="AE1423" s="26" t="s">
        <v>84</v>
      </c>
      <c r="AF1423" s="26" t="s">
        <v>6055</v>
      </c>
      <c r="AG1423" s="26"/>
      <c r="AH1423" s="27" t="s">
        <v>8421</v>
      </c>
      <c r="AI1423" s="27" t="s">
        <v>214</v>
      </c>
      <c r="AJ1423" s="27" t="s">
        <v>214</v>
      </c>
      <c r="AK1423" s="24" t="s">
        <v>89</v>
      </c>
      <c r="AL1423" s="24" t="s">
        <v>90</v>
      </c>
      <c r="AM1423" s="23">
        <v>43399</v>
      </c>
      <c r="AN1423" s="28">
        <v>3510720</v>
      </c>
      <c r="AO1423" s="28"/>
      <c r="AP1423" s="24"/>
      <c r="AQ1423" s="24"/>
      <c r="AR1423" s="24"/>
      <c r="AS1423" s="24"/>
      <c r="AT1423" s="24" t="e">
        <v>#N/A</v>
      </c>
      <c r="AU1423" s="24" t="e">
        <v>#N/A</v>
      </c>
      <c r="AV1423" s="24" t="e">
        <v>#N/A</v>
      </c>
      <c r="AW1423" s="24"/>
      <c r="AX1423" s="24"/>
      <c r="AY1423" s="24"/>
      <c r="AZ1423" s="24"/>
      <c r="BA1423" s="24"/>
      <c r="BB1423" s="24"/>
      <c r="BC1423" s="24"/>
      <c r="BD1423" s="24">
        <v>0</v>
      </c>
      <c r="BE1423" s="24">
        <v>0</v>
      </c>
      <c r="BF1423" s="23"/>
      <c r="BG1423" s="23"/>
      <c r="BH1423" s="23">
        <v>43588</v>
      </c>
      <c r="BI1423" s="26" t="s">
        <v>127</v>
      </c>
      <c r="BJ1423" s="26" t="s">
        <v>8422</v>
      </c>
      <c r="BK1423" s="29">
        <v>876267</v>
      </c>
      <c r="BL1423" s="24" t="s">
        <v>129</v>
      </c>
      <c r="BM1423" s="22" t="str">
        <f ca="1">+IF(Tabla1[[#This Row],[FECHA INGRESO]]&gt;=44986,IF((TODAY()-Tabla1[[#This Row],[FECHA INGRESO]])&gt;=50,"ALERTA","TODAVÍA FALTA"),"N/A")</f>
        <v>N/A</v>
      </c>
      <c r="BN1423" s="7">
        <f>IFERROR((_xlfn.DAYS(Tabla1[[#This Row],[FECHA INGRESO]],Tabla1[[#This Row],[FECHA RETIRO]]))/30,"")</f>
        <v>-6.3</v>
      </c>
    </row>
    <row r="1424" spans="1:66" x14ac:dyDescent="0.35">
      <c r="A1424" s="34">
        <v>1127940607</v>
      </c>
      <c r="B1424" s="22" t="s">
        <v>8423</v>
      </c>
      <c r="C1424" s="23">
        <v>43399</v>
      </c>
      <c r="D1424" s="23" t="s">
        <v>93</v>
      </c>
      <c r="E1424" s="24" t="s">
        <v>94</v>
      </c>
      <c r="F1424" s="23" t="s">
        <v>70</v>
      </c>
      <c r="G1424" s="24"/>
      <c r="H1424" s="24">
        <v>24088927916</v>
      </c>
      <c r="I1424" s="24" t="s">
        <v>72</v>
      </c>
      <c r="J1424" s="24">
        <f>DATEDIF(Tabla1[[#This Row],[FECHA DE NACIMIENTO]],Tabla1[[#This Row],[FECHA ACTUAL]],"Y")</f>
        <v>34</v>
      </c>
      <c r="K1424" s="24" t="s">
        <v>96</v>
      </c>
      <c r="L1424" s="24" t="s">
        <v>112</v>
      </c>
      <c r="M1424" s="24">
        <v>0</v>
      </c>
      <c r="N1424" s="24">
        <v>0</v>
      </c>
      <c r="O1424" s="24">
        <v>2</v>
      </c>
      <c r="P1424" s="24" t="s">
        <v>101</v>
      </c>
      <c r="Q1424" s="23">
        <v>32353</v>
      </c>
      <c r="R1424" s="24" t="s">
        <v>76</v>
      </c>
      <c r="S1424" s="25">
        <v>45119</v>
      </c>
      <c r="T1424" s="24">
        <v>2806794</v>
      </c>
      <c r="U1424" s="24">
        <v>3059286156</v>
      </c>
      <c r="V1424" s="24" t="s">
        <v>8424</v>
      </c>
      <c r="W1424" s="24" t="s">
        <v>8425</v>
      </c>
      <c r="X1424" s="24" t="s">
        <v>8426</v>
      </c>
      <c r="Y1424" s="24" t="s">
        <v>8427</v>
      </c>
      <c r="Z1424" s="24" t="s">
        <v>117</v>
      </c>
      <c r="AA1424" s="24">
        <v>3112344127</v>
      </c>
      <c r="AB1424" s="24" t="s">
        <v>77</v>
      </c>
      <c r="AC1424" s="24" t="s">
        <v>77</v>
      </c>
      <c r="AD1424" s="24" t="s">
        <v>77</v>
      </c>
      <c r="AE1424" s="26" t="s">
        <v>102</v>
      </c>
      <c r="AF1424" s="26"/>
      <c r="AG1424" s="26" t="s">
        <v>8428</v>
      </c>
      <c r="AH1424" s="27" t="s">
        <v>311</v>
      </c>
      <c r="AI1424" s="27" t="s">
        <v>1431</v>
      </c>
      <c r="AJ1424" s="27" t="s">
        <v>1432</v>
      </c>
      <c r="AK1424" s="24" t="s">
        <v>89</v>
      </c>
      <c r="AL1424" s="24" t="s">
        <v>7086</v>
      </c>
      <c r="AM1424" s="23">
        <v>43399</v>
      </c>
      <c r="AN1424" s="28">
        <v>953599.32</v>
      </c>
      <c r="AO1424" s="28">
        <v>102854</v>
      </c>
      <c r="AP1424" s="24"/>
      <c r="AQ1424" s="24"/>
      <c r="AR1424" s="24"/>
      <c r="AS1424" s="24"/>
      <c r="AT1424" s="24" t="e">
        <v>#N/A</v>
      </c>
      <c r="AU1424" s="24" t="e">
        <v>#N/A</v>
      </c>
      <c r="AV1424" s="24" t="e">
        <v>#N/A</v>
      </c>
      <c r="AW1424" s="24"/>
      <c r="AX1424" s="24" t="s">
        <v>8429</v>
      </c>
      <c r="AY1424" s="24" t="s">
        <v>8430</v>
      </c>
      <c r="AZ1424" s="24"/>
      <c r="BA1424" s="24"/>
      <c r="BB1424" s="24"/>
      <c r="BC1424" s="24"/>
      <c r="BD1424" s="24">
        <v>0</v>
      </c>
      <c r="BE1424" s="24">
        <v>0</v>
      </c>
      <c r="BF1424" s="23"/>
      <c r="BG1424" s="23"/>
      <c r="BH1424" s="23">
        <v>44195</v>
      </c>
      <c r="BI1424" s="26" t="s">
        <v>143</v>
      </c>
      <c r="BJ1424" s="26" t="s">
        <v>3229</v>
      </c>
      <c r="BK1424" s="29">
        <v>0</v>
      </c>
      <c r="BL1424" s="24" t="s">
        <v>129</v>
      </c>
      <c r="BM1424" s="22" t="str">
        <f ca="1">+IF(Tabla1[[#This Row],[FECHA INGRESO]]&gt;=44986,IF((TODAY()-Tabla1[[#This Row],[FECHA INGRESO]])&gt;=50,"ALERTA","TODAVÍA FALTA"),"N/A")</f>
        <v>N/A</v>
      </c>
      <c r="BN1424" s="7">
        <f>IFERROR((_xlfn.DAYS(Tabla1[[#This Row],[FECHA INGRESO]],Tabla1[[#This Row],[FECHA RETIRO]]))/30,"")</f>
        <v>-26.533333333333335</v>
      </c>
    </row>
    <row r="1425" spans="1:66" x14ac:dyDescent="0.35">
      <c r="A1425" s="34">
        <v>1000985975</v>
      </c>
      <c r="B1425" s="22" t="s">
        <v>8431</v>
      </c>
      <c r="C1425" s="23">
        <v>43405</v>
      </c>
      <c r="D1425" s="23" t="s">
        <v>1311</v>
      </c>
      <c r="E1425" s="23" t="s">
        <v>77</v>
      </c>
      <c r="F1425" s="23"/>
      <c r="G1425" s="24"/>
      <c r="H1425" s="24">
        <v>24089285639</v>
      </c>
      <c r="I1425" s="24" t="s">
        <v>95</v>
      </c>
      <c r="J1425" s="24">
        <f>DATEDIF(Tabla1[[#This Row],[FECHA DE NACIMIENTO]],Tabla1[[#This Row],[FECHA ACTUAL]],"Y")</f>
        <v>23</v>
      </c>
      <c r="K1425" s="24" t="s">
        <v>320</v>
      </c>
      <c r="L1425" s="24" t="s">
        <v>112</v>
      </c>
      <c r="M1425" s="24">
        <v>0</v>
      </c>
      <c r="N1425" s="24">
        <v>0</v>
      </c>
      <c r="O1425" s="24">
        <v>2</v>
      </c>
      <c r="P1425" s="24" t="s">
        <v>101</v>
      </c>
      <c r="Q1425" s="23">
        <v>36576</v>
      </c>
      <c r="R1425" s="24" t="s">
        <v>76</v>
      </c>
      <c r="S1425" s="25">
        <v>45119</v>
      </c>
      <c r="T1425" s="24">
        <v>5230505</v>
      </c>
      <c r="U1425" s="24">
        <v>3155865376</v>
      </c>
      <c r="V1425" s="24" t="s">
        <v>8432</v>
      </c>
      <c r="W1425" s="24" t="s">
        <v>8433</v>
      </c>
      <c r="X1425" s="24" t="s">
        <v>276</v>
      </c>
      <c r="Y1425" s="24" t="s">
        <v>8434</v>
      </c>
      <c r="Z1425" s="24" t="s">
        <v>117</v>
      </c>
      <c r="AA1425" s="24">
        <v>3138295126</v>
      </c>
      <c r="AB1425" s="24" t="s">
        <v>77</v>
      </c>
      <c r="AC1425" s="24" t="s">
        <v>77</v>
      </c>
      <c r="AD1425" s="24" t="s">
        <v>77</v>
      </c>
      <c r="AE1425" s="26" t="s">
        <v>151</v>
      </c>
      <c r="AF1425" s="26"/>
      <c r="AG1425" s="26" t="s">
        <v>8435</v>
      </c>
      <c r="AH1425" s="27" t="s">
        <v>867</v>
      </c>
      <c r="AI1425" s="27" t="s">
        <v>8295</v>
      </c>
      <c r="AJ1425" s="27" t="s">
        <v>438</v>
      </c>
      <c r="AK1425" s="24" t="s">
        <v>121</v>
      </c>
      <c r="AL1425" s="24" t="s">
        <v>868</v>
      </c>
      <c r="AM1425" s="23">
        <v>43405</v>
      </c>
      <c r="AN1425" s="28">
        <v>877803</v>
      </c>
      <c r="AO1425" s="28">
        <v>102854</v>
      </c>
      <c r="AP1425" s="24"/>
      <c r="AQ1425" s="24"/>
      <c r="AR1425" s="24"/>
      <c r="AS1425" s="24"/>
      <c r="AT1425" s="24" t="e">
        <v>#N/A</v>
      </c>
      <c r="AU1425" s="24" t="e">
        <v>#N/A</v>
      </c>
      <c r="AV1425" s="24">
        <v>78</v>
      </c>
      <c r="AW1425" s="24"/>
      <c r="AX1425" s="24"/>
      <c r="AY1425" s="24"/>
      <c r="AZ1425" s="24"/>
      <c r="BA1425" s="24"/>
      <c r="BB1425" s="24"/>
      <c r="BC1425" s="24"/>
      <c r="BD1425" s="24" t="e">
        <v>#N/A</v>
      </c>
      <c r="BE1425" s="24" t="e">
        <v>#N/A</v>
      </c>
      <c r="BF1425" s="23"/>
      <c r="BG1425" s="23"/>
      <c r="BH1425" s="23">
        <v>43858</v>
      </c>
      <c r="BI1425" s="26" t="s">
        <v>143</v>
      </c>
      <c r="BJ1425" s="26" t="s">
        <v>6735</v>
      </c>
      <c r="BK1425" s="29">
        <v>0</v>
      </c>
      <c r="BL1425" s="24" t="s">
        <v>129</v>
      </c>
      <c r="BM1425" s="22" t="str">
        <f ca="1">+IF(Tabla1[[#This Row],[FECHA INGRESO]]&gt;=44986,IF((TODAY()-Tabla1[[#This Row],[FECHA INGRESO]])&gt;=50,"ALERTA","TODAVÍA FALTA"),"N/A")</f>
        <v>N/A</v>
      </c>
      <c r="BN1425" s="7">
        <f>IFERROR((_xlfn.DAYS(Tabla1[[#This Row],[FECHA INGRESO]],Tabla1[[#This Row],[FECHA RETIRO]]))/30,"")</f>
        <v>-15.1</v>
      </c>
    </row>
    <row r="1426" spans="1:66" x14ac:dyDescent="0.35">
      <c r="A1426" s="34">
        <v>1000321560</v>
      </c>
      <c r="B1426" s="22" t="s">
        <v>8436</v>
      </c>
      <c r="C1426" s="23">
        <v>43405</v>
      </c>
      <c r="D1426" s="23" t="s">
        <v>109</v>
      </c>
      <c r="E1426" s="23" t="s">
        <v>77</v>
      </c>
      <c r="F1426" s="23"/>
      <c r="G1426" s="24"/>
      <c r="H1426" s="24">
        <v>24089284542</v>
      </c>
      <c r="I1426" s="24" t="s">
        <v>72</v>
      </c>
      <c r="J1426" s="24">
        <f>DATEDIF(Tabla1[[#This Row],[FECHA DE NACIMIENTO]],Tabla1[[#This Row],[FECHA ACTUAL]],"Y")</f>
        <v>23</v>
      </c>
      <c r="K1426" s="24" t="s">
        <v>96</v>
      </c>
      <c r="L1426" s="24" t="s">
        <v>112</v>
      </c>
      <c r="M1426" s="24">
        <v>0</v>
      </c>
      <c r="N1426" s="24">
        <v>0</v>
      </c>
      <c r="O1426" s="24">
        <v>2</v>
      </c>
      <c r="P1426" s="24" t="s">
        <v>101</v>
      </c>
      <c r="Q1426" s="23">
        <v>36664</v>
      </c>
      <c r="R1426" s="24" t="s">
        <v>76</v>
      </c>
      <c r="S1426" s="25">
        <v>45119</v>
      </c>
      <c r="T1426" s="24">
        <v>7561761</v>
      </c>
      <c r="U1426" s="24">
        <v>3202823624</v>
      </c>
      <c r="V1426" s="24" t="s">
        <v>8437</v>
      </c>
      <c r="W1426" s="24" t="s">
        <v>8438</v>
      </c>
      <c r="X1426" s="24" t="s">
        <v>8439</v>
      </c>
      <c r="Y1426" s="24" t="s">
        <v>8440</v>
      </c>
      <c r="Z1426" s="24" t="s">
        <v>117</v>
      </c>
      <c r="AA1426" s="24">
        <v>3143680261</v>
      </c>
      <c r="AB1426" s="24" t="s">
        <v>77</v>
      </c>
      <c r="AC1426" s="24" t="s">
        <v>77</v>
      </c>
      <c r="AD1426" s="24" t="s">
        <v>77</v>
      </c>
      <c r="AE1426" s="26" t="s">
        <v>151</v>
      </c>
      <c r="AF1426" s="26"/>
      <c r="AG1426" s="26" t="s">
        <v>8435</v>
      </c>
      <c r="AH1426" s="27" t="s">
        <v>867</v>
      </c>
      <c r="AI1426" s="27" t="s">
        <v>1612</v>
      </c>
      <c r="AJ1426" s="27" t="s">
        <v>487</v>
      </c>
      <c r="AK1426" s="24" t="s">
        <v>121</v>
      </c>
      <c r="AL1426" s="24" t="s">
        <v>868</v>
      </c>
      <c r="AM1426" s="23">
        <v>43405</v>
      </c>
      <c r="AN1426" s="28">
        <v>877803</v>
      </c>
      <c r="AO1426" s="28">
        <v>102854</v>
      </c>
      <c r="AP1426" s="24" t="s">
        <v>8389</v>
      </c>
      <c r="AQ1426" s="24"/>
      <c r="AR1426" s="24"/>
      <c r="AS1426" s="24"/>
      <c r="AT1426" s="24" t="e">
        <v>#N/A</v>
      </c>
      <c r="AU1426" s="24" t="e">
        <v>#N/A</v>
      </c>
      <c r="AV1426" s="24" t="e">
        <v>#N/A</v>
      </c>
      <c r="AW1426" s="24"/>
      <c r="AX1426" s="24"/>
      <c r="AY1426" s="24"/>
      <c r="AZ1426" s="24"/>
      <c r="BA1426" s="24"/>
      <c r="BB1426" s="24"/>
      <c r="BC1426" s="24"/>
      <c r="BD1426" s="24" t="e">
        <v>#N/A</v>
      </c>
      <c r="BE1426" s="24" t="e">
        <v>#N/A</v>
      </c>
      <c r="BF1426" s="23"/>
      <c r="BG1426" s="23"/>
      <c r="BH1426" s="23">
        <v>43858</v>
      </c>
      <c r="BI1426" s="26" t="s">
        <v>143</v>
      </c>
      <c r="BJ1426" s="26" t="s">
        <v>6735</v>
      </c>
      <c r="BK1426" s="29">
        <v>0</v>
      </c>
      <c r="BL1426" s="24" t="s">
        <v>129</v>
      </c>
      <c r="BM1426" s="22" t="str">
        <f ca="1">+IF(Tabla1[[#This Row],[FECHA INGRESO]]&gt;=44986,IF((TODAY()-Tabla1[[#This Row],[FECHA INGRESO]])&gt;=50,"ALERTA","TODAVÍA FALTA"),"N/A")</f>
        <v>N/A</v>
      </c>
      <c r="BN1426" s="7">
        <f>IFERROR((_xlfn.DAYS(Tabla1[[#This Row],[FECHA INGRESO]],Tabla1[[#This Row],[FECHA RETIRO]]))/30,"")</f>
        <v>-15.1</v>
      </c>
    </row>
    <row r="1427" spans="1:66" ht="15" customHeight="1" x14ac:dyDescent="0.35">
      <c r="A1427" s="31">
        <v>1015444521</v>
      </c>
      <c r="B1427" s="22" t="s">
        <v>8441</v>
      </c>
      <c r="C1427" s="23">
        <v>43405</v>
      </c>
      <c r="D1427" s="23" t="s">
        <v>93</v>
      </c>
      <c r="E1427" s="23" t="s">
        <v>111</v>
      </c>
      <c r="F1427" s="23"/>
      <c r="G1427" s="24"/>
      <c r="H1427" s="24">
        <v>24089235519</v>
      </c>
      <c r="I1427" s="24" t="s">
        <v>95</v>
      </c>
      <c r="J1427" s="24">
        <f>DATEDIF(Tabla1[[#This Row],[FECHA DE NACIMIENTO]],Tabla1[[#This Row],[FECHA ACTUAL]],"Y")</f>
        <v>29</v>
      </c>
      <c r="K1427" s="24" t="s">
        <v>73</v>
      </c>
      <c r="L1427" s="24" t="s">
        <v>112</v>
      </c>
      <c r="M1427" s="24">
        <v>0</v>
      </c>
      <c r="N1427" s="24">
        <v>0</v>
      </c>
      <c r="O1427" s="24">
        <v>0</v>
      </c>
      <c r="P1427" s="24" t="s">
        <v>101</v>
      </c>
      <c r="Q1427" s="23">
        <v>34391</v>
      </c>
      <c r="R1427" s="24" t="s">
        <v>76</v>
      </c>
      <c r="S1427" s="25">
        <v>45119</v>
      </c>
      <c r="T1427" s="24"/>
      <c r="U1427" s="24">
        <v>3202687232</v>
      </c>
      <c r="V1427" s="24" t="s">
        <v>8442</v>
      </c>
      <c r="W1427" s="24" t="s">
        <v>8443</v>
      </c>
      <c r="X1427" s="24" t="s">
        <v>8444</v>
      </c>
      <c r="Y1427" s="24" t="s">
        <v>8445</v>
      </c>
      <c r="Z1427" s="24" t="s">
        <v>82</v>
      </c>
      <c r="AA1427" s="24">
        <v>3204751993</v>
      </c>
      <c r="AB1427" s="24" t="s">
        <v>77</v>
      </c>
      <c r="AC1427" s="24" t="s">
        <v>77</v>
      </c>
      <c r="AD1427" s="24" t="s">
        <v>77</v>
      </c>
      <c r="AE1427" s="26" t="s">
        <v>84</v>
      </c>
      <c r="AF1427" s="26" t="s">
        <v>4149</v>
      </c>
      <c r="AG1427" s="26"/>
      <c r="AH1427" s="27" t="s">
        <v>163</v>
      </c>
      <c r="AI1427" s="27" t="s">
        <v>5371</v>
      </c>
      <c r="AJ1427" s="27" t="s">
        <v>5372</v>
      </c>
      <c r="AK1427" s="24" t="s">
        <v>121</v>
      </c>
      <c r="AL1427" s="24" t="s">
        <v>7086</v>
      </c>
      <c r="AM1427" s="23">
        <v>43405</v>
      </c>
      <c r="AN1427" s="28">
        <v>1242000</v>
      </c>
      <c r="AO1427" s="28"/>
      <c r="AP1427" s="24"/>
      <c r="AQ1427" s="24"/>
      <c r="AR1427" s="24"/>
      <c r="AS1427" s="24"/>
      <c r="AT1427" s="24" t="e">
        <v>#N/A</v>
      </c>
      <c r="AU1427" s="24" t="e">
        <v>#N/A</v>
      </c>
      <c r="AV1427" s="24" t="e">
        <v>#N/A</v>
      </c>
      <c r="AW1427" s="24"/>
      <c r="AX1427" s="24"/>
      <c r="AY1427" s="24"/>
      <c r="AZ1427" s="24"/>
      <c r="BA1427" s="24"/>
      <c r="BB1427" s="24"/>
      <c r="BC1427" s="24"/>
      <c r="BD1427" s="24">
        <v>0</v>
      </c>
      <c r="BE1427" s="24">
        <v>0</v>
      </c>
      <c r="BF1427" s="23"/>
      <c r="BG1427" s="23"/>
      <c r="BH1427" s="23">
        <v>43468</v>
      </c>
      <c r="BI1427" s="26" t="s">
        <v>143</v>
      </c>
      <c r="BJ1427" s="26" t="s">
        <v>8446</v>
      </c>
      <c r="BK1427" s="29">
        <v>105000</v>
      </c>
      <c r="BL1427" s="24" t="s">
        <v>129</v>
      </c>
      <c r="BM1427" s="22" t="str">
        <f ca="1">+IF(Tabla1[[#This Row],[FECHA INGRESO]]&gt;=44986,IF((TODAY()-Tabla1[[#This Row],[FECHA INGRESO]])&gt;=50,"ALERTA","TODAVÍA FALTA"),"N/A")</f>
        <v>N/A</v>
      </c>
      <c r="BN1427" s="7">
        <f>IFERROR((_xlfn.DAYS(Tabla1[[#This Row],[FECHA INGRESO]],Tabla1[[#This Row],[FECHA RETIRO]]))/30,"")</f>
        <v>-2.1</v>
      </c>
    </row>
    <row r="1428" spans="1:66" ht="15" customHeight="1" x14ac:dyDescent="0.35">
      <c r="A1428" s="31">
        <v>1022407722</v>
      </c>
      <c r="B1428" s="22" t="s">
        <v>8447</v>
      </c>
      <c r="C1428" s="23">
        <v>43405</v>
      </c>
      <c r="D1428" s="23" t="s">
        <v>157</v>
      </c>
      <c r="E1428" s="23" t="s">
        <v>111</v>
      </c>
      <c r="F1428" s="23"/>
      <c r="G1428" s="24"/>
      <c r="H1428" s="24">
        <v>24089071359</v>
      </c>
      <c r="I1428" s="24" t="s">
        <v>95</v>
      </c>
      <c r="J1428" s="24">
        <f>DATEDIF(Tabla1[[#This Row],[FECHA DE NACIMIENTO]],Tabla1[[#This Row],[FECHA ACTUAL]],"Y")</f>
        <v>27</v>
      </c>
      <c r="K1428" s="24" t="s">
        <v>96</v>
      </c>
      <c r="L1428" s="24" t="s">
        <v>112</v>
      </c>
      <c r="M1428" s="24">
        <v>0</v>
      </c>
      <c r="N1428" s="24">
        <v>0</v>
      </c>
      <c r="O1428" s="24">
        <v>2</v>
      </c>
      <c r="P1428" s="24" t="s">
        <v>101</v>
      </c>
      <c r="Q1428" s="23">
        <v>34954</v>
      </c>
      <c r="R1428" s="24" t="s">
        <v>76</v>
      </c>
      <c r="S1428" s="25">
        <v>45119</v>
      </c>
      <c r="T1428" s="24">
        <v>9033950</v>
      </c>
      <c r="U1428" s="24">
        <v>3112916230</v>
      </c>
      <c r="V1428" s="24" t="s">
        <v>8448</v>
      </c>
      <c r="W1428" s="24" t="s">
        <v>8449</v>
      </c>
      <c r="X1428" s="24" t="s">
        <v>520</v>
      </c>
      <c r="Y1428" s="24" t="s">
        <v>8450</v>
      </c>
      <c r="Z1428" s="24" t="s">
        <v>117</v>
      </c>
      <c r="AA1428" s="24">
        <v>3208723434</v>
      </c>
      <c r="AB1428" s="24" t="s">
        <v>77</v>
      </c>
      <c r="AC1428" s="24" t="s">
        <v>77</v>
      </c>
      <c r="AD1428" s="24" t="s">
        <v>77</v>
      </c>
      <c r="AE1428" s="26" t="s">
        <v>183</v>
      </c>
      <c r="AF1428" s="26" t="s">
        <v>8451</v>
      </c>
      <c r="AG1428" s="26"/>
      <c r="AH1428" s="27" t="s">
        <v>299</v>
      </c>
      <c r="AI1428" s="27" t="s">
        <v>304</v>
      </c>
      <c r="AJ1428" s="27" t="s">
        <v>304</v>
      </c>
      <c r="AK1428" s="24" t="s">
        <v>121</v>
      </c>
      <c r="AL1428" s="24" t="s">
        <v>7086</v>
      </c>
      <c r="AM1428" s="23">
        <v>43405</v>
      </c>
      <c r="AN1428" s="28">
        <v>1064187</v>
      </c>
      <c r="AO1428" s="28"/>
      <c r="AP1428" s="24"/>
      <c r="AQ1428" s="24"/>
      <c r="AR1428" s="24"/>
      <c r="AS1428" s="24"/>
      <c r="AT1428" s="24" t="e">
        <v>#N/A</v>
      </c>
      <c r="AU1428" s="24" t="e">
        <v>#N/A</v>
      </c>
      <c r="AV1428" s="24" t="e">
        <v>#N/A</v>
      </c>
      <c r="AW1428" s="24"/>
      <c r="AX1428" s="24"/>
      <c r="AY1428" s="24"/>
      <c r="AZ1428" s="24"/>
      <c r="BA1428" s="24"/>
      <c r="BB1428" s="24"/>
      <c r="BC1428" s="24"/>
      <c r="BD1428" s="24">
        <v>0</v>
      </c>
      <c r="BE1428" s="24">
        <v>0</v>
      </c>
      <c r="BF1428" s="23"/>
      <c r="BG1428" s="23"/>
      <c r="BH1428" s="23">
        <v>43575</v>
      </c>
      <c r="BI1428" s="26" t="s">
        <v>127</v>
      </c>
      <c r="BJ1428" s="26" t="s">
        <v>467</v>
      </c>
      <c r="BK1428" s="29">
        <v>242769</v>
      </c>
      <c r="BL1428" s="24" t="s">
        <v>129</v>
      </c>
      <c r="BM1428" s="22" t="str">
        <f ca="1">+IF(Tabla1[[#This Row],[FECHA INGRESO]]&gt;=44986,IF((TODAY()-Tabla1[[#This Row],[FECHA INGRESO]])&gt;=50,"ALERTA","TODAVÍA FALTA"),"N/A")</f>
        <v>N/A</v>
      </c>
      <c r="BN1428" s="7">
        <f>IFERROR((_xlfn.DAYS(Tabla1[[#This Row],[FECHA INGRESO]],Tabla1[[#This Row],[FECHA RETIRO]]))/30,"")</f>
        <v>-5.666666666666667</v>
      </c>
    </row>
    <row r="1429" spans="1:66" ht="15" customHeight="1" x14ac:dyDescent="0.35">
      <c r="A1429" s="31">
        <v>1023033027</v>
      </c>
      <c r="B1429" s="22" t="s">
        <v>8452</v>
      </c>
      <c r="C1429" s="23">
        <v>43405</v>
      </c>
      <c r="D1429" s="23" t="s">
        <v>109</v>
      </c>
      <c r="E1429" s="23" t="s">
        <v>111</v>
      </c>
      <c r="F1429" s="23"/>
      <c r="G1429" s="24"/>
      <c r="H1429" s="24">
        <v>24089232806</v>
      </c>
      <c r="I1429" s="24" t="s">
        <v>95</v>
      </c>
      <c r="J1429" s="24">
        <f>DATEDIF(Tabla1[[#This Row],[FECHA DE NACIMIENTO]],Tabla1[[#This Row],[FECHA ACTUAL]],"Y")</f>
        <v>24</v>
      </c>
      <c r="K1429" s="24" t="s">
        <v>73</v>
      </c>
      <c r="L1429" s="24" t="s">
        <v>112</v>
      </c>
      <c r="M1429" s="24">
        <v>0</v>
      </c>
      <c r="N1429" s="24">
        <v>0</v>
      </c>
      <c r="O1429" s="24">
        <v>1</v>
      </c>
      <c r="P1429" s="24" t="s">
        <v>101</v>
      </c>
      <c r="Q1429" s="23">
        <v>36168</v>
      </c>
      <c r="R1429" s="24" t="s">
        <v>76</v>
      </c>
      <c r="S1429" s="25">
        <v>45119</v>
      </c>
      <c r="T1429" s="24"/>
      <c r="U1429" s="24">
        <v>3103400191</v>
      </c>
      <c r="V1429" s="24" t="s">
        <v>8453</v>
      </c>
      <c r="W1429" s="24" t="s">
        <v>8454</v>
      </c>
      <c r="X1429" s="24" t="s">
        <v>8455</v>
      </c>
      <c r="Y1429" s="24" t="s">
        <v>8456</v>
      </c>
      <c r="Z1429" s="24" t="s">
        <v>117</v>
      </c>
      <c r="AA1429" s="24">
        <v>3123594771</v>
      </c>
      <c r="AB1429" s="24" t="s">
        <v>77</v>
      </c>
      <c r="AC1429" s="24" t="s">
        <v>77</v>
      </c>
      <c r="AD1429" s="24" t="s">
        <v>77</v>
      </c>
      <c r="AE1429" s="26" t="s">
        <v>151</v>
      </c>
      <c r="AF1429" s="26"/>
      <c r="AG1429" s="26" t="s">
        <v>8457</v>
      </c>
      <c r="AH1429" s="27" t="s">
        <v>184</v>
      </c>
      <c r="AI1429" s="27" t="s">
        <v>5316</v>
      </c>
      <c r="AJ1429" s="27" t="s">
        <v>5317</v>
      </c>
      <c r="AK1429" s="24" t="s">
        <v>121</v>
      </c>
      <c r="AL1429" s="24" t="s">
        <v>7086</v>
      </c>
      <c r="AM1429" s="23">
        <v>43405</v>
      </c>
      <c r="AN1429" s="28">
        <v>808585.47</v>
      </c>
      <c r="AO1429" s="28"/>
      <c r="AP1429" s="24"/>
      <c r="AQ1429" s="24"/>
      <c r="AR1429" s="24"/>
      <c r="AS1429" s="24"/>
      <c r="AT1429" s="24" t="e">
        <v>#N/A</v>
      </c>
      <c r="AU1429" s="24" t="e">
        <v>#N/A</v>
      </c>
      <c r="AV1429" s="24" t="e">
        <v>#N/A</v>
      </c>
      <c r="AW1429" s="24"/>
      <c r="AX1429" s="24"/>
      <c r="AY1429" s="24"/>
      <c r="AZ1429" s="24"/>
      <c r="BA1429" s="24"/>
      <c r="BB1429" s="24"/>
      <c r="BC1429" s="24"/>
      <c r="BD1429" s="24">
        <v>0</v>
      </c>
      <c r="BE1429" s="24">
        <v>0</v>
      </c>
      <c r="BF1429" s="23"/>
      <c r="BG1429" s="23"/>
      <c r="BH1429" s="23">
        <v>43432</v>
      </c>
      <c r="BI1429" s="26" t="s">
        <v>127</v>
      </c>
      <c r="BJ1429" s="26" t="s">
        <v>1953</v>
      </c>
      <c r="BK1429" s="29">
        <v>30382</v>
      </c>
      <c r="BL1429" s="24" t="s">
        <v>129</v>
      </c>
      <c r="BM1429" s="22" t="str">
        <f ca="1">+IF(Tabla1[[#This Row],[FECHA INGRESO]]&gt;=44986,IF((TODAY()-Tabla1[[#This Row],[FECHA INGRESO]])&gt;=50,"ALERTA","TODAVÍA FALTA"),"N/A")</f>
        <v>N/A</v>
      </c>
      <c r="BN1429" s="7">
        <f>IFERROR((_xlfn.DAYS(Tabla1[[#This Row],[FECHA INGRESO]],Tabla1[[#This Row],[FECHA RETIRO]]))/30,"")</f>
        <v>-0.9</v>
      </c>
    </row>
    <row r="1430" spans="1:66" ht="15" customHeight="1" x14ac:dyDescent="0.35">
      <c r="A1430" s="31">
        <v>1023905452</v>
      </c>
      <c r="B1430" s="22" t="s">
        <v>8458</v>
      </c>
      <c r="C1430" s="23">
        <v>43405</v>
      </c>
      <c r="D1430" s="23" t="s">
        <v>157</v>
      </c>
      <c r="E1430" s="23" t="s">
        <v>111</v>
      </c>
      <c r="F1430" s="23"/>
      <c r="G1430" s="24"/>
      <c r="H1430" s="24">
        <v>24089235975</v>
      </c>
      <c r="I1430" s="24" t="s">
        <v>95</v>
      </c>
      <c r="J1430" s="24">
        <f>DATEDIF(Tabla1[[#This Row],[FECHA DE NACIMIENTO]],Tabla1[[#This Row],[FECHA ACTUAL]],"Y")</f>
        <v>32</v>
      </c>
      <c r="K1430" s="24" t="s">
        <v>320</v>
      </c>
      <c r="L1430" s="24" t="s">
        <v>112</v>
      </c>
      <c r="M1430" s="24">
        <v>1</v>
      </c>
      <c r="N1430" s="24">
        <v>1</v>
      </c>
      <c r="O1430" s="24">
        <v>3</v>
      </c>
      <c r="P1430" s="24" t="s">
        <v>101</v>
      </c>
      <c r="Q1430" s="23">
        <v>33292</v>
      </c>
      <c r="R1430" s="24" t="s">
        <v>76</v>
      </c>
      <c r="S1430" s="25">
        <v>45119</v>
      </c>
      <c r="T1430" s="24">
        <v>7326186</v>
      </c>
      <c r="U1430" s="24">
        <v>3229196550</v>
      </c>
      <c r="V1430" s="24" t="s">
        <v>8459</v>
      </c>
      <c r="W1430" s="24" t="s">
        <v>8460</v>
      </c>
      <c r="X1430" s="24" t="s">
        <v>7158</v>
      </c>
      <c r="Y1430" s="24" t="s">
        <v>8461</v>
      </c>
      <c r="Z1430" s="24" t="s">
        <v>117</v>
      </c>
      <c r="AA1430" s="24">
        <v>3212714898</v>
      </c>
      <c r="AB1430" s="24" t="s">
        <v>77</v>
      </c>
      <c r="AC1430" s="24" t="s">
        <v>77</v>
      </c>
      <c r="AD1430" s="24" t="s">
        <v>77</v>
      </c>
      <c r="AE1430" s="26" t="s">
        <v>183</v>
      </c>
      <c r="AF1430" s="26"/>
      <c r="AG1430" s="26"/>
      <c r="AH1430" s="27" t="s">
        <v>184</v>
      </c>
      <c r="AI1430" s="27" t="s">
        <v>2649</v>
      </c>
      <c r="AJ1430" s="27" t="s">
        <v>2649</v>
      </c>
      <c r="AK1430" s="24" t="s">
        <v>121</v>
      </c>
      <c r="AL1430" s="24" t="s">
        <v>7086</v>
      </c>
      <c r="AM1430" s="23">
        <v>43405</v>
      </c>
      <c r="AN1430" s="28">
        <v>857100.06</v>
      </c>
      <c r="AO1430" s="28"/>
      <c r="AP1430" s="24"/>
      <c r="AQ1430" s="24"/>
      <c r="AR1430" s="24"/>
      <c r="AS1430" s="24"/>
      <c r="AT1430" s="24" t="e">
        <v>#N/A</v>
      </c>
      <c r="AU1430" s="24" t="e">
        <v>#N/A</v>
      </c>
      <c r="AV1430" s="24">
        <v>84</v>
      </c>
      <c r="AW1430" s="24"/>
      <c r="AX1430" s="24"/>
      <c r="AY1430" s="24"/>
      <c r="AZ1430" s="24"/>
      <c r="BA1430" s="24"/>
      <c r="BB1430" s="24"/>
      <c r="BC1430" s="24"/>
      <c r="BD1430" s="24">
        <v>0</v>
      </c>
      <c r="BE1430" s="24">
        <v>0</v>
      </c>
      <c r="BF1430" s="23"/>
      <c r="BG1430" s="23"/>
      <c r="BH1430" s="23">
        <v>43480</v>
      </c>
      <c r="BI1430" s="26" t="s">
        <v>127</v>
      </c>
      <c r="BJ1430" s="26" t="s">
        <v>273</v>
      </c>
      <c r="BK1430" s="29">
        <v>86262</v>
      </c>
      <c r="BL1430" s="24" t="s">
        <v>129</v>
      </c>
      <c r="BM1430" s="22" t="str">
        <f ca="1">+IF(Tabla1[[#This Row],[FECHA INGRESO]]&gt;=44986,IF((TODAY()-Tabla1[[#This Row],[FECHA INGRESO]])&gt;=50,"ALERTA","TODAVÍA FALTA"),"N/A")</f>
        <v>N/A</v>
      </c>
      <c r="BN1430" s="7">
        <f>IFERROR((_xlfn.DAYS(Tabla1[[#This Row],[FECHA INGRESO]],Tabla1[[#This Row],[FECHA RETIRO]]))/30,"")</f>
        <v>-2.5</v>
      </c>
    </row>
    <row r="1431" spans="1:66" x14ac:dyDescent="0.35">
      <c r="A1431" s="31">
        <v>1015394233</v>
      </c>
      <c r="B1431" s="22" t="s">
        <v>8462</v>
      </c>
      <c r="C1431" s="23">
        <v>43405</v>
      </c>
      <c r="D1431" s="23" t="s">
        <v>266</v>
      </c>
      <c r="E1431" s="24" t="s">
        <v>94</v>
      </c>
      <c r="F1431" s="23"/>
      <c r="G1431" s="24"/>
      <c r="H1431" s="24">
        <v>24089243109</v>
      </c>
      <c r="I1431" s="24" t="s">
        <v>72</v>
      </c>
      <c r="J1431" s="24">
        <f>DATEDIF(Tabla1[[#This Row],[FECHA DE NACIMIENTO]],Tabla1[[#This Row],[FECHA ACTUAL]],"Y")</f>
        <v>37</v>
      </c>
      <c r="K1431" s="24" t="s">
        <v>96</v>
      </c>
      <c r="L1431" s="24" t="s">
        <v>234</v>
      </c>
      <c r="M1431" s="24">
        <v>1</v>
      </c>
      <c r="N1431" s="24">
        <v>1</v>
      </c>
      <c r="O1431" s="24">
        <v>3</v>
      </c>
      <c r="P1431" s="24" t="s">
        <v>101</v>
      </c>
      <c r="Q1431" s="23">
        <v>31565</v>
      </c>
      <c r="R1431" s="24" t="s">
        <v>76</v>
      </c>
      <c r="S1431" s="25">
        <v>45119</v>
      </c>
      <c r="T1431" s="24">
        <v>8120145</v>
      </c>
      <c r="U1431" s="24">
        <v>3214224379</v>
      </c>
      <c r="V1431" s="24" t="s">
        <v>8463</v>
      </c>
      <c r="W1431" s="24" t="s">
        <v>8464</v>
      </c>
      <c r="X1431" s="24" t="s">
        <v>8465</v>
      </c>
      <c r="Y1431" s="24" t="s">
        <v>8466</v>
      </c>
      <c r="Z1431" s="24" t="s">
        <v>82</v>
      </c>
      <c r="AA1431" s="24">
        <v>3117069115</v>
      </c>
      <c r="AB1431" s="24" t="s">
        <v>77</v>
      </c>
      <c r="AC1431" s="24" t="s">
        <v>77</v>
      </c>
      <c r="AD1431" s="24" t="s">
        <v>77</v>
      </c>
      <c r="AE1431" s="26" t="s">
        <v>151</v>
      </c>
      <c r="AF1431" s="26"/>
      <c r="AG1431" s="26"/>
      <c r="AH1431" s="27" t="s">
        <v>3042</v>
      </c>
      <c r="AI1431" s="27" t="s">
        <v>438</v>
      </c>
      <c r="AJ1431" s="27" t="s">
        <v>438</v>
      </c>
      <c r="AK1431" s="24" t="s">
        <v>121</v>
      </c>
      <c r="AL1431" s="24" t="s">
        <v>7086</v>
      </c>
      <c r="AM1431" s="23">
        <v>43405</v>
      </c>
      <c r="AN1431" s="28">
        <v>808585.47</v>
      </c>
      <c r="AO1431" s="28"/>
      <c r="AP1431" s="24"/>
      <c r="AQ1431" s="24"/>
      <c r="AR1431" s="24"/>
      <c r="AS1431" s="24"/>
      <c r="AT1431" s="24" t="e">
        <v>#N/A</v>
      </c>
      <c r="AU1431" s="24" t="e">
        <v>#N/A</v>
      </c>
      <c r="AV1431" s="24" t="e">
        <v>#N/A</v>
      </c>
      <c r="AW1431" s="24"/>
      <c r="AX1431" s="24"/>
      <c r="AY1431" s="24"/>
      <c r="AZ1431" s="24"/>
      <c r="BA1431" s="24"/>
      <c r="BB1431" s="24"/>
      <c r="BC1431" s="24"/>
      <c r="BD1431" s="24">
        <v>0</v>
      </c>
      <c r="BE1431" s="24">
        <v>0</v>
      </c>
      <c r="BF1431" s="23"/>
      <c r="BG1431" s="23"/>
      <c r="BH1431" s="23">
        <v>43423</v>
      </c>
      <c r="BI1431" s="26" t="s">
        <v>127</v>
      </c>
      <c r="BJ1431" s="26" t="s">
        <v>1953</v>
      </c>
      <c r="BK1431" s="29">
        <v>20616</v>
      </c>
      <c r="BL1431" s="24" t="s">
        <v>129</v>
      </c>
      <c r="BM1431" s="22" t="str">
        <f ca="1">+IF(Tabla1[[#This Row],[FECHA INGRESO]]&gt;=44986,IF((TODAY()-Tabla1[[#This Row],[FECHA INGRESO]])&gt;=50,"ALERTA","TODAVÍA FALTA"),"N/A")</f>
        <v>N/A</v>
      </c>
      <c r="BN1431" s="7">
        <f>IFERROR((_xlfn.DAYS(Tabla1[[#This Row],[FECHA INGRESO]],Tabla1[[#This Row],[FECHA RETIRO]]))/30,"")</f>
        <v>-0.6</v>
      </c>
    </row>
    <row r="1432" spans="1:66" ht="15" customHeight="1" x14ac:dyDescent="0.35">
      <c r="A1432" s="31">
        <v>1031163659</v>
      </c>
      <c r="B1432" s="22" t="s">
        <v>8467</v>
      </c>
      <c r="C1432" s="23">
        <v>43405</v>
      </c>
      <c r="D1432" s="23" t="s">
        <v>68</v>
      </c>
      <c r="E1432" s="23" t="s">
        <v>110</v>
      </c>
      <c r="F1432" s="23"/>
      <c r="G1432" s="24"/>
      <c r="H1432" s="24">
        <v>24089201794</v>
      </c>
      <c r="I1432" s="24" t="s">
        <v>95</v>
      </c>
      <c r="J1432" s="24">
        <f>DATEDIF(Tabla1[[#This Row],[FECHA DE NACIMIENTO]],Tabla1[[#This Row],[FECHA ACTUAL]],"Y")</f>
        <v>27</v>
      </c>
      <c r="K1432" s="24" t="s">
        <v>73</v>
      </c>
      <c r="L1432" s="24" t="s">
        <v>112</v>
      </c>
      <c r="M1432" s="24">
        <v>0</v>
      </c>
      <c r="N1432" s="24">
        <v>0</v>
      </c>
      <c r="O1432" s="24">
        <v>3</v>
      </c>
      <c r="P1432" s="24" t="s">
        <v>101</v>
      </c>
      <c r="Q1432" s="23">
        <v>35121</v>
      </c>
      <c r="R1432" s="24" t="s">
        <v>76</v>
      </c>
      <c r="S1432" s="25">
        <v>45119</v>
      </c>
      <c r="T1432" s="24">
        <v>8149708</v>
      </c>
      <c r="U1432" s="24">
        <v>3147191918</v>
      </c>
      <c r="V1432" s="24" t="s">
        <v>8468</v>
      </c>
      <c r="W1432" s="24" t="s">
        <v>8469</v>
      </c>
      <c r="X1432" s="24" t="s">
        <v>8470</v>
      </c>
      <c r="Y1432" s="24" t="s">
        <v>8471</v>
      </c>
      <c r="Z1432" s="24" t="s">
        <v>117</v>
      </c>
      <c r="AA1432" s="24">
        <v>3144551314</v>
      </c>
      <c r="AB1432" s="24" t="s">
        <v>77</v>
      </c>
      <c r="AC1432" s="24" t="s">
        <v>77</v>
      </c>
      <c r="AD1432" s="24" t="s">
        <v>77</v>
      </c>
      <c r="AE1432" s="26" t="s">
        <v>151</v>
      </c>
      <c r="AF1432" s="26"/>
      <c r="AG1432" s="26"/>
      <c r="AH1432" s="27" t="s">
        <v>3042</v>
      </c>
      <c r="AI1432" s="27" t="s">
        <v>438</v>
      </c>
      <c r="AJ1432" s="27" t="s">
        <v>438</v>
      </c>
      <c r="AK1432" s="24" t="s">
        <v>121</v>
      </c>
      <c r="AL1432" s="24" t="s">
        <v>7086</v>
      </c>
      <c r="AM1432" s="23">
        <v>43405</v>
      </c>
      <c r="AN1432" s="28">
        <v>857100.06</v>
      </c>
      <c r="AO1432" s="28"/>
      <c r="AP1432" s="24"/>
      <c r="AQ1432" s="24"/>
      <c r="AR1432" s="24"/>
      <c r="AS1432" s="24"/>
      <c r="AT1432" s="24" t="e">
        <v>#N/A</v>
      </c>
      <c r="AU1432" s="24" t="e">
        <v>#N/A</v>
      </c>
      <c r="AV1432" s="24" t="e">
        <v>#N/A</v>
      </c>
      <c r="AW1432" s="24"/>
      <c r="AX1432" s="24"/>
      <c r="AY1432" s="24"/>
      <c r="AZ1432" s="24"/>
      <c r="BA1432" s="24"/>
      <c r="BB1432" s="24"/>
      <c r="BC1432" s="24"/>
      <c r="BD1432" s="24">
        <v>0</v>
      </c>
      <c r="BE1432" s="24">
        <v>0</v>
      </c>
      <c r="BF1432" s="23"/>
      <c r="BG1432" s="23"/>
      <c r="BH1432" s="23">
        <v>43473</v>
      </c>
      <c r="BI1432" s="26" t="s">
        <v>127</v>
      </c>
      <c r="BJ1432" s="26" t="s">
        <v>178</v>
      </c>
      <c r="BK1432" s="29">
        <v>78211</v>
      </c>
      <c r="BL1432" s="24" t="s">
        <v>129</v>
      </c>
      <c r="BM1432" s="22" t="str">
        <f ca="1">+IF(Tabla1[[#This Row],[FECHA INGRESO]]&gt;=44986,IF((TODAY()-Tabla1[[#This Row],[FECHA INGRESO]])&gt;=50,"ALERTA","TODAVÍA FALTA"),"N/A")</f>
        <v>N/A</v>
      </c>
      <c r="BN1432" s="7">
        <f>IFERROR((_xlfn.DAYS(Tabla1[[#This Row],[FECHA INGRESO]],Tabla1[[#This Row],[FECHA RETIRO]]))/30,"")</f>
        <v>-2.2666666666666666</v>
      </c>
    </row>
    <row r="1433" spans="1:66" ht="15" customHeight="1" x14ac:dyDescent="0.35">
      <c r="A1433" s="31">
        <v>1031176579</v>
      </c>
      <c r="B1433" s="22" t="s">
        <v>8472</v>
      </c>
      <c r="C1433" s="23">
        <v>43405</v>
      </c>
      <c r="D1433" s="23" t="s">
        <v>188</v>
      </c>
      <c r="E1433" s="23" t="s">
        <v>111</v>
      </c>
      <c r="F1433" s="23"/>
      <c r="G1433" s="24"/>
      <c r="H1433" s="24">
        <v>24089212338</v>
      </c>
      <c r="I1433" s="24" t="s">
        <v>95</v>
      </c>
      <c r="J1433" s="24">
        <f>DATEDIF(Tabla1[[#This Row],[FECHA DE NACIMIENTO]],Tabla1[[#This Row],[FECHA ACTUAL]],"Y")</f>
        <v>24</v>
      </c>
      <c r="K1433" s="24" t="s">
        <v>73</v>
      </c>
      <c r="L1433" s="24" t="s">
        <v>112</v>
      </c>
      <c r="M1433" s="24">
        <v>0</v>
      </c>
      <c r="N1433" s="24">
        <v>0</v>
      </c>
      <c r="O1433" s="24">
        <v>2</v>
      </c>
      <c r="P1433" s="24" t="s">
        <v>101</v>
      </c>
      <c r="Q1433" s="23">
        <v>36032</v>
      </c>
      <c r="R1433" s="24" t="s">
        <v>76</v>
      </c>
      <c r="S1433" s="25">
        <v>45119</v>
      </c>
      <c r="T1433" s="24">
        <v>2090780</v>
      </c>
      <c r="U1433" s="24">
        <v>3115729462</v>
      </c>
      <c r="V1433" s="24" t="s">
        <v>8473</v>
      </c>
      <c r="W1433" s="24" t="s">
        <v>8474</v>
      </c>
      <c r="X1433" s="24" t="s">
        <v>8475</v>
      </c>
      <c r="Y1433" s="24" t="s">
        <v>8476</v>
      </c>
      <c r="Z1433" s="24" t="s">
        <v>567</v>
      </c>
      <c r="AA1433" s="24">
        <v>3025031125</v>
      </c>
      <c r="AB1433" s="24" t="s">
        <v>77</v>
      </c>
      <c r="AC1433" s="24" t="s">
        <v>77</v>
      </c>
      <c r="AD1433" s="24" t="s">
        <v>77</v>
      </c>
      <c r="AE1433" s="26" t="s">
        <v>151</v>
      </c>
      <c r="AF1433" s="26"/>
      <c r="AG1433" s="26" t="s">
        <v>8477</v>
      </c>
      <c r="AH1433" s="27" t="s">
        <v>3042</v>
      </c>
      <c r="AI1433" s="27" t="s">
        <v>8401</v>
      </c>
      <c r="AJ1433" s="27" t="s">
        <v>438</v>
      </c>
      <c r="AK1433" s="24" t="s">
        <v>121</v>
      </c>
      <c r="AL1433" s="24" t="s">
        <v>7086</v>
      </c>
      <c r="AM1433" s="23">
        <v>43405</v>
      </c>
      <c r="AN1433" s="28">
        <v>857100.06</v>
      </c>
      <c r="AO1433" s="28">
        <v>97032</v>
      </c>
      <c r="AP1433" s="24"/>
      <c r="AQ1433" s="24"/>
      <c r="AR1433" s="24"/>
      <c r="AS1433" s="24"/>
      <c r="AT1433" s="24" t="e">
        <v>#N/A</v>
      </c>
      <c r="AU1433" s="24" t="e">
        <v>#N/A</v>
      </c>
      <c r="AV1433" s="24" t="e">
        <v>#N/A</v>
      </c>
      <c r="AW1433" s="24"/>
      <c r="AX1433" s="24"/>
      <c r="AY1433" s="24" t="s">
        <v>8478</v>
      </c>
      <c r="AZ1433" s="24"/>
      <c r="BA1433" s="24"/>
      <c r="BB1433" s="24"/>
      <c r="BC1433" s="24"/>
      <c r="BD1433" s="24">
        <v>0</v>
      </c>
      <c r="BE1433" s="24">
        <v>0</v>
      </c>
      <c r="BF1433" s="23"/>
      <c r="BG1433" s="23"/>
      <c r="BH1433" s="23">
        <v>43788</v>
      </c>
      <c r="BI1433" s="26" t="s">
        <v>127</v>
      </c>
      <c r="BJ1433" s="26" t="s">
        <v>6087</v>
      </c>
      <c r="BK1433" s="29">
        <v>480682</v>
      </c>
      <c r="BL1433" s="24" t="s">
        <v>129</v>
      </c>
      <c r="BM1433" s="22" t="str">
        <f ca="1">+IF(Tabla1[[#This Row],[FECHA INGRESO]]&gt;=44986,IF((TODAY()-Tabla1[[#This Row],[FECHA INGRESO]])&gt;=50,"ALERTA","TODAVÍA FALTA"),"N/A")</f>
        <v>N/A</v>
      </c>
      <c r="BN1433" s="7">
        <f>IFERROR((_xlfn.DAYS(Tabla1[[#This Row],[FECHA INGRESO]],Tabla1[[#This Row],[FECHA RETIRO]]))/30,"")</f>
        <v>-12.766666666666667</v>
      </c>
    </row>
    <row r="1434" spans="1:66" ht="15" customHeight="1" x14ac:dyDescent="0.35">
      <c r="A1434" s="31">
        <v>1019146553</v>
      </c>
      <c r="B1434" s="22" t="s">
        <v>8479</v>
      </c>
      <c r="C1434" s="23">
        <v>43405</v>
      </c>
      <c r="D1434" s="23" t="s">
        <v>188</v>
      </c>
      <c r="E1434" s="23" t="s">
        <v>110</v>
      </c>
      <c r="F1434" s="23"/>
      <c r="G1434" s="24"/>
      <c r="H1434" s="24">
        <v>24089240496</v>
      </c>
      <c r="I1434" s="24" t="s">
        <v>95</v>
      </c>
      <c r="J1434" s="24">
        <f>DATEDIF(Tabla1[[#This Row],[FECHA DE NACIMIENTO]],Tabla1[[#This Row],[FECHA ACTUAL]],"Y")</f>
        <v>24</v>
      </c>
      <c r="K1434" s="24" t="s">
        <v>73</v>
      </c>
      <c r="L1434" s="24" t="s">
        <v>112</v>
      </c>
      <c r="M1434" s="24">
        <v>0</v>
      </c>
      <c r="N1434" s="24">
        <v>0</v>
      </c>
      <c r="O1434" s="24">
        <v>3</v>
      </c>
      <c r="P1434" s="24" t="s">
        <v>101</v>
      </c>
      <c r="Q1434" s="23">
        <v>36204</v>
      </c>
      <c r="R1434" s="36" t="s">
        <v>4815</v>
      </c>
      <c r="S1434" s="25">
        <v>45119</v>
      </c>
      <c r="T1434" s="24"/>
      <c r="U1434" s="24">
        <v>3192642148</v>
      </c>
      <c r="V1434" s="24" t="s">
        <v>8480</v>
      </c>
      <c r="W1434" s="24" t="s">
        <v>8481</v>
      </c>
      <c r="X1434" s="24" t="s">
        <v>8482</v>
      </c>
      <c r="Y1434" s="24" t="s">
        <v>8483</v>
      </c>
      <c r="Z1434" s="24" t="s">
        <v>285</v>
      </c>
      <c r="AA1434" s="24">
        <v>3165262609</v>
      </c>
      <c r="AB1434" s="24" t="s">
        <v>77</v>
      </c>
      <c r="AC1434" s="24" t="s">
        <v>77</v>
      </c>
      <c r="AD1434" s="24" t="s">
        <v>77</v>
      </c>
      <c r="AE1434" s="26" t="s">
        <v>151</v>
      </c>
      <c r="AF1434" s="26"/>
      <c r="AG1434" s="26" t="s">
        <v>8484</v>
      </c>
      <c r="AH1434" s="27" t="s">
        <v>184</v>
      </c>
      <c r="AI1434" s="27" t="s">
        <v>3939</v>
      </c>
      <c r="AJ1434" s="27" t="s">
        <v>487</v>
      </c>
      <c r="AK1434" s="24" t="s">
        <v>121</v>
      </c>
      <c r="AL1434" s="24" t="s">
        <v>7086</v>
      </c>
      <c r="AM1434" s="23">
        <v>43405</v>
      </c>
      <c r="AN1434" s="28">
        <v>857100.06</v>
      </c>
      <c r="AO1434" s="28">
        <v>97032</v>
      </c>
      <c r="AP1434" s="24" t="s">
        <v>8485</v>
      </c>
      <c r="AQ1434" s="24"/>
      <c r="AR1434" s="24"/>
      <c r="AS1434" s="24"/>
      <c r="AT1434" s="24" t="e">
        <v>#N/A</v>
      </c>
      <c r="AU1434" s="24" t="e">
        <v>#N/A</v>
      </c>
      <c r="AV1434" s="24" t="e">
        <v>#N/A</v>
      </c>
      <c r="AW1434" s="24"/>
      <c r="AX1434" s="24"/>
      <c r="AY1434" s="24"/>
      <c r="AZ1434" s="24"/>
      <c r="BA1434" s="24"/>
      <c r="BB1434" s="24"/>
      <c r="BC1434" s="24"/>
      <c r="BD1434" s="24">
        <v>0</v>
      </c>
      <c r="BE1434" s="24">
        <v>0</v>
      </c>
      <c r="BF1434" s="23"/>
      <c r="BG1434" s="23"/>
      <c r="BH1434" s="23">
        <v>43589</v>
      </c>
      <c r="BI1434" s="26" t="s">
        <v>127</v>
      </c>
      <c r="BJ1434" s="26" t="s">
        <v>8486</v>
      </c>
      <c r="BK1434" s="29">
        <v>211630</v>
      </c>
      <c r="BL1434" s="24" t="s">
        <v>129</v>
      </c>
      <c r="BM1434" s="22" t="str">
        <f ca="1">+IF(Tabla1[[#This Row],[FECHA INGRESO]]&gt;=44986,IF((TODAY()-Tabla1[[#This Row],[FECHA INGRESO]])&gt;=50,"ALERTA","TODAVÍA FALTA"),"N/A")</f>
        <v>N/A</v>
      </c>
      <c r="BN1434" s="7">
        <f>IFERROR((_xlfn.DAYS(Tabla1[[#This Row],[FECHA INGRESO]],Tabla1[[#This Row],[FECHA RETIRO]]))/30,"")</f>
        <v>-6.1333333333333337</v>
      </c>
    </row>
    <row r="1435" spans="1:66" ht="15" customHeight="1" x14ac:dyDescent="0.35">
      <c r="A1435" s="34">
        <v>39285014</v>
      </c>
      <c r="B1435" s="22" t="s">
        <v>8487</v>
      </c>
      <c r="C1435" s="23">
        <v>43405</v>
      </c>
      <c r="D1435" s="23" t="s">
        <v>582</v>
      </c>
      <c r="E1435" s="23" t="s">
        <v>111</v>
      </c>
      <c r="F1435" s="23" t="s">
        <v>70</v>
      </c>
      <c r="G1435" s="24"/>
      <c r="H1435" s="24">
        <v>24089100125</v>
      </c>
      <c r="I1435" s="24" t="s">
        <v>95</v>
      </c>
      <c r="J1435" s="24">
        <f>DATEDIF(Tabla1[[#This Row],[FECHA DE NACIMIENTO]],Tabla1[[#This Row],[FECHA ACTUAL]],"Y")</f>
        <v>40</v>
      </c>
      <c r="K1435" s="24" t="s">
        <v>96</v>
      </c>
      <c r="L1435" s="24" t="s">
        <v>74</v>
      </c>
      <c r="M1435" s="24">
        <v>1</v>
      </c>
      <c r="N1435" s="24">
        <v>1</v>
      </c>
      <c r="O1435" s="24">
        <v>2</v>
      </c>
      <c r="P1435" s="24" t="s">
        <v>101</v>
      </c>
      <c r="Q1435" s="23">
        <v>30202</v>
      </c>
      <c r="R1435" s="24" t="s">
        <v>8488</v>
      </c>
      <c r="S1435" s="25">
        <v>45119</v>
      </c>
      <c r="T1435" s="24">
        <v>3712914</v>
      </c>
      <c r="U1435" s="24">
        <v>3102113911</v>
      </c>
      <c r="V1435" s="33" t="s">
        <v>8489</v>
      </c>
      <c r="W1435" s="24" t="s">
        <v>8490</v>
      </c>
      <c r="X1435" s="24" t="s">
        <v>7983</v>
      </c>
      <c r="Y1435" s="24" t="s">
        <v>8491</v>
      </c>
      <c r="Z1435" s="24" t="s">
        <v>82</v>
      </c>
      <c r="AA1435" s="24">
        <v>3225809260</v>
      </c>
      <c r="AB1435" s="24" t="s">
        <v>101</v>
      </c>
      <c r="AC1435" s="24" t="s">
        <v>83</v>
      </c>
      <c r="AD1435" s="24" t="e">
        <v>#REF!</v>
      </c>
      <c r="AE1435" s="26" t="s">
        <v>151</v>
      </c>
      <c r="AF1435" s="26"/>
      <c r="AG1435" s="26"/>
      <c r="AH1435" s="27" t="s">
        <v>184</v>
      </c>
      <c r="AI1435" s="27" t="s">
        <v>515</v>
      </c>
      <c r="AJ1435" s="27" t="s">
        <v>515</v>
      </c>
      <c r="AK1435" s="24" t="s">
        <v>121</v>
      </c>
      <c r="AL1435" s="24" t="s">
        <v>7086</v>
      </c>
      <c r="AM1435" s="23">
        <v>43405</v>
      </c>
      <c r="AN1435" s="28">
        <v>908526</v>
      </c>
      <c r="AO1435" s="28">
        <v>106454</v>
      </c>
      <c r="AP1435" s="24"/>
      <c r="AQ1435" s="24"/>
      <c r="AR1435" s="24"/>
      <c r="AS1435" s="24"/>
      <c r="AT1435" s="24"/>
      <c r="AU1435" s="24"/>
      <c r="AV1435" s="24">
        <v>80</v>
      </c>
      <c r="AW1435" s="24">
        <v>61</v>
      </c>
      <c r="AX1435" s="24"/>
      <c r="AY1435" s="24"/>
      <c r="AZ1435" s="24"/>
      <c r="BA1435" s="24"/>
      <c r="BB1435" s="24"/>
      <c r="BC1435" s="24"/>
      <c r="BD1435" s="24">
        <v>0</v>
      </c>
      <c r="BE1435" s="24">
        <v>0</v>
      </c>
      <c r="BF1435" s="23"/>
      <c r="BG1435" s="23"/>
      <c r="BH1435" s="23">
        <v>44545</v>
      </c>
      <c r="BI1435" s="26" t="s">
        <v>466</v>
      </c>
      <c r="BJ1435" s="26" t="s">
        <v>273</v>
      </c>
      <c r="BK1435" s="29">
        <v>0</v>
      </c>
      <c r="BL1435" s="24" t="s">
        <v>129</v>
      </c>
      <c r="BM1435" s="22" t="str">
        <f ca="1">+IF(Tabla1[[#This Row],[FECHA INGRESO]]&gt;=44986,IF((TODAY()-Tabla1[[#This Row],[FECHA INGRESO]])&gt;=50,"ALERTA","TODAVÍA FALTA"),"N/A")</f>
        <v>N/A</v>
      </c>
      <c r="BN1435" s="7">
        <f>IFERROR((_xlfn.DAYS(Tabla1[[#This Row],[FECHA INGRESO]],Tabla1[[#This Row],[FECHA RETIRO]]))/30,"")</f>
        <v>-38</v>
      </c>
    </row>
    <row r="1436" spans="1:66" ht="15" customHeight="1" x14ac:dyDescent="0.35">
      <c r="A1436" s="31">
        <v>1012401357</v>
      </c>
      <c r="B1436" s="22" t="s">
        <v>8492</v>
      </c>
      <c r="C1436" s="23">
        <v>43410</v>
      </c>
      <c r="D1436" s="23" t="s">
        <v>188</v>
      </c>
      <c r="E1436" s="23" t="s">
        <v>111</v>
      </c>
      <c r="F1436" s="23"/>
      <c r="G1436" s="24"/>
      <c r="H1436" s="24">
        <v>24089249222</v>
      </c>
      <c r="I1436" s="24" t="s">
        <v>95</v>
      </c>
      <c r="J1436" s="24">
        <f>DATEDIF(Tabla1[[#This Row],[FECHA DE NACIMIENTO]],Tabla1[[#This Row],[FECHA ACTUAL]],"Y")</f>
        <v>26</v>
      </c>
      <c r="K1436" s="24" t="s">
        <v>73</v>
      </c>
      <c r="L1436" s="24" t="s">
        <v>112</v>
      </c>
      <c r="M1436" s="24">
        <v>2</v>
      </c>
      <c r="N1436" s="24">
        <v>2</v>
      </c>
      <c r="O1436" s="24">
        <v>2</v>
      </c>
      <c r="P1436" s="24" t="s">
        <v>101</v>
      </c>
      <c r="Q1436" s="23">
        <v>35516</v>
      </c>
      <c r="R1436" s="24" t="s">
        <v>76</v>
      </c>
      <c r="S1436" s="25">
        <v>45119</v>
      </c>
      <c r="T1436" s="24"/>
      <c r="U1436" s="24">
        <v>3208969356</v>
      </c>
      <c r="V1436" s="24" t="s">
        <v>8493</v>
      </c>
      <c r="W1436" s="24" t="s">
        <v>8494</v>
      </c>
      <c r="X1436" s="24" t="s">
        <v>8495</v>
      </c>
      <c r="Y1436" s="24" t="s">
        <v>8496</v>
      </c>
      <c r="Z1436" s="24" t="s">
        <v>162</v>
      </c>
      <c r="AA1436" s="24">
        <v>3142383774</v>
      </c>
      <c r="AB1436" s="24" t="s">
        <v>77</v>
      </c>
      <c r="AC1436" s="24" t="s">
        <v>77</v>
      </c>
      <c r="AD1436" s="24" t="s">
        <v>77</v>
      </c>
      <c r="AE1436" s="26" t="s">
        <v>151</v>
      </c>
      <c r="AF1436" s="26"/>
      <c r="AG1436" s="26"/>
      <c r="AH1436" s="27" t="s">
        <v>184</v>
      </c>
      <c r="AI1436" s="27" t="s">
        <v>3493</v>
      </c>
      <c r="AJ1436" s="27" t="s">
        <v>120</v>
      </c>
      <c r="AK1436" s="24" t="s">
        <v>121</v>
      </c>
      <c r="AL1436" s="24" t="s">
        <v>7086</v>
      </c>
      <c r="AM1436" s="23">
        <v>43410</v>
      </c>
      <c r="AN1436" s="28">
        <v>808585.47</v>
      </c>
      <c r="AO1436" s="28"/>
      <c r="AP1436" s="24"/>
      <c r="AQ1436" s="24"/>
      <c r="AR1436" s="24"/>
      <c r="AS1436" s="24"/>
      <c r="AT1436" s="24" t="e">
        <v>#N/A</v>
      </c>
      <c r="AU1436" s="24" t="e">
        <v>#N/A</v>
      </c>
      <c r="AV1436" s="24" t="e">
        <v>#N/A</v>
      </c>
      <c r="AW1436" s="24"/>
      <c r="AX1436" s="24"/>
      <c r="AY1436" s="24"/>
      <c r="AZ1436" s="24"/>
      <c r="BA1436" s="24"/>
      <c r="BB1436" s="24"/>
      <c r="BC1436" s="24"/>
      <c r="BD1436" s="24">
        <v>0</v>
      </c>
      <c r="BE1436" s="24">
        <v>0</v>
      </c>
      <c r="BF1436" s="23"/>
      <c r="BG1436" s="23"/>
      <c r="BH1436" s="23">
        <v>43462</v>
      </c>
      <c r="BI1436" s="26" t="s">
        <v>143</v>
      </c>
      <c r="BJ1436" s="26" t="s">
        <v>2589</v>
      </c>
      <c r="BK1436" s="29">
        <v>57508</v>
      </c>
      <c r="BL1436" s="24" t="s">
        <v>129</v>
      </c>
      <c r="BM1436" s="22" t="str">
        <f ca="1">+IF(Tabla1[[#This Row],[FECHA INGRESO]]&gt;=44986,IF((TODAY()-Tabla1[[#This Row],[FECHA INGRESO]])&gt;=50,"ALERTA","TODAVÍA FALTA"),"N/A")</f>
        <v>N/A</v>
      </c>
      <c r="BN1436" s="7">
        <f>IFERROR((_xlfn.DAYS(Tabla1[[#This Row],[FECHA INGRESO]],Tabla1[[#This Row],[FECHA RETIRO]]))/30,"")</f>
        <v>-1.7333333333333334</v>
      </c>
    </row>
    <row r="1437" spans="1:66" ht="15" customHeight="1" x14ac:dyDescent="0.35">
      <c r="A1437" s="31">
        <v>80051155</v>
      </c>
      <c r="B1437" s="22" t="s">
        <v>8497</v>
      </c>
      <c r="C1437" s="23">
        <v>43410</v>
      </c>
      <c r="D1437" s="23" t="s">
        <v>93</v>
      </c>
      <c r="E1437" s="23" t="s">
        <v>69</v>
      </c>
      <c r="F1437" s="23"/>
      <c r="G1437" s="24"/>
      <c r="H1437" s="24">
        <v>24089357039</v>
      </c>
      <c r="I1437" s="24" t="s">
        <v>72</v>
      </c>
      <c r="J1437" s="24">
        <f>DATEDIF(Tabla1[[#This Row],[FECHA DE NACIMIENTO]],Tabla1[[#This Row],[FECHA ACTUAL]],"Y")</f>
        <v>4</v>
      </c>
      <c r="K1437" s="24" t="s">
        <v>73</v>
      </c>
      <c r="L1437" s="24" t="s">
        <v>74</v>
      </c>
      <c r="M1437" s="24">
        <v>0</v>
      </c>
      <c r="N1437" s="24">
        <v>1</v>
      </c>
      <c r="O1437" s="24">
        <v>3</v>
      </c>
      <c r="P1437" s="24" t="s">
        <v>101</v>
      </c>
      <c r="Q1437" s="23">
        <v>43401</v>
      </c>
      <c r="R1437" s="24" t="s">
        <v>76</v>
      </c>
      <c r="S1437" s="25">
        <v>45119</v>
      </c>
      <c r="T1437" s="24">
        <v>9010212</v>
      </c>
      <c r="U1437" s="24">
        <v>3143986569</v>
      </c>
      <c r="V1437" s="24" t="s">
        <v>8498</v>
      </c>
      <c r="W1437" s="24" t="s">
        <v>8499</v>
      </c>
      <c r="X1437" s="24" t="s">
        <v>8359</v>
      </c>
      <c r="Y1437" s="24" t="s">
        <v>8500</v>
      </c>
      <c r="Z1437" s="24" t="s">
        <v>117</v>
      </c>
      <c r="AA1437" s="24">
        <v>7271982</v>
      </c>
      <c r="AB1437" s="24" t="s">
        <v>77</v>
      </c>
      <c r="AC1437" s="24" t="s">
        <v>77</v>
      </c>
      <c r="AD1437" s="24" t="s">
        <v>77</v>
      </c>
      <c r="AE1437" s="26" t="s">
        <v>183</v>
      </c>
      <c r="AF1437" s="26"/>
      <c r="AG1437" s="26" t="s">
        <v>8501</v>
      </c>
      <c r="AH1437" s="27" t="s">
        <v>324</v>
      </c>
      <c r="AI1437" s="27" t="s">
        <v>304</v>
      </c>
      <c r="AJ1437" s="27" t="s">
        <v>304</v>
      </c>
      <c r="AK1437" s="24" t="s">
        <v>121</v>
      </c>
      <c r="AL1437" s="24" t="s">
        <v>7086</v>
      </c>
      <c r="AM1437" s="23">
        <v>43410</v>
      </c>
      <c r="AN1437" s="28">
        <v>808585.47</v>
      </c>
      <c r="AO1437" s="28"/>
      <c r="AP1437" s="24"/>
      <c r="AQ1437" s="24"/>
      <c r="AR1437" s="24"/>
      <c r="AS1437" s="24"/>
      <c r="AT1437" s="24" t="e">
        <v>#N/A</v>
      </c>
      <c r="AU1437" s="24" t="e">
        <v>#N/A</v>
      </c>
      <c r="AV1437" s="24" t="e">
        <v>#N/A</v>
      </c>
      <c r="AW1437" s="24"/>
      <c r="AX1437" s="24"/>
      <c r="AY1437" s="24"/>
      <c r="AZ1437" s="24"/>
      <c r="BA1437" s="24"/>
      <c r="BB1437" s="24"/>
      <c r="BC1437" s="24"/>
      <c r="BD1437" s="24">
        <v>0</v>
      </c>
      <c r="BE1437" s="24">
        <v>0</v>
      </c>
      <c r="BF1437" s="23"/>
      <c r="BG1437" s="23"/>
      <c r="BH1437" s="23">
        <v>43420</v>
      </c>
      <c r="BI1437" s="26" t="s">
        <v>143</v>
      </c>
      <c r="BJ1437" s="26" t="s">
        <v>8502</v>
      </c>
      <c r="BK1437" s="29">
        <v>11936</v>
      </c>
      <c r="BL1437" s="24" t="s">
        <v>129</v>
      </c>
      <c r="BM1437" s="22" t="str">
        <f ca="1">+IF(Tabla1[[#This Row],[FECHA INGRESO]]&gt;=44986,IF((TODAY()-Tabla1[[#This Row],[FECHA INGRESO]])&gt;=50,"ALERTA","TODAVÍA FALTA"),"N/A")</f>
        <v>N/A</v>
      </c>
      <c r="BN1437" s="7">
        <f>IFERROR((_xlfn.DAYS(Tabla1[[#This Row],[FECHA INGRESO]],Tabla1[[#This Row],[FECHA RETIRO]]))/30,"")</f>
        <v>-0.33333333333333331</v>
      </c>
    </row>
    <row r="1438" spans="1:66" ht="15" customHeight="1" x14ac:dyDescent="0.35">
      <c r="A1438" s="31">
        <v>80912430</v>
      </c>
      <c r="B1438" s="22" t="s">
        <v>8503</v>
      </c>
      <c r="C1438" s="23">
        <v>43410</v>
      </c>
      <c r="D1438" s="23" t="s">
        <v>93</v>
      </c>
      <c r="E1438" s="24" t="s">
        <v>94</v>
      </c>
      <c r="F1438" s="23"/>
      <c r="G1438" s="24"/>
      <c r="H1438" s="24">
        <v>24089384303</v>
      </c>
      <c r="I1438" s="24" t="s">
        <v>72</v>
      </c>
      <c r="J1438" s="24">
        <f>DATEDIF(Tabla1[[#This Row],[FECHA DE NACIMIENTO]],Tabla1[[#This Row],[FECHA ACTUAL]],"Y")</f>
        <v>37</v>
      </c>
      <c r="K1438" s="24" t="s">
        <v>73</v>
      </c>
      <c r="L1438" s="24" t="s">
        <v>112</v>
      </c>
      <c r="M1438" s="24">
        <v>0</v>
      </c>
      <c r="N1438" s="24">
        <v>0</v>
      </c>
      <c r="O1438" s="24">
        <v>2</v>
      </c>
      <c r="P1438" s="24" t="s">
        <v>101</v>
      </c>
      <c r="Q1438" s="23">
        <v>31293</v>
      </c>
      <c r="R1438" s="24" t="s">
        <v>76</v>
      </c>
      <c r="S1438" s="25">
        <v>45119</v>
      </c>
      <c r="T1438" s="24"/>
      <c r="U1438" s="24">
        <v>3213218200</v>
      </c>
      <c r="V1438" s="24" t="s">
        <v>8504</v>
      </c>
      <c r="W1438" s="24" t="s">
        <v>8505</v>
      </c>
      <c r="X1438" s="24" t="s">
        <v>8275</v>
      </c>
      <c r="Y1438" s="24" t="s">
        <v>8506</v>
      </c>
      <c r="Z1438" s="24" t="s">
        <v>1597</v>
      </c>
      <c r="AA1438" s="24">
        <v>3213308022</v>
      </c>
      <c r="AB1438" s="24" t="s">
        <v>77</v>
      </c>
      <c r="AC1438" s="24" t="s">
        <v>77</v>
      </c>
      <c r="AD1438" s="24" t="s">
        <v>77</v>
      </c>
      <c r="AE1438" s="26" t="s">
        <v>256</v>
      </c>
      <c r="AF1438" s="26" t="s">
        <v>103</v>
      </c>
      <c r="AG1438" s="26"/>
      <c r="AH1438" s="27" t="s">
        <v>8507</v>
      </c>
      <c r="AI1438" s="27" t="s">
        <v>186</v>
      </c>
      <c r="AJ1438" s="27" t="s">
        <v>186</v>
      </c>
      <c r="AK1438" s="24" t="s">
        <v>121</v>
      </c>
      <c r="AL1438" s="24" t="s">
        <v>7086</v>
      </c>
      <c r="AM1438" s="23">
        <v>43410</v>
      </c>
      <c r="AN1438" s="28">
        <v>1974780</v>
      </c>
      <c r="AO1438" s="28">
        <v>97032</v>
      </c>
      <c r="AP1438" s="24"/>
      <c r="AQ1438" s="24"/>
      <c r="AR1438" s="24"/>
      <c r="AS1438" s="24"/>
      <c r="AT1438" s="24" t="e">
        <v>#N/A</v>
      </c>
      <c r="AU1438" s="24" t="e">
        <v>#N/A</v>
      </c>
      <c r="AV1438" s="24" t="e">
        <v>#N/A</v>
      </c>
      <c r="AW1438" s="24"/>
      <c r="AX1438" s="24"/>
      <c r="AY1438" s="24"/>
      <c r="AZ1438" s="24"/>
      <c r="BA1438" s="24"/>
      <c r="BB1438" s="24"/>
      <c r="BC1438" s="24"/>
      <c r="BD1438" s="24">
        <v>0</v>
      </c>
      <c r="BE1438" s="24">
        <v>0</v>
      </c>
      <c r="BF1438" s="23"/>
      <c r="BG1438" s="23"/>
      <c r="BH1438" s="23">
        <v>43839</v>
      </c>
      <c r="BI1438" s="26" t="s">
        <v>127</v>
      </c>
      <c r="BJ1438" s="26" t="s">
        <v>8508</v>
      </c>
      <c r="BK1438" s="29">
        <v>0</v>
      </c>
      <c r="BL1438" s="24" t="s">
        <v>129</v>
      </c>
      <c r="BM1438" s="22" t="str">
        <f ca="1">+IF(Tabla1[[#This Row],[FECHA INGRESO]]&gt;=44986,IF((TODAY()-Tabla1[[#This Row],[FECHA INGRESO]])&gt;=50,"ALERTA","TODAVÍA FALTA"),"N/A")</f>
        <v>N/A</v>
      </c>
      <c r="BN1438" s="7">
        <f>IFERROR((_xlfn.DAYS(Tabla1[[#This Row],[FECHA INGRESO]],Tabla1[[#This Row],[FECHA RETIRO]]))/30,"")</f>
        <v>-14.3</v>
      </c>
    </row>
    <row r="1439" spans="1:66" ht="15" customHeight="1" x14ac:dyDescent="0.35">
      <c r="A1439" s="31">
        <v>1012449153</v>
      </c>
      <c r="B1439" s="22" t="s">
        <v>8509</v>
      </c>
      <c r="C1439" s="23">
        <v>43412</v>
      </c>
      <c r="D1439" s="23" t="s">
        <v>188</v>
      </c>
      <c r="E1439" s="23" t="s">
        <v>110</v>
      </c>
      <c r="F1439" s="23"/>
      <c r="G1439" s="24"/>
      <c r="H1439" s="24">
        <v>24089385399</v>
      </c>
      <c r="I1439" s="24" t="s">
        <v>72</v>
      </c>
      <c r="J1439" s="24">
        <f>DATEDIF(Tabla1[[#This Row],[FECHA DE NACIMIENTO]],Tabla1[[#This Row],[FECHA ACTUAL]],"Y")</f>
        <v>25</v>
      </c>
      <c r="K1439" s="24" t="s">
        <v>73</v>
      </c>
      <c r="L1439" s="24" t="s">
        <v>112</v>
      </c>
      <c r="M1439" s="24">
        <v>0</v>
      </c>
      <c r="N1439" s="24">
        <v>0</v>
      </c>
      <c r="O1439" s="24">
        <v>2</v>
      </c>
      <c r="P1439" s="24" t="s">
        <v>101</v>
      </c>
      <c r="Q1439" s="23">
        <v>35804</v>
      </c>
      <c r="R1439" s="24" t="s">
        <v>76</v>
      </c>
      <c r="S1439" s="25">
        <v>45119</v>
      </c>
      <c r="T1439" s="24">
        <v>7766383</v>
      </c>
      <c r="U1439" s="24">
        <v>3178196008</v>
      </c>
      <c r="V1439" s="24" t="s">
        <v>8510</v>
      </c>
      <c r="W1439" s="24" t="s">
        <v>8511</v>
      </c>
      <c r="X1439" s="24" t="s">
        <v>8512</v>
      </c>
      <c r="Y1439" s="24" t="s">
        <v>8513</v>
      </c>
      <c r="Z1439" s="24" t="s">
        <v>117</v>
      </c>
      <c r="AA1439" s="24">
        <v>3185479612</v>
      </c>
      <c r="AB1439" s="24" t="s">
        <v>77</v>
      </c>
      <c r="AC1439" s="24" t="s">
        <v>77</v>
      </c>
      <c r="AD1439" s="24" t="s">
        <v>77</v>
      </c>
      <c r="AE1439" s="26" t="s">
        <v>151</v>
      </c>
      <c r="AF1439" s="26"/>
      <c r="AG1439" s="26" t="s">
        <v>8514</v>
      </c>
      <c r="AH1439" s="27" t="s">
        <v>184</v>
      </c>
      <c r="AI1439" s="27" t="s">
        <v>186</v>
      </c>
      <c r="AJ1439" s="27" t="s">
        <v>186</v>
      </c>
      <c r="AK1439" s="24" t="s">
        <v>121</v>
      </c>
      <c r="AL1439" s="24" t="s">
        <v>7086</v>
      </c>
      <c r="AM1439" s="23">
        <v>43412</v>
      </c>
      <c r="AN1439" s="28">
        <v>857100.06</v>
      </c>
      <c r="AO1439" s="28">
        <v>97032</v>
      </c>
      <c r="AP1439" s="24" t="s">
        <v>8515</v>
      </c>
      <c r="AQ1439" s="24"/>
      <c r="AR1439" s="24"/>
      <c r="AS1439" s="24"/>
      <c r="AT1439" s="24" t="e">
        <v>#N/A</v>
      </c>
      <c r="AU1439" s="24" t="e">
        <v>#N/A</v>
      </c>
      <c r="AV1439" s="24" t="e">
        <v>#N/A</v>
      </c>
      <c r="AW1439" s="24"/>
      <c r="AX1439" s="24"/>
      <c r="AY1439" s="24"/>
      <c r="AZ1439" s="24"/>
      <c r="BA1439" s="24"/>
      <c r="BB1439" s="24"/>
      <c r="BC1439" s="24"/>
      <c r="BD1439" s="24">
        <v>0</v>
      </c>
      <c r="BE1439" s="24">
        <v>0</v>
      </c>
      <c r="BF1439" s="23"/>
      <c r="BG1439" s="23"/>
      <c r="BH1439" s="23">
        <v>43771</v>
      </c>
      <c r="BI1439" s="26" t="s">
        <v>127</v>
      </c>
      <c r="BJ1439" s="26" t="s">
        <v>8516</v>
      </c>
      <c r="BK1439" s="29">
        <v>416641</v>
      </c>
      <c r="BL1439" s="24" t="s">
        <v>129</v>
      </c>
      <c r="BM1439" s="22" t="str">
        <f ca="1">+IF(Tabla1[[#This Row],[FECHA INGRESO]]&gt;=44986,IF((TODAY()-Tabla1[[#This Row],[FECHA INGRESO]])&gt;=50,"ALERTA","TODAVÍA FALTA"),"N/A")</f>
        <v>N/A</v>
      </c>
      <c r="BN1439" s="7">
        <f>IFERROR((_xlfn.DAYS(Tabla1[[#This Row],[FECHA INGRESO]],Tabla1[[#This Row],[FECHA RETIRO]]))/30,"")</f>
        <v>-11.966666666666667</v>
      </c>
    </row>
    <row r="1440" spans="1:66" ht="15" customHeight="1" x14ac:dyDescent="0.35">
      <c r="A1440" s="31">
        <v>1033810897</v>
      </c>
      <c r="B1440" s="22" t="s">
        <v>8517</v>
      </c>
      <c r="C1440" s="23">
        <v>43412</v>
      </c>
      <c r="D1440" s="23" t="s">
        <v>1311</v>
      </c>
      <c r="E1440" s="23" t="s">
        <v>110</v>
      </c>
      <c r="F1440" s="23"/>
      <c r="G1440" s="24"/>
      <c r="H1440" s="24">
        <v>24089386455</v>
      </c>
      <c r="I1440" s="24" t="s">
        <v>95</v>
      </c>
      <c r="J1440" s="24">
        <f>DATEDIF(Tabla1[[#This Row],[FECHA DE NACIMIENTO]],Tabla1[[#This Row],[FECHA ACTUAL]],"Y")</f>
        <v>24</v>
      </c>
      <c r="K1440" s="24" t="s">
        <v>73</v>
      </c>
      <c r="L1440" s="24" t="s">
        <v>112</v>
      </c>
      <c r="M1440" s="24">
        <v>0</v>
      </c>
      <c r="N1440" s="24">
        <v>0</v>
      </c>
      <c r="O1440" s="24">
        <v>2</v>
      </c>
      <c r="P1440" s="24" t="s">
        <v>101</v>
      </c>
      <c r="Q1440" s="23">
        <v>36089</v>
      </c>
      <c r="R1440" s="24" t="s">
        <v>76</v>
      </c>
      <c r="S1440" s="25">
        <v>45119</v>
      </c>
      <c r="T1440" s="24">
        <v>4684430</v>
      </c>
      <c r="U1440" s="24">
        <v>3193051189</v>
      </c>
      <c r="V1440" s="24" t="s">
        <v>8518</v>
      </c>
      <c r="W1440" s="24" t="s">
        <v>8519</v>
      </c>
      <c r="X1440" s="24" t="s">
        <v>8512</v>
      </c>
      <c r="Y1440" s="24" t="s">
        <v>8520</v>
      </c>
      <c r="Z1440" s="24" t="s">
        <v>117</v>
      </c>
      <c r="AA1440" s="24">
        <v>3205265482</v>
      </c>
      <c r="AB1440" s="24" t="s">
        <v>77</v>
      </c>
      <c r="AC1440" s="24" t="s">
        <v>77</v>
      </c>
      <c r="AD1440" s="24" t="s">
        <v>77</v>
      </c>
      <c r="AE1440" s="26" t="s">
        <v>151</v>
      </c>
      <c r="AF1440" s="26"/>
      <c r="AG1440" s="26"/>
      <c r="AH1440" s="27" t="s">
        <v>184</v>
      </c>
      <c r="AI1440" s="27" t="s">
        <v>5371</v>
      </c>
      <c r="AJ1440" s="27" t="s">
        <v>5372</v>
      </c>
      <c r="AK1440" s="24" t="s">
        <v>121</v>
      </c>
      <c r="AL1440" s="24" t="s">
        <v>7086</v>
      </c>
      <c r="AM1440" s="23">
        <v>43412</v>
      </c>
      <c r="AN1440" s="28">
        <v>808585.47</v>
      </c>
      <c r="AO1440" s="28"/>
      <c r="AP1440" s="24"/>
      <c r="AQ1440" s="24"/>
      <c r="AR1440" s="24"/>
      <c r="AS1440" s="24"/>
      <c r="AT1440" s="24" t="e">
        <v>#N/A</v>
      </c>
      <c r="AU1440" s="24" t="e">
        <v>#N/A</v>
      </c>
      <c r="AV1440" s="24" t="e">
        <v>#N/A</v>
      </c>
      <c r="AW1440" s="24"/>
      <c r="AX1440" s="24"/>
      <c r="AY1440" s="24"/>
      <c r="AZ1440" s="24"/>
      <c r="BA1440" s="24"/>
      <c r="BB1440" s="24"/>
      <c r="BC1440" s="24"/>
      <c r="BD1440" s="24">
        <v>0</v>
      </c>
      <c r="BE1440" s="24">
        <v>0</v>
      </c>
      <c r="BF1440" s="23"/>
      <c r="BG1440" s="23"/>
      <c r="BH1440" s="23">
        <v>43462</v>
      </c>
      <c r="BI1440" s="26" t="s">
        <v>143</v>
      </c>
      <c r="BJ1440" s="26" t="s">
        <v>2589</v>
      </c>
      <c r="BK1440" s="29">
        <v>55338</v>
      </c>
      <c r="BL1440" s="24" t="s">
        <v>129</v>
      </c>
      <c r="BM1440" s="22" t="str">
        <f ca="1">+IF(Tabla1[[#This Row],[FECHA INGRESO]]&gt;=44986,IF((TODAY()-Tabla1[[#This Row],[FECHA INGRESO]])&gt;=50,"ALERTA","TODAVÍA FALTA"),"N/A")</f>
        <v>N/A</v>
      </c>
      <c r="BN1440" s="7">
        <f>IFERROR((_xlfn.DAYS(Tabla1[[#This Row],[FECHA INGRESO]],Tabla1[[#This Row],[FECHA RETIRO]]))/30,"")</f>
        <v>-1.6666666666666667</v>
      </c>
    </row>
    <row r="1441" spans="1:66" ht="15" customHeight="1" x14ac:dyDescent="0.35">
      <c r="A1441" s="31">
        <v>1032480814</v>
      </c>
      <c r="B1441" s="22" t="s">
        <v>8521</v>
      </c>
      <c r="C1441" s="23">
        <v>43418</v>
      </c>
      <c r="D1441" s="23" t="s">
        <v>188</v>
      </c>
      <c r="E1441" s="23" t="s">
        <v>111</v>
      </c>
      <c r="F1441" s="23"/>
      <c r="G1441" s="24"/>
      <c r="H1441" s="24">
        <v>24089587621</v>
      </c>
      <c r="I1441" s="24" t="s">
        <v>72</v>
      </c>
      <c r="J1441" s="24" t="e">
        <f>DATEDIF(Tabla1[[#This Row],[FECHA DE NACIMIENTO]],Tabla1[[#This Row],[FECHA ACTUAL]],"Y")</f>
        <v>#VALUE!</v>
      </c>
      <c r="K1441" s="24" t="s">
        <v>96</v>
      </c>
      <c r="L1441" s="24" t="s">
        <v>112</v>
      </c>
      <c r="M1441" s="24">
        <v>0</v>
      </c>
      <c r="N1441" s="24">
        <v>0</v>
      </c>
      <c r="O1441" s="24">
        <v>2</v>
      </c>
      <c r="P1441" s="24" t="s">
        <v>101</v>
      </c>
      <c r="Q1441" s="23" t="s">
        <v>8522</v>
      </c>
      <c r="R1441" s="24" t="s">
        <v>76</v>
      </c>
      <c r="S1441" s="25">
        <v>45119</v>
      </c>
      <c r="T1441" s="24"/>
      <c r="U1441" s="24">
        <v>3176462543</v>
      </c>
      <c r="V1441" s="24" t="s">
        <v>8523</v>
      </c>
      <c r="W1441" s="24" t="s">
        <v>8524</v>
      </c>
      <c r="X1441" s="24" t="s">
        <v>8525</v>
      </c>
      <c r="Y1441" s="24" t="s">
        <v>8526</v>
      </c>
      <c r="Z1441" s="24" t="s">
        <v>117</v>
      </c>
      <c r="AA1441" s="24">
        <v>31775474870</v>
      </c>
      <c r="AB1441" s="24" t="s">
        <v>77</v>
      </c>
      <c r="AC1441" s="24" t="s">
        <v>77</v>
      </c>
      <c r="AD1441" s="24" t="s">
        <v>77</v>
      </c>
      <c r="AE1441" s="26" t="s">
        <v>151</v>
      </c>
      <c r="AF1441" s="26"/>
      <c r="AG1441" s="26" t="s">
        <v>7688</v>
      </c>
      <c r="AH1441" s="27" t="s">
        <v>311</v>
      </c>
      <c r="AI1441" s="27" t="s">
        <v>312</v>
      </c>
      <c r="AJ1441" s="27" t="s">
        <v>312</v>
      </c>
      <c r="AK1441" s="24" t="s">
        <v>89</v>
      </c>
      <c r="AL1441" s="24" t="s">
        <v>7086</v>
      </c>
      <c r="AM1441" s="23">
        <v>43418</v>
      </c>
      <c r="AN1441" s="28">
        <v>808585.47</v>
      </c>
      <c r="AO1441" s="28"/>
      <c r="AP1441" s="24">
        <v>43444</v>
      </c>
      <c r="AQ1441" s="24"/>
      <c r="AR1441" s="24"/>
      <c r="AS1441" s="24"/>
      <c r="AT1441" s="24" t="e">
        <v>#N/A</v>
      </c>
      <c r="AU1441" s="24" t="e">
        <v>#N/A</v>
      </c>
      <c r="AV1441" s="24" t="e">
        <v>#N/A</v>
      </c>
      <c r="AW1441" s="24"/>
      <c r="AX1441" s="24"/>
      <c r="AY1441" s="24"/>
      <c r="AZ1441" s="24"/>
      <c r="BA1441" s="24"/>
      <c r="BB1441" s="24"/>
      <c r="BC1441" s="24"/>
      <c r="BD1441" s="24">
        <v>0</v>
      </c>
      <c r="BE1441" s="24">
        <v>0</v>
      </c>
      <c r="BF1441" s="23"/>
      <c r="BG1441" s="23"/>
      <c r="BH1441" s="23">
        <v>43455</v>
      </c>
      <c r="BI1441" s="26" t="s">
        <v>127</v>
      </c>
      <c r="BJ1441" s="26" t="s">
        <v>4040</v>
      </c>
      <c r="BK1441" s="29">
        <v>41232</v>
      </c>
      <c r="BL1441" s="24" t="s">
        <v>129</v>
      </c>
      <c r="BM1441" s="22" t="str">
        <f ca="1">+IF(Tabla1[[#This Row],[FECHA INGRESO]]&gt;=44986,IF((TODAY()-Tabla1[[#This Row],[FECHA INGRESO]])&gt;=50,"ALERTA","TODAVÍA FALTA"),"N/A")</f>
        <v>N/A</v>
      </c>
      <c r="BN1441" s="7">
        <f>IFERROR((_xlfn.DAYS(Tabla1[[#This Row],[FECHA INGRESO]],Tabla1[[#This Row],[FECHA RETIRO]]))/30,"")</f>
        <v>-1.2333333333333334</v>
      </c>
    </row>
    <row r="1442" spans="1:66" ht="15" customHeight="1" x14ac:dyDescent="0.35">
      <c r="A1442" s="31">
        <v>1233894962</v>
      </c>
      <c r="B1442" s="22" t="s">
        <v>8527</v>
      </c>
      <c r="C1442" s="23">
        <v>43418</v>
      </c>
      <c r="D1442" s="23" t="s">
        <v>93</v>
      </c>
      <c r="E1442" s="23" t="s">
        <v>111</v>
      </c>
      <c r="F1442" s="23"/>
      <c r="G1442" s="24"/>
      <c r="H1442" s="24">
        <v>24085851072</v>
      </c>
      <c r="I1442" s="24" t="s">
        <v>95</v>
      </c>
      <c r="J1442" s="24">
        <f>DATEDIF(Tabla1[[#This Row],[FECHA DE NACIMIENTO]],Tabla1[[#This Row],[FECHA ACTUAL]],"Y")</f>
        <v>25</v>
      </c>
      <c r="K1442" s="24" t="s">
        <v>73</v>
      </c>
      <c r="L1442" s="24" t="s">
        <v>112</v>
      </c>
      <c r="M1442" s="24">
        <v>0</v>
      </c>
      <c r="N1442" s="24">
        <v>0</v>
      </c>
      <c r="O1442" s="24">
        <v>3</v>
      </c>
      <c r="P1442" s="24" t="s">
        <v>101</v>
      </c>
      <c r="Q1442" s="23">
        <v>35790</v>
      </c>
      <c r="R1442" s="24" t="s">
        <v>76</v>
      </c>
      <c r="S1442" s="25">
        <v>45119</v>
      </c>
      <c r="T1442" s="24">
        <v>3922430</v>
      </c>
      <c r="U1442" s="24">
        <v>3228113252</v>
      </c>
      <c r="V1442" s="24" t="s">
        <v>8528</v>
      </c>
      <c r="W1442" s="24" t="s">
        <v>8529</v>
      </c>
      <c r="X1442" s="24" t="s">
        <v>8439</v>
      </c>
      <c r="Y1442" s="24" t="s">
        <v>8530</v>
      </c>
      <c r="Z1442" s="24" t="s">
        <v>162</v>
      </c>
      <c r="AA1442" s="24">
        <v>3133949549</v>
      </c>
      <c r="AB1442" s="24" t="s">
        <v>77</v>
      </c>
      <c r="AC1442" s="24" t="s">
        <v>77</v>
      </c>
      <c r="AD1442" s="24" t="s">
        <v>77</v>
      </c>
      <c r="AE1442" s="26" t="s">
        <v>183</v>
      </c>
      <c r="AF1442" s="26" t="s">
        <v>223</v>
      </c>
      <c r="AG1442" s="26"/>
      <c r="AH1442" s="27" t="s">
        <v>184</v>
      </c>
      <c r="AI1442" s="27" t="s">
        <v>120</v>
      </c>
      <c r="AJ1442" s="27" t="s">
        <v>120</v>
      </c>
      <c r="AK1442" s="24" t="s">
        <v>121</v>
      </c>
      <c r="AL1442" s="24" t="s">
        <v>7086</v>
      </c>
      <c r="AM1442" s="23">
        <v>43418</v>
      </c>
      <c r="AN1442" s="28">
        <v>857100.06</v>
      </c>
      <c r="AO1442" s="28"/>
      <c r="AP1442" s="24"/>
      <c r="AQ1442" s="24"/>
      <c r="AR1442" s="24"/>
      <c r="AS1442" s="24"/>
      <c r="AT1442" s="24" t="e">
        <v>#N/A</v>
      </c>
      <c r="AU1442" s="24" t="e">
        <v>#N/A</v>
      </c>
      <c r="AV1442" s="24" t="e">
        <v>#N/A</v>
      </c>
      <c r="AW1442" s="24"/>
      <c r="AX1442" s="24"/>
      <c r="AY1442" s="24"/>
      <c r="AZ1442" s="24"/>
      <c r="BA1442" s="24"/>
      <c r="BB1442" s="24"/>
      <c r="BC1442" s="24"/>
      <c r="BD1442" s="24">
        <v>0</v>
      </c>
      <c r="BE1442" s="24">
        <v>0</v>
      </c>
      <c r="BF1442" s="23"/>
      <c r="BG1442" s="23"/>
      <c r="BH1442" s="23">
        <v>43560</v>
      </c>
      <c r="BI1442" s="26" t="s">
        <v>127</v>
      </c>
      <c r="BJ1442" s="26" t="s">
        <v>273</v>
      </c>
      <c r="BK1442" s="29">
        <v>163323</v>
      </c>
      <c r="BL1442" s="24" t="s">
        <v>129</v>
      </c>
      <c r="BM1442" s="22" t="str">
        <f ca="1">+IF(Tabla1[[#This Row],[FECHA INGRESO]]&gt;=44986,IF((TODAY()-Tabla1[[#This Row],[FECHA INGRESO]])&gt;=50,"ALERTA","TODAVÍA FALTA"),"N/A")</f>
        <v>N/A</v>
      </c>
      <c r="BN1442" s="7">
        <f>IFERROR((_xlfn.DAYS(Tabla1[[#This Row],[FECHA INGRESO]],Tabla1[[#This Row],[FECHA RETIRO]]))/30,"")</f>
        <v>-4.7333333333333334</v>
      </c>
    </row>
    <row r="1443" spans="1:66" ht="15" customHeight="1" x14ac:dyDescent="0.35">
      <c r="A1443" s="31">
        <v>1018509165</v>
      </c>
      <c r="B1443" s="22" t="s">
        <v>8531</v>
      </c>
      <c r="C1443" s="23">
        <v>43418</v>
      </c>
      <c r="D1443" s="23" t="s">
        <v>266</v>
      </c>
      <c r="E1443" s="23" t="s">
        <v>111</v>
      </c>
      <c r="F1443" s="23"/>
      <c r="G1443" s="24"/>
      <c r="H1443" s="24">
        <v>24089391743</v>
      </c>
      <c r="I1443" s="24" t="s">
        <v>72</v>
      </c>
      <c r="J1443" s="24">
        <f>DATEDIF(Tabla1[[#This Row],[FECHA DE NACIMIENTO]],Tabla1[[#This Row],[FECHA ACTUAL]],"Y")</f>
        <v>24</v>
      </c>
      <c r="K1443" s="24" t="s">
        <v>96</v>
      </c>
      <c r="L1443" s="24" t="s">
        <v>112</v>
      </c>
      <c r="M1443" s="24">
        <v>0</v>
      </c>
      <c r="N1443" s="24">
        <v>0</v>
      </c>
      <c r="O1443" s="24">
        <v>2</v>
      </c>
      <c r="P1443" s="24" t="s">
        <v>101</v>
      </c>
      <c r="Q1443" s="23">
        <v>36209</v>
      </c>
      <c r="R1443" s="24" t="s">
        <v>76</v>
      </c>
      <c r="S1443" s="25">
        <v>45119</v>
      </c>
      <c r="T1443" s="24">
        <v>7747616</v>
      </c>
      <c r="U1443" s="24">
        <v>3142828898</v>
      </c>
      <c r="V1443" s="24" t="s">
        <v>8532</v>
      </c>
      <c r="W1443" s="24" t="s">
        <v>8533</v>
      </c>
      <c r="X1443" s="24" t="s">
        <v>8534</v>
      </c>
      <c r="Y1443" s="24" t="s">
        <v>8535</v>
      </c>
      <c r="Z1443" s="24" t="s">
        <v>117</v>
      </c>
      <c r="AA1443" s="24">
        <v>3005425465</v>
      </c>
      <c r="AB1443" s="24" t="s">
        <v>77</v>
      </c>
      <c r="AC1443" s="24" t="s">
        <v>77</v>
      </c>
      <c r="AD1443" s="24" t="s">
        <v>77</v>
      </c>
      <c r="AE1443" s="26" t="s">
        <v>151</v>
      </c>
      <c r="AF1443" s="26"/>
      <c r="AG1443" s="26"/>
      <c r="AH1443" s="27" t="s">
        <v>184</v>
      </c>
      <c r="AI1443" s="27" t="s">
        <v>120</v>
      </c>
      <c r="AJ1443" s="27" t="s">
        <v>120</v>
      </c>
      <c r="AK1443" s="24" t="s">
        <v>121</v>
      </c>
      <c r="AL1443" s="24" t="s">
        <v>7086</v>
      </c>
      <c r="AM1443" s="23">
        <v>43418</v>
      </c>
      <c r="AN1443" s="28">
        <v>857100.06</v>
      </c>
      <c r="AO1443" s="28">
        <v>97032</v>
      </c>
      <c r="AP1443" s="24"/>
      <c r="AQ1443" s="24"/>
      <c r="AR1443" s="24"/>
      <c r="AS1443" s="24"/>
      <c r="AT1443" s="24" t="e">
        <v>#N/A</v>
      </c>
      <c r="AU1443" s="24" t="e">
        <v>#N/A</v>
      </c>
      <c r="AV1443" s="24" t="e">
        <v>#N/A</v>
      </c>
      <c r="AW1443" s="24"/>
      <c r="AX1443" s="24"/>
      <c r="AY1443" s="24"/>
      <c r="AZ1443" s="24"/>
      <c r="BA1443" s="24"/>
      <c r="BB1443" s="24"/>
      <c r="BC1443" s="24"/>
      <c r="BD1443" s="24">
        <v>0</v>
      </c>
      <c r="BE1443" s="24">
        <v>0</v>
      </c>
      <c r="BF1443" s="23"/>
      <c r="BG1443" s="23"/>
      <c r="BH1443" s="23">
        <v>43572</v>
      </c>
      <c r="BI1443" s="26" t="s">
        <v>127</v>
      </c>
      <c r="BJ1443" s="26" t="s">
        <v>273</v>
      </c>
      <c r="BK1443" s="29">
        <v>0</v>
      </c>
      <c r="BL1443" s="24" t="s">
        <v>129</v>
      </c>
      <c r="BM1443" s="22" t="str">
        <f ca="1">+IF(Tabla1[[#This Row],[FECHA INGRESO]]&gt;=44986,IF((TODAY()-Tabla1[[#This Row],[FECHA INGRESO]])&gt;=50,"ALERTA","TODAVÍA FALTA"),"N/A")</f>
        <v>N/A</v>
      </c>
      <c r="BN1443" s="7">
        <f>IFERROR((_xlfn.DAYS(Tabla1[[#This Row],[FECHA INGRESO]],Tabla1[[#This Row],[FECHA RETIRO]]))/30,"")</f>
        <v>-5.1333333333333337</v>
      </c>
    </row>
    <row r="1444" spans="1:66" ht="15" customHeight="1" x14ac:dyDescent="0.35">
      <c r="A1444" s="31">
        <v>1010029149</v>
      </c>
      <c r="B1444" s="22" t="s">
        <v>8536</v>
      </c>
      <c r="C1444" s="23">
        <v>43418</v>
      </c>
      <c r="D1444" s="23" t="s">
        <v>93</v>
      </c>
      <c r="E1444" s="23" t="s">
        <v>110</v>
      </c>
      <c r="F1444" s="23"/>
      <c r="G1444" s="24"/>
      <c r="H1444" s="24">
        <v>24089578425</v>
      </c>
      <c r="I1444" s="24" t="s">
        <v>72</v>
      </c>
      <c r="J1444" s="24">
        <f>DATEDIF(Tabla1[[#This Row],[FECHA DE NACIMIENTO]],Tabla1[[#This Row],[FECHA ACTUAL]],"Y")</f>
        <v>23</v>
      </c>
      <c r="K1444" s="24" t="s">
        <v>73</v>
      </c>
      <c r="L1444" s="24" t="s">
        <v>234</v>
      </c>
      <c r="M1444" s="24">
        <v>2</v>
      </c>
      <c r="N1444" s="24">
        <v>1</v>
      </c>
      <c r="O1444" s="24">
        <v>2</v>
      </c>
      <c r="P1444" s="24" t="s">
        <v>101</v>
      </c>
      <c r="Q1444" s="23">
        <v>36563</v>
      </c>
      <c r="R1444" s="24" t="s">
        <v>76</v>
      </c>
      <c r="S1444" s="25">
        <v>45119</v>
      </c>
      <c r="T1444" s="24"/>
      <c r="U1444" s="24">
        <v>3208283860</v>
      </c>
      <c r="V1444" s="24" t="s">
        <v>8537</v>
      </c>
      <c r="W1444" s="24" t="s">
        <v>8538</v>
      </c>
      <c r="X1444" s="24" t="s">
        <v>8539</v>
      </c>
      <c r="Y1444" s="24" t="s">
        <v>8540</v>
      </c>
      <c r="Z1444" s="24" t="s">
        <v>117</v>
      </c>
      <c r="AA1444" s="24">
        <v>3212183582</v>
      </c>
      <c r="AB1444" s="24" t="s">
        <v>77</v>
      </c>
      <c r="AC1444" s="24" t="s">
        <v>77</v>
      </c>
      <c r="AD1444" s="24" t="s">
        <v>77</v>
      </c>
      <c r="AE1444" s="26" t="s">
        <v>183</v>
      </c>
      <c r="AF1444" s="26" t="s">
        <v>8541</v>
      </c>
      <c r="AG1444" s="26"/>
      <c r="AH1444" s="27" t="s">
        <v>184</v>
      </c>
      <c r="AI1444" s="27" t="s">
        <v>120</v>
      </c>
      <c r="AJ1444" s="27" t="s">
        <v>120</v>
      </c>
      <c r="AK1444" s="24" t="s">
        <v>121</v>
      </c>
      <c r="AL1444" s="24" t="s">
        <v>7086</v>
      </c>
      <c r="AM1444" s="23">
        <v>43418</v>
      </c>
      <c r="AN1444" s="28">
        <v>857100.06</v>
      </c>
      <c r="AO1444" s="28">
        <v>97032</v>
      </c>
      <c r="AP1444" s="24"/>
      <c r="AQ1444" s="24"/>
      <c r="AR1444" s="24"/>
      <c r="AS1444" s="24"/>
      <c r="AT1444" s="24" t="e">
        <v>#N/A</v>
      </c>
      <c r="AU1444" s="24" t="e">
        <v>#N/A</v>
      </c>
      <c r="AV1444" s="24" t="e">
        <v>#N/A</v>
      </c>
      <c r="AW1444" s="24"/>
      <c r="AX1444" s="24"/>
      <c r="AY1444" s="24"/>
      <c r="AZ1444" s="24"/>
      <c r="BA1444" s="24"/>
      <c r="BB1444" s="24"/>
      <c r="BC1444" s="24"/>
      <c r="BD1444" s="24">
        <v>0</v>
      </c>
      <c r="BE1444" s="24">
        <v>0</v>
      </c>
      <c r="BF1444" s="23"/>
      <c r="BG1444" s="23"/>
      <c r="BH1444" s="23">
        <v>43706</v>
      </c>
      <c r="BI1444" s="26" t="s">
        <v>127</v>
      </c>
      <c r="BJ1444" s="26" t="s">
        <v>232</v>
      </c>
      <c r="BK1444" s="29">
        <v>0</v>
      </c>
      <c r="BL1444" s="24" t="s">
        <v>129</v>
      </c>
      <c r="BM1444" s="22" t="str">
        <f ca="1">+IF(Tabla1[[#This Row],[FECHA INGRESO]]&gt;=44986,IF((TODAY()-Tabla1[[#This Row],[FECHA INGRESO]])&gt;=50,"ALERTA","TODAVÍA FALTA"),"N/A")</f>
        <v>N/A</v>
      </c>
      <c r="BN1444" s="7">
        <f>IFERROR((_xlfn.DAYS(Tabla1[[#This Row],[FECHA INGRESO]],Tabla1[[#This Row],[FECHA RETIRO]]))/30,"")</f>
        <v>-9.6</v>
      </c>
    </row>
    <row r="1445" spans="1:66" ht="15" customHeight="1" x14ac:dyDescent="0.35">
      <c r="A1445" s="31">
        <v>1031168962</v>
      </c>
      <c r="B1445" s="22" t="s">
        <v>8542</v>
      </c>
      <c r="C1445" s="23">
        <v>43419</v>
      </c>
      <c r="D1445" s="23" t="s">
        <v>109</v>
      </c>
      <c r="E1445" s="23" t="s">
        <v>69</v>
      </c>
      <c r="F1445" s="23"/>
      <c r="G1445" s="24"/>
      <c r="H1445" s="24">
        <v>24089556766</v>
      </c>
      <c r="I1445" s="24" t="s">
        <v>72</v>
      </c>
      <c r="J1445" s="24">
        <f>DATEDIF(Tabla1[[#This Row],[FECHA DE NACIMIENTO]],Tabla1[[#This Row],[FECHA ACTUAL]],"Y")</f>
        <v>26</v>
      </c>
      <c r="K1445" s="24" t="s">
        <v>73</v>
      </c>
      <c r="L1445" s="24" t="s">
        <v>112</v>
      </c>
      <c r="M1445" s="24">
        <v>0</v>
      </c>
      <c r="N1445" s="24">
        <v>0</v>
      </c>
      <c r="O1445" s="24">
        <v>2</v>
      </c>
      <c r="P1445" s="24" t="s">
        <v>101</v>
      </c>
      <c r="Q1445" s="23">
        <v>35449</v>
      </c>
      <c r="R1445" s="24" t="s">
        <v>76</v>
      </c>
      <c r="S1445" s="25">
        <v>45119</v>
      </c>
      <c r="T1445" s="24">
        <v>3925754</v>
      </c>
      <c r="U1445" s="24">
        <v>3112131107</v>
      </c>
      <c r="V1445" s="24" t="s">
        <v>8543</v>
      </c>
      <c r="W1445" s="24" t="s">
        <v>8544</v>
      </c>
      <c r="X1445" s="24" t="s">
        <v>8545</v>
      </c>
      <c r="Y1445" s="24" t="s">
        <v>8546</v>
      </c>
      <c r="Z1445" s="24" t="s">
        <v>117</v>
      </c>
      <c r="AA1445" s="24">
        <v>3004159925</v>
      </c>
      <c r="AB1445" s="24" t="s">
        <v>77</v>
      </c>
      <c r="AC1445" s="24" t="s">
        <v>77</v>
      </c>
      <c r="AD1445" s="24" t="s">
        <v>77</v>
      </c>
      <c r="AE1445" s="26" t="s">
        <v>183</v>
      </c>
      <c r="AF1445" s="26"/>
      <c r="AG1445" s="26"/>
      <c r="AH1445" s="27" t="s">
        <v>324</v>
      </c>
      <c r="AI1445" s="27" t="s">
        <v>304</v>
      </c>
      <c r="AJ1445" s="27" t="s">
        <v>304</v>
      </c>
      <c r="AK1445" s="24" t="s">
        <v>121</v>
      </c>
      <c r="AL1445" s="24" t="s">
        <v>7086</v>
      </c>
      <c r="AM1445" s="23">
        <v>43419</v>
      </c>
      <c r="AN1445" s="28">
        <v>857100.06</v>
      </c>
      <c r="AO1445" s="28"/>
      <c r="AP1445" s="24"/>
      <c r="AQ1445" s="24"/>
      <c r="AR1445" s="24"/>
      <c r="AS1445" s="24"/>
      <c r="AT1445" s="24" t="e">
        <v>#N/A</v>
      </c>
      <c r="AU1445" s="24" t="e">
        <v>#N/A</v>
      </c>
      <c r="AV1445" s="24" t="e">
        <v>#N/A</v>
      </c>
      <c r="AW1445" s="24"/>
      <c r="AX1445" s="24"/>
      <c r="AY1445" s="24"/>
      <c r="AZ1445" s="24"/>
      <c r="BA1445" s="24"/>
      <c r="BB1445" s="24"/>
      <c r="BC1445" s="24"/>
      <c r="BD1445" s="24">
        <v>0</v>
      </c>
      <c r="BE1445" s="24">
        <v>0</v>
      </c>
      <c r="BF1445" s="23"/>
      <c r="BG1445" s="23"/>
      <c r="BH1445" s="23">
        <v>43469</v>
      </c>
      <c r="BI1445" s="26" t="s">
        <v>143</v>
      </c>
      <c r="BJ1445" s="26" t="s">
        <v>8327</v>
      </c>
      <c r="BK1445" s="29">
        <v>57508</v>
      </c>
      <c r="BL1445" s="24" t="s">
        <v>129</v>
      </c>
      <c r="BM1445" s="22" t="str">
        <f ca="1">+IF(Tabla1[[#This Row],[FECHA INGRESO]]&gt;=44986,IF((TODAY()-Tabla1[[#This Row],[FECHA INGRESO]])&gt;=50,"ALERTA","TODAVÍA FALTA"),"N/A")</f>
        <v>N/A</v>
      </c>
      <c r="BN1445" s="7">
        <f>IFERROR((_xlfn.DAYS(Tabla1[[#This Row],[FECHA INGRESO]],Tabla1[[#This Row],[FECHA RETIRO]]))/30,"")</f>
        <v>-1.6666666666666667</v>
      </c>
    </row>
    <row r="1446" spans="1:66" ht="15" customHeight="1" x14ac:dyDescent="0.35">
      <c r="A1446" s="31">
        <v>1022393907</v>
      </c>
      <c r="B1446" s="22" t="s">
        <v>8547</v>
      </c>
      <c r="C1446" s="23">
        <v>43423</v>
      </c>
      <c r="D1446" s="23" t="s">
        <v>188</v>
      </c>
      <c r="E1446" s="24" t="s">
        <v>94</v>
      </c>
      <c r="F1446" s="23"/>
      <c r="G1446" s="24"/>
      <c r="H1446" s="24">
        <v>24089668722</v>
      </c>
      <c r="I1446" s="24" t="s">
        <v>95</v>
      </c>
      <c r="J1446" s="24">
        <f>DATEDIF(Tabla1[[#This Row],[FECHA DE NACIMIENTO]],Tabla1[[#This Row],[FECHA ACTUAL]],"Y")</f>
        <v>29</v>
      </c>
      <c r="K1446" s="24" t="s">
        <v>73</v>
      </c>
      <c r="L1446" s="24" t="s">
        <v>112</v>
      </c>
      <c r="M1446" s="24">
        <v>2</v>
      </c>
      <c r="N1446" s="24">
        <v>2</v>
      </c>
      <c r="O1446" s="24">
        <v>3</v>
      </c>
      <c r="P1446" s="24" t="s">
        <v>101</v>
      </c>
      <c r="Q1446" s="23">
        <v>34506</v>
      </c>
      <c r="R1446" s="24" t="s">
        <v>76</v>
      </c>
      <c r="S1446" s="25">
        <v>45119</v>
      </c>
      <c r="T1446" s="24"/>
      <c r="U1446" s="24">
        <v>3103402531</v>
      </c>
      <c r="V1446" s="24" t="s">
        <v>8548</v>
      </c>
      <c r="W1446" s="24" t="s">
        <v>8549</v>
      </c>
      <c r="X1446" s="24" t="s">
        <v>8550</v>
      </c>
      <c r="Y1446" s="24" t="s">
        <v>8551</v>
      </c>
      <c r="Z1446" s="24" t="s">
        <v>117</v>
      </c>
      <c r="AA1446" s="24">
        <v>3134754464</v>
      </c>
      <c r="AB1446" s="24" t="s">
        <v>77</v>
      </c>
      <c r="AC1446" s="24" t="s">
        <v>77</v>
      </c>
      <c r="AD1446" s="24" t="s">
        <v>77</v>
      </c>
      <c r="AE1446" s="26" t="s">
        <v>151</v>
      </c>
      <c r="AF1446" s="26"/>
      <c r="AG1446" s="26"/>
      <c r="AH1446" s="27" t="s">
        <v>184</v>
      </c>
      <c r="AI1446" s="27" t="s">
        <v>2649</v>
      </c>
      <c r="AJ1446" s="27" t="s">
        <v>2649</v>
      </c>
      <c r="AK1446" s="24" t="s">
        <v>121</v>
      </c>
      <c r="AL1446" s="24" t="s">
        <v>7086</v>
      </c>
      <c r="AM1446" s="23">
        <v>43423</v>
      </c>
      <c r="AN1446" s="28">
        <v>857100.06</v>
      </c>
      <c r="AO1446" s="28"/>
      <c r="AP1446" s="24"/>
      <c r="AQ1446" s="24"/>
      <c r="AR1446" s="24"/>
      <c r="AS1446" s="24"/>
      <c r="AT1446" s="24" t="e">
        <v>#N/A</v>
      </c>
      <c r="AU1446" s="24" t="e">
        <v>#N/A</v>
      </c>
      <c r="AV1446" s="24" t="e">
        <v>#N/A</v>
      </c>
      <c r="AW1446" s="24"/>
      <c r="AX1446" s="24"/>
      <c r="AY1446" s="24"/>
      <c r="AZ1446" s="24"/>
      <c r="BA1446" s="24"/>
      <c r="BB1446" s="24"/>
      <c r="BC1446" s="24"/>
      <c r="BD1446" s="24">
        <v>0</v>
      </c>
      <c r="BE1446" s="24">
        <v>0</v>
      </c>
      <c r="BF1446" s="23"/>
      <c r="BG1446" s="23"/>
      <c r="BH1446" s="23">
        <v>43475</v>
      </c>
      <c r="BI1446" s="26" t="s">
        <v>127</v>
      </c>
      <c r="BJ1446" s="26" t="s">
        <v>232</v>
      </c>
      <c r="BK1446" s="29">
        <v>59808</v>
      </c>
      <c r="BL1446" s="24" t="s">
        <v>129</v>
      </c>
      <c r="BM1446" s="22" t="str">
        <f ca="1">+IF(Tabla1[[#This Row],[FECHA INGRESO]]&gt;=44986,IF((TODAY()-Tabla1[[#This Row],[FECHA INGRESO]])&gt;=50,"ALERTA","TODAVÍA FALTA"),"N/A")</f>
        <v>N/A</v>
      </c>
      <c r="BN1446" s="7">
        <f>IFERROR((_xlfn.DAYS(Tabla1[[#This Row],[FECHA INGRESO]],Tabla1[[#This Row],[FECHA RETIRO]]))/30,"")</f>
        <v>-1.7333333333333334</v>
      </c>
    </row>
    <row r="1447" spans="1:66" ht="15" customHeight="1" x14ac:dyDescent="0.35">
      <c r="A1447" s="34">
        <v>1035432638</v>
      </c>
      <c r="B1447" s="22" t="s">
        <v>8552</v>
      </c>
      <c r="C1447" s="23">
        <v>43423</v>
      </c>
      <c r="D1447" s="23" t="s">
        <v>1311</v>
      </c>
      <c r="E1447" s="23" t="s">
        <v>110</v>
      </c>
      <c r="F1447" s="23" t="s">
        <v>70</v>
      </c>
      <c r="G1447" s="24"/>
      <c r="H1447" s="24">
        <v>24089596555</v>
      </c>
      <c r="I1447" s="24" t="s">
        <v>72</v>
      </c>
      <c r="J1447" s="24">
        <f>DATEDIF(Tabla1[[#This Row],[FECHA DE NACIMIENTO]],Tabla1[[#This Row],[FECHA ACTUAL]],"Y")</f>
        <v>28</v>
      </c>
      <c r="K1447" s="24" t="s">
        <v>385</v>
      </c>
      <c r="L1447" s="24" t="s">
        <v>112</v>
      </c>
      <c r="M1447" s="24">
        <v>0</v>
      </c>
      <c r="N1447" s="24">
        <v>0</v>
      </c>
      <c r="O1447" s="24">
        <v>2</v>
      </c>
      <c r="P1447" s="24" t="s">
        <v>101</v>
      </c>
      <c r="Q1447" s="23">
        <v>34678</v>
      </c>
      <c r="R1447" s="24" t="s">
        <v>830</v>
      </c>
      <c r="S1447" s="25">
        <v>45119</v>
      </c>
      <c r="T1447" s="24">
        <v>5971779</v>
      </c>
      <c r="U1447" s="24">
        <v>3222451572</v>
      </c>
      <c r="V1447" s="24" t="s">
        <v>8553</v>
      </c>
      <c r="W1447" s="24" t="s">
        <v>8554</v>
      </c>
      <c r="X1447" s="24" t="s">
        <v>8555</v>
      </c>
      <c r="Y1447" s="24" t="s">
        <v>8556</v>
      </c>
      <c r="Z1447" s="24" t="s">
        <v>117</v>
      </c>
      <c r="AA1447" s="24">
        <v>3122526659</v>
      </c>
      <c r="AB1447" s="24" t="s">
        <v>77</v>
      </c>
      <c r="AC1447" s="24" t="s">
        <v>77</v>
      </c>
      <c r="AD1447" s="24" t="s">
        <v>77</v>
      </c>
      <c r="AE1447" s="26" t="s">
        <v>183</v>
      </c>
      <c r="AF1447" s="26"/>
      <c r="AG1447" s="26"/>
      <c r="AH1447" s="27" t="s">
        <v>460</v>
      </c>
      <c r="AI1447" s="27" t="s">
        <v>515</v>
      </c>
      <c r="AJ1447" s="27" t="s">
        <v>515</v>
      </c>
      <c r="AK1447" s="24" t="s">
        <v>121</v>
      </c>
      <c r="AL1447" s="24" t="s">
        <v>7086</v>
      </c>
      <c r="AM1447" s="23">
        <v>43423</v>
      </c>
      <c r="AN1447" s="28">
        <v>877803</v>
      </c>
      <c r="AO1447" s="28">
        <v>102854</v>
      </c>
      <c r="AP1447" s="24"/>
      <c r="AQ1447" s="24"/>
      <c r="AR1447" s="24"/>
      <c r="AS1447" s="24"/>
      <c r="AT1447" s="24" t="e">
        <v>#N/A</v>
      </c>
      <c r="AU1447" s="24" t="e">
        <v>#N/A</v>
      </c>
      <c r="AV1447" s="24" t="e">
        <v>#N/A</v>
      </c>
      <c r="AW1447" s="24"/>
      <c r="AX1447" s="24"/>
      <c r="AY1447" s="24"/>
      <c r="AZ1447" s="24"/>
      <c r="BA1447" s="24"/>
      <c r="BB1447" s="24"/>
      <c r="BC1447" s="24"/>
      <c r="BD1447" s="24">
        <v>0</v>
      </c>
      <c r="BE1447" s="24">
        <v>0</v>
      </c>
      <c r="BF1447" s="23"/>
      <c r="BG1447" s="23"/>
      <c r="BH1447" s="23">
        <v>44117</v>
      </c>
      <c r="BI1447" s="26" t="s">
        <v>143</v>
      </c>
      <c r="BJ1447" s="26" t="s">
        <v>8557</v>
      </c>
      <c r="BK1447" s="29">
        <v>0</v>
      </c>
      <c r="BL1447" s="24" t="s">
        <v>129</v>
      </c>
      <c r="BM1447" s="22" t="str">
        <f ca="1">+IF(Tabla1[[#This Row],[FECHA INGRESO]]&gt;=44986,IF((TODAY()-Tabla1[[#This Row],[FECHA INGRESO]])&gt;=50,"ALERTA","TODAVÍA FALTA"),"N/A")</f>
        <v>N/A</v>
      </c>
      <c r="BN1447" s="7">
        <f>IFERROR((_xlfn.DAYS(Tabla1[[#This Row],[FECHA INGRESO]],Tabla1[[#This Row],[FECHA RETIRO]]))/30,"")</f>
        <v>-23.133333333333333</v>
      </c>
    </row>
    <row r="1448" spans="1:66" ht="15" customHeight="1" x14ac:dyDescent="0.35">
      <c r="A1448" s="31">
        <v>52835587</v>
      </c>
      <c r="B1448" s="22" t="s">
        <v>8558</v>
      </c>
      <c r="C1448" s="23">
        <v>43424</v>
      </c>
      <c r="D1448" s="23" t="s">
        <v>266</v>
      </c>
      <c r="E1448" s="23" t="s">
        <v>111</v>
      </c>
      <c r="F1448" s="23"/>
      <c r="G1448" s="24"/>
      <c r="H1448" s="24">
        <v>24089755570</v>
      </c>
      <c r="I1448" s="24" t="s">
        <v>95</v>
      </c>
      <c r="J1448" s="24">
        <f>DATEDIF(Tabla1[[#This Row],[FECHA DE NACIMIENTO]],Tabla1[[#This Row],[FECHA ACTUAL]],"Y")</f>
        <v>42</v>
      </c>
      <c r="K1448" s="24" t="s">
        <v>73</v>
      </c>
      <c r="L1448" s="24" t="s">
        <v>112</v>
      </c>
      <c r="M1448" s="24">
        <v>1</v>
      </c>
      <c r="N1448" s="24">
        <v>1</v>
      </c>
      <c r="O1448" s="24">
        <v>4</v>
      </c>
      <c r="P1448" s="24" t="s">
        <v>101</v>
      </c>
      <c r="Q1448" s="23">
        <v>29576</v>
      </c>
      <c r="R1448" s="24" t="s">
        <v>76</v>
      </c>
      <c r="S1448" s="25">
        <v>45119</v>
      </c>
      <c r="T1448" s="24">
        <v>4917593</v>
      </c>
      <c r="U1448" s="24">
        <v>3125525888</v>
      </c>
      <c r="V1448" s="24" t="s">
        <v>8559</v>
      </c>
      <c r="W1448" s="24" t="s">
        <v>8560</v>
      </c>
      <c r="X1448" s="24" t="s">
        <v>8561</v>
      </c>
      <c r="Y1448" s="24" t="s">
        <v>8562</v>
      </c>
      <c r="Z1448" s="24" t="s">
        <v>117</v>
      </c>
      <c r="AA1448" s="24">
        <v>3133909458</v>
      </c>
      <c r="AB1448" s="24" t="s">
        <v>77</v>
      </c>
      <c r="AC1448" s="24" t="s">
        <v>77</v>
      </c>
      <c r="AD1448" s="24" t="s">
        <v>77</v>
      </c>
      <c r="AE1448" s="26" t="s">
        <v>151</v>
      </c>
      <c r="AF1448" s="26"/>
      <c r="AG1448" s="26"/>
      <c r="AH1448" s="27" t="s">
        <v>184</v>
      </c>
      <c r="AI1448" s="27" t="s">
        <v>186</v>
      </c>
      <c r="AJ1448" s="27" t="s">
        <v>186</v>
      </c>
      <c r="AK1448" s="24" t="s">
        <v>121</v>
      </c>
      <c r="AL1448" s="24" t="s">
        <v>7086</v>
      </c>
      <c r="AM1448" s="23">
        <v>43424</v>
      </c>
      <c r="AN1448" s="28">
        <v>857100.06</v>
      </c>
      <c r="AO1448" s="28"/>
      <c r="AP1448" s="24"/>
      <c r="AQ1448" s="24"/>
      <c r="AR1448" s="24"/>
      <c r="AS1448" s="24"/>
      <c r="AT1448" s="24" t="e">
        <v>#N/A</v>
      </c>
      <c r="AU1448" s="24" t="e">
        <v>#N/A</v>
      </c>
      <c r="AV1448" s="24" t="e">
        <v>#N/A</v>
      </c>
      <c r="AW1448" s="24"/>
      <c r="AX1448" s="24"/>
      <c r="AY1448" s="24"/>
      <c r="AZ1448" s="24"/>
      <c r="BA1448" s="24"/>
      <c r="BB1448" s="24"/>
      <c r="BC1448" s="24"/>
      <c r="BD1448" s="24">
        <v>0</v>
      </c>
      <c r="BE1448" s="24">
        <v>0</v>
      </c>
      <c r="BF1448" s="23"/>
      <c r="BG1448" s="23"/>
      <c r="BH1448" s="23">
        <v>43462</v>
      </c>
      <c r="BI1448" s="26" t="s">
        <v>127</v>
      </c>
      <c r="BJ1448" s="26" t="s">
        <v>273</v>
      </c>
      <c r="BK1448" s="29">
        <v>42317</v>
      </c>
      <c r="BL1448" s="24" t="s">
        <v>129</v>
      </c>
      <c r="BM1448" s="22" t="str">
        <f ca="1">+IF(Tabla1[[#This Row],[FECHA INGRESO]]&gt;=44986,IF((TODAY()-Tabla1[[#This Row],[FECHA INGRESO]])&gt;=50,"ALERTA","TODAVÍA FALTA"),"N/A")</f>
        <v>N/A</v>
      </c>
      <c r="BN1448" s="7">
        <f>IFERROR((_xlfn.DAYS(Tabla1[[#This Row],[FECHA INGRESO]],Tabla1[[#This Row],[FECHA RETIRO]]))/30,"")</f>
        <v>-1.2666666666666666</v>
      </c>
    </row>
    <row r="1449" spans="1:66" x14ac:dyDescent="0.35">
      <c r="A1449" s="31">
        <v>1026302559</v>
      </c>
      <c r="B1449" s="22" t="s">
        <v>8563</v>
      </c>
      <c r="C1449" s="23">
        <v>43424</v>
      </c>
      <c r="D1449" s="23" t="s">
        <v>188</v>
      </c>
      <c r="E1449" s="23" t="s">
        <v>111</v>
      </c>
      <c r="F1449" s="23"/>
      <c r="G1449" s="24"/>
      <c r="H1449" s="24">
        <v>24089696796</v>
      </c>
      <c r="I1449" s="24" t="s">
        <v>72</v>
      </c>
      <c r="J1449" s="24">
        <f>DATEDIF(Tabla1[[#This Row],[FECHA DE NACIMIENTO]],Tabla1[[#This Row],[FECHA ACTUAL]],"Y")</f>
        <v>25</v>
      </c>
      <c r="K1449" s="24" t="s">
        <v>73</v>
      </c>
      <c r="L1449" s="24" t="s">
        <v>112</v>
      </c>
      <c r="M1449" s="24">
        <v>0</v>
      </c>
      <c r="N1449" s="24">
        <v>0</v>
      </c>
      <c r="O1449" s="24">
        <v>2</v>
      </c>
      <c r="P1449" s="24" t="s">
        <v>101</v>
      </c>
      <c r="Q1449" s="23">
        <v>35982</v>
      </c>
      <c r="R1449" s="24" t="s">
        <v>76</v>
      </c>
      <c r="S1449" s="25">
        <v>45119</v>
      </c>
      <c r="T1449" s="24">
        <v>3631410</v>
      </c>
      <c r="U1449" s="24">
        <v>3138998549</v>
      </c>
      <c r="V1449" s="24" t="s">
        <v>8564</v>
      </c>
      <c r="W1449" s="24" t="s">
        <v>8565</v>
      </c>
      <c r="X1449" s="24" t="s">
        <v>8566</v>
      </c>
      <c r="Y1449" s="24" t="s">
        <v>8567</v>
      </c>
      <c r="Z1449" s="24" t="s">
        <v>117</v>
      </c>
      <c r="AA1449" s="24">
        <v>3138258878</v>
      </c>
      <c r="AB1449" s="24" t="s">
        <v>77</v>
      </c>
      <c r="AC1449" s="24" t="s">
        <v>77</v>
      </c>
      <c r="AD1449" s="24" t="s">
        <v>77</v>
      </c>
      <c r="AE1449" s="26" t="s">
        <v>183</v>
      </c>
      <c r="AF1449" s="26"/>
      <c r="AG1449" s="26" t="s">
        <v>4430</v>
      </c>
      <c r="AH1449" s="27" t="s">
        <v>8568</v>
      </c>
      <c r="AI1449" s="27" t="s">
        <v>7063</v>
      </c>
      <c r="AJ1449" s="27" t="s">
        <v>7063</v>
      </c>
      <c r="AK1449" s="24" t="s">
        <v>89</v>
      </c>
      <c r="AL1449" s="24" t="s">
        <v>7086</v>
      </c>
      <c r="AM1449" s="23">
        <v>43424</v>
      </c>
      <c r="AN1449" s="28">
        <v>1316520</v>
      </c>
      <c r="AO1449" s="28"/>
      <c r="AP1449" s="24"/>
      <c r="AQ1449" s="24"/>
      <c r="AR1449" s="24"/>
      <c r="AS1449" s="24"/>
      <c r="AT1449" s="24" t="e">
        <v>#N/A</v>
      </c>
      <c r="AU1449" s="24" t="e">
        <v>#N/A</v>
      </c>
      <c r="AV1449" s="24" t="e">
        <v>#N/A</v>
      </c>
      <c r="AW1449" s="24"/>
      <c r="AX1449" s="24"/>
      <c r="AY1449" s="24"/>
      <c r="AZ1449" s="24"/>
      <c r="BA1449" s="24"/>
      <c r="BB1449" s="24"/>
      <c r="BC1449" s="24"/>
      <c r="BD1449" s="24">
        <v>0</v>
      </c>
      <c r="BE1449" s="24">
        <v>0</v>
      </c>
      <c r="BF1449" s="23"/>
      <c r="BG1449" s="23"/>
      <c r="BH1449" s="23">
        <v>43483</v>
      </c>
      <c r="BI1449" s="26" t="s">
        <v>143</v>
      </c>
      <c r="BJ1449" s="26" t="s">
        <v>8327</v>
      </c>
      <c r="BK1449" s="29">
        <v>98333</v>
      </c>
      <c r="BL1449" s="24" t="s">
        <v>129</v>
      </c>
      <c r="BM1449" s="22" t="str">
        <f ca="1">+IF(Tabla1[[#This Row],[FECHA INGRESO]]&gt;=44986,IF((TODAY()-Tabla1[[#This Row],[FECHA INGRESO]])&gt;=50,"ALERTA","TODAVÍA FALTA"),"N/A")</f>
        <v>N/A</v>
      </c>
      <c r="BN1449" s="7">
        <f>IFERROR((_xlfn.DAYS(Tabla1[[#This Row],[FECHA INGRESO]],Tabla1[[#This Row],[FECHA RETIRO]]))/30,"")</f>
        <v>-1.9666666666666666</v>
      </c>
    </row>
    <row r="1450" spans="1:66" ht="15" customHeight="1" x14ac:dyDescent="0.35">
      <c r="A1450" s="31">
        <v>1023922765</v>
      </c>
      <c r="B1450" s="22" t="s">
        <v>8569</v>
      </c>
      <c r="C1450" s="23">
        <v>43426</v>
      </c>
      <c r="D1450" s="23" t="s">
        <v>188</v>
      </c>
      <c r="E1450" s="24" t="s">
        <v>94</v>
      </c>
      <c r="F1450" s="23"/>
      <c r="G1450" s="24"/>
      <c r="H1450" s="24">
        <v>24089746583</v>
      </c>
      <c r="I1450" s="24" t="s">
        <v>95</v>
      </c>
      <c r="J1450" s="24">
        <f>DATEDIF(Tabla1[[#This Row],[FECHA DE NACIMIENTO]],Tabla1[[#This Row],[FECHA ACTUAL]],"Y")</f>
        <v>30</v>
      </c>
      <c r="K1450" s="24" t="s">
        <v>73</v>
      </c>
      <c r="L1450" s="24" t="s">
        <v>112</v>
      </c>
      <c r="M1450" s="24">
        <v>0</v>
      </c>
      <c r="N1450" s="24">
        <v>0</v>
      </c>
      <c r="O1450" s="24">
        <v>2</v>
      </c>
      <c r="P1450" s="24" t="s">
        <v>101</v>
      </c>
      <c r="Q1450" s="23">
        <v>33989</v>
      </c>
      <c r="R1450" s="24" t="s">
        <v>76</v>
      </c>
      <c r="S1450" s="25">
        <v>45119</v>
      </c>
      <c r="T1450" s="24"/>
      <c r="U1450" s="24">
        <v>3015196548</v>
      </c>
      <c r="V1450" s="24" t="s">
        <v>8570</v>
      </c>
      <c r="W1450" s="24" t="s">
        <v>8571</v>
      </c>
      <c r="X1450" s="24" t="s">
        <v>8572</v>
      </c>
      <c r="Y1450" s="24" t="s">
        <v>8573</v>
      </c>
      <c r="Z1450" s="24" t="s">
        <v>162</v>
      </c>
      <c r="AA1450" s="24">
        <v>3115985092</v>
      </c>
      <c r="AB1450" s="24" t="s">
        <v>77</v>
      </c>
      <c r="AC1450" s="24" t="s">
        <v>77</v>
      </c>
      <c r="AD1450" s="24" t="s">
        <v>77</v>
      </c>
      <c r="AE1450" s="26" t="s">
        <v>151</v>
      </c>
      <c r="AF1450" s="26"/>
      <c r="AG1450" s="26"/>
      <c r="AH1450" s="27" t="s">
        <v>184</v>
      </c>
      <c r="AI1450" s="27" t="s">
        <v>5371</v>
      </c>
      <c r="AJ1450" s="27" t="s">
        <v>5372</v>
      </c>
      <c r="AK1450" s="24" t="s">
        <v>121</v>
      </c>
      <c r="AL1450" s="24" t="s">
        <v>7086</v>
      </c>
      <c r="AM1450" s="23">
        <v>43426</v>
      </c>
      <c r="AN1450" s="28">
        <v>808585.47</v>
      </c>
      <c r="AO1450" s="28"/>
      <c r="AP1450" s="24"/>
      <c r="AQ1450" s="24"/>
      <c r="AR1450" s="24"/>
      <c r="AS1450" s="24"/>
      <c r="AT1450" s="24" t="e">
        <v>#N/A</v>
      </c>
      <c r="AU1450" s="24" t="e">
        <v>#N/A</v>
      </c>
      <c r="AV1450" s="24">
        <v>89</v>
      </c>
      <c r="AW1450" s="24"/>
      <c r="AX1450" s="24"/>
      <c r="AY1450" s="24"/>
      <c r="AZ1450" s="24"/>
      <c r="BA1450" s="24"/>
      <c r="BB1450" s="24"/>
      <c r="BC1450" s="24"/>
      <c r="BD1450" s="24">
        <v>0</v>
      </c>
      <c r="BE1450" s="24">
        <v>0</v>
      </c>
      <c r="BF1450" s="23"/>
      <c r="BG1450" s="23"/>
      <c r="BH1450" s="23">
        <v>43428</v>
      </c>
      <c r="BI1450" s="26" t="s">
        <v>127</v>
      </c>
      <c r="BJ1450" s="26" t="s">
        <v>1953</v>
      </c>
      <c r="BK1450" s="29">
        <v>3255</v>
      </c>
      <c r="BL1450" s="24" t="s">
        <v>129</v>
      </c>
      <c r="BM1450" s="22" t="str">
        <f ca="1">+IF(Tabla1[[#This Row],[FECHA INGRESO]]&gt;=44986,IF((TODAY()-Tabla1[[#This Row],[FECHA INGRESO]])&gt;=50,"ALERTA","TODAVÍA FALTA"),"N/A")</f>
        <v>N/A</v>
      </c>
      <c r="BN1450" s="7">
        <f>IFERROR((_xlfn.DAYS(Tabla1[[#This Row],[FECHA INGRESO]],Tabla1[[#This Row],[FECHA RETIRO]]))/30,"")</f>
        <v>-6.6666666666666666E-2</v>
      </c>
    </row>
    <row r="1451" spans="1:66" ht="15" customHeight="1" x14ac:dyDescent="0.35">
      <c r="A1451" s="31">
        <v>1005238715</v>
      </c>
      <c r="B1451" s="22" t="s">
        <v>8574</v>
      </c>
      <c r="C1451" s="23">
        <v>43426</v>
      </c>
      <c r="D1451" s="23" t="s">
        <v>93</v>
      </c>
      <c r="E1451" s="23" t="s">
        <v>110</v>
      </c>
      <c r="F1451" s="23"/>
      <c r="G1451" s="24"/>
      <c r="H1451" s="24">
        <v>24089740143</v>
      </c>
      <c r="I1451" s="24" t="s">
        <v>72</v>
      </c>
      <c r="J1451" s="24">
        <f>DATEDIF(Tabla1[[#This Row],[FECHA DE NACIMIENTO]],Tabla1[[#This Row],[FECHA ACTUAL]],"Y")</f>
        <v>28</v>
      </c>
      <c r="K1451" s="24" t="s">
        <v>96</v>
      </c>
      <c r="L1451" s="24" t="s">
        <v>234</v>
      </c>
      <c r="M1451" s="24">
        <v>3</v>
      </c>
      <c r="N1451" s="24">
        <v>1</v>
      </c>
      <c r="O1451" s="24">
        <v>2</v>
      </c>
      <c r="P1451" s="24" t="s">
        <v>101</v>
      </c>
      <c r="Q1451" s="23">
        <v>34889</v>
      </c>
      <c r="R1451" s="24" t="s">
        <v>8575</v>
      </c>
      <c r="S1451" s="25">
        <v>45119</v>
      </c>
      <c r="T1451" s="24">
        <v>5367067</v>
      </c>
      <c r="U1451" s="24">
        <v>3144165057</v>
      </c>
      <c r="V1451" s="24" t="s">
        <v>8576</v>
      </c>
      <c r="W1451" s="24" t="s">
        <v>8577</v>
      </c>
      <c r="X1451" s="24" t="s">
        <v>8578</v>
      </c>
      <c r="Y1451" s="24" t="s">
        <v>8579</v>
      </c>
      <c r="Z1451" s="24" t="s">
        <v>117</v>
      </c>
      <c r="AA1451" s="24">
        <v>3138405612</v>
      </c>
      <c r="AB1451" s="24" t="s">
        <v>77</v>
      </c>
      <c r="AC1451" s="24" t="s">
        <v>77</v>
      </c>
      <c r="AD1451" s="24" t="s">
        <v>77</v>
      </c>
      <c r="AE1451" s="26" t="s">
        <v>183</v>
      </c>
      <c r="AF1451" s="26"/>
      <c r="AG1451" s="26"/>
      <c r="AH1451" s="27" t="s">
        <v>184</v>
      </c>
      <c r="AI1451" s="27" t="s">
        <v>2649</v>
      </c>
      <c r="AJ1451" s="27" t="s">
        <v>2649</v>
      </c>
      <c r="AK1451" s="24" t="s">
        <v>121</v>
      </c>
      <c r="AL1451" s="24" t="s">
        <v>7086</v>
      </c>
      <c r="AM1451" s="23">
        <v>43426</v>
      </c>
      <c r="AN1451" s="28">
        <v>857100.06</v>
      </c>
      <c r="AO1451" s="28"/>
      <c r="AP1451" s="24"/>
      <c r="AQ1451" s="24"/>
      <c r="AR1451" s="24"/>
      <c r="AS1451" s="24"/>
      <c r="AT1451" s="24" t="e">
        <v>#N/A</v>
      </c>
      <c r="AU1451" s="24" t="e">
        <v>#N/A</v>
      </c>
      <c r="AV1451" s="24" t="e">
        <v>#N/A</v>
      </c>
      <c r="AW1451" s="24"/>
      <c r="AX1451" s="24"/>
      <c r="AY1451" s="24"/>
      <c r="AZ1451" s="24"/>
      <c r="BA1451" s="24"/>
      <c r="BB1451" s="24"/>
      <c r="BC1451" s="24"/>
      <c r="BD1451" s="24">
        <v>0</v>
      </c>
      <c r="BE1451" s="24">
        <v>0</v>
      </c>
      <c r="BF1451" s="23"/>
      <c r="BG1451" s="23"/>
      <c r="BH1451" s="23">
        <v>43481</v>
      </c>
      <c r="BI1451" s="26" t="s">
        <v>127</v>
      </c>
      <c r="BJ1451" s="26" t="s">
        <v>128</v>
      </c>
      <c r="BK1451" s="29">
        <v>63259</v>
      </c>
      <c r="BL1451" s="24" t="s">
        <v>129</v>
      </c>
      <c r="BM1451" s="22" t="str">
        <f ca="1">+IF(Tabla1[[#This Row],[FECHA INGRESO]]&gt;=44986,IF((TODAY()-Tabla1[[#This Row],[FECHA INGRESO]])&gt;=50,"ALERTA","TODAVÍA FALTA"),"N/A")</f>
        <v>N/A</v>
      </c>
      <c r="BN1451" s="7">
        <f>IFERROR((_xlfn.DAYS(Tabla1[[#This Row],[FECHA INGRESO]],Tabla1[[#This Row],[FECHA RETIRO]]))/30,"")</f>
        <v>-1.8333333333333333</v>
      </c>
    </row>
    <row r="1452" spans="1:66" ht="15" customHeight="1" x14ac:dyDescent="0.35">
      <c r="A1452" s="31">
        <v>1069403930</v>
      </c>
      <c r="B1452" s="22" t="s">
        <v>8580</v>
      </c>
      <c r="C1452" s="23">
        <v>43426</v>
      </c>
      <c r="D1452" s="23" t="s">
        <v>266</v>
      </c>
      <c r="E1452" s="23" t="s">
        <v>110</v>
      </c>
      <c r="F1452" s="23"/>
      <c r="G1452" s="24" t="s">
        <v>8581</v>
      </c>
      <c r="H1452" s="24">
        <v>24089746608</v>
      </c>
      <c r="I1452" s="24" t="s">
        <v>95</v>
      </c>
      <c r="J1452" s="24">
        <f>DATEDIF(Tabla1[[#This Row],[FECHA DE NACIMIENTO]],Tabla1[[#This Row],[FECHA ACTUAL]],"Y")</f>
        <v>4</v>
      </c>
      <c r="K1452" s="24" t="s">
        <v>96</v>
      </c>
      <c r="L1452" s="24" t="s">
        <v>112</v>
      </c>
      <c r="M1452" s="24">
        <v>0</v>
      </c>
      <c r="N1452" s="24">
        <v>0</v>
      </c>
      <c r="O1452" s="24">
        <v>2</v>
      </c>
      <c r="P1452" s="24" t="s">
        <v>101</v>
      </c>
      <c r="Q1452" s="23">
        <v>43388</v>
      </c>
      <c r="R1452" s="24" t="s">
        <v>5780</v>
      </c>
      <c r="S1452" s="25">
        <v>45119</v>
      </c>
      <c r="T1452" s="24"/>
      <c r="U1452" s="24">
        <v>3227331670</v>
      </c>
      <c r="V1452" s="24" t="s">
        <v>8582</v>
      </c>
      <c r="W1452" s="24" t="s">
        <v>8583</v>
      </c>
      <c r="X1452" s="24" t="s">
        <v>8584</v>
      </c>
      <c r="Y1452" s="24" t="s">
        <v>8585</v>
      </c>
      <c r="Z1452" s="24" t="s">
        <v>8586</v>
      </c>
      <c r="AA1452" s="24"/>
      <c r="AB1452" s="24" t="s">
        <v>77</v>
      </c>
      <c r="AC1452" s="24" t="s">
        <v>77</v>
      </c>
      <c r="AD1452" s="24" t="s">
        <v>77</v>
      </c>
      <c r="AE1452" s="26" t="s">
        <v>151</v>
      </c>
      <c r="AF1452" s="26"/>
      <c r="AG1452" s="26"/>
      <c r="AH1452" s="27" t="s">
        <v>184</v>
      </c>
      <c r="AI1452" s="27" t="s">
        <v>515</v>
      </c>
      <c r="AJ1452" s="27" t="s">
        <v>515</v>
      </c>
      <c r="AK1452" s="24" t="s">
        <v>121</v>
      </c>
      <c r="AL1452" s="24" t="s">
        <v>7086</v>
      </c>
      <c r="AM1452" s="23">
        <v>43426</v>
      </c>
      <c r="AN1452" s="28">
        <v>857100.06</v>
      </c>
      <c r="AO1452" s="28">
        <v>97032</v>
      </c>
      <c r="AP1452" s="24"/>
      <c r="AQ1452" s="24"/>
      <c r="AR1452" s="24"/>
      <c r="AS1452" s="24"/>
      <c r="AT1452" s="24" t="e">
        <v>#N/A</v>
      </c>
      <c r="AU1452" s="24" t="e">
        <v>#N/A</v>
      </c>
      <c r="AV1452" s="24" t="e">
        <v>#N/A</v>
      </c>
      <c r="AW1452" s="24"/>
      <c r="AX1452" s="24"/>
      <c r="AY1452" s="24"/>
      <c r="AZ1452" s="24"/>
      <c r="BA1452" s="24"/>
      <c r="BB1452" s="24"/>
      <c r="BC1452" s="24"/>
      <c r="BD1452" s="24">
        <v>0</v>
      </c>
      <c r="BE1452" s="24">
        <v>0</v>
      </c>
      <c r="BF1452" s="23"/>
      <c r="BG1452" s="23"/>
      <c r="BH1452" s="23">
        <v>43645</v>
      </c>
      <c r="BI1452" s="26" t="s">
        <v>127</v>
      </c>
      <c r="BJ1452" s="26" t="s">
        <v>178</v>
      </c>
      <c r="BK1452" s="29">
        <v>250735</v>
      </c>
      <c r="BL1452" s="24" t="s">
        <v>129</v>
      </c>
      <c r="BM1452" s="22" t="str">
        <f ca="1">+IF(Tabla1[[#This Row],[FECHA INGRESO]]&gt;=44986,IF((TODAY()-Tabla1[[#This Row],[FECHA INGRESO]])&gt;=50,"ALERTA","TODAVÍA FALTA"),"N/A")</f>
        <v>N/A</v>
      </c>
      <c r="BN1452" s="7">
        <f>IFERROR((_xlfn.DAYS(Tabla1[[#This Row],[FECHA INGRESO]],Tabla1[[#This Row],[FECHA RETIRO]]))/30,"")</f>
        <v>-7.3</v>
      </c>
    </row>
    <row r="1453" spans="1:66" ht="15" customHeight="1" x14ac:dyDescent="0.35">
      <c r="A1453" s="31">
        <v>52380941</v>
      </c>
      <c r="B1453" s="22" t="s">
        <v>8587</v>
      </c>
      <c r="C1453" s="23">
        <v>43426</v>
      </c>
      <c r="D1453" s="23" t="s">
        <v>582</v>
      </c>
      <c r="E1453" s="23" t="s">
        <v>69</v>
      </c>
      <c r="F1453" s="23"/>
      <c r="G1453" s="24"/>
      <c r="H1453" s="24">
        <v>24089744594</v>
      </c>
      <c r="I1453" s="24" t="s">
        <v>95</v>
      </c>
      <c r="J1453" s="24">
        <f>DATEDIF(Tabla1[[#This Row],[FECHA DE NACIMIENTO]],Tabla1[[#This Row],[FECHA ACTUAL]],"Y")</f>
        <v>45</v>
      </c>
      <c r="K1453" s="24" t="s">
        <v>385</v>
      </c>
      <c r="L1453" s="24" t="s">
        <v>112</v>
      </c>
      <c r="M1453" s="24">
        <v>1</v>
      </c>
      <c r="N1453" s="24">
        <v>0</v>
      </c>
      <c r="O1453" s="24">
        <v>2</v>
      </c>
      <c r="P1453" s="24" t="s">
        <v>101</v>
      </c>
      <c r="Q1453" s="23">
        <v>28391</v>
      </c>
      <c r="R1453" s="24" t="s">
        <v>76</v>
      </c>
      <c r="S1453" s="25">
        <v>45119</v>
      </c>
      <c r="T1453" s="24">
        <v>2061589</v>
      </c>
      <c r="U1453" s="24">
        <v>3204653671</v>
      </c>
      <c r="V1453" s="24" t="s">
        <v>8588</v>
      </c>
      <c r="W1453" s="24" t="s">
        <v>8589</v>
      </c>
      <c r="X1453" s="24" t="s">
        <v>8590</v>
      </c>
      <c r="Y1453" s="24" t="s">
        <v>8591</v>
      </c>
      <c r="Z1453" s="24" t="s">
        <v>117</v>
      </c>
      <c r="AA1453" s="24">
        <v>3212292648</v>
      </c>
      <c r="AB1453" s="24" t="s">
        <v>77</v>
      </c>
      <c r="AC1453" s="24" t="s">
        <v>77</v>
      </c>
      <c r="AD1453" s="24" t="s">
        <v>77</v>
      </c>
      <c r="AE1453" s="26" t="s">
        <v>183</v>
      </c>
      <c r="AF1453" s="26"/>
      <c r="AG1453" s="26"/>
      <c r="AH1453" s="27" t="s">
        <v>184</v>
      </c>
      <c r="AI1453" s="27" t="s">
        <v>7776</v>
      </c>
      <c r="AJ1453" s="27" t="s">
        <v>6147</v>
      </c>
      <c r="AK1453" s="24" t="s">
        <v>121</v>
      </c>
      <c r="AL1453" s="24" t="s">
        <v>7086</v>
      </c>
      <c r="AM1453" s="23">
        <v>43426</v>
      </c>
      <c r="AN1453" s="28">
        <v>808585.47</v>
      </c>
      <c r="AO1453" s="28"/>
      <c r="AP1453" s="24"/>
      <c r="AQ1453" s="24"/>
      <c r="AR1453" s="24"/>
      <c r="AS1453" s="24"/>
      <c r="AT1453" s="24" t="e">
        <v>#N/A</v>
      </c>
      <c r="AU1453" s="24" t="e">
        <v>#N/A</v>
      </c>
      <c r="AV1453" s="24" t="e">
        <v>#N/A</v>
      </c>
      <c r="AW1453" s="24"/>
      <c r="AX1453" s="24"/>
      <c r="AY1453" s="24"/>
      <c r="AZ1453" s="24"/>
      <c r="BA1453" s="24"/>
      <c r="BB1453" s="24"/>
      <c r="BC1453" s="24"/>
      <c r="BD1453" s="24">
        <v>0</v>
      </c>
      <c r="BE1453" s="24">
        <v>0</v>
      </c>
      <c r="BF1453" s="23"/>
      <c r="BG1453" s="23"/>
      <c r="BH1453" s="23">
        <v>43437</v>
      </c>
      <c r="BI1453" s="26" t="s">
        <v>127</v>
      </c>
      <c r="BJ1453" s="26" t="s">
        <v>1953</v>
      </c>
      <c r="BK1453" s="29">
        <v>13021</v>
      </c>
      <c r="BL1453" s="24" t="s">
        <v>129</v>
      </c>
      <c r="BM1453" s="22" t="str">
        <f ca="1">+IF(Tabla1[[#This Row],[FECHA INGRESO]]&gt;=44986,IF((TODAY()-Tabla1[[#This Row],[FECHA INGRESO]])&gt;=50,"ALERTA","TODAVÍA FALTA"),"N/A")</f>
        <v>N/A</v>
      </c>
      <c r="BN1453" s="7">
        <f>IFERROR((_xlfn.DAYS(Tabla1[[#This Row],[FECHA INGRESO]],Tabla1[[#This Row],[FECHA RETIRO]]))/30,"")</f>
        <v>-0.36666666666666664</v>
      </c>
    </row>
    <row r="1454" spans="1:66" ht="15" customHeight="1" x14ac:dyDescent="0.35">
      <c r="A1454" s="31">
        <v>1020468381</v>
      </c>
      <c r="B1454" s="22" t="s">
        <v>8592</v>
      </c>
      <c r="C1454" s="23">
        <v>43428</v>
      </c>
      <c r="D1454" s="23" t="s">
        <v>870</v>
      </c>
      <c r="E1454" s="23" t="s">
        <v>111</v>
      </c>
      <c r="F1454" s="23"/>
      <c r="G1454" s="24"/>
      <c r="H1454" s="24">
        <v>24089772537</v>
      </c>
      <c r="I1454" s="24" t="s">
        <v>95</v>
      </c>
      <c r="J1454" s="24">
        <f>DATEDIF(Tabla1[[#This Row],[FECHA DE NACIMIENTO]],Tabla1[[#This Row],[FECHA ACTUAL]],"Y")</f>
        <v>28</v>
      </c>
      <c r="K1454" s="24" t="s">
        <v>96</v>
      </c>
      <c r="L1454" s="24" t="s">
        <v>112</v>
      </c>
      <c r="M1454" s="24">
        <v>0</v>
      </c>
      <c r="N1454" s="24">
        <v>0</v>
      </c>
      <c r="O1454" s="24">
        <v>2</v>
      </c>
      <c r="P1454" s="24" t="s">
        <v>101</v>
      </c>
      <c r="Q1454" s="23">
        <v>34814</v>
      </c>
      <c r="R1454" s="24" t="s">
        <v>8593</v>
      </c>
      <c r="S1454" s="25">
        <v>45119</v>
      </c>
      <c r="T1454" s="24">
        <v>4762231</v>
      </c>
      <c r="U1454" s="24">
        <v>3108292953</v>
      </c>
      <c r="V1454" s="24" t="s">
        <v>8594</v>
      </c>
      <c r="W1454" s="24" t="s">
        <v>8595</v>
      </c>
      <c r="X1454" s="24" t="s">
        <v>8596</v>
      </c>
      <c r="Y1454" s="24" t="s">
        <v>8597</v>
      </c>
      <c r="Z1454" s="24" t="s">
        <v>567</v>
      </c>
      <c r="AA1454" s="24">
        <v>3147785681</v>
      </c>
      <c r="AB1454" s="24" t="s">
        <v>77</v>
      </c>
      <c r="AC1454" s="24" t="s">
        <v>77</v>
      </c>
      <c r="AD1454" s="24" t="s">
        <v>77</v>
      </c>
      <c r="AE1454" s="26" t="s">
        <v>183</v>
      </c>
      <c r="AF1454" s="26"/>
      <c r="AG1454" s="26"/>
      <c r="AH1454" s="27" t="s">
        <v>184</v>
      </c>
      <c r="AI1454" s="27" t="s">
        <v>515</v>
      </c>
      <c r="AJ1454" s="27" t="s">
        <v>515</v>
      </c>
      <c r="AK1454" s="24" t="s">
        <v>121</v>
      </c>
      <c r="AL1454" s="24" t="s">
        <v>7086</v>
      </c>
      <c r="AM1454" s="23">
        <v>43428</v>
      </c>
      <c r="AN1454" s="28">
        <v>857100.06</v>
      </c>
      <c r="AO1454" s="28"/>
      <c r="AP1454" s="24"/>
      <c r="AQ1454" s="24"/>
      <c r="AR1454" s="24"/>
      <c r="AS1454" s="24"/>
      <c r="AT1454" s="24" t="e">
        <v>#N/A</v>
      </c>
      <c r="AU1454" s="24" t="e">
        <v>#N/A</v>
      </c>
      <c r="AV1454" s="24" t="e">
        <v>#N/A</v>
      </c>
      <c r="AW1454" s="24"/>
      <c r="AX1454" s="24"/>
      <c r="AY1454" s="24"/>
      <c r="AZ1454" s="24"/>
      <c r="BA1454" s="24"/>
      <c r="BB1454" s="24"/>
      <c r="BC1454" s="24"/>
      <c r="BD1454" s="24">
        <v>0</v>
      </c>
      <c r="BE1454" s="24">
        <v>0</v>
      </c>
      <c r="BF1454" s="23"/>
      <c r="BG1454" s="23"/>
      <c r="BH1454" s="23">
        <v>43495</v>
      </c>
      <c r="BI1454" s="26" t="s">
        <v>127</v>
      </c>
      <c r="BJ1454" s="26" t="s">
        <v>232</v>
      </c>
      <c r="BK1454" s="29">
        <v>78211</v>
      </c>
      <c r="BL1454" s="24" t="s">
        <v>129</v>
      </c>
      <c r="BM1454" s="22" t="str">
        <f ca="1">+IF(Tabla1[[#This Row],[FECHA INGRESO]]&gt;=44986,IF((TODAY()-Tabla1[[#This Row],[FECHA INGRESO]])&gt;=50,"ALERTA","TODAVÍA FALTA"),"N/A")</f>
        <v>N/A</v>
      </c>
      <c r="BN1454" s="7">
        <f>IFERROR((_xlfn.DAYS(Tabla1[[#This Row],[FECHA INGRESO]],Tabla1[[#This Row],[FECHA RETIRO]]))/30,"")</f>
        <v>-2.2333333333333334</v>
      </c>
    </row>
    <row r="1455" spans="1:66" ht="15" customHeight="1" x14ac:dyDescent="0.35">
      <c r="A1455" s="31">
        <v>1010167558</v>
      </c>
      <c r="B1455" s="22" t="s">
        <v>8598</v>
      </c>
      <c r="C1455" s="23">
        <v>43430</v>
      </c>
      <c r="D1455" s="23" t="s">
        <v>188</v>
      </c>
      <c r="E1455" s="24" t="s">
        <v>94</v>
      </c>
      <c r="F1455" s="23"/>
      <c r="G1455" s="24"/>
      <c r="H1455" s="24">
        <v>24089878240</v>
      </c>
      <c r="I1455" s="24" t="s">
        <v>72</v>
      </c>
      <c r="J1455" s="24">
        <f>DATEDIF(Tabla1[[#This Row],[FECHA DE NACIMIENTO]],Tabla1[[#This Row],[FECHA ACTUAL]],"Y")</f>
        <v>36</v>
      </c>
      <c r="K1455" s="24" t="s">
        <v>385</v>
      </c>
      <c r="L1455" s="24" t="s">
        <v>112</v>
      </c>
      <c r="M1455" s="24">
        <v>1</v>
      </c>
      <c r="N1455" s="24">
        <v>0</v>
      </c>
      <c r="O1455" s="24">
        <v>3</v>
      </c>
      <c r="P1455" s="24" t="s">
        <v>101</v>
      </c>
      <c r="Q1455" s="23">
        <v>31708</v>
      </c>
      <c r="R1455" s="24" t="s">
        <v>76</v>
      </c>
      <c r="S1455" s="25">
        <v>45119</v>
      </c>
      <c r="T1455" s="24"/>
      <c r="U1455" s="24">
        <v>3196661986</v>
      </c>
      <c r="V1455" s="24" t="s">
        <v>8599</v>
      </c>
      <c r="W1455" s="24" t="s">
        <v>8600</v>
      </c>
      <c r="X1455" s="24" t="s">
        <v>8601</v>
      </c>
      <c r="Y1455" s="24" t="s">
        <v>8602</v>
      </c>
      <c r="Z1455" s="24" t="s">
        <v>117</v>
      </c>
      <c r="AA1455" s="24">
        <v>3167636017</v>
      </c>
      <c r="AB1455" s="24" t="s">
        <v>77</v>
      </c>
      <c r="AC1455" s="24" t="s">
        <v>77</v>
      </c>
      <c r="AD1455" s="24" t="s">
        <v>77</v>
      </c>
      <c r="AE1455" s="26" t="s">
        <v>151</v>
      </c>
      <c r="AF1455" s="26"/>
      <c r="AG1455" s="26"/>
      <c r="AH1455" s="27" t="s">
        <v>163</v>
      </c>
      <c r="AI1455" s="27" t="s">
        <v>2649</v>
      </c>
      <c r="AJ1455" s="27" t="s">
        <v>2649</v>
      </c>
      <c r="AK1455" s="24" t="s">
        <v>121</v>
      </c>
      <c r="AL1455" s="24" t="s">
        <v>7086</v>
      </c>
      <c r="AM1455" s="23">
        <v>43430</v>
      </c>
      <c r="AN1455" s="28">
        <v>1242000</v>
      </c>
      <c r="AO1455" s="28"/>
      <c r="AP1455" s="24"/>
      <c r="AQ1455" s="24"/>
      <c r="AR1455" s="24"/>
      <c r="AS1455" s="24"/>
      <c r="AT1455" s="24" t="e">
        <v>#N/A</v>
      </c>
      <c r="AU1455" s="24" t="e">
        <v>#N/A</v>
      </c>
      <c r="AV1455" s="24" t="e">
        <v>#N/A</v>
      </c>
      <c r="AW1455" s="24"/>
      <c r="AX1455" s="24"/>
      <c r="AY1455" s="24"/>
      <c r="AZ1455" s="24"/>
      <c r="BA1455" s="24"/>
      <c r="BB1455" s="24"/>
      <c r="BC1455" s="24"/>
      <c r="BD1455" s="24">
        <v>0</v>
      </c>
      <c r="BE1455" s="24">
        <v>0</v>
      </c>
      <c r="BF1455" s="23"/>
      <c r="BG1455" s="23"/>
      <c r="BH1455" s="23">
        <v>43444</v>
      </c>
      <c r="BI1455" s="26" t="s">
        <v>127</v>
      </c>
      <c r="BJ1455" s="26" t="s">
        <v>1352</v>
      </c>
      <c r="BK1455" s="29">
        <v>25000</v>
      </c>
      <c r="BL1455" s="24" t="s">
        <v>129</v>
      </c>
      <c r="BM1455" s="22" t="str">
        <f ca="1">+IF(Tabla1[[#This Row],[FECHA INGRESO]]&gt;=44986,IF((TODAY()-Tabla1[[#This Row],[FECHA INGRESO]])&gt;=50,"ALERTA","TODAVÍA FALTA"),"N/A")</f>
        <v>N/A</v>
      </c>
      <c r="BN1455" s="7">
        <f>IFERROR((_xlfn.DAYS(Tabla1[[#This Row],[FECHA INGRESO]],Tabla1[[#This Row],[FECHA RETIRO]]))/30,"")</f>
        <v>-0.46666666666666667</v>
      </c>
    </row>
    <row r="1456" spans="1:66" ht="15" customHeight="1" x14ac:dyDescent="0.35">
      <c r="A1456" s="31">
        <v>1010139160</v>
      </c>
      <c r="B1456" s="22" t="s">
        <v>8603</v>
      </c>
      <c r="C1456" s="23">
        <v>43431</v>
      </c>
      <c r="D1456" s="23" t="s">
        <v>93</v>
      </c>
      <c r="E1456" s="23" t="s">
        <v>111</v>
      </c>
      <c r="F1456" s="23"/>
      <c r="G1456" s="24"/>
      <c r="H1456" s="24">
        <v>24089869316</v>
      </c>
      <c r="I1456" s="24" t="s">
        <v>95</v>
      </c>
      <c r="J1456" s="24">
        <f>DATEDIF(Tabla1[[#This Row],[FECHA DE NACIMIENTO]],Tabla1[[#This Row],[FECHA ACTUAL]],"Y")</f>
        <v>22</v>
      </c>
      <c r="K1456" s="24" t="s">
        <v>73</v>
      </c>
      <c r="L1456" s="24" t="s">
        <v>112</v>
      </c>
      <c r="M1456" s="24">
        <v>0</v>
      </c>
      <c r="N1456" s="24">
        <v>0</v>
      </c>
      <c r="O1456" s="24">
        <v>3</v>
      </c>
      <c r="P1456" s="24" t="s">
        <v>101</v>
      </c>
      <c r="Q1456" s="23">
        <v>36800</v>
      </c>
      <c r="R1456" s="24" t="s">
        <v>76</v>
      </c>
      <c r="S1456" s="25">
        <v>45119</v>
      </c>
      <c r="T1456" s="24">
        <v>6909014</v>
      </c>
      <c r="U1456" s="24">
        <v>3192945026</v>
      </c>
      <c r="V1456" s="24" t="s">
        <v>8604</v>
      </c>
      <c r="W1456" s="24" t="s">
        <v>8605</v>
      </c>
      <c r="X1456" s="24" t="s">
        <v>6099</v>
      </c>
      <c r="Y1456" s="24" t="s">
        <v>8606</v>
      </c>
      <c r="Z1456" s="24" t="s">
        <v>567</v>
      </c>
      <c r="AA1456" s="24">
        <v>6811281</v>
      </c>
      <c r="AB1456" s="24" t="s">
        <v>77</v>
      </c>
      <c r="AC1456" s="24" t="s">
        <v>77</v>
      </c>
      <c r="AD1456" s="24" t="s">
        <v>77</v>
      </c>
      <c r="AE1456" s="26" t="s">
        <v>151</v>
      </c>
      <c r="AF1456" s="26"/>
      <c r="AG1456" s="26"/>
      <c r="AH1456" s="27" t="s">
        <v>184</v>
      </c>
      <c r="AI1456" s="27" t="s">
        <v>7046</v>
      </c>
      <c r="AJ1456" s="27" t="s">
        <v>7046</v>
      </c>
      <c r="AK1456" s="24" t="s">
        <v>121</v>
      </c>
      <c r="AL1456" s="24" t="s">
        <v>7086</v>
      </c>
      <c r="AM1456" s="23">
        <v>43431</v>
      </c>
      <c r="AN1456" s="28">
        <v>857100.06</v>
      </c>
      <c r="AO1456" s="28">
        <v>97032</v>
      </c>
      <c r="AP1456" s="24"/>
      <c r="AQ1456" s="24"/>
      <c r="AR1456" s="24"/>
      <c r="AS1456" s="24"/>
      <c r="AT1456" s="24" t="e">
        <v>#N/A</v>
      </c>
      <c r="AU1456" s="24" t="e">
        <v>#N/A</v>
      </c>
      <c r="AV1456" s="24" t="e">
        <v>#N/A</v>
      </c>
      <c r="AW1456" s="24"/>
      <c r="AX1456" s="24"/>
      <c r="AY1456" s="24" t="s">
        <v>8607</v>
      </c>
      <c r="AZ1456" s="24"/>
      <c r="BA1456" s="24"/>
      <c r="BB1456" s="24"/>
      <c r="BC1456" s="24"/>
      <c r="BD1456" s="24">
        <v>0</v>
      </c>
      <c r="BE1456" s="24">
        <v>0</v>
      </c>
      <c r="BF1456" s="23"/>
      <c r="BG1456" s="23"/>
      <c r="BH1456" s="23">
        <v>43693</v>
      </c>
      <c r="BI1456" s="26" t="s">
        <v>127</v>
      </c>
      <c r="BJ1456" s="26" t="s">
        <v>128</v>
      </c>
      <c r="BK1456" s="29">
        <v>0</v>
      </c>
      <c r="BL1456" s="24" t="s">
        <v>129</v>
      </c>
      <c r="BM1456" s="22" t="str">
        <f ca="1">+IF(Tabla1[[#This Row],[FECHA INGRESO]]&gt;=44986,IF((TODAY()-Tabla1[[#This Row],[FECHA INGRESO]])&gt;=50,"ALERTA","TODAVÍA FALTA"),"N/A")</f>
        <v>N/A</v>
      </c>
      <c r="BN1456" s="7">
        <f>IFERROR((_xlfn.DAYS(Tabla1[[#This Row],[FECHA INGRESO]],Tabla1[[#This Row],[FECHA RETIRO]]))/30,"")</f>
        <v>-8.7333333333333325</v>
      </c>
    </row>
    <row r="1457" spans="1:66" x14ac:dyDescent="0.35">
      <c r="A1457" s="21">
        <v>1036643038</v>
      </c>
      <c r="B1457" s="38" t="s">
        <v>8608</v>
      </c>
      <c r="C1457" s="23">
        <v>43432</v>
      </c>
      <c r="D1457" s="23" t="s">
        <v>582</v>
      </c>
      <c r="E1457" s="23" t="s">
        <v>111</v>
      </c>
      <c r="F1457" s="23" t="s">
        <v>70</v>
      </c>
      <c r="G1457" s="24"/>
      <c r="H1457" s="24">
        <v>24089894350</v>
      </c>
      <c r="I1457" s="24" t="s">
        <v>95</v>
      </c>
      <c r="J1457" s="24">
        <f>DATEDIF(Tabla1[[#This Row],[FECHA DE NACIMIENTO]],Tabla1[[#This Row],[FECHA ACTUAL]],"Y")</f>
        <v>30</v>
      </c>
      <c r="K1457" s="24" t="s">
        <v>73</v>
      </c>
      <c r="L1457" s="24" t="s">
        <v>112</v>
      </c>
      <c r="M1457" s="24">
        <v>0</v>
      </c>
      <c r="N1457" s="24">
        <v>0</v>
      </c>
      <c r="O1457" s="24">
        <v>2</v>
      </c>
      <c r="P1457" s="24" t="s">
        <v>101</v>
      </c>
      <c r="Q1457" s="23">
        <v>33900</v>
      </c>
      <c r="R1457" s="24" t="s">
        <v>830</v>
      </c>
      <c r="S1457" s="25">
        <v>45119</v>
      </c>
      <c r="T1457" s="24">
        <v>2530324</v>
      </c>
      <c r="U1457" s="24">
        <v>3015920849</v>
      </c>
      <c r="V1457" s="33" t="s">
        <v>8609</v>
      </c>
      <c r="W1457" s="24" t="s">
        <v>8610</v>
      </c>
      <c r="X1457" s="24" t="s">
        <v>8611</v>
      </c>
      <c r="Y1457" s="24" t="s">
        <v>8612</v>
      </c>
      <c r="Z1457" s="24" t="s">
        <v>285</v>
      </c>
      <c r="AA1457" s="24">
        <v>3216091123</v>
      </c>
      <c r="AB1457" s="24" t="s">
        <v>101</v>
      </c>
      <c r="AC1457" s="24" t="s">
        <v>83</v>
      </c>
      <c r="AD1457" s="24" t="e">
        <v>#REF!</v>
      </c>
      <c r="AE1457" s="26" t="s">
        <v>183</v>
      </c>
      <c r="AF1457" s="26"/>
      <c r="AG1457" s="26">
        <v>0</v>
      </c>
      <c r="AH1457" s="27" t="s">
        <v>460</v>
      </c>
      <c r="AI1457" s="27" t="s">
        <v>515</v>
      </c>
      <c r="AJ1457" s="27" t="s">
        <v>515</v>
      </c>
      <c r="AK1457" s="24" t="s">
        <v>121</v>
      </c>
      <c r="AL1457" s="24" t="s">
        <v>7086</v>
      </c>
      <c r="AM1457" s="23">
        <v>43432</v>
      </c>
      <c r="AN1457" s="28">
        <v>1469895</v>
      </c>
      <c r="AO1457" s="28">
        <v>140606</v>
      </c>
      <c r="AP1457" s="24" t="s">
        <v>8613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79</v>
      </c>
      <c r="AW1457" s="24">
        <v>67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v>0</v>
      </c>
      <c r="BE1457" s="24">
        <v>0</v>
      </c>
      <c r="BF1457" s="23"/>
      <c r="BG1457" s="23"/>
      <c r="BH1457" s="23" t="s">
        <v>75</v>
      </c>
      <c r="BI1457" s="26">
        <v>0</v>
      </c>
      <c r="BJ1457" s="26">
        <v>0</v>
      </c>
      <c r="BK1457" s="29">
        <v>0</v>
      </c>
      <c r="BL1457" s="24" t="s">
        <v>91</v>
      </c>
      <c r="BM1457" s="22" t="str">
        <f ca="1">+IF(Tabla1[[#This Row],[FECHA INGRESO]]&gt;=44986,IF((TODAY()-Tabla1[[#This Row],[FECHA INGRESO]])&gt;=50,"ALERTA","TODAVÍA FALTA"),"N/A")</f>
        <v>N/A</v>
      </c>
      <c r="BN1457" s="7" t="str">
        <f>IFERROR((_xlfn.DAYS(Tabla1[[#This Row],[FECHA INGRESO]],Tabla1[[#This Row],[FECHA RETIRO]]))/30,"")</f>
        <v/>
      </c>
    </row>
    <row r="1458" spans="1:66" x14ac:dyDescent="0.35">
      <c r="A1458" s="21">
        <v>1007244515</v>
      </c>
      <c r="B1458" s="22" t="s">
        <v>8614</v>
      </c>
      <c r="C1458" s="23">
        <v>43432</v>
      </c>
      <c r="D1458" s="23" t="s">
        <v>582</v>
      </c>
      <c r="E1458" s="23" t="s">
        <v>110</v>
      </c>
      <c r="F1458" s="23" t="s">
        <v>70</v>
      </c>
      <c r="G1458" s="24" t="s">
        <v>1212</v>
      </c>
      <c r="H1458" s="24">
        <v>24089909757</v>
      </c>
      <c r="I1458" s="24" t="s">
        <v>72</v>
      </c>
      <c r="J1458" s="24">
        <f>DATEDIF(Tabla1[[#This Row],[FECHA DE NACIMIENTO]],Tabla1[[#This Row],[FECHA ACTUAL]],"Y")</f>
        <v>27</v>
      </c>
      <c r="K1458" s="24" t="s">
        <v>73</v>
      </c>
      <c r="L1458" s="24" t="s">
        <v>234</v>
      </c>
      <c r="M1458" s="24">
        <v>0</v>
      </c>
      <c r="N1458" s="24">
        <v>0</v>
      </c>
      <c r="O1458" s="24">
        <v>2</v>
      </c>
      <c r="P1458" s="24" t="s">
        <v>101</v>
      </c>
      <c r="Q1458" s="23">
        <v>35171</v>
      </c>
      <c r="R1458" s="24" t="s">
        <v>76</v>
      </c>
      <c r="S1458" s="25">
        <v>45119</v>
      </c>
      <c r="T1458" s="24">
        <v>4792444</v>
      </c>
      <c r="U1458" s="24" t="s">
        <v>8615</v>
      </c>
      <c r="V1458" s="33" t="s">
        <v>8616</v>
      </c>
      <c r="W1458" s="24" t="s">
        <v>8617</v>
      </c>
      <c r="X1458" s="24" t="s">
        <v>8618</v>
      </c>
      <c r="Y1458" s="24" t="s">
        <v>8619</v>
      </c>
      <c r="Z1458" s="24" t="s">
        <v>409</v>
      </c>
      <c r="AA1458" s="24">
        <v>3214771262</v>
      </c>
      <c r="AB1458" s="24" t="s">
        <v>83</v>
      </c>
      <c r="AC1458" s="24" t="s">
        <v>101</v>
      </c>
      <c r="AD1458" s="24" t="e">
        <v>#REF!</v>
      </c>
      <c r="AE1458" s="26" t="s">
        <v>151</v>
      </c>
      <c r="AF1458" s="26"/>
      <c r="AG1458" s="26" t="s">
        <v>8620</v>
      </c>
      <c r="AH1458" s="27" t="s">
        <v>1218</v>
      </c>
      <c r="AI1458" s="27" t="s">
        <v>260</v>
      </c>
      <c r="AJ1458" s="27" t="s">
        <v>260</v>
      </c>
      <c r="AK1458" s="24" t="s">
        <v>89</v>
      </c>
      <c r="AL1458" s="24" t="s">
        <v>90</v>
      </c>
      <c r="AM1458" s="23">
        <v>43432</v>
      </c>
      <c r="AN1458" s="28">
        <v>2628036.84</v>
      </c>
      <c r="AO1458" s="28">
        <v>0</v>
      </c>
      <c r="AP1458" s="24" t="s">
        <v>8621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96</v>
      </c>
      <c r="AW1458" s="24">
        <v>98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v>0</v>
      </c>
      <c r="BE1458" s="24">
        <v>0</v>
      </c>
      <c r="BF1458" s="23"/>
      <c r="BG1458" s="23"/>
      <c r="BH1458" s="23" t="s">
        <v>75</v>
      </c>
      <c r="BI1458" s="26">
        <v>0</v>
      </c>
      <c r="BJ1458" s="26">
        <v>0</v>
      </c>
      <c r="BK1458" s="29">
        <v>0</v>
      </c>
      <c r="BL1458" s="24" t="s">
        <v>91</v>
      </c>
      <c r="BM1458" s="22" t="str">
        <f ca="1">+IF(Tabla1[[#This Row],[FECHA INGRESO]]&gt;=44986,IF((TODAY()-Tabla1[[#This Row],[FECHA INGRESO]])&gt;=50,"ALERTA","TODAVÍA FALTA"),"N/A")</f>
        <v>N/A</v>
      </c>
      <c r="BN1458" s="7" t="str">
        <f>IFERROR((_xlfn.DAYS(Tabla1[[#This Row],[FECHA INGRESO]],Tabla1[[#This Row],[FECHA RETIRO]]))/30,"")</f>
        <v/>
      </c>
    </row>
    <row r="1459" spans="1:66" ht="15" customHeight="1" x14ac:dyDescent="0.35">
      <c r="A1459" s="31">
        <v>1036652542</v>
      </c>
      <c r="B1459" s="22" t="s">
        <v>8622</v>
      </c>
      <c r="C1459" s="23">
        <v>43433</v>
      </c>
      <c r="D1459" s="23" t="s">
        <v>109</v>
      </c>
      <c r="E1459" s="24" t="s">
        <v>94</v>
      </c>
      <c r="F1459" s="23"/>
      <c r="G1459" s="24"/>
      <c r="H1459" s="24">
        <v>24089947557</v>
      </c>
      <c r="I1459" s="24" t="s">
        <v>95</v>
      </c>
      <c r="J1459" s="24">
        <f>DATEDIF(Tabla1[[#This Row],[FECHA DE NACIMIENTO]],Tabla1[[#This Row],[FECHA ACTUAL]],"Y")</f>
        <v>29</v>
      </c>
      <c r="K1459" s="24" t="s">
        <v>320</v>
      </c>
      <c r="L1459" s="24" t="s">
        <v>112</v>
      </c>
      <c r="M1459" s="24">
        <v>0</v>
      </c>
      <c r="N1459" s="24">
        <v>0</v>
      </c>
      <c r="O1459" s="24">
        <v>3</v>
      </c>
      <c r="P1459" s="24" t="s">
        <v>101</v>
      </c>
      <c r="Q1459" s="23">
        <v>34331</v>
      </c>
      <c r="R1459" s="24" t="s">
        <v>1177</v>
      </c>
      <c r="S1459" s="25">
        <v>45119</v>
      </c>
      <c r="T1459" s="24">
        <v>6116681</v>
      </c>
      <c r="U1459" s="24">
        <v>3013441983</v>
      </c>
      <c r="V1459" s="24" t="s">
        <v>8623</v>
      </c>
      <c r="W1459" s="24" t="s">
        <v>8624</v>
      </c>
      <c r="X1459" s="24" t="s">
        <v>8625</v>
      </c>
      <c r="Y1459" s="24" t="s">
        <v>8626</v>
      </c>
      <c r="Z1459" s="24" t="s">
        <v>285</v>
      </c>
      <c r="AA1459" s="24">
        <v>3007696901</v>
      </c>
      <c r="AB1459" s="24" t="s">
        <v>77</v>
      </c>
      <c r="AC1459" s="24" t="s">
        <v>77</v>
      </c>
      <c r="AD1459" s="24" t="s">
        <v>77</v>
      </c>
      <c r="AE1459" s="26" t="s">
        <v>151</v>
      </c>
      <c r="AF1459" s="26"/>
      <c r="AG1459" s="26" t="s">
        <v>3955</v>
      </c>
      <c r="AH1459" s="27" t="s">
        <v>184</v>
      </c>
      <c r="AI1459" s="27" t="s">
        <v>1027</v>
      </c>
      <c r="AJ1459" s="27" t="s">
        <v>1027</v>
      </c>
      <c r="AK1459" s="24" t="s">
        <v>121</v>
      </c>
      <c r="AL1459" s="24" t="s">
        <v>7086</v>
      </c>
      <c r="AM1459" s="23">
        <v>43433</v>
      </c>
      <c r="AN1459" s="28">
        <v>857100.06</v>
      </c>
      <c r="AO1459" s="28"/>
      <c r="AP1459" s="24"/>
      <c r="AQ1459" s="24"/>
      <c r="AR1459" s="24"/>
      <c r="AS1459" s="24"/>
      <c r="AT1459" s="24" t="e">
        <v>#N/A</v>
      </c>
      <c r="AU1459" s="24" t="e">
        <v>#N/A</v>
      </c>
      <c r="AV1459" s="24">
        <v>96</v>
      </c>
      <c r="AW1459" s="24"/>
      <c r="AX1459" s="24"/>
      <c r="AY1459" s="24"/>
      <c r="AZ1459" s="24"/>
      <c r="BA1459" s="24"/>
      <c r="BB1459" s="24"/>
      <c r="BC1459" s="24"/>
      <c r="BD1459" s="24">
        <v>0</v>
      </c>
      <c r="BE1459" s="24">
        <v>0</v>
      </c>
      <c r="BF1459" s="23"/>
      <c r="BG1459" s="23"/>
      <c r="BH1459" s="23">
        <v>43480</v>
      </c>
      <c r="BI1459" s="26" t="s">
        <v>127</v>
      </c>
      <c r="BJ1459" s="26" t="s">
        <v>273</v>
      </c>
      <c r="BK1459" s="29">
        <v>54058</v>
      </c>
      <c r="BL1459" s="24" t="s">
        <v>129</v>
      </c>
      <c r="BM1459" s="22" t="str">
        <f ca="1">+IF(Tabla1[[#This Row],[FECHA INGRESO]]&gt;=44986,IF((TODAY()-Tabla1[[#This Row],[FECHA INGRESO]])&gt;=50,"ALERTA","TODAVÍA FALTA"),"N/A")</f>
        <v>N/A</v>
      </c>
      <c r="BN1459" s="7">
        <f>IFERROR((_xlfn.DAYS(Tabla1[[#This Row],[FECHA INGRESO]],Tabla1[[#This Row],[FECHA RETIRO]]))/30,"")</f>
        <v>-1.5666666666666667</v>
      </c>
    </row>
    <row r="1460" spans="1:66" ht="15" customHeight="1" x14ac:dyDescent="0.35">
      <c r="A1460" s="31">
        <v>1017256123</v>
      </c>
      <c r="B1460" s="22" t="s">
        <v>8627</v>
      </c>
      <c r="C1460" s="23">
        <v>43437</v>
      </c>
      <c r="D1460" s="23" t="s">
        <v>582</v>
      </c>
      <c r="E1460" s="24" t="s">
        <v>94</v>
      </c>
      <c r="F1460" s="23"/>
      <c r="G1460" s="24"/>
      <c r="H1460" s="24">
        <v>24090036178</v>
      </c>
      <c r="I1460" s="24" t="s">
        <v>95</v>
      </c>
      <c r="J1460" s="24">
        <f>DATEDIF(Tabla1[[#This Row],[FECHA DE NACIMIENTO]],Tabla1[[#This Row],[FECHA ACTUAL]],"Y")</f>
        <v>25</v>
      </c>
      <c r="K1460" s="24" t="s">
        <v>73</v>
      </c>
      <c r="L1460" s="24" t="s">
        <v>234</v>
      </c>
      <c r="M1460" s="24">
        <v>0</v>
      </c>
      <c r="N1460" s="24">
        <v>0</v>
      </c>
      <c r="O1460" s="24">
        <v>3</v>
      </c>
      <c r="P1460" s="24" t="s">
        <v>101</v>
      </c>
      <c r="Q1460" s="23">
        <v>35853</v>
      </c>
      <c r="R1460" s="24" t="s">
        <v>830</v>
      </c>
      <c r="S1460" s="25">
        <v>45119</v>
      </c>
      <c r="T1460" s="24">
        <v>5975160</v>
      </c>
      <c r="U1460" s="24">
        <v>3016813647</v>
      </c>
      <c r="V1460" s="24" t="s">
        <v>8628</v>
      </c>
      <c r="W1460" s="24" t="s">
        <v>8629</v>
      </c>
      <c r="X1460" s="24" t="s">
        <v>8625</v>
      </c>
      <c r="Y1460" s="24" t="s">
        <v>8630</v>
      </c>
      <c r="Z1460" s="24" t="s">
        <v>255</v>
      </c>
      <c r="AA1460" s="24">
        <v>3006198066</v>
      </c>
      <c r="AB1460" s="24" t="s">
        <v>77</v>
      </c>
      <c r="AC1460" s="24" t="s">
        <v>77</v>
      </c>
      <c r="AD1460" s="24" t="s">
        <v>77</v>
      </c>
      <c r="AE1460" s="26" t="s">
        <v>151</v>
      </c>
      <c r="AF1460" s="26"/>
      <c r="AG1460" s="26"/>
      <c r="AH1460" s="27" t="s">
        <v>184</v>
      </c>
      <c r="AI1460" s="27" t="s">
        <v>515</v>
      </c>
      <c r="AJ1460" s="27" t="s">
        <v>515</v>
      </c>
      <c r="AK1460" s="24" t="s">
        <v>121</v>
      </c>
      <c r="AL1460" s="24" t="s">
        <v>7086</v>
      </c>
      <c r="AM1460" s="23">
        <v>43437</v>
      </c>
      <c r="AN1460" s="28">
        <v>808585.47</v>
      </c>
      <c r="AO1460" s="28"/>
      <c r="AP1460" s="24"/>
      <c r="AQ1460" s="24"/>
      <c r="AR1460" s="24"/>
      <c r="AS1460" s="24"/>
      <c r="AT1460" s="24" t="e">
        <v>#N/A</v>
      </c>
      <c r="AU1460" s="24" t="e">
        <v>#N/A</v>
      </c>
      <c r="AV1460" s="24" t="e">
        <v>#N/A</v>
      </c>
      <c r="AW1460" s="24"/>
      <c r="AX1460" s="24"/>
      <c r="AY1460" s="24"/>
      <c r="AZ1460" s="24"/>
      <c r="BA1460" s="24"/>
      <c r="BB1460" s="24"/>
      <c r="BC1460" s="24"/>
      <c r="BD1460" s="24">
        <v>0</v>
      </c>
      <c r="BE1460" s="24">
        <v>0</v>
      </c>
      <c r="BF1460" s="23"/>
      <c r="BG1460" s="23"/>
      <c r="BH1460" s="23">
        <v>43464</v>
      </c>
      <c r="BI1460" s="26" t="s">
        <v>143</v>
      </c>
      <c r="BJ1460" s="26" t="s">
        <v>2589</v>
      </c>
      <c r="BK1460" s="29">
        <v>30382</v>
      </c>
      <c r="BL1460" s="24" t="s">
        <v>129</v>
      </c>
      <c r="BM1460" s="22" t="str">
        <f ca="1">+IF(Tabla1[[#This Row],[FECHA INGRESO]]&gt;=44986,IF((TODAY()-Tabla1[[#This Row],[FECHA INGRESO]])&gt;=50,"ALERTA","TODAVÍA FALTA"),"N/A")</f>
        <v>N/A</v>
      </c>
      <c r="BN1460" s="7">
        <f>IFERROR((_xlfn.DAYS(Tabla1[[#This Row],[FECHA INGRESO]],Tabla1[[#This Row],[FECHA RETIRO]]))/30,"")</f>
        <v>-0.9</v>
      </c>
    </row>
    <row r="1461" spans="1:66" ht="15" customHeight="1" x14ac:dyDescent="0.35">
      <c r="A1461" s="31">
        <v>1000223493</v>
      </c>
      <c r="B1461" s="22" t="s">
        <v>8631</v>
      </c>
      <c r="C1461" s="23">
        <v>43437</v>
      </c>
      <c r="D1461" s="23" t="s">
        <v>188</v>
      </c>
      <c r="E1461" s="23" t="s">
        <v>110</v>
      </c>
      <c r="F1461" s="23"/>
      <c r="G1461" s="24"/>
      <c r="H1461" s="24">
        <v>24089868010</v>
      </c>
      <c r="I1461" s="24" t="s">
        <v>95</v>
      </c>
      <c r="J1461" s="24">
        <f>DATEDIF(Tabla1[[#This Row],[FECHA DE NACIMIENTO]],Tabla1[[#This Row],[FECHA ACTUAL]],"Y")</f>
        <v>29</v>
      </c>
      <c r="K1461" s="24" t="s">
        <v>73</v>
      </c>
      <c r="L1461" s="24" t="s">
        <v>112</v>
      </c>
      <c r="M1461" s="24">
        <v>0</v>
      </c>
      <c r="N1461" s="24">
        <v>0</v>
      </c>
      <c r="O1461" s="24">
        <v>2</v>
      </c>
      <c r="P1461" s="24" t="s">
        <v>101</v>
      </c>
      <c r="Q1461" s="23">
        <v>34453</v>
      </c>
      <c r="R1461" s="24" t="s">
        <v>76</v>
      </c>
      <c r="S1461" s="25">
        <v>45119</v>
      </c>
      <c r="T1461" s="24"/>
      <c r="U1461" s="24">
        <v>3504392318</v>
      </c>
      <c r="V1461" s="24" t="s">
        <v>8632</v>
      </c>
      <c r="W1461" s="24" t="s">
        <v>8633</v>
      </c>
      <c r="X1461" s="24" t="s">
        <v>4542</v>
      </c>
      <c r="Y1461" s="24" t="s">
        <v>8634</v>
      </c>
      <c r="Z1461" s="24" t="s">
        <v>162</v>
      </c>
      <c r="AA1461" s="24">
        <v>3202744797</v>
      </c>
      <c r="AB1461" s="24" t="s">
        <v>77</v>
      </c>
      <c r="AC1461" s="24" t="s">
        <v>77</v>
      </c>
      <c r="AD1461" s="24" t="s">
        <v>77</v>
      </c>
      <c r="AE1461" s="26" t="s">
        <v>151</v>
      </c>
      <c r="AF1461" s="26"/>
      <c r="AG1461" s="26"/>
      <c r="AH1461" s="27" t="s">
        <v>184</v>
      </c>
      <c r="AI1461" s="27" t="s">
        <v>8635</v>
      </c>
      <c r="AJ1461" s="27" t="s">
        <v>8636</v>
      </c>
      <c r="AK1461" s="24" t="s">
        <v>121</v>
      </c>
      <c r="AL1461" s="24" t="s">
        <v>7086</v>
      </c>
      <c r="AM1461" s="23">
        <v>43437</v>
      </c>
      <c r="AN1461" s="28">
        <v>857100.06</v>
      </c>
      <c r="AO1461" s="28"/>
      <c r="AP1461" s="24"/>
      <c r="AQ1461" s="24"/>
      <c r="AR1461" s="24"/>
      <c r="AS1461" s="24"/>
      <c r="AT1461" s="24" t="e">
        <v>#N/A</v>
      </c>
      <c r="AU1461" s="24" t="e">
        <v>#N/A</v>
      </c>
      <c r="AV1461" s="24" t="e">
        <v>#N/A</v>
      </c>
      <c r="AW1461" s="24"/>
      <c r="AX1461" s="24"/>
      <c r="AY1461" s="24"/>
      <c r="AZ1461" s="24"/>
      <c r="BA1461" s="24"/>
      <c r="BB1461" s="24"/>
      <c r="BC1461" s="24"/>
      <c r="BD1461" s="24">
        <v>0</v>
      </c>
      <c r="BE1461" s="24">
        <v>0</v>
      </c>
      <c r="BF1461" s="23"/>
      <c r="BG1461" s="23"/>
      <c r="BH1461" s="23">
        <v>43500</v>
      </c>
      <c r="BI1461" s="26" t="s">
        <v>127</v>
      </c>
      <c r="BJ1461" s="26" t="s">
        <v>232</v>
      </c>
      <c r="BK1461" s="29">
        <v>71310</v>
      </c>
      <c r="BL1461" s="24" t="s">
        <v>129</v>
      </c>
      <c r="BM1461" s="22" t="str">
        <f ca="1">+IF(Tabla1[[#This Row],[FECHA INGRESO]]&gt;=44986,IF((TODAY()-Tabla1[[#This Row],[FECHA INGRESO]])&gt;=50,"ALERTA","TODAVÍA FALTA"),"N/A")</f>
        <v>N/A</v>
      </c>
      <c r="BN1461" s="7">
        <f>IFERROR((_xlfn.DAYS(Tabla1[[#This Row],[FECHA INGRESO]],Tabla1[[#This Row],[FECHA RETIRO]]))/30,"")</f>
        <v>-2.1</v>
      </c>
    </row>
    <row r="1462" spans="1:66" ht="15" customHeight="1" x14ac:dyDescent="0.35">
      <c r="A1462" s="31">
        <v>1014280432</v>
      </c>
      <c r="B1462" s="22" t="s">
        <v>8637</v>
      </c>
      <c r="C1462" s="23">
        <v>43437</v>
      </c>
      <c r="D1462" s="23" t="s">
        <v>4008</v>
      </c>
      <c r="E1462" s="24" t="s">
        <v>94</v>
      </c>
      <c r="F1462" s="23"/>
      <c r="G1462" s="24"/>
      <c r="H1462" s="24">
        <v>24090044799</v>
      </c>
      <c r="I1462" s="24" t="s">
        <v>72</v>
      </c>
      <c r="J1462" s="24">
        <f>DATEDIF(Tabla1[[#This Row],[FECHA DE NACIMIENTO]],Tabla1[[#This Row],[FECHA ACTUAL]],"Y")</f>
        <v>26</v>
      </c>
      <c r="K1462" s="24" t="s">
        <v>73</v>
      </c>
      <c r="L1462" s="24" t="s">
        <v>234</v>
      </c>
      <c r="M1462" s="24">
        <v>2</v>
      </c>
      <c r="N1462" s="24">
        <v>1</v>
      </c>
      <c r="O1462" s="24">
        <v>3</v>
      </c>
      <c r="P1462" s="24" t="s">
        <v>101</v>
      </c>
      <c r="Q1462" s="23">
        <v>35311</v>
      </c>
      <c r="R1462" s="24" t="s">
        <v>76</v>
      </c>
      <c r="S1462" s="25">
        <v>45119</v>
      </c>
      <c r="T1462" s="24"/>
      <c r="U1462" s="24">
        <v>3023687934</v>
      </c>
      <c r="V1462" s="24" t="s">
        <v>8638</v>
      </c>
      <c r="W1462" s="24" t="s">
        <v>8639</v>
      </c>
      <c r="X1462" s="24" t="s">
        <v>8640</v>
      </c>
      <c r="Y1462" s="24" t="s">
        <v>8641</v>
      </c>
      <c r="Z1462" s="24" t="s">
        <v>117</v>
      </c>
      <c r="AA1462" s="24">
        <v>3229507188</v>
      </c>
      <c r="AB1462" s="24" t="s">
        <v>77</v>
      </c>
      <c r="AC1462" s="24" t="s">
        <v>77</v>
      </c>
      <c r="AD1462" s="24" t="s">
        <v>77</v>
      </c>
      <c r="AE1462" s="26" t="s">
        <v>151</v>
      </c>
      <c r="AF1462" s="26"/>
      <c r="AG1462" s="26"/>
      <c r="AH1462" s="27" t="s">
        <v>184</v>
      </c>
      <c r="AI1462" s="27" t="s">
        <v>120</v>
      </c>
      <c r="AJ1462" s="27" t="s">
        <v>120</v>
      </c>
      <c r="AK1462" s="24" t="s">
        <v>121</v>
      </c>
      <c r="AL1462" s="24" t="s">
        <v>7086</v>
      </c>
      <c r="AM1462" s="23">
        <v>43437</v>
      </c>
      <c r="AN1462" s="28">
        <v>808585.47</v>
      </c>
      <c r="AO1462" s="28"/>
      <c r="AP1462" s="24"/>
      <c r="AQ1462" s="24"/>
      <c r="AR1462" s="24"/>
      <c r="AS1462" s="24"/>
      <c r="AT1462" s="24" t="e">
        <v>#N/A</v>
      </c>
      <c r="AU1462" s="24" t="e">
        <v>#N/A</v>
      </c>
      <c r="AV1462" s="24" t="e">
        <v>#N/A</v>
      </c>
      <c r="AW1462" s="24"/>
      <c r="AX1462" s="24"/>
      <c r="AY1462" s="24"/>
      <c r="AZ1462" s="24"/>
      <c r="BA1462" s="24"/>
      <c r="BB1462" s="24"/>
      <c r="BC1462" s="24"/>
      <c r="BD1462" s="24">
        <v>0</v>
      </c>
      <c r="BE1462" s="24">
        <v>0</v>
      </c>
      <c r="BF1462" s="23"/>
      <c r="BG1462" s="23"/>
      <c r="BH1462" s="23">
        <v>43460</v>
      </c>
      <c r="BI1462" s="26" t="s">
        <v>127</v>
      </c>
      <c r="BJ1462" s="26" t="s">
        <v>178</v>
      </c>
      <c r="BK1462" s="29">
        <v>26041</v>
      </c>
      <c r="BL1462" s="24" t="s">
        <v>129</v>
      </c>
      <c r="BM1462" s="22" t="str">
        <f ca="1">+IF(Tabla1[[#This Row],[FECHA INGRESO]]&gt;=44986,IF((TODAY()-Tabla1[[#This Row],[FECHA INGRESO]])&gt;=50,"ALERTA","TODAVÍA FALTA"),"N/A")</f>
        <v>N/A</v>
      </c>
      <c r="BN1462" s="7">
        <f>IFERROR((_xlfn.DAYS(Tabla1[[#This Row],[FECHA INGRESO]],Tabla1[[#This Row],[FECHA RETIRO]]))/30,"")</f>
        <v>-0.76666666666666672</v>
      </c>
    </row>
    <row r="1463" spans="1:66" x14ac:dyDescent="0.35">
      <c r="A1463" s="31">
        <v>1233693720</v>
      </c>
      <c r="B1463" s="22" t="s">
        <v>8642</v>
      </c>
      <c r="C1463" s="23">
        <v>43437</v>
      </c>
      <c r="D1463" s="23" t="s">
        <v>93</v>
      </c>
      <c r="E1463" s="24" t="s">
        <v>94</v>
      </c>
      <c r="F1463" s="23"/>
      <c r="G1463" s="24"/>
      <c r="H1463" s="24">
        <v>24090021859</v>
      </c>
      <c r="I1463" s="24" t="s">
        <v>72</v>
      </c>
      <c r="J1463" s="24">
        <f>DATEDIF(Tabla1[[#This Row],[FECHA DE NACIMIENTO]],Tabla1[[#This Row],[FECHA ACTUAL]],"Y")</f>
        <v>24</v>
      </c>
      <c r="K1463" s="24" t="s">
        <v>96</v>
      </c>
      <c r="L1463" s="24" t="s">
        <v>112</v>
      </c>
      <c r="M1463" s="24">
        <v>0</v>
      </c>
      <c r="N1463" s="24">
        <v>0</v>
      </c>
      <c r="O1463" s="24">
        <v>3</v>
      </c>
      <c r="P1463" s="24" t="s">
        <v>101</v>
      </c>
      <c r="Q1463" s="23">
        <v>36231</v>
      </c>
      <c r="R1463" s="24" t="s">
        <v>76</v>
      </c>
      <c r="S1463" s="25">
        <v>45119</v>
      </c>
      <c r="T1463" s="24"/>
      <c r="U1463" s="24">
        <v>3046000511</v>
      </c>
      <c r="V1463" s="24" t="s">
        <v>8643</v>
      </c>
      <c r="W1463" s="24" t="s">
        <v>8644</v>
      </c>
      <c r="X1463" s="24" t="s">
        <v>8645</v>
      </c>
      <c r="Y1463" s="24" t="s">
        <v>8646</v>
      </c>
      <c r="Z1463" s="24" t="s">
        <v>117</v>
      </c>
      <c r="AA1463" s="24">
        <v>3115904783</v>
      </c>
      <c r="AB1463" s="24" t="s">
        <v>77</v>
      </c>
      <c r="AC1463" s="24" t="s">
        <v>77</v>
      </c>
      <c r="AD1463" s="24" t="s">
        <v>77</v>
      </c>
      <c r="AE1463" s="26" t="s">
        <v>151</v>
      </c>
      <c r="AF1463" s="26"/>
      <c r="AG1463" s="26"/>
      <c r="AH1463" s="27" t="s">
        <v>184</v>
      </c>
      <c r="AI1463" s="27" t="s">
        <v>5371</v>
      </c>
      <c r="AJ1463" s="27" t="s">
        <v>5372</v>
      </c>
      <c r="AK1463" s="24" t="s">
        <v>121</v>
      </c>
      <c r="AL1463" s="24" t="s">
        <v>7086</v>
      </c>
      <c r="AM1463" s="23">
        <v>43437</v>
      </c>
      <c r="AN1463" s="28">
        <v>808585.47</v>
      </c>
      <c r="AO1463" s="28"/>
      <c r="AP1463" s="24"/>
      <c r="AQ1463" s="24"/>
      <c r="AR1463" s="24"/>
      <c r="AS1463" s="24"/>
      <c r="AT1463" s="24" t="e">
        <v>#N/A</v>
      </c>
      <c r="AU1463" s="24" t="e">
        <v>#N/A</v>
      </c>
      <c r="AV1463" s="24">
        <v>94</v>
      </c>
      <c r="AW1463" s="24"/>
      <c r="AX1463" s="24"/>
      <c r="AY1463" s="24"/>
      <c r="AZ1463" s="24"/>
      <c r="BA1463" s="24"/>
      <c r="BB1463" s="24"/>
      <c r="BC1463" s="24"/>
      <c r="BD1463" s="24">
        <v>0</v>
      </c>
      <c r="BE1463" s="24">
        <v>0</v>
      </c>
      <c r="BF1463" s="23"/>
      <c r="BG1463" s="23"/>
      <c r="BH1463" s="23">
        <v>43460</v>
      </c>
      <c r="BI1463" s="26" t="s">
        <v>127</v>
      </c>
      <c r="BJ1463" s="26" t="s">
        <v>178</v>
      </c>
      <c r="BK1463" s="29">
        <v>26041</v>
      </c>
      <c r="BL1463" s="24" t="s">
        <v>129</v>
      </c>
      <c r="BM1463" s="22" t="str">
        <f ca="1">+IF(Tabla1[[#This Row],[FECHA INGRESO]]&gt;=44986,IF((TODAY()-Tabla1[[#This Row],[FECHA INGRESO]])&gt;=50,"ALERTA","TODAVÍA FALTA"),"N/A")</f>
        <v>N/A</v>
      </c>
      <c r="BN1463" s="7">
        <f>IFERROR((_xlfn.DAYS(Tabla1[[#This Row],[FECHA INGRESO]],Tabla1[[#This Row],[FECHA RETIRO]]))/30,"")</f>
        <v>-0.76666666666666672</v>
      </c>
    </row>
    <row r="1464" spans="1:66" ht="15" customHeight="1" x14ac:dyDescent="0.35">
      <c r="A1464" s="21">
        <v>1023974446</v>
      </c>
      <c r="B1464" s="22" t="s">
        <v>8647</v>
      </c>
      <c r="C1464" s="23">
        <v>43437</v>
      </c>
      <c r="D1464" s="23" t="s">
        <v>157</v>
      </c>
      <c r="E1464" s="23" t="s">
        <v>111</v>
      </c>
      <c r="F1464" s="23" t="s">
        <v>70</v>
      </c>
      <c r="G1464" s="24"/>
      <c r="H1464" s="24">
        <v>24089895966</v>
      </c>
      <c r="I1464" s="24" t="s">
        <v>72</v>
      </c>
      <c r="J1464" s="24">
        <f>DATEDIF(Tabla1[[#This Row],[FECHA DE NACIMIENTO]],Tabla1[[#This Row],[FECHA ACTUAL]],"Y")</f>
        <v>24</v>
      </c>
      <c r="K1464" s="24" t="s">
        <v>500</v>
      </c>
      <c r="L1464" s="24" t="s">
        <v>112</v>
      </c>
      <c r="M1464" s="24">
        <v>0</v>
      </c>
      <c r="N1464" s="24">
        <v>0</v>
      </c>
      <c r="O1464" s="24">
        <v>2</v>
      </c>
      <c r="P1464" s="24" t="s">
        <v>101</v>
      </c>
      <c r="Q1464" s="23">
        <v>36187</v>
      </c>
      <c r="R1464" s="24" t="s">
        <v>76</v>
      </c>
      <c r="S1464" s="25">
        <v>45119</v>
      </c>
      <c r="T1464" s="24"/>
      <c r="U1464" s="24">
        <v>3209000467</v>
      </c>
      <c r="V1464" s="33" t="s">
        <v>8648</v>
      </c>
      <c r="W1464" s="24" t="s">
        <v>8649</v>
      </c>
      <c r="X1464" s="24" t="s">
        <v>8650</v>
      </c>
      <c r="Y1464" s="24" t="s">
        <v>8651</v>
      </c>
      <c r="Z1464" s="24" t="s">
        <v>117</v>
      </c>
      <c r="AA1464" s="24">
        <v>3142710619</v>
      </c>
      <c r="AB1464" s="24" t="s">
        <v>101</v>
      </c>
      <c r="AC1464" s="24" t="s">
        <v>101</v>
      </c>
      <c r="AD1464" s="24" t="e">
        <v>#REF!</v>
      </c>
      <c r="AE1464" s="26" t="s">
        <v>194</v>
      </c>
      <c r="AF1464" s="26" t="s">
        <v>8652</v>
      </c>
      <c r="AG1464" s="26" t="s">
        <v>8653</v>
      </c>
      <c r="AH1464" s="27" t="s">
        <v>163</v>
      </c>
      <c r="AI1464" s="27" t="s">
        <v>120</v>
      </c>
      <c r="AJ1464" s="27" t="s">
        <v>120</v>
      </c>
      <c r="AK1464" s="24" t="s">
        <v>121</v>
      </c>
      <c r="AL1464" s="24" t="s">
        <v>7086</v>
      </c>
      <c r="AM1464" s="23">
        <v>43437</v>
      </c>
      <c r="AN1464" s="28">
        <v>1535062</v>
      </c>
      <c r="AO1464" s="28">
        <v>117172</v>
      </c>
      <c r="AP1464" s="24" t="s">
        <v>8654</v>
      </c>
      <c r="AQ1464" s="24">
        <v>0</v>
      </c>
      <c r="AR1464" s="24">
        <v>0</v>
      </c>
      <c r="AS1464" s="24">
        <v>0</v>
      </c>
      <c r="AT1464" s="24">
        <v>0</v>
      </c>
      <c r="AU1464" s="24">
        <v>88</v>
      </c>
      <c r="AV1464" s="24">
        <v>94</v>
      </c>
      <c r="AW1464" s="24">
        <v>97</v>
      </c>
      <c r="AX1464" s="24" t="s">
        <v>8655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v>0</v>
      </c>
      <c r="BE1464" s="24">
        <v>0</v>
      </c>
      <c r="BF1464" s="23"/>
      <c r="BG1464" s="23"/>
      <c r="BH1464" s="23">
        <v>44864</v>
      </c>
      <c r="BI1464" s="26" t="s">
        <v>127</v>
      </c>
      <c r="BJ1464" s="26" t="s">
        <v>273</v>
      </c>
      <c r="BK1464" s="29">
        <v>0</v>
      </c>
      <c r="BL1464" s="24" t="s">
        <v>129</v>
      </c>
      <c r="BM1464" s="22" t="str">
        <f ca="1">+IF(Tabla1[[#This Row],[FECHA INGRESO]]&gt;=44986,IF((TODAY()-Tabla1[[#This Row],[FECHA INGRESO]])&gt;=50,"ALERTA","TODAVÍA FALTA"),"N/A")</f>
        <v>N/A</v>
      </c>
      <c r="BN1464" s="7">
        <f>IFERROR((_xlfn.DAYS(Tabla1[[#This Row],[FECHA INGRESO]],Tabla1[[#This Row],[FECHA RETIRO]]))/30,"")</f>
        <v>-47.56666666666667</v>
      </c>
    </row>
    <row r="1465" spans="1:66" x14ac:dyDescent="0.35">
      <c r="A1465" s="21">
        <v>79153394</v>
      </c>
      <c r="B1465" s="22" t="s">
        <v>8656</v>
      </c>
      <c r="C1465" s="23">
        <v>43437</v>
      </c>
      <c r="D1465" s="23" t="s">
        <v>68</v>
      </c>
      <c r="E1465" s="23" t="s">
        <v>77</v>
      </c>
      <c r="F1465" s="23" t="s">
        <v>77</v>
      </c>
      <c r="G1465" s="24"/>
      <c r="H1465" s="24">
        <v>24090211234</v>
      </c>
      <c r="I1465" s="24" t="s">
        <v>72</v>
      </c>
      <c r="J1465" s="24">
        <f>DATEDIF(Tabla1[[#This Row],[FECHA DE NACIMIENTO]],Tabla1[[#This Row],[FECHA ACTUAL]],"Y")</f>
        <v>61</v>
      </c>
      <c r="K1465" s="24" t="s">
        <v>96</v>
      </c>
      <c r="L1465" s="24" t="s">
        <v>74</v>
      </c>
      <c r="M1465" s="24">
        <v>3</v>
      </c>
      <c r="N1465" s="24">
        <v>0</v>
      </c>
      <c r="O1465" s="24">
        <v>4</v>
      </c>
      <c r="P1465" s="24" t="s">
        <v>101</v>
      </c>
      <c r="Q1465" s="23">
        <v>22616</v>
      </c>
      <c r="R1465" s="24" t="s">
        <v>76</v>
      </c>
      <c r="S1465" s="25">
        <v>45119</v>
      </c>
      <c r="T1465" s="24">
        <v>8143115</v>
      </c>
      <c r="U1465" s="24">
        <v>3152996190</v>
      </c>
      <c r="V1465" s="33" t="s">
        <v>8657</v>
      </c>
      <c r="W1465" s="24" t="s">
        <v>8658</v>
      </c>
      <c r="X1465" s="24" t="s">
        <v>8046</v>
      </c>
      <c r="Y1465" s="24" t="s">
        <v>8659</v>
      </c>
      <c r="Z1465" s="24" t="s">
        <v>82</v>
      </c>
      <c r="AA1465" s="24">
        <v>3105609375</v>
      </c>
      <c r="AB1465" s="24" t="s">
        <v>101</v>
      </c>
      <c r="AC1465" s="24" t="s">
        <v>83</v>
      </c>
      <c r="AD1465" s="24" t="e">
        <v>#REF!</v>
      </c>
      <c r="AE1465" s="26" t="s">
        <v>84</v>
      </c>
      <c r="AF1465" s="26" t="s">
        <v>8377</v>
      </c>
      <c r="AG1465" s="26">
        <v>0</v>
      </c>
      <c r="AH1465" s="27" t="s">
        <v>1195</v>
      </c>
      <c r="AI1465" s="27" t="s">
        <v>8660</v>
      </c>
      <c r="AJ1465" s="27" t="s">
        <v>8661</v>
      </c>
      <c r="AK1465" s="24" t="s">
        <v>89</v>
      </c>
      <c r="AL1465" s="24" t="s">
        <v>90</v>
      </c>
      <c r="AM1465" s="23">
        <v>43437</v>
      </c>
      <c r="AN1465" s="28">
        <v>16129897</v>
      </c>
      <c r="AO1465" s="28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v>0</v>
      </c>
      <c r="BE1465" s="24">
        <v>0</v>
      </c>
      <c r="BF1465" s="23"/>
      <c r="BG1465" s="23"/>
      <c r="BH1465" s="23">
        <v>45060</v>
      </c>
      <c r="BI1465" s="26" t="s">
        <v>127</v>
      </c>
      <c r="BJ1465" s="26" t="s">
        <v>8662</v>
      </c>
      <c r="BK1465" s="29">
        <v>0</v>
      </c>
      <c r="BL1465" s="24" t="s">
        <v>129</v>
      </c>
      <c r="BM1465" s="22" t="str">
        <f ca="1">+IF(Tabla1[[#This Row],[FECHA INGRESO]]&gt;=44986,IF((TODAY()-Tabla1[[#This Row],[FECHA INGRESO]])&gt;=50,"ALERTA","TODAVÍA FALTA"),"N/A")</f>
        <v>N/A</v>
      </c>
      <c r="BN1465" s="7">
        <f>IFERROR((_xlfn.DAYS(Tabla1[[#This Row],[FECHA INGRESO]],Tabla1[[#This Row],[FECHA RETIRO]]))/30,"")</f>
        <v>-54.1</v>
      </c>
    </row>
    <row r="1466" spans="1:66" x14ac:dyDescent="0.35">
      <c r="A1466" s="21">
        <v>52716114</v>
      </c>
      <c r="B1466" s="38" t="s">
        <v>8663</v>
      </c>
      <c r="C1466" s="23">
        <v>43437</v>
      </c>
      <c r="D1466" s="23" t="s">
        <v>582</v>
      </c>
      <c r="E1466" s="23" t="s">
        <v>8664</v>
      </c>
      <c r="F1466" s="23" t="s">
        <v>111</v>
      </c>
      <c r="G1466" s="24"/>
      <c r="H1466" s="24">
        <v>24090188295</v>
      </c>
      <c r="I1466" s="24" t="s">
        <v>95</v>
      </c>
      <c r="J1466" s="24">
        <f>DATEDIF(Tabla1[[#This Row],[FECHA DE NACIMIENTO]],Tabla1[[#This Row],[FECHA ACTUAL]],"Y")</f>
        <v>42</v>
      </c>
      <c r="K1466" s="24" t="s">
        <v>73</v>
      </c>
      <c r="L1466" s="24" t="s">
        <v>112</v>
      </c>
      <c r="M1466" s="24">
        <v>2</v>
      </c>
      <c r="N1466" s="24">
        <v>2</v>
      </c>
      <c r="O1466" s="24">
        <v>3</v>
      </c>
      <c r="P1466" s="24" t="s">
        <v>101</v>
      </c>
      <c r="Q1466" s="23">
        <v>29762</v>
      </c>
      <c r="R1466" s="24" t="s">
        <v>76</v>
      </c>
      <c r="S1466" s="25">
        <v>45119</v>
      </c>
      <c r="T1466" s="24"/>
      <c r="U1466" s="24">
        <v>3102385910</v>
      </c>
      <c r="V1466" s="24" t="s">
        <v>8665</v>
      </c>
      <c r="W1466" s="24" t="s">
        <v>8666</v>
      </c>
      <c r="X1466" s="24" t="s">
        <v>8667</v>
      </c>
      <c r="Y1466" s="24" t="s">
        <v>8668</v>
      </c>
      <c r="Z1466" s="24" t="s">
        <v>82</v>
      </c>
      <c r="AA1466" s="24">
        <v>3102385910</v>
      </c>
      <c r="AB1466" s="24" t="s">
        <v>101</v>
      </c>
      <c r="AC1466" s="24" t="s">
        <v>83</v>
      </c>
      <c r="AD1466" s="24" t="e">
        <v>#REF!</v>
      </c>
      <c r="AE1466" s="26" t="s">
        <v>102</v>
      </c>
      <c r="AF1466" s="26"/>
      <c r="AG1466" s="26" t="s">
        <v>8669</v>
      </c>
      <c r="AH1466" s="27" t="s">
        <v>213</v>
      </c>
      <c r="AI1466" s="27" t="s">
        <v>3338</v>
      </c>
      <c r="AJ1466" s="27" t="s">
        <v>487</v>
      </c>
      <c r="AK1466" s="24" t="s">
        <v>121</v>
      </c>
      <c r="AL1466" s="24" t="s">
        <v>90</v>
      </c>
      <c r="AM1466" s="23">
        <v>43437</v>
      </c>
      <c r="AN1466" s="28">
        <v>4445400</v>
      </c>
      <c r="AO1466" s="28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99</v>
      </c>
      <c r="AV1466" s="24">
        <v>97</v>
      </c>
      <c r="AW1466" s="24">
        <v>97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v>0</v>
      </c>
      <c r="BE1466" s="24">
        <v>0</v>
      </c>
      <c r="BF1466" s="23"/>
      <c r="BG1466" s="23"/>
      <c r="BH1466" s="23" t="s">
        <v>75</v>
      </c>
      <c r="BI1466" s="26">
        <v>0</v>
      </c>
      <c r="BJ1466" s="26">
        <v>0</v>
      </c>
      <c r="BK1466" s="29">
        <v>0</v>
      </c>
      <c r="BL1466" s="24" t="s">
        <v>91</v>
      </c>
      <c r="BM1466" s="22" t="str">
        <f ca="1">+IF(Tabla1[[#This Row],[FECHA INGRESO]]&gt;=44986,IF((TODAY()-Tabla1[[#This Row],[FECHA INGRESO]])&gt;=50,"ALERTA","TODAVÍA FALTA"),"N/A")</f>
        <v>N/A</v>
      </c>
      <c r="BN1466" s="7" t="str">
        <f>IFERROR((_xlfn.DAYS(Tabla1[[#This Row],[FECHA INGRESO]],Tabla1[[#This Row],[FECHA RETIRO]]))/30,"")</f>
        <v/>
      </c>
    </row>
    <row r="1467" spans="1:66" ht="15" customHeight="1" x14ac:dyDescent="0.35">
      <c r="A1467" s="31">
        <v>1007959262</v>
      </c>
      <c r="B1467" s="22" t="s">
        <v>8670</v>
      </c>
      <c r="C1467" s="23">
        <v>43439</v>
      </c>
      <c r="D1467" s="23" t="s">
        <v>582</v>
      </c>
      <c r="E1467" s="23" t="s">
        <v>111</v>
      </c>
      <c r="F1467" s="23"/>
      <c r="G1467" s="24"/>
      <c r="H1467" s="24">
        <v>24090154805</v>
      </c>
      <c r="I1467" s="24" t="s">
        <v>95</v>
      </c>
      <c r="J1467" s="24">
        <f>DATEDIF(Tabla1[[#This Row],[FECHA DE NACIMIENTO]],Tabla1[[#This Row],[FECHA ACTUAL]],"Y")</f>
        <v>29</v>
      </c>
      <c r="K1467" s="24" t="s">
        <v>385</v>
      </c>
      <c r="L1467" s="24" t="s">
        <v>112</v>
      </c>
      <c r="M1467" s="24">
        <v>1</v>
      </c>
      <c r="N1467" s="24">
        <v>0</v>
      </c>
      <c r="O1467" s="24">
        <v>2</v>
      </c>
      <c r="P1467" s="24" t="s">
        <v>101</v>
      </c>
      <c r="Q1467" s="23">
        <v>34425</v>
      </c>
      <c r="R1467" s="24" t="s">
        <v>8671</v>
      </c>
      <c r="S1467" s="25">
        <v>45119</v>
      </c>
      <c r="T1467" s="24"/>
      <c r="U1467" s="24">
        <v>3194202928</v>
      </c>
      <c r="V1467" s="24" t="s">
        <v>8672</v>
      </c>
      <c r="W1467" s="24" t="s">
        <v>8673</v>
      </c>
      <c r="X1467" s="24" t="s">
        <v>2738</v>
      </c>
      <c r="Y1467" s="24" t="s">
        <v>8674</v>
      </c>
      <c r="Z1467" s="24" t="s">
        <v>117</v>
      </c>
      <c r="AA1467" s="24">
        <v>3505557120</v>
      </c>
      <c r="AB1467" s="24" t="s">
        <v>77</v>
      </c>
      <c r="AC1467" s="24" t="s">
        <v>77</v>
      </c>
      <c r="AD1467" s="24" t="s">
        <v>77</v>
      </c>
      <c r="AE1467" s="26" t="s">
        <v>183</v>
      </c>
      <c r="AF1467" s="26"/>
      <c r="AG1467" s="26"/>
      <c r="AH1467" s="27" t="s">
        <v>3042</v>
      </c>
      <c r="AI1467" s="27" t="s">
        <v>8675</v>
      </c>
      <c r="AJ1467" s="27" t="s">
        <v>438</v>
      </c>
      <c r="AK1467" s="24" t="s">
        <v>121</v>
      </c>
      <c r="AL1467" s="24" t="s">
        <v>7086</v>
      </c>
      <c r="AM1467" s="23">
        <v>43439</v>
      </c>
      <c r="AN1467" s="28">
        <v>857100.06</v>
      </c>
      <c r="AO1467" s="28"/>
      <c r="AP1467" s="24"/>
      <c r="AQ1467" s="24"/>
      <c r="AR1467" s="24"/>
      <c r="AS1467" s="24"/>
      <c r="AT1467" s="24" t="e">
        <v>#N/A</v>
      </c>
      <c r="AU1467" s="24" t="e">
        <v>#N/A</v>
      </c>
      <c r="AV1467" s="24">
        <v>97</v>
      </c>
      <c r="AW1467" s="24"/>
      <c r="AX1467" s="24"/>
      <c r="AY1467" s="24"/>
      <c r="AZ1467" s="24"/>
      <c r="BA1467" s="24"/>
      <c r="BB1467" s="24"/>
      <c r="BC1467" s="24"/>
      <c r="BD1467" s="24">
        <v>0</v>
      </c>
      <c r="BE1467" s="24">
        <v>0</v>
      </c>
      <c r="BF1467" s="23"/>
      <c r="BG1467" s="23"/>
      <c r="BH1467" s="23">
        <v>43467</v>
      </c>
      <c r="BI1467" s="26" t="s">
        <v>127</v>
      </c>
      <c r="BJ1467" s="26" t="s">
        <v>8265</v>
      </c>
      <c r="BK1467" s="29">
        <v>32205</v>
      </c>
      <c r="BL1467" s="24" t="s">
        <v>129</v>
      </c>
      <c r="BM1467" s="22" t="str">
        <f ca="1">+IF(Tabla1[[#This Row],[FECHA INGRESO]]&gt;=44986,IF((TODAY()-Tabla1[[#This Row],[FECHA INGRESO]])&gt;=50,"ALERTA","TODAVÍA FALTA"),"N/A")</f>
        <v>N/A</v>
      </c>
      <c r="BN1467" s="7">
        <f>IFERROR((_xlfn.DAYS(Tabla1[[#This Row],[FECHA INGRESO]],Tabla1[[#This Row],[FECHA RETIRO]]))/30,"")</f>
        <v>-0.93333333333333335</v>
      </c>
    </row>
    <row r="1468" spans="1:66" ht="15" customHeight="1" x14ac:dyDescent="0.35">
      <c r="A1468" s="31">
        <v>1000948756</v>
      </c>
      <c r="B1468" s="22" t="s">
        <v>8676</v>
      </c>
      <c r="C1468" s="23">
        <v>43440</v>
      </c>
      <c r="D1468" s="23" t="s">
        <v>4008</v>
      </c>
      <c r="E1468" s="23" t="s">
        <v>111</v>
      </c>
      <c r="F1468" s="23"/>
      <c r="G1468" s="24"/>
      <c r="H1468" s="24">
        <v>24090092868</v>
      </c>
      <c r="I1468" s="24" t="s">
        <v>95</v>
      </c>
      <c r="J1468" s="24">
        <f>DATEDIF(Tabla1[[#This Row],[FECHA DE NACIMIENTO]],Tabla1[[#This Row],[FECHA ACTUAL]],"Y")</f>
        <v>22</v>
      </c>
      <c r="K1468" s="24" t="s">
        <v>73</v>
      </c>
      <c r="L1468" s="24" t="s">
        <v>112</v>
      </c>
      <c r="M1468" s="24">
        <v>2</v>
      </c>
      <c r="N1468" s="24">
        <v>0</v>
      </c>
      <c r="O1468" s="24">
        <v>2</v>
      </c>
      <c r="P1468" s="24" t="s">
        <v>101</v>
      </c>
      <c r="Q1468" s="23">
        <v>36752</v>
      </c>
      <c r="R1468" s="24" t="s">
        <v>76</v>
      </c>
      <c r="S1468" s="25">
        <v>45119</v>
      </c>
      <c r="T1468" s="24"/>
      <c r="U1468" s="24">
        <v>3194359016</v>
      </c>
      <c r="V1468" s="24" t="s">
        <v>8677</v>
      </c>
      <c r="W1468" s="24" t="s">
        <v>8678</v>
      </c>
      <c r="X1468" s="24" t="s">
        <v>7869</v>
      </c>
      <c r="Y1468" s="24" t="s">
        <v>8679</v>
      </c>
      <c r="Z1468" s="24" t="s">
        <v>117</v>
      </c>
      <c r="AA1468" s="24">
        <v>3005776856</v>
      </c>
      <c r="AB1468" s="24" t="s">
        <v>77</v>
      </c>
      <c r="AC1468" s="24" t="s">
        <v>77</v>
      </c>
      <c r="AD1468" s="24" t="s">
        <v>77</v>
      </c>
      <c r="AE1468" s="26" t="s">
        <v>151</v>
      </c>
      <c r="AF1468" s="26"/>
      <c r="AG1468" s="26"/>
      <c r="AH1468" s="27" t="s">
        <v>184</v>
      </c>
      <c r="AI1468" s="27" t="s">
        <v>5371</v>
      </c>
      <c r="AJ1468" s="27" t="s">
        <v>5372</v>
      </c>
      <c r="AK1468" s="24" t="s">
        <v>121</v>
      </c>
      <c r="AL1468" s="24" t="s">
        <v>7086</v>
      </c>
      <c r="AM1468" s="23">
        <v>43440</v>
      </c>
      <c r="AN1468" s="28">
        <v>808585.47</v>
      </c>
      <c r="AO1468" s="28"/>
      <c r="AP1468" s="24"/>
      <c r="AQ1468" s="24"/>
      <c r="AR1468" s="24"/>
      <c r="AS1468" s="24"/>
      <c r="AT1468" s="24" t="e">
        <v>#N/A</v>
      </c>
      <c r="AU1468" s="24" t="e">
        <v>#N/A</v>
      </c>
      <c r="AV1468" s="24" t="e">
        <v>#N/A</v>
      </c>
      <c r="AW1468" s="24"/>
      <c r="AX1468" s="24"/>
      <c r="AY1468" s="24"/>
      <c r="AZ1468" s="24"/>
      <c r="BA1468" s="24"/>
      <c r="BB1468" s="24"/>
      <c r="BC1468" s="24"/>
      <c r="BD1468" s="24">
        <v>0</v>
      </c>
      <c r="BE1468" s="24">
        <v>0</v>
      </c>
      <c r="BF1468" s="23"/>
      <c r="BG1468" s="23"/>
      <c r="BH1468" s="23">
        <v>43461</v>
      </c>
      <c r="BI1468" s="26" t="s">
        <v>127</v>
      </c>
      <c r="BJ1468" s="26" t="s">
        <v>273</v>
      </c>
      <c r="BK1468" s="29">
        <v>23871</v>
      </c>
      <c r="BL1468" s="24" t="s">
        <v>129</v>
      </c>
      <c r="BM1468" s="22" t="str">
        <f ca="1">+IF(Tabla1[[#This Row],[FECHA INGRESO]]&gt;=44986,IF((TODAY()-Tabla1[[#This Row],[FECHA INGRESO]])&gt;=50,"ALERTA","TODAVÍA FALTA"),"N/A")</f>
        <v>N/A</v>
      </c>
      <c r="BN1468" s="7">
        <f>IFERROR((_xlfn.DAYS(Tabla1[[#This Row],[FECHA INGRESO]],Tabla1[[#This Row],[FECHA RETIRO]]))/30,"")</f>
        <v>-0.7</v>
      </c>
    </row>
    <row r="1469" spans="1:66" ht="15" customHeight="1" x14ac:dyDescent="0.35">
      <c r="A1469" s="31">
        <v>1017171623</v>
      </c>
      <c r="B1469" s="22" t="s">
        <v>8680</v>
      </c>
      <c r="C1469" s="23">
        <v>43441</v>
      </c>
      <c r="D1469" s="23" t="s">
        <v>582</v>
      </c>
      <c r="E1469" s="23" t="s">
        <v>111</v>
      </c>
      <c r="F1469" s="23"/>
      <c r="G1469" s="24"/>
      <c r="H1469" s="24">
        <v>24075437974</v>
      </c>
      <c r="I1469" s="24" t="s">
        <v>95</v>
      </c>
      <c r="J1469" s="24">
        <f>DATEDIF(Tabla1[[#This Row],[FECHA DE NACIMIENTO]],Tabla1[[#This Row],[FECHA ACTUAL]],"Y")</f>
        <v>33</v>
      </c>
      <c r="K1469" s="24" t="s">
        <v>96</v>
      </c>
      <c r="L1469" s="24" t="s">
        <v>112</v>
      </c>
      <c r="M1469" s="24">
        <v>1</v>
      </c>
      <c r="N1469" s="24">
        <v>0</v>
      </c>
      <c r="O1469" s="24">
        <v>2</v>
      </c>
      <c r="P1469" s="24" t="s">
        <v>101</v>
      </c>
      <c r="Q1469" s="23">
        <v>32709</v>
      </c>
      <c r="R1469" s="24" t="s">
        <v>830</v>
      </c>
      <c r="S1469" s="25">
        <v>45119</v>
      </c>
      <c r="T1469" s="24">
        <v>5564198</v>
      </c>
      <c r="U1469" s="24">
        <v>3178539040</v>
      </c>
      <c r="V1469" s="24" t="s">
        <v>8681</v>
      </c>
      <c r="W1469" s="24" t="s">
        <v>8682</v>
      </c>
      <c r="X1469" s="24" t="s">
        <v>8683</v>
      </c>
      <c r="Y1469" s="24" t="s">
        <v>8684</v>
      </c>
      <c r="Z1469" s="24" t="s">
        <v>117</v>
      </c>
      <c r="AA1469" s="24">
        <v>3004493293</v>
      </c>
      <c r="AB1469" s="24" t="s">
        <v>77</v>
      </c>
      <c r="AC1469" s="24" t="s">
        <v>77</v>
      </c>
      <c r="AD1469" s="24" t="s">
        <v>77</v>
      </c>
      <c r="AE1469" s="26" t="s">
        <v>102</v>
      </c>
      <c r="AF1469" s="26"/>
      <c r="AG1469" s="26" t="s">
        <v>8685</v>
      </c>
      <c r="AH1469" s="27" t="s">
        <v>163</v>
      </c>
      <c r="AI1469" s="27" t="s">
        <v>1027</v>
      </c>
      <c r="AJ1469" s="27" t="s">
        <v>1027</v>
      </c>
      <c r="AK1469" s="24" t="s">
        <v>121</v>
      </c>
      <c r="AL1469" s="24" t="s">
        <v>7086</v>
      </c>
      <c r="AM1469" s="23">
        <v>43441</v>
      </c>
      <c r="AN1469" s="28">
        <v>1316520</v>
      </c>
      <c r="AO1469" s="28"/>
      <c r="AP1469" s="24"/>
      <c r="AQ1469" s="24"/>
      <c r="AR1469" s="24"/>
      <c r="AS1469" s="24"/>
      <c r="AT1469" s="24" t="e">
        <v>#N/A</v>
      </c>
      <c r="AU1469" s="24" t="e">
        <v>#N/A</v>
      </c>
      <c r="AV1469" s="24" t="e">
        <v>#N/A</v>
      </c>
      <c r="AW1469" s="24"/>
      <c r="AX1469" s="24"/>
      <c r="AY1469" s="24"/>
      <c r="AZ1469" s="24"/>
      <c r="BA1469" s="24"/>
      <c r="BB1469" s="24"/>
      <c r="BC1469" s="24"/>
      <c r="BD1469" s="24">
        <v>0</v>
      </c>
      <c r="BE1469" s="24">
        <v>0</v>
      </c>
      <c r="BF1469" s="23"/>
      <c r="BG1469" s="23"/>
      <c r="BH1469" s="23">
        <v>43524</v>
      </c>
      <c r="BI1469" s="26" t="s">
        <v>143</v>
      </c>
      <c r="BJ1469" s="26" t="s">
        <v>8317</v>
      </c>
      <c r="BK1469" s="29">
        <v>0</v>
      </c>
      <c r="BL1469" s="24" t="s">
        <v>129</v>
      </c>
      <c r="BM1469" s="22" t="str">
        <f ca="1">+IF(Tabla1[[#This Row],[FECHA INGRESO]]&gt;=44986,IF((TODAY()-Tabla1[[#This Row],[FECHA INGRESO]])&gt;=50,"ALERTA","TODAVÍA FALTA"),"N/A")</f>
        <v>N/A</v>
      </c>
      <c r="BN1469" s="7">
        <f>IFERROR((_xlfn.DAYS(Tabla1[[#This Row],[FECHA INGRESO]],Tabla1[[#This Row],[FECHA RETIRO]]))/30,"")</f>
        <v>-2.7666666666666666</v>
      </c>
    </row>
    <row r="1470" spans="1:66" ht="15" customHeight="1" x14ac:dyDescent="0.35">
      <c r="A1470" s="31">
        <v>1000723110</v>
      </c>
      <c r="B1470" s="22" t="s">
        <v>8686</v>
      </c>
      <c r="C1470" s="23">
        <v>43444</v>
      </c>
      <c r="D1470" s="23" t="s">
        <v>188</v>
      </c>
      <c r="E1470" s="23" t="s">
        <v>110</v>
      </c>
      <c r="F1470" s="23"/>
      <c r="G1470" s="24"/>
      <c r="H1470" s="24">
        <v>24090198401</v>
      </c>
      <c r="I1470" s="24" t="s">
        <v>72</v>
      </c>
      <c r="J1470" s="24">
        <f>DATEDIF(Tabla1[[#This Row],[FECHA DE NACIMIENTO]],Tabla1[[#This Row],[FECHA ACTUAL]],"Y")</f>
        <v>23</v>
      </c>
      <c r="K1470" s="24" t="s">
        <v>320</v>
      </c>
      <c r="L1470" s="24" t="s">
        <v>112</v>
      </c>
      <c r="M1470" s="24">
        <v>0</v>
      </c>
      <c r="N1470" s="24">
        <v>0</v>
      </c>
      <c r="O1470" s="24"/>
      <c r="P1470" s="24" t="s">
        <v>101</v>
      </c>
      <c r="Q1470" s="23">
        <v>36697</v>
      </c>
      <c r="R1470" s="24" t="s">
        <v>76</v>
      </c>
      <c r="S1470" s="25">
        <v>45119</v>
      </c>
      <c r="T1470" s="24"/>
      <c r="U1470" s="24">
        <v>3046418260</v>
      </c>
      <c r="V1470" s="24" t="s">
        <v>8687</v>
      </c>
      <c r="W1470" s="24" t="s">
        <v>8688</v>
      </c>
      <c r="X1470" s="24" t="s">
        <v>8689</v>
      </c>
      <c r="Y1470" s="24" t="s">
        <v>8690</v>
      </c>
      <c r="Z1470" s="24" t="s">
        <v>567</v>
      </c>
      <c r="AA1470" s="24">
        <v>3046418260</v>
      </c>
      <c r="AB1470" s="24" t="s">
        <v>77</v>
      </c>
      <c r="AC1470" s="24" t="s">
        <v>77</v>
      </c>
      <c r="AD1470" s="24" t="s">
        <v>77</v>
      </c>
      <c r="AE1470" s="26" t="s">
        <v>102</v>
      </c>
      <c r="AF1470" s="26" t="s">
        <v>8691</v>
      </c>
      <c r="AG1470" s="26"/>
      <c r="AH1470" s="27" t="s">
        <v>184</v>
      </c>
      <c r="AI1470" s="27" t="s">
        <v>1227</v>
      </c>
      <c r="AJ1470" s="27" t="s">
        <v>487</v>
      </c>
      <c r="AK1470" s="24" t="s">
        <v>121</v>
      </c>
      <c r="AL1470" s="24" t="s">
        <v>7086</v>
      </c>
      <c r="AM1470" s="23">
        <v>43444</v>
      </c>
      <c r="AN1470" s="28">
        <v>857100.06</v>
      </c>
      <c r="AO1470" s="28"/>
      <c r="AP1470" s="24" t="s">
        <v>8692</v>
      </c>
      <c r="AQ1470" s="24"/>
      <c r="AR1470" s="24"/>
      <c r="AS1470" s="24"/>
      <c r="AT1470" s="24" t="e">
        <v>#N/A</v>
      </c>
      <c r="AU1470" s="24" t="e">
        <v>#N/A</v>
      </c>
      <c r="AV1470" s="24" t="e">
        <v>#N/A</v>
      </c>
      <c r="AW1470" s="24"/>
      <c r="AX1470" s="24"/>
      <c r="AY1470" s="24"/>
      <c r="AZ1470" s="24"/>
      <c r="BA1470" s="24"/>
      <c r="BB1470" s="24"/>
      <c r="BC1470" s="24"/>
      <c r="BD1470" s="24">
        <v>0</v>
      </c>
      <c r="BE1470" s="24">
        <v>0</v>
      </c>
      <c r="BF1470" s="23"/>
      <c r="BG1470" s="23"/>
      <c r="BH1470" s="23">
        <v>43564</v>
      </c>
      <c r="BI1470" s="26" t="s">
        <v>143</v>
      </c>
      <c r="BJ1470" s="26" t="s">
        <v>8317</v>
      </c>
      <c r="BK1470" s="29">
        <v>138019</v>
      </c>
      <c r="BL1470" s="24" t="s">
        <v>129</v>
      </c>
      <c r="BM1470" s="22" t="str">
        <f ca="1">+IF(Tabla1[[#This Row],[FECHA INGRESO]]&gt;=44986,IF((TODAY()-Tabla1[[#This Row],[FECHA INGRESO]])&gt;=50,"ALERTA","TODAVÍA FALTA"),"N/A")</f>
        <v>N/A</v>
      </c>
      <c r="BN1470" s="7">
        <f>IFERROR((_xlfn.DAYS(Tabla1[[#This Row],[FECHA INGRESO]],Tabla1[[#This Row],[FECHA RETIRO]]))/30,"")</f>
        <v>-4</v>
      </c>
    </row>
    <row r="1471" spans="1:66" ht="15" customHeight="1" x14ac:dyDescent="0.35">
      <c r="A1471" s="31">
        <v>80750901</v>
      </c>
      <c r="B1471" s="22" t="s">
        <v>8693</v>
      </c>
      <c r="C1471" s="23">
        <v>43444</v>
      </c>
      <c r="D1471" s="23" t="s">
        <v>93</v>
      </c>
      <c r="E1471" s="23" t="s">
        <v>111</v>
      </c>
      <c r="F1471" s="23"/>
      <c r="G1471" s="24"/>
      <c r="H1471" s="24">
        <v>24090236543</v>
      </c>
      <c r="I1471" s="24" t="s">
        <v>72</v>
      </c>
      <c r="J1471" s="24">
        <f>DATEDIF(Tabla1[[#This Row],[FECHA DE NACIMIENTO]],Tabla1[[#This Row],[FECHA ACTUAL]],"Y")</f>
        <v>37</v>
      </c>
      <c r="K1471" s="24" t="s">
        <v>96</v>
      </c>
      <c r="L1471" s="24" t="s">
        <v>112</v>
      </c>
      <c r="M1471" s="24">
        <v>2</v>
      </c>
      <c r="N1471" s="24">
        <v>2</v>
      </c>
      <c r="O1471" s="24">
        <v>2</v>
      </c>
      <c r="P1471" s="24" t="s">
        <v>101</v>
      </c>
      <c r="Q1471" s="23">
        <v>31294</v>
      </c>
      <c r="R1471" s="24" t="s">
        <v>76</v>
      </c>
      <c r="S1471" s="25">
        <v>45119</v>
      </c>
      <c r="T1471" s="24"/>
      <c r="U1471" s="24">
        <v>3207300482</v>
      </c>
      <c r="V1471" s="24" t="s">
        <v>8694</v>
      </c>
      <c r="W1471" s="24" t="s">
        <v>8695</v>
      </c>
      <c r="X1471" s="24" t="s">
        <v>6205</v>
      </c>
      <c r="Y1471" s="24" t="s">
        <v>8696</v>
      </c>
      <c r="Z1471" s="24" t="s">
        <v>82</v>
      </c>
      <c r="AA1471" s="24">
        <v>3058670327</v>
      </c>
      <c r="AB1471" s="24" t="s">
        <v>77</v>
      </c>
      <c r="AC1471" s="24" t="s">
        <v>77</v>
      </c>
      <c r="AD1471" s="24" t="s">
        <v>77</v>
      </c>
      <c r="AE1471" s="26" t="s">
        <v>151</v>
      </c>
      <c r="AF1471" s="26"/>
      <c r="AG1471" s="26" t="s">
        <v>8697</v>
      </c>
      <c r="AH1471" s="27" t="s">
        <v>184</v>
      </c>
      <c r="AI1471" s="27" t="s">
        <v>5371</v>
      </c>
      <c r="AJ1471" s="27" t="s">
        <v>5372</v>
      </c>
      <c r="AK1471" s="24" t="s">
        <v>121</v>
      </c>
      <c r="AL1471" s="24" t="s">
        <v>7086</v>
      </c>
      <c r="AM1471" s="23">
        <v>43444</v>
      </c>
      <c r="AN1471" s="28">
        <v>857100.06</v>
      </c>
      <c r="AO1471" s="28"/>
      <c r="AP1471" s="24"/>
      <c r="AQ1471" s="24"/>
      <c r="AR1471" s="24"/>
      <c r="AS1471" s="24"/>
      <c r="AT1471" s="24" t="e">
        <v>#N/A</v>
      </c>
      <c r="AU1471" s="24" t="e">
        <v>#N/A</v>
      </c>
      <c r="AV1471" s="24" t="e">
        <v>#N/A</v>
      </c>
      <c r="AW1471" s="24"/>
      <c r="AX1471" s="24"/>
      <c r="AY1471" s="24"/>
      <c r="AZ1471" s="24"/>
      <c r="BA1471" s="24"/>
      <c r="BB1471" s="24"/>
      <c r="BC1471" s="24"/>
      <c r="BD1471" s="24">
        <v>0</v>
      </c>
      <c r="BE1471" s="24">
        <v>0</v>
      </c>
      <c r="BF1471" s="23"/>
      <c r="BG1471" s="23"/>
      <c r="BH1471" s="23">
        <v>43496</v>
      </c>
      <c r="BI1471" s="26" t="s">
        <v>143</v>
      </c>
      <c r="BJ1471" s="26" t="s">
        <v>8698</v>
      </c>
      <c r="BK1471" s="29">
        <v>58658</v>
      </c>
      <c r="BL1471" s="24" t="s">
        <v>129</v>
      </c>
      <c r="BM1471" s="22" t="str">
        <f ca="1">+IF(Tabla1[[#This Row],[FECHA INGRESO]]&gt;=44986,IF((TODAY()-Tabla1[[#This Row],[FECHA INGRESO]])&gt;=50,"ALERTA","TODAVÍA FALTA"),"N/A")</f>
        <v>N/A</v>
      </c>
      <c r="BN1471" s="7">
        <f>IFERROR((_xlfn.DAYS(Tabla1[[#This Row],[FECHA INGRESO]],Tabla1[[#This Row],[FECHA RETIRO]]))/30,"")</f>
        <v>-1.7333333333333334</v>
      </c>
    </row>
    <row r="1472" spans="1:66" x14ac:dyDescent="0.35">
      <c r="A1472" s="31">
        <v>1056303492</v>
      </c>
      <c r="B1472" s="22" t="s">
        <v>8699</v>
      </c>
      <c r="C1472" s="23">
        <v>43444</v>
      </c>
      <c r="D1472" s="23" t="s">
        <v>93</v>
      </c>
      <c r="E1472" s="23" t="s">
        <v>110</v>
      </c>
      <c r="F1472" s="23"/>
      <c r="G1472" s="24"/>
      <c r="H1472" s="24">
        <v>24090194221</v>
      </c>
      <c r="I1472" s="24" t="s">
        <v>95</v>
      </c>
      <c r="J1472" s="24">
        <f>DATEDIF(Tabla1[[#This Row],[FECHA DE NACIMIENTO]],Tabla1[[#This Row],[FECHA ACTUAL]],"Y")</f>
        <v>28</v>
      </c>
      <c r="K1472" s="24" t="s">
        <v>73</v>
      </c>
      <c r="L1472" s="24" t="s">
        <v>234</v>
      </c>
      <c r="M1472" s="24">
        <v>1</v>
      </c>
      <c r="N1472" s="24">
        <v>1</v>
      </c>
      <c r="O1472" s="24">
        <v>3</v>
      </c>
      <c r="P1472" s="24" t="s">
        <v>101</v>
      </c>
      <c r="Q1472" s="23">
        <v>34580</v>
      </c>
      <c r="R1472" s="24" t="s">
        <v>8700</v>
      </c>
      <c r="S1472" s="25">
        <v>45119</v>
      </c>
      <c r="T1472" s="24"/>
      <c r="U1472" s="24">
        <v>3202479455</v>
      </c>
      <c r="V1472" s="24" t="s">
        <v>8701</v>
      </c>
      <c r="W1472" s="24" t="s">
        <v>8702</v>
      </c>
      <c r="X1472" s="24" t="s">
        <v>8703</v>
      </c>
      <c r="Y1472" s="24" t="s">
        <v>8704</v>
      </c>
      <c r="Z1472" s="24" t="s">
        <v>82</v>
      </c>
      <c r="AA1472" s="24">
        <v>3123227701</v>
      </c>
      <c r="AB1472" s="24" t="s">
        <v>77</v>
      </c>
      <c r="AC1472" s="24" t="s">
        <v>77</v>
      </c>
      <c r="AD1472" s="24" t="s">
        <v>77</v>
      </c>
      <c r="AE1472" s="26" t="s">
        <v>151</v>
      </c>
      <c r="AF1472" s="26"/>
      <c r="AG1472" s="26"/>
      <c r="AH1472" s="27" t="s">
        <v>184</v>
      </c>
      <c r="AI1472" s="27" t="s">
        <v>120</v>
      </c>
      <c r="AJ1472" s="27" t="s">
        <v>120</v>
      </c>
      <c r="AK1472" s="24" t="s">
        <v>121</v>
      </c>
      <c r="AL1472" s="24" t="s">
        <v>7086</v>
      </c>
      <c r="AM1472" s="23">
        <v>43444</v>
      </c>
      <c r="AN1472" s="28">
        <v>857100.06</v>
      </c>
      <c r="AO1472" s="28"/>
      <c r="AP1472" s="24"/>
      <c r="AQ1472" s="24"/>
      <c r="AR1472" s="24"/>
      <c r="AS1472" s="24"/>
      <c r="AT1472" s="24" t="e">
        <v>#N/A</v>
      </c>
      <c r="AU1472" s="24" t="e">
        <v>#N/A</v>
      </c>
      <c r="AV1472" s="24">
        <v>74</v>
      </c>
      <c r="AW1472" s="24"/>
      <c r="AX1472" s="24"/>
      <c r="AY1472" s="24"/>
      <c r="AZ1472" s="24"/>
      <c r="BA1472" s="24"/>
      <c r="BB1472" s="24"/>
      <c r="BC1472" s="24"/>
      <c r="BD1472" s="24">
        <v>0</v>
      </c>
      <c r="BE1472" s="24">
        <v>0</v>
      </c>
      <c r="BF1472" s="23"/>
      <c r="BG1472" s="23"/>
      <c r="BH1472" s="23">
        <v>43505</v>
      </c>
      <c r="BI1472" s="26" t="s">
        <v>127</v>
      </c>
      <c r="BJ1472" s="26" t="s">
        <v>273</v>
      </c>
      <c r="BK1472" s="29">
        <v>69010</v>
      </c>
      <c r="BL1472" s="24" t="s">
        <v>129</v>
      </c>
      <c r="BM1472" s="22" t="str">
        <f ca="1">+IF(Tabla1[[#This Row],[FECHA INGRESO]]&gt;=44986,IF((TODAY()-Tabla1[[#This Row],[FECHA INGRESO]])&gt;=50,"ALERTA","TODAVÍA FALTA"),"N/A")</f>
        <v>N/A</v>
      </c>
      <c r="BN1472" s="7">
        <f>IFERROR((_xlfn.DAYS(Tabla1[[#This Row],[FECHA INGRESO]],Tabla1[[#This Row],[FECHA RETIRO]]))/30,"")</f>
        <v>-2.0333333333333332</v>
      </c>
    </row>
    <row r="1473" spans="1:66" ht="15" customHeight="1" x14ac:dyDescent="0.35">
      <c r="A1473" s="31">
        <v>1030616370</v>
      </c>
      <c r="B1473" s="22" t="s">
        <v>1833</v>
      </c>
      <c r="C1473" s="23">
        <v>43444</v>
      </c>
      <c r="D1473" s="23" t="s">
        <v>188</v>
      </c>
      <c r="E1473" s="24" t="s">
        <v>94</v>
      </c>
      <c r="F1473" s="23"/>
      <c r="G1473" s="24"/>
      <c r="H1473" s="24">
        <v>24064497558</v>
      </c>
      <c r="I1473" s="24" t="s">
        <v>95</v>
      </c>
      <c r="J1473" s="24">
        <f>DATEDIF(Tabla1[[#This Row],[FECHA DE NACIMIENTO]],Tabla1[[#This Row],[FECHA ACTUAL]],"Y")</f>
        <v>30</v>
      </c>
      <c r="K1473" s="24" t="s">
        <v>73</v>
      </c>
      <c r="L1473" s="24" t="s">
        <v>112</v>
      </c>
      <c r="M1473" s="24">
        <v>0</v>
      </c>
      <c r="N1473" s="24">
        <v>0</v>
      </c>
      <c r="O1473" s="24">
        <v>3</v>
      </c>
      <c r="P1473" s="24" t="s">
        <v>101</v>
      </c>
      <c r="Q1473" s="23">
        <v>33892</v>
      </c>
      <c r="R1473" s="24" t="s">
        <v>76</v>
      </c>
      <c r="S1473" s="25">
        <v>45119</v>
      </c>
      <c r="T1473" s="24">
        <v>4692305</v>
      </c>
      <c r="U1473" s="24">
        <v>3123794618</v>
      </c>
      <c r="V1473" s="24" t="s">
        <v>8705</v>
      </c>
      <c r="W1473" s="24" t="s">
        <v>1834</v>
      </c>
      <c r="X1473" s="24" t="s">
        <v>1835</v>
      </c>
      <c r="Y1473" s="24" t="s">
        <v>1836</v>
      </c>
      <c r="Z1473" s="24" t="s">
        <v>117</v>
      </c>
      <c r="AA1473" s="24">
        <v>3115130645</v>
      </c>
      <c r="AB1473" s="24" t="s">
        <v>77</v>
      </c>
      <c r="AC1473" s="24" t="s">
        <v>77</v>
      </c>
      <c r="AD1473" s="24" t="s">
        <v>77</v>
      </c>
      <c r="AE1473" s="26" t="s">
        <v>102</v>
      </c>
      <c r="AF1473" s="26"/>
      <c r="AG1473" s="26" t="s">
        <v>8706</v>
      </c>
      <c r="AH1473" s="27" t="s">
        <v>184</v>
      </c>
      <c r="AI1473" s="27" t="s">
        <v>438</v>
      </c>
      <c r="AJ1473" s="27" t="s">
        <v>438</v>
      </c>
      <c r="AK1473" s="24" t="s">
        <v>121</v>
      </c>
      <c r="AL1473" s="24" t="s">
        <v>7086</v>
      </c>
      <c r="AM1473" s="23">
        <v>43444</v>
      </c>
      <c r="AN1473" s="28">
        <v>857100.06</v>
      </c>
      <c r="AO1473" s="28"/>
      <c r="AP1473" s="24"/>
      <c r="AQ1473" s="24"/>
      <c r="AR1473" s="24"/>
      <c r="AS1473" s="24"/>
      <c r="AT1473" s="24" t="e">
        <v>#N/A</v>
      </c>
      <c r="AU1473" s="24" t="e">
        <v>#N/A</v>
      </c>
      <c r="AV1473" s="24" t="e">
        <v>#N/A</v>
      </c>
      <c r="AW1473" s="24"/>
      <c r="AX1473" s="24"/>
      <c r="AY1473" s="24"/>
      <c r="AZ1473" s="24"/>
      <c r="BA1473" s="24"/>
      <c r="BB1473" s="24"/>
      <c r="BC1473" s="24"/>
      <c r="BD1473" s="24">
        <v>0</v>
      </c>
      <c r="BE1473" s="24">
        <v>0</v>
      </c>
      <c r="BF1473" s="23"/>
      <c r="BG1473" s="23"/>
      <c r="BH1473" s="23">
        <v>43491</v>
      </c>
      <c r="BI1473" s="26" t="s">
        <v>127</v>
      </c>
      <c r="BJ1473" s="26" t="s">
        <v>1246</v>
      </c>
      <c r="BK1473" s="29">
        <v>0</v>
      </c>
      <c r="BL1473" s="24" t="s">
        <v>129</v>
      </c>
      <c r="BM1473" s="22" t="str">
        <f ca="1">+IF(Tabla1[[#This Row],[FECHA INGRESO]]&gt;=44986,IF((TODAY()-Tabla1[[#This Row],[FECHA INGRESO]])&gt;=50,"ALERTA","TODAVÍA FALTA"),"N/A")</f>
        <v>N/A</v>
      </c>
      <c r="BN1473" s="7">
        <f>IFERROR((_xlfn.DAYS(Tabla1[[#This Row],[FECHA INGRESO]],Tabla1[[#This Row],[FECHA RETIRO]]))/30,"")</f>
        <v>-1.5666666666666667</v>
      </c>
    </row>
    <row r="1474" spans="1:66" ht="15" customHeight="1" x14ac:dyDescent="0.35">
      <c r="A1474" s="21">
        <v>1000576573</v>
      </c>
      <c r="B1474" s="22" t="s">
        <v>8707</v>
      </c>
      <c r="C1474" s="23">
        <v>43444</v>
      </c>
      <c r="D1474" s="23" t="s">
        <v>266</v>
      </c>
      <c r="E1474" s="23" t="s">
        <v>110</v>
      </c>
      <c r="F1474" s="23" t="s">
        <v>70</v>
      </c>
      <c r="G1474" s="24"/>
      <c r="H1474" s="24">
        <v>24090237894</v>
      </c>
      <c r="I1474" s="24" t="s">
        <v>95</v>
      </c>
      <c r="J1474" s="24">
        <f>DATEDIF(Tabla1[[#This Row],[FECHA DE NACIMIENTO]],Tabla1[[#This Row],[FECHA ACTUAL]],"Y")</f>
        <v>23</v>
      </c>
      <c r="K1474" s="24" t="s">
        <v>73</v>
      </c>
      <c r="L1474" s="24" t="s">
        <v>112</v>
      </c>
      <c r="M1474" s="24">
        <v>0</v>
      </c>
      <c r="N1474" s="24">
        <v>0</v>
      </c>
      <c r="O1474" s="24">
        <v>2</v>
      </c>
      <c r="P1474" s="24" t="s">
        <v>101</v>
      </c>
      <c r="Q1474" s="23">
        <v>36672</v>
      </c>
      <c r="R1474" s="24" t="s">
        <v>76</v>
      </c>
      <c r="S1474" s="25">
        <v>45119</v>
      </c>
      <c r="T1474" s="24"/>
      <c r="U1474" s="24">
        <v>3112948921</v>
      </c>
      <c r="V1474" s="33" t="s">
        <v>8708</v>
      </c>
      <c r="W1474" s="24" t="s">
        <v>8709</v>
      </c>
      <c r="X1474" s="24" t="s">
        <v>8710</v>
      </c>
      <c r="Y1474" s="24" t="s">
        <v>8711</v>
      </c>
      <c r="Z1474" s="24" t="s">
        <v>117</v>
      </c>
      <c r="AA1474" s="24">
        <v>3217045257</v>
      </c>
      <c r="AB1474" s="24" t="s">
        <v>83</v>
      </c>
      <c r="AC1474" s="24" t="s">
        <v>83</v>
      </c>
      <c r="AD1474" s="24" t="e">
        <v>#REF!</v>
      </c>
      <c r="AE1474" s="26" t="s">
        <v>151</v>
      </c>
      <c r="AF1474" s="26"/>
      <c r="AG1474" s="26">
        <v>0</v>
      </c>
      <c r="AH1474" s="27" t="s">
        <v>184</v>
      </c>
      <c r="AI1474" s="27" t="s">
        <v>120</v>
      </c>
      <c r="AJ1474" s="27" t="s">
        <v>120</v>
      </c>
      <c r="AK1474" s="24" t="s">
        <v>121</v>
      </c>
      <c r="AL1474" s="24" t="s">
        <v>7086</v>
      </c>
      <c r="AM1474" s="23">
        <v>43444</v>
      </c>
      <c r="AN1474" s="28">
        <v>1160000</v>
      </c>
      <c r="AO1474" s="28">
        <v>140606</v>
      </c>
      <c r="AP1474" s="24">
        <v>0</v>
      </c>
      <c r="AQ1474" s="24">
        <v>0</v>
      </c>
      <c r="AR1474" s="24">
        <v>0</v>
      </c>
      <c r="AS1474" s="24">
        <v>0</v>
      </c>
      <c r="AT1474" s="24">
        <v>0</v>
      </c>
      <c r="AU1474" s="24">
        <v>0</v>
      </c>
      <c r="AV1474" s="24">
        <v>67</v>
      </c>
      <c r="AW1474" s="24">
        <v>79</v>
      </c>
      <c r="AX1474" s="24">
        <v>0</v>
      </c>
      <c r="AY1474" s="24">
        <v>0</v>
      </c>
      <c r="AZ1474" s="24">
        <v>0</v>
      </c>
      <c r="BA1474" s="24">
        <v>0</v>
      </c>
      <c r="BB1474" s="24">
        <v>0</v>
      </c>
      <c r="BC1474" s="24">
        <v>0</v>
      </c>
      <c r="BD1474" s="24">
        <v>0</v>
      </c>
      <c r="BE1474" s="24">
        <v>0</v>
      </c>
      <c r="BF1474" s="23"/>
      <c r="BG1474" s="23"/>
      <c r="BH1474" s="23">
        <v>44972</v>
      </c>
      <c r="BI1474" s="26" t="s">
        <v>127</v>
      </c>
      <c r="BJ1474" s="26" t="s">
        <v>8712</v>
      </c>
      <c r="BK1474" s="29">
        <v>0</v>
      </c>
      <c r="BL1474" s="24" t="s">
        <v>129</v>
      </c>
      <c r="BM1474" s="22" t="str">
        <f ca="1">+IF(Tabla1[[#This Row],[FECHA INGRESO]]&gt;=44986,IF((TODAY()-Tabla1[[#This Row],[FECHA INGRESO]])&gt;=50,"ALERTA","TODAVÍA FALTA"),"N/A")</f>
        <v>N/A</v>
      </c>
      <c r="BN1474" s="7">
        <f>IFERROR((_xlfn.DAYS(Tabla1[[#This Row],[FECHA INGRESO]],Tabla1[[#This Row],[FECHA RETIRO]]))/30,"")</f>
        <v>-50.93333333333333</v>
      </c>
    </row>
    <row r="1475" spans="1:66" ht="15" customHeight="1" x14ac:dyDescent="0.35">
      <c r="A1475" s="31">
        <v>89009319</v>
      </c>
      <c r="B1475" s="22" t="s">
        <v>8713</v>
      </c>
      <c r="C1475" s="23">
        <v>43451</v>
      </c>
      <c r="D1475" s="23" t="s">
        <v>131</v>
      </c>
      <c r="E1475" s="23" t="s">
        <v>111</v>
      </c>
      <c r="F1475" s="23"/>
      <c r="G1475" s="24"/>
      <c r="H1475" s="24">
        <v>24090399691</v>
      </c>
      <c r="I1475" s="24" t="s">
        <v>72</v>
      </c>
      <c r="J1475" s="24">
        <f>DATEDIF(Tabla1[[#This Row],[FECHA DE NACIMIENTO]],Tabla1[[#This Row],[FECHA ACTUAL]],"Y")</f>
        <v>45</v>
      </c>
      <c r="K1475" s="24" t="s">
        <v>96</v>
      </c>
      <c r="L1475" s="24" t="s">
        <v>112</v>
      </c>
      <c r="M1475" s="24">
        <v>0</v>
      </c>
      <c r="N1475" s="24">
        <v>2</v>
      </c>
      <c r="O1475" s="24">
        <v>0</v>
      </c>
      <c r="P1475" s="24" t="s">
        <v>101</v>
      </c>
      <c r="Q1475" s="23">
        <v>28406</v>
      </c>
      <c r="R1475" s="24" t="s">
        <v>3128</v>
      </c>
      <c r="S1475" s="25">
        <v>45119</v>
      </c>
      <c r="T1475" s="24"/>
      <c r="U1475" s="24">
        <v>3005132755</v>
      </c>
      <c r="V1475" s="24" t="s">
        <v>8714</v>
      </c>
      <c r="W1475" s="24" t="s">
        <v>8715</v>
      </c>
      <c r="X1475" s="24" t="s">
        <v>8640</v>
      </c>
      <c r="Y1475" s="24" t="s">
        <v>8716</v>
      </c>
      <c r="Z1475" s="24" t="s">
        <v>162</v>
      </c>
      <c r="AA1475" s="24">
        <v>3132391103</v>
      </c>
      <c r="AB1475" s="24" t="s">
        <v>77</v>
      </c>
      <c r="AC1475" s="24" t="s">
        <v>77</v>
      </c>
      <c r="AD1475" s="24" t="s">
        <v>77</v>
      </c>
      <c r="AE1475" s="26" t="s">
        <v>102</v>
      </c>
      <c r="AF1475" s="26" t="s">
        <v>8717</v>
      </c>
      <c r="AG1475" s="26"/>
      <c r="AH1475" s="27" t="s">
        <v>163</v>
      </c>
      <c r="AI1475" s="27" t="s">
        <v>7776</v>
      </c>
      <c r="AJ1475" s="27" t="s">
        <v>6147</v>
      </c>
      <c r="AK1475" s="24" t="s">
        <v>121</v>
      </c>
      <c r="AL1475" s="24" t="s">
        <v>7086</v>
      </c>
      <c r="AM1475" s="23">
        <v>43451</v>
      </c>
      <c r="AN1475" s="28">
        <v>1316520</v>
      </c>
      <c r="AO1475" s="28">
        <v>97032</v>
      </c>
      <c r="AP1475" s="24" t="s">
        <v>8718</v>
      </c>
      <c r="AQ1475" s="24"/>
      <c r="AR1475" s="24"/>
      <c r="AS1475" s="24"/>
      <c r="AT1475" s="24" t="e">
        <v>#N/A</v>
      </c>
      <c r="AU1475" s="24" t="e">
        <v>#N/A</v>
      </c>
      <c r="AV1475" s="24" t="e">
        <v>#N/A</v>
      </c>
      <c r="AW1475" s="24"/>
      <c r="AX1475" s="24"/>
      <c r="AY1475" s="24"/>
      <c r="AZ1475" s="24"/>
      <c r="BA1475" s="24"/>
      <c r="BB1475" s="24"/>
      <c r="BC1475" s="24"/>
      <c r="BD1475" s="24">
        <v>0</v>
      </c>
      <c r="BE1475" s="24">
        <v>0</v>
      </c>
      <c r="BF1475" s="23"/>
      <c r="BG1475" s="23"/>
      <c r="BH1475" s="23">
        <v>43609</v>
      </c>
      <c r="BI1475" s="26" t="s">
        <v>127</v>
      </c>
      <c r="BJ1475" s="26" t="s">
        <v>6087</v>
      </c>
      <c r="BK1475" s="29">
        <v>279133</v>
      </c>
      <c r="BL1475" s="24" t="s">
        <v>129</v>
      </c>
      <c r="BM1475" s="22" t="str">
        <f ca="1">+IF(Tabla1[[#This Row],[FECHA INGRESO]]&gt;=44986,IF((TODAY()-Tabla1[[#This Row],[FECHA INGRESO]])&gt;=50,"ALERTA","TODAVÍA FALTA"),"N/A")</f>
        <v>N/A</v>
      </c>
      <c r="BN1475" s="7">
        <f>IFERROR((_xlfn.DAYS(Tabla1[[#This Row],[FECHA INGRESO]],Tabla1[[#This Row],[FECHA RETIRO]]))/30,"")</f>
        <v>-5.2666666666666666</v>
      </c>
    </row>
    <row r="1476" spans="1:66" x14ac:dyDescent="0.35">
      <c r="A1476" s="34">
        <v>1014265455</v>
      </c>
      <c r="B1476" s="22" t="s">
        <v>8719</v>
      </c>
      <c r="C1476" s="23">
        <v>43451</v>
      </c>
      <c r="D1476" s="23" t="s">
        <v>93</v>
      </c>
      <c r="E1476" s="23" t="s">
        <v>111</v>
      </c>
      <c r="F1476" s="23" t="s">
        <v>70</v>
      </c>
      <c r="G1476" s="24"/>
      <c r="H1476" s="24">
        <v>24090395790</v>
      </c>
      <c r="I1476" s="24" t="s">
        <v>72</v>
      </c>
      <c r="J1476" s="24">
        <f>DATEDIF(Tabla1[[#This Row],[FECHA DE NACIMIENTO]],Tabla1[[#This Row],[FECHA ACTUAL]],"Y")</f>
        <v>28</v>
      </c>
      <c r="K1476" s="24" t="s">
        <v>73</v>
      </c>
      <c r="L1476" s="24" t="s">
        <v>112</v>
      </c>
      <c r="M1476" s="24">
        <v>0</v>
      </c>
      <c r="N1476" s="24">
        <v>0</v>
      </c>
      <c r="O1476" s="24">
        <v>3</v>
      </c>
      <c r="P1476" s="24" t="s">
        <v>101</v>
      </c>
      <c r="Q1476" s="23">
        <v>34804</v>
      </c>
      <c r="R1476" s="24" t="s">
        <v>76</v>
      </c>
      <c r="S1476" s="25">
        <v>45119</v>
      </c>
      <c r="T1476" s="24"/>
      <c r="U1476" s="24">
        <v>3204888086</v>
      </c>
      <c r="V1476" s="24" t="s">
        <v>8720</v>
      </c>
      <c r="W1476" s="24" t="s">
        <v>8721</v>
      </c>
      <c r="X1476" s="24" t="s">
        <v>8722</v>
      </c>
      <c r="Y1476" s="24" t="s">
        <v>8723</v>
      </c>
      <c r="Z1476" s="24" t="s">
        <v>82</v>
      </c>
      <c r="AA1476" s="24">
        <v>3125138605</v>
      </c>
      <c r="AB1476" s="24" t="s">
        <v>77</v>
      </c>
      <c r="AC1476" s="24" t="s">
        <v>77</v>
      </c>
      <c r="AD1476" s="24" t="s">
        <v>77</v>
      </c>
      <c r="AE1476" s="26" t="s">
        <v>102</v>
      </c>
      <c r="AF1476" s="26"/>
      <c r="AG1476" s="26" t="s">
        <v>8724</v>
      </c>
      <c r="AH1476" s="27" t="s">
        <v>163</v>
      </c>
      <c r="AI1476" s="27" t="s">
        <v>1612</v>
      </c>
      <c r="AJ1476" s="27" t="s">
        <v>487</v>
      </c>
      <c r="AK1476" s="24" t="s">
        <v>121</v>
      </c>
      <c r="AL1476" s="24" t="s">
        <v>7086</v>
      </c>
      <c r="AM1476" s="23">
        <v>43451</v>
      </c>
      <c r="AN1476" s="28">
        <v>1395511.2</v>
      </c>
      <c r="AO1476" s="28">
        <v>102854</v>
      </c>
      <c r="AP1476" s="24"/>
      <c r="AQ1476" s="24"/>
      <c r="AR1476" s="24"/>
      <c r="AS1476" s="24"/>
      <c r="AT1476" s="24" t="e">
        <v>#N/A</v>
      </c>
      <c r="AU1476" s="24" t="e">
        <v>#N/A</v>
      </c>
      <c r="AV1476" s="24" t="e">
        <v>#N/A</v>
      </c>
      <c r="AW1476" s="24"/>
      <c r="AX1476" s="24"/>
      <c r="AY1476" s="24"/>
      <c r="AZ1476" s="24"/>
      <c r="BA1476" s="24"/>
      <c r="BB1476" s="24"/>
      <c r="BC1476" s="24"/>
      <c r="BD1476" s="24">
        <v>0</v>
      </c>
      <c r="BE1476" s="24">
        <v>0</v>
      </c>
      <c r="BF1476" s="23"/>
      <c r="BG1476" s="23"/>
      <c r="BH1476" s="23">
        <v>44198</v>
      </c>
      <c r="BI1476" s="26" t="s">
        <v>466</v>
      </c>
      <c r="BJ1476" s="26" t="s">
        <v>6087</v>
      </c>
      <c r="BK1476" s="29">
        <v>0</v>
      </c>
      <c r="BL1476" s="24" t="s">
        <v>129</v>
      </c>
      <c r="BM1476" s="22" t="str">
        <f ca="1">+IF(Tabla1[[#This Row],[FECHA INGRESO]]&gt;=44986,IF((TODAY()-Tabla1[[#This Row],[FECHA INGRESO]])&gt;=50,"ALERTA","TODAVÍA FALTA"),"N/A")</f>
        <v>N/A</v>
      </c>
      <c r="BN1476" s="7">
        <f>IFERROR((_xlfn.DAYS(Tabla1[[#This Row],[FECHA INGRESO]],Tabla1[[#This Row],[FECHA RETIRO]]))/30,"")</f>
        <v>-24.9</v>
      </c>
    </row>
    <row r="1477" spans="1:66" ht="15" customHeight="1" x14ac:dyDescent="0.35">
      <c r="A1477" s="31">
        <v>1015431738</v>
      </c>
      <c r="B1477" s="22" t="s">
        <v>8725</v>
      </c>
      <c r="C1477" s="23">
        <v>43453</v>
      </c>
      <c r="D1477" s="23" t="s">
        <v>188</v>
      </c>
      <c r="E1477" s="23" t="s">
        <v>111</v>
      </c>
      <c r="F1477" s="23"/>
      <c r="G1477" s="24"/>
      <c r="H1477" s="24">
        <v>24035327435</v>
      </c>
      <c r="I1477" s="24" t="s">
        <v>72</v>
      </c>
      <c r="J1477" s="24">
        <f>DATEDIF(Tabla1[[#This Row],[FECHA DE NACIMIENTO]],Tabla1[[#This Row],[FECHA ACTUAL]],"Y")</f>
        <v>31</v>
      </c>
      <c r="K1477" s="24" t="s">
        <v>73</v>
      </c>
      <c r="L1477" s="24" t="s">
        <v>112</v>
      </c>
      <c r="M1477" s="24">
        <v>3</v>
      </c>
      <c r="N1477" s="24">
        <v>3</v>
      </c>
      <c r="O1477" s="24">
        <v>3</v>
      </c>
      <c r="P1477" s="24" t="s">
        <v>101</v>
      </c>
      <c r="Q1477" s="23">
        <v>33732</v>
      </c>
      <c r="R1477" s="24" t="s">
        <v>76</v>
      </c>
      <c r="S1477" s="25">
        <v>45119</v>
      </c>
      <c r="T1477" s="24">
        <v>4650462</v>
      </c>
      <c r="U1477" s="24">
        <v>3211200730</v>
      </c>
      <c r="V1477" s="24" t="s">
        <v>8726</v>
      </c>
      <c r="W1477" s="24" t="s">
        <v>8727</v>
      </c>
      <c r="X1477" s="24" t="s">
        <v>626</v>
      </c>
      <c r="Y1477" s="24" t="s">
        <v>8728</v>
      </c>
      <c r="Z1477" s="24" t="s">
        <v>117</v>
      </c>
      <c r="AA1477" s="24">
        <v>3188880736</v>
      </c>
      <c r="AB1477" s="24" t="s">
        <v>77</v>
      </c>
      <c r="AC1477" s="24" t="s">
        <v>77</v>
      </c>
      <c r="AD1477" s="24" t="s">
        <v>77</v>
      </c>
      <c r="AE1477" s="26" t="s">
        <v>102</v>
      </c>
      <c r="AF1477" s="26" t="s">
        <v>8729</v>
      </c>
      <c r="AG1477" s="26"/>
      <c r="AH1477" s="27" t="s">
        <v>163</v>
      </c>
      <c r="AI1477" s="27" t="s">
        <v>376</v>
      </c>
      <c r="AJ1477" s="27" t="s">
        <v>377</v>
      </c>
      <c r="AK1477" s="24" t="s">
        <v>121</v>
      </c>
      <c r="AL1477" s="24" t="s">
        <v>7086</v>
      </c>
      <c r="AM1477" s="23">
        <v>43453</v>
      </c>
      <c r="AN1477" s="28">
        <v>1316520</v>
      </c>
      <c r="AO1477" s="28">
        <v>97032</v>
      </c>
      <c r="AP1477" s="24"/>
      <c r="AQ1477" s="24"/>
      <c r="AR1477" s="24"/>
      <c r="AS1477" s="24"/>
      <c r="AT1477" s="24" t="e">
        <v>#N/A</v>
      </c>
      <c r="AU1477" s="24" t="e">
        <v>#N/A</v>
      </c>
      <c r="AV1477" s="24">
        <v>84</v>
      </c>
      <c r="AW1477" s="24"/>
      <c r="AX1477" s="24"/>
      <c r="AY1477" s="24"/>
      <c r="AZ1477" s="24"/>
      <c r="BA1477" s="24"/>
      <c r="BB1477" s="24"/>
      <c r="BC1477" s="24"/>
      <c r="BD1477" s="24">
        <v>0</v>
      </c>
      <c r="BE1477" s="24">
        <v>0</v>
      </c>
      <c r="BF1477" s="23"/>
      <c r="BG1477" s="23"/>
      <c r="BH1477" s="23">
        <v>43827</v>
      </c>
      <c r="BI1477" s="26" t="s">
        <v>466</v>
      </c>
      <c r="BJ1477" s="26" t="s">
        <v>8284</v>
      </c>
      <c r="BK1477" s="29">
        <v>670900</v>
      </c>
      <c r="BL1477" s="24" t="s">
        <v>129</v>
      </c>
      <c r="BM1477" s="22" t="str">
        <f ca="1">+IF(Tabla1[[#This Row],[FECHA INGRESO]]&gt;=44986,IF((TODAY()-Tabla1[[#This Row],[FECHA INGRESO]])&gt;=50,"ALERTA","TODAVÍA FALTA"),"N/A")</f>
        <v>N/A</v>
      </c>
      <c r="BN1477" s="7">
        <f>IFERROR((_xlfn.DAYS(Tabla1[[#This Row],[FECHA INGRESO]],Tabla1[[#This Row],[FECHA RETIRO]]))/30,"")</f>
        <v>-12.466666666666667</v>
      </c>
    </row>
    <row r="1478" spans="1:66" ht="15" customHeight="1" x14ac:dyDescent="0.35">
      <c r="A1478" s="31">
        <v>52300872</v>
      </c>
      <c r="B1478" s="22" t="s">
        <v>8730</v>
      </c>
      <c r="C1478" s="23">
        <v>43461</v>
      </c>
      <c r="D1478" s="23" t="s">
        <v>266</v>
      </c>
      <c r="E1478" s="24" t="s">
        <v>94</v>
      </c>
      <c r="F1478" s="23"/>
      <c r="G1478" s="24"/>
      <c r="H1478" s="24">
        <v>24090978917</v>
      </c>
      <c r="I1478" s="24" t="s">
        <v>95</v>
      </c>
      <c r="J1478" s="24">
        <f>DATEDIF(Tabla1[[#This Row],[FECHA DE NACIMIENTO]],Tabla1[[#This Row],[FECHA ACTUAL]],"Y")</f>
        <v>47</v>
      </c>
      <c r="K1478" s="24" t="s">
        <v>73</v>
      </c>
      <c r="L1478" s="24" t="s">
        <v>112</v>
      </c>
      <c r="M1478" s="24">
        <v>3</v>
      </c>
      <c r="N1478" s="24">
        <v>2</v>
      </c>
      <c r="O1478" s="24">
        <v>2</v>
      </c>
      <c r="P1478" s="24" t="s">
        <v>101</v>
      </c>
      <c r="Q1478" s="23">
        <v>27697</v>
      </c>
      <c r="R1478" s="24" t="s">
        <v>76</v>
      </c>
      <c r="S1478" s="25">
        <v>45119</v>
      </c>
      <c r="T1478" s="24">
        <v>4827909</v>
      </c>
      <c r="U1478" s="24">
        <v>3135511519</v>
      </c>
      <c r="V1478" s="24" t="s">
        <v>8731</v>
      </c>
      <c r="W1478" s="24" t="s">
        <v>8732</v>
      </c>
      <c r="X1478" s="24" t="s">
        <v>8733</v>
      </c>
      <c r="Y1478" s="24" t="s">
        <v>8734</v>
      </c>
      <c r="Z1478" s="24" t="s">
        <v>117</v>
      </c>
      <c r="AA1478" s="24">
        <v>3144543901</v>
      </c>
      <c r="AB1478" s="24" t="s">
        <v>77</v>
      </c>
      <c r="AC1478" s="24" t="s">
        <v>77</v>
      </c>
      <c r="AD1478" s="24" t="s">
        <v>77</v>
      </c>
      <c r="AE1478" s="26" t="s">
        <v>183</v>
      </c>
      <c r="AF1478" s="26" t="s">
        <v>8735</v>
      </c>
      <c r="AG1478" s="26"/>
      <c r="AH1478" s="27" t="s">
        <v>119</v>
      </c>
      <c r="AI1478" s="27" t="s">
        <v>438</v>
      </c>
      <c r="AJ1478" s="27" t="s">
        <v>438</v>
      </c>
      <c r="AK1478" s="24" t="s">
        <v>121</v>
      </c>
      <c r="AL1478" s="24" t="s">
        <v>7086</v>
      </c>
      <c r="AM1478" s="23">
        <v>43461</v>
      </c>
      <c r="AN1478" s="28">
        <v>2194200</v>
      </c>
      <c r="AO1478" s="28"/>
      <c r="AP1478" s="24"/>
      <c r="AQ1478" s="24"/>
      <c r="AR1478" s="24"/>
      <c r="AS1478" s="24"/>
      <c r="AT1478" s="24" t="e">
        <v>#N/A</v>
      </c>
      <c r="AU1478" s="24" t="e">
        <v>#N/A</v>
      </c>
      <c r="AV1478" s="24" t="e">
        <v>#N/A</v>
      </c>
      <c r="AW1478" s="24"/>
      <c r="AX1478" s="24"/>
      <c r="AY1478" s="24"/>
      <c r="AZ1478" s="24"/>
      <c r="BA1478" s="24"/>
      <c r="BB1478" s="24"/>
      <c r="BC1478" s="24"/>
      <c r="BD1478" s="24">
        <v>0</v>
      </c>
      <c r="BE1478" s="24">
        <v>0</v>
      </c>
      <c r="BF1478" s="23"/>
      <c r="BG1478" s="23"/>
      <c r="BH1478" s="23">
        <v>43537</v>
      </c>
      <c r="BI1478" s="26" t="s">
        <v>143</v>
      </c>
      <c r="BJ1478" s="26" t="s">
        <v>8317</v>
      </c>
      <c r="BK1478" s="29">
        <v>0</v>
      </c>
      <c r="BL1478" s="24" t="s">
        <v>129</v>
      </c>
      <c r="BM1478" s="22" t="str">
        <f ca="1">+IF(Tabla1[[#This Row],[FECHA INGRESO]]&gt;=44986,IF((TODAY()-Tabla1[[#This Row],[FECHA INGRESO]])&gt;=50,"ALERTA","TODAVÍA FALTA"),"N/A")</f>
        <v>N/A</v>
      </c>
      <c r="BN1478" s="7">
        <f>IFERROR((_xlfn.DAYS(Tabla1[[#This Row],[FECHA INGRESO]],Tabla1[[#This Row],[FECHA RETIRO]]))/30,"")</f>
        <v>-2.5333333333333332</v>
      </c>
    </row>
    <row r="1479" spans="1:66" ht="15" customHeight="1" x14ac:dyDescent="0.35">
      <c r="A1479" s="31">
        <v>1030597020</v>
      </c>
      <c r="B1479" s="22" t="s">
        <v>8736</v>
      </c>
      <c r="C1479" s="23">
        <v>43467</v>
      </c>
      <c r="D1479" s="23" t="s">
        <v>188</v>
      </c>
      <c r="E1479" s="24" t="s">
        <v>94</v>
      </c>
      <c r="F1479" s="23"/>
      <c r="G1479" s="24"/>
      <c r="H1479" s="24">
        <v>24090721902</v>
      </c>
      <c r="I1479" s="24" t="s">
        <v>95</v>
      </c>
      <c r="J1479" s="24">
        <f>DATEDIF(Tabla1[[#This Row],[FECHA DE NACIMIENTO]],Tabla1[[#This Row],[FECHA ACTUAL]],"Y")</f>
        <v>31</v>
      </c>
      <c r="K1479" s="24" t="s">
        <v>73</v>
      </c>
      <c r="L1479" s="24" t="s">
        <v>112</v>
      </c>
      <c r="M1479" s="24">
        <v>2</v>
      </c>
      <c r="N1479" s="24">
        <v>2</v>
      </c>
      <c r="O1479" s="24">
        <v>3</v>
      </c>
      <c r="P1479" s="24" t="s">
        <v>101</v>
      </c>
      <c r="Q1479" s="23">
        <v>33456</v>
      </c>
      <c r="R1479" s="24" t="s">
        <v>76</v>
      </c>
      <c r="S1479" s="25">
        <v>45119</v>
      </c>
      <c r="T1479" s="24"/>
      <c r="U1479" s="24">
        <v>3504786601</v>
      </c>
      <c r="V1479" s="24" t="s">
        <v>8737</v>
      </c>
      <c r="W1479" s="24" t="s">
        <v>8738</v>
      </c>
      <c r="X1479" s="24" t="s">
        <v>8739</v>
      </c>
      <c r="Y1479" s="24" t="s">
        <v>8740</v>
      </c>
      <c r="Z1479" s="24" t="s">
        <v>255</v>
      </c>
      <c r="AA1479" s="24">
        <v>3115259375</v>
      </c>
      <c r="AB1479" s="24" t="s">
        <v>77</v>
      </c>
      <c r="AC1479" s="24" t="s">
        <v>77</v>
      </c>
      <c r="AD1479" s="24" t="s">
        <v>77</v>
      </c>
      <c r="AE1479" s="26" t="s">
        <v>102</v>
      </c>
      <c r="AF1479" s="26" t="s">
        <v>1217</v>
      </c>
      <c r="AG1479" s="26"/>
      <c r="AH1479" s="27" t="s">
        <v>184</v>
      </c>
      <c r="AI1479" s="27" t="s">
        <v>8741</v>
      </c>
      <c r="AJ1479" s="27" t="s">
        <v>8741</v>
      </c>
      <c r="AK1479" s="24" t="s">
        <v>121</v>
      </c>
      <c r="AL1479" s="24" t="s">
        <v>7086</v>
      </c>
      <c r="AM1479" s="23">
        <v>43467</v>
      </c>
      <c r="AN1479" s="28">
        <v>857100.06</v>
      </c>
      <c r="AO1479" s="28"/>
      <c r="AP1479" s="24"/>
      <c r="AQ1479" s="24"/>
      <c r="AR1479" s="24"/>
      <c r="AS1479" s="24"/>
      <c r="AT1479" s="24" t="e">
        <v>#N/A</v>
      </c>
      <c r="AU1479" s="24" t="e">
        <v>#N/A</v>
      </c>
      <c r="AV1479" s="24" t="e">
        <v>#N/A</v>
      </c>
      <c r="AW1479" s="24"/>
      <c r="AX1479" s="24"/>
      <c r="AY1479" s="24"/>
      <c r="AZ1479" s="24"/>
      <c r="BA1479" s="24"/>
      <c r="BB1479" s="24"/>
      <c r="BC1479" s="24"/>
      <c r="BD1479" s="24">
        <v>0</v>
      </c>
      <c r="BE1479" s="24">
        <v>0</v>
      </c>
      <c r="BF1479" s="23"/>
      <c r="BG1479" s="23"/>
      <c r="BH1479" s="23">
        <v>43497</v>
      </c>
      <c r="BI1479" s="26" t="s">
        <v>127</v>
      </c>
      <c r="BJ1479" s="26" t="s">
        <v>8742</v>
      </c>
      <c r="BK1479" s="29">
        <v>34505</v>
      </c>
      <c r="BL1479" s="24" t="s">
        <v>129</v>
      </c>
      <c r="BM1479" s="22" t="str">
        <f ca="1">+IF(Tabla1[[#This Row],[FECHA INGRESO]]&gt;=44986,IF((TODAY()-Tabla1[[#This Row],[FECHA INGRESO]])&gt;=50,"ALERTA","TODAVÍA FALTA"),"N/A")</f>
        <v>N/A</v>
      </c>
      <c r="BN1479" s="7">
        <f>IFERROR((_xlfn.DAYS(Tabla1[[#This Row],[FECHA INGRESO]],Tabla1[[#This Row],[FECHA RETIRO]]))/30,"")</f>
        <v>-1</v>
      </c>
    </row>
    <row r="1480" spans="1:66" ht="15" customHeight="1" x14ac:dyDescent="0.35">
      <c r="A1480" s="31">
        <v>1007273883</v>
      </c>
      <c r="B1480" s="22" t="s">
        <v>8743</v>
      </c>
      <c r="C1480" s="23">
        <v>43467</v>
      </c>
      <c r="D1480" s="23" t="s">
        <v>4008</v>
      </c>
      <c r="E1480" s="23" t="s">
        <v>111</v>
      </c>
      <c r="F1480" s="23"/>
      <c r="G1480" s="24"/>
      <c r="H1480" s="24">
        <v>24090716993</v>
      </c>
      <c r="I1480" s="24" t="s">
        <v>72</v>
      </c>
      <c r="J1480" s="24">
        <f>DATEDIF(Tabla1[[#This Row],[FECHA DE NACIMIENTO]],Tabla1[[#This Row],[FECHA ACTUAL]],"Y")</f>
        <v>23</v>
      </c>
      <c r="K1480" s="24" t="s">
        <v>320</v>
      </c>
      <c r="L1480" s="24" t="s">
        <v>112</v>
      </c>
      <c r="M1480" s="24">
        <v>0</v>
      </c>
      <c r="N1480" s="24">
        <v>0</v>
      </c>
      <c r="O1480" s="24">
        <v>2</v>
      </c>
      <c r="P1480" s="24" t="s">
        <v>101</v>
      </c>
      <c r="Q1480" s="23">
        <v>36705</v>
      </c>
      <c r="R1480" s="24" t="s">
        <v>76</v>
      </c>
      <c r="S1480" s="25">
        <v>45119</v>
      </c>
      <c r="T1480" s="24"/>
      <c r="U1480" s="24">
        <v>3133564429</v>
      </c>
      <c r="V1480" s="24" t="s">
        <v>8744</v>
      </c>
      <c r="W1480" s="24" t="s">
        <v>8745</v>
      </c>
      <c r="X1480" s="24" t="s">
        <v>7833</v>
      </c>
      <c r="Y1480" s="24" t="s">
        <v>8746</v>
      </c>
      <c r="Z1480" s="24" t="s">
        <v>117</v>
      </c>
      <c r="AA1480" s="24">
        <v>3102076247</v>
      </c>
      <c r="AB1480" s="24" t="s">
        <v>77</v>
      </c>
      <c r="AC1480" s="24" t="s">
        <v>77</v>
      </c>
      <c r="AD1480" s="24" t="s">
        <v>77</v>
      </c>
      <c r="AE1480" s="26" t="s">
        <v>183</v>
      </c>
      <c r="AF1480" s="26" t="s">
        <v>4715</v>
      </c>
      <c r="AG1480" s="26"/>
      <c r="AH1480" s="27" t="s">
        <v>184</v>
      </c>
      <c r="AI1480" s="27" t="s">
        <v>8741</v>
      </c>
      <c r="AJ1480" s="27" t="s">
        <v>8741</v>
      </c>
      <c r="AK1480" s="24" t="s">
        <v>121</v>
      </c>
      <c r="AL1480" s="24" t="s">
        <v>7086</v>
      </c>
      <c r="AM1480" s="23">
        <v>43467</v>
      </c>
      <c r="AN1480" s="28">
        <v>857100.06</v>
      </c>
      <c r="AO1480" s="28"/>
      <c r="AP1480" s="24"/>
      <c r="AQ1480" s="24"/>
      <c r="AR1480" s="24"/>
      <c r="AS1480" s="24"/>
      <c r="AT1480" s="24" t="e">
        <v>#N/A</v>
      </c>
      <c r="AU1480" s="24" t="e">
        <v>#N/A</v>
      </c>
      <c r="AV1480" s="24" t="e">
        <v>#N/A</v>
      </c>
      <c r="AW1480" s="24"/>
      <c r="AX1480" s="24"/>
      <c r="AY1480" s="24"/>
      <c r="AZ1480" s="24"/>
      <c r="BA1480" s="24"/>
      <c r="BB1480" s="24"/>
      <c r="BC1480" s="24"/>
      <c r="BD1480" s="24">
        <v>0</v>
      </c>
      <c r="BE1480" s="24">
        <v>0</v>
      </c>
      <c r="BF1480" s="23"/>
      <c r="BG1480" s="23"/>
      <c r="BH1480" s="23">
        <v>43498</v>
      </c>
      <c r="BI1480" s="26" t="s">
        <v>127</v>
      </c>
      <c r="BJ1480" s="26" t="s">
        <v>1246</v>
      </c>
      <c r="BK1480" s="29">
        <v>35655</v>
      </c>
      <c r="BL1480" s="24" t="s">
        <v>129</v>
      </c>
      <c r="BM1480" s="22" t="str">
        <f ca="1">+IF(Tabla1[[#This Row],[FECHA INGRESO]]&gt;=44986,IF((TODAY()-Tabla1[[#This Row],[FECHA INGRESO]])&gt;=50,"ALERTA","TODAVÍA FALTA"),"N/A")</f>
        <v>N/A</v>
      </c>
      <c r="BN1480" s="7">
        <f>IFERROR((_xlfn.DAYS(Tabla1[[#This Row],[FECHA INGRESO]],Tabla1[[#This Row],[FECHA RETIRO]]))/30,"")</f>
        <v>-1.0333333333333334</v>
      </c>
    </row>
    <row r="1481" spans="1:66" ht="15" customHeight="1" x14ac:dyDescent="0.35">
      <c r="A1481" s="31">
        <v>1012435766</v>
      </c>
      <c r="B1481" s="22" t="s">
        <v>8747</v>
      </c>
      <c r="C1481" s="23">
        <v>43467</v>
      </c>
      <c r="D1481" s="23" t="s">
        <v>4008</v>
      </c>
      <c r="E1481" s="23" t="s">
        <v>111</v>
      </c>
      <c r="F1481" s="23"/>
      <c r="G1481" s="24"/>
      <c r="H1481" s="24">
        <v>24090723681</v>
      </c>
      <c r="I1481" s="24" t="s">
        <v>95</v>
      </c>
      <c r="J1481" s="24">
        <f>DATEDIF(Tabla1[[#This Row],[FECHA DE NACIMIENTO]],Tabla1[[#This Row],[FECHA ACTUAL]],"Y")</f>
        <v>26</v>
      </c>
      <c r="K1481" s="24" t="s">
        <v>73</v>
      </c>
      <c r="L1481" s="24" t="s">
        <v>112</v>
      </c>
      <c r="M1481" s="24">
        <v>0</v>
      </c>
      <c r="N1481" s="24">
        <v>0</v>
      </c>
      <c r="O1481" s="24">
        <v>2</v>
      </c>
      <c r="P1481" s="24" t="s">
        <v>101</v>
      </c>
      <c r="Q1481" s="23">
        <v>35331</v>
      </c>
      <c r="R1481" s="24" t="s">
        <v>76</v>
      </c>
      <c r="S1481" s="25">
        <v>45119</v>
      </c>
      <c r="T1481" s="24"/>
      <c r="U1481" s="24">
        <v>3204914803</v>
      </c>
      <c r="V1481" s="24" t="s">
        <v>8748</v>
      </c>
      <c r="W1481" s="24" t="s">
        <v>4922</v>
      </c>
      <c r="X1481" s="24" t="s">
        <v>1768</v>
      </c>
      <c r="Y1481" s="24" t="s">
        <v>6870</v>
      </c>
      <c r="Z1481" s="24" t="s">
        <v>567</v>
      </c>
      <c r="AA1481" s="24">
        <v>3185630055</v>
      </c>
      <c r="AB1481" s="24" t="s">
        <v>77</v>
      </c>
      <c r="AC1481" s="24" t="s">
        <v>77</v>
      </c>
      <c r="AD1481" s="24" t="s">
        <v>77</v>
      </c>
      <c r="AE1481" s="26" t="s">
        <v>151</v>
      </c>
      <c r="AF1481" s="26"/>
      <c r="AG1481" s="26"/>
      <c r="AH1481" s="27" t="s">
        <v>184</v>
      </c>
      <c r="AI1481" s="27" t="s">
        <v>1227</v>
      </c>
      <c r="AJ1481" s="27" t="s">
        <v>487</v>
      </c>
      <c r="AK1481" s="24" t="s">
        <v>121</v>
      </c>
      <c r="AL1481" s="24" t="s">
        <v>7086</v>
      </c>
      <c r="AM1481" s="23">
        <v>43467</v>
      </c>
      <c r="AN1481" s="28">
        <v>857100.06</v>
      </c>
      <c r="AO1481" s="28"/>
      <c r="AP1481" s="24"/>
      <c r="AQ1481" s="24"/>
      <c r="AR1481" s="24"/>
      <c r="AS1481" s="24"/>
      <c r="AT1481" s="24" t="e">
        <v>#N/A</v>
      </c>
      <c r="AU1481" s="24" t="e">
        <v>#N/A</v>
      </c>
      <c r="AV1481" s="24" t="e">
        <v>#N/A</v>
      </c>
      <c r="AW1481" s="24"/>
      <c r="AX1481" s="24"/>
      <c r="AY1481" s="24"/>
      <c r="AZ1481" s="24"/>
      <c r="BA1481" s="24"/>
      <c r="BB1481" s="24"/>
      <c r="BC1481" s="24"/>
      <c r="BD1481" s="24">
        <v>0</v>
      </c>
      <c r="BE1481" s="24">
        <v>0</v>
      </c>
      <c r="BF1481" s="23"/>
      <c r="BG1481" s="23"/>
      <c r="BH1481" s="23">
        <v>43528</v>
      </c>
      <c r="BI1481" s="26" t="s">
        <v>127</v>
      </c>
      <c r="BJ1481" s="26" t="s">
        <v>273</v>
      </c>
      <c r="BK1481" s="29">
        <v>73610</v>
      </c>
      <c r="BL1481" s="24" t="s">
        <v>129</v>
      </c>
      <c r="BM1481" s="22" t="str">
        <f ca="1">+IF(Tabla1[[#This Row],[FECHA INGRESO]]&gt;=44986,IF((TODAY()-Tabla1[[#This Row],[FECHA INGRESO]])&gt;=50,"ALERTA","TODAVÍA FALTA"),"N/A")</f>
        <v>N/A</v>
      </c>
      <c r="BN1481" s="7">
        <f>IFERROR((_xlfn.DAYS(Tabla1[[#This Row],[FECHA INGRESO]],Tabla1[[#This Row],[FECHA RETIRO]]))/30,"")</f>
        <v>-2.0333333333333332</v>
      </c>
    </row>
    <row r="1482" spans="1:66" x14ac:dyDescent="0.35">
      <c r="A1482" s="34">
        <v>1013618178</v>
      </c>
      <c r="B1482" s="22" t="s">
        <v>8749</v>
      </c>
      <c r="C1482" s="23">
        <v>43467</v>
      </c>
      <c r="D1482" s="23" t="s">
        <v>188</v>
      </c>
      <c r="E1482" s="24" t="s">
        <v>94</v>
      </c>
      <c r="F1482" s="23" t="s">
        <v>94</v>
      </c>
      <c r="G1482" s="24"/>
      <c r="H1482" s="24">
        <v>24090638707</v>
      </c>
      <c r="I1482" s="24" t="s">
        <v>95</v>
      </c>
      <c r="J1482" s="24">
        <f>DATEDIF(Tabla1[[#This Row],[FECHA DE NACIMIENTO]],Tabla1[[#This Row],[FECHA ACTUAL]],"Y")</f>
        <v>32</v>
      </c>
      <c r="K1482" s="24" t="s">
        <v>96</v>
      </c>
      <c r="L1482" s="24" t="s">
        <v>112</v>
      </c>
      <c r="M1482" s="24">
        <v>0</v>
      </c>
      <c r="N1482" s="24">
        <v>0</v>
      </c>
      <c r="O1482" s="24">
        <v>3</v>
      </c>
      <c r="P1482" s="24" t="s">
        <v>101</v>
      </c>
      <c r="Q1482" s="23">
        <v>33244</v>
      </c>
      <c r="R1482" s="24" t="s">
        <v>76</v>
      </c>
      <c r="S1482" s="25">
        <v>45119</v>
      </c>
      <c r="T1482" s="24"/>
      <c r="U1482" s="24">
        <v>3162656530</v>
      </c>
      <c r="V1482" s="24" t="s">
        <v>8750</v>
      </c>
      <c r="W1482" s="24" t="s">
        <v>8751</v>
      </c>
      <c r="X1482" s="24" t="s">
        <v>8752</v>
      </c>
      <c r="Y1482" s="24" t="s">
        <v>8753</v>
      </c>
      <c r="Z1482" s="24" t="s">
        <v>117</v>
      </c>
      <c r="AA1482" s="24">
        <v>3217424820</v>
      </c>
      <c r="AB1482" s="24" t="s">
        <v>77</v>
      </c>
      <c r="AC1482" s="24" t="s">
        <v>77</v>
      </c>
      <c r="AD1482" s="24" t="s">
        <v>77</v>
      </c>
      <c r="AE1482" s="26" t="s">
        <v>183</v>
      </c>
      <c r="AF1482" s="26" t="s">
        <v>3474</v>
      </c>
      <c r="AG1482" s="26"/>
      <c r="AH1482" s="27" t="s">
        <v>184</v>
      </c>
      <c r="AI1482" s="27" t="s">
        <v>1612</v>
      </c>
      <c r="AJ1482" s="27" t="s">
        <v>487</v>
      </c>
      <c r="AK1482" s="24" t="s">
        <v>121</v>
      </c>
      <c r="AL1482" s="24" t="s">
        <v>7086</v>
      </c>
      <c r="AM1482" s="23">
        <v>43467</v>
      </c>
      <c r="AN1482" s="28">
        <v>877803</v>
      </c>
      <c r="AO1482" s="28">
        <v>102854</v>
      </c>
      <c r="AP1482" s="24"/>
      <c r="AQ1482" s="24"/>
      <c r="AR1482" s="24"/>
      <c r="AS1482" s="24"/>
      <c r="AT1482" s="24" t="e">
        <v>#N/A</v>
      </c>
      <c r="AU1482" s="24" t="e">
        <v>#N/A</v>
      </c>
      <c r="AV1482" s="24" t="e">
        <v>#N/A</v>
      </c>
      <c r="AW1482" s="24"/>
      <c r="AX1482" s="24"/>
      <c r="AY1482" s="24"/>
      <c r="AZ1482" s="24"/>
      <c r="BA1482" s="24"/>
      <c r="BB1482" s="24"/>
      <c r="BC1482" s="24"/>
      <c r="BD1482" s="24">
        <v>0</v>
      </c>
      <c r="BE1482" s="24">
        <v>2</v>
      </c>
      <c r="BF1482" s="23"/>
      <c r="BG1482" s="23"/>
      <c r="BH1482" s="23">
        <v>43879</v>
      </c>
      <c r="BI1482" s="26" t="s">
        <v>127</v>
      </c>
      <c r="BJ1482" s="26" t="s">
        <v>8754</v>
      </c>
      <c r="BK1482" s="29">
        <v>0</v>
      </c>
      <c r="BL1482" s="24" t="s">
        <v>129</v>
      </c>
      <c r="BM1482" s="22" t="str">
        <f ca="1">+IF(Tabla1[[#This Row],[FECHA INGRESO]]&gt;=44986,IF((TODAY()-Tabla1[[#This Row],[FECHA INGRESO]])&gt;=50,"ALERTA","TODAVÍA FALTA"),"N/A")</f>
        <v>N/A</v>
      </c>
      <c r="BN1482" s="7">
        <f>IFERROR((_xlfn.DAYS(Tabla1[[#This Row],[FECHA INGRESO]],Tabla1[[#This Row],[FECHA RETIRO]]))/30,"")</f>
        <v>-13.733333333333333</v>
      </c>
    </row>
    <row r="1483" spans="1:66" ht="15" customHeight="1" x14ac:dyDescent="0.35">
      <c r="A1483" s="31">
        <v>1013674977</v>
      </c>
      <c r="B1483" s="22" t="s">
        <v>8755</v>
      </c>
      <c r="C1483" s="23">
        <v>43467</v>
      </c>
      <c r="D1483" s="23" t="s">
        <v>68</v>
      </c>
      <c r="E1483" s="23" t="s">
        <v>111</v>
      </c>
      <c r="F1483" s="23"/>
      <c r="G1483" s="24" t="s">
        <v>1465</v>
      </c>
      <c r="H1483" s="24">
        <v>24090639988</v>
      </c>
      <c r="I1483" s="24" t="s">
        <v>95</v>
      </c>
      <c r="J1483" s="24">
        <f>DATEDIF(Tabla1[[#This Row],[FECHA DE NACIMIENTO]],Tabla1[[#This Row],[FECHA ACTUAL]],"Y")</f>
        <v>26</v>
      </c>
      <c r="K1483" s="24" t="s">
        <v>73</v>
      </c>
      <c r="L1483" s="24" t="s">
        <v>234</v>
      </c>
      <c r="M1483" s="24">
        <v>2</v>
      </c>
      <c r="N1483" s="24">
        <v>2</v>
      </c>
      <c r="O1483" s="24">
        <v>3</v>
      </c>
      <c r="P1483" s="24" t="s">
        <v>101</v>
      </c>
      <c r="Q1483" s="23">
        <v>35602</v>
      </c>
      <c r="R1483" s="24" t="s">
        <v>76</v>
      </c>
      <c r="S1483" s="25">
        <v>45119</v>
      </c>
      <c r="T1483" s="24"/>
      <c r="U1483" s="24">
        <v>3213834751</v>
      </c>
      <c r="V1483" s="24" t="s">
        <v>8756</v>
      </c>
      <c r="W1483" s="24" t="s">
        <v>8757</v>
      </c>
      <c r="X1483" s="24" t="s">
        <v>8063</v>
      </c>
      <c r="Y1483" s="24" t="s">
        <v>8064</v>
      </c>
      <c r="Z1483" s="24" t="s">
        <v>255</v>
      </c>
      <c r="AA1483" s="24">
        <v>3112488828</v>
      </c>
      <c r="AB1483" s="24" t="s">
        <v>77</v>
      </c>
      <c r="AC1483" s="24" t="s">
        <v>77</v>
      </c>
      <c r="AD1483" s="24" t="s">
        <v>77</v>
      </c>
      <c r="AE1483" s="26" t="s">
        <v>151</v>
      </c>
      <c r="AF1483" s="26"/>
      <c r="AG1483" s="26"/>
      <c r="AH1483" s="27" t="s">
        <v>184</v>
      </c>
      <c r="AI1483" s="27" t="s">
        <v>8741</v>
      </c>
      <c r="AJ1483" s="27" t="s">
        <v>8741</v>
      </c>
      <c r="AK1483" s="24" t="s">
        <v>121</v>
      </c>
      <c r="AL1483" s="24" t="s">
        <v>7086</v>
      </c>
      <c r="AM1483" s="23">
        <v>43467</v>
      </c>
      <c r="AN1483" s="28">
        <v>857100.06</v>
      </c>
      <c r="AO1483" s="28"/>
      <c r="AP1483" s="24"/>
      <c r="AQ1483" s="24"/>
      <c r="AR1483" s="24"/>
      <c r="AS1483" s="24"/>
      <c r="AT1483" s="24" t="e">
        <v>#N/A</v>
      </c>
      <c r="AU1483" s="24" t="e">
        <v>#N/A</v>
      </c>
      <c r="AV1483" s="24" t="e">
        <v>#N/A</v>
      </c>
      <c r="AW1483" s="24"/>
      <c r="AX1483" s="24"/>
      <c r="AY1483" s="24"/>
      <c r="AZ1483" s="24"/>
      <c r="BA1483" s="24"/>
      <c r="BB1483" s="24"/>
      <c r="BC1483" s="24"/>
      <c r="BD1483" s="24">
        <v>0</v>
      </c>
      <c r="BE1483" s="24">
        <v>0</v>
      </c>
      <c r="BF1483" s="23"/>
      <c r="BG1483" s="23"/>
      <c r="BH1483" s="23">
        <v>43524</v>
      </c>
      <c r="BI1483" s="26" t="s">
        <v>143</v>
      </c>
      <c r="BJ1483" s="26" t="s">
        <v>8317</v>
      </c>
      <c r="BK1483" s="29">
        <v>65559</v>
      </c>
      <c r="BL1483" s="24" t="s">
        <v>129</v>
      </c>
      <c r="BM1483" s="22" t="str">
        <f ca="1">+IF(Tabla1[[#This Row],[FECHA INGRESO]]&gt;=44986,IF((TODAY()-Tabla1[[#This Row],[FECHA INGRESO]])&gt;=50,"ALERTA","TODAVÍA FALTA"),"N/A")</f>
        <v>N/A</v>
      </c>
      <c r="BN1483" s="7">
        <f>IFERROR((_xlfn.DAYS(Tabla1[[#This Row],[FECHA INGRESO]],Tabla1[[#This Row],[FECHA RETIRO]]))/30,"")</f>
        <v>-1.9</v>
      </c>
    </row>
    <row r="1484" spans="1:66" ht="15" customHeight="1" x14ac:dyDescent="0.35">
      <c r="A1484" s="31">
        <v>1012391827</v>
      </c>
      <c r="B1484" s="22" t="s">
        <v>8758</v>
      </c>
      <c r="C1484" s="23">
        <v>43467</v>
      </c>
      <c r="D1484" s="23" t="s">
        <v>93</v>
      </c>
      <c r="E1484" s="24" t="s">
        <v>94</v>
      </c>
      <c r="F1484" s="23"/>
      <c r="G1484" s="24"/>
      <c r="H1484" s="24">
        <v>24090393725</v>
      </c>
      <c r="I1484" s="24" t="s">
        <v>95</v>
      </c>
      <c r="J1484" s="24" t="e">
        <f>DATEDIF(Tabla1[[#This Row],[FECHA DE NACIMIENTO]],Tabla1[[#This Row],[FECHA ACTUAL]],"Y")</f>
        <v>#VALUE!</v>
      </c>
      <c r="K1484" s="24" t="s">
        <v>73</v>
      </c>
      <c r="L1484" s="24" t="s">
        <v>234</v>
      </c>
      <c r="M1484" s="24">
        <v>1</v>
      </c>
      <c r="N1484" s="24">
        <v>1</v>
      </c>
      <c r="O1484" s="24">
        <v>2</v>
      </c>
      <c r="P1484" s="24" t="s">
        <v>101</v>
      </c>
      <c r="Q1484" s="23" t="s">
        <v>8759</v>
      </c>
      <c r="R1484" s="24" t="s">
        <v>76</v>
      </c>
      <c r="S1484" s="25">
        <v>45119</v>
      </c>
      <c r="T1484" s="24"/>
      <c r="U1484" s="24">
        <v>3134853152</v>
      </c>
      <c r="V1484" s="24" t="s">
        <v>8760</v>
      </c>
      <c r="W1484" s="24" t="s">
        <v>8761</v>
      </c>
      <c r="X1484" s="24" t="s">
        <v>4290</v>
      </c>
      <c r="Y1484" s="24" t="s">
        <v>8762</v>
      </c>
      <c r="Z1484" s="24" t="s">
        <v>82</v>
      </c>
      <c r="AA1484" s="24">
        <v>3105880124</v>
      </c>
      <c r="AB1484" s="24" t="s">
        <v>77</v>
      </c>
      <c r="AC1484" s="24" t="s">
        <v>77</v>
      </c>
      <c r="AD1484" s="24" t="s">
        <v>77</v>
      </c>
      <c r="AE1484" s="26" t="s">
        <v>151</v>
      </c>
      <c r="AF1484" s="26"/>
      <c r="AG1484" s="26"/>
      <c r="AH1484" s="27" t="s">
        <v>184</v>
      </c>
      <c r="AI1484" s="27" t="s">
        <v>8741</v>
      </c>
      <c r="AJ1484" s="27" t="s">
        <v>8741</v>
      </c>
      <c r="AK1484" s="24" t="s">
        <v>121</v>
      </c>
      <c r="AL1484" s="24" t="s">
        <v>7086</v>
      </c>
      <c r="AM1484" s="23">
        <v>43467</v>
      </c>
      <c r="AN1484" s="28">
        <v>857100.06</v>
      </c>
      <c r="AO1484" s="28"/>
      <c r="AP1484" s="24"/>
      <c r="AQ1484" s="24"/>
      <c r="AR1484" s="24"/>
      <c r="AS1484" s="24"/>
      <c r="AT1484" s="24" t="e">
        <v>#N/A</v>
      </c>
      <c r="AU1484" s="24" t="e">
        <v>#N/A</v>
      </c>
      <c r="AV1484" s="24" t="e">
        <v>#N/A</v>
      </c>
      <c r="AW1484" s="24"/>
      <c r="AX1484" s="24"/>
      <c r="AY1484" s="24"/>
      <c r="AZ1484" s="24"/>
      <c r="BA1484" s="24"/>
      <c r="BB1484" s="24"/>
      <c r="BC1484" s="24"/>
      <c r="BD1484" s="24">
        <v>0</v>
      </c>
      <c r="BE1484" s="24">
        <v>0</v>
      </c>
      <c r="BF1484" s="23"/>
      <c r="BG1484" s="23"/>
      <c r="BH1484" s="23">
        <v>43528</v>
      </c>
      <c r="BI1484" s="26" t="s">
        <v>127</v>
      </c>
      <c r="BJ1484" s="26" t="s">
        <v>1953</v>
      </c>
      <c r="BK1484" s="29">
        <v>72460</v>
      </c>
      <c r="BL1484" s="24" t="s">
        <v>129</v>
      </c>
      <c r="BM1484" s="22" t="str">
        <f ca="1">+IF(Tabla1[[#This Row],[FECHA INGRESO]]&gt;=44986,IF((TODAY()-Tabla1[[#This Row],[FECHA INGRESO]])&gt;=50,"ALERTA","TODAVÍA FALTA"),"N/A")</f>
        <v>N/A</v>
      </c>
      <c r="BN1484" s="7">
        <f>IFERROR((_xlfn.DAYS(Tabla1[[#This Row],[FECHA INGRESO]],Tabla1[[#This Row],[FECHA RETIRO]]))/30,"")</f>
        <v>-2.0333333333333332</v>
      </c>
    </row>
    <row r="1485" spans="1:66" ht="15" customHeight="1" x14ac:dyDescent="0.35">
      <c r="A1485" s="31">
        <v>1152467421</v>
      </c>
      <c r="B1485" s="22" t="s">
        <v>8763</v>
      </c>
      <c r="C1485" s="23">
        <v>43467</v>
      </c>
      <c r="D1485" s="23" t="s">
        <v>582</v>
      </c>
      <c r="E1485" s="24" t="s">
        <v>94</v>
      </c>
      <c r="F1485" s="23"/>
      <c r="G1485" s="24"/>
      <c r="H1485" s="24">
        <v>24090695661</v>
      </c>
      <c r="I1485" s="24" t="s">
        <v>95</v>
      </c>
      <c r="J1485" s="24">
        <f>DATEDIF(Tabla1[[#This Row],[FECHA DE NACIMIENTO]],Tabla1[[#This Row],[FECHA ACTUAL]],"Y")</f>
        <v>24</v>
      </c>
      <c r="K1485" s="24" t="s">
        <v>73</v>
      </c>
      <c r="L1485" s="24" t="s">
        <v>112</v>
      </c>
      <c r="M1485" s="24">
        <v>0</v>
      </c>
      <c r="N1485" s="24">
        <v>0</v>
      </c>
      <c r="O1485" s="24"/>
      <c r="P1485" s="24" t="s">
        <v>101</v>
      </c>
      <c r="Q1485" s="23">
        <v>36058</v>
      </c>
      <c r="R1485" s="24" t="s">
        <v>830</v>
      </c>
      <c r="S1485" s="25">
        <v>45119</v>
      </c>
      <c r="T1485" s="24"/>
      <c r="U1485" s="24">
        <v>3136080626</v>
      </c>
      <c r="V1485" s="24" t="s">
        <v>8764</v>
      </c>
      <c r="W1485" s="24" t="s">
        <v>8765</v>
      </c>
      <c r="X1485" s="24" t="s">
        <v>8766</v>
      </c>
      <c r="Y1485" s="24" t="s">
        <v>8767</v>
      </c>
      <c r="Z1485" s="24" t="s">
        <v>117</v>
      </c>
      <c r="AA1485" s="24">
        <v>3136080626</v>
      </c>
      <c r="AB1485" s="24" t="s">
        <v>77</v>
      </c>
      <c r="AC1485" s="24" t="s">
        <v>77</v>
      </c>
      <c r="AD1485" s="24" t="s">
        <v>77</v>
      </c>
      <c r="AE1485" s="26" t="s">
        <v>151</v>
      </c>
      <c r="AF1485" s="26"/>
      <c r="AG1485" s="26"/>
      <c r="AH1485" s="27" t="s">
        <v>184</v>
      </c>
      <c r="AI1485" s="27" t="s">
        <v>1027</v>
      </c>
      <c r="AJ1485" s="27" t="s">
        <v>1027</v>
      </c>
      <c r="AK1485" s="24" t="s">
        <v>121</v>
      </c>
      <c r="AL1485" s="24" t="s">
        <v>7086</v>
      </c>
      <c r="AM1485" s="23">
        <v>43467</v>
      </c>
      <c r="AN1485" s="28">
        <v>857100.06</v>
      </c>
      <c r="AO1485" s="28"/>
      <c r="AP1485" s="24"/>
      <c r="AQ1485" s="24"/>
      <c r="AR1485" s="24"/>
      <c r="AS1485" s="24"/>
      <c r="AT1485" s="24" t="e">
        <v>#N/A</v>
      </c>
      <c r="AU1485" s="24" t="e">
        <v>#N/A</v>
      </c>
      <c r="AV1485" s="24" t="e">
        <v>#N/A</v>
      </c>
      <c r="AW1485" s="24"/>
      <c r="AX1485" s="24"/>
      <c r="AY1485" s="24"/>
      <c r="AZ1485" s="24"/>
      <c r="BA1485" s="24"/>
      <c r="BB1485" s="24"/>
      <c r="BC1485" s="24"/>
      <c r="BD1485" s="24">
        <v>0</v>
      </c>
      <c r="BE1485" s="24">
        <v>0</v>
      </c>
      <c r="BF1485" s="23"/>
      <c r="BG1485" s="23"/>
      <c r="BH1485" s="23">
        <v>43473</v>
      </c>
      <c r="BI1485" s="26" t="s">
        <v>143</v>
      </c>
      <c r="BJ1485" s="26" t="s">
        <v>8768</v>
      </c>
      <c r="BK1485" s="29">
        <v>8051</v>
      </c>
      <c r="BL1485" s="24" t="s">
        <v>129</v>
      </c>
      <c r="BM1485" s="22" t="str">
        <f ca="1">+IF(Tabla1[[#This Row],[FECHA INGRESO]]&gt;=44986,IF((TODAY()-Tabla1[[#This Row],[FECHA INGRESO]])&gt;=50,"ALERTA","TODAVÍA FALTA"),"N/A")</f>
        <v>N/A</v>
      </c>
      <c r="BN1485" s="7">
        <f>IFERROR((_xlfn.DAYS(Tabla1[[#This Row],[FECHA INGRESO]],Tabla1[[#This Row],[FECHA RETIRO]]))/30,"")</f>
        <v>-0.2</v>
      </c>
    </row>
    <row r="1486" spans="1:66" x14ac:dyDescent="0.35">
      <c r="A1486" s="31">
        <v>1007365803</v>
      </c>
      <c r="B1486" s="22" t="s">
        <v>8769</v>
      </c>
      <c r="C1486" s="23">
        <v>43468</v>
      </c>
      <c r="D1486" s="23" t="s">
        <v>1311</v>
      </c>
      <c r="E1486" s="23" t="s">
        <v>3836</v>
      </c>
      <c r="F1486" s="23"/>
      <c r="G1486" s="24"/>
      <c r="H1486" s="24">
        <v>24090369708</v>
      </c>
      <c r="I1486" s="24" t="s">
        <v>72</v>
      </c>
      <c r="J1486" s="24">
        <f>DATEDIF(Tabla1[[#This Row],[FECHA DE NACIMIENTO]],Tabla1[[#This Row],[FECHA ACTUAL]],"Y")</f>
        <v>23</v>
      </c>
      <c r="K1486" s="24" t="s">
        <v>73</v>
      </c>
      <c r="L1486" s="24" t="s">
        <v>112</v>
      </c>
      <c r="M1486" s="24">
        <v>0</v>
      </c>
      <c r="N1486" s="24">
        <v>0</v>
      </c>
      <c r="O1486" s="24">
        <v>2</v>
      </c>
      <c r="P1486" s="24" t="s">
        <v>101</v>
      </c>
      <c r="Q1486" s="23">
        <v>36644</v>
      </c>
      <c r="R1486" s="24" t="s">
        <v>76</v>
      </c>
      <c r="S1486" s="25">
        <v>45119</v>
      </c>
      <c r="T1486" s="24"/>
      <c r="U1486" s="24">
        <v>3105729696</v>
      </c>
      <c r="V1486" s="24" t="s">
        <v>8770</v>
      </c>
      <c r="W1486" s="24" t="s">
        <v>8404</v>
      </c>
      <c r="X1486" s="24" t="s">
        <v>8771</v>
      </c>
      <c r="Y1486" s="24" t="s">
        <v>8772</v>
      </c>
      <c r="Z1486" s="24" t="s">
        <v>117</v>
      </c>
      <c r="AA1486" s="24">
        <v>3008050199</v>
      </c>
      <c r="AB1486" s="24" t="s">
        <v>77</v>
      </c>
      <c r="AC1486" s="24" t="s">
        <v>77</v>
      </c>
      <c r="AD1486" s="24" t="s">
        <v>77</v>
      </c>
      <c r="AE1486" s="26" t="s">
        <v>151</v>
      </c>
      <c r="AF1486" s="26"/>
      <c r="AG1486" s="26"/>
      <c r="AH1486" s="27" t="s">
        <v>184</v>
      </c>
      <c r="AI1486" s="27" t="s">
        <v>8635</v>
      </c>
      <c r="AJ1486" s="27" t="s">
        <v>8636</v>
      </c>
      <c r="AK1486" s="24" t="s">
        <v>121</v>
      </c>
      <c r="AL1486" s="24" t="s">
        <v>7086</v>
      </c>
      <c r="AM1486" s="23">
        <v>43468</v>
      </c>
      <c r="AN1486" s="28">
        <v>857100.06</v>
      </c>
      <c r="AO1486" s="28"/>
      <c r="AP1486" s="24"/>
      <c r="AQ1486" s="24"/>
      <c r="AR1486" s="24"/>
      <c r="AS1486" s="24"/>
      <c r="AT1486" s="24" t="e">
        <v>#N/A</v>
      </c>
      <c r="AU1486" s="24" t="e">
        <v>#N/A</v>
      </c>
      <c r="AV1486" s="24">
        <v>88</v>
      </c>
      <c r="AW1486" s="24"/>
      <c r="AX1486" s="24"/>
      <c r="AY1486" s="24"/>
      <c r="AZ1486" s="24"/>
      <c r="BA1486" s="24"/>
      <c r="BB1486" s="24"/>
      <c r="BC1486" s="24"/>
      <c r="BD1486" s="24">
        <v>0</v>
      </c>
      <c r="BE1486" s="24">
        <v>0</v>
      </c>
      <c r="BF1486" s="23"/>
      <c r="BG1486" s="23"/>
      <c r="BH1486" s="23">
        <v>43493</v>
      </c>
      <c r="BI1486" s="26" t="s">
        <v>143</v>
      </c>
      <c r="BJ1486" s="26" t="s">
        <v>2589</v>
      </c>
      <c r="BK1486" s="29">
        <v>0</v>
      </c>
      <c r="BL1486" s="24" t="s">
        <v>129</v>
      </c>
      <c r="BM1486" s="22" t="str">
        <f ca="1">+IF(Tabla1[[#This Row],[FECHA INGRESO]]&gt;=44986,IF((TODAY()-Tabla1[[#This Row],[FECHA INGRESO]])&gt;=50,"ALERTA","TODAVÍA FALTA"),"N/A")</f>
        <v>N/A</v>
      </c>
      <c r="BN1486" s="7">
        <f>IFERROR((_xlfn.DAYS(Tabla1[[#This Row],[FECHA INGRESO]],Tabla1[[#This Row],[FECHA RETIRO]]))/30,"")</f>
        <v>-0.83333333333333337</v>
      </c>
    </row>
    <row r="1487" spans="1:66" ht="15" customHeight="1" x14ac:dyDescent="0.35">
      <c r="A1487" s="31">
        <v>1012439169</v>
      </c>
      <c r="B1487" s="22" t="s">
        <v>8773</v>
      </c>
      <c r="C1487" s="23">
        <v>43468</v>
      </c>
      <c r="D1487" s="23" t="s">
        <v>266</v>
      </c>
      <c r="E1487" s="23" t="s">
        <v>111</v>
      </c>
      <c r="F1487" s="23"/>
      <c r="G1487" s="24"/>
      <c r="H1487" s="24">
        <v>24090778528</v>
      </c>
      <c r="I1487" s="24" t="s">
        <v>95</v>
      </c>
      <c r="J1487" s="24">
        <f>DATEDIF(Tabla1[[#This Row],[FECHA DE NACIMIENTO]],Tabla1[[#This Row],[FECHA ACTUAL]],"Y")</f>
        <v>26</v>
      </c>
      <c r="K1487" s="24" t="s">
        <v>73</v>
      </c>
      <c r="L1487" s="24" t="s">
        <v>112</v>
      </c>
      <c r="M1487" s="24">
        <v>0</v>
      </c>
      <c r="N1487" s="24">
        <v>0</v>
      </c>
      <c r="O1487" s="24">
        <v>2</v>
      </c>
      <c r="P1487" s="24" t="s">
        <v>101</v>
      </c>
      <c r="Q1487" s="23">
        <v>35413</v>
      </c>
      <c r="R1487" s="24" t="s">
        <v>76</v>
      </c>
      <c r="S1487" s="25">
        <v>45119</v>
      </c>
      <c r="T1487" s="24"/>
      <c r="U1487" s="24">
        <v>3057685690</v>
      </c>
      <c r="V1487" s="24" t="s">
        <v>8774</v>
      </c>
      <c r="W1487" s="24" t="s">
        <v>8775</v>
      </c>
      <c r="X1487" s="24" t="s">
        <v>8776</v>
      </c>
      <c r="Y1487" s="24" t="s">
        <v>8777</v>
      </c>
      <c r="Z1487" s="24" t="s">
        <v>117</v>
      </c>
      <c r="AA1487" s="24">
        <v>3144596410</v>
      </c>
      <c r="AB1487" s="24" t="s">
        <v>77</v>
      </c>
      <c r="AC1487" s="24" t="s">
        <v>77</v>
      </c>
      <c r="AD1487" s="24" t="s">
        <v>77</v>
      </c>
      <c r="AE1487" s="26" t="s">
        <v>151</v>
      </c>
      <c r="AF1487" s="26"/>
      <c r="AG1487" s="26"/>
      <c r="AH1487" s="27" t="s">
        <v>184</v>
      </c>
      <c r="AI1487" s="27" t="s">
        <v>8778</v>
      </c>
      <c r="AJ1487" s="27" t="s">
        <v>8778</v>
      </c>
      <c r="AK1487" s="24" t="s">
        <v>121</v>
      </c>
      <c r="AL1487" s="24" t="s">
        <v>7086</v>
      </c>
      <c r="AM1487" s="23">
        <v>43468</v>
      </c>
      <c r="AN1487" s="28">
        <v>857100.06</v>
      </c>
      <c r="AO1487" s="28"/>
      <c r="AP1487" s="24"/>
      <c r="AQ1487" s="24"/>
      <c r="AR1487" s="24"/>
      <c r="AS1487" s="24"/>
      <c r="AT1487" s="24" t="e">
        <v>#N/A</v>
      </c>
      <c r="AU1487" s="24" t="e">
        <v>#N/A</v>
      </c>
      <c r="AV1487" s="24" t="e">
        <v>#N/A</v>
      </c>
      <c r="AW1487" s="24"/>
      <c r="AX1487" s="24"/>
      <c r="AY1487" s="24"/>
      <c r="AZ1487" s="24"/>
      <c r="BA1487" s="24"/>
      <c r="BB1487" s="24"/>
      <c r="BC1487" s="24"/>
      <c r="BD1487" s="24">
        <v>0</v>
      </c>
      <c r="BE1487" s="24">
        <v>0</v>
      </c>
      <c r="BF1487" s="23"/>
      <c r="BG1487" s="23"/>
      <c r="BH1487" s="23">
        <v>43503</v>
      </c>
      <c r="BI1487" s="26" t="s">
        <v>127</v>
      </c>
      <c r="BJ1487" s="26" t="s">
        <v>273</v>
      </c>
      <c r="BK1487" s="29">
        <v>40256</v>
      </c>
      <c r="BL1487" s="24" t="s">
        <v>129</v>
      </c>
      <c r="BM1487" s="22" t="str">
        <f ca="1">+IF(Tabla1[[#This Row],[FECHA INGRESO]]&gt;=44986,IF((TODAY()-Tabla1[[#This Row],[FECHA INGRESO]])&gt;=50,"ALERTA","TODAVÍA FALTA"),"N/A")</f>
        <v>N/A</v>
      </c>
      <c r="BN1487" s="7">
        <f>IFERROR((_xlfn.DAYS(Tabla1[[#This Row],[FECHA INGRESO]],Tabla1[[#This Row],[FECHA RETIRO]]))/30,"")</f>
        <v>-1.1666666666666667</v>
      </c>
    </row>
    <row r="1488" spans="1:66" ht="15" customHeight="1" x14ac:dyDescent="0.35">
      <c r="A1488" s="31">
        <v>1022418656</v>
      </c>
      <c r="B1488" s="22" t="s">
        <v>8779</v>
      </c>
      <c r="C1488" s="23">
        <v>43468</v>
      </c>
      <c r="D1488" s="23" t="s">
        <v>266</v>
      </c>
      <c r="E1488" s="23" t="s">
        <v>111</v>
      </c>
      <c r="F1488" s="23"/>
      <c r="G1488" s="24"/>
      <c r="H1488" s="24">
        <v>24090736315</v>
      </c>
      <c r="I1488" s="24" t="s">
        <v>95</v>
      </c>
      <c r="J1488" s="24">
        <f>DATEDIF(Tabla1[[#This Row],[FECHA DE NACIMIENTO]],Tabla1[[#This Row],[FECHA ACTUAL]],"Y")</f>
        <v>26</v>
      </c>
      <c r="K1488" s="24" t="s">
        <v>73</v>
      </c>
      <c r="L1488" s="24" t="s">
        <v>112</v>
      </c>
      <c r="M1488" s="24">
        <v>1</v>
      </c>
      <c r="N1488" s="24">
        <v>1</v>
      </c>
      <c r="O1488" s="24">
        <v>2</v>
      </c>
      <c r="P1488" s="24" t="s">
        <v>101</v>
      </c>
      <c r="Q1488" s="23">
        <v>35293</v>
      </c>
      <c r="R1488" s="24" t="s">
        <v>76</v>
      </c>
      <c r="S1488" s="25">
        <v>45119</v>
      </c>
      <c r="T1488" s="24"/>
      <c r="U1488" s="24">
        <v>3193807558</v>
      </c>
      <c r="V1488" s="24" t="s">
        <v>8780</v>
      </c>
      <c r="W1488" s="24" t="s">
        <v>8781</v>
      </c>
      <c r="X1488" s="24" t="s">
        <v>8782</v>
      </c>
      <c r="Y1488" s="24" t="s">
        <v>8783</v>
      </c>
      <c r="Z1488" s="24" t="s">
        <v>117</v>
      </c>
      <c r="AA1488" s="24">
        <v>3168083650</v>
      </c>
      <c r="AB1488" s="24" t="s">
        <v>77</v>
      </c>
      <c r="AC1488" s="24" t="s">
        <v>77</v>
      </c>
      <c r="AD1488" s="24" t="s">
        <v>77</v>
      </c>
      <c r="AE1488" s="26" t="s">
        <v>183</v>
      </c>
      <c r="AF1488" s="26" t="s">
        <v>8784</v>
      </c>
      <c r="AG1488" s="26"/>
      <c r="AH1488" s="27" t="s">
        <v>184</v>
      </c>
      <c r="AI1488" s="27" t="s">
        <v>8785</v>
      </c>
      <c r="AJ1488" s="27" t="s">
        <v>8785</v>
      </c>
      <c r="AK1488" s="24" t="s">
        <v>121</v>
      </c>
      <c r="AL1488" s="24" t="s">
        <v>7086</v>
      </c>
      <c r="AM1488" s="23">
        <v>43468</v>
      </c>
      <c r="AN1488" s="28">
        <v>857100.06</v>
      </c>
      <c r="AO1488" s="28"/>
      <c r="AP1488" s="24"/>
      <c r="AQ1488" s="24"/>
      <c r="AR1488" s="24"/>
      <c r="AS1488" s="24"/>
      <c r="AT1488" s="24" t="e">
        <v>#N/A</v>
      </c>
      <c r="AU1488" s="24" t="e">
        <v>#N/A</v>
      </c>
      <c r="AV1488" s="24" t="e">
        <v>#N/A</v>
      </c>
      <c r="AW1488" s="24"/>
      <c r="AX1488" s="24"/>
      <c r="AY1488" s="24"/>
      <c r="AZ1488" s="24"/>
      <c r="BA1488" s="24"/>
      <c r="BB1488" s="24"/>
      <c r="BC1488" s="24"/>
      <c r="BD1488" s="24">
        <v>0</v>
      </c>
      <c r="BE1488" s="24">
        <v>0</v>
      </c>
      <c r="BF1488" s="23"/>
      <c r="BG1488" s="23"/>
      <c r="BH1488" s="23">
        <v>43524</v>
      </c>
      <c r="BI1488" s="26" t="s">
        <v>143</v>
      </c>
      <c r="BJ1488" s="26" t="s">
        <v>8317</v>
      </c>
      <c r="BK1488" s="29">
        <v>64409</v>
      </c>
      <c r="BL1488" s="24" t="s">
        <v>129</v>
      </c>
      <c r="BM1488" s="22" t="str">
        <f ca="1">+IF(Tabla1[[#This Row],[FECHA INGRESO]]&gt;=44986,IF((TODAY()-Tabla1[[#This Row],[FECHA INGRESO]])&gt;=50,"ALERTA","TODAVÍA FALTA"),"N/A")</f>
        <v>N/A</v>
      </c>
      <c r="BN1488" s="7">
        <f>IFERROR((_xlfn.DAYS(Tabla1[[#This Row],[FECHA INGRESO]],Tabla1[[#This Row],[FECHA RETIRO]]))/30,"")</f>
        <v>-1.8666666666666667</v>
      </c>
    </row>
    <row r="1489" spans="1:66" ht="15" customHeight="1" x14ac:dyDescent="0.35">
      <c r="A1489" s="31">
        <v>1031182857</v>
      </c>
      <c r="B1489" s="22" t="s">
        <v>8786</v>
      </c>
      <c r="C1489" s="23">
        <v>43468</v>
      </c>
      <c r="D1489" s="23" t="s">
        <v>188</v>
      </c>
      <c r="E1489" s="23" t="s">
        <v>111</v>
      </c>
      <c r="F1489" s="23"/>
      <c r="G1489" s="24"/>
      <c r="H1489" s="24">
        <v>24090719202</v>
      </c>
      <c r="I1489" s="24" t="s">
        <v>72</v>
      </c>
      <c r="J1489" s="24">
        <f>DATEDIF(Tabla1[[#This Row],[FECHA DE NACIMIENTO]],Tabla1[[#This Row],[FECHA ACTUAL]],"Y")</f>
        <v>23</v>
      </c>
      <c r="K1489" s="24" t="s">
        <v>96</v>
      </c>
      <c r="L1489" s="24" t="s">
        <v>112</v>
      </c>
      <c r="M1489" s="24">
        <v>1</v>
      </c>
      <c r="N1489" s="24">
        <v>1</v>
      </c>
      <c r="O1489" s="24">
        <v>1</v>
      </c>
      <c r="P1489" s="24" t="s">
        <v>101</v>
      </c>
      <c r="Q1489" s="23">
        <v>36460</v>
      </c>
      <c r="R1489" s="24" t="s">
        <v>76</v>
      </c>
      <c r="S1489" s="25">
        <v>45119</v>
      </c>
      <c r="T1489" s="24"/>
      <c r="U1489" s="24">
        <v>3112569696</v>
      </c>
      <c r="V1489" s="24" t="s">
        <v>8787</v>
      </c>
      <c r="W1489" s="24" t="s">
        <v>8788</v>
      </c>
      <c r="X1489" s="24" t="s">
        <v>8789</v>
      </c>
      <c r="Y1489" s="24" t="s">
        <v>8790</v>
      </c>
      <c r="Z1489" s="24" t="s">
        <v>117</v>
      </c>
      <c r="AA1489" s="24">
        <v>3209877893</v>
      </c>
      <c r="AB1489" s="24" t="s">
        <v>77</v>
      </c>
      <c r="AC1489" s="24" t="s">
        <v>77</v>
      </c>
      <c r="AD1489" s="24" t="s">
        <v>77</v>
      </c>
      <c r="AE1489" s="26" t="s">
        <v>151</v>
      </c>
      <c r="AF1489" s="26"/>
      <c r="AG1489" s="26"/>
      <c r="AH1489" s="27" t="s">
        <v>184</v>
      </c>
      <c r="AI1489" s="27" t="s">
        <v>8791</v>
      </c>
      <c r="AJ1489" s="27" t="s">
        <v>8791</v>
      </c>
      <c r="AK1489" s="24" t="s">
        <v>121</v>
      </c>
      <c r="AL1489" s="24" t="s">
        <v>7086</v>
      </c>
      <c r="AM1489" s="23">
        <v>43468</v>
      </c>
      <c r="AN1489" s="28">
        <v>857100.06</v>
      </c>
      <c r="AO1489" s="28"/>
      <c r="AP1489" s="24"/>
      <c r="AQ1489" s="24"/>
      <c r="AR1489" s="24"/>
      <c r="AS1489" s="24"/>
      <c r="AT1489" s="24" t="e">
        <v>#N/A</v>
      </c>
      <c r="AU1489" s="24" t="e">
        <v>#N/A</v>
      </c>
      <c r="AV1489" s="24">
        <v>97</v>
      </c>
      <c r="AW1489" s="24"/>
      <c r="AX1489" s="24"/>
      <c r="AY1489" s="24"/>
      <c r="AZ1489" s="24"/>
      <c r="BA1489" s="24"/>
      <c r="BB1489" s="24"/>
      <c r="BC1489" s="24"/>
      <c r="BD1489" s="24">
        <v>0</v>
      </c>
      <c r="BE1489" s="24">
        <v>0</v>
      </c>
      <c r="BF1489" s="23"/>
      <c r="BG1489" s="23"/>
      <c r="BH1489" s="23">
        <v>43504</v>
      </c>
      <c r="BI1489" s="26" t="s">
        <v>143</v>
      </c>
      <c r="BJ1489" s="26" t="s">
        <v>2589</v>
      </c>
      <c r="BK1489" s="29">
        <v>41406</v>
      </c>
      <c r="BL1489" s="24" t="s">
        <v>129</v>
      </c>
      <c r="BM1489" s="22" t="str">
        <f ca="1">+IF(Tabla1[[#This Row],[FECHA INGRESO]]&gt;=44986,IF((TODAY()-Tabla1[[#This Row],[FECHA INGRESO]])&gt;=50,"ALERTA","TODAVÍA FALTA"),"N/A")</f>
        <v>N/A</v>
      </c>
      <c r="BN1489" s="7">
        <f>IFERROR((_xlfn.DAYS(Tabla1[[#This Row],[FECHA INGRESO]],Tabla1[[#This Row],[FECHA RETIRO]]))/30,"")</f>
        <v>-1.2</v>
      </c>
    </row>
    <row r="1490" spans="1:66" x14ac:dyDescent="0.35">
      <c r="A1490" s="21">
        <v>1015425188</v>
      </c>
      <c r="B1490" s="22" t="s">
        <v>8792</v>
      </c>
      <c r="C1490" s="23">
        <v>43468</v>
      </c>
      <c r="D1490" s="23" t="s">
        <v>93</v>
      </c>
      <c r="E1490" s="23" t="s">
        <v>111</v>
      </c>
      <c r="F1490" s="23" t="s">
        <v>111</v>
      </c>
      <c r="G1490" s="24" t="s">
        <v>8793</v>
      </c>
      <c r="H1490" s="24">
        <v>24090727791</v>
      </c>
      <c r="I1490" s="24" t="s">
        <v>95</v>
      </c>
      <c r="J1490" s="24">
        <f>DATEDIF(Tabla1[[#This Row],[FECHA DE NACIMIENTO]],Tabla1[[#This Row],[FECHA ACTUAL]],"Y")</f>
        <v>31</v>
      </c>
      <c r="K1490" s="24" t="s">
        <v>96</v>
      </c>
      <c r="L1490" s="24" t="s">
        <v>234</v>
      </c>
      <c r="M1490" s="24">
        <v>0</v>
      </c>
      <c r="N1490" s="24">
        <v>0</v>
      </c>
      <c r="O1490" s="24">
        <v>2</v>
      </c>
      <c r="P1490" s="24" t="s">
        <v>101</v>
      </c>
      <c r="Q1490" s="23">
        <v>33468</v>
      </c>
      <c r="R1490" s="24" t="s">
        <v>76</v>
      </c>
      <c r="S1490" s="25">
        <v>45119</v>
      </c>
      <c r="T1490" s="24"/>
      <c r="U1490" s="24">
        <v>3167166715</v>
      </c>
      <c r="V1490" s="33" t="s">
        <v>8794</v>
      </c>
      <c r="W1490" s="24" t="s">
        <v>8795</v>
      </c>
      <c r="X1490" s="24" t="s">
        <v>5364</v>
      </c>
      <c r="Y1490" s="24" t="s">
        <v>8796</v>
      </c>
      <c r="Z1490" s="24" t="s">
        <v>82</v>
      </c>
      <c r="AA1490" s="24">
        <v>3177477468</v>
      </c>
      <c r="AB1490" s="24" t="s">
        <v>101</v>
      </c>
      <c r="AC1490" s="24" t="s">
        <v>83</v>
      </c>
      <c r="AD1490" s="24" t="e">
        <v>#REF!</v>
      </c>
      <c r="AE1490" s="26" t="s">
        <v>183</v>
      </c>
      <c r="AF1490" s="26" t="s">
        <v>726</v>
      </c>
      <c r="AG1490" s="26" t="s">
        <v>75</v>
      </c>
      <c r="AH1490" s="27" t="s">
        <v>184</v>
      </c>
      <c r="AI1490" s="27" t="s">
        <v>1612</v>
      </c>
      <c r="AJ1490" s="27" t="s">
        <v>487</v>
      </c>
      <c r="AK1490" s="24" t="s">
        <v>121</v>
      </c>
      <c r="AL1490" s="24" t="s">
        <v>7086</v>
      </c>
      <c r="AM1490" s="23">
        <v>43468</v>
      </c>
      <c r="AN1490" s="28">
        <v>1160000</v>
      </c>
      <c r="AO1490" s="28">
        <v>140606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86</v>
      </c>
      <c r="AV1490" s="24">
        <v>97</v>
      </c>
      <c r="AW1490" s="24">
        <v>93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v>0</v>
      </c>
      <c r="BE1490" s="24">
        <v>0</v>
      </c>
      <c r="BF1490" s="23"/>
      <c r="BG1490" s="23"/>
      <c r="BH1490" s="23">
        <v>45042</v>
      </c>
      <c r="BI1490" s="26" t="s">
        <v>127</v>
      </c>
      <c r="BJ1490" s="26" t="s">
        <v>8797</v>
      </c>
      <c r="BK1490" s="29">
        <v>0</v>
      </c>
      <c r="BL1490" s="24" t="s">
        <v>129</v>
      </c>
      <c r="BM1490" s="22" t="str">
        <f ca="1">+IF(Tabla1[[#This Row],[FECHA INGRESO]]&gt;=44986,IF((TODAY()-Tabla1[[#This Row],[FECHA INGRESO]])&gt;=50,"ALERTA","TODAVÍA FALTA"),"N/A")</f>
        <v>N/A</v>
      </c>
      <c r="BN1490" s="7">
        <f>IFERROR((_xlfn.DAYS(Tabla1[[#This Row],[FECHA INGRESO]],Tabla1[[#This Row],[FECHA RETIRO]]))/30,"")</f>
        <v>-52.466666666666669</v>
      </c>
    </row>
    <row r="1491" spans="1:66" x14ac:dyDescent="0.35">
      <c r="A1491" s="32">
        <v>1030652623</v>
      </c>
      <c r="B1491" s="22" t="s">
        <v>8798</v>
      </c>
      <c r="C1491" s="23">
        <v>43468</v>
      </c>
      <c r="D1491" s="23" t="s">
        <v>93</v>
      </c>
      <c r="E1491" s="23" t="s">
        <v>111</v>
      </c>
      <c r="F1491" s="23" t="s">
        <v>70</v>
      </c>
      <c r="G1491" s="24" t="s">
        <v>8799</v>
      </c>
      <c r="H1491" s="24">
        <v>24090802375</v>
      </c>
      <c r="I1491" s="24" t="s">
        <v>95</v>
      </c>
      <c r="J1491" s="24">
        <f>DATEDIF(Tabla1[[#This Row],[FECHA DE NACIMIENTO]],Tabla1[[#This Row],[FECHA ACTUAL]],"Y")</f>
        <v>28</v>
      </c>
      <c r="K1491" s="24" t="s">
        <v>96</v>
      </c>
      <c r="L1491" s="24" t="s">
        <v>234</v>
      </c>
      <c r="M1491" s="24">
        <v>0</v>
      </c>
      <c r="N1491" s="24">
        <v>0</v>
      </c>
      <c r="O1491" s="24">
        <v>2</v>
      </c>
      <c r="P1491" s="24" t="s">
        <v>101</v>
      </c>
      <c r="Q1491" s="23">
        <v>34816</v>
      </c>
      <c r="R1491" s="24" t="s">
        <v>76</v>
      </c>
      <c r="S1491" s="25">
        <v>45119</v>
      </c>
      <c r="T1491" s="24"/>
      <c r="U1491" s="24">
        <v>3223401180</v>
      </c>
      <c r="V1491" s="33" t="s">
        <v>8800</v>
      </c>
      <c r="W1491" s="24" t="s">
        <v>8801</v>
      </c>
      <c r="X1491" s="24" t="s">
        <v>8802</v>
      </c>
      <c r="Y1491" s="24" t="s">
        <v>8803</v>
      </c>
      <c r="Z1491" s="24" t="s">
        <v>3224</v>
      </c>
      <c r="AA1491" s="24">
        <v>3202505228</v>
      </c>
      <c r="AB1491" s="24" t="s">
        <v>101</v>
      </c>
      <c r="AC1491" s="24" t="s">
        <v>83</v>
      </c>
      <c r="AD1491" s="24" t="e">
        <v>#REF!</v>
      </c>
      <c r="AE1491" s="26" t="s">
        <v>84</v>
      </c>
      <c r="AF1491" s="26" t="s">
        <v>103</v>
      </c>
      <c r="AG1491" s="26" t="s">
        <v>8804</v>
      </c>
      <c r="AH1491" s="27" t="s">
        <v>119</v>
      </c>
      <c r="AI1491" s="27" t="s">
        <v>1612</v>
      </c>
      <c r="AJ1491" s="27" t="s">
        <v>487</v>
      </c>
      <c r="AK1491" s="24" t="s">
        <v>121</v>
      </c>
      <c r="AL1491" s="24" t="s">
        <v>7086</v>
      </c>
      <c r="AM1491" s="23">
        <v>43468</v>
      </c>
      <c r="AN1491" s="28">
        <v>2778375</v>
      </c>
      <c r="AO1491" s="28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88</v>
      </c>
      <c r="AV1491" s="24">
        <v>88</v>
      </c>
      <c r="AW1491" s="24">
        <v>91</v>
      </c>
      <c r="AX1491" s="24">
        <v>0</v>
      </c>
      <c r="AY1491" s="24" t="s">
        <v>8805</v>
      </c>
      <c r="AZ1491" s="24">
        <v>0</v>
      </c>
      <c r="BA1491" s="24">
        <v>0</v>
      </c>
      <c r="BB1491" s="24">
        <v>0</v>
      </c>
      <c r="BC1491" s="24">
        <v>0</v>
      </c>
      <c r="BD1491" s="24">
        <v>0</v>
      </c>
      <c r="BE1491" s="24">
        <v>0</v>
      </c>
      <c r="BF1491" s="23"/>
      <c r="BG1491" s="23"/>
      <c r="BH1491" s="23" t="s">
        <v>75</v>
      </c>
      <c r="BI1491" s="26">
        <v>0</v>
      </c>
      <c r="BJ1491" s="26">
        <v>0</v>
      </c>
      <c r="BK1491" s="29">
        <v>0</v>
      </c>
      <c r="BL1491" s="24" t="s">
        <v>91</v>
      </c>
      <c r="BM1491" s="22" t="str">
        <f ca="1">+IF(Tabla1[[#This Row],[FECHA INGRESO]]&gt;=44986,IF((TODAY()-Tabla1[[#This Row],[FECHA INGRESO]])&gt;=50,"ALERTA","TODAVÍA FALTA"),"N/A")</f>
        <v>N/A</v>
      </c>
      <c r="BN1491" s="7" t="str">
        <f>IFERROR((_xlfn.DAYS(Tabla1[[#This Row],[FECHA INGRESO]],Tabla1[[#This Row],[FECHA RETIRO]]))/30,"")</f>
        <v/>
      </c>
    </row>
    <row r="1492" spans="1:66" ht="15" customHeight="1" x14ac:dyDescent="0.35">
      <c r="A1492" s="21">
        <v>1033775094</v>
      </c>
      <c r="B1492" s="22" t="s">
        <v>8806</v>
      </c>
      <c r="C1492" s="23">
        <v>43468</v>
      </c>
      <c r="D1492" s="23" t="s">
        <v>266</v>
      </c>
      <c r="E1492" s="23" t="s">
        <v>69</v>
      </c>
      <c r="F1492" s="23" t="s">
        <v>70</v>
      </c>
      <c r="G1492" s="24"/>
      <c r="H1492" s="24">
        <v>24090715293</v>
      </c>
      <c r="I1492" s="24" t="s">
        <v>95</v>
      </c>
      <c r="J1492" s="24">
        <f>DATEDIF(Tabla1[[#This Row],[FECHA DE NACIMIENTO]],Tabla1[[#This Row],[FECHA ACTUAL]],"Y")</f>
        <v>28</v>
      </c>
      <c r="K1492" s="24" t="s">
        <v>96</v>
      </c>
      <c r="L1492" s="24" t="s">
        <v>234</v>
      </c>
      <c r="M1492" s="24">
        <v>0</v>
      </c>
      <c r="N1492" s="24">
        <v>0</v>
      </c>
      <c r="O1492" s="24">
        <v>3</v>
      </c>
      <c r="P1492" s="24" t="s">
        <v>101</v>
      </c>
      <c r="Q1492" s="23">
        <v>34815</v>
      </c>
      <c r="R1492" s="24" t="s">
        <v>76</v>
      </c>
      <c r="S1492" s="25">
        <v>45119</v>
      </c>
      <c r="T1492" s="24"/>
      <c r="U1492" s="24">
        <v>3208032287</v>
      </c>
      <c r="V1492" s="33" t="s">
        <v>8807</v>
      </c>
      <c r="W1492" s="24" t="s">
        <v>8808</v>
      </c>
      <c r="X1492" s="24" t="s">
        <v>8809</v>
      </c>
      <c r="Y1492" s="24" t="s">
        <v>8810</v>
      </c>
      <c r="Z1492" s="24" t="s">
        <v>117</v>
      </c>
      <c r="AA1492" s="24">
        <v>3203087283</v>
      </c>
      <c r="AB1492" s="24" t="s">
        <v>101</v>
      </c>
      <c r="AC1492" s="24" t="s">
        <v>101</v>
      </c>
      <c r="AD1492" s="24" t="e">
        <v>#REF!</v>
      </c>
      <c r="AE1492" s="26" t="s">
        <v>194</v>
      </c>
      <c r="AF1492" s="26" t="s">
        <v>395</v>
      </c>
      <c r="AG1492" s="26">
        <v>0</v>
      </c>
      <c r="AH1492" s="27" t="s">
        <v>311</v>
      </c>
      <c r="AI1492" s="27" t="s">
        <v>1432</v>
      </c>
      <c r="AJ1492" s="27" t="s">
        <v>1432</v>
      </c>
      <c r="AK1492" s="24" t="s">
        <v>89</v>
      </c>
      <c r="AL1492" s="24" t="s">
        <v>7086</v>
      </c>
      <c r="AM1492" s="23">
        <v>43468</v>
      </c>
      <c r="AN1492" s="28">
        <v>1216792</v>
      </c>
      <c r="AO1492" s="28">
        <v>140606</v>
      </c>
      <c r="AP1492" s="24" t="s">
        <v>5471</v>
      </c>
      <c r="AQ1492" s="24">
        <v>0</v>
      </c>
      <c r="AR1492" s="24">
        <v>0</v>
      </c>
      <c r="AS1492" s="24">
        <v>0</v>
      </c>
      <c r="AT1492" s="24">
        <v>0</v>
      </c>
      <c r="AU1492" s="24">
        <v>81</v>
      </c>
      <c r="AV1492" s="24">
        <v>90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v>0</v>
      </c>
      <c r="BE1492" s="24">
        <v>0</v>
      </c>
      <c r="BF1492" s="23"/>
      <c r="BG1492" s="23"/>
      <c r="BH1492" s="23">
        <v>44957</v>
      </c>
      <c r="BI1492" s="26" t="s">
        <v>127</v>
      </c>
      <c r="BJ1492" s="26" t="s">
        <v>8712</v>
      </c>
      <c r="BK1492" s="29">
        <v>0</v>
      </c>
      <c r="BL1492" s="24" t="s">
        <v>129</v>
      </c>
      <c r="BM1492" s="22" t="str">
        <f ca="1">+IF(Tabla1[[#This Row],[FECHA INGRESO]]&gt;=44986,IF((TODAY()-Tabla1[[#This Row],[FECHA INGRESO]])&gt;=50,"ALERTA","TODAVÍA FALTA"),"N/A")</f>
        <v>N/A</v>
      </c>
      <c r="BN1492" s="7">
        <f>IFERROR((_xlfn.DAYS(Tabla1[[#This Row],[FECHA INGRESO]],Tabla1[[#This Row],[FECHA RETIRO]]))/30,"")</f>
        <v>-49.633333333333333</v>
      </c>
    </row>
    <row r="1493" spans="1:66" ht="15" customHeight="1" x14ac:dyDescent="0.35">
      <c r="A1493" s="31">
        <v>1023947855</v>
      </c>
      <c r="B1493" s="22" t="s">
        <v>8811</v>
      </c>
      <c r="C1493" s="23">
        <v>43469</v>
      </c>
      <c r="D1493" s="23" t="s">
        <v>266</v>
      </c>
      <c r="E1493" s="23" t="s">
        <v>111</v>
      </c>
      <c r="F1493" s="23"/>
      <c r="G1493" s="24"/>
      <c r="H1493" s="24">
        <v>24090919709</v>
      </c>
      <c r="I1493" s="24" t="s">
        <v>95</v>
      </c>
      <c r="J1493" s="24">
        <f>DATEDIF(Tabla1[[#This Row],[FECHA DE NACIMIENTO]],Tabla1[[#This Row],[FECHA ACTUAL]],"Y")</f>
        <v>27</v>
      </c>
      <c r="K1493" s="24" t="s">
        <v>96</v>
      </c>
      <c r="L1493" s="24" t="s">
        <v>234</v>
      </c>
      <c r="M1493" s="24">
        <v>1</v>
      </c>
      <c r="N1493" s="24">
        <v>1</v>
      </c>
      <c r="O1493" s="24">
        <v>2</v>
      </c>
      <c r="P1493" s="24" t="s">
        <v>101</v>
      </c>
      <c r="Q1493" s="23">
        <v>35068</v>
      </c>
      <c r="R1493" s="24" t="s">
        <v>76</v>
      </c>
      <c r="S1493" s="25">
        <v>45119</v>
      </c>
      <c r="T1493" s="24"/>
      <c r="U1493" s="24">
        <v>3209825392</v>
      </c>
      <c r="V1493" s="24" t="s">
        <v>8812</v>
      </c>
      <c r="W1493" s="24" t="s">
        <v>8813</v>
      </c>
      <c r="X1493" s="24" t="s">
        <v>8814</v>
      </c>
      <c r="Y1493" s="24"/>
      <c r="Z1493" s="24"/>
      <c r="AA1493" s="24"/>
      <c r="AB1493" s="24" t="s">
        <v>77</v>
      </c>
      <c r="AC1493" s="24" t="s">
        <v>77</v>
      </c>
      <c r="AD1493" s="24" t="s">
        <v>77</v>
      </c>
      <c r="AE1493" s="26" t="s">
        <v>183</v>
      </c>
      <c r="AF1493" s="26" t="s">
        <v>103</v>
      </c>
      <c r="AG1493" s="26"/>
      <c r="AH1493" s="27" t="s">
        <v>184</v>
      </c>
      <c r="AI1493" s="27" t="s">
        <v>186</v>
      </c>
      <c r="AJ1493" s="27" t="s">
        <v>186</v>
      </c>
      <c r="AK1493" s="24" t="s">
        <v>121</v>
      </c>
      <c r="AL1493" s="24" t="s">
        <v>7086</v>
      </c>
      <c r="AM1493" s="23">
        <v>43469</v>
      </c>
      <c r="AN1493" s="28">
        <v>857100.06</v>
      </c>
      <c r="AO1493" s="28"/>
      <c r="AP1493" s="24"/>
      <c r="AQ1493" s="24"/>
      <c r="AR1493" s="24"/>
      <c r="AS1493" s="24"/>
      <c r="AT1493" s="24" t="e">
        <v>#N/A</v>
      </c>
      <c r="AU1493" s="24" t="e">
        <v>#N/A</v>
      </c>
      <c r="AV1493" s="24" t="e">
        <v>#N/A</v>
      </c>
      <c r="AW1493" s="24"/>
      <c r="AX1493" s="24"/>
      <c r="AY1493" s="24"/>
      <c r="AZ1493" s="24"/>
      <c r="BA1493" s="24"/>
      <c r="BB1493" s="24"/>
      <c r="BC1493" s="24"/>
      <c r="BD1493" s="24">
        <v>0</v>
      </c>
      <c r="BE1493" s="24">
        <v>0</v>
      </c>
      <c r="BF1493" s="23"/>
      <c r="BG1493" s="23"/>
      <c r="BH1493" s="23">
        <v>43473</v>
      </c>
      <c r="BI1493" s="26" t="s">
        <v>127</v>
      </c>
      <c r="BJ1493" s="26" t="s">
        <v>273</v>
      </c>
      <c r="BK1493" s="29">
        <v>5751</v>
      </c>
      <c r="BL1493" s="24" t="s">
        <v>129</v>
      </c>
      <c r="BM1493" s="22" t="str">
        <f ca="1">+IF(Tabla1[[#This Row],[FECHA INGRESO]]&gt;=44986,IF((TODAY()-Tabla1[[#This Row],[FECHA INGRESO]])&gt;=50,"ALERTA","TODAVÍA FALTA"),"N/A")</f>
        <v>N/A</v>
      </c>
      <c r="BN1493" s="7">
        <f>IFERROR((_xlfn.DAYS(Tabla1[[#This Row],[FECHA INGRESO]],Tabla1[[#This Row],[FECHA RETIRO]]))/30,"")</f>
        <v>-0.13333333333333333</v>
      </c>
    </row>
    <row r="1494" spans="1:66" ht="15" customHeight="1" x14ac:dyDescent="0.35">
      <c r="A1494" s="31">
        <v>1030640527</v>
      </c>
      <c r="B1494" s="22" t="s">
        <v>8815</v>
      </c>
      <c r="C1494" s="23">
        <v>43469</v>
      </c>
      <c r="D1494" s="23" t="s">
        <v>188</v>
      </c>
      <c r="E1494" s="23" t="s">
        <v>110</v>
      </c>
      <c r="F1494" s="23"/>
      <c r="G1494" s="24"/>
      <c r="H1494" s="24">
        <v>24090924895</v>
      </c>
      <c r="I1494" s="24" t="s">
        <v>95</v>
      </c>
      <c r="J1494" s="24">
        <f>DATEDIF(Tabla1[[#This Row],[FECHA DE NACIMIENTO]],Tabla1[[#This Row],[FECHA ACTUAL]],"Y")</f>
        <v>29</v>
      </c>
      <c r="K1494" s="24" t="s">
        <v>96</v>
      </c>
      <c r="L1494" s="24" t="s">
        <v>234</v>
      </c>
      <c r="M1494" s="24">
        <v>1</v>
      </c>
      <c r="N1494" s="24">
        <v>1</v>
      </c>
      <c r="O1494" s="24">
        <v>2</v>
      </c>
      <c r="P1494" s="24" t="s">
        <v>101</v>
      </c>
      <c r="Q1494" s="23">
        <v>34476</v>
      </c>
      <c r="R1494" s="24" t="s">
        <v>76</v>
      </c>
      <c r="S1494" s="25">
        <v>45119</v>
      </c>
      <c r="T1494" s="24"/>
      <c r="U1494" s="24">
        <v>3209779006</v>
      </c>
      <c r="V1494" s="24" t="s">
        <v>8816</v>
      </c>
      <c r="W1494" s="24" t="s">
        <v>8817</v>
      </c>
      <c r="X1494" s="24" t="s">
        <v>6791</v>
      </c>
      <c r="Y1494" s="24" t="s">
        <v>8818</v>
      </c>
      <c r="Z1494" s="24" t="s">
        <v>82</v>
      </c>
      <c r="AA1494" s="24">
        <v>3209779006</v>
      </c>
      <c r="AB1494" s="24" t="s">
        <v>77</v>
      </c>
      <c r="AC1494" s="24" t="s">
        <v>77</v>
      </c>
      <c r="AD1494" s="24" t="s">
        <v>77</v>
      </c>
      <c r="AE1494" s="26" t="s">
        <v>151</v>
      </c>
      <c r="AF1494" s="26"/>
      <c r="AG1494" s="26"/>
      <c r="AH1494" s="27" t="s">
        <v>184</v>
      </c>
      <c r="AI1494" s="27" t="s">
        <v>186</v>
      </c>
      <c r="AJ1494" s="27" t="s">
        <v>186</v>
      </c>
      <c r="AK1494" s="24" t="s">
        <v>121</v>
      </c>
      <c r="AL1494" s="24" t="s">
        <v>7086</v>
      </c>
      <c r="AM1494" s="23">
        <v>43469</v>
      </c>
      <c r="AN1494" s="28">
        <v>857100.06</v>
      </c>
      <c r="AO1494" s="28">
        <v>97032</v>
      </c>
      <c r="AP1494" s="24"/>
      <c r="AQ1494" s="24"/>
      <c r="AR1494" s="24"/>
      <c r="AS1494" s="24"/>
      <c r="AT1494" s="24" t="e">
        <v>#N/A</v>
      </c>
      <c r="AU1494" s="24" t="e">
        <v>#N/A</v>
      </c>
      <c r="AV1494" s="24" t="e">
        <v>#N/A</v>
      </c>
      <c r="AW1494" s="24"/>
      <c r="AX1494" s="24"/>
      <c r="AY1494" s="24"/>
      <c r="AZ1494" s="24"/>
      <c r="BA1494" s="24"/>
      <c r="BB1494" s="24"/>
      <c r="BC1494" s="24"/>
      <c r="BD1494" s="24">
        <v>0</v>
      </c>
      <c r="BE1494" s="24">
        <v>0</v>
      </c>
      <c r="BF1494" s="23"/>
      <c r="BG1494" s="23"/>
      <c r="BH1494" s="23">
        <v>43585</v>
      </c>
      <c r="BI1494" s="26" t="s">
        <v>143</v>
      </c>
      <c r="BJ1494" s="26" t="s">
        <v>232</v>
      </c>
      <c r="BK1494" s="29">
        <v>134569</v>
      </c>
      <c r="BL1494" s="24" t="s">
        <v>129</v>
      </c>
      <c r="BM1494" s="22" t="str">
        <f ca="1">+IF(Tabla1[[#This Row],[FECHA INGRESO]]&gt;=44986,IF((TODAY()-Tabla1[[#This Row],[FECHA INGRESO]])&gt;=50,"ALERTA","TODAVÍA FALTA"),"N/A")</f>
        <v>N/A</v>
      </c>
      <c r="BN1494" s="7">
        <f>IFERROR((_xlfn.DAYS(Tabla1[[#This Row],[FECHA INGRESO]],Tabla1[[#This Row],[FECHA RETIRO]]))/30,"")</f>
        <v>-3.8666666666666667</v>
      </c>
    </row>
    <row r="1495" spans="1:66" ht="15" customHeight="1" x14ac:dyDescent="0.35">
      <c r="A1495" s="31">
        <v>1026291559</v>
      </c>
      <c r="B1495" s="22" t="s">
        <v>8819</v>
      </c>
      <c r="C1495" s="23">
        <v>43473</v>
      </c>
      <c r="D1495" s="23" t="s">
        <v>188</v>
      </c>
      <c r="E1495" s="23" t="s">
        <v>110</v>
      </c>
      <c r="F1495" s="23"/>
      <c r="G1495" s="24"/>
      <c r="H1495" s="24">
        <v>24090854439</v>
      </c>
      <c r="I1495" s="24" t="s">
        <v>95</v>
      </c>
      <c r="J1495" s="24">
        <f>DATEDIF(Tabla1[[#This Row],[FECHA DE NACIMIENTO]],Tabla1[[#This Row],[FECHA ACTUAL]],"Y")</f>
        <v>28</v>
      </c>
      <c r="K1495" s="24" t="s">
        <v>73</v>
      </c>
      <c r="L1495" s="24" t="s">
        <v>112</v>
      </c>
      <c r="M1495" s="24">
        <v>0</v>
      </c>
      <c r="N1495" s="24">
        <v>0</v>
      </c>
      <c r="O1495" s="24">
        <v>2</v>
      </c>
      <c r="P1495" s="24" t="s">
        <v>101</v>
      </c>
      <c r="Q1495" s="23">
        <v>34885</v>
      </c>
      <c r="R1495" s="24" t="s">
        <v>76</v>
      </c>
      <c r="S1495" s="25">
        <v>45119</v>
      </c>
      <c r="T1495" s="24"/>
      <c r="U1495" s="24">
        <v>3203768704</v>
      </c>
      <c r="V1495" s="24" t="s">
        <v>8820</v>
      </c>
      <c r="W1495" s="24" t="s">
        <v>8821</v>
      </c>
      <c r="X1495" s="24" t="s">
        <v>6118</v>
      </c>
      <c r="Y1495" s="24" t="s">
        <v>8822</v>
      </c>
      <c r="Z1495" s="24" t="s">
        <v>117</v>
      </c>
      <c r="AA1495" s="24">
        <v>3142474549</v>
      </c>
      <c r="AB1495" s="24" t="s">
        <v>77</v>
      </c>
      <c r="AC1495" s="24" t="s">
        <v>77</v>
      </c>
      <c r="AD1495" s="24" t="s">
        <v>77</v>
      </c>
      <c r="AE1495" s="26" t="s">
        <v>102</v>
      </c>
      <c r="AF1495" s="26" t="s">
        <v>8823</v>
      </c>
      <c r="AG1495" s="26"/>
      <c r="AH1495" s="27" t="s">
        <v>184</v>
      </c>
      <c r="AI1495" s="27" t="s">
        <v>6347</v>
      </c>
      <c r="AJ1495" s="27" t="s">
        <v>6347</v>
      </c>
      <c r="AK1495" s="24" t="s">
        <v>121</v>
      </c>
      <c r="AL1495" s="24" t="s">
        <v>7086</v>
      </c>
      <c r="AM1495" s="23">
        <v>43473</v>
      </c>
      <c r="AN1495" s="28">
        <v>877803</v>
      </c>
      <c r="AO1495" s="28">
        <v>102854</v>
      </c>
      <c r="AP1495" s="24" t="s">
        <v>8824</v>
      </c>
      <c r="AQ1495" s="24"/>
      <c r="AR1495" s="24"/>
      <c r="AS1495" s="24"/>
      <c r="AT1495" s="24" t="e">
        <v>#N/A</v>
      </c>
      <c r="AU1495" s="24" t="e">
        <v>#N/A</v>
      </c>
      <c r="AV1495" s="24" t="e">
        <v>#N/A</v>
      </c>
      <c r="AW1495" s="24"/>
      <c r="AX1495" s="24"/>
      <c r="AY1495" s="24"/>
      <c r="AZ1495" s="24"/>
      <c r="BA1495" s="24"/>
      <c r="BB1495" s="24"/>
      <c r="BC1495" s="24"/>
      <c r="BD1495" s="24">
        <v>0</v>
      </c>
      <c r="BE1495" s="24">
        <v>0</v>
      </c>
      <c r="BF1495" s="23"/>
      <c r="BG1495" s="23"/>
      <c r="BH1495" s="23">
        <v>43838</v>
      </c>
      <c r="BI1495" s="26" t="s">
        <v>127</v>
      </c>
      <c r="BJ1495" s="26" t="s">
        <v>8825</v>
      </c>
      <c r="BK1495" s="29">
        <v>440121</v>
      </c>
      <c r="BL1495" s="24" t="s">
        <v>129</v>
      </c>
      <c r="BM1495" s="22" t="str">
        <f ca="1">+IF(Tabla1[[#This Row],[FECHA INGRESO]]&gt;=44986,IF((TODAY()-Tabla1[[#This Row],[FECHA INGRESO]])&gt;=50,"ALERTA","TODAVÍA FALTA"),"N/A")</f>
        <v>N/A</v>
      </c>
      <c r="BN1495" s="7">
        <f>IFERROR((_xlfn.DAYS(Tabla1[[#This Row],[FECHA INGRESO]],Tabla1[[#This Row],[FECHA RETIRO]]))/30,"")</f>
        <v>-12.166666666666666</v>
      </c>
    </row>
    <row r="1496" spans="1:66" ht="15" customHeight="1" x14ac:dyDescent="0.35">
      <c r="A1496" s="31">
        <v>1030549778</v>
      </c>
      <c r="B1496" s="22" t="s">
        <v>8826</v>
      </c>
      <c r="C1496" s="23">
        <v>43473</v>
      </c>
      <c r="D1496" s="23" t="s">
        <v>131</v>
      </c>
      <c r="E1496" s="23" t="s">
        <v>111</v>
      </c>
      <c r="F1496" s="23"/>
      <c r="G1496" s="24"/>
      <c r="H1496" s="24">
        <v>24090847936</v>
      </c>
      <c r="I1496" s="24" t="s">
        <v>95</v>
      </c>
      <c r="J1496" s="24">
        <f>DATEDIF(Tabla1[[#This Row],[FECHA DE NACIMIENTO]],Tabla1[[#This Row],[FECHA ACTUAL]],"Y")</f>
        <v>35</v>
      </c>
      <c r="K1496" s="24" t="s">
        <v>73</v>
      </c>
      <c r="L1496" s="24" t="s">
        <v>112</v>
      </c>
      <c r="M1496" s="24">
        <v>2</v>
      </c>
      <c r="N1496" s="24">
        <v>2</v>
      </c>
      <c r="O1496" s="24">
        <v>3</v>
      </c>
      <c r="P1496" s="24" t="s">
        <v>101</v>
      </c>
      <c r="Q1496" s="23">
        <v>32225</v>
      </c>
      <c r="R1496" s="24" t="s">
        <v>76</v>
      </c>
      <c r="S1496" s="25">
        <v>45119</v>
      </c>
      <c r="T1496" s="24"/>
      <c r="U1496" s="24">
        <v>3195694605</v>
      </c>
      <c r="V1496" s="24" t="s">
        <v>8827</v>
      </c>
      <c r="W1496" s="24" t="s">
        <v>8828</v>
      </c>
      <c r="X1496" s="24" t="s">
        <v>8829</v>
      </c>
      <c r="Y1496" s="24" t="s">
        <v>8830</v>
      </c>
      <c r="Z1496" s="24" t="s">
        <v>852</v>
      </c>
      <c r="AA1496" s="24">
        <v>3185327038</v>
      </c>
      <c r="AB1496" s="24" t="s">
        <v>77</v>
      </c>
      <c r="AC1496" s="24" t="s">
        <v>77</v>
      </c>
      <c r="AD1496" s="24" t="s">
        <v>77</v>
      </c>
      <c r="AE1496" s="26" t="s">
        <v>183</v>
      </c>
      <c r="AF1496" s="26" t="s">
        <v>5407</v>
      </c>
      <c r="AG1496" s="26"/>
      <c r="AH1496" s="27" t="s">
        <v>184</v>
      </c>
      <c r="AI1496" s="27" t="s">
        <v>1227</v>
      </c>
      <c r="AJ1496" s="27" t="s">
        <v>487</v>
      </c>
      <c r="AK1496" s="24" t="s">
        <v>121</v>
      </c>
      <c r="AL1496" s="24" t="s">
        <v>7086</v>
      </c>
      <c r="AM1496" s="23">
        <v>43473</v>
      </c>
      <c r="AN1496" s="28">
        <v>857100.06</v>
      </c>
      <c r="AO1496" s="28">
        <v>97032</v>
      </c>
      <c r="AP1496" s="24"/>
      <c r="AQ1496" s="24"/>
      <c r="AR1496" s="24"/>
      <c r="AS1496" s="24"/>
      <c r="AT1496" s="24" t="e">
        <v>#N/A</v>
      </c>
      <c r="AU1496" s="24" t="e">
        <v>#N/A</v>
      </c>
      <c r="AV1496" s="24" t="e">
        <v>#N/A</v>
      </c>
      <c r="AW1496" s="24"/>
      <c r="AX1496" s="24"/>
      <c r="AY1496" s="24"/>
      <c r="AZ1496" s="24"/>
      <c r="BA1496" s="24"/>
      <c r="BB1496" s="24"/>
      <c r="BC1496" s="24"/>
      <c r="BD1496" s="24">
        <v>0</v>
      </c>
      <c r="BE1496" s="24">
        <v>0</v>
      </c>
      <c r="BF1496" s="23"/>
      <c r="BG1496" s="23"/>
      <c r="BH1496" s="23">
        <v>43676</v>
      </c>
      <c r="BI1496" s="26" t="s">
        <v>143</v>
      </c>
      <c r="BJ1496" s="26" t="s">
        <v>8317</v>
      </c>
      <c r="BK1496" s="29">
        <v>233484</v>
      </c>
      <c r="BL1496" s="24" t="s">
        <v>129</v>
      </c>
      <c r="BM1496" s="22" t="str">
        <f ca="1">+IF(Tabla1[[#This Row],[FECHA INGRESO]]&gt;=44986,IF((TODAY()-Tabla1[[#This Row],[FECHA INGRESO]])&gt;=50,"ALERTA","TODAVÍA FALTA"),"N/A")</f>
        <v>N/A</v>
      </c>
      <c r="BN1496" s="7">
        <f>IFERROR((_xlfn.DAYS(Tabla1[[#This Row],[FECHA INGRESO]],Tabla1[[#This Row],[FECHA RETIRO]]))/30,"")</f>
        <v>-6.7666666666666666</v>
      </c>
    </row>
    <row r="1497" spans="1:66" ht="15" customHeight="1" x14ac:dyDescent="0.35">
      <c r="A1497" s="31">
        <v>1023956787</v>
      </c>
      <c r="B1497" s="22" t="s">
        <v>8831</v>
      </c>
      <c r="C1497" s="23">
        <v>43473</v>
      </c>
      <c r="D1497" s="23" t="s">
        <v>157</v>
      </c>
      <c r="E1497" s="24" t="s">
        <v>94</v>
      </c>
      <c r="F1497" s="23"/>
      <c r="G1497" s="24"/>
      <c r="H1497" s="24">
        <v>24090846351</v>
      </c>
      <c r="I1497" s="24" t="s">
        <v>95</v>
      </c>
      <c r="J1497" s="24">
        <f>DATEDIF(Tabla1[[#This Row],[FECHA DE NACIMIENTO]],Tabla1[[#This Row],[FECHA ACTUAL]],"Y")</f>
        <v>26</v>
      </c>
      <c r="K1497" s="24" t="s">
        <v>3119</v>
      </c>
      <c r="L1497" s="24" t="s">
        <v>234</v>
      </c>
      <c r="M1497" s="24">
        <v>1</v>
      </c>
      <c r="N1497" s="24">
        <v>1</v>
      </c>
      <c r="O1497" s="24">
        <v>2</v>
      </c>
      <c r="P1497" s="24" t="s">
        <v>101</v>
      </c>
      <c r="Q1497" s="23">
        <v>35395</v>
      </c>
      <c r="R1497" s="24" t="s">
        <v>76</v>
      </c>
      <c r="S1497" s="25">
        <v>45119</v>
      </c>
      <c r="T1497" s="24"/>
      <c r="U1497" s="24">
        <v>3106096282</v>
      </c>
      <c r="V1497" s="24" t="s">
        <v>8832</v>
      </c>
      <c r="W1497" s="24" t="s">
        <v>8833</v>
      </c>
      <c r="X1497" s="24" t="s">
        <v>6019</v>
      </c>
      <c r="Y1497" s="24" t="s">
        <v>8834</v>
      </c>
      <c r="Z1497" s="24" t="s">
        <v>82</v>
      </c>
      <c r="AA1497" s="24">
        <v>3213671900</v>
      </c>
      <c r="AB1497" s="24" t="s">
        <v>77</v>
      </c>
      <c r="AC1497" s="24" t="s">
        <v>77</v>
      </c>
      <c r="AD1497" s="24" t="s">
        <v>77</v>
      </c>
      <c r="AE1497" s="26" t="s">
        <v>151</v>
      </c>
      <c r="AF1497" s="26"/>
      <c r="AG1497" s="26"/>
      <c r="AH1497" s="27" t="s">
        <v>184</v>
      </c>
      <c r="AI1497" s="27" t="s">
        <v>1612</v>
      </c>
      <c r="AJ1497" s="27" t="s">
        <v>487</v>
      </c>
      <c r="AK1497" s="24" t="s">
        <v>121</v>
      </c>
      <c r="AL1497" s="24" t="s">
        <v>7086</v>
      </c>
      <c r="AM1497" s="23">
        <v>43473</v>
      </c>
      <c r="AN1497" s="28">
        <v>877803</v>
      </c>
      <c r="AO1497" s="28">
        <v>102854</v>
      </c>
      <c r="AP1497" s="24"/>
      <c r="AQ1497" s="24"/>
      <c r="AR1497" s="24"/>
      <c r="AS1497" s="24"/>
      <c r="AT1497" s="24" t="e">
        <v>#N/A</v>
      </c>
      <c r="AU1497" s="24" t="e">
        <v>#N/A</v>
      </c>
      <c r="AV1497" s="24" t="e">
        <v>#N/A</v>
      </c>
      <c r="AW1497" s="24"/>
      <c r="AX1497" s="24"/>
      <c r="AY1497" s="24"/>
      <c r="AZ1497" s="24"/>
      <c r="BA1497" s="24"/>
      <c r="BB1497" s="24"/>
      <c r="BC1497" s="24"/>
      <c r="BD1497" s="24">
        <v>0</v>
      </c>
      <c r="BE1497" s="24">
        <v>0</v>
      </c>
      <c r="BF1497" s="23"/>
      <c r="BG1497" s="23"/>
      <c r="BH1497" s="23">
        <v>43833</v>
      </c>
      <c r="BI1497" s="26" t="s">
        <v>127</v>
      </c>
      <c r="BJ1497" s="26" t="s">
        <v>1246</v>
      </c>
      <c r="BK1497" s="29">
        <v>0</v>
      </c>
      <c r="BL1497" s="24" t="s">
        <v>129</v>
      </c>
      <c r="BM1497" s="22" t="str">
        <f ca="1">+IF(Tabla1[[#This Row],[FECHA INGRESO]]&gt;=44986,IF((TODAY()-Tabla1[[#This Row],[FECHA INGRESO]])&gt;=50,"ALERTA","TODAVÍA FALTA"),"N/A")</f>
        <v>N/A</v>
      </c>
      <c r="BN1497" s="7">
        <f>IFERROR((_xlfn.DAYS(Tabla1[[#This Row],[FECHA INGRESO]],Tabla1[[#This Row],[FECHA RETIRO]]))/30,"")</f>
        <v>-12</v>
      </c>
    </row>
    <row r="1498" spans="1:66" x14ac:dyDescent="0.35">
      <c r="A1498" s="31">
        <v>1010237375</v>
      </c>
      <c r="B1498" s="22" t="s">
        <v>8835</v>
      </c>
      <c r="C1498" s="23">
        <v>43473</v>
      </c>
      <c r="D1498" s="23" t="s">
        <v>131</v>
      </c>
      <c r="E1498" s="24" t="s">
        <v>94</v>
      </c>
      <c r="F1498" s="23" t="s">
        <v>70</v>
      </c>
      <c r="G1498" s="24"/>
      <c r="H1498" s="24">
        <v>24090857957</v>
      </c>
      <c r="I1498" s="24" t="s">
        <v>95</v>
      </c>
      <c r="J1498" s="24">
        <f>DATEDIF(Tabla1[[#This Row],[FECHA DE NACIMIENTO]],Tabla1[[#This Row],[FECHA ACTUAL]],"Y")</f>
        <v>25</v>
      </c>
      <c r="K1498" s="24" t="s">
        <v>73</v>
      </c>
      <c r="L1498" s="24" t="s">
        <v>112</v>
      </c>
      <c r="M1498" s="24">
        <v>1</v>
      </c>
      <c r="N1498" s="24">
        <v>1</v>
      </c>
      <c r="O1498" s="24">
        <v>3</v>
      </c>
      <c r="P1498" s="24" t="s">
        <v>101</v>
      </c>
      <c r="Q1498" s="23">
        <v>35718</v>
      </c>
      <c r="R1498" s="24" t="s">
        <v>76</v>
      </c>
      <c r="S1498" s="25">
        <v>45119</v>
      </c>
      <c r="T1498" s="24"/>
      <c r="U1498" s="24">
        <v>3227725825</v>
      </c>
      <c r="V1498" s="24" t="s">
        <v>8836</v>
      </c>
      <c r="W1498" s="24" t="s">
        <v>8837</v>
      </c>
      <c r="X1498" s="24" t="s">
        <v>6389</v>
      </c>
      <c r="Y1498" s="24" t="s">
        <v>8838</v>
      </c>
      <c r="Z1498" s="24" t="s">
        <v>117</v>
      </c>
      <c r="AA1498" s="24">
        <v>3115772259</v>
      </c>
      <c r="AB1498" s="24" t="s">
        <v>77</v>
      </c>
      <c r="AC1498" s="24" t="s">
        <v>77</v>
      </c>
      <c r="AD1498" s="24" t="s">
        <v>77</v>
      </c>
      <c r="AE1498" s="26" t="s">
        <v>183</v>
      </c>
      <c r="AF1498" s="26" t="s">
        <v>1764</v>
      </c>
      <c r="AG1498" s="26"/>
      <c r="AH1498" s="27" t="s">
        <v>184</v>
      </c>
      <c r="AI1498" s="27" t="s">
        <v>1612</v>
      </c>
      <c r="AJ1498" s="27" t="s">
        <v>487</v>
      </c>
      <c r="AK1498" s="24" t="s">
        <v>121</v>
      </c>
      <c r="AL1498" s="24" t="s">
        <v>7086</v>
      </c>
      <c r="AM1498" s="23">
        <v>43473</v>
      </c>
      <c r="AN1498" s="28">
        <v>908526</v>
      </c>
      <c r="AO1498" s="28">
        <v>106454</v>
      </c>
      <c r="AP1498" s="24"/>
      <c r="AQ1498" s="24"/>
      <c r="AR1498" s="24"/>
      <c r="AS1498" s="24"/>
      <c r="AT1498" s="24"/>
      <c r="AU1498" s="24">
        <v>87</v>
      </c>
      <c r="AV1498" s="24">
        <v>98</v>
      </c>
      <c r="AW1498" s="24">
        <v>97</v>
      </c>
      <c r="AX1498" s="24"/>
      <c r="AY1498" s="24"/>
      <c r="AZ1498" s="24"/>
      <c r="BA1498" s="24"/>
      <c r="BB1498" s="24"/>
      <c r="BC1498" s="24"/>
      <c r="BD1498" s="24">
        <v>0</v>
      </c>
      <c r="BE1498" s="24">
        <v>0</v>
      </c>
      <c r="BF1498" s="23"/>
      <c r="BG1498" s="23"/>
      <c r="BH1498" s="23">
        <v>44408</v>
      </c>
      <c r="BI1498" s="26" t="s">
        <v>127</v>
      </c>
      <c r="BJ1498" s="26" t="s">
        <v>273</v>
      </c>
      <c r="BK1498" s="29">
        <v>0</v>
      </c>
      <c r="BL1498" s="24" t="s">
        <v>129</v>
      </c>
      <c r="BM1498" s="22" t="str">
        <f ca="1">+IF(Tabla1[[#This Row],[FECHA INGRESO]]&gt;=44986,IF((TODAY()-Tabla1[[#This Row],[FECHA INGRESO]])&gt;=50,"ALERTA","TODAVÍA FALTA"),"N/A")</f>
        <v>N/A</v>
      </c>
      <c r="BN1498" s="7">
        <f>IFERROR((_xlfn.DAYS(Tabla1[[#This Row],[FECHA INGRESO]],Tabla1[[#This Row],[FECHA RETIRO]]))/30,"")</f>
        <v>-31.166666666666668</v>
      </c>
    </row>
    <row r="1499" spans="1:66" ht="15" customHeight="1" x14ac:dyDescent="0.35">
      <c r="A1499" s="31">
        <v>1023948057</v>
      </c>
      <c r="B1499" s="22" t="s">
        <v>8839</v>
      </c>
      <c r="C1499" s="23">
        <v>43473</v>
      </c>
      <c r="D1499" s="23" t="s">
        <v>1311</v>
      </c>
      <c r="E1499" s="24" t="s">
        <v>94</v>
      </c>
      <c r="F1499" s="23"/>
      <c r="G1499" s="24"/>
      <c r="H1499" s="24">
        <v>24090640863</v>
      </c>
      <c r="I1499" s="24" t="s">
        <v>95</v>
      </c>
      <c r="J1499" s="24">
        <f>DATEDIF(Tabla1[[#This Row],[FECHA DE NACIMIENTO]],Tabla1[[#This Row],[FECHA ACTUAL]],"Y")</f>
        <v>24</v>
      </c>
      <c r="K1499" s="24" t="s">
        <v>320</v>
      </c>
      <c r="L1499" s="24" t="s">
        <v>112</v>
      </c>
      <c r="M1499" s="24">
        <v>0</v>
      </c>
      <c r="N1499" s="24">
        <v>0</v>
      </c>
      <c r="O1499" s="24">
        <v>2</v>
      </c>
      <c r="P1499" s="24" t="s">
        <v>101</v>
      </c>
      <c r="Q1499" s="23">
        <v>36208</v>
      </c>
      <c r="R1499" s="24" t="s">
        <v>76</v>
      </c>
      <c r="S1499" s="25">
        <v>45119</v>
      </c>
      <c r="T1499" s="24"/>
      <c r="U1499" s="24">
        <v>3204707668</v>
      </c>
      <c r="V1499" s="24" t="s">
        <v>8840</v>
      </c>
      <c r="W1499" s="24" t="s">
        <v>8841</v>
      </c>
      <c r="X1499" s="24" t="s">
        <v>8842</v>
      </c>
      <c r="Y1499" s="24" t="s">
        <v>8843</v>
      </c>
      <c r="Z1499" s="24" t="s">
        <v>117</v>
      </c>
      <c r="AA1499" s="24">
        <v>7744606</v>
      </c>
      <c r="AB1499" s="24" t="s">
        <v>77</v>
      </c>
      <c r="AC1499" s="24" t="s">
        <v>77</v>
      </c>
      <c r="AD1499" s="24" t="s">
        <v>77</v>
      </c>
      <c r="AE1499" s="26" t="s">
        <v>183</v>
      </c>
      <c r="AF1499" s="26"/>
      <c r="AG1499" s="26"/>
      <c r="AH1499" s="27" t="s">
        <v>184</v>
      </c>
      <c r="AI1499" s="27" t="s">
        <v>8791</v>
      </c>
      <c r="AJ1499" s="27" t="s">
        <v>8791</v>
      </c>
      <c r="AK1499" s="24" t="s">
        <v>121</v>
      </c>
      <c r="AL1499" s="24" t="s">
        <v>7086</v>
      </c>
      <c r="AM1499" s="23">
        <v>43473</v>
      </c>
      <c r="AN1499" s="28">
        <v>857100.06</v>
      </c>
      <c r="AO1499" s="28"/>
      <c r="AP1499" s="24"/>
      <c r="AQ1499" s="24"/>
      <c r="AR1499" s="24"/>
      <c r="AS1499" s="24"/>
      <c r="AT1499" s="24" t="e">
        <v>#N/A</v>
      </c>
      <c r="AU1499" s="24" t="e">
        <v>#N/A</v>
      </c>
      <c r="AV1499" s="24">
        <v>98</v>
      </c>
      <c r="AW1499" s="24"/>
      <c r="AX1499" s="24"/>
      <c r="AY1499" s="24"/>
      <c r="AZ1499" s="24"/>
      <c r="BA1499" s="24"/>
      <c r="BB1499" s="24"/>
      <c r="BC1499" s="24"/>
      <c r="BD1499" s="24">
        <v>0</v>
      </c>
      <c r="BE1499" s="24">
        <v>0</v>
      </c>
      <c r="BF1499" s="23"/>
      <c r="BG1499" s="23"/>
      <c r="BH1499" s="23">
        <v>43497</v>
      </c>
      <c r="BI1499" s="26" t="s">
        <v>127</v>
      </c>
      <c r="BJ1499" s="26" t="s">
        <v>1246</v>
      </c>
      <c r="BK1499" s="29">
        <v>27604</v>
      </c>
      <c r="BL1499" s="24" t="s">
        <v>129</v>
      </c>
      <c r="BM1499" s="22" t="str">
        <f ca="1">+IF(Tabla1[[#This Row],[FECHA INGRESO]]&gt;=44986,IF((TODAY()-Tabla1[[#This Row],[FECHA INGRESO]])&gt;=50,"ALERTA","TODAVÍA FALTA"),"N/A")</f>
        <v>N/A</v>
      </c>
      <c r="BN1499" s="7">
        <f>IFERROR((_xlfn.DAYS(Tabla1[[#This Row],[FECHA INGRESO]],Tabla1[[#This Row],[FECHA RETIRO]]))/30,"")</f>
        <v>-0.8</v>
      </c>
    </row>
    <row r="1500" spans="1:66" x14ac:dyDescent="0.35">
      <c r="A1500" s="34">
        <v>1024590324</v>
      </c>
      <c r="B1500" s="22" t="s">
        <v>8844</v>
      </c>
      <c r="C1500" s="23">
        <v>43473</v>
      </c>
      <c r="D1500" s="23" t="s">
        <v>266</v>
      </c>
      <c r="E1500" s="23" t="s">
        <v>111</v>
      </c>
      <c r="F1500" s="23"/>
      <c r="G1500" s="24"/>
      <c r="H1500" s="24">
        <v>24090859016</v>
      </c>
      <c r="I1500" s="24" t="s">
        <v>72</v>
      </c>
      <c r="J1500" s="24">
        <f>DATEDIF(Tabla1[[#This Row],[FECHA DE NACIMIENTO]],Tabla1[[#This Row],[FECHA ACTUAL]],"Y")</f>
        <v>25</v>
      </c>
      <c r="K1500" s="24" t="s">
        <v>73</v>
      </c>
      <c r="L1500" s="24" t="s">
        <v>112</v>
      </c>
      <c r="M1500" s="24">
        <v>0</v>
      </c>
      <c r="N1500" s="24">
        <v>0</v>
      </c>
      <c r="O1500" s="24">
        <v>2</v>
      </c>
      <c r="P1500" s="24" t="s">
        <v>101</v>
      </c>
      <c r="Q1500" s="23">
        <v>35920</v>
      </c>
      <c r="R1500" s="24" t="s">
        <v>76</v>
      </c>
      <c r="S1500" s="25">
        <v>45119</v>
      </c>
      <c r="T1500" s="24"/>
      <c r="U1500" s="24">
        <v>3182271690</v>
      </c>
      <c r="V1500" s="24" t="s">
        <v>8845</v>
      </c>
      <c r="W1500" s="24" t="s">
        <v>8846</v>
      </c>
      <c r="X1500" s="24" t="s">
        <v>8847</v>
      </c>
      <c r="Y1500" s="24" t="s">
        <v>8848</v>
      </c>
      <c r="Z1500" s="24" t="s">
        <v>117</v>
      </c>
      <c r="AA1500" s="24">
        <v>3164225305</v>
      </c>
      <c r="AB1500" s="24" t="s">
        <v>77</v>
      </c>
      <c r="AC1500" s="24" t="s">
        <v>77</v>
      </c>
      <c r="AD1500" s="24" t="s">
        <v>77</v>
      </c>
      <c r="AE1500" s="26" t="s">
        <v>102</v>
      </c>
      <c r="AF1500" s="26" t="s">
        <v>8849</v>
      </c>
      <c r="AG1500" s="26"/>
      <c r="AH1500" s="27" t="s">
        <v>184</v>
      </c>
      <c r="AI1500" s="27" t="s">
        <v>1612</v>
      </c>
      <c r="AJ1500" s="27" t="s">
        <v>487</v>
      </c>
      <c r="AK1500" s="24" t="s">
        <v>121</v>
      </c>
      <c r="AL1500" s="24" t="s">
        <v>7086</v>
      </c>
      <c r="AM1500" s="23">
        <v>43473</v>
      </c>
      <c r="AN1500" s="28">
        <v>877803</v>
      </c>
      <c r="AO1500" s="28">
        <v>102854</v>
      </c>
      <c r="AP1500" s="24"/>
      <c r="AQ1500" s="24"/>
      <c r="AR1500" s="24"/>
      <c r="AS1500" s="24"/>
      <c r="AT1500" s="24" t="e">
        <v>#N/A</v>
      </c>
      <c r="AU1500" s="24" t="e">
        <v>#N/A</v>
      </c>
      <c r="AV1500" s="24" t="e">
        <v>#N/A</v>
      </c>
      <c r="AW1500" s="24"/>
      <c r="AX1500" s="24"/>
      <c r="AY1500" s="24"/>
      <c r="AZ1500" s="24"/>
      <c r="BA1500" s="24"/>
      <c r="BB1500" s="24"/>
      <c r="BC1500" s="24"/>
      <c r="BD1500" s="24">
        <v>0</v>
      </c>
      <c r="BE1500" s="24">
        <v>0</v>
      </c>
      <c r="BF1500" s="23"/>
      <c r="BG1500" s="23"/>
      <c r="BH1500" s="23">
        <v>43861</v>
      </c>
      <c r="BI1500" s="26" t="s">
        <v>466</v>
      </c>
      <c r="BJ1500" s="26" t="s">
        <v>273</v>
      </c>
      <c r="BK1500" s="29">
        <v>480192</v>
      </c>
      <c r="BL1500" s="24" t="s">
        <v>129</v>
      </c>
      <c r="BM1500" s="22" t="str">
        <f ca="1">+IF(Tabla1[[#This Row],[FECHA INGRESO]]&gt;=44986,IF((TODAY()-Tabla1[[#This Row],[FECHA INGRESO]])&gt;=50,"ALERTA","TODAVÍA FALTA"),"N/A")</f>
        <v>N/A</v>
      </c>
      <c r="BN1500" s="7">
        <f>IFERROR((_xlfn.DAYS(Tabla1[[#This Row],[FECHA INGRESO]],Tabla1[[#This Row],[FECHA RETIRO]]))/30,"")</f>
        <v>-12.933333333333334</v>
      </c>
    </row>
    <row r="1501" spans="1:66" ht="15" customHeight="1" x14ac:dyDescent="0.35">
      <c r="A1501" s="31">
        <v>1023937193</v>
      </c>
      <c r="B1501" s="22" t="s">
        <v>8850</v>
      </c>
      <c r="C1501" s="23">
        <v>43474</v>
      </c>
      <c r="D1501" s="23" t="s">
        <v>188</v>
      </c>
      <c r="E1501" s="23" t="s">
        <v>110</v>
      </c>
      <c r="F1501" s="23"/>
      <c r="G1501" s="24"/>
      <c r="H1501" s="24">
        <v>24090910276</v>
      </c>
      <c r="I1501" s="24" t="s">
        <v>95</v>
      </c>
      <c r="J1501" s="24">
        <f>DATEDIF(Tabla1[[#This Row],[FECHA DE NACIMIENTO]],Tabla1[[#This Row],[FECHA ACTUAL]],"Y")</f>
        <v>28</v>
      </c>
      <c r="K1501" s="24" t="s">
        <v>96</v>
      </c>
      <c r="L1501" s="24" t="s">
        <v>112</v>
      </c>
      <c r="M1501" s="24">
        <v>0</v>
      </c>
      <c r="N1501" s="24">
        <v>0</v>
      </c>
      <c r="O1501" s="24">
        <v>2</v>
      </c>
      <c r="P1501" s="24" t="s">
        <v>101</v>
      </c>
      <c r="Q1501" s="23">
        <v>34635</v>
      </c>
      <c r="R1501" s="24" t="s">
        <v>76</v>
      </c>
      <c r="S1501" s="25">
        <v>45119</v>
      </c>
      <c r="T1501" s="24"/>
      <c r="U1501" s="24">
        <v>3102815758</v>
      </c>
      <c r="V1501" s="24" t="s">
        <v>8851</v>
      </c>
      <c r="W1501" s="24" t="s">
        <v>8852</v>
      </c>
      <c r="X1501" s="24" t="s">
        <v>8853</v>
      </c>
      <c r="Y1501" s="24" t="s">
        <v>8854</v>
      </c>
      <c r="Z1501" s="24" t="s">
        <v>162</v>
      </c>
      <c r="AA1501" s="24">
        <v>3106669247</v>
      </c>
      <c r="AB1501" s="24" t="s">
        <v>77</v>
      </c>
      <c r="AC1501" s="24" t="s">
        <v>77</v>
      </c>
      <c r="AD1501" s="24" t="s">
        <v>77</v>
      </c>
      <c r="AE1501" s="26" t="s">
        <v>102</v>
      </c>
      <c r="AF1501" s="26"/>
      <c r="AG1501" s="26" t="s">
        <v>1113</v>
      </c>
      <c r="AH1501" s="27" t="s">
        <v>184</v>
      </c>
      <c r="AI1501" s="27" t="s">
        <v>2411</v>
      </c>
      <c r="AJ1501" s="27" t="s">
        <v>2411</v>
      </c>
      <c r="AK1501" s="24" t="s">
        <v>121</v>
      </c>
      <c r="AL1501" s="24" t="s">
        <v>7086</v>
      </c>
      <c r="AM1501" s="23">
        <v>43474</v>
      </c>
      <c r="AN1501" s="28">
        <v>857100.06</v>
      </c>
      <c r="AO1501" s="28"/>
      <c r="AP1501" s="24"/>
      <c r="AQ1501" s="24"/>
      <c r="AR1501" s="24"/>
      <c r="AS1501" s="24"/>
      <c r="AT1501" s="24" t="e">
        <v>#N/A</v>
      </c>
      <c r="AU1501" s="24" t="e">
        <v>#N/A</v>
      </c>
      <c r="AV1501" s="24" t="e">
        <v>#N/A</v>
      </c>
      <c r="AW1501" s="24"/>
      <c r="AX1501" s="24"/>
      <c r="AY1501" s="24"/>
      <c r="AZ1501" s="24"/>
      <c r="BA1501" s="24"/>
      <c r="BB1501" s="24"/>
      <c r="BC1501" s="24"/>
      <c r="BD1501" s="24">
        <v>0</v>
      </c>
      <c r="BE1501" s="24">
        <v>0</v>
      </c>
      <c r="BF1501" s="23"/>
      <c r="BG1501" s="23"/>
      <c r="BH1501" s="23">
        <v>43507</v>
      </c>
      <c r="BI1501" s="26" t="s">
        <v>143</v>
      </c>
      <c r="BJ1501" s="26" t="s">
        <v>782</v>
      </c>
      <c r="BK1501" s="29">
        <v>37955</v>
      </c>
      <c r="BL1501" s="24" t="s">
        <v>129</v>
      </c>
      <c r="BM1501" s="22" t="str">
        <f ca="1">+IF(Tabla1[[#This Row],[FECHA INGRESO]]&gt;=44986,IF((TODAY()-Tabla1[[#This Row],[FECHA INGRESO]])&gt;=50,"ALERTA","TODAVÍA FALTA"),"N/A")</f>
        <v>N/A</v>
      </c>
      <c r="BN1501" s="7">
        <f>IFERROR((_xlfn.DAYS(Tabla1[[#This Row],[FECHA INGRESO]],Tabla1[[#This Row],[FECHA RETIRO]]))/30,"")</f>
        <v>-1.1000000000000001</v>
      </c>
    </row>
    <row r="1502" spans="1:66" ht="15" customHeight="1" x14ac:dyDescent="0.35">
      <c r="A1502" s="31">
        <v>1032498451</v>
      </c>
      <c r="B1502" s="22" t="s">
        <v>8855</v>
      </c>
      <c r="C1502" s="23">
        <v>43474</v>
      </c>
      <c r="D1502" s="23" t="s">
        <v>582</v>
      </c>
      <c r="E1502" s="24" t="s">
        <v>94</v>
      </c>
      <c r="F1502" s="23"/>
      <c r="G1502" s="24"/>
      <c r="H1502" s="24">
        <v>24090850103</v>
      </c>
      <c r="I1502" s="24" t="s">
        <v>95</v>
      </c>
      <c r="J1502" s="24">
        <f>DATEDIF(Tabla1[[#This Row],[FECHA DE NACIMIENTO]],Tabla1[[#This Row],[FECHA ACTUAL]],"Y")</f>
        <v>25</v>
      </c>
      <c r="K1502" s="24" t="s">
        <v>96</v>
      </c>
      <c r="L1502" s="24" t="s">
        <v>112</v>
      </c>
      <c r="M1502" s="24">
        <v>0</v>
      </c>
      <c r="N1502" s="24">
        <v>0</v>
      </c>
      <c r="O1502" s="24">
        <v>2</v>
      </c>
      <c r="P1502" s="24" t="s">
        <v>101</v>
      </c>
      <c r="Q1502" s="23">
        <v>35965</v>
      </c>
      <c r="R1502" s="24" t="s">
        <v>76</v>
      </c>
      <c r="S1502" s="25">
        <v>45119</v>
      </c>
      <c r="T1502" s="24"/>
      <c r="U1502" s="24">
        <v>3143820041</v>
      </c>
      <c r="V1502" s="24" t="s">
        <v>8856</v>
      </c>
      <c r="W1502" s="24" t="s">
        <v>8788</v>
      </c>
      <c r="X1502" s="24" t="s">
        <v>8789</v>
      </c>
      <c r="Y1502" s="24" t="s">
        <v>8790</v>
      </c>
      <c r="Z1502" s="24" t="s">
        <v>117</v>
      </c>
      <c r="AA1502" s="24">
        <v>3209877893</v>
      </c>
      <c r="AB1502" s="24" t="s">
        <v>77</v>
      </c>
      <c r="AC1502" s="24" t="s">
        <v>77</v>
      </c>
      <c r="AD1502" s="24" t="s">
        <v>77</v>
      </c>
      <c r="AE1502" s="26" t="s">
        <v>151</v>
      </c>
      <c r="AF1502" s="26"/>
      <c r="AG1502" s="26"/>
      <c r="AH1502" s="27" t="s">
        <v>184</v>
      </c>
      <c r="AI1502" s="27" t="s">
        <v>2649</v>
      </c>
      <c r="AJ1502" s="27" t="s">
        <v>2649</v>
      </c>
      <c r="AK1502" s="24" t="s">
        <v>121</v>
      </c>
      <c r="AL1502" s="24" t="s">
        <v>7086</v>
      </c>
      <c r="AM1502" s="23">
        <v>43474</v>
      </c>
      <c r="AN1502" s="28">
        <v>857100.06</v>
      </c>
      <c r="AO1502" s="28"/>
      <c r="AP1502" s="24" t="s">
        <v>8857</v>
      </c>
      <c r="AQ1502" s="24"/>
      <c r="AR1502" s="24"/>
      <c r="AS1502" s="24"/>
      <c r="AT1502" s="24" t="e">
        <v>#N/A</v>
      </c>
      <c r="AU1502" s="24" t="e">
        <v>#N/A</v>
      </c>
      <c r="AV1502" s="24" t="e">
        <v>#N/A</v>
      </c>
      <c r="AW1502" s="24"/>
      <c r="AX1502" s="24"/>
      <c r="AY1502" s="24"/>
      <c r="AZ1502" s="24"/>
      <c r="BA1502" s="24"/>
      <c r="BB1502" s="24"/>
      <c r="BC1502" s="24"/>
      <c r="BD1502" s="24">
        <v>0</v>
      </c>
      <c r="BE1502" s="24">
        <v>0</v>
      </c>
      <c r="BF1502" s="23"/>
      <c r="BG1502" s="23"/>
      <c r="BH1502" s="23">
        <v>43501</v>
      </c>
      <c r="BI1502" s="26" t="s">
        <v>143</v>
      </c>
      <c r="BJ1502" s="26" t="s">
        <v>2589</v>
      </c>
      <c r="BK1502" s="29">
        <v>32205</v>
      </c>
      <c r="BL1502" s="24" t="s">
        <v>129</v>
      </c>
      <c r="BM1502" s="22" t="str">
        <f ca="1">+IF(Tabla1[[#This Row],[FECHA INGRESO]]&gt;=44986,IF((TODAY()-Tabla1[[#This Row],[FECHA INGRESO]])&gt;=50,"ALERTA","TODAVÍA FALTA"),"N/A")</f>
        <v>N/A</v>
      </c>
      <c r="BN1502" s="7">
        <f>IFERROR((_xlfn.DAYS(Tabla1[[#This Row],[FECHA INGRESO]],Tabla1[[#This Row],[FECHA RETIRO]]))/30,"")</f>
        <v>-0.9</v>
      </c>
    </row>
    <row r="1503" spans="1:66" x14ac:dyDescent="0.35">
      <c r="A1503" s="34">
        <v>1023886500</v>
      </c>
      <c r="B1503" s="22" t="s">
        <v>8858</v>
      </c>
      <c r="C1503" s="23">
        <v>43843</v>
      </c>
      <c r="D1503" s="23" t="s">
        <v>131</v>
      </c>
      <c r="E1503" s="23" t="s">
        <v>111</v>
      </c>
      <c r="F1503" s="23" t="s">
        <v>70</v>
      </c>
      <c r="G1503" s="24"/>
      <c r="H1503" s="24">
        <v>24099056148</v>
      </c>
      <c r="I1503" s="24" t="s">
        <v>95</v>
      </c>
      <c r="J1503" s="24">
        <f>DATEDIF(Tabla1[[#This Row],[FECHA DE NACIMIENTO]],Tabla1[[#This Row],[FECHA ACTUAL]],"Y")</f>
        <v>33</v>
      </c>
      <c r="K1503" s="24" t="s">
        <v>73</v>
      </c>
      <c r="L1503" s="24" t="s">
        <v>234</v>
      </c>
      <c r="M1503" s="24">
        <v>1</v>
      </c>
      <c r="N1503" s="24">
        <v>1</v>
      </c>
      <c r="O1503" s="24">
        <v>2</v>
      </c>
      <c r="P1503" s="24" t="s">
        <v>101</v>
      </c>
      <c r="Q1503" s="23">
        <v>32704</v>
      </c>
      <c r="R1503" s="24" t="s">
        <v>76</v>
      </c>
      <c r="S1503" s="25">
        <v>45119</v>
      </c>
      <c r="T1503" s="24">
        <v>6405107</v>
      </c>
      <c r="U1503" s="24">
        <v>3057502633</v>
      </c>
      <c r="V1503" s="24" t="s">
        <v>8859</v>
      </c>
      <c r="W1503" s="24" t="s">
        <v>8860</v>
      </c>
      <c r="X1503" s="24" t="s">
        <v>8861</v>
      </c>
      <c r="Y1503" s="24" t="s">
        <v>8862</v>
      </c>
      <c r="Z1503" s="24" t="s">
        <v>82</v>
      </c>
      <c r="AA1503" s="24">
        <v>3206362543</v>
      </c>
      <c r="AB1503" s="24" t="s">
        <v>77</v>
      </c>
      <c r="AC1503" s="24" t="s">
        <v>77</v>
      </c>
      <c r="AD1503" s="24" t="s">
        <v>77</v>
      </c>
      <c r="AE1503" s="26" t="s">
        <v>183</v>
      </c>
      <c r="AF1503" s="26" t="s">
        <v>3655</v>
      </c>
      <c r="AG1503" s="26"/>
      <c r="AH1503" s="27" t="s">
        <v>184</v>
      </c>
      <c r="AI1503" s="27" t="s">
        <v>1612</v>
      </c>
      <c r="AJ1503" s="27" t="s">
        <v>487</v>
      </c>
      <c r="AK1503" s="24" t="s">
        <v>121</v>
      </c>
      <c r="AL1503" s="24" t="s">
        <v>7086</v>
      </c>
      <c r="AM1503" s="23">
        <v>43478</v>
      </c>
      <c r="AN1503" s="28">
        <v>877803</v>
      </c>
      <c r="AO1503" s="28">
        <v>102854</v>
      </c>
      <c r="AP1503" s="24"/>
      <c r="AQ1503" s="24"/>
      <c r="AR1503" s="24"/>
      <c r="AS1503" s="24"/>
      <c r="AT1503" s="24" t="e">
        <v>#N/A</v>
      </c>
      <c r="AU1503" s="24" t="e">
        <v>#N/A</v>
      </c>
      <c r="AV1503" s="24">
        <v>93</v>
      </c>
      <c r="AW1503" s="24"/>
      <c r="AX1503" s="24"/>
      <c r="AY1503" s="24"/>
      <c r="AZ1503" s="24"/>
      <c r="BA1503" s="24"/>
      <c r="BB1503" s="24"/>
      <c r="BC1503" s="24"/>
      <c r="BD1503" s="24">
        <v>0</v>
      </c>
      <c r="BE1503" s="24">
        <v>0</v>
      </c>
      <c r="BF1503" s="23"/>
      <c r="BG1503" s="23"/>
      <c r="BH1503" s="23">
        <v>43889</v>
      </c>
      <c r="BI1503" s="26" t="s">
        <v>466</v>
      </c>
      <c r="BJ1503" s="26" t="s">
        <v>232</v>
      </c>
      <c r="BK1503" s="29">
        <v>0</v>
      </c>
      <c r="BL1503" s="24" t="s">
        <v>129</v>
      </c>
      <c r="BM1503" s="22" t="str">
        <f ca="1">+IF(Tabla1[[#This Row],[FECHA INGRESO]]&gt;=44986,IF((TODAY()-Tabla1[[#This Row],[FECHA INGRESO]])&gt;=50,"ALERTA","TODAVÍA FALTA"),"N/A")</f>
        <v>N/A</v>
      </c>
      <c r="BN1503" s="7">
        <f>IFERROR((_xlfn.DAYS(Tabla1[[#This Row],[FECHA INGRESO]],Tabla1[[#This Row],[FECHA RETIRO]]))/30,"")</f>
        <v>-13.7</v>
      </c>
    </row>
    <row r="1504" spans="1:66" x14ac:dyDescent="0.35">
      <c r="A1504" s="34">
        <v>36676886</v>
      </c>
      <c r="B1504" s="22" t="s">
        <v>8863</v>
      </c>
      <c r="C1504" s="23">
        <v>43479</v>
      </c>
      <c r="D1504" s="23" t="s">
        <v>93</v>
      </c>
      <c r="E1504" s="23" t="s">
        <v>69</v>
      </c>
      <c r="F1504" s="23" t="s">
        <v>70</v>
      </c>
      <c r="G1504" s="24"/>
      <c r="H1504" s="24">
        <v>24090907807</v>
      </c>
      <c r="I1504" s="24" t="s">
        <v>95</v>
      </c>
      <c r="J1504" s="24">
        <f>DATEDIF(Tabla1[[#This Row],[FECHA DE NACIMIENTO]],Tabla1[[#This Row],[FECHA ACTUAL]],"Y")</f>
        <v>44</v>
      </c>
      <c r="K1504" s="24" t="s">
        <v>385</v>
      </c>
      <c r="L1504" s="24" t="s">
        <v>112</v>
      </c>
      <c r="M1504" s="24">
        <v>0</v>
      </c>
      <c r="N1504" s="24">
        <v>0</v>
      </c>
      <c r="O1504" s="24">
        <v>3</v>
      </c>
      <c r="P1504" s="24" t="s">
        <v>101</v>
      </c>
      <c r="Q1504" s="23">
        <v>28869</v>
      </c>
      <c r="R1504" s="24" t="s">
        <v>76</v>
      </c>
      <c r="S1504" s="25">
        <v>45119</v>
      </c>
      <c r="T1504" s="24"/>
      <c r="U1504" s="24">
        <v>3112461171</v>
      </c>
      <c r="V1504" s="24" t="s">
        <v>8864</v>
      </c>
      <c r="W1504" s="24" t="s">
        <v>8865</v>
      </c>
      <c r="X1504" s="24" t="s">
        <v>8866</v>
      </c>
      <c r="Y1504" s="24" t="s">
        <v>8867</v>
      </c>
      <c r="Z1504" s="24"/>
      <c r="AA1504" s="24" t="s">
        <v>8868</v>
      </c>
      <c r="AB1504" s="24" t="s">
        <v>83</v>
      </c>
      <c r="AC1504" s="24" t="s">
        <v>83</v>
      </c>
      <c r="AD1504" s="24" t="e">
        <v>#REF!</v>
      </c>
      <c r="AE1504" s="26" t="s">
        <v>151</v>
      </c>
      <c r="AF1504" s="26"/>
      <c r="AG1504" s="26">
        <v>0</v>
      </c>
      <c r="AH1504" s="27" t="s">
        <v>184</v>
      </c>
      <c r="AI1504" s="27" t="s">
        <v>120</v>
      </c>
      <c r="AJ1504" s="27" t="s">
        <v>120</v>
      </c>
      <c r="AK1504" s="24" t="s">
        <v>121</v>
      </c>
      <c r="AL1504" s="24" t="s">
        <v>7086</v>
      </c>
      <c r="AM1504" s="23">
        <v>43479</v>
      </c>
      <c r="AN1504" s="28">
        <v>1000000</v>
      </c>
      <c r="AO1504" s="28">
        <v>117172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84</v>
      </c>
      <c r="AV1504" s="24">
        <v>74</v>
      </c>
      <c r="AW1504" s="24">
        <v>89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v>0</v>
      </c>
      <c r="BE1504" s="24">
        <v>0</v>
      </c>
      <c r="BF1504" s="23"/>
      <c r="BG1504" s="23"/>
      <c r="BH1504" s="23">
        <v>44645</v>
      </c>
      <c r="BI1504" s="26" t="s">
        <v>127</v>
      </c>
      <c r="BJ1504" s="26" t="s">
        <v>273</v>
      </c>
      <c r="BK1504" s="29">
        <v>0</v>
      </c>
      <c r="BL1504" s="24" t="s">
        <v>129</v>
      </c>
      <c r="BM1504" s="22" t="str">
        <f ca="1">+IF(Tabla1[[#This Row],[FECHA INGRESO]]&gt;=44986,IF((TODAY()-Tabla1[[#This Row],[FECHA INGRESO]])&gt;=50,"ALERTA","TODAVÍA FALTA"),"N/A")</f>
        <v>N/A</v>
      </c>
      <c r="BN1504" s="7">
        <f>IFERROR((_xlfn.DAYS(Tabla1[[#This Row],[FECHA INGRESO]],Tabla1[[#This Row],[FECHA RETIRO]]))/30,"")</f>
        <v>-38.866666666666667</v>
      </c>
    </row>
    <row r="1505" spans="1:66" ht="15" customHeight="1" x14ac:dyDescent="0.35">
      <c r="A1505" s="34">
        <v>1026300429</v>
      </c>
      <c r="B1505" s="22" t="s">
        <v>8869</v>
      </c>
      <c r="C1505" s="23">
        <v>43479</v>
      </c>
      <c r="D1505" s="23" t="s">
        <v>131</v>
      </c>
      <c r="E1505" s="23" t="s">
        <v>110</v>
      </c>
      <c r="F1505" s="23" t="s">
        <v>70</v>
      </c>
      <c r="G1505" s="24"/>
      <c r="H1505" s="24">
        <v>24091041731</v>
      </c>
      <c r="I1505" s="24" t="s">
        <v>72</v>
      </c>
      <c r="J1505" s="24">
        <f>DATEDIF(Tabla1[[#This Row],[FECHA DE NACIMIENTO]],Tabla1[[#This Row],[FECHA ACTUAL]],"Y")</f>
        <v>25</v>
      </c>
      <c r="K1505" s="24" t="s">
        <v>320</v>
      </c>
      <c r="L1505" s="24" t="s">
        <v>112</v>
      </c>
      <c r="M1505" s="24">
        <v>0</v>
      </c>
      <c r="N1505" s="24">
        <v>0</v>
      </c>
      <c r="O1505" s="24">
        <v>2</v>
      </c>
      <c r="P1505" s="24" t="s">
        <v>101</v>
      </c>
      <c r="Q1505" s="23">
        <v>35763</v>
      </c>
      <c r="R1505" s="24" t="s">
        <v>76</v>
      </c>
      <c r="S1505" s="25">
        <v>45119</v>
      </c>
      <c r="T1505" s="24"/>
      <c r="U1505" s="24">
        <v>3058199857</v>
      </c>
      <c r="V1505" s="24" t="s">
        <v>8870</v>
      </c>
      <c r="W1505" s="24" t="s">
        <v>8871</v>
      </c>
      <c r="X1505" s="24" t="s">
        <v>4811</v>
      </c>
      <c r="Y1505" s="24" t="s">
        <v>8872</v>
      </c>
      <c r="Z1505" s="24" t="s">
        <v>117</v>
      </c>
      <c r="AA1505" s="24">
        <v>3058122350</v>
      </c>
      <c r="AB1505" s="24" t="s">
        <v>77</v>
      </c>
      <c r="AC1505" s="24" t="s">
        <v>77</v>
      </c>
      <c r="AD1505" s="24" t="s">
        <v>77</v>
      </c>
      <c r="AE1505" s="26" t="s">
        <v>102</v>
      </c>
      <c r="AF1505" s="26" t="s">
        <v>8873</v>
      </c>
      <c r="AG1505" s="26"/>
      <c r="AH1505" s="27" t="s">
        <v>184</v>
      </c>
      <c r="AI1505" s="27" t="s">
        <v>1612</v>
      </c>
      <c r="AJ1505" s="27" t="s">
        <v>487</v>
      </c>
      <c r="AK1505" s="24" t="s">
        <v>121</v>
      </c>
      <c r="AL1505" s="24" t="s">
        <v>7086</v>
      </c>
      <c r="AM1505" s="23">
        <v>43479</v>
      </c>
      <c r="AN1505" s="28">
        <v>877803</v>
      </c>
      <c r="AO1505" s="28">
        <v>102854</v>
      </c>
      <c r="AP1505" s="24"/>
      <c r="AQ1505" s="24"/>
      <c r="AR1505" s="24"/>
      <c r="AS1505" s="24"/>
      <c r="AT1505" s="24" t="e">
        <v>#N/A</v>
      </c>
      <c r="AU1505" s="24" t="e">
        <v>#N/A</v>
      </c>
      <c r="AV1505" s="24" t="e">
        <v>#N/A</v>
      </c>
      <c r="AW1505" s="24"/>
      <c r="AX1505" s="24"/>
      <c r="AY1505" s="24"/>
      <c r="AZ1505" s="24"/>
      <c r="BA1505" s="24"/>
      <c r="BB1505" s="24"/>
      <c r="BC1505" s="24"/>
      <c r="BD1505" s="24">
        <v>0</v>
      </c>
      <c r="BE1505" s="24">
        <v>0</v>
      </c>
      <c r="BF1505" s="23"/>
      <c r="BG1505" s="23"/>
      <c r="BH1505" s="23">
        <v>43864</v>
      </c>
      <c r="BI1505" s="26" t="s">
        <v>127</v>
      </c>
      <c r="BJ1505" s="26" t="s">
        <v>232</v>
      </c>
      <c r="BK1505" s="29">
        <v>0</v>
      </c>
      <c r="BL1505" s="24" t="s">
        <v>129</v>
      </c>
      <c r="BM1505" s="22" t="str">
        <f ca="1">+IF(Tabla1[[#This Row],[FECHA INGRESO]]&gt;=44986,IF((TODAY()-Tabla1[[#This Row],[FECHA INGRESO]])&gt;=50,"ALERTA","TODAVÍA FALTA"),"N/A")</f>
        <v>N/A</v>
      </c>
      <c r="BN1505" s="7">
        <f>IFERROR((_xlfn.DAYS(Tabla1[[#This Row],[FECHA INGRESO]],Tabla1[[#This Row],[FECHA RETIRO]]))/30,"")</f>
        <v>-12.833333333333334</v>
      </c>
    </row>
    <row r="1506" spans="1:66" x14ac:dyDescent="0.35">
      <c r="A1506" s="31">
        <v>1031156362</v>
      </c>
      <c r="B1506" s="22" t="s">
        <v>2802</v>
      </c>
      <c r="C1506" s="23">
        <v>43479</v>
      </c>
      <c r="D1506" s="23" t="s">
        <v>188</v>
      </c>
      <c r="E1506" s="24" t="s">
        <v>94</v>
      </c>
      <c r="F1506" s="23"/>
      <c r="G1506" s="24"/>
      <c r="H1506" s="24">
        <v>24090921834</v>
      </c>
      <c r="I1506" s="24" t="s">
        <v>95</v>
      </c>
      <c r="J1506" s="24">
        <f>DATEDIF(Tabla1[[#This Row],[FECHA DE NACIMIENTO]],Tabla1[[#This Row],[FECHA ACTUAL]],"Y")</f>
        <v>28</v>
      </c>
      <c r="K1506" s="24" t="s">
        <v>96</v>
      </c>
      <c r="L1506" s="24" t="s">
        <v>112</v>
      </c>
      <c r="M1506" s="24">
        <v>1</v>
      </c>
      <c r="N1506" s="24">
        <v>1</v>
      </c>
      <c r="O1506" s="24">
        <v>3</v>
      </c>
      <c r="P1506" s="24" t="s">
        <v>101</v>
      </c>
      <c r="Q1506" s="23">
        <v>34599</v>
      </c>
      <c r="R1506" s="24" t="s">
        <v>76</v>
      </c>
      <c r="S1506" s="25">
        <v>45119</v>
      </c>
      <c r="T1506" s="24"/>
      <c r="U1506" s="24">
        <v>3197067775</v>
      </c>
      <c r="V1506" s="24" t="s">
        <v>8874</v>
      </c>
      <c r="W1506" s="24" t="s">
        <v>8875</v>
      </c>
      <c r="X1506" s="24" t="s">
        <v>276</v>
      </c>
      <c r="Y1506" s="24" t="s">
        <v>8876</v>
      </c>
      <c r="Z1506" s="24" t="s">
        <v>2964</v>
      </c>
      <c r="AA1506" s="24">
        <v>3223317535</v>
      </c>
      <c r="AB1506" s="24" t="s">
        <v>77</v>
      </c>
      <c r="AC1506" s="24" t="s">
        <v>77</v>
      </c>
      <c r="AD1506" s="24" t="s">
        <v>77</v>
      </c>
      <c r="AE1506" s="26" t="s">
        <v>151</v>
      </c>
      <c r="AF1506" s="26"/>
      <c r="AG1506" s="26"/>
      <c r="AH1506" s="27" t="s">
        <v>184</v>
      </c>
      <c r="AI1506" s="27" t="s">
        <v>1227</v>
      </c>
      <c r="AJ1506" s="27" t="s">
        <v>487</v>
      </c>
      <c r="AK1506" s="24" t="s">
        <v>121</v>
      </c>
      <c r="AL1506" s="24" t="s">
        <v>7086</v>
      </c>
      <c r="AM1506" s="23">
        <v>43479</v>
      </c>
      <c r="AN1506" s="28">
        <v>857100.06</v>
      </c>
      <c r="AO1506" s="28"/>
      <c r="AP1506" s="24"/>
      <c r="AQ1506" s="24"/>
      <c r="AR1506" s="24"/>
      <c r="AS1506" s="24"/>
      <c r="AT1506" s="24" t="e">
        <v>#N/A</v>
      </c>
      <c r="AU1506" s="24" t="e">
        <v>#N/A</v>
      </c>
      <c r="AV1506" s="24" t="e">
        <v>#N/A</v>
      </c>
      <c r="AW1506" s="24"/>
      <c r="AX1506" s="24"/>
      <c r="AY1506" s="24"/>
      <c r="AZ1506" s="24"/>
      <c r="BA1506" s="24"/>
      <c r="BB1506" s="24"/>
      <c r="BC1506" s="24"/>
      <c r="BD1506" s="24">
        <v>0</v>
      </c>
      <c r="BE1506" s="24">
        <v>0</v>
      </c>
      <c r="BF1506" s="23"/>
      <c r="BG1506" s="23"/>
      <c r="BH1506" s="23">
        <v>43554</v>
      </c>
      <c r="BI1506" s="26" t="s">
        <v>127</v>
      </c>
      <c r="BJ1506" s="26" t="s">
        <v>273</v>
      </c>
      <c r="BK1506" s="29">
        <v>0</v>
      </c>
      <c r="BL1506" s="24" t="s">
        <v>129</v>
      </c>
      <c r="BM1506" s="22" t="str">
        <f ca="1">+IF(Tabla1[[#This Row],[FECHA INGRESO]]&gt;=44986,IF((TODAY()-Tabla1[[#This Row],[FECHA INGRESO]])&gt;=50,"ALERTA","TODAVÍA FALTA"),"N/A")</f>
        <v>N/A</v>
      </c>
      <c r="BN1506" s="7">
        <f>IFERROR((_xlfn.DAYS(Tabla1[[#This Row],[FECHA INGRESO]],Tabla1[[#This Row],[FECHA RETIRO]]))/30,"")</f>
        <v>-2.5</v>
      </c>
    </row>
    <row r="1507" spans="1:66" ht="15" customHeight="1" x14ac:dyDescent="0.35">
      <c r="A1507" s="31">
        <v>1000792010</v>
      </c>
      <c r="B1507" s="22" t="s">
        <v>8877</v>
      </c>
      <c r="C1507" s="23">
        <v>43479</v>
      </c>
      <c r="D1507" s="23" t="s">
        <v>93</v>
      </c>
      <c r="E1507" s="24" t="s">
        <v>94</v>
      </c>
      <c r="F1507" s="23"/>
      <c r="G1507" s="24"/>
      <c r="H1507" s="24">
        <v>24090908242</v>
      </c>
      <c r="I1507" s="24" t="s">
        <v>95</v>
      </c>
      <c r="J1507" s="24">
        <f>DATEDIF(Tabla1[[#This Row],[FECHA DE NACIMIENTO]],Tabla1[[#This Row],[FECHA ACTUAL]],"Y")</f>
        <v>23</v>
      </c>
      <c r="K1507" s="24" t="s">
        <v>96</v>
      </c>
      <c r="L1507" s="24" t="s">
        <v>112</v>
      </c>
      <c r="M1507" s="24">
        <v>0</v>
      </c>
      <c r="N1507" s="24">
        <v>0</v>
      </c>
      <c r="O1507" s="24">
        <v>2</v>
      </c>
      <c r="P1507" s="24" t="s">
        <v>101</v>
      </c>
      <c r="Q1507" s="23">
        <v>36694</v>
      </c>
      <c r="R1507" s="24" t="s">
        <v>76</v>
      </c>
      <c r="S1507" s="25">
        <v>45119</v>
      </c>
      <c r="T1507" s="24"/>
      <c r="U1507" s="24">
        <v>3144663677</v>
      </c>
      <c r="V1507" s="24" t="s">
        <v>8878</v>
      </c>
      <c r="W1507" s="24" t="s">
        <v>8879</v>
      </c>
      <c r="X1507" s="24" t="s">
        <v>8880</v>
      </c>
      <c r="Y1507" s="24" t="s">
        <v>8881</v>
      </c>
      <c r="Z1507" s="24" t="s">
        <v>117</v>
      </c>
      <c r="AA1507" s="24">
        <v>3105777777</v>
      </c>
      <c r="AB1507" s="24" t="s">
        <v>77</v>
      </c>
      <c r="AC1507" s="24" t="s">
        <v>77</v>
      </c>
      <c r="AD1507" s="24" t="s">
        <v>77</v>
      </c>
      <c r="AE1507" s="26" t="s">
        <v>183</v>
      </c>
      <c r="AF1507" s="26"/>
      <c r="AG1507" s="26"/>
      <c r="AH1507" s="27" t="s">
        <v>184</v>
      </c>
      <c r="AI1507" s="27" t="s">
        <v>1227</v>
      </c>
      <c r="AJ1507" s="27" t="s">
        <v>487</v>
      </c>
      <c r="AK1507" s="24" t="s">
        <v>121</v>
      </c>
      <c r="AL1507" s="24" t="s">
        <v>7086</v>
      </c>
      <c r="AM1507" s="23">
        <v>43479</v>
      </c>
      <c r="AN1507" s="28">
        <v>857100.06</v>
      </c>
      <c r="AO1507" s="28">
        <v>97032</v>
      </c>
      <c r="AP1507" s="24"/>
      <c r="AQ1507" s="24"/>
      <c r="AR1507" s="24"/>
      <c r="AS1507" s="24"/>
      <c r="AT1507" s="24" t="e">
        <v>#N/A</v>
      </c>
      <c r="AU1507" s="24" t="e">
        <v>#N/A</v>
      </c>
      <c r="AV1507" s="24" t="e">
        <v>#N/A</v>
      </c>
      <c r="AW1507" s="24"/>
      <c r="AX1507" s="24"/>
      <c r="AY1507" s="24"/>
      <c r="AZ1507" s="24"/>
      <c r="BA1507" s="24"/>
      <c r="BB1507" s="24"/>
      <c r="BC1507" s="24"/>
      <c r="BD1507" s="24">
        <v>0</v>
      </c>
      <c r="BE1507" s="24">
        <v>0</v>
      </c>
      <c r="BF1507" s="23"/>
      <c r="BG1507" s="23"/>
      <c r="BH1507" s="23">
        <v>43676</v>
      </c>
      <c r="BI1507" s="26" t="s">
        <v>143</v>
      </c>
      <c r="BJ1507" s="26" t="s">
        <v>782</v>
      </c>
      <c r="BK1507" s="29">
        <v>226583</v>
      </c>
      <c r="BL1507" s="24" t="s">
        <v>129</v>
      </c>
      <c r="BM1507" s="22" t="str">
        <f ca="1">+IF(Tabla1[[#This Row],[FECHA INGRESO]]&gt;=44986,IF((TODAY()-Tabla1[[#This Row],[FECHA INGRESO]])&gt;=50,"ALERTA","TODAVÍA FALTA"),"N/A")</f>
        <v>N/A</v>
      </c>
      <c r="BN1507" s="7">
        <f>IFERROR((_xlfn.DAYS(Tabla1[[#This Row],[FECHA INGRESO]],Tabla1[[#This Row],[FECHA RETIRO]]))/30,"")</f>
        <v>-6.5666666666666664</v>
      </c>
    </row>
    <row r="1508" spans="1:66" x14ac:dyDescent="0.35">
      <c r="A1508" s="34">
        <v>1022372951</v>
      </c>
      <c r="B1508" s="22" t="s">
        <v>8882</v>
      </c>
      <c r="C1508" s="23">
        <v>43479</v>
      </c>
      <c r="D1508" s="23" t="s">
        <v>266</v>
      </c>
      <c r="E1508" s="24" t="s">
        <v>94</v>
      </c>
      <c r="F1508" s="23" t="s">
        <v>70</v>
      </c>
      <c r="G1508" s="24"/>
      <c r="H1508" s="24">
        <v>24091073574</v>
      </c>
      <c r="I1508" s="24" t="s">
        <v>72</v>
      </c>
      <c r="J1508" s="24">
        <f>DATEDIF(Tabla1[[#This Row],[FECHA DE NACIMIENTO]],Tabla1[[#This Row],[FECHA ACTUAL]],"Y")</f>
        <v>31</v>
      </c>
      <c r="K1508" s="24" t="s">
        <v>73</v>
      </c>
      <c r="L1508" s="24" t="s">
        <v>112</v>
      </c>
      <c r="M1508" s="24">
        <v>0</v>
      </c>
      <c r="N1508" s="24">
        <v>0</v>
      </c>
      <c r="O1508" s="24">
        <v>3</v>
      </c>
      <c r="P1508" s="24" t="s">
        <v>101</v>
      </c>
      <c r="Q1508" s="23">
        <v>33614</v>
      </c>
      <c r="R1508" s="24" t="s">
        <v>76</v>
      </c>
      <c r="S1508" s="25">
        <v>45119</v>
      </c>
      <c r="T1508" s="24"/>
      <c r="U1508" s="24">
        <v>3208380364</v>
      </c>
      <c r="V1508" s="33" t="s">
        <v>8883</v>
      </c>
      <c r="W1508" s="24" t="s">
        <v>8884</v>
      </c>
      <c r="X1508" s="24" t="s">
        <v>8545</v>
      </c>
      <c r="Y1508" s="24" t="s">
        <v>8885</v>
      </c>
      <c r="Z1508" s="24" t="s">
        <v>117</v>
      </c>
      <c r="AA1508" s="24">
        <v>3132911698</v>
      </c>
      <c r="AB1508" s="24" t="s">
        <v>77</v>
      </c>
      <c r="AC1508" s="24" t="s">
        <v>77</v>
      </c>
      <c r="AD1508" s="24" t="s">
        <v>77</v>
      </c>
      <c r="AE1508" s="26" t="s">
        <v>183</v>
      </c>
      <c r="AF1508" s="26"/>
      <c r="AG1508" s="26"/>
      <c r="AH1508" s="27" t="s">
        <v>1599</v>
      </c>
      <c r="AI1508" s="27" t="s">
        <v>1612</v>
      </c>
      <c r="AJ1508" s="27" t="s">
        <v>487</v>
      </c>
      <c r="AK1508" s="24" t="s">
        <v>121</v>
      </c>
      <c r="AL1508" s="24" t="s">
        <v>7086</v>
      </c>
      <c r="AM1508" s="23">
        <v>43479</v>
      </c>
      <c r="AN1508" s="28">
        <v>1338462</v>
      </c>
      <c r="AO1508" s="28">
        <v>102854</v>
      </c>
      <c r="AP1508" s="24"/>
      <c r="AQ1508" s="24"/>
      <c r="AR1508" s="24"/>
      <c r="AS1508" s="24"/>
      <c r="AT1508" s="24" t="e">
        <v>#N/A</v>
      </c>
      <c r="AU1508" s="24" t="e">
        <v>#N/A</v>
      </c>
      <c r="AV1508" s="24" t="e">
        <v>#N/A</v>
      </c>
      <c r="AW1508" s="24"/>
      <c r="AX1508" s="24" t="s">
        <v>8886</v>
      </c>
      <c r="AY1508" s="24"/>
      <c r="AZ1508" s="24"/>
      <c r="BA1508" s="24"/>
      <c r="BB1508" s="24"/>
      <c r="BC1508" s="24"/>
      <c r="BD1508" s="24">
        <v>0</v>
      </c>
      <c r="BE1508" s="24">
        <v>0</v>
      </c>
      <c r="BF1508" s="23"/>
      <c r="BG1508" s="23"/>
      <c r="BH1508" s="23">
        <v>43946</v>
      </c>
      <c r="BI1508" s="26" t="s">
        <v>127</v>
      </c>
      <c r="BJ1508" s="26" t="s">
        <v>8887</v>
      </c>
      <c r="BK1508" s="29">
        <v>0</v>
      </c>
      <c r="BL1508" s="24" t="s">
        <v>129</v>
      </c>
      <c r="BM1508" s="22" t="str">
        <f ca="1">+IF(Tabla1[[#This Row],[FECHA INGRESO]]&gt;=44986,IF((TODAY()-Tabla1[[#This Row],[FECHA INGRESO]])&gt;=50,"ALERTA","TODAVÍA FALTA"),"N/A")</f>
        <v>N/A</v>
      </c>
      <c r="BN1508" s="7">
        <f>IFERROR((_xlfn.DAYS(Tabla1[[#This Row],[FECHA INGRESO]],Tabla1[[#This Row],[FECHA RETIRO]]))/30,"")</f>
        <v>-15.566666666666666</v>
      </c>
    </row>
    <row r="1509" spans="1:66" x14ac:dyDescent="0.35">
      <c r="A1509" s="34">
        <v>1214729512</v>
      </c>
      <c r="B1509" s="22" t="s">
        <v>8888</v>
      </c>
      <c r="C1509" s="23">
        <v>43479</v>
      </c>
      <c r="D1509" s="23" t="s">
        <v>582</v>
      </c>
      <c r="E1509" s="24" t="s">
        <v>94</v>
      </c>
      <c r="F1509" s="23" t="s">
        <v>94</v>
      </c>
      <c r="G1509" s="24" t="s">
        <v>7215</v>
      </c>
      <c r="H1509" s="24">
        <v>24091075075</v>
      </c>
      <c r="I1509" s="24" t="s">
        <v>95</v>
      </c>
      <c r="J1509" s="24">
        <f>DATEDIF(Tabla1[[#This Row],[FECHA DE NACIMIENTO]],Tabla1[[#This Row],[FECHA ACTUAL]],"Y")</f>
        <v>28</v>
      </c>
      <c r="K1509" s="24" t="s">
        <v>73</v>
      </c>
      <c r="L1509" s="24" t="s">
        <v>112</v>
      </c>
      <c r="M1509" s="24">
        <v>1</v>
      </c>
      <c r="N1509" s="24">
        <v>1</v>
      </c>
      <c r="O1509" s="24">
        <v>2</v>
      </c>
      <c r="P1509" s="24" t="s">
        <v>101</v>
      </c>
      <c r="Q1509" s="23">
        <v>34862</v>
      </c>
      <c r="R1509" s="24" t="s">
        <v>830</v>
      </c>
      <c r="S1509" s="25">
        <v>45119</v>
      </c>
      <c r="T1509" s="24"/>
      <c r="U1509" s="24">
        <v>3016217822</v>
      </c>
      <c r="V1509" s="24" t="s">
        <v>8889</v>
      </c>
      <c r="W1509" s="24" t="s">
        <v>8890</v>
      </c>
      <c r="X1509" s="24" t="s">
        <v>2738</v>
      </c>
      <c r="Y1509" s="24" t="s">
        <v>8891</v>
      </c>
      <c r="Z1509" s="24" t="s">
        <v>117</v>
      </c>
      <c r="AA1509" s="24">
        <v>3233321887</v>
      </c>
      <c r="AB1509" s="24" t="s">
        <v>77</v>
      </c>
      <c r="AC1509" s="24" t="s">
        <v>77</v>
      </c>
      <c r="AD1509" s="24" t="s">
        <v>77</v>
      </c>
      <c r="AE1509" s="26" t="s">
        <v>102</v>
      </c>
      <c r="AF1509" s="26" t="s">
        <v>8892</v>
      </c>
      <c r="AG1509" s="26" t="s">
        <v>8893</v>
      </c>
      <c r="AH1509" s="27" t="s">
        <v>7974</v>
      </c>
      <c r="AI1509" s="27" t="s">
        <v>398</v>
      </c>
      <c r="AJ1509" s="27" t="s">
        <v>398</v>
      </c>
      <c r="AK1509" s="24" t="s">
        <v>89</v>
      </c>
      <c r="AL1509" s="24" t="s">
        <v>7086</v>
      </c>
      <c r="AM1509" s="23">
        <v>43479</v>
      </c>
      <c r="AN1509" s="28">
        <v>908526</v>
      </c>
      <c r="AO1509" s="28">
        <v>106454</v>
      </c>
      <c r="AP1509" s="24"/>
      <c r="AQ1509" s="24"/>
      <c r="AR1509" s="24"/>
      <c r="AS1509" s="24"/>
      <c r="AT1509" s="24"/>
      <c r="AU1509" s="24"/>
      <c r="AV1509" s="24">
        <v>89</v>
      </c>
      <c r="AW1509" s="24">
        <v>88</v>
      </c>
      <c r="AX1509" s="24"/>
      <c r="AY1509" s="24"/>
      <c r="AZ1509" s="24"/>
      <c r="BA1509" s="24"/>
      <c r="BB1509" s="24"/>
      <c r="BC1509" s="24"/>
      <c r="BD1509" s="24">
        <v>0</v>
      </c>
      <c r="BE1509" s="24">
        <v>0</v>
      </c>
      <c r="BF1509" s="23"/>
      <c r="BG1509" s="23"/>
      <c r="BH1509" s="23">
        <v>44429</v>
      </c>
      <c r="BI1509" s="26" t="s">
        <v>127</v>
      </c>
      <c r="BJ1509" s="26" t="s">
        <v>273</v>
      </c>
      <c r="BK1509" s="29">
        <v>0</v>
      </c>
      <c r="BL1509" s="24" t="s">
        <v>129</v>
      </c>
      <c r="BM1509" s="22" t="str">
        <f ca="1">+IF(Tabla1[[#This Row],[FECHA INGRESO]]&gt;=44986,IF((TODAY()-Tabla1[[#This Row],[FECHA INGRESO]])&gt;=50,"ALERTA","TODAVÍA FALTA"),"N/A")</f>
        <v>N/A</v>
      </c>
      <c r="BN1509" s="7">
        <f>IFERROR((_xlfn.DAYS(Tabla1[[#This Row],[FECHA INGRESO]],Tabla1[[#This Row],[FECHA RETIRO]]))/30,"")</f>
        <v>-31.666666666666668</v>
      </c>
    </row>
    <row r="1510" spans="1:66" x14ac:dyDescent="0.35">
      <c r="A1510" s="21">
        <v>1023916395</v>
      </c>
      <c r="B1510" s="22" t="s">
        <v>8894</v>
      </c>
      <c r="C1510" s="23">
        <v>43479</v>
      </c>
      <c r="D1510" s="23" t="s">
        <v>582</v>
      </c>
      <c r="E1510" s="23" t="s">
        <v>111</v>
      </c>
      <c r="F1510" s="23" t="s">
        <v>111</v>
      </c>
      <c r="G1510" s="24"/>
      <c r="H1510" s="24">
        <v>24090978791</v>
      </c>
      <c r="I1510" s="24" t="s">
        <v>95</v>
      </c>
      <c r="J1510" s="24">
        <f>DATEDIF(Tabla1[[#This Row],[FECHA DE NACIMIENTO]],Tabla1[[#This Row],[FECHA ACTUAL]],"Y")</f>
        <v>31</v>
      </c>
      <c r="K1510" s="24" t="s">
        <v>500</v>
      </c>
      <c r="L1510" s="24" t="s">
        <v>112</v>
      </c>
      <c r="M1510" s="24">
        <v>1</v>
      </c>
      <c r="N1510" s="24">
        <v>1</v>
      </c>
      <c r="O1510" s="24">
        <v>2</v>
      </c>
      <c r="P1510" s="24" t="s">
        <v>101</v>
      </c>
      <c r="Q1510" s="23">
        <v>33719</v>
      </c>
      <c r="R1510" s="24" t="s">
        <v>76</v>
      </c>
      <c r="S1510" s="25">
        <v>45119</v>
      </c>
      <c r="T1510" s="24"/>
      <c r="U1510" s="24">
        <v>3203288945</v>
      </c>
      <c r="V1510" s="24" t="s">
        <v>8895</v>
      </c>
      <c r="W1510" s="24" t="s">
        <v>8896</v>
      </c>
      <c r="X1510" s="24" t="s">
        <v>8897</v>
      </c>
      <c r="Y1510" s="24" t="s">
        <v>8898</v>
      </c>
      <c r="Z1510" s="24" t="s">
        <v>117</v>
      </c>
      <c r="AA1510" s="24">
        <v>3114654183</v>
      </c>
      <c r="AB1510" s="24" t="s">
        <v>83</v>
      </c>
      <c r="AC1510" s="24" t="s">
        <v>83</v>
      </c>
      <c r="AD1510" s="24" t="e">
        <v>#REF!</v>
      </c>
      <c r="AE1510" s="26" t="s">
        <v>194</v>
      </c>
      <c r="AF1510" s="26" t="s">
        <v>8899</v>
      </c>
      <c r="AG1510" s="26" t="s">
        <v>8900</v>
      </c>
      <c r="AH1510" s="27" t="s">
        <v>163</v>
      </c>
      <c r="AI1510" s="27" t="s">
        <v>487</v>
      </c>
      <c r="AJ1510" s="27" t="s">
        <v>487</v>
      </c>
      <c r="AK1510" s="24" t="s">
        <v>121</v>
      </c>
      <c r="AL1510" s="24" t="s">
        <v>7086</v>
      </c>
      <c r="AM1510" s="23">
        <v>43479</v>
      </c>
      <c r="AN1510" s="28">
        <v>1736155</v>
      </c>
      <c r="AO1510" s="28">
        <v>140606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84</v>
      </c>
      <c r="AV1510" s="24">
        <v>88</v>
      </c>
      <c r="AW1510" s="24">
        <v>85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v>0</v>
      </c>
      <c r="BE1510" s="24">
        <v>0</v>
      </c>
      <c r="BF1510" s="23"/>
      <c r="BG1510" s="23"/>
      <c r="BH1510" s="23" t="s">
        <v>75</v>
      </c>
      <c r="BI1510" s="26">
        <v>0</v>
      </c>
      <c r="BJ1510" s="26">
        <v>0</v>
      </c>
      <c r="BK1510" s="29">
        <v>0</v>
      </c>
      <c r="BL1510" s="24" t="s">
        <v>91</v>
      </c>
      <c r="BM1510" s="22" t="str">
        <f ca="1">+IF(Tabla1[[#This Row],[FECHA INGRESO]]&gt;=44986,IF((TODAY()-Tabla1[[#This Row],[FECHA INGRESO]])&gt;=50,"ALERTA","TODAVÍA FALTA"),"N/A")</f>
        <v>N/A</v>
      </c>
      <c r="BN1510" s="7" t="str">
        <f>IFERROR((_xlfn.DAYS(Tabla1[[#This Row],[FECHA INGRESO]],Tabla1[[#This Row],[FECHA RETIRO]]))/30,"")</f>
        <v/>
      </c>
    </row>
    <row r="1511" spans="1:66" ht="15" customHeight="1" x14ac:dyDescent="0.35">
      <c r="A1511" s="21">
        <v>1019129364</v>
      </c>
      <c r="B1511" s="22" t="s">
        <v>8901</v>
      </c>
      <c r="C1511" s="23">
        <v>43479</v>
      </c>
      <c r="D1511" s="23" t="s">
        <v>188</v>
      </c>
      <c r="E1511" s="23" t="s">
        <v>110</v>
      </c>
      <c r="F1511" s="23" t="s">
        <v>70</v>
      </c>
      <c r="G1511" s="24"/>
      <c r="H1511" s="24">
        <v>24090955851</v>
      </c>
      <c r="I1511" s="24" t="s">
        <v>72</v>
      </c>
      <c r="J1511" s="24">
        <f>DATEDIF(Tabla1[[#This Row],[FECHA DE NACIMIENTO]],Tabla1[[#This Row],[FECHA ACTUAL]],"Y")</f>
        <v>26</v>
      </c>
      <c r="K1511" s="24" t="s">
        <v>73</v>
      </c>
      <c r="L1511" s="24" t="s">
        <v>112</v>
      </c>
      <c r="M1511" s="24">
        <v>1</v>
      </c>
      <c r="N1511" s="24">
        <v>1</v>
      </c>
      <c r="O1511" s="24">
        <v>3</v>
      </c>
      <c r="P1511" s="24" t="s">
        <v>101</v>
      </c>
      <c r="Q1511" s="23">
        <v>35524</v>
      </c>
      <c r="R1511" s="24" t="s">
        <v>76</v>
      </c>
      <c r="S1511" s="25">
        <v>45119</v>
      </c>
      <c r="T1511" s="24"/>
      <c r="U1511" s="24">
        <v>3192904831</v>
      </c>
      <c r="V1511" s="24" t="s">
        <v>8902</v>
      </c>
      <c r="W1511" s="24" t="s">
        <v>8903</v>
      </c>
      <c r="X1511" s="24" t="s">
        <v>8904</v>
      </c>
      <c r="Y1511" s="24" t="s">
        <v>8905</v>
      </c>
      <c r="Z1511" s="24" t="s">
        <v>117</v>
      </c>
      <c r="AA1511" s="24">
        <v>3132100472</v>
      </c>
      <c r="AB1511" s="24" t="s">
        <v>83</v>
      </c>
      <c r="AC1511" s="24" t="s">
        <v>101</v>
      </c>
      <c r="AD1511" s="24" t="e">
        <v>#REF!</v>
      </c>
      <c r="AE1511" s="26" t="s">
        <v>151</v>
      </c>
      <c r="AF1511" s="26"/>
      <c r="AG1511" s="26">
        <v>0</v>
      </c>
      <c r="AH1511" s="27" t="s">
        <v>8906</v>
      </c>
      <c r="AI1511" s="27" t="s">
        <v>687</v>
      </c>
      <c r="AJ1511" s="27" t="s">
        <v>687</v>
      </c>
      <c r="AK1511" s="24" t="s">
        <v>89</v>
      </c>
      <c r="AL1511" s="24" t="s">
        <v>90</v>
      </c>
      <c r="AM1511" s="23">
        <v>43479</v>
      </c>
      <c r="AN1511" s="28">
        <v>1910863</v>
      </c>
      <c r="AO1511" s="28">
        <v>140606</v>
      </c>
      <c r="AP1511" s="24" t="s">
        <v>8907</v>
      </c>
      <c r="AQ1511" s="24">
        <v>0</v>
      </c>
      <c r="AR1511" s="24">
        <v>0</v>
      </c>
      <c r="AS1511" s="24">
        <v>0</v>
      </c>
      <c r="AT1511" s="24">
        <v>0</v>
      </c>
      <c r="AU1511" s="24">
        <v>92</v>
      </c>
      <c r="AV1511" s="24">
        <v>81</v>
      </c>
      <c r="AW1511" s="24">
        <v>90</v>
      </c>
      <c r="AX1511" s="24" t="s">
        <v>8908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v>0</v>
      </c>
      <c r="BE1511" s="24">
        <v>0</v>
      </c>
      <c r="BF1511" s="23"/>
      <c r="BG1511" s="23"/>
      <c r="BH1511" s="23" t="s">
        <v>75</v>
      </c>
      <c r="BI1511" s="26">
        <v>0</v>
      </c>
      <c r="BJ1511" s="26">
        <v>0</v>
      </c>
      <c r="BK1511" s="29">
        <v>0</v>
      </c>
      <c r="BL1511" s="24" t="s">
        <v>91</v>
      </c>
      <c r="BM1511" s="22" t="str">
        <f ca="1">+IF(Tabla1[[#This Row],[FECHA INGRESO]]&gt;=44986,IF((TODAY()-Tabla1[[#This Row],[FECHA INGRESO]])&gt;=50,"ALERTA","TODAVÍA FALTA"),"N/A")</f>
        <v>N/A</v>
      </c>
      <c r="BN1511" s="7" t="str">
        <f>IFERROR((_xlfn.DAYS(Tabla1[[#This Row],[FECHA INGRESO]],Tabla1[[#This Row],[FECHA RETIRO]]))/30,"")</f>
        <v/>
      </c>
    </row>
    <row r="1512" spans="1:66" ht="15" customHeight="1" x14ac:dyDescent="0.35">
      <c r="A1512" s="31">
        <v>1012435817</v>
      </c>
      <c r="B1512" s="22" t="s">
        <v>8909</v>
      </c>
      <c r="C1512" s="23">
        <v>43480</v>
      </c>
      <c r="D1512" s="23" t="s">
        <v>109</v>
      </c>
      <c r="E1512" s="23" t="s">
        <v>111</v>
      </c>
      <c r="F1512" s="23"/>
      <c r="G1512" s="24"/>
      <c r="H1512" s="24">
        <v>24091165079</v>
      </c>
      <c r="I1512" s="24" t="s">
        <v>95</v>
      </c>
      <c r="J1512" s="24">
        <f>DATEDIF(Tabla1[[#This Row],[FECHA DE NACIMIENTO]],Tabla1[[#This Row],[FECHA ACTUAL]],"Y")</f>
        <v>26</v>
      </c>
      <c r="K1512" s="24" t="s">
        <v>73</v>
      </c>
      <c r="L1512" s="24" t="s">
        <v>112</v>
      </c>
      <c r="M1512" s="24">
        <v>0</v>
      </c>
      <c r="N1512" s="24">
        <v>0</v>
      </c>
      <c r="O1512" s="24">
        <v>2</v>
      </c>
      <c r="P1512" s="24" t="s">
        <v>101</v>
      </c>
      <c r="Q1512" s="23">
        <v>35303</v>
      </c>
      <c r="R1512" s="24" t="s">
        <v>76</v>
      </c>
      <c r="S1512" s="25">
        <v>45119</v>
      </c>
      <c r="T1512" s="24"/>
      <c r="U1512" s="24">
        <v>3178898753</v>
      </c>
      <c r="V1512" s="24" t="s">
        <v>8910</v>
      </c>
      <c r="W1512" s="24" t="s">
        <v>8911</v>
      </c>
      <c r="X1512" s="24" t="s">
        <v>8912</v>
      </c>
      <c r="Y1512" s="24" t="s">
        <v>8913</v>
      </c>
      <c r="Z1512" s="24" t="s">
        <v>117</v>
      </c>
      <c r="AA1512" s="24">
        <v>3107840101</v>
      </c>
      <c r="AB1512" s="24" t="s">
        <v>77</v>
      </c>
      <c r="AC1512" s="24" t="s">
        <v>77</v>
      </c>
      <c r="AD1512" s="24" t="s">
        <v>77</v>
      </c>
      <c r="AE1512" s="26" t="s">
        <v>151</v>
      </c>
      <c r="AF1512" s="26"/>
      <c r="AG1512" s="26"/>
      <c r="AH1512" s="27" t="s">
        <v>184</v>
      </c>
      <c r="AI1512" s="27" t="s">
        <v>186</v>
      </c>
      <c r="AJ1512" s="27" t="s">
        <v>186</v>
      </c>
      <c r="AK1512" s="24" t="s">
        <v>121</v>
      </c>
      <c r="AL1512" s="24" t="s">
        <v>7086</v>
      </c>
      <c r="AM1512" s="23">
        <v>43480</v>
      </c>
      <c r="AN1512" s="28">
        <v>857100.06</v>
      </c>
      <c r="AO1512" s="28">
        <v>97032</v>
      </c>
      <c r="AP1512" s="24"/>
      <c r="AQ1512" s="24"/>
      <c r="AR1512" s="24"/>
      <c r="AS1512" s="24"/>
      <c r="AT1512" s="24" t="e">
        <v>#N/A</v>
      </c>
      <c r="AU1512" s="24" t="e">
        <v>#N/A</v>
      </c>
      <c r="AV1512" s="24">
        <v>89</v>
      </c>
      <c r="AW1512" s="24"/>
      <c r="AX1512" s="24"/>
      <c r="AY1512" s="24"/>
      <c r="AZ1512" s="24"/>
      <c r="BA1512" s="24"/>
      <c r="BB1512" s="24"/>
      <c r="BC1512" s="24"/>
      <c r="BD1512" s="24">
        <v>0</v>
      </c>
      <c r="BE1512" s="24">
        <v>0</v>
      </c>
      <c r="BF1512" s="23"/>
      <c r="BG1512" s="23"/>
      <c r="BH1512" s="23">
        <v>43678</v>
      </c>
      <c r="BI1512" s="26" t="s">
        <v>127</v>
      </c>
      <c r="BJ1512" s="26" t="s">
        <v>128</v>
      </c>
      <c r="BK1512" s="29">
        <v>226583</v>
      </c>
      <c r="BL1512" s="24" t="s">
        <v>129</v>
      </c>
      <c r="BM1512" s="22" t="str">
        <f ca="1">+IF(Tabla1[[#This Row],[FECHA INGRESO]]&gt;=44986,IF((TODAY()-Tabla1[[#This Row],[FECHA INGRESO]])&gt;=50,"ALERTA","TODAVÍA FALTA"),"N/A")</f>
        <v>N/A</v>
      </c>
      <c r="BN1512" s="7">
        <f>IFERROR((_xlfn.DAYS(Tabla1[[#This Row],[FECHA INGRESO]],Tabla1[[#This Row],[FECHA RETIRO]]))/30,"")</f>
        <v>-6.6</v>
      </c>
    </row>
    <row r="1513" spans="1:66" ht="15" customHeight="1" x14ac:dyDescent="0.35">
      <c r="A1513" s="31">
        <v>1037646213</v>
      </c>
      <c r="B1513" s="22" t="s">
        <v>8914</v>
      </c>
      <c r="C1513" s="23">
        <v>43482</v>
      </c>
      <c r="D1513" s="23" t="s">
        <v>582</v>
      </c>
      <c r="E1513" s="23" t="s">
        <v>111</v>
      </c>
      <c r="F1513" s="23"/>
      <c r="G1513" s="24"/>
      <c r="H1513" s="24">
        <v>24091184056</v>
      </c>
      <c r="I1513" s="24" t="s">
        <v>72</v>
      </c>
      <c r="J1513" s="24">
        <f>DATEDIF(Tabla1[[#This Row],[FECHA DE NACIMIENTO]],Tabla1[[#This Row],[FECHA ACTUAL]],"Y")</f>
        <v>27</v>
      </c>
      <c r="K1513" s="24" t="s">
        <v>73</v>
      </c>
      <c r="L1513" s="24" t="s">
        <v>112</v>
      </c>
      <c r="M1513" s="24">
        <v>0</v>
      </c>
      <c r="N1513" s="24">
        <v>0</v>
      </c>
      <c r="O1513" s="24">
        <v>2</v>
      </c>
      <c r="P1513" s="24" t="s">
        <v>101</v>
      </c>
      <c r="Q1513" s="23">
        <v>35004</v>
      </c>
      <c r="R1513" s="24" t="s">
        <v>1526</v>
      </c>
      <c r="S1513" s="25">
        <v>45119</v>
      </c>
      <c r="T1513" s="24"/>
      <c r="U1513" s="24">
        <v>3225967523</v>
      </c>
      <c r="V1513" s="24" t="s">
        <v>8915</v>
      </c>
      <c r="W1513" s="24" t="s">
        <v>8916</v>
      </c>
      <c r="X1513" s="24" t="s">
        <v>8917</v>
      </c>
      <c r="Y1513" s="24" t="s">
        <v>8918</v>
      </c>
      <c r="Z1513" s="24" t="s">
        <v>117</v>
      </c>
      <c r="AA1513" s="24">
        <v>3003524467</v>
      </c>
      <c r="AB1513" s="24" t="s">
        <v>77</v>
      </c>
      <c r="AC1513" s="24" t="s">
        <v>77</v>
      </c>
      <c r="AD1513" s="24" t="s">
        <v>77</v>
      </c>
      <c r="AE1513" s="26" t="s">
        <v>183</v>
      </c>
      <c r="AF1513" s="26"/>
      <c r="AG1513" s="26"/>
      <c r="AH1513" s="27" t="s">
        <v>184</v>
      </c>
      <c r="AI1513" s="27" t="s">
        <v>515</v>
      </c>
      <c r="AJ1513" s="27" t="s">
        <v>515</v>
      </c>
      <c r="AK1513" s="24" t="s">
        <v>121</v>
      </c>
      <c r="AL1513" s="24" t="s">
        <v>7086</v>
      </c>
      <c r="AM1513" s="23">
        <v>43482</v>
      </c>
      <c r="AN1513" s="28">
        <v>857100.06</v>
      </c>
      <c r="AO1513" s="28"/>
      <c r="AP1513" s="24" t="s">
        <v>6462</v>
      </c>
      <c r="AQ1513" s="24"/>
      <c r="AR1513" s="24"/>
      <c r="AS1513" s="24"/>
      <c r="AT1513" s="24" t="e">
        <v>#N/A</v>
      </c>
      <c r="AU1513" s="24" t="e">
        <v>#N/A</v>
      </c>
      <c r="AV1513" s="24" t="e">
        <v>#N/A</v>
      </c>
      <c r="AW1513" s="24"/>
      <c r="AX1513" s="24"/>
      <c r="AY1513" s="24"/>
      <c r="AZ1513" s="24"/>
      <c r="BA1513" s="24"/>
      <c r="BB1513" s="24"/>
      <c r="BC1513" s="24"/>
      <c r="BD1513" s="24">
        <v>0</v>
      </c>
      <c r="BE1513" s="24">
        <v>0</v>
      </c>
      <c r="BF1513" s="23"/>
      <c r="BG1513" s="23"/>
      <c r="BH1513" s="23">
        <v>43550</v>
      </c>
      <c r="BI1513" s="26" t="s">
        <v>127</v>
      </c>
      <c r="BJ1513" s="26" t="s">
        <v>273</v>
      </c>
      <c r="BK1513" s="29">
        <v>80511</v>
      </c>
      <c r="BL1513" s="24" t="s">
        <v>129</v>
      </c>
      <c r="BM1513" s="22" t="str">
        <f ca="1">+IF(Tabla1[[#This Row],[FECHA INGRESO]]&gt;=44986,IF((TODAY()-Tabla1[[#This Row],[FECHA INGRESO]])&gt;=50,"ALERTA","TODAVÍA FALTA"),"N/A")</f>
        <v>N/A</v>
      </c>
      <c r="BN1513" s="7">
        <f>IFERROR((_xlfn.DAYS(Tabla1[[#This Row],[FECHA INGRESO]],Tabla1[[#This Row],[FECHA RETIRO]]))/30,"")</f>
        <v>-2.2666666666666666</v>
      </c>
    </row>
    <row r="1514" spans="1:66" x14ac:dyDescent="0.35">
      <c r="A1514" s="31">
        <v>1000445734</v>
      </c>
      <c r="B1514" s="22" t="s">
        <v>8919</v>
      </c>
      <c r="C1514" s="23">
        <v>43486</v>
      </c>
      <c r="D1514" s="23" t="s">
        <v>4886</v>
      </c>
      <c r="E1514" s="24" t="s">
        <v>94</v>
      </c>
      <c r="F1514" s="23"/>
      <c r="G1514" s="24"/>
      <c r="H1514" s="24">
        <v>24091205528</v>
      </c>
      <c r="I1514" s="24" t="s">
        <v>72</v>
      </c>
      <c r="J1514" s="24">
        <f>DATEDIF(Tabla1[[#This Row],[FECHA DE NACIMIENTO]],Tabla1[[#This Row],[FECHA ACTUAL]],"Y")</f>
        <v>23</v>
      </c>
      <c r="K1514" s="24" t="s">
        <v>73</v>
      </c>
      <c r="L1514" s="24" t="s">
        <v>112</v>
      </c>
      <c r="M1514" s="24">
        <v>0</v>
      </c>
      <c r="N1514" s="24">
        <v>0</v>
      </c>
      <c r="O1514" s="24">
        <v>3</v>
      </c>
      <c r="P1514" s="24" t="s">
        <v>101</v>
      </c>
      <c r="Q1514" s="23">
        <v>36576</v>
      </c>
      <c r="R1514" s="24" t="s">
        <v>830</v>
      </c>
      <c r="S1514" s="25">
        <v>45119</v>
      </c>
      <c r="T1514" s="24"/>
      <c r="U1514" s="24">
        <v>3163896865</v>
      </c>
      <c r="V1514" s="24" t="s">
        <v>8920</v>
      </c>
      <c r="W1514" s="24" t="s">
        <v>8921</v>
      </c>
      <c r="X1514" s="24" t="s">
        <v>2926</v>
      </c>
      <c r="Y1514" s="24" t="s">
        <v>8922</v>
      </c>
      <c r="Z1514" s="24" t="s">
        <v>117</v>
      </c>
      <c r="AA1514" s="24">
        <v>3024229805</v>
      </c>
      <c r="AB1514" s="24" t="s">
        <v>77</v>
      </c>
      <c r="AC1514" s="24" t="s">
        <v>77</v>
      </c>
      <c r="AD1514" s="24" t="s">
        <v>77</v>
      </c>
      <c r="AE1514" s="26" t="s">
        <v>183</v>
      </c>
      <c r="AF1514" s="26"/>
      <c r="AG1514" s="26"/>
      <c r="AH1514" s="27" t="s">
        <v>184</v>
      </c>
      <c r="AI1514" s="27" t="s">
        <v>515</v>
      </c>
      <c r="AJ1514" s="27" t="s">
        <v>515</v>
      </c>
      <c r="AK1514" s="24" t="s">
        <v>121</v>
      </c>
      <c r="AL1514" s="24" t="s">
        <v>7086</v>
      </c>
      <c r="AM1514" s="23">
        <v>43486</v>
      </c>
      <c r="AN1514" s="28">
        <v>857100.06</v>
      </c>
      <c r="AO1514" s="28"/>
      <c r="AP1514" s="24" t="s">
        <v>6462</v>
      </c>
      <c r="AQ1514" s="24"/>
      <c r="AR1514" s="24"/>
      <c r="AS1514" s="24"/>
      <c r="AT1514" s="24" t="e">
        <v>#N/A</v>
      </c>
      <c r="AU1514" s="24" t="e">
        <v>#N/A</v>
      </c>
      <c r="AV1514" s="24" t="e">
        <v>#N/A</v>
      </c>
      <c r="AW1514" s="24"/>
      <c r="AX1514" s="24"/>
      <c r="AY1514" s="24"/>
      <c r="AZ1514" s="24"/>
      <c r="BA1514" s="24"/>
      <c r="BB1514" s="24"/>
      <c r="BC1514" s="24"/>
      <c r="BD1514" s="24">
        <v>0</v>
      </c>
      <c r="BE1514" s="24">
        <v>0</v>
      </c>
      <c r="BF1514" s="23"/>
      <c r="BG1514" s="23"/>
      <c r="BH1514" s="23">
        <v>43538</v>
      </c>
      <c r="BI1514" s="26" t="s">
        <v>127</v>
      </c>
      <c r="BJ1514" s="26" t="s">
        <v>273</v>
      </c>
      <c r="BK1514" s="29">
        <v>62109</v>
      </c>
      <c r="BL1514" s="24" t="s">
        <v>129</v>
      </c>
      <c r="BM1514" s="22" t="str">
        <f ca="1">+IF(Tabla1[[#This Row],[FECHA INGRESO]]&gt;=44986,IF((TODAY()-Tabla1[[#This Row],[FECHA INGRESO]])&gt;=50,"ALERTA","TODAVÍA FALTA"),"N/A")</f>
        <v>N/A</v>
      </c>
      <c r="BN1514" s="7">
        <f>IFERROR((_xlfn.DAYS(Tabla1[[#This Row],[FECHA INGRESO]],Tabla1[[#This Row],[FECHA RETIRO]]))/30,"")</f>
        <v>-1.7333333333333334</v>
      </c>
    </row>
    <row r="1515" spans="1:66" ht="15" customHeight="1" x14ac:dyDescent="0.35">
      <c r="A1515" s="31">
        <v>1040752598</v>
      </c>
      <c r="B1515" s="22" t="s">
        <v>8923</v>
      </c>
      <c r="C1515" s="23">
        <v>43486</v>
      </c>
      <c r="D1515" s="23" t="s">
        <v>582</v>
      </c>
      <c r="E1515" s="24" t="s">
        <v>94</v>
      </c>
      <c r="F1515" s="23"/>
      <c r="G1515" s="24"/>
      <c r="H1515" s="24">
        <v>24091292522</v>
      </c>
      <c r="I1515" s="24" t="s">
        <v>95</v>
      </c>
      <c r="J1515" s="24">
        <f>DATEDIF(Tabla1[[#This Row],[FECHA DE NACIMIENTO]],Tabla1[[#This Row],[FECHA ACTUAL]],"Y")</f>
        <v>27</v>
      </c>
      <c r="K1515" s="24" t="s">
        <v>96</v>
      </c>
      <c r="L1515" s="24" t="s">
        <v>234</v>
      </c>
      <c r="M1515" s="24">
        <v>1</v>
      </c>
      <c r="N1515" s="24">
        <v>1</v>
      </c>
      <c r="O1515" s="24">
        <v>2</v>
      </c>
      <c r="P1515" s="24" t="s">
        <v>101</v>
      </c>
      <c r="Q1515" s="23">
        <v>35143</v>
      </c>
      <c r="R1515" s="24" t="s">
        <v>1762</v>
      </c>
      <c r="S1515" s="25">
        <v>45119</v>
      </c>
      <c r="T1515" s="24"/>
      <c r="U1515" s="24">
        <v>3023646559</v>
      </c>
      <c r="V1515" s="24"/>
      <c r="W1515" s="24" t="s">
        <v>8924</v>
      </c>
      <c r="X1515" s="24" t="s">
        <v>2599</v>
      </c>
      <c r="Y1515" s="24" t="s">
        <v>8925</v>
      </c>
      <c r="Z1515" s="24" t="s">
        <v>82</v>
      </c>
      <c r="AA1515" s="24">
        <v>3005902700</v>
      </c>
      <c r="AB1515" s="24" t="s">
        <v>77</v>
      </c>
      <c r="AC1515" s="24" t="s">
        <v>77</v>
      </c>
      <c r="AD1515" s="24" t="s">
        <v>77</v>
      </c>
      <c r="AE1515" s="26" t="s">
        <v>183</v>
      </c>
      <c r="AF1515" s="26"/>
      <c r="AG1515" s="26"/>
      <c r="AH1515" s="27" t="s">
        <v>184</v>
      </c>
      <c r="AI1515" s="27" t="s">
        <v>515</v>
      </c>
      <c r="AJ1515" s="27" t="s">
        <v>515</v>
      </c>
      <c r="AK1515" s="24" t="s">
        <v>121</v>
      </c>
      <c r="AL1515" s="24" t="s">
        <v>7086</v>
      </c>
      <c r="AM1515" s="23">
        <v>43486</v>
      </c>
      <c r="AN1515" s="28">
        <v>857100.06</v>
      </c>
      <c r="AO1515" s="28">
        <v>97032</v>
      </c>
      <c r="AP1515" s="24"/>
      <c r="AQ1515" s="24"/>
      <c r="AR1515" s="24"/>
      <c r="AS1515" s="24"/>
      <c r="AT1515" s="24" t="e">
        <v>#N/A</v>
      </c>
      <c r="AU1515" s="24" t="e">
        <v>#N/A</v>
      </c>
      <c r="AV1515" s="24">
        <v>76</v>
      </c>
      <c r="AW1515" s="24"/>
      <c r="AX1515" s="24"/>
      <c r="AY1515" s="24"/>
      <c r="AZ1515" s="24"/>
      <c r="BA1515" s="24"/>
      <c r="BB1515" s="24"/>
      <c r="BC1515" s="24"/>
      <c r="BD1515" s="24">
        <v>0</v>
      </c>
      <c r="BE1515" s="24">
        <v>0</v>
      </c>
      <c r="BF1515" s="23"/>
      <c r="BG1515" s="23"/>
      <c r="BH1515" s="23">
        <v>43777</v>
      </c>
      <c r="BI1515" s="26" t="s">
        <v>127</v>
      </c>
      <c r="BJ1515" s="26" t="s">
        <v>232</v>
      </c>
      <c r="BK1515" s="29">
        <v>331246</v>
      </c>
      <c r="BL1515" s="24" t="s">
        <v>129</v>
      </c>
      <c r="BM1515" s="22" t="str">
        <f ca="1">+IF(Tabla1[[#This Row],[FECHA INGRESO]]&gt;=44986,IF((TODAY()-Tabla1[[#This Row],[FECHA INGRESO]])&gt;=50,"ALERTA","TODAVÍA FALTA"),"N/A")</f>
        <v>N/A</v>
      </c>
      <c r="BN1515" s="7">
        <f>IFERROR((_xlfn.DAYS(Tabla1[[#This Row],[FECHA INGRESO]],Tabla1[[#This Row],[FECHA RETIRO]]))/30,"")</f>
        <v>-9.6999999999999993</v>
      </c>
    </row>
    <row r="1516" spans="1:66" x14ac:dyDescent="0.35">
      <c r="A1516" s="34">
        <v>1066575041</v>
      </c>
      <c r="B1516" s="22" t="s">
        <v>8926</v>
      </c>
      <c r="C1516" s="23">
        <v>43486</v>
      </c>
      <c r="D1516" s="23" t="s">
        <v>157</v>
      </c>
      <c r="E1516" s="23" t="s">
        <v>111</v>
      </c>
      <c r="F1516" s="23" t="s">
        <v>70</v>
      </c>
      <c r="G1516" s="24"/>
      <c r="H1516" s="24">
        <v>24091293671</v>
      </c>
      <c r="I1516" s="24" t="s">
        <v>95</v>
      </c>
      <c r="J1516" s="24">
        <f>DATEDIF(Tabla1[[#This Row],[FECHA DE NACIMIENTO]],Tabla1[[#This Row],[FECHA ACTUAL]],"Y")</f>
        <v>27</v>
      </c>
      <c r="K1516" s="24" t="s">
        <v>73</v>
      </c>
      <c r="L1516" s="24" t="s">
        <v>112</v>
      </c>
      <c r="M1516" s="24">
        <v>1</v>
      </c>
      <c r="N1516" s="24">
        <v>1</v>
      </c>
      <c r="O1516" s="24">
        <v>2</v>
      </c>
      <c r="P1516" s="24" t="s">
        <v>101</v>
      </c>
      <c r="Q1516" s="23">
        <v>35243</v>
      </c>
      <c r="R1516" s="24" t="s">
        <v>8927</v>
      </c>
      <c r="S1516" s="25">
        <v>45119</v>
      </c>
      <c r="T1516" s="24"/>
      <c r="U1516" s="24">
        <v>3105343499</v>
      </c>
      <c r="V1516" s="24" t="s">
        <v>8928</v>
      </c>
      <c r="W1516" s="24" t="s">
        <v>8929</v>
      </c>
      <c r="X1516" s="24" t="s">
        <v>7983</v>
      </c>
      <c r="Y1516" s="24" t="s">
        <v>8930</v>
      </c>
      <c r="Z1516" s="24" t="s">
        <v>162</v>
      </c>
      <c r="AA1516" s="24">
        <v>3103960193</v>
      </c>
      <c r="AB1516" s="24" t="s">
        <v>77</v>
      </c>
      <c r="AC1516" s="24" t="s">
        <v>77</v>
      </c>
      <c r="AD1516" s="24" t="s">
        <v>77</v>
      </c>
      <c r="AE1516" s="26" t="s">
        <v>151</v>
      </c>
      <c r="AF1516" s="26"/>
      <c r="AG1516" s="26"/>
      <c r="AH1516" s="27" t="s">
        <v>184</v>
      </c>
      <c r="AI1516" s="27" t="s">
        <v>515</v>
      </c>
      <c r="AJ1516" s="27" t="s">
        <v>515</v>
      </c>
      <c r="AK1516" s="24" t="s">
        <v>121</v>
      </c>
      <c r="AL1516" s="24" t="s">
        <v>7086</v>
      </c>
      <c r="AM1516" s="23">
        <v>43486</v>
      </c>
      <c r="AN1516" s="28">
        <v>908526</v>
      </c>
      <c r="AO1516" s="28">
        <v>106454</v>
      </c>
      <c r="AP1516" s="24"/>
      <c r="AQ1516" s="24"/>
      <c r="AR1516" s="24"/>
      <c r="AS1516" s="24"/>
      <c r="AT1516" s="24" t="e">
        <v>#N/A</v>
      </c>
      <c r="AU1516" s="24" t="e">
        <v>#N/A</v>
      </c>
      <c r="AV1516" s="24" t="e">
        <v>#N/A</v>
      </c>
      <c r="AW1516" s="24"/>
      <c r="AX1516" s="24"/>
      <c r="AY1516" s="24"/>
      <c r="AZ1516" s="24"/>
      <c r="BA1516" s="24"/>
      <c r="BB1516" s="24"/>
      <c r="BC1516" s="24"/>
      <c r="BD1516" s="24">
        <v>0</v>
      </c>
      <c r="BE1516" s="24">
        <v>0</v>
      </c>
      <c r="BF1516" s="23"/>
      <c r="BG1516" s="23"/>
      <c r="BH1516" s="23">
        <v>44243</v>
      </c>
      <c r="BI1516" s="26" t="s">
        <v>466</v>
      </c>
      <c r="BJ1516" s="26" t="s">
        <v>5148</v>
      </c>
      <c r="BK1516" s="29">
        <v>0</v>
      </c>
      <c r="BL1516" s="24" t="s">
        <v>129</v>
      </c>
      <c r="BM1516" s="22" t="str">
        <f ca="1">+IF(Tabla1[[#This Row],[FECHA INGRESO]]&gt;=44986,IF((TODAY()-Tabla1[[#This Row],[FECHA INGRESO]])&gt;=50,"ALERTA","TODAVÍA FALTA"),"N/A")</f>
        <v>N/A</v>
      </c>
      <c r="BN1516" s="7">
        <f>IFERROR((_xlfn.DAYS(Tabla1[[#This Row],[FECHA INGRESO]],Tabla1[[#This Row],[FECHA RETIRO]]))/30,"")</f>
        <v>-25.233333333333334</v>
      </c>
    </row>
    <row r="1517" spans="1:66" x14ac:dyDescent="0.35">
      <c r="A1517" s="34">
        <v>1007697453</v>
      </c>
      <c r="B1517" s="22" t="s">
        <v>8931</v>
      </c>
      <c r="C1517" s="23">
        <v>43486</v>
      </c>
      <c r="D1517" s="23" t="s">
        <v>131</v>
      </c>
      <c r="E1517" s="23" t="s">
        <v>111</v>
      </c>
      <c r="F1517" s="23" t="s">
        <v>70</v>
      </c>
      <c r="G1517" s="24"/>
      <c r="H1517" s="24">
        <v>24091295329</v>
      </c>
      <c r="I1517" s="24" t="s">
        <v>95</v>
      </c>
      <c r="J1517" s="24">
        <f>DATEDIF(Tabla1[[#This Row],[FECHA DE NACIMIENTO]],Tabla1[[#This Row],[FECHA ACTUAL]],"Y")</f>
        <v>22</v>
      </c>
      <c r="K1517" s="24" t="s">
        <v>320</v>
      </c>
      <c r="L1517" s="24" t="s">
        <v>112</v>
      </c>
      <c r="M1517" s="24">
        <v>0</v>
      </c>
      <c r="N1517" s="24">
        <v>0</v>
      </c>
      <c r="O1517" s="24">
        <v>2</v>
      </c>
      <c r="P1517" s="24" t="s">
        <v>101</v>
      </c>
      <c r="Q1517" s="23">
        <v>36782</v>
      </c>
      <c r="R1517" s="24" t="s">
        <v>1177</v>
      </c>
      <c r="S1517" s="25">
        <v>45119</v>
      </c>
      <c r="T1517" s="24"/>
      <c r="U1517" s="24">
        <v>3126681363</v>
      </c>
      <c r="V1517" s="24" t="s">
        <v>8932</v>
      </c>
      <c r="W1517" s="24" t="s">
        <v>8929</v>
      </c>
      <c r="X1517" s="24" t="s">
        <v>7983</v>
      </c>
      <c r="Y1517" s="24" t="s">
        <v>8933</v>
      </c>
      <c r="Z1517" s="24" t="s">
        <v>117</v>
      </c>
      <c r="AA1517" s="24">
        <v>3006293140</v>
      </c>
      <c r="AB1517" s="24" t="s">
        <v>77</v>
      </c>
      <c r="AC1517" s="24" t="s">
        <v>77</v>
      </c>
      <c r="AD1517" s="24" t="s">
        <v>77</v>
      </c>
      <c r="AE1517" s="26" t="s">
        <v>151</v>
      </c>
      <c r="AF1517" s="26"/>
      <c r="AG1517" s="26"/>
      <c r="AH1517" s="27" t="s">
        <v>184</v>
      </c>
      <c r="AI1517" s="27" t="s">
        <v>515</v>
      </c>
      <c r="AJ1517" s="27" t="s">
        <v>515</v>
      </c>
      <c r="AK1517" s="24" t="s">
        <v>121</v>
      </c>
      <c r="AL1517" s="24" t="s">
        <v>7086</v>
      </c>
      <c r="AM1517" s="23">
        <v>43486</v>
      </c>
      <c r="AN1517" s="28">
        <v>908526</v>
      </c>
      <c r="AO1517" s="28">
        <v>106454</v>
      </c>
      <c r="AP1517" s="24"/>
      <c r="AQ1517" s="24"/>
      <c r="AR1517" s="24"/>
      <c r="AS1517" s="24"/>
      <c r="AT1517" s="24" t="e">
        <v>#N/A</v>
      </c>
      <c r="AU1517" s="24" t="e">
        <v>#N/A</v>
      </c>
      <c r="AV1517" s="24" t="e">
        <v>#N/A</v>
      </c>
      <c r="AW1517" s="24"/>
      <c r="AX1517" s="24"/>
      <c r="AY1517" s="24"/>
      <c r="AZ1517" s="24"/>
      <c r="BA1517" s="24"/>
      <c r="BB1517" s="24"/>
      <c r="BC1517" s="24"/>
      <c r="BD1517" s="24">
        <v>0</v>
      </c>
      <c r="BE1517" s="24">
        <v>0</v>
      </c>
      <c r="BF1517" s="23"/>
      <c r="BG1517" s="23"/>
      <c r="BH1517" s="23">
        <v>44256</v>
      </c>
      <c r="BI1517" s="26" t="s">
        <v>466</v>
      </c>
      <c r="BJ1517" s="26" t="s">
        <v>623</v>
      </c>
      <c r="BK1517" s="29">
        <v>0</v>
      </c>
      <c r="BL1517" s="24" t="s">
        <v>129</v>
      </c>
      <c r="BM1517" s="22" t="str">
        <f ca="1">+IF(Tabla1[[#This Row],[FECHA INGRESO]]&gt;=44986,IF((TODAY()-Tabla1[[#This Row],[FECHA INGRESO]])&gt;=50,"ALERTA","TODAVÍA FALTA"),"N/A")</f>
        <v>N/A</v>
      </c>
      <c r="BN1517" s="7">
        <f>IFERROR((_xlfn.DAYS(Tabla1[[#This Row],[FECHA INGRESO]],Tabla1[[#This Row],[FECHA RETIRO]]))/30,"")</f>
        <v>-25.666666666666668</v>
      </c>
    </row>
    <row r="1518" spans="1:66" x14ac:dyDescent="0.35">
      <c r="A1518" s="31">
        <v>1001013620</v>
      </c>
      <c r="B1518" s="22" t="s">
        <v>8934</v>
      </c>
      <c r="C1518" s="23">
        <v>43486</v>
      </c>
      <c r="D1518" s="23" t="s">
        <v>582</v>
      </c>
      <c r="E1518" s="24" t="s">
        <v>94</v>
      </c>
      <c r="F1518" s="23"/>
      <c r="G1518" s="24"/>
      <c r="H1518" s="24">
        <v>24091293246</v>
      </c>
      <c r="I1518" s="24" t="s">
        <v>95</v>
      </c>
      <c r="J1518" s="24">
        <f>DATEDIF(Tabla1[[#This Row],[FECHA DE NACIMIENTO]],Tabla1[[#This Row],[FECHA ACTUAL]],"Y")</f>
        <v>23</v>
      </c>
      <c r="K1518" s="24" t="s">
        <v>73</v>
      </c>
      <c r="L1518" s="24" t="s">
        <v>112</v>
      </c>
      <c r="M1518" s="24">
        <v>0</v>
      </c>
      <c r="N1518" s="24">
        <v>0</v>
      </c>
      <c r="O1518" s="24">
        <v>2</v>
      </c>
      <c r="P1518" s="24" t="s">
        <v>101</v>
      </c>
      <c r="Q1518" s="23">
        <v>36668</v>
      </c>
      <c r="R1518" s="24" t="s">
        <v>1532</v>
      </c>
      <c r="S1518" s="25">
        <v>45119</v>
      </c>
      <c r="T1518" s="24"/>
      <c r="U1518" s="24">
        <v>3106472319</v>
      </c>
      <c r="V1518" s="24" t="s">
        <v>8935</v>
      </c>
      <c r="W1518" s="24" t="s">
        <v>8936</v>
      </c>
      <c r="X1518" s="24" t="s">
        <v>2599</v>
      </c>
      <c r="Y1518" s="24" t="s">
        <v>8937</v>
      </c>
      <c r="Z1518" s="24" t="s">
        <v>117</v>
      </c>
      <c r="AA1518" s="24">
        <v>3235051000</v>
      </c>
      <c r="AB1518" s="24" t="s">
        <v>77</v>
      </c>
      <c r="AC1518" s="24" t="s">
        <v>77</v>
      </c>
      <c r="AD1518" s="24" t="s">
        <v>77</v>
      </c>
      <c r="AE1518" s="26" t="s">
        <v>151</v>
      </c>
      <c r="AF1518" s="26"/>
      <c r="AG1518" s="26"/>
      <c r="AH1518" s="27" t="s">
        <v>184</v>
      </c>
      <c r="AI1518" s="27" t="s">
        <v>515</v>
      </c>
      <c r="AJ1518" s="27" t="s">
        <v>515</v>
      </c>
      <c r="AK1518" s="24" t="s">
        <v>121</v>
      </c>
      <c r="AL1518" s="24" t="s">
        <v>7086</v>
      </c>
      <c r="AM1518" s="23">
        <v>43486</v>
      </c>
      <c r="AN1518" s="28">
        <v>857100.06</v>
      </c>
      <c r="AO1518" s="28"/>
      <c r="AP1518" s="24"/>
      <c r="AQ1518" s="24"/>
      <c r="AR1518" s="24"/>
      <c r="AS1518" s="24"/>
      <c r="AT1518" s="24" t="e">
        <v>#N/A</v>
      </c>
      <c r="AU1518" s="24" t="e">
        <v>#N/A</v>
      </c>
      <c r="AV1518" s="24">
        <v>74</v>
      </c>
      <c r="AW1518" s="24"/>
      <c r="AX1518" s="24"/>
      <c r="AY1518" s="24"/>
      <c r="AZ1518" s="24"/>
      <c r="BA1518" s="24"/>
      <c r="BB1518" s="24"/>
      <c r="BC1518" s="24"/>
      <c r="BD1518" s="24">
        <v>0</v>
      </c>
      <c r="BE1518" s="24">
        <v>0</v>
      </c>
      <c r="BF1518" s="23"/>
      <c r="BG1518" s="23"/>
      <c r="BH1518" s="23">
        <v>43540</v>
      </c>
      <c r="BI1518" s="26" t="s">
        <v>127</v>
      </c>
      <c r="BJ1518" s="26" t="s">
        <v>273</v>
      </c>
      <c r="BK1518" s="29">
        <v>64409</v>
      </c>
      <c r="BL1518" s="24" t="s">
        <v>129</v>
      </c>
      <c r="BM1518" s="22" t="str">
        <f ca="1">+IF(Tabla1[[#This Row],[FECHA INGRESO]]&gt;=44986,IF((TODAY()-Tabla1[[#This Row],[FECHA INGRESO]])&gt;=50,"ALERTA","TODAVÍA FALTA"),"N/A")</f>
        <v>N/A</v>
      </c>
      <c r="BN1518" s="7">
        <f>IFERROR((_xlfn.DAYS(Tabla1[[#This Row],[FECHA INGRESO]],Tabla1[[#This Row],[FECHA RETIRO]]))/30,"")</f>
        <v>-1.8</v>
      </c>
    </row>
    <row r="1519" spans="1:66" ht="15" customHeight="1" x14ac:dyDescent="0.35">
      <c r="A1519" s="34">
        <v>1023981023</v>
      </c>
      <c r="B1519" s="22" t="s">
        <v>8938</v>
      </c>
      <c r="C1519" s="23">
        <v>43486</v>
      </c>
      <c r="D1519" s="23" t="s">
        <v>188</v>
      </c>
      <c r="E1519" s="23" t="s">
        <v>111</v>
      </c>
      <c r="F1519" s="23" t="s">
        <v>70</v>
      </c>
      <c r="G1519" s="24"/>
      <c r="H1519" s="24">
        <v>24091512637</v>
      </c>
      <c r="I1519" s="24" t="s">
        <v>72</v>
      </c>
      <c r="J1519" s="24">
        <f>DATEDIF(Tabla1[[#This Row],[FECHA DE NACIMIENTO]],Tabla1[[#This Row],[FECHA ACTUAL]],"Y")</f>
        <v>23</v>
      </c>
      <c r="K1519" s="24" t="s">
        <v>96</v>
      </c>
      <c r="L1519" s="24" t="s">
        <v>112</v>
      </c>
      <c r="M1519" s="24">
        <v>0</v>
      </c>
      <c r="N1519" s="24">
        <v>0</v>
      </c>
      <c r="O1519" s="24">
        <v>2</v>
      </c>
      <c r="P1519" s="24" t="s">
        <v>101</v>
      </c>
      <c r="Q1519" s="23">
        <v>36531</v>
      </c>
      <c r="R1519" s="24" t="s">
        <v>76</v>
      </c>
      <c r="S1519" s="25">
        <v>45119</v>
      </c>
      <c r="T1519" s="24"/>
      <c r="U1519" s="24">
        <v>3057314128</v>
      </c>
      <c r="V1519" s="24" t="s">
        <v>8939</v>
      </c>
      <c r="W1519" s="24" t="s">
        <v>8940</v>
      </c>
      <c r="X1519" s="24" t="s">
        <v>8941</v>
      </c>
      <c r="Y1519" s="24" t="s">
        <v>5767</v>
      </c>
      <c r="Z1519" s="24" t="s">
        <v>117</v>
      </c>
      <c r="AA1519" s="24">
        <v>3138606118</v>
      </c>
      <c r="AB1519" s="24" t="s">
        <v>77</v>
      </c>
      <c r="AC1519" s="24" t="s">
        <v>77</v>
      </c>
      <c r="AD1519" s="24" t="s">
        <v>77</v>
      </c>
      <c r="AE1519" s="26" t="s">
        <v>151</v>
      </c>
      <c r="AF1519" s="26"/>
      <c r="AG1519" s="26"/>
      <c r="AH1519" s="27" t="s">
        <v>184</v>
      </c>
      <c r="AI1519" s="27" t="s">
        <v>1612</v>
      </c>
      <c r="AJ1519" s="27" t="s">
        <v>487</v>
      </c>
      <c r="AK1519" s="24" t="s">
        <v>121</v>
      </c>
      <c r="AL1519" s="24" t="s">
        <v>7086</v>
      </c>
      <c r="AM1519" s="23">
        <v>43486</v>
      </c>
      <c r="AN1519" s="28">
        <v>877803</v>
      </c>
      <c r="AO1519" s="28">
        <v>102854</v>
      </c>
      <c r="AP1519" s="24"/>
      <c r="AQ1519" s="24"/>
      <c r="AR1519" s="24"/>
      <c r="AS1519" s="24"/>
      <c r="AT1519" s="24" t="e">
        <v>#N/A</v>
      </c>
      <c r="AU1519" s="24" t="e">
        <v>#N/A</v>
      </c>
      <c r="AV1519" s="24">
        <v>95</v>
      </c>
      <c r="AW1519" s="24"/>
      <c r="AX1519" s="24"/>
      <c r="AY1519" s="24"/>
      <c r="AZ1519" s="24"/>
      <c r="BA1519" s="24"/>
      <c r="BB1519" s="24"/>
      <c r="BC1519" s="24"/>
      <c r="BD1519" s="24">
        <v>0</v>
      </c>
      <c r="BE1519" s="24">
        <v>0</v>
      </c>
      <c r="BF1519" s="23"/>
      <c r="BG1519" s="23"/>
      <c r="BH1519" s="23">
        <v>43965</v>
      </c>
      <c r="BI1519" s="26" t="s">
        <v>127</v>
      </c>
      <c r="BJ1519" s="26" t="s">
        <v>273</v>
      </c>
      <c r="BK1519" s="29">
        <v>0</v>
      </c>
      <c r="BL1519" s="24" t="s">
        <v>129</v>
      </c>
      <c r="BM1519" s="22" t="str">
        <f ca="1">+IF(Tabla1[[#This Row],[FECHA INGRESO]]&gt;=44986,IF((TODAY()-Tabla1[[#This Row],[FECHA INGRESO]])&gt;=50,"ALERTA","TODAVÍA FALTA"),"N/A")</f>
        <v>N/A</v>
      </c>
      <c r="BN1519" s="7">
        <f>IFERROR((_xlfn.DAYS(Tabla1[[#This Row],[FECHA INGRESO]],Tabla1[[#This Row],[FECHA RETIRO]]))/30,"")</f>
        <v>-15.966666666666667</v>
      </c>
    </row>
    <row r="1520" spans="1:66" x14ac:dyDescent="0.35">
      <c r="A1520" s="31">
        <v>1012379748</v>
      </c>
      <c r="B1520" s="22" t="s">
        <v>8942</v>
      </c>
      <c r="C1520" s="23">
        <v>43486</v>
      </c>
      <c r="D1520" s="23" t="s">
        <v>93</v>
      </c>
      <c r="E1520" s="23" t="s">
        <v>111</v>
      </c>
      <c r="F1520" s="23"/>
      <c r="G1520" s="24"/>
      <c r="H1520" s="24">
        <v>24091030700</v>
      </c>
      <c r="I1520" s="24" t="s">
        <v>95</v>
      </c>
      <c r="J1520" s="24">
        <f>DATEDIF(Tabla1[[#This Row],[FECHA DE NACIMIENTO]],Tabla1[[#This Row],[FECHA ACTUAL]],"Y")</f>
        <v>31</v>
      </c>
      <c r="K1520" s="24" t="s">
        <v>96</v>
      </c>
      <c r="L1520" s="24" t="s">
        <v>234</v>
      </c>
      <c r="M1520" s="24">
        <v>1</v>
      </c>
      <c r="N1520" s="24">
        <v>1</v>
      </c>
      <c r="O1520" s="24">
        <v>3</v>
      </c>
      <c r="P1520" s="24" t="s">
        <v>101</v>
      </c>
      <c r="Q1520" s="23">
        <v>33472</v>
      </c>
      <c r="R1520" s="24" t="s">
        <v>76</v>
      </c>
      <c r="S1520" s="25">
        <v>45119</v>
      </c>
      <c r="T1520" s="24"/>
      <c r="U1520" s="24">
        <v>3162726888</v>
      </c>
      <c r="V1520" s="24" t="s">
        <v>8943</v>
      </c>
      <c r="W1520" s="24" t="s">
        <v>8944</v>
      </c>
      <c r="X1520" s="24" t="s">
        <v>2245</v>
      </c>
      <c r="Y1520" s="24" t="s">
        <v>8945</v>
      </c>
      <c r="Z1520" s="24" t="s">
        <v>82</v>
      </c>
      <c r="AA1520" s="24">
        <v>3115404173</v>
      </c>
      <c r="AB1520" s="24" t="s">
        <v>77</v>
      </c>
      <c r="AC1520" s="24" t="s">
        <v>77</v>
      </c>
      <c r="AD1520" s="24" t="s">
        <v>77</v>
      </c>
      <c r="AE1520" s="26" t="s">
        <v>151</v>
      </c>
      <c r="AF1520" s="26"/>
      <c r="AG1520" s="26"/>
      <c r="AH1520" s="27" t="s">
        <v>184</v>
      </c>
      <c r="AI1520" s="27" t="s">
        <v>8946</v>
      </c>
      <c r="AJ1520" s="27" t="s">
        <v>8947</v>
      </c>
      <c r="AK1520" s="24" t="s">
        <v>8947</v>
      </c>
      <c r="AL1520" s="24" t="s">
        <v>7086</v>
      </c>
      <c r="AM1520" s="23">
        <v>43486</v>
      </c>
      <c r="AN1520" s="28">
        <v>857100.06</v>
      </c>
      <c r="AO1520" s="28">
        <v>97032</v>
      </c>
      <c r="AP1520" s="24"/>
      <c r="AQ1520" s="24"/>
      <c r="AR1520" s="24"/>
      <c r="AS1520" s="24"/>
      <c r="AT1520" s="24" t="e">
        <v>#N/A</v>
      </c>
      <c r="AU1520" s="24" t="e">
        <v>#N/A</v>
      </c>
      <c r="AV1520" s="24" t="e">
        <v>#N/A</v>
      </c>
      <c r="AW1520" s="24"/>
      <c r="AX1520" s="24"/>
      <c r="AY1520" s="24"/>
      <c r="AZ1520" s="24"/>
      <c r="BA1520" s="24"/>
      <c r="BB1520" s="24"/>
      <c r="BC1520" s="24"/>
      <c r="BD1520" s="24">
        <v>0</v>
      </c>
      <c r="BE1520" s="24">
        <v>0</v>
      </c>
      <c r="BF1520" s="23"/>
      <c r="BG1520" s="23"/>
      <c r="BH1520" s="23">
        <v>43676</v>
      </c>
      <c r="BI1520" s="26" t="s">
        <v>127</v>
      </c>
      <c r="BJ1520" s="26" t="s">
        <v>8948</v>
      </c>
      <c r="BK1520" s="29">
        <v>218531</v>
      </c>
      <c r="BL1520" s="24" t="s">
        <v>129</v>
      </c>
      <c r="BM1520" s="22" t="str">
        <f ca="1">+IF(Tabla1[[#This Row],[FECHA INGRESO]]&gt;=44986,IF((TODAY()-Tabla1[[#This Row],[FECHA INGRESO]])&gt;=50,"ALERTA","TODAVÍA FALTA"),"N/A")</f>
        <v>N/A</v>
      </c>
      <c r="BN1520" s="7">
        <f>IFERROR((_xlfn.DAYS(Tabla1[[#This Row],[FECHA INGRESO]],Tabla1[[#This Row],[FECHA RETIRO]]))/30,"")</f>
        <v>-6.333333333333333</v>
      </c>
    </row>
    <row r="1521" spans="1:66" x14ac:dyDescent="0.35">
      <c r="A1521" s="31">
        <v>1032448214</v>
      </c>
      <c r="B1521" s="22" t="s">
        <v>8949</v>
      </c>
      <c r="C1521" s="23">
        <v>43486</v>
      </c>
      <c r="D1521" s="23" t="s">
        <v>93</v>
      </c>
      <c r="E1521" s="23" t="s">
        <v>110</v>
      </c>
      <c r="F1521" s="23"/>
      <c r="G1521" s="24"/>
      <c r="H1521" s="24">
        <v>24090843910</v>
      </c>
      <c r="I1521" s="24" t="s">
        <v>95</v>
      </c>
      <c r="J1521" s="24">
        <f>DATEDIF(Tabla1[[#This Row],[FECHA DE NACIMIENTO]],Tabla1[[#This Row],[FECHA ACTUAL]],"Y")</f>
        <v>31</v>
      </c>
      <c r="K1521" s="24" t="s">
        <v>320</v>
      </c>
      <c r="L1521" s="24" t="s">
        <v>112</v>
      </c>
      <c r="M1521" s="24">
        <v>3</v>
      </c>
      <c r="N1521" s="24">
        <v>3</v>
      </c>
      <c r="O1521" s="24">
        <v>3</v>
      </c>
      <c r="P1521" s="24" t="s">
        <v>101</v>
      </c>
      <c r="Q1521" s="23">
        <v>33641</v>
      </c>
      <c r="R1521" s="24" t="s">
        <v>76</v>
      </c>
      <c r="S1521" s="25">
        <v>45119</v>
      </c>
      <c r="T1521" s="24"/>
      <c r="U1521" s="24">
        <v>3012617142</v>
      </c>
      <c r="V1521" s="24" t="s">
        <v>8950</v>
      </c>
      <c r="W1521" s="24" t="s">
        <v>8951</v>
      </c>
      <c r="X1521" s="24" t="s">
        <v>7067</v>
      </c>
      <c r="Y1521" s="24" t="s">
        <v>8952</v>
      </c>
      <c r="Z1521" s="24" t="s">
        <v>117</v>
      </c>
      <c r="AA1521" s="24">
        <v>3203121931</v>
      </c>
      <c r="AB1521" s="24" t="s">
        <v>77</v>
      </c>
      <c r="AC1521" s="24" t="s">
        <v>77</v>
      </c>
      <c r="AD1521" s="24" t="s">
        <v>77</v>
      </c>
      <c r="AE1521" s="26" t="s">
        <v>151</v>
      </c>
      <c r="AF1521" s="26"/>
      <c r="AG1521" s="26"/>
      <c r="AH1521" s="27" t="s">
        <v>184</v>
      </c>
      <c r="AI1521" s="27" t="s">
        <v>1612</v>
      </c>
      <c r="AJ1521" s="27" t="s">
        <v>487</v>
      </c>
      <c r="AK1521" s="24" t="s">
        <v>121</v>
      </c>
      <c r="AL1521" s="24" t="s">
        <v>7086</v>
      </c>
      <c r="AM1521" s="23">
        <v>43486</v>
      </c>
      <c r="AN1521" s="28">
        <v>877803</v>
      </c>
      <c r="AO1521" s="28">
        <v>102854</v>
      </c>
      <c r="AP1521" s="24" t="s">
        <v>8953</v>
      </c>
      <c r="AQ1521" s="24"/>
      <c r="AR1521" s="24"/>
      <c r="AS1521" s="24"/>
      <c r="AT1521" s="24" t="e">
        <v>#N/A</v>
      </c>
      <c r="AU1521" s="24" t="e">
        <v>#N/A</v>
      </c>
      <c r="AV1521" s="24" t="e">
        <v>#N/A</v>
      </c>
      <c r="AW1521" s="24"/>
      <c r="AX1521" s="24"/>
      <c r="AY1521" s="24"/>
      <c r="AZ1521" s="24"/>
      <c r="BA1521" s="24"/>
      <c r="BB1521" s="24"/>
      <c r="BC1521" s="24"/>
      <c r="BD1521" s="24">
        <v>0</v>
      </c>
      <c r="BE1521" s="24">
        <v>0</v>
      </c>
      <c r="BF1521" s="23"/>
      <c r="BG1521" s="23"/>
      <c r="BH1521" s="23">
        <v>43829</v>
      </c>
      <c r="BI1521" s="26" t="s">
        <v>466</v>
      </c>
      <c r="BJ1521" s="26" t="s">
        <v>273</v>
      </c>
      <c r="BK1521" s="29">
        <v>391055</v>
      </c>
      <c r="BL1521" s="24" t="s">
        <v>129</v>
      </c>
      <c r="BM1521" s="22" t="str">
        <f ca="1">+IF(Tabla1[[#This Row],[FECHA INGRESO]]&gt;=44986,IF((TODAY()-Tabla1[[#This Row],[FECHA INGRESO]])&gt;=50,"ALERTA","TODAVÍA FALTA"),"N/A")</f>
        <v>N/A</v>
      </c>
      <c r="BN1521" s="7">
        <f>IFERROR((_xlfn.DAYS(Tabla1[[#This Row],[FECHA INGRESO]],Tabla1[[#This Row],[FECHA RETIRO]]))/30,"")</f>
        <v>-11.433333333333334</v>
      </c>
    </row>
    <row r="1522" spans="1:66" ht="15" customHeight="1" x14ac:dyDescent="0.35">
      <c r="A1522" s="31">
        <v>52554744</v>
      </c>
      <c r="B1522" s="22" t="s">
        <v>8954</v>
      </c>
      <c r="C1522" s="23">
        <v>43486</v>
      </c>
      <c r="D1522" s="23" t="s">
        <v>4008</v>
      </c>
      <c r="E1522" s="23" t="s">
        <v>69</v>
      </c>
      <c r="F1522" s="23"/>
      <c r="G1522" s="24"/>
      <c r="H1522" s="24">
        <v>24090991655</v>
      </c>
      <c r="I1522" s="24" t="s">
        <v>95</v>
      </c>
      <c r="J1522" s="24">
        <f>DATEDIF(Tabla1[[#This Row],[FECHA DE NACIMIENTO]],Tabla1[[#This Row],[FECHA ACTUAL]],"Y")</f>
        <v>51</v>
      </c>
      <c r="K1522" s="24" t="s">
        <v>96</v>
      </c>
      <c r="L1522" s="24" t="s">
        <v>234</v>
      </c>
      <c r="M1522" s="24">
        <v>0</v>
      </c>
      <c r="N1522" s="24">
        <v>0</v>
      </c>
      <c r="O1522" s="24">
        <v>3</v>
      </c>
      <c r="P1522" s="24" t="s">
        <v>101</v>
      </c>
      <c r="Q1522" s="23">
        <v>26211</v>
      </c>
      <c r="R1522" s="24" t="s">
        <v>5446</v>
      </c>
      <c r="S1522" s="25">
        <v>45119</v>
      </c>
      <c r="T1522" s="24"/>
      <c r="U1522" s="24">
        <v>3195843493</v>
      </c>
      <c r="V1522" s="24" t="s">
        <v>8955</v>
      </c>
      <c r="W1522" s="24" t="s">
        <v>8956</v>
      </c>
      <c r="X1522" s="24" t="s">
        <v>6944</v>
      </c>
      <c r="Y1522" s="24" t="s">
        <v>8957</v>
      </c>
      <c r="Z1522" s="24" t="s">
        <v>82</v>
      </c>
      <c r="AA1522" s="24">
        <v>3178003640</v>
      </c>
      <c r="AB1522" s="24" t="s">
        <v>77</v>
      </c>
      <c r="AC1522" s="24" t="s">
        <v>77</v>
      </c>
      <c r="AD1522" s="24" t="s">
        <v>77</v>
      </c>
      <c r="AE1522" s="26" t="s">
        <v>151</v>
      </c>
      <c r="AF1522" s="26"/>
      <c r="AG1522" s="26"/>
      <c r="AH1522" s="27" t="s">
        <v>184</v>
      </c>
      <c r="AI1522" s="27" t="s">
        <v>8958</v>
      </c>
      <c r="AJ1522" s="27" t="s">
        <v>8959</v>
      </c>
      <c r="AK1522" s="24" t="s">
        <v>121</v>
      </c>
      <c r="AL1522" s="24" t="s">
        <v>7086</v>
      </c>
      <c r="AM1522" s="23">
        <v>43486</v>
      </c>
      <c r="AN1522" s="28">
        <v>857100.06</v>
      </c>
      <c r="AO1522" s="28"/>
      <c r="AP1522" s="24"/>
      <c r="AQ1522" s="24"/>
      <c r="AR1522" s="24"/>
      <c r="AS1522" s="24"/>
      <c r="AT1522" s="24" t="e">
        <v>#N/A</v>
      </c>
      <c r="AU1522" s="24" t="e">
        <v>#N/A</v>
      </c>
      <c r="AV1522" s="24">
        <v>84</v>
      </c>
      <c r="AW1522" s="24"/>
      <c r="AX1522" s="24"/>
      <c r="AY1522" s="24"/>
      <c r="AZ1522" s="24"/>
      <c r="BA1522" s="24"/>
      <c r="BB1522" s="24"/>
      <c r="BC1522" s="24"/>
      <c r="BD1522" s="24">
        <v>0</v>
      </c>
      <c r="BE1522" s="24">
        <v>0</v>
      </c>
      <c r="BF1522" s="23"/>
      <c r="BG1522" s="23"/>
      <c r="BH1522" s="23">
        <v>43542</v>
      </c>
      <c r="BI1522" s="26" t="s">
        <v>143</v>
      </c>
      <c r="BJ1522" s="26" t="s">
        <v>2589</v>
      </c>
      <c r="BK1522" s="29">
        <v>66709</v>
      </c>
      <c r="BL1522" s="24" t="s">
        <v>129</v>
      </c>
      <c r="BM1522" s="22" t="str">
        <f ca="1">+IF(Tabla1[[#This Row],[FECHA INGRESO]]&gt;=44986,IF((TODAY()-Tabla1[[#This Row],[FECHA INGRESO]])&gt;=50,"ALERTA","TODAVÍA FALTA"),"N/A")</f>
        <v>N/A</v>
      </c>
      <c r="BN1522" s="7">
        <f>IFERROR((_xlfn.DAYS(Tabla1[[#This Row],[FECHA INGRESO]],Tabla1[[#This Row],[FECHA RETIRO]]))/30,"")</f>
        <v>-1.8666666666666667</v>
      </c>
    </row>
    <row r="1523" spans="1:66" ht="15" customHeight="1" x14ac:dyDescent="0.35">
      <c r="A1523" s="31">
        <v>1030553594</v>
      </c>
      <c r="B1523" s="22" t="s">
        <v>8960</v>
      </c>
      <c r="C1523" s="23">
        <v>43486</v>
      </c>
      <c r="D1523" s="23" t="s">
        <v>93</v>
      </c>
      <c r="E1523" s="24" t="s">
        <v>94</v>
      </c>
      <c r="F1523" s="23"/>
      <c r="G1523" s="24"/>
      <c r="H1523" s="24">
        <v>24091031912</v>
      </c>
      <c r="I1523" s="24" t="s">
        <v>95</v>
      </c>
      <c r="J1523" s="24">
        <f>DATEDIF(Tabla1[[#This Row],[FECHA DE NACIMIENTO]],Tabla1[[#This Row],[FECHA ACTUAL]],"Y")</f>
        <v>34</v>
      </c>
      <c r="K1523" s="24" t="s">
        <v>73</v>
      </c>
      <c r="L1523" s="24" t="s">
        <v>112</v>
      </c>
      <c r="M1523" s="24">
        <v>0</v>
      </c>
      <c r="N1523" s="24">
        <v>0</v>
      </c>
      <c r="O1523" s="24">
        <v>3</v>
      </c>
      <c r="P1523" s="24" t="s">
        <v>101</v>
      </c>
      <c r="Q1523" s="23">
        <v>32482</v>
      </c>
      <c r="R1523" s="24" t="s">
        <v>76</v>
      </c>
      <c r="S1523" s="25">
        <v>45119</v>
      </c>
      <c r="T1523" s="24"/>
      <c r="U1523" s="24">
        <v>3195670415</v>
      </c>
      <c r="V1523" s="24" t="s">
        <v>8961</v>
      </c>
      <c r="W1523" s="24" t="s">
        <v>8962</v>
      </c>
      <c r="X1523" s="24" t="s">
        <v>8963</v>
      </c>
      <c r="Y1523" s="24" t="s">
        <v>8964</v>
      </c>
      <c r="Z1523" s="24" t="s">
        <v>285</v>
      </c>
      <c r="AA1523" s="24">
        <v>3154531827</v>
      </c>
      <c r="AB1523" s="24" t="s">
        <v>77</v>
      </c>
      <c r="AC1523" s="24" t="s">
        <v>77</v>
      </c>
      <c r="AD1523" s="24" t="s">
        <v>77</v>
      </c>
      <c r="AE1523" s="26" t="s">
        <v>102</v>
      </c>
      <c r="AF1523" s="26"/>
      <c r="AG1523" s="26" t="s">
        <v>8965</v>
      </c>
      <c r="AH1523" s="27" t="s">
        <v>163</v>
      </c>
      <c r="AI1523" s="27" t="s">
        <v>8958</v>
      </c>
      <c r="AJ1523" s="27" t="s">
        <v>8959</v>
      </c>
      <c r="AK1523" s="24" t="s">
        <v>121</v>
      </c>
      <c r="AL1523" s="24" t="s">
        <v>7086</v>
      </c>
      <c r="AM1523" s="23">
        <v>43486</v>
      </c>
      <c r="AN1523" s="28">
        <v>1316520</v>
      </c>
      <c r="AO1523" s="28">
        <v>97032</v>
      </c>
      <c r="AP1523" s="24"/>
      <c r="AQ1523" s="24"/>
      <c r="AR1523" s="24"/>
      <c r="AS1523" s="24"/>
      <c r="AT1523" s="24" t="e">
        <v>#N/A</v>
      </c>
      <c r="AU1523" s="24" t="e">
        <v>#N/A</v>
      </c>
      <c r="AV1523" s="24" t="e">
        <v>#N/A</v>
      </c>
      <c r="AW1523" s="24"/>
      <c r="AX1523" s="24"/>
      <c r="AY1523" s="24"/>
      <c r="AZ1523" s="24"/>
      <c r="BA1523" s="24"/>
      <c r="BB1523" s="24"/>
      <c r="BC1523" s="24"/>
      <c r="BD1523" s="24">
        <v>0</v>
      </c>
      <c r="BE1523" s="24">
        <v>0</v>
      </c>
      <c r="BF1523" s="23"/>
      <c r="BG1523" s="23"/>
      <c r="BH1523" s="23">
        <v>43615</v>
      </c>
      <c r="BI1523" s="26" t="s">
        <v>127</v>
      </c>
      <c r="BJ1523" s="26" t="s">
        <v>8265</v>
      </c>
      <c r="BK1523" s="29">
        <v>229667</v>
      </c>
      <c r="BL1523" s="24" t="s">
        <v>129</v>
      </c>
      <c r="BM1523" s="22" t="str">
        <f ca="1">+IF(Tabla1[[#This Row],[FECHA INGRESO]]&gt;=44986,IF((TODAY()-Tabla1[[#This Row],[FECHA INGRESO]])&gt;=50,"ALERTA","TODAVÍA FALTA"),"N/A")</f>
        <v>N/A</v>
      </c>
      <c r="BN1523" s="7">
        <f>IFERROR((_xlfn.DAYS(Tabla1[[#This Row],[FECHA INGRESO]],Tabla1[[#This Row],[FECHA RETIRO]]))/30,"")</f>
        <v>-4.3</v>
      </c>
    </row>
    <row r="1524" spans="1:66" ht="15" customHeight="1" x14ac:dyDescent="0.35">
      <c r="A1524" s="31">
        <v>52756829</v>
      </c>
      <c r="B1524" s="22" t="s">
        <v>8966</v>
      </c>
      <c r="C1524" s="23">
        <v>43486</v>
      </c>
      <c r="D1524" s="23" t="s">
        <v>93</v>
      </c>
      <c r="E1524" s="23" t="s">
        <v>111</v>
      </c>
      <c r="F1524" s="23"/>
      <c r="G1524" s="24"/>
      <c r="H1524" s="24">
        <v>24056138740</v>
      </c>
      <c r="I1524" s="24" t="s">
        <v>95</v>
      </c>
      <c r="J1524" s="24">
        <f>DATEDIF(Tabla1[[#This Row],[FECHA DE NACIMIENTO]],Tabla1[[#This Row],[FECHA ACTUAL]],"Y")</f>
        <v>40</v>
      </c>
      <c r="K1524" s="24" t="s">
        <v>73</v>
      </c>
      <c r="L1524" s="24" t="s">
        <v>112</v>
      </c>
      <c r="M1524" s="24">
        <v>3</v>
      </c>
      <c r="N1524" s="24">
        <v>3</v>
      </c>
      <c r="O1524" s="24">
        <v>2</v>
      </c>
      <c r="P1524" s="24" t="s">
        <v>101</v>
      </c>
      <c r="Q1524" s="23">
        <v>30312</v>
      </c>
      <c r="R1524" s="24" t="s">
        <v>76</v>
      </c>
      <c r="S1524" s="25">
        <v>45119</v>
      </c>
      <c r="T1524" s="24"/>
      <c r="U1524" s="24">
        <v>3108054188</v>
      </c>
      <c r="V1524" s="24" t="s">
        <v>8967</v>
      </c>
      <c r="W1524" s="24" t="s">
        <v>8968</v>
      </c>
      <c r="X1524" s="24" t="s">
        <v>8969</v>
      </c>
      <c r="Y1524" s="24" t="s">
        <v>8970</v>
      </c>
      <c r="Z1524" s="24" t="s">
        <v>117</v>
      </c>
      <c r="AA1524" s="24">
        <v>3197268148</v>
      </c>
      <c r="AB1524" s="24" t="s">
        <v>77</v>
      </c>
      <c r="AC1524" s="24" t="s">
        <v>77</v>
      </c>
      <c r="AD1524" s="24" t="s">
        <v>77</v>
      </c>
      <c r="AE1524" s="26" t="s">
        <v>151</v>
      </c>
      <c r="AF1524" s="26"/>
      <c r="AG1524" s="26"/>
      <c r="AH1524" s="27" t="s">
        <v>184</v>
      </c>
      <c r="AI1524" s="27" t="s">
        <v>8958</v>
      </c>
      <c r="AJ1524" s="27" t="s">
        <v>8959</v>
      </c>
      <c r="AK1524" s="24" t="s">
        <v>121</v>
      </c>
      <c r="AL1524" s="24" t="s">
        <v>7086</v>
      </c>
      <c r="AM1524" s="23">
        <v>43486</v>
      </c>
      <c r="AN1524" s="28">
        <v>857100.06</v>
      </c>
      <c r="AO1524" s="28"/>
      <c r="AP1524" s="24"/>
      <c r="AQ1524" s="24"/>
      <c r="AR1524" s="24"/>
      <c r="AS1524" s="24"/>
      <c r="AT1524" s="24" t="e">
        <v>#N/A</v>
      </c>
      <c r="AU1524" s="24" t="e">
        <v>#N/A</v>
      </c>
      <c r="AV1524" s="24" t="e">
        <v>#N/A</v>
      </c>
      <c r="AW1524" s="24"/>
      <c r="AX1524" s="24"/>
      <c r="AY1524" s="24"/>
      <c r="AZ1524" s="24"/>
      <c r="BA1524" s="24"/>
      <c r="BB1524" s="24"/>
      <c r="BC1524" s="24"/>
      <c r="BD1524" s="24">
        <v>0</v>
      </c>
      <c r="BE1524" s="24">
        <v>0</v>
      </c>
      <c r="BF1524" s="23"/>
      <c r="BG1524" s="23"/>
      <c r="BH1524" s="23">
        <v>43528</v>
      </c>
      <c r="BI1524" s="26" t="s">
        <v>127</v>
      </c>
      <c r="BJ1524" s="26" t="s">
        <v>273</v>
      </c>
      <c r="BK1524" s="29">
        <v>50607</v>
      </c>
      <c r="BL1524" s="24" t="s">
        <v>129</v>
      </c>
      <c r="BM1524" s="22" t="str">
        <f ca="1">+IF(Tabla1[[#This Row],[FECHA INGRESO]]&gt;=44986,IF((TODAY()-Tabla1[[#This Row],[FECHA INGRESO]])&gt;=50,"ALERTA","TODAVÍA FALTA"),"N/A")</f>
        <v>N/A</v>
      </c>
      <c r="BN1524" s="7">
        <f>IFERROR((_xlfn.DAYS(Tabla1[[#This Row],[FECHA INGRESO]],Tabla1[[#This Row],[FECHA RETIRO]]))/30,"")</f>
        <v>-1.4</v>
      </c>
    </row>
    <row r="1525" spans="1:66" x14ac:dyDescent="0.35">
      <c r="A1525" s="31">
        <v>1075229797</v>
      </c>
      <c r="B1525" s="22" t="s">
        <v>8971</v>
      </c>
      <c r="C1525" s="23">
        <v>43486</v>
      </c>
      <c r="D1525" s="23" t="s">
        <v>157</v>
      </c>
      <c r="E1525" s="23" t="s">
        <v>111</v>
      </c>
      <c r="F1525" s="23"/>
      <c r="G1525" s="24"/>
      <c r="H1525" s="24">
        <v>24090852231</v>
      </c>
      <c r="I1525" s="24" t="s">
        <v>72</v>
      </c>
      <c r="J1525" s="24">
        <f>DATEDIF(Tabla1[[#This Row],[FECHA DE NACIMIENTO]],Tabla1[[#This Row],[FECHA ACTUAL]],"Y")</f>
        <v>35</v>
      </c>
      <c r="K1525" s="24" t="s">
        <v>73</v>
      </c>
      <c r="L1525" s="24" t="s">
        <v>234</v>
      </c>
      <c r="M1525" s="24">
        <v>1</v>
      </c>
      <c r="N1525" s="24">
        <v>0</v>
      </c>
      <c r="O1525" s="24">
        <v>3</v>
      </c>
      <c r="P1525" s="24" t="s">
        <v>101</v>
      </c>
      <c r="Q1525" s="23">
        <v>32234</v>
      </c>
      <c r="R1525" s="24" t="s">
        <v>3821</v>
      </c>
      <c r="S1525" s="25">
        <v>45119</v>
      </c>
      <c r="T1525" s="24"/>
      <c r="U1525" s="24">
        <v>3229494942</v>
      </c>
      <c r="V1525" s="24" t="s">
        <v>8972</v>
      </c>
      <c r="W1525" s="24" t="s">
        <v>8973</v>
      </c>
      <c r="X1525" s="24" t="s">
        <v>8974</v>
      </c>
      <c r="Y1525" s="24" t="s">
        <v>8975</v>
      </c>
      <c r="Z1525" s="24" t="s">
        <v>82</v>
      </c>
      <c r="AA1525" s="24">
        <v>3209639087</v>
      </c>
      <c r="AB1525" s="24" t="s">
        <v>77</v>
      </c>
      <c r="AC1525" s="24" t="s">
        <v>77</v>
      </c>
      <c r="AD1525" s="24" t="s">
        <v>77</v>
      </c>
      <c r="AE1525" s="26" t="s">
        <v>151</v>
      </c>
      <c r="AF1525" s="26"/>
      <c r="AG1525" s="26"/>
      <c r="AH1525" s="27" t="s">
        <v>184</v>
      </c>
      <c r="AI1525" s="27" t="s">
        <v>8958</v>
      </c>
      <c r="AJ1525" s="27" t="s">
        <v>8959</v>
      </c>
      <c r="AK1525" s="24" t="s">
        <v>121</v>
      </c>
      <c r="AL1525" s="24" t="s">
        <v>7086</v>
      </c>
      <c r="AM1525" s="23">
        <v>43486</v>
      </c>
      <c r="AN1525" s="28">
        <v>857100.06</v>
      </c>
      <c r="AO1525" s="28"/>
      <c r="AP1525" s="24"/>
      <c r="AQ1525" s="24"/>
      <c r="AR1525" s="24"/>
      <c r="AS1525" s="24"/>
      <c r="AT1525" s="24" t="e">
        <v>#N/A</v>
      </c>
      <c r="AU1525" s="24" t="e">
        <v>#N/A</v>
      </c>
      <c r="AV1525" s="24" t="e">
        <v>#N/A</v>
      </c>
      <c r="AW1525" s="24"/>
      <c r="AX1525" s="24"/>
      <c r="AY1525" s="24"/>
      <c r="AZ1525" s="24"/>
      <c r="BA1525" s="24"/>
      <c r="BB1525" s="24"/>
      <c r="BC1525" s="24"/>
      <c r="BD1525" s="24">
        <v>0</v>
      </c>
      <c r="BE1525" s="24">
        <v>0</v>
      </c>
      <c r="BF1525" s="23"/>
      <c r="BG1525" s="23"/>
      <c r="BH1525" s="23">
        <v>43563</v>
      </c>
      <c r="BI1525" s="26" t="s">
        <v>127</v>
      </c>
      <c r="BJ1525" s="26" t="s">
        <v>232</v>
      </c>
      <c r="BK1525" s="29">
        <v>89713</v>
      </c>
      <c r="BL1525" s="24" t="s">
        <v>129</v>
      </c>
      <c r="BM1525" s="22" t="str">
        <f ca="1">+IF(Tabla1[[#This Row],[FECHA INGRESO]]&gt;=44986,IF((TODAY()-Tabla1[[#This Row],[FECHA INGRESO]])&gt;=50,"ALERTA","TODAVÍA FALTA"),"N/A")</f>
        <v>N/A</v>
      </c>
      <c r="BN1525" s="7">
        <f>IFERROR((_xlfn.DAYS(Tabla1[[#This Row],[FECHA INGRESO]],Tabla1[[#This Row],[FECHA RETIRO]]))/30,"")</f>
        <v>-2.5666666666666669</v>
      </c>
    </row>
    <row r="1526" spans="1:66" ht="15" customHeight="1" x14ac:dyDescent="0.35">
      <c r="A1526" s="34">
        <v>1066571399</v>
      </c>
      <c r="B1526" s="22" t="s">
        <v>8976</v>
      </c>
      <c r="C1526" s="23">
        <v>43486</v>
      </c>
      <c r="D1526" s="23" t="s">
        <v>1311</v>
      </c>
      <c r="E1526" s="23" t="s">
        <v>111</v>
      </c>
      <c r="F1526" s="23" t="s">
        <v>70</v>
      </c>
      <c r="G1526" s="24"/>
      <c r="H1526" s="24">
        <v>24091295949</v>
      </c>
      <c r="I1526" s="24" t="s">
        <v>95</v>
      </c>
      <c r="J1526" s="24">
        <f>DATEDIF(Tabla1[[#This Row],[FECHA DE NACIMIENTO]],Tabla1[[#This Row],[FECHA ACTUAL]],"Y")</f>
        <v>34</v>
      </c>
      <c r="K1526" s="24" t="s">
        <v>96</v>
      </c>
      <c r="L1526" s="24" t="s">
        <v>234</v>
      </c>
      <c r="M1526" s="24">
        <v>1</v>
      </c>
      <c r="N1526" s="24">
        <v>1</v>
      </c>
      <c r="O1526" s="24">
        <v>2</v>
      </c>
      <c r="P1526" s="24" t="s">
        <v>101</v>
      </c>
      <c r="Q1526" s="23">
        <v>32457</v>
      </c>
      <c r="R1526" s="24" t="s">
        <v>8927</v>
      </c>
      <c r="S1526" s="25">
        <v>45119</v>
      </c>
      <c r="T1526" s="24"/>
      <c r="U1526" s="24">
        <v>3205847456</v>
      </c>
      <c r="V1526" s="24" t="s">
        <v>8977</v>
      </c>
      <c r="W1526" s="24" t="s">
        <v>8929</v>
      </c>
      <c r="X1526" s="24" t="s">
        <v>7983</v>
      </c>
      <c r="Y1526" s="24" t="s">
        <v>8933</v>
      </c>
      <c r="Z1526" s="24" t="s">
        <v>117</v>
      </c>
      <c r="AA1526" s="24">
        <v>3006243140</v>
      </c>
      <c r="AB1526" s="24" t="s">
        <v>101</v>
      </c>
      <c r="AC1526" s="24" t="s">
        <v>83</v>
      </c>
      <c r="AD1526" s="24" t="e">
        <v>#REF!</v>
      </c>
      <c r="AE1526" s="26" t="s">
        <v>151</v>
      </c>
      <c r="AF1526" s="26"/>
      <c r="AG1526" s="26"/>
      <c r="AH1526" s="27" t="s">
        <v>184</v>
      </c>
      <c r="AI1526" s="27" t="s">
        <v>515</v>
      </c>
      <c r="AJ1526" s="27" t="s">
        <v>515</v>
      </c>
      <c r="AK1526" s="24" t="s">
        <v>121</v>
      </c>
      <c r="AL1526" s="24" t="s">
        <v>7086</v>
      </c>
      <c r="AM1526" s="23">
        <v>43486</v>
      </c>
      <c r="AN1526" s="28">
        <v>1000000</v>
      </c>
      <c r="AO1526" s="28">
        <v>117172</v>
      </c>
      <c r="AP1526" s="24"/>
      <c r="AQ1526" s="24"/>
      <c r="AR1526" s="24"/>
      <c r="AS1526" s="24"/>
      <c r="AT1526" s="24"/>
      <c r="AU1526" s="24"/>
      <c r="AV1526" s="24">
        <v>75</v>
      </c>
      <c r="AW1526" s="24">
        <v>61</v>
      </c>
      <c r="AX1526" s="24"/>
      <c r="AY1526" s="24"/>
      <c r="AZ1526" s="24"/>
      <c r="BA1526" s="24"/>
      <c r="BB1526" s="24"/>
      <c r="BC1526" s="24"/>
      <c r="BD1526" s="24">
        <v>0</v>
      </c>
      <c r="BE1526" s="24">
        <v>0</v>
      </c>
      <c r="BF1526" s="23"/>
      <c r="BG1526" s="23"/>
      <c r="BH1526" s="23">
        <v>44572</v>
      </c>
      <c r="BI1526" s="26" t="s">
        <v>127</v>
      </c>
      <c r="BJ1526" s="26" t="s">
        <v>273</v>
      </c>
      <c r="BK1526" s="29">
        <v>0</v>
      </c>
      <c r="BL1526" s="24" t="s">
        <v>129</v>
      </c>
      <c r="BM1526" s="22" t="str">
        <f ca="1">+IF(Tabla1[[#This Row],[FECHA INGRESO]]&gt;=44986,IF((TODAY()-Tabla1[[#This Row],[FECHA INGRESO]])&gt;=50,"ALERTA","TODAVÍA FALTA"),"N/A")</f>
        <v>N/A</v>
      </c>
      <c r="BN1526" s="7">
        <f>IFERROR((_xlfn.DAYS(Tabla1[[#This Row],[FECHA INGRESO]],Tabla1[[#This Row],[FECHA RETIRO]]))/30,"")</f>
        <v>-36.200000000000003</v>
      </c>
    </row>
    <row r="1527" spans="1:66" ht="15" customHeight="1" x14ac:dyDescent="0.35">
      <c r="A1527" s="34">
        <v>1037650878</v>
      </c>
      <c r="B1527" s="22" t="s">
        <v>8978</v>
      </c>
      <c r="C1527" s="23">
        <v>43486</v>
      </c>
      <c r="D1527" s="23" t="s">
        <v>582</v>
      </c>
      <c r="E1527" s="23" t="s">
        <v>111</v>
      </c>
      <c r="F1527" s="23" t="s">
        <v>70</v>
      </c>
      <c r="G1527" s="24"/>
      <c r="H1527" s="24">
        <v>24091190316</v>
      </c>
      <c r="I1527" s="24" t="s">
        <v>95</v>
      </c>
      <c r="J1527" s="24">
        <f>DATEDIF(Tabla1[[#This Row],[FECHA DE NACIMIENTO]],Tabla1[[#This Row],[FECHA ACTUAL]],"Y")</f>
        <v>27</v>
      </c>
      <c r="K1527" s="24" t="s">
        <v>96</v>
      </c>
      <c r="L1527" s="24" t="s">
        <v>112</v>
      </c>
      <c r="M1527" s="24">
        <v>0</v>
      </c>
      <c r="N1527" s="24">
        <v>0</v>
      </c>
      <c r="O1527" s="24">
        <v>3</v>
      </c>
      <c r="P1527" s="24" t="s">
        <v>101</v>
      </c>
      <c r="Q1527" s="23">
        <v>35227</v>
      </c>
      <c r="R1527" s="24" t="s">
        <v>1526</v>
      </c>
      <c r="S1527" s="25">
        <v>45119</v>
      </c>
      <c r="T1527" s="24"/>
      <c r="U1527" s="24">
        <v>3008302955</v>
      </c>
      <c r="V1527" s="33" t="s">
        <v>8979</v>
      </c>
      <c r="W1527" s="24" t="s">
        <v>8980</v>
      </c>
      <c r="X1527" s="24" t="s">
        <v>8981</v>
      </c>
      <c r="Y1527" s="24" t="s">
        <v>8982</v>
      </c>
      <c r="Z1527" s="24" t="s">
        <v>117</v>
      </c>
      <c r="AA1527" s="24">
        <v>3115057874</v>
      </c>
      <c r="AB1527" s="24" t="s">
        <v>101</v>
      </c>
      <c r="AC1527" s="24" t="s">
        <v>83</v>
      </c>
      <c r="AD1527" s="24" t="e">
        <v>#REF!</v>
      </c>
      <c r="AE1527" s="26" t="s">
        <v>183</v>
      </c>
      <c r="AF1527" s="26" t="s">
        <v>223</v>
      </c>
      <c r="AG1527" s="26"/>
      <c r="AH1527" s="27" t="s">
        <v>184</v>
      </c>
      <c r="AI1527" s="27" t="s">
        <v>515</v>
      </c>
      <c r="AJ1527" s="27" t="s">
        <v>515</v>
      </c>
      <c r="AK1527" s="24" t="s">
        <v>121</v>
      </c>
      <c r="AL1527" s="24" t="s">
        <v>7086</v>
      </c>
      <c r="AM1527" s="23">
        <v>43486</v>
      </c>
      <c r="AN1527" s="28">
        <v>908526</v>
      </c>
      <c r="AO1527" s="28">
        <v>106454</v>
      </c>
      <c r="AP1527" s="24" t="s">
        <v>6462</v>
      </c>
      <c r="AQ1527" s="24"/>
      <c r="AR1527" s="24"/>
      <c r="AS1527" s="24"/>
      <c r="AT1527" s="24"/>
      <c r="AU1527" s="24"/>
      <c r="AV1527" s="24">
        <v>77</v>
      </c>
      <c r="AW1527" s="24">
        <v>66</v>
      </c>
      <c r="AX1527" s="24"/>
      <c r="AY1527" s="24"/>
      <c r="AZ1527" s="24"/>
      <c r="BA1527" s="24"/>
      <c r="BB1527" s="24"/>
      <c r="BC1527" s="24"/>
      <c r="BD1527" s="24">
        <v>0</v>
      </c>
      <c r="BE1527" s="24">
        <v>0</v>
      </c>
      <c r="BF1527" s="23"/>
      <c r="BG1527" s="23"/>
      <c r="BH1527" s="23">
        <v>44526</v>
      </c>
      <c r="BI1527" s="26" t="s">
        <v>466</v>
      </c>
      <c r="BJ1527" s="26" t="s">
        <v>5148</v>
      </c>
      <c r="BK1527" s="29">
        <v>0</v>
      </c>
      <c r="BL1527" s="24" t="s">
        <v>129</v>
      </c>
      <c r="BM1527" s="22" t="str">
        <f ca="1">+IF(Tabla1[[#This Row],[FECHA INGRESO]]&gt;=44986,IF((TODAY()-Tabla1[[#This Row],[FECHA INGRESO]])&gt;=50,"ALERTA","TODAVÍA FALTA"),"N/A")</f>
        <v>N/A</v>
      </c>
      <c r="BN1527" s="7">
        <f>IFERROR((_xlfn.DAYS(Tabla1[[#This Row],[FECHA INGRESO]],Tabla1[[#This Row],[FECHA RETIRO]]))/30,"")</f>
        <v>-34.666666666666664</v>
      </c>
    </row>
    <row r="1528" spans="1:66" ht="15" customHeight="1" x14ac:dyDescent="0.35">
      <c r="A1528" s="21">
        <v>1070011885</v>
      </c>
      <c r="B1528" s="22" t="s">
        <v>8983</v>
      </c>
      <c r="C1528" s="23">
        <v>43486</v>
      </c>
      <c r="D1528" s="23" t="s">
        <v>266</v>
      </c>
      <c r="E1528" s="23" t="s">
        <v>110</v>
      </c>
      <c r="F1528" s="23" t="s">
        <v>70</v>
      </c>
      <c r="G1528" s="24"/>
      <c r="H1528" s="24">
        <v>24091221133</v>
      </c>
      <c r="I1528" s="24" t="s">
        <v>72</v>
      </c>
      <c r="J1528" s="24">
        <f>DATEDIF(Tabla1[[#This Row],[FECHA DE NACIMIENTO]],Tabla1[[#This Row],[FECHA ACTUAL]],"Y")</f>
        <v>30</v>
      </c>
      <c r="K1528" s="24" t="s">
        <v>73</v>
      </c>
      <c r="L1528" s="24" t="s">
        <v>234</v>
      </c>
      <c r="M1528" s="24">
        <v>1</v>
      </c>
      <c r="N1528" s="24">
        <v>1</v>
      </c>
      <c r="O1528" s="24">
        <v>3</v>
      </c>
      <c r="P1528" s="24" t="s">
        <v>101</v>
      </c>
      <c r="Q1528" s="23">
        <v>33829</v>
      </c>
      <c r="R1528" s="24" t="s">
        <v>8984</v>
      </c>
      <c r="S1528" s="25">
        <v>45119</v>
      </c>
      <c r="T1528" s="24"/>
      <c r="U1528" s="24">
        <v>3152167470</v>
      </c>
      <c r="V1528" s="33" t="s">
        <v>8985</v>
      </c>
      <c r="W1528" s="24" t="s">
        <v>8986</v>
      </c>
      <c r="X1528" s="24" t="s">
        <v>8987</v>
      </c>
      <c r="Y1528" s="24" t="s">
        <v>8988</v>
      </c>
      <c r="Z1528" s="24" t="s">
        <v>82</v>
      </c>
      <c r="AA1528" s="24">
        <v>3144331604</v>
      </c>
      <c r="AB1528" s="24" t="s">
        <v>83</v>
      </c>
      <c r="AC1528" s="24" t="s">
        <v>83</v>
      </c>
      <c r="AD1528" s="24" t="s">
        <v>77</v>
      </c>
      <c r="AE1528" s="26" t="s">
        <v>151</v>
      </c>
      <c r="AF1528" s="26"/>
      <c r="AG1528" s="26" t="s">
        <v>8989</v>
      </c>
      <c r="AH1528" s="27" t="s">
        <v>460</v>
      </c>
      <c r="AI1528" s="27" t="s">
        <v>1612</v>
      </c>
      <c r="AJ1528" s="27" t="s">
        <v>487</v>
      </c>
      <c r="AK1528" s="24" t="s">
        <v>121</v>
      </c>
      <c r="AL1528" s="24" t="s">
        <v>7086</v>
      </c>
      <c r="AM1528" s="23">
        <v>43486</v>
      </c>
      <c r="AN1528" s="28">
        <v>1469895</v>
      </c>
      <c r="AO1528" s="28">
        <v>140606</v>
      </c>
      <c r="AP1528" s="24" t="s">
        <v>8990</v>
      </c>
      <c r="AQ1528" s="24">
        <v>0</v>
      </c>
      <c r="AR1528" s="24">
        <v>0</v>
      </c>
      <c r="AS1528" s="24">
        <v>0</v>
      </c>
      <c r="AT1528" s="24">
        <v>0</v>
      </c>
      <c r="AU1528" s="24">
        <v>76</v>
      </c>
      <c r="AV1528" s="24">
        <v>95</v>
      </c>
      <c r="AW1528" s="24">
        <v>94</v>
      </c>
      <c r="AX1528" s="24">
        <v>0</v>
      </c>
      <c r="AY1528" s="24">
        <v>0</v>
      </c>
      <c r="AZ1528" s="24">
        <v>0</v>
      </c>
      <c r="BA1528" s="24">
        <v>0</v>
      </c>
      <c r="BB1528" s="24">
        <v>0</v>
      </c>
      <c r="BC1528" s="24">
        <v>0</v>
      </c>
      <c r="BD1528" s="24">
        <v>0</v>
      </c>
      <c r="BE1528" s="24">
        <v>0</v>
      </c>
      <c r="BF1528" s="23"/>
      <c r="BG1528" s="23"/>
      <c r="BH1528" s="23" t="s">
        <v>75</v>
      </c>
      <c r="BI1528" s="26">
        <v>0</v>
      </c>
      <c r="BJ1528" s="26">
        <v>0</v>
      </c>
      <c r="BK1528" s="29">
        <v>0</v>
      </c>
      <c r="BL1528" s="24" t="s">
        <v>91</v>
      </c>
      <c r="BM1528" s="22" t="str">
        <f ca="1">+IF(Tabla1[[#This Row],[FECHA INGRESO]]&gt;=44986,IF((TODAY()-Tabla1[[#This Row],[FECHA INGRESO]])&gt;=50,"ALERTA","TODAVÍA FALTA"),"N/A")</f>
        <v>N/A</v>
      </c>
      <c r="BN1528" s="7" t="str">
        <f>IFERROR((_xlfn.DAYS(Tabla1[[#This Row],[FECHA INGRESO]],Tabla1[[#This Row],[FECHA RETIRO]]))/30,"")</f>
        <v/>
      </c>
    </row>
    <row r="1529" spans="1:66" x14ac:dyDescent="0.35">
      <c r="A1529" s="21">
        <v>1007450394</v>
      </c>
      <c r="B1529" s="22" t="s">
        <v>8991</v>
      </c>
      <c r="C1529" s="23">
        <v>43486</v>
      </c>
      <c r="D1529" s="23" t="s">
        <v>157</v>
      </c>
      <c r="E1529" s="23" t="s">
        <v>110</v>
      </c>
      <c r="F1529" s="23" t="s">
        <v>70</v>
      </c>
      <c r="G1529" s="24"/>
      <c r="H1529" s="24">
        <v>24084430908</v>
      </c>
      <c r="I1529" s="24" t="s">
        <v>72</v>
      </c>
      <c r="J1529" s="24">
        <f>DATEDIF(Tabla1[[#This Row],[FECHA DE NACIMIENTO]],Tabla1[[#This Row],[FECHA ACTUAL]],"Y")</f>
        <v>23</v>
      </c>
      <c r="K1529" s="24" t="s">
        <v>73</v>
      </c>
      <c r="L1529" s="24" t="s">
        <v>112</v>
      </c>
      <c r="M1529" s="24">
        <v>0</v>
      </c>
      <c r="N1529" s="24">
        <v>0</v>
      </c>
      <c r="O1529" s="24">
        <v>1</v>
      </c>
      <c r="P1529" s="24" t="s">
        <v>101</v>
      </c>
      <c r="Q1529" s="23">
        <v>36702</v>
      </c>
      <c r="R1529" s="24" t="s">
        <v>76</v>
      </c>
      <c r="S1529" s="25">
        <v>45119</v>
      </c>
      <c r="T1529" s="24"/>
      <c r="U1529" s="24">
        <v>3152464156</v>
      </c>
      <c r="V1529" s="24" t="s">
        <v>7672</v>
      </c>
      <c r="W1529" s="24" t="s">
        <v>7673</v>
      </c>
      <c r="X1529" s="24" t="s">
        <v>8992</v>
      </c>
      <c r="Y1529" s="24" t="s">
        <v>8993</v>
      </c>
      <c r="Z1529" s="24" t="s">
        <v>117</v>
      </c>
      <c r="AA1529" s="24">
        <v>3173583266</v>
      </c>
      <c r="AB1529" s="24" t="s">
        <v>83</v>
      </c>
      <c r="AC1529" s="24" t="s">
        <v>83</v>
      </c>
      <c r="AD1529" s="24" t="e">
        <v>#REF!</v>
      </c>
      <c r="AE1529" s="26" t="s">
        <v>183</v>
      </c>
      <c r="AF1529" s="26" t="s">
        <v>103</v>
      </c>
      <c r="AG1529" s="26" t="s">
        <v>8994</v>
      </c>
      <c r="AH1529" s="27" t="s">
        <v>163</v>
      </c>
      <c r="AI1529" s="27" t="s">
        <v>1612</v>
      </c>
      <c r="AJ1529" s="27" t="s">
        <v>8995</v>
      </c>
      <c r="AK1529" s="24" t="s">
        <v>121</v>
      </c>
      <c r="AL1529" s="24" t="s">
        <v>7086</v>
      </c>
      <c r="AM1529" s="23">
        <v>43486</v>
      </c>
      <c r="AN1529" s="28">
        <v>1736155</v>
      </c>
      <c r="AO1529" s="28">
        <v>140606</v>
      </c>
      <c r="AP1529" s="24" t="s">
        <v>8996</v>
      </c>
      <c r="AQ1529" s="24">
        <v>0</v>
      </c>
      <c r="AR1529" s="24">
        <v>0</v>
      </c>
      <c r="AS1529" s="24">
        <v>0</v>
      </c>
      <c r="AT1529" s="24">
        <v>0</v>
      </c>
      <c r="AU1529" s="24">
        <v>0</v>
      </c>
      <c r="AV1529" s="24">
        <v>84</v>
      </c>
      <c r="AW1529" s="24">
        <v>87</v>
      </c>
      <c r="AX1529" s="24" t="s">
        <v>8997</v>
      </c>
      <c r="AY1529" s="24">
        <v>0</v>
      </c>
      <c r="AZ1529" s="24">
        <v>0</v>
      </c>
      <c r="BA1529" s="24">
        <v>0</v>
      </c>
      <c r="BB1529" s="24">
        <v>0</v>
      </c>
      <c r="BC1529" s="24">
        <v>0</v>
      </c>
      <c r="BD1529" s="24">
        <v>0</v>
      </c>
      <c r="BE1529" s="24">
        <v>0</v>
      </c>
      <c r="BF1529" s="23"/>
      <c r="BG1529" s="23"/>
      <c r="BH1529" s="23" t="s">
        <v>75</v>
      </c>
      <c r="BI1529" s="26">
        <v>0</v>
      </c>
      <c r="BJ1529" s="26">
        <v>0</v>
      </c>
      <c r="BK1529" s="29">
        <v>0</v>
      </c>
      <c r="BL1529" s="24" t="s">
        <v>91</v>
      </c>
      <c r="BM1529" s="22" t="str">
        <f ca="1">+IF(Tabla1[[#This Row],[FECHA INGRESO]]&gt;=44986,IF((TODAY()-Tabla1[[#This Row],[FECHA INGRESO]])&gt;=50,"ALERTA","TODAVÍA FALTA"),"N/A")</f>
        <v>N/A</v>
      </c>
      <c r="BN1529" s="7" t="str">
        <f>IFERROR((_xlfn.DAYS(Tabla1[[#This Row],[FECHA INGRESO]],Tabla1[[#This Row],[FECHA RETIRO]]))/30,"")</f>
        <v/>
      </c>
    </row>
    <row r="1530" spans="1:66" ht="15" customHeight="1" x14ac:dyDescent="0.35">
      <c r="A1530" s="34">
        <v>80807928</v>
      </c>
      <c r="B1530" s="22" t="s">
        <v>8998</v>
      </c>
      <c r="C1530" s="23">
        <v>43487</v>
      </c>
      <c r="D1530" s="23" t="s">
        <v>1311</v>
      </c>
      <c r="E1530" s="23" t="s">
        <v>111</v>
      </c>
      <c r="F1530" s="23" t="s">
        <v>70</v>
      </c>
      <c r="G1530" s="24"/>
      <c r="H1530" s="24">
        <v>24091336996</v>
      </c>
      <c r="I1530" s="24" t="s">
        <v>72</v>
      </c>
      <c r="J1530" s="24">
        <f>DATEDIF(Tabla1[[#This Row],[FECHA DE NACIMIENTO]],Tabla1[[#This Row],[FECHA ACTUAL]],"Y")</f>
        <v>39</v>
      </c>
      <c r="K1530" s="24" t="s">
        <v>73</v>
      </c>
      <c r="L1530" s="24" t="s">
        <v>234</v>
      </c>
      <c r="M1530" s="24">
        <v>1</v>
      </c>
      <c r="N1530" s="24">
        <v>1</v>
      </c>
      <c r="O1530" s="24">
        <v>3</v>
      </c>
      <c r="P1530" s="24" t="s">
        <v>101</v>
      </c>
      <c r="Q1530" s="23">
        <v>30832</v>
      </c>
      <c r="R1530" s="24" t="s">
        <v>76</v>
      </c>
      <c r="S1530" s="25">
        <v>45119</v>
      </c>
      <c r="T1530" s="24"/>
      <c r="U1530" s="24">
        <v>3213499631</v>
      </c>
      <c r="V1530" s="24" t="s">
        <v>8999</v>
      </c>
      <c r="W1530" s="24" t="s">
        <v>9000</v>
      </c>
      <c r="X1530" s="24" t="s">
        <v>9001</v>
      </c>
      <c r="Y1530" s="24" t="s">
        <v>9002</v>
      </c>
      <c r="Z1530" s="24" t="s">
        <v>82</v>
      </c>
      <c r="AA1530" s="24">
        <v>3115743264</v>
      </c>
      <c r="AB1530" s="24" t="s">
        <v>77</v>
      </c>
      <c r="AC1530" s="24" t="s">
        <v>77</v>
      </c>
      <c r="AD1530" s="24" t="s">
        <v>77</v>
      </c>
      <c r="AE1530" s="26" t="s">
        <v>151</v>
      </c>
      <c r="AF1530" s="26"/>
      <c r="AG1530" s="26"/>
      <c r="AH1530" s="27" t="s">
        <v>9003</v>
      </c>
      <c r="AI1530" s="27" t="s">
        <v>286</v>
      </c>
      <c r="AJ1530" s="27" t="s">
        <v>165</v>
      </c>
      <c r="AK1530" s="24" t="s">
        <v>121</v>
      </c>
      <c r="AL1530" s="24" t="s">
        <v>90</v>
      </c>
      <c r="AM1530" s="23">
        <v>43487</v>
      </c>
      <c r="AN1530" s="28">
        <v>2742750</v>
      </c>
      <c r="AO1530" s="28"/>
      <c r="AP1530" s="24"/>
      <c r="AQ1530" s="24"/>
      <c r="AR1530" s="24"/>
      <c r="AS1530" s="24"/>
      <c r="AT1530" s="24" t="e">
        <v>#N/A</v>
      </c>
      <c r="AU1530" s="24" t="e">
        <v>#N/A</v>
      </c>
      <c r="AV1530" s="24" t="e">
        <v>#N/A</v>
      </c>
      <c r="AW1530" s="24"/>
      <c r="AX1530" s="24"/>
      <c r="AY1530" s="24"/>
      <c r="AZ1530" s="24"/>
      <c r="BA1530" s="24"/>
      <c r="BB1530" s="24"/>
      <c r="BC1530" s="24"/>
      <c r="BD1530" s="24">
        <v>0</v>
      </c>
      <c r="BE1530" s="24">
        <v>0</v>
      </c>
      <c r="BF1530" s="23"/>
      <c r="BG1530" s="23"/>
      <c r="BH1530" s="23">
        <v>43881</v>
      </c>
      <c r="BI1530" s="26" t="s">
        <v>127</v>
      </c>
      <c r="BJ1530" s="26" t="s">
        <v>178</v>
      </c>
      <c r="BK1530" s="29">
        <v>0</v>
      </c>
      <c r="BL1530" s="24" t="s">
        <v>129</v>
      </c>
      <c r="BM1530" s="22" t="str">
        <f ca="1">+IF(Tabla1[[#This Row],[FECHA INGRESO]]&gt;=44986,IF((TODAY()-Tabla1[[#This Row],[FECHA INGRESO]])&gt;=50,"ALERTA","TODAVÍA FALTA"),"N/A")</f>
        <v>N/A</v>
      </c>
      <c r="BN1530" s="7">
        <f>IFERROR((_xlfn.DAYS(Tabla1[[#This Row],[FECHA INGRESO]],Tabla1[[#This Row],[FECHA RETIRO]]))/30,"")</f>
        <v>-13.133333333333333</v>
      </c>
    </row>
    <row r="1531" spans="1:66" ht="15" customHeight="1" x14ac:dyDescent="0.35">
      <c r="A1531" s="31">
        <v>43742788</v>
      </c>
      <c r="B1531" s="22" t="s">
        <v>9004</v>
      </c>
      <c r="C1531" s="23">
        <v>43493</v>
      </c>
      <c r="D1531" s="23" t="s">
        <v>582</v>
      </c>
      <c r="E1531" s="23" t="s">
        <v>69</v>
      </c>
      <c r="F1531" s="23"/>
      <c r="G1531" s="24"/>
      <c r="H1531" s="24">
        <v>24058061877</v>
      </c>
      <c r="I1531" s="24" t="s">
        <v>95</v>
      </c>
      <c r="J1531" s="24">
        <f>DATEDIF(Tabla1[[#This Row],[FECHA DE NACIMIENTO]],Tabla1[[#This Row],[FECHA ACTUAL]],"Y")</f>
        <v>49</v>
      </c>
      <c r="K1531" s="24" t="s">
        <v>73</v>
      </c>
      <c r="L1531" s="24" t="s">
        <v>112</v>
      </c>
      <c r="M1531" s="24">
        <v>0</v>
      </c>
      <c r="N1531" s="24">
        <v>0</v>
      </c>
      <c r="O1531" s="24">
        <v>4</v>
      </c>
      <c r="P1531" s="24" t="s">
        <v>101</v>
      </c>
      <c r="Q1531" s="23">
        <v>26923</v>
      </c>
      <c r="R1531" s="24" t="s">
        <v>1526</v>
      </c>
      <c r="S1531" s="25">
        <v>45119</v>
      </c>
      <c r="T1531" s="24"/>
      <c r="U1531" s="24">
        <v>3104154481</v>
      </c>
      <c r="V1531" s="24" t="s">
        <v>9005</v>
      </c>
      <c r="W1531" s="24" t="s">
        <v>9006</v>
      </c>
      <c r="X1531" s="24" t="s">
        <v>9007</v>
      </c>
      <c r="Y1531" s="24" t="s">
        <v>9008</v>
      </c>
      <c r="Z1531" s="24" t="s">
        <v>162</v>
      </c>
      <c r="AA1531" s="24">
        <v>3506392017</v>
      </c>
      <c r="AB1531" s="24" t="s">
        <v>77</v>
      </c>
      <c r="AC1531" s="24" t="s">
        <v>77</v>
      </c>
      <c r="AD1531" s="24" t="s">
        <v>77</v>
      </c>
      <c r="AE1531" s="26" t="s">
        <v>84</v>
      </c>
      <c r="AF1531" s="26" t="s">
        <v>103</v>
      </c>
      <c r="AG1531" s="26"/>
      <c r="AH1531" s="27" t="s">
        <v>272</v>
      </c>
      <c r="AI1531" s="27" t="s">
        <v>214</v>
      </c>
      <c r="AJ1531" s="27" t="s">
        <v>214</v>
      </c>
      <c r="AK1531" s="24" t="s">
        <v>89</v>
      </c>
      <c r="AL1531" s="24" t="s">
        <v>90</v>
      </c>
      <c r="AM1531" s="23">
        <v>43493</v>
      </c>
      <c r="AN1531" s="28">
        <v>3510720</v>
      </c>
      <c r="AO1531" s="28"/>
      <c r="AP1531" s="24"/>
      <c r="AQ1531" s="24"/>
      <c r="AR1531" s="24"/>
      <c r="AS1531" s="24"/>
      <c r="AT1531" s="24" t="e">
        <v>#N/A</v>
      </c>
      <c r="AU1531" s="24" t="e">
        <v>#N/A</v>
      </c>
      <c r="AV1531" s="24" t="e">
        <v>#N/A</v>
      </c>
      <c r="AW1531" s="24"/>
      <c r="AX1531" s="24"/>
      <c r="AY1531" s="24"/>
      <c r="AZ1531" s="24"/>
      <c r="BA1531" s="24"/>
      <c r="BB1531" s="24"/>
      <c r="BC1531" s="24"/>
      <c r="BD1531" s="24">
        <v>0</v>
      </c>
      <c r="BE1531" s="24">
        <v>0</v>
      </c>
      <c r="BF1531" s="23"/>
      <c r="BG1531" s="23"/>
      <c r="BH1531" s="23">
        <v>43649</v>
      </c>
      <c r="BI1531" s="26" t="s">
        <v>143</v>
      </c>
      <c r="BJ1531" s="26"/>
      <c r="BK1531" s="29">
        <v>0</v>
      </c>
      <c r="BL1531" s="24" t="s">
        <v>129</v>
      </c>
      <c r="BM1531" s="22" t="str">
        <f ca="1">+IF(Tabla1[[#This Row],[FECHA INGRESO]]&gt;=44986,IF((TODAY()-Tabla1[[#This Row],[FECHA INGRESO]])&gt;=50,"ALERTA","TODAVÍA FALTA"),"N/A")</f>
        <v>N/A</v>
      </c>
      <c r="BN1531" s="7">
        <f>IFERROR((_xlfn.DAYS(Tabla1[[#This Row],[FECHA INGRESO]],Tabla1[[#This Row],[FECHA RETIRO]]))/30,"")</f>
        <v>-5.2</v>
      </c>
    </row>
    <row r="1532" spans="1:66" ht="15" customHeight="1" x14ac:dyDescent="0.35">
      <c r="A1532" s="34">
        <v>1023968398</v>
      </c>
      <c r="B1532" s="22" t="s">
        <v>9009</v>
      </c>
      <c r="C1532" s="23">
        <v>43500</v>
      </c>
      <c r="D1532" s="23" t="s">
        <v>93</v>
      </c>
      <c r="E1532" s="23" t="s">
        <v>111</v>
      </c>
      <c r="F1532" s="23" t="s">
        <v>70</v>
      </c>
      <c r="G1532" s="24"/>
      <c r="H1532" s="24">
        <v>24091659156</v>
      </c>
      <c r="I1532" s="24" t="s">
        <v>95</v>
      </c>
      <c r="J1532" s="24">
        <f>DATEDIF(Tabla1[[#This Row],[FECHA DE NACIMIENTO]],Tabla1[[#This Row],[FECHA ACTUAL]],"Y")</f>
        <v>25</v>
      </c>
      <c r="K1532" s="24" t="s">
        <v>73</v>
      </c>
      <c r="L1532" s="24" t="s">
        <v>112</v>
      </c>
      <c r="M1532" s="24">
        <v>0</v>
      </c>
      <c r="N1532" s="24">
        <v>0</v>
      </c>
      <c r="O1532" s="24">
        <v>2</v>
      </c>
      <c r="P1532" s="24" t="s">
        <v>101</v>
      </c>
      <c r="Q1532" s="23">
        <v>35933</v>
      </c>
      <c r="R1532" s="24" t="s">
        <v>76</v>
      </c>
      <c r="S1532" s="25">
        <v>45119</v>
      </c>
      <c r="T1532" s="24"/>
      <c r="U1532" s="24">
        <v>3118561364</v>
      </c>
      <c r="V1532" s="33" t="s">
        <v>9010</v>
      </c>
      <c r="W1532" s="24" t="s">
        <v>9011</v>
      </c>
      <c r="X1532" s="24" t="s">
        <v>9012</v>
      </c>
      <c r="Y1532" s="24" t="s">
        <v>9013</v>
      </c>
      <c r="Z1532" s="24" t="s">
        <v>285</v>
      </c>
      <c r="AA1532" s="24">
        <v>3612357</v>
      </c>
      <c r="AB1532" s="24" t="s">
        <v>77</v>
      </c>
      <c r="AC1532" s="24" t="s">
        <v>77</v>
      </c>
      <c r="AD1532" s="24" t="s">
        <v>77</v>
      </c>
      <c r="AE1532" s="26" t="s">
        <v>151</v>
      </c>
      <c r="AF1532" s="26"/>
      <c r="AG1532" s="26"/>
      <c r="AH1532" s="27" t="s">
        <v>163</v>
      </c>
      <c r="AI1532" s="27" t="s">
        <v>1612</v>
      </c>
      <c r="AJ1532" s="27" t="s">
        <v>487</v>
      </c>
      <c r="AK1532" s="24" t="s">
        <v>121</v>
      </c>
      <c r="AL1532" s="24" t="s">
        <v>7086</v>
      </c>
      <c r="AM1532" s="23">
        <v>43500</v>
      </c>
      <c r="AN1532" s="28">
        <v>1395511.2</v>
      </c>
      <c r="AO1532" s="28">
        <v>106454</v>
      </c>
      <c r="AP1532" s="24"/>
      <c r="AQ1532" s="24"/>
      <c r="AR1532" s="24"/>
      <c r="AS1532" s="24"/>
      <c r="AT1532" s="24"/>
      <c r="AU1532" s="24">
        <v>91</v>
      </c>
      <c r="AV1532" s="24">
        <v>88</v>
      </c>
      <c r="AW1532" s="24">
        <v>86</v>
      </c>
      <c r="AX1532" s="24" t="s">
        <v>9014</v>
      </c>
      <c r="AY1532" s="24"/>
      <c r="AZ1532" s="24"/>
      <c r="BA1532" s="24"/>
      <c r="BB1532" s="24"/>
      <c r="BC1532" s="24"/>
      <c r="BD1532" s="24">
        <v>0</v>
      </c>
      <c r="BE1532" s="24">
        <v>0</v>
      </c>
      <c r="BF1532" s="23"/>
      <c r="BG1532" s="23"/>
      <c r="BH1532" s="23">
        <v>44474</v>
      </c>
      <c r="BI1532" s="26" t="s">
        <v>466</v>
      </c>
      <c r="BJ1532" s="26" t="s">
        <v>273</v>
      </c>
      <c r="BK1532" s="29">
        <v>0</v>
      </c>
      <c r="BL1532" s="24" t="s">
        <v>129</v>
      </c>
      <c r="BM1532" s="22" t="str">
        <f ca="1">+IF(Tabla1[[#This Row],[FECHA INGRESO]]&gt;=44986,IF((TODAY()-Tabla1[[#This Row],[FECHA INGRESO]])&gt;=50,"ALERTA","TODAVÍA FALTA"),"N/A")</f>
        <v>N/A</v>
      </c>
      <c r="BN1532" s="7">
        <f>IFERROR((_xlfn.DAYS(Tabla1[[#This Row],[FECHA INGRESO]],Tabla1[[#This Row],[FECHA RETIRO]]))/30,"")</f>
        <v>-32.466666666666669</v>
      </c>
    </row>
    <row r="1533" spans="1:66" ht="15" customHeight="1" x14ac:dyDescent="0.35">
      <c r="A1533" s="31">
        <v>1007707775</v>
      </c>
      <c r="B1533" s="22" t="s">
        <v>9015</v>
      </c>
      <c r="C1533" s="23">
        <v>43500</v>
      </c>
      <c r="D1533" s="23" t="s">
        <v>188</v>
      </c>
      <c r="E1533" s="23" t="s">
        <v>111</v>
      </c>
      <c r="F1533" s="23"/>
      <c r="G1533" s="24"/>
      <c r="H1533" s="24">
        <v>24091003753</v>
      </c>
      <c r="I1533" s="24" t="s">
        <v>95</v>
      </c>
      <c r="J1533" s="24">
        <f>DATEDIF(Tabla1[[#This Row],[FECHA DE NACIMIENTO]],Tabla1[[#This Row],[FECHA ACTUAL]],"Y")</f>
        <v>23</v>
      </c>
      <c r="K1533" s="24" t="s">
        <v>96</v>
      </c>
      <c r="L1533" s="24" t="s">
        <v>234</v>
      </c>
      <c r="M1533" s="24">
        <v>0</v>
      </c>
      <c r="N1533" s="24">
        <v>0</v>
      </c>
      <c r="O1533" s="24">
        <v>2</v>
      </c>
      <c r="P1533" s="24" t="s">
        <v>101</v>
      </c>
      <c r="Q1533" s="23">
        <v>36708</v>
      </c>
      <c r="R1533" s="24" t="s">
        <v>76</v>
      </c>
      <c r="S1533" s="25">
        <v>45119</v>
      </c>
      <c r="T1533" s="24"/>
      <c r="U1533" s="24">
        <v>3023354525</v>
      </c>
      <c r="V1533" s="24" t="s">
        <v>9016</v>
      </c>
      <c r="W1533" s="24" t="s">
        <v>9017</v>
      </c>
      <c r="X1533" s="24" t="s">
        <v>9018</v>
      </c>
      <c r="Y1533" s="24" t="s">
        <v>9019</v>
      </c>
      <c r="Z1533" s="24" t="s">
        <v>117</v>
      </c>
      <c r="AA1533" s="24">
        <v>3168992986</v>
      </c>
      <c r="AB1533" s="24" t="s">
        <v>77</v>
      </c>
      <c r="AC1533" s="24" t="s">
        <v>77</v>
      </c>
      <c r="AD1533" s="24" t="s">
        <v>77</v>
      </c>
      <c r="AE1533" s="26" t="s">
        <v>151</v>
      </c>
      <c r="AF1533" s="26"/>
      <c r="AG1533" s="26"/>
      <c r="AH1533" s="27" t="s">
        <v>184</v>
      </c>
      <c r="AI1533" s="27" t="s">
        <v>1227</v>
      </c>
      <c r="AJ1533" s="27" t="s">
        <v>487</v>
      </c>
      <c r="AK1533" s="24" t="s">
        <v>121</v>
      </c>
      <c r="AL1533" s="24" t="s">
        <v>7086</v>
      </c>
      <c r="AM1533" s="23">
        <v>43500</v>
      </c>
      <c r="AN1533" s="28">
        <v>857100.06</v>
      </c>
      <c r="AO1533" s="28"/>
      <c r="AP1533" s="24"/>
      <c r="AQ1533" s="24"/>
      <c r="AR1533" s="24"/>
      <c r="AS1533" s="24"/>
      <c r="AT1533" s="24" t="e">
        <v>#N/A</v>
      </c>
      <c r="AU1533" s="24" t="e">
        <v>#N/A</v>
      </c>
      <c r="AV1533" s="24" t="e">
        <v>#N/A</v>
      </c>
      <c r="AW1533" s="24"/>
      <c r="AX1533" s="24"/>
      <c r="AY1533" s="24"/>
      <c r="AZ1533" s="24"/>
      <c r="BA1533" s="24"/>
      <c r="BB1533" s="24"/>
      <c r="BC1533" s="24"/>
      <c r="BD1533" s="24">
        <v>0</v>
      </c>
      <c r="BE1533" s="24">
        <v>0</v>
      </c>
      <c r="BF1533" s="23"/>
      <c r="BG1533" s="23"/>
      <c r="BH1533" s="23">
        <v>43544</v>
      </c>
      <c r="BI1533" s="26" t="s">
        <v>143</v>
      </c>
      <c r="BJ1533" s="26" t="s">
        <v>2589</v>
      </c>
      <c r="BK1533" s="29">
        <v>54058</v>
      </c>
      <c r="BL1533" s="24" t="s">
        <v>129</v>
      </c>
      <c r="BM1533" s="22" t="str">
        <f ca="1">+IF(Tabla1[[#This Row],[FECHA INGRESO]]&gt;=44986,IF((TODAY()-Tabla1[[#This Row],[FECHA INGRESO]])&gt;=50,"ALERTA","TODAVÍA FALTA"),"N/A")</f>
        <v>N/A</v>
      </c>
      <c r="BN1533" s="7">
        <f>IFERROR((_xlfn.DAYS(Tabla1[[#This Row],[FECHA INGRESO]],Tabla1[[#This Row],[FECHA RETIRO]]))/30,"")</f>
        <v>-1.4666666666666666</v>
      </c>
    </row>
    <row r="1534" spans="1:66" x14ac:dyDescent="0.35">
      <c r="A1534" s="31">
        <v>1010038114</v>
      </c>
      <c r="B1534" s="22" t="s">
        <v>9020</v>
      </c>
      <c r="C1534" s="23">
        <v>43500</v>
      </c>
      <c r="D1534" s="23" t="s">
        <v>4008</v>
      </c>
      <c r="E1534" s="23" t="s">
        <v>110</v>
      </c>
      <c r="F1534" s="23"/>
      <c r="G1534" s="24"/>
      <c r="H1534" s="24">
        <v>24091577843</v>
      </c>
      <c r="I1534" s="24" t="s">
        <v>72</v>
      </c>
      <c r="J1534" s="24">
        <f>DATEDIF(Tabla1[[#This Row],[FECHA DE NACIMIENTO]],Tabla1[[#This Row],[FECHA ACTUAL]],"Y")</f>
        <v>22</v>
      </c>
      <c r="K1534" s="24"/>
      <c r="L1534" s="24" t="s">
        <v>112</v>
      </c>
      <c r="M1534" s="24">
        <v>0</v>
      </c>
      <c r="N1534" s="24">
        <v>0</v>
      </c>
      <c r="O1534" s="24">
        <v>1</v>
      </c>
      <c r="P1534" s="24" t="s">
        <v>101</v>
      </c>
      <c r="Q1534" s="23">
        <v>36855</v>
      </c>
      <c r="R1534" s="24" t="s">
        <v>76</v>
      </c>
      <c r="S1534" s="25">
        <v>45119</v>
      </c>
      <c r="T1534" s="24"/>
      <c r="U1534" s="24">
        <v>3138961387</v>
      </c>
      <c r="V1534" s="24" t="s">
        <v>9021</v>
      </c>
      <c r="W1534" s="24" t="s">
        <v>9022</v>
      </c>
      <c r="X1534" s="24" t="s">
        <v>9023</v>
      </c>
      <c r="Y1534" s="24" t="s">
        <v>9024</v>
      </c>
      <c r="Z1534" s="24" t="s">
        <v>285</v>
      </c>
      <c r="AA1534" s="24">
        <v>3138961387</v>
      </c>
      <c r="AB1534" s="24" t="s">
        <v>77</v>
      </c>
      <c r="AC1534" s="24" t="s">
        <v>77</v>
      </c>
      <c r="AD1534" s="24" t="s">
        <v>77</v>
      </c>
      <c r="AE1534" s="26" t="s">
        <v>151</v>
      </c>
      <c r="AF1534" s="26"/>
      <c r="AG1534" s="26"/>
      <c r="AH1534" s="27" t="s">
        <v>184</v>
      </c>
      <c r="AI1534" s="27" t="s">
        <v>1227</v>
      </c>
      <c r="AJ1534" s="27" t="s">
        <v>487</v>
      </c>
      <c r="AK1534" s="24" t="s">
        <v>121</v>
      </c>
      <c r="AL1534" s="24" t="s">
        <v>7086</v>
      </c>
      <c r="AM1534" s="23">
        <v>43500</v>
      </c>
      <c r="AN1534" s="28">
        <v>857100.06</v>
      </c>
      <c r="AO1534" s="28"/>
      <c r="AP1534" s="24"/>
      <c r="AQ1534" s="24"/>
      <c r="AR1534" s="24"/>
      <c r="AS1534" s="24"/>
      <c r="AT1534" s="24" t="e">
        <v>#N/A</v>
      </c>
      <c r="AU1534" s="24" t="e">
        <v>#N/A</v>
      </c>
      <c r="AV1534" s="24" t="e">
        <v>#N/A</v>
      </c>
      <c r="AW1534" s="24"/>
      <c r="AX1534" s="24"/>
      <c r="AY1534" s="24"/>
      <c r="AZ1534" s="24"/>
      <c r="BA1534" s="24"/>
      <c r="BB1534" s="24"/>
      <c r="BC1534" s="24"/>
      <c r="BD1534" s="24">
        <v>0</v>
      </c>
      <c r="BE1534" s="24">
        <v>0</v>
      </c>
      <c r="BF1534" s="23"/>
      <c r="BG1534" s="23"/>
      <c r="BH1534" s="23">
        <v>43544</v>
      </c>
      <c r="BI1534" s="26" t="s">
        <v>143</v>
      </c>
      <c r="BJ1534" s="26" t="s">
        <v>2589</v>
      </c>
      <c r="BK1534" s="29">
        <v>54058</v>
      </c>
      <c r="BL1534" s="24" t="s">
        <v>129</v>
      </c>
      <c r="BM1534" s="22" t="str">
        <f ca="1">+IF(Tabla1[[#This Row],[FECHA INGRESO]]&gt;=44986,IF((TODAY()-Tabla1[[#This Row],[FECHA INGRESO]])&gt;=50,"ALERTA","TODAVÍA FALTA"),"N/A")</f>
        <v>N/A</v>
      </c>
      <c r="BN1534" s="7">
        <f>IFERROR((_xlfn.DAYS(Tabla1[[#This Row],[FECHA INGRESO]],Tabla1[[#This Row],[FECHA RETIRO]]))/30,"")</f>
        <v>-1.4666666666666666</v>
      </c>
    </row>
    <row r="1535" spans="1:66" x14ac:dyDescent="0.35">
      <c r="A1535" s="31">
        <v>1013618068</v>
      </c>
      <c r="B1535" s="22" t="s">
        <v>9025</v>
      </c>
      <c r="C1535" s="23">
        <v>43500</v>
      </c>
      <c r="D1535" s="23" t="s">
        <v>188</v>
      </c>
      <c r="E1535" s="24" t="s">
        <v>94</v>
      </c>
      <c r="F1535" s="23"/>
      <c r="G1535" s="24"/>
      <c r="H1535" s="24">
        <v>24091678652</v>
      </c>
      <c r="I1535" s="24" t="s">
        <v>72</v>
      </c>
      <c r="J1535" s="24">
        <f>DATEDIF(Tabla1[[#This Row],[FECHA DE NACIMIENTO]],Tabla1[[#This Row],[FECHA ACTUAL]],"Y")</f>
        <v>32</v>
      </c>
      <c r="K1535" s="24" t="s">
        <v>73</v>
      </c>
      <c r="L1535" s="24" t="s">
        <v>112</v>
      </c>
      <c r="M1535" s="24">
        <v>0</v>
      </c>
      <c r="N1535" s="24">
        <v>0</v>
      </c>
      <c r="O1535" s="24">
        <v>3</v>
      </c>
      <c r="P1535" s="24" t="s">
        <v>101</v>
      </c>
      <c r="Q1535" s="23">
        <v>33245</v>
      </c>
      <c r="R1535" s="24" t="s">
        <v>76</v>
      </c>
      <c r="S1535" s="25">
        <v>45119</v>
      </c>
      <c r="T1535" s="24"/>
      <c r="U1535" s="24">
        <v>3007097740</v>
      </c>
      <c r="V1535" s="24" t="s">
        <v>9026</v>
      </c>
      <c r="W1535" s="24" t="s">
        <v>9027</v>
      </c>
      <c r="X1535" s="24" t="s">
        <v>9028</v>
      </c>
      <c r="Y1535" s="24" t="s">
        <v>7519</v>
      </c>
      <c r="Z1535" s="24" t="s">
        <v>117</v>
      </c>
      <c r="AA1535" s="24">
        <v>3007097740</v>
      </c>
      <c r="AB1535" s="24" t="s">
        <v>77</v>
      </c>
      <c r="AC1535" s="24" t="s">
        <v>77</v>
      </c>
      <c r="AD1535" s="24" t="s">
        <v>77</v>
      </c>
      <c r="AE1535" s="26" t="s">
        <v>183</v>
      </c>
      <c r="AF1535" s="26" t="s">
        <v>9029</v>
      </c>
      <c r="AG1535" s="26"/>
      <c r="AH1535" s="27" t="s">
        <v>184</v>
      </c>
      <c r="AI1535" s="27" t="s">
        <v>1227</v>
      </c>
      <c r="AJ1535" s="27" t="s">
        <v>487</v>
      </c>
      <c r="AK1535" s="24" t="s">
        <v>121</v>
      </c>
      <c r="AL1535" s="24" t="s">
        <v>7086</v>
      </c>
      <c r="AM1535" s="23">
        <v>43500</v>
      </c>
      <c r="AN1535" s="28">
        <v>857100.06</v>
      </c>
      <c r="AO1535" s="28">
        <v>97032</v>
      </c>
      <c r="AP1535" s="24"/>
      <c r="AQ1535" s="24"/>
      <c r="AR1535" s="24"/>
      <c r="AS1535" s="24"/>
      <c r="AT1535" s="24" t="e">
        <v>#N/A</v>
      </c>
      <c r="AU1535" s="24" t="e">
        <v>#N/A</v>
      </c>
      <c r="AV1535" s="24" t="e">
        <v>#N/A</v>
      </c>
      <c r="AW1535" s="24"/>
      <c r="AX1535" s="24"/>
      <c r="AY1535" s="24"/>
      <c r="AZ1535" s="24"/>
      <c r="BA1535" s="24"/>
      <c r="BB1535" s="24"/>
      <c r="BC1535" s="24"/>
      <c r="BD1535" s="24">
        <v>0</v>
      </c>
      <c r="BE1535" s="24">
        <v>0</v>
      </c>
      <c r="BF1535" s="23"/>
      <c r="BG1535" s="23"/>
      <c r="BH1535" s="23">
        <v>43676</v>
      </c>
      <c r="BI1535" s="26" t="s">
        <v>127</v>
      </c>
      <c r="BJ1535" s="26" t="s">
        <v>273</v>
      </c>
      <c r="BK1535" s="29">
        <v>203579</v>
      </c>
      <c r="BL1535" s="24" t="s">
        <v>129</v>
      </c>
      <c r="BM1535" s="22" t="str">
        <f ca="1">+IF(Tabla1[[#This Row],[FECHA INGRESO]]&gt;=44986,IF((TODAY()-Tabla1[[#This Row],[FECHA INGRESO]])&gt;=50,"ALERTA","TODAVÍA FALTA"),"N/A")</f>
        <v>N/A</v>
      </c>
      <c r="BN1535" s="7">
        <f>IFERROR((_xlfn.DAYS(Tabla1[[#This Row],[FECHA INGRESO]],Tabla1[[#This Row],[FECHA RETIRO]]))/30,"")</f>
        <v>-5.8666666666666663</v>
      </c>
    </row>
    <row r="1536" spans="1:66" x14ac:dyDescent="0.35">
      <c r="A1536" s="34">
        <v>55199790</v>
      </c>
      <c r="B1536" s="22" t="s">
        <v>9030</v>
      </c>
      <c r="C1536" s="23">
        <v>43500</v>
      </c>
      <c r="D1536" s="23" t="s">
        <v>188</v>
      </c>
      <c r="E1536" s="23" t="s">
        <v>110</v>
      </c>
      <c r="F1536" s="23" t="s">
        <v>70</v>
      </c>
      <c r="G1536" s="24"/>
      <c r="H1536" s="24">
        <v>24091581619</v>
      </c>
      <c r="I1536" s="24" t="s">
        <v>95</v>
      </c>
      <c r="J1536" s="24">
        <f>DATEDIF(Tabla1[[#This Row],[FECHA DE NACIMIENTO]],Tabla1[[#This Row],[FECHA ACTUAL]],"Y")</f>
        <v>48</v>
      </c>
      <c r="K1536" s="24" t="s">
        <v>73</v>
      </c>
      <c r="L1536" s="24" t="s">
        <v>112</v>
      </c>
      <c r="M1536" s="24">
        <v>2</v>
      </c>
      <c r="N1536" s="24">
        <v>1</v>
      </c>
      <c r="O1536" s="24">
        <v>2</v>
      </c>
      <c r="P1536" s="24" t="s">
        <v>101</v>
      </c>
      <c r="Q1536" s="23">
        <v>27504</v>
      </c>
      <c r="R1536" s="24" t="s">
        <v>9031</v>
      </c>
      <c r="S1536" s="25">
        <v>45119</v>
      </c>
      <c r="T1536" s="24"/>
      <c r="U1536" s="24">
        <v>3104793936</v>
      </c>
      <c r="V1536" s="33" t="s">
        <v>9032</v>
      </c>
      <c r="W1536" s="24" t="s">
        <v>9033</v>
      </c>
      <c r="X1536" s="24" t="s">
        <v>9034</v>
      </c>
      <c r="Y1536" s="24" t="s">
        <v>9035</v>
      </c>
      <c r="Z1536" s="24" t="s">
        <v>150</v>
      </c>
      <c r="AA1536" s="24">
        <v>3193168402</v>
      </c>
      <c r="AB1536" s="24" t="s">
        <v>77</v>
      </c>
      <c r="AC1536" s="24" t="s">
        <v>77</v>
      </c>
      <c r="AD1536" s="24" t="s">
        <v>77</v>
      </c>
      <c r="AE1536" s="26" t="s">
        <v>183</v>
      </c>
      <c r="AF1536" s="26"/>
      <c r="AG1536" s="26"/>
      <c r="AH1536" s="27" t="s">
        <v>184</v>
      </c>
      <c r="AI1536" s="27" t="s">
        <v>1612</v>
      </c>
      <c r="AJ1536" s="27" t="s">
        <v>487</v>
      </c>
      <c r="AK1536" s="24" t="s">
        <v>121</v>
      </c>
      <c r="AL1536" s="24" t="s">
        <v>7086</v>
      </c>
      <c r="AM1536" s="23">
        <v>43500</v>
      </c>
      <c r="AN1536" s="28">
        <v>877803</v>
      </c>
      <c r="AO1536" s="28">
        <v>102854</v>
      </c>
      <c r="AP1536" s="24"/>
      <c r="AQ1536" s="24"/>
      <c r="AR1536" s="24"/>
      <c r="AS1536" s="24"/>
      <c r="AT1536" s="24" t="e">
        <v>#N/A</v>
      </c>
      <c r="AU1536" s="24" t="e">
        <v>#N/A</v>
      </c>
      <c r="AV1536" s="24" t="e">
        <v>#N/A</v>
      </c>
      <c r="AW1536" s="24"/>
      <c r="AX1536" s="24"/>
      <c r="AY1536" s="24"/>
      <c r="AZ1536" s="24"/>
      <c r="BA1536" s="24"/>
      <c r="BB1536" s="24"/>
      <c r="BC1536" s="24"/>
      <c r="BD1536" s="24">
        <v>0</v>
      </c>
      <c r="BE1536" s="24">
        <v>0</v>
      </c>
      <c r="BF1536" s="23"/>
      <c r="BG1536" s="23"/>
      <c r="BH1536" s="23">
        <v>43951</v>
      </c>
      <c r="BI1536" s="26" t="s">
        <v>143</v>
      </c>
      <c r="BJ1536" s="26" t="s">
        <v>144</v>
      </c>
      <c r="BK1536" s="29">
        <v>0</v>
      </c>
      <c r="BL1536" s="24" t="s">
        <v>129</v>
      </c>
      <c r="BM1536" s="22" t="str">
        <f ca="1">+IF(Tabla1[[#This Row],[FECHA INGRESO]]&gt;=44986,IF((TODAY()-Tabla1[[#This Row],[FECHA INGRESO]])&gt;=50,"ALERTA","TODAVÍA FALTA"),"N/A")</f>
        <v>N/A</v>
      </c>
      <c r="BN1536" s="7">
        <f>IFERROR((_xlfn.DAYS(Tabla1[[#This Row],[FECHA INGRESO]],Tabla1[[#This Row],[FECHA RETIRO]]))/30,"")</f>
        <v>-15.033333333333333</v>
      </c>
    </row>
    <row r="1537" spans="1:66" ht="15" customHeight="1" x14ac:dyDescent="0.35">
      <c r="A1537" s="34">
        <v>1030575064</v>
      </c>
      <c r="B1537" s="22" t="s">
        <v>9036</v>
      </c>
      <c r="C1537" s="23">
        <v>43500</v>
      </c>
      <c r="D1537" s="23" t="s">
        <v>93</v>
      </c>
      <c r="E1537" s="24" t="s">
        <v>94</v>
      </c>
      <c r="F1537" s="23" t="s">
        <v>70</v>
      </c>
      <c r="G1537" s="24"/>
      <c r="H1537" s="24">
        <v>24091574868</v>
      </c>
      <c r="I1537" s="24" t="s">
        <v>95</v>
      </c>
      <c r="J1537" s="24">
        <f>DATEDIF(Tabla1[[#This Row],[FECHA DE NACIMIENTO]],Tabla1[[#This Row],[FECHA ACTUAL]],"Y")</f>
        <v>33</v>
      </c>
      <c r="K1537" s="24" t="s">
        <v>73</v>
      </c>
      <c r="L1537" s="24" t="s">
        <v>112</v>
      </c>
      <c r="M1537" s="24">
        <v>1</v>
      </c>
      <c r="N1537" s="24">
        <v>1</v>
      </c>
      <c r="O1537" s="24">
        <v>3</v>
      </c>
      <c r="P1537" s="24" t="s">
        <v>101</v>
      </c>
      <c r="Q1537" s="23">
        <v>33028</v>
      </c>
      <c r="R1537" s="24" t="s">
        <v>76</v>
      </c>
      <c r="S1537" s="25">
        <v>45119</v>
      </c>
      <c r="T1537" s="24"/>
      <c r="U1537" s="24">
        <v>3006378576</v>
      </c>
      <c r="V1537" s="24" t="s">
        <v>9037</v>
      </c>
      <c r="W1537" s="24" t="s">
        <v>9038</v>
      </c>
      <c r="X1537" s="24" t="s">
        <v>9039</v>
      </c>
      <c r="Y1537" s="24" t="s">
        <v>9040</v>
      </c>
      <c r="Z1537" s="24" t="s">
        <v>285</v>
      </c>
      <c r="AA1537" s="24">
        <v>3002517917</v>
      </c>
      <c r="AB1537" s="24" t="s">
        <v>77</v>
      </c>
      <c r="AC1537" s="24" t="s">
        <v>77</v>
      </c>
      <c r="AD1537" s="24" t="s">
        <v>77</v>
      </c>
      <c r="AE1537" s="26" t="s">
        <v>84</v>
      </c>
      <c r="AF1537" s="26" t="s">
        <v>9041</v>
      </c>
      <c r="AG1537" s="26"/>
      <c r="AH1537" s="27" t="s">
        <v>184</v>
      </c>
      <c r="AI1537" s="27" t="s">
        <v>1612</v>
      </c>
      <c r="AJ1537" s="27" t="s">
        <v>487</v>
      </c>
      <c r="AK1537" s="24" t="s">
        <v>121</v>
      </c>
      <c r="AL1537" s="24" t="s">
        <v>7086</v>
      </c>
      <c r="AM1537" s="23">
        <v>43500</v>
      </c>
      <c r="AN1537" s="28">
        <v>877803</v>
      </c>
      <c r="AO1537" s="28">
        <v>102854</v>
      </c>
      <c r="AP1537" s="24"/>
      <c r="AQ1537" s="24"/>
      <c r="AR1537" s="24"/>
      <c r="AS1537" s="24"/>
      <c r="AT1537" s="24" t="e">
        <v>#N/A</v>
      </c>
      <c r="AU1537" s="24" t="e">
        <v>#N/A</v>
      </c>
      <c r="AV1537" s="24" t="e">
        <v>#N/A</v>
      </c>
      <c r="AW1537" s="24"/>
      <c r="AX1537" s="24"/>
      <c r="AY1537" s="24"/>
      <c r="AZ1537" s="24"/>
      <c r="BA1537" s="24"/>
      <c r="BB1537" s="24"/>
      <c r="BC1537" s="24"/>
      <c r="BD1537" s="24">
        <v>0</v>
      </c>
      <c r="BE1537" s="24">
        <v>0</v>
      </c>
      <c r="BF1537" s="23"/>
      <c r="BG1537" s="23"/>
      <c r="BH1537" s="23">
        <v>43865</v>
      </c>
      <c r="BI1537" s="26" t="s">
        <v>466</v>
      </c>
      <c r="BJ1537" s="26" t="s">
        <v>232</v>
      </c>
      <c r="BK1537" s="29">
        <v>0</v>
      </c>
      <c r="BL1537" s="24" t="s">
        <v>129</v>
      </c>
      <c r="BM1537" s="22" t="str">
        <f ca="1">+IF(Tabla1[[#This Row],[FECHA INGRESO]]&gt;=44986,IF((TODAY()-Tabla1[[#This Row],[FECHA INGRESO]])&gt;=50,"ALERTA","TODAVÍA FALTA"),"N/A")</f>
        <v>N/A</v>
      </c>
      <c r="BN1537" s="7">
        <f>IFERROR((_xlfn.DAYS(Tabla1[[#This Row],[FECHA INGRESO]],Tabla1[[#This Row],[FECHA RETIRO]]))/30,"")</f>
        <v>-12.166666666666666</v>
      </c>
    </row>
    <row r="1538" spans="1:66" ht="15" customHeight="1" x14ac:dyDescent="0.35">
      <c r="A1538" s="31">
        <v>1026287196</v>
      </c>
      <c r="B1538" s="22" t="s">
        <v>9042</v>
      </c>
      <c r="C1538" s="23">
        <v>43500</v>
      </c>
      <c r="D1538" s="23" t="s">
        <v>266</v>
      </c>
      <c r="E1538" s="23" t="s">
        <v>111</v>
      </c>
      <c r="F1538" s="23"/>
      <c r="G1538" s="24"/>
      <c r="H1538" s="24">
        <v>24091666217</v>
      </c>
      <c r="I1538" s="24" t="s">
        <v>95</v>
      </c>
      <c r="J1538" s="24">
        <f>DATEDIF(Tabla1[[#This Row],[FECHA DE NACIMIENTO]],Tabla1[[#This Row],[FECHA ACTUAL]],"Y")</f>
        <v>29</v>
      </c>
      <c r="K1538" s="24" t="s">
        <v>73</v>
      </c>
      <c r="L1538" s="24" t="s">
        <v>112</v>
      </c>
      <c r="M1538" s="24">
        <v>1</v>
      </c>
      <c r="N1538" s="24">
        <v>1</v>
      </c>
      <c r="O1538" s="24">
        <v>2</v>
      </c>
      <c r="P1538" s="24" t="s">
        <v>101</v>
      </c>
      <c r="Q1538" s="23">
        <v>34311</v>
      </c>
      <c r="R1538" s="24" t="s">
        <v>76</v>
      </c>
      <c r="S1538" s="25">
        <v>45119</v>
      </c>
      <c r="T1538" s="24"/>
      <c r="U1538" s="24">
        <v>3124546927</v>
      </c>
      <c r="V1538" s="24" t="s">
        <v>9043</v>
      </c>
      <c r="W1538" s="24" t="s">
        <v>9044</v>
      </c>
      <c r="X1538" s="24" t="s">
        <v>8534</v>
      </c>
      <c r="Y1538" s="24" t="s">
        <v>9045</v>
      </c>
      <c r="Z1538" s="24" t="s">
        <v>117</v>
      </c>
      <c r="AA1538" s="24">
        <v>3124546927</v>
      </c>
      <c r="AB1538" s="24" t="s">
        <v>77</v>
      </c>
      <c r="AC1538" s="24" t="s">
        <v>77</v>
      </c>
      <c r="AD1538" s="24" t="s">
        <v>77</v>
      </c>
      <c r="AE1538" s="26" t="s">
        <v>151</v>
      </c>
      <c r="AF1538" s="26"/>
      <c r="AG1538" s="26"/>
      <c r="AH1538" s="27" t="s">
        <v>184</v>
      </c>
      <c r="AI1538" s="27" t="s">
        <v>2649</v>
      </c>
      <c r="AJ1538" s="27" t="s">
        <v>2649</v>
      </c>
      <c r="AK1538" s="24" t="s">
        <v>121</v>
      </c>
      <c r="AL1538" s="24" t="s">
        <v>7086</v>
      </c>
      <c r="AM1538" s="23">
        <v>43500</v>
      </c>
      <c r="AN1538" s="28">
        <v>857100.06</v>
      </c>
      <c r="AO1538" s="28"/>
      <c r="AP1538" s="24"/>
      <c r="AQ1538" s="24"/>
      <c r="AR1538" s="24"/>
      <c r="AS1538" s="24"/>
      <c r="AT1538" s="24" t="e">
        <v>#N/A</v>
      </c>
      <c r="AU1538" s="24" t="e">
        <v>#N/A</v>
      </c>
      <c r="AV1538" s="24" t="e">
        <v>#N/A</v>
      </c>
      <c r="AW1538" s="24"/>
      <c r="AX1538" s="24"/>
      <c r="AY1538" s="24"/>
      <c r="AZ1538" s="24"/>
      <c r="BA1538" s="24"/>
      <c r="BB1538" s="24"/>
      <c r="BC1538" s="24"/>
      <c r="BD1538" s="24">
        <v>0</v>
      </c>
      <c r="BE1538" s="24">
        <v>0</v>
      </c>
      <c r="BF1538" s="23"/>
      <c r="BG1538" s="23"/>
      <c r="BH1538" s="23">
        <v>43500</v>
      </c>
      <c r="BI1538" s="26" t="s">
        <v>143</v>
      </c>
      <c r="BJ1538" s="26" t="s">
        <v>2589</v>
      </c>
      <c r="BK1538" s="29">
        <v>1150</v>
      </c>
      <c r="BL1538" s="24" t="s">
        <v>129</v>
      </c>
      <c r="BM1538" s="22" t="str">
        <f ca="1">+IF(Tabla1[[#This Row],[FECHA INGRESO]]&gt;=44986,IF((TODAY()-Tabla1[[#This Row],[FECHA INGRESO]])&gt;=50,"ALERTA","TODAVÍA FALTA"),"N/A")</f>
        <v>N/A</v>
      </c>
      <c r="BN1538" s="7">
        <f>IFERROR((_xlfn.DAYS(Tabla1[[#This Row],[FECHA INGRESO]],Tabla1[[#This Row],[FECHA RETIRO]]))/30,"")</f>
        <v>0</v>
      </c>
    </row>
    <row r="1539" spans="1:66" ht="15" customHeight="1" x14ac:dyDescent="0.35">
      <c r="A1539" s="31">
        <v>1007379209</v>
      </c>
      <c r="B1539" s="22" t="s">
        <v>9046</v>
      </c>
      <c r="C1539" s="23">
        <v>43503</v>
      </c>
      <c r="D1539" s="23" t="s">
        <v>188</v>
      </c>
      <c r="E1539" s="23" t="s">
        <v>111</v>
      </c>
      <c r="F1539" s="23"/>
      <c r="G1539" s="24"/>
      <c r="H1539" s="24">
        <v>24091856010</v>
      </c>
      <c r="I1539" s="24" t="s">
        <v>72</v>
      </c>
      <c r="J1539" s="24">
        <f>DATEDIF(Tabla1[[#This Row],[FECHA DE NACIMIENTO]],Tabla1[[#This Row],[FECHA ACTUAL]],"Y")</f>
        <v>24</v>
      </c>
      <c r="K1539" s="24" t="s">
        <v>1020</v>
      </c>
      <c r="L1539" s="24" t="s">
        <v>112</v>
      </c>
      <c r="M1539" s="24">
        <v>0</v>
      </c>
      <c r="N1539" s="24">
        <v>0</v>
      </c>
      <c r="O1539" s="24">
        <v>3</v>
      </c>
      <c r="P1539" s="24" t="s">
        <v>101</v>
      </c>
      <c r="Q1539" s="23">
        <v>36300</v>
      </c>
      <c r="R1539" s="24" t="s">
        <v>76</v>
      </c>
      <c r="S1539" s="25">
        <v>45119</v>
      </c>
      <c r="T1539" s="24">
        <v>6638875</v>
      </c>
      <c r="U1539" s="24">
        <v>3004955874</v>
      </c>
      <c r="V1539" s="24" t="s">
        <v>9047</v>
      </c>
      <c r="W1539" s="24" t="s">
        <v>9048</v>
      </c>
      <c r="X1539" s="24" t="s">
        <v>9049</v>
      </c>
      <c r="Y1539" s="24" t="s">
        <v>9050</v>
      </c>
      <c r="Z1539" s="24" t="s">
        <v>285</v>
      </c>
      <c r="AA1539" s="24">
        <v>3115208168</v>
      </c>
      <c r="AB1539" s="24" t="s">
        <v>77</v>
      </c>
      <c r="AC1539" s="24" t="s">
        <v>77</v>
      </c>
      <c r="AD1539" s="24" t="s">
        <v>77</v>
      </c>
      <c r="AE1539" s="26" t="s">
        <v>151</v>
      </c>
      <c r="AF1539" s="26"/>
      <c r="AG1539" s="26"/>
      <c r="AH1539" s="27" t="s">
        <v>184</v>
      </c>
      <c r="AI1539" s="27" t="s">
        <v>1612</v>
      </c>
      <c r="AJ1539" s="27" t="s">
        <v>487</v>
      </c>
      <c r="AK1539" s="24" t="s">
        <v>121</v>
      </c>
      <c r="AL1539" s="24" t="s">
        <v>7086</v>
      </c>
      <c r="AM1539" s="23">
        <v>43503</v>
      </c>
      <c r="AN1539" s="28">
        <v>857100.06</v>
      </c>
      <c r="AO1539" s="28">
        <v>97032</v>
      </c>
      <c r="AP1539" s="24"/>
      <c r="AQ1539" s="24"/>
      <c r="AR1539" s="24"/>
      <c r="AS1539" s="24"/>
      <c r="AT1539" s="24" t="e">
        <v>#N/A</v>
      </c>
      <c r="AU1539" s="24" t="e">
        <v>#N/A</v>
      </c>
      <c r="AV1539" s="24" t="e">
        <v>#N/A</v>
      </c>
      <c r="AW1539" s="24"/>
      <c r="AX1539" s="24"/>
      <c r="AY1539" s="24"/>
      <c r="AZ1539" s="24"/>
      <c r="BA1539" s="24"/>
      <c r="BB1539" s="24"/>
      <c r="BC1539" s="24"/>
      <c r="BD1539" s="24">
        <v>0</v>
      </c>
      <c r="BE1539" s="24">
        <v>0</v>
      </c>
      <c r="BF1539" s="23"/>
      <c r="BG1539" s="23"/>
      <c r="BH1539" s="23">
        <v>43743</v>
      </c>
      <c r="BI1539" s="26" t="s">
        <v>127</v>
      </c>
      <c r="BJ1539" s="26" t="s">
        <v>273</v>
      </c>
      <c r="BK1539" s="29">
        <v>0</v>
      </c>
      <c r="BL1539" s="24" t="s">
        <v>129</v>
      </c>
      <c r="BM1539" s="22" t="str">
        <f ca="1">+IF(Tabla1[[#This Row],[FECHA INGRESO]]&gt;=44986,IF((TODAY()-Tabla1[[#This Row],[FECHA INGRESO]])&gt;=50,"ALERTA","TODAVÍA FALTA"),"N/A")</f>
        <v>N/A</v>
      </c>
      <c r="BN1539" s="7">
        <f>IFERROR((_xlfn.DAYS(Tabla1[[#This Row],[FECHA INGRESO]],Tabla1[[#This Row],[FECHA RETIRO]]))/30,"")</f>
        <v>-8</v>
      </c>
    </row>
    <row r="1540" spans="1:66" ht="15" customHeight="1" x14ac:dyDescent="0.35">
      <c r="A1540" s="31">
        <v>1082944836</v>
      </c>
      <c r="B1540" s="22" t="s">
        <v>9051</v>
      </c>
      <c r="C1540" s="23">
        <v>43503</v>
      </c>
      <c r="D1540" s="23" t="s">
        <v>1311</v>
      </c>
      <c r="E1540" s="24" t="s">
        <v>94</v>
      </c>
      <c r="F1540" s="23"/>
      <c r="G1540" s="24"/>
      <c r="H1540" s="24">
        <v>24091663939</v>
      </c>
      <c r="I1540" s="24" t="s">
        <v>95</v>
      </c>
      <c r="J1540" s="24">
        <f>DATEDIF(Tabla1[[#This Row],[FECHA DE NACIMIENTO]],Tabla1[[#This Row],[FECHA ACTUAL]],"Y")</f>
        <v>31</v>
      </c>
      <c r="K1540" s="24" t="s">
        <v>96</v>
      </c>
      <c r="L1540" s="24" t="s">
        <v>112</v>
      </c>
      <c r="M1540" s="24">
        <v>0</v>
      </c>
      <c r="N1540" s="24">
        <v>0</v>
      </c>
      <c r="O1540" s="24">
        <v>3</v>
      </c>
      <c r="P1540" s="24" t="s">
        <v>101</v>
      </c>
      <c r="Q1540" s="23">
        <v>33522</v>
      </c>
      <c r="R1540" s="24" t="s">
        <v>76</v>
      </c>
      <c r="S1540" s="25">
        <v>45119</v>
      </c>
      <c r="T1540" s="24"/>
      <c r="U1540" s="24">
        <v>3183882682</v>
      </c>
      <c r="V1540" s="24" t="s">
        <v>9052</v>
      </c>
      <c r="W1540" s="24" t="s">
        <v>9053</v>
      </c>
      <c r="X1540" s="24" t="s">
        <v>9054</v>
      </c>
      <c r="Y1540" s="24" t="s">
        <v>9055</v>
      </c>
      <c r="Z1540" s="24" t="s">
        <v>1597</v>
      </c>
      <c r="AA1540" s="24">
        <v>3057534239</v>
      </c>
      <c r="AB1540" s="24" t="s">
        <v>77</v>
      </c>
      <c r="AC1540" s="24" t="s">
        <v>77</v>
      </c>
      <c r="AD1540" s="24" t="s">
        <v>77</v>
      </c>
      <c r="AE1540" s="26" t="s">
        <v>102</v>
      </c>
      <c r="AF1540" s="26"/>
      <c r="AG1540" s="26" t="s">
        <v>9056</v>
      </c>
      <c r="AH1540" s="27" t="s">
        <v>184</v>
      </c>
      <c r="AI1540" s="27" t="s">
        <v>1227</v>
      </c>
      <c r="AJ1540" s="27" t="s">
        <v>487</v>
      </c>
      <c r="AK1540" s="24" t="s">
        <v>121</v>
      </c>
      <c r="AL1540" s="24" t="s">
        <v>7086</v>
      </c>
      <c r="AM1540" s="23">
        <v>43503</v>
      </c>
      <c r="AN1540" s="28">
        <v>857100.06</v>
      </c>
      <c r="AO1540" s="28"/>
      <c r="AP1540" s="24"/>
      <c r="AQ1540" s="24"/>
      <c r="AR1540" s="24"/>
      <c r="AS1540" s="24"/>
      <c r="AT1540" s="24" t="e">
        <v>#N/A</v>
      </c>
      <c r="AU1540" s="24" t="e">
        <v>#N/A</v>
      </c>
      <c r="AV1540" s="24" t="e">
        <v>#N/A</v>
      </c>
      <c r="AW1540" s="24"/>
      <c r="AX1540" s="24"/>
      <c r="AY1540" s="24"/>
      <c r="AZ1540" s="24"/>
      <c r="BA1540" s="24"/>
      <c r="BB1540" s="24"/>
      <c r="BC1540" s="24"/>
      <c r="BD1540" s="24">
        <v>0</v>
      </c>
      <c r="BE1540" s="24">
        <v>0</v>
      </c>
      <c r="BF1540" s="23"/>
      <c r="BG1540" s="23"/>
      <c r="BH1540" s="23">
        <v>43532</v>
      </c>
      <c r="BI1540" s="26" t="s">
        <v>127</v>
      </c>
      <c r="BJ1540" s="26" t="s">
        <v>273</v>
      </c>
      <c r="BK1540" s="29">
        <v>36805</v>
      </c>
      <c r="BL1540" s="24" t="s">
        <v>129</v>
      </c>
      <c r="BM1540" s="22" t="str">
        <f ca="1">+IF(Tabla1[[#This Row],[FECHA INGRESO]]&gt;=44986,IF((TODAY()-Tabla1[[#This Row],[FECHA INGRESO]])&gt;=50,"ALERTA","TODAVÍA FALTA"),"N/A")</f>
        <v>N/A</v>
      </c>
      <c r="BN1540" s="7">
        <f>IFERROR((_xlfn.DAYS(Tabla1[[#This Row],[FECHA INGRESO]],Tabla1[[#This Row],[FECHA RETIRO]]))/30,"")</f>
        <v>-0.96666666666666667</v>
      </c>
    </row>
    <row r="1541" spans="1:66" ht="15" customHeight="1" x14ac:dyDescent="0.35">
      <c r="A1541" s="31">
        <v>1033687495</v>
      </c>
      <c r="B1541" s="22" t="s">
        <v>9057</v>
      </c>
      <c r="C1541" s="23">
        <v>43503</v>
      </c>
      <c r="D1541" s="23" t="s">
        <v>109</v>
      </c>
      <c r="E1541" s="23" t="s">
        <v>110</v>
      </c>
      <c r="F1541" s="23"/>
      <c r="G1541" s="24"/>
      <c r="H1541" s="24">
        <v>24091650508</v>
      </c>
      <c r="I1541" s="24" t="s">
        <v>95</v>
      </c>
      <c r="J1541" s="24">
        <f>DATEDIF(Tabla1[[#This Row],[FECHA DE NACIMIENTO]],Tabla1[[#This Row],[FECHA ACTUAL]],"Y")</f>
        <v>37</v>
      </c>
      <c r="K1541" s="24" t="s">
        <v>73</v>
      </c>
      <c r="L1541" s="24" t="s">
        <v>234</v>
      </c>
      <c r="M1541" s="24">
        <v>1</v>
      </c>
      <c r="N1541" s="24">
        <v>1</v>
      </c>
      <c r="O1541" s="24">
        <v>2</v>
      </c>
      <c r="P1541" s="24" t="s">
        <v>101</v>
      </c>
      <c r="Q1541" s="23">
        <v>31519</v>
      </c>
      <c r="R1541" s="24" t="s">
        <v>76</v>
      </c>
      <c r="S1541" s="25">
        <v>45119</v>
      </c>
      <c r="T1541" s="24"/>
      <c r="U1541" s="24">
        <v>3208897271</v>
      </c>
      <c r="V1541" s="24" t="s">
        <v>9058</v>
      </c>
      <c r="W1541" s="24" t="s">
        <v>9059</v>
      </c>
      <c r="X1541" s="24" t="s">
        <v>9060</v>
      </c>
      <c r="Y1541" s="24" t="s">
        <v>9061</v>
      </c>
      <c r="Z1541" s="24" t="s">
        <v>82</v>
      </c>
      <c r="AA1541" s="24">
        <v>3115230451</v>
      </c>
      <c r="AB1541" s="24" t="s">
        <v>77</v>
      </c>
      <c r="AC1541" s="24" t="s">
        <v>77</v>
      </c>
      <c r="AD1541" s="24" t="s">
        <v>77</v>
      </c>
      <c r="AE1541" s="26" t="s">
        <v>183</v>
      </c>
      <c r="AF1541" s="26"/>
      <c r="AG1541" s="26"/>
      <c r="AH1541" s="27" t="s">
        <v>184</v>
      </c>
      <c r="AI1541" s="27" t="s">
        <v>1612</v>
      </c>
      <c r="AJ1541" s="27" t="s">
        <v>487</v>
      </c>
      <c r="AK1541" s="24" t="s">
        <v>121</v>
      </c>
      <c r="AL1541" s="24" t="s">
        <v>7086</v>
      </c>
      <c r="AM1541" s="23">
        <v>43503</v>
      </c>
      <c r="AN1541" s="28">
        <v>857100.06</v>
      </c>
      <c r="AO1541" s="28">
        <v>97032</v>
      </c>
      <c r="AP1541" s="24"/>
      <c r="AQ1541" s="24"/>
      <c r="AR1541" s="24"/>
      <c r="AS1541" s="24"/>
      <c r="AT1541" s="24" t="e">
        <v>#N/A</v>
      </c>
      <c r="AU1541" s="24" t="e">
        <v>#N/A</v>
      </c>
      <c r="AV1541" s="24" t="e">
        <v>#N/A</v>
      </c>
      <c r="AW1541" s="24"/>
      <c r="AX1541" s="24"/>
      <c r="AY1541" s="24"/>
      <c r="AZ1541" s="24"/>
      <c r="BA1541" s="24"/>
      <c r="BB1541" s="24"/>
      <c r="BC1541" s="24"/>
      <c r="BD1541" s="24">
        <v>0</v>
      </c>
      <c r="BE1541" s="24">
        <v>0</v>
      </c>
      <c r="BF1541" s="23"/>
      <c r="BG1541" s="23"/>
      <c r="BH1541" s="23">
        <v>43722</v>
      </c>
      <c r="BI1541" s="26" t="s">
        <v>127</v>
      </c>
      <c r="BJ1541" s="26" t="s">
        <v>273</v>
      </c>
      <c r="BK1541" s="29">
        <v>250735</v>
      </c>
      <c r="BL1541" s="24" t="s">
        <v>129</v>
      </c>
      <c r="BM1541" s="22" t="str">
        <f ca="1">+IF(Tabla1[[#This Row],[FECHA INGRESO]]&gt;=44986,IF((TODAY()-Tabla1[[#This Row],[FECHA INGRESO]])&gt;=50,"ALERTA","TODAVÍA FALTA"),"N/A")</f>
        <v>N/A</v>
      </c>
      <c r="BN1541" s="7">
        <f>IFERROR((_xlfn.DAYS(Tabla1[[#This Row],[FECHA INGRESO]],Tabla1[[#This Row],[FECHA RETIRO]]))/30,"")</f>
        <v>-7.3</v>
      </c>
    </row>
    <row r="1542" spans="1:66" ht="15" customHeight="1" x14ac:dyDescent="0.35">
      <c r="A1542" s="31">
        <v>1193439392</v>
      </c>
      <c r="B1542" s="22" t="s">
        <v>9062</v>
      </c>
      <c r="C1542" s="23">
        <v>43503</v>
      </c>
      <c r="D1542" s="23" t="s">
        <v>68</v>
      </c>
      <c r="E1542" s="23" t="s">
        <v>110</v>
      </c>
      <c r="F1542" s="23"/>
      <c r="G1542" s="24"/>
      <c r="H1542" s="24">
        <v>24089368503</v>
      </c>
      <c r="I1542" s="24" t="s">
        <v>72</v>
      </c>
      <c r="J1542" s="24">
        <f>DATEDIF(Tabla1[[#This Row],[FECHA DE NACIMIENTO]],Tabla1[[#This Row],[FECHA ACTUAL]],"Y")</f>
        <v>22</v>
      </c>
      <c r="K1542" s="24" t="s">
        <v>73</v>
      </c>
      <c r="L1542" s="24" t="s">
        <v>112</v>
      </c>
      <c r="M1542" s="24">
        <v>0</v>
      </c>
      <c r="N1542" s="24">
        <v>0</v>
      </c>
      <c r="O1542" s="24">
        <v>4</v>
      </c>
      <c r="P1542" s="24" t="s">
        <v>101</v>
      </c>
      <c r="Q1542" s="23">
        <v>36752</v>
      </c>
      <c r="R1542" s="24" t="s">
        <v>76</v>
      </c>
      <c r="S1542" s="25">
        <v>45119</v>
      </c>
      <c r="T1542" s="24"/>
      <c r="U1542" s="24">
        <v>3145455009</v>
      </c>
      <c r="V1542" s="24" t="s">
        <v>9063</v>
      </c>
      <c r="W1542" s="24" t="s">
        <v>9064</v>
      </c>
      <c r="X1542" s="24" t="s">
        <v>7116</v>
      </c>
      <c r="Y1542" s="24" t="s">
        <v>9065</v>
      </c>
      <c r="Z1542" s="24" t="s">
        <v>285</v>
      </c>
      <c r="AA1542" s="24">
        <v>3142909166</v>
      </c>
      <c r="AB1542" s="24" t="s">
        <v>77</v>
      </c>
      <c r="AC1542" s="24" t="s">
        <v>77</v>
      </c>
      <c r="AD1542" s="24" t="s">
        <v>77</v>
      </c>
      <c r="AE1542" s="26" t="s">
        <v>151</v>
      </c>
      <c r="AF1542" s="26"/>
      <c r="AG1542" s="26"/>
      <c r="AH1542" s="27" t="s">
        <v>184</v>
      </c>
      <c r="AI1542" s="27" t="s">
        <v>1227</v>
      </c>
      <c r="AJ1542" s="27" t="s">
        <v>487</v>
      </c>
      <c r="AK1542" s="24" t="s">
        <v>121</v>
      </c>
      <c r="AL1542" s="24" t="s">
        <v>7086</v>
      </c>
      <c r="AM1542" s="23">
        <v>43503</v>
      </c>
      <c r="AN1542" s="28">
        <v>857100.06</v>
      </c>
      <c r="AO1542" s="28">
        <v>97032</v>
      </c>
      <c r="AP1542" s="24"/>
      <c r="AQ1542" s="24"/>
      <c r="AR1542" s="24"/>
      <c r="AS1542" s="24"/>
      <c r="AT1542" s="24" t="e">
        <v>#N/A</v>
      </c>
      <c r="AU1542" s="24" t="e">
        <v>#N/A</v>
      </c>
      <c r="AV1542" s="24" t="e">
        <v>#N/A</v>
      </c>
      <c r="AW1542" s="24"/>
      <c r="AX1542" s="24"/>
      <c r="AY1542" s="24"/>
      <c r="AZ1542" s="24"/>
      <c r="BA1542" s="24"/>
      <c r="BB1542" s="24"/>
      <c r="BC1542" s="24"/>
      <c r="BD1542" s="24">
        <v>0</v>
      </c>
      <c r="BE1542" s="24">
        <v>0</v>
      </c>
      <c r="BF1542" s="23"/>
      <c r="BG1542" s="23"/>
      <c r="BH1542" s="23">
        <v>43645</v>
      </c>
      <c r="BI1542" s="26" t="s">
        <v>127</v>
      </c>
      <c r="BJ1542" s="26" t="s">
        <v>1246</v>
      </c>
      <c r="BK1542" s="29">
        <v>164473</v>
      </c>
      <c r="BL1542" s="24" t="s">
        <v>129</v>
      </c>
      <c r="BM1542" s="22" t="str">
        <f ca="1">+IF(Tabla1[[#This Row],[FECHA INGRESO]]&gt;=44986,IF((TODAY()-Tabla1[[#This Row],[FECHA INGRESO]])&gt;=50,"ALERTA","TODAVÍA FALTA"),"N/A")</f>
        <v>N/A</v>
      </c>
      <c r="BN1542" s="7">
        <f>IFERROR((_xlfn.DAYS(Tabla1[[#This Row],[FECHA INGRESO]],Tabla1[[#This Row],[FECHA RETIRO]]))/30,"")</f>
        <v>-4.7333333333333334</v>
      </c>
    </row>
    <row r="1543" spans="1:66" x14ac:dyDescent="0.35">
      <c r="A1543" s="31">
        <v>1020833664</v>
      </c>
      <c r="B1543" s="22" t="s">
        <v>9066</v>
      </c>
      <c r="C1543" s="23">
        <v>43503</v>
      </c>
      <c r="D1543" s="23" t="s">
        <v>93</v>
      </c>
      <c r="E1543" s="24" t="s">
        <v>94</v>
      </c>
      <c r="F1543" s="23"/>
      <c r="G1543" s="24"/>
      <c r="H1543" s="24">
        <v>24091661368</v>
      </c>
      <c r="I1543" s="24" t="s">
        <v>72</v>
      </c>
      <c r="J1543" s="24">
        <f>DATEDIF(Tabla1[[#This Row],[FECHA DE NACIMIENTO]],Tabla1[[#This Row],[FECHA ACTUAL]],"Y")</f>
        <v>25</v>
      </c>
      <c r="K1543" s="24" t="s">
        <v>500</v>
      </c>
      <c r="L1543" s="24" t="s">
        <v>112</v>
      </c>
      <c r="M1543" s="24">
        <v>0</v>
      </c>
      <c r="N1543" s="24">
        <v>0</v>
      </c>
      <c r="O1543" s="24">
        <v>4</v>
      </c>
      <c r="P1543" s="24" t="s">
        <v>101</v>
      </c>
      <c r="Q1543" s="23">
        <v>35970</v>
      </c>
      <c r="R1543" s="24" t="s">
        <v>76</v>
      </c>
      <c r="S1543" s="25">
        <v>45119</v>
      </c>
      <c r="T1543" s="24"/>
      <c r="U1543" s="24">
        <v>3508489939</v>
      </c>
      <c r="V1543" s="24" t="s">
        <v>9067</v>
      </c>
      <c r="W1543" s="24" t="s">
        <v>9068</v>
      </c>
      <c r="X1543" s="24" t="s">
        <v>9069</v>
      </c>
      <c r="Y1543" s="24" t="s">
        <v>9070</v>
      </c>
      <c r="Z1543" s="24" t="s">
        <v>117</v>
      </c>
      <c r="AA1543" s="24">
        <v>3192343386</v>
      </c>
      <c r="AB1543" s="24" t="s">
        <v>77</v>
      </c>
      <c r="AC1543" s="24" t="s">
        <v>77</v>
      </c>
      <c r="AD1543" s="24" t="s">
        <v>77</v>
      </c>
      <c r="AE1543" s="26" t="s">
        <v>102</v>
      </c>
      <c r="AF1543" s="26"/>
      <c r="AG1543" s="26" t="s">
        <v>9056</v>
      </c>
      <c r="AH1543" s="27" t="s">
        <v>184</v>
      </c>
      <c r="AI1543" s="27" t="s">
        <v>1227</v>
      </c>
      <c r="AJ1543" s="27" t="s">
        <v>487</v>
      </c>
      <c r="AK1543" s="24" t="s">
        <v>121</v>
      </c>
      <c r="AL1543" s="24" t="s">
        <v>7086</v>
      </c>
      <c r="AM1543" s="23">
        <v>43503</v>
      </c>
      <c r="AN1543" s="28">
        <v>857100.06</v>
      </c>
      <c r="AO1543" s="28"/>
      <c r="AP1543" s="24"/>
      <c r="AQ1543" s="24"/>
      <c r="AR1543" s="24"/>
      <c r="AS1543" s="24"/>
      <c r="AT1543" s="24" t="e">
        <v>#N/A</v>
      </c>
      <c r="AU1543" s="24" t="e">
        <v>#N/A</v>
      </c>
      <c r="AV1543" s="24" t="e">
        <v>#N/A</v>
      </c>
      <c r="AW1543" s="24"/>
      <c r="AX1543" s="24"/>
      <c r="AY1543" s="24"/>
      <c r="AZ1543" s="24"/>
      <c r="BA1543" s="24"/>
      <c r="BB1543" s="24"/>
      <c r="BC1543" s="24"/>
      <c r="BD1543" s="24">
        <v>0</v>
      </c>
      <c r="BE1543" s="24">
        <v>0</v>
      </c>
      <c r="BF1543" s="23"/>
      <c r="BG1543" s="23"/>
      <c r="BH1543" s="23">
        <v>43551</v>
      </c>
      <c r="BI1543" s="26" t="s">
        <v>127</v>
      </c>
      <c r="BJ1543" s="26"/>
      <c r="BK1543" s="29">
        <v>58658</v>
      </c>
      <c r="BL1543" s="24" t="s">
        <v>129</v>
      </c>
      <c r="BM1543" s="22" t="str">
        <f ca="1">+IF(Tabla1[[#This Row],[FECHA INGRESO]]&gt;=44986,IF((TODAY()-Tabla1[[#This Row],[FECHA INGRESO]])&gt;=50,"ALERTA","TODAVÍA FALTA"),"N/A")</f>
        <v>N/A</v>
      </c>
      <c r="BN1543" s="7">
        <f>IFERROR((_xlfn.DAYS(Tabla1[[#This Row],[FECHA INGRESO]],Tabla1[[#This Row],[FECHA RETIRO]]))/30,"")</f>
        <v>-1.6</v>
      </c>
    </row>
    <row r="1544" spans="1:66" ht="15" customHeight="1" x14ac:dyDescent="0.35">
      <c r="A1544" s="34">
        <v>1026303420</v>
      </c>
      <c r="B1544" s="22" t="s">
        <v>9071</v>
      </c>
      <c r="C1544" s="23">
        <v>43503</v>
      </c>
      <c r="D1544" s="23" t="s">
        <v>93</v>
      </c>
      <c r="E1544" s="24" t="s">
        <v>94</v>
      </c>
      <c r="F1544" s="23" t="s">
        <v>70</v>
      </c>
      <c r="G1544" s="24"/>
      <c r="H1544" s="24">
        <v>24091780618</v>
      </c>
      <c r="I1544" s="24" t="s">
        <v>95</v>
      </c>
      <c r="J1544" s="24">
        <f>DATEDIF(Tabla1[[#This Row],[FECHA DE NACIMIENTO]],Tabla1[[#This Row],[FECHA ACTUAL]],"Y")</f>
        <v>24</v>
      </c>
      <c r="K1544" s="24" t="s">
        <v>73</v>
      </c>
      <c r="L1544" s="24" t="s">
        <v>112</v>
      </c>
      <c r="M1544" s="24">
        <v>0</v>
      </c>
      <c r="N1544" s="24">
        <v>0</v>
      </c>
      <c r="O1544" s="24">
        <v>2</v>
      </c>
      <c r="P1544" s="24" t="s">
        <v>101</v>
      </c>
      <c r="Q1544" s="23">
        <v>36102</v>
      </c>
      <c r="R1544" s="24" t="s">
        <v>76</v>
      </c>
      <c r="S1544" s="25">
        <v>45119</v>
      </c>
      <c r="T1544" s="24"/>
      <c r="U1544" s="24">
        <v>3102674405</v>
      </c>
      <c r="V1544" s="24" t="s">
        <v>9072</v>
      </c>
      <c r="W1544" s="24" t="s">
        <v>9073</v>
      </c>
      <c r="X1544" s="24" t="s">
        <v>4811</v>
      </c>
      <c r="Y1544" s="24" t="s">
        <v>9074</v>
      </c>
      <c r="Z1544" s="24" t="s">
        <v>162</v>
      </c>
      <c r="AA1544" s="24">
        <v>3214857222</v>
      </c>
      <c r="AB1544" s="24" t="s">
        <v>77</v>
      </c>
      <c r="AC1544" s="24" t="s">
        <v>77</v>
      </c>
      <c r="AD1544" s="24" t="s">
        <v>77</v>
      </c>
      <c r="AE1544" s="26" t="s">
        <v>183</v>
      </c>
      <c r="AF1544" s="26"/>
      <c r="AG1544" s="26"/>
      <c r="AH1544" s="27" t="s">
        <v>184</v>
      </c>
      <c r="AI1544" s="27" t="s">
        <v>1612</v>
      </c>
      <c r="AJ1544" s="27" t="s">
        <v>487</v>
      </c>
      <c r="AK1544" s="24" t="s">
        <v>121</v>
      </c>
      <c r="AL1544" s="24" t="s">
        <v>7086</v>
      </c>
      <c r="AM1544" s="23">
        <v>43503</v>
      </c>
      <c r="AN1544" s="28">
        <v>908526</v>
      </c>
      <c r="AO1544" s="28">
        <v>106454</v>
      </c>
      <c r="AP1544" s="24"/>
      <c r="AQ1544" s="24"/>
      <c r="AR1544" s="24"/>
      <c r="AS1544" s="24"/>
      <c r="AT1544" s="24"/>
      <c r="AU1544" s="24">
        <v>80</v>
      </c>
      <c r="AV1544" s="24">
        <v>89</v>
      </c>
      <c r="AW1544" s="24">
        <v>74</v>
      </c>
      <c r="AX1544" s="24"/>
      <c r="AY1544" s="24"/>
      <c r="AZ1544" s="24"/>
      <c r="BA1544" s="24"/>
      <c r="BB1544" s="24"/>
      <c r="BC1544" s="24"/>
      <c r="BD1544" s="24">
        <v>0</v>
      </c>
      <c r="BE1544" s="24">
        <v>0</v>
      </c>
      <c r="BF1544" s="23"/>
      <c r="BG1544" s="23"/>
      <c r="BH1544" s="23">
        <v>44455</v>
      </c>
      <c r="BI1544" s="26" t="s">
        <v>127</v>
      </c>
      <c r="BJ1544" s="26" t="s">
        <v>273</v>
      </c>
      <c r="BK1544" s="29">
        <v>0</v>
      </c>
      <c r="BL1544" s="24" t="s">
        <v>129</v>
      </c>
      <c r="BM1544" s="22" t="str">
        <f ca="1">+IF(Tabla1[[#This Row],[FECHA INGRESO]]&gt;=44986,IF((TODAY()-Tabla1[[#This Row],[FECHA INGRESO]])&gt;=50,"ALERTA","TODAVÍA FALTA"),"N/A")</f>
        <v>N/A</v>
      </c>
      <c r="BN1544" s="7">
        <f>IFERROR((_xlfn.DAYS(Tabla1[[#This Row],[FECHA INGRESO]],Tabla1[[#This Row],[FECHA RETIRO]]))/30,"")</f>
        <v>-31.733333333333334</v>
      </c>
    </row>
    <row r="1545" spans="1:66" x14ac:dyDescent="0.35">
      <c r="A1545" s="31">
        <v>1031168962</v>
      </c>
      <c r="B1545" s="22" t="s">
        <v>8542</v>
      </c>
      <c r="C1545" s="23">
        <v>43504</v>
      </c>
      <c r="D1545" s="23" t="s">
        <v>188</v>
      </c>
      <c r="E1545" s="23" t="s">
        <v>69</v>
      </c>
      <c r="F1545" s="23"/>
      <c r="G1545" s="24"/>
      <c r="H1545" s="24">
        <v>24089556766</v>
      </c>
      <c r="I1545" s="24" t="s">
        <v>72</v>
      </c>
      <c r="J1545" s="24">
        <f>DATEDIF(Tabla1[[#This Row],[FECHA DE NACIMIENTO]],Tabla1[[#This Row],[FECHA ACTUAL]],"Y")</f>
        <v>26</v>
      </c>
      <c r="K1545" s="24" t="s">
        <v>73</v>
      </c>
      <c r="L1545" s="24" t="s">
        <v>112</v>
      </c>
      <c r="M1545" s="24">
        <v>0</v>
      </c>
      <c r="N1545" s="24">
        <v>0</v>
      </c>
      <c r="O1545" s="24">
        <v>2</v>
      </c>
      <c r="P1545" s="24" t="s">
        <v>101</v>
      </c>
      <c r="Q1545" s="23">
        <v>35449</v>
      </c>
      <c r="R1545" s="24" t="s">
        <v>76</v>
      </c>
      <c r="S1545" s="25">
        <v>45119</v>
      </c>
      <c r="T1545" s="24">
        <v>3925754</v>
      </c>
      <c r="U1545" s="24">
        <v>3112131107</v>
      </c>
      <c r="V1545" s="24" t="s">
        <v>8543</v>
      </c>
      <c r="W1545" s="24" t="s">
        <v>8544</v>
      </c>
      <c r="X1545" s="24" t="s">
        <v>8545</v>
      </c>
      <c r="Y1545" s="24" t="s">
        <v>8546</v>
      </c>
      <c r="Z1545" s="24" t="s">
        <v>117</v>
      </c>
      <c r="AA1545" s="24">
        <v>3004159925</v>
      </c>
      <c r="AB1545" s="24" t="s">
        <v>77</v>
      </c>
      <c r="AC1545" s="24" t="s">
        <v>77</v>
      </c>
      <c r="AD1545" s="24" t="s">
        <v>77</v>
      </c>
      <c r="AE1545" s="26" t="s">
        <v>183</v>
      </c>
      <c r="AF1545" s="26"/>
      <c r="AG1545" s="26"/>
      <c r="AH1545" s="27" t="s">
        <v>324</v>
      </c>
      <c r="AI1545" s="27" t="s">
        <v>304</v>
      </c>
      <c r="AJ1545" s="27" t="s">
        <v>304</v>
      </c>
      <c r="AK1545" s="24" t="s">
        <v>121</v>
      </c>
      <c r="AL1545" s="24" t="s">
        <v>7086</v>
      </c>
      <c r="AM1545" s="23">
        <v>43504</v>
      </c>
      <c r="AN1545" s="28">
        <v>857100.06</v>
      </c>
      <c r="AO1545" s="28">
        <v>97032</v>
      </c>
      <c r="AP1545" s="24"/>
      <c r="AQ1545" s="24"/>
      <c r="AR1545" s="24"/>
      <c r="AS1545" s="24"/>
      <c r="AT1545" s="24" t="e">
        <v>#N/A</v>
      </c>
      <c r="AU1545" s="24" t="e">
        <v>#N/A</v>
      </c>
      <c r="AV1545" s="24">
        <v>89</v>
      </c>
      <c r="AW1545" s="24"/>
      <c r="AX1545" s="24"/>
      <c r="AY1545" s="24"/>
      <c r="AZ1545" s="24"/>
      <c r="BA1545" s="24"/>
      <c r="BB1545" s="24"/>
      <c r="BC1545" s="24"/>
      <c r="BD1545" s="24">
        <v>0</v>
      </c>
      <c r="BE1545" s="24">
        <v>0</v>
      </c>
      <c r="BF1545" s="23"/>
      <c r="BG1545" s="23"/>
      <c r="BH1545" s="23">
        <v>43623</v>
      </c>
      <c r="BI1545" s="26" t="s">
        <v>127</v>
      </c>
      <c r="BJ1545" s="26" t="s">
        <v>1352</v>
      </c>
      <c r="BK1545" s="29">
        <v>57508</v>
      </c>
      <c r="BL1545" s="24" t="s">
        <v>129</v>
      </c>
      <c r="BM1545" s="22" t="str">
        <f ca="1">+IF(Tabla1[[#This Row],[FECHA INGRESO]]&gt;=44986,IF((TODAY()-Tabla1[[#This Row],[FECHA INGRESO]])&gt;=50,"ALERTA","TODAVÍA FALTA"),"N/A")</f>
        <v>N/A</v>
      </c>
      <c r="BN1545" s="7">
        <f>IFERROR((_xlfn.DAYS(Tabla1[[#This Row],[FECHA INGRESO]],Tabla1[[#This Row],[FECHA RETIRO]]))/30,"")</f>
        <v>-3.9666666666666668</v>
      </c>
    </row>
    <row r="1546" spans="1:66" ht="15" customHeight="1" x14ac:dyDescent="0.35">
      <c r="A1546" s="31">
        <v>1023939477</v>
      </c>
      <c r="B1546" s="22" t="s">
        <v>9075</v>
      </c>
      <c r="C1546" s="23">
        <v>43508</v>
      </c>
      <c r="D1546" s="23" t="s">
        <v>188</v>
      </c>
      <c r="E1546" s="23" t="s">
        <v>111</v>
      </c>
      <c r="F1546" s="23"/>
      <c r="G1546" s="24"/>
      <c r="H1546" s="24">
        <v>24091778172</v>
      </c>
      <c r="I1546" s="24" t="s">
        <v>95</v>
      </c>
      <c r="J1546" s="24">
        <f>DATEDIF(Tabla1[[#This Row],[FECHA DE NACIMIENTO]],Tabla1[[#This Row],[FECHA ACTUAL]],"Y")</f>
        <v>28</v>
      </c>
      <c r="K1546" s="24" t="s">
        <v>385</v>
      </c>
      <c r="L1546" s="24" t="s">
        <v>234</v>
      </c>
      <c r="M1546" s="24">
        <v>1</v>
      </c>
      <c r="N1546" s="24">
        <v>1</v>
      </c>
      <c r="O1546" s="24">
        <v>2</v>
      </c>
      <c r="P1546" s="24" t="s">
        <v>101</v>
      </c>
      <c r="Q1546" s="23">
        <v>34696</v>
      </c>
      <c r="R1546" s="24" t="s">
        <v>76</v>
      </c>
      <c r="S1546" s="25">
        <v>45119</v>
      </c>
      <c r="T1546" s="24">
        <v>3136275247</v>
      </c>
      <c r="U1546" s="24">
        <v>3187979275</v>
      </c>
      <c r="V1546" s="24" t="s">
        <v>9076</v>
      </c>
      <c r="W1546" s="24" t="s">
        <v>9077</v>
      </c>
      <c r="X1546" s="24" t="s">
        <v>9078</v>
      </c>
      <c r="Y1546" s="24" t="s">
        <v>9079</v>
      </c>
      <c r="Z1546" s="24" t="s">
        <v>162</v>
      </c>
      <c r="AA1546" s="24">
        <v>3208192318</v>
      </c>
      <c r="AB1546" s="24" t="s">
        <v>77</v>
      </c>
      <c r="AC1546" s="24" t="s">
        <v>77</v>
      </c>
      <c r="AD1546" s="24" t="s">
        <v>77</v>
      </c>
      <c r="AE1546" s="26" t="s">
        <v>183</v>
      </c>
      <c r="AF1546" s="26"/>
      <c r="AG1546" s="26"/>
      <c r="AH1546" s="27" t="s">
        <v>184</v>
      </c>
      <c r="AI1546" s="27" t="s">
        <v>3433</v>
      </c>
      <c r="AJ1546" s="27" t="s">
        <v>3433</v>
      </c>
      <c r="AK1546" s="24" t="s">
        <v>121</v>
      </c>
      <c r="AL1546" s="24" t="s">
        <v>7086</v>
      </c>
      <c r="AM1546" s="23">
        <v>43508</v>
      </c>
      <c r="AN1546" s="28">
        <v>857100.06</v>
      </c>
      <c r="AO1546" s="28"/>
      <c r="AP1546" s="24"/>
      <c r="AQ1546" s="24"/>
      <c r="AR1546" s="24"/>
      <c r="AS1546" s="24"/>
      <c r="AT1546" s="24" t="e">
        <v>#N/A</v>
      </c>
      <c r="AU1546" s="24" t="e">
        <v>#N/A</v>
      </c>
      <c r="AV1546" s="24">
        <v>81</v>
      </c>
      <c r="AW1546" s="24"/>
      <c r="AX1546" s="24"/>
      <c r="AY1546" s="24"/>
      <c r="AZ1546" s="24"/>
      <c r="BA1546" s="24"/>
      <c r="BB1546" s="24"/>
      <c r="BC1546" s="24"/>
      <c r="BD1546" s="24">
        <v>0</v>
      </c>
      <c r="BE1546" s="24">
        <v>0</v>
      </c>
      <c r="BF1546" s="23"/>
      <c r="BG1546" s="23"/>
      <c r="BH1546" s="23">
        <v>43516</v>
      </c>
      <c r="BI1546" s="26" t="s">
        <v>127</v>
      </c>
      <c r="BJ1546" s="26" t="s">
        <v>273</v>
      </c>
      <c r="BK1546" s="29">
        <v>5751</v>
      </c>
      <c r="BL1546" s="24" t="s">
        <v>129</v>
      </c>
      <c r="BM1546" s="22" t="str">
        <f ca="1">+IF(Tabla1[[#This Row],[FECHA INGRESO]]&gt;=44986,IF((TODAY()-Tabla1[[#This Row],[FECHA INGRESO]])&gt;=50,"ALERTA","TODAVÍA FALTA"),"N/A")</f>
        <v>N/A</v>
      </c>
      <c r="BN1546" s="7">
        <f>IFERROR((_xlfn.DAYS(Tabla1[[#This Row],[FECHA INGRESO]],Tabla1[[#This Row],[FECHA RETIRO]]))/30,"")</f>
        <v>-0.26666666666666666</v>
      </c>
    </row>
    <row r="1547" spans="1:66" ht="15" customHeight="1" x14ac:dyDescent="0.35">
      <c r="A1547" s="34">
        <v>1032406857</v>
      </c>
      <c r="B1547" s="22" t="s">
        <v>9080</v>
      </c>
      <c r="C1547" s="23">
        <v>43508</v>
      </c>
      <c r="D1547" s="23" t="s">
        <v>109</v>
      </c>
      <c r="E1547" s="23" t="s">
        <v>110</v>
      </c>
      <c r="F1547" s="23" t="s">
        <v>70</v>
      </c>
      <c r="G1547" s="24"/>
      <c r="H1547" s="24">
        <v>24091951403</v>
      </c>
      <c r="I1547" s="24" t="s">
        <v>95</v>
      </c>
      <c r="J1547" s="24">
        <f>DATEDIF(Tabla1[[#This Row],[FECHA DE NACIMIENTO]],Tabla1[[#This Row],[FECHA ACTUAL]],"Y")</f>
        <v>35</v>
      </c>
      <c r="K1547" s="24" t="s">
        <v>73</v>
      </c>
      <c r="L1547" s="24" t="s">
        <v>112</v>
      </c>
      <c r="M1547" s="24">
        <v>1</v>
      </c>
      <c r="N1547" s="24">
        <v>1</v>
      </c>
      <c r="O1547" s="24">
        <v>3</v>
      </c>
      <c r="P1547" s="24" t="s">
        <v>101</v>
      </c>
      <c r="Q1547" s="23">
        <v>32205</v>
      </c>
      <c r="R1547" s="24" t="s">
        <v>76</v>
      </c>
      <c r="S1547" s="25">
        <v>45119</v>
      </c>
      <c r="T1547" s="24">
        <v>3205458</v>
      </c>
      <c r="U1547" s="24">
        <v>3155231552</v>
      </c>
      <c r="V1547" s="24" t="s">
        <v>9081</v>
      </c>
      <c r="W1547" s="24" t="s">
        <v>9082</v>
      </c>
      <c r="X1547" s="24" t="s">
        <v>5871</v>
      </c>
      <c r="Y1547" s="24" t="s">
        <v>9083</v>
      </c>
      <c r="Z1547" s="24" t="s">
        <v>117</v>
      </c>
      <c r="AA1547" s="24">
        <v>3138757704</v>
      </c>
      <c r="AB1547" s="24" t="s">
        <v>77</v>
      </c>
      <c r="AC1547" s="24" t="s">
        <v>77</v>
      </c>
      <c r="AD1547" s="24" t="s">
        <v>77</v>
      </c>
      <c r="AE1547" s="26" t="s">
        <v>183</v>
      </c>
      <c r="AF1547" s="26"/>
      <c r="AG1547" s="26"/>
      <c r="AH1547" s="27" t="s">
        <v>4605</v>
      </c>
      <c r="AI1547" s="27" t="s">
        <v>120</v>
      </c>
      <c r="AJ1547" s="27" t="s">
        <v>120</v>
      </c>
      <c r="AK1547" s="24" t="s">
        <v>121</v>
      </c>
      <c r="AL1547" s="24" t="s">
        <v>7086</v>
      </c>
      <c r="AM1547" s="23">
        <v>43508</v>
      </c>
      <c r="AN1547" s="28">
        <v>1744389</v>
      </c>
      <c r="AO1547" s="28">
        <v>106454</v>
      </c>
      <c r="AP1547" s="24"/>
      <c r="AQ1547" s="24"/>
      <c r="AR1547" s="24"/>
      <c r="AS1547" s="24"/>
      <c r="AT1547" s="24"/>
      <c r="AU1547" s="24"/>
      <c r="AV1547" s="24">
        <v>81</v>
      </c>
      <c r="AW1547" s="24">
        <v>0</v>
      </c>
      <c r="AX1547" s="24" t="s">
        <v>9084</v>
      </c>
      <c r="AY1547" s="24"/>
      <c r="AZ1547" s="24"/>
      <c r="BA1547" s="24"/>
      <c r="BB1547" s="24"/>
      <c r="BC1547" s="24"/>
      <c r="BD1547" s="24">
        <v>0</v>
      </c>
      <c r="BE1547" s="24">
        <v>0</v>
      </c>
      <c r="BF1547" s="23"/>
      <c r="BG1547" s="23"/>
      <c r="BH1547" s="23">
        <v>44457</v>
      </c>
      <c r="BI1547" s="26" t="s">
        <v>466</v>
      </c>
      <c r="BJ1547" s="26" t="s">
        <v>273</v>
      </c>
      <c r="BK1547" s="29">
        <v>0</v>
      </c>
      <c r="BL1547" s="24" t="s">
        <v>129</v>
      </c>
      <c r="BM1547" s="22" t="str">
        <f ca="1">+IF(Tabla1[[#This Row],[FECHA INGRESO]]&gt;=44986,IF((TODAY()-Tabla1[[#This Row],[FECHA INGRESO]])&gt;=50,"ALERTA","TODAVÍA FALTA"),"N/A")</f>
        <v>N/A</v>
      </c>
      <c r="BN1547" s="7">
        <f>IFERROR((_xlfn.DAYS(Tabla1[[#This Row],[FECHA INGRESO]],Tabla1[[#This Row],[FECHA RETIRO]]))/30,"")</f>
        <v>-31.633333333333333</v>
      </c>
    </row>
    <row r="1548" spans="1:66" ht="15" customHeight="1" x14ac:dyDescent="0.35">
      <c r="A1548" s="31">
        <v>1031153551</v>
      </c>
      <c r="B1548" s="22" t="s">
        <v>9085</v>
      </c>
      <c r="C1548" s="23">
        <v>43508</v>
      </c>
      <c r="D1548" s="23" t="s">
        <v>188</v>
      </c>
      <c r="E1548" s="24" t="s">
        <v>94</v>
      </c>
      <c r="F1548" s="23"/>
      <c r="G1548" s="24"/>
      <c r="H1548" s="24">
        <v>24091950169</v>
      </c>
      <c r="I1548" s="24" t="s">
        <v>95</v>
      </c>
      <c r="J1548" s="24">
        <f>DATEDIF(Tabla1[[#This Row],[FECHA DE NACIMIENTO]],Tabla1[[#This Row],[FECHA ACTUAL]],"Y")</f>
        <v>29</v>
      </c>
      <c r="K1548" s="24" t="s">
        <v>73</v>
      </c>
      <c r="L1548" s="24" t="s">
        <v>112</v>
      </c>
      <c r="M1548" s="24">
        <v>0</v>
      </c>
      <c r="N1548" s="24">
        <v>0</v>
      </c>
      <c r="O1548" s="24">
        <v>2</v>
      </c>
      <c r="P1548" s="24" t="s">
        <v>101</v>
      </c>
      <c r="Q1548" s="23">
        <v>34474</v>
      </c>
      <c r="R1548" s="24" t="s">
        <v>76</v>
      </c>
      <c r="S1548" s="25">
        <v>45119</v>
      </c>
      <c r="T1548" s="24">
        <v>4013030</v>
      </c>
      <c r="U1548" s="24">
        <v>3108014979</v>
      </c>
      <c r="V1548" s="24" t="s">
        <v>9086</v>
      </c>
      <c r="W1548" s="24" t="s">
        <v>9087</v>
      </c>
      <c r="X1548" s="24" t="s">
        <v>8545</v>
      </c>
      <c r="Y1548" s="24" t="s">
        <v>9088</v>
      </c>
      <c r="Z1548" s="24" t="s">
        <v>117</v>
      </c>
      <c r="AA1548" s="24">
        <v>3118281664</v>
      </c>
      <c r="AB1548" s="24" t="s">
        <v>77</v>
      </c>
      <c r="AC1548" s="24" t="s">
        <v>77</v>
      </c>
      <c r="AD1548" s="24" t="s">
        <v>77</v>
      </c>
      <c r="AE1548" s="26" t="s">
        <v>102</v>
      </c>
      <c r="AF1548" s="26" t="s">
        <v>85</v>
      </c>
      <c r="AG1548" s="26"/>
      <c r="AH1548" s="27" t="s">
        <v>184</v>
      </c>
      <c r="AI1548" s="27" t="s">
        <v>3433</v>
      </c>
      <c r="AJ1548" s="27" t="s">
        <v>3433</v>
      </c>
      <c r="AK1548" s="24" t="s">
        <v>121</v>
      </c>
      <c r="AL1548" s="24" t="s">
        <v>7086</v>
      </c>
      <c r="AM1548" s="23">
        <v>43508</v>
      </c>
      <c r="AN1548" s="28">
        <v>857100.06</v>
      </c>
      <c r="AO1548" s="28">
        <v>97032</v>
      </c>
      <c r="AP1548" s="24"/>
      <c r="AQ1548" s="24"/>
      <c r="AR1548" s="24"/>
      <c r="AS1548" s="24"/>
      <c r="AT1548" s="24" t="e">
        <v>#N/A</v>
      </c>
      <c r="AU1548" s="24" t="e">
        <v>#N/A</v>
      </c>
      <c r="AV1548" s="24" t="e">
        <v>#N/A</v>
      </c>
      <c r="AW1548" s="24"/>
      <c r="AX1548" s="24"/>
      <c r="AY1548" s="24"/>
      <c r="AZ1548" s="24"/>
      <c r="BA1548" s="24"/>
      <c r="BB1548" s="24"/>
      <c r="BC1548" s="24"/>
      <c r="BD1548" s="24">
        <v>0</v>
      </c>
      <c r="BE1548" s="24">
        <v>0</v>
      </c>
      <c r="BF1548" s="23"/>
      <c r="BG1548" s="23"/>
      <c r="BH1548" s="23">
        <v>43628</v>
      </c>
      <c r="BI1548" s="26" t="s">
        <v>143</v>
      </c>
      <c r="BJ1548" s="26" t="s">
        <v>144</v>
      </c>
      <c r="BK1548" s="29">
        <v>139169</v>
      </c>
      <c r="BL1548" s="24" t="s">
        <v>129</v>
      </c>
      <c r="BM1548" s="22" t="str">
        <f ca="1">+IF(Tabla1[[#This Row],[FECHA INGRESO]]&gt;=44986,IF((TODAY()-Tabla1[[#This Row],[FECHA INGRESO]])&gt;=50,"ALERTA","TODAVÍA FALTA"),"N/A")</f>
        <v>N/A</v>
      </c>
      <c r="BN1548" s="7">
        <f>IFERROR((_xlfn.DAYS(Tabla1[[#This Row],[FECHA INGRESO]],Tabla1[[#This Row],[FECHA RETIRO]]))/30,"")</f>
        <v>-4</v>
      </c>
    </row>
    <row r="1549" spans="1:66" ht="15" customHeight="1" x14ac:dyDescent="0.35">
      <c r="A1549" s="31">
        <v>1026261585</v>
      </c>
      <c r="B1549" s="22" t="s">
        <v>9089</v>
      </c>
      <c r="C1549" s="23">
        <v>43508</v>
      </c>
      <c r="D1549" s="23" t="s">
        <v>131</v>
      </c>
      <c r="E1549" s="23" t="s">
        <v>111</v>
      </c>
      <c r="F1549" s="23"/>
      <c r="G1549" s="24"/>
      <c r="H1549" s="24">
        <v>24091781767</v>
      </c>
      <c r="I1549" s="24" t="s">
        <v>95</v>
      </c>
      <c r="J1549" s="24">
        <f>DATEDIF(Tabla1[[#This Row],[FECHA DE NACIMIENTO]],Tabla1[[#This Row],[FECHA ACTUAL]],"Y")</f>
        <v>35</v>
      </c>
      <c r="K1549" s="24" t="s">
        <v>96</v>
      </c>
      <c r="L1549" s="24" t="s">
        <v>234</v>
      </c>
      <c r="M1549" s="24">
        <v>2</v>
      </c>
      <c r="N1549" s="24">
        <v>2</v>
      </c>
      <c r="O1549" s="24">
        <v>3</v>
      </c>
      <c r="P1549" s="24" t="s">
        <v>101</v>
      </c>
      <c r="Q1549" s="23">
        <v>32303</v>
      </c>
      <c r="R1549" s="24" t="s">
        <v>76</v>
      </c>
      <c r="S1549" s="25">
        <v>45119</v>
      </c>
      <c r="T1549" s="24">
        <v>7484793</v>
      </c>
      <c r="U1549" s="24">
        <v>3213009280</v>
      </c>
      <c r="V1549" s="24" t="s">
        <v>9090</v>
      </c>
      <c r="W1549" s="24" t="s">
        <v>9091</v>
      </c>
      <c r="X1549" s="24" t="s">
        <v>9092</v>
      </c>
      <c r="Y1549" s="24" t="s">
        <v>9093</v>
      </c>
      <c r="Z1549" s="24" t="s">
        <v>1597</v>
      </c>
      <c r="AA1549" s="24">
        <v>3004020854</v>
      </c>
      <c r="AB1549" s="24" t="s">
        <v>77</v>
      </c>
      <c r="AC1549" s="24" t="s">
        <v>77</v>
      </c>
      <c r="AD1549" s="24" t="s">
        <v>77</v>
      </c>
      <c r="AE1549" s="26" t="s">
        <v>183</v>
      </c>
      <c r="AF1549" s="26"/>
      <c r="AG1549" s="26"/>
      <c r="AH1549" s="27" t="s">
        <v>184</v>
      </c>
      <c r="AI1549" s="27" t="s">
        <v>1227</v>
      </c>
      <c r="AJ1549" s="27" t="s">
        <v>487</v>
      </c>
      <c r="AK1549" s="24" t="s">
        <v>121</v>
      </c>
      <c r="AL1549" s="24" t="s">
        <v>7086</v>
      </c>
      <c r="AM1549" s="23">
        <v>43508</v>
      </c>
      <c r="AN1549" s="28">
        <v>857100.06</v>
      </c>
      <c r="AO1549" s="28"/>
      <c r="AP1549" s="24"/>
      <c r="AQ1549" s="24"/>
      <c r="AR1549" s="24"/>
      <c r="AS1549" s="24"/>
      <c r="AT1549" s="24" t="e">
        <v>#N/A</v>
      </c>
      <c r="AU1549" s="24" t="e">
        <v>#N/A</v>
      </c>
      <c r="AV1549" s="24" t="e">
        <v>#N/A</v>
      </c>
      <c r="AW1549" s="24"/>
      <c r="AX1549" s="24"/>
      <c r="AY1549" s="24"/>
      <c r="AZ1549" s="24"/>
      <c r="BA1549" s="24"/>
      <c r="BB1549" s="24"/>
      <c r="BC1549" s="24"/>
      <c r="BD1549" s="24">
        <v>0</v>
      </c>
      <c r="BE1549" s="24">
        <v>0</v>
      </c>
      <c r="BF1549" s="23"/>
      <c r="BG1549" s="23"/>
      <c r="BH1549" s="23">
        <v>43536</v>
      </c>
      <c r="BI1549" s="26" t="s">
        <v>127</v>
      </c>
      <c r="BJ1549" s="26" t="s">
        <v>273</v>
      </c>
      <c r="BK1549" s="29">
        <v>35655</v>
      </c>
      <c r="BL1549" s="24" t="s">
        <v>129</v>
      </c>
      <c r="BM1549" s="22" t="str">
        <f ca="1">+IF(Tabla1[[#This Row],[FECHA INGRESO]]&gt;=44986,IF((TODAY()-Tabla1[[#This Row],[FECHA INGRESO]])&gt;=50,"ALERTA","TODAVÍA FALTA"),"N/A")</f>
        <v>N/A</v>
      </c>
      <c r="BN1549" s="7">
        <f>IFERROR((_xlfn.DAYS(Tabla1[[#This Row],[FECHA INGRESO]],Tabla1[[#This Row],[FECHA RETIRO]]))/30,"")</f>
        <v>-0.93333333333333335</v>
      </c>
    </row>
    <row r="1550" spans="1:66" ht="15" customHeight="1" x14ac:dyDescent="0.35">
      <c r="A1550" s="31">
        <v>1030667204</v>
      </c>
      <c r="B1550" s="22" t="s">
        <v>9094</v>
      </c>
      <c r="C1550" s="23">
        <v>43508</v>
      </c>
      <c r="D1550" s="23" t="s">
        <v>93</v>
      </c>
      <c r="E1550" s="23" t="s">
        <v>111</v>
      </c>
      <c r="F1550" s="23"/>
      <c r="G1550" s="24" t="s">
        <v>9095</v>
      </c>
      <c r="H1550" s="24">
        <v>24091784773</v>
      </c>
      <c r="I1550" s="24" t="s">
        <v>95</v>
      </c>
      <c r="J1550" s="24">
        <f>DATEDIF(Tabla1[[#This Row],[FECHA DE NACIMIENTO]],Tabla1[[#This Row],[FECHA ACTUAL]],"Y")</f>
        <v>27</v>
      </c>
      <c r="K1550" s="24" t="s">
        <v>96</v>
      </c>
      <c r="L1550" s="24" t="s">
        <v>112</v>
      </c>
      <c r="M1550" s="24">
        <v>0</v>
      </c>
      <c r="N1550" s="24">
        <v>0</v>
      </c>
      <c r="O1550" s="24">
        <v>3</v>
      </c>
      <c r="P1550" s="24" t="s">
        <v>101</v>
      </c>
      <c r="Q1550" s="23">
        <v>35247</v>
      </c>
      <c r="R1550" s="24" t="s">
        <v>76</v>
      </c>
      <c r="S1550" s="25">
        <v>45119</v>
      </c>
      <c r="T1550" s="24"/>
      <c r="U1550" s="24">
        <v>3206527892</v>
      </c>
      <c r="V1550" s="24" t="s">
        <v>9096</v>
      </c>
      <c r="W1550" s="24" t="s">
        <v>9097</v>
      </c>
      <c r="X1550" s="24" t="s">
        <v>9098</v>
      </c>
      <c r="Y1550" s="24" t="s">
        <v>9099</v>
      </c>
      <c r="Z1550" s="24" t="s">
        <v>117</v>
      </c>
      <c r="AA1550" s="24">
        <v>3126088023</v>
      </c>
      <c r="AB1550" s="24" t="s">
        <v>77</v>
      </c>
      <c r="AC1550" s="24" t="s">
        <v>77</v>
      </c>
      <c r="AD1550" s="24" t="s">
        <v>77</v>
      </c>
      <c r="AE1550" s="26" t="s">
        <v>151</v>
      </c>
      <c r="AF1550" s="26"/>
      <c r="AG1550" s="26"/>
      <c r="AH1550" s="27" t="s">
        <v>184</v>
      </c>
      <c r="AI1550" s="27" t="s">
        <v>1227</v>
      </c>
      <c r="AJ1550" s="27" t="s">
        <v>487</v>
      </c>
      <c r="AK1550" s="24" t="s">
        <v>121</v>
      </c>
      <c r="AL1550" s="24" t="s">
        <v>7086</v>
      </c>
      <c r="AM1550" s="23">
        <v>43508</v>
      </c>
      <c r="AN1550" s="28">
        <v>857100.06</v>
      </c>
      <c r="AO1550" s="28">
        <v>97032</v>
      </c>
      <c r="AP1550" s="24"/>
      <c r="AQ1550" s="24"/>
      <c r="AR1550" s="24"/>
      <c r="AS1550" s="24"/>
      <c r="AT1550" s="24" t="e">
        <v>#N/A</v>
      </c>
      <c r="AU1550" s="24" t="e">
        <v>#N/A</v>
      </c>
      <c r="AV1550" s="24" t="e">
        <v>#N/A</v>
      </c>
      <c r="AW1550" s="24"/>
      <c r="AX1550" s="24"/>
      <c r="AY1550" s="24"/>
      <c r="AZ1550" s="24"/>
      <c r="BA1550" s="24"/>
      <c r="BB1550" s="24"/>
      <c r="BC1550" s="24"/>
      <c r="BD1550" s="24">
        <v>0</v>
      </c>
      <c r="BE1550" s="24">
        <v>0</v>
      </c>
      <c r="BF1550" s="23"/>
      <c r="BG1550" s="23"/>
      <c r="BH1550" s="23">
        <v>43606</v>
      </c>
      <c r="BI1550" s="26" t="s">
        <v>127</v>
      </c>
      <c r="BJ1550" s="26" t="s">
        <v>273</v>
      </c>
      <c r="BK1550" s="29">
        <v>115016</v>
      </c>
      <c r="BL1550" s="24" t="s">
        <v>129</v>
      </c>
      <c r="BM1550" s="22" t="str">
        <f ca="1">+IF(Tabla1[[#This Row],[FECHA INGRESO]]&gt;=44986,IF((TODAY()-Tabla1[[#This Row],[FECHA INGRESO]])&gt;=50,"ALERTA","TODAVÍA FALTA"),"N/A")</f>
        <v>N/A</v>
      </c>
      <c r="BN1550" s="7">
        <f>IFERROR((_xlfn.DAYS(Tabla1[[#This Row],[FECHA INGRESO]],Tabla1[[#This Row],[FECHA RETIRO]]))/30,"")</f>
        <v>-3.2666666666666666</v>
      </c>
    </row>
    <row r="1551" spans="1:66" ht="15" customHeight="1" x14ac:dyDescent="0.35">
      <c r="A1551" s="31">
        <v>1018504844</v>
      </c>
      <c r="B1551" s="22" t="s">
        <v>9100</v>
      </c>
      <c r="C1551" s="23">
        <v>43508</v>
      </c>
      <c r="D1551" s="23" t="s">
        <v>93</v>
      </c>
      <c r="E1551" s="23" t="s">
        <v>111</v>
      </c>
      <c r="F1551" s="23"/>
      <c r="G1551" s="24"/>
      <c r="H1551" s="24">
        <v>24091778608</v>
      </c>
      <c r="I1551" s="24" t="s">
        <v>95</v>
      </c>
      <c r="J1551" s="24">
        <f>DATEDIF(Tabla1[[#This Row],[FECHA DE NACIMIENTO]],Tabla1[[#This Row],[FECHA ACTUAL]],"Y")</f>
        <v>24</v>
      </c>
      <c r="K1551" s="24" t="s">
        <v>73</v>
      </c>
      <c r="L1551" s="24" t="s">
        <v>112</v>
      </c>
      <c r="M1551" s="24">
        <v>0</v>
      </c>
      <c r="N1551" s="24">
        <v>0</v>
      </c>
      <c r="O1551" s="24">
        <v>2</v>
      </c>
      <c r="P1551" s="24" t="s">
        <v>101</v>
      </c>
      <c r="Q1551" s="23">
        <v>36003</v>
      </c>
      <c r="R1551" s="24" t="s">
        <v>76</v>
      </c>
      <c r="S1551" s="25">
        <v>45119</v>
      </c>
      <c r="T1551" s="24">
        <v>4446259</v>
      </c>
      <c r="U1551" s="24">
        <v>3204431414</v>
      </c>
      <c r="V1551" s="24" t="s">
        <v>9101</v>
      </c>
      <c r="W1551" s="24" t="s">
        <v>9102</v>
      </c>
      <c r="X1551" s="24" t="s">
        <v>9103</v>
      </c>
      <c r="Y1551" s="24" t="s">
        <v>9104</v>
      </c>
      <c r="Z1551" s="24" t="s">
        <v>117</v>
      </c>
      <c r="AA1551" s="24">
        <v>3106692734</v>
      </c>
      <c r="AB1551" s="24" t="s">
        <v>77</v>
      </c>
      <c r="AC1551" s="24" t="s">
        <v>77</v>
      </c>
      <c r="AD1551" s="24" t="s">
        <v>77</v>
      </c>
      <c r="AE1551" s="26" t="s">
        <v>183</v>
      </c>
      <c r="AF1551" s="26"/>
      <c r="AG1551" s="26"/>
      <c r="AH1551" s="27" t="s">
        <v>184</v>
      </c>
      <c r="AI1551" s="27" t="s">
        <v>438</v>
      </c>
      <c r="AJ1551" s="27" t="s">
        <v>438</v>
      </c>
      <c r="AK1551" s="24" t="s">
        <v>121</v>
      </c>
      <c r="AL1551" s="24" t="s">
        <v>7086</v>
      </c>
      <c r="AM1551" s="23">
        <v>43508</v>
      </c>
      <c r="AN1551" s="28">
        <v>857100.06</v>
      </c>
      <c r="AO1551" s="28"/>
      <c r="AP1551" s="24"/>
      <c r="AQ1551" s="24"/>
      <c r="AR1551" s="24"/>
      <c r="AS1551" s="24"/>
      <c r="AT1551" s="24" t="e">
        <v>#N/A</v>
      </c>
      <c r="AU1551" s="24" t="e">
        <v>#N/A</v>
      </c>
      <c r="AV1551" s="24" t="e">
        <v>#N/A</v>
      </c>
      <c r="AW1551" s="24"/>
      <c r="AX1551" s="24"/>
      <c r="AY1551" s="24"/>
      <c r="AZ1551" s="24"/>
      <c r="BA1551" s="24"/>
      <c r="BB1551" s="24"/>
      <c r="BC1551" s="24"/>
      <c r="BD1551" s="24">
        <v>0</v>
      </c>
      <c r="BE1551" s="24">
        <v>0</v>
      </c>
      <c r="BF1551" s="23"/>
      <c r="BG1551" s="23"/>
      <c r="BH1551" s="23">
        <v>43508</v>
      </c>
      <c r="BI1551" s="26" t="s">
        <v>127</v>
      </c>
      <c r="BJ1551" s="26" t="s">
        <v>1953</v>
      </c>
      <c r="BK1551" s="29">
        <v>2300</v>
      </c>
      <c r="BL1551" s="24" t="s">
        <v>129</v>
      </c>
      <c r="BM1551" s="22" t="str">
        <f ca="1">+IF(Tabla1[[#This Row],[FECHA INGRESO]]&gt;=44986,IF((TODAY()-Tabla1[[#This Row],[FECHA INGRESO]])&gt;=50,"ALERTA","TODAVÍA FALTA"),"N/A")</f>
        <v>N/A</v>
      </c>
      <c r="BN1551" s="7">
        <f>IFERROR((_xlfn.DAYS(Tabla1[[#This Row],[FECHA INGRESO]],Tabla1[[#This Row],[FECHA RETIRO]]))/30,"")</f>
        <v>0</v>
      </c>
    </row>
    <row r="1552" spans="1:66" ht="15" customHeight="1" x14ac:dyDescent="0.35">
      <c r="A1552" s="31">
        <v>1016014775</v>
      </c>
      <c r="B1552" s="22" t="s">
        <v>9105</v>
      </c>
      <c r="C1552" s="23">
        <v>43508</v>
      </c>
      <c r="D1552" s="23" t="s">
        <v>266</v>
      </c>
      <c r="E1552" s="23" t="s">
        <v>111</v>
      </c>
      <c r="F1552" s="23"/>
      <c r="G1552" s="24" t="s">
        <v>9095</v>
      </c>
      <c r="H1552" s="24">
        <v>24091788713</v>
      </c>
      <c r="I1552" s="24" t="s">
        <v>95</v>
      </c>
      <c r="J1552" s="24">
        <f>DATEDIF(Tabla1[[#This Row],[FECHA DE NACIMIENTO]],Tabla1[[#This Row],[FECHA ACTUAL]],"Y")</f>
        <v>34</v>
      </c>
      <c r="K1552" s="24" t="s">
        <v>73</v>
      </c>
      <c r="L1552" s="24" t="s">
        <v>112</v>
      </c>
      <c r="M1552" s="24">
        <v>2</v>
      </c>
      <c r="N1552" s="24">
        <v>2</v>
      </c>
      <c r="O1552" s="24">
        <v>3</v>
      </c>
      <c r="P1552" s="24" t="s">
        <v>101</v>
      </c>
      <c r="Q1552" s="23">
        <v>32405</v>
      </c>
      <c r="R1552" s="24" t="s">
        <v>76</v>
      </c>
      <c r="S1552" s="25">
        <v>45119</v>
      </c>
      <c r="T1552" s="24">
        <v>66709</v>
      </c>
      <c r="U1552" s="24">
        <v>3108701313</v>
      </c>
      <c r="V1552" s="24" t="s">
        <v>9106</v>
      </c>
      <c r="W1552" s="24" t="s">
        <v>9107</v>
      </c>
      <c r="X1552" s="24" t="s">
        <v>9108</v>
      </c>
      <c r="Y1552" s="24" t="s">
        <v>9109</v>
      </c>
      <c r="Z1552" s="24" t="s">
        <v>162</v>
      </c>
      <c r="AA1552" s="24">
        <v>3222284943</v>
      </c>
      <c r="AB1552" s="24" t="s">
        <v>77</v>
      </c>
      <c r="AC1552" s="24" t="s">
        <v>77</v>
      </c>
      <c r="AD1552" s="24" t="s">
        <v>77</v>
      </c>
      <c r="AE1552" s="26" t="s">
        <v>151</v>
      </c>
      <c r="AF1552" s="26"/>
      <c r="AG1552" s="26"/>
      <c r="AH1552" s="27" t="s">
        <v>184</v>
      </c>
      <c r="AI1552" s="27" t="s">
        <v>1227</v>
      </c>
      <c r="AJ1552" s="27" t="s">
        <v>487</v>
      </c>
      <c r="AK1552" s="24" t="s">
        <v>121</v>
      </c>
      <c r="AL1552" s="24" t="s">
        <v>7086</v>
      </c>
      <c r="AM1552" s="23">
        <v>43508</v>
      </c>
      <c r="AN1552" s="28">
        <v>857100.06</v>
      </c>
      <c r="AO1552" s="28"/>
      <c r="AP1552" s="24"/>
      <c r="AQ1552" s="24"/>
      <c r="AR1552" s="24"/>
      <c r="AS1552" s="24"/>
      <c r="AT1552" s="24" t="e">
        <v>#N/A</v>
      </c>
      <c r="AU1552" s="24" t="e">
        <v>#N/A</v>
      </c>
      <c r="AV1552" s="24" t="e">
        <v>#N/A</v>
      </c>
      <c r="AW1552" s="24"/>
      <c r="AX1552" s="24"/>
      <c r="AY1552" s="24"/>
      <c r="AZ1552" s="24"/>
      <c r="BA1552" s="24"/>
      <c r="BB1552" s="24"/>
      <c r="BC1552" s="24"/>
      <c r="BD1552" s="24">
        <v>0</v>
      </c>
      <c r="BE1552" s="24">
        <v>0</v>
      </c>
      <c r="BF1552" s="23"/>
      <c r="BG1552" s="23"/>
      <c r="BH1552" s="23">
        <v>43564</v>
      </c>
      <c r="BI1552" s="26" t="s">
        <v>143</v>
      </c>
      <c r="BJ1552" s="26" t="s">
        <v>2589</v>
      </c>
      <c r="BK1552" s="29">
        <v>66709</v>
      </c>
      <c r="BL1552" s="24" t="s">
        <v>129</v>
      </c>
      <c r="BM1552" s="22" t="str">
        <f ca="1">+IF(Tabla1[[#This Row],[FECHA INGRESO]]&gt;=44986,IF((TODAY()-Tabla1[[#This Row],[FECHA INGRESO]])&gt;=50,"ALERTA","TODAVÍA FALTA"),"N/A")</f>
        <v>N/A</v>
      </c>
      <c r="BN1552" s="7">
        <f>IFERROR((_xlfn.DAYS(Tabla1[[#This Row],[FECHA INGRESO]],Tabla1[[#This Row],[FECHA RETIRO]]))/30,"")</f>
        <v>-1.8666666666666667</v>
      </c>
    </row>
    <row r="1553" spans="1:66" ht="15" customHeight="1" x14ac:dyDescent="0.35">
      <c r="A1553" s="31">
        <v>1031121341</v>
      </c>
      <c r="B1553" s="22" t="s">
        <v>9110</v>
      </c>
      <c r="C1553" s="23">
        <v>43508</v>
      </c>
      <c r="D1553" s="23" t="s">
        <v>109</v>
      </c>
      <c r="E1553" s="23" t="s">
        <v>111</v>
      </c>
      <c r="F1553" s="23"/>
      <c r="G1553" s="24"/>
      <c r="H1553" s="24">
        <v>24091788434</v>
      </c>
      <c r="I1553" s="24" t="s">
        <v>95</v>
      </c>
      <c r="J1553" s="24">
        <f>DATEDIF(Tabla1[[#This Row],[FECHA DE NACIMIENTO]],Tabla1[[#This Row],[FECHA ACTUAL]],"Y")</f>
        <v>37</v>
      </c>
      <c r="K1553" s="24" t="s">
        <v>96</v>
      </c>
      <c r="L1553" s="24" t="s">
        <v>112</v>
      </c>
      <c r="M1553" s="24">
        <v>2</v>
      </c>
      <c r="N1553" s="24">
        <v>2</v>
      </c>
      <c r="O1553" s="24">
        <v>3</v>
      </c>
      <c r="P1553" s="24" t="s">
        <v>101</v>
      </c>
      <c r="Q1553" s="23">
        <v>31485</v>
      </c>
      <c r="R1553" s="24" t="s">
        <v>76</v>
      </c>
      <c r="S1553" s="25">
        <v>45119</v>
      </c>
      <c r="T1553" s="24">
        <v>2792316</v>
      </c>
      <c r="U1553" s="24">
        <v>3115386633</v>
      </c>
      <c r="V1553" s="24" t="s">
        <v>9111</v>
      </c>
      <c r="W1553" s="24" t="s">
        <v>9112</v>
      </c>
      <c r="X1553" s="24" t="s">
        <v>805</v>
      </c>
      <c r="Y1553" s="24" t="s">
        <v>9113</v>
      </c>
      <c r="Z1553" s="24" t="s">
        <v>117</v>
      </c>
      <c r="AA1553" s="24">
        <v>3123510205</v>
      </c>
      <c r="AB1553" s="24" t="s">
        <v>77</v>
      </c>
      <c r="AC1553" s="24" t="s">
        <v>77</v>
      </c>
      <c r="AD1553" s="24" t="s">
        <v>77</v>
      </c>
      <c r="AE1553" s="26" t="s">
        <v>151</v>
      </c>
      <c r="AF1553" s="26"/>
      <c r="AG1553" s="26"/>
      <c r="AH1553" s="27" t="s">
        <v>3042</v>
      </c>
      <c r="AI1553" s="27" t="s">
        <v>9114</v>
      </c>
      <c r="AJ1553" s="27" t="s">
        <v>438</v>
      </c>
      <c r="AK1553" s="24" t="s">
        <v>121</v>
      </c>
      <c r="AL1553" s="24" t="s">
        <v>7086</v>
      </c>
      <c r="AM1553" s="23">
        <v>43508</v>
      </c>
      <c r="AN1553" s="28">
        <v>857100.06</v>
      </c>
      <c r="AO1553" s="28"/>
      <c r="AP1553" s="24"/>
      <c r="AQ1553" s="24"/>
      <c r="AR1553" s="24"/>
      <c r="AS1553" s="24"/>
      <c r="AT1553" s="24" t="e">
        <v>#N/A</v>
      </c>
      <c r="AU1553" s="24" t="e">
        <v>#N/A</v>
      </c>
      <c r="AV1553" s="24" t="e">
        <v>#N/A</v>
      </c>
      <c r="AW1553" s="24"/>
      <c r="AX1553" s="24"/>
      <c r="AY1553" s="24"/>
      <c r="AZ1553" s="24"/>
      <c r="BA1553" s="24"/>
      <c r="BB1553" s="24"/>
      <c r="BC1553" s="24"/>
      <c r="BD1553" s="24">
        <v>0</v>
      </c>
      <c r="BE1553" s="24">
        <v>0</v>
      </c>
      <c r="BF1553" s="23"/>
      <c r="BG1553" s="23"/>
      <c r="BH1553" s="23">
        <v>43558</v>
      </c>
      <c r="BI1553" s="26" t="s">
        <v>143</v>
      </c>
      <c r="BJ1553" s="26" t="s">
        <v>9115</v>
      </c>
      <c r="BK1553" s="29">
        <v>59808</v>
      </c>
      <c r="BL1553" s="24" t="s">
        <v>129</v>
      </c>
      <c r="BM1553" s="22" t="str">
        <f ca="1">+IF(Tabla1[[#This Row],[FECHA INGRESO]]&gt;=44986,IF((TODAY()-Tabla1[[#This Row],[FECHA INGRESO]])&gt;=50,"ALERTA","TODAVÍA FALTA"),"N/A")</f>
        <v>N/A</v>
      </c>
      <c r="BN1553" s="7">
        <f>IFERROR((_xlfn.DAYS(Tabla1[[#This Row],[FECHA INGRESO]],Tabla1[[#This Row],[FECHA RETIRO]]))/30,"")</f>
        <v>-1.6666666666666667</v>
      </c>
    </row>
    <row r="1554" spans="1:66" ht="15" customHeight="1" x14ac:dyDescent="0.35">
      <c r="A1554" s="31">
        <v>1018485456</v>
      </c>
      <c r="B1554" s="22" t="s">
        <v>9116</v>
      </c>
      <c r="C1554" s="23">
        <v>43508</v>
      </c>
      <c r="D1554" s="23" t="s">
        <v>1311</v>
      </c>
      <c r="E1554" s="23" t="s">
        <v>110</v>
      </c>
      <c r="F1554" s="23"/>
      <c r="G1554" s="24"/>
      <c r="H1554" s="24">
        <v>24091662741</v>
      </c>
      <c r="I1554" s="24" t="s">
        <v>95</v>
      </c>
      <c r="J1554" s="24">
        <f>DATEDIF(Tabla1[[#This Row],[FECHA DE NACIMIENTO]],Tabla1[[#This Row],[FECHA ACTUAL]],"Y")</f>
        <v>27</v>
      </c>
      <c r="K1554" s="24" t="s">
        <v>96</v>
      </c>
      <c r="L1554" s="24" t="s">
        <v>112</v>
      </c>
      <c r="M1554" s="24">
        <v>0</v>
      </c>
      <c r="N1554" s="24">
        <v>0</v>
      </c>
      <c r="O1554" s="24">
        <v>2</v>
      </c>
      <c r="P1554" s="24" t="s">
        <v>101</v>
      </c>
      <c r="Q1554" s="23">
        <v>35192</v>
      </c>
      <c r="R1554" s="24" t="s">
        <v>76</v>
      </c>
      <c r="S1554" s="25">
        <v>45119</v>
      </c>
      <c r="T1554" s="24">
        <v>7518420</v>
      </c>
      <c r="U1554" s="24">
        <v>3213791169</v>
      </c>
      <c r="V1554" s="24" t="s">
        <v>9117</v>
      </c>
      <c r="W1554" s="24" t="s">
        <v>9118</v>
      </c>
      <c r="X1554" s="24" t="s">
        <v>6375</v>
      </c>
      <c r="Y1554" s="24" t="s">
        <v>9119</v>
      </c>
      <c r="Z1554" s="24" t="s">
        <v>117</v>
      </c>
      <c r="AA1554" s="24">
        <v>3114654239</v>
      </c>
      <c r="AB1554" s="24" t="s">
        <v>77</v>
      </c>
      <c r="AC1554" s="24" t="s">
        <v>77</v>
      </c>
      <c r="AD1554" s="24" t="s">
        <v>77</v>
      </c>
      <c r="AE1554" s="26" t="s">
        <v>151</v>
      </c>
      <c r="AF1554" s="26"/>
      <c r="AG1554" s="26" t="s">
        <v>9120</v>
      </c>
      <c r="AH1554" s="27" t="s">
        <v>184</v>
      </c>
      <c r="AI1554" s="27" t="s">
        <v>1612</v>
      </c>
      <c r="AJ1554" s="27" t="s">
        <v>487</v>
      </c>
      <c r="AK1554" s="24" t="s">
        <v>121</v>
      </c>
      <c r="AL1554" s="24" t="s">
        <v>7086</v>
      </c>
      <c r="AM1554" s="23">
        <v>43508</v>
      </c>
      <c r="AN1554" s="28">
        <v>857100.06</v>
      </c>
      <c r="AO1554" s="28">
        <v>97032</v>
      </c>
      <c r="AP1554" s="24"/>
      <c r="AQ1554" s="24"/>
      <c r="AR1554" s="24"/>
      <c r="AS1554" s="24"/>
      <c r="AT1554" s="24" t="e">
        <v>#N/A</v>
      </c>
      <c r="AU1554" s="24" t="e">
        <v>#N/A</v>
      </c>
      <c r="AV1554" s="24" t="e">
        <v>#N/A</v>
      </c>
      <c r="AW1554" s="24"/>
      <c r="AX1554" s="24"/>
      <c r="AY1554" s="24"/>
      <c r="AZ1554" s="24"/>
      <c r="BA1554" s="24"/>
      <c r="BB1554" s="24"/>
      <c r="BC1554" s="24"/>
      <c r="BD1554" s="24">
        <v>0</v>
      </c>
      <c r="BE1554" s="24">
        <v>0</v>
      </c>
      <c r="BF1554" s="23"/>
      <c r="BG1554" s="23"/>
      <c r="BH1554" s="23">
        <v>43694</v>
      </c>
      <c r="BI1554" s="26" t="s">
        <v>127</v>
      </c>
      <c r="BJ1554" s="26" t="s">
        <v>232</v>
      </c>
      <c r="BK1554" s="29">
        <v>213931</v>
      </c>
      <c r="BL1554" s="24" t="s">
        <v>129</v>
      </c>
      <c r="BM1554" s="22" t="str">
        <f ca="1">+IF(Tabla1[[#This Row],[FECHA INGRESO]]&gt;=44986,IF((TODAY()-Tabla1[[#This Row],[FECHA INGRESO]])&gt;=50,"ALERTA","TODAVÍA FALTA"),"N/A")</f>
        <v>N/A</v>
      </c>
      <c r="BN1554" s="7">
        <f>IFERROR((_xlfn.DAYS(Tabla1[[#This Row],[FECHA INGRESO]],Tabla1[[#This Row],[FECHA RETIRO]]))/30,"")</f>
        <v>-6.2</v>
      </c>
    </row>
    <row r="1555" spans="1:66" ht="15" customHeight="1" x14ac:dyDescent="0.35">
      <c r="A1555" s="31">
        <v>1032495985</v>
      </c>
      <c r="B1555" s="22" t="s">
        <v>9121</v>
      </c>
      <c r="C1555" s="23">
        <v>43508</v>
      </c>
      <c r="D1555" s="23" t="s">
        <v>131</v>
      </c>
      <c r="E1555" s="23" t="s">
        <v>111</v>
      </c>
      <c r="F1555" s="23"/>
      <c r="G1555" s="24"/>
      <c r="H1555" s="24">
        <v>24091940782</v>
      </c>
      <c r="I1555" s="24" t="s">
        <v>95</v>
      </c>
      <c r="J1555" s="24">
        <f>DATEDIF(Tabla1[[#This Row],[FECHA DE NACIMIENTO]],Tabla1[[#This Row],[FECHA ACTUAL]],"Y")</f>
        <v>25</v>
      </c>
      <c r="K1555" s="24" t="s">
        <v>500</v>
      </c>
      <c r="L1555" s="24" t="s">
        <v>112</v>
      </c>
      <c r="M1555" s="24">
        <v>0</v>
      </c>
      <c r="N1555" s="24">
        <v>0</v>
      </c>
      <c r="O1555" s="24">
        <v>2</v>
      </c>
      <c r="P1555" s="24" t="s">
        <v>101</v>
      </c>
      <c r="Q1555" s="23">
        <v>35822</v>
      </c>
      <c r="R1555" s="24" t="s">
        <v>76</v>
      </c>
      <c r="S1555" s="25">
        <v>45119</v>
      </c>
      <c r="T1555" s="24"/>
      <c r="U1555" s="24">
        <v>3223242342</v>
      </c>
      <c r="V1555" s="24" t="s">
        <v>9122</v>
      </c>
      <c r="W1555" s="24" t="s">
        <v>9123</v>
      </c>
      <c r="X1555" s="24" t="s">
        <v>9124</v>
      </c>
      <c r="Y1555" s="24" t="s">
        <v>9125</v>
      </c>
      <c r="Z1555" s="24" t="s">
        <v>117</v>
      </c>
      <c r="AA1555" s="24">
        <v>3143825241</v>
      </c>
      <c r="AB1555" s="24" t="s">
        <v>77</v>
      </c>
      <c r="AC1555" s="24" t="s">
        <v>77</v>
      </c>
      <c r="AD1555" s="24" t="s">
        <v>77</v>
      </c>
      <c r="AE1555" s="26" t="s">
        <v>151</v>
      </c>
      <c r="AF1555" s="26"/>
      <c r="AG1555" s="26"/>
      <c r="AH1555" s="27" t="s">
        <v>3042</v>
      </c>
      <c r="AI1555" s="27" t="s">
        <v>3043</v>
      </c>
      <c r="AJ1555" s="27" t="s">
        <v>438</v>
      </c>
      <c r="AK1555" s="24" t="s">
        <v>121</v>
      </c>
      <c r="AL1555" s="24" t="s">
        <v>7086</v>
      </c>
      <c r="AM1555" s="23">
        <v>43508</v>
      </c>
      <c r="AN1555" s="28">
        <v>857100.06</v>
      </c>
      <c r="AO1555" s="28"/>
      <c r="AP1555" s="24"/>
      <c r="AQ1555" s="24"/>
      <c r="AR1555" s="24"/>
      <c r="AS1555" s="24"/>
      <c r="AT1555" s="24" t="e">
        <v>#N/A</v>
      </c>
      <c r="AU1555" s="24" t="e">
        <v>#N/A</v>
      </c>
      <c r="AV1555" s="24" t="e">
        <v>#N/A</v>
      </c>
      <c r="AW1555" s="24"/>
      <c r="AX1555" s="24"/>
      <c r="AY1555" s="24"/>
      <c r="AZ1555" s="24"/>
      <c r="BA1555" s="24"/>
      <c r="BB1555" s="24"/>
      <c r="BC1555" s="24"/>
      <c r="BD1555" s="24">
        <v>0</v>
      </c>
      <c r="BE1555" s="24">
        <v>0</v>
      </c>
      <c r="BF1555" s="23"/>
      <c r="BG1555" s="23"/>
      <c r="BH1555" s="23">
        <v>43540</v>
      </c>
      <c r="BI1555" s="26" t="s">
        <v>127</v>
      </c>
      <c r="BJ1555" s="26" t="s">
        <v>1352</v>
      </c>
      <c r="BK1555" s="29">
        <v>40256</v>
      </c>
      <c r="BL1555" s="24" t="s">
        <v>129</v>
      </c>
      <c r="BM1555" s="22" t="str">
        <f ca="1">+IF(Tabla1[[#This Row],[FECHA INGRESO]]&gt;=44986,IF((TODAY()-Tabla1[[#This Row],[FECHA INGRESO]])&gt;=50,"ALERTA","TODAVÍA FALTA"),"N/A")</f>
        <v>N/A</v>
      </c>
      <c r="BN1555" s="7">
        <f>IFERROR((_xlfn.DAYS(Tabla1[[#This Row],[FECHA INGRESO]],Tabla1[[#This Row],[FECHA RETIRO]]))/30,"")</f>
        <v>-1.0666666666666667</v>
      </c>
    </row>
    <row r="1556" spans="1:66" x14ac:dyDescent="0.35">
      <c r="A1556" s="31">
        <v>65800446</v>
      </c>
      <c r="B1556" s="22" t="s">
        <v>9126</v>
      </c>
      <c r="C1556" s="23">
        <v>43508</v>
      </c>
      <c r="D1556" s="23" t="s">
        <v>131</v>
      </c>
      <c r="E1556" s="23" t="s">
        <v>110</v>
      </c>
      <c r="F1556" s="23"/>
      <c r="G1556" s="24"/>
      <c r="H1556" s="24">
        <v>24091817875</v>
      </c>
      <c r="I1556" s="24" t="s">
        <v>95</v>
      </c>
      <c r="J1556" s="24">
        <f>DATEDIF(Tabla1[[#This Row],[FECHA DE NACIMIENTO]],Tabla1[[#This Row],[FECHA ACTUAL]],"Y")</f>
        <v>42</v>
      </c>
      <c r="K1556" s="24" t="s">
        <v>96</v>
      </c>
      <c r="L1556" s="24" t="s">
        <v>112</v>
      </c>
      <c r="M1556" s="24">
        <v>2</v>
      </c>
      <c r="N1556" s="24">
        <v>2</v>
      </c>
      <c r="O1556" s="24">
        <v>2</v>
      </c>
      <c r="P1556" s="24" t="s">
        <v>101</v>
      </c>
      <c r="Q1556" s="23">
        <v>29540</v>
      </c>
      <c r="R1556" s="24" t="s">
        <v>76</v>
      </c>
      <c r="S1556" s="25">
        <v>45119</v>
      </c>
      <c r="T1556" s="24">
        <v>7979032</v>
      </c>
      <c r="U1556" s="24">
        <v>3213885093</v>
      </c>
      <c r="V1556" s="24" t="s">
        <v>9127</v>
      </c>
      <c r="W1556" s="24" t="s">
        <v>9128</v>
      </c>
      <c r="X1556" s="24" t="s">
        <v>9129</v>
      </c>
      <c r="Y1556" s="24" t="s">
        <v>9130</v>
      </c>
      <c r="Z1556" s="24" t="s">
        <v>9131</v>
      </c>
      <c r="AA1556" s="24">
        <v>3182806411</v>
      </c>
      <c r="AB1556" s="24" t="s">
        <v>77</v>
      </c>
      <c r="AC1556" s="24" t="s">
        <v>77</v>
      </c>
      <c r="AD1556" s="24" t="s">
        <v>77</v>
      </c>
      <c r="AE1556" s="26" t="s">
        <v>183</v>
      </c>
      <c r="AF1556" s="26" t="s">
        <v>9132</v>
      </c>
      <c r="AG1556" s="26"/>
      <c r="AH1556" s="27" t="s">
        <v>184</v>
      </c>
      <c r="AI1556" s="27" t="s">
        <v>1612</v>
      </c>
      <c r="AJ1556" s="27" t="s">
        <v>487</v>
      </c>
      <c r="AK1556" s="24" t="s">
        <v>121</v>
      </c>
      <c r="AL1556" s="24" t="s">
        <v>7086</v>
      </c>
      <c r="AM1556" s="23">
        <v>43508</v>
      </c>
      <c r="AN1556" s="28">
        <v>857100.06</v>
      </c>
      <c r="AO1556" s="28">
        <v>97032</v>
      </c>
      <c r="AP1556" s="24"/>
      <c r="AQ1556" s="24"/>
      <c r="AR1556" s="24"/>
      <c r="AS1556" s="24"/>
      <c r="AT1556" s="24" t="e">
        <v>#N/A</v>
      </c>
      <c r="AU1556" s="24" t="e">
        <v>#N/A</v>
      </c>
      <c r="AV1556" s="24" t="e">
        <v>#N/A</v>
      </c>
      <c r="AW1556" s="24"/>
      <c r="AX1556" s="24"/>
      <c r="AY1556" s="24"/>
      <c r="AZ1556" s="24"/>
      <c r="BA1556" s="24"/>
      <c r="BB1556" s="24"/>
      <c r="BC1556" s="24"/>
      <c r="BD1556" s="24">
        <v>0</v>
      </c>
      <c r="BE1556" s="24">
        <v>0</v>
      </c>
      <c r="BF1556" s="23"/>
      <c r="BG1556" s="23"/>
      <c r="BH1556" s="23">
        <v>43768</v>
      </c>
      <c r="BI1556" s="26" t="s">
        <v>127</v>
      </c>
      <c r="BJ1556" s="26" t="s">
        <v>9133</v>
      </c>
      <c r="BK1556" s="29">
        <v>297892</v>
      </c>
      <c r="BL1556" s="24" t="s">
        <v>129</v>
      </c>
      <c r="BM1556" s="22" t="str">
        <f ca="1">+IF(Tabla1[[#This Row],[FECHA INGRESO]]&gt;=44986,IF((TODAY()-Tabla1[[#This Row],[FECHA INGRESO]])&gt;=50,"ALERTA","TODAVÍA FALTA"),"N/A")</f>
        <v>N/A</v>
      </c>
      <c r="BN1556" s="7">
        <f>IFERROR((_xlfn.DAYS(Tabla1[[#This Row],[FECHA INGRESO]],Tabla1[[#This Row],[FECHA RETIRO]]))/30,"")</f>
        <v>-8.6666666666666661</v>
      </c>
    </row>
    <row r="1557" spans="1:66" ht="15" customHeight="1" x14ac:dyDescent="0.35">
      <c r="A1557" s="34">
        <v>1026304140</v>
      </c>
      <c r="B1557" s="22" t="s">
        <v>9134</v>
      </c>
      <c r="C1557" s="23">
        <v>43508</v>
      </c>
      <c r="D1557" s="23" t="s">
        <v>93</v>
      </c>
      <c r="E1557" s="24" t="s">
        <v>94</v>
      </c>
      <c r="F1557" s="23" t="s">
        <v>70</v>
      </c>
      <c r="G1557" s="24"/>
      <c r="H1557" s="24">
        <v>24091779632</v>
      </c>
      <c r="I1557" s="24" t="s">
        <v>95</v>
      </c>
      <c r="J1557" s="24">
        <f>DATEDIF(Tabla1[[#This Row],[FECHA DE NACIMIENTO]],Tabla1[[#This Row],[FECHA ACTUAL]],"Y")</f>
        <v>24</v>
      </c>
      <c r="K1557" s="24" t="s">
        <v>96</v>
      </c>
      <c r="L1557" s="24" t="s">
        <v>112</v>
      </c>
      <c r="M1557" s="24">
        <v>0</v>
      </c>
      <c r="N1557" s="24">
        <v>0</v>
      </c>
      <c r="O1557" s="24">
        <v>3</v>
      </c>
      <c r="P1557" s="24" t="s">
        <v>101</v>
      </c>
      <c r="Q1557" s="23">
        <v>36152</v>
      </c>
      <c r="R1557" s="24" t="s">
        <v>76</v>
      </c>
      <c r="S1557" s="25">
        <v>45119</v>
      </c>
      <c r="T1557" s="24"/>
      <c r="U1557" s="24">
        <v>3227455116</v>
      </c>
      <c r="V1557" s="24" t="s">
        <v>9135</v>
      </c>
      <c r="W1557" s="24" t="s">
        <v>9136</v>
      </c>
      <c r="X1557" s="24" t="s">
        <v>3142</v>
      </c>
      <c r="Y1557" s="24" t="s">
        <v>9137</v>
      </c>
      <c r="Z1557" s="24" t="s">
        <v>117</v>
      </c>
      <c r="AA1557" s="24">
        <v>3146530416</v>
      </c>
      <c r="AB1557" s="24" t="s">
        <v>77</v>
      </c>
      <c r="AC1557" s="24" t="s">
        <v>77</v>
      </c>
      <c r="AD1557" s="24" t="s">
        <v>77</v>
      </c>
      <c r="AE1557" s="26" t="s">
        <v>183</v>
      </c>
      <c r="AF1557" s="26"/>
      <c r="AG1557" s="26"/>
      <c r="AH1557" s="27" t="s">
        <v>184</v>
      </c>
      <c r="AI1557" s="27" t="s">
        <v>1612</v>
      </c>
      <c r="AJ1557" s="27" t="s">
        <v>487</v>
      </c>
      <c r="AK1557" s="24" t="s">
        <v>121</v>
      </c>
      <c r="AL1557" s="24" t="s">
        <v>7086</v>
      </c>
      <c r="AM1557" s="23">
        <v>43508</v>
      </c>
      <c r="AN1557" s="28">
        <v>877803</v>
      </c>
      <c r="AO1557" s="28">
        <v>102854</v>
      </c>
      <c r="AP1557" s="24"/>
      <c r="AQ1557" s="24"/>
      <c r="AR1557" s="24"/>
      <c r="AS1557" s="24"/>
      <c r="AT1557" s="24" t="e">
        <v>#N/A</v>
      </c>
      <c r="AU1557" s="24" t="e">
        <v>#N/A</v>
      </c>
      <c r="AV1557" s="24" t="e">
        <v>#N/A</v>
      </c>
      <c r="AW1557" s="24"/>
      <c r="AX1557" s="24"/>
      <c r="AY1557" s="24"/>
      <c r="AZ1557" s="24"/>
      <c r="BA1557" s="24"/>
      <c r="BB1557" s="24"/>
      <c r="BC1557" s="24"/>
      <c r="BD1557" s="24">
        <v>0</v>
      </c>
      <c r="BE1557" s="24">
        <v>0</v>
      </c>
      <c r="BF1557" s="23"/>
      <c r="BG1557" s="23"/>
      <c r="BH1557" s="23">
        <v>44139</v>
      </c>
      <c r="BI1557" s="26" t="s">
        <v>143</v>
      </c>
      <c r="BJ1557" s="26" t="s">
        <v>9138</v>
      </c>
      <c r="BK1557" s="29">
        <v>0</v>
      </c>
      <c r="BL1557" s="24" t="s">
        <v>129</v>
      </c>
      <c r="BM1557" s="22" t="str">
        <f ca="1">+IF(Tabla1[[#This Row],[FECHA INGRESO]]&gt;=44986,IF((TODAY()-Tabla1[[#This Row],[FECHA INGRESO]])&gt;=50,"ALERTA","TODAVÍA FALTA"),"N/A")</f>
        <v>N/A</v>
      </c>
      <c r="BN1557" s="7">
        <f>IFERROR((_xlfn.DAYS(Tabla1[[#This Row],[FECHA INGRESO]],Tabla1[[#This Row],[FECHA RETIRO]]))/30,"")</f>
        <v>-21.033333333333335</v>
      </c>
    </row>
    <row r="1558" spans="1:66" ht="15" customHeight="1" x14ac:dyDescent="0.35">
      <c r="A1558" s="31">
        <v>52860297</v>
      </c>
      <c r="B1558" s="22" t="s">
        <v>9139</v>
      </c>
      <c r="C1558" s="23">
        <v>43508</v>
      </c>
      <c r="D1558" s="23" t="s">
        <v>93</v>
      </c>
      <c r="E1558" s="23" t="s">
        <v>111</v>
      </c>
      <c r="F1558" s="23"/>
      <c r="G1558" s="24"/>
      <c r="H1558" s="24">
        <v>24091783523</v>
      </c>
      <c r="I1558" s="24" t="s">
        <v>95</v>
      </c>
      <c r="J1558" s="24">
        <f>DATEDIF(Tabla1[[#This Row],[FECHA DE NACIMIENTO]],Tabla1[[#This Row],[FECHA ACTUAL]],"Y")</f>
        <v>42</v>
      </c>
      <c r="K1558" s="24" t="s">
        <v>500</v>
      </c>
      <c r="L1558" s="24" t="s">
        <v>112</v>
      </c>
      <c r="M1558" s="24">
        <v>1</v>
      </c>
      <c r="N1558" s="24">
        <v>2</v>
      </c>
      <c r="O1558" s="24">
        <v>2</v>
      </c>
      <c r="P1558" s="24" t="s">
        <v>101</v>
      </c>
      <c r="Q1558" s="23">
        <v>29534</v>
      </c>
      <c r="R1558" s="24" t="s">
        <v>76</v>
      </c>
      <c r="S1558" s="25">
        <v>45119</v>
      </c>
      <c r="T1558" s="24"/>
      <c r="U1558" s="24">
        <v>3106291967</v>
      </c>
      <c r="V1558" s="24" t="s">
        <v>9140</v>
      </c>
      <c r="W1558" s="24" t="s">
        <v>9141</v>
      </c>
      <c r="X1558" s="24" t="s">
        <v>9142</v>
      </c>
      <c r="Y1558" s="24" t="s">
        <v>9143</v>
      </c>
      <c r="Z1558" s="24" t="s">
        <v>82</v>
      </c>
      <c r="AA1558" s="24">
        <v>3186291967</v>
      </c>
      <c r="AB1558" s="24" t="s">
        <v>77</v>
      </c>
      <c r="AC1558" s="24" t="s">
        <v>77</v>
      </c>
      <c r="AD1558" s="24" t="s">
        <v>77</v>
      </c>
      <c r="AE1558" s="26" t="s">
        <v>183</v>
      </c>
      <c r="AF1558" s="26" t="s">
        <v>9144</v>
      </c>
      <c r="AG1558" s="26"/>
      <c r="AH1558" s="27" t="s">
        <v>184</v>
      </c>
      <c r="AI1558" s="27" t="s">
        <v>1612</v>
      </c>
      <c r="AJ1558" s="27" t="s">
        <v>487</v>
      </c>
      <c r="AK1558" s="24" t="s">
        <v>121</v>
      </c>
      <c r="AL1558" s="24" t="s">
        <v>7086</v>
      </c>
      <c r="AM1558" s="23">
        <v>43508</v>
      </c>
      <c r="AN1558" s="28">
        <v>857100.06</v>
      </c>
      <c r="AO1558" s="28">
        <v>97032</v>
      </c>
      <c r="AP1558" s="24"/>
      <c r="AQ1558" s="24"/>
      <c r="AR1558" s="24"/>
      <c r="AS1558" s="24"/>
      <c r="AT1558" s="24" t="e">
        <v>#N/A</v>
      </c>
      <c r="AU1558" s="24" t="e">
        <v>#N/A</v>
      </c>
      <c r="AV1558" s="24">
        <v>79</v>
      </c>
      <c r="AW1558" s="24"/>
      <c r="AX1558" s="24"/>
      <c r="AY1558" s="24"/>
      <c r="AZ1558" s="24"/>
      <c r="BA1558" s="24"/>
      <c r="BB1558" s="24"/>
      <c r="BC1558" s="24"/>
      <c r="BD1558" s="24">
        <v>0</v>
      </c>
      <c r="BE1558" s="24">
        <v>0</v>
      </c>
      <c r="BF1558" s="23"/>
      <c r="BG1558" s="23"/>
      <c r="BH1558" s="23">
        <v>43813</v>
      </c>
      <c r="BI1558" s="26" t="s">
        <v>127</v>
      </c>
      <c r="BJ1558" s="26" t="s">
        <v>273</v>
      </c>
      <c r="BK1558" s="29">
        <v>356265</v>
      </c>
      <c r="BL1558" s="24" t="s">
        <v>129</v>
      </c>
      <c r="BM1558" s="22" t="str">
        <f ca="1">+IF(Tabla1[[#This Row],[FECHA INGRESO]]&gt;=44986,IF((TODAY()-Tabla1[[#This Row],[FECHA INGRESO]])&gt;=50,"ALERTA","TODAVÍA FALTA"),"N/A")</f>
        <v>N/A</v>
      </c>
      <c r="BN1558" s="7">
        <f>IFERROR((_xlfn.DAYS(Tabla1[[#This Row],[FECHA INGRESO]],Tabla1[[#This Row],[FECHA RETIRO]]))/30,"")</f>
        <v>-10.166666666666666</v>
      </c>
    </row>
    <row r="1559" spans="1:66" x14ac:dyDescent="0.35">
      <c r="A1559" s="31">
        <v>1023975165</v>
      </c>
      <c r="B1559" s="22" t="s">
        <v>9145</v>
      </c>
      <c r="C1559" s="23">
        <v>43508</v>
      </c>
      <c r="D1559" s="23" t="s">
        <v>93</v>
      </c>
      <c r="E1559" s="24" t="s">
        <v>94</v>
      </c>
      <c r="F1559" s="23"/>
      <c r="G1559" s="24"/>
      <c r="H1559" s="24">
        <v>24091951371</v>
      </c>
      <c r="I1559" s="24" t="s">
        <v>72</v>
      </c>
      <c r="J1559" s="24">
        <f>DATEDIF(Tabla1[[#This Row],[FECHA DE NACIMIENTO]],Tabla1[[#This Row],[FECHA ACTUAL]],"Y")</f>
        <v>24</v>
      </c>
      <c r="K1559" s="24" t="s">
        <v>73</v>
      </c>
      <c r="L1559" s="24" t="s">
        <v>112</v>
      </c>
      <c r="M1559" s="24">
        <v>0</v>
      </c>
      <c r="N1559" s="24">
        <v>0</v>
      </c>
      <c r="O1559" s="24">
        <v>2</v>
      </c>
      <c r="P1559" s="24" t="s">
        <v>101</v>
      </c>
      <c r="Q1559" s="23">
        <v>36198</v>
      </c>
      <c r="R1559" s="24" t="s">
        <v>76</v>
      </c>
      <c r="S1559" s="25">
        <v>45119</v>
      </c>
      <c r="T1559" s="24"/>
      <c r="U1559" s="24">
        <v>3214006533</v>
      </c>
      <c r="V1559" s="24" t="s">
        <v>9146</v>
      </c>
      <c r="W1559" s="24" t="s">
        <v>9147</v>
      </c>
      <c r="X1559" s="24" t="s">
        <v>2561</v>
      </c>
      <c r="Y1559" s="24" t="s">
        <v>9148</v>
      </c>
      <c r="Z1559" s="24" t="s">
        <v>162</v>
      </c>
      <c r="AA1559" s="24">
        <v>3023138670</v>
      </c>
      <c r="AB1559" s="24" t="s">
        <v>77</v>
      </c>
      <c r="AC1559" s="24" t="s">
        <v>77</v>
      </c>
      <c r="AD1559" s="24" t="s">
        <v>77</v>
      </c>
      <c r="AE1559" s="26" t="s">
        <v>183</v>
      </c>
      <c r="AF1559" s="26"/>
      <c r="AG1559" s="26"/>
      <c r="AH1559" s="27" t="s">
        <v>184</v>
      </c>
      <c r="AI1559" s="27" t="s">
        <v>1227</v>
      </c>
      <c r="AJ1559" s="27" t="s">
        <v>487</v>
      </c>
      <c r="AK1559" s="24" t="s">
        <v>121</v>
      </c>
      <c r="AL1559" s="24" t="s">
        <v>7086</v>
      </c>
      <c r="AM1559" s="23">
        <v>43508</v>
      </c>
      <c r="AN1559" s="28">
        <v>857100.06</v>
      </c>
      <c r="AO1559" s="28"/>
      <c r="AP1559" s="24"/>
      <c r="AQ1559" s="24"/>
      <c r="AR1559" s="24"/>
      <c r="AS1559" s="24"/>
      <c r="AT1559" s="24" t="e">
        <v>#N/A</v>
      </c>
      <c r="AU1559" s="24" t="e">
        <v>#N/A</v>
      </c>
      <c r="AV1559" s="24" t="e">
        <v>#N/A</v>
      </c>
      <c r="AW1559" s="24"/>
      <c r="AX1559" s="24"/>
      <c r="AY1559" s="24"/>
      <c r="AZ1559" s="24"/>
      <c r="BA1559" s="24"/>
      <c r="BB1559" s="24"/>
      <c r="BC1559" s="24"/>
      <c r="BD1559" s="24">
        <v>0</v>
      </c>
      <c r="BE1559" s="24">
        <v>0</v>
      </c>
      <c r="BF1559" s="23"/>
      <c r="BG1559" s="23"/>
      <c r="BH1559" s="23">
        <v>43560</v>
      </c>
      <c r="BI1559" s="26" t="s">
        <v>143</v>
      </c>
      <c r="BJ1559" s="26" t="s">
        <v>2589</v>
      </c>
      <c r="BK1559" s="29">
        <v>62109</v>
      </c>
      <c r="BL1559" s="24" t="s">
        <v>129</v>
      </c>
      <c r="BM1559" s="22" t="str">
        <f ca="1">+IF(Tabla1[[#This Row],[FECHA INGRESO]]&gt;=44986,IF((TODAY()-Tabla1[[#This Row],[FECHA INGRESO]])&gt;=50,"ALERTA","TODAVÍA FALTA"),"N/A")</f>
        <v>N/A</v>
      </c>
      <c r="BN1559" s="7">
        <f>IFERROR((_xlfn.DAYS(Tabla1[[#This Row],[FECHA INGRESO]],Tabla1[[#This Row],[FECHA RETIRO]]))/30,"")</f>
        <v>-1.7333333333333334</v>
      </c>
    </row>
    <row r="1560" spans="1:66" x14ac:dyDescent="0.35">
      <c r="A1560" s="34">
        <v>1015453875</v>
      </c>
      <c r="B1560" s="22" t="s">
        <v>9149</v>
      </c>
      <c r="C1560" s="23">
        <v>43509</v>
      </c>
      <c r="D1560" s="23" t="s">
        <v>188</v>
      </c>
      <c r="E1560" s="23" t="s">
        <v>111</v>
      </c>
      <c r="F1560" s="23" t="s">
        <v>70</v>
      </c>
      <c r="G1560" s="24"/>
      <c r="H1560" s="24">
        <v>24087013504</v>
      </c>
      <c r="I1560" s="24" t="s">
        <v>95</v>
      </c>
      <c r="J1560" s="24">
        <f>DATEDIF(Tabla1[[#This Row],[FECHA DE NACIMIENTO]],Tabla1[[#This Row],[FECHA ACTUAL]],"Y")</f>
        <v>28</v>
      </c>
      <c r="K1560" s="24" t="s">
        <v>73</v>
      </c>
      <c r="L1560" s="24" t="s">
        <v>112</v>
      </c>
      <c r="M1560" s="24">
        <v>0</v>
      </c>
      <c r="N1560" s="24">
        <v>0</v>
      </c>
      <c r="O1560" s="24">
        <v>3</v>
      </c>
      <c r="P1560" s="24" t="s">
        <v>101</v>
      </c>
      <c r="Q1560" s="23">
        <v>34798</v>
      </c>
      <c r="R1560" s="24" t="s">
        <v>76</v>
      </c>
      <c r="S1560" s="25">
        <v>45119</v>
      </c>
      <c r="T1560" s="24"/>
      <c r="U1560" s="24">
        <v>3202687232</v>
      </c>
      <c r="V1560" s="33" t="s">
        <v>9150</v>
      </c>
      <c r="W1560" s="24" t="s">
        <v>9151</v>
      </c>
      <c r="X1560" s="24"/>
      <c r="Y1560" s="24"/>
      <c r="Z1560" s="24"/>
      <c r="AA1560" s="24"/>
      <c r="AB1560" s="24" t="s">
        <v>77</v>
      </c>
      <c r="AC1560" s="24" t="s">
        <v>77</v>
      </c>
      <c r="AD1560" s="24" t="s">
        <v>77</v>
      </c>
      <c r="AE1560" s="26" t="s">
        <v>102</v>
      </c>
      <c r="AF1560" s="26"/>
      <c r="AG1560" s="26" t="s">
        <v>3303</v>
      </c>
      <c r="AH1560" s="27" t="s">
        <v>2157</v>
      </c>
      <c r="AI1560" s="27" t="s">
        <v>105</v>
      </c>
      <c r="AJ1560" s="27" t="s">
        <v>106</v>
      </c>
      <c r="AK1560" s="24" t="s">
        <v>89</v>
      </c>
      <c r="AL1560" s="24" t="s">
        <v>90</v>
      </c>
      <c r="AM1560" s="23">
        <v>43509</v>
      </c>
      <c r="AN1560" s="28">
        <v>1535940</v>
      </c>
      <c r="AO1560" s="28">
        <v>102854</v>
      </c>
      <c r="AP1560" s="24" t="s">
        <v>9152</v>
      </c>
      <c r="AQ1560" s="24"/>
      <c r="AR1560" s="24"/>
      <c r="AS1560" s="24"/>
      <c r="AT1560" s="24" t="e">
        <v>#N/A</v>
      </c>
      <c r="AU1560" s="24" t="e">
        <v>#N/A</v>
      </c>
      <c r="AV1560" s="24" t="e">
        <v>#N/A</v>
      </c>
      <c r="AW1560" s="24"/>
      <c r="AX1560" s="24"/>
      <c r="AY1560" s="24"/>
      <c r="AZ1560" s="24"/>
      <c r="BA1560" s="24"/>
      <c r="BB1560" s="24"/>
      <c r="BC1560" s="24"/>
      <c r="BD1560" s="24">
        <v>0</v>
      </c>
      <c r="BE1560" s="24">
        <v>0</v>
      </c>
      <c r="BF1560" s="23"/>
      <c r="BG1560" s="23"/>
      <c r="BH1560" s="23">
        <v>43970</v>
      </c>
      <c r="BI1560" s="26" t="s">
        <v>127</v>
      </c>
      <c r="BJ1560" s="26" t="s">
        <v>9153</v>
      </c>
      <c r="BK1560" s="29">
        <v>0</v>
      </c>
      <c r="BL1560" s="24" t="s">
        <v>129</v>
      </c>
      <c r="BM1560" s="22" t="str">
        <f ca="1">+IF(Tabla1[[#This Row],[FECHA INGRESO]]&gt;=44986,IF((TODAY()-Tabla1[[#This Row],[FECHA INGRESO]])&gt;=50,"ALERTA","TODAVÍA FALTA"),"N/A")</f>
        <v>N/A</v>
      </c>
      <c r="BN1560" s="7">
        <f>IFERROR((_xlfn.DAYS(Tabla1[[#This Row],[FECHA INGRESO]],Tabla1[[#This Row],[FECHA RETIRO]]))/30,"")</f>
        <v>-15.366666666666667</v>
      </c>
    </row>
    <row r="1561" spans="1:66" x14ac:dyDescent="0.35">
      <c r="A1561" s="34">
        <v>1015423858</v>
      </c>
      <c r="B1561" s="22" t="s">
        <v>9154</v>
      </c>
      <c r="C1561" s="23">
        <v>43509</v>
      </c>
      <c r="D1561" s="23" t="s">
        <v>131</v>
      </c>
      <c r="E1561" s="23" t="s">
        <v>111</v>
      </c>
      <c r="F1561" s="23" t="s">
        <v>70</v>
      </c>
      <c r="G1561" s="24"/>
      <c r="H1561" s="24">
        <v>24092032730</v>
      </c>
      <c r="I1561" s="24" t="s">
        <v>72</v>
      </c>
      <c r="J1561" s="24">
        <f>DATEDIF(Tabla1[[#This Row],[FECHA DE NACIMIENTO]],Tabla1[[#This Row],[FECHA ACTUAL]],"Y")</f>
        <v>32</v>
      </c>
      <c r="K1561" s="24" t="s">
        <v>96</v>
      </c>
      <c r="L1561" s="24" t="s">
        <v>234</v>
      </c>
      <c r="M1561" s="24">
        <v>2</v>
      </c>
      <c r="N1561" s="24">
        <v>2</v>
      </c>
      <c r="O1561" s="24">
        <v>2</v>
      </c>
      <c r="P1561" s="24" t="s">
        <v>101</v>
      </c>
      <c r="Q1561" s="23">
        <v>33411</v>
      </c>
      <c r="R1561" s="24" t="s">
        <v>76</v>
      </c>
      <c r="S1561" s="25">
        <v>45119</v>
      </c>
      <c r="T1561" s="24">
        <v>9230033</v>
      </c>
      <c r="U1561" s="24">
        <v>3214169925</v>
      </c>
      <c r="V1561" s="24" t="s">
        <v>9155</v>
      </c>
      <c r="W1561" s="24" t="s">
        <v>9156</v>
      </c>
      <c r="X1561" s="24" t="s">
        <v>9157</v>
      </c>
      <c r="Y1561" s="24" t="s">
        <v>9158</v>
      </c>
      <c r="Z1561" s="24" t="s">
        <v>82</v>
      </c>
      <c r="AA1561" s="24">
        <v>3223126033</v>
      </c>
      <c r="AB1561" s="24" t="s">
        <v>77</v>
      </c>
      <c r="AC1561" s="24" t="s">
        <v>77</v>
      </c>
      <c r="AD1561" s="24" t="s">
        <v>77</v>
      </c>
      <c r="AE1561" s="26" t="s">
        <v>151</v>
      </c>
      <c r="AF1561" s="26"/>
      <c r="AG1561" s="26"/>
      <c r="AH1561" s="27" t="s">
        <v>9159</v>
      </c>
      <c r="AI1561" s="27" t="s">
        <v>1431</v>
      </c>
      <c r="AJ1561" s="27" t="s">
        <v>1432</v>
      </c>
      <c r="AK1561" s="24" t="s">
        <v>89</v>
      </c>
      <c r="AL1561" s="24" t="s">
        <v>7086</v>
      </c>
      <c r="AM1561" s="23">
        <v>43509</v>
      </c>
      <c r="AN1561" s="28">
        <v>1744389</v>
      </c>
      <c r="AO1561" s="28">
        <v>106454</v>
      </c>
      <c r="AP1561" s="24" t="s">
        <v>9160</v>
      </c>
      <c r="AQ1561" s="24"/>
      <c r="AR1561" s="24"/>
      <c r="AS1561" s="24"/>
      <c r="AT1561" s="24"/>
      <c r="AU1561" s="24"/>
      <c r="AV1561" s="24">
        <v>94</v>
      </c>
      <c r="AW1561" s="24">
        <v>98</v>
      </c>
      <c r="AX1561" s="24" t="s">
        <v>9161</v>
      </c>
      <c r="AY1561" s="24"/>
      <c r="AZ1561" s="24"/>
      <c r="BA1561" s="24"/>
      <c r="BB1561" s="24"/>
      <c r="BC1561" s="24"/>
      <c r="BD1561" s="24">
        <v>0</v>
      </c>
      <c r="BE1561" s="24">
        <v>0</v>
      </c>
      <c r="BF1561" s="23"/>
      <c r="BG1561" s="23"/>
      <c r="BH1561" s="23">
        <v>44377</v>
      </c>
      <c r="BI1561" s="26" t="s">
        <v>466</v>
      </c>
      <c r="BJ1561" s="26" t="s">
        <v>178</v>
      </c>
      <c r="BK1561" s="29">
        <v>0</v>
      </c>
      <c r="BL1561" s="24" t="s">
        <v>129</v>
      </c>
      <c r="BM1561" s="22" t="str">
        <f ca="1">+IF(Tabla1[[#This Row],[FECHA INGRESO]]&gt;=44986,IF((TODAY()-Tabla1[[#This Row],[FECHA INGRESO]])&gt;=50,"ALERTA","TODAVÍA FALTA"),"N/A")</f>
        <v>N/A</v>
      </c>
      <c r="BN1561" s="7">
        <f>IFERROR((_xlfn.DAYS(Tabla1[[#This Row],[FECHA INGRESO]],Tabla1[[#This Row],[FECHA RETIRO]]))/30,"")</f>
        <v>-28.933333333333334</v>
      </c>
    </row>
    <row r="1562" spans="1:66" ht="15" customHeight="1" x14ac:dyDescent="0.35">
      <c r="A1562" s="31">
        <v>52918269</v>
      </c>
      <c r="B1562" s="22" t="s">
        <v>9162</v>
      </c>
      <c r="C1562" s="23">
        <v>43510</v>
      </c>
      <c r="D1562" s="23" t="s">
        <v>1311</v>
      </c>
      <c r="E1562" s="24" t="s">
        <v>94</v>
      </c>
      <c r="F1562" s="23"/>
      <c r="G1562" s="24"/>
      <c r="H1562" s="24">
        <v>24091954806</v>
      </c>
      <c r="I1562" s="24" t="s">
        <v>95</v>
      </c>
      <c r="J1562" s="24">
        <f>DATEDIF(Tabla1[[#This Row],[FECHA DE NACIMIENTO]],Tabla1[[#This Row],[FECHA ACTUAL]],"Y")</f>
        <v>37</v>
      </c>
      <c r="K1562" s="24" t="s">
        <v>73</v>
      </c>
      <c r="L1562" s="24" t="s">
        <v>112</v>
      </c>
      <c r="M1562" s="24">
        <v>2</v>
      </c>
      <c r="N1562" s="24">
        <v>2</v>
      </c>
      <c r="O1562" s="24">
        <v>3</v>
      </c>
      <c r="P1562" s="24" t="s">
        <v>101</v>
      </c>
      <c r="Q1562" s="23">
        <v>31274</v>
      </c>
      <c r="R1562" s="24" t="s">
        <v>76</v>
      </c>
      <c r="S1562" s="25">
        <v>45119</v>
      </c>
      <c r="T1562" s="24">
        <v>9001421</v>
      </c>
      <c r="U1562" s="24">
        <v>3202392800</v>
      </c>
      <c r="V1562" s="24" t="s">
        <v>9163</v>
      </c>
      <c r="W1562" s="24" t="s">
        <v>9164</v>
      </c>
      <c r="X1562" s="24" t="s">
        <v>730</v>
      </c>
      <c r="Y1562" s="24" t="s">
        <v>9165</v>
      </c>
      <c r="Z1562" s="24" t="s">
        <v>117</v>
      </c>
      <c r="AA1562" s="24">
        <v>3112471324</v>
      </c>
      <c r="AB1562" s="24" t="s">
        <v>77</v>
      </c>
      <c r="AC1562" s="24" t="s">
        <v>77</v>
      </c>
      <c r="AD1562" s="24" t="s">
        <v>77</v>
      </c>
      <c r="AE1562" s="26" t="s">
        <v>151</v>
      </c>
      <c r="AF1562" s="26"/>
      <c r="AG1562" s="26"/>
      <c r="AH1562" s="27" t="s">
        <v>184</v>
      </c>
      <c r="AI1562" s="27" t="s">
        <v>3433</v>
      </c>
      <c r="AJ1562" s="27" t="s">
        <v>3433</v>
      </c>
      <c r="AK1562" s="24" t="s">
        <v>121</v>
      </c>
      <c r="AL1562" s="24" t="s">
        <v>7086</v>
      </c>
      <c r="AM1562" s="23">
        <v>43510</v>
      </c>
      <c r="AN1562" s="28">
        <v>857100.06</v>
      </c>
      <c r="AO1562" s="28"/>
      <c r="AP1562" s="24"/>
      <c r="AQ1562" s="24"/>
      <c r="AR1562" s="24"/>
      <c r="AS1562" s="24"/>
      <c r="AT1562" s="24" t="e">
        <v>#N/A</v>
      </c>
      <c r="AU1562" s="24" t="e">
        <v>#N/A</v>
      </c>
      <c r="AV1562" s="24" t="e">
        <v>#N/A</v>
      </c>
      <c r="AW1562" s="24"/>
      <c r="AX1562" s="24"/>
      <c r="AY1562" s="24"/>
      <c r="AZ1562" s="24"/>
      <c r="BA1562" s="24"/>
      <c r="BB1562" s="24"/>
      <c r="BC1562" s="24"/>
      <c r="BD1562" s="24">
        <v>0</v>
      </c>
      <c r="BE1562" s="24">
        <v>0</v>
      </c>
      <c r="BF1562" s="23"/>
      <c r="BG1562" s="23"/>
      <c r="BH1562" s="23">
        <v>43525</v>
      </c>
      <c r="BI1562" s="26" t="s">
        <v>143</v>
      </c>
      <c r="BJ1562" s="26" t="s">
        <v>2589</v>
      </c>
      <c r="BK1562" s="29">
        <v>20703</v>
      </c>
      <c r="BL1562" s="24" t="s">
        <v>129</v>
      </c>
      <c r="BM1562" s="22" t="str">
        <f ca="1">+IF(Tabla1[[#This Row],[FECHA INGRESO]]&gt;=44986,IF((TODAY()-Tabla1[[#This Row],[FECHA INGRESO]])&gt;=50,"ALERTA","TODAVÍA FALTA"),"N/A")</f>
        <v>N/A</v>
      </c>
      <c r="BN1562" s="7">
        <f>IFERROR((_xlfn.DAYS(Tabla1[[#This Row],[FECHA INGRESO]],Tabla1[[#This Row],[FECHA RETIRO]]))/30,"")</f>
        <v>-0.5</v>
      </c>
    </row>
    <row r="1563" spans="1:66" ht="15" customHeight="1" x14ac:dyDescent="0.35">
      <c r="A1563" s="31">
        <v>1010220257</v>
      </c>
      <c r="B1563" s="22" t="s">
        <v>9166</v>
      </c>
      <c r="C1563" s="23">
        <v>43510</v>
      </c>
      <c r="D1563" s="23" t="s">
        <v>131</v>
      </c>
      <c r="E1563" s="23" t="s">
        <v>111</v>
      </c>
      <c r="F1563" s="23"/>
      <c r="G1563" s="24"/>
      <c r="H1563" s="24">
        <v>24091989833</v>
      </c>
      <c r="I1563" s="24" t="s">
        <v>72</v>
      </c>
      <c r="J1563" s="24">
        <f>DATEDIF(Tabla1[[#This Row],[FECHA DE NACIMIENTO]],Tabla1[[#This Row],[FECHA ACTUAL]],"Y")</f>
        <v>28</v>
      </c>
      <c r="K1563" s="24" t="s">
        <v>73</v>
      </c>
      <c r="L1563" s="24" t="s">
        <v>112</v>
      </c>
      <c r="M1563" s="24">
        <v>0</v>
      </c>
      <c r="N1563" s="24">
        <v>0</v>
      </c>
      <c r="O1563" s="24">
        <v>2</v>
      </c>
      <c r="P1563" s="24" t="s">
        <v>101</v>
      </c>
      <c r="Q1563" s="23">
        <v>34715</v>
      </c>
      <c r="R1563" s="24" t="s">
        <v>76</v>
      </c>
      <c r="S1563" s="25">
        <v>45119</v>
      </c>
      <c r="T1563" s="24"/>
      <c r="U1563" s="24">
        <v>3502101802</v>
      </c>
      <c r="V1563" s="24" t="s">
        <v>9167</v>
      </c>
      <c r="W1563" s="24" t="s">
        <v>9044</v>
      </c>
      <c r="X1563" s="24" t="s">
        <v>9168</v>
      </c>
      <c r="Y1563" s="24" t="s">
        <v>9169</v>
      </c>
      <c r="Z1563" s="24" t="s">
        <v>117</v>
      </c>
      <c r="AA1563" s="24">
        <v>3202274411</v>
      </c>
      <c r="AB1563" s="24" t="s">
        <v>77</v>
      </c>
      <c r="AC1563" s="24" t="s">
        <v>77</v>
      </c>
      <c r="AD1563" s="24" t="s">
        <v>77</v>
      </c>
      <c r="AE1563" s="26" t="s">
        <v>183</v>
      </c>
      <c r="AF1563" s="26" t="s">
        <v>9170</v>
      </c>
      <c r="AG1563" s="26"/>
      <c r="AH1563" s="27" t="s">
        <v>3042</v>
      </c>
      <c r="AI1563" s="27" t="s">
        <v>3043</v>
      </c>
      <c r="AJ1563" s="27" t="s">
        <v>438</v>
      </c>
      <c r="AK1563" s="24" t="s">
        <v>121</v>
      </c>
      <c r="AL1563" s="24" t="s">
        <v>7086</v>
      </c>
      <c r="AM1563" s="23">
        <v>43510</v>
      </c>
      <c r="AN1563" s="28">
        <v>857100.06</v>
      </c>
      <c r="AO1563" s="28"/>
      <c r="AP1563" s="24"/>
      <c r="AQ1563" s="24"/>
      <c r="AR1563" s="24"/>
      <c r="AS1563" s="24"/>
      <c r="AT1563" s="24" t="e">
        <v>#N/A</v>
      </c>
      <c r="AU1563" s="24" t="e">
        <v>#N/A</v>
      </c>
      <c r="AV1563" s="24" t="e">
        <v>#N/A</v>
      </c>
      <c r="AW1563" s="24"/>
      <c r="AX1563" s="24"/>
      <c r="AY1563" s="24"/>
      <c r="AZ1563" s="24"/>
      <c r="BA1563" s="24"/>
      <c r="BB1563" s="24"/>
      <c r="BC1563" s="24"/>
      <c r="BD1563" s="24">
        <v>0</v>
      </c>
      <c r="BE1563" s="24">
        <v>0</v>
      </c>
      <c r="BF1563" s="23"/>
      <c r="BG1563" s="23"/>
      <c r="BH1563" s="23">
        <v>43517</v>
      </c>
      <c r="BI1563" s="26" t="s">
        <v>127</v>
      </c>
      <c r="BJ1563" s="26" t="s">
        <v>273</v>
      </c>
      <c r="BK1563" s="29">
        <v>0</v>
      </c>
      <c r="BL1563" s="24" t="s">
        <v>129</v>
      </c>
      <c r="BM1563" s="22" t="str">
        <f ca="1">+IF(Tabla1[[#This Row],[FECHA INGRESO]]&gt;=44986,IF((TODAY()-Tabla1[[#This Row],[FECHA INGRESO]])&gt;=50,"ALERTA","TODAVÍA FALTA"),"N/A")</f>
        <v>N/A</v>
      </c>
      <c r="BN1563" s="7">
        <f>IFERROR((_xlfn.DAYS(Tabla1[[#This Row],[FECHA INGRESO]],Tabla1[[#This Row],[FECHA RETIRO]]))/30,"")</f>
        <v>-0.23333333333333334</v>
      </c>
    </row>
    <row r="1564" spans="1:66" ht="15" customHeight="1" x14ac:dyDescent="0.35">
      <c r="A1564" s="31">
        <v>52622406</v>
      </c>
      <c r="B1564" s="22" t="s">
        <v>9171</v>
      </c>
      <c r="C1564" s="23">
        <v>43510</v>
      </c>
      <c r="D1564" s="23" t="s">
        <v>582</v>
      </c>
      <c r="E1564" s="23" t="s">
        <v>111</v>
      </c>
      <c r="F1564" s="23"/>
      <c r="G1564" s="24"/>
      <c r="H1564" s="24">
        <v>24092022106</v>
      </c>
      <c r="I1564" s="24" t="s">
        <v>95</v>
      </c>
      <c r="J1564" s="24">
        <f>DATEDIF(Tabla1[[#This Row],[FECHA DE NACIMIENTO]],Tabla1[[#This Row],[FECHA ACTUAL]],"Y")</f>
        <v>50</v>
      </c>
      <c r="K1564" s="24" t="s">
        <v>73</v>
      </c>
      <c r="L1564" s="24" t="s">
        <v>206</v>
      </c>
      <c r="M1564" s="24">
        <v>2</v>
      </c>
      <c r="N1564" s="24">
        <v>2</v>
      </c>
      <c r="O1564" s="24">
        <v>4</v>
      </c>
      <c r="P1564" s="24" t="s">
        <v>101</v>
      </c>
      <c r="Q1564" s="23">
        <v>26762</v>
      </c>
      <c r="R1564" s="24" t="s">
        <v>76</v>
      </c>
      <c r="S1564" s="25">
        <v>45119</v>
      </c>
      <c r="T1564" s="24"/>
      <c r="U1564" s="24">
        <v>3193569749</v>
      </c>
      <c r="V1564" s="24" t="s">
        <v>9172</v>
      </c>
      <c r="W1564" s="24" t="s">
        <v>9173</v>
      </c>
      <c r="X1564" s="24" t="s">
        <v>4944</v>
      </c>
      <c r="Y1564" s="24" t="s">
        <v>9174</v>
      </c>
      <c r="Z1564" s="24" t="s">
        <v>150</v>
      </c>
      <c r="AA1564" s="24">
        <v>3138632204</v>
      </c>
      <c r="AB1564" s="24" t="s">
        <v>77</v>
      </c>
      <c r="AC1564" s="24" t="s">
        <v>77</v>
      </c>
      <c r="AD1564" s="24" t="s">
        <v>77</v>
      </c>
      <c r="AE1564" s="26" t="s">
        <v>102</v>
      </c>
      <c r="AF1564" s="26"/>
      <c r="AG1564" s="26" t="s">
        <v>8685</v>
      </c>
      <c r="AH1564" s="27" t="s">
        <v>3042</v>
      </c>
      <c r="AI1564" s="27" t="s">
        <v>3043</v>
      </c>
      <c r="AJ1564" s="27" t="s">
        <v>438</v>
      </c>
      <c r="AK1564" s="24" t="s">
        <v>121</v>
      </c>
      <c r="AL1564" s="24" t="s">
        <v>7086</v>
      </c>
      <c r="AM1564" s="23">
        <v>43510</v>
      </c>
      <c r="AN1564" s="28">
        <v>857100.06</v>
      </c>
      <c r="AO1564" s="28"/>
      <c r="AP1564" s="24"/>
      <c r="AQ1564" s="24"/>
      <c r="AR1564" s="24"/>
      <c r="AS1564" s="24"/>
      <c r="AT1564" s="24" t="e">
        <v>#N/A</v>
      </c>
      <c r="AU1564" s="24" t="e">
        <v>#N/A</v>
      </c>
      <c r="AV1564" s="24" t="e">
        <v>#N/A</v>
      </c>
      <c r="AW1564" s="24"/>
      <c r="AX1564" s="24"/>
      <c r="AY1564" s="24"/>
      <c r="AZ1564" s="24"/>
      <c r="BA1564" s="24"/>
      <c r="BB1564" s="24"/>
      <c r="BC1564" s="24"/>
      <c r="BD1564" s="24">
        <v>0</v>
      </c>
      <c r="BE1564" s="24">
        <v>0</v>
      </c>
      <c r="BF1564" s="23"/>
      <c r="BG1564" s="23"/>
      <c r="BH1564" s="23">
        <v>43511</v>
      </c>
      <c r="BI1564" s="26" t="s">
        <v>127</v>
      </c>
      <c r="BJ1564" s="26" t="s">
        <v>128</v>
      </c>
      <c r="BK1564" s="29">
        <v>2300</v>
      </c>
      <c r="BL1564" s="24" t="s">
        <v>129</v>
      </c>
      <c r="BM1564" s="22" t="str">
        <f ca="1">+IF(Tabla1[[#This Row],[FECHA INGRESO]]&gt;=44986,IF((TODAY()-Tabla1[[#This Row],[FECHA INGRESO]])&gt;=50,"ALERTA","TODAVÍA FALTA"),"N/A")</f>
        <v>N/A</v>
      </c>
      <c r="BN1564" s="7">
        <f>IFERROR((_xlfn.DAYS(Tabla1[[#This Row],[FECHA INGRESO]],Tabla1[[#This Row],[FECHA RETIRO]]))/30,"")</f>
        <v>-3.3333333333333333E-2</v>
      </c>
    </row>
    <row r="1565" spans="1:66" ht="15" customHeight="1" x14ac:dyDescent="0.35">
      <c r="A1565" s="31">
        <v>1016067049</v>
      </c>
      <c r="B1565" s="22" t="s">
        <v>9175</v>
      </c>
      <c r="C1565" s="23">
        <v>43510</v>
      </c>
      <c r="D1565" s="23" t="s">
        <v>188</v>
      </c>
      <c r="E1565" s="24" t="s">
        <v>94</v>
      </c>
      <c r="F1565" s="23"/>
      <c r="G1565" s="24"/>
      <c r="H1565" s="24">
        <v>24092141425</v>
      </c>
      <c r="I1565" s="24" t="s">
        <v>95</v>
      </c>
      <c r="J1565" s="24">
        <f>DATEDIF(Tabla1[[#This Row],[FECHA DE NACIMIENTO]],Tabla1[[#This Row],[FECHA ACTUAL]],"Y")</f>
        <v>29</v>
      </c>
      <c r="K1565" s="24" t="s">
        <v>73</v>
      </c>
      <c r="L1565" s="24" t="s">
        <v>112</v>
      </c>
      <c r="M1565" s="24">
        <v>0</v>
      </c>
      <c r="N1565" s="24">
        <v>0</v>
      </c>
      <c r="O1565" s="24">
        <v>2</v>
      </c>
      <c r="P1565" s="24" t="s">
        <v>101</v>
      </c>
      <c r="Q1565" s="23">
        <v>34417</v>
      </c>
      <c r="R1565" s="24" t="s">
        <v>76</v>
      </c>
      <c r="S1565" s="25">
        <v>45119</v>
      </c>
      <c r="T1565" s="24"/>
      <c r="U1565" s="24">
        <v>3185024255</v>
      </c>
      <c r="V1565" s="24" t="s">
        <v>9176</v>
      </c>
      <c r="W1565" s="24" t="s">
        <v>9177</v>
      </c>
      <c r="X1565" s="24" t="s">
        <v>9178</v>
      </c>
      <c r="Y1565" s="24" t="s">
        <v>9179</v>
      </c>
      <c r="Z1565" s="24" t="s">
        <v>117</v>
      </c>
      <c r="AA1565" s="24">
        <v>3102256574</v>
      </c>
      <c r="AB1565" s="24" t="s">
        <v>77</v>
      </c>
      <c r="AC1565" s="24" t="s">
        <v>77</v>
      </c>
      <c r="AD1565" s="24" t="s">
        <v>77</v>
      </c>
      <c r="AE1565" s="26" t="s">
        <v>183</v>
      </c>
      <c r="AF1565" s="26" t="s">
        <v>9180</v>
      </c>
      <c r="AG1565" s="26"/>
      <c r="AH1565" s="27" t="s">
        <v>3042</v>
      </c>
      <c r="AI1565" s="27" t="s">
        <v>9114</v>
      </c>
      <c r="AJ1565" s="27" t="s">
        <v>438</v>
      </c>
      <c r="AK1565" s="24" t="s">
        <v>121</v>
      </c>
      <c r="AL1565" s="24" t="s">
        <v>7086</v>
      </c>
      <c r="AM1565" s="23">
        <v>43510</v>
      </c>
      <c r="AN1565" s="28">
        <v>857100.06</v>
      </c>
      <c r="AO1565" s="28"/>
      <c r="AP1565" s="24"/>
      <c r="AQ1565" s="24"/>
      <c r="AR1565" s="24"/>
      <c r="AS1565" s="24"/>
      <c r="AT1565" s="24" t="e">
        <v>#N/A</v>
      </c>
      <c r="AU1565" s="24" t="e">
        <v>#N/A</v>
      </c>
      <c r="AV1565" s="24" t="e">
        <v>#N/A</v>
      </c>
      <c r="AW1565" s="24"/>
      <c r="AX1565" s="24"/>
      <c r="AY1565" s="24"/>
      <c r="AZ1565" s="24"/>
      <c r="BA1565" s="24"/>
      <c r="BB1565" s="24"/>
      <c r="BC1565" s="24"/>
      <c r="BD1565" s="24">
        <v>0</v>
      </c>
      <c r="BE1565" s="24">
        <v>0</v>
      </c>
      <c r="BF1565" s="23"/>
      <c r="BG1565" s="23"/>
      <c r="BH1565" s="23">
        <v>43556</v>
      </c>
      <c r="BI1565" s="26" t="s">
        <v>143</v>
      </c>
      <c r="BJ1565" s="26" t="s">
        <v>9181</v>
      </c>
      <c r="BK1565" s="29">
        <v>55208</v>
      </c>
      <c r="BL1565" s="24" t="s">
        <v>129</v>
      </c>
      <c r="BM1565" s="22" t="str">
        <f ca="1">+IF(Tabla1[[#This Row],[FECHA INGRESO]]&gt;=44986,IF((TODAY()-Tabla1[[#This Row],[FECHA INGRESO]])&gt;=50,"ALERTA","TODAVÍA FALTA"),"N/A")</f>
        <v>N/A</v>
      </c>
      <c r="BN1565" s="7">
        <f>IFERROR((_xlfn.DAYS(Tabla1[[#This Row],[FECHA INGRESO]],Tabla1[[#This Row],[FECHA RETIRO]]))/30,"")</f>
        <v>-1.5333333333333334</v>
      </c>
    </row>
    <row r="1566" spans="1:66" ht="15" customHeight="1" x14ac:dyDescent="0.35">
      <c r="A1566" s="31">
        <v>1022993936</v>
      </c>
      <c r="B1566" s="22" t="s">
        <v>7732</v>
      </c>
      <c r="C1566" s="23">
        <v>43511</v>
      </c>
      <c r="D1566" s="23" t="s">
        <v>188</v>
      </c>
      <c r="E1566" s="24" t="s">
        <v>94</v>
      </c>
      <c r="F1566" s="23"/>
      <c r="G1566" s="24"/>
      <c r="H1566" s="24">
        <v>24084826958</v>
      </c>
      <c r="I1566" s="24" t="s">
        <v>95</v>
      </c>
      <c r="J1566" s="24">
        <f>DATEDIF(Tabla1[[#This Row],[FECHA DE NACIMIENTO]],Tabla1[[#This Row],[FECHA ACTUAL]],"Y")</f>
        <v>29</v>
      </c>
      <c r="K1566" s="24" t="s">
        <v>73</v>
      </c>
      <c r="L1566" s="24" t="s">
        <v>234</v>
      </c>
      <c r="M1566" s="24">
        <v>1</v>
      </c>
      <c r="N1566" s="24">
        <v>1</v>
      </c>
      <c r="O1566" s="24">
        <v>2</v>
      </c>
      <c r="P1566" s="24" t="s">
        <v>101</v>
      </c>
      <c r="Q1566" s="23">
        <v>34395</v>
      </c>
      <c r="R1566" s="24" t="s">
        <v>76</v>
      </c>
      <c r="S1566" s="25">
        <v>45119</v>
      </c>
      <c r="T1566" s="24"/>
      <c r="U1566" s="24">
        <v>3167380043</v>
      </c>
      <c r="V1566" s="24" t="s">
        <v>7733</v>
      </c>
      <c r="W1566" s="24" t="s">
        <v>7734</v>
      </c>
      <c r="X1566" s="24" t="s">
        <v>7735</v>
      </c>
      <c r="Y1566" s="24" t="s">
        <v>7736</v>
      </c>
      <c r="Z1566" s="24" t="s">
        <v>82</v>
      </c>
      <c r="AA1566" s="24">
        <v>3106790583</v>
      </c>
      <c r="AB1566" s="24" t="s">
        <v>77</v>
      </c>
      <c r="AC1566" s="24" t="s">
        <v>77</v>
      </c>
      <c r="AD1566" s="24" t="s">
        <v>77</v>
      </c>
      <c r="AE1566" s="26" t="s">
        <v>151</v>
      </c>
      <c r="AF1566" s="26"/>
      <c r="AG1566" s="26" t="s">
        <v>7429</v>
      </c>
      <c r="AH1566" s="27" t="s">
        <v>184</v>
      </c>
      <c r="AI1566" s="27" t="s">
        <v>165</v>
      </c>
      <c r="AJ1566" s="27" t="s">
        <v>165</v>
      </c>
      <c r="AK1566" s="24" t="s">
        <v>121</v>
      </c>
      <c r="AL1566" s="24" t="s">
        <v>7086</v>
      </c>
      <c r="AM1566" s="23">
        <v>43511</v>
      </c>
      <c r="AN1566" s="28">
        <v>857100.06</v>
      </c>
      <c r="AO1566" s="28">
        <v>97032</v>
      </c>
      <c r="AP1566" s="24"/>
      <c r="AQ1566" s="24"/>
      <c r="AR1566" s="24"/>
      <c r="AS1566" s="24"/>
      <c r="AT1566" s="24" t="e">
        <v>#N/A</v>
      </c>
      <c r="AU1566" s="24" t="e">
        <v>#N/A</v>
      </c>
      <c r="AV1566" s="24" t="e">
        <v>#N/A</v>
      </c>
      <c r="AW1566" s="24"/>
      <c r="AX1566" s="24"/>
      <c r="AY1566" s="24"/>
      <c r="AZ1566" s="24"/>
      <c r="BA1566" s="24"/>
      <c r="BB1566" s="24"/>
      <c r="BC1566" s="24"/>
      <c r="BD1566" s="24">
        <v>0</v>
      </c>
      <c r="BE1566" s="24">
        <v>0</v>
      </c>
      <c r="BF1566" s="23"/>
      <c r="BG1566" s="23"/>
      <c r="BH1566" s="23">
        <v>43746</v>
      </c>
      <c r="BI1566" s="26" t="s">
        <v>127</v>
      </c>
      <c r="BJ1566" s="26" t="s">
        <v>232</v>
      </c>
      <c r="BK1566" s="29">
        <v>0</v>
      </c>
      <c r="BL1566" s="24" t="s">
        <v>129</v>
      </c>
      <c r="BM1566" s="22" t="str">
        <f ca="1">+IF(Tabla1[[#This Row],[FECHA INGRESO]]&gt;=44986,IF((TODAY()-Tabla1[[#This Row],[FECHA INGRESO]])&gt;=50,"ALERTA","TODAVÍA FALTA"),"N/A")</f>
        <v>N/A</v>
      </c>
      <c r="BN1566" s="7">
        <f>IFERROR((_xlfn.DAYS(Tabla1[[#This Row],[FECHA INGRESO]],Tabla1[[#This Row],[FECHA RETIRO]]))/30,"")</f>
        <v>-7.833333333333333</v>
      </c>
    </row>
    <row r="1567" spans="1:66" ht="15" customHeight="1" x14ac:dyDescent="0.35">
      <c r="A1567" s="32">
        <v>1030688352</v>
      </c>
      <c r="B1567" s="22" t="s">
        <v>9182</v>
      </c>
      <c r="C1567" s="23">
        <v>43511</v>
      </c>
      <c r="D1567" s="23" t="s">
        <v>188</v>
      </c>
      <c r="E1567" s="23" t="s">
        <v>111</v>
      </c>
      <c r="F1567" s="23" t="s">
        <v>70</v>
      </c>
      <c r="G1567" s="24"/>
      <c r="H1567" s="24">
        <v>24083583397</v>
      </c>
      <c r="I1567" s="24" t="s">
        <v>95</v>
      </c>
      <c r="J1567" s="24">
        <f>DATEDIF(Tabla1[[#This Row],[FECHA DE NACIMIENTO]],Tabla1[[#This Row],[FECHA ACTUAL]],"Y")</f>
        <v>25</v>
      </c>
      <c r="K1567" s="24" t="s">
        <v>73</v>
      </c>
      <c r="L1567" s="24" t="s">
        <v>112</v>
      </c>
      <c r="M1567" s="24">
        <v>0</v>
      </c>
      <c r="N1567" s="24">
        <v>0</v>
      </c>
      <c r="O1567" s="24">
        <v>2</v>
      </c>
      <c r="P1567" s="24" t="s">
        <v>101</v>
      </c>
      <c r="Q1567" s="23">
        <v>35968</v>
      </c>
      <c r="R1567" s="24" t="s">
        <v>76</v>
      </c>
      <c r="S1567" s="25">
        <v>45119</v>
      </c>
      <c r="T1567" s="24"/>
      <c r="U1567" s="24">
        <v>3187754034</v>
      </c>
      <c r="V1567" s="24" t="s">
        <v>7505</v>
      </c>
      <c r="W1567" s="24" t="s">
        <v>7506</v>
      </c>
      <c r="X1567" s="24" t="s">
        <v>9183</v>
      </c>
      <c r="Y1567" s="24" t="s">
        <v>9184</v>
      </c>
      <c r="Z1567" s="24" t="s">
        <v>285</v>
      </c>
      <c r="AA1567" s="24">
        <v>3165697280</v>
      </c>
      <c r="AB1567" s="24" t="s">
        <v>83</v>
      </c>
      <c r="AC1567" s="24" t="s">
        <v>83</v>
      </c>
      <c r="AD1567" s="24" t="e">
        <v>#REF!</v>
      </c>
      <c r="AE1567" s="26" t="s">
        <v>151</v>
      </c>
      <c r="AF1567" s="26"/>
      <c r="AG1567" s="26">
        <v>0</v>
      </c>
      <c r="AH1567" s="27" t="s">
        <v>152</v>
      </c>
      <c r="AI1567" s="27" t="s">
        <v>120</v>
      </c>
      <c r="AJ1567" s="27" t="s">
        <v>120</v>
      </c>
      <c r="AK1567" s="24" t="s">
        <v>121</v>
      </c>
      <c r="AL1567" s="24" t="s">
        <v>90</v>
      </c>
      <c r="AM1567" s="23">
        <v>43511</v>
      </c>
      <c r="AN1567" s="28">
        <v>1160000</v>
      </c>
      <c r="AO1567" s="28">
        <v>140606</v>
      </c>
      <c r="AP1567" s="24" t="s">
        <v>9185</v>
      </c>
      <c r="AQ1567" s="24">
        <v>0</v>
      </c>
      <c r="AR1567" s="24">
        <v>0</v>
      </c>
      <c r="AS1567" s="24">
        <v>0</v>
      </c>
      <c r="AT1567" s="24">
        <v>0</v>
      </c>
      <c r="AU1567" s="24">
        <v>89</v>
      </c>
      <c r="AV1567" s="24">
        <v>79</v>
      </c>
      <c r="AW1567" s="24">
        <v>95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v>0</v>
      </c>
      <c r="BE1567" s="24">
        <v>0</v>
      </c>
      <c r="BF1567" s="23"/>
      <c r="BG1567" s="23"/>
      <c r="BH1567" s="23" t="s">
        <v>75</v>
      </c>
      <c r="BI1567" s="26">
        <v>0</v>
      </c>
      <c r="BJ1567" s="26">
        <v>0</v>
      </c>
      <c r="BK1567" s="29">
        <v>0</v>
      </c>
      <c r="BL1567" s="24" t="s">
        <v>91</v>
      </c>
      <c r="BM1567" s="22" t="str">
        <f ca="1">+IF(Tabla1[[#This Row],[FECHA INGRESO]]&gt;=44986,IF((TODAY()-Tabla1[[#This Row],[FECHA INGRESO]])&gt;=50,"ALERTA","TODAVÍA FALTA"),"N/A")</f>
        <v>N/A</v>
      </c>
      <c r="BN1567" s="7" t="str">
        <f>IFERROR((_xlfn.DAYS(Tabla1[[#This Row],[FECHA INGRESO]],Tabla1[[#This Row],[FECHA RETIRO]]))/30,"")</f>
        <v/>
      </c>
    </row>
    <row r="1568" spans="1:66" ht="15" customHeight="1" x14ac:dyDescent="0.35">
      <c r="A1568" s="31">
        <v>1121891300</v>
      </c>
      <c r="B1568" s="22" t="s">
        <v>4007</v>
      </c>
      <c r="C1568" s="23">
        <v>43514</v>
      </c>
      <c r="D1568" s="23" t="s">
        <v>1311</v>
      </c>
      <c r="E1568" s="23" t="s">
        <v>111</v>
      </c>
      <c r="F1568" s="23"/>
      <c r="G1568" s="24"/>
      <c r="H1568" s="24">
        <v>24092188741</v>
      </c>
      <c r="I1568" s="24" t="s">
        <v>95</v>
      </c>
      <c r="J1568" s="24">
        <f>DATEDIF(Tabla1[[#This Row],[FECHA DE NACIMIENTO]],Tabla1[[#This Row],[FECHA ACTUAL]],"Y")</f>
        <v>30</v>
      </c>
      <c r="K1568" s="24" t="s">
        <v>73</v>
      </c>
      <c r="L1568" s="24" t="s">
        <v>234</v>
      </c>
      <c r="M1568" s="24">
        <v>2</v>
      </c>
      <c r="N1568" s="24">
        <v>2</v>
      </c>
      <c r="O1568" s="24">
        <v>3</v>
      </c>
      <c r="P1568" s="24" t="s">
        <v>101</v>
      </c>
      <c r="Q1568" s="23">
        <v>33822</v>
      </c>
      <c r="R1568" s="24" t="s">
        <v>3325</v>
      </c>
      <c r="S1568" s="25">
        <v>45119</v>
      </c>
      <c r="T1568" s="24"/>
      <c r="U1568" s="24">
        <v>31383881046</v>
      </c>
      <c r="V1568" s="24" t="s">
        <v>4009</v>
      </c>
      <c r="W1568" s="24" t="s">
        <v>4010</v>
      </c>
      <c r="X1568" s="24" t="s">
        <v>4011</v>
      </c>
      <c r="Y1568" s="24" t="s">
        <v>4012</v>
      </c>
      <c r="Z1568" s="24" t="s">
        <v>82</v>
      </c>
      <c r="AA1568" s="24">
        <v>3045586576</v>
      </c>
      <c r="AB1568" s="24" t="s">
        <v>77</v>
      </c>
      <c r="AC1568" s="24" t="s">
        <v>77</v>
      </c>
      <c r="AD1568" s="24" t="s">
        <v>77</v>
      </c>
      <c r="AE1568" s="26" t="s">
        <v>151</v>
      </c>
      <c r="AF1568" s="26"/>
      <c r="AG1568" s="26"/>
      <c r="AH1568" s="27" t="s">
        <v>184</v>
      </c>
      <c r="AI1568" s="27" t="s">
        <v>3932</v>
      </c>
      <c r="AJ1568" s="27" t="s">
        <v>530</v>
      </c>
      <c r="AK1568" s="24" t="s">
        <v>121</v>
      </c>
      <c r="AL1568" s="24" t="s">
        <v>7086</v>
      </c>
      <c r="AM1568" s="23">
        <v>43514</v>
      </c>
      <c r="AN1568" s="28">
        <v>857100.06</v>
      </c>
      <c r="AO1568" s="28">
        <v>97032</v>
      </c>
      <c r="AP1568" s="24"/>
      <c r="AQ1568" s="24"/>
      <c r="AR1568" s="24"/>
      <c r="AS1568" s="24"/>
      <c r="AT1568" s="24" t="e">
        <v>#N/A</v>
      </c>
      <c r="AU1568" s="24" t="e">
        <v>#N/A</v>
      </c>
      <c r="AV1568" s="24" t="e">
        <v>#N/A</v>
      </c>
      <c r="AW1568" s="24"/>
      <c r="AX1568" s="24"/>
      <c r="AY1568" s="24"/>
      <c r="AZ1568" s="24"/>
      <c r="BA1568" s="24"/>
      <c r="BB1568" s="24"/>
      <c r="BC1568" s="24"/>
      <c r="BD1568" s="24">
        <v>0</v>
      </c>
      <c r="BE1568" s="24">
        <v>0</v>
      </c>
      <c r="BF1568" s="23"/>
      <c r="BG1568" s="23"/>
      <c r="BH1568" s="23">
        <v>43738</v>
      </c>
      <c r="BI1568" s="26" t="s">
        <v>127</v>
      </c>
      <c r="BJ1568" s="26" t="s">
        <v>273</v>
      </c>
      <c r="BK1568" s="29">
        <v>0</v>
      </c>
      <c r="BL1568" s="24" t="s">
        <v>129</v>
      </c>
      <c r="BM1568" s="22" t="str">
        <f ca="1">+IF(Tabla1[[#This Row],[FECHA INGRESO]]&gt;=44986,IF((TODAY()-Tabla1[[#This Row],[FECHA INGRESO]])&gt;=50,"ALERTA","TODAVÍA FALTA"),"N/A")</f>
        <v>N/A</v>
      </c>
      <c r="BN1568" s="7">
        <f>IFERROR((_xlfn.DAYS(Tabla1[[#This Row],[FECHA INGRESO]],Tabla1[[#This Row],[FECHA RETIRO]]))/30,"")</f>
        <v>-7.4666666666666668</v>
      </c>
    </row>
    <row r="1569" spans="1:66" x14ac:dyDescent="0.35">
      <c r="A1569" s="31">
        <v>80894209</v>
      </c>
      <c r="B1569" s="22" t="s">
        <v>9186</v>
      </c>
      <c r="C1569" s="23">
        <v>43514</v>
      </c>
      <c r="D1569" s="23" t="s">
        <v>188</v>
      </c>
      <c r="E1569" s="24" t="s">
        <v>94</v>
      </c>
      <c r="F1569" s="23"/>
      <c r="G1569" s="24"/>
      <c r="H1569" s="24"/>
      <c r="I1569" s="24" t="s">
        <v>72</v>
      </c>
      <c r="J1569" s="24">
        <f>DATEDIF(Tabla1[[#This Row],[FECHA DE NACIMIENTO]],Tabla1[[#This Row],[FECHA ACTUAL]],"Y")</f>
        <v>38</v>
      </c>
      <c r="K1569" s="24" t="s">
        <v>73</v>
      </c>
      <c r="L1569" s="24" t="s">
        <v>112</v>
      </c>
      <c r="M1569" s="24">
        <v>2</v>
      </c>
      <c r="N1569" s="24">
        <v>2</v>
      </c>
      <c r="O1569" s="24">
        <v>2</v>
      </c>
      <c r="P1569" s="24" t="s">
        <v>101</v>
      </c>
      <c r="Q1569" s="23">
        <v>31091</v>
      </c>
      <c r="R1569" s="24" t="s">
        <v>76</v>
      </c>
      <c r="S1569" s="25">
        <v>45119</v>
      </c>
      <c r="T1569" s="24">
        <v>7180942</v>
      </c>
      <c r="U1569" s="24">
        <v>3123643078</v>
      </c>
      <c r="V1569" s="24" t="s">
        <v>9187</v>
      </c>
      <c r="W1569" s="24" t="s">
        <v>9188</v>
      </c>
      <c r="X1569" s="24" t="s">
        <v>9189</v>
      </c>
      <c r="Y1569" s="24"/>
      <c r="Z1569" s="24"/>
      <c r="AA1569" s="24"/>
      <c r="AB1569" s="24" t="s">
        <v>77</v>
      </c>
      <c r="AC1569" s="24" t="s">
        <v>77</v>
      </c>
      <c r="AD1569" s="24" t="s">
        <v>77</v>
      </c>
      <c r="AE1569" s="26" t="s">
        <v>151</v>
      </c>
      <c r="AF1569" s="26"/>
      <c r="AG1569" s="26"/>
      <c r="AH1569" s="27" t="s">
        <v>324</v>
      </c>
      <c r="AI1569" s="27" t="s">
        <v>105</v>
      </c>
      <c r="AJ1569" s="27" t="s">
        <v>106</v>
      </c>
      <c r="AK1569" s="24" t="s">
        <v>89</v>
      </c>
      <c r="AL1569" s="24" t="s">
        <v>7086</v>
      </c>
      <c r="AM1569" s="23">
        <v>43514</v>
      </c>
      <c r="AN1569" s="28">
        <v>857100.06</v>
      </c>
      <c r="AO1569" s="28">
        <v>97032</v>
      </c>
      <c r="AP1569" s="24"/>
      <c r="AQ1569" s="24"/>
      <c r="AR1569" s="24"/>
      <c r="AS1569" s="24"/>
      <c r="AT1569" s="24" t="e">
        <v>#N/A</v>
      </c>
      <c r="AU1569" s="24" t="e">
        <v>#N/A</v>
      </c>
      <c r="AV1569" s="24" t="e">
        <v>#N/A</v>
      </c>
      <c r="AW1569" s="24"/>
      <c r="AX1569" s="24"/>
      <c r="AY1569" s="24"/>
      <c r="AZ1569" s="24"/>
      <c r="BA1569" s="24"/>
      <c r="BB1569" s="24"/>
      <c r="BC1569" s="24"/>
      <c r="BD1569" s="24">
        <v>0</v>
      </c>
      <c r="BE1569" s="24">
        <v>0</v>
      </c>
      <c r="BF1569" s="23"/>
      <c r="BG1569" s="23"/>
      <c r="BH1569" s="23">
        <v>43676</v>
      </c>
      <c r="BI1569" s="26" t="s">
        <v>127</v>
      </c>
      <c r="BJ1569" s="26" t="s">
        <v>6087</v>
      </c>
      <c r="BK1569" s="29">
        <v>187477</v>
      </c>
      <c r="BL1569" s="24" t="s">
        <v>129</v>
      </c>
      <c r="BM1569" s="22" t="str">
        <f ca="1">+IF(Tabla1[[#This Row],[FECHA INGRESO]]&gt;=44986,IF((TODAY()-Tabla1[[#This Row],[FECHA INGRESO]])&gt;=50,"ALERTA","TODAVÍA FALTA"),"N/A")</f>
        <v>N/A</v>
      </c>
      <c r="BN1569" s="7">
        <f>IFERROR((_xlfn.DAYS(Tabla1[[#This Row],[FECHA INGRESO]],Tabla1[[#This Row],[FECHA RETIRO]]))/30,"")</f>
        <v>-5.4</v>
      </c>
    </row>
    <row r="1570" spans="1:66" x14ac:dyDescent="0.35">
      <c r="A1570" s="34">
        <v>1030665942</v>
      </c>
      <c r="B1570" s="22" t="s">
        <v>9190</v>
      </c>
      <c r="C1570" s="23">
        <v>43515</v>
      </c>
      <c r="D1570" s="23" t="s">
        <v>109</v>
      </c>
      <c r="E1570" s="23" t="s">
        <v>77</v>
      </c>
      <c r="F1570" s="23" t="s">
        <v>70</v>
      </c>
      <c r="G1570" s="24"/>
      <c r="H1570" s="24">
        <v>24092181771</v>
      </c>
      <c r="I1570" s="24" t="s">
        <v>95</v>
      </c>
      <c r="J1570" s="24">
        <f>DATEDIF(Tabla1[[#This Row],[FECHA DE NACIMIENTO]],Tabla1[[#This Row],[FECHA ACTUAL]],"Y")</f>
        <v>27</v>
      </c>
      <c r="K1570" s="24" t="s">
        <v>73</v>
      </c>
      <c r="L1570" s="24" t="s">
        <v>234</v>
      </c>
      <c r="M1570" s="24">
        <v>1</v>
      </c>
      <c r="N1570" s="24">
        <v>1</v>
      </c>
      <c r="O1570" s="24">
        <v>3</v>
      </c>
      <c r="P1570" s="24" t="s">
        <v>101</v>
      </c>
      <c r="Q1570" s="23">
        <v>35194</v>
      </c>
      <c r="R1570" s="24" t="s">
        <v>76</v>
      </c>
      <c r="S1570" s="25">
        <v>45119</v>
      </c>
      <c r="T1570" s="24">
        <v>4544588</v>
      </c>
      <c r="U1570" s="24">
        <v>3222282478</v>
      </c>
      <c r="V1570" s="24" t="s">
        <v>9191</v>
      </c>
      <c r="W1570" s="24" t="s">
        <v>9192</v>
      </c>
      <c r="X1570" s="24" t="s">
        <v>5818</v>
      </c>
      <c r="Y1570" s="24" t="s">
        <v>9193</v>
      </c>
      <c r="Z1570" s="24" t="s">
        <v>82</v>
      </c>
      <c r="AA1570" s="24">
        <v>3204248277</v>
      </c>
      <c r="AB1570" s="24" t="s">
        <v>77</v>
      </c>
      <c r="AC1570" s="24" t="s">
        <v>77</v>
      </c>
      <c r="AD1570" s="24" t="s">
        <v>77</v>
      </c>
      <c r="AE1570" s="26" t="s">
        <v>183</v>
      </c>
      <c r="AF1570" s="26"/>
      <c r="AG1570" s="26" t="s">
        <v>9194</v>
      </c>
      <c r="AH1570" s="27" t="s">
        <v>9195</v>
      </c>
      <c r="AI1570" s="27" t="s">
        <v>363</v>
      </c>
      <c r="AJ1570" s="27" t="s">
        <v>363</v>
      </c>
      <c r="AK1570" s="24" t="s">
        <v>121</v>
      </c>
      <c r="AL1570" s="24" t="s">
        <v>868</v>
      </c>
      <c r="AM1570" s="23">
        <v>43515</v>
      </c>
      <c r="AN1570" s="28">
        <v>877803</v>
      </c>
      <c r="AO1570" s="28">
        <v>102854</v>
      </c>
      <c r="AP1570" s="24"/>
      <c r="AQ1570" s="24"/>
      <c r="AR1570" s="24"/>
      <c r="AS1570" s="24"/>
      <c r="AT1570" s="24" t="e">
        <v>#N/A</v>
      </c>
      <c r="AU1570" s="24" t="e">
        <v>#N/A</v>
      </c>
      <c r="AV1570" s="24" t="e">
        <v>#N/A</v>
      </c>
      <c r="AW1570" s="24"/>
      <c r="AX1570" s="24"/>
      <c r="AY1570" s="24"/>
      <c r="AZ1570" s="24"/>
      <c r="BA1570" s="24"/>
      <c r="BB1570" s="24"/>
      <c r="BC1570" s="24"/>
      <c r="BD1570" s="24">
        <v>0</v>
      </c>
      <c r="BE1570" s="24">
        <v>0</v>
      </c>
      <c r="BF1570" s="23"/>
      <c r="BG1570" s="23"/>
      <c r="BH1570" s="23">
        <v>43927</v>
      </c>
      <c r="BI1570" s="26" t="s">
        <v>143</v>
      </c>
      <c r="BJ1570" s="26" t="s">
        <v>2450</v>
      </c>
      <c r="BK1570" s="29">
        <v>0</v>
      </c>
      <c r="BL1570" s="24" t="s">
        <v>129</v>
      </c>
      <c r="BM1570" s="22" t="str">
        <f ca="1">+IF(Tabla1[[#This Row],[FECHA INGRESO]]&gt;=44986,IF((TODAY()-Tabla1[[#This Row],[FECHA INGRESO]])&gt;=50,"ALERTA","TODAVÍA FALTA"),"N/A")</f>
        <v>N/A</v>
      </c>
      <c r="BN1570" s="7">
        <f>IFERROR((_xlfn.DAYS(Tabla1[[#This Row],[FECHA INGRESO]],Tabla1[[#This Row],[FECHA RETIRO]]))/30,"")</f>
        <v>-13.733333333333333</v>
      </c>
    </row>
    <row r="1571" spans="1:66" x14ac:dyDescent="0.35">
      <c r="A1571" s="21">
        <v>1022352195</v>
      </c>
      <c r="B1571" s="22" t="s">
        <v>9196</v>
      </c>
      <c r="C1571" s="23">
        <v>43516</v>
      </c>
      <c r="D1571" s="23" t="s">
        <v>188</v>
      </c>
      <c r="E1571" s="23" t="s">
        <v>111</v>
      </c>
      <c r="F1571" s="23" t="s">
        <v>70</v>
      </c>
      <c r="G1571" s="24"/>
      <c r="H1571" s="24">
        <v>24091986113</v>
      </c>
      <c r="I1571" s="24" t="s">
        <v>95</v>
      </c>
      <c r="J1571" s="24">
        <f>DATEDIF(Tabla1[[#This Row],[FECHA DE NACIMIENTO]],Tabla1[[#This Row],[FECHA ACTUAL]],"Y")</f>
        <v>34</v>
      </c>
      <c r="K1571" s="24" t="s">
        <v>73</v>
      </c>
      <c r="L1571" s="24" t="s">
        <v>112</v>
      </c>
      <c r="M1571" s="24">
        <v>1</v>
      </c>
      <c r="N1571" s="24">
        <v>1</v>
      </c>
      <c r="O1571" s="24">
        <v>2</v>
      </c>
      <c r="P1571" s="24" t="s">
        <v>101</v>
      </c>
      <c r="Q1571" s="23">
        <v>32359</v>
      </c>
      <c r="R1571" s="24" t="s">
        <v>76</v>
      </c>
      <c r="S1571" s="25">
        <v>45119</v>
      </c>
      <c r="T1571" s="24">
        <v>7293452</v>
      </c>
      <c r="U1571" s="24">
        <v>3106975514</v>
      </c>
      <c r="V1571" s="24" t="s">
        <v>9197</v>
      </c>
      <c r="W1571" s="24" t="s">
        <v>9198</v>
      </c>
      <c r="X1571" s="24" t="s">
        <v>7158</v>
      </c>
      <c r="Y1571" s="24" t="s">
        <v>9199</v>
      </c>
      <c r="Z1571" s="24" t="s">
        <v>117</v>
      </c>
      <c r="AA1571" s="24">
        <v>7293452</v>
      </c>
      <c r="AB1571" s="24" t="s">
        <v>77</v>
      </c>
      <c r="AC1571" s="24" t="s">
        <v>77</v>
      </c>
      <c r="AD1571" s="24" t="s">
        <v>77</v>
      </c>
      <c r="AE1571" s="26" t="s">
        <v>151</v>
      </c>
      <c r="AF1571" s="26"/>
      <c r="AG1571" s="26"/>
      <c r="AH1571" s="27" t="s">
        <v>184</v>
      </c>
      <c r="AI1571" s="27" t="s">
        <v>4910</v>
      </c>
      <c r="AJ1571" s="27" t="s">
        <v>4910</v>
      </c>
      <c r="AK1571" s="24" t="s">
        <v>121</v>
      </c>
      <c r="AL1571" s="24" t="s">
        <v>7086</v>
      </c>
      <c r="AM1571" s="23">
        <v>43516</v>
      </c>
      <c r="AN1571" s="28">
        <v>908526</v>
      </c>
      <c r="AO1571" s="28">
        <v>106454</v>
      </c>
      <c r="AP1571" s="24" t="s">
        <v>9200</v>
      </c>
      <c r="AQ1571" s="24"/>
      <c r="AR1571" s="24"/>
      <c r="AS1571" s="24"/>
      <c r="AT1571" s="24" t="e">
        <v>#N/A</v>
      </c>
      <c r="AU1571" s="24" t="e">
        <v>#N/A</v>
      </c>
      <c r="AV1571" s="24">
        <v>60</v>
      </c>
      <c r="AW1571" s="24"/>
      <c r="AX1571" s="24"/>
      <c r="AY1571" s="24"/>
      <c r="AZ1571" s="24"/>
      <c r="BA1571" s="24"/>
      <c r="BB1571" s="24"/>
      <c r="BC1571" s="24"/>
      <c r="BD1571" s="24">
        <v>0</v>
      </c>
      <c r="BE1571" s="24">
        <v>0</v>
      </c>
      <c r="BF1571" s="23"/>
      <c r="BG1571" s="23"/>
      <c r="BH1571" s="23">
        <v>44235</v>
      </c>
      <c r="BI1571" s="26" t="s">
        <v>127</v>
      </c>
      <c r="BJ1571" s="26" t="s">
        <v>5148</v>
      </c>
      <c r="BK1571" s="29">
        <v>0</v>
      </c>
      <c r="BL1571" s="24" t="s">
        <v>129</v>
      </c>
      <c r="BM1571" s="22" t="str">
        <f ca="1">+IF(Tabla1[[#This Row],[FECHA INGRESO]]&gt;=44986,IF((TODAY()-Tabla1[[#This Row],[FECHA INGRESO]])&gt;=50,"ALERTA","TODAVÍA FALTA"),"N/A")</f>
        <v>N/A</v>
      </c>
      <c r="BN1571" s="7">
        <f>IFERROR((_xlfn.DAYS(Tabla1[[#This Row],[FECHA INGRESO]],Tabla1[[#This Row],[FECHA RETIRO]]))/30,"")</f>
        <v>-23.966666666666665</v>
      </c>
    </row>
    <row r="1572" spans="1:66" ht="15" customHeight="1" x14ac:dyDescent="0.35">
      <c r="A1572" s="31">
        <v>1024554720</v>
      </c>
      <c r="B1572" s="22" t="s">
        <v>9201</v>
      </c>
      <c r="C1572" s="23">
        <v>43517</v>
      </c>
      <c r="D1572" s="23" t="s">
        <v>266</v>
      </c>
      <c r="E1572" s="23" t="s">
        <v>111</v>
      </c>
      <c r="F1572" s="23"/>
      <c r="G1572" s="24"/>
      <c r="H1572" s="24">
        <v>24092216576</v>
      </c>
      <c r="I1572" s="24" t="s">
        <v>95</v>
      </c>
      <c r="J1572" s="24">
        <f>DATEDIF(Tabla1[[#This Row],[FECHA DE NACIMIENTO]],Tabla1[[#This Row],[FECHA ACTUAL]],"Y")</f>
        <v>28</v>
      </c>
      <c r="K1572" s="24" t="s">
        <v>73</v>
      </c>
      <c r="L1572" s="24" t="s">
        <v>112</v>
      </c>
      <c r="M1572" s="24">
        <v>0</v>
      </c>
      <c r="N1572" s="24">
        <v>0</v>
      </c>
      <c r="O1572" s="24">
        <v>1</v>
      </c>
      <c r="P1572" s="24" t="s">
        <v>9202</v>
      </c>
      <c r="Q1572" s="23">
        <v>34566</v>
      </c>
      <c r="R1572" s="24" t="s">
        <v>76</v>
      </c>
      <c r="S1572" s="25">
        <v>45119</v>
      </c>
      <c r="T1572" s="24"/>
      <c r="U1572" s="24">
        <v>3115592500</v>
      </c>
      <c r="V1572" s="24" t="s">
        <v>9203</v>
      </c>
      <c r="W1572" s="24" t="s">
        <v>9204</v>
      </c>
      <c r="X1572" s="24" t="s">
        <v>9205</v>
      </c>
      <c r="Y1572" s="24" t="s">
        <v>9206</v>
      </c>
      <c r="Z1572" s="24" t="s">
        <v>117</v>
      </c>
      <c r="AA1572" s="24">
        <v>3114814249</v>
      </c>
      <c r="AB1572" s="24" t="s">
        <v>77</v>
      </c>
      <c r="AC1572" s="24" t="s">
        <v>77</v>
      </c>
      <c r="AD1572" s="24" t="s">
        <v>77</v>
      </c>
      <c r="AE1572" s="26" t="s">
        <v>183</v>
      </c>
      <c r="AF1572" s="26"/>
      <c r="AG1572" s="26"/>
      <c r="AH1572" s="27" t="s">
        <v>3042</v>
      </c>
      <c r="AI1572" s="27" t="s">
        <v>8105</v>
      </c>
      <c r="AJ1572" s="27" t="s">
        <v>438</v>
      </c>
      <c r="AK1572" s="24" t="s">
        <v>121</v>
      </c>
      <c r="AL1572" s="24" t="s">
        <v>7086</v>
      </c>
      <c r="AM1572" s="23">
        <v>43517</v>
      </c>
      <c r="AN1572" s="28">
        <v>857100.06</v>
      </c>
      <c r="AO1572" s="28"/>
      <c r="AP1572" s="24"/>
      <c r="AQ1572" s="24"/>
      <c r="AR1572" s="24"/>
      <c r="AS1572" s="24"/>
      <c r="AT1572" s="24" t="e">
        <v>#N/A</v>
      </c>
      <c r="AU1572" s="24" t="e">
        <v>#N/A</v>
      </c>
      <c r="AV1572" s="24">
        <v>94</v>
      </c>
      <c r="AW1572" s="24"/>
      <c r="AX1572" s="24"/>
      <c r="AY1572" s="24"/>
      <c r="AZ1572" s="24"/>
      <c r="BA1572" s="24"/>
      <c r="BB1572" s="24"/>
      <c r="BC1572" s="24"/>
      <c r="BD1572" s="24">
        <v>0</v>
      </c>
      <c r="BE1572" s="24">
        <v>0</v>
      </c>
      <c r="BF1572" s="23"/>
      <c r="BG1572" s="23"/>
      <c r="BH1572" s="23">
        <v>43553</v>
      </c>
      <c r="BI1572" s="26" t="s">
        <v>143</v>
      </c>
      <c r="BJ1572" s="26" t="s">
        <v>9207</v>
      </c>
      <c r="BK1572" s="29">
        <v>44856</v>
      </c>
      <c r="BL1572" s="24" t="s">
        <v>129</v>
      </c>
      <c r="BM1572" s="22" t="str">
        <f ca="1">+IF(Tabla1[[#This Row],[FECHA INGRESO]]&gt;=44986,IF((TODAY()-Tabla1[[#This Row],[FECHA INGRESO]])&gt;=50,"ALERTA","TODAVÍA FALTA"),"N/A")</f>
        <v>N/A</v>
      </c>
      <c r="BN1572" s="7">
        <f>IFERROR((_xlfn.DAYS(Tabla1[[#This Row],[FECHA INGRESO]],Tabla1[[#This Row],[FECHA RETIRO]]))/30,"")</f>
        <v>-1.2</v>
      </c>
    </row>
    <row r="1573" spans="1:66" ht="15" customHeight="1" x14ac:dyDescent="0.35">
      <c r="A1573" s="31">
        <v>53046034</v>
      </c>
      <c r="B1573" s="22" t="s">
        <v>9208</v>
      </c>
      <c r="C1573" s="23">
        <v>43517</v>
      </c>
      <c r="D1573" s="23" t="s">
        <v>188</v>
      </c>
      <c r="E1573" s="24" t="s">
        <v>94</v>
      </c>
      <c r="F1573" s="23"/>
      <c r="G1573" s="24"/>
      <c r="H1573" s="24">
        <v>24092218318</v>
      </c>
      <c r="I1573" s="24" t="s">
        <v>95</v>
      </c>
      <c r="J1573" s="24">
        <f>DATEDIF(Tabla1[[#This Row],[FECHA DE NACIMIENTO]],Tabla1[[#This Row],[FECHA ACTUAL]],"Y")</f>
        <v>39</v>
      </c>
      <c r="K1573" s="24" t="s">
        <v>96</v>
      </c>
      <c r="L1573" s="24" t="s">
        <v>112</v>
      </c>
      <c r="M1573" s="24">
        <v>0</v>
      </c>
      <c r="N1573" s="24">
        <v>1</v>
      </c>
      <c r="O1573" s="24">
        <v>2</v>
      </c>
      <c r="P1573" s="24" t="s">
        <v>101</v>
      </c>
      <c r="Q1573" s="23">
        <v>30677</v>
      </c>
      <c r="R1573" s="24" t="s">
        <v>76</v>
      </c>
      <c r="S1573" s="25">
        <v>45119</v>
      </c>
      <c r="T1573" s="24"/>
      <c r="U1573" s="24">
        <v>3142045682</v>
      </c>
      <c r="V1573" s="24" t="s">
        <v>9209</v>
      </c>
      <c r="W1573" s="24" t="s">
        <v>9210</v>
      </c>
      <c r="X1573" s="24" t="s">
        <v>99</v>
      </c>
      <c r="Y1573" s="24" t="s">
        <v>9211</v>
      </c>
      <c r="Z1573" s="24" t="s">
        <v>117</v>
      </c>
      <c r="AA1573" s="24">
        <v>3103078099</v>
      </c>
      <c r="AB1573" s="24" t="s">
        <v>77</v>
      </c>
      <c r="AC1573" s="24" t="s">
        <v>77</v>
      </c>
      <c r="AD1573" s="24" t="s">
        <v>77</v>
      </c>
      <c r="AE1573" s="26" t="s">
        <v>151</v>
      </c>
      <c r="AF1573" s="26"/>
      <c r="AG1573" s="26"/>
      <c r="AH1573" s="27" t="s">
        <v>3042</v>
      </c>
      <c r="AI1573" s="27" t="s">
        <v>8105</v>
      </c>
      <c r="AJ1573" s="27" t="s">
        <v>438</v>
      </c>
      <c r="AK1573" s="24" t="s">
        <v>121</v>
      </c>
      <c r="AL1573" s="24" t="s">
        <v>7086</v>
      </c>
      <c r="AM1573" s="23">
        <v>43517</v>
      </c>
      <c r="AN1573" s="28">
        <v>857100.06</v>
      </c>
      <c r="AO1573" s="28"/>
      <c r="AP1573" s="24" t="s">
        <v>9212</v>
      </c>
      <c r="AQ1573" s="24"/>
      <c r="AR1573" s="24"/>
      <c r="AS1573" s="24"/>
      <c r="AT1573" s="24" t="e">
        <v>#N/A</v>
      </c>
      <c r="AU1573" s="24" t="e">
        <v>#N/A</v>
      </c>
      <c r="AV1573" s="24" t="e">
        <v>#N/A</v>
      </c>
      <c r="AW1573" s="24"/>
      <c r="AX1573" s="24"/>
      <c r="AY1573" s="24"/>
      <c r="AZ1573" s="24"/>
      <c r="BA1573" s="24"/>
      <c r="BB1573" s="24"/>
      <c r="BC1573" s="24"/>
      <c r="BD1573" s="24">
        <v>0</v>
      </c>
      <c r="BE1573" s="24">
        <v>0</v>
      </c>
      <c r="BF1573" s="23"/>
      <c r="BG1573" s="23"/>
      <c r="BH1573" s="23">
        <v>43553</v>
      </c>
      <c r="BI1573" s="26" t="s">
        <v>143</v>
      </c>
      <c r="BJ1573" s="26" t="s">
        <v>9207</v>
      </c>
      <c r="BK1573" s="29">
        <v>44856</v>
      </c>
      <c r="BL1573" s="24" t="s">
        <v>129</v>
      </c>
      <c r="BM1573" s="22" t="str">
        <f ca="1">+IF(Tabla1[[#This Row],[FECHA INGRESO]]&gt;=44986,IF((TODAY()-Tabla1[[#This Row],[FECHA INGRESO]])&gt;=50,"ALERTA","TODAVÍA FALTA"),"N/A")</f>
        <v>N/A</v>
      </c>
      <c r="BN1573" s="7">
        <f>IFERROR((_xlfn.DAYS(Tabla1[[#This Row],[FECHA INGRESO]],Tabla1[[#This Row],[FECHA RETIRO]]))/30,"")</f>
        <v>-1.2</v>
      </c>
    </row>
    <row r="1574" spans="1:66" ht="15" customHeight="1" x14ac:dyDescent="0.35">
      <c r="A1574" s="31">
        <v>1010007876</v>
      </c>
      <c r="B1574" s="22" t="s">
        <v>9213</v>
      </c>
      <c r="C1574" s="23">
        <v>43517</v>
      </c>
      <c r="D1574" s="23" t="s">
        <v>582</v>
      </c>
      <c r="E1574" s="24" t="s">
        <v>94</v>
      </c>
      <c r="F1574" s="23"/>
      <c r="G1574" s="24"/>
      <c r="H1574" s="24">
        <v>24092212505</v>
      </c>
      <c r="I1574" s="24" t="s">
        <v>95</v>
      </c>
      <c r="J1574" s="24">
        <f>DATEDIF(Tabla1[[#This Row],[FECHA DE NACIMIENTO]],Tabla1[[#This Row],[FECHA ACTUAL]],"Y")</f>
        <v>24</v>
      </c>
      <c r="K1574" s="24" t="s">
        <v>9214</v>
      </c>
      <c r="L1574" s="24" t="s">
        <v>112</v>
      </c>
      <c r="M1574" s="24">
        <v>2</v>
      </c>
      <c r="N1574" s="24">
        <v>3</v>
      </c>
      <c r="O1574" s="24">
        <v>1</v>
      </c>
      <c r="P1574" s="24" t="s">
        <v>101</v>
      </c>
      <c r="Q1574" s="23">
        <v>36324</v>
      </c>
      <c r="R1574" s="24" t="s">
        <v>76</v>
      </c>
      <c r="S1574" s="25">
        <v>45119</v>
      </c>
      <c r="T1574" s="24">
        <v>2578691</v>
      </c>
      <c r="U1574" s="24">
        <v>3124843917</v>
      </c>
      <c r="V1574" s="24" t="s">
        <v>9215</v>
      </c>
      <c r="W1574" s="24" t="s">
        <v>9216</v>
      </c>
      <c r="X1574" s="24" t="s">
        <v>9217</v>
      </c>
      <c r="Y1574" s="24" t="s">
        <v>9218</v>
      </c>
      <c r="Z1574" s="24" t="s">
        <v>117</v>
      </c>
      <c r="AA1574" s="24">
        <v>3224210724</v>
      </c>
      <c r="AB1574" s="24" t="s">
        <v>77</v>
      </c>
      <c r="AC1574" s="24" t="s">
        <v>77</v>
      </c>
      <c r="AD1574" s="24" t="s">
        <v>77</v>
      </c>
      <c r="AE1574" s="26" t="s">
        <v>151</v>
      </c>
      <c r="AF1574" s="26"/>
      <c r="AG1574" s="26"/>
      <c r="AH1574" s="27" t="s">
        <v>184</v>
      </c>
      <c r="AI1574" s="27" t="s">
        <v>1227</v>
      </c>
      <c r="AJ1574" s="27" t="s">
        <v>487</v>
      </c>
      <c r="AK1574" s="24" t="s">
        <v>121</v>
      </c>
      <c r="AL1574" s="24" t="s">
        <v>7086</v>
      </c>
      <c r="AM1574" s="23">
        <v>43517</v>
      </c>
      <c r="AN1574" s="28">
        <v>857100.06</v>
      </c>
      <c r="AO1574" s="28"/>
      <c r="AP1574" s="24"/>
      <c r="AQ1574" s="24"/>
      <c r="AR1574" s="24"/>
      <c r="AS1574" s="24"/>
      <c r="AT1574" s="24" t="e">
        <v>#N/A</v>
      </c>
      <c r="AU1574" s="24" t="e">
        <v>#N/A</v>
      </c>
      <c r="AV1574" s="24" t="e">
        <v>#N/A</v>
      </c>
      <c r="AW1574" s="24"/>
      <c r="AX1574" s="24"/>
      <c r="AY1574" s="24"/>
      <c r="AZ1574" s="24"/>
      <c r="BA1574" s="24"/>
      <c r="BB1574" s="24"/>
      <c r="BC1574" s="24"/>
      <c r="BD1574" s="24">
        <v>0</v>
      </c>
      <c r="BE1574" s="24">
        <v>0</v>
      </c>
      <c r="BF1574" s="23"/>
      <c r="BG1574" s="23"/>
      <c r="BH1574" s="23">
        <v>43539</v>
      </c>
      <c r="BI1574" s="26" t="s">
        <v>127</v>
      </c>
      <c r="BJ1574" s="26" t="s">
        <v>273</v>
      </c>
      <c r="BK1574" s="29">
        <v>28754</v>
      </c>
      <c r="BL1574" s="24" t="s">
        <v>129</v>
      </c>
      <c r="BM1574" s="22" t="str">
        <f ca="1">+IF(Tabla1[[#This Row],[FECHA INGRESO]]&gt;=44986,IF((TODAY()-Tabla1[[#This Row],[FECHA INGRESO]])&gt;=50,"ALERTA","TODAVÍA FALTA"),"N/A")</f>
        <v>N/A</v>
      </c>
      <c r="BN1574" s="7">
        <f>IFERROR((_xlfn.DAYS(Tabla1[[#This Row],[FECHA INGRESO]],Tabla1[[#This Row],[FECHA RETIRO]]))/30,"")</f>
        <v>-0.73333333333333328</v>
      </c>
    </row>
    <row r="1575" spans="1:66" ht="15" customHeight="1" x14ac:dyDescent="0.35">
      <c r="A1575" s="31">
        <v>1023018650</v>
      </c>
      <c r="B1575" s="22" t="s">
        <v>9219</v>
      </c>
      <c r="C1575" s="23">
        <v>43517</v>
      </c>
      <c r="D1575" s="23" t="s">
        <v>131</v>
      </c>
      <c r="E1575" s="23" t="s">
        <v>111</v>
      </c>
      <c r="F1575" s="23"/>
      <c r="G1575" s="24"/>
      <c r="H1575" s="24">
        <v>24092212682</v>
      </c>
      <c r="I1575" s="24" t="s">
        <v>72</v>
      </c>
      <c r="J1575" s="24">
        <f>DATEDIF(Tabla1[[#This Row],[FECHA DE NACIMIENTO]],Tabla1[[#This Row],[FECHA ACTUAL]],"Y")</f>
        <v>26</v>
      </c>
      <c r="K1575" s="24" t="s">
        <v>96</v>
      </c>
      <c r="L1575" s="24" t="s">
        <v>234</v>
      </c>
      <c r="M1575" s="24">
        <v>1</v>
      </c>
      <c r="N1575" s="24">
        <v>2</v>
      </c>
      <c r="O1575" s="24">
        <v>2</v>
      </c>
      <c r="P1575" s="24" t="s">
        <v>101</v>
      </c>
      <c r="Q1575" s="23">
        <v>35452</v>
      </c>
      <c r="R1575" s="24" t="s">
        <v>76</v>
      </c>
      <c r="S1575" s="25">
        <v>45119</v>
      </c>
      <c r="T1575" s="24">
        <v>594550</v>
      </c>
      <c r="U1575" s="24">
        <v>3134229055</v>
      </c>
      <c r="V1575" s="24" t="s">
        <v>9220</v>
      </c>
      <c r="W1575" s="24" t="s">
        <v>9221</v>
      </c>
      <c r="X1575" s="24" t="s">
        <v>6205</v>
      </c>
      <c r="Y1575" s="24" t="s">
        <v>9222</v>
      </c>
      <c r="Z1575" s="24" t="s">
        <v>117</v>
      </c>
      <c r="AA1575" s="24">
        <v>3143293556</v>
      </c>
      <c r="AB1575" s="24" t="s">
        <v>77</v>
      </c>
      <c r="AC1575" s="24" t="s">
        <v>77</v>
      </c>
      <c r="AD1575" s="24" t="s">
        <v>77</v>
      </c>
      <c r="AE1575" s="26" t="s">
        <v>151</v>
      </c>
      <c r="AF1575" s="26"/>
      <c r="AG1575" s="26"/>
      <c r="AH1575" s="27" t="s">
        <v>3042</v>
      </c>
      <c r="AI1575" s="27" t="s">
        <v>9223</v>
      </c>
      <c r="AJ1575" s="27" t="s">
        <v>438</v>
      </c>
      <c r="AK1575" s="24" t="s">
        <v>121</v>
      </c>
      <c r="AL1575" s="24" t="s">
        <v>7086</v>
      </c>
      <c r="AM1575" s="23">
        <v>43517</v>
      </c>
      <c r="AN1575" s="28">
        <v>857100.06</v>
      </c>
      <c r="AO1575" s="28">
        <v>97032</v>
      </c>
      <c r="AP1575" s="24"/>
      <c r="AQ1575" s="24"/>
      <c r="AR1575" s="24"/>
      <c r="AS1575" s="24"/>
      <c r="AT1575" s="24" t="e">
        <v>#N/A</v>
      </c>
      <c r="AU1575" s="24" t="e">
        <v>#N/A</v>
      </c>
      <c r="AV1575" s="24" t="e">
        <v>#N/A</v>
      </c>
      <c r="AW1575" s="24"/>
      <c r="AX1575" s="24"/>
      <c r="AY1575" s="24"/>
      <c r="AZ1575" s="24"/>
      <c r="BA1575" s="24"/>
      <c r="BB1575" s="24"/>
      <c r="BC1575" s="24"/>
      <c r="BD1575" s="24">
        <v>0</v>
      </c>
      <c r="BE1575" s="24">
        <v>0</v>
      </c>
      <c r="BF1575" s="23"/>
      <c r="BG1575" s="23"/>
      <c r="BH1575" s="23">
        <v>43627</v>
      </c>
      <c r="BI1575" s="26" t="s">
        <v>143</v>
      </c>
      <c r="BJ1575" s="26" t="s">
        <v>144</v>
      </c>
      <c r="BK1575" s="29">
        <v>285254</v>
      </c>
      <c r="BL1575" s="24" t="s">
        <v>129</v>
      </c>
      <c r="BM1575" s="22" t="str">
        <f ca="1">+IF(Tabla1[[#This Row],[FECHA INGRESO]]&gt;=44986,IF((TODAY()-Tabla1[[#This Row],[FECHA INGRESO]])&gt;=50,"ALERTA","TODAVÍA FALTA"),"N/A")</f>
        <v>N/A</v>
      </c>
      <c r="BN1575" s="7">
        <f>IFERROR((_xlfn.DAYS(Tabla1[[#This Row],[FECHA INGRESO]],Tabla1[[#This Row],[FECHA RETIRO]]))/30,"")</f>
        <v>-3.6666666666666665</v>
      </c>
    </row>
    <row r="1576" spans="1:66" ht="15" customHeight="1" x14ac:dyDescent="0.35">
      <c r="A1576" s="21">
        <v>1031170557</v>
      </c>
      <c r="B1576" s="22" t="s">
        <v>9224</v>
      </c>
      <c r="C1576" s="23">
        <v>43517</v>
      </c>
      <c r="D1576" s="23" t="s">
        <v>93</v>
      </c>
      <c r="E1576" s="23" t="s">
        <v>111</v>
      </c>
      <c r="F1576" s="23" t="s">
        <v>70</v>
      </c>
      <c r="G1576" s="24" t="s">
        <v>9225</v>
      </c>
      <c r="H1576" s="24">
        <v>24092214323</v>
      </c>
      <c r="I1576" s="24" t="s">
        <v>72</v>
      </c>
      <c r="J1576" s="24">
        <f>DATEDIF(Tabla1[[#This Row],[FECHA DE NACIMIENTO]],Tabla1[[#This Row],[FECHA ACTUAL]],"Y")</f>
        <v>26</v>
      </c>
      <c r="K1576" s="24" t="s">
        <v>320</v>
      </c>
      <c r="L1576" s="24" t="s">
        <v>112</v>
      </c>
      <c r="M1576" s="24">
        <v>0</v>
      </c>
      <c r="N1576" s="24">
        <v>0</v>
      </c>
      <c r="O1576" s="24">
        <v>2</v>
      </c>
      <c r="P1576" s="24" t="s">
        <v>101</v>
      </c>
      <c r="Q1576" s="23">
        <v>35563</v>
      </c>
      <c r="R1576" s="24" t="s">
        <v>76</v>
      </c>
      <c r="S1576" s="25">
        <v>45119</v>
      </c>
      <c r="T1576" s="24">
        <v>7167282</v>
      </c>
      <c r="U1576" s="24">
        <v>3195740925</v>
      </c>
      <c r="V1576" s="33" t="s">
        <v>9226</v>
      </c>
      <c r="W1576" s="24" t="s">
        <v>9227</v>
      </c>
      <c r="X1576" s="24" t="s">
        <v>9228</v>
      </c>
      <c r="Y1576" s="24" t="s">
        <v>9229</v>
      </c>
      <c r="Z1576" s="24" t="s">
        <v>117</v>
      </c>
      <c r="AA1576" s="24">
        <v>3178619661</v>
      </c>
      <c r="AB1576" s="24" t="s">
        <v>101</v>
      </c>
      <c r="AC1576" s="24" t="s">
        <v>101</v>
      </c>
      <c r="AD1576" s="24" t="e">
        <v>#REF!</v>
      </c>
      <c r="AE1576" s="26" t="s">
        <v>84</v>
      </c>
      <c r="AF1576" s="26" t="s">
        <v>9230</v>
      </c>
      <c r="AG1576" s="26" t="s">
        <v>9231</v>
      </c>
      <c r="AH1576" s="27" t="s">
        <v>163</v>
      </c>
      <c r="AI1576" s="27" t="s">
        <v>9232</v>
      </c>
      <c r="AJ1576" s="27" t="s">
        <v>9233</v>
      </c>
      <c r="AK1576" s="24" t="s">
        <v>121</v>
      </c>
      <c r="AL1576" s="24" t="s">
        <v>7086</v>
      </c>
      <c r="AM1576" s="23">
        <v>43517</v>
      </c>
      <c r="AN1576" s="28">
        <v>1736155</v>
      </c>
      <c r="AO1576" s="28">
        <v>140606</v>
      </c>
      <c r="AP1576" s="24" t="s">
        <v>9234</v>
      </c>
      <c r="AQ1576" s="24">
        <v>0</v>
      </c>
      <c r="AR1576" s="24">
        <v>0</v>
      </c>
      <c r="AS1576" s="24">
        <v>0</v>
      </c>
      <c r="AT1576" s="24">
        <v>0</v>
      </c>
      <c r="AU1576" s="24" t="e">
        <v>#N/A</v>
      </c>
      <c r="AV1576" s="24">
        <v>94</v>
      </c>
      <c r="AW1576" s="24">
        <v>99</v>
      </c>
      <c r="AX1576" s="24" t="s">
        <v>9235</v>
      </c>
      <c r="AY1576" s="24">
        <v>0</v>
      </c>
      <c r="AZ1576" s="24">
        <v>0</v>
      </c>
      <c r="BA1576" s="24">
        <v>0</v>
      </c>
      <c r="BB1576" s="24">
        <v>0</v>
      </c>
      <c r="BC1576" s="24">
        <v>0</v>
      </c>
      <c r="BD1576" s="24">
        <v>0</v>
      </c>
      <c r="BE1576" s="24">
        <v>0</v>
      </c>
      <c r="BF1576" s="23"/>
      <c r="BG1576" s="23"/>
      <c r="BH1576" s="23">
        <v>45016</v>
      </c>
      <c r="BI1576" s="26" t="s">
        <v>127</v>
      </c>
      <c r="BJ1576" s="26" t="s">
        <v>536</v>
      </c>
      <c r="BK1576" s="29">
        <v>0</v>
      </c>
      <c r="BL1576" s="24" t="s">
        <v>129</v>
      </c>
      <c r="BM1576" s="22" t="str">
        <f ca="1">+IF(Tabla1[[#This Row],[FECHA INGRESO]]&gt;=44986,IF((TODAY()-Tabla1[[#This Row],[FECHA INGRESO]])&gt;=50,"ALERTA","TODAVÍA FALTA"),"N/A")</f>
        <v>N/A</v>
      </c>
      <c r="BN1576" s="7">
        <f>IFERROR((_xlfn.DAYS(Tabla1[[#This Row],[FECHA INGRESO]],Tabla1[[#This Row],[FECHA RETIRO]]))/30,"")</f>
        <v>-49.966666666666669</v>
      </c>
    </row>
    <row r="1577" spans="1:66" x14ac:dyDescent="0.35">
      <c r="A1577" s="31">
        <v>933419513021990</v>
      </c>
      <c r="B1577" s="22" t="s">
        <v>9236</v>
      </c>
      <c r="C1577" s="23">
        <v>43518</v>
      </c>
      <c r="D1577" s="23" t="s">
        <v>68</v>
      </c>
      <c r="E1577" s="23" t="s">
        <v>111</v>
      </c>
      <c r="F1577" s="23"/>
      <c r="G1577" s="24"/>
      <c r="H1577" s="24">
        <v>24092244146</v>
      </c>
      <c r="I1577" s="24" t="s">
        <v>72</v>
      </c>
      <c r="J1577" s="24">
        <f>DATEDIF(Tabla1[[#This Row],[FECHA DE NACIMIENTO]],Tabla1[[#This Row],[FECHA ACTUAL]],"Y")</f>
        <v>33</v>
      </c>
      <c r="K1577" s="24"/>
      <c r="L1577" s="24" t="s">
        <v>112</v>
      </c>
      <c r="M1577" s="24">
        <v>0</v>
      </c>
      <c r="N1577" s="24">
        <v>0</v>
      </c>
      <c r="O1577" s="24">
        <v>3</v>
      </c>
      <c r="P1577" s="24" t="s">
        <v>101</v>
      </c>
      <c r="Q1577" s="23">
        <v>32917</v>
      </c>
      <c r="R1577" s="24" t="s">
        <v>76</v>
      </c>
      <c r="S1577" s="25">
        <v>45119</v>
      </c>
      <c r="T1577" s="24"/>
      <c r="U1577" s="24">
        <v>3232521096</v>
      </c>
      <c r="V1577" s="24" t="s">
        <v>9237</v>
      </c>
      <c r="W1577" s="24" t="s">
        <v>9238</v>
      </c>
      <c r="X1577" s="24" t="s">
        <v>9239</v>
      </c>
      <c r="Y1577" s="24"/>
      <c r="Z1577" s="24"/>
      <c r="AA1577" s="24"/>
      <c r="AB1577" s="24" t="s">
        <v>77</v>
      </c>
      <c r="AC1577" s="24" t="s">
        <v>77</v>
      </c>
      <c r="AD1577" s="24" t="s">
        <v>77</v>
      </c>
      <c r="AE1577" s="26" t="s">
        <v>84</v>
      </c>
      <c r="AF1577" s="26" t="s">
        <v>9240</v>
      </c>
      <c r="AG1577" s="26"/>
      <c r="AH1577" s="27" t="s">
        <v>3042</v>
      </c>
      <c r="AI1577" s="27" t="s">
        <v>8105</v>
      </c>
      <c r="AJ1577" s="27" t="s">
        <v>438</v>
      </c>
      <c r="AK1577" s="24" t="s">
        <v>121</v>
      </c>
      <c r="AL1577" s="24" t="s">
        <v>7086</v>
      </c>
      <c r="AM1577" s="23">
        <v>43518</v>
      </c>
      <c r="AN1577" s="28">
        <v>857100.06</v>
      </c>
      <c r="AO1577" s="28"/>
      <c r="AP1577" s="24"/>
      <c r="AQ1577" s="24"/>
      <c r="AR1577" s="24"/>
      <c r="AS1577" s="24"/>
      <c r="AT1577" s="24" t="e">
        <v>#N/A</v>
      </c>
      <c r="AU1577" s="24" t="e">
        <v>#N/A</v>
      </c>
      <c r="AV1577" s="24" t="e">
        <v>#N/A</v>
      </c>
      <c r="AW1577" s="24"/>
      <c r="AX1577" s="24"/>
      <c r="AY1577" s="24"/>
      <c r="AZ1577" s="24"/>
      <c r="BA1577" s="24"/>
      <c r="BB1577" s="24"/>
      <c r="BC1577" s="24"/>
      <c r="BD1577" s="24">
        <v>0</v>
      </c>
      <c r="BE1577" s="24">
        <v>0</v>
      </c>
      <c r="BF1577" s="23"/>
      <c r="BG1577" s="23"/>
      <c r="BH1577" s="23">
        <v>43550</v>
      </c>
      <c r="BI1577" s="26" t="s">
        <v>143</v>
      </c>
      <c r="BJ1577" s="26" t="s">
        <v>9241</v>
      </c>
      <c r="BK1577" s="29">
        <v>40256</v>
      </c>
      <c r="BL1577" s="24" t="s">
        <v>129</v>
      </c>
      <c r="BM1577" s="22" t="str">
        <f ca="1">+IF(Tabla1[[#This Row],[FECHA INGRESO]]&gt;=44986,IF((TODAY()-Tabla1[[#This Row],[FECHA INGRESO]])&gt;=50,"ALERTA","TODAVÍA FALTA"),"N/A")</f>
        <v>N/A</v>
      </c>
      <c r="BN1577" s="7">
        <f>IFERROR((_xlfn.DAYS(Tabla1[[#This Row],[FECHA INGRESO]],Tabla1[[#This Row],[FECHA RETIRO]]))/30,"")</f>
        <v>-1.0666666666666667</v>
      </c>
    </row>
    <row r="1578" spans="1:66" ht="15" customHeight="1" x14ac:dyDescent="0.35">
      <c r="A1578" s="34">
        <v>1022373806</v>
      </c>
      <c r="B1578" s="22" t="s">
        <v>9242</v>
      </c>
      <c r="C1578" s="23">
        <v>43521</v>
      </c>
      <c r="D1578" s="23" t="s">
        <v>131</v>
      </c>
      <c r="E1578" s="23" t="s">
        <v>110</v>
      </c>
      <c r="F1578" s="23" t="s">
        <v>70</v>
      </c>
      <c r="G1578" s="24"/>
      <c r="H1578" s="24">
        <v>24092061923</v>
      </c>
      <c r="I1578" s="24" t="s">
        <v>95</v>
      </c>
      <c r="J1578" s="24">
        <f>DATEDIF(Tabla1[[#This Row],[FECHA DE NACIMIENTO]],Tabla1[[#This Row],[FECHA ACTUAL]],"Y")</f>
        <v>31</v>
      </c>
      <c r="K1578" s="24" t="s">
        <v>73</v>
      </c>
      <c r="L1578" s="24" t="s">
        <v>112</v>
      </c>
      <c r="M1578" s="24">
        <v>0</v>
      </c>
      <c r="N1578" s="24">
        <v>0</v>
      </c>
      <c r="O1578" s="24">
        <v>2</v>
      </c>
      <c r="P1578" s="24" t="s">
        <v>101</v>
      </c>
      <c r="Q1578" s="23">
        <v>33505</v>
      </c>
      <c r="R1578" s="24" t="s">
        <v>76</v>
      </c>
      <c r="S1578" s="25">
        <v>45119</v>
      </c>
      <c r="T1578" s="24">
        <v>2999432</v>
      </c>
      <c r="U1578" s="24">
        <v>3203245989</v>
      </c>
      <c r="V1578" s="24" t="s">
        <v>9243</v>
      </c>
      <c r="W1578" s="24" t="s">
        <v>9244</v>
      </c>
      <c r="X1578" s="24" t="s">
        <v>9245</v>
      </c>
      <c r="Y1578" s="24" t="s">
        <v>9246</v>
      </c>
      <c r="Z1578" s="24" t="s">
        <v>117</v>
      </c>
      <c r="AA1578" s="24">
        <v>3208706718</v>
      </c>
      <c r="AB1578" s="24" t="s">
        <v>77</v>
      </c>
      <c r="AC1578" s="24" t="s">
        <v>77</v>
      </c>
      <c r="AD1578" s="24" t="s">
        <v>77</v>
      </c>
      <c r="AE1578" s="26" t="s">
        <v>183</v>
      </c>
      <c r="AF1578" s="26"/>
      <c r="AG1578" s="26"/>
      <c r="AH1578" s="27" t="s">
        <v>184</v>
      </c>
      <c r="AI1578" s="27" t="s">
        <v>376</v>
      </c>
      <c r="AJ1578" s="27" t="s">
        <v>377</v>
      </c>
      <c r="AK1578" s="24" t="s">
        <v>121</v>
      </c>
      <c r="AL1578" s="24" t="s">
        <v>7086</v>
      </c>
      <c r="AM1578" s="23">
        <v>43521</v>
      </c>
      <c r="AN1578" s="28">
        <v>877803</v>
      </c>
      <c r="AO1578" s="28">
        <v>102854</v>
      </c>
      <c r="AP1578" s="24"/>
      <c r="AQ1578" s="24"/>
      <c r="AR1578" s="24"/>
      <c r="AS1578" s="24"/>
      <c r="AT1578" s="24" t="e">
        <v>#N/A</v>
      </c>
      <c r="AU1578" s="24" t="e">
        <v>#N/A</v>
      </c>
      <c r="AV1578" s="24" t="e">
        <v>#N/A</v>
      </c>
      <c r="AW1578" s="24"/>
      <c r="AX1578" s="24"/>
      <c r="AY1578" s="24"/>
      <c r="AZ1578" s="24"/>
      <c r="BA1578" s="24"/>
      <c r="BB1578" s="24"/>
      <c r="BC1578" s="24"/>
      <c r="BD1578" s="24">
        <v>0</v>
      </c>
      <c r="BE1578" s="24">
        <v>0</v>
      </c>
      <c r="BF1578" s="23"/>
      <c r="BG1578" s="23"/>
      <c r="BH1578" s="23">
        <v>44048</v>
      </c>
      <c r="BI1578" s="26" t="s">
        <v>143</v>
      </c>
      <c r="BJ1578" s="26" t="s">
        <v>845</v>
      </c>
      <c r="BK1578" s="29">
        <v>0</v>
      </c>
      <c r="BL1578" s="24" t="s">
        <v>129</v>
      </c>
      <c r="BM1578" s="22" t="str">
        <f ca="1">+IF(Tabla1[[#This Row],[FECHA INGRESO]]&gt;=44986,IF((TODAY()-Tabla1[[#This Row],[FECHA INGRESO]])&gt;=50,"ALERTA","TODAVÍA FALTA"),"N/A")</f>
        <v>N/A</v>
      </c>
      <c r="BN1578" s="7">
        <f>IFERROR((_xlfn.DAYS(Tabla1[[#This Row],[FECHA INGRESO]],Tabla1[[#This Row],[FECHA RETIRO]]))/30,"")</f>
        <v>-17.566666666666666</v>
      </c>
    </row>
    <row r="1579" spans="1:66" ht="15" customHeight="1" x14ac:dyDescent="0.35">
      <c r="A1579" s="31">
        <v>1010220359</v>
      </c>
      <c r="B1579" s="22" t="s">
        <v>9247</v>
      </c>
      <c r="C1579" s="23">
        <v>43523</v>
      </c>
      <c r="D1579" s="23" t="s">
        <v>93</v>
      </c>
      <c r="E1579" s="24" t="s">
        <v>94</v>
      </c>
      <c r="F1579" s="23"/>
      <c r="G1579" s="24"/>
      <c r="H1579" s="24">
        <v>24092331103</v>
      </c>
      <c r="I1579" s="24" t="s">
        <v>95</v>
      </c>
      <c r="J1579" s="24">
        <f>DATEDIF(Tabla1[[#This Row],[FECHA DE NACIMIENTO]],Tabla1[[#This Row],[FECHA ACTUAL]],"Y")</f>
        <v>28</v>
      </c>
      <c r="K1579" s="24" t="s">
        <v>96</v>
      </c>
      <c r="L1579" s="24" t="s">
        <v>112</v>
      </c>
      <c r="M1579" s="24">
        <v>0</v>
      </c>
      <c r="N1579" s="24">
        <v>0</v>
      </c>
      <c r="O1579" s="24">
        <v>2</v>
      </c>
      <c r="P1579" s="24" t="s">
        <v>101</v>
      </c>
      <c r="Q1579" s="23">
        <v>34752</v>
      </c>
      <c r="R1579" s="24" t="s">
        <v>76</v>
      </c>
      <c r="S1579" s="25">
        <v>45119</v>
      </c>
      <c r="T1579" s="24">
        <v>5433878</v>
      </c>
      <c r="U1579" s="24">
        <v>3108539006</v>
      </c>
      <c r="V1579" s="24" t="s">
        <v>9248</v>
      </c>
      <c r="W1579" s="24" t="s">
        <v>9249</v>
      </c>
      <c r="X1579" s="24" t="s">
        <v>9250</v>
      </c>
      <c r="Y1579" s="24" t="s">
        <v>9251</v>
      </c>
      <c r="Z1579" s="24" t="s">
        <v>117</v>
      </c>
      <c r="AA1579" s="24">
        <v>3203124332</v>
      </c>
      <c r="AB1579" s="24" t="s">
        <v>77</v>
      </c>
      <c r="AC1579" s="24" t="s">
        <v>77</v>
      </c>
      <c r="AD1579" s="24" t="s">
        <v>77</v>
      </c>
      <c r="AE1579" s="26" t="s">
        <v>151</v>
      </c>
      <c r="AF1579" s="26"/>
      <c r="AG1579" s="26"/>
      <c r="AH1579" s="27" t="s">
        <v>184</v>
      </c>
      <c r="AI1579" s="27" t="s">
        <v>3433</v>
      </c>
      <c r="AJ1579" s="27" t="s">
        <v>3433</v>
      </c>
      <c r="AK1579" s="24" t="s">
        <v>121</v>
      </c>
      <c r="AL1579" s="24" t="s">
        <v>7086</v>
      </c>
      <c r="AM1579" s="23">
        <v>43523</v>
      </c>
      <c r="AN1579" s="28">
        <v>857100.06</v>
      </c>
      <c r="AO1579" s="28"/>
      <c r="AP1579" s="24"/>
      <c r="AQ1579" s="24"/>
      <c r="AR1579" s="24"/>
      <c r="AS1579" s="24"/>
      <c r="AT1579" s="24" t="e">
        <v>#N/A</v>
      </c>
      <c r="AU1579" s="24" t="e">
        <v>#N/A</v>
      </c>
      <c r="AV1579" s="24" t="e">
        <v>#N/A</v>
      </c>
      <c r="AW1579" s="24"/>
      <c r="AX1579" s="24"/>
      <c r="AY1579" s="24"/>
      <c r="AZ1579" s="24"/>
      <c r="BA1579" s="24"/>
      <c r="BB1579" s="24"/>
      <c r="BC1579" s="24"/>
      <c r="BD1579" s="24">
        <v>0</v>
      </c>
      <c r="BE1579" s="24">
        <v>0</v>
      </c>
      <c r="BF1579" s="23"/>
      <c r="BG1579" s="23"/>
      <c r="BH1579" s="23">
        <v>43524</v>
      </c>
      <c r="BI1579" s="26" t="s">
        <v>143</v>
      </c>
      <c r="BJ1579" s="26" t="s">
        <v>2589</v>
      </c>
      <c r="BK1579" s="29">
        <v>2300</v>
      </c>
      <c r="BL1579" s="24" t="s">
        <v>129</v>
      </c>
      <c r="BM1579" s="22" t="str">
        <f ca="1">+IF(Tabla1[[#This Row],[FECHA INGRESO]]&gt;=44986,IF((TODAY()-Tabla1[[#This Row],[FECHA INGRESO]])&gt;=50,"ALERTA","TODAVÍA FALTA"),"N/A")</f>
        <v>N/A</v>
      </c>
      <c r="BN1579" s="7">
        <f>IFERROR((_xlfn.DAYS(Tabla1[[#This Row],[FECHA INGRESO]],Tabla1[[#This Row],[FECHA RETIRO]]))/30,"")</f>
        <v>-3.3333333333333333E-2</v>
      </c>
    </row>
    <row r="1580" spans="1:66" x14ac:dyDescent="0.35">
      <c r="A1580" s="31">
        <v>1032356004</v>
      </c>
      <c r="B1580" s="22" t="s">
        <v>9252</v>
      </c>
      <c r="C1580" s="23">
        <v>43523</v>
      </c>
      <c r="D1580" s="23" t="s">
        <v>131</v>
      </c>
      <c r="E1580" s="23" t="s">
        <v>111</v>
      </c>
      <c r="F1580" s="23"/>
      <c r="G1580" s="24"/>
      <c r="H1580" s="24">
        <v>24092372368</v>
      </c>
      <c r="I1580" s="24" t="s">
        <v>95</v>
      </c>
      <c r="J1580" s="24">
        <f>DATEDIF(Tabla1[[#This Row],[FECHA DE NACIMIENTO]],Tabla1[[#This Row],[FECHA ACTUAL]],"Y")</f>
        <v>25</v>
      </c>
      <c r="K1580" s="24"/>
      <c r="L1580" s="24" t="s">
        <v>112</v>
      </c>
      <c r="M1580" s="24">
        <v>0</v>
      </c>
      <c r="N1580" s="24">
        <v>0</v>
      </c>
      <c r="O1580" s="24">
        <v>2</v>
      </c>
      <c r="P1580" s="24" t="s">
        <v>101</v>
      </c>
      <c r="Q1580" s="23">
        <v>35932</v>
      </c>
      <c r="R1580" s="24" t="s">
        <v>76</v>
      </c>
      <c r="S1580" s="25">
        <v>45119</v>
      </c>
      <c r="T1580" s="24"/>
      <c r="U1580" s="24">
        <v>3128389158</v>
      </c>
      <c r="V1580" s="24" t="s">
        <v>9253</v>
      </c>
      <c r="W1580" s="24" t="s">
        <v>9254</v>
      </c>
      <c r="X1580" s="24" t="s">
        <v>9255</v>
      </c>
      <c r="Y1580" s="24" t="s">
        <v>9256</v>
      </c>
      <c r="Z1580" s="24" t="s">
        <v>117</v>
      </c>
      <c r="AA1580" s="24">
        <v>3108888778</v>
      </c>
      <c r="AB1580" s="24" t="s">
        <v>77</v>
      </c>
      <c r="AC1580" s="24" t="s">
        <v>77</v>
      </c>
      <c r="AD1580" s="24" t="s">
        <v>77</v>
      </c>
      <c r="AE1580" s="26" t="s">
        <v>151</v>
      </c>
      <c r="AF1580" s="26"/>
      <c r="AG1580" s="26"/>
      <c r="AH1580" s="27" t="s">
        <v>184</v>
      </c>
      <c r="AI1580" s="27" t="s">
        <v>3433</v>
      </c>
      <c r="AJ1580" s="27" t="s">
        <v>3433</v>
      </c>
      <c r="AK1580" s="24" t="s">
        <v>121</v>
      </c>
      <c r="AL1580" s="24" t="s">
        <v>7086</v>
      </c>
      <c r="AM1580" s="23">
        <v>43523</v>
      </c>
      <c r="AN1580" s="28">
        <v>857100.06</v>
      </c>
      <c r="AO1580" s="28">
        <v>97032</v>
      </c>
      <c r="AP1580" s="24"/>
      <c r="AQ1580" s="24"/>
      <c r="AR1580" s="24"/>
      <c r="AS1580" s="24"/>
      <c r="AT1580" s="24" t="e">
        <v>#N/A</v>
      </c>
      <c r="AU1580" s="24" t="e">
        <v>#N/A</v>
      </c>
      <c r="AV1580" s="24" t="e">
        <v>#N/A</v>
      </c>
      <c r="AW1580" s="24"/>
      <c r="AX1580" s="24"/>
      <c r="AY1580" s="24"/>
      <c r="AZ1580" s="24"/>
      <c r="BA1580" s="24"/>
      <c r="BB1580" s="24"/>
      <c r="BC1580" s="24"/>
      <c r="BD1580" s="24">
        <v>0</v>
      </c>
      <c r="BE1580" s="24">
        <v>0</v>
      </c>
      <c r="BF1580" s="23"/>
      <c r="BG1580" s="23"/>
      <c r="BH1580" s="23">
        <v>43746</v>
      </c>
      <c r="BI1580" s="26" t="s">
        <v>143</v>
      </c>
      <c r="BJ1580" s="26" t="s">
        <v>9257</v>
      </c>
      <c r="BK1580" s="29">
        <v>255336</v>
      </c>
      <c r="BL1580" s="24" t="s">
        <v>129</v>
      </c>
      <c r="BM1580" s="22" t="str">
        <f ca="1">+IF(Tabla1[[#This Row],[FECHA INGRESO]]&gt;=44986,IF((TODAY()-Tabla1[[#This Row],[FECHA INGRESO]])&gt;=50,"ALERTA","TODAVÍA FALTA"),"N/A")</f>
        <v>N/A</v>
      </c>
      <c r="BN1580" s="7">
        <f>IFERROR((_xlfn.DAYS(Tabla1[[#This Row],[FECHA INGRESO]],Tabla1[[#This Row],[FECHA RETIRO]]))/30,"")</f>
        <v>-7.4333333333333336</v>
      </c>
    </row>
    <row r="1581" spans="1:66" x14ac:dyDescent="0.35">
      <c r="A1581" s="31">
        <v>1022369974</v>
      </c>
      <c r="B1581" s="22" t="s">
        <v>9258</v>
      </c>
      <c r="C1581" s="23">
        <v>43523</v>
      </c>
      <c r="D1581" s="23" t="s">
        <v>188</v>
      </c>
      <c r="E1581" s="23" t="s">
        <v>111</v>
      </c>
      <c r="F1581" s="23"/>
      <c r="G1581" s="24"/>
      <c r="H1581" s="24">
        <v>24092338399</v>
      </c>
      <c r="I1581" s="24" t="s">
        <v>95</v>
      </c>
      <c r="J1581" s="24">
        <f>DATEDIF(Tabla1[[#This Row],[FECHA DE NACIMIENTO]],Tabla1[[#This Row],[FECHA ACTUAL]],"Y")</f>
        <v>32</v>
      </c>
      <c r="K1581" s="24" t="s">
        <v>73</v>
      </c>
      <c r="L1581" s="24" t="s">
        <v>112</v>
      </c>
      <c r="M1581" s="24">
        <v>1</v>
      </c>
      <c r="N1581" s="24">
        <v>1</v>
      </c>
      <c r="O1581" s="24">
        <v>3</v>
      </c>
      <c r="P1581" s="24" t="s">
        <v>101</v>
      </c>
      <c r="Q1581" s="23">
        <v>33418</v>
      </c>
      <c r="R1581" s="24" t="s">
        <v>76</v>
      </c>
      <c r="S1581" s="25">
        <v>45119</v>
      </c>
      <c r="T1581" s="24"/>
      <c r="U1581" s="24">
        <v>3003533742</v>
      </c>
      <c r="V1581" s="24" t="s">
        <v>9259</v>
      </c>
      <c r="W1581" s="24" t="s">
        <v>9260</v>
      </c>
      <c r="X1581" s="24" t="s">
        <v>9261</v>
      </c>
      <c r="Y1581" s="24" t="s">
        <v>9262</v>
      </c>
      <c r="Z1581" s="24" t="s">
        <v>285</v>
      </c>
      <c r="AA1581" s="24">
        <v>3102318437</v>
      </c>
      <c r="AB1581" s="24" t="s">
        <v>77</v>
      </c>
      <c r="AC1581" s="24" t="s">
        <v>77</v>
      </c>
      <c r="AD1581" s="24" t="s">
        <v>77</v>
      </c>
      <c r="AE1581" s="26" t="s">
        <v>151</v>
      </c>
      <c r="AF1581" s="26"/>
      <c r="AG1581" s="26"/>
      <c r="AH1581" s="27" t="s">
        <v>184</v>
      </c>
      <c r="AI1581" s="27" t="s">
        <v>3433</v>
      </c>
      <c r="AJ1581" s="27" t="s">
        <v>3433</v>
      </c>
      <c r="AK1581" s="24" t="s">
        <v>121</v>
      </c>
      <c r="AL1581" s="24" t="s">
        <v>7086</v>
      </c>
      <c r="AM1581" s="23">
        <v>43523</v>
      </c>
      <c r="AN1581" s="28">
        <v>857100.06</v>
      </c>
      <c r="AO1581" s="28"/>
      <c r="AP1581" s="24"/>
      <c r="AQ1581" s="24"/>
      <c r="AR1581" s="24"/>
      <c r="AS1581" s="24"/>
      <c r="AT1581" s="24" t="e">
        <v>#N/A</v>
      </c>
      <c r="AU1581" s="24" t="e">
        <v>#N/A</v>
      </c>
      <c r="AV1581" s="24" t="e">
        <v>#N/A</v>
      </c>
      <c r="AW1581" s="24"/>
      <c r="AX1581" s="24"/>
      <c r="AY1581" s="24"/>
      <c r="AZ1581" s="24"/>
      <c r="BA1581" s="24"/>
      <c r="BB1581" s="24"/>
      <c r="BC1581" s="24"/>
      <c r="BD1581" s="24">
        <v>0</v>
      </c>
      <c r="BE1581" s="24">
        <v>0</v>
      </c>
      <c r="BF1581" s="23"/>
      <c r="BG1581" s="23"/>
      <c r="BH1581" s="23">
        <v>43524</v>
      </c>
      <c r="BI1581" s="26" t="s">
        <v>143</v>
      </c>
      <c r="BJ1581" s="26" t="s">
        <v>2589</v>
      </c>
      <c r="BK1581" s="29">
        <v>2300</v>
      </c>
      <c r="BL1581" s="24" t="s">
        <v>129</v>
      </c>
      <c r="BM1581" s="22" t="str">
        <f ca="1">+IF(Tabla1[[#This Row],[FECHA INGRESO]]&gt;=44986,IF((TODAY()-Tabla1[[#This Row],[FECHA INGRESO]])&gt;=50,"ALERTA","TODAVÍA FALTA"),"N/A")</f>
        <v>N/A</v>
      </c>
      <c r="BN1581" s="7">
        <f>IFERROR((_xlfn.DAYS(Tabla1[[#This Row],[FECHA INGRESO]],Tabla1[[#This Row],[FECHA RETIRO]]))/30,"")</f>
        <v>-3.3333333333333333E-2</v>
      </c>
    </row>
    <row r="1582" spans="1:66" x14ac:dyDescent="0.35">
      <c r="A1582" s="34">
        <v>1010008782</v>
      </c>
      <c r="B1582" s="22" t="s">
        <v>9263</v>
      </c>
      <c r="C1582" s="23">
        <v>43523</v>
      </c>
      <c r="D1582" s="23" t="s">
        <v>188</v>
      </c>
      <c r="E1582" s="23" t="s">
        <v>77</v>
      </c>
      <c r="F1582" s="23" t="s">
        <v>70</v>
      </c>
      <c r="G1582" s="24"/>
      <c r="H1582" s="24">
        <v>24092253900</v>
      </c>
      <c r="I1582" s="24" t="s">
        <v>95</v>
      </c>
      <c r="J1582" s="24">
        <f>DATEDIF(Tabla1[[#This Row],[FECHA DE NACIMIENTO]],Tabla1[[#This Row],[FECHA ACTUAL]],"Y")</f>
        <v>22</v>
      </c>
      <c r="K1582" s="24"/>
      <c r="L1582" s="24" t="s">
        <v>112</v>
      </c>
      <c r="M1582" s="24">
        <v>0</v>
      </c>
      <c r="N1582" s="24">
        <v>0</v>
      </c>
      <c r="O1582" s="24">
        <v>2</v>
      </c>
      <c r="P1582" s="24" t="s">
        <v>101</v>
      </c>
      <c r="Q1582" s="23">
        <v>36874</v>
      </c>
      <c r="R1582" s="24" t="s">
        <v>76</v>
      </c>
      <c r="S1582" s="25">
        <v>45119</v>
      </c>
      <c r="T1582" s="24">
        <v>7768034</v>
      </c>
      <c r="U1582" s="24">
        <v>3042104174</v>
      </c>
      <c r="V1582" s="24" t="s">
        <v>9264</v>
      </c>
      <c r="W1582" s="24" t="s">
        <v>9265</v>
      </c>
      <c r="X1582" s="24" t="s">
        <v>9266</v>
      </c>
      <c r="Y1582" s="24" t="s">
        <v>9267</v>
      </c>
      <c r="Z1582" s="24" t="s">
        <v>117</v>
      </c>
      <c r="AA1582" s="24">
        <v>3502243199</v>
      </c>
      <c r="AB1582" s="24" t="s">
        <v>77</v>
      </c>
      <c r="AC1582" s="24" t="s">
        <v>77</v>
      </c>
      <c r="AD1582" s="24" t="s">
        <v>77</v>
      </c>
      <c r="AE1582" s="26" t="s">
        <v>183</v>
      </c>
      <c r="AF1582" s="26"/>
      <c r="AG1582" s="26"/>
      <c r="AH1582" s="27" t="s">
        <v>9195</v>
      </c>
      <c r="AI1582" s="27" t="s">
        <v>363</v>
      </c>
      <c r="AJ1582" s="27" t="s">
        <v>398</v>
      </c>
      <c r="AK1582" s="24" t="s">
        <v>121</v>
      </c>
      <c r="AL1582" s="24" t="s">
        <v>868</v>
      </c>
      <c r="AM1582" s="23">
        <v>43523</v>
      </c>
      <c r="AN1582" s="28">
        <v>908526.10499999998</v>
      </c>
      <c r="AO1582" s="28"/>
      <c r="AP1582" s="24"/>
      <c r="AQ1582" s="24"/>
      <c r="AR1582" s="24"/>
      <c r="AS1582" s="24"/>
      <c r="AT1582" s="24" t="e">
        <v>#N/A</v>
      </c>
      <c r="AU1582" s="24" t="e">
        <v>#N/A</v>
      </c>
      <c r="AV1582" s="24" t="e">
        <v>#N/A</v>
      </c>
      <c r="AW1582" s="24"/>
      <c r="AX1582" s="24"/>
      <c r="AY1582" s="24"/>
      <c r="AZ1582" s="24"/>
      <c r="BA1582" s="24"/>
      <c r="BB1582" s="24"/>
      <c r="BC1582" s="24"/>
      <c r="BD1582" s="24">
        <v>0</v>
      </c>
      <c r="BE1582" s="24">
        <v>0</v>
      </c>
      <c r="BF1582" s="23"/>
      <c r="BG1582" s="23"/>
      <c r="BH1582" s="23">
        <v>43927</v>
      </c>
      <c r="BI1582" s="26" t="s">
        <v>143</v>
      </c>
      <c r="BJ1582" s="26" t="s">
        <v>2450</v>
      </c>
      <c r="BK1582" s="29">
        <v>0</v>
      </c>
      <c r="BL1582" s="24" t="s">
        <v>129</v>
      </c>
      <c r="BM1582" s="22" t="str">
        <f ca="1">+IF(Tabla1[[#This Row],[FECHA INGRESO]]&gt;=44986,IF((TODAY()-Tabla1[[#This Row],[FECHA INGRESO]])&gt;=50,"ALERTA","TODAVÍA FALTA"),"N/A")</f>
        <v>N/A</v>
      </c>
      <c r="BN1582" s="7">
        <f>IFERROR((_xlfn.DAYS(Tabla1[[#This Row],[FECHA INGRESO]],Tabla1[[#This Row],[FECHA RETIRO]]))/30,"")</f>
        <v>-13.466666666666667</v>
      </c>
    </row>
    <row r="1583" spans="1:66" x14ac:dyDescent="0.35">
      <c r="A1583" s="34">
        <v>1013598740</v>
      </c>
      <c r="B1583" s="22" t="s">
        <v>9268</v>
      </c>
      <c r="C1583" s="23">
        <v>43525</v>
      </c>
      <c r="D1583" s="23" t="s">
        <v>131</v>
      </c>
      <c r="E1583" s="23" t="s">
        <v>111</v>
      </c>
      <c r="F1583" s="23" t="s">
        <v>111</v>
      </c>
      <c r="G1583" s="24"/>
      <c r="H1583" s="24">
        <v>24092689422</v>
      </c>
      <c r="I1583" s="24" t="s">
        <v>72</v>
      </c>
      <c r="J1583" s="24">
        <f>DATEDIF(Tabla1[[#This Row],[FECHA DE NACIMIENTO]],Tabla1[[#This Row],[FECHA ACTUAL]],"Y")</f>
        <v>34</v>
      </c>
      <c r="K1583" s="24" t="s">
        <v>320</v>
      </c>
      <c r="L1583" s="24" t="s">
        <v>234</v>
      </c>
      <c r="M1583" s="24">
        <v>3</v>
      </c>
      <c r="N1583" s="24">
        <v>3</v>
      </c>
      <c r="O1583" s="24">
        <v>3</v>
      </c>
      <c r="P1583" s="24" t="s">
        <v>101</v>
      </c>
      <c r="Q1583" s="23">
        <v>32381</v>
      </c>
      <c r="R1583" s="24" t="s">
        <v>76</v>
      </c>
      <c r="S1583" s="25">
        <v>45119</v>
      </c>
      <c r="T1583" s="24">
        <v>8298998</v>
      </c>
      <c r="U1583" s="24">
        <v>3134774862</v>
      </c>
      <c r="V1583" s="33" t="s">
        <v>9269</v>
      </c>
      <c r="W1583" s="24" t="s">
        <v>9270</v>
      </c>
      <c r="X1583" s="24" t="s">
        <v>9271</v>
      </c>
      <c r="Y1583" s="24" t="s">
        <v>9272</v>
      </c>
      <c r="Z1583" s="24" t="s">
        <v>82</v>
      </c>
      <c r="AA1583" s="24">
        <v>3133931495</v>
      </c>
      <c r="AB1583" s="24" t="s">
        <v>101</v>
      </c>
      <c r="AC1583" s="24" t="s">
        <v>101</v>
      </c>
      <c r="AD1583" s="24" t="e">
        <v>#REF!</v>
      </c>
      <c r="AE1583" s="26" t="s">
        <v>84</v>
      </c>
      <c r="AF1583" s="26" t="s">
        <v>8892</v>
      </c>
      <c r="AG1583" s="26"/>
      <c r="AH1583" s="27" t="s">
        <v>213</v>
      </c>
      <c r="AI1583" s="27" t="s">
        <v>3338</v>
      </c>
      <c r="AJ1583" s="27" t="s">
        <v>9233</v>
      </c>
      <c r="AK1583" s="24" t="s">
        <v>121</v>
      </c>
      <c r="AL1583" s="24" t="s">
        <v>90</v>
      </c>
      <c r="AM1583" s="23">
        <v>43525</v>
      </c>
      <c r="AN1583" s="28">
        <v>3930504</v>
      </c>
      <c r="AO1583" s="28"/>
      <c r="AP1583" s="24"/>
      <c r="AQ1583" s="24"/>
      <c r="AR1583" s="24"/>
      <c r="AS1583" s="24"/>
      <c r="AT1583" s="24"/>
      <c r="AU1583" s="24"/>
      <c r="AV1583" s="24">
        <v>92</v>
      </c>
      <c r="AW1583" s="24">
        <v>92</v>
      </c>
      <c r="AX1583" s="24"/>
      <c r="AY1583" s="24"/>
      <c r="AZ1583" s="24"/>
      <c r="BA1583" s="24"/>
      <c r="BB1583" s="24"/>
      <c r="BC1583" s="24"/>
      <c r="BD1583" s="24">
        <v>0</v>
      </c>
      <c r="BE1583" s="24">
        <v>0</v>
      </c>
      <c r="BF1583" s="23"/>
      <c r="BG1583" s="23"/>
      <c r="BH1583" s="23">
        <v>44593</v>
      </c>
      <c r="BI1583" s="26" t="s">
        <v>127</v>
      </c>
      <c r="BJ1583" s="26" t="s">
        <v>273</v>
      </c>
      <c r="BK1583" s="29">
        <v>0</v>
      </c>
      <c r="BL1583" s="24" t="s">
        <v>129</v>
      </c>
      <c r="BM1583" s="22" t="str">
        <f ca="1">+IF(Tabla1[[#This Row],[FECHA INGRESO]]&gt;=44986,IF((TODAY()-Tabla1[[#This Row],[FECHA INGRESO]])&gt;=50,"ALERTA","TODAVÍA FALTA"),"N/A")</f>
        <v>N/A</v>
      </c>
      <c r="BN1583" s="7">
        <f>IFERROR((_xlfn.DAYS(Tabla1[[#This Row],[FECHA INGRESO]],Tabla1[[#This Row],[FECHA RETIRO]]))/30,"")</f>
        <v>-35.6</v>
      </c>
    </row>
    <row r="1584" spans="1:66" ht="15" customHeight="1" x14ac:dyDescent="0.35">
      <c r="A1584" s="34">
        <v>1023973559</v>
      </c>
      <c r="B1584" s="22" t="s">
        <v>9273</v>
      </c>
      <c r="C1584" s="23">
        <v>43525</v>
      </c>
      <c r="D1584" s="23" t="s">
        <v>4008</v>
      </c>
      <c r="E1584" s="23" t="s">
        <v>69</v>
      </c>
      <c r="F1584" s="23"/>
      <c r="G1584" s="24"/>
      <c r="H1584" s="24">
        <v>24092299766</v>
      </c>
      <c r="I1584" s="24" t="s">
        <v>72</v>
      </c>
      <c r="J1584" s="24">
        <f>DATEDIF(Tabla1[[#This Row],[FECHA DE NACIMIENTO]],Tabla1[[#This Row],[FECHA ACTUAL]],"Y")</f>
        <v>24</v>
      </c>
      <c r="K1584" s="24" t="s">
        <v>73</v>
      </c>
      <c r="L1584" s="24" t="s">
        <v>112</v>
      </c>
      <c r="M1584" s="24">
        <v>0</v>
      </c>
      <c r="N1584" s="24">
        <v>0</v>
      </c>
      <c r="O1584" s="24">
        <v>2</v>
      </c>
      <c r="P1584" s="24" t="s">
        <v>101</v>
      </c>
      <c r="Q1584" s="23">
        <v>36159</v>
      </c>
      <c r="R1584" s="24" t="s">
        <v>76</v>
      </c>
      <c r="S1584" s="25">
        <v>45119</v>
      </c>
      <c r="T1584" s="24">
        <v>4798569</v>
      </c>
      <c r="U1584" s="24">
        <v>3222328554</v>
      </c>
      <c r="V1584" s="24" t="s">
        <v>9274</v>
      </c>
      <c r="W1584" s="24" t="s">
        <v>9275</v>
      </c>
      <c r="X1584" s="24" t="s">
        <v>8169</v>
      </c>
      <c r="Y1584" s="24" t="s">
        <v>9276</v>
      </c>
      <c r="Z1584" s="24" t="s">
        <v>117</v>
      </c>
      <c r="AA1584" s="24">
        <v>3143225445</v>
      </c>
      <c r="AB1584" s="24" t="s">
        <v>77</v>
      </c>
      <c r="AC1584" s="24" t="s">
        <v>77</v>
      </c>
      <c r="AD1584" s="24" t="s">
        <v>77</v>
      </c>
      <c r="AE1584" s="26" t="s">
        <v>102</v>
      </c>
      <c r="AF1584" s="26"/>
      <c r="AG1584" s="26" t="s">
        <v>4430</v>
      </c>
      <c r="AH1584" s="27" t="s">
        <v>184</v>
      </c>
      <c r="AI1584" s="27" t="s">
        <v>7776</v>
      </c>
      <c r="AJ1584" s="27" t="s">
        <v>6147</v>
      </c>
      <c r="AK1584" s="24" t="s">
        <v>121</v>
      </c>
      <c r="AL1584" s="24" t="s">
        <v>7086</v>
      </c>
      <c r="AM1584" s="23">
        <v>43525</v>
      </c>
      <c r="AN1584" s="28">
        <v>877803</v>
      </c>
      <c r="AO1584" s="28">
        <v>102854</v>
      </c>
      <c r="AP1584" s="24"/>
      <c r="AQ1584" s="24"/>
      <c r="AR1584" s="24"/>
      <c r="AS1584" s="24"/>
      <c r="AT1584" s="24" t="e">
        <v>#N/A</v>
      </c>
      <c r="AU1584" s="24" t="e">
        <v>#N/A</v>
      </c>
      <c r="AV1584" s="24" t="e">
        <v>#N/A</v>
      </c>
      <c r="AW1584" s="24"/>
      <c r="AX1584" s="24"/>
      <c r="AY1584" s="24"/>
      <c r="AZ1584" s="24"/>
      <c r="BA1584" s="24"/>
      <c r="BB1584" s="24"/>
      <c r="BC1584" s="24"/>
      <c r="BD1584" s="24">
        <v>0</v>
      </c>
      <c r="BE1584" s="24">
        <v>0</v>
      </c>
      <c r="BF1584" s="23"/>
      <c r="BG1584" s="23"/>
      <c r="BH1584" s="23">
        <v>43854</v>
      </c>
      <c r="BI1584" s="26" t="s">
        <v>127</v>
      </c>
      <c r="BJ1584" s="26" t="s">
        <v>273</v>
      </c>
      <c r="BK1584" s="29">
        <v>0</v>
      </c>
      <c r="BL1584" s="24" t="s">
        <v>129</v>
      </c>
      <c r="BM1584" s="22" t="str">
        <f ca="1">+IF(Tabla1[[#This Row],[FECHA INGRESO]]&gt;=44986,IF((TODAY()-Tabla1[[#This Row],[FECHA INGRESO]])&gt;=50,"ALERTA","TODAVÍA FALTA"),"N/A")</f>
        <v>N/A</v>
      </c>
      <c r="BN1584" s="7">
        <f>IFERROR((_xlfn.DAYS(Tabla1[[#This Row],[FECHA INGRESO]],Tabla1[[#This Row],[FECHA RETIRO]]))/30,"")</f>
        <v>-10.966666666666667</v>
      </c>
    </row>
    <row r="1585" spans="1:66" ht="15" customHeight="1" x14ac:dyDescent="0.35">
      <c r="A1585" s="34">
        <v>1019133333</v>
      </c>
      <c r="B1585" s="22" t="s">
        <v>9277</v>
      </c>
      <c r="C1585" s="23">
        <v>43525</v>
      </c>
      <c r="D1585" s="23" t="s">
        <v>188</v>
      </c>
      <c r="E1585" s="23" t="s">
        <v>111</v>
      </c>
      <c r="F1585" s="23" t="s">
        <v>70</v>
      </c>
      <c r="G1585" s="24"/>
      <c r="H1585" s="24">
        <v>24092470743</v>
      </c>
      <c r="I1585" s="24" t="s">
        <v>95</v>
      </c>
      <c r="J1585" s="24">
        <f>DATEDIF(Tabla1[[#This Row],[FECHA DE NACIMIENTO]],Tabla1[[#This Row],[FECHA ACTUAL]],"Y")</f>
        <v>25</v>
      </c>
      <c r="K1585" s="24" t="s">
        <v>96</v>
      </c>
      <c r="L1585" s="24" t="s">
        <v>112</v>
      </c>
      <c r="M1585" s="24">
        <v>0</v>
      </c>
      <c r="N1585" s="24">
        <v>0</v>
      </c>
      <c r="O1585" s="24">
        <v>2</v>
      </c>
      <c r="P1585" s="24" t="s">
        <v>101</v>
      </c>
      <c r="Q1585" s="23">
        <v>35673</v>
      </c>
      <c r="R1585" s="24" t="s">
        <v>76</v>
      </c>
      <c r="S1585" s="25">
        <v>45119</v>
      </c>
      <c r="T1585" s="24"/>
      <c r="U1585" s="24">
        <v>3226007489</v>
      </c>
      <c r="V1585" s="24" t="s">
        <v>9278</v>
      </c>
      <c r="W1585" s="24" t="s">
        <v>9279</v>
      </c>
      <c r="X1585" s="24" t="s">
        <v>9280</v>
      </c>
      <c r="Y1585" s="24" t="s">
        <v>9281</v>
      </c>
      <c r="Z1585" s="24" t="s">
        <v>162</v>
      </c>
      <c r="AA1585" s="24">
        <v>3118512922</v>
      </c>
      <c r="AB1585" s="24" t="s">
        <v>77</v>
      </c>
      <c r="AC1585" s="24" t="s">
        <v>77</v>
      </c>
      <c r="AD1585" s="24" t="s">
        <v>77</v>
      </c>
      <c r="AE1585" s="26" t="s">
        <v>102</v>
      </c>
      <c r="AF1585" s="26" t="s">
        <v>1217</v>
      </c>
      <c r="AG1585" s="26"/>
      <c r="AH1585" s="27" t="s">
        <v>4917</v>
      </c>
      <c r="AI1585" s="27" t="s">
        <v>9282</v>
      </c>
      <c r="AJ1585" s="27" t="s">
        <v>438</v>
      </c>
      <c r="AK1585" s="24" t="s">
        <v>121</v>
      </c>
      <c r="AL1585" s="24" t="s">
        <v>90</v>
      </c>
      <c r="AM1585" s="23">
        <v>43525</v>
      </c>
      <c r="AN1585" s="28">
        <v>1151955</v>
      </c>
      <c r="AO1585" s="28">
        <v>102854</v>
      </c>
      <c r="AP1585" s="24"/>
      <c r="AQ1585" s="24"/>
      <c r="AR1585" s="24"/>
      <c r="AS1585" s="24"/>
      <c r="AT1585" s="24" t="e">
        <v>#N/A</v>
      </c>
      <c r="AU1585" s="24" t="e">
        <v>#N/A</v>
      </c>
      <c r="AV1585" s="24">
        <v>92</v>
      </c>
      <c r="AW1585" s="24"/>
      <c r="AX1585" s="24"/>
      <c r="AY1585" s="24"/>
      <c r="AZ1585" s="24"/>
      <c r="BA1585" s="24"/>
      <c r="BB1585" s="24"/>
      <c r="BC1585" s="24"/>
      <c r="BD1585" s="24">
        <v>0</v>
      </c>
      <c r="BE1585" s="24">
        <v>0</v>
      </c>
      <c r="BF1585" s="23"/>
      <c r="BG1585" s="23"/>
      <c r="BH1585" s="23">
        <v>43959</v>
      </c>
      <c r="BI1585" s="26" t="s">
        <v>466</v>
      </c>
      <c r="BJ1585" s="26" t="s">
        <v>9283</v>
      </c>
      <c r="BK1585" s="29">
        <v>0</v>
      </c>
      <c r="BL1585" s="24" t="s">
        <v>129</v>
      </c>
      <c r="BM1585" s="22" t="str">
        <f ca="1">+IF(Tabla1[[#This Row],[FECHA INGRESO]]&gt;=44986,IF((TODAY()-Tabla1[[#This Row],[FECHA INGRESO]])&gt;=50,"ALERTA","TODAVÍA FALTA"),"N/A")</f>
        <v>N/A</v>
      </c>
      <c r="BN1585" s="7">
        <f>IFERROR((_xlfn.DAYS(Tabla1[[#This Row],[FECHA INGRESO]],Tabla1[[#This Row],[FECHA RETIRO]]))/30,"")</f>
        <v>-14.466666666666667</v>
      </c>
    </row>
    <row r="1586" spans="1:66" ht="15" customHeight="1" x14ac:dyDescent="0.35">
      <c r="A1586" s="31">
        <v>1024531353</v>
      </c>
      <c r="B1586" s="22" t="s">
        <v>9284</v>
      </c>
      <c r="C1586" s="23">
        <v>43525</v>
      </c>
      <c r="D1586" s="23" t="s">
        <v>93</v>
      </c>
      <c r="E1586" s="23" t="s">
        <v>111</v>
      </c>
      <c r="F1586" s="23"/>
      <c r="G1586" s="24"/>
      <c r="H1586" s="24">
        <v>24092467716</v>
      </c>
      <c r="I1586" s="24" t="s">
        <v>95</v>
      </c>
      <c r="J1586" s="24">
        <f>DATEDIF(Tabla1[[#This Row],[FECHA DE NACIMIENTO]],Tabla1[[#This Row],[FECHA ACTUAL]],"Y")</f>
        <v>31</v>
      </c>
      <c r="K1586" s="24" t="s">
        <v>96</v>
      </c>
      <c r="L1586" s="24" t="s">
        <v>234</v>
      </c>
      <c r="M1586" s="24">
        <v>0</v>
      </c>
      <c r="N1586" s="24">
        <v>0</v>
      </c>
      <c r="O1586" s="24">
        <v>3</v>
      </c>
      <c r="P1586" s="24" t="s">
        <v>101</v>
      </c>
      <c r="Q1586" s="23">
        <v>33789</v>
      </c>
      <c r="R1586" s="24" t="s">
        <v>76</v>
      </c>
      <c r="S1586" s="25">
        <v>45119</v>
      </c>
      <c r="T1586" s="24"/>
      <c r="U1586" s="24">
        <v>3112679800</v>
      </c>
      <c r="V1586" s="24" t="s">
        <v>9285</v>
      </c>
      <c r="W1586" s="24" t="s">
        <v>9286</v>
      </c>
      <c r="X1586" s="24" t="s">
        <v>9287</v>
      </c>
      <c r="Y1586" s="24" t="s">
        <v>9288</v>
      </c>
      <c r="Z1586" s="24" t="s">
        <v>285</v>
      </c>
      <c r="AA1586" s="24">
        <v>3012755934</v>
      </c>
      <c r="AB1586" s="24" t="s">
        <v>77</v>
      </c>
      <c r="AC1586" s="24" t="s">
        <v>77</v>
      </c>
      <c r="AD1586" s="24" t="s">
        <v>77</v>
      </c>
      <c r="AE1586" s="26" t="s">
        <v>183</v>
      </c>
      <c r="AF1586" s="26"/>
      <c r="AG1586" s="26"/>
      <c r="AH1586" s="27" t="s">
        <v>3042</v>
      </c>
      <c r="AI1586" s="27" t="s">
        <v>9289</v>
      </c>
      <c r="AJ1586" s="27" t="s">
        <v>438</v>
      </c>
      <c r="AK1586" s="24" t="s">
        <v>121</v>
      </c>
      <c r="AL1586" s="24" t="s">
        <v>90</v>
      </c>
      <c r="AM1586" s="23">
        <v>43525</v>
      </c>
      <c r="AN1586" s="28">
        <v>857100.06</v>
      </c>
      <c r="AO1586" s="28">
        <v>97032</v>
      </c>
      <c r="AP1586" s="24"/>
      <c r="AQ1586" s="24"/>
      <c r="AR1586" s="24"/>
      <c r="AS1586" s="24"/>
      <c r="AT1586" s="24" t="e">
        <v>#N/A</v>
      </c>
      <c r="AU1586" s="24" t="e">
        <v>#N/A</v>
      </c>
      <c r="AV1586" s="24" t="e">
        <v>#N/A</v>
      </c>
      <c r="AW1586" s="24"/>
      <c r="AX1586" s="24"/>
      <c r="AY1586" s="24"/>
      <c r="AZ1586" s="24"/>
      <c r="BA1586" s="24"/>
      <c r="BB1586" s="24"/>
      <c r="BC1586" s="24"/>
      <c r="BD1586" s="24">
        <v>0</v>
      </c>
      <c r="BE1586" s="24">
        <v>0</v>
      </c>
      <c r="BF1586" s="23"/>
      <c r="BG1586" s="23"/>
      <c r="BH1586" s="23">
        <v>43584</v>
      </c>
      <c r="BI1586" s="26" t="s">
        <v>127</v>
      </c>
      <c r="BJ1586" s="26" t="s">
        <v>8025</v>
      </c>
      <c r="BK1586" s="29">
        <v>67860</v>
      </c>
      <c r="BL1586" s="24" t="s">
        <v>129</v>
      </c>
      <c r="BM1586" s="22" t="str">
        <f ca="1">+IF(Tabla1[[#This Row],[FECHA INGRESO]]&gt;=44986,IF((TODAY()-Tabla1[[#This Row],[FECHA INGRESO]])&gt;=50,"ALERTA","TODAVÍA FALTA"),"N/A")</f>
        <v>N/A</v>
      </c>
      <c r="BN1586" s="7">
        <f>IFERROR((_xlfn.DAYS(Tabla1[[#This Row],[FECHA INGRESO]],Tabla1[[#This Row],[FECHA RETIRO]]))/30,"")</f>
        <v>-1.9666666666666666</v>
      </c>
    </row>
    <row r="1587" spans="1:66" ht="15" customHeight="1" x14ac:dyDescent="0.35">
      <c r="A1587" s="31">
        <v>1023955200</v>
      </c>
      <c r="B1587" s="22" t="s">
        <v>9290</v>
      </c>
      <c r="C1587" s="23">
        <v>43525</v>
      </c>
      <c r="D1587" s="23" t="s">
        <v>266</v>
      </c>
      <c r="E1587" s="23" t="s">
        <v>111</v>
      </c>
      <c r="F1587" s="23"/>
      <c r="G1587" s="24"/>
      <c r="H1587" s="24">
        <v>24092472136</v>
      </c>
      <c r="I1587" s="24" t="s">
        <v>95</v>
      </c>
      <c r="J1587" s="24">
        <f>DATEDIF(Tabla1[[#This Row],[FECHA DE NACIMIENTO]],Tabla1[[#This Row],[FECHA ACTUAL]],"Y")</f>
        <v>26</v>
      </c>
      <c r="K1587" s="24" t="s">
        <v>73</v>
      </c>
      <c r="L1587" s="24" t="s">
        <v>112</v>
      </c>
      <c r="M1587" s="24">
        <v>0</v>
      </c>
      <c r="N1587" s="24">
        <v>0</v>
      </c>
      <c r="O1587" s="24">
        <v>2</v>
      </c>
      <c r="P1587" s="24" t="s">
        <v>101</v>
      </c>
      <c r="Q1587" s="23">
        <v>35362</v>
      </c>
      <c r="R1587" s="24" t="s">
        <v>76</v>
      </c>
      <c r="S1587" s="25">
        <v>45119</v>
      </c>
      <c r="T1587" s="24">
        <v>4781907</v>
      </c>
      <c r="U1587" s="24">
        <v>3134496871</v>
      </c>
      <c r="V1587" s="24" t="s">
        <v>9291</v>
      </c>
      <c r="W1587" s="24" t="s">
        <v>9292</v>
      </c>
      <c r="X1587" s="24" t="s">
        <v>9293</v>
      </c>
      <c r="Y1587" s="24" t="s">
        <v>9294</v>
      </c>
      <c r="Z1587" s="24" t="s">
        <v>1597</v>
      </c>
      <c r="AA1587" s="24">
        <v>3178746732</v>
      </c>
      <c r="AB1587" s="24" t="s">
        <v>77</v>
      </c>
      <c r="AC1587" s="24" t="s">
        <v>77</v>
      </c>
      <c r="AD1587" s="24" t="s">
        <v>77</v>
      </c>
      <c r="AE1587" s="26" t="s">
        <v>151</v>
      </c>
      <c r="AF1587" s="26"/>
      <c r="AG1587" s="26" t="s">
        <v>8501</v>
      </c>
      <c r="AH1587" s="27" t="s">
        <v>3042</v>
      </c>
      <c r="AI1587" s="27" t="s">
        <v>9289</v>
      </c>
      <c r="AJ1587" s="27" t="s">
        <v>438</v>
      </c>
      <c r="AK1587" s="24" t="s">
        <v>121</v>
      </c>
      <c r="AL1587" s="24" t="s">
        <v>90</v>
      </c>
      <c r="AM1587" s="23">
        <v>43525</v>
      </c>
      <c r="AN1587" s="28">
        <v>857100.06</v>
      </c>
      <c r="AO1587" s="28">
        <v>97032</v>
      </c>
      <c r="AP1587" s="24"/>
      <c r="AQ1587" s="24"/>
      <c r="AR1587" s="24"/>
      <c r="AS1587" s="24"/>
      <c r="AT1587" s="24" t="e">
        <v>#N/A</v>
      </c>
      <c r="AU1587" s="24" t="e">
        <v>#N/A</v>
      </c>
      <c r="AV1587" s="24" t="e">
        <v>#N/A</v>
      </c>
      <c r="AW1587" s="24"/>
      <c r="AX1587" s="24"/>
      <c r="AY1587" s="24"/>
      <c r="AZ1587" s="24"/>
      <c r="BA1587" s="24"/>
      <c r="BB1587" s="24"/>
      <c r="BC1587" s="24"/>
      <c r="BD1587" s="24">
        <v>0</v>
      </c>
      <c r="BE1587" s="24">
        <v>0</v>
      </c>
      <c r="BF1587" s="23"/>
      <c r="BG1587" s="23"/>
      <c r="BH1587" s="23">
        <v>43707</v>
      </c>
      <c r="BI1587" s="26" t="s">
        <v>127</v>
      </c>
      <c r="BJ1587" s="26" t="s">
        <v>9295</v>
      </c>
      <c r="BK1587" s="29">
        <v>0</v>
      </c>
      <c r="BL1587" s="24" t="s">
        <v>129</v>
      </c>
      <c r="BM1587" s="22" t="str">
        <f ca="1">+IF(Tabla1[[#This Row],[FECHA INGRESO]]&gt;=44986,IF((TODAY()-Tabla1[[#This Row],[FECHA INGRESO]])&gt;=50,"ALERTA","TODAVÍA FALTA"),"N/A")</f>
        <v>N/A</v>
      </c>
      <c r="BN1587" s="7">
        <f>IFERROR((_xlfn.DAYS(Tabla1[[#This Row],[FECHA INGRESO]],Tabla1[[#This Row],[FECHA RETIRO]]))/30,"")</f>
        <v>-6.0666666666666664</v>
      </c>
    </row>
    <row r="1588" spans="1:66" ht="15.75" customHeight="1" x14ac:dyDescent="0.35">
      <c r="A1588" s="31">
        <v>1024511593</v>
      </c>
      <c r="B1588" s="22" t="s">
        <v>9296</v>
      </c>
      <c r="C1588" s="23">
        <v>43525</v>
      </c>
      <c r="D1588" s="23" t="s">
        <v>131</v>
      </c>
      <c r="E1588" s="24" t="s">
        <v>94</v>
      </c>
      <c r="F1588" s="23"/>
      <c r="G1588" s="24"/>
      <c r="H1588" s="24">
        <v>24092471171</v>
      </c>
      <c r="I1588" s="24" t="s">
        <v>95</v>
      </c>
      <c r="J1588" s="24">
        <f>DATEDIF(Tabla1[[#This Row],[FECHA DE NACIMIENTO]],Tabla1[[#This Row],[FECHA ACTUAL]],"Y")</f>
        <v>32</v>
      </c>
      <c r="K1588" s="24" t="s">
        <v>73</v>
      </c>
      <c r="L1588" s="24" t="s">
        <v>112</v>
      </c>
      <c r="M1588" s="24">
        <v>1</v>
      </c>
      <c r="N1588" s="24">
        <v>1</v>
      </c>
      <c r="O1588" s="24">
        <v>2</v>
      </c>
      <c r="P1588" s="24" t="s">
        <v>101</v>
      </c>
      <c r="Q1588" s="23">
        <v>33177</v>
      </c>
      <c r="R1588" s="24" t="s">
        <v>76</v>
      </c>
      <c r="S1588" s="25">
        <v>45119</v>
      </c>
      <c r="T1588" s="24"/>
      <c r="U1588" s="24">
        <v>3188212319</v>
      </c>
      <c r="V1588" s="24" t="s">
        <v>9297</v>
      </c>
      <c r="W1588" s="24" t="s">
        <v>9298</v>
      </c>
      <c r="X1588" s="24" t="s">
        <v>9299</v>
      </c>
      <c r="Y1588" s="24" t="s">
        <v>9300</v>
      </c>
      <c r="Z1588" s="24" t="s">
        <v>117</v>
      </c>
      <c r="AA1588" s="24">
        <v>3143107732</v>
      </c>
      <c r="AB1588" s="24" t="s">
        <v>77</v>
      </c>
      <c r="AC1588" s="24" t="s">
        <v>77</v>
      </c>
      <c r="AD1588" s="24" t="s">
        <v>77</v>
      </c>
      <c r="AE1588" s="26" t="s">
        <v>151</v>
      </c>
      <c r="AF1588" s="26"/>
      <c r="AG1588" s="26"/>
      <c r="AH1588" s="27" t="s">
        <v>3042</v>
      </c>
      <c r="AI1588" s="27" t="s">
        <v>9289</v>
      </c>
      <c r="AJ1588" s="27" t="s">
        <v>438</v>
      </c>
      <c r="AK1588" s="24" t="s">
        <v>121</v>
      </c>
      <c r="AL1588" s="24" t="s">
        <v>90</v>
      </c>
      <c r="AM1588" s="23">
        <v>43525</v>
      </c>
      <c r="AN1588" s="28">
        <v>857100.06</v>
      </c>
      <c r="AO1588" s="28">
        <v>97032</v>
      </c>
      <c r="AP1588" s="24"/>
      <c r="AQ1588" s="24"/>
      <c r="AR1588" s="24"/>
      <c r="AS1588" s="24"/>
      <c r="AT1588" s="24" t="e">
        <v>#N/A</v>
      </c>
      <c r="AU1588" s="24" t="e">
        <v>#N/A</v>
      </c>
      <c r="AV1588" s="24" t="e">
        <v>#N/A</v>
      </c>
      <c r="AW1588" s="24"/>
      <c r="AX1588" s="24"/>
      <c r="AY1588" s="24"/>
      <c r="AZ1588" s="24"/>
      <c r="BA1588" s="24"/>
      <c r="BB1588" s="24"/>
      <c r="BC1588" s="24"/>
      <c r="BD1588" s="24">
        <v>0</v>
      </c>
      <c r="BE1588" s="24">
        <v>0</v>
      </c>
      <c r="BF1588" s="23"/>
      <c r="BG1588" s="23"/>
      <c r="BH1588" s="23">
        <v>43802</v>
      </c>
      <c r="BI1588" s="26" t="s">
        <v>127</v>
      </c>
      <c r="BJ1588" s="26" t="s">
        <v>178</v>
      </c>
      <c r="BK1588" s="29">
        <v>657464</v>
      </c>
      <c r="BL1588" s="24" t="s">
        <v>129</v>
      </c>
      <c r="BM1588" s="22" t="str">
        <f ca="1">+IF(Tabla1[[#This Row],[FECHA INGRESO]]&gt;=44986,IF((TODAY()-Tabla1[[#This Row],[FECHA INGRESO]])&gt;=50,"ALERTA","TODAVÍA FALTA"),"N/A")</f>
        <v>N/A</v>
      </c>
      <c r="BN1588" s="7">
        <f>IFERROR((_xlfn.DAYS(Tabla1[[#This Row],[FECHA INGRESO]],Tabla1[[#This Row],[FECHA RETIRO]]))/30,"")</f>
        <v>-9.2333333333333325</v>
      </c>
    </row>
    <row r="1589" spans="1:66" ht="15" customHeight="1" x14ac:dyDescent="0.35">
      <c r="A1589" s="31">
        <v>36951649</v>
      </c>
      <c r="B1589" s="22" t="s">
        <v>9301</v>
      </c>
      <c r="C1589" s="23">
        <v>43525</v>
      </c>
      <c r="D1589" s="23" t="s">
        <v>266</v>
      </c>
      <c r="E1589" s="23" t="s">
        <v>111</v>
      </c>
      <c r="F1589" s="23"/>
      <c r="G1589" s="24"/>
      <c r="H1589" s="24">
        <v>24092467211</v>
      </c>
      <c r="I1589" s="24" t="s">
        <v>95</v>
      </c>
      <c r="J1589" s="24">
        <f>DATEDIF(Tabla1[[#This Row],[FECHA DE NACIMIENTO]],Tabla1[[#This Row],[FECHA ACTUAL]],"Y")</f>
        <v>42</v>
      </c>
      <c r="K1589" s="24" t="s">
        <v>73</v>
      </c>
      <c r="L1589" s="24" t="s">
        <v>234</v>
      </c>
      <c r="M1589" s="24">
        <v>2</v>
      </c>
      <c r="N1589" s="24">
        <v>3</v>
      </c>
      <c r="O1589" s="24">
        <v>2</v>
      </c>
      <c r="P1589" s="24" t="s">
        <v>101</v>
      </c>
      <c r="Q1589" s="23">
        <v>29445</v>
      </c>
      <c r="R1589" s="24" t="s">
        <v>76</v>
      </c>
      <c r="S1589" s="25">
        <v>45119</v>
      </c>
      <c r="T1589" s="24"/>
      <c r="U1589" s="24">
        <v>3125673860</v>
      </c>
      <c r="V1589" s="24" t="s">
        <v>9302</v>
      </c>
      <c r="W1589" s="24" t="s">
        <v>9303</v>
      </c>
      <c r="X1589" s="24" t="s">
        <v>9304</v>
      </c>
      <c r="Y1589" s="24" t="s">
        <v>9305</v>
      </c>
      <c r="Z1589" s="24" t="s">
        <v>82</v>
      </c>
      <c r="AA1589" s="24">
        <v>3114696001</v>
      </c>
      <c r="AB1589" s="24" t="s">
        <v>77</v>
      </c>
      <c r="AC1589" s="24" t="s">
        <v>77</v>
      </c>
      <c r="AD1589" s="24" t="s">
        <v>77</v>
      </c>
      <c r="AE1589" s="26" t="s">
        <v>151</v>
      </c>
      <c r="AF1589" s="26"/>
      <c r="AG1589" s="26"/>
      <c r="AH1589" s="27" t="s">
        <v>3042</v>
      </c>
      <c r="AI1589" s="27" t="s">
        <v>9289</v>
      </c>
      <c r="AJ1589" s="27" t="s">
        <v>438</v>
      </c>
      <c r="AK1589" s="24" t="s">
        <v>121</v>
      </c>
      <c r="AL1589" s="24" t="s">
        <v>90</v>
      </c>
      <c r="AM1589" s="23">
        <v>43525</v>
      </c>
      <c r="AN1589" s="28">
        <v>857100.06</v>
      </c>
      <c r="AO1589" s="28"/>
      <c r="AP1589" s="24"/>
      <c r="AQ1589" s="24"/>
      <c r="AR1589" s="24"/>
      <c r="AS1589" s="24"/>
      <c r="AT1589" s="24" t="e">
        <v>#N/A</v>
      </c>
      <c r="AU1589" s="24" t="e">
        <v>#N/A</v>
      </c>
      <c r="AV1589" s="24" t="e">
        <v>#N/A</v>
      </c>
      <c r="AW1589" s="24"/>
      <c r="AX1589" s="24"/>
      <c r="AY1589" s="24"/>
      <c r="AZ1589" s="24"/>
      <c r="BA1589" s="24"/>
      <c r="BB1589" s="24"/>
      <c r="BC1589" s="24"/>
      <c r="BD1589" s="24">
        <v>0</v>
      </c>
      <c r="BE1589" s="24">
        <v>0</v>
      </c>
      <c r="BF1589" s="23"/>
      <c r="BG1589" s="23"/>
      <c r="BH1589" s="23">
        <v>43584</v>
      </c>
      <c r="BI1589" s="26" t="s">
        <v>127</v>
      </c>
      <c r="BJ1589" s="26" t="s">
        <v>178</v>
      </c>
      <c r="BK1589" s="29">
        <v>67860</v>
      </c>
      <c r="BL1589" s="24" t="s">
        <v>129</v>
      </c>
      <c r="BM1589" s="22" t="str">
        <f ca="1">+IF(Tabla1[[#This Row],[FECHA INGRESO]]&gt;=44986,IF((TODAY()-Tabla1[[#This Row],[FECHA INGRESO]])&gt;=50,"ALERTA","TODAVÍA FALTA"),"N/A")</f>
        <v>N/A</v>
      </c>
      <c r="BN1589" s="7">
        <f>IFERROR((_xlfn.DAYS(Tabla1[[#This Row],[FECHA INGRESO]],Tabla1[[#This Row],[FECHA RETIRO]]))/30,"")</f>
        <v>-1.9666666666666666</v>
      </c>
    </row>
    <row r="1590" spans="1:66" x14ac:dyDescent="0.35">
      <c r="A1590" s="31">
        <v>1023886638</v>
      </c>
      <c r="B1590" s="22" t="s">
        <v>9306</v>
      </c>
      <c r="C1590" s="23">
        <v>43528</v>
      </c>
      <c r="D1590" s="23" t="s">
        <v>188</v>
      </c>
      <c r="E1590" s="23" t="s">
        <v>77</v>
      </c>
      <c r="F1590" s="23"/>
      <c r="G1590" s="24"/>
      <c r="H1590" s="24">
        <v>24092461516</v>
      </c>
      <c r="I1590" s="24" t="s">
        <v>95</v>
      </c>
      <c r="J1590" s="24">
        <f>DATEDIF(Tabla1[[#This Row],[FECHA DE NACIMIENTO]],Tabla1[[#This Row],[FECHA ACTUAL]],"Y")</f>
        <v>34</v>
      </c>
      <c r="K1590" s="24" t="s">
        <v>96</v>
      </c>
      <c r="L1590" s="24" t="s">
        <v>234</v>
      </c>
      <c r="M1590" s="24">
        <v>0</v>
      </c>
      <c r="N1590" s="24">
        <v>1</v>
      </c>
      <c r="O1590" s="24">
        <v>2</v>
      </c>
      <c r="P1590" s="24" t="s">
        <v>101</v>
      </c>
      <c r="Q1590" s="23">
        <v>32701</v>
      </c>
      <c r="R1590" s="24" t="s">
        <v>76</v>
      </c>
      <c r="S1590" s="25">
        <v>45119</v>
      </c>
      <c r="T1590" s="24"/>
      <c r="U1590" s="24">
        <v>3108876842</v>
      </c>
      <c r="V1590" s="24" t="s">
        <v>9307</v>
      </c>
      <c r="W1590" s="24" t="s">
        <v>9308</v>
      </c>
      <c r="X1590" s="24" t="s">
        <v>9309</v>
      </c>
      <c r="Y1590" s="24" t="s">
        <v>9310</v>
      </c>
      <c r="Z1590" s="24" t="s">
        <v>82</v>
      </c>
      <c r="AA1590" s="24">
        <v>3043315170</v>
      </c>
      <c r="AB1590" s="24" t="s">
        <v>77</v>
      </c>
      <c r="AC1590" s="24" t="s">
        <v>77</v>
      </c>
      <c r="AD1590" s="24" t="s">
        <v>77</v>
      </c>
      <c r="AE1590" s="26" t="s">
        <v>183</v>
      </c>
      <c r="AF1590" s="26"/>
      <c r="AG1590" s="26"/>
      <c r="AH1590" s="27" t="s">
        <v>867</v>
      </c>
      <c r="AI1590" s="27" t="s">
        <v>120</v>
      </c>
      <c r="AJ1590" s="27" t="s">
        <v>120</v>
      </c>
      <c r="AK1590" s="24" t="s">
        <v>121</v>
      </c>
      <c r="AL1590" s="24" t="s">
        <v>868</v>
      </c>
      <c r="AM1590" s="23">
        <v>43528</v>
      </c>
      <c r="AN1590" s="28">
        <v>857100.06</v>
      </c>
      <c r="AO1590" s="28">
        <v>97032</v>
      </c>
      <c r="AP1590" s="24"/>
      <c r="AQ1590" s="24"/>
      <c r="AR1590" s="24"/>
      <c r="AS1590" s="24"/>
      <c r="AT1590" s="24" t="e">
        <v>#N/A</v>
      </c>
      <c r="AU1590" s="24" t="e">
        <v>#N/A</v>
      </c>
      <c r="AV1590" s="24" t="e">
        <v>#N/A</v>
      </c>
      <c r="AW1590" s="24"/>
      <c r="AX1590" s="24"/>
      <c r="AY1590" s="24"/>
      <c r="AZ1590" s="24"/>
      <c r="BA1590" s="24"/>
      <c r="BB1590" s="24"/>
      <c r="BC1590" s="24"/>
      <c r="BD1590" s="24">
        <v>0</v>
      </c>
      <c r="BE1590" s="24">
        <v>0</v>
      </c>
      <c r="BF1590" s="23"/>
      <c r="BG1590" s="23"/>
      <c r="BH1590" s="23">
        <v>43605</v>
      </c>
      <c r="BI1590" s="26" t="s">
        <v>143</v>
      </c>
      <c r="BJ1590" s="26" t="s">
        <v>9311</v>
      </c>
      <c r="BK1590" s="29">
        <v>0</v>
      </c>
      <c r="BL1590" s="24" t="s">
        <v>129</v>
      </c>
      <c r="BM1590" s="22" t="str">
        <f ca="1">+IF(Tabla1[[#This Row],[FECHA INGRESO]]&gt;=44986,IF((TODAY()-Tabla1[[#This Row],[FECHA INGRESO]])&gt;=50,"ALERTA","TODAVÍA FALTA"),"N/A")</f>
        <v>N/A</v>
      </c>
      <c r="BN1590" s="7">
        <f>IFERROR((_xlfn.DAYS(Tabla1[[#This Row],[FECHA INGRESO]],Tabla1[[#This Row],[FECHA RETIRO]]))/30,"")</f>
        <v>-2.5666666666666669</v>
      </c>
    </row>
    <row r="1591" spans="1:66" ht="15" customHeight="1" x14ac:dyDescent="0.35">
      <c r="A1591" s="34">
        <v>52830524</v>
      </c>
      <c r="B1591" s="22" t="s">
        <v>9312</v>
      </c>
      <c r="C1591" s="23">
        <v>43528</v>
      </c>
      <c r="D1591" s="23" t="s">
        <v>131</v>
      </c>
      <c r="E1591" s="23" t="s">
        <v>111</v>
      </c>
      <c r="F1591" s="23" t="s">
        <v>305</v>
      </c>
      <c r="G1591" s="24"/>
      <c r="H1591" s="24">
        <v>24092623871</v>
      </c>
      <c r="I1591" s="24" t="s">
        <v>95</v>
      </c>
      <c r="J1591" s="24">
        <f>DATEDIF(Tabla1[[#This Row],[FECHA DE NACIMIENTO]],Tabla1[[#This Row],[FECHA ACTUAL]],"Y")</f>
        <v>42</v>
      </c>
      <c r="K1591" s="24" t="s">
        <v>73</v>
      </c>
      <c r="L1591" s="24" t="s">
        <v>234</v>
      </c>
      <c r="M1591" s="24">
        <v>1</v>
      </c>
      <c r="N1591" s="24">
        <v>1</v>
      </c>
      <c r="O1591" s="24">
        <v>2</v>
      </c>
      <c r="P1591" s="24" t="s">
        <v>101</v>
      </c>
      <c r="Q1591" s="23">
        <v>29605</v>
      </c>
      <c r="R1591" s="24" t="s">
        <v>76</v>
      </c>
      <c r="S1591" s="25">
        <v>45119</v>
      </c>
      <c r="T1591" s="24"/>
      <c r="U1591" s="24">
        <v>3125664102</v>
      </c>
      <c r="V1591" s="24" t="s">
        <v>9313</v>
      </c>
      <c r="W1591" s="24" t="s">
        <v>9314</v>
      </c>
      <c r="X1591" s="24" t="s">
        <v>6315</v>
      </c>
      <c r="Y1591" s="24" t="s">
        <v>9315</v>
      </c>
      <c r="Z1591" s="24" t="s">
        <v>117</v>
      </c>
      <c r="AA1591" s="24">
        <v>3108583368</v>
      </c>
      <c r="AB1591" s="24" t="s">
        <v>77</v>
      </c>
      <c r="AC1591" s="24" t="s">
        <v>77</v>
      </c>
      <c r="AD1591" s="24" t="s">
        <v>77</v>
      </c>
      <c r="AE1591" s="26" t="s">
        <v>183</v>
      </c>
      <c r="AF1591" s="26"/>
      <c r="AG1591" s="26" t="s">
        <v>9316</v>
      </c>
      <c r="AH1591" s="27" t="s">
        <v>3042</v>
      </c>
      <c r="AI1591" s="27" t="s">
        <v>9232</v>
      </c>
      <c r="AJ1591" s="27" t="s">
        <v>9317</v>
      </c>
      <c r="AK1591" s="24" t="s">
        <v>121</v>
      </c>
      <c r="AL1591" s="24" t="s">
        <v>7086</v>
      </c>
      <c r="AM1591" s="23">
        <v>43528</v>
      </c>
      <c r="AN1591" s="28">
        <v>908526</v>
      </c>
      <c r="AO1591" s="28">
        <v>106454</v>
      </c>
      <c r="AP1591" s="24" t="s">
        <v>9318</v>
      </c>
      <c r="AQ1591" s="24"/>
      <c r="AR1591" s="24"/>
      <c r="AS1591" s="24"/>
      <c r="AT1591" s="24"/>
      <c r="AU1591" s="24"/>
      <c r="AV1591" s="24" t="e">
        <v>#N/A</v>
      </c>
      <c r="AW1591" s="24"/>
      <c r="AX1591" s="24"/>
      <c r="AY1591" s="24"/>
      <c r="AZ1591" s="24"/>
      <c r="BA1591" s="24"/>
      <c r="BB1591" s="24"/>
      <c r="BC1591" s="24"/>
      <c r="BD1591" s="24">
        <v>0</v>
      </c>
      <c r="BE1591" s="24">
        <v>0</v>
      </c>
      <c r="BF1591" s="23"/>
      <c r="BG1591" s="23"/>
      <c r="BH1591" s="23">
        <v>44316</v>
      </c>
      <c r="BI1591" s="26" t="s">
        <v>127</v>
      </c>
      <c r="BJ1591" s="26" t="s">
        <v>5148</v>
      </c>
      <c r="BK1591" s="29">
        <v>0</v>
      </c>
      <c r="BL1591" s="24" t="s">
        <v>129</v>
      </c>
      <c r="BM1591" s="22" t="str">
        <f ca="1">+IF(Tabla1[[#This Row],[FECHA INGRESO]]&gt;=44986,IF((TODAY()-Tabla1[[#This Row],[FECHA INGRESO]])&gt;=50,"ALERTA","TODAVÍA FALTA"),"N/A")</f>
        <v>N/A</v>
      </c>
      <c r="BN1591" s="7">
        <f>IFERROR((_xlfn.DAYS(Tabla1[[#This Row],[FECHA INGRESO]],Tabla1[[#This Row],[FECHA RETIRO]]))/30,"")</f>
        <v>-26.266666666666666</v>
      </c>
    </row>
    <row r="1592" spans="1:66" x14ac:dyDescent="0.35">
      <c r="A1592" s="31">
        <v>52442122</v>
      </c>
      <c r="B1592" s="22" t="s">
        <v>9319</v>
      </c>
      <c r="C1592" s="23">
        <v>43529</v>
      </c>
      <c r="D1592" s="23" t="s">
        <v>93</v>
      </c>
      <c r="E1592" s="23" t="s">
        <v>110</v>
      </c>
      <c r="F1592" s="23"/>
      <c r="G1592" s="24"/>
      <c r="H1592" s="24">
        <v>24092596614</v>
      </c>
      <c r="I1592" s="24" t="s">
        <v>95</v>
      </c>
      <c r="J1592" s="24">
        <f>DATEDIF(Tabla1[[#This Row],[FECHA DE NACIMIENTO]],Tabla1[[#This Row],[FECHA ACTUAL]],"Y")</f>
        <v>44</v>
      </c>
      <c r="K1592" s="24" t="s">
        <v>320</v>
      </c>
      <c r="L1592" s="24" t="s">
        <v>74</v>
      </c>
      <c r="M1592" s="24">
        <v>2</v>
      </c>
      <c r="N1592" s="24">
        <v>2</v>
      </c>
      <c r="O1592" s="24">
        <v>3</v>
      </c>
      <c r="P1592" s="24" t="s">
        <v>101</v>
      </c>
      <c r="Q1592" s="23">
        <v>28806</v>
      </c>
      <c r="R1592" s="24" t="s">
        <v>76</v>
      </c>
      <c r="S1592" s="25">
        <v>45119</v>
      </c>
      <c r="T1592" s="24">
        <v>7556666</v>
      </c>
      <c r="U1592" s="24">
        <v>3046316485</v>
      </c>
      <c r="V1592" s="24" t="s">
        <v>9320</v>
      </c>
      <c r="W1592" s="24" t="s">
        <v>9321</v>
      </c>
      <c r="X1592" s="24" t="s">
        <v>9098</v>
      </c>
      <c r="Y1592" s="24" t="s">
        <v>9322</v>
      </c>
      <c r="Z1592" s="24" t="s">
        <v>117</v>
      </c>
      <c r="AA1592" s="24">
        <v>3202266372</v>
      </c>
      <c r="AB1592" s="24" t="s">
        <v>77</v>
      </c>
      <c r="AC1592" s="24" t="s">
        <v>77</v>
      </c>
      <c r="AD1592" s="24" t="s">
        <v>77</v>
      </c>
      <c r="AE1592" s="26" t="s">
        <v>84</v>
      </c>
      <c r="AF1592" s="26" t="s">
        <v>6391</v>
      </c>
      <c r="AG1592" s="26"/>
      <c r="AH1592" s="27" t="s">
        <v>119</v>
      </c>
      <c r="AI1592" s="27" t="s">
        <v>9289</v>
      </c>
      <c r="AJ1592" s="27" t="s">
        <v>438</v>
      </c>
      <c r="AK1592" s="24" t="s">
        <v>121</v>
      </c>
      <c r="AL1592" s="24" t="s">
        <v>7086</v>
      </c>
      <c r="AM1592" s="23">
        <v>43529</v>
      </c>
      <c r="AN1592" s="28">
        <v>2194200</v>
      </c>
      <c r="AO1592" s="28"/>
      <c r="AP1592" s="24"/>
      <c r="AQ1592" s="24"/>
      <c r="AR1592" s="24"/>
      <c r="AS1592" s="24"/>
      <c r="AT1592" s="24" t="e">
        <v>#N/A</v>
      </c>
      <c r="AU1592" s="24" t="e">
        <v>#N/A</v>
      </c>
      <c r="AV1592" s="24">
        <v>76</v>
      </c>
      <c r="AW1592" s="24"/>
      <c r="AX1592" s="24"/>
      <c r="AY1592" s="24"/>
      <c r="AZ1592" s="24"/>
      <c r="BA1592" s="24"/>
      <c r="BB1592" s="24"/>
      <c r="BC1592" s="24"/>
      <c r="BD1592" s="24">
        <v>0</v>
      </c>
      <c r="BE1592" s="24">
        <v>0</v>
      </c>
      <c r="BF1592" s="23"/>
      <c r="BG1592" s="23"/>
      <c r="BH1592" s="23">
        <v>43642</v>
      </c>
      <c r="BI1592" s="26" t="s">
        <v>127</v>
      </c>
      <c r="BJ1592" s="26" t="s">
        <v>8265</v>
      </c>
      <c r="BK1592" s="29">
        <v>329778</v>
      </c>
      <c r="BL1592" s="24" t="s">
        <v>129</v>
      </c>
      <c r="BM1592" s="22" t="str">
        <f ca="1">+IF(Tabla1[[#This Row],[FECHA INGRESO]]&gt;=44986,IF((TODAY()-Tabla1[[#This Row],[FECHA INGRESO]])&gt;=50,"ALERTA","TODAVÍA FALTA"),"N/A")</f>
        <v>N/A</v>
      </c>
      <c r="BN1592" s="7">
        <f>IFERROR((_xlfn.DAYS(Tabla1[[#This Row],[FECHA INGRESO]],Tabla1[[#This Row],[FECHA RETIRO]]))/30,"")</f>
        <v>-3.7666666666666666</v>
      </c>
    </row>
    <row r="1593" spans="1:66" ht="15" customHeight="1" x14ac:dyDescent="0.35">
      <c r="A1593" s="31">
        <v>1043965952</v>
      </c>
      <c r="B1593" s="22" t="s">
        <v>9323</v>
      </c>
      <c r="C1593" s="23">
        <v>43530</v>
      </c>
      <c r="D1593" s="23" t="s">
        <v>93</v>
      </c>
      <c r="E1593" s="23" t="s">
        <v>111</v>
      </c>
      <c r="F1593" s="23" t="s">
        <v>70</v>
      </c>
      <c r="G1593" s="24"/>
      <c r="H1593" s="24">
        <v>24091984085</v>
      </c>
      <c r="I1593" s="24" t="s">
        <v>95</v>
      </c>
      <c r="J1593" s="24">
        <f>DATEDIF(Tabla1[[#This Row],[FECHA DE NACIMIENTO]],Tabla1[[#This Row],[FECHA ACTUAL]],"Y")</f>
        <v>24</v>
      </c>
      <c r="K1593" s="24" t="s">
        <v>96</v>
      </c>
      <c r="L1593" s="24" t="s">
        <v>112</v>
      </c>
      <c r="M1593" s="24">
        <v>1</v>
      </c>
      <c r="N1593" s="24">
        <v>1</v>
      </c>
      <c r="O1593" s="24">
        <v>1</v>
      </c>
      <c r="P1593" s="24" t="s">
        <v>101</v>
      </c>
      <c r="Q1593" s="23">
        <v>36071</v>
      </c>
      <c r="R1593" s="24" t="s">
        <v>847</v>
      </c>
      <c r="S1593" s="25">
        <v>45119</v>
      </c>
      <c r="T1593" s="24"/>
      <c r="U1593" s="24">
        <v>3107851209</v>
      </c>
      <c r="V1593" s="24" t="s">
        <v>9324</v>
      </c>
      <c r="W1593" s="24" t="s">
        <v>9325</v>
      </c>
      <c r="X1593" s="24" t="s">
        <v>9245</v>
      </c>
      <c r="Y1593" s="24" t="s">
        <v>9326</v>
      </c>
      <c r="Z1593" s="24" t="s">
        <v>117</v>
      </c>
      <c r="AA1593" s="24">
        <v>3103555849</v>
      </c>
      <c r="AB1593" s="24" t="s">
        <v>77</v>
      </c>
      <c r="AC1593" s="24" t="s">
        <v>77</v>
      </c>
      <c r="AD1593" s="24" t="s">
        <v>77</v>
      </c>
      <c r="AE1593" s="26" t="s">
        <v>151</v>
      </c>
      <c r="AF1593" s="26"/>
      <c r="AG1593" s="26"/>
      <c r="AH1593" s="27" t="s">
        <v>184</v>
      </c>
      <c r="AI1593" s="27" t="s">
        <v>1612</v>
      </c>
      <c r="AJ1593" s="27" t="s">
        <v>487</v>
      </c>
      <c r="AK1593" s="24" t="s">
        <v>121</v>
      </c>
      <c r="AL1593" s="24" t="s">
        <v>7086</v>
      </c>
      <c r="AM1593" s="23">
        <v>43530</v>
      </c>
      <c r="AN1593" s="28">
        <v>908526</v>
      </c>
      <c r="AO1593" s="28">
        <v>106454</v>
      </c>
      <c r="AP1593" s="24"/>
      <c r="AQ1593" s="24"/>
      <c r="AR1593" s="24"/>
      <c r="AS1593" s="24"/>
      <c r="AT1593" s="24"/>
      <c r="AU1593" s="24">
        <v>83</v>
      </c>
      <c r="AV1593" s="24">
        <v>93</v>
      </c>
      <c r="AW1593" s="24">
        <v>83</v>
      </c>
      <c r="AX1593" s="24"/>
      <c r="AY1593" s="24"/>
      <c r="AZ1593" s="24"/>
      <c r="BA1593" s="24"/>
      <c r="BB1593" s="24"/>
      <c r="BC1593" s="24"/>
      <c r="BD1593" s="24">
        <v>0</v>
      </c>
      <c r="BE1593" s="24">
        <v>0</v>
      </c>
      <c r="BF1593" s="23"/>
      <c r="BG1593" s="23"/>
      <c r="BH1593" s="23">
        <v>44407</v>
      </c>
      <c r="BI1593" s="26" t="s">
        <v>127</v>
      </c>
      <c r="BJ1593" s="26" t="s">
        <v>8265</v>
      </c>
      <c r="BK1593" s="29">
        <v>0</v>
      </c>
      <c r="BL1593" s="24" t="s">
        <v>129</v>
      </c>
      <c r="BM1593" s="22" t="str">
        <f ca="1">+IF(Tabla1[[#This Row],[FECHA INGRESO]]&gt;=44986,IF((TODAY()-Tabla1[[#This Row],[FECHA INGRESO]])&gt;=50,"ALERTA","TODAVÍA FALTA"),"N/A")</f>
        <v>N/A</v>
      </c>
      <c r="BN1593" s="7">
        <f>IFERROR((_xlfn.DAYS(Tabla1[[#This Row],[FECHA INGRESO]],Tabla1[[#This Row],[FECHA RETIRO]]))/30,"")</f>
        <v>-29.233333333333334</v>
      </c>
    </row>
    <row r="1594" spans="1:66" ht="15" customHeight="1" x14ac:dyDescent="0.35">
      <c r="A1594" s="31">
        <v>1019105865</v>
      </c>
      <c r="B1594" s="22" t="s">
        <v>9327</v>
      </c>
      <c r="C1594" s="23">
        <v>43530</v>
      </c>
      <c r="D1594" s="23" t="s">
        <v>131</v>
      </c>
      <c r="E1594" s="23" t="s">
        <v>111</v>
      </c>
      <c r="F1594" s="23"/>
      <c r="G1594" s="24"/>
      <c r="H1594" s="24">
        <v>24092344781</v>
      </c>
      <c r="I1594" s="24" t="s">
        <v>72</v>
      </c>
      <c r="J1594" s="24">
        <f>DATEDIF(Tabla1[[#This Row],[FECHA DE NACIMIENTO]],Tabla1[[#This Row],[FECHA ACTUAL]],"Y")</f>
        <v>28</v>
      </c>
      <c r="K1594" s="24" t="s">
        <v>73</v>
      </c>
      <c r="L1594" s="24" t="s">
        <v>112</v>
      </c>
      <c r="M1594" s="24">
        <v>1</v>
      </c>
      <c r="N1594" s="24">
        <v>1</v>
      </c>
      <c r="O1594" s="24">
        <v>2</v>
      </c>
      <c r="P1594" s="24" t="s">
        <v>101</v>
      </c>
      <c r="Q1594" s="23">
        <v>34771</v>
      </c>
      <c r="R1594" s="24" t="s">
        <v>76</v>
      </c>
      <c r="S1594" s="25">
        <v>45119</v>
      </c>
      <c r="T1594" s="24">
        <v>5244825</v>
      </c>
      <c r="U1594" s="24">
        <v>3058313095</v>
      </c>
      <c r="V1594" s="24" t="s">
        <v>9328</v>
      </c>
      <c r="W1594" s="24" t="s">
        <v>9329</v>
      </c>
      <c r="X1594" s="24" t="s">
        <v>9304</v>
      </c>
      <c r="Y1594" s="24" t="s">
        <v>9330</v>
      </c>
      <c r="Z1594" s="24" t="s">
        <v>9331</v>
      </c>
      <c r="AA1594" s="24">
        <v>3132152855</v>
      </c>
      <c r="AB1594" s="24" t="s">
        <v>77</v>
      </c>
      <c r="AC1594" s="24" t="s">
        <v>77</v>
      </c>
      <c r="AD1594" s="24" t="s">
        <v>77</v>
      </c>
      <c r="AE1594" s="26" t="s">
        <v>102</v>
      </c>
      <c r="AF1594" s="26"/>
      <c r="AG1594" s="26" t="s">
        <v>9332</v>
      </c>
      <c r="AH1594" s="27" t="s">
        <v>184</v>
      </c>
      <c r="AI1594" s="27" t="s">
        <v>1227</v>
      </c>
      <c r="AJ1594" s="27" t="s">
        <v>487</v>
      </c>
      <c r="AK1594" s="24" t="s">
        <v>121</v>
      </c>
      <c r="AL1594" s="24" t="s">
        <v>7086</v>
      </c>
      <c r="AM1594" s="23">
        <v>43530</v>
      </c>
      <c r="AN1594" s="28">
        <v>857100.06</v>
      </c>
      <c r="AO1594" s="28">
        <v>97032</v>
      </c>
      <c r="AP1594" s="24"/>
      <c r="AQ1594" s="24"/>
      <c r="AR1594" s="24"/>
      <c r="AS1594" s="24"/>
      <c r="AT1594" s="24" t="e">
        <v>#N/A</v>
      </c>
      <c r="AU1594" s="24" t="e">
        <v>#N/A</v>
      </c>
      <c r="AV1594" s="24">
        <v>93</v>
      </c>
      <c r="AW1594" s="24"/>
      <c r="AX1594" s="24"/>
      <c r="AY1594" s="24"/>
      <c r="AZ1594" s="24"/>
      <c r="BA1594" s="24"/>
      <c r="BB1594" s="24"/>
      <c r="BC1594" s="24"/>
      <c r="BD1594" s="24">
        <v>0</v>
      </c>
      <c r="BE1594" s="24">
        <v>0</v>
      </c>
      <c r="BF1594" s="23"/>
      <c r="BG1594" s="23"/>
      <c r="BH1594" s="23">
        <v>43668</v>
      </c>
      <c r="BI1594" s="26" t="s">
        <v>127</v>
      </c>
      <c r="BJ1594" s="26" t="s">
        <v>273</v>
      </c>
      <c r="BK1594" s="29">
        <v>0</v>
      </c>
      <c r="BL1594" s="24" t="s">
        <v>129</v>
      </c>
      <c r="BM1594" s="22" t="str">
        <f ca="1">+IF(Tabla1[[#This Row],[FECHA INGRESO]]&gt;=44986,IF((TODAY()-Tabla1[[#This Row],[FECHA INGRESO]])&gt;=50,"ALERTA","TODAVÍA FALTA"),"N/A")</f>
        <v>N/A</v>
      </c>
      <c r="BN1594" s="7">
        <f>IFERROR((_xlfn.DAYS(Tabla1[[#This Row],[FECHA INGRESO]],Tabla1[[#This Row],[FECHA RETIRO]]))/30,"")</f>
        <v>-4.5999999999999996</v>
      </c>
    </row>
    <row r="1595" spans="1:66" ht="15" customHeight="1" x14ac:dyDescent="0.35">
      <c r="A1595" s="32">
        <v>1032428561</v>
      </c>
      <c r="B1595" s="22" t="s">
        <v>9333</v>
      </c>
      <c r="C1595" s="23">
        <v>43530</v>
      </c>
      <c r="D1595" s="23" t="s">
        <v>1311</v>
      </c>
      <c r="E1595" s="23" t="s">
        <v>111</v>
      </c>
      <c r="F1595" s="23"/>
      <c r="G1595" s="24"/>
      <c r="H1595" s="24">
        <v>24092374852</v>
      </c>
      <c r="I1595" s="24" t="s">
        <v>95</v>
      </c>
      <c r="J1595" s="24">
        <f>DATEDIF(Tabla1[[#This Row],[FECHA DE NACIMIENTO]],Tabla1[[#This Row],[FECHA ACTUAL]],"Y")</f>
        <v>35</v>
      </c>
      <c r="K1595" s="24" t="s">
        <v>96</v>
      </c>
      <c r="L1595" s="24" t="s">
        <v>112</v>
      </c>
      <c r="M1595" s="24">
        <v>1</v>
      </c>
      <c r="N1595" s="24">
        <v>1</v>
      </c>
      <c r="O1595" s="24">
        <v>2</v>
      </c>
      <c r="P1595" s="24" t="s">
        <v>101</v>
      </c>
      <c r="Q1595" s="23">
        <v>32175</v>
      </c>
      <c r="R1595" s="24" t="s">
        <v>76</v>
      </c>
      <c r="S1595" s="25">
        <v>45119</v>
      </c>
      <c r="T1595" s="24"/>
      <c r="U1595" s="24">
        <v>3004647757</v>
      </c>
      <c r="V1595" s="24" t="s">
        <v>9334</v>
      </c>
      <c r="W1595" s="24" t="s">
        <v>9335</v>
      </c>
      <c r="X1595" s="24" t="s">
        <v>9336</v>
      </c>
      <c r="Y1595" s="24" t="s">
        <v>9337</v>
      </c>
      <c r="Z1595" s="24" t="s">
        <v>117</v>
      </c>
      <c r="AA1595" s="24"/>
      <c r="AB1595" s="24" t="s">
        <v>77</v>
      </c>
      <c r="AC1595" s="24" t="s">
        <v>77</v>
      </c>
      <c r="AD1595" s="24" t="s">
        <v>77</v>
      </c>
      <c r="AE1595" s="26" t="s">
        <v>183</v>
      </c>
      <c r="AF1595" s="26"/>
      <c r="AG1595" s="26"/>
      <c r="AH1595" s="27" t="s">
        <v>184</v>
      </c>
      <c r="AI1595" s="27" t="s">
        <v>1612</v>
      </c>
      <c r="AJ1595" s="27" t="s">
        <v>487</v>
      </c>
      <c r="AK1595" s="24" t="s">
        <v>121</v>
      </c>
      <c r="AL1595" s="24" t="s">
        <v>7086</v>
      </c>
      <c r="AM1595" s="23">
        <v>43530</v>
      </c>
      <c r="AN1595" s="28">
        <v>857100.06</v>
      </c>
      <c r="AO1595" s="28">
        <v>97032</v>
      </c>
      <c r="AP1595" s="24"/>
      <c r="AQ1595" s="24"/>
      <c r="AR1595" s="24"/>
      <c r="AS1595" s="24"/>
      <c r="AT1595" s="24" t="e">
        <v>#N/A</v>
      </c>
      <c r="AU1595" s="24" t="e">
        <v>#N/A</v>
      </c>
      <c r="AV1595" s="24" t="e">
        <v>#N/A</v>
      </c>
      <c r="AW1595" s="24"/>
      <c r="AX1595" s="24"/>
      <c r="AY1595" s="24"/>
      <c r="AZ1595" s="24"/>
      <c r="BA1595" s="24"/>
      <c r="BB1595" s="24"/>
      <c r="BC1595" s="24"/>
      <c r="BD1595" s="24">
        <v>0</v>
      </c>
      <c r="BE1595" s="24">
        <v>0</v>
      </c>
      <c r="BF1595" s="23"/>
      <c r="BG1595" s="23"/>
      <c r="BH1595" s="23">
        <v>43813</v>
      </c>
      <c r="BI1595" s="26" t="s">
        <v>127</v>
      </c>
      <c r="BJ1595" s="26" t="s">
        <v>273</v>
      </c>
      <c r="BK1595" s="29">
        <v>326312</v>
      </c>
      <c r="BL1595" s="24" t="s">
        <v>129</v>
      </c>
      <c r="BM1595" s="22" t="str">
        <f ca="1">+IF(Tabla1[[#This Row],[FECHA INGRESO]]&gt;=44986,IF((TODAY()-Tabla1[[#This Row],[FECHA INGRESO]])&gt;=50,"ALERTA","TODAVÍA FALTA"),"N/A")</f>
        <v>N/A</v>
      </c>
      <c r="BN1595" s="7">
        <f>IFERROR((_xlfn.DAYS(Tabla1[[#This Row],[FECHA INGRESO]],Tabla1[[#This Row],[FECHA RETIRO]]))/30,"")</f>
        <v>-9.4333333333333336</v>
      </c>
    </row>
    <row r="1596" spans="1:66" x14ac:dyDescent="0.35">
      <c r="A1596" s="31">
        <v>1015447790</v>
      </c>
      <c r="B1596" s="22" t="s">
        <v>9338</v>
      </c>
      <c r="C1596" s="23">
        <v>43530</v>
      </c>
      <c r="D1596" s="23" t="s">
        <v>93</v>
      </c>
      <c r="E1596" s="23" t="s">
        <v>111</v>
      </c>
      <c r="F1596" s="23"/>
      <c r="G1596" s="24"/>
      <c r="H1596" s="24">
        <v>24092606535</v>
      </c>
      <c r="I1596" s="24" t="s">
        <v>72</v>
      </c>
      <c r="J1596" s="24">
        <f>DATEDIF(Tabla1[[#This Row],[FECHA DE NACIMIENTO]],Tabla1[[#This Row],[FECHA ACTUAL]],"Y")</f>
        <v>29</v>
      </c>
      <c r="K1596" s="24" t="s">
        <v>320</v>
      </c>
      <c r="L1596" s="24" t="s">
        <v>112</v>
      </c>
      <c r="M1596" s="24">
        <v>0</v>
      </c>
      <c r="N1596" s="24">
        <v>0</v>
      </c>
      <c r="O1596" s="24">
        <v>3</v>
      </c>
      <c r="P1596" s="24" t="s">
        <v>101</v>
      </c>
      <c r="Q1596" s="23">
        <v>34522</v>
      </c>
      <c r="R1596" s="24" t="s">
        <v>76</v>
      </c>
      <c r="S1596" s="25">
        <v>45119</v>
      </c>
      <c r="T1596" s="24">
        <v>7183142</v>
      </c>
      <c r="U1596" s="24">
        <v>3125344544</v>
      </c>
      <c r="V1596" s="24" t="s">
        <v>9339</v>
      </c>
      <c r="W1596" s="24" t="s">
        <v>9340</v>
      </c>
      <c r="X1596" s="24" t="s">
        <v>9341</v>
      </c>
      <c r="Y1596" s="24" t="s">
        <v>9342</v>
      </c>
      <c r="Z1596" s="24" t="s">
        <v>117</v>
      </c>
      <c r="AA1596" s="24">
        <v>3115386054</v>
      </c>
      <c r="AB1596" s="24" t="s">
        <v>77</v>
      </c>
      <c r="AC1596" s="24" t="s">
        <v>77</v>
      </c>
      <c r="AD1596" s="24" t="s">
        <v>77</v>
      </c>
      <c r="AE1596" s="26" t="s">
        <v>183</v>
      </c>
      <c r="AF1596" s="26"/>
      <c r="AG1596" s="26" t="s">
        <v>9343</v>
      </c>
      <c r="AH1596" s="27" t="s">
        <v>184</v>
      </c>
      <c r="AI1596" s="27" t="s">
        <v>1227</v>
      </c>
      <c r="AJ1596" s="27" t="s">
        <v>487</v>
      </c>
      <c r="AK1596" s="24" t="s">
        <v>121</v>
      </c>
      <c r="AL1596" s="24" t="s">
        <v>7086</v>
      </c>
      <c r="AM1596" s="23">
        <v>43530</v>
      </c>
      <c r="AN1596" s="28">
        <v>857100.06</v>
      </c>
      <c r="AO1596" s="28">
        <v>97032</v>
      </c>
      <c r="AP1596" s="24"/>
      <c r="AQ1596" s="24"/>
      <c r="AR1596" s="24"/>
      <c r="AS1596" s="24"/>
      <c r="AT1596" s="24" t="e">
        <v>#N/A</v>
      </c>
      <c r="AU1596" s="24" t="e">
        <v>#N/A</v>
      </c>
      <c r="AV1596" s="24" t="e">
        <v>#N/A</v>
      </c>
      <c r="AW1596" s="24"/>
      <c r="AX1596" s="24"/>
      <c r="AY1596" s="24"/>
      <c r="AZ1596" s="24"/>
      <c r="BA1596" s="24"/>
      <c r="BB1596" s="24"/>
      <c r="BC1596" s="24"/>
      <c r="BD1596" s="24">
        <v>0</v>
      </c>
      <c r="BE1596" s="24">
        <v>0</v>
      </c>
      <c r="BF1596" s="23"/>
      <c r="BG1596" s="23"/>
      <c r="BH1596" s="23">
        <v>43655</v>
      </c>
      <c r="BI1596" s="26" t="s">
        <v>127</v>
      </c>
      <c r="BJ1596" s="26" t="s">
        <v>273</v>
      </c>
      <c r="BK1596" s="29">
        <v>142620</v>
      </c>
      <c r="BL1596" s="24" t="s">
        <v>129</v>
      </c>
      <c r="BM1596" s="22" t="str">
        <f ca="1">+IF(Tabla1[[#This Row],[FECHA INGRESO]]&gt;=44986,IF((TODAY()-Tabla1[[#This Row],[FECHA INGRESO]])&gt;=50,"ALERTA","TODAVÍA FALTA"),"N/A")</f>
        <v>N/A</v>
      </c>
      <c r="BN1596" s="7">
        <f>IFERROR((_xlfn.DAYS(Tabla1[[#This Row],[FECHA INGRESO]],Tabla1[[#This Row],[FECHA RETIRO]]))/30,"")</f>
        <v>-4.166666666666667</v>
      </c>
    </row>
    <row r="1597" spans="1:66" x14ac:dyDescent="0.35">
      <c r="A1597" s="34">
        <v>1030677918</v>
      </c>
      <c r="B1597" s="22" t="s">
        <v>9344</v>
      </c>
      <c r="C1597" s="23">
        <v>43530</v>
      </c>
      <c r="D1597" s="23" t="s">
        <v>188</v>
      </c>
      <c r="E1597" s="23" t="s">
        <v>111</v>
      </c>
      <c r="F1597" s="23" t="s">
        <v>70</v>
      </c>
      <c r="G1597" s="24"/>
      <c r="H1597" s="24">
        <v>24091988878</v>
      </c>
      <c r="I1597" s="24" t="s">
        <v>95</v>
      </c>
      <c r="J1597" s="24">
        <f>DATEDIF(Tabla1[[#This Row],[FECHA DE NACIMIENTO]],Tabla1[[#This Row],[FECHA ACTUAL]],"Y")</f>
        <v>26</v>
      </c>
      <c r="K1597" s="24" t="s">
        <v>320</v>
      </c>
      <c r="L1597" s="24" t="s">
        <v>112</v>
      </c>
      <c r="M1597" s="24">
        <v>1</v>
      </c>
      <c r="N1597" s="24">
        <v>1</v>
      </c>
      <c r="O1597" s="24">
        <v>2</v>
      </c>
      <c r="P1597" s="24" t="s">
        <v>101</v>
      </c>
      <c r="Q1597" s="23">
        <v>35467</v>
      </c>
      <c r="R1597" s="24" t="s">
        <v>76</v>
      </c>
      <c r="S1597" s="25">
        <v>45119</v>
      </c>
      <c r="T1597" s="24"/>
      <c r="U1597" s="24">
        <v>3219349123</v>
      </c>
      <c r="V1597" s="24" t="s">
        <v>9345</v>
      </c>
      <c r="W1597" s="24" t="s">
        <v>9346</v>
      </c>
      <c r="X1597" s="24" t="s">
        <v>9347</v>
      </c>
      <c r="Y1597" s="24" t="s">
        <v>9348</v>
      </c>
      <c r="Z1597" s="24" t="s">
        <v>117</v>
      </c>
      <c r="AA1597" s="24">
        <v>3124192346</v>
      </c>
      <c r="AB1597" s="24" t="s">
        <v>77</v>
      </c>
      <c r="AC1597" s="24" t="s">
        <v>77</v>
      </c>
      <c r="AD1597" s="24" t="s">
        <v>77</v>
      </c>
      <c r="AE1597" s="26" t="s">
        <v>183</v>
      </c>
      <c r="AF1597" s="26"/>
      <c r="AG1597" s="26" t="s">
        <v>9349</v>
      </c>
      <c r="AH1597" s="27" t="s">
        <v>184</v>
      </c>
      <c r="AI1597" s="27" t="s">
        <v>1612</v>
      </c>
      <c r="AJ1597" s="27" t="s">
        <v>487</v>
      </c>
      <c r="AK1597" s="24" t="s">
        <v>121</v>
      </c>
      <c r="AL1597" s="24" t="s">
        <v>7086</v>
      </c>
      <c r="AM1597" s="23">
        <v>43530</v>
      </c>
      <c r="AN1597" s="28">
        <v>877803</v>
      </c>
      <c r="AO1597" s="28">
        <v>102854</v>
      </c>
      <c r="AP1597" s="24"/>
      <c r="AQ1597" s="24"/>
      <c r="AR1597" s="24"/>
      <c r="AS1597" s="24"/>
      <c r="AT1597" s="24" t="e">
        <v>#N/A</v>
      </c>
      <c r="AU1597" s="24" t="e">
        <v>#N/A</v>
      </c>
      <c r="AV1597" s="24" t="e">
        <v>#N/A</v>
      </c>
      <c r="AW1597" s="24"/>
      <c r="AX1597" s="24"/>
      <c r="AY1597" s="24"/>
      <c r="AZ1597" s="24"/>
      <c r="BA1597" s="24"/>
      <c r="BB1597" s="24"/>
      <c r="BC1597" s="24"/>
      <c r="BD1597" s="24">
        <v>0</v>
      </c>
      <c r="BE1597" s="24">
        <v>0</v>
      </c>
      <c r="BF1597" s="23"/>
      <c r="BG1597" s="23"/>
      <c r="BH1597" s="23">
        <v>43901</v>
      </c>
      <c r="BI1597" s="26" t="s">
        <v>466</v>
      </c>
      <c r="BJ1597" s="26" t="s">
        <v>273</v>
      </c>
      <c r="BK1597" s="29">
        <v>0</v>
      </c>
      <c r="BL1597" s="24" t="s">
        <v>129</v>
      </c>
      <c r="BM1597" s="22" t="str">
        <f ca="1">+IF(Tabla1[[#This Row],[FECHA INGRESO]]&gt;=44986,IF((TODAY()-Tabla1[[#This Row],[FECHA INGRESO]])&gt;=50,"ALERTA","TODAVÍA FALTA"),"N/A")</f>
        <v>N/A</v>
      </c>
      <c r="BN1597" s="7">
        <f>IFERROR((_xlfn.DAYS(Tabla1[[#This Row],[FECHA INGRESO]],Tabla1[[#This Row],[FECHA RETIRO]]))/30,"")</f>
        <v>-12.366666666666667</v>
      </c>
    </row>
    <row r="1598" spans="1:66" x14ac:dyDescent="0.35">
      <c r="A1598" s="34">
        <v>1023018196</v>
      </c>
      <c r="B1598" s="22" t="s">
        <v>9350</v>
      </c>
      <c r="C1598" s="23">
        <v>43530</v>
      </c>
      <c r="D1598" s="23" t="s">
        <v>4008</v>
      </c>
      <c r="E1598" s="23" t="s">
        <v>110</v>
      </c>
      <c r="F1598" s="23" t="s">
        <v>70</v>
      </c>
      <c r="G1598" s="24"/>
      <c r="H1598" s="24">
        <v>24092595419</v>
      </c>
      <c r="I1598" s="24" t="s">
        <v>95</v>
      </c>
      <c r="J1598" s="24">
        <f>DATEDIF(Tabla1[[#This Row],[FECHA DE NACIMIENTO]],Tabla1[[#This Row],[FECHA ACTUAL]],"Y")</f>
        <v>26</v>
      </c>
      <c r="K1598" s="24" t="s">
        <v>385</v>
      </c>
      <c r="L1598" s="24" t="s">
        <v>112</v>
      </c>
      <c r="M1598" s="24">
        <v>0</v>
      </c>
      <c r="N1598" s="24">
        <v>0</v>
      </c>
      <c r="O1598" s="24">
        <v>1</v>
      </c>
      <c r="P1598" s="24" t="s">
        <v>101</v>
      </c>
      <c r="Q1598" s="23">
        <v>35404</v>
      </c>
      <c r="R1598" s="24" t="s">
        <v>76</v>
      </c>
      <c r="S1598" s="25">
        <v>45119</v>
      </c>
      <c r="T1598" s="24">
        <v>7615953</v>
      </c>
      <c r="U1598" s="24">
        <v>3229203547</v>
      </c>
      <c r="V1598" s="24" t="s">
        <v>9351</v>
      </c>
      <c r="W1598" s="24" t="s">
        <v>9352</v>
      </c>
      <c r="X1598" s="24" t="s">
        <v>9353</v>
      </c>
      <c r="Y1598" s="24" t="s">
        <v>9354</v>
      </c>
      <c r="Z1598" s="24" t="s">
        <v>9331</v>
      </c>
      <c r="AA1598" s="24">
        <v>3202031056</v>
      </c>
      <c r="AB1598" s="24" t="s">
        <v>77</v>
      </c>
      <c r="AC1598" s="24" t="s">
        <v>77</v>
      </c>
      <c r="AD1598" s="24" t="s">
        <v>77</v>
      </c>
      <c r="AE1598" s="26" t="s">
        <v>151</v>
      </c>
      <c r="AF1598" s="26"/>
      <c r="AG1598" s="26"/>
      <c r="AH1598" s="27" t="s">
        <v>184</v>
      </c>
      <c r="AI1598" s="27" t="s">
        <v>1612</v>
      </c>
      <c r="AJ1598" s="27" t="s">
        <v>487</v>
      </c>
      <c r="AK1598" s="24" t="s">
        <v>121</v>
      </c>
      <c r="AL1598" s="24" t="s">
        <v>7086</v>
      </c>
      <c r="AM1598" s="23">
        <v>43530</v>
      </c>
      <c r="AN1598" s="28">
        <v>877803</v>
      </c>
      <c r="AO1598" s="28">
        <v>102854</v>
      </c>
      <c r="AP1598" s="24"/>
      <c r="AQ1598" s="24"/>
      <c r="AR1598" s="24"/>
      <c r="AS1598" s="24"/>
      <c r="AT1598" s="24" t="e">
        <v>#N/A</v>
      </c>
      <c r="AU1598" s="24" t="e">
        <v>#N/A</v>
      </c>
      <c r="AV1598" s="24" t="e">
        <v>#N/A</v>
      </c>
      <c r="AW1598" s="24"/>
      <c r="AX1598" s="24"/>
      <c r="AY1598" s="24"/>
      <c r="AZ1598" s="24"/>
      <c r="BA1598" s="24"/>
      <c r="BB1598" s="24"/>
      <c r="BC1598" s="24"/>
      <c r="BD1598" s="24">
        <v>0</v>
      </c>
      <c r="BE1598" s="24">
        <v>0</v>
      </c>
      <c r="BF1598" s="23"/>
      <c r="BG1598" s="23"/>
      <c r="BH1598" s="23">
        <v>43892</v>
      </c>
      <c r="BI1598" s="26" t="s">
        <v>466</v>
      </c>
      <c r="BJ1598" s="26" t="s">
        <v>7599</v>
      </c>
      <c r="BK1598" s="29">
        <v>435244</v>
      </c>
      <c r="BL1598" s="24" t="s">
        <v>129</v>
      </c>
      <c r="BM1598" s="22" t="str">
        <f ca="1">+IF(Tabla1[[#This Row],[FECHA INGRESO]]&gt;=44986,IF((TODAY()-Tabla1[[#This Row],[FECHA INGRESO]])&gt;=50,"ALERTA","TODAVÍA FALTA"),"N/A")</f>
        <v>N/A</v>
      </c>
      <c r="BN1598" s="7">
        <f>IFERROR((_xlfn.DAYS(Tabla1[[#This Row],[FECHA INGRESO]],Tabla1[[#This Row],[FECHA RETIRO]]))/30,"")</f>
        <v>-12.066666666666666</v>
      </c>
    </row>
    <row r="1599" spans="1:66" x14ac:dyDescent="0.35">
      <c r="A1599" s="21">
        <v>1023963735</v>
      </c>
      <c r="B1599" s="22" t="s">
        <v>9355</v>
      </c>
      <c r="C1599" s="23">
        <v>43530</v>
      </c>
      <c r="D1599" s="23" t="s">
        <v>131</v>
      </c>
      <c r="E1599" s="23" t="s">
        <v>110</v>
      </c>
      <c r="F1599" s="23" t="s">
        <v>70</v>
      </c>
      <c r="G1599" s="24" t="s">
        <v>9356</v>
      </c>
      <c r="H1599" s="24">
        <v>24092381247</v>
      </c>
      <c r="I1599" s="24" t="s">
        <v>95</v>
      </c>
      <c r="J1599" s="24">
        <f>DATEDIF(Tabla1[[#This Row],[FECHA DE NACIMIENTO]],Tabla1[[#This Row],[FECHA ACTUAL]],"Y")</f>
        <v>25</v>
      </c>
      <c r="K1599" s="24" t="s">
        <v>500</v>
      </c>
      <c r="L1599" s="24" t="s">
        <v>234</v>
      </c>
      <c r="M1599" s="24">
        <v>1</v>
      </c>
      <c r="N1599" s="24">
        <v>1</v>
      </c>
      <c r="O1599" s="24">
        <v>1</v>
      </c>
      <c r="P1599" s="24" t="s">
        <v>101</v>
      </c>
      <c r="Q1599" s="23">
        <v>35687</v>
      </c>
      <c r="R1599" s="24" t="s">
        <v>76</v>
      </c>
      <c r="S1599" s="25">
        <v>45119</v>
      </c>
      <c r="T1599" s="24">
        <v>2334140</v>
      </c>
      <c r="U1599" s="24">
        <v>3204033219</v>
      </c>
      <c r="V1599" s="24" t="s">
        <v>9357</v>
      </c>
      <c r="W1599" s="24" t="s">
        <v>9358</v>
      </c>
      <c r="X1599" s="24" t="s">
        <v>9359</v>
      </c>
      <c r="Y1599" s="24" t="s">
        <v>9360</v>
      </c>
      <c r="Z1599" s="24" t="s">
        <v>117</v>
      </c>
      <c r="AA1599" s="24">
        <v>3146203387</v>
      </c>
      <c r="AB1599" s="24" t="s">
        <v>83</v>
      </c>
      <c r="AC1599" s="24" t="s">
        <v>83</v>
      </c>
      <c r="AD1599" s="24" t="e">
        <v>#REF!</v>
      </c>
      <c r="AE1599" s="26" t="s">
        <v>183</v>
      </c>
      <c r="AF1599" s="26" t="s">
        <v>9361</v>
      </c>
      <c r="AG1599" s="26" t="s">
        <v>101</v>
      </c>
      <c r="AH1599" s="27" t="s">
        <v>184</v>
      </c>
      <c r="AI1599" s="27" t="s">
        <v>1612</v>
      </c>
      <c r="AJ1599" s="27" t="s">
        <v>487</v>
      </c>
      <c r="AK1599" s="24" t="s">
        <v>121</v>
      </c>
      <c r="AL1599" s="24" t="s">
        <v>7086</v>
      </c>
      <c r="AM1599" s="23">
        <v>43530</v>
      </c>
      <c r="AN1599" s="28">
        <v>1000000</v>
      </c>
      <c r="AO1599" s="28">
        <v>117172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63</v>
      </c>
      <c r="AV1599" s="24">
        <v>98</v>
      </c>
      <c r="AW1599" s="24">
        <v>100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v>0</v>
      </c>
      <c r="BE1599" s="24">
        <v>0</v>
      </c>
      <c r="BF1599" s="23"/>
      <c r="BG1599" s="23"/>
      <c r="BH1599" s="23">
        <v>44671</v>
      </c>
      <c r="BI1599" s="26" t="s">
        <v>466</v>
      </c>
      <c r="BJ1599" s="26" t="s">
        <v>6087</v>
      </c>
      <c r="BK1599" s="29">
        <v>0</v>
      </c>
      <c r="BL1599" s="24" t="s">
        <v>129</v>
      </c>
      <c r="BM1599" s="22" t="str">
        <f ca="1">+IF(Tabla1[[#This Row],[FECHA INGRESO]]&gt;=44986,IF((TODAY()-Tabla1[[#This Row],[FECHA INGRESO]])&gt;=50,"ALERTA","TODAVÍA FALTA"),"N/A")</f>
        <v>N/A</v>
      </c>
      <c r="BN1599" s="7">
        <f>IFERROR((_xlfn.DAYS(Tabla1[[#This Row],[FECHA INGRESO]],Tabla1[[#This Row],[FECHA RETIRO]]))/30,"")</f>
        <v>-38.033333333333331</v>
      </c>
    </row>
    <row r="1600" spans="1:66" ht="15" customHeight="1" x14ac:dyDescent="0.35">
      <c r="A1600" s="34">
        <v>1018493356</v>
      </c>
      <c r="B1600" s="22" t="s">
        <v>9362</v>
      </c>
      <c r="C1600" s="23">
        <v>43530</v>
      </c>
      <c r="D1600" s="23" t="s">
        <v>4008</v>
      </c>
      <c r="E1600" s="23" t="s">
        <v>69</v>
      </c>
      <c r="F1600" s="23" t="s">
        <v>70</v>
      </c>
      <c r="G1600" s="24"/>
      <c r="H1600" s="24">
        <v>24092381603</v>
      </c>
      <c r="I1600" s="24" t="s">
        <v>95</v>
      </c>
      <c r="J1600" s="24">
        <f>DATEDIF(Tabla1[[#This Row],[FECHA DE NACIMIENTO]],Tabla1[[#This Row],[FECHA ACTUAL]],"Y")</f>
        <v>26</v>
      </c>
      <c r="K1600" s="24" t="s">
        <v>73</v>
      </c>
      <c r="L1600" s="24" t="s">
        <v>112</v>
      </c>
      <c r="M1600" s="24">
        <v>0</v>
      </c>
      <c r="N1600" s="24">
        <v>0</v>
      </c>
      <c r="O1600" s="24">
        <v>2</v>
      </c>
      <c r="P1600" s="24" t="s">
        <v>101</v>
      </c>
      <c r="Q1600" s="23">
        <v>35507</v>
      </c>
      <c r="R1600" s="24" t="s">
        <v>76</v>
      </c>
      <c r="S1600" s="25">
        <v>45119</v>
      </c>
      <c r="T1600" s="24">
        <v>8020615</v>
      </c>
      <c r="U1600" s="24">
        <v>3153108802</v>
      </c>
      <c r="V1600" s="24" t="s">
        <v>9363</v>
      </c>
      <c r="W1600" s="24" t="s">
        <v>9364</v>
      </c>
      <c r="X1600" s="24" t="s">
        <v>9365</v>
      </c>
      <c r="Y1600" s="24" t="s">
        <v>9366</v>
      </c>
      <c r="Z1600" s="24" t="s">
        <v>117</v>
      </c>
      <c r="AA1600" s="24">
        <v>3182657715</v>
      </c>
      <c r="AB1600" s="24" t="s">
        <v>77</v>
      </c>
      <c r="AC1600" s="24" t="s">
        <v>77</v>
      </c>
      <c r="AD1600" s="24" t="s">
        <v>77</v>
      </c>
      <c r="AE1600" s="26" t="s">
        <v>102</v>
      </c>
      <c r="AF1600" s="26"/>
      <c r="AG1600" s="26" t="s">
        <v>9367</v>
      </c>
      <c r="AH1600" s="27" t="s">
        <v>184</v>
      </c>
      <c r="AI1600" s="27" t="s">
        <v>1612</v>
      </c>
      <c r="AJ1600" s="27" t="s">
        <v>487</v>
      </c>
      <c r="AK1600" s="24" t="s">
        <v>121</v>
      </c>
      <c r="AL1600" s="24" t="s">
        <v>7086</v>
      </c>
      <c r="AM1600" s="23">
        <v>43530</v>
      </c>
      <c r="AN1600" s="28">
        <v>877803</v>
      </c>
      <c r="AO1600" s="28">
        <v>102854</v>
      </c>
      <c r="AP1600" s="24" t="s">
        <v>9368</v>
      </c>
      <c r="AQ1600" s="24"/>
      <c r="AR1600" s="24"/>
      <c r="AS1600" s="24"/>
      <c r="AT1600" s="24" t="e">
        <v>#N/A</v>
      </c>
      <c r="AU1600" s="24" t="e">
        <v>#N/A</v>
      </c>
      <c r="AV1600" s="24">
        <v>88</v>
      </c>
      <c r="AW1600" s="24"/>
      <c r="AX1600" s="24"/>
      <c r="AY1600" s="24"/>
      <c r="AZ1600" s="24"/>
      <c r="BA1600" s="24"/>
      <c r="BB1600" s="24"/>
      <c r="BC1600" s="24"/>
      <c r="BD1600" s="24">
        <v>0</v>
      </c>
      <c r="BE1600" s="24">
        <v>0</v>
      </c>
      <c r="BF1600" s="23"/>
      <c r="BG1600" s="23"/>
      <c r="BH1600" s="23">
        <v>43904</v>
      </c>
      <c r="BI1600" s="26" t="s">
        <v>127</v>
      </c>
      <c r="BJ1600" s="26" t="s">
        <v>273</v>
      </c>
      <c r="BK1600" s="29">
        <v>0</v>
      </c>
      <c r="BL1600" s="24" t="s">
        <v>129</v>
      </c>
      <c r="BM1600" s="22" t="str">
        <f ca="1">+IF(Tabla1[[#This Row],[FECHA INGRESO]]&gt;=44986,IF((TODAY()-Tabla1[[#This Row],[FECHA INGRESO]])&gt;=50,"ALERTA","TODAVÍA FALTA"),"N/A")</f>
        <v>N/A</v>
      </c>
      <c r="BN1600" s="7">
        <f>IFERROR((_xlfn.DAYS(Tabla1[[#This Row],[FECHA INGRESO]],Tabla1[[#This Row],[FECHA RETIRO]]))/30,"")</f>
        <v>-12.466666666666667</v>
      </c>
    </row>
    <row r="1601" spans="1:66" x14ac:dyDescent="0.35">
      <c r="A1601" s="31">
        <v>1020799046</v>
      </c>
      <c r="B1601" s="22" t="s">
        <v>9369</v>
      </c>
      <c r="C1601" s="23">
        <v>43530</v>
      </c>
      <c r="D1601" s="23" t="s">
        <v>188</v>
      </c>
      <c r="E1601" s="23" t="s">
        <v>111</v>
      </c>
      <c r="F1601" s="23"/>
      <c r="G1601" s="24"/>
      <c r="H1601" s="24">
        <v>24092466371</v>
      </c>
      <c r="I1601" s="24" t="s">
        <v>72</v>
      </c>
      <c r="J1601" s="24">
        <f>DATEDIF(Tabla1[[#This Row],[FECHA DE NACIMIENTO]],Tabla1[[#This Row],[FECHA ACTUAL]],"Y")</f>
        <v>28</v>
      </c>
      <c r="K1601" s="24" t="s">
        <v>73</v>
      </c>
      <c r="L1601" s="24" t="s">
        <v>234</v>
      </c>
      <c r="M1601" s="24">
        <v>0</v>
      </c>
      <c r="N1601" s="24">
        <v>0</v>
      </c>
      <c r="O1601" s="24">
        <v>2</v>
      </c>
      <c r="P1601" s="24" t="s">
        <v>101</v>
      </c>
      <c r="Q1601" s="23">
        <v>34655</v>
      </c>
      <c r="R1601" s="24" t="s">
        <v>76</v>
      </c>
      <c r="S1601" s="25">
        <v>45119</v>
      </c>
      <c r="T1601" s="24"/>
      <c r="U1601" s="24">
        <v>3108099407</v>
      </c>
      <c r="V1601" s="24" t="s">
        <v>9370</v>
      </c>
      <c r="W1601" s="24" t="s">
        <v>9371</v>
      </c>
      <c r="X1601" s="24" t="s">
        <v>8181</v>
      </c>
      <c r="Y1601" s="24" t="s">
        <v>9372</v>
      </c>
      <c r="Z1601" s="24" t="s">
        <v>82</v>
      </c>
      <c r="AA1601" s="24">
        <v>3112679800</v>
      </c>
      <c r="AB1601" s="24" t="s">
        <v>77</v>
      </c>
      <c r="AC1601" s="24" t="s">
        <v>77</v>
      </c>
      <c r="AD1601" s="24" t="s">
        <v>77</v>
      </c>
      <c r="AE1601" s="26" t="s">
        <v>151</v>
      </c>
      <c r="AF1601" s="26"/>
      <c r="AG1601" s="26"/>
      <c r="AH1601" s="27" t="s">
        <v>184</v>
      </c>
      <c r="AI1601" s="27" t="s">
        <v>877</v>
      </c>
      <c r="AJ1601" s="27" t="s">
        <v>877</v>
      </c>
      <c r="AK1601" s="24" t="s">
        <v>121</v>
      </c>
      <c r="AL1601" s="24" t="s">
        <v>7086</v>
      </c>
      <c r="AM1601" s="23">
        <v>43530</v>
      </c>
      <c r="AN1601" s="28">
        <v>857100.06</v>
      </c>
      <c r="AO1601" s="28"/>
      <c r="AP1601" s="24"/>
      <c r="AQ1601" s="24"/>
      <c r="AR1601" s="24"/>
      <c r="AS1601" s="24"/>
      <c r="AT1601" s="24" t="e">
        <v>#N/A</v>
      </c>
      <c r="AU1601" s="24" t="e">
        <v>#N/A</v>
      </c>
      <c r="AV1601" s="24" t="e">
        <v>#N/A</v>
      </c>
      <c r="AW1601" s="24"/>
      <c r="AX1601" s="24"/>
      <c r="AY1601" s="24"/>
      <c r="AZ1601" s="24"/>
      <c r="BA1601" s="24"/>
      <c r="BB1601" s="24"/>
      <c r="BC1601" s="24"/>
      <c r="BD1601" s="24">
        <v>0</v>
      </c>
      <c r="BE1601" s="24">
        <v>0</v>
      </c>
      <c r="BF1601" s="23"/>
      <c r="BG1601" s="23"/>
      <c r="BH1601" s="23">
        <v>43539</v>
      </c>
      <c r="BI1601" s="26" t="s">
        <v>127</v>
      </c>
      <c r="BJ1601" s="26" t="s">
        <v>232</v>
      </c>
      <c r="BK1601" s="29">
        <v>11502</v>
      </c>
      <c r="BL1601" s="24" t="s">
        <v>129</v>
      </c>
      <c r="BM1601" s="22" t="str">
        <f ca="1">+IF(Tabla1[[#This Row],[FECHA INGRESO]]&gt;=44986,IF((TODAY()-Tabla1[[#This Row],[FECHA INGRESO]])&gt;=50,"ALERTA","TODAVÍA FALTA"),"N/A")</f>
        <v>N/A</v>
      </c>
      <c r="BN1601" s="7">
        <f>IFERROR((_xlfn.DAYS(Tabla1[[#This Row],[FECHA INGRESO]],Tabla1[[#This Row],[FECHA RETIRO]]))/30,"")</f>
        <v>-0.3</v>
      </c>
    </row>
    <row r="1602" spans="1:66" ht="15" customHeight="1" x14ac:dyDescent="0.35">
      <c r="A1602" s="34">
        <v>1022989011</v>
      </c>
      <c r="B1602" s="22" t="s">
        <v>9373</v>
      </c>
      <c r="C1602" s="23">
        <v>43530</v>
      </c>
      <c r="D1602" s="23" t="s">
        <v>266</v>
      </c>
      <c r="E1602" s="24" t="s">
        <v>94</v>
      </c>
      <c r="F1602" s="23" t="s">
        <v>94</v>
      </c>
      <c r="G1602" s="24"/>
      <c r="H1602" s="24">
        <v>24092377279</v>
      </c>
      <c r="I1602" s="24" t="s">
        <v>95</v>
      </c>
      <c r="J1602" s="24">
        <f>DATEDIF(Tabla1[[#This Row],[FECHA DE NACIMIENTO]],Tabla1[[#This Row],[FECHA ACTUAL]],"Y")</f>
        <v>29</v>
      </c>
      <c r="K1602" s="24" t="s">
        <v>73</v>
      </c>
      <c r="L1602" s="24" t="s">
        <v>112</v>
      </c>
      <c r="M1602" s="24">
        <v>1</v>
      </c>
      <c r="N1602" s="24">
        <v>1</v>
      </c>
      <c r="O1602" s="24">
        <v>1</v>
      </c>
      <c r="P1602" s="24" t="s">
        <v>101</v>
      </c>
      <c r="Q1602" s="23">
        <v>34193</v>
      </c>
      <c r="R1602" s="24" t="s">
        <v>76</v>
      </c>
      <c r="S1602" s="25">
        <v>45119</v>
      </c>
      <c r="T1602" s="24">
        <v>2100370</v>
      </c>
      <c r="U1602" s="24">
        <v>3203979201</v>
      </c>
      <c r="V1602" s="24" t="s">
        <v>9374</v>
      </c>
      <c r="W1602" s="24" t="s">
        <v>9375</v>
      </c>
      <c r="X1602" s="24" t="s">
        <v>9376</v>
      </c>
      <c r="Y1602" s="24" t="s">
        <v>9377</v>
      </c>
      <c r="Z1602" s="24" t="s">
        <v>117</v>
      </c>
      <c r="AA1602" s="24">
        <v>3232375639</v>
      </c>
      <c r="AB1602" s="24" t="s">
        <v>77</v>
      </c>
      <c r="AC1602" s="24" t="s">
        <v>77</v>
      </c>
      <c r="AD1602" s="24" t="s">
        <v>77</v>
      </c>
      <c r="AE1602" s="26" t="s">
        <v>151</v>
      </c>
      <c r="AF1602" s="26"/>
      <c r="AG1602" s="26"/>
      <c r="AH1602" s="27" t="s">
        <v>184</v>
      </c>
      <c r="AI1602" s="27" t="s">
        <v>1612</v>
      </c>
      <c r="AJ1602" s="27" t="s">
        <v>487</v>
      </c>
      <c r="AK1602" s="24" t="s">
        <v>121</v>
      </c>
      <c r="AL1602" s="24" t="s">
        <v>7086</v>
      </c>
      <c r="AM1602" s="23">
        <v>43530</v>
      </c>
      <c r="AN1602" s="28">
        <v>908526</v>
      </c>
      <c r="AO1602" s="28">
        <v>106454</v>
      </c>
      <c r="AP1602" s="24"/>
      <c r="AQ1602" s="24"/>
      <c r="AR1602" s="24"/>
      <c r="AS1602" s="24"/>
      <c r="AT1602" s="24"/>
      <c r="AU1602" s="24">
        <v>79</v>
      </c>
      <c r="AV1602" s="24">
        <v>100</v>
      </c>
      <c r="AW1602" s="24">
        <v>90</v>
      </c>
      <c r="AX1602" s="24"/>
      <c r="AY1602" s="24"/>
      <c r="AZ1602" s="24"/>
      <c r="BA1602" s="24"/>
      <c r="BB1602" s="24"/>
      <c r="BC1602" s="24"/>
      <c r="BD1602" s="24">
        <v>0</v>
      </c>
      <c r="BE1602" s="24">
        <v>0</v>
      </c>
      <c r="BF1602" s="23"/>
      <c r="BG1602" s="23"/>
      <c r="BH1602" s="23">
        <v>44488</v>
      </c>
      <c r="BI1602" s="26" t="s">
        <v>127</v>
      </c>
      <c r="BJ1602" s="26" t="s">
        <v>273</v>
      </c>
      <c r="BK1602" s="29">
        <v>0</v>
      </c>
      <c r="BL1602" s="24" t="s">
        <v>129</v>
      </c>
      <c r="BM1602" s="22" t="str">
        <f ca="1">+IF(Tabla1[[#This Row],[FECHA INGRESO]]&gt;=44986,IF((TODAY()-Tabla1[[#This Row],[FECHA INGRESO]])&gt;=50,"ALERTA","TODAVÍA FALTA"),"N/A")</f>
        <v>N/A</v>
      </c>
      <c r="BN1602" s="7">
        <f>IFERROR((_xlfn.DAYS(Tabla1[[#This Row],[FECHA INGRESO]],Tabla1[[#This Row],[FECHA RETIRO]]))/30,"")</f>
        <v>-31.933333333333334</v>
      </c>
    </row>
    <row r="1603" spans="1:66" x14ac:dyDescent="0.35">
      <c r="A1603" s="34">
        <v>1140874244</v>
      </c>
      <c r="B1603" s="22" t="s">
        <v>9378</v>
      </c>
      <c r="C1603" s="23">
        <v>43530</v>
      </c>
      <c r="D1603" s="23" t="s">
        <v>582</v>
      </c>
      <c r="E1603" s="23" t="s">
        <v>69</v>
      </c>
      <c r="F1603" s="23" t="s">
        <v>70</v>
      </c>
      <c r="G1603" s="24"/>
      <c r="H1603" s="24">
        <v>24092560956</v>
      </c>
      <c r="I1603" s="24" t="s">
        <v>72</v>
      </c>
      <c r="J1603" s="24">
        <f>DATEDIF(Tabla1[[#This Row],[FECHA DE NACIMIENTO]],Tabla1[[#This Row],[FECHA ACTUAL]],"Y")</f>
        <v>28</v>
      </c>
      <c r="K1603" s="24" t="s">
        <v>1771</v>
      </c>
      <c r="L1603" s="24" t="s">
        <v>112</v>
      </c>
      <c r="M1603" s="24">
        <v>0</v>
      </c>
      <c r="N1603" s="24">
        <v>0</v>
      </c>
      <c r="O1603" s="24">
        <v>4</v>
      </c>
      <c r="P1603" s="24" t="s">
        <v>101</v>
      </c>
      <c r="Q1603" s="23">
        <v>34689</v>
      </c>
      <c r="R1603" s="24" t="s">
        <v>872</v>
      </c>
      <c r="S1603" s="25">
        <v>45119</v>
      </c>
      <c r="T1603" s="24"/>
      <c r="U1603" s="24">
        <v>3006591152</v>
      </c>
      <c r="V1603" s="24" t="s">
        <v>9379</v>
      </c>
      <c r="W1603" s="24" t="s">
        <v>9380</v>
      </c>
      <c r="X1603" s="24" t="s">
        <v>9381</v>
      </c>
      <c r="Y1603" s="24" t="s">
        <v>9382</v>
      </c>
      <c r="Z1603" s="24" t="s">
        <v>852</v>
      </c>
      <c r="AA1603" s="24">
        <v>3122213307</v>
      </c>
      <c r="AB1603" s="24" t="s">
        <v>77</v>
      </c>
      <c r="AC1603" s="24" t="s">
        <v>77</v>
      </c>
      <c r="AD1603" s="24" t="s">
        <v>77</v>
      </c>
      <c r="AE1603" s="26" t="s">
        <v>84</v>
      </c>
      <c r="AF1603" s="26" t="s">
        <v>9383</v>
      </c>
      <c r="AG1603" s="26"/>
      <c r="AH1603" s="27" t="s">
        <v>163</v>
      </c>
      <c r="AI1603" s="27" t="s">
        <v>515</v>
      </c>
      <c r="AJ1603" s="27" t="s">
        <v>515</v>
      </c>
      <c r="AK1603" s="24" t="s">
        <v>121</v>
      </c>
      <c r="AL1603" s="24" t="s">
        <v>7086</v>
      </c>
      <c r="AM1603" s="23">
        <v>43530</v>
      </c>
      <c r="AN1603" s="28">
        <v>1395511.2</v>
      </c>
      <c r="AO1603" s="28">
        <v>102854</v>
      </c>
      <c r="AP1603" s="24"/>
      <c r="AQ1603" s="24"/>
      <c r="AR1603" s="24"/>
      <c r="AS1603" s="24"/>
      <c r="AT1603" s="24" t="e">
        <v>#N/A</v>
      </c>
      <c r="AU1603" s="24" t="e">
        <v>#N/A</v>
      </c>
      <c r="AV1603" s="24">
        <v>84</v>
      </c>
      <c r="AW1603" s="24"/>
      <c r="AX1603" s="24"/>
      <c r="AY1603" s="24"/>
      <c r="AZ1603" s="24"/>
      <c r="BA1603" s="24"/>
      <c r="BB1603" s="24"/>
      <c r="BC1603" s="24"/>
      <c r="BD1603" s="24">
        <v>0</v>
      </c>
      <c r="BE1603" s="24">
        <v>0</v>
      </c>
      <c r="BF1603" s="23"/>
      <c r="BG1603" s="23"/>
      <c r="BH1603" s="23">
        <v>43951</v>
      </c>
      <c r="BI1603" s="26" t="s">
        <v>143</v>
      </c>
      <c r="BJ1603" s="26" t="s">
        <v>144</v>
      </c>
      <c r="BK1603" s="29">
        <v>0</v>
      </c>
      <c r="BL1603" s="24" t="s">
        <v>129</v>
      </c>
      <c r="BM1603" s="22" t="str">
        <f ca="1">+IF(Tabla1[[#This Row],[FECHA INGRESO]]&gt;=44986,IF((TODAY()-Tabla1[[#This Row],[FECHA INGRESO]])&gt;=50,"ALERTA","TODAVÍA FALTA"),"N/A")</f>
        <v>N/A</v>
      </c>
      <c r="BN1603" s="7">
        <f>IFERROR((_xlfn.DAYS(Tabla1[[#This Row],[FECHA INGRESO]],Tabla1[[#This Row],[FECHA RETIRO]]))/30,"")</f>
        <v>-14.033333333333333</v>
      </c>
    </row>
    <row r="1604" spans="1:66" x14ac:dyDescent="0.35">
      <c r="A1604" s="21">
        <v>1033727786</v>
      </c>
      <c r="B1604" s="22" t="s">
        <v>9384</v>
      </c>
      <c r="C1604" s="23">
        <v>43530</v>
      </c>
      <c r="D1604" s="23" t="s">
        <v>266</v>
      </c>
      <c r="E1604" s="24" t="s">
        <v>94</v>
      </c>
      <c r="F1604" s="23" t="s">
        <v>70</v>
      </c>
      <c r="G1604" s="24"/>
      <c r="H1604" s="24">
        <v>24092951033</v>
      </c>
      <c r="I1604" s="24" t="s">
        <v>72</v>
      </c>
      <c r="J1604" s="24">
        <f>DATEDIF(Tabla1[[#This Row],[FECHA DE NACIMIENTO]],Tabla1[[#This Row],[FECHA ACTUAL]],"Y")</f>
        <v>32</v>
      </c>
      <c r="K1604" s="24" t="s">
        <v>73</v>
      </c>
      <c r="L1604" s="24" t="s">
        <v>112</v>
      </c>
      <c r="M1604" s="24">
        <v>1</v>
      </c>
      <c r="N1604" s="24">
        <v>0</v>
      </c>
      <c r="O1604" s="24">
        <v>3</v>
      </c>
      <c r="P1604" s="24" t="s">
        <v>101</v>
      </c>
      <c r="Q1604" s="23">
        <v>33200</v>
      </c>
      <c r="R1604" s="24" t="s">
        <v>76</v>
      </c>
      <c r="S1604" s="25">
        <v>45119</v>
      </c>
      <c r="T1604" s="24"/>
      <c r="U1604" s="24">
        <v>3054222758</v>
      </c>
      <c r="V1604" s="33" t="s">
        <v>9385</v>
      </c>
      <c r="W1604" s="24" t="s">
        <v>9386</v>
      </c>
      <c r="X1604" s="24" t="s">
        <v>9387</v>
      </c>
      <c r="Y1604" s="24" t="s">
        <v>9388</v>
      </c>
      <c r="Z1604" s="24" t="s">
        <v>162</v>
      </c>
      <c r="AA1604" s="24">
        <v>3133933262</v>
      </c>
      <c r="AB1604" s="24" t="s">
        <v>83</v>
      </c>
      <c r="AC1604" s="24" t="s">
        <v>83</v>
      </c>
      <c r="AD1604" s="24" t="e">
        <v>#REF!</v>
      </c>
      <c r="AE1604" s="26" t="s">
        <v>151</v>
      </c>
      <c r="AF1604" s="26"/>
      <c r="AG1604" s="26" t="s">
        <v>75</v>
      </c>
      <c r="AH1604" s="27" t="s">
        <v>184</v>
      </c>
      <c r="AI1604" s="27" t="s">
        <v>120</v>
      </c>
      <c r="AJ1604" s="27" t="s">
        <v>120</v>
      </c>
      <c r="AK1604" s="24" t="s">
        <v>121</v>
      </c>
      <c r="AL1604" s="24" t="s">
        <v>7086</v>
      </c>
      <c r="AM1604" s="23">
        <v>43530</v>
      </c>
      <c r="AN1604" s="28">
        <v>1160000</v>
      </c>
      <c r="AO1604" s="28">
        <v>140606</v>
      </c>
      <c r="AP1604" s="24" t="s">
        <v>9389</v>
      </c>
      <c r="AQ1604" s="24">
        <v>0</v>
      </c>
      <c r="AR1604" s="24">
        <v>0</v>
      </c>
      <c r="AS1604" s="24">
        <v>0</v>
      </c>
      <c r="AT1604" s="24">
        <v>0</v>
      </c>
      <c r="AU1604" s="24">
        <v>90</v>
      </c>
      <c r="AV1604" s="24">
        <v>74</v>
      </c>
      <c r="AW1604" s="24">
        <v>68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v>0</v>
      </c>
      <c r="BE1604" s="24">
        <v>0</v>
      </c>
      <c r="BF1604" s="23">
        <v>0</v>
      </c>
      <c r="BG1604" s="23">
        <v>0</v>
      </c>
      <c r="BH1604" s="23">
        <v>45045</v>
      </c>
      <c r="BI1604" s="26" t="s">
        <v>127</v>
      </c>
      <c r="BJ1604" s="26" t="s">
        <v>9390</v>
      </c>
      <c r="BK1604" s="29">
        <v>0</v>
      </c>
      <c r="BL1604" s="24" t="s">
        <v>129</v>
      </c>
      <c r="BM1604" s="22" t="str">
        <f ca="1">+IF(Tabla1[[#This Row],[FECHA INGRESO]]&gt;=44986,IF((TODAY()-Tabla1[[#This Row],[FECHA INGRESO]])&gt;=50,"ALERTA","TODAVÍA FALTA"),"N/A")</f>
        <v>N/A</v>
      </c>
      <c r="BN1604" s="7">
        <f>IFERROR((_xlfn.DAYS(Tabla1[[#This Row],[FECHA INGRESO]],Tabla1[[#This Row],[FECHA RETIRO]]))/30,"")</f>
        <v>-50.5</v>
      </c>
    </row>
    <row r="1605" spans="1:66" x14ac:dyDescent="0.35">
      <c r="A1605" s="21">
        <v>1110061830</v>
      </c>
      <c r="B1605" s="22" t="s">
        <v>9391</v>
      </c>
      <c r="C1605" s="23">
        <v>43530</v>
      </c>
      <c r="D1605" s="23" t="s">
        <v>9392</v>
      </c>
      <c r="E1605" s="24" t="s">
        <v>94</v>
      </c>
      <c r="F1605" s="23" t="s">
        <v>70</v>
      </c>
      <c r="G1605" s="24"/>
      <c r="H1605" s="24">
        <v>24092183001</v>
      </c>
      <c r="I1605" s="24" t="s">
        <v>95</v>
      </c>
      <c r="J1605" s="24">
        <f>DATEDIF(Tabla1[[#This Row],[FECHA DE NACIMIENTO]],Tabla1[[#This Row],[FECHA ACTUAL]],"Y")</f>
        <v>30</v>
      </c>
      <c r="K1605" s="24" t="s">
        <v>96</v>
      </c>
      <c r="L1605" s="24" t="s">
        <v>234</v>
      </c>
      <c r="M1605" s="24">
        <v>1</v>
      </c>
      <c r="N1605" s="24">
        <v>0</v>
      </c>
      <c r="O1605" s="24">
        <v>2</v>
      </c>
      <c r="P1605" s="24" t="s">
        <v>101</v>
      </c>
      <c r="Q1605" s="23">
        <v>33994</v>
      </c>
      <c r="R1605" s="24" t="s">
        <v>1607</v>
      </c>
      <c r="S1605" s="25">
        <v>45119</v>
      </c>
      <c r="T1605" s="24"/>
      <c r="U1605" s="24">
        <v>3203195918</v>
      </c>
      <c r="V1605" s="33" t="s">
        <v>9393</v>
      </c>
      <c r="W1605" s="24" t="s">
        <v>9394</v>
      </c>
      <c r="X1605" s="24" t="s">
        <v>9395</v>
      </c>
      <c r="Y1605" s="24" t="s">
        <v>9396</v>
      </c>
      <c r="Z1605" s="24" t="s">
        <v>82</v>
      </c>
      <c r="AA1605" s="24">
        <v>3142711195</v>
      </c>
      <c r="AB1605" s="24" t="s">
        <v>101</v>
      </c>
      <c r="AC1605" s="24" t="s">
        <v>83</v>
      </c>
      <c r="AD1605" s="24" t="e">
        <v>#REF!</v>
      </c>
      <c r="AE1605" s="26" t="s">
        <v>151</v>
      </c>
      <c r="AF1605" s="26"/>
      <c r="AG1605" s="26" t="s">
        <v>75</v>
      </c>
      <c r="AH1605" s="27" t="s">
        <v>955</v>
      </c>
      <c r="AI1605" s="27" t="s">
        <v>1612</v>
      </c>
      <c r="AJ1605" s="27" t="s">
        <v>487</v>
      </c>
      <c r="AK1605" s="24" t="s">
        <v>121</v>
      </c>
      <c r="AL1605" s="24" t="s">
        <v>7086</v>
      </c>
      <c r="AM1605" s="23">
        <v>43530</v>
      </c>
      <c r="AN1605" s="28">
        <v>1160000</v>
      </c>
      <c r="AO1605" s="28">
        <v>140606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77</v>
      </c>
      <c r="AV1605" s="24">
        <v>88</v>
      </c>
      <c r="AW1605" s="24">
        <v>81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v>0</v>
      </c>
      <c r="BE1605" s="24">
        <v>0</v>
      </c>
      <c r="BF1605" s="23"/>
      <c r="BG1605" s="23"/>
      <c r="BH1605" s="23" t="s">
        <v>75</v>
      </c>
      <c r="BI1605" s="26">
        <v>0</v>
      </c>
      <c r="BJ1605" s="26"/>
      <c r="BK1605" s="29">
        <v>0</v>
      </c>
      <c r="BL1605" s="24" t="s">
        <v>91</v>
      </c>
      <c r="BM1605" s="22" t="str">
        <f ca="1">+IF(Tabla1[[#This Row],[FECHA INGRESO]]&gt;=44986,IF((TODAY()-Tabla1[[#This Row],[FECHA INGRESO]])&gt;=50,"ALERTA","TODAVÍA FALTA"),"N/A")</f>
        <v>N/A</v>
      </c>
      <c r="BN1605" s="7" t="str">
        <f>IFERROR((_xlfn.DAYS(Tabla1[[#This Row],[FECHA INGRESO]],Tabla1[[#This Row],[FECHA RETIRO]]))/30,"")</f>
        <v/>
      </c>
    </row>
    <row r="1606" spans="1:66" ht="15" customHeight="1" x14ac:dyDescent="0.35">
      <c r="A1606" s="34">
        <v>1024510224</v>
      </c>
      <c r="B1606" s="22" t="s">
        <v>9397</v>
      </c>
      <c r="C1606" s="23">
        <v>43531</v>
      </c>
      <c r="D1606" s="23" t="s">
        <v>131</v>
      </c>
      <c r="E1606" s="23" t="s">
        <v>111</v>
      </c>
      <c r="F1606" s="23" t="s">
        <v>70</v>
      </c>
      <c r="G1606" s="24"/>
      <c r="H1606" s="24">
        <v>24092622450</v>
      </c>
      <c r="I1606" s="24" t="s">
        <v>95</v>
      </c>
      <c r="J1606" s="24">
        <f>DATEDIF(Tabla1[[#This Row],[FECHA DE NACIMIENTO]],Tabla1[[#This Row],[FECHA ACTUAL]],"Y")</f>
        <v>33</v>
      </c>
      <c r="K1606" s="24" t="s">
        <v>73</v>
      </c>
      <c r="L1606" s="24" t="s">
        <v>74</v>
      </c>
      <c r="M1606" s="24">
        <v>2</v>
      </c>
      <c r="N1606" s="24">
        <v>2</v>
      </c>
      <c r="O1606" s="24">
        <v>2</v>
      </c>
      <c r="P1606" s="24" t="s">
        <v>101</v>
      </c>
      <c r="Q1606" s="23">
        <v>32994</v>
      </c>
      <c r="R1606" s="24" t="s">
        <v>76</v>
      </c>
      <c r="S1606" s="25">
        <v>45119</v>
      </c>
      <c r="T1606" s="24"/>
      <c r="U1606" s="24">
        <v>3209893491</v>
      </c>
      <c r="V1606" s="24" t="s">
        <v>9398</v>
      </c>
      <c r="W1606" s="24" t="s">
        <v>9399</v>
      </c>
      <c r="X1606" s="24" t="s">
        <v>9400</v>
      </c>
      <c r="Y1606" s="24" t="s">
        <v>9401</v>
      </c>
      <c r="Z1606" s="24" t="s">
        <v>82</v>
      </c>
      <c r="AA1606" s="24">
        <v>3187563741</v>
      </c>
      <c r="AB1606" s="24" t="s">
        <v>77</v>
      </c>
      <c r="AC1606" s="24" t="s">
        <v>77</v>
      </c>
      <c r="AD1606" s="24" t="s">
        <v>77</v>
      </c>
      <c r="AE1606" s="26" t="s">
        <v>151</v>
      </c>
      <c r="AF1606" s="26"/>
      <c r="AG1606" s="26"/>
      <c r="AH1606" s="27" t="s">
        <v>184</v>
      </c>
      <c r="AI1606" s="27" t="s">
        <v>186</v>
      </c>
      <c r="AJ1606" s="27" t="s">
        <v>186</v>
      </c>
      <c r="AK1606" s="24" t="s">
        <v>121</v>
      </c>
      <c r="AL1606" s="24" t="s">
        <v>7086</v>
      </c>
      <c r="AM1606" s="23">
        <v>43531</v>
      </c>
      <c r="AN1606" s="28">
        <v>877803</v>
      </c>
      <c r="AO1606" s="28">
        <v>102854</v>
      </c>
      <c r="AP1606" s="24"/>
      <c r="AQ1606" s="24"/>
      <c r="AR1606" s="24"/>
      <c r="AS1606" s="24"/>
      <c r="AT1606" s="24" t="e">
        <v>#N/A</v>
      </c>
      <c r="AU1606" s="24" t="e">
        <v>#N/A</v>
      </c>
      <c r="AV1606" s="24" t="e">
        <v>#N/A</v>
      </c>
      <c r="AW1606" s="24"/>
      <c r="AX1606" s="24"/>
      <c r="AY1606" s="24"/>
      <c r="AZ1606" s="24"/>
      <c r="BA1606" s="24"/>
      <c r="BB1606" s="24"/>
      <c r="BC1606" s="24"/>
      <c r="BD1606" s="24">
        <v>0</v>
      </c>
      <c r="BE1606" s="24">
        <v>0</v>
      </c>
      <c r="BF1606" s="23"/>
      <c r="BG1606" s="23"/>
      <c r="BH1606" s="23">
        <v>43994</v>
      </c>
      <c r="BI1606" s="26" t="s">
        <v>143</v>
      </c>
      <c r="BJ1606" s="26" t="s">
        <v>9402</v>
      </c>
      <c r="BK1606" s="29">
        <v>0</v>
      </c>
      <c r="BL1606" s="24" t="s">
        <v>129</v>
      </c>
      <c r="BM1606" s="22" t="str">
        <f ca="1">+IF(Tabla1[[#This Row],[FECHA INGRESO]]&gt;=44986,IF((TODAY()-Tabla1[[#This Row],[FECHA INGRESO]])&gt;=50,"ALERTA","TODAVÍA FALTA"),"N/A")</f>
        <v>N/A</v>
      </c>
      <c r="BN1606" s="7">
        <f>IFERROR((_xlfn.DAYS(Tabla1[[#This Row],[FECHA INGRESO]],Tabla1[[#This Row],[FECHA RETIRO]]))/30,"")</f>
        <v>-15.433333333333334</v>
      </c>
    </row>
    <row r="1607" spans="1:66" ht="15" customHeight="1" x14ac:dyDescent="0.35">
      <c r="A1607" s="31">
        <v>1233508881</v>
      </c>
      <c r="B1607" s="22" t="s">
        <v>9403</v>
      </c>
      <c r="C1607" s="23">
        <v>43531</v>
      </c>
      <c r="D1607" s="23" t="s">
        <v>93</v>
      </c>
      <c r="E1607" s="23" t="s">
        <v>111</v>
      </c>
      <c r="F1607" s="23"/>
      <c r="G1607" s="24"/>
      <c r="H1607" s="24">
        <v>24092584558</v>
      </c>
      <c r="I1607" s="24" t="s">
        <v>95</v>
      </c>
      <c r="J1607" s="24">
        <f>DATEDIF(Tabla1[[#This Row],[FECHA DE NACIMIENTO]],Tabla1[[#This Row],[FECHA ACTUAL]],"Y")</f>
        <v>23</v>
      </c>
      <c r="K1607" s="24" t="s">
        <v>96</v>
      </c>
      <c r="L1607" s="24" t="s">
        <v>112</v>
      </c>
      <c r="M1607" s="24">
        <v>0</v>
      </c>
      <c r="N1607" s="24">
        <v>0</v>
      </c>
      <c r="O1607" s="24">
        <v>3</v>
      </c>
      <c r="P1607" s="24" t="s">
        <v>101</v>
      </c>
      <c r="Q1607" s="23">
        <v>36379</v>
      </c>
      <c r="R1607" s="24" t="s">
        <v>76</v>
      </c>
      <c r="S1607" s="25">
        <v>45119</v>
      </c>
      <c r="T1607" s="24"/>
      <c r="U1607" s="24">
        <v>3143951092</v>
      </c>
      <c r="V1607" s="24" t="s">
        <v>9404</v>
      </c>
      <c r="W1607" s="24" t="s">
        <v>9405</v>
      </c>
      <c r="X1607" s="24" t="s">
        <v>9406</v>
      </c>
      <c r="Y1607" s="24" t="s">
        <v>9407</v>
      </c>
      <c r="Z1607" s="24" t="s">
        <v>567</v>
      </c>
      <c r="AA1607" s="24">
        <v>3105678942</v>
      </c>
      <c r="AB1607" s="24" t="s">
        <v>77</v>
      </c>
      <c r="AC1607" s="24" t="s">
        <v>77</v>
      </c>
      <c r="AD1607" s="24" t="s">
        <v>77</v>
      </c>
      <c r="AE1607" s="26" t="s">
        <v>151</v>
      </c>
      <c r="AF1607" s="26"/>
      <c r="AG1607" s="26"/>
      <c r="AH1607" s="27" t="s">
        <v>184</v>
      </c>
      <c r="AI1607" s="27" t="s">
        <v>8958</v>
      </c>
      <c r="AJ1607" s="27" t="s">
        <v>8959</v>
      </c>
      <c r="AK1607" s="24" t="s">
        <v>121</v>
      </c>
      <c r="AL1607" s="24" t="s">
        <v>7086</v>
      </c>
      <c r="AM1607" s="23">
        <v>43531</v>
      </c>
      <c r="AN1607" s="28">
        <v>857100.06</v>
      </c>
      <c r="AO1607" s="28">
        <v>97032</v>
      </c>
      <c r="AP1607" s="24"/>
      <c r="AQ1607" s="24"/>
      <c r="AR1607" s="24"/>
      <c r="AS1607" s="24"/>
      <c r="AT1607" s="24" t="e">
        <v>#N/A</v>
      </c>
      <c r="AU1607" s="24" t="e">
        <v>#N/A</v>
      </c>
      <c r="AV1607" s="24" t="e">
        <v>#N/A</v>
      </c>
      <c r="AW1607" s="24"/>
      <c r="AX1607" s="24"/>
      <c r="AY1607" s="24"/>
      <c r="AZ1607" s="24"/>
      <c r="BA1607" s="24"/>
      <c r="BB1607" s="24"/>
      <c r="BC1607" s="24"/>
      <c r="BD1607" s="24">
        <v>0</v>
      </c>
      <c r="BE1607" s="24">
        <v>0</v>
      </c>
      <c r="BF1607" s="23"/>
      <c r="BG1607" s="23"/>
      <c r="BH1607" s="23">
        <v>43585</v>
      </c>
      <c r="BI1607" s="26" t="s">
        <v>127</v>
      </c>
      <c r="BJ1607" s="26" t="s">
        <v>1953</v>
      </c>
      <c r="BK1607" s="29">
        <v>62109</v>
      </c>
      <c r="BL1607" s="24" t="s">
        <v>129</v>
      </c>
      <c r="BM1607" s="22" t="str">
        <f ca="1">+IF(Tabla1[[#This Row],[FECHA INGRESO]]&gt;=44986,IF((TODAY()-Tabla1[[#This Row],[FECHA INGRESO]])&gt;=50,"ALERTA","TODAVÍA FALTA"),"N/A")</f>
        <v>N/A</v>
      </c>
      <c r="BN1607" s="7">
        <f>IFERROR((_xlfn.DAYS(Tabla1[[#This Row],[FECHA INGRESO]],Tabla1[[#This Row],[FECHA RETIRO]]))/30,"")</f>
        <v>-1.8</v>
      </c>
    </row>
    <row r="1608" spans="1:66" ht="15" customHeight="1" x14ac:dyDescent="0.35">
      <c r="A1608" s="31">
        <v>1109386884</v>
      </c>
      <c r="B1608" s="22" t="s">
        <v>9408</v>
      </c>
      <c r="C1608" s="23">
        <v>43535</v>
      </c>
      <c r="D1608" s="23" t="s">
        <v>1311</v>
      </c>
      <c r="E1608" s="23" t="s">
        <v>111</v>
      </c>
      <c r="F1608" s="23"/>
      <c r="G1608" s="24"/>
      <c r="H1608" s="24">
        <v>24092556724</v>
      </c>
      <c r="I1608" s="24" t="s">
        <v>72</v>
      </c>
      <c r="J1608" s="24">
        <f>DATEDIF(Tabla1[[#This Row],[FECHA DE NACIMIENTO]],Tabla1[[#This Row],[FECHA ACTUAL]],"Y")</f>
        <v>27</v>
      </c>
      <c r="K1608" s="24" t="s">
        <v>73</v>
      </c>
      <c r="L1608" s="24" t="s">
        <v>234</v>
      </c>
      <c r="M1608" s="24">
        <v>0</v>
      </c>
      <c r="N1608" s="24">
        <v>0</v>
      </c>
      <c r="O1608" s="24">
        <v>3</v>
      </c>
      <c r="P1608" s="24" t="s">
        <v>101</v>
      </c>
      <c r="Q1608" s="23">
        <v>34946</v>
      </c>
      <c r="R1608" s="24" t="s">
        <v>9409</v>
      </c>
      <c r="S1608" s="25">
        <v>45119</v>
      </c>
      <c r="T1608" s="24">
        <v>8042163</v>
      </c>
      <c r="U1608" s="24">
        <v>3187000095</v>
      </c>
      <c r="V1608" s="24" t="s">
        <v>9410</v>
      </c>
      <c r="W1608" s="24" t="s">
        <v>9411</v>
      </c>
      <c r="X1608" s="24" t="s">
        <v>9412</v>
      </c>
      <c r="Y1608" s="24" t="s">
        <v>9413</v>
      </c>
      <c r="Z1608" s="24" t="s">
        <v>162</v>
      </c>
      <c r="AA1608" s="24">
        <v>3202131303</v>
      </c>
      <c r="AB1608" s="24" t="s">
        <v>77</v>
      </c>
      <c r="AC1608" s="24" t="s">
        <v>77</v>
      </c>
      <c r="AD1608" s="24" t="s">
        <v>77</v>
      </c>
      <c r="AE1608" s="26" t="s">
        <v>183</v>
      </c>
      <c r="AF1608" s="26"/>
      <c r="AG1608" s="26"/>
      <c r="AH1608" s="27" t="s">
        <v>184</v>
      </c>
      <c r="AI1608" s="27" t="s">
        <v>120</v>
      </c>
      <c r="AJ1608" s="27" t="s">
        <v>120</v>
      </c>
      <c r="AK1608" s="24" t="s">
        <v>121</v>
      </c>
      <c r="AL1608" s="24" t="s">
        <v>7086</v>
      </c>
      <c r="AM1608" s="23">
        <v>43535</v>
      </c>
      <c r="AN1608" s="28">
        <v>857100.06</v>
      </c>
      <c r="AO1608" s="28">
        <v>97032</v>
      </c>
      <c r="AP1608" s="24"/>
      <c r="AQ1608" s="24"/>
      <c r="AR1608" s="24"/>
      <c r="AS1608" s="24"/>
      <c r="AT1608" s="24" t="e">
        <v>#N/A</v>
      </c>
      <c r="AU1608" s="24" t="e">
        <v>#N/A</v>
      </c>
      <c r="AV1608" s="24" t="e">
        <v>#N/A</v>
      </c>
      <c r="AW1608" s="24"/>
      <c r="AX1608" s="24"/>
      <c r="AY1608" s="24"/>
      <c r="AZ1608" s="24"/>
      <c r="BA1608" s="24"/>
      <c r="BB1608" s="24"/>
      <c r="BC1608" s="24"/>
      <c r="BD1608" s="24">
        <v>0</v>
      </c>
      <c r="BE1608" s="24">
        <v>0</v>
      </c>
      <c r="BF1608" s="23"/>
      <c r="BG1608" s="23"/>
      <c r="BH1608" s="23">
        <v>43627</v>
      </c>
      <c r="BI1608" s="26" t="s">
        <v>127</v>
      </c>
      <c r="BJ1608" s="26" t="s">
        <v>1953</v>
      </c>
      <c r="BK1608" s="29">
        <v>104665</v>
      </c>
      <c r="BL1608" s="24" t="s">
        <v>129</v>
      </c>
      <c r="BM1608" s="22" t="str">
        <f ca="1">+IF(Tabla1[[#This Row],[FECHA INGRESO]]&gt;=44986,IF((TODAY()-Tabla1[[#This Row],[FECHA INGRESO]])&gt;=50,"ALERTA","TODAVÍA FALTA"),"N/A")</f>
        <v>N/A</v>
      </c>
      <c r="BN1608" s="7">
        <f>IFERROR((_xlfn.DAYS(Tabla1[[#This Row],[FECHA INGRESO]],Tabla1[[#This Row],[FECHA RETIRO]]))/30,"")</f>
        <v>-3.0666666666666669</v>
      </c>
    </row>
    <row r="1609" spans="1:66" x14ac:dyDescent="0.35">
      <c r="A1609" s="31">
        <v>52865839</v>
      </c>
      <c r="B1609" s="22" t="s">
        <v>9414</v>
      </c>
      <c r="C1609" s="23">
        <v>43535</v>
      </c>
      <c r="D1609" s="23" t="s">
        <v>131</v>
      </c>
      <c r="E1609" s="24" t="s">
        <v>94</v>
      </c>
      <c r="F1609" s="23"/>
      <c r="G1609" s="24"/>
      <c r="H1609" s="24">
        <v>24092649905</v>
      </c>
      <c r="I1609" s="24" t="s">
        <v>95</v>
      </c>
      <c r="J1609" s="24">
        <f>DATEDIF(Tabla1[[#This Row],[FECHA DE NACIMIENTO]],Tabla1[[#This Row],[FECHA ACTUAL]],"Y")</f>
        <v>41</v>
      </c>
      <c r="K1609" s="24" t="s">
        <v>96</v>
      </c>
      <c r="L1609" s="24" t="s">
        <v>234</v>
      </c>
      <c r="M1609" s="24">
        <v>2</v>
      </c>
      <c r="N1609" s="24">
        <v>2</v>
      </c>
      <c r="O1609" s="24">
        <v>2</v>
      </c>
      <c r="P1609" s="24" t="s">
        <v>101</v>
      </c>
      <c r="Q1609" s="23">
        <v>29807</v>
      </c>
      <c r="R1609" s="24" t="s">
        <v>76</v>
      </c>
      <c r="S1609" s="25">
        <v>45119</v>
      </c>
      <c r="T1609" s="24">
        <v>7501583</v>
      </c>
      <c r="U1609" s="24">
        <v>3183097119</v>
      </c>
      <c r="V1609" s="24" t="s">
        <v>9415</v>
      </c>
      <c r="W1609" s="24" t="s">
        <v>9416</v>
      </c>
      <c r="X1609" s="24" t="s">
        <v>8439</v>
      </c>
      <c r="Y1609" s="24" t="s">
        <v>9417</v>
      </c>
      <c r="Z1609" s="24" t="s">
        <v>82</v>
      </c>
      <c r="AA1609" s="24">
        <v>3228295412</v>
      </c>
      <c r="AB1609" s="24" t="s">
        <v>77</v>
      </c>
      <c r="AC1609" s="24" t="s">
        <v>77</v>
      </c>
      <c r="AD1609" s="24" t="s">
        <v>77</v>
      </c>
      <c r="AE1609" s="26" t="s">
        <v>183</v>
      </c>
      <c r="AF1609" s="26"/>
      <c r="AG1609" s="26"/>
      <c r="AH1609" s="27" t="s">
        <v>184</v>
      </c>
      <c r="AI1609" s="27" t="s">
        <v>120</v>
      </c>
      <c r="AJ1609" s="27" t="s">
        <v>120</v>
      </c>
      <c r="AK1609" s="24" t="s">
        <v>121</v>
      </c>
      <c r="AL1609" s="24" t="s">
        <v>7086</v>
      </c>
      <c r="AM1609" s="23">
        <v>43535</v>
      </c>
      <c r="AN1609" s="28">
        <v>857100.06</v>
      </c>
      <c r="AO1609" s="28"/>
      <c r="AP1609" s="24"/>
      <c r="AQ1609" s="24"/>
      <c r="AR1609" s="24"/>
      <c r="AS1609" s="24"/>
      <c r="AT1609" s="24" t="e">
        <v>#N/A</v>
      </c>
      <c r="AU1609" s="24" t="e">
        <v>#N/A</v>
      </c>
      <c r="AV1609" s="24" t="e">
        <v>#N/A</v>
      </c>
      <c r="AW1609" s="24"/>
      <c r="AX1609" s="24"/>
      <c r="AY1609" s="24"/>
      <c r="AZ1609" s="24"/>
      <c r="BA1609" s="24"/>
      <c r="BB1609" s="24"/>
      <c r="BC1609" s="24"/>
      <c r="BD1609" s="24">
        <v>0</v>
      </c>
      <c r="BE1609" s="24">
        <v>0</v>
      </c>
      <c r="BF1609" s="23"/>
      <c r="BG1609" s="23"/>
      <c r="BH1609" s="23">
        <v>43565</v>
      </c>
      <c r="BI1609" s="26" t="s">
        <v>127</v>
      </c>
      <c r="BJ1609" s="26" t="s">
        <v>1246</v>
      </c>
      <c r="BK1609" s="29">
        <v>0</v>
      </c>
      <c r="BL1609" s="24" t="s">
        <v>129</v>
      </c>
      <c r="BM1609" s="22" t="str">
        <f ca="1">+IF(Tabla1[[#This Row],[FECHA INGRESO]]&gt;=44986,IF((TODAY()-Tabla1[[#This Row],[FECHA INGRESO]])&gt;=50,"ALERTA","TODAVÍA FALTA"),"N/A")</f>
        <v>N/A</v>
      </c>
      <c r="BN1609" s="7">
        <f>IFERROR((_xlfn.DAYS(Tabla1[[#This Row],[FECHA INGRESO]],Tabla1[[#This Row],[FECHA RETIRO]]))/30,"")</f>
        <v>-1</v>
      </c>
    </row>
    <row r="1610" spans="1:66" x14ac:dyDescent="0.35">
      <c r="A1610" s="34">
        <v>1020836369</v>
      </c>
      <c r="B1610" s="22" t="s">
        <v>9418</v>
      </c>
      <c r="C1610" s="23">
        <v>43535</v>
      </c>
      <c r="D1610" s="23" t="s">
        <v>266</v>
      </c>
      <c r="E1610" s="24" t="s">
        <v>94</v>
      </c>
      <c r="F1610" s="23" t="s">
        <v>70</v>
      </c>
      <c r="G1610" s="24"/>
      <c r="H1610" s="24">
        <v>24092645631</v>
      </c>
      <c r="I1610" s="24" t="s">
        <v>72</v>
      </c>
      <c r="J1610" s="24">
        <f>DATEDIF(Tabla1[[#This Row],[FECHA DE NACIMIENTO]],Tabla1[[#This Row],[FECHA ACTUAL]],"Y")</f>
        <v>24</v>
      </c>
      <c r="K1610" s="24" t="s">
        <v>73</v>
      </c>
      <c r="L1610" s="24" t="s">
        <v>112</v>
      </c>
      <c r="M1610" s="24">
        <v>0</v>
      </c>
      <c r="N1610" s="24">
        <v>0</v>
      </c>
      <c r="O1610" s="24">
        <v>3</v>
      </c>
      <c r="P1610" s="24" t="s">
        <v>101</v>
      </c>
      <c r="Q1610" s="23">
        <v>36077</v>
      </c>
      <c r="R1610" s="24" t="s">
        <v>76</v>
      </c>
      <c r="S1610" s="25">
        <v>45119</v>
      </c>
      <c r="T1610" s="24"/>
      <c r="U1610" s="24">
        <v>3167663397</v>
      </c>
      <c r="V1610" s="24" t="s">
        <v>9419</v>
      </c>
      <c r="W1610" s="24" t="s">
        <v>9420</v>
      </c>
      <c r="X1610" s="24" t="s">
        <v>9421</v>
      </c>
      <c r="Y1610" s="24"/>
      <c r="Z1610" s="24"/>
      <c r="AA1610" s="24"/>
      <c r="AB1610" s="24" t="s">
        <v>77</v>
      </c>
      <c r="AC1610" s="24" t="s">
        <v>77</v>
      </c>
      <c r="AD1610" s="24" t="s">
        <v>77</v>
      </c>
      <c r="AE1610" s="26" t="s">
        <v>151</v>
      </c>
      <c r="AF1610" s="26"/>
      <c r="AG1610" s="26"/>
      <c r="AH1610" s="27" t="s">
        <v>184</v>
      </c>
      <c r="AI1610" s="27" t="s">
        <v>120</v>
      </c>
      <c r="AJ1610" s="27" t="s">
        <v>120</v>
      </c>
      <c r="AK1610" s="24" t="s">
        <v>121</v>
      </c>
      <c r="AL1610" s="24" t="s">
        <v>7086</v>
      </c>
      <c r="AM1610" s="23">
        <v>43535</v>
      </c>
      <c r="AN1610" s="28">
        <v>908526</v>
      </c>
      <c r="AO1610" s="28">
        <v>106454</v>
      </c>
      <c r="AP1610" s="24"/>
      <c r="AQ1610" s="24"/>
      <c r="AR1610" s="24"/>
      <c r="AS1610" s="24"/>
      <c r="AT1610" s="24"/>
      <c r="AU1610" s="24"/>
      <c r="AV1610" s="24">
        <v>83</v>
      </c>
      <c r="AW1610" s="24">
        <v>92</v>
      </c>
      <c r="AX1610" s="24"/>
      <c r="AY1610" s="24"/>
      <c r="AZ1610" s="24"/>
      <c r="BA1610" s="24"/>
      <c r="BB1610" s="24"/>
      <c r="BC1610" s="24"/>
      <c r="BD1610" s="24">
        <v>0</v>
      </c>
      <c r="BE1610" s="24">
        <v>0</v>
      </c>
      <c r="BF1610" s="23"/>
      <c r="BG1610" s="23"/>
      <c r="BH1610" s="23">
        <v>44316</v>
      </c>
      <c r="BI1610" s="26" t="s">
        <v>127</v>
      </c>
      <c r="BJ1610" s="26" t="s">
        <v>5148</v>
      </c>
      <c r="BK1610" s="29">
        <v>0</v>
      </c>
      <c r="BL1610" s="24" t="s">
        <v>129</v>
      </c>
      <c r="BM1610" s="22" t="str">
        <f ca="1">+IF(Tabla1[[#This Row],[FECHA INGRESO]]&gt;=44986,IF((TODAY()-Tabla1[[#This Row],[FECHA INGRESO]])&gt;=50,"ALERTA","TODAVÍA FALTA"),"N/A")</f>
        <v>N/A</v>
      </c>
      <c r="BN1610" s="7">
        <f>IFERROR((_xlfn.DAYS(Tabla1[[#This Row],[FECHA INGRESO]],Tabla1[[#This Row],[FECHA RETIRO]]))/30,"")</f>
        <v>-26.033333333333335</v>
      </c>
    </row>
    <row r="1611" spans="1:66" x14ac:dyDescent="0.35">
      <c r="A1611" s="34">
        <v>1012423303</v>
      </c>
      <c r="B1611" s="22" t="s">
        <v>9422</v>
      </c>
      <c r="C1611" s="23">
        <v>43535</v>
      </c>
      <c r="D1611" s="23" t="s">
        <v>131</v>
      </c>
      <c r="E1611" s="24" t="s">
        <v>94</v>
      </c>
      <c r="F1611" s="23" t="s">
        <v>70</v>
      </c>
      <c r="G1611" s="24"/>
      <c r="H1611" s="24">
        <v>24092654558</v>
      </c>
      <c r="I1611" s="24" t="s">
        <v>95</v>
      </c>
      <c r="J1611" s="24">
        <f>DATEDIF(Tabla1[[#This Row],[FECHA DE NACIMIENTO]],Tabla1[[#This Row],[FECHA ACTUAL]],"Y")</f>
        <v>28</v>
      </c>
      <c r="K1611" s="24" t="s">
        <v>73</v>
      </c>
      <c r="L1611" s="24" t="s">
        <v>112</v>
      </c>
      <c r="M1611" s="24">
        <v>0</v>
      </c>
      <c r="N1611" s="24">
        <v>0</v>
      </c>
      <c r="O1611" s="24">
        <v>2</v>
      </c>
      <c r="P1611" s="24" t="s">
        <v>101</v>
      </c>
      <c r="Q1611" s="23">
        <v>34879</v>
      </c>
      <c r="R1611" s="24" t="s">
        <v>76</v>
      </c>
      <c r="S1611" s="25">
        <v>45119</v>
      </c>
      <c r="T1611" s="24">
        <v>4138061</v>
      </c>
      <c r="U1611" s="24">
        <v>3219621546</v>
      </c>
      <c r="V1611" s="24" t="s">
        <v>9423</v>
      </c>
      <c r="W1611" s="24" t="s">
        <v>9424</v>
      </c>
      <c r="X1611" s="24" t="s">
        <v>9425</v>
      </c>
      <c r="Y1611" s="24" t="s">
        <v>9426</v>
      </c>
      <c r="Z1611" s="24" t="s">
        <v>117</v>
      </c>
      <c r="AA1611" s="24">
        <v>3107525517</v>
      </c>
      <c r="AB1611" s="24" t="s">
        <v>77</v>
      </c>
      <c r="AC1611" s="24" t="s">
        <v>77</v>
      </c>
      <c r="AD1611" s="24" t="s">
        <v>77</v>
      </c>
      <c r="AE1611" s="26" t="s">
        <v>151</v>
      </c>
      <c r="AF1611" s="26"/>
      <c r="AG1611" s="26"/>
      <c r="AH1611" s="27" t="s">
        <v>184</v>
      </c>
      <c r="AI1611" s="27" t="s">
        <v>120</v>
      </c>
      <c r="AJ1611" s="27" t="s">
        <v>120</v>
      </c>
      <c r="AK1611" s="24" t="s">
        <v>121</v>
      </c>
      <c r="AL1611" s="24" t="s">
        <v>7086</v>
      </c>
      <c r="AM1611" s="23">
        <v>43535</v>
      </c>
      <c r="AN1611" s="28">
        <v>908526</v>
      </c>
      <c r="AO1611" s="28">
        <v>106454</v>
      </c>
      <c r="AP1611" s="24"/>
      <c r="AQ1611" s="24"/>
      <c r="AR1611" s="24"/>
      <c r="AS1611" s="24"/>
      <c r="AT1611" s="24" t="e">
        <v>#N/A</v>
      </c>
      <c r="AU1611" s="24" t="e">
        <v>#N/A</v>
      </c>
      <c r="AV1611" s="24">
        <v>91</v>
      </c>
      <c r="AW1611" s="24"/>
      <c r="AX1611" s="24"/>
      <c r="AY1611" s="24"/>
      <c r="AZ1611" s="24"/>
      <c r="BA1611" s="24"/>
      <c r="BB1611" s="24"/>
      <c r="BC1611" s="24"/>
      <c r="BD1611" s="24">
        <v>0</v>
      </c>
      <c r="BE1611" s="24">
        <v>0</v>
      </c>
      <c r="BF1611" s="23"/>
      <c r="BG1611" s="23"/>
      <c r="BH1611" s="23">
        <v>44237</v>
      </c>
      <c r="BI1611" s="26" t="s">
        <v>9427</v>
      </c>
      <c r="BJ1611" s="26" t="s">
        <v>5148</v>
      </c>
      <c r="BK1611" s="29">
        <v>0</v>
      </c>
      <c r="BL1611" s="24" t="s">
        <v>129</v>
      </c>
      <c r="BM1611" s="22" t="str">
        <f ca="1">+IF(Tabla1[[#This Row],[FECHA INGRESO]]&gt;=44986,IF((TODAY()-Tabla1[[#This Row],[FECHA INGRESO]])&gt;=50,"ALERTA","TODAVÍA FALTA"),"N/A")</f>
        <v>N/A</v>
      </c>
      <c r="BN1611" s="7">
        <f>IFERROR((_xlfn.DAYS(Tabla1[[#This Row],[FECHA INGRESO]],Tabla1[[#This Row],[FECHA RETIRO]]))/30,"")</f>
        <v>-23.4</v>
      </c>
    </row>
    <row r="1612" spans="1:66" x14ac:dyDescent="0.35">
      <c r="A1612" s="34">
        <v>1023979714</v>
      </c>
      <c r="B1612" s="22" t="s">
        <v>9428</v>
      </c>
      <c r="C1612" s="23">
        <v>43535</v>
      </c>
      <c r="D1612" s="23" t="s">
        <v>93</v>
      </c>
      <c r="E1612" s="23" t="s">
        <v>111</v>
      </c>
      <c r="F1612" s="23" t="s">
        <v>70</v>
      </c>
      <c r="G1612" s="24"/>
      <c r="H1612" s="24">
        <v>24092612996</v>
      </c>
      <c r="I1612" s="24" t="s">
        <v>95</v>
      </c>
      <c r="J1612" s="24">
        <f>DATEDIF(Tabla1[[#This Row],[FECHA DE NACIMIENTO]],Tabla1[[#This Row],[FECHA ACTUAL]],"Y")</f>
        <v>23</v>
      </c>
      <c r="K1612" s="24" t="s">
        <v>73</v>
      </c>
      <c r="L1612" s="24" t="s">
        <v>112</v>
      </c>
      <c r="M1612" s="24">
        <v>0</v>
      </c>
      <c r="N1612" s="24">
        <v>0</v>
      </c>
      <c r="O1612" s="24">
        <v>2</v>
      </c>
      <c r="P1612" s="24" t="s">
        <v>101</v>
      </c>
      <c r="Q1612" s="23">
        <v>36461</v>
      </c>
      <c r="R1612" s="24" t="s">
        <v>76</v>
      </c>
      <c r="S1612" s="25">
        <v>45119</v>
      </c>
      <c r="T1612" s="24">
        <v>6363386</v>
      </c>
      <c r="U1612" s="24">
        <v>3002937963</v>
      </c>
      <c r="V1612" s="24" t="s">
        <v>9429</v>
      </c>
      <c r="W1612" s="24" t="s">
        <v>9430</v>
      </c>
      <c r="X1612" s="24" t="s">
        <v>9431</v>
      </c>
      <c r="Y1612" s="24" t="s">
        <v>9432</v>
      </c>
      <c r="Z1612" s="24" t="s">
        <v>117</v>
      </c>
      <c r="AA1612" s="24">
        <v>3017395446</v>
      </c>
      <c r="AB1612" s="24" t="s">
        <v>77</v>
      </c>
      <c r="AC1612" s="24" t="s">
        <v>77</v>
      </c>
      <c r="AD1612" s="24" t="s">
        <v>77</v>
      </c>
      <c r="AE1612" s="26" t="s">
        <v>151</v>
      </c>
      <c r="AF1612" s="26"/>
      <c r="AG1612" s="26"/>
      <c r="AH1612" s="27" t="s">
        <v>184</v>
      </c>
      <c r="AI1612" s="27" t="s">
        <v>120</v>
      </c>
      <c r="AJ1612" s="27" t="s">
        <v>120</v>
      </c>
      <c r="AK1612" s="24" t="s">
        <v>121</v>
      </c>
      <c r="AL1612" s="24" t="s">
        <v>7086</v>
      </c>
      <c r="AM1612" s="23">
        <v>43535</v>
      </c>
      <c r="AN1612" s="28">
        <v>877803</v>
      </c>
      <c r="AO1612" s="28">
        <v>102854</v>
      </c>
      <c r="AP1612" s="24"/>
      <c r="AQ1612" s="24"/>
      <c r="AR1612" s="24"/>
      <c r="AS1612" s="24"/>
      <c r="AT1612" s="24" t="e">
        <v>#N/A</v>
      </c>
      <c r="AU1612" s="24" t="e">
        <v>#N/A</v>
      </c>
      <c r="AV1612" s="24" t="e">
        <v>#N/A</v>
      </c>
      <c r="AW1612" s="24"/>
      <c r="AX1612" s="24"/>
      <c r="AY1612" s="24"/>
      <c r="AZ1612" s="24"/>
      <c r="BA1612" s="24"/>
      <c r="BB1612" s="24"/>
      <c r="BC1612" s="24"/>
      <c r="BD1612" s="24">
        <v>0</v>
      </c>
      <c r="BE1612" s="24">
        <v>0</v>
      </c>
      <c r="BF1612" s="23"/>
      <c r="BG1612" s="23"/>
      <c r="BH1612" s="23">
        <v>44119</v>
      </c>
      <c r="BI1612" s="26" t="s">
        <v>127</v>
      </c>
      <c r="BJ1612" s="26" t="s">
        <v>9433</v>
      </c>
      <c r="BK1612" s="29">
        <v>0</v>
      </c>
      <c r="BL1612" s="24" t="s">
        <v>129</v>
      </c>
      <c r="BM1612" s="22" t="str">
        <f ca="1">+IF(Tabla1[[#This Row],[FECHA INGRESO]]&gt;=44986,IF((TODAY()-Tabla1[[#This Row],[FECHA INGRESO]])&gt;=50,"ALERTA","TODAVÍA FALTA"),"N/A")</f>
        <v>N/A</v>
      </c>
      <c r="BN1612" s="7">
        <f>IFERROR((_xlfn.DAYS(Tabla1[[#This Row],[FECHA INGRESO]],Tabla1[[#This Row],[FECHA RETIRO]]))/30,"")</f>
        <v>-19.466666666666665</v>
      </c>
    </row>
    <row r="1613" spans="1:66" x14ac:dyDescent="0.35">
      <c r="A1613" s="31">
        <v>1125764959</v>
      </c>
      <c r="B1613" s="22" t="s">
        <v>9434</v>
      </c>
      <c r="C1613" s="23">
        <v>43535</v>
      </c>
      <c r="D1613" s="23" t="s">
        <v>188</v>
      </c>
      <c r="E1613" s="23" t="s">
        <v>111</v>
      </c>
      <c r="F1613" s="23"/>
      <c r="G1613" s="24"/>
      <c r="H1613" s="24">
        <v>24092620980</v>
      </c>
      <c r="I1613" s="24" t="s">
        <v>95</v>
      </c>
      <c r="J1613" s="24">
        <f>DATEDIF(Tabla1[[#This Row],[FECHA DE NACIMIENTO]],Tabla1[[#This Row],[FECHA ACTUAL]],"Y")</f>
        <v>4</v>
      </c>
      <c r="K1613" s="24" t="s">
        <v>1020</v>
      </c>
      <c r="L1613" s="24" t="s">
        <v>112</v>
      </c>
      <c r="M1613" s="24">
        <v>0</v>
      </c>
      <c r="N1613" s="24">
        <v>0</v>
      </c>
      <c r="O1613" s="24"/>
      <c r="P1613" s="24" t="s">
        <v>101</v>
      </c>
      <c r="Q1613" s="23">
        <v>43495</v>
      </c>
      <c r="R1613" s="24" t="s">
        <v>9435</v>
      </c>
      <c r="S1613" s="25">
        <v>45119</v>
      </c>
      <c r="T1613" s="24"/>
      <c r="U1613" s="24">
        <v>3124077108</v>
      </c>
      <c r="V1613" s="24" t="s">
        <v>9436</v>
      </c>
      <c r="W1613" s="24" t="s">
        <v>9437</v>
      </c>
      <c r="X1613" s="24"/>
      <c r="Y1613" s="24" t="s">
        <v>9438</v>
      </c>
      <c r="Z1613" s="24" t="s">
        <v>852</v>
      </c>
      <c r="AA1613" s="24">
        <v>311889882</v>
      </c>
      <c r="AB1613" s="24" t="s">
        <v>77</v>
      </c>
      <c r="AC1613" s="24" t="s">
        <v>77</v>
      </c>
      <c r="AD1613" s="24" t="s">
        <v>77</v>
      </c>
      <c r="AE1613" s="26" t="s">
        <v>151</v>
      </c>
      <c r="AF1613" s="26"/>
      <c r="AG1613" s="26"/>
      <c r="AH1613" s="27" t="s">
        <v>184</v>
      </c>
      <c r="AI1613" s="27" t="s">
        <v>1227</v>
      </c>
      <c r="AJ1613" s="27" t="s">
        <v>487</v>
      </c>
      <c r="AK1613" s="24" t="s">
        <v>121</v>
      </c>
      <c r="AL1613" s="24" t="s">
        <v>7086</v>
      </c>
      <c r="AM1613" s="23">
        <v>43535</v>
      </c>
      <c r="AN1613" s="28">
        <v>857100.06</v>
      </c>
      <c r="AO1613" s="28"/>
      <c r="AP1613" s="24"/>
      <c r="AQ1613" s="24"/>
      <c r="AR1613" s="24"/>
      <c r="AS1613" s="24"/>
      <c r="AT1613" s="24" t="e">
        <v>#N/A</v>
      </c>
      <c r="AU1613" s="24" t="e">
        <v>#N/A</v>
      </c>
      <c r="AV1613" s="24">
        <v>87</v>
      </c>
      <c r="AW1613" s="24"/>
      <c r="AX1613" s="24"/>
      <c r="AY1613" s="24"/>
      <c r="AZ1613" s="24"/>
      <c r="BA1613" s="24"/>
      <c r="BB1613" s="24"/>
      <c r="BC1613" s="24"/>
      <c r="BD1613" s="24">
        <v>0</v>
      </c>
      <c r="BE1613" s="24">
        <v>0</v>
      </c>
      <c r="BF1613" s="23"/>
      <c r="BG1613" s="23"/>
      <c r="BH1613" s="23">
        <v>43535</v>
      </c>
      <c r="BI1613" s="26" t="s">
        <v>127</v>
      </c>
      <c r="BJ1613" s="26" t="s">
        <v>9433</v>
      </c>
      <c r="BK1613" s="29">
        <v>1150</v>
      </c>
      <c r="BL1613" s="24" t="s">
        <v>129</v>
      </c>
      <c r="BM1613" s="22" t="str">
        <f ca="1">+IF(Tabla1[[#This Row],[FECHA INGRESO]]&gt;=44986,IF((TODAY()-Tabla1[[#This Row],[FECHA INGRESO]])&gt;=50,"ALERTA","TODAVÍA FALTA"),"N/A")</f>
        <v>N/A</v>
      </c>
      <c r="BN1613" s="7">
        <f>IFERROR((_xlfn.DAYS(Tabla1[[#This Row],[FECHA INGRESO]],Tabla1[[#This Row],[FECHA RETIRO]]))/30,"")</f>
        <v>0</v>
      </c>
    </row>
    <row r="1614" spans="1:66" x14ac:dyDescent="0.35">
      <c r="A1614" s="34">
        <v>1033758639</v>
      </c>
      <c r="B1614" s="22" t="s">
        <v>9439</v>
      </c>
      <c r="C1614" s="23">
        <v>43535</v>
      </c>
      <c r="D1614" s="23" t="s">
        <v>157</v>
      </c>
      <c r="E1614" s="23" t="s">
        <v>111</v>
      </c>
      <c r="F1614" s="23" t="s">
        <v>70</v>
      </c>
      <c r="G1614" s="24"/>
      <c r="H1614" s="24">
        <v>24092657432</v>
      </c>
      <c r="I1614" s="24" t="s">
        <v>95</v>
      </c>
      <c r="J1614" s="24">
        <f>DATEDIF(Tabla1[[#This Row],[FECHA DE NACIMIENTO]],Tabla1[[#This Row],[FECHA ACTUAL]],"Y")</f>
        <v>29</v>
      </c>
      <c r="K1614" s="24" t="s">
        <v>320</v>
      </c>
      <c r="L1614" s="24" t="s">
        <v>234</v>
      </c>
      <c r="M1614" s="24">
        <v>1</v>
      </c>
      <c r="N1614" s="24">
        <v>1</v>
      </c>
      <c r="O1614" s="24">
        <v>2</v>
      </c>
      <c r="P1614" s="24" t="s">
        <v>101</v>
      </c>
      <c r="Q1614" s="23">
        <v>34248</v>
      </c>
      <c r="R1614" s="24" t="s">
        <v>76</v>
      </c>
      <c r="S1614" s="25">
        <v>45119</v>
      </c>
      <c r="T1614" s="24"/>
      <c r="U1614" s="24">
        <v>3124288181</v>
      </c>
      <c r="V1614" s="24" t="s">
        <v>9440</v>
      </c>
      <c r="W1614" s="24" t="s">
        <v>9441</v>
      </c>
      <c r="X1614" s="24" t="s">
        <v>9442</v>
      </c>
      <c r="Y1614" s="24" t="s">
        <v>9443</v>
      </c>
      <c r="Z1614" s="24" t="s">
        <v>117</v>
      </c>
      <c r="AA1614" s="24">
        <v>3213454630</v>
      </c>
      <c r="AB1614" s="24" t="s">
        <v>77</v>
      </c>
      <c r="AC1614" s="24" t="s">
        <v>77</v>
      </c>
      <c r="AD1614" s="24" t="s">
        <v>77</v>
      </c>
      <c r="AE1614" s="26" t="s">
        <v>183</v>
      </c>
      <c r="AF1614" s="26"/>
      <c r="AG1614" s="26"/>
      <c r="AH1614" s="27" t="s">
        <v>184</v>
      </c>
      <c r="AI1614" s="27" t="s">
        <v>1612</v>
      </c>
      <c r="AJ1614" s="27" t="s">
        <v>487</v>
      </c>
      <c r="AK1614" s="24" t="s">
        <v>121</v>
      </c>
      <c r="AL1614" s="24" t="s">
        <v>7086</v>
      </c>
      <c r="AM1614" s="23">
        <v>43535</v>
      </c>
      <c r="AN1614" s="28">
        <v>877803</v>
      </c>
      <c r="AO1614" s="28">
        <v>102854</v>
      </c>
      <c r="AP1614" s="24"/>
      <c r="AQ1614" s="24"/>
      <c r="AR1614" s="24"/>
      <c r="AS1614" s="24"/>
      <c r="AT1614" s="24" t="e">
        <v>#N/A</v>
      </c>
      <c r="AU1614" s="24" t="e">
        <v>#N/A</v>
      </c>
      <c r="AV1614" s="24" t="e">
        <v>#N/A</v>
      </c>
      <c r="AW1614" s="24"/>
      <c r="AX1614" s="24"/>
      <c r="AY1614" s="24"/>
      <c r="AZ1614" s="24"/>
      <c r="BA1614" s="24"/>
      <c r="BB1614" s="24"/>
      <c r="BC1614" s="24"/>
      <c r="BD1614" s="24">
        <v>0</v>
      </c>
      <c r="BE1614" s="24">
        <v>0</v>
      </c>
      <c r="BF1614" s="23"/>
      <c r="BG1614" s="23"/>
      <c r="BH1614" s="23">
        <v>44167</v>
      </c>
      <c r="BI1614" s="26" t="s">
        <v>127</v>
      </c>
      <c r="BJ1614" s="26" t="s">
        <v>9433</v>
      </c>
      <c r="BK1614" s="29">
        <v>0</v>
      </c>
      <c r="BL1614" s="24" t="s">
        <v>129</v>
      </c>
      <c r="BM1614" s="22" t="str">
        <f ca="1">+IF(Tabla1[[#This Row],[FECHA INGRESO]]&gt;=44986,IF((TODAY()-Tabla1[[#This Row],[FECHA INGRESO]])&gt;=50,"ALERTA","TODAVÍA FALTA"),"N/A")</f>
        <v>N/A</v>
      </c>
      <c r="BN1614" s="7">
        <f>IFERROR((_xlfn.DAYS(Tabla1[[#This Row],[FECHA INGRESO]],Tabla1[[#This Row],[FECHA RETIRO]]))/30,"")</f>
        <v>-21.066666666666666</v>
      </c>
    </row>
    <row r="1615" spans="1:66" ht="15" customHeight="1" x14ac:dyDescent="0.35">
      <c r="A1615" s="31">
        <v>1024594966</v>
      </c>
      <c r="B1615" s="22" t="s">
        <v>9444</v>
      </c>
      <c r="C1615" s="23">
        <v>43535</v>
      </c>
      <c r="D1615" s="23" t="s">
        <v>266</v>
      </c>
      <c r="E1615" s="24" t="s">
        <v>94</v>
      </c>
      <c r="F1615" s="23"/>
      <c r="G1615" s="24"/>
      <c r="H1615" s="24">
        <v>24092653593</v>
      </c>
      <c r="I1615" s="24" t="s">
        <v>72</v>
      </c>
      <c r="J1615" s="24">
        <f>DATEDIF(Tabla1[[#This Row],[FECHA DE NACIMIENTO]],Tabla1[[#This Row],[FECHA ACTUAL]],"Y")</f>
        <v>24</v>
      </c>
      <c r="K1615" s="24" t="s">
        <v>73</v>
      </c>
      <c r="L1615" s="24" t="s">
        <v>112</v>
      </c>
      <c r="M1615" s="24">
        <v>0</v>
      </c>
      <c r="N1615" s="24">
        <v>0</v>
      </c>
      <c r="O1615" s="24">
        <v>1</v>
      </c>
      <c r="P1615" s="24" t="s">
        <v>101</v>
      </c>
      <c r="Q1615" s="23">
        <v>36154</v>
      </c>
      <c r="R1615" s="24" t="s">
        <v>76</v>
      </c>
      <c r="S1615" s="25">
        <v>45119</v>
      </c>
      <c r="T1615" s="24"/>
      <c r="U1615" s="24">
        <v>3006244489</v>
      </c>
      <c r="V1615" s="24" t="s">
        <v>9445</v>
      </c>
      <c r="W1615" s="24" t="s">
        <v>9446</v>
      </c>
      <c r="X1615" s="24" t="s">
        <v>9447</v>
      </c>
      <c r="Y1615" s="24" t="s">
        <v>9448</v>
      </c>
      <c r="Z1615" s="24" t="s">
        <v>117</v>
      </c>
      <c r="AA1615" s="24">
        <v>3016417412</v>
      </c>
      <c r="AB1615" s="24" t="s">
        <v>77</v>
      </c>
      <c r="AC1615" s="24" t="s">
        <v>77</v>
      </c>
      <c r="AD1615" s="24" t="s">
        <v>77</v>
      </c>
      <c r="AE1615" s="26" t="s">
        <v>151</v>
      </c>
      <c r="AF1615" s="26"/>
      <c r="AG1615" s="26"/>
      <c r="AH1615" s="27" t="s">
        <v>184</v>
      </c>
      <c r="AI1615" s="27" t="s">
        <v>1227</v>
      </c>
      <c r="AJ1615" s="27" t="s">
        <v>487</v>
      </c>
      <c r="AK1615" s="24" t="s">
        <v>121</v>
      </c>
      <c r="AL1615" s="24" t="s">
        <v>7086</v>
      </c>
      <c r="AM1615" s="23">
        <v>43535</v>
      </c>
      <c r="AN1615" s="28">
        <v>857100.06</v>
      </c>
      <c r="AO1615" s="28"/>
      <c r="AP1615" s="24"/>
      <c r="AQ1615" s="24"/>
      <c r="AR1615" s="24"/>
      <c r="AS1615" s="24"/>
      <c r="AT1615" s="24" t="e">
        <v>#N/A</v>
      </c>
      <c r="AU1615" s="24" t="e">
        <v>#N/A</v>
      </c>
      <c r="AV1615" s="24">
        <v>89</v>
      </c>
      <c r="AW1615" s="24"/>
      <c r="AX1615" s="24"/>
      <c r="AY1615" s="24"/>
      <c r="AZ1615" s="24"/>
      <c r="BA1615" s="24"/>
      <c r="BB1615" s="24"/>
      <c r="BC1615" s="24"/>
      <c r="BD1615" s="24">
        <v>0</v>
      </c>
      <c r="BE1615" s="24">
        <v>0</v>
      </c>
      <c r="BF1615" s="23"/>
      <c r="BG1615" s="23"/>
      <c r="BH1615" s="23">
        <v>43556</v>
      </c>
      <c r="BI1615" s="26" t="s">
        <v>143</v>
      </c>
      <c r="BJ1615" s="26" t="s">
        <v>2589</v>
      </c>
      <c r="BK1615" s="29">
        <v>24153</v>
      </c>
      <c r="BL1615" s="24" t="s">
        <v>129</v>
      </c>
      <c r="BM1615" s="22" t="str">
        <f ca="1">+IF(Tabla1[[#This Row],[FECHA INGRESO]]&gt;=44986,IF((TODAY()-Tabla1[[#This Row],[FECHA INGRESO]])&gt;=50,"ALERTA","TODAVÍA FALTA"),"N/A")</f>
        <v>N/A</v>
      </c>
      <c r="BN1615" s="7">
        <f>IFERROR((_xlfn.DAYS(Tabla1[[#This Row],[FECHA INGRESO]],Tabla1[[#This Row],[FECHA RETIRO]]))/30,"")</f>
        <v>-0.7</v>
      </c>
    </row>
    <row r="1616" spans="1:66" x14ac:dyDescent="0.35">
      <c r="A1616" s="31">
        <v>1019147036</v>
      </c>
      <c r="B1616" s="22" t="s">
        <v>9449</v>
      </c>
      <c r="C1616" s="23">
        <v>43535</v>
      </c>
      <c r="D1616" s="23" t="s">
        <v>188</v>
      </c>
      <c r="E1616" s="23" t="s">
        <v>111</v>
      </c>
      <c r="F1616" s="23"/>
      <c r="G1616" s="24"/>
      <c r="H1616" s="24">
        <v>24092582297</v>
      </c>
      <c r="I1616" s="24" t="s">
        <v>72</v>
      </c>
      <c r="J1616" s="24">
        <f>DATEDIF(Tabla1[[#This Row],[FECHA DE NACIMIENTO]],Tabla1[[#This Row],[FECHA ACTUAL]],"Y")</f>
        <v>24</v>
      </c>
      <c r="K1616" s="24" t="s">
        <v>320</v>
      </c>
      <c r="L1616" s="24" t="s">
        <v>112</v>
      </c>
      <c r="M1616" s="24">
        <v>0</v>
      </c>
      <c r="N1616" s="24">
        <v>0</v>
      </c>
      <c r="O1616" s="24">
        <v>4</v>
      </c>
      <c r="P1616" s="24" t="s">
        <v>101</v>
      </c>
      <c r="Q1616" s="23">
        <v>36220</v>
      </c>
      <c r="R1616" s="24" t="s">
        <v>76</v>
      </c>
      <c r="S1616" s="25">
        <v>45119</v>
      </c>
      <c r="T1616" s="24">
        <v>7053060</v>
      </c>
      <c r="U1616" s="24">
        <v>3115441850</v>
      </c>
      <c r="V1616" s="24" t="s">
        <v>9450</v>
      </c>
      <c r="W1616" s="24" t="s">
        <v>9451</v>
      </c>
      <c r="X1616" s="24" t="s">
        <v>9452</v>
      </c>
      <c r="Y1616" s="24" t="s">
        <v>9453</v>
      </c>
      <c r="Z1616" s="24" t="s">
        <v>255</v>
      </c>
      <c r="AA1616" s="24">
        <v>3115441850</v>
      </c>
      <c r="AB1616" s="24" t="s">
        <v>77</v>
      </c>
      <c r="AC1616" s="24" t="s">
        <v>77</v>
      </c>
      <c r="AD1616" s="24" t="s">
        <v>77</v>
      </c>
      <c r="AE1616" s="26" t="s">
        <v>151</v>
      </c>
      <c r="AF1616" s="26"/>
      <c r="AG1616" s="26"/>
      <c r="AH1616" s="27" t="s">
        <v>184</v>
      </c>
      <c r="AI1616" s="27" t="s">
        <v>1227</v>
      </c>
      <c r="AJ1616" s="27" t="s">
        <v>487</v>
      </c>
      <c r="AK1616" s="24" t="s">
        <v>121</v>
      </c>
      <c r="AL1616" s="24" t="s">
        <v>7086</v>
      </c>
      <c r="AM1616" s="23">
        <v>43535</v>
      </c>
      <c r="AN1616" s="28">
        <v>857100.06</v>
      </c>
      <c r="AO1616" s="28"/>
      <c r="AP1616" s="24"/>
      <c r="AQ1616" s="24"/>
      <c r="AR1616" s="24"/>
      <c r="AS1616" s="24"/>
      <c r="AT1616" s="24" t="e">
        <v>#N/A</v>
      </c>
      <c r="AU1616" s="24" t="e">
        <v>#N/A</v>
      </c>
      <c r="AV1616" s="24" t="e">
        <v>#N/A</v>
      </c>
      <c r="AW1616" s="24"/>
      <c r="AX1616" s="24"/>
      <c r="AY1616" s="24"/>
      <c r="AZ1616" s="24"/>
      <c r="BA1616" s="24"/>
      <c r="BB1616" s="24"/>
      <c r="BC1616" s="24"/>
      <c r="BD1616" s="24">
        <v>0</v>
      </c>
      <c r="BE1616" s="24">
        <v>0</v>
      </c>
      <c r="BF1616" s="23"/>
      <c r="BG1616" s="23"/>
      <c r="BH1616" s="23">
        <v>43544</v>
      </c>
      <c r="BI1616" s="26" t="s">
        <v>143</v>
      </c>
      <c r="BJ1616" s="26" t="s">
        <v>2589</v>
      </c>
      <c r="BK1616" s="29">
        <v>411502</v>
      </c>
      <c r="BL1616" s="24" t="s">
        <v>129</v>
      </c>
      <c r="BM1616" s="22" t="str">
        <f ca="1">+IF(Tabla1[[#This Row],[FECHA INGRESO]]&gt;=44986,IF((TODAY()-Tabla1[[#This Row],[FECHA INGRESO]])&gt;=50,"ALERTA","TODAVÍA FALTA"),"N/A")</f>
        <v>N/A</v>
      </c>
      <c r="BN1616" s="7">
        <f>IFERROR((_xlfn.DAYS(Tabla1[[#This Row],[FECHA INGRESO]],Tabla1[[#This Row],[FECHA RETIRO]]))/30,"")</f>
        <v>-0.3</v>
      </c>
    </row>
    <row r="1617" spans="1:66" ht="15" customHeight="1" x14ac:dyDescent="0.35">
      <c r="A1617" s="31">
        <v>1023873159</v>
      </c>
      <c r="B1617" s="22" t="s">
        <v>9454</v>
      </c>
      <c r="C1617" s="23">
        <v>43535</v>
      </c>
      <c r="D1617" s="23" t="s">
        <v>109</v>
      </c>
      <c r="E1617" s="24" t="s">
        <v>94</v>
      </c>
      <c r="F1617" s="23"/>
      <c r="G1617" s="24"/>
      <c r="H1617" s="24">
        <v>24092659368</v>
      </c>
      <c r="I1617" s="24" t="s">
        <v>95</v>
      </c>
      <c r="J1617" s="24">
        <f>DATEDIF(Tabla1[[#This Row],[FECHA DE NACIMIENTO]],Tabla1[[#This Row],[FECHA ACTUAL]],"Y")</f>
        <v>35</v>
      </c>
      <c r="K1617" s="24" t="s">
        <v>73</v>
      </c>
      <c r="L1617" s="24" t="s">
        <v>234</v>
      </c>
      <c r="M1617" s="24">
        <v>2</v>
      </c>
      <c r="N1617" s="24">
        <v>2</v>
      </c>
      <c r="O1617" s="24">
        <v>2</v>
      </c>
      <c r="P1617" s="24" t="s">
        <v>101</v>
      </c>
      <c r="Q1617" s="23">
        <v>31973</v>
      </c>
      <c r="R1617" s="24" t="s">
        <v>76</v>
      </c>
      <c r="S1617" s="25">
        <v>45119</v>
      </c>
      <c r="T1617" s="24">
        <v>4970677</v>
      </c>
      <c r="U1617" s="24">
        <v>3223973326</v>
      </c>
      <c r="V1617" s="24" t="s">
        <v>9455</v>
      </c>
      <c r="W1617" s="24" t="s">
        <v>9456</v>
      </c>
      <c r="X1617" s="24" t="s">
        <v>9457</v>
      </c>
      <c r="Y1617" s="24" t="s">
        <v>9458</v>
      </c>
      <c r="Z1617" s="24" t="s">
        <v>82</v>
      </c>
      <c r="AA1617" s="24">
        <v>3144417166</v>
      </c>
      <c r="AB1617" s="24" t="s">
        <v>77</v>
      </c>
      <c r="AC1617" s="24" t="s">
        <v>77</v>
      </c>
      <c r="AD1617" s="24" t="s">
        <v>77</v>
      </c>
      <c r="AE1617" s="26" t="s">
        <v>151</v>
      </c>
      <c r="AF1617" s="26"/>
      <c r="AG1617" s="26"/>
      <c r="AH1617" s="27" t="s">
        <v>184</v>
      </c>
      <c r="AI1617" s="27" t="s">
        <v>1227</v>
      </c>
      <c r="AJ1617" s="27" t="s">
        <v>487</v>
      </c>
      <c r="AK1617" s="24" t="s">
        <v>121</v>
      </c>
      <c r="AL1617" s="24" t="s">
        <v>7086</v>
      </c>
      <c r="AM1617" s="23">
        <v>43535</v>
      </c>
      <c r="AN1617" s="28">
        <v>857100.06</v>
      </c>
      <c r="AO1617" s="28"/>
      <c r="AP1617" s="24"/>
      <c r="AQ1617" s="24"/>
      <c r="AR1617" s="24"/>
      <c r="AS1617" s="24"/>
      <c r="AT1617" s="24" t="e">
        <v>#N/A</v>
      </c>
      <c r="AU1617" s="24" t="e">
        <v>#N/A</v>
      </c>
      <c r="AV1617" s="24" t="e">
        <v>#N/A</v>
      </c>
      <c r="AW1617" s="24"/>
      <c r="AX1617" s="24"/>
      <c r="AY1617" s="24"/>
      <c r="AZ1617" s="24"/>
      <c r="BA1617" s="24"/>
      <c r="BB1617" s="24"/>
      <c r="BC1617" s="24"/>
      <c r="BD1617" s="24">
        <v>0</v>
      </c>
      <c r="BE1617" s="24">
        <v>0</v>
      </c>
      <c r="BF1617" s="23"/>
      <c r="BG1617" s="23"/>
      <c r="BH1617" s="23">
        <v>43535</v>
      </c>
      <c r="BI1617" s="26" t="s">
        <v>127</v>
      </c>
      <c r="BJ1617" s="26" t="s">
        <v>1953</v>
      </c>
      <c r="BK1617" s="29">
        <v>1150</v>
      </c>
      <c r="BL1617" s="24" t="s">
        <v>129</v>
      </c>
      <c r="BM1617" s="22" t="str">
        <f ca="1">+IF(Tabla1[[#This Row],[FECHA INGRESO]]&gt;=44986,IF((TODAY()-Tabla1[[#This Row],[FECHA INGRESO]])&gt;=50,"ALERTA","TODAVÍA FALTA"),"N/A")</f>
        <v>N/A</v>
      </c>
      <c r="BN1617" s="7">
        <f>IFERROR((_xlfn.DAYS(Tabla1[[#This Row],[FECHA INGRESO]],Tabla1[[#This Row],[FECHA RETIRO]]))/30,"")</f>
        <v>0</v>
      </c>
    </row>
    <row r="1618" spans="1:66" ht="15" customHeight="1" x14ac:dyDescent="0.35">
      <c r="A1618" s="31">
        <v>1012387578</v>
      </c>
      <c r="B1618" s="22" t="s">
        <v>9459</v>
      </c>
      <c r="C1618" s="23">
        <v>43535</v>
      </c>
      <c r="D1618" s="23" t="s">
        <v>266</v>
      </c>
      <c r="E1618" s="24" t="s">
        <v>94</v>
      </c>
      <c r="F1618" s="23"/>
      <c r="G1618" s="24"/>
      <c r="H1618" s="24">
        <v>24092622669</v>
      </c>
      <c r="I1618" s="24" t="s">
        <v>95</v>
      </c>
      <c r="J1618" s="24">
        <f>DATEDIF(Tabla1[[#This Row],[FECHA DE NACIMIENTO]],Tabla1[[#This Row],[FECHA ACTUAL]],"Y")</f>
        <v>31</v>
      </c>
      <c r="K1618" s="24" t="s">
        <v>73</v>
      </c>
      <c r="L1618" s="24" t="s">
        <v>234</v>
      </c>
      <c r="M1618" s="24">
        <v>2</v>
      </c>
      <c r="N1618" s="24">
        <v>2</v>
      </c>
      <c r="O1618" s="24">
        <v>2</v>
      </c>
      <c r="P1618" s="24" t="s">
        <v>101</v>
      </c>
      <c r="Q1618" s="23">
        <v>33708</v>
      </c>
      <c r="R1618" s="24" t="s">
        <v>76</v>
      </c>
      <c r="S1618" s="25">
        <v>45119</v>
      </c>
      <c r="T1618" s="24"/>
      <c r="U1618" s="24">
        <v>3178551044</v>
      </c>
      <c r="V1618" s="24" t="s">
        <v>9460</v>
      </c>
      <c r="W1618" s="24" t="s">
        <v>9461</v>
      </c>
      <c r="X1618" s="24" t="s">
        <v>9462</v>
      </c>
      <c r="Y1618" s="24" t="s">
        <v>9463</v>
      </c>
      <c r="Z1618" s="24" t="s">
        <v>117</v>
      </c>
      <c r="AA1618" s="24">
        <v>3162310288</v>
      </c>
      <c r="AB1618" s="24" t="s">
        <v>77</v>
      </c>
      <c r="AC1618" s="24" t="s">
        <v>77</v>
      </c>
      <c r="AD1618" s="24" t="s">
        <v>77</v>
      </c>
      <c r="AE1618" s="26" t="s">
        <v>183</v>
      </c>
      <c r="AF1618" s="26"/>
      <c r="AG1618" s="26"/>
      <c r="AH1618" s="27" t="s">
        <v>184</v>
      </c>
      <c r="AI1618" s="27" t="s">
        <v>1612</v>
      </c>
      <c r="AJ1618" s="27" t="s">
        <v>487</v>
      </c>
      <c r="AK1618" s="24" t="s">
        <v>121</v>
      </c>
      <c r="AL1618" s="24" t="s">
        <v>7086</v>
      </c>
      <c r="AM1618" s="23">
        <v>43535</v>
      </c>
      <c r="AN1618" s="28">
        <v>857100.06</v>
      </c>
      <c r="AO1618" s="28">
        <v>97032</v>
      </c>
      <c r="AP1618" s="24"/>
      <c r="AQ1618" s="24"/>
      <c r="AR1618" s="24"/>
      <c r="AS1618" s="24"/>
      <c r="AT1618" s="24" t="e">
        <v>#N/A</v>
      </c>
      <c r="AU1618" s="24" t="e">
        <v>#N/A</v>
      </c>
      <c r="AV1618" s="24">
        <v>92</v>
      </c>
      <c r="AW1618" s="24"/>
      <c r="AX1618" s="24"/>
      <c r="AY1618" s="24"/>
      <c r="AZ1618" s="24"/>
      <c r="BA1618" s="24"/>
      <c r="BB1618" s="24"/>
      <c r="BC1618" s="24"/>
      <c r="BD1618" s="24">
        <v>0</v>
      </c>
      <c r="BE1618" s="24">
        <v>0</v>
      </c>
      <c r="BF1618" s="23"/>
      <c r="BG1618" s="23"/>
      <c r="BH1618" s="23">
        <v>43832</v>
      </c>
      <c r="BI1618" s="26" t="s">
        <v>127</v>
      </c>
      <c r="BJ1618" s="26" t="s">
        <v>273</v>
      </c>
      <c r="BK1618" s="29">
        <v>0</v>
      </c>
      <c r="BL1618" s="24" t="s">
        <v>129</v>
      </c>
      <c r="BM1618" s="22" t="str">
        <f ca="1">+IF(Tabla1[[#This Row],[FECHA INGRESO]]&gt;=44986,IF((TODAY()-Tabla1[[#This Row],[FECHA INGRESO]])&gt;=50,"ALERTA","TODAVÍA FALTA"),"N/A")</f>
        <v>N/A</v>
      </c>
      <c r="BN1618" s="7">
        <f>IFERROR((_xlfn.DAYS(Tabla1[[#This Row],[FECHA INGRESO]],Tabla1[[#This Row],[FECHA RETIRO]]))/30,"")</f>
        <v>-9.9</v>
      </c>
    </row>
    <row r="1619" spans="1:66" ht="15" customHeight="1" x14ac:dyDescent="0.35">
      <c r="A1619" s="31">
        <v>1030653128</v>
      </c>
      <c r="B1619" s="22" t="s">
        <v>9464</v>
      </c>
      <c r="C1619" s="23">
        <v>43535</v>
      </c>
      <c r="D1619" s="23" t="s">
        <v>109</v>
      </c>
      <c r="E1619" s="23" t="s">
        <v>110</v>
      </c>
      <c r="F1619" s="23" t="s">
        <v>111</v>
      </c>
      <c r="G1619" s="24"/>
      <c r="H1619" s="24">
        <v>24092662326</v>
      </c>
      <c r="I1619" s="24" t="s">
        <v>72</v>
      </c>
      <c r="J1619" s="24">
        <f>DATEDIF(Tabla1[[#This Row],[FECHA DE NACIMIENTO]],Tabla1[[#This Row],[FECHA ACTUAL]],"Y")</f>
        <v>28</v>
      </c>
      <c r="K1619" s="24" t="s">
        <v>73</v>
      </c>
      <c r="L1619" s="24" t="s">
        <v>112</v>
      </c>
      <c r="M1619" s="24">
        <v>0</v>
      </c>
      <c r="N1619" s="24">
        <v>0</v>
      </c>
      <c r="O1619" s="24">
        <v>3</v>
      </c>
      <c r="P1619" s="24" t="s">
        <v>101</v>
      </c>
      <c r="Q1619" s="23">
        <v>34822</v>
      </c>
      <c r="R1619" s="24" t="s">
        <v>76</v>
      </c>
      <c r="S1619" s="25">
        <v>45119</v>
      </c>
      <c r="T1619" s="24"/>
      <c r="U1619" s="24">
        <v>3132369133</v>
      </c>
      <c r="V1619" s="33" t="s">
        <v>9465</v>
      </c>
      <c r="W1619" s="24" t="s">
        <v>9466</v>
      </c>
      <c r="X1619" s="24" t="s">
        <v>9467</v>
      </c>
      <c r="Y1619" s="24" t="s">
        <v>9468</v>
      </c>
      <c r="Z1619" s="24" t="s">
        <v>117</v>
      </c>
      <c r="AA1619" s="24">
        <v>3125353402</v>
      </c>
      <c r="AB1619" s="24" t="s">
        <v>77</v>
      </c>
      <c r="AC1619" s="24" t="s">
        <v>77</v>
      </c>
      <c r="AD1619" s="24" t="s">
        <v>77</v>
      </c>
      <c r="AE1619" s="26" t="s">
        <v>183</v>
      </c>
      <c r="AF1619" s="26"/>
      <c r="AG1619" s="26"/>
      <c r="AH1619" s="27" t="s">
        <v>184</v>
      </c>
      <c r="AI1619" s="27" t="s">
        <v>461</v>
      </c>
      <c r="AJ1619" s="27" t="s">
        <v>461</v>
      </c>
      <c r="AK1619" s="24" t="s">
        <v>121</v>
      </c>
      <c r="AL1619" s="24" t="s">
        <v>7086</v>
      </c>
      <c r="AM1619" s="23">
        <v>43535</v>
      </c>
      <c r="AN1619" s="28">
        <v>908526</v>
      </c>
      <c r="AO1619" s="28">
        <v>106454</v>
      </c>
      <c r="AP1619" s="24"/>
      <c r="AQ1619" s="24"/>
      <c r="AR1619" s="24"/>
      <c r="AS1619" s="24"/>
      <c r="AT1619" s="24"/>
      <c r="AU1619" s="24">
        <v>87</v>
      </c>
      <c r="AV1619" s="24">
        <v>87</v>
      </c>
      <c r="AW1619" s="24">
        <v>85</v>
      </c>
      <c r="AX1619" s="24" t="s">
        <v>9469</v>
      </c>
      <c r="AY1619" s="24"/>
      <c r="AZ1619" s="24"/>
      <c r="BA1619" s="24"/>
      <c r="BB1619" s="24"/>
      <c r="BC1619" s="24"/>
      <c r="BD1619" s="24">
        <v>0</v>
      </c>
      <c r="BE1619" s="24">
        <v>0</v>
      </c>
      <c r="BF1619" s="23"/>
      <c r="BG1619" s="23"/>
      <c r="BH1619" s="23">
        <v>44421</v>
      </c>
      <c r="BI1619" s="26" t="s">
        <v>127</v>
      </c>
      <c r="BJ1619" s="26" t="s">
        <v>273</v>
      </c>
      <c r="BK1619" s="29">
        <v>0</v>
      </c>
      <c r="BL1619" s="24" t="s">
        <v>129</v>
      </c>
      <c r="BM1619" s="22" t="str">
        <f ca="1">+IF(Tabla1[[#This Row],[FECHA INGRESO]]&gt;=44986,IF((TODAY()-Tabla1[[#This Row],[FECHA INGRESO]])&gt;=50,"ALERTA","TODAVÍA FALTA"),"N/A")</f>
        <v>N/A</v>
      </c>
      <c r="BN1619" s="7">
        <f>IFERROR((_xlfn.DAYS(Tabla1[[#This Row],[FECHA INGRESO]],Tabla1[[#This Row],[FECHA RETIRO]]))/30,"")</f>
        <v>-29.533333333333335</v>
      </c>
    </row>
    <row r="1620" spans="1:66" x14ac:dyDescent="0.35">
      <c r="A1620" s="31">
        <v>1026255964</v>
      </c>
      <c r="B1620" s="22" t="s">
        <v>9470</v>
      </c>
      <c r="C1620" s="23">
        <v>43535</v>
      </c>
      <c r="D1620" s="23" t="s">
        <v>266</v>
      </c>
      <c r="E1620" s="23" t="s">
        <v>111</v>
      </c>
      <c r="F1620" s="23"/>
      <c r="G1620" s="24"/>
      <c r="H1620" s="24">
        <v>24092653973</v>
      </c>
      <c r="I1620" s="24" t="s">
        <v>72</v>
      </c>
      <c r="J1620" s="24">
        <f>DATEDIF(Tabla1[[#This Row],[FECHA DE NACIMIENTO]],Tabla1[[#This Row],[FECHA ACTUAL]],"Y")</f>
        <v>36</v>
      </c>
      <c r="K1620" s="24" t="s">
        <v>96</v>
      </c>
      <c r="L1620" s="24" t="s">
        <v>112</v>
      </c>
      <c r="M1620" s="24">
        <v>0</v>
      </c>
      <c r="N1620" s="24">
        <v>0</v>
      </c>
      <c r="O1620" s="24">
        <v>2</v>
      </c>
      <c r="P1620" s="24" t="s">
        <v>101</v>
      </c>
      <c r="Q1620" s="23">
        <v>31785</v>
      </c>
      <c r="R1620" s="24" t="s">
        <v>76</v>
      </c>
      <c r="S1620" s="25">
        <v>45119</v>
      </c>
      <c r="T1620" s="24">
        <v>5206265</v>
      </c>
      <c r="U1620" s="24">
        <v>3202609955</v>
      </c>
      <c r="V1620" s="24" t="s">
        <v>9471</v>
      </c>
      <c r="W1620" s="24" t="s">
        <v>9472</v>
      </c>
      <c r="X1620" s="24" t="s">
        <v>9473</v>
      </c>
      <c r="Y1620" s="24" t="s">
        <v>9474</v>
      </c>
      <c r="Z1620" s="24" t="s">
        <v>117</v>
      </c>
      <c r="AA1620" s="24">
        <v>3138444562</v>
      </c>
      <c r="AB1620" s="24" t="s">
        <v>77</v>
      </c>
      <c r="AC1620" s="24" t="s">
        <v>77</v>
      </c>
      <c r="AD1620" s="24" t="s">
        <v>77</v>
      </c>
      <c r="AE1620" s="26" t="s">
        <v>151</v>
      </c>
      <c r="AF1620" s="26"/>
      <c r="AG1620" s="26"/>
      <c r="AH1620" s="27" t="s">
        <v>184</v>
      </c>
      <c r="AI1620" s="27" t="s">
        <v>1227</v>
      </c>
      <c r="AJ1620" s="27" t="s">
        <v>487</v>
      </c>
      <c r="AK1620" s="24" t="s">
        <v>121</v>
      </c>
      <c r="AL1620" s="24" t="s">
        <v>7086</v>
      </c>
      <c r="AM1620" s="23">
        <v>43535</v>
      </c>
      <c r="AN1620" s="28">
        <v>857100.06</v>
      </c>
      <c r="AO1620" s="28">
        <v>97032</v>
      </c>
      <c r="AP1620" s="24"/>
      <c r="AQ1620" s="24"/>
      <c r="AR1620" s="24"/>
      <c r="AS1620" s="24"/>
      <c r="AT1620" s="24" t="e">
        <v>#N/A</v>
      </c>
      <c r="AU1620" s="24" t="e">
        <v>#N/A</v>
      </c>
      <c r="AV1620" s="24">
        <v>87</v>
      </c>
      <c r="AW1620" s="24"/>
      <c r="AX1620" s="24"/>
      <c r="AY1620" s="24"/>
      <c r="AZ1620" s="24"/>
      <c r="BA1620" s="24"/>
      <c r="BB1620" s="24"/>
      <c r="BC1620" s="24"/>
      <c r="BD1620" s="24">
        <v>0</v>
      </c>
      <c r="BE1620" s="24">
        <v>0</v>
      </c>
      <c r="BF1620" s="23"/>
      <c r="BG1620" s="23"/>
      <c r="BH1620" s="23">
        <v>43676</v>
      </c>
      <c r="BI1620" s="26" t="s">
        <v>143</v>
      </c>
      <c r="BJ1620" s="26" t="s">
        <v>9475</v>
      </c>
      <c r="BK1620" s="29">
        <v>161023</v>
      </c>
      <c r="BL1620" s="24" t="s">
        <v>129</v>
      </c>
      <c r="BM1620" s="22" t="str">
        <f ca="1">+IF(Tabla1[[#This Row],[FECHA INGRESO]]&gt;=44986,IF((TODAY()-Tabla1[[#This Row],[FECHA INGRESO]])&gt;=50,"ALERTA","TODAVÍA FALTA"),"N/A")</f>
        <v>N/A</v>
      </c>
      <c r="BN1620" s="7">
        <f>IFERROR((_xlfn.DAYS(Tabla1[[#This Row],[FECHA INGRESO]],Tabla1[[#This Row],[FECHA RETIRO]]))/30,"")</f>
        <v>-4.7</v>
      </c>
    </row>
    <row r="1621" spans="1:66" ht="15" customHeight="1" x14ac:dyDescent="0.35">
      <c r="A1621" s="31">
        <v>53045571</v>
      </c>
      <c r="B1621" s="22" t="s">
        <v>9476</v>
      </c>
      <c r="C1621" s="23">
        <v>43535</v>
      </c>
      <c r="D1621" s="23" t="s">
        <v>93</v>
      </c>
      <c r="E1621" s="23" t="s">
        <v>111</v>
      </c>
      <c r="F1621" s="23"/>
      <c r="G1621" s="24"/>
      <c r="H1621" s="24">
        <v>24092683068</v>
      </c>
      <c r="I1621" s="24" t="s">
        <v>95</v>
      </c>
      <c r="J1621" s="24">
        <f>DATEDIF(Tabla1[[#This Row],[FECHA DE NACIMIENTO]],Tabla1[[#This Row],[FECHA ACTUAL]],"Y")</f>
        <v>40</v>
      </c>
      <c r="K1621" s="24" t="s">
        <v>73</v>
      </c>
      <c r="L1621" s="24" t="s">
        <v>74</v>
      </c>
      <c r="M1621" s="24">
        <v>2</v>
      </c>
      <c r="N1621" s="24">
        <v>2</v>
      </c>
      <c r="O1621" s="24">
        <v>2</v>
      </c>
      <c r="P1621" s="24" t="s">
        <v>101</v>
      </c>
      <c r="Q1621" s="23">
        <v>30318</v>
      </c>
      <c r="R1621" s="24" t="s">
        <v>76</v>
      </c>
      <c r="S1621" s="25">
        <v>45119</v>
      </c>
      <c r="T1621" s="24">
        <v>4598591</v>
      </c>
      <c r="U1621" s="24">
        <v>3194908128</v>
      </c>
      <c r="V1621" s="24" t="s">
        <v>9477</v>
      </c>
      <c r="W1621" s="24" t="s">
        <v>9478</v>
      </c>
      <c r="X1621" s="24" t="s">
        <v>9479</v>
      </c>
      <c r="Y1621" s="24" t="s">
        <v>9480</v>
      </c>
      <c r="Z1621" s="24" t="s">
        <v>117</v>
      </c>
      <c r="AA1621" s="24">
        <v>320973048</v>
      </c>
      <c r="AB1621" s="24" t="s">
        <v>77</v>
      </c>
      <c r="AC1621" s="24" t="s">
        <v>77</v>
      </c>
      <c r="AD1621" s="24" t="s">
        <v>77</v>
      </c>
      <c r="AE1621" s="26" t="s">
        <v>151</v>
      </c>
      <c r="AF1621" s="26"/>
      <c r="AG1621" s="26"/>
      <c r="AH1621" s="27" t="s">
        <v>184</v>
      </c>
      <c r="AI1621" s="27" t="s">
        <v>1227</v>
      </c>
      <c r="AJ1621" s="27" t="s">
        <v>487</v>
      </c>
      <c r="AK1621" s="24" t="s">
        <v>121</v>
      </c>
      <c r="AL1621" s="24" t="s">
        <v>7086</v>
      </c>
      <c r="AM1621" s="23">
        <v>43535</v>
      </c>
      <c r="AN1621" s="28">
        <v>857100.06</v>
      </c>
      <c r="AO1621" s="28"/>
      <c r="AP1621" s="24"/>
      <c r="AQ1621" s="24"/>
      <c r="AR1621" s="24"/>
      <c r="AS1621" s="24"/>
      <c r="AT1621" s="24" t="e">
        <v>#N/A</v>
      </c>
      <c r="AU1621" s="24" t="e">
        <v>#N/A</v>
      </c>
      <c r="AV1621" s="24" t="e">
        <v>#N/A</v>
      </c>
      <c r="AW1621" s="24"/>
      <c r="AX1621" s="24"/>
      <c r="AY1621" s="24"/>
      <c r="AZ1621" s="24"/>
      <c r="BA1621" s="24"/>
      <c r="BB1621" s="24"/>
      <c r="BC1621" s="24"/>
      <c r="BD1621" s="24">
        <v>0</v>
      </c>
      <c r="BE1621" s="24">
        <v>0</v>
      </c>
      <c r="BF1621" s="23"/>
      <c r="BG1621" s="23"/>
      <c r="BH1621" s="23">
        <v>43535</v>
      </c>
      <c r="BI1621" s="26" t="s">
        <v>127</v>
      </c>
      <c r="BJ1621" s="26" t="s">
        <v>1246</v>
      </c>
      <c r="BK1621" s="29">
        <v>1150</v>
      </c>
      <c r="BL1621" s="24" t="s">
        <v>129</v>
      </c>
      <c r="BM1621" s="22" t="str">
        <f ca="1">+IF(Tabla1[[#This Row],[FECHA INGRESO]]&gt;=44986,IF((TODAY()-Tabla1[[#This Row],[FECHA INGRESO]])&gt;=50,"ALERTA","TODAVÍA FALTA"),"N/A")</f>
        <v>N/A</v>
      </c>
      <c r="BN1621" s="7">
        <f>IFERROR((_xlfn.DAYS(Tabla1[[#This Row],[FECHA INGRESO]],Tabla1[[#This Row],[FECHA RETIRO]]))/30,"")</f>
        <v>0</v>
      </c>
    </row>
    <row r="1622" spans="1:66" x14ac:dyDescent="0.35">
      <c r="A1622" s="34">
        <v>1022972615</v>
      </c>
      <c r="B1622" s="22" t="s">
        <v>9481</v>
      </c>
      <c r="C1622" s="23">
        <v>43535</v>
      </c>
      <c r="D1622" s="23" t="s">
        <v>93</v>
      </c>
      <c r="E1622" s="24" t="s">
        <v>94</v>
      </c>
      <c r="F1622" s="23" t="s">
        <v>70</v>
      </c>
      <c r="G1622" s="24"/>
      <c r="H1622" s="24">
        <v>24092619555</v>
      </c>
      <c r="I1622" s="24" t="s">
        <v>72</v>
      </c>
      <c r="J1622" s="24">
        <f>DATEDIF(Tabla1[[#This Row],[FECHA DE NACIMIENTO]],Tabla1[[#This Row],[FECHA ACTUAL]],"Y")</f>
        <v>31</v>
      </c>
      <c r="K1622" s="24" t="s">
        <v>73</v>
      </c>
      <c r="L1622" s="24" t="s">
        <v>112</v>
      </c>
      <c r="M1622" s="24">
        <v>0</v>
      </c>
      <c r="N1622" s="24">
        <v>0</v>
      </c>
      <c r="O1622" s="24">
        <v>2</v>
      </c>
      <c r="P1622" s="24" t="s">
        <v>101</v>
      </c>
      <c r="Q1622" s="23">
        <v>33570</v>
      </c>
      <c r="R1622" s="24" t="s">
        <v>76</v>
      </c>
      <c r="S1622" s="25">
        <v>45119</v>
      </c>
      <c r="T1622" s="24">
        <v>7623525</v>
      </c>
      <c r="U1622" s="24">
        <v>3197739094</v>
      </c>
      <c r="V1622" s="33" t="s">
        <v>9482</v>
      </c>
      <c r="W1622" s="24" t="s">
        <v>9483</v>
      </c>
      <c r="X1622" s="24" t="s">
        <v>6315</v>
      </c>
      <c r="Y1622" s="24" t="s">
        <v>9484</v>
      </c>
      <c r="Z1622" s="24" t="s">
        <v>117</v>
      </c>
      <c r="AA1622" s="24">
        <v>3133544531</v>
      </c>
      <c r="AB1622" s="24" t="s">
        <v>101</v>
      </c>
      <c r="AC1622" s="24" t="s">
        <v>83</v>
      </c>
      <c r="AD1622" s="24" t="e">
        <v>#REF!</v>
      </c>
      <c r="AE1622" s="26" t="s">
        <v>183</v>
      </c>
      <c r="AF1622" s="26"/>
      <c r="AG1622" s="26"/>
      <c r="AH1622" s="27" t="s">
        <v>184</v>
      </c>
      <c r="AI1622" s="27" t="s">
        <v>1612</v>
      </c>
      <c r="AJ1622" s="27" t="s">
        <v>487</v>
      </c>
      <c r="AK1622" s="24" t="s">
        <v>121</v>
      </c>
      <c r="AL1622" s="24" t="s">
        <v>7086</v>
      </c>
      <c r="AM1622" s="23">
        <v>43535</v>
      </c>
      <c r="AN1622" s="28">
        <v>1000000</v>
      </c>
      <c r="AO1622" s="28">
        <v>117172</v>
      </c>
      <c r="AP1622" s="24"/>
      <c r="AQ1622" s="24"/>
      <c r="AR1622" s="24"/>
      <c r="AS1622" s="24"/>
      <c r="AT1622" s="24"/>
      <c r="AU1622" s="24">
        <v>75</v>
      </c>
      <c r="AV1622" s="24">
        <v>92</v>
      </c>
      <c r="AW1622" s="24">
        <v>94</v>
      </c>
      <c r="AX1622" s="24"/>
      <c r="AY1622" s="24"/>
      <c r="AZ1622" s="24"/>
      <c r="BA1622" s="24"/>
      <c r="BB1622" s="24"/>
      <c r="BC1622" s="24"/>
      <c r="BD1622" s="24">
        <v>0</v>
      </c>
      <c r="BE1622" s="24">
        <v>0</v>
      </c>
      <c r="BF1622" s="23"/>
      <c r="BG1622" s="23"/>
      <c r="BH1622" s="23">
        <v>44607</v>
      </c>
      <c r="BI1622" s="26" t="s">
        <v>127</v>
      </c>
      <c r="BJ1622" s="26" t="s">
        <v>273</v>
      </c>
      <c r="BK1622" s="29">
        <v>0</v>
      </c>
      <c r="BL1622" s="24" t="s">
        <v>129</v>
      </c>
      <c r="BM1622" s="22" t="str">
        <f ca="1">+IF(Tabla1[[#This Row],[FECHA INGRESO]]&gt;=44986,IF((TODAY()-Tabla1[[#This Row],[FECHA INGRESO]])&gt;=50,"ALERTA","TODAVÍA FALTA"),"N/A")</f>
        <v>N/A</v>
      </c>
      <c r="BN1622" s="7">
        <f>IFERROR((_xlfn.DAYS(Tabla1[[#This Row],[FECHA INGRESO]],Tabla1[[#This Row],[FECHA RETIRO]]))/30,"")</f>
        <v>-35.733333333333334</v>
      </c>
    </row>
    <row r="1623" spans="1:66" ht="15" customHeight="1" x14ac:dyDescent="0.35">
      <c r="A1623" s="21">
        <v>1032475387</v>
      </c>
      <c r="B1623" s="22" t="s">
        <v>9485</v>
      </c>
      <c r="C1623" s="23">
        <v>43535</v>
      </c>
      <c r="D1623" s="23" t="s">
        <v>266</v>
      </c>
      <c r="E1623" s="23" t="s">
        <v>69</v>
      </c>
      <c r="F1623" s="23" t="s">
        <v>111</v>
      </c>
      <c r="G1623" s="24"/>
      <c r="H1623" s="24">
        <v>24092618949</v>
      </c>
      <c r="I1623" s="24" t="s">
        <v>72</v>
      </c>
      <c r="J1623" s="24">
        <f>DATEDIF(Tabla1[[#This Row],[FECHA DE NACIMIENTO]],Tabla1[[#This Row],[FECHA ACTUAL]],"Y")</f>
        <v>27</v>
      </c>
      <c r="K1623" s="24" t="s">
        <v>73</v>
      </c>
      <c r="L1623" s="24" t="s">
        <v>112</v>
      </c>
      <c r="M1623" s="24">
        <v>0</v>
      </c>
      <c r="N1623" s="24">
        <v>0</v>
      </c>
      <c r="O1623" s="24">
        <v>2</v>
      </c>
      <c r="P1623" s="24" t="s">
        <v>101</v>
      </c>
      <c r="Q1623" s="23">
        <v>34977</v>
      </c>
      <c r="R1623" s="24" t="s">
        <v>76</v>
      </c>
      <c r="S1623" s="25">
        <v>45119</v>
      </c>
      <c r="T1623" s="24">
        <v>4530788</v>
      </c>
      <c r="U1623" s="24">
        <v>3123601480</v>
      </c>
      <c r="V1623" s="33" t="s">
        <v>9486</v>
      </c>
      <c r="W1623" s="24" t="s">
        <v>9487</v>
      </c>
      <c r="X1623" s="24" t="s">
        <v>9488</v>
      </c>
      <c r="Y1623" s="24" t="s">
        <v>9489</v>
      </c>
      <c r="Z1623" s="24" t="s">
        <v>285</v>
      </c>
      <c r="AA1623" s="24">
        <v>3133197930</v>
      </c>
      <c r="AB1623" s="24" t="s">
        <v>83</v>
      </c>
      <c r="AC1623" s="24" t="s">
        <v>101</v>
      </c>
      <c r="AD1623" s="24" t="e">
        <v>#REF!</v>
      </c>
      <c r="AE1623" s="26" t="s">
        <v>183</v>
      </c>
      <c r="AF1623" s="26" t="s">
        <v>6183</v>
      </c>
      <c r="AG1623" s="26">
        <v>0</v>
      </c>
      <c r="AH1623" s="27" t="s">
        <v>460</v>
      </c>
      <c r="AI1623" s="27" t="s">
        <v>1432</v>
      </c>
      <c r="AJ1623" s="27" t="s">
        <v>1432</v>
      </c>
      <c r="AK1623" s="24" t="s">
        <v>89</v>
      </c>
      <c r="AL1623" s="24" t="s">
        <v>90</v>
      </c>
      <c r="AM1623" s="23">
        <v>43535</v>
      </c>
      <c r="AN1623" s="28">
        <v>1469895</v>
      </c>
      <c r="AO1623" s="28">
        <v>140606</v>
      </c>
      <c r="AP1623" s="24" t="s">
        <v>9490</v>
      </c>
      <c r="AQ1623" s="24">
        <v>0</v>
      </c>
      <c r="AR1623" s="24">
        <v>0</v>
      </c>
      <c r="AS1623" s="24">
        <v>0</v>
      </c>
      <c r="AT1623" s="24">
        <v>0</v>
      </c>
      <c r="AU1623" s="24">
        <v>0</v>
      </c>
      <c r="AV1623" s="24">
        <v>83</v>
      </c>
      <c r="AW1623" s="24">
        <v>92</v>
      </c>
      <c r="AX1623" s="24" t="s">
        <v>9491</v>
      </c>
      <c r="AY1623" s="24">
        <v>0</v>
      </c>
      <c r="AZ1623" s="24">
        <v>0</v>
      </c>
      <c r="BA1623" s="24">
        <v>0</v>
      </c>
      <c r="BB1623" s="24">
        <v>0</v>
      </c>
      <c r="BC1623" s="24">
        <v>0</v>
      </c>
      <c r="BD1623" s="24">
        <v>0</v>
      </c>
      <c r="BE1623" s="24">
        <v>0</v>
      </c>
      <c r="BF1623" s="23"/>
      <c r="BG1623" s="23"/>
      <c r="BH1623" s="23" t="s">
        <v>75</v>
      </c>
      <c r="BI1623" s="26">
        <v>0</v>
      </c>
      <c r="BJ1623" s="26">
        <v>0</v>
      </c>
      <c r="BK1623" s="29">
        <v>0</v>
      </c>
      <c r="BL1623" s="24" t="s">
        <v>91</v>
      </c>
      <c r="BM1623" s="22" t="str">
        <f ca="1">+IF(Tabla1[[#This Row],[FECHA INGRESO]]&gt;=44986,IF((TODAY()-Tabla1[[#This Row],[FECHA INGRESO]])&gt;=50,"ALERTA","TODAVÍA FALTA"),"N/A")</f>
        <v>N/A</v>
      </c>
      <c r="BN1623" s="7" t="str">
        <f>IFERROR((_xlfn.DAYS(Tabla1[[#This Row],[FECHA INGRESO]],Tabla1[[#This Row],[FECHA RETIRO]]))/30,"")</f>
        <v/>
      </c>
    </row>
    <row r="1624" spans="1:66" ht="15" customHeight="1" x14ac:dyDescent="0.35">
      <c r="A1624" s="34">
        <v>1096227389</v>
      </c>
      <c r="B1624" s="22" t="s">
        <v>9492</v>
      </c>
      <c r="C1624" s="44">
        <v>43535</v>
      </c>
      <c r="D1624" s="23" t="s">
        <v>266</v>
      </c>
      <c r="E1624" s="23" t="s">
        <v>111</v>
      </c>
      <c r="F1624" s="23" t="s">
        <v>70</v>
      </c>
      <c r="G1624" s="36"/>
      <c r="H1624" s="36">
        <v>24092617698</v>
      </c>
      <c r="I1624" s="36" t="s">
        <v>72</v>
      </c>
      <c r="J1624" s="24">
        <f>DATEDIF(Tabla1[[#This Row],[FECHA DE NACIMIENTO]],Tabla1[[#This Row],[FECHA ACTUAL]],"Y")</f>
        <v>29</v>
      </c>
      <c r="K1624" s="36" t="s">
        <v>96</v>
      </c>
      <c r="L1624" s="24" t="s">
        <v>112</v>
      </c>
      <c r="M1624" s="36">
        <v>0</v>
      </c>
      <c r="N1624" s="36">
        <v>0</v>
      </c>
      <c r="O1624" s="36">
        <v>3</v>
      </c>
      <c r="P1624" s="36" t="s">
        <v>101</v>
      </c>
      <c r="Q1624" s="44">
        <v>34463</v>
      </c>
      <c r="R1624" s="24" t="s">
        <v>76</v>
      </c>
      <c r="S1624" s="25">
        <v>45119</v>
      </c>
      <c r="T1624" s="36">
        <v>4760976</v>
      </c>
      <c r="U1624" s="36">
        <v>3144514179</v>
      </c>
      <c r="V1624" s="33" t="s">
        <v>9493</v>
      </c>
      <c r="W1624" s="24" t="s">
        <v>9494</v>
      </c>
      <c r="X1624" s="36" t="s">
        <v>9495</v>
      </c>
      <c r="Y1624" s="36" t="s">
        <v>9496</v>
      </c>
      <c r="Z1624" s="24"/>
      <c r="AA1624" s="24">
        <v>3202343131</v>
      </c>
      <c r="AB1624" s="24" t="s">
        <v>83</v>
      </c>
      <c r="AC1624" s="24" t="s">
        <v>83</v>
      </c>
      <c r="AD1624" s="24" t="e">
        <v>#REF!</v>
      </c>
      <c r="AE1624" s="26" t="s">
        <v>151</v>
      </c>
      <c r="AF1624" s="26"/>
      <c r="AG1624" s="26">
        <v>0</v>
      </c>
      <c r="AH1624" s="27" t="s">
        <v>184</v>
      </c>
      <c r="AI1624" s="27" t="s">
        <v>120</v>
      </c>
      <c r="AJ1624" s="27" t="s">
        <v>120</v>
      </c>
      <c r="AK1624" s="24" t="s">
        <v>121</v>
      </c>
      <c r="AL1624" s="24" t="s">
        <v>7086</v>
      </c>
      <c r="AM1624" s="23">
        <v>43535</v>
      </c>
      <c r="AN1624" s="28">
        <v>1000000</v>
      </c>
      <c r="AO1624" s="28">
        <v>117172</v>
      </c>
      <c r="AP1624" s="24">
        <v>0</v>
      </c>
      <c r="AQ1624" s="24">
        <v>0</v>
      </c>
      <c r="AR1624" s="24">
        <v>0</v>
      </c>
      <c r="AS1624" s="24">
        <v>0</v>
      </c>
      <c r="AT1624" s="24">
        <v>0</v>
      </c>
      <c r="AU1624" s="24">
        <v>0</v>
      </c>
      <c r="AV1624" s="24">
        <v>80</v>
      </c>
      <c r="AW1624" s="24">
        <v>87</v>
      </c>
      <c r="AX1624" s="24">
        <v>0</v>
      </c>
      <c r="AY1624" s="24">
        <v>0</v>
      </c>
      <c r="AZ1624" s="24">
        <v>0</v>
      </c>
      <c r="BA1624" s="24">
        <v>0</v>
      </c>
      <c r="BB1624" s="24">
        <v>0</v>
      </c>
      <c r="BC1624" s="24">
        <v>0</v>
      </c>
      <c r="BD1624" s="24">
        <v>0</v>
      </c>
      <c r="BE1624" s="24">
        <v>0</v>
      </c>
      <c r="BF1624" s="23"/>
      <c r="BG1624" s="23"/>
      <c r="BH1624" s="23">
        <v>44620</v>
      </c>
      <c r="BI1624" s="26" t="s">
        <v>466</v>
      </c>
      <c r="BJ1624" s="26" t="s">
        <v>9497</v>
      </c>
      <c r="BK1624" s="29">
        <v>0</v>
      </c>
      <c r="BL1624" s="24" t="s">
        <v>129</v>
      </c>
      <c r="BM1624" s="22" t="str">
        <f ca="1">+IF(Tabla1[[#This Row],[FECHA INGRESO]]&gt;=44986,IF((TODAY()-Tabla1[[#This Row],[FECHA INGRESO]])&gt;=50,"ALERTA","TODAVÍA FALTA"),"N/A")</f>
        <v>N/A</v>
      </c>
      <c r="BN1624" s="7">
        <f>IFERROR((_xlfn.DAYS(Tabla1[[#This Row],[FECHA INGRESO]],Tabla1[[#This Row],[FECHA RETIRO]]))/30,"")</f>
        <v>-36.166666666666664</v>
      </c>
    </row>
    <row r="1625" spans="1:66" x14ac:dyDescent="0.35">
      <c r="A1625" s="21">
        <v>1030589282</v>
      </c>
      <c r="B1625" s="22" t="s">
        <v>9498</v>
      </c>
      <c r="C1625" s="23">
        <v>43535</v>
      </c>
      <c r="D1625" s="23" t="s">
        <v>93</v>
      </c>
      <c r="E1625" s="23" t="s">
        <v>111</v>
      </c>
      <c r="F1625" s="23" t="s">
        <v>70</v>
      </c>
      <c r="G1625" s="24"/>
      <c r="H1625" s="24">
        <v>24092651047</v>
      </c>
      <c r="I1625" s="24" t="s">
        <v>95</v>
      </c>
      <c r="J1625" s="24">
        <f>DATEDIF(Tabla1[[#This Row],[FECHA DE NACIMIENTO]],Tabla1[[#This Row],[FECHA ACTUAL]],"Y")</f>
        <v>32</v>
      </c>
      <c r="K1625" s="24" t="s">
        <v>73</v>
      </c>
      <c r="L1625" s="24" t="s">
        <v>112</v>
      </c>
      <c r="M1625" s="24">
        <v>1</v>
      </c>
      <c r="N1625" s="24">
        <v>1</v>
      </c>
      <c r="O1625" s="24">
        <v>2</v>
      </c>
      <c r="P1625" s="24" t="s">
        <v>101</v>
      </c>
      <c r="Q1625" s="23">
        <v>33315</v>
      </c>
      <c r="R1625" s="24" t="s">
        <v>76</v>
      </c>
      <c r="S1625" s="25">
        <v>45119</v>
      </c>
      <c r="T1625" s="24">
        <v>5683296</v>
      </c>
      <c r="U1625" s="24">
        <v>3123384604</v>
      </c>
      <c r="V1625" s="33" t="s">
        <v>9499</v>
      </c>
      <c r="W1625" s="24" t="s">
        <v>9500</v>
      </c>
      <c r="X1625" s="24" t="s">
        <v>9501</v>
      </c>
      <c r="Y1625" s="24" t="s">
        <v>9502</v>
      </c>
      <c r="Z1625" s="24" t="s">
        <v>567</v>
      </c>
      <c r="AA1625" s="24">
        <v>3142481278</v>
      </c>
      <c r="AB1625" s="24" t="s">
        <v>83</v>
      </c>
      <c r="AC1625" s="24" t="s">
        <v>83</v>
      </c>
      <c r="AD1625" s="24" t="e">
        <v>#REF!</v>
      </c>
      <c r="AE1625" s="26" t="s">
        <v>151</v>
      </c>
      <c r="AF1625" s="26"/>
      <c r="AG1625" s="26">
        <v>0</v>
      </c>
      <c r="AH1625" s="27" t="s">
        <v>184</v>
      </c>
      <c r="AI1625" s="27" t="s">
        <v>120</v>
      </c>
      <c r="AJ1625" s="27" t="s">
        <v>120</v>
      </c>
      <c r="AK1625" s="24" t="s">
        <v>121</v>
      </c>
      <c r="AL1625" s="24" t="s">
        <v>7086</v>
      </c>
      <c r="AM1625" s="23">
        <v>43535</v>
      </c>
      <c r="AN1625" s="28">
        <v>1160000</v>
      </c>
      <c r="AO1625" s="28">
        <v>140606</v>
      </c>
      <c r="AP1625" s="24">
        <v>0</v>
      </c>
      <c r="AQ1625" s="24">
        <v>0</v>
      </c>
      <c r="AR1625" s="24">
        <v>0</v>
      </c>
      <c r="AS1625" s="24">
        <v>0</v>
      </c>
      <c r="AT1625" s="24">
        <v>0</v>
      </c>
      <c r="AU1625" s="24">
        <v>0</v>
      </c>
      <c r="AV1625" s="24">
        <v>86</v>
      </c>
      <c r="AW1625" s="24">
        <v>73</v>
      </c>
      <c r="AX1625" s="24">
        <v>0</v>
      </c>
      <c r="AY1625" s="24">
        <v>0</v>
      </c>
      <c r="AZ1625" s="24">
        <v>0</v>
      </c>
      <c r="BA1625" s="24">
        <v>0</v>
      </c>
      <c r="BB1625" s="24">
        <v>0</v>
      </c>
      <c r="BC1625" s="24">
        <v>0</v>
      </c>
      <c r="BD1625" s="24">
        <v>0</v>
      </c>
      <c r="BE1625" s="24">
        <v>0</v>
      </c>
      <c r="BF1625" s="23"/>
      <c r="BG1625" s="23"/>
      <c r="BH1625" s="23">
        <v>44985</v>
      </c>
      <c r="BI1625" s="26" t="s">
        <v>466</v>
      </c>
      <c r="BJ1625" s="26" t="s">
        <v>1221</v>
      </c>
      <c r="BK1625" s="29">
        <v>0</v>
      </c>
      <c r="BL1625" s="24" t="s">
        <v>129</v>
      </c>
      <c r="BM1625" s="22" t="str">
        <f ca="1">+IF(Tabla1[[#This Row],[FECHA INGRESO]]&gt;=44986,IF((TODAY()-Tabla1[[#This Row],[FECHA INGRESO]])&gt;=50,"ALERTA","TODAVÍA FALTA"),"N/A")</f>
        <v>N/A</v>
      </c>
      <c r="BN1625" s="7">
        <f>IFERROR((_xlfn.DAYS(Tabla1[[#This Row],[FECHA INGRESO]],Tabla1[[#This Row],[FECHA RETIRO]]))/30,"")</f>
        <v>-48.333333333333336</v>
      </c>
    </row>
    <row r="1626" spans="1:66" x14ac:dyDescent="0.35">
      <c r="A1626" s="21">
        <v>1014243647</v>
      </c>
      <c r="B1626" s="22" t="s">
        <v>9503</v>
      </c>
      <c r="C1626" s="23">
        <v>43535</v>
      </c>
      <c r="D1626" s="23" t="s">
        <v>9504</v>
      </c>
      <c r="E1626" s="23" t="s">
        <v>111</v>
      </c>
      <c r="F1626" s="23" t="s">
        <v>70</v>
      </c>
      <c r="G1626" s="24"/>
      <c r="H1626" s="24">
        <v>24092766608</v>
      </c>
      <c r="I1626" s="24" t="s">
        <v>72</v>
      </c>
      <c r="J1626" s="24">
        <f>DATEDIF(Tabla1[[#This Row],[FECHA DE NACIMIENTO]],Tabla1[[#This Row],[FECHA ACTUAL]],"Y")</f>
        <v>30</v>
      </c>
      <c r="K1626" s="24" t="s">
        <v>73</v>
      </c>
      <c r="L1626" s="24" t="s">
        <v>112</v>
      </c>
      <c r="M1626" s="24">
        <v>0</v>
      </c>
      <c r="N1626" s="24">
        <v>0</v>
      </c>
      <c r="O1626" s="24">
        <v>3</v>
      </c>
      <c r="P1626" s="24" t="s">
        <v>101</v>
      </c>
      <c r="Q1626" s="23">
        <v>34074</v>
      </c>
      <c r="R1626" s="24" t="s">
        <v>76</v>
      </c>
      <c r="S1626" s="25">
        <v>45119</v>
      </c>
      <c r="T1626" s="24">
        <v>4598486</v>
      </c>
      <c r="U1626" s="24">
        <v>3503960372</v>
      </c>
      <c r="V1626" s="24" t="s">
        <v>6845</v>
      </c>
      <c r="W1626" s="24" t="s">
        <v>6846</v>
      </c>
      <c r="X1626" s="24" t="s">
        <v>9505</v>
      </c>
      <c r="Y1626" s="24" t="s">
        <v>6847</v>
      </c>
      <c r="Z1626" s="24" t="s">
        <v>117</v>
      </c>
      <c r="AA1626" s="24">
        <v>3174656284</v>
      </c>
      <c r="AB1626" s="24" t="s">
        <v>83</v>
      </c>
      <c r="AC1626" s="24" t="s">
        <v>101</v>
      </c>
      <c r="AD1626" s="24" t="e">
        <v>#REF!</v>
      </c>
      <c r="AE1626" s="26" t="s">
        <v>183</v>
      </c>
      <c r="AF1626" s="26"/>
      <c r="AG1626" s="26" t="s">
        <v>5328</v>
      </c>
      <c r="AH1626" s="27" t="s">
        <v>9506</v>
      </c>
      <c r="AI1626" s="27" t="s">
        <v>687</v>
      </c>
      <c r="AJ1626" s="27" t="s">
        <v>687</v>
      </c>
      <c r="AK1626" s="24" t="s">
        <v>89</v>
      </c>
      <c r="AL1626" s="24" t="s">
        <v>90</v>
      </c>
      <c r="AM1626" s="23">
        <v>43535</v>
      </c>
      <c r="AN1626" s="28">
        <v>1349360</v>
      </c>
      <c r="AO1626" s="28">
        <v>140606</v>
      </c>
      <c r="AP1626" s="24">
        <v>0</v>
      </c>
      <c r="AQ1626" s="24">
        <v>0</v>
      </c>
      <c r="AR1626" s="24">
        <v>0</v>
      </c>
      <c r="AS1626" s="24">
        <v>0</v>
      </c>
      <c r="AT1626" s="24">
        <v>0</v>
      </c>
      <c r="AU1626" s="24">
        <v>89</v>
      </c>
      <c r="AV1626" s="24">
        <v>81</v>
      </c>
      <c r="AW1626" s="24">
        <v>90</v>
      </c>
      <c r="AX1626" s="24">
        <v>0</v>
      </c>
      <c r="AY1626" s="24">
        <v>0</v>
      </c>
      <c r="AZ1626" s="24">
        <v>0</v>
      </c>
      <c r="BA1626" s="24">
        <v>0</v>
      </c>
      <c r="BB1626" s="24">
        <v>0</v>
      </c>
      <c r="BC1626" s="24">
        <v>0</v>
      </c>
      <c r="BD1626" s="24">
        <v>0</v>
      </c>
      <c r="BE1626" s="24">
        <v>0</v>
      </c>
      <c r="BF1626" s="23"/>
      <c r="BG1626" s="23"/>
      <c r="BH1626" s="23" t="s">
        <v>75</v>
      </c>
      <c r="BI1626" s="26">
        <v>0</v>
      </c>
      <c r="BJ1626" s="26">
        <v>0</v>
      </c>
      <c r="BK1626" s="29">
        <v>0</v>
      </c>
      <c r="BL1626" s="24" t="s">
        <v>91</v>
      </c>
      <c r="BM1626" s="22" t="str">
        <f ca="1">+IF(Tabla1[[#This Row],[FECHA INGRESO]]&gt;=44986,IF((TODAY()-Tabla1[[#This Row],[FECHA INGRESO]])&gt;=50,"ALERTA","TODAVÍA FALTA"),"N/A")</f>
        <v>N/A</v>
      </c>
      <c r="BN1626" s="7" t="str">
        <f>IFERROR((_xlfn.DAYS(Tabla1[[#This Row],[FECHA INGRESO]],Tabla1[[#This Row],[FECHA RETIRO]]))/30,"")</f>
        <v/>
      </c>
    </row>
    <row r="1627" spans="1:66" ht="15" customHeight="1" x14ac:dyDescent="0.35">
      <c r="A1627" s="31">
        <v>1030634244</v>
      </c>
      <c r="B1627" s="22" t="s">
        <v>9507</v>
      </c>
      <c r="C1627" s="23">
        <v>43536</v>
      </c>
      <c r="D1627" s="23" t="s">
        <v>4008</v>
      </c>
      <c r="E1627" s="23" t="s">
        <v>111</v>
      </c>
      <c r="F1627" s="23"/>
      <c r="G1627" s="24"/>
      <c r="H1627" s="24">
        <v>24092691526</v>
      </c>
      <c r="I1627" s="24" t="s">
        <v>72</v>
      </c>
      <c r="J1627" s="24">
        <f>DATEDIF(Tabla1[[#This Row],[FECHA DE NACIMIENTO]],Tabla1[[#This Row],[FECHA ACTUAL]],"Y")</f>
        <v>29</v>
      </c>
      <c r="K1627" s="24" t="s">
        <v>73</v>
      </c>
      <c r="L1627" s="24" t="s">
        <v>112</v>
      </c>
      <c r="M1627" s="24">
        <v>0</v>
      </c>
      <c r="N1627" s="24">
        <v>0</v>
      </c>
      <c r="O1627" s="24">
        <v>2</v>
      </c>
      <c r="P1627" s="24" t="s">
        <v>101</v>
      </c>
      <c r="Q1627" s="23">
        <v>34306</v>
      </c>
      <c r="R1627" s="24" t="s">
        <v>76</v>
      </c>
      <c r="S1627" s="25">
        <v>45119</v>
      </c>
      <c r="T1627" s="24"/>
      <c r="U1627" s="24">
        <v>3212105414</v>
      </c>
      <c r="V1627" s="24" t="s">
        <v>9508</v>
      </c>
      <c r="W1627" s="24" t="s">
        <v>9509</v>
      </c>
      <c r="X1627" s="24" t="s">
        <v>9510</v>
      </c>
      <c r="Y1627" s="24" t="s">
        <v>9511</v>
      </c>
      <c r="Z1627" s="24" t="s">
        <v>285</v>
      </c>
      <c r="AA1627" s="24">
        <v>3132358070</v>
      </c>
      <c r="AB1627" s="24" t="s">
        <v>77</v>
      </c>
      <c r="AC1627" s="24" t="s">
        <v>77</v>
      </c>
      <c r="AD1627" s="24" t="s">
        <v>77</v>
      </c>
      <c r="AE1627" s="26" t="s">
        <v>151</v>
      </c>
      <c r="AF1627" s="26"/>
      <c r="AG1627" s="26"/>
      <c r="AH1627" s="27" t="s">
        <v>324</v>
      </c>
      <c r="AI1627" s="27" t="s">
        <v>304</v>
      </c>
      <c r="AJ1627" s="27" t="s">
        <v>304</v>
      </c>
      <c r="AK1627" s="24" t="s">
        <v>121</v>
      </c>
      <c r="AL1627" s="24" t="s">
        <v>7086</v>
      </c>
      <c r="AM1627" s="23">
        <v>43536</v>
      </c>
      <c r="AN1627" s="28">
        <v>857100.06</v>
      </c>
      <c r="AO1627" s="28">
        <v>97032</v>
      </c>
      <c r="AP1627" s="24"/>
      <c r="AQ1627" s="24"/>
      <c r="AR1627" s="24"/>
      <c r="AS1627" s="24"/>
      <c r="AT1627" s="24" t="e">
        <v>#N/A</v>
      </c>
      <c r="AU1627" s="24" t="e">
        <v>#N/A</v>
      </c>
      <c r="AV1627" s="24">
        <v>90</v>
      </c>
      <c r="AW1627" s="24"/>
      <c r="AX1627" s="24"/>
      <c r="AY1627" s="24"/>
      <c r="AZ1627" s="24"/>
      <c r="BA1627" s="24"/>
      <c r="BB1627" s="24"/>
      <c r="BC1627" s="24"/>
      <c r="BD1627" s="24">
        <v>0</v>
      </c>
      <c r="BE1627" s="24">
        <v>0</v>
      </c>
      <c r="BF1627" s="23"/>
      <c r="BG1627" s="23"/>
      <c r="BH1627" s="23">
        <v>43619</v>
      </c>
      <c r="BI1627" s="26" t="s">
        <v>127</v>
      </c>
      <c r="BJ1627" s="26" t="s">
        <v>1953</v>
      </c>
      <c r="BK1627" s="29">
        <v>94313</v>
      </c>
      <c r="BL1627" s="24" t="s">
        <v>129</v>
      </c>
      <c r="BM1627" s="22" t="str">
        <f ca="1">+IF(Tabla1[[#This Row],[FECHA INGRESO]]&gt;=44986,IF((TODAY()-Tabla1[[#This Row],[FECHA INGRESO]])&gt;=50,"ALERTA","TODAVÍA FALTA"),"N/A")</f>
        <v>N/A</v>
      </c>
      <c r="BN1627" s="7">
        <f>IFERROR((_xlfn.DAYS(Tabla1[[#This Row],[FECHA INGRESO]],Tabla1[[#This Row],[FECHA RETIRO]]))/30,"")</f>
        <v>-2.7666666666666666</v>
      </c>
    </row>
    <row r="1628" spans="1:66" x14ac:dyDescent="0.35">
      <c r="A1628" s="34">
        <v>1023962398</v>
      </c>
      <c r="B1628" s="22" t="s">
        <v>9512</v>
      </c>
      <c r="C1628" s="23">
        <v>43536</v>
      </c>
      <c r="D1628" s="23" t="s">
        <v>4008</v>
      </c>
      <c r="E1628" s="23" t="s">
        <v>111</v>
      </c>
      <c r="F1628" s="23" t="s">
        <v>70</v>
      </c>
      <c r="G1628" s="24"/>
      <c r="H1628" s="24">
        <v>24092659818</v>
      </c>
      <c r="I1628" s="24" t="s">
        <v>72</v>
      </c>
      <c r="J1628" s="24">
        <f>DATEDIF(Tabla1[[#This Row],[FECHA DE NACIMIENTO]],Tabla1[[#This Row],[FECHA ACTUAL]],"Y")</f>
        <v>26</v>
      </c>
      <c r="K1628" s="24" t="s">
        <v>73</v>
      </c>
      <c r="L1628" s="24" t="s">
        <v>112</v>
      </c>
      <c r="M1628" s="24">
        <v>0</v>
      </c>
      <c r="N1628" s="24">
        <v>0</v>
      </c>
      <c r="O1628" s="24">
        <v>2</v>
      </c>
      <c r="P1628" s="24" t="s">
        <v>101</v>
      </c>
      <c r="Q1628" s="23">
        <v>35494</v>
      </c>
      <c r="R1628" s="24" t="s">
        <v>76</v>
      </c>
      <c r="S1628" s="25">
        <v>45119</v>
      </c>
      <c r="T1628" s="24"/>
      <c r="U1628" s="24">
        <v>3046801702</v>
      </c>
      <c r="V1628" s="24" t="s">
        <v>9513</v>
      </c>
      <c r="W1628" s="24" t="s">
        <v>9514</v>
      </c>
      <c r="X1628" s="24" t="s">
        <v>9515</v>
      </c>
      <c r="Y1628" s="24" t="s">
        <v>9516</v>
      </c>
      <c r="Z1628" s="24" t="s">
        <v>117</v>
      </c>
      <c r="AA1628" s="24">
        <v>3202529601</v>
      </c>
      <c r="AB1628" s="24" t="s">
        <v>77</v>
      </c>
      <c r="AC1628" s="24" t="s">
        <v>77</v>
      </c>
      <c r="AD1628" s="24" t="s">
        <v>77</v>
      </c>
      <c r="AE1628" s="26" t="s">
        <v>151</v>
      </c>
      <c r="AF1628" s="26"/>
      <c r="AG1628" s="26"/>
      <c r="AH1628" s="27" t="s">
        <v>184</v>
      </c>
      <c r="AI1628" s="27" t="s">
        <v>1612</v>
      </c>
      <c r="AJ1628" s="27" t="s">
        <v>487</v>
      </c>
      <c r="AK1628" s="24" t="s">
        <v>121</v>
      </c>
      <c r="AL1628" s="24" t="s">
        <v>7086</v>
      </c>
      <c r="AM1628" s="23">
        <v>43536</v>
      </c>
      <c r="AN1628" s="28">
        <v>877803</v>
      </c>
      <c r="AO1628" s="28">
        <v>102854</v>
      </c>
      <c r="AP1628" s="24"/>
      <c r="AQ1628" s="24"/>
      <c r="AR1628" s="24"/>
      <c r="AS1628" s="24"/>
      <c r="AT1628" s="24" t="e">
        <v>#N/A</v>
      </c>
      <c r="AU1628" s="24" t="e">
        <v>#N/A</v>
      </c>
      <c r="AV1628" s="24">
        <v>81</v>
      </c>
      <c r="AW1628" s="24"/>
      <c r="AX1628" s="24"/>
      <c r="AY1628" s="24"/>
      <c r="AZ1628" s="24"/>
      <c r="BA1628" s="24"/>
      <c r="BB1628" s="24"/>
      <c r="BC1628" s="24"/>
      <c r="BD1628" s="24">
        <v>0</v>
      </c>
      <c r="BE1628" s="24">
        <v>0</v>
      </c>
      <c r="BF1628" s="23"/>
      <c r="BG1628" s="23"/>
      <c r="BH1628" s="23">
        <v>44161</v>
      </c>
      <c r="BI1628" s="26" t="s">
        <v>127</v>
      </c>
      <c r="BJ1628" s="26" t="s">
        <v>9517</v>
      </c>
      <c r="BK1628" s="29">
        <v>0</v>
      </c>
      <c r="BL1628" s="24" t="s">
        <v>129</v>
      </c>
      <c r="BM1628" s="22" t="str">
        <f ca="1">+IF(Tabla1[[#This Row],[FECHA INGRESO]]&gt;=44986,IF((TODAY()-Tabla1[[#This Row],[FECHA INGRESO]])&gt;=50,"ALERTA","TODAVÍA FALTA"),"N/A")</f>
        <v>N/A</v>
      </c>
      <c r="BN1628" s="7">
        <f>IFERROR((_xlfn.DAYS(Tabla1[[#This Row],[FECHA INGRESO]],Tabla1[[#This Row],[FECHA RETIRO]]))/30,"")</f>
        <v>-20.833333333333332</v>
      </c>
    </row>
    <row r="1629" spans="1:66" ht="15" customHeight="1" x14ac:dyDescent="0.35">
      <c r="A1629" s="21">
        <v>1023862031</v>
      </c>
      <c r="B1629" s="22" t="s">
        <v>9518</v>
      </c>
      <c r="C1629" s="23">
        <v>43536</v>
      </c>
      <c r="D1629" s="23" t="s">
        <v>7525</v>
      </c>
      <c r="E1629" s="23" t="s">
        <v>111</v>
      </c>
      <c r="F1629" s="23" t="s">
        <v>70</v>
      </c>
      <c r="G1629" s="24"/>
      <c r="H1629" s="24">
        <v>24092707452</v>
      </c>
      <c r="I1629" s="24" t="s">
        <v>95</v>
      </c>
      <c r="J1629" s="24">
        <f>DATEDIF(Tabla1[[#This Row],[FECHA DE NACIMIENTO]],Tabla1[[#This Row],[FECHA ACTUAL]],"Y")</f>
        <v>37</v>
      </c>
      <c r="K1629" s="24" t="s">
        <v>96</v>
      </c>
      <c r="L1629" s="24" t="s">
        <v>112</v>
      </c>
      <c r="M1629" s="24">
        <v>3</v>
      </c>
      <c r="N1629" s="24">
        <v>3</v>
      </c>
      <c r="O1629" s="24">
        <v>2</v>
      </c>
      <c r="P1629" s="24" t="s">
        <v>101</v>
      </c>
      <c r="Q1629" s="23">
        <v>31348</v>
      </c>
      <c r="R1629" s="24" t="s">
        <v>76</v>
      </c>
      <c r="S1629" s="25">
        <v>45119</v>
      </c>
      <c r="T1629" s="24">
        <v>2070578</v>
      </c>
      <c r="U1629" s="24">
        <v>3015137224</v>
      </c>
      <c r="V1629" s="24" t="s">
        <v>9519</v>
      </c>
      <c r="W1629" s="24" t="s">
        <v>9520</v>
      </c>
      <c r="X1629" s="24" t="s">
        <v>9521</v>
      </c>
      <c r="Y1629" s="24" t="s">
        <v>9522</v>
      </c>
      <c r="Z1629" s="24" t="s">
        <v>117</v>
      </c>
      <c r="AA1629" s="24">
        <v>3124664940</v>
      </c>
      <c r="AB1629" s="24" t="s">
        <v>101</v>
      </c>
      <c r="AC1629" s="24" t="s">
        <v>101</v>
      </c>
      <c r="AD1629" s="24" t="e">
        <v>#REF!</v>
      </c>
      <c r="AE1629" s="26" t="s">
        <v>183</v>
      </c>
      <c r="AF1629" s="26"/>
      <c r="AG1629" s="26">
        <v>0</v>
      </c>
      <c r="AH1629" s="27" t="s">
        <v>955</v>
      </c>
      <c r="AI1629" s="27" t="s">
        <v>120</v>
      </c>
      <c r="AJ1629" s="27" t="s">
        <v>120</v>
      </c>
      <c r="AK1629" s="24" t="s">
        <v>121</v>
      </c>
      <c r="AL1629" s="24" t="s">
        <v>7086</v>
      </c>
      <c r="AM1629" s="23">
        <v>43536</v>
      </c>
      <c r="AN1629" s="28">
        <v>1160000</v>
      </c>
      <c r="AO1629" s="28">
        <v>140606</v>
      </c>
      <c r="AP1629" s="24" t="s">
        <v>9523</v>
      </c>
      <c r="AQ1629" s="24">
        <v>0</v>
      </c>
      <c r="AR1629" s="24">
        <v>0</v>
      </c>
      <c r="AS1629" s="24">
        <v>0</v>
      </c>
      <c r="AT1629" s="24">
        <v>0</v>
      </c>
      <c r="AU1629" s="24">
        <v>89</v>
      </c>
      <c r="AV1629" s="24">
        <v>54</v>
      </c>
      <c r="AW1629" s="24">
        <v>79</v>
      </c>
      <c r="AX1629" s="24">
        <v>0</v>
      </c>
      <c r="AY1629" s="24">
        <v>0</v>
      </c>
      <c r="AZ1629" s="24">
        <v>0</v>
      </c>
      <c r="BA1629" s="24">
        <v>0</v>
      </c>
      <c r="BB1629" s="24">
        <v>0</v>
      </c>
      <c r="BC1629" s="24">
        <v>0</v>
      </c>
      <c r="BD1629" s="24">
        <v>0</v>
      </c>
      <c r="BE1629" s="24">
        <v>0</v>
      </c>
      <c r="BF1629" s="23"/>
      <c r="BG1629" s="23"/>
      <c r="BH1629" s="23" t="s">
        <v>75</v>
      </c>
      <c r="BI1629" s="26">
        <v>0</v>
      </c>
      <c r="BJ1629" s="26">
        <v>0</v>
      </c>
      <c r="BK1629" s="29">
        <v>0</v>
      </c>
      <c r="BL1629" s="24" t="s">
        <v>91</v>
      </c>
      <c r="BM1629" s="22" t="str">
        <f ca="1">+IF(Tabla1[[#This Row],[FECHA INGRESO]]&gt;=44986,IF((TODAY()-Tabla1[[#This Row],[FECHA INGRESO]])&gt;=50,"ALERTA","TODAVÍA FALTA"),"N/A")</f>
        <v>N/A</v>
      </c>
      <c r="BN1629" s="7" t="str">
        <f>IFERROR((_xlfn.DAYS(Tabla1[[#This Row],[FECHA INGRESO]],Tabla1[[#This Row],[FECHA RETIRO]]))/30,"")</f>
        <v/>
      </c>
    </row>
    <row r="1630" spans="1:66" ht="15" customHeight="1" x14ac:dyDescent="0.35">
      <c r="A1630" s="31">
        <v>1016103202</v>
      </c>
      <c r="B1630" s="22" t="s">
        <v>9524</v>
      </c>
      <c r="C1630" s="23">
        <v>43537</v>
      </c>
      <c r="D1630" s="23" t="s">
        <v>93</v>
      </c>
      <c r="E1630" s="23" t="s">
        <v>110</v>
      </c>
      <c r="F1630" s="23"/>
      <c r="G1630" s="24"/>
      <c r="H1630" s="24">
        <v>24092503775</v>
      </c>
      <c r="I1630" s="24" t="s">
        <v>95</v>
      </c>
      <c r="J1630" s="24">
        <f>DATEDIF(Tabla1[[#This Row],[FECHA DE NACIMIENTO]],Tabla1[[#This Row],[FECHA ACTUAL]],"Y")</f>
        <v>25</v>
      </c>
      <c r="K1630" s="24" t="s">
        <v>73</v>
      </c>
      <c r="L1630" s="24" t="s">
        <v>112</v>
      </c>
      <c r="M1630" s="24">
        <v>1</v>
      </c>
      <c r="N1630" s="24">
        <v>1</v>
      </c>
      <c r="O1630" s="24">
        <v>3</v>
      </c>
      <c r="P1630" s="24" t="s">
        <v>101</v>
      </c>
      <c r="Q1630" s="23">
        <v>35970</v>
      </c>
      <c r="R1630" s="24" t="s">
        <v>76</v>
      </c>
      <c r="S1630" s="25">
        <v>45119</v>
      </c>
      <c r="T1630" s="24"/>
      <c r="U1630" s="24">
        <v>3123558527</v>
      </c>
      <c r="V1630" s="24" t="s">
        <v>9525</v>
      </c>
      <c r="W1630" s="24" t="s">
        <v>9526</v>
      </c>
      <c r="X1630" s="24" t="s">
        <v>5871</v>
      </c>
      <c r="Y1630" s="24" t="s">
        <v>9527</v>
      </c>
      <c r="Z1630" s="24" t="s">
        <v>82</v>
      </c>
      <c r="AA1630" s="24">
        <v>3123279444</v>
      </c>
      <c r="AB1630" s="24" t="s">
        <v>77</v>
      </c>
      <c r="AC1630" s="24" t="s">
        <v>77</v>
      </c>
      <c r="AD1630" s="24" t="s">
        <v>77</v>
      </c>
      <c r="AE1630" s="26" t="s">
        <v>151</v>
      </c>
      <c r="AF1630" s="26"/>
      <c r="AG1630" s="26"/>
      <c r="AH1630" s="27" t="s">
        <v>184</v>
      </c>
      <c r="AI1630" s="27" t="s">
        <v>3433</v>
      </c>
      <c r="AJ1630" s="27" t="s">
        <v>3433</v>
      </c>
      <c r="AK1630" s="24" t="s">
        <v>121</v>
      </c>
      <c r="AL1630" s="24" t="s">
        <v>7086</v>
      </c>
      <c r="AM1630" s="23">
        <v>43537</v>
      </c>
      <c r="AN1630" s="28">
        <v>857100.06</v>
      </c>
      <c r="AO1630" s="28"/>
      <c r="AP1630" s="24"/>
      <c r="AQ1630" s="24"/>
      <c r="AR1630" s="24"/>
      <c r="AS1630" s="24"/>
      <c r="AT1630" s="24" t="e">
        <v>#N/A</v>
      </c>
      <c r="AU1630" s="24" t="e">
        <v>#N/A</v>
      </c>
      <c r="AV1630" s="24">
        <v>57</v>
      </c>
      <c r="AW1630" s="24"/>
      <c r="AX1630" s="24"/>
      <c r="AY1630" s="24"/>
      <c r="AZ1630" s="24"/>
      <c r="BA1630" s="24"/>
      <c r="BB1630" s="24"/>
      <c r="BC1630" s="24"/>
      <c r="BD1630" s="24">
        <v>0</v>
      </c>
      <c r="BE1630" s="24">
        <v>0</v>
      </c>
      <c r="BF1630" s="23"/>
      <c r="BG1630" s="23"/>
      <c r="BH1630" s="23">
        <v>43577</v>
      </c>
      <c r="BI1630" s="26" t="s">
        <v>127</v>
      </c>
      <c r="BJ1630" s="26" t="s">
        <v>273</v>
      </c>
      <c r="BK1630" s="29">
        <v>0</v>
      </c>
      <c r="BL1630" s="24" t="s">
        <v>129</v>
      </c>
      <c r="BM1630" s="22" t="str">
        <f ca="1">+IF(Tabla1[[#This Row],[FECHA INGRESO]]&gt;=44986,IF((TODAY()-Tabla1[[#This Row],[FECHA INGRESO]])&gt;=50,"ALERTA","TODAVÍA FALTA"),"N/A")</f>
        <v>N/A</v>
      </c>
      <c r="BN1630" s="7">
        <f>IFERROR((_xlfn.DAYS(Tabla1[[#This Row],[FECHA INGRESO]],Tabla1[[#This Row],[FECHA RETIRO]]))/30,"")</f>
        <v>-1.3333333333333333</v>
      </c>
    </row>
    <row r="1631" spans="1:66" ht="15" customHeight="1" x14ac:dyDescent="0.35">
      <c r="A1631" s="31">
        <v>1014203715</v>
      </c>
      <c r="B1631" s="22" t="s">
        <v>9528</v>
      </c>
      <c r="C1631" s="23">
        <v>43538</v>
      </c>
      <c r="D1631" s="23" t="s">
        <v>870</v>
      </c>
      <c r="E1631" s="23" t="s">
        <v>110</v>
      </c>
      <c r="F1631" s="23"/>
      <c r="G1631" s="24"/>
      <c r="H1631" s="24">
        <v>24092791488</v>
      </c>
      <c r="I1631" s="24" t="s">
        <v>72</v>
      </c>
      <c r="J1631" s="24">
        <f>DATEDIF(Tabla1[[#This Row],[FECHA DE NACIMIENTO]],Tabla1[[#This Row],[FECHA ACTUAL]],"Y")</f>
        <v>33</v>
      </c>
      <c r="K1631" s="24" t="s">
        <v>500</v>
      </c>
      <c r="L1631" s="24" t="s">
        <v>234</v>
      </c>
      <c r="M1631" s="24">
        <v>0</v>
      </c>
      <c r="N1631" s="24">
        <v>0</v>
      </c>
      <c r="O1631" s="24">
        <v>3</v>
      </c>
      <c r="P1631" s="24" t="s">
        <v>101</v>
      </c>
      <c r="Q1631" s="23">
        <v>32707</v>
      </c>
      <c r="R1631" s="24" t="s">
        <v>76</v>
      </c>
      <c r="S1631" s="25">
        <v>45119</v>
      </c>
      <c r="T1631" s="24"/>
      <c r="U1631" s="24">
        <v>3004045934</v>
      </c>
      <c r="V1631" s="24" t="s">
        <v>9529</v>
      </c>
      <c r="W1631" s="24" t="s">
        <v>9530</v>
      </c>
      <c r="X1631" s="24" t="s">
        <v>730</v>
      </c>
      <c r="Y1631" s="24" t="s">
        <v>9531</v>
      </c>
      <c r="Z1631" s="24" t="s">
        <v>82</v>
      </c>
      <c r="AA1631" s="24">
        <v>3173691243</v>
      </c>
      <c r="AB1631" s="24" t="s">
        <v>77</v>
      </c>
      <c r="AC1631" s="24" t="s">
        <v>77</v>
      </c>
      <c r="AD1631" s="24" t="s">
        <v>77</v>
      </c>
      <c r="AE1631" s="26" t="s">
        <v>102</v>
      </c>
      <c r="AF1631" s="26"/>
      <c r="AG1631" s="26" t="s">
        <v>8685</v>
      </c>
      <c r="AH1631" s="27" t="s">
        <v>119</v>
      </c>
      <c r="AI1631" s="27" t="s">
        <v>4918</v>
      </c>
      <c r="AJ1631" s="27" t="s">
        <v>438</v>
      </c>
      <c r="AK1631" s="24" t="s">
        <v>121</v>
      </c>
      <c r="AL1631" s="24" t="s">
        <v>7086</v>
      </c>
      <c r="AM1631" s="23">
        <v>43538</v>
      </c>
      <c r="AN1631" s="28">
        <v>2194200</v>
      </c>
      <c r="AO1631" s="28"/>
      <c r="AP1631" s="24"/>
      <c r="AQ1631" s="24"/>
      <c r="AR1631" s="24"/>
      <c r="AS1631" s="24"/>
      <c r="AT1631" s="24" t="e">
        <v>#N/A</v>
      </c>
      <c r="AU1631" s="24" t="e">
        <v>#N/A</v>
      </c>
      <c r="AV1631" s="24" t="e">
        <v>#N/A</v>
      </c>
      <c r="AW1631" s="24"/>
      <c r="AX1631" s="24"/>
      <c r="AY1631" s="24"/>
      <c r="AZ1631" s="24"/>
      <c r="BA1631" s="24"/>
      <c r="BB1631" s="24"/>
      <c r="BC1631" s="24"/>
      <c r="BD1631" s="24">
        <v>0</v>
      </c>
      <c r="BE1631" s="24">
        <v>0</v>
      </c>
      <c r="BF1631" s="23"/>
      <c r="BG1631" s="23"/>
      <c r="BH1631" s="23">
        <v>43658</v>
      </c>
      <c r="BI1631" s="26" t="s">
        <v>127</v>
      </c>
      <c r="BJ1631" s="26" t="s">
        <v>8265</v>
      </c>
      <c r="BK1631" s="29">
        <v>350389</v>
      </c>
      <c r="BL1631" s="24" t="s">
        <v>129</v>
      </c>
      <c r="BM1631" s="22" t="str">
        <f ca="1">+IF(Tabla1[[#This Row],[FECHA INGRESO]]&gt;=44986,IF((TODAY()-Tabla1[[#This Row],[FECHA INGRESO]])&gt;=50,"ALERTA","TODAVÍA FALTA"),"N/A")</f>
        <v>N/A</v>
      </c>
      <c r="BN1631" s="7">
        <f>IFERROR((_xlfn.DAYS(Tabla1[[#This Row],[FECHA INGRESO]],Tabla1[[#This Row],[FECHA RETIRO]]))/30,"")</f>
        <v>-4</v>
      </c>
    </row>
    <row r="1632" spans="1:66" x14ac:dyDescent="0.35">
      <c r="A1632" s="31">
        <v>1113619157</v>
      </c>
      <c r="B1632" s="22" t="s">
        <v>9532</v>
      </c>
      <c r="C1632" s="23">
        <v>43538</v>
      </c>
      <c r="D1632" s="23" t="s">
        <v>4008</v>
      </c>
      <c r="E1632" s="24" t="s">
        <v>94</v>
      </c>
      <c r="F1632" s="23"/>
      <c r="G1632" s="24"/>
      <c r="H1632" s="24">
        <v>24092790245</v>
      </c>
      <c r="I1632" s="24" t="s">
        <v>72</v>
      </c>
      <c r="J1632" s="24">
        <f>DATEDIF(Tabla1[[#This Row],[FECHA DE NACIMIENTO]],Tabla1[[#This Row],[FECHA ACTUAL]],"Y")</f>
        <v>37</v>
      </c>
      <c r="K1632" s="24" t="s">
        <v>96</v>
      </c>
      <c r="L1632" s="24" t="s">
        <v>234</v>
      </c>
      <c r="M1632" s="24">
        <v>0</v>
      </c>
      <c r="N1632" s="24">
        <v>0</v>
      </c>
      <c r="O1632" s="24">
        <v>3</v>
      </c>
      <c r="P1632" s="24" t="s">
        <v>101</v>
      </c>
      <c r="Q1632" s="23">
        <v>31455</v>
      </c>
      <c r="R1632" s="24" t="s">
        <v>76</v>
      </c>
      <c r="S1632" s="25">
        <v>45119</v>
      </c>
      <c r="T1632" s="24">
        <v>7236216</v>
      </c>
      <c r="U1632" s="24">
        <v>3123355102</v>
      </c>
      <c r="V1632" s="24" t="s">
        <v>9533</v>
      </c>
      <c r="W1632" s="24" t="s">
        <v>9534</v>
      </c>
      <c r="X1632" s="24" t="s">
        <v>9535</v>
      </c>
      <c r="Y1632" s="24" t="s">
        <v>9536</v>
      </c>
      <c r="Z1632" s="24" t="s">
        <v>82</v>
      </c>
      <c r="AA1632" s="24">
        <v>3227262421</v>
      </c>
      <c r="AB1632" s="24" t="s">
        <v>77</v>
      </c>
      <c r="AC1632" s="24" t="s">
        <v>77</v>
      </c>
      <c r="AD1632" s="24" t="s">
        <v>77</v>
      </c>
      <c r="AE1632" s="26" t="s">
        <v>102</v>
      </c>
      <c r="AF1632" s="26"/>
      <c r="AG1632" s="26" t="s">
        <v>8685</v>
      </c>
      <c r="AH1632" s="27" t="s">
        <v>163</v>
      </c>
      <c r="AI1632" s="27" t="s">
        <v>4918</v>
      </c>
      <c r="AJ1632" s="27" t="s">
        <v>438</v>
      </c>
      <c r="AK1632" s="24" t="s">
        <v>121</v>
      </c>
      <c r="AL1632" s="24" t="s">
        <v>7086</v>
      </c>
      <c r="AM1632" s="23">
        <v>43538</v>
      </c>
      <c r="AN1632" s="28">
        <v>1316520</v>
      </c>
      <c r="AO1632" s="28"/>
      <c r="AP1632" s="24"/>
      <c r="AQ1632" s="24"/>
      <c r="AR1632" s="24"/>
      <c r="AS1632" s="24"/>
      <c r="AT1632" s="24" t="e">
        <v>#N/A</v>
      </c>
      <c r="AU1632" s="24" t="e">
        <v>#N/A</v>
      </c>
      <c r="AV1632" s="24" t="e">
        <v>#N/A</v>
      </c>
      <c r="AW1632" s="24"/>
      <c r="AX1632" s="24"/>
      <c r="AY1632" s="24"/>
      <c r="AZ1632" s="24"/>
      <c r="BA1632" s="24"/>
      <c r="BB1632" s="24"/>
      <c r="BC1632" s="24"/>
      <c r="BD1632" s="24">
        <v>0</v>
      </c>
      <c r="BE1632" s="24">
        <v>0</v>
      </c>
      <c r="BF1632" s="23"/>
      <c r="BG1632" s="23"/>
      <c r="BH1632" s="23">
        <v>43538</v>
      </c>
      <c r="BI1632" s="26" t="s">
        <v>143</v>
      </c>
      <c r="BJ1632" s="26" t="s">
        <v>9537</v>
      </c>
      <c r="BK1632" s="29">
        <v>1767</v>
      </c>
      <c r="BL1632" s="24" t="s">
        <v>129</v>
      </c>
      <c r="BM1632" s="22" t="str">
        <f ca="1">+IF(Tabla1[[#This Row],[FECHA INGRESO]]&gt;=44986,IF((TODAY()-Tabla1[[#This Row],[FECHA INGRESO]])&gt;=50,"ALERTA","TODAVÍA FALTA"),"N/A")</f>
        <v>N/A</v>
      </c>
      <c r="BN1632" s="7">
        <f>IFERROR((_xlfn.DAYS(Tabla1[[#This Row],[FECHA INGRESO]],Tabla1[[#This Row],[FECHA RETIRO]]))/30,"")</f>
        <v>0</v>
      </c>
    </row>
    <row r="1633" spans="1:66" x14ac:dyDescent="0.35">
      <c r="A1633" s="34">
        <v>19438555</v>
      </c>
      <c r="B1633" s="38" t="s">
        <v>9538</v>
      </c>
      <c r="C1633" s="23" t="s">
        <v>77</v>
      </c>
      <c r="D1633" s="23" t="s">
        <v>77</v>
      </c>
      <c r="E1633" s="23" t="s">
        <v>77</v>
      </c>
      <c r="F1633" s="23" t="s">
        <v>77</v>
      </c>
      <c r="G1633" s="24"/>
      <c r="H1633" s="24">
        <v>24036303689</v>
      </c>
      <c r="I1633" s="24" t="s">
        <v>72</v>
      </c>
      <c r="J1633" s="24">
        <f>DATEDIF(Tabla1[[#This Row],[FECHA DE NACIMIENTO]],Tabla1[[#This Row],[FECHA ACTUAL]],"Y")</f>
        <v>62</v>
      </c>
      <c r="K1633" s="24" t="s">
        <v>73</v>
      </c>
      <c r="L1633" s="24" t="s">
        <v>74</v>
      </c>
      <c r="M1633" s="24">
        <v>3</v>
      </c>
      <c r="N1633" s="24">
        <v>2</v>
      </c>
      <c r="O1633" s="24">
        <v>4</v>
      </c>
      <c r="P1633" s="24" t="s">
        <v>75</v>
      </c>
      <c r="Q1633" s="23">
        <v>22364</v>
      </c>
      <c r="R1633" s="24" t="s">
        <v>76</v>
      </c>
      <c r="S1633" s="25">
        <v>45119</v>
      </c>
      <c r="T1633" s="24">
        <v>4715561</v>
      </c>
      <c r="U1633" s="24">
        <v>3124328230</v>
      </c>
      <c r="V1633" s="24" t="s">
        <v>538</v>
      </c>
      <c r="W1633" s="24" t="s">
        <v>539</v>
      </c>
      <c r="X1633" s="24" t="s">
        <v>540</v>
      </c>
      <c r="Y1633" s="24" t="s">
        <v>541</v>
      </c>
      <c r="Z1633" s="24" t="s">
        <v>82</v>
      </c>
      <c r="AA1633" s="24">
        <v>3115120804</v>
      </c>
      <c r="AB1633" s="24" t="s">
        <v>101</v>
      </c>
      <c r="AC1633" s="24" t="s">
        <v>101</v>
      </c>
      <c r="AD1633" s="24" t="e">
        <v>#REF!</v>
      </c>
      <c r="AE1633" s="26" t="s">
        <v>84</v>
      </c>
      <c r="AF1633" s="26" t="s">
        <v>9539</v>
      </c>
      <c r="AG1633" s="26">
        <v>0</v>
      </c>
      <c r="AH1633" s="27" t="s">
        <v>9540</v>
      </c>
      <c r="AI1633" s="27" t="s">
        <v>8203</v>
      </c>
      <c r="AJ1633" s="27" t="s">
        <v>8203</v>
      </c>
      <c r="AK1633" s="24" t="s">
        <v>89</v>
      </c>
      <c r="AL1633" s="24" t="s">
        <v>542</v>
      </c>
      <c r="AM1633" s="23">
        <v>43539</v>
      </c>
      <c r="AN1633" s="28">
        <v>6945937</v>
      </c>
      <c r="AO1633" s="28">
        <v>0</v>
      </c>
      <c r="AP1633" s="24" t="s">
        <v>9541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93</v>
      </c>
      <c r="AW1633" s="24">
        <v>95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v>0</v>
      </c>
      <c r="BE1633" s="24">
        <v>0</v>
      </c>
      <c r="BF1633" s="23"/>
      <c r="BG1633" s="23"/>
      <c r="BH1633" s="23" t="s">
        <v>75</v>
      </c>
      <c r="BI1633" s="26">
        <v>0</v>
      </c>
      <c r="BJ1633" s="26">
        <v>0</v>
      </c>
      <c r="BK1633" s="29">
        <v>0</v>
      </c>
      <c r="BL1633" s="24" t="s">
        <v>91</v>
      </c>
      <c r="BM1633" s="22" t="str">
        <f ca="1">+IF(Tabla1[[#This Row],[FECHA INGRESO]]&gt;=44986,IF((TODAY()-Tabla1[[#This Row],[FECHA INGRESO]])&gt;=50,"ALERTA","TODAVÍA FALTA"),"N/A")</f>
        <v>N/A</v>
      </c>
      <c r="BN1633" s="7" t="str">
        <f>IFERROR((_xlfn.DAYS(Tabla1[[#This Row],[FECHA INGRESO]],Tabla1[[#This Row],[FECHA RETIRO]]))/30,"")</f>
        <v/>
      </c>
    </row>
    <row r="1634" spans="1:66" ht="15" customHeight="1" x14ac:dyDescent="0.35">
      <c r="A1634" s="31">
        <v>1066522819</v>
      </c>
      <c r="B1634" s="22" t="s">
        <v>9542</v>
      </c>
      <c r="C1634" s="23">
        <v>43542</v>
      </c>
      <c r="D1634" s="23" t="s">
        <v>9543</v>
      </c>
      <c r="E1634" s="23" t="s">
        <v>110</v>
      </c>
      <c r="F1634" s="23"/>
      <c r="G1634" s="24"/>
      <c r="H1634" s="24">
        <v>24092740745</v>
      </c>
      <c r="I1634" s="24" t="s">
        <v>95</v>
      </c>
      <c r="J1634" s="24">
        <f>DATEDIF(Tabla1[[#This Row],[FECHA DE NACIMIENTO]],Tabla1[[#This Row],[FECHA ACTUAL]],"Y")</f>
        <v>29</v>
      </c>
      <c r="K1634" s="24" t="s">
        <v>73</v>
      </c>
      <c r="L1634" s="24" t="s">
        <v>112</v>
      </c>
      <c r="M1634" s="24">
        <v>2</v>
      </c>
      <c r="N1634" s="24">
        <v>2</v>
      </c>
      <c r="O1634" s="24">
        <v>2</v>
      </c>
      <c r="P1634" s="24" t="s">
        <v>101</v>
      </c>
      <c r="Q1634" s="23">
        <v>34170</v>
      </c>
      <c r="R1634" s="24" t="s">
        <v>8488</v>
      </c>
      <c r="S1634" s="25">
        <v>45119</v>
      </c>
      <c r="T1634" s="24"/>
      <c r="U1634" s="24">
        <v>3122204534</v>
      </c>
      <c r="V1634" s="24" t="s">
        <v>9544</v>
      </c>
      <c r="W1634" s="24" t="s">
        <v>9545</v>
      </c>
      <c r="X1634" s="24" t="s">
        <v>9546</v>
      </c>
      <c r="Y1634" s="24" t="s">
        <v>9547</v>
      </c>
      <c r="Z1634" s="24" t="s">
        <v>162</v>
      </c>
      <c r="AA1634" s="24">
        <v>3015071857</v>
      </c>
      <c r="AB1634" s="24" t="s">
        <v>77</v>
      </c>
      <c r="AC1634" s="24" t="s">
        <v>77</v>
      </c>
      <c r="AD1634" s="24" t="s">
        <v>77</v>
      </c>
      <c r="AE1634" s="26" t="s">
        <v>183</v>
      </c>
      <c r="AF1634" s="26"/>
      <c r="AG1634" s="26"/>
      <c r="AH1634" s="27" t="s">
        <v>184</v>
      </c>
      <c r="AI1634" s="27" t="s">
        <v>1227</v>
      </c>
      <c r="AJ1634" s="27" t="s">
        <v>487</v>
      </c>
      <c r="AK1634" s="24" t="s">
        <v>121</v>
      </c>
      <c r="AL1634" s="24" t="s">
        <v>7086</v>
      </c>
      <c r="AM1634" s="23">
        <v>43542</v>
      </c>
      <c r="AN1634" s="28">
        <v>857100.06</v>
      </c>
      <c r="AO1634" s="28"/>
      <c r="AP1634" s="24"/>
      <c r="AQ1634" s="24"/>
      <c r="AR1634" s="24"/>
      <c r="AS1634" s="24"/>
      <c r="AT1634" s="24" t="e">
        <v>#N/A</v>
      </c>
      <c r="AU1634" s="24" t="e">
        <v>#N/A</v>
      </c>
      <c r="AV1634" s="24">
        <v>89</v>
      </c>
      <c r="AW1634" s="24"/>
      <c r="AX1634" s="24"/>
      <c r="AY1634" s="24"/>
      <c r="AZ1634" s="24"/>
      <c r="BA1634" s="24"/>
      <c r="BB1634" s="24"/>
      <c r="BC1634" s="24"/>
      <c r="BD1634" s="24">
        <v>0</v>
      </c>
      <c r="BE1634" s="24">
        <v>0</v>
      </c>
      <c r="BF1634" s="23"/>
      <c r="BG1634" s="23"/>
      <c r="BH1634" s="23">
        <v>43542</v>
      </c>
      <c r="BI1634" s="26" t="s">
        <v>127</v>
      </c>
      <c r="BJ1634" s="26" t="s">
        <v>1953</v>
      </c>
      <c r="BK1634" s="29">
        <v>1150</v>
      </c>
      <c r="BL1634" s="24" t="s">
        <v>129</v>
      </c>
      <c r="BM1634" s="22" t="str">
        <f ca="1">+IF(Tabla1[[#This Row],[FECHA INGRESO]]&gt;=44986,IF((TODAY()-Tabla1[[#This Row],[FECHA INGRESO]])&gt;=50,"ALERTA","TODAVÍA FALTA"),"N/A")</f>
        <v>N/A</v>
      </c>
      <c r="BN1634" s="7">
        <f>IFERROR((_xlfn.DAYS(Tabla1[[#This Row],[FECHA INGRESO]],Tabla1[[#This Row],[FECHA RETIRO]]))/30,"")</f>
        <v>0</v>
      </c>
    </row>
    <row r="1635" spans="1:66" ht="15" customHeight="1" x14ac:dyDescent="0.35">
      <c r="A1635" s="31">
        <v>1049927383</v>
      </c>
      <c r="B1635" s="22" t="s">
        <v>9548</v>
      </c>
      <c r="C1635" s="23">
        <v>43542</v>
      </c>
      <c r="D1635" s="23" t="s">
        <v>266</v>
      </c>
      <c r="E1635" s="23" t="s">
        <v>111</v>
      </c>
      <c r="F1635" s="23"/>
      <c r="G1635" s="24"/>
      <c r="H1635" s="24">
        <v>24092757976</v>
      </c>
      <c r="I1635" s="24" t="s">
        <v>95</v>
      </c>
      <c r="J1635" s="24">
        <f>DATEDIF(Tabla1[[#This Row],[FECHA DE NACIMIENTO]],Tabla1[[#This Row],[FECHA ACTUAL]],"Y")</f>
        <v>23</v>
      </c>
      <c r="K1635" s="24" t="s">
        <v>73</v>
      </c>
      <c r="L1635" s="24" t="s">
        <v>112</v>
      </c>
      <c r="M1635" s="24">
        <v>2</v>
      </c>
      <c r="N1635" s="24">
        <v>0</v>
      </c>
      <c r="O1635" s="24">
        <v>2</v>
      </c>
      <c r="P1635" s="24" t="s">
        <v>101</v>
      </c>
      <c r="Q1635" s="23">
        <v>36647</v>
      </c>
      <c r="R1635" s="24" t="s">
        <v>76</v>
      </c>
      <c r="S1635" s="25">
        <v>45119</v>
      </c>
      <c r="T1635" s="24"/>
      <c r="U1635" s="24">
        <v>3013170566</v>
      </c>
      <c r="V1635" s="24" t="s">
        <v>9549</v>
      </c>
      <c r="W1635" s="24" t="s">
        <v>9550</v>
      </c>
      <c r="X1635" s="24" t="s">
        <v>9551</v>
      </c>
      <c r="Y1635" s="24" t="s">
        <v>9552</v>
      </c>
      <c r="Z1635" s="24" t="s">
        <v>117</v>
      </c>
      <c r="AA1635" s="24">
        <v>3232155449</v>
      </c>
      <c r="AB1635" s="24" t="s">
        <v>77</v>
      </c>
      <c r="AC1635" s="24" t="s">
        <v>77</v>
      </c>
      <c r="AD1635" s="24" t="s">
        <v>77</v>
      </c>
      <c r="AE1635" s="26" t="s">
        <v>151</v>
      </c>
      <c r="AF1635" s="26"/>
      <c r="AG1635" s="26"/>
      <c r="AH1635" s="27" t="s">
        <v>184</v>
      </c>
      <c r="AI1635" s="27" t="s">
        <v>1612</v>
      </c>
      <c r="AJ1635" s="27" t="s">
        <v>487</v>
      </c>
      <c r="AK1635" s="24" t="s">
        <v>121</v>
      </c>
      <c r="AL1635" s="24" t="s">
        <v>7086</v>
      </c>
      <c r="AM1635" s="23">
        <v>43542</v>
      </c>
      <c r="AN1635" s="28">
        <v>857100.06</v>
      </c>
      <c r="AO1635" s="28">
        <v>97032</v>
      </c>
      <c r="AP1635" s="24"/>
      <c r="AQ1635" s="24"/>
      <c r="AR1635" s="24"/>
      <c r="AS1635" s="24"/>
      <c r="AT1635" s="24" t="e">
        <v>#N/A</v>
      </c>
      <c r="AU1635" s="24" t="e">
        <v>#N/A</v>
      </c>
      <c r="AV1635" s="24" t="e">
        <v>#N/A</v>
      </c>
      <c r="AW1635" s="24"/>
      <c r="AX1635" s="24"/>
      <c r="AY1635" s="24"/>
      <c r="AZ1635" s="24"/>
      <c r="BA1635" s="24"/>
      <c r="BB1635" s="24"/>
      <c r="BC1635" s="24"/>
      <c r="BD1635" s="24">
        <v>0</v>
      </c>
      <c r="BE1635" s="24">
        <v>0</v>
      </c>
      <c r="BF1635" s="23"/>
      <c r="BG1635" s="23"/>
      <c r="BH1635" s="23">
        <v>43680</v>
      </c>
      <c r="BI1635" s="26" t="s">
        <v>127</v>
      </c>
      <c r="BJ1635" s="26" t="s">
        <v>273</v>
      </c>
      <c r="BK1635" s="29">
        <v>156422</v>
      </c>
      <c r="BL1635" s="24" t="s">
        <v>129</v>
      </c>
      <c r="BM1635" s="22" t="str">
        <f ca="1">+IF(Tabla1[[#This Row],[FECHA INGRESO]]&gt;=44986,IF((TODAY()-Tabla1[[#This Row],[FECHA INGRESO]])&gt;=50,"ALERTA","TODAVÍA FALTA"),"N/A")</f>
        <v>N/A</v>
      </c>
      <c r="BN1635" s="7">
        <f>IFERROR((_xlfn.DAYS(Tabla1[[#This Row],[FECHA INGRESO]],Tabla1[[#This Row],[FECHA RETIRO]]))/30,"")</f>
        <v>-4.5999999999999996</v>
      </c>
    </row>
    <row r="1636" spans="1:66" ht="15" customHeight="1" x14ac:dyDescent="0.35">
      <c r="A1636" s="31">
        <v>1010247272</v>
      </c>
      <c r="B1636" s="22" t="s">
        <v>9553</v>
      </c>
      <c r="C1636" s="23">
        <v>43542</v>
      </c>
      <c r="D1636" s="23" t="s">
        <v>93</v>
      </c>
      <c r="E1636" s="24" t="s">
        <v>94</v>
      </c>
      <c r="F1636" s="23" t="s">
        <v>110</v>
      </c>
      <c r="G1636" s="24"/>
      <c r="H1636" s="24">
        <v>24092824100</v>
      </c>
      <c r="I1636" s="24" t="s">
        <v>95</v>
      </c>
      <c r="J1636" s="24">
        <f>DATEDIF(Tabla1[[#This Row],[FECHA DE NACIMIENTO]],Tabla1[[#This Row],[FECHA ACTUAL]],"Y")</f>
        <v>23</v>
      </c>
      <c r="K1636" s="24" t="s">
        <v>320</v>
      </c>
      <c r="L1636" s="24" t="s">
        <v>112</v>
      </c>
      <c r="M1636" s="24">
        <v>1</v>
      </c>
      <c r="N1636" s="24">
        <v>1</v>
      </c>
      <c r="O1636" s="24">
        <v>1</v>
      </c>
      <c r="P1636" s="24" t="s">
        <v>101</v>
      </c>
      <c r="Q1636" s="23">
        <v>36404</v>
      </c>
      <c r="R1636" s="24" t="s">
        <v>76</v>
      </c>
      <c r="S1636" s="25">
        <v>45119</v>
      </c>
      <c r="T1636" s="24">
        <v>7925663</v>
      </c>
      <c r="U1636" s="24">
        <v>3112126381</v>
      </c>
      <c r="V1636" s="24" t="s">
        <v>9554</v>
      </c>
      <c r="W1636" s="24" t="s">
        <v>9555</v>
      </c>
      <c r="X1636" s="24" t="s">
        <v>9556</v>
      </c>
      <c r="Y1636" s="24" t="s">
        <v>9557</v>
      </c>
      <c r="Z1636" s="24" t="s">
        <v>117</v>
      </c>
      <c r="AA1636" s="24">
        <v>3004682671</v>
      </c>
      <c r="AB1636" s="24" t="s">
        <v>77</v>
      </c>
      <c r="AC1636" s="24" t="s">
        <v>77</v>
      </c>
      <c r="AD1636" s="24" t="s">
        <v>77</v>
      </c>
      <c r="AE1636" s="26" t="s">
        <v>183</v>
      </c>
      <c r="AF1636" s="26"/>
      <c r="AG1636" s="26"/>
      <c r="AH1636" s="27" t="s">
        <v>184</v>
      </c>
      <c r="AI1636" s="27" t="s">
        <v>1612</v>
      </c>
      <c r="AJ1636" s="27" t="s">
        <v>487</v>
      </c>
      <c r="AK1636" s="24" t="s">
        <v>121</v>
      </c>
      <c r="AL1636" s="24" t="s">
        <v>7086</v>
      </c>
      <c r="AM1636" s="23">
        <v>43542</v>
      </c>
      <c r="AN1636" s="28">
        <v>857100.06</v>
      </c>
      <c r="AO1636" s="28">
        <v>97032</v>
      </c>
      <c r="AP1636" s="24"/>
      <c r="AQ1636" s="24"/>
      <c r="AR1636" s="24"/>
      <c r="AS1636" s="24"/>
      <c r="AT1636" s="24" t="e">
        <v>#N/A</v>
      </c>
      <c r="AU1636" s="24" t="e">
        <v>#N/A</v>
      </c>
      <c r="AV1636" s="24" t="e">
        <v>#N/A</v>
      </c>
      <c r="AW1636" s="24"/>
      <c r="AX1636" s="24"/>
      <c r="AY1636" s="24"/>
      <c r="AZ1636" s="24"/>
      <c r="BA1636" s="24"/>
      <c r="BB1636" s="24"/>
      <c r="BC1636" s="24"/>
      <c r="BD1636" s="24">
        <v>0</v>
      </c>
      <c r="BE1636" s="24">
        <v>0</v>
      </c>
      <c r="BF1636" s="23"/>
      <c r="BG1636" s="23"/>
      <c r="BH1636" s="23">
        <v>43829</v>
      </c>
      <c r="BI1636" s="26" t="s">
        <v>466</v>
      </c>
      <c r="BJ1636" s="26" t="s">
        <v>1165</v>
      </c>
      <c r="BK1636" s="29">
        <v>334246</v>
      </c>
      <c r="BL1636" s="24" t="s">
        <v>129</v>
      </c>
      <c r="BM1636" s="22" t="str">
        <f ca="1">+IF(Tabla1[[#This Row],[FECHA INGRESO]]&gt;=44986,IF((TODAY()-Tabla1[[#This Row],[FECHA INGRESO]])&gt;=50,"ALERTA","TODAVÍA FALTA"),"N/A")</f>
        <v>N/A</v>
      </c>
      <c r="BN1636" s="7">
        <f>IFERROR((_xlfn.DAYS(Tabla1[[#This Row],[FECHA INGRESO]],Tabla1[[#This Row],[FECHA RETIRO]]))/30,"")</f>
        <v>-9.5666666666666664</v>
      </c>
    </row>
    <row r="1637" spans="1:66" ht="15" customHeight="1" x14ac:dyDescent="0.35">
      <c r="A1637" s="31">
        <v>1023909299</v>
      </c>
      <c r="B1637" s="22" t="s">
        <v>9558</v>
      </c>
      <c r="C1637" s="23">
        <v>43542</v>
      </c>
      <c r="D1637" s="23" t="s">
        <v>266</v>
      </c>
      <c r="E1637" s="23" t="s">
        <v>111</v>
      </c>
      <c r="F1637" s="23"/>
      <c r="G1637" s="24"/>
      <c r="H1637" s="24">
        <v>24092796212</v>
      </c>
      <c r="I1637" s="24" t="s">
        <v>95</v>
      </c>
      <c r="J1637" s="24">
        <f>DATEDIF(Tabla1[[#This Row],[FECHA DE NACIMIENTO]],Tabla1[[#This Row],[FECHA ACTUAL]],"Y")</f>
        <v>32</v>
      </c>
      <c r="K1637" s="24" t="s">
        <v>73</v>
      </c>
      <c r="L1637" s="24" t="s">
        <v>112</v>
      </c>
      <c r="M1637" s="24">
        <v>1</v>
      </c>
      <c r="N1637" s="24">
        <v>1</v>
      </c>
      <c r="O1637" s="24">
        <v>3</v>
      </c>
      <c r="P1637" s="24" t="s">
        <v>101</v>
      </c>
      <c r="Q1637" s="23">
        <v>33424</v>
      </c>
      <c r="R1637" s="24" t="s">
        <v>76</v>
      </c>
      <c r="S1637" s="25">
        <v>45119</v>
      </c>
      <c r="T1637" s="24"/>
      <c r="U1637" s="24">
        <v>3057711513</v>
      </c>
      <c r="V1637" s="24" t="s">
        <v>9559</v>
      </c>
      <c r="W1637" s="24" t="s">
        <v>9560</v>
      </c>
      <c r="X1637" s="24" t="s">
        <v>8226</v>
      </c>
      <c r="Y1637" s="24" t="s">
        <v>9561</v>
      </c>
      <c r="Z1637" s="24" t="s">
        <v>117</v>
      </c>
      <c r="AA1637" s="24">
        <v>3142718924</v>
      </c>
      <c r="AB1637" s="24" t="s">
        <v>77</v>
      </c>
      <c r="AC1637" s="24" t="s">
        <v>77</v>
      </c>
      <c r="AD1637" s="24" t="s">
        <v>77</v>
      </c>
      <c r="AE1637" s="26" t="s">
        <v>183</v>
      </c>
      <c r="AF1637" s="26"/>
      <c r="AG1637" s="26"/>
      <c r="AH1637" s="27" t="s">
        <v>184</v>
      </c>
      <c r="AI1637" s="27" t="s">
        <v>1227</v>
      </c>
      <c r="AJ1637" s="27" t="s">
        <v>487</v>
      </c>
      <c r="AK1637" s="24" t="s">
        <v>121</v>
      </c>
      <c r="AL1637" s="24" t="s">
        <v>7086</v>
      </c>
      <c r="AM1637" s="23">
        <v>43542</v>
      </c>
      <c r="AN1637" s="28">
        <v>857100.06</v>
      </c>
      <c r="AO1637" s="28"/>
      <c r="AP1637" s="24"/>
      <c r="AQ1637" s="24"/>
      <c r="AR1637" s="24"/>
      <c r="AS1637" s="24"/>
      <c r="AT1637" s="24" t="e">
        <v>#N/A</v>
      </c>
      <c r="AU1637" s="24" t="e">
        <v>#N/A</v>
      </c>
      <c r="AV1637" s="24" t="e">
        <v>#N/A</v>
      </c>
      <c r="AW1637" s="24"/>
      <c r="AX1637" s="24"/>
      <c r="AY1637" s="24"/>
      <c r="AZ1637" s="24"/>
      <c r="BA1637" s="24"/>
      <c r="BB1637" s="24"/>
      <c r="BC1637" s="24"/>
      <c r="BD1637" s="24">
        <v>0</v>
      </c>
      <c r="BE1637" s="24">
        <v>0</v>
      </c>
      <c r="BF1637" s="23"/>
      <c r="BG1637" s="23"/>
      <c r="BH1637" s="23">
        <v>43550</v>
      </c>
      <c r="BI1637" s="26" t="s">
        <v>127</v>
      </c>
      <c r="BJ1637" s="26" t="s">
        <v>232</v>
      </c>
      <c r="BK1637" s="29">
        <v>10351</v>
      </c>
      <c r="BL1637" s="24" t="s">
        <v>129</v>
      </c>
      <c r="BM1637" s="22" t="str">
        <f ca="1">+IF(Tabla1[[#This Row],[FECHA INGRESO]]&gt;=44986,IF((TODAY()-Tabla1[[#This Row],[FECHA INGRESO]])&gt;=50,"ALERTA","TODAVÍA FALTA"),"N/A")</f>
        <v>N/A</v>
      </c>
      <c r="BN1637" s="7">
        <f>IFERROR((_xlfn.DAYS(Tabla1[[#This Row],[FECHA INGRESO]],Tabla1[[#This Row],[FECHA RETIRO]]))/30,"")</f>
        <v>-0.26666666666666666</v>
      </c>
    </row>
    <row r="1638" spans="1:66" x14ac:dyDescent="0.35">
      <c r="A1638" s="21">
        <v>65800604</v>
      </c>
      <c r="B1638" s="22" t="s">
        <v>9562</v>
      </c>
      <c r="C1638" s="23">
        <v>43542</v>
      </c>
      <c r="D1638" s="23" t="s">
        <v>188</v>
      </c>
      <c r="E1638" s="23" t="s">
        <v>111</v>
      </c>
      <c r="F1638" s="23" t="s">
        <v>111</v>
      </c>
      <c r="G1638" s="24"/>
      <c r="H1638" s="24">
        <v>24092903320</v>
      </c>
      <c r="I1638" s="24" t="s">
        <v>95</v>
      </c>
      <c r="J1638" s="24">
        <f>DATEDIF(Tabla1[[#This Row],[FECHA DE NACIMIENTO]],Tabla1[[#This Row],[FECHA ACTUAL]],"Y")</f>
        <v>41</v>
      </c>
      <c r="K1638" s="24" t="s">
        <v>96</v>
      </c>
      <c r="L1638" s="24" t="s">
        <v>112</v>
      </c>
      <c r="M1638" s="24">
        <v>0</v>
      </c>
      <c r="N1638" s="24">
        <v>1</v>
      </c>
      <c r="O1638" s="24">
        <v>2</v>
      </c>
      <c r="P1638" s="24" t="s">
        <v>101</v>
      </c>
      <c r="Q1638" s="23">
        <v>29917</v>
      </c>
      <c r="R1638" s="24" t="s">
        <v>7266</v>
      </c>
      <c r="S1638" s="25">
        <v>45119</v>
      </c>
      <c r="T1638" s="24"/>
      <c r="U1638" s="24">
        <v>3212288022</v>
      </c>
      <c r="V1638" s="24" t="s">
        <v>9563</v>
      </c>
      <c r="W1638" s="24" t="s">
        <v>9564</v>
      </c>
      <c r="X1638" s="24" t="s">
        <v>9565</v>
      </c>
      <c r="Y1638" s="24" t="s">
        <v>9566</v>
      </c>
      <c r="Z1638" s="24" t="s">
        <v>9131</v>
      </c>
      <c r="AA1638" s="24">
        <v>3102968235</v>
      </c>
      <c r="AB1638" s="24" t="s">
        <v>83</v>
      </c>
      <c r="AC1638" s="24" t="s">
        <v>83</v>
      </c>
      <c r="AD1638" s="24" t="e">
        <v>#REF!</v>
      </c>
      <c r="AE1638" s="26" t="s">
        <v>183</v>
      </c>
      <c r="AF1638" s="26"/>
      <c r="AG1638" s="26" t="s">
        <v>75</v>
      </c>
      <c r="AH1638" s="27" t="s">
        <v>119</v>
      </c>
      <c r="AI1638" s="27" t="s">
        <v>1612</v>
      </c>
      <c r="AJ1638" s="27" t="s">
        <v>487</v>
      </c>
      <c r="AK1638" s="24" t="s">
        <v>121</v>
      </c>
      <c r="AL1638" s="24" t="s">
        <v>7086</v>
      </c>
      <c r="AM1638" s="23">
        <v>43542</v>
      </c>
      <c r="AN1638" s="28">
        <v>2778375</v>
      </c>
      <c r="AO1638" s="28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85</v>
      </c>
      <c r="AV1638" s="24">
        <v>89</v>
      </c>
      <c r="AW1638" s="24">
        <v>91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v>0</v>
      </c>
      <c r="BE1638" s="24">
        <v>0</v>
      </c>
      <c r="BF1638" s="23"/>
      <c r="BG1638" s="23"/>
      <c r="BH1638" s="23" t="s">
        <v>75</v>
      </c>
      <c r="BI1638" s="26">
        <v>0</v>
      </c>
      <c r="BJ1638" s="26">
        <v>0</v>
      </c>
      <c r="BK1638" s="29">
        <v>0</v>
      </c>
      <c r="BL1638" s="24" t="s">
        <v>91</v>
      </c>
      <c r="BM1638" s="22" t="str">
        <f ca="1">+IF(Tabla1[[#This Row],[FECHA INGRESO]]&gt;=44986,IF((TODAY()-Tabla1[[#This Row],[FECHA INGRESO]])&gt;=50,"ALERTA","TODAVÍA FALTA"),"N/A")</f>
        <v>N/A</v>
      </c>
      <c r="BN1638" s="7" t="str">
        <f>IFERROR((_xlfn.DAYS(Tabla1[[#This Row],[FECHA INGRESO]],Tabla1[[#This Row],[FECHA RETIRO]]))/30,"")</f>
        <v/>
      </c>
    </row>
    <row r="1639" spans="1:66" ht="15" customHeight="1" x14ac:dyDescent="0.35">
      <c r="A1639" s="21">
        <v>63529862</v>
      </c>
      <c r="B1639" s="22" t="s">
        <v>9567</v>
      </c>
      <c r="C1639" s="23">
        <v>43542</v>
      </c>
      <c r="D1639" s="23" t="s">
        <v>582</v>
      </c>
      <c r="E1639" s="23" t="s">
        <v>110</v>
      </c>
      <c r="F1639" s="23" t="s">
        <v>70</v>
      </c>
      <c r="G1639" s="24"/>
      <c r="H1639" s="24">
        <v>24092972946</v>
      </c>
      <c r="I1639" s="24" t="s">
        <v>95</v>
      </c>
      <c r="J1639" s="24">
        <f>DATEDIF(Tabla1[[#This Row],[FECHA DE NACIMIENTO]],Tabla1[[#This Row],[FECHA ACTUAL]],"Y")</f>
        <v>41</v>
      </c>
      <c r="K1639" s="24" t="s">
        <v>96</v>
      </c>
      <c r="L1639" s="24" t="s">
        <v>74</v>
      </c>
      <c r="M1639" s="24">
        <v>1</v>
      </c>
      <c r="N1639" s="24">
        <v>1</v>
      </c>
      <c r="O1639" s="24">
        <v>3</v>
      </c>
      <c r="P1639" s="24" t="s">
        <v>101</v>
      </c>
      <c r="Q1639" s="23">
        <v>29983</v>
      </c>
      <c r="R1639" s="24" t="s">
        <v>3332</v>
      </c>
      <c r="S1639" s="25">
        <v>45119</v>
      </c>
      <c r="T1639" s="24">
        <v>6167928</v>
      </c>
      <c r="U1639" s="24">
        <v>3162808250</v>
      </c>
      <c r="V1639" s="33" t="s">
        <v>9568</v>
      </c>
      <c r="W1639" s="24" t="s">
        <v>9569</v>
      </c>
      <c r="X1639" s="24" t="s">
        <v>9570</v>
      </c>
      <c r="Y1639" s="24" t="s">
        <v>9571</v>
      </c>
      <c r="Z1639" s="24" t="s">
        <v>82</v>
      </c>
      <c r="AA1639" s="24">
        <v>3204970272</v>
      </c>
      <c r="AB1639" s="24" t="s">
        <v>83</v>
      </c>
      <c r="AC1639" s="24" t="s">
        <v>101</v>
      </c>
      <c r="AD1639" s="24" t="e">
        <v>#REF!</v>
      </c>
      <c r="AE1639" s="26" t="s">
        <v>256</v>
      </c>
      <c r="AF1639" s="26" t="s">
        <v>9572</v>
      </c>
      <c r="AG1639" s="26">
        <v>0</v>
      </c>
      <c r="AH1639" s="27" t="s">
        <v>163</v>
      </c>
      <c r="AI1639" s="27" t="s">
        <v>9573</v>
      </c>
      <c r="AJ1639" s="27" t="s">
        <v>9573</v>
      </c>
      <c r="AK1639" s="24" t="s">
        <v>121</v>
      </c>
      <c r="AL1639" s="24" t="s">
        <v>7086</v>
      </c>
      <c r="AM1639" s="23">
        <v>43542</v>
      </c>
      <c r="AN1639" s="28">
        <v>1736155</v>
      </c>
      <c r="AO1639" s="28">
        <v>140606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72</v>
      </c>
      <c r="AV1639" s="24">
        <v>96</v>
      </c>
      <c r="AW1639" s="24">
        <v>94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v>0</v>
      </c>
      <c r="BE1639" s="24">
        <v>0</v>
      </c>
      <c r="BF1639" s="23"/>
      <c r="BG1639" s="23"/>
      <c r="BH1639" s="23" t="s">
        <v>75</v>
      </c>
      <c r="BI1639" s="26">
        <v>0</v>
      </c>
      <c r="BJ1639" s="26">
        <v>0</v>
      </c>
      <c r="BK1639" s="29">
        <v>0</v>
      </c>
      <c r="BL1639" s="24" t="s">
        <v>91</v>
      </c>
      <c r="BM1639" s="22" t="str">
        <f ca="1">+IF(Tabla1[[#This Row],[FECHA INGRESO]]&gt;=44986,IF((TODAY()-Tabla1[[#This Row],[FECHA INGRESO]])&gt;=50,"ALERTA","TODAVÍA FALTA"),"N/A")</f>
        <v>N/A</v>
      </c>
      <c r="BN1639" s="7" t="str">
        <f>IFERROR((_xlfn.DAYS(Tabla1[[#This Row],[FECHA INGRESO]],Tabla1[[#This Row],[FECHA RETIRO]]))/30,"")</f>
        <v/>
      </c>
    </row>
    <row r="1640" spans="1:66" ht="15" customHeight="1" x14ac:dyDescent="0.35">
      <c r="A1640" s="31">
        <v>1016063080</v>
      </c>
      <c r="B1640" s="22" t="s">
        <v>9574</v>
      </c>
      <c r="C1640" s="23">
        <v>43543</v>
      </c>
      <c r="D1640" s="23" t="s">
        <v>93</v>
      </c>
      <c r="E1640" s="23" t="s">
        <v>111</v>
      </c>
      <c r="F1640" s="23"/>
      <c r="G1640" s="24"/>
      <c r="H1640" s="24">
        <v>24092878671</v>
      </c>
      <c r="I1640" s="24" t="s">
        <v>95</v>
      </c>
      <c r="J1640" s="24">
        <f>DATEDIF(Tabla1[[#This Row],[FECHA DE NACIMIENTO]],Tabla1[[#This Row],[FECHA ACTUAL]],"Y")</f>
        <v>29</v>
      </c>
      <c r="K1640" s="24" t="s">
        <v>96</v>
      </c>
      <c r="L1640" s="24" t="s">
        <v>234</v>
      </c>
      <c r="M1640" s="24">
        <v>2</v>
      </c>
      <c r="N1640" s="24">
        <v>2</v>
      </c>
      <c r="O1640" s="24">
        <v>3</v>
      </c>
      <c r="P1640" s="24" t="s">
        <v>101</v>
      </c>
      <c r="Q1640" s="23">
        <v>34331</v>
      </c>
      <c r="R1640" s="24" t="s">
        <v>76</v>
      </c>
      <c r="S1640" s="25">
        <v>45119</v>
      </c>
      <c r="T1640" s="24">
        <v>7963240</v>
      </c>
      <c r="U1640" s="24">
        <v>3118054206</v>
      </c>
      <c r="V1640" s="24" t="s">
        <v>9575</v>
      </c>
      <c r="W1640" s="24" t="s">
        <v>9576</v>
      </c>
      <c r="X1640" s="24" t="s">
        <v>9577</v>
      </c>
      <c r="Y1640" s="24" t="s">
        <v>9578</v>
      </c>
      <c r="Z1640" s="24" t="s">
        <v>82</v>
      </c>
      <c r="AA1640" s="24">
        <v>3134280827</v>
      </c>
      <c r="AB1640" s="24" t="s">
        <v>77</v>
      </c>
      <c r="AC1640" s="24" t="s">
        <v>77</v>
      </c>
      <c r="AD1640" s="24" t="s">
        <v>77</v>
      </c>
      <c r="AE1640" s="26" t="s">
        <v>183</v>
      </c>
      <c r="AF1640" s="26"/>
      <c r="AG1640" s="26"/>
      <c r="AH1640" s="27" t="s">
        <v>184</v>
      </c>
      <c r="AI1640" s="27" t="s">
        <v>8958</v>
      </c>
      <c r="AJ1640" s="27" t="s">
        <v>8959</v>
      </c>
      <c r="AK1640" s="24" t="s">
        <v>121</v>
      </c>
      <c r="AL1640" s="24" t="s">
        <v>7086</v>
      </c>
      <c r="AM1640" s="23">
        <v>43543</v>
      </c>
      <c r="AN1640" s="28">
        <v>857100.06</v>
      </c>
      <c r="AO1640" s="28"/>
      <c r="AP1640" s="24"/>
      <c r="AQ1640" s="24"/>
      <c r="AR1640" s="24"/>
      <c r="AS1640" s="24"/>
      <c r="AT1640" s="24" t="e">
        <v>#N/A</v>
      </c>
      <c r="AU1640" s="24" t="e">
        <v>#N/A</v>
      </c>
      <c r="AV1640" s="24">
        <v>93</v>
      </c>
      <c r="AW1640" s="24"/>
      <c r="AX1640" s="24"/>
      <c r="AY1640" s="24"/>
      <c r="AZ1640" s="24"/>
      <c r="BA1640" s="24"/>
      <c r="BB1640" s="24"/>
      <c r="BC1640" s="24"/>
      <c r="BD1640" s="24">
        <v>0</v>
      </c>
      <c r="BE1640" s="24">
        <v>0</v>
      </c>
      <c r="BF1640" s="23"/>
      <c r="BG1640" s="23"/>
      <c r="BH1640" s="23">
        <v>43564</v>
      </c>
      <c r="BI1640" s="26" t="s">
        <v>127</v>
      </c>
      <c r="BJ1640" s="26" t="s">
        <v>178</v>
      </c>
      <c r="BK1640" s="29">
        <v>24153</v>
      </c>
      <c r="BL1640" s="24" t="s">
        <v>129</v>
      </c>
      <c r="BM1640" s="22" t="str">
        <f ca="1">+IF(Tabla1[[#This Row],[FECHA INGRESO]]&gt;=44986,IF((TODAY()-Tabla1[[#This Row],[FECHA INGRESO]])&gt;=50,"ALERTA","TODAVÍA FALTA"),"N/A")</f>
        <v>N/A</v>
      </c>
      <c r="BN1640" s="7">
        <f>IFERROR((_xlfn.DAYS(Tabla1[[#This Row],[FECHA INGRESO]],Tabla1[[#This Row],[FECHA RETIRO]]))/30,"")</f>
        <v>-0.7</v>
      </c>
    </row>
    <row r="1641" spans="1:66" ht="15" customHeight="1" x14ac:dyDescent="0.35">
      <c r="A1641" s="31">
        <v>1035426726</v>
      </c>
      <c r="B1641" s="22" t="s">
        <v>9579</v>
      </c>
      <c r="C1641" s="23">
        <v>43543</v>
      </c>
      <c r="D1641" s="23" t="s">
        <v>131</v>
      </c>
      <c r="E1641" s="24" t="s">
        <v>94</v>
      </c>
      <c r="F1641" s="23"/>
      <c r="G1641" s="24"/>
      <c r="H1641" s="24">
        <v>24092998094</v>
      </c>
      <c r="I1641" s="24" t="s">
        <v>72</v>
      </c>
      <c r="J1641" s="24">
        <f>DATEDIF(Tabla1[[#This Row],[FECHA DE NACIMIENTO]],Tabla1[[#This Row],[FECHA ACTUAL]],"Y")</f>
        <v>31</v>
      </c>
      <c r="K1641" s="24" t="s">
        <v>73</v>
      </c>
      <c r="L1641" s="24" t="s">
        <v>112</v>
      </c>
      <c r="M1641" s="24">
        <v>0</v>
      </c>
      <c r="N1641" s="24">
        <v>0</v>
      </c>
      <c r="O1641" s="24">
        <v>3</v>
      </c>
      <c r="P1641" s="24" t="s">
        <v>101</v>
      </c>
      <c r="Q1641" s="23">
        <v>33474</v>
      </c>
      <c r="R1641" s="24" t="s">
        <v>2126</v>
      </c>
      <c r="S1641" s="25">
        <v>45119</v>
      </c>
      <c r="T1641" s="24">
        <v>2742363</v>
      </c>
      <c r="U1641" s="24">
        <v>3146088655</v>
      </c>
      <c r="V1641" s="24" t="s">
        <v>9580</v>
      </c>
      <c r="W1641" s="24" t="s">
        <v>9581</v>
      </c>
      <c r="X1641" s="24" t="s">
        <v>9582</v>
      </c>
      <c r="Y1641" s="24" t="s">
        <v>9583</v>
      </c>
      <c r="Z1641" s="24" t="s">
        <v>117</v>
      </c>
      <c r="AA1641" s="24">
        <v>3007869248</v>
      </c>
      <c r="AB1641" s="24" t="s">
        <v>77</v>
      </c>
      <c r="AC1641" s="24" t="s">
        <v>77</v>
      </c>
      <c r="AD1641" s="24" t="s">
        <v>77</v>
      </c>
      <c r="AE1641" s="26" t="s">
        <v>151</v>
      </c>
      <c r="AF1641" s="26"/>
      <c r="AG1641" s="26"/>
      <c r="AH1641" s="27" t="s">
        <v>184</v>
      </c>
      <c r="AI1641" s="27" t="s">
        <v>515</v>
      </c>
      <c r="AJ1641" s="27" t="s">
        <v>515</v>
      </c>
      <c r="AK1641" s="24" t="s">
        <v>121</v>
      </c>
      <c r="AL1641" s="24" t="s">
        <v>7086</v>
      </c>
      <c r="AM1641" s="23">
        <v>43543</v>
      </c>
      <c r="AN1641" s="28">
        <v>857100.06</v>
      </c>
      <c r="AO1641" s="28">
        <v>97032</v>
      </c>
      <c r="AP1641" s="24"/>
      <c r="AQ1641" s="24"/>
      <c r="AR1641" s="24"/>
      <c r="AS1641" s="24"/>
      <c r="AT1641" s="24" t="e">
        <v>#N/A</v>
      </c>
      <c r="AU1641" s="24" t="e">
        <v>#N/A</v>
      </c>
      <c r="AV1641" s="24" t="e">
        <v>#N/A</v>
      </c>
      <c r="AW1641" s="24"/>
      <c r="AX1641" s="24"/>
      <c r="AY1641" s="24"/>
      <c r="AZ1641" s="24"/>
      <c r="BA1641" s="24"/>
      <c r="BB1641" s="24"/>
      <c r="BC1641" s="24"/>
      <c r="BD1641" s="24">
        <v>0</v>
      </c>
      <c r="BE1641" s="24">
        <v>0</v>
      </c>
      <c r="BF1641" s="23"/>
      <c r="BG1641" s="23"/>
      <c r="BH1641" s="23">
        <v>43662</v>
      </c>
      <c r="BI1641" s="26" t="s">
        <v>127</v>
      </c>
      <c r="BJ1641" s="26" t="s">
        <v>3619</v>
      </c>
      <c r="BK1641" s="29">
        <v>135719</v>
      </c>
      <c r="BL1641" s="24" t="s">
        <v>129</v>
      </c>
      <c r="BM1641" s="22" t="str">
        <f ca="1">+IF(Tabla1[[#This Row],[FECHA INGRESO]]&gt;=44986,IF((TODAY()-Tabla1[[#This Row],[FECHA INGRESO]])&gt;=50,"ALERTA","TODAVÍA FALTA"),"N/A")</f>
        <v>N/A</v>
      </c>
      <c r="BN1641" s="7">
        <f>IFERROR((_xlfn.DAYS(Tabla1[[#This Row],[FECHA INGRESO]],Tabla1[[#This Row],[FECHA RETIRO]]))/30,"")</f>
        <v>-3.9666666666666668</v>
      </c>
    </row>
    <row r="1642" spans="1:66" x14ac:dyDescent="0.35">
      <c r="A1642" s="31">
        <v>1033758742</v>
      </c>
      <c r="B1642" s="22" t="s">
        <v>9584</v>
      </c>
      <c r="C1642" s="23">
        <v>43544</v>
      </c>
      <c r="D1642" s="23" t="s">
        <v>131</v>
      </c>
      <c r="E1642" s="23" t="s">
        <v>111</v>
      </c>
      <c r="F1642" s="23"/>
      <c r="G1642" s="24"/>
      <c r="H1642" s="24">
        <v>24093078878</v>
      </c>
      <c r="I1642" s="24" t="s">
        <v>72</v>
      </c>
      <c r="J1642" s="24">
        <f>DATEDIF(Tabla1[[#This Row],[FECHA DE NACIMIENTO]],Tabla1[[#This Row],[FECHA ACTUAL]],"Y")</f>
        <v>29</v>
      </c>
      <c r="K1642" s="24" t="s">
        <v>73</v>
      </c>
      <c r="L1642" s="24" t="s">
        <v>234</v>
      </c>
      <c r="M1642" s="24">
        <v>2</v>
      </c>
      <c r="N1642" s="24">
        <v>2</v>
      </c>
      <c r="O1642" s="24">
        <v>3</v>
      </c>
      <c r="P1642" s="24" t="s">
        <v>101</v>
      </c>
      <c r="Q1642" s="23">
        <v>34264</v>
      </c>
      <c r="R1642" s="24" t="s">
        <v>76</v>
      </c>
      <c r="S1642" s="25">
        <v>45119</v>
      </c>
      <c r="T1642" s="24"/>
      <c r="U1642" s="24">
        <v>3145786431</v>
      </c>
      <c r="V1642" s="24" t="s">
        <v>9585</v>
      </c>
      <c r="W1642" s="24" t="s">
        <v>9586</v>
      </c>
      <c r="X1642" s="24" t="s">
        <v>276</v>
      </c>
      <c r="Y1642" s="24" t="s">
        <v>9587</v>
      </c>
      <c r="Z1642" s="24" t="s">
        <v>117</v>
      </c>
      <c r="AA1642" s="24">
        <v>31870098879</v>
      </c>
      <c r="AB1642" s="24" t="s">
        <v>77</v>
      </c>
      <c r="AC1642" s="24" t="s">
        <v>77</v>
      </c>
      <c r="AD1642" s="24" t="s">
        <v>77</v>
      </c>
      <c r="AE1642" s="26" t="s">
        <v>151</v>
      </c>
      <c r="AF1642" s="26"/>
      <c r="AG1642" s="26"/>
      <c r="AH1642" s="27" t="s">
        <v>137</v>
      </c>
      <c r="AI1642" s="27" t="s">
        <v>9588</v>
      </c>
      <c r="AJ1642" s="27" t="s">
        <v>9588</v>
      </c>
      <c r="AK1642" s="24" t="s">
        <v>89</v>
      </c>
      <c r="AL1642" s="24" t="s">
        <v>7086</v>
      </c>
      <c r="AM1642" s="23">
        <v>43544</v>
      </c>
      <c r="AN1642" s="28">
        <v>857100.06</v>
      </c>
      <c r="AO1642" s="28"/>
      <c r="AP1642" s="24"/>
      <c r="AQ1642" s="24"/>
      <c r="AR1642" s="24"/>
      <c r="AS1642" s="24"/>
      <c r="AT1642" s="24" t="e">
        <v>#N/A</v>
      </c>
      <c r="AU1642" s="24" t="e">
        <v>#N/A</v>
      </c>
      <c r="AV1642" s="24" t="e">
        <v>#N/A</v>
      </c>
      <c r="AW1642" s="24"/>
      <c r="AX1642" s="24"/>
      <c r="AY1642" s="24"/>
      <c r="AZ1642" s="24"/>
      <c r="BA1642" s="24"/>
      <c r="BB1642" s="24"/>
      <c r="BC1642" s="24"/>
      <c r="BD1642" s="24">
        <v>0</v>
      </c>
      <c r="BE1642" s="24">
        <v>0</v>
      </c>
      <c r="BF1642" s="23"/>
      <c r="BG1642" s="23"/>
      <c r="BH1642" s="23">
        <v>43577</v>
      </c>
      <c r="BI1642" s="26" t="s">
        <v>143</v>
      </c>
      <c r="BJ1642" s="26" t="s">
        <v>1953</v>
      </c>
      <c r="BK1642" s="29">
        <v>0</v>
      </c>
      <c r="BL1642" s="24" t="s">
        <v>129</v>
      </c>
      <c r="BM1642" s="22" t="str">
        <f ca="1">+IF(Tabla1[[#This Row],[FECHA INGRESO]]&gt;=44986,IF((TODAY()-Tabla1[[#This Row],[FECHA INGRESO]])&gt;=50,"ALERTA","TODAVÍA FALTA"),"N/A")</f>
        <v>N/A</v>
      </c>
      <c r="BN1642" s="7">
        <f>IFERROR((_xlfn.DAYS(Tabla1[[#This Row],[FECHA INGRESO]],Tabla1[[#This Row],[FECHA RETIRO]]))/30,"")</f>
        <v>-1.1000000000000001</v>
      </c>
    </row>
    <row r="1643" spans="1:66" ht="15" customHeight="1" x14ac:dyDescent="0.35">
      <c r="A1643" s="31">
        <v>1022338417</v>
      </c>
      <c r="B1643" s="22" t="s">
        <v>7590</v>
      </c>
      <c r="C1643" s="23">
        <v>43545</v>
      </c>
      <c r="D1643" s="23" t="s">
        <v>188</v>
      </c>
      <c r="E1643" s="24" t="s">
        <v>94</v>
      </c>
      <c r="F1643" s="23"/>
      <c r="G1643" s="24"/>
      <c r="H1643" s="24">
        <v>24092988097</v>
      </c>
      <c r="I1643" s="24" t="s">
        <v>72</v>
      </c>
      <c r="J1643" s="24">
        <f>DATEDIF(Tabla1[[#This Row],[FECHA DE NACIMIENTO]],Tabla1[[#This Row],[FECHA ACTUAL]],"Y")</f>
        <v>35</v>
      </c>
      <c r="K1643" s="24" t="s">
        <v>73</v>
      </c>
      <c r="L1643" s="24" t="s">
        <v>112</v>
      </c>
      <c r="M1643" s="24">
        <v>0</v>
      </c>
      <c r="N1643" s="24">
        <v>0</v>
      </c>
      <c r="O1643" s="24">
        <v>3</v>
      </c>
      <c r="P1643" s="24" t="s">
        <v>101</v>
      </c>
      <c r="Q1643" s="23">
        <v>32051</v>
      </c>
      <c r="R1643" s="24" t="s">
        <v>76</v>
      </c>
      <c r="S1643" s="25">
        <v>45119</v>
      </c>
      <c r="T1643" s="24">
        <v>9033179</v>
      </c>
      <c r="U1643" s="24">
        <v>3202062456</v>
      </c>
      <c r="V1643" s="24" t="s">
        <v>9589</v>
      </c>
      <c r="W1643" s="24" t="s">
        <v>9590</v>
      </c>
      <c r="X1643" s="24" t="s">
        <v>730</v>
      </c>
      <c r="Y1643" s="24" t="s">
        <v>7593</v>
      </c>
      <c r="Z1643" s="24" t="s">
        <v>117</v>
      </c>
      <c r="AA1643" s="24">
        <v>3202212613</v>
      </c>
      <c r="AB1643" s="24" t="s">
        <v>77</v>
      </c>
      <c r="AC1643" s="24" t="s">
        <v>77</v>
      </c>
      <c r="AD1643" s="24" t="s">
        <v>77</v>
      </c>
      <c r="AE1643" s="26" t="s">
        <v>151</v>
      </c>
      <c r="AF1643" s="26"/>
      <c r="AG1643" s="26"/>
      <c r="AH1643" s="27" t="s">
        <v>3042</v>
      </c>
      <c r="AI1643" s="27" t="s">
        <v>8105</v>
      </c>
      <c r="AJ1643" s="27" t="s">
        <v>438</v>
      </c>
      <c r="AK1643" s="24" t="s">
        <v>121</v>
      </c>
      <c r="AL1643" s="24" t="s">
        <v>7086</v>
      </c>
      <c r="AM1643" s="23">
        <v>43545</v>
      </c>
      <c r="AN1643" s="28">
        <v>857100.06</v>
      </c>
      <c r="AO1643" s="28">
        <v>97032</v>
      </c>
      <c r="AP1643" s="24"/>
      <c r="AQ1643" s="24"/>
      <c r="AR1643" s="24"/>
      <c r="AS1643" s="24"/>
      <c r="AT1643" s="24" t="e">
        <v>#N/A</v>
      </c>
      <c r="AU1643" s="24" t="e">
        <v>#N/A</v>
      </c>
      <c r="AV1643" s="24">
        <v>63</v>
      </c>
      <c r="AW1643" s="24"/>
      <c r="AX1643" s="24"/>
      <c r="AY1643" s="24"/>
      <c r="AZ1643" s="24"/>
      <c r="BA1643" s="24"/>
      <c r="BB1643" s="24"/>
      <c r="BC1643" s="24"/>
      <c r="BD1643" s="24">
        <v>0</v>
      </c>
      <c r="BE1643" s="24">
        <v>0</v>
      </c>
      <c r="BF1643" s="23"/>
      <c r="BG1643" s="23"/>
      <c r="BH1643" s="23">
        <v>43643</v>
      </c>
      <c r="BI1643" s="26" t="s">
        <v>127</v>
      </c>
      <c r="BJ1643" s="26" t="s">
        <v>9591</v>
      </c>
      <c r="BK1643" s="29">
        <v>123958</v>
      </c>
      <c r="BL1643" s="24" t="s">
        <v>129</v>
      </c>
      <c r="BM1643" s="22" t="str">
        <f ca="1">+IF(Tabla1[[#This Row],[FECHA INGRESO]]&gt;=44986,IF((TODAY()-Tabla1[[#This Row],[FECHA INGRESO]])&gt;=50,"ALERTA","TODAVÍA FALTA"),"N/A")</f>
        <v>N/A</v>
      </c>
      <c r="BN1643" s="7">
        <f>IFERROR((_xlfn.DAYS(Tabla1[[#This Row],[FECHA INGRESO]],Tabla1[[#This Row],[FECHA RETIRO]]))/30,"")</f>
        <v>-3.2666666666666666</v>
      </c>
    </row>
    <row r="1644" spans="1:66" ht="15" customHeight="1" x14ac:dyDescent="0.35">
      <c r="A1644" s="31">
        <v>1024559950</v>
      </c>
      <c r="B1644" s="22" t="s">
        <v>9592</v>
      </c>
      <c r="C1644" s="23">
        <v>43545</v>
      </c>
      <c r="D1644" s="23" t="s">
        <v>188</v>
      </c>
      <c r="E1644" s="24" t="s">
        <v>94</v>
      </c>
      <c r="F1644" s="23"/>
      <c r="G1644" s="24"/>
      <c r="H1644" s="24">
        <v>24092802155</v>
      </c>
      <c r="I1644" s="24" t="s">
        <v>72</v>
      </c>
      <c r="J1644" s="24">
        <f>DATEDIF(Tabla1[[#This Row],[FECHA DE NACIMIENTO]],Tabla1[[#This Row],[FECHA ACTUAL]],"Y")</f>
        <v>28</v>
      </c>
      <c r="K1644" s="24" t="s">
        <v>73</v>
      </c>
      <c r="L1644" s="24" t="s">
        <v>112</v>
      </c>
      <c r="M1644" s="24">
        <v>0</v>
      </c>
      <c r="N1644" s="24">
        <v>0</v>
      </c>
      <c r="O1644" s="24">
        <v>1</v>
      </c>
      <c r="P1644" s="24" t="s">
        <v>101</v>
      </c>
      <c r="Q1644" s="23">
        <v>34653</v>
      </c>
      <c r="R1644" s="24" t="s">
        <v>76</v>
      </c>
      <c r="S1644" s="25">
        <v>45119</v>
      </c>
      <c r="T1644" s="24">
        <v>7292893</v>
      </c>
      <c r="U1644" s="24">
        <v>3227113983</v>
      </c>
      <c r="V1644" s="24" t="s">
        <v>9593</v>
      </c>
      <c r="W1644" s="24" t="s">
        <v>9594</v>
      </c>
      <c r="X1644" s="24" t="s">
        <v>9595</v>
      </c>
      <c r="Y1644" s="24" t="s">
        <v>9596</v>
      </c>
      <c r="Z1644" s="24" t="s">
        <v>117</v>
      </c>
      <c r="AA1644" s="24">
        <v>3209363247</v>
      </c>
      <c r="AB1644" s="24" t="s">
        <v>77</v>
      </c>
      <c r="AC1644" s="24" t="s">
        <v>77</v>
      </c>
      <c r="AD1644" s="24" t="s">
        <v>77</v>
      </c>
      <c r="AE1644" s="26" t="s">
        <v>151</v>
      </c>
      <c r="AF1644" s="26"/>
      <c r="AG1644" s="26"/>
      <c r="AH1644" s="27" t="s">
        <v>3042</v>
      </c>
      <c r="AI1644" s="27" t="s">
        <v>8105</v>
      </c>
      <c r="AJ1644" s="27" t="s">
        <v>438</v>
      </c>
      <c r="AK1644" s="24" t="s">
        <v>121</v>
      </c>
      <c r="AL1644" s="24" t="s">
        <v>7086</v>
      </c>
      <c r="AM1644" s="23">
        <v>43545</v>
      </c>
      <c r="AN1644" s="28">
        <v>857100.06</v>
      </c>
      <c r="AO1644" s="28">
        <v>97032</v>
      </c>
      <c r="AP1644" s="24"/>
      <c r="AQ1644" s="24"/>
      <c r="AR1644" s="24"/>
      <c r="AS1644" s="24"/>
      <c r="AT1644" s="24" t="e">
        <v>#N/A</v>
      </c>
      <c r="AU1644" s="24" t="e">
        <v>#N/A</v>
      </c>
      <c r="AV1644" s="24" t="e">
        <v>#N/A</v>
      </c>
      <c r="AW1644" s="24"/>
      <c r="AX1644" s="24"/>
      <c r="AY1644" s="24"/>
      <c r="AZ1644" s="24"/>
      <c r="BA1644" s="24"/>
      <c r="BB1644" s="24"/>
      <c r="BC1644" s="24"/>
      <c r="BD1644" s="24">
        <v>0</v>
      </c>
      <c r="BE1644" s="24">
        <v>0</v>
      </c>
      <c r="BF1644" s="23"/>
      <c r="BG1644" s="23"/>
      <c r="BH1644" s="23">
        <v>43600</v>
      </c>
      <c r="BI1644" s="26" t="s">
        <v>143</v>
      </c>
      <c r="BJ1644" s="26" t="s">
        <v>9597</v>
      </c>
      <c r="BK1644" s="29">
        <v>63259</v>
      </c>
      <c r="BL1644" s="24" t="s">
        <v>129</v>
      </c>
      <c r="BM1644" s="22" t="str">
        <f ca="1">+IF(Tabla1[[#This Row],[FECHA INGRESO]]&gt;=44986,IF((TODAY()-Tabla1[[#This Row],[FECHA INGRESO]])&gt;=50,"ALERTA","TODAVÍA FALTA"),"N/A")</f>
        <v>N/A</v>
      </c>
      <c r="BN1644" s="7">
        <f>IFERROR((_xlfn.DAYS(Tabla1[[#This Row],[FECHA INGRESO]],Tabla1[[#This Row],[FECHA RETIRO]]))/30,"")</f>
        <v>-1.8333333333333333</v>
      </c>
    </row>
    <row r="1645" spans="1:66" ht="15" customHeight="1" x14ac:dyDescent="0.35">
      <c r="A1645" s="31">
        <v>1033700541</v>
      </c>
      <c r="B1645" s="22" t="s">
        <v>9598</v>
      </c>
      <c r="C1645" s="23">
        <v>43545</v>
      </c>
      <c r="D1645" s="23" t="s">
        <v>188</v>
      </c>
      <c r="E1645" s="23" t="s">
        <v>111</v>
      </c>
      <c r="F1645" s="23"/>
      <c r="G1645" s="24"/>
      <c r="H1645" s="24">
        <v>24092988530</v>
      </c>
      <c r="I1645" s="24" t="s">
        <v>95</v>
      </c>
      <c r="J1645" s="24">
        <f>DATEDIF(Tabla1[[#This Row],[FECHA DE NACIMIENTO]],Tabla1[[#This Row],[FECHA ACTUAL]],"Y")</f>
        <v>34</v>
      </c>
      <c r="K1645" s="24" t="s">
        <v>73</v>
      </c>
      <c r="L1645" s="24" t="s">
        <v>234</v>
      </c>
      <c r="M1645" s="24">
        <v>3</v>
      </c>
      <c r="N1645" s="24">
        <v>2</v>
      </c>
      <c r="O1645" s="24">
        <v>2</v>
      </c>
      <c r="P1645" s="24" t="s">
        <v>101</v>
      </c>
      <c r="Q1645" s="23">
        <v>32340</v>
      </c>
      <c r="R1645" s="24" t="s">
        <v>76</v>
      </c>
      <c r="S1645" s="25">
        <v>45119</v>
      </c>
      <c r="T1645" s="24">
        <v>5177713</v>
      </c>
      <c r="U1645" s="24">
        <v>3166173698</v>
      </c>
      <c r="V1645" s="24" t="s">
        <v>9599</v>
      </c>
      <c r="W1645" s="24" t="s">
        <v>9600</v>
      </c>
      <c r="X1645" s="24" t="s">
        <v>9601</v>
      </c>
      <c r="Y1645" s="24" t="s">
        <v>9602</v>
      </c>
      <c r="Z1645" s="24" t="s">
        <v>82</v>
      </c>
      <c r="AA1645" s="24">
        <v>3115848645</v>
      </c>
      <c r="AB1645" s="24" t="s">
        <v>77</v>
      </c>
      <c r="AC1645" s="24" t="s">
        <v>77</v>
      </c>
      <c r="AD1645" s="24" t="s">
        <v>77</v>
      </c>
      <c r="AE1645" s="26" t="s">
        <v>151</v>
      </c>
      <c r="AF1645" s="26"/>
      <c r="AG1645" s="26"/>
      <c r="AH1645" s="27" t="s">
        <v>3042</v>
      </c>
      <c r="AI1645" s="27" t="s">
        <v>8105</v>
      </c>
      <c r="AJ1645" s="27" t="s">
        <v>438</v>
      </c>
      <c r="AK1645" s="24" t="s">
        <v>121</v>
      </c>
      <c r="AL1645" s="24" t="s">
        <v>7086</v>
      </c>
      <c r="AM1645" s="23">
        <v>43545</v>
      </c>
      <c r="AN1645" s="28">
        <v>857100.06</v>
      </c>
      <c r="AO1645" s="28"/>
      <c r="AP1645" s="24"/>
      <c r="AQ1645" s="24"/>
      <c r="AR1645" s="24"/>
      <c r="AS1645" s="24"/>
      <c r="AT1645" s="24" t="e">
        <v>#N/A</v>
      </c>
      <c r="AU1645" s="24" t="e">
        <v>#N/A</v>
      </c>
      <c r="AV1645" s="24" t="e">
        <v>#N/A</v>
      </c>
      <c r="AW1645" s="24"/>
      <c r="AX1645" s="24"/>
      <c r="AY1645" s="24"/>
      <c r="AZ1645" s="24"/>
      <c r="BA1645" s="24"/>
      <c r="BB1645" s="24"/>
      <c r="BC1645" s="24"/>
      <c r="BD1645" s="24">
        <v>0</v>
      </c>
      <c r="BE1645" s="24">
        <v>0</v>
      </c>
      <c r="BF1645" s="23"/>
      <c r="BG1645" s="23"/>
      <c r="BH1645" s="23">
        <v>43554</v>
      </c>
      <c r="BI1645" s="26" t="s">
        <v>127</v>
      </c>
      <c r="BJ1645" s="26" t="s">
        <v>1953</v>
      </c>
      <c r="BK1645" s="29">
        <v>11502</v>
      </c>
      <c r="BL1645" s="24" t="s">
        <v>129</v>
      </c>
      <c r="BM1645" s="22" t="str">
        <f ca="1">+IF(Tabla1[[#This Row],[FECHA INGRESO]]&gt;=44986,IF((TODAY()-Tabla1[[#This Row],[FECHA INGRESO]])&gt;=50,"ALERTA","TODAVÍA FALTA"),"N/A")</f>
        <v>N/A</v>
      </c>
      <c r="BN1645" s="7">
        <f>IFERROR((_xlfn.DAYS(Tabla1[[#This Row],[FECHA INGRESO]],Tabla1[[#This Row],[FECHA RETIRO]]))/30,"")</f>
        <v>-0.3</v>
      </c>
    </row>
    <row r="1646" spans="1:66" ht="15" customHeight="1" x14ac:dyDescent="0.35">
      <c r="A1646" s="31">
        <v>1022342104</v>
      </c>
      <c r="B1646" s="22" t="s">
        <v>9603</v>
      </c>
      <c r="C1646" s="23">
        <v>43545</v>
      </c>
      <c r="D1646" s="23" t="s">
        <v>188</v>
      </c>
      <c r="E1646" s="23" t="s">
        <v>111</v>
      </c>
      <c r="F1646" s="23"/>
      <c r="G1646" s="24"/>
      <c r="H1646" s="24">
        <v>24092966415</v>
      </c>
      <c r="I1646" s="24" t="s">
        <v>72</v>
      </c>
      <c r="J1646" s="24">
        <f>DATEDIF(Tabla1[[#This Row],[FECHA DE NACIMIENTO]],Tabla1[[#This Row],[FECHA ACTUAL]],"Y")</f>
        <v>35</v>
      </c>
      <c r="K1646" s="24" t="s">
        <v>73</v>
      </c>
      <c r="L1646" s="24" t="s">
        <v>234</v>
      </c>
      <c r="M1646" s="24">
        <v>2</v>
      </c>
      <c r="N1646" s="24">
        <v>1</v>
      </c>
      <c r="O1646" s="24">
        <v>3</v>
      </c>
      <c r="P1646" s="24" t="s">
        <v>101</v>
      </c>
      <c r="Q1646" s="23">
        <v>32152</v>
      </c>
      <c r="R1646" s="24" t="s">
        <v>76</v>
      </c>
      <c r="S1646" s="25">
        <v>45119</v>
      </c>
      <c r="T1646" s="24"/>
      <c r="U1646" s="24">
        <v>3204360685</v>
      </c>
      <c r="V1646" s="24" t="s">
        <v>9604</v>
      </c>
      <c r="W1646" s="24" t="s">
        <v>9605</v>
      </c>
      <c r="X1646" s="24" t="s">
        <v>730</v>
      </c>
      <c r="Y1646" s="24" t="s">
        <v>9606</v>
      </c>
      <c r="Z1646" s="24" t="s">
        <v>117</v>
      </c>
      <c r="AA1646" s="24">
        <v>3142137635</v>
      </c>
      <c r="AB1646" s="24" t="s">
        <v>77</v>
      </c>
      <c r="AC1646" s="24" t="s">
        <v>77</v>
      </c>
      <c r="AD1646" s="24" t="s">
        <v>77</v>
      </c>
      <c r="AE1646" s="26" t="s">
        <v>183</v>
      </c>
      <c r="AF1646" s="26"/>
      <c r="AG1646" s="26"/>
      <c r="AH1646" s="27" t="s">
        <v>6470</v>
      </c>
      <c r="AI1646" s="27" t="s">
        <v>673</v>
      </c>
      <c r="AJ1646" s="27" t="s">
        <v>673</v>
      </c>
      <c r="AK1646" s="24" t="s">
        <v>89</v>
      </c>
      <c r="AL1646" s="24" t="s">
        <v>7086</v>
      </c>
      <c r="AM1646" s="23">
        <v>43545</v>
      </c>
      <c r="AN1646" s="28">
        <v>997633.39500000002</v>
      </c>
      <c r="AO1646" s="28">
        <v>97032</v>
      </c>
      <c r="AP1646" s="24"/>
      <c r="AQ1646" s="24"/>
      <c r="AR1646" s="24"/>
      <c r="AS1646" s="24"/>
      <c r="AT1646" s="24" t="e">
        <v>#N/A</v>
      </c>
      <c r="AU1646" s="24" t="e">
        <v>#N/A</v>
      </c>
      <c r="AV1646" s="24" t="e">
        <v>#N/A</v>
      </c>
      <c r="AW1646" s="24"/>
      <c r="AX1646" s="24"/>
      <c r="AY1646" s="24"/>
      <c r="AZ1646" s="24"/>
      <c r="BA1646" s="24"/>
      <c r="BB1646" s="24"/>
      <c r="BC1646" s="24"/>
      <c r="BD1646" s="24">
        <v>0</v>
      </c>
      <c r="BE1646" s="24">
        <v>0</v>
      </c>
      <c r="BF1646" s="23"/>
      <c r="BG1646" s="23"/>
      <c r="BH1646" s="23">
        <v>43605</v>
      </c>
      <c r="BI1646" s="26" t="s">
        <v>143</v>
      </c>
      <c r="BJ1646" s="26" t="s">
        <v>9607</v>
      </c>
      <c r="BK1646" s="29">
        <v>80325</v>
      </c>
      <c r="BL1646" s="24" t="s">
        <v>129</v>
      </c>
      <c r="BM1646" s="22" t="str">
        <f ca="1">+IF(Tabla1[[#This Row],[FECHA INGRESO]]&gt;=44986,IF((TODAY()-Tabla1[[#This Row],[FECHA INGRESO]])&gt;=50,"ALERTA","TODAVÍA FALTA"),"N/A")</f>
        <v>N/A</v>
      </c>
      <c r="BN1646" s="7">
        <f>IFERROR((_xlfn.DAYS(Tabla1[[#This Row],[FECHA INGRESO]],Tabla1[[#This Row],[FECHA RETIRO]]))/30,"")</f>
        <v>-2</v>
      </c>
    </row>
    <row r="1647" spans="1:66" ht="15" customHeight="1" x14ac:dyDescent="0.35">
      <c r="A1647" s="34">
        <v>1098170025</v>
      </c>
      <c r="B1647" s="37" t="s">
        <v>9608</v>
      </c>
      <c r="C1647" s="23">
        <v>43545</v>
      </c>
      <c r="D1647" s="23" t="s">
        <v>266</v>
      </c>
      <c r="E1647" s="23" t="s">
        <v>111</v>
      </c>
      <c r="F1647" s="23" t="s">
        <v>70</v>
      </c>
      <c r="G1647" s="24"/>
      <c r="H1647" s="24">
        <v>24092886379</v>
      </c>
      <c r="I1647" s="24" t="s">
        <v>95</v>
      </c>
      <c r="J1647" s="24">
        <f>DATEDIF(Tabla1[[#This Row],[FECHA DE NACIMIENTO]],Tabla1[[#This Row],[FECHA ACTUAL]],"Y")</f>
        <v>26</v>
      </c>
      <c r="K1647" s="24" t="s">
        <v>73</v>
      </c>
      <c r="L1647" s="24" t="s">
        <v>112</v>
      </c>
      <c r="M1647" s="24">
        <v>0</v>
      </c>
      <c r="N1647" s="24">
        <v>0</v>
      </c>
      <c r="O1647" s="24">
        <v>1</v>
      </c>
      <c r="P1647" s="24" t="s">
        <v>101</v>
      </c>
      <c r="Q1647" s="23">
        <v>35621</v>
      </c>
      <c r="R1647" s="24" t="s">
        <v>1924</v>
      </c>
      <c r="S1647" s="25">
        <v>45119</v>
      </c>
      <c r="T1647" s="24"/>
      <c r="U1647" s="24">
        <v>3144694859</v>
      </c>
      <c r="V1647" s="24" t="s">
        <v>9609</v>
      </c>
      <c r="W1647" s="24" t="s">
        <v>9610</v>
      </c>
      <c r="X1647" s="24" t="s">
        <v>9611</v>
      </c>
      <c r="Y1647" s="24" t="s">
        <v>9612</v>
      </c>
      <c r="Z1647" s="24" t="s">
        <v>117</v>
      </c>
      <c r="AA1647" s="24">
        <v>313703684</v>
      </c>
      <c r="AB1647" s="24" t="s">
        <v>77</v>
      </c>
      <c r="AC1647" s="24" t="s">
        <v>77</v>
      </c>
      <c r="AD1647" s="24" t="s">
        <v>77</v>
      </c>
      <c r="AE1647" s="26" t="s">
        <v>102</v>
      </c>
      <c r="AF1647" s="26" t="s">
        <v>103</v>
      </c>
      <c r="AG1647" s="26"/>
      <c r="AH1647" s="27" t="s">
        <v>184</v>
      </c>
      <c r="AI1647" s="27" t="s">
        <v>3932</v>
      </c>
      <c r="AJ1647" s="27" t="s">
        <v>3323</v>
      </c>
      <c r="AK1647" s="24" t="s">
        <v>121</v>
      </c>
      <c r="AL1647" s="24" t="s">
        <v>7086</v>
      </c>
      <c r="AM1647" s="23">
        <v>43545</v>
      </c>
      <c r="AN1647" s="28">
        <v>908526</v>
      </c>
      <c r="AO1647" s="28">
        <v>106454</v>
      </c>
      <c r="AP1647" s="24" t="s">
        <v>7371</v>
      </c>
      <c r="AQ1647" s="24"/>
      <c r="AR1647" s="24"/>
      <c r="AS1647" s="24"/>
      <c r="AT1647" s="24" t="e">
        <v>#N/A</v>
      </c>
      <c r="AU1647" s="24" t="e">
        <v>#N/A</v>
      </c>
      <c r="AV1647" s="24" t="e">
        <v>#N/A</v>
      </c>
      <c r="AW1647" s="24"/>
      <c r="AX1647" s="24"/>
      <c r="AY1647" s="24"/>
      <c r="AZ1647" s="24"/>
      <c r="BA1647" s="24"/>
      <c r="BB1647" s="24"/>
      <c r="BC1647" s="24"/>
      <c r="BD1647" s="24">
        <v>0</v>
      </c>
      <c r="BE1647" s="24">
        <v>0</v>
      </c>
      <c r="BF1647" s="23"/>
      <c r="BG1647" s="23"/>
      <c r="BH1647" s="23">
        <v>44286</v>
      </c>
      <c r="BI1647" s="26" t="s">
        <v>127</v>
      </c>
      <c r="BJ1647" s="26" t="s">
        <v>9613</v>
      </c>
      <c r="BK1647" s="29">
        <v>0</v>
      </c>
      <c r="BL1647" s="24" t="s">
        <v>129</v>
      </c>
      <c r="BM1647" s="22" t="str">
        <f ca="1">+IF(Tabla1[[#This Row],[FECHA INGRESO]]&gt;=44986,IF((TODAY()-Tabla1[[#This Row],[FECHA INGRESO]])&gt;=50,"ALERTA","TODAVÍA FALTA"),"N/A")</f>
        <v>N/A</v>
      </c>
      <c r="BN1647" s="7">
        <f>IFERROR((_xlfn.DAYS(Tabla1[[#This Row],[FECHA INGRESO]],Tabla1[[#This Row],[FECHA RETIRO]]))/30,"")</f>
        <v>-24.7</v>
      </c>
    </row>
    <row r="1648" spans="1:66" ht="15" customHeight="1" x14ac:dyDescent="0.35">
      <c r="A1648" s="31">
        <v>1022428841</v>
      </c>
      <c r="B1648" s="22" t="s">
        <v>9614</v>
      </c>
      <c r="C1648" s="23">
        <v>43546</v>
      </c>
      <c r="D1648" s="23" t="s">
        <v>188</v>
      </c>
      <c r="E1648" s="23" t="s">
        <v>111</v>
      </c>
      <c r="F1648" s="23"/>
      <c r="G1648" s="24"/>
      <c r="H1648" s="24">
        <v>24092989735</v>
      </c>
      <c r="I1648" s="24" t="s">
        <v>72</v>
      </c>
      <c r="J1648" s="24">
        <f>DATEDIF(Tabla1[[#This Row],[FECHA DE NACIMIENTO]],Tabla1[[#This Row],[FECHA ACTUAL]],"Y")</f>
        <v>25</v>
      </c>
      <c r="K1648" s="24" t="s">
        <v>73</v>
      </c>
      <c r="L1648" s="24" t="s">
        <v>112</v>
      </c>
      <c r="M1648" s="24">
        <v>1</v>
      </c>
      <c r="N1648" s="24">
        <v>1</v>
      </c>
      <c r="O1648" s="24">
        <v>3</v>
      </c>
      <c r="P1648" s="24" t="s">
        <v>101</v>
      </c>
      <c r="Q1648" s="23">
        <v>35653</v>
      </c>
      <c r="R1648" s="24" t="s">
        <v>76</v>
      </c>
      <c r="S1648" s="25">
        <v>45119</v>
      </c>
      <c r="T1648" s="24">
        <v>4639822</v>
      </c>
      <c r="U1648" s="24">
        <v>3204930483</v>
      </c>
      <c r="V1648" s="24" t="s">
        <v>9615</v>
      </c>
      <c r="W1648" s="24" t="s">
        <v>9616</v>
      </c>
      <c r="X1648" s="24" t="s">
        <v>9617</v>
      </c>
      <c r="Y1648" s="24" t="s">
        <v>9618</v>
      </c>
      <c r="Z1648" s="24" t="s">
        <v>117</v>
      </c>
      <c r="AA1648" s="24">
        <v>3213866691</v>
      </c>
      <c r="AB1648" s="24" t="s">
        <v>77</v>
      </c>
      <c r="AC1648" s="24" t="s">
        <v>77</v>
      </c>
      <c r="AD1648" s="24" t="s">
        <v>77</v>
      </c>
      <c r="AE1648" s="26" t="s">
        <v>151</v>
      </c>
      <c r="AF1648" s="26"/>
      <c r="AG1648" s="26"/>
      <c r="AH1648" s="27" t="s">
        <v>3042</v>
      </c>
      <c r="AI1648" s="27" t="s">
        <v>9114</v>
      </c>
      <c r="AJ1648" s="27" t="s">
        <v>438</v>
      </c>
      <c r="AK1648" s="24" t="s">
        <v>121</v>
      </c>
      <c r="AL1648" s="24" t="s">
        <v>7086</v>
      </c>
      <c r="AM1648" s="23">
        <v>43546</v>
      </c>
      <c r="AN1648" s="28">
        <v>857100.06</v>
      </c>
      <c r="AO1648" s="28">
        <v>97032</v>
      </c>
      <c r="AP1648" s="24"/>
      <c r="AQ1648" s="24"/>
      <c r="AR1648" s="24"/>
      <c r="AS1648" s="24"/>
      <c r="AT1648" s="24" t="e">
        <v>#N/A</v>
      </c>
      <c r="AU1648" s="24" t="e">
        <v>#N/A</v>
      </c>
      <c r="AV1648" s="24" t="e">
        <v>#N/A</v>
      </c>
      <c r="AW1648" s="24"/>
      <c r="AX1648" s="24"/>
      <c r="AY1648" s="24"/>
      <c r="AZ1648" s="24"/>
      <c r="BA1648" s="24"/>
      <c r="BB1648" s="24"/>
      <c r="BC1648" s="24"/>
      <c r="BD1648" s="24">
        <v>0</v>
      </c>
      <c r="BE1648" s="24">
        <v>0</v>
      </c>
      <c r="BF1648" s="23"/>
      <c r="BG1648" s="23"/>
      <c r="BH1648" s="23">
        <v>43615</v>
      </c>
      <c r="BI1648" s="26" t="s">
        <v>127</v>
      </c>
      <c r="BJ1648" s="26" t="s">
        <v>1352</v>
      </c>
      <c r="BK1648" s="29">
        <v>79361</v>
      </c>
      <c r="BL1648" s="24" t="s">
        <v>129</v>
      </c>
      <c r="BM1648" s="22" t="str">
        <f ca="1">+IF(Tabla1[[#This Row],[FECHA INGRESO]]&gt;=44986,IF((TODAY()-Tabla1[[#This Row],[FECHA INGRESO]])&gt;=50,"ALERTA","TODAVÍA FALTA"),"N/A")</f>
        <v>N/A</v>
      </c>
      <c r="BN1648" s="7">
        <f>IFERROR((_xlfn.DAYS(Tabla1[[#This Row],[FECHA INGRESO]],Tabla1[[#This Row],[FECHA RETIRO]]))/30,"")</f>
        <v>-2.2999999999999998</v>
      </c>
    </row>
    <row r="1649" spans="1:66" ht="15" customHeight="1" x14ac:dyDescent="0.35">
      <c r="A1649" s="31">
        <v>1024479054</v>
      </c>
      <c r="B1649" s="22" t="s">
        <v>9619</v>
      </c>
      <c r="C1649" s="23">
        <v>43550</v>
      </c>
      <c r="D1649" s="23" t="s">
        <v>266</v>
      </c>
      <c r="E1649" s="23" t="s">
        <v>110</v>
      </c>
      <c r="F1649" s="23"/>
      <c r="G1649" s="24"/>
      <c r="H1649" s="24">
        <v>24092987164</v>
      </c>
      <c r="I1649" s="24" t="s">
        <v>95</v>
      </c>
      <c r="J1649" s="24">
        <f>DATEDIF(Tabla1[[#This Row],[FECHA DE NACIMIENTO]],Tabla1[[#This Row],[FECHA ACTUAL]],"Y")</f>
        <v>35</v>
      </c>
      <c r="K1649" s="24" t="s">
        <v>73</v>
      </c>
      <c r="L1649" s="24" t="s">
        <v>112</v>
      </c>
      <c r="M1649" s="24">
        <v>0</v>
      </c>
      <c r="N1649" s="24">
        <v>1</v>
      </c>
      <c r="O1649" s="24">
        <v>3</v>
      </c>
      <c r="P1649" s="24" t="s">
        <v>101</v>
      </c>
      <c r="Q1649" s="23">
        <v>32142</v>
      </c>
      <c r="R1649" s="24" t="s">
        <v>76</v>
      </c>
      <c r="S1649" s="25">
        <v>45119</v>
      </c>
      <c r="T1649" s="24"/>
      <c r="U1649" s="24">
        <v>3177634535</v>
      </c>
      <c r="V1649" s="24" t="s">
        <v>9620</v>
      </c>
      <c r="W1649" s="24" t="s">
        <v>9621</v>
      </c>
      <c r="X1649" s="24" t="s">
        <v>730</v>
      </c>
      <c r="Y1649" s="24" t="s">
        <v>9622</v>
      </c>
      <c r="Z1649" s="24" t="s">
        <v>162</v>
      </c>
      <c r="AA1649" s="24">
        <v>3166161452</v>
      </c>
      <c r="AB1649" s="24" t="s">
        <v>77</v>
      </c>
      <c r="AC1649" s="24" t="s">
        <v>77</v>
      </c>
      <c r="AD1649" s="24" t="s">
        <v>77</v>
      </c>
      <c r="AE1649" s="26" t="s">
        <v>84</v>
      </c>
      <c r="AF1649" s="26" t="s">
        <v>9623</v>
      </c>
      <c r="AG1649" s="26"/>
      <c r="AH1649" s="27" t="s">
        <v>119</v>
      </c>
      <c r="AI1649" s="27" t="s">
        <v>120</v>
      </c>
      <c r="AJ1649" s="27" t="s">
        <v>120</v>
      </c>
      <c r="AK1649" s="24" t="s">
        <v>121</v>
      </c>
      <c r="AL1649" s="24" t="s">
        <v>7086</v>
      </c>
      <c r="AM1649" s="23">
        <v>43550</v>
      </c>
      <c r="AN1649" s="28">
        <v>2194200</v>
      </c>
      <c r="AO1649" s="28"/>
      <c r="AP1649" s="24"/>
      <c r="AQ1649" s="24"/>
      <c r="AR1649" s="24"/>
      <c r="AS1649" s="24"/>
      <c r="AT1649" s="24" t="e">
        <v>#N/A</v>
      </c>
      <c r="AU1649" s="24" t="e">
        <v>#N/A</v>
      </c>
      <c r="AV1649" s="24" t="e">
        <v>#N/A</v>
      </c>
      <c r="AW1649" s="24"/>
      <c r="AX1649" s="24"/>
      <c r="AY1649" s="24"/>
      <c r="AZ1649" s="24"/>
      <c r="BA1649" s="24"/>
      <c r="BB1649" s="24"/>
      <c r="BC1649" s="24"/>
      <c r="BD1649" s="24">
        <v>0</v>
      </c>
      <c r="BE1649" s="24">
        <v>0</v>
      </c>
      <c r="BF1649" s="23"/>
      <c r="BG1649" s="23"/>
      <c r="BH1649" s="23">
        <v>43651</v>
      </c>
      <c r="BI1649" s="26" t="s">
        <v>127</v>
      </c>
      <c r="BJ1649" s="26" t="s">
        <v>9624</v>
      </c>
      <c r="BK1649" s="29">
        <v>294444</v>
      </c>
      <c r="BL1649" s="24" t="s">
        <v>129</v>
      </c>
      <c r="BM1649" s="22" t="str">
        <f ca="1">+IF(Tabla1[[#This Row],[FECHA INGRESO]]&gt;=44986,IF((TODAY()-Tabla1[[#This Row],[FECHA INGRESO]])&gt;=50,"ALERTA","TODAVÍA FALTA"),"N/A")</f>
        <v>N/A</v>
      </c>
      <c r="BN1649" s="7">
        <f>IFERROR((_xlfn.DAYS(Tabla1[[#This Row],[FECHA INGRESO]],Tabla1[[#This Row],[FECHA RETIRO]]))/30,"")</f>
        <v>-3.3666666666666667</v>
      </c>
    </row>
    <row r="1650" spans="1:66" ht="15" customHeight="1" x14ac:dyDescent="0.35">
      <c r="A1650" s="31">
        <v>1026290358</v>
      </c>
      <c r="B1650" s="22" t="s">
        <v>9625</v>
      </c>
      <c r="C1650" s="23">
        <v>43550</v>
      </c>
      <c r="D1650" s="23" t="s">
        <v>131</v>
      </c>
      <c r="E1650" s="23" t="s">
        <v>111</v>
      </c>
      <c r="F1650" s="23"/>
      <c r="G1650" s="24"/>
      <c r="H1650" s="24">
        <v>24093015187</v>
      </c>
      <c r="I1650" s="24" t="s">
        <v>95</v>
      </c>
      <c r="J1650" s="24">
        <f>DATEDIF(Tabla1[[#This Row],[FECHA DE NACIMIENTO]],Tabla1[[#This Row],[FECHA ACTUAL]],"Y")</f>
        <v>28</v>
      </c>
      <c r="K1650" s="24" t="s">
        <v>73</v>
      </c>
      <c r="L1650" s="24" t="s">
        <v>112</v>
      </c>
      <c r="M1650" s="24">
        <v>1</v>
      </c>
      <c r="N1650" s="24">
        <v>1</v>
      </c>
      <c r="O1650" s="24">
        <v>2</v>
      </c>
      <c r="P1650" s="24" t="s">
        <v>101</v>
      </c>
      <c r="Q1650" s="23">
        <v>34686</v>
      </c>
      <c r="R1650" s="24" t="s">
        <v>76</v>
      </c>
      <c r="S1650" s="25">
        <v>45119</v>
      </c>
      <c r="T1650" s="24"/>
      <c r="U1650" s="24">
        <v>3134243774</v>
      </c>
      <c r="V1650" s="24" t="s">
        <v>9626</v>
      </c>
      <c r="W1650" s="24" t="s">
        <v>9627</v>
      </c>
      <c r="X1650" s="24" t="s">
        <v>9124</v>
      </c>
      <c r="Y1650" s="24" t="s">
        <v>9628</v>
      </c>
      <c r="Z1650" s="24" t="s">
        <v>117</v>
      </c>
      <c r="AA1650" s="24">
        <v>3013679088</v>
      </c>
      <c r="AB1650" s="24" t="s">
        <v>77</v>
      </c>
      <c r="AC1650" s="24" t="s">
        <v>77</v>
      </c>
      <c r="AD1650" s="24" t="s">
        <v>77</v>
      </c>
      <c r="AE1650" s="26" t="s">
        <v>151</v>
      </c>
      <c r="AF1650" s="26"/>
      <c r="AG1650" s="26"/>
      <c r="AH1650" s="27" t="s">
        <v>184</v>
      </c>
      <c r="AI1650" s="27" t="s">
        <v>6347</v>
      </c>
      <c r="AJ1650" s="27" t="s">
        <v>6347</v>
      </c>
      <c r="AK1650" s="24" t="s">
        <v>121</v>
      </c>
      <c r="AL1650" s="24" t="s">
        <v>7086</v>
      </c>
      <c r="AM1650" s="23">
        <v>43550</v>
      </c>
      <c r="AN1650" s="28">
        <v>857100.06</v>
      </c>
      <c r="AO1650" s="28"/>
      <c r="AP1650" s="24"/>
      <c r="AQ1650" s="24"/>
      <c r="AR1650" s="24"/>
      <c r="AS1650" s="24"/>
      <c r="AT1650" s="24" t="e">
        <v>#N/A</v>
      </c>
      <c r="AU1650" s="24" t="e">
        <v>#N/A</v>
      </c>
      <c r="AV1650" s="24" t="e">
        <v>#N/A</v>
      </c>
      <c r="AW1650" s="24"/>
      <c r="AX1650" s="24"/>
      <c r="AY1650" s="24"/>
      <c r="AZ1650" s="24"/>
      <c r="BA1650" s="24"/>
      <c r="BB1650" s="24"/>
      <c r="BC1650" s="24"/>
      <c r="BD1650" s="24">
        <v>0</v>
      </c>
      <c r="BE1650" s="24">
        <v>0</v>
      </c>
      <c r="BF1650" s="23"/>
      <c r="BG1650" s="23"/>
      <c r="BH1650" s="23">
        <v>43582</v>
      </c>
      <c r="BI1650" s="26" t="s">
        <v>127</v>
      </c>
      <c r="BJ1650" s="26" t="s">
        <v>9629</v>
      </c>
      <c r="BK1650" s="29">
        <v>36805</v>
      </c>
      <c r="BL1650" s="24" t="s">
        <v>129</v>
      </c>
      <c r="BM1650" s="22" t="str">
        <f ca="1">+IF(Tabla1[[#This Row],[FECHA INGRESO]]&gt;=44986,IF((TODAY()-Tabla1[[#This Row],[FECHA INGRESO]])&gt;=50,"ALERTA","TODAVÍA FALTA"),"N/A")</f>
        <v>N/A</v>
      </c>
      <c r="BN1650" s="7">
        <f>IFERROR((_xlfn.DAYS(Tabla1[[#This Row],[FECHA INGRESO]],Tabla1[[#This Row],[FECHA RETIRO]]))/30,"")</f>
        <v>-1.0666666666666667</v>
      </c>
    </row>
    <row r="1651" spans="1:66" ht="15" customHeight="1" x14ac:dyDescent="0.35">
      <c r="A1651" s="31">
        <v>1012464217</v>
      </c>
      <c r="B1651" s="22" t="s">
        <v>9630</v>
      </c>
      <c r="C1651" s="23">
        <v>43550</v>
      </c>
      <c r="D1651" s="23" t="s">
        <v>188</v>
      </c>
      <c r="E1651" s="23" t="s">
        <v>111</v>
      </c>
      <c r="F1651" s="23"/>
      <c r="G1651" s="24"/>
      <c r="H1651" s="24">
        <v>24093008444</v>
      </c>
      <c r="I1651" s="24" t="s">
        <v>95</v>
      </c>
      <c r="J1651" s="24">
        <f>DATEDIF(Tabla1[[#This Row],[FECHA DE NACIMIENTO]],Tabla1[[#This Row],[FECHA ACTUAL]],"Y")</f>
        <v>23</v>
      </c>
      <c r="K1651" s="24" t="s">
        <v>73</v>
      </c>
      <c r="L1651" s="24" t="s">
        <v>112</v>
      </c>
      <c r="M1651" s="24">
        <v>0</v>
      </c>
      <c r="N1651" s="24">
        <v>0</v>
      </c>
      <c r="O1651" s="24">
        <v>2</v>
      </c>
      <c r="P1651" s="24" t="s">
        <v>101</v>
      </c>
      <c r="Q1651" s="23">
        <v>36417</v>
      </c>
      <c r="R1651" s="24" t="s">
        <v>76</v>
      </c>
      <c r="S1651" s="25">
        <v>45119</v>
      </c>
      <c r="T1651" s="24"/>
      <c r="U1651" s="24">
        <v>3203429890</v>
      </c>
      <c r="V1651" s="24" t="s">
        <v>9631</v>
      </c>
      <c r="W1651" s="24" t="s">
        <v>9632</v>
      </c>
      <c r="X1651" s="24" t="s">
        <v>9124</v>
      </c>
      <c r="Y1651" s="24" t="s">
        <v>9633</v>
      </c>
      <c r="Z1651" s="24" t="s">
        <v>82</v>
      </c>
      <c r="AA1651" s="24">
        <v>3165629153</v>
      </c>
      <c r="AB1651" s="24" t="s">
        <v>77</v>
      </c>
      <c r="AC1651" s="24" t="s">
        <v>77</v>
      </c>
      <c r="AD1651" s="24" t="s">
        <v>77</v>
      </c>
      <c r="AE1651" s="26" t="s">
        <v>194</v>
      </c>
      <c r="AF1651" s="26"/>
      <c r="AG1651" s="26"/>
      <c r="AH1651" s="27" t="s">
        <v>184</v>
      </c>
      <c r="AI1651" s="27" t="s">
        <v>6347</v>
      </c>
      <c r="AJ1651" s="27" t="s">
        <v>6347</v>
      </c>
      <c r="AK1651" s="24" t="s">
        <v>121</v>
      </c>
      <c r="AL1651" s="24" t="s">
        <v>7086</v>
      </c>
      <c r="AM1651" s="23">
        <v>43550</v>
      </c>
      <c r="AN1651" s="28">
        <v>857100.06</v>
      </c>
      <c r="AO1651" s="28"/>
      <c r="AP1651" s="24"/>
      <c r="AQ1651" s="24"/>
      <c r="AR1651" s="24"/>
      <c r="AS1651" s="24"/>
      <c r="AT1651" s="24" t="e">
        <v>#N/A</v>
      </c>
      <c r="AU1651" s="24" t="e">
        <v>#N/A</v>
      </c>
      <c r="AV1651" s="24" t="e">
        <v>#N/A</v>
      </c>
      <c r="AW1651" s="24"/>
      <c r="AX1651" s="24"/>
      <c r="AY1651" s="24"/>
      <c r="AZ1651" s="24"/>
      <c r="BA1651" s="24"/>
      <c r="BB1651" s="24"/>
      <c r="BC1651" s="24"/>
      <c r="BD1651" s="24">
        <v>0</v>
      </c>
      <c r="BE1651" s="24">
        <v>0</v>
      </c>
      <c r="BF1651" s="23"/>
      <c r="BG1651" s="23"/>
      <c r="BH1651" s="23">
        <v>43582</v>
      </c>
      <c r="BI1651" s="26" t="s">
        <v>127</v>
      </c>
      <c r="BJ1651" s="26" t="s">
        <v>9629</v>
      </c>
      <c r="BK1651" s="29">
        <v>36805</v>
      </c>
      <c r="BL1651" s="24" t="s">
        <v>129</v>
      </c>
      <c r="BM1651" s="22" t="str">
        <f ca="1">+IF(Tabla1[[#This Row],[FECHA INGRESO]]&gt;=44986,IF((TODAY()-Tabla1[[#This Row],[FECHA INGRESO]])&gt;=50,"ALERTA","TODAVÍA FALTA"),"N/A")</f>
        <v>N/A</v>
      </c>
      <c r="BN1651" s="7">
        <f>IFERROR((_xlfn.DAYS(Tabla1[[#This Row],[FECHA INGRESO]],Tabla1[[#This Row],[FECHA RETIRO]]))/30,"")</f>
        <v>-1.0666666666666667</v>
      </c>
    </row>
    <row r="1652" spans="1:66" ht="15" customHeight="1" x14ac:dyDescent="0.35">
      <c r="A1652" s="31">
        <v>1001053087</v>
      </c>
      <c r="B1652" s="22" t="s">
        <v>9634</v>
      </c>
      <c r="C1652" s="23">
        <v>43550</v>
      </c>
      <c r="D1652" s="23" t="s">
        <v>4008</v>
      </c>
      <c r="E1652" s="23" t="s">
        <v>111</v>
      </c>
      <c r="F1652" s="23"/>
      <c r="G1652" s="24"/>
      <c r="H1652" s="24">
        <v>24092977174</v>
      </c>
      <c r="I1652" s="24" t="s">
        <v>72</v>
      </c>
      <c r="J1652" s="24">
        <f>DATEDIF(Tabla1[[#This Row],[FECHA DE NACIMIENTO]],Tabla1[[#This Row],[FECHA ACTUAL]],"Y")</f>
        <v>22</v>
      </c>
      <c r="K1652" s="24" t="s">
        <v>96</v>
      </c>
      <c r="L1652" s="24" t="s">
        <v>112</v>
      </c>
      <c r="M1652" s="24">
        <v>0</v>
      </c>
      <c r="N1652" s="24">
        <v>0</v>
      </c>
      <c r="O1652" s="24">
        <v>2</v>
      </c>
      <c r="P1652" s="24" t="s">
        <v>101</v>
      </c>
      <c r="Q1652" s="23">
        <v>36902</v>
      </c>
      <c r="R1652" s="24" t="s">
        <v>76</v>
      </c>
      <c r="S1652" s="25">
        <v>45119</v>
      </c>
      <c r="T1652" s="24">
        <v>9234709</v>
      </c>
      <c r="U1652" s="24">
        <v>3042126148</v>
      </c>
      <c r="V1652" s="24" t="s">
        <v>9635</v>
      </c>
      <c r="W1652" s="24" t="s">
        <v>9636</v>
      </c>
      <c r="X1652" s="24" t="s">
        <v>3877</v>
      </c>
      <c r="Y1652" s="24" t="s">
        <v>9637</v>
      </c>
      <c r="Z1652" s="24" t="s">
        <v>117</v>
      </c>
      <c r="AA1652" s="24">
        <v>3045188265</v>
      </c>
      <c r="AB1652" s="24" t="s">
        <v>77</v>
      </c>
      <c r="AC1652" s="24" t="s">
        <v>77</v>
      </c>
      <c r="AD1652" s="24" t="s">
        <v>77</v>
      </c>
      <c r="AE1652" s="26" t="s">
        <v>151</v>
      </c>
      <c r="AF1652" s="26"/>
      <c r="AG1652" s="26"/>
      <c r="AH1652" s="27" t="s">
        <v>184</v>
      </c>
      <c r="AI1652" s="27" t="s">
        <v>6347</v>
      </c>
      <c r="AJ1652" s="27" t="s">
        <v>6347</v>
      </c>
      <c r="AK1652" s="24" t="s">
        <v>121</v>
      </c>
      <c r="AL1652" s="24" t="s">
        <v>7086</v>
      </c>
      <c r="AM1652" s="23">
        <v>43550</v>
      </c>
      <c r="AN1652" s="28">
        <v>857100.06</v>
      </c>
      <c r="AO1652" s="28">
        <v>97032</v>
      </c>
      <c r="AP1652" s="24"/>
      <c r="AQ1652" s="24"/>
      <c r="AR1652" s="24"/>
      <c r="AS1652" s="24"/>
      <c r="AT1652" s="24" t="e">
        <v>#N/A</v>
      </c>
      <c r="AU1652" s="24" t="e">
        <v>#N/A</v>
      </c>
      <c r="AV1652" s="24" t="e">
        <v>#N/A</v>
      </c>
      <c r="AW1652" s="24"/>
      <c r="AX1652" s="24"/>
      <c r="AY1652" s="24"/>
      <c r="AZ1652" s="24"/>
      <c r="BA1652" s="24"/>
      <c r="BB1652" s="24"/>
      <c r="BC1652" s="24"/>
      <c r="BD1652" s="24">
        <v>0</v>
      </c>
      <c r="BE1652" s="24">
        <v>0</v>
      </c>
      <c r="BF1652" s="23"/>
      <c r="BG1652" s="23"/>
      <c r="BH1652" s="23">
        <v>43830</v>
      </c>
      <c r="BI1652" s="26" t="s">
        <v>466</v>
      </c>
      <c r="BJ1652" s="26" t="s">
        <v>9638</v>
      </c>
      <c r="BK1652" s="29">
        <v>317544</v>
      </c>
      <c r="BL1652" s="24" t="s">
        <v>129</v>
      </c>
      <c r="BM1652" s="22" t="str">
        <f ca="1">+IF(Tabla1[[#This Row],[FECHA INGRESO]]&gt;=44986,IF((TODAY()-Tabla1[[#This Row],[FECHA INGRESO]])&gt;=50,"ALERTA","TODAVÍA FALTA"),"N/A")</f>
        <v>N/A</v>
      </c>
      <c r="BN1652" s="7">
        <f>IFERROR((_xlfn.DAYS(Tabla1[[#This Row],[FECHA INGRESO]],Tabla1[[#This Row],[FECHA RETIRO]]))/30,"")</f>
        <v>-9.3333333333333339</v>
      </c>
    </row>
    <row r="1653" spans="1:66" ht="15" customHeight="1" x14ac:dyDescent="0.35">
      <c r="A1653" s="31">
        <v>1233491596</v>
      </c>
      <c r="B1653" s="22" t="s">
        <v>9639</v>
      </c>
      <c r="C1653" s="23">
        <v>43550</v>
      </c>
      <c r="D1653" s="23" t="s">
        <v>93</v>
      </c>
      <c r="E1653" s="23" t="s">
        <v>6253</v>
      </c>
      <c r="F1653" s="23"/>
      <c r="G1653" s="24"/>
      <c r="H1653" s="24">
        <v>24093001481</v>
      </c>
      <c r="I1653" s="24" t="s">
        <v>95</v>
      </c>
      <c r="J1653" s="24">
        <f>DATEDIF(Tabla1[[#This Row],[FECHA DE NACIMIENTO]],Tabla1[[#This Row],[FECHA ACTUAL]],"Y")</f>
        <v>25</v>
      </c>
      <c r="K1653" s="24" t="s">
        <v>385</v>
      </c>
      <c r="L1653" s="24" t="s">
        <v>112</v>
      </c>
      <c r="M1653" s="24">
        <v>0</v>
      </c>
      <c r="N1653" s="24">
        <v>0</v>
      </c>
      <c r="O1653" s="24">
        <v>1</v>
      </c>
      <c r="P1653" s="24" t="s">
        <v>101</v>
      </c>
      <c r="Q1653" s="23">
        <v>35728</v>
      </c>
      <c r="R1653" s="24" t="s">
        <v>76</v>
      </c>
      <c r="S1653" s="25">
        <v>45119</v>
      </c>
      <c r="T1653" s="24">
        <v>3917925</v>
      </c>
      <c r="U1653" s="24">
        <v>3196177121</v>
      </c>
      <c r="V1653" s="24" t="s">
        <v>9640</v>
      </c>
      <c r="W1653" s="24" t="s">
        <v>9641</v>
      </c>
      <c r="X1653" s="24" t="s">
        <v>4239</v>
      </c>
      <c r="Y1653" s="24" t="s">
        <v>9642</v>
      </c>
      <c r="Z1653" s="24" t="s">
        <v>117</v>
      </c>
      <c r="AA1653" s="24">
        <v>3132276077</v>
      </c>
      <c r="AB1653" s="24" t="s">
        <v>77</v>
      </c>
      <c r="AC1653" s="24" t="s">
        <v>77</v>
      </c>
      <c r="AD1653" s="24" t="s">
        <v>77</v>
      </c>
      <c r="AE1653" s="26" t="s">
        <v>151</v>
      </c>
      <c r="AF1653" s="26"/>
      <c r="AG1653" s="26"/>
      <c r="AH1653" s="27" t="s">
        <v>184</v>
      </c>
      <c r="AI1653" s="27" t="s">
        <v>6347</v>
      </c>
      <c r="AJ1653" s="27" t="s">
        <v>6347</v>
      </c>
      <c r="AK1653" s="24" t="s">
        <v>121</v>
      </c>
      <c r="AL1653" s="24" t="s">
        <v>7086</v>
      </c>
      <c r="AM1653" s="23">
        <v>43550</v>
      </c>
      <c r="AN1653" s="28">
        <v>857100.06</v>
      </c>
      <c r="AO1653" s="28">
        <v>97032</v>
      </c>
      <c r="AP1653" s="24"/>
      <c r="AQ1653" s="24"/>
      <c r="AR1653" s="24"/>
      <c r="AS1653" s="24"/>
      <c r="AT1653" s="24" t="e">
        <v>#N/A</v>
      </c>
      <c r="AU1653" s="24" t="e">
        <v>#N/A</v>
      </c>
      <c r="AV1653" s="24" t="e">
        <v>#N/A</v>
      </c>
      <c r="AW1653" s="24"/>
      <c r="AX1653" s="24"/>
      <c r="AY1653" s="24"/>
      <c r="AZ1653" s="24"/>
      <c r="BA1653" s="24"/>
      <c r="BB1653" s="24"/>
      <c r="BC1653" s="24"/>
      <c r="BD1653" s="24">
        <v>0</v>
      </c>
      <c r="BE1653" s="24">
        <v>0</v>
      </c>
      <c r="BF1653" s="23"/>
      <c r="BG1653" s="23"/>
      <c r="BH1653" s="23">
        <v>43815</v>
      </c>
      <c r="BI1653" s="26" t="s">
        <v>9427</v>
      </c>
      <c r="BJ1653" s="26" t="s">
        <v>6652</v>
      </c>
      <c r="BK1653" s="29">
        <v>300192</v>
      </c>
      <c r="BL1653" s="24" t="s">
        <v>129</v>
      </c>
      <c r="BM1653" s="22" t="str">
        <f ca="1">+IF(Tabla1[[#This Row],[FECHA INGRESO]]&gt;=44986,IF((TODAY()-Tabla1[[#This Row],[FECHA INGRESO]])&gt;=50,"ALERTA","TODAVÍA FALTA"),"N/A")</f>
        <v>N/A</v>
      </c>
      <c r="BN1653" s="7">
        <f>IFERROR((_xlfn.DAYS(Tabla1[[#This Row],[FECHA INGRESO]],Tabla1[[#This Row],[FECHA RETIRO]]))/30,"")</f>
        <v>-8.8333333333333339</v>
      </c>
    </row>
    <row r="1654" spans="1:66" ht="15" customHeight="1" x14ac:dyDescent="0.35">
      <c r="A1654" s="31">
        <v>1033779798</v>
      </c>
      <c r="B1654" s="22" t="s">
        <v>9643</v>
      </c>
      <c r="C1654" s="23">
        <v>43550</v>
      </c>
      <c r="D1654" s="23" t="s">
        <v>93</v>
      </c>
      <c r="E1654" s="23" t="s">
        <v>110</v>
      </c>
      <c r="F1654" s="23"/>
      <c r="G1654" s="24"/>
      <c r="H1654" s="24">
        <v>24093010531</v>
      </c>
      <c r="I1654" s="24" t="s">
        <v>95</v>
      </c>
      <c r="J1654" s="24">
        <f>DATEDIF(Tabla1[[#This Row],[FECHA DE NACIMIENTO]],Tabla1[[#This Row],[FECHA ACTUAL]],"Y")</f>
        <v>27</v>
      </c>
      <c r="K1654" s="24" t="s">
        <v>320</v>
      </c>
      <c r="L1654" s="24" t="s">
        <v>112</v>
      </c>
      <c r="M1654" s="24">
        <v>0</v>
      </c>
      <c r="N1654" s="24">
        <v>0</v>
      </c>
      <c r="O1654" s="24">
        <v>1</v>
      </c>
      <c r="P1654" s="24" t="s">
        <v>101</v>
      </c>
      <c r="Q1654" s="23">
        <v>34929</v>
      </c>
      <c r="R1654" s="24" t="s">
        <v>76</v>
      </c>
      <c r="S1654" s="25">
        <v>45119</v>
      </c>
      <c r="T1654" s="24"/>
      <c r="U1654" s="24">
        <v>3124358620</v>
      </c>
      <c r="V1654" s="24" t="s">
        <v>9644</v>
      </c>
      <c r="W1654" s="24" t="s">
        <v>9645</v>
      </c>
      <c r="X1654" s="24" t="s">
        <v>8282</v>
      </c>
      <c r="Y1654" s="24" t="s">
        <v>9646</v>
      </c>
      <c r="Z1654" s="24" t="s">
        <v>117</v>
      </c>
      <c r="AA1654" s="24">
        <v>3132409936</v>
      </c>
      <c r="AB1654" s="24" t="s">
        <v>77</v>
      </c>
      <c r="AC1654" s="24" t="s">
        <v>77</v>
      </c>
      <c r="AD1654" s="24" t="s">
        <v>77</v>
      </c>
      <c r="AE1654" s="26" t="s">
        <v>151</v>
      </c>
      <c r="AF1654" s="26"/>
      <c r="AG1654" s="26"/>
      <c r="AH1654" s="27" t="s">
        <v>184</v>
      </c>
      <c r="AI1654" s="27" t="s">
        <v>5339</v>
      </c>
      <c r="AJ1654" s="27" t="s">
        <v>530</v>
      </c>
      <c r="AK1654" s="24" t="s">
        <v>121</v>
      </c>
      <c r="AL1654" s="24" t="s">
        <v>7086</v>
      </c>
      <c r="AM1654" s="23">
        <v>43550</v>
      </c>
      <c r="AN1654" s="28">
        <v>857100.06</v>
      </c>
      <c r="AO1654" s="28">
        <v>97032</v>
      </c>
      <c r="AP1654" s="24"/>
      <c r="AQ1654" s="24"/>
      <c r="AR1654" s="24"/>
      <c r="AS1654" s="24"/>
      <c r="AT1654" s="24" t="e">
        <v>#N/A</v>
      </c>
      <c r="AU1654" s="24" t="e">
        <v>#N/A</v>
      </c>
      <c r="AV1654" s="24" t="e">
        <v>#N/A</v>
      </c>
      <c r="AW1654" s="24"/>
      <c r="AX1654" s="24"/>
      <c r="AY1654" s="24"/>
      <c r="AZ1654" s="24"/>
      <c r="BA1654" s="24"/>
      <c r="BB1654" s="24"/>
      <c r="BC1654" s="24"/>
      <c r="BD1654" s="24">
        <v>0</v>
      </c>
      <c r="BE1654" s="24">
        <v>0</v>
      </c>
      <c r="BF1654" s="23"/>
      <c r="BG1654" s="23"/>
      <c r="BH1654" s="23">
        <v>43610</v>
      </c>
      <c r="BI1654" s="26" t="s">
        <v>143</v>
      </c>
      <c r="BJ1654" s="26" t="s">
        <v>2589</v>
      </c>
      <c r="BK1654" s="29">
        <v>69010</v>
      </c>
      <c r="BL1654" s="24" t="s">
        <v>129</v>
      </c>
      <c r="BM1654" s="22" t="str">
        <f ca="1">+IF(Tabla1[[#This Row],[FECHA INGRESO]]&gt;=44986,IF((TODAY()-Tabla1[[#This Row],[FECHA INGRESO]])&gt;=50,"ALERTA","TODAVÍA FALTA"),"N/A")</f>
        <v>N/A</v>
      </c>
      <c r="BN1654" s="7">
        <f>IFERROR((_xlfn.DAYS(Tabla1[[#This Row],[FECHA INGRESO]],Tabla1[[#This Row],[FECHA RETIRO]]))/30,"")</f>
        <v>-2</v>
      </c>
    </row>
    <row r="1655" spans="1:66" ht="15" customHeight="1" x14ac:dyDescent="0.35">
      <c r="A1655" s="31">
        <v>1014269897</v>
      </c>
      <c r="B1655" s="22" t="s">
        <v>9647</v>
      </c>
      <c r="C1655" s="23">
        <v>43550</v>
      </c>
      <c r="D1655" s="23" t="s">
        <v>131</v>
      </c>
      <c r="E1655" s="24" t="s">
        <v>94</v>
      </c>
      <c r="F1655" s="23"/>
      <c r="G1655" s="24"/>
      <c r="H1655" s="24">
        <v>24093010702</v>
      </c>
      <c r="I1655" s="24" t="s">
        <v>72</v>
      </c>
      <c r="J1655" s="24">
        <f>DATEDIF(Tabla1[[#This Row],[FECHA DE NACIMIENTO]],Tabla1[[#This Row],[FECHA ACTUAL]],"Y")</f>
        <v>27</v>
      </c>
      <c r="K1655" s="24" t="s">
        <v>73</v>
      </c>
      <c r="L1655" s="24" t="s">
        <v>112</v>
      </c>
      <c r="M1655" s="24">
        <v>0</v>
      </c>
      <c r="N1655" s="24">
        <v>0</v>
      </c>
      <c r="O1655" s="24">
        <v>3</v>
      </c>
      <c r="P1655" s="24" t="s">
        <v>101</v>
      </c>
      <c r="Q1655" s="23">
        <v>34963</v>
      </c>
      <c r="R1655" s="24" t="s">
        <v>76</v>
      </c>
      <c r="S1655" s="25">
        <v>45119</v>
      </c>
      <c r="T1655" s="24">
        <v>3118003644</v>
      </c>
      <c r="U1655" s="24">
        <v>3118414371</v>
      </c>
      <c r="V1655" s="24" t="s">
        <v>9648</v>
      </c>
      <c r="W1655" s="24" t="s">
        <v>9649</v>
      </c>
      <c r="X1655" s="24" t="s">
        <v>9650</v>
      </c>
      <c r="Y1655" s="24" t="s">
        <v>9651</v>
      </c>
      <c r="Z1655" s="24" t="s">
        <v>255</v>
      </c>
      <c r="AA1655" s="24">
        <v>3118414377</v>
      </c>
      <c r="AB1655" s="24" t="s">
        <v>77</v>
      </c>
      <c r="AC1655" s="24" t="s">
        <v>77</v>
      </c>
      <c r="AD1655" s="24" t="s">
        <v>77</v>
      </c>
      <c r="AE1655" s="26" t="s">
        <v>151</v>
      </c>
      <c r="AF1655" s="26"/>
      <c r="AG1655" s="26"/>
      <c r="AH1655" s="27" t="s">
        <v>184</v>
      </c>
      <c r="AI1655" s="27" t="s">
        <v>5339</v>
      </c>
      <c r="AJ1655" s="27" t="s">
        <v>530</v>
      </c>
      <c r="AK1655" s="24" t="s">
        <v>121</v>
      </c>
      <c r="AL1655" s="24" t="s">
        <v>7086</v>
      </c>
      <c r="AM1655" s="23">
        <v>43550</v>
      </c>
      <c r="AN1655" s="28">
        <v>857100.06</v>
      </c>
      <c r="AO1655" s="28"/>
      <c r="AP1655" s="24"/>
      <c r="AQ1655" s="24"/>
      <c r="AR1655" s="24"/>
      <c r="AS1655" s="24"/>
      <c r="AT1655" s="24" t="e">
        <v>#N/A</v>
      </c>
      <c r="AU1655" s="24" t="e">
        <v>#N/A</v>
      </c>
      <c r="AV1655" s="24" t="e">
        <v>#N/A</v>
      </c>
      <c r="AW1655" s="24"/>
      <c r="AX1655" s="24"/>
      <c r="AY1655" s="24"/>
      <c r="AZ1655" s="24"/>
      <c r="BA1655" s="24"/>
      <c r="BB1655" s="24"/>
      <c r="BC1655" s="24"/>
      <c r="BD1655" s="24">
        <v>0</v>
      </c>
      <c r="BE1655" s="24">
        <v>0</v>
      </c>
      <c r="BF1655" s="23"/>
      <c r="BG1655" s="23"/>
      <c r="BH1655" s="23">
        <v>43566</v>
      </c>
      <c r="BI1655" s="26" t="s">
        <v>127</v>
      </c>
      <c r="BJ1655" s="26" t="s">
        <v>273</v>
      </c>
      <c r="BK1655" s="29">
        <v>0</v>
      </c>
      <c r="BL1655" s="24" t="s">
        <v>129</v>
      </c>
      <c r="BM1655" s="22" t="str">
        <f ca="1">+IF(Tabla1[[#This Row],[FECHA INGRESO]]&gt;=44986,IF((TODAY()-Tabla1[[#This Row],[FECHA INGRESO]])&gt;=50,"ALERTA","TODAVÍA FALTA"),"N/A")</f>
        <v>N/A</v>
      </c>
      <c r="BN1655" s="7">
        <f>IFERROR((_xlfn.DAYS(Tabla1[[#This Row],[FECHA INGRESO]],Tabla1[[#This Row],[FECHA RETIRO]]))/30,"")</f>
        <v>-0.53333333333333333</v>
      </c>
    </row>
    <row r="1656" spans="1:66" ht="15" customHeight="1" x14ac:dyDescent="0.35">
      <c r="A1656" s="31">
        <v>1030559031</v>
      </c>
      <c r="B1656" s="22" t="s">
        <v>9652</v>
      </c>
      <c r="C1656" s="23">
        <v>43550</v>
      </c>
      <c r="D1656" s="23" t="s">
        <v>266</v>
      </c>
      <c r="E1656" s="24" t="s">
        <v>94</v>
      </c>
      <c r="F1656" s="23"/>
      <c r="G1656" s="24"/>
      <c r="H1656" s="24">
        <v>24093007605</v>
      </c>
      <c r="I1656" s="24" t="s">
        <v>95</v>
      </c>
      <c r="J1656" s="24">
        <f>DATEDIF(Tabla1[[#This Row],[FECHA DE NACIMIENTO]],Tabla1[[#This Row],[FECHA ACTUAL]],"Y")</f>
        <v>33</v>
      </c>
      <c r="K1656" s="24" t="s">
        <v>73</v>
      </c>
      <c r="L1656" s="24" t="s">
        <v>112</v>
      </c>
      <c r="M1656" s="24">
        <v>1</v>
      </c>
      <c r="N1656" s="24">
        <v>1</v>
      </c>
      <c r="O1656" s="24">
        <v>3</v>
      </c>
      <c r="P1656" s="24" t="s">
        <v>101</v>
      </c>
      <c r="Q1656" s="23">
        <v>32709</v>
      </c>
      <c r="R1656" s="24" t="s">
        <v>76</v>
      </c>
      <c r="S1656" s="25">
        <v>45119</v>
      </c>
      <c r="T1656" s="24"/>
      <c r="U1656" s="24">
        <v>3058967981</v>
      </c>
      <c r="V1656" s="24" t="s">
        <v>9653</v>
      </c>
      <c r="W1656" s="24" t="s">
        <v>9654</v>
      </c>
      <c r="X1656" s="24" t="s">
        <v>9261</v>
      </c>
      <c r="Y1656" s="24" t="s">
        <v>9655</v>
      </c>
      <c r="Z1656" s="24" t="s">
        <v>117</v>
      </c>
      <c r="AA1656" s="24">
        <v>3158434095</v>
      </c>
      <c r="AB1656" s="24" t="s">
        <v>77</v>
      </c>
      <c r="AC1656" s="24" t="s">
        <v>77</v>
      </c>
      <c r="AD1656" s="24" t="s">
        <v>77</v>
      </c>
      <c r="AE1656" s="26" t="s">
        <v>183</v>
      </c>
      <c r="AF1656" s="26"/>
      <c r="AG1656" s="26"/>
      <c r="AH1656" s="27" t="s">
        <v>184</v>
      </c>
      <c r="AI1656" s="27" t="s">
        <v>5339</v>
      </c>
      <c r="AJ1656" s="27" t="s">
        <v>530</v>
      </c>
      <c r="AK1656" s="24" t="s">
        <v>121</v>
      </c>
      <c r="AL1656" s="24" t="s">
        <v>7086</v>
      </c>
      <c r="AM1656" s="23">
        <v>43550</v>
      </c>
      <c r="AN1656" s="28">
        <v>857100.06</v>
      </c>
      <c r="AO1656" s="28"/>
      <c r="AP1656" s="24"/>
      <c r="AQ1656" s="24"/>
      <c r="AR1656" s="24"/>
      <c r="AS1656" s="24"/>
      <c r="AT1656" s="24" t="e">
        <v>#N/A</v>
      </c>
      <c r="AU1656" s="24" t="e">
        <v>#N/A</v>
      </c>
      <c r="AV1656" s="24" t="e">
        <v>#N/A</v>
      </c>
      <c r="AW1656" s="24"/>
      <c r="AX1656" s="24"/>
      <c r="AY1656" s="24"/>
      <c r="AZ1656" s="24"/>
      <c r="BA1656" s="24"/>
      <c r="BB1656" s="24"/>
      <c r="BC1656" s="24"/>
      <c r="BD1656" s="24">
        <v>0</v>
      </c>
      <c r="BE1656" s="24">
        <v>0</v>
      </c>
      <c r="BF1656" s="23"/>
      <c r="BG1656" s="23"/>
      <c r="BH1656" s="23">
        <v>43563</v>
      </c>
      <c r="BI1656" s="26" t="s">
        <v>127</v>
      </c>
      <c r="BJ1656" s="26" t="s">
        <v>178</v>
      </c>
      <c r="BK1656" s="29">
        <v>14952</v>
      </c>
      <c r="BL1656" s="24" t="s">
        <v>129</v>
      </c>
      <c r="BM1656" s="22" t="str">
        <f ca="1">+IF(Tabla1[[#This Row],[FECHA INGRESO]]&gt;=44986,IF((TODAY()-Tabla1[[#This Row],[FECHA INGRESO]])&gt;=50,"ALERTA","TODAVÍA FALTA"),"N/A")</f>
        <v>N/A</v>
      </c>
      <c r="BN1656" s="7">
        <f>IFERROR((_xlfn.DAYS(Tabla1[[#This Row],[FECHA INGRESO]],Tabla1[[#This Row],[FECHA RETIRO]]))/30,"")</f>
        <v>-0.43333333333333335</v>
      </c>
    </row>
    <row r="1657" spans="1:66" ht="15" customHeight="1" x14ac:dyDescent="0.35">
      <c r="A1657" s="31">
        <v>1016102857</v>
      </c>
      <c r="B1657" s="22" t="s">
        <v>9656</v>
      </c>
      <c r="C1657" s="23">
        <v>43550</v>
      </c>
      <c r="D1657" s="23" t="s">
        <v>131</v>
      </c>
      <c r="E1657" s="23" t="s">
        <v>110</v>
      </c>
      <c r="F1657" s="23"/>
      <c r="G1657" s="24"/>
      <c r="H1657" s="24">
        <v>24092829989</v>
      </c>
      <c r="I1657" s="24" t="s">
        <v>95</v>
      </c>
      <c r="J1657" s="24">
        <f>DATEDIF(Tabla1[[#This Row],[FECHA DE NACIMIENTO]],Tabla1[[#This Row],[FECHA ACTUAL]],"Y")</f>
        <v>25</v>
      </c>
      <c r="K1657" s="24" t="s">
        <v>73</v>
      </c>
      <c r="L1657" s="24" t="s">
        <v>112</v>
      </c>
      <c r="M1657" s="24">
        <v>0</v>
      </c>
      <c r="N1657" s="24">
        <v>0</v>
      </c>
      <c r="O1657" s="24">
        <v>3</v>
      </c>
      <c r="P1657" s="24" t="s">
        <v>101</v>
      </c>
      <c r="Q1657" s="23">
        <v>35955</v>
      </c>
      <c r="R1657" s="24" t="s">
        <v>76</v>
      </c>
      <c r="S1657" s="25">
        <v>45119</v>
      </c>
      <c r="T1657" s="24">
        <v>3880213</v>
      </c>
      <c r="U1657" s="24">
        <v>3125483669</v>
      </c>
      <c r="V1657" s="24" t="s">
        <v>9657</v>
      </c>
      <c r="W1657" s="24" t="s">
        <v>9658</v>
      </c>
      <c r="X1657" s="24" t="s">
        <v>9659</v>
      </c>
      <c r="Y1657" s="24" t="s">
        <v>9660</v>
      </c>
      <c r="Z1657" s="24" t="s">
        <v>117</v>
      </c>
      <c r="AA1657" s="24">
        <v>3112332208</v>
      </c>
      <c r="AB1657" s="24" t="s">
        <v>77</v>
      </c>
      <c r="AC1657" s="24" t="s">
        <v>77</v>
      </c>
      <c r="AD1657" s="24" t="s">
        <v>77</v>
      </c>
      <c r="AE1657" s="26" t="s">
        <v>151</v>
      </c>
      <c r="AF1657" s="26"/>
      <c r="AG1657" s="26"/>
      <c r="AH1657" s="27" t="s">
        <v>184</v>
      </c>
      <c r="AI1657" s="27" t="s">
        <v>376</v>
      </c>
      <c r="AJ1657" s="27" t="s">
        <v>377</v>
      </c>
      <c r="AK1657" s="24" t="s">
        <v>121</v>
      </c>
      <c r="AL1657" s="24" t="s">
        <v>7086</v>
      </c>
      <c r="AM1657" s="23">
        <v>43550</v>
      </c>
      <c r="AN1657" s="28">
        <v>857100.06</v>
      </c>
      <c r="AO1657" s="28">
        <v>97032</v>
      </c>
      <c r="AP1657" s="24"/>
      <c r="AQ1657" s="24"/>
      <c r="AR1657" s="24"/>
      <c r="AS1657" s="24"/>
      <c r="AT1657" s="24" t="e">
        <v>#N/A</v>
      </c>
      <c r="AU1657" s="24" t="e">
        <v>#N/A</v>
      </c>
      <c r="AV1657" s="24" t="e">
        <v>#N/A</v>
      </c>
      <c r="AW1657" s="24"/>
      <c r="AX1657" s="24"/>
      <c r="AY1657" s="24"/>
      <c r="AZ1657" s="24"/>
      <c r="BA1657" s="24"/>
      <c r="BB1657" s="24"/>
      <c r="BC1657" s="24"/>
      <c r="BD1657" s="24">
        <v>0</v>
      </c>
      <c r="BE1657" s="24">
        <v>0</v>
      </c>
      <c r="BF1657" s="23"/>
      <c r="BG1657" s="23"/>
      <c r="BH1657" s="23">
        <v>43829</v>
      </c>
      <c r="BI1657" s="26" t="s">
        <v>466</v>
      </c>
      <c r="BJ1657" s="26" t="s">
        <v>9661</v>
      </c>
      <c r="BK1657" s="29">
        <v>332128</v>
      </c>
      <c r="BL1657" s="24" t="s">
        <v>129</v>
      </c>
      <c r="BM1657" s="22" t="str">
        <f ca="1">+IF(Tabla1[[#This Row],[FECHA INGRESO]]&gt;=44986,IF((TODAY()-Tabla1[[#This Row],[FECHA INGRESO]])&gt;=50,"ALERTA","TODAVÍA FALTA"),"N/A")</f>
        <v>N/A</v>
      </c>
      <c r="BN1657" s="7">
        <f>IFERROR((_xlfn.DAYS(Tabla1[[#This Row],[FECHA INGRESO]],Tabla1[[#This Row],[FECHA RETIRO]]))/30,"")</f>
        <v>-9.3000000000000007</v>
      </c>
    </row>
    <row r="1658" spans="1:66" ht="15" customHeight="1" x14ac:dyDescent="0.35">
      <c r="A1658" s="31">
        <v>77179657</v>
      </c>
      <c r="B1658" s="22" t="s">
        <v>9662</v>
      </c>
      <c r="C1658" s="23">
        <v>43550</v>
      </c>
      <c r="D1658" s="23" t="s">
        <v>266</v>
      </c>
      <c r="E1658" s="24" t="s">
        <v>94</v>
      </c>
      <c r="F1658" s="23"/>
      <c r="G1658" s="24"/>
      <c r="H1658" s="24">
        <v>24093572185</v>
      </c>
      <c r="I1658" s="24" t="s">
        <v>72</v>
      </c>
      <c r="J1658" s="24">
        <f>DATEDIF(Tabla1[[#This Row],[FECHA DE NACIMIENTO]],Tabla1[[#This Row],[FECHA ACTUAL]],"Y")</f>
        <v>45</v>
      </c>
      <c r="K1658" s="24" t="s">
        <v>73</v>
      </c>
      <c r="L1658" s="24" t="s">
        <v>112</v>
      </c>
      <c r="M1658" s="24">
        <v>0</v>
      </c>
      <c r="N1658" s="24">
        <v>0</v>
      </c>
      <c r="O1658" s="24">
        <v>3</v>
      </c>
      <c r="P1658" s="24" t="s">
        <v>101</v>
      </c>
      <c r="Q1658" s="23">
        <v>28660</v>
      </c>
      <c r="R1658" s="24" t="s">
        <v>9663</v>
      </c>
      <c r="S1658" s="25">
        <v>45119</v>
      </c>
      <c r="T1658" s="24"/>
      <c r="U1658" s="24">
        <v>3177565039</v>
      </c>
      <c r="V1658" s="24" t="s">
        <v>9664</v>
      </c>
      <c r="W1658" s="24" t="s">
        <v>9665</v>
      </c>
      <c r="X1658" s="24" t="s">
        <v>9666</v>
      </c>
      <c r="Y1658" s="24" t="s">
        <v>9667</v>
      </c>
      <c r="Z1658" s="24" t="s">
        <v>1570</v>
      </c>
      <c r="AA1658" s="24">
        <v>3158799122</v>
      </c>
      <c r="AB1658" s="24" t="s">
        <v>77</v>
      </c>
      <c r="AC1658" s="24" t="s">
        <v>77</v>
      </c>
      <c r="AD1658" s="24" t="s">
        <v>77</v>
      </c>
      <c r="AE1658" s="26" t="s">
        <v>151</v>
      </c>
      <c r="AF1658" s="26"/>
      <c r="AG1658" s="26"/>
      <c r="AH1658" s="27" t="s">
        <v>184</v>
      </c>
      <c r="AI1658" s="27" t="s">
        <v>3433</v>
      </c>
      <c r="AJ1658" s="27" t="s">
        <v>3433</v>
      </c>
      <c r="AK1658" s="24" t="s">
        <v>121</v>
      </c>
      <c r="AL1658" s="24" t="s">
        <v>7086</v>
      </c>
      <c r="AM1658" s="23">
        <v>43550</v>
      </c>
      <c r="AN1658" s="28">
        <v>857100.06</v>
      </c>
      <c r="AO1658" s="28"/>
      <c r="AP1658" s="24"/>
      <c r="AQ1658" s="24"/>
      <c r="AR1658" s="24"/>
      <c r="AS1658" s="24"/>
      <c r="AT1658" s="24" t="e">
        <v>#N/A</v>
      </c>
      <c r="AU1658" s="24" t="e">
        <v>#N/A</v>
      </c>
      <c r="AV1658" s="24" t="e">
        <v>#N/A</v>
      </c>
      <c r="AW1658" s="24"/>
      <c r="AX1658" s="24"/>
      <c r="AY1658" s="24"/>
      <c r="AZ1658" s="24"/>
      <c r="BA1658" s="24"/>
      <c r="BB1658" s="24"/>
      <c r="BC1658" s="24"/>
      <c r="BD1658" s="24">
        <v>0</v>
      </c>
      <c r="BE1658" s="24">
        <v>0</v>
      </c>
      <c r="BF1658" s="23"/>
      <c r="BG1658" s="23"/>
      <c r="BH1658" s="23">
        <v>43554</v>
      </c>
      <c r="BI1658" s="26" t="s">
        <v>127</v>
      </c>
      <c r="BJ1658" s="26" t="s">
        <v>273</v>
      </c>
      <c r="BK1658" s="29">
        <v>5751</v>
      </c>
      <c r="BL1658" s="24" t="s">
        <v>129</v>
      </c>
      <c r="BM1658" s="22" t="str">
        <f ca="1">+IF(Tabla1[[#This Row],[FECHA INGRESO]]&gt;=44986,IF((TODAY()-Tabla1[[#This Row],[FECHA INGRESO]])&gt;=50,"ALERTA","TODAVÍA FALTA"),"N/A")</f>
        <v>N/A</v>
      </c>
      <c r="BN1658" s="7">
        <f>IFERROR((_xlfn.DAYS(Tabla1[[#This Row],[FECHA INGRESO]],Tabla1[[#This Row],[FECHA RETIRO]]))/30,"")</f>
        <v>-0.13333333333333333</v>
      </c>
    </row>
    <row r="1659" spans="1:66" ht="15" customHeight="1" x14ac:dyDescent="0.35">
      <c r="A1659" s="31">
        <v>1010057733</v>
      </c>
      <c r="B1659" s="22" t="s">
        <v>9668</v>
      </c>
      <c r="C1659" s="23">
        <v>43550</v>
      </c>
      <c r="D1659" s="23" t="s">
        <v>93</v>
      </c>
      <c r="E1659" s="23" t="s">
        <v>69</v>
      </c>
      <c r="F1659" s="23"/>
      <c r="G1659" s="24"/>
      <c r="H1659" s="24">
        <v>24092979752</v>
      </c>
      <c r="I1659" s="24" t="s">
        <v>72</v>
      </c>
      <c r="J1659" s="24">
        <f>DATEDIF(Tabla1[[#This Row],[FECHA DE NACIMIENTO]],Tabla1[[#This Row],[FECHA ACTUAL]],"Y")</f>
        <v>24</v>
      </c>
      <c r="K1659" s="24" t="s">
        <v>73</v>
      </c>
      <c r="L1659" s="24" t="s">
        <v>112</v>
      </c>
      <c r="M1659" s="24">
        <v>0</v>
      </c>
      <c r="N1659" s="24">
        <v>1</v>
      </c>
      <c r="O1659" s="24">
        <v>1</v>
      </c>
      <c r="P1659" s="24" t="s">
        <v>101</v>
      </c>
      <c r="Q1659" s="23">
        <v>36082</v>
      </c>
      <c r="R1659" s="24" t="s">
        <v>76</v>
      </c>
      <c r="S1659" s="25">
        <v>45119</v>
      </c>
      <c r="T1659" s="24">
        <v>7730315</v>
      </c>
      <c r="U1659" s="24">
        <v>3143431584</v>
      </c>
      <c r="V1659" s="24" t="s">
        <v>9669</v>
      </c>
      <c r="W1659" s="24" t="s">
        <v>9670</v>
      </c>
      <c r="X1659" s="24" t="s">
        <v>9671</v>
      </c>
      <c r="Y1659" s="24" t="s">
        <v>9672</v>
      </c>
      <c r="Z1659" s="24" t="s">
        <v>567</v>
      </c>
      <c r="AA1659" s="24">
        <v>7730315</v>
      </c>
      <c r="AB1659" s="24" t="s">
        <v>77</v>
      </c>
      <c r="AC1659" s="24" t="s">
        <v>77</v>
      </c>
      <c r="AD1659" s="24" t="s">
        <v>77</v>
      </c>
      <c r="AE1659" s="26" t="s">
        <v>183</v>
      </c>
      <c r="AF1659" s="26"/>
      <c r="AG1659" s="26"/>
      <c r="AH1659" s="27" t="s">
        <v>184</v>
      </c>
      <c r="AI1659" s="27" t="s">
        <v>1227</v>
      </c>
      <c r="AJ1659" s="27" t="s">
        <v>487</v>
      </c>
      <c r="AK1659" s="24" t="s">
        <v>121</v>
      </c>
      <c r="AL1659" s="24" t="s">
        <v>7086</v>
      </c>
      <c r="AM1659" s="23">
        <v>43550</v>
      </c>
      <c r="AN1659" s="28">
        <v>857100.06</v>
      </c>
      <c r="AO1659" s="28">
        <v>97032</v>
      </c>
      <c r="AP1659" s="24"/>
      <c r="AQ1659" s="24"/>
      <c r="AR1659" s="24"/>
      <c r="AS1659" s="24"/>
      <c r="AT1659" s="24" t="e">
        <v>#N/A</v>
      </c>
      <c r="AU1659" s="24" t="e">
        <v>#N/A</v>
      </c>
      <c r="AV1659" s="24" t="e">
        <v>#N/A</v>
      </c>
      <c r="AW1659" s="24"/>
      <c r="AX1659" s="24"/>
      <c r="AY1659" s="24"/>
      <c r="AZ1659" s="24"/>
      <c r="BA1659" s="24"/>
      <c r="BB1659" s="24"/>
      <c r="BC1659" s="24"/>
      <c r="BD1659" s="24">
        <v>0</v>
      </c>
      <c r="BE1659" s="24">
        <v>0</v>
      </c>
      <c r="BF1659" s="23"/>
      <c r="BG1659" s="23"/>
      <c r="BH1659" s="23">
        <v>43672</v>
      </c>
      <c r="BI1659" s="26" t="s">
        <v>127</v>
      </c>
      <c r="BJ1659" s="26" t="s">
        <v>273</v>
      </c>
      <c r="BK1659" s="29">
        <v>139170</v>
      </c>
      <c r="BL1659" s="24" t="s">
        <v>129</v>
      </c>
      <c r="BM1659" s="22" t="str">
        <f ca="1">+IF(Tabla1[[#This Row],[FECHA INGRESO]]&gt;=44986,IF((TODAY()-Tabla1[[#This Row],[FECHA INGRESO]])&gt;=50,"ALERTA","TODAVÍA FALTA"),"N/A")</f>
        <v>N/A</v>
      </c>
      <c r="BN1659" s="7">
        <f>IFERROR((_xlfn.DAYS(Tabla1[[#This Row],[FECHA INGRESO]],Tabla1[[#This Row],[FECHA RETIRO]]))/30,"")</f>
        <v>-4.0666666666666664</v>
      </c>
    </row>
    <row r="1660" spans="1:66" ht="15" customHeight="1" x14ac:dyDescent="0.35">
      <c r="A1660" s="31">
        <v>1012433440</v>
      </c>
      <c r="B1660" s="22" t="s">
        <v>9673</v>
      </c>
      <c r="C1660" s="23">
        <v>43550</v>
      </c>
      <c r="D1660" s="23" t="s">
        <v>109</v>
      </c>
      <c r="E1660" s="23" t="s">
        <v>111</v>
      </c>
      <c r="F1660" s="23"/>
      <c r="G1660" s="24"/>
      <c r="H1660" s="24">
        <v>24092996889</v>
      </c>
      <c r="I1660" s="24" t="s">
        <v>72</v>
      </c>
      <c r="J1660" s="24">
        <f>DATEDIF(Tabla1[[#This Row],[FECHA DE NACIMIENTO]],Tabla1[[#This Row],[FECHA ACTUAL]],"Y")</f>
        <v>27</v>
      </c>
      <c r="K1660" s="24" t="s">
        <v>73</v>
      </c>
      <c r="L1660" s="24" t="s">
        <v>112</v>
      </c>
      <c r="M1660" s="24">
        <v>1</v>
      </c>
      <c r="N1660" s="24">
        <v>1</v>
      </c>
      <c r="O1660" s="24">
        <v>2</v>
      </c>
      <c r="P1660" s="24" t="s">
        <v>101</v>
      </c>
      <c r="Q1660" s="23">
        <v>35239</v>
      </c>
      <c r="R1660" s="24" t="s">
        <v>76</v>
      </c>
      <c r="S1660" s="25">
        <v>45119</v>
      </c>
      <c r="T1660" s="24">
        <v>4563231</v>
      </c>
      <c r="U1660" s="24">
        <v>3143223728</v>
      </c>
      <c r="V1660" s="24" t="s">
        <v>9674</v>
      </c>
      <c r="W1660" s="24" t="s">
        <v>9675</v>
      </c>
      <c r="X1660" s="24" t="s">
        <v>9676</v>
      </c>
      <c r="Y1660" s="24" t="s">
        <v>9677</v>
      </c>
      <c r="Z1660" s="24" t="s">
        <v>82</v>
      </c>
      <c r="AA1660" s="24">
        <v>3112482313</v>
      </c>
      <c r="AB1660" s="24" t="s">
        <v>77</v>
      </c>
      <c r="AC1660" s="24" t="s">
        <v>77</v>
      </c>
      <c r="AD1660" s="24" t="s">
        <v>77</v>
      </c>
      <c r="AE1660" s="26" t="s">
        <v>151</v>
      </c>
      <c r="AF1660" s="26"/>
      <c r="AG1660" s="26"/>
      <c r="AH1660" s="27" t="s">
        <v>184</v>
      </c>
      <c r="AI1660" s="27" t="s">
        <v>1227</v>
      </c>
      <c r="AJ1660" s="27" t="s">
        <v>487</v>
      </c>
      <c r="AK1660" s="24" t="s">
        <v>121</v>
      </c>
      <c r="AL1660" s="24" t="s">
        <v>7086</v>
      </c>
      <c r="AM1660" s="23">
        <v>43550</v>
      </c>
      <c r="AN1660" s="28">
        <v>857100.06</v>
      </c>
      <c r="AO1660" s="28">
        <v>97032</v>
      </c>
      <c r="AP1660" s="24"/>
      <c r="AQ1660" s="24"/>
      <c r="AR1660" s="24"/>
      <c r="AS1660" s="24"/>
      <c r="AT1660" s="24" t="e">
        <v>#N/A</v>
      </c>
      <c r="AU1660" s="24" t="e">
        <v>#N/A</v>
      </c>
      <c r="AV1660" s="24" t="e">
        <v>#N/A</v>
      </c>
      <c r="AW1660" s="24"/>
      <c r="AX1660" s="24"/>
      <c r="AY1660" s="24"/>
      <c r="AZ1660" s="24"/>
      <c r="BA1660" s="24"/>
      <c r="BB1660" s="24"/>
      <c r="BC1660" s="24"/>
      <c r="BD1660" s="24">
        <v>0</v>
      </c>
      <c r="BE1660" s="24">
        <v>0</v>
      </c>
      <c r="BF1660" s="23"/>
      <c r="BG1660" s="23"/>
      <c r="BH1660" s="23">
        <v>43673</v>
      </c>
      <c r="BI1660" s="26" t="s">
        <v>127</v>
      </c>
      <c r="BJ1660" s="26" t="s">
        <v>232</v>
      </c>
      <c r="BK1660" s="29">
        <v>140320</v>
      </c>
      <c r="BL1660" s="24" t="s">
        <v>129</v>
      </c>
      <c r="BM1660" s="22" t="str">
        <f ca="1">+IF(Tabla1[[#This Row],[FECHA INGRESO]]&gt;=44986,IF((TODAY()-Tabla1[[#This Row],[FECHA INGRESO]])&gt;=50,"ALERTA","TODAVÍA FALTA"),"N/A")</f>
        <v>N/A</v>
      </c>
      <c r="BN1660" s="7">
        <f>IFERROR((_xlfn.DAYS(Tabla1[[#This Row],[FECHA INGRESO]],Tabla1[[#This Row],[FECHA RETIRO]]))/30,"")</f>
        <v>-4.0999999999999996</v>
      </c>
    </row>
    <row r="1661" spans="1:66" ht="15" customHeight="1" x14ac:dyDescent="0.35">
      <c r="A1661" s="31">
        <v>1013594119</v>
      </c>
      <c r="B1661" s="22" t="s">
        <v>9678</v>
      </c>
      <c r="C1661" s="23">
        <v>43550</v>
      </c>
      <c r="D1661" s="23" t="s">
        <v>266</v>
      </c>
      <c r="E1661" s="24" t="s">
        <v>94</v>
      </c>
      <c r="F1661" s="23"/>
      <c r="G1661" s="24"/>
      <c r="H1661" s="24">
        <v>24076538344</v>
      </c>
      <c r="I1661" s="24" t="s">
        <v>72</v>
      </c>
      <c r="J1661" s="24">
        <f>DATEDIF(Tabla1[[#This Row],[FECHA DE NACIMIENTO]],Tabla1[[#This Row],[FECHA ACTUAL]],"Y")</f>
        <v>36</v>
      </c>
      <c r="K1661" s="24" t="s">
        <v>96</v>
      </c>
      <c r="L1661" s="24" t="s">
        <v>112</v>
      </c>
      <c r="M1661" s="24">
        <v>1</v>
      </c>
      <c r="N1661" s="24">
        <v>1</v>
      </c>
      <c r="O1661" s="24">
        <v>3</v>
      </c>
      <c r="P1661" s="24" t="s">
        <v>101</v>
      </c>
      <c r="Q1661" s="23">
        <v>31686</v>
      </c>
      <c r="R1661" s="24" t="s">
        <v>76</v>
      </c>
      <c r="S1661" s="25">
        <v>45119</v>
      </c>
      <c r="T1661" s="24"/>
      <c r="U1661" s="24">
        <v>3506452082</v>
      </c>
      <c r="V1661" s="24" t="s">
        <v>9679</v>
      </c>
      <c r="W1661" s="24" t="s">
        <v>9680</v>
      </c>
      <c r="X1661" s="24" t="s">
        <v>9681</v>
      </c>
      <c r="Y1661" s="24" t="s">
        <v>9682</v>
      </c>
      <c r="Z1661" s="24" t="s">
        <v>117</v>
      </c>
      <c r="AA1661" s="24">
        <v>3162977631</v>
      </c>
      <c r="AB1661" s="24" t="s">
        <v>77</v>
      </c>
      <c r="AC1661" s="24" t="s">
        <v>77</v>
      </c>
      <c r="AD1661" s="24" t="s">
        <v>77</v>
      </c>
      <c r="AE1661" s="26" t="s">
        <v>151</v>
      </c>
      <c r="AF1661" s="26"/>
      <c r="AG1661" s="26"/>
      <c r="AH1661" s="27" t="s">
        <v>184</v>
      </c>
      <c r="AI1661" s="27" t="s">
        <v>7776</v>
      </c>
      <c r="AJ1661" s="27" t="s">
        <v>6147</v>
      </c>
      <c r="AK1661" s="24" t="s">
        <v>121</v>
      </c>
      <c r="AL1661" s="24" t="s">
        <v>7086</v>
      </c>
      <c r="AM1661" s="23">
        <v>43550</v>
      </c>
      <c r="AN1661" s="28">
        <v>857100.06</v>
      </c>
      <c r="AO1661" s="28"/>
      <c r="AP1661" s="24"/>
      <c r="AQ1661" s="24"/>
      <c r="AR1661" s="24"/>
      <c r="AS1661" s="24"/>
      <c r="AT1661" s="24" t="e">
        <v>#N/A</v>
      </c>
      <c r="AU1661" s="24" t="e">
        <v>#N/A</v>
      </c>
      <c r="AV1661" s="24" t="e">
        <v>#N/A</v>
      </c>
      <c r="AW1661" s="24"/>
      <c r="AX1661" s="24"/>
      <c r="AY1661" s="24"/>
      <c r="AZ1661" s="24"/>
      <c r="BA1661" s="24"/>
      <c r="BB1661" s="24"/>
      <c r="BC1661" s="24"/>
      <c r="BD1661" s="24">
        <v>0</v>
      </c>
      <c r="BE1661" s="24">
        <v>0</v>
      </c>
      <c r="BF1661" s="23"/>
      <c r="BG1661" s="23"/>
      <c r="BH1661" s="23">
        <v>43550</v>
      </c>
      <c r="BI1661" s="26" t="s">
        <v>127</v>
      </c>
      <c r="BJ1661" s="26" t="s">
        <v>273</v>
      </c>
      <c r="BK1661" s="29">
        <v>41150</v>
      </c>
      <c r="BL1661" s="24" t="s">
        <v>129</v>
      </c>
      <c r="BM1661" s="22" t="str">
        <f ca="1">+IF(Tabla1[[#This Row],[FECHA INGRESO]]&gt;=44986,IF((TODAY()-Tabla1[[#This Row],[FECHA INGRESO]])&gt;=50,"ALERTA","TODAVÍA FALTA"),"N/A")</f>
        <v>N/A</v>
      </c>
      <c r="BN1661" s="7">
        <f>IFERROR((_xlfn.DAYS(Tabla1[[#This Row],[FECHA INGRESO]],Tabla1[[#This Row],[FECHA RETIRO]]))/30,"")</f>
        <v>0</v>
      </c>
    </row>
    <row r="1662" spans="1:66" ht="15" customHeight="1" x14ac:dyDescent="0.35">
      <c r="A1662" s="31">
        <v>1035423714</v>
      </c>
      <c r="B1662" s="22" t="s">
        <v>9683</v>
      </c>
      <c r="C1662" s="23">
        <v>43550</v>
      </c>
      <c r="D1662" s="23" t="s">
        <v>582</v>
      </c>
      <c r="E1662" s="23" t="s">
        <v>69</v>
      </c>
      <c r="F1662" s="23"/>
      <c r="G1662" s="24"/>
      <c r="H1662" s="24">
        <v>24092984014</v>
      </c>
      <c r="I1662" s="24" t="s">
        <v>95</v>
      </c>
      <c r="J1662" s="24">
        <f>DATEDIF(Tabla1[[#This Row],[FECHA DE NACIMIENTO]],Tabla1[[#This Row],[FECHA ACTUAL]],"Y")</f>
        <v>33</v>
      </c>
      <c r="K1662" s="24" t="s">
        <v>96</v>
      </c>
      <c r="L1662" s="24" t="s">
        <v>112</v>
      </c>
      <c r="M1662" s="24">
        <v>1</v>
      </c>
      <c r="N1662" s="24">
        <v>1</v>
      </c>
      <c r="O1662" s="24">
        <v>3</v>
      </c>
      <c r="P1662" s="24" t="s">
        <v>101</v>
      </c>
      <c r="Q1662" s="23">
        <v>32999</v>
      </c>
      <c r="R1662" s="24" t="s">
        <v>2126</v>
      </c>
      <c r="S1662" s="25">
        <v>45119</v>
      </c>
      <c r="T1662" s="24"/>
      <c r="U1662" s="24">
        <v>3006365694</v>
      </c>
      <c r="V1662" s="24" t="s">
        <v>9684</v>
      </c>
      <c r="W1662" s="24" t="s">
        <v>9685</v>
      </c>
      <c r="X1662" s="24" t="s">
        <v>9686</v>
      </c>
      <c r="Y1662" s="24" t="s">
        <v>9687</v>
      </c>
      <c r="Z1662" s="24" t="s">
        <v>117</v>
      </c>
      <c r="AA1662" s="24">
        <v>3004625862</v>
      </c>
      <c r="AB1662" s="24" t="s">
        <v>77</v>
      </c>
      <c r="AC1662" s="24" t="s">
        <v>77</v>
      </c>
      <c r="AD1662" s="24" t="s">
        <v>77</v>
      </c>
      <c r="AE1662" s="26" t="s">
        <v>183</v>
      </c>
      <c r="AF1662" s="26"/>
      <c r="AG1662" s="26"/>
      <c r="AH1662" s="27" t="s">
        <v>184</v>
      </c>
      <c r="AI1662" s="27" t="s">
        <v>515</v>
      </c>
      <c r="AJ1662" s="27" t="s">
        <v>515</v>
      </c>
      <c r="AK1662" s="24" t="s">
        <v>121</v>
      </c>
      <c r="AL1662" s="24" t="s">
        <v>7086</v>
      </c>
      <c r="AM1662" s="23">
        <v>43550</v>
      </c>
      <c r="AN1662" s="28">
        <v>857100.06</v>
      </c>
      <c r="AO1662" s="28"/>
      <c r="AP1662" s="24"/>
      <c r="AQ1662" s="24"/>
      <c r="AR1662" s="24"/>
      <c r="AS1662" s="24"/>
      <c r="AT1662" s="24" t="e">
        <v>#N/A</v>
      </c>
      <c r="AU1662" s="24" t="e">
        <v>#N/A</v>
      </c>
      <c r="AV1662" s="24" t="e">
        <v>#N/A</v>
      </c>
      <c r="AW1662" s="24"/>
      <c r="AX1662" s="24"/>
      <c r="AY1662" s="24"/>
      <c r="AZ1662" s="24"/>
      <c r="BA1662" s="24"/>
      <c r="BB1662" s="24"/>
      <c r="BC1662" s="24"/>
      <c r="BD1662" s="24">
        <v>0</v>
      </c>
      <c r="BE1662" s="24">
        <v>0</v>
      </c>
      <c r="BF1662" s="23"/>
      <c r="BG1662" s="23"/>
      <c r="BH1662" s="23">
        <v>43561</v>
      </c>
      <c r="BI1662" s="26" t="s">
        <v>127</v>
      </c>
      <c r="BJ1662" s="26" t="s">
        <v>273</v>
      </c>
      <c r="BK1662" s="29">
        <v>12652</v>
      </c>
      <c r="BL1662" s="24" t="s">
        <v>129</v>
      </c>
      <c r="BM1662" s="22" t="str">
        <f ca="1">+IF(Tabla1[[#This Row],[FECHA INGRESO]]&gt;=44986,IF((TODAY()-Tabla1[[#This Row],[FECHA INGRESO]])&gt;=50,"ALERTA","TODAVÍA FALTA"),"N/A")</f>
        <v>N/A</v>
      </c>
      <c r="BN1662" s="7">
        <f>IFERROR((_xlfn.DAYS(Tabla1[[#This Row],[FECHA INGRESO]],Tabla1[[#This Row],[FECHA RETIRO]]))/30,"")</f>
        <v>-0.36666666666666664</v>
      </c>
    </row>
    <row r="1663" spans="1:66" ht="15" customHeight="1" x14ac:dyDescent="0.35">
      <c r="A1663" s="31">
        <v>1020400161</v>
      </c>
      <c r="B1663" s="22" t="s">
        <v>9688</v>
      </c>
      <c r="C1663" s="23">
        <v>43550</v>
      </c>
      <c r="D1663" s="23" t="s">
        <v>582</v>
      </c>
      <c r="E1663" s="24" t="s">
        <v>94</v>
      </c>
      <c r="F1663" s="23"/>
      <c r="G1663" s="24"/>
      <c r="H1663" s="24">
        <v>24092980365</v>
      </c>
      <c r="I1663" s="24" t="s">
        <v>95</v>
      </c>
      <c r="J1663" s="24">
        <f>DATEDIF(Tabla1[[#This Row],[FECHA DE NACIMIENTO]],Tabla1[[#This Row],[FECHA ACTUAL]],"Y")</f>
        <v>36</v>
      </c>
      <c r="K1663" s="24" t="s">
        <v>73</v>
      </c>
      <c r="L1663" s="24" t="s">
        <v>234</v>
      </c>
      <c r="M1663" s="24">
        <v>1</v>
      </c>
      <c r="N1663" s="24">
        <v>1</v>
      </c>
      <c r="O1663" s="24">
        <v>2</v>
      </c>
      <c r="P1663" s="24" t="s">
        <v>101</v>
      </c>
      <c r="Q1663" s="23">
        <v>31654</v>
      </c>
      <c r="R1663" s="24" t="s">
        <v>1066</v>
      </c>
      <c r="S1663" s="25">
        <v>45119</v>
      </c>
      <c r="T1663" s="24">
        <v>5074697</v>
      </c>
      <c r="U1663" s="24">
        <v>3216274105</v>
      </c>
      <c r="V1663" s="24" t="s">
        <v>9689</v>
      </c>
      <c r="W1663" s="24" t="s">
        <v>9690</v>
      </c>
      <c r="X1663" s="24" t="s">
        <v>9691</v>
      </c>
      <c r="Y1663" s="24" t="s">
        <v>9692</v>
      </c>
      <c r="Z1663" s="24" t="s">
        <v>82</v>
      </c>
      <c r="AA1663" s="24">
        <v>3127672031</v>
      </c>
      <c r="AB1663" s="24" t="s">
        <v>77</v>
      </c>
      <c r="AC1663" s="24" t="s">
        <v>77</v>
      </c>
      <c r="AD1663" s="24" t="s">
        <v>77</v>
      </c>
      <c r="AE1663" s="26" t="s">
        <v>183</v>
      </c>
      <c r="AF1663" s="26"/>
      <c r="AG1663" s="26"/>
      <c r="AH1663" s="27" t="s">
        <v>184</v>
      </c>
      <c r="AI1663" s="27" t="s">
        <v>515</v>
      </c>
      <c r="AJ1663" s="27" t="s">
        <v>515</v>
      </c>
      <c r="AK1663" s="24" t="s">
        <v>121</v>
      </c>
      <c r="AL1663" s="24" t="s">
        <v>7086</v>
      </c>
      <c r="AM1663" s="23">
        <v>43550</v>
      </c>
      <c r="AN1663" s="28">
        <v>857100.06</v>
      </c>
      <c r="AO1663" s="28">
        <v>97032</v>
      </c>
      <c r="AP1663" s="24"/>
      <c r="AQ1663" s="24"/>
      <c r="AR1663" s="24"/>
      <c r="AS1663" s="24"/>
      <c r="AT1663" s="24" t="e">
        <v>#N/A</v>
      </c>
      <c r="AU1663" s="24" t="e">
        <v>#N/A</v>
      </c>
      <c r="AV1663" s="24" t="e">
        <v>#N/A</v>
      </c>
      <c r="AW1663" s="24"/>
      <c r="AX1663" s="24"/>
      <c r="AY1663" s="24"/>
      <c r="AZ1663" s="24"/>
      <c r="BA1663" s="24"/>
      <c r="BB1663" s="24"/>
      <c r="BC1663" s="24"/>
      <c r="BD1663" s="24">
        <v>0</v>
      </c>
      <c r="BE1663" s="24">
        <v>0</v>
      </c>
      <c r="BF1663" s="23"/>
      <c r="BG1663" s="23"/>
      <c r="BH1663" s="23">
        <v>43682</v>
      </c>
      <c r="BI1663" s="26" t="s">
        <v>127</v>
      </c>
      <c r="BJ1663" s="26" t="s">
        <v>9693</v>
      </c>
      <c r="BK1663" s="29">
        <v>156422</v>
      </c>
      <c r="BL1663" s="24" t="s">
        <v>129</v>
      </c>
      <c r="BM1663" s="22" t="str">
        <f ca="1">+IF(Tabla1[[#This Row],[FECHA INGRESO]]&gt;=44986,IF((TODAY()-Tabla1[[#This Row],[FECHA INGRESO]])&gt;=50,"ALERTA","TODAVÍA FALTA"),"N/A")</f>
        <v>N/A</v>
      </c>
      <c r="BN1663" s="7">
        <f>IFERROR((_xlfn.DAYS(Tabla1[[#This Row],[FECHA INGRESO]],Tabla1[[#This Row],[FECHA RETIRO]]))/30,"")</f>
        <v>-4.4000000000000004</v>
      </c>
    </row>
    <row r="1664" spans="1:66" ht="15" customHeight="1" x14ac:dyDescent="0.35">
      <c r="A1664" s="31">
        <v>70326493</v>
      </c>
      <c r="B1664" s="22" t="s">
        <v>9694</v>
      </c>
      <c r="C1664" s="23">
        <v>43550</v>
      </c>
      <c r="D1664" s="23" t="s">
        <v>582</v>
      </c>
      <c r="E1664" s="24" t="s">
        <v>94</v>
      </c>
      <c r="F1664" s="23"/>
      <c r="G1664" s="24"/>
      <c r="H1664" s="24">
        <v>24092996896</v>
      </c>
      <c r="I1664" s="24" t="s">
        <v>72</v>
      </c>
      <c r="J1664" s="24">
        <f>DATEDIF(Tabla1[[#This Row],[FECHA DE NACIMIENTO]],Tabla1[[#This Row],[FECHA ACTUAL]],"Y")</f>
        <v>48</v>
      </c>
      <c r="K1664" s="24" t="s">
        <v>320</v>
      </c>
      <c r="L1664" s="24" t="s">
        <v>74</v>
      </c>
      <c r="M1664" s="24">
        <v>0</v>
      </c>
      <c r="N1664" s="24">
        <v>0</v>
      </c>
      <c r="O1664" s="24">
        <v>4</v>
      </c>
      <c r="P1664" s="24" t="s">
        <v>101</v>
      </c>
      <c r="Q1664" s="23">
        <v>27539</v>
      </c>
      <c r="R1664" s="24" t="s">
        <v>7725</v>
      </c>
      <c r="S1664" s="25">
        <v>45119</v>
      </c>
      <c r="T1664" s="24"/>
      <c r="U1664" s="24">
        <v>3104537749</v>
      </c>
      <c r="V1664" s="24" t="s">
        <v>9695</v>
      </c>
      <c r="W1664" s="24" t="s">
        <v>9696</v>
      </c>
      <c r="X1664" s="24" t="s">
        <v>9697</v>
      </c>
      <c r="Y1664" s="24" t="s">
        <v>9698</v>
      </c>
      <c r="Z1664" s="24" t="s">
        <v>82</v>
      </c>
      <c r="AA1664" s="24">
        <v>3175047590</v>
      </c>
      <c r="AB1664" s="24" t="s">
        <v>77</v>
      </c>
      <c r="AC1664" s="24" t="s">
        <v>77</v>
      </c>
      <c r="AD1664" s="24" t="s">
        <v>77</v>
      </c>
      <c r="AE1664" s="26" t="s">
        <v>84</v>
      </c>
      <c r="AF1664" s="26" t="s">
        <v>103</v>
      </c>
      <c r="AG1664" s="26"/>
      <c r="AH1664" s="27" t="s">
        <v>324</v>
      </c>
      <c r="AI1664" s="27" t="s">
        <v>120</v>
      </c>
      <c r="AJ1664" s="27" t="s">
        <v>120</v>
      </c>
      <c r="AK1664" s="24" t="s">
        <v>121</v>
      </c>
      <c r="AL1664" s="24" t="s">
        <v>7086</v>
      </c>
      <c r="AM1664" s="23">
        <v>43550</v>
      </c>
      <c r="AN1664" s="28">
        <v>857100.06</v>
      </c>
      <c r="AO1664" s="28">
        <v>97032</v>
      </c>
      <c r="AP1664" s="24"/>
      <c r="AQ1664" s="24"/>
      <c r="AR1664" s="24"/>
      <c r="AS1664" s="24"/>
      <c r="AT1664" s="24" t="e">
        <v>#N/A</v>
      </c>
      <c r="AU1664" s="24" t="e">
        <v>#N/A</v>
      </c>
      <c r="AV1664" s="24" t="e">
        <v>#N/A</v>
      </c>
      <c r="AW1664" s="24"/>
      <c r="AX1664" s="24"/>
      <c r="AY1664" s="24"/>
      <c r="AZ1664" s="24"/>
      <c r="BA1664" s="24"/>
      <c r="BB1664" s="24"/>
      <c r="BC1664" s="24"/>
      <c r="BD1664" s="24">
        <v>0</v>
      </c>
      <c r="BE1664" s="24">
        <v>0</v>
      </c>
      <c r="BF1664" s="23"/>
      <c r="BG1664" s="23"/>
      <c r="BH1664" s="23">
        <v>43719</v>
      </c>
      <c r="BI1664" s="26" t="s">
        <v>143</v>
      </c>
      <c r="BJ1664" s="26" t="s">
        <v>9699</v>
      </c>
      <c r="BK1664" s="29">
        <v>190927</v>
      </c>
      <c r="BL1664" s="24" t="s">
        <v>129</v>
      </c>
      <c r="BM1664" s="22" t="str">
        <f ca="1">+IF(Tabla1[[#This Row],[FECHA INGRESO]]&gt;=44986,IF((TODAY()-Tabla1[[#This Row],[FECHA INGRESO]])&gt;=50,"ALERTA","TODAVÍA FALTA"),"N/A")</f>
        <v>N/A</v>
      </c>
      <c r="BN1664" s="7">
        <f>IFERROR((_xlfn.DAYS(Tabla1[[#This Row],[FECHA INGRESO]],Tabla1[[#This Row],[FECHA RETIRO]]))/30,"")</f>
        <v>-5.6333333333333337</v>
      </c>
    </row>
    <row r="1665" spans="1:66" ht="15" customHeight="1" x14ac:dyDescent="0.35">
      <c r="A1665" s="31">
        <v>33353500</v>
      </c>
      <c r="B1665" s="22" t="s">
        <v>9700</v>
      </c>
      <c r="C1665" s="23">
        <v>43550</v>
      </c>
      <c r="D1665" s="23" t="s">
        <v>266</v>
      </c>
      <c r="E1665" s="23" t="s">
        <v>77</v>
      </c>
      <c r="F1665" s="23"/>
      <c r="G1665" s="24"/>
      <c r="H1665" s="24">
        <v>24093057972</v>
      </c>
      <c r="I1665" s="24" t="s">
        <v>95</v>
      </c>
      <c r="J1665" s="24">
        <f>DATEDIF(Tabla1[[#This Row],[FECHA DE NACIMIENTO]],Tabla1[[#This Row],[FECHA ACTUAL]],"Y")</f>
        <v>39</v>
      </c>
      <c r="K1665" s="24" t="s">
        <v>320</v>
      </c>
      <c r="L1665" s="24" t="s">
        <v>234</v>
      </c>
      <c r="M1665" s="24">
        <v>3</v>
      </c>
      <c r="N1665" s="24">
        <v>3</v>
      </c>
      <c r="O1665" s="24">
        <v>3</v>
      </c>
      <c r="P1665" s="24" t="s">
        <v>101</v>
      </c>
      <c r="Q1665" s="23">
        <v>30799</v>
      </c>
      <c r="R1665" s="24" t="s">
        <v>9701</v>
      </c>
      <c r="S1665" s="25">
        <v>45119</v>
      </c>
      <c r="T1665" s="24">
        <v>4621886</v>
      </c>
      <c r="U1665" s="24">
        <v>3142788438</v>
      </c>
      <c r="V1665" s="24" t="s">
        <v>9702</v>
      </c>
      <c r="W1665" s="24" t="s">
        <v>9703</v>
      </c>
      <c r="X1665" s="24" t="s">
        <v>6304</v>
      </c>
      <c r="Y1665" s="24" t="s">
        <v>9704</v>
      </c>
      <c r="Z1665" s="24" t="s">
        <v>82</v>
      </c>
      <c r="AA1665" s="24">
        <v>3105698395</v>
      </c>
      <c r="AB1665" s="24" t="s">
        <v>77</v>
      </c>
      <c r="AC1665" s="24" t="s">
        <v>77</v>
      </c>
      <c r="AD1665" s="24" t="s">
        <v>77</v>
      </c>
      <c r="AE1665" s="26" t="s">
        <v>183</v>
      </c>
      <c r="AF1665" s="26"/>
      <c r="AG1665" s="26"/>
      <c r="AH1665" s="27" t="s">
        <v>9705</v>
      </c>
      <c r="AI1665" s="27" t="s">
        <v>673</v>
      </c>
      <c r="AJ1665" s="27" t="s">
        <v>673</v>
      </c>
      <c r="AK1665" s="24" t="s">
        <v>89</v>
      </c>
      <c r="AL1665" s="24" t="s">
        <v>868</v>
      </c>
      <c r="AM1665" s="23">
        <v>43550</v>
      </c>
      <c r="AN1665" s="28">
        <v>857100.06</v>
      </c>
      <c r="AO1665" s="28">
        <v>97032</v>
      </c>
      <c r="AP1665" s="24"/>
      <c r="AQ1665" s="24"/>
      <c r="AR1665" s="24"/>
      <c r="AS1665" s="24"/>
      <c r="AT1665" s="24" t="e">
        <v>#N/A</v>
      </c>
      <c r="AU1665" s="24" t="e">
        <v>#N/A</v>
      </c>
      <c r="AV1665" s="24" t="e">
        <v>#N/A</v>
      </c>
      <c r="AW1665" s="24"/>
      <c r="AX1665" s="24"/>
      <c r="AY1665" s="24"/>
      <c r="AZ1665" s="24"/>
      <c r="BA1665" s="24"/>
      <c r="BB1665" s="24"/>
      <c r="BC1665" s="24"/>
      <c r="BD1665" s="24">
        <v>0</v>
      </c>
      <c r="BE1665" s="24">
        <v>0</v>
      </c>
      <c r="BF1665" s="23"/>
      <c r="BG1665" s="23"/>
      <c r="BH1665" s="23">
        <v>43733</v>
      </c>
      <c r="BI1665" s="26" t="s">
        <v>143</v>
      </c>
      <c r="BJ1665" s="26" t="s">
        <v>9706</v>
      </c>
      <c r="BK1665" s="29">
        <v>0</v>
      </c>
      <c r="BL1665" s="24" t="s">
        <v>129</v>
      </c>
      <c r="BM1665" s="22" t="str">
        <f ca="1">+IF(Tabla1[[#This Row],[FECHA INGRESO]]&gt;=44986,IF((TODAY()-Tabla1[[#This Row],[FECHA INGRESO]])&gt;=50,"ALERTA","TODAVÍA FALTA"),"N/A")</f>
        <v>N/A</v>
      </c>
      <c r="BN1665" s="7">
        <f>IFERROR((_xlfn.DAYS(Tabla1[[#This Row],[FECHA INGRESO]],Tabla1[[#This Row],[FECHA RETIRO]]))/30,"")</f>
        <v>-6.1</v>
      </c>
    </row>
    <row r="1666" spans="1:66" ht="15" customHeight="1" x14ac:dyDescent="0.35">
      <c r="A1666" s="31">
        <v>1152701720</v>
      </c>
      <c r="B1666" s="22" t="s">
        <v>9707</v>
      </c>
      <c r="C1666" s="23">
        <v>43550</v>
      </c>
      <c r="D1666" s="23" t="s">
        <v>582</v>
      </c>
      <c r="E1666" s="23" t="s">
        <v>111</v>
      </c>
      <c r="F1666" s="23"/>
      <c r="G1666" s="24"/>
      <c r="H1666" s="24">
        <v>24086468606</v>
      </c>
      <c r="I1666" s="24" t="s">
        <v>95</v>
      </c>
      <c r="J1666" s="24">
        <f>DATEDIF(Tabla1[[#This Row],[FECHA DE NACIMIENTO]],Tabla1[[#This Row],[FECHA ACTUAL]],"Y")</f>
        <v>27</v>
      </c>
      <c r="K1666" s="24" t="s">
        <v>96</v>
      </c>
      <c r="L1666" s="24" t="s">
        <v>112</v>
      </c>
      <c r="M1666" s="24">
        <v>0</v>
      </c>
      <c r="N1666" s="24">
        <v>0</v>
      </c>
      <c r="O1666" s="24">
        <v>3</v>
      </c>
      <c r="P1666" s="24" t="s">
        <v>101</v>
      </c>
      <c r="Q1666" s="23">
        <v>35026</v>
      </c>
      <c r="R1666" s="24" t="s">
        <v>830</v>
      </c>
      <c r="S1666" s="25">
        <v>45119</v>
      </c>
      <c r="T1666" s="24">
        <v>2218871</v>
      </c>
      <c r="U1666" s="24">
        <v>3192577575</v>
      </c>
      <c r="V1666" s="24" t="s">
        <v>9708</v>
      </c>
      <c r="W1666" s="24" t="s">
        <v>9709</v>
      </c>
      <c r="X1666" s="24" t="s">
        <v>9710</v>
      </c>
      <c r="Y1666" s="24" t="s">
        <v>9711</v>
      </c>
      <c r="Z1666" s="24" t="s">
        <v>117</v>
      </c>
      <c r="AA1666" s="24">
        <v>3127419210</v>
      </c>
      <c r="AB1666" s="24" t="s">
        <v>77</v>
      </c>
      <c r="AC1666" s="24" t="s">
        <v>77</v>
      </c>
      <c r="AD1666" s="24" t="s">
        <v>77</v>
      </c>
      <c r="AE1666" s="26" t="s">
        <v>183</v>
      </c>
      <c r="AF1666" s="26"/>
      <c r="AG1666" s="26"/>
      <c r="AH1666" s="27" t="s">
        <v>184</v>
      </c>
      <c r="AI1666" s="27" t="s">
        <v>515</v>
      </c>
      <c r="AJ1666" s="27" t="s">
        <v>515</v>
      </c>
      <c r="AK1666" s="24" t="s">
        <v>121</v>
      </c>
      <c r="AL1666" s="24" t="s">
        <v>7086</v>
      </c>
      <c r="AM1666" s="23">
        <v>43550</v>
      </c>
      <c r="AN1666" s="28">
        <v>857100.06</v>
      </c>
      <c r="AO1666" s="28">
        <v>97032</v>
      </c>
      <c r="AP1666" s="24"/>
      <c r="AQ1666" s="24"/>
      <c r="AR1666" s="24"/>
      <c r="AS1666" s="24"/>
      <c r="AT1666" s="24" t="e">
        <v>#N/A</v>
      </c>
      <c r="AU1666" s="24" t="e">
        <v>#N/A</v>
      </c>
      <c r="AV1666" s="24" t="e">
        <v>#N/A</v>
      </c>
      <c r="AW1666" s="24"/>
      <c r="AX1666" s="24"/>
      <c r="AY1666" s="24"/>
      <c r="AZ1666" s="24"/>
      <c r="BA1666" s="24"/>
      <c r="BB1666" s="24"/>
      <c r="BC1666" s="24"/>
      <c r="BD1666" s="24">
        <v>0</v>
      </c>
      <c r="BE1666" s="24">
        <v>0</v>
      </c>
      <c r="BF1666" s="23"/>
      <c r="BG1666" s="23"/>
      <c r="BH1666" s="23">
        <v>43602</v>
      </c>
      <c r="BI1666" s="26" t="s">
        <v>127</v>
      </c>
      <c r="BJ1666" s="26" t="s">
        <v>232</v>
      </c>
      <c r="BK1666" s="29">
        <v>59808</v>
      </c>
      <c r="BL1666" s="24" t="s">
        <v>129</v>
      </c>
      <c r="BM1666" s="22" t="str">
        <f ca="1">+IF(Tabla1[[#This Row],[FECHA INGRESO]]&gt;=44986,IF((TODAY()-Tabla1[[#This Row],[FECHA INGRESO]])&gt;=50,"ALERTA","TODAVÍA FALTA"),"N/A")</f>
        <v>N/A</v>
      </c>
      <c r="BN1666" s="7">
        <f>IFERROR((_xlfn.DAYS(Tabla1[[#This Row],[FECHA INGRESO]],Tabla1[[#This Row],[FECHA RETIRO]]))/30,"")</f>
        <v>-1.7333333333333334</v>
      </c>
    </row>
    <row r="1667" spans="1:66" ht="15" customHeight="1" x14ac:dyDescent="0.35">
      <c r="A1667" s="31">
        <v>1152465580</v>
      </c>
      <c r="B1667" s="22" t="s">
        <v>9712</v>
      </c>
      <c r="C1667" s="23">
        <v>43550</v>
      </c>
      <c r="D1667" s="23" t="s">
        <v>1311</v>
      </c>
      <c r="E1667" s="23" t="s">
        <v>69</v>
      </c>
      <c r="F1667" s="23"/>
      <c r="G1667" s="24"/>
      <c r="H1667" s="24">
        <v>24092999237</v>
      </c>
      <c r="I1667" s="24" t="s">
        <v>95</v>
      </c>
      <c r="J1667" s="24">
        <f>DATEDIF(Tabla1[[#This Row],[FECHA DE NACIMIENTO]],Tabla1[[#This Row],[FECHA ACTUAL]],"Y")</f>
        <v>25</v>
      </c>
      <c r="K1667" s="24" t="s">
        <v>73</v>
      </c>
      <c r="L1667" s="24" t="s">
        <v>112</v>
      </c>
      <c r="M1667" s="24">
        <v>0</v>
      </c>
      <c r="N1667" s="24">
        <v>0</v>
      </c>
      <c r="O1667" s="24"/>
      <c r="P1667" s="24" t="s">
        <v>101</v>
      </c>
      <c r="Q1667" s="23">
        <v>35865</v>
      </c>
      <c r="R1667" s="24" t="s">
        <v>830</v>
      </c>
      <c r="S1667" s="25">
        <v>45119</v>
      </c>
      <c r="T1667" s="24">
        <v>3427365</v>
      </c>
      <c r="U1667" s="24">
        <v>3013684528</v>
      </c>
      <c r="V1667" s="24" t="s">
        <v>9713</v>
      </c>
      <c r="W1667" s="24" t="s">
        <v>9714</v>
      </c>
      <c r="X1667" s="24" t="s">
        <v>9715</v>
      </c>
      <c r="Y1667" s="24" t="s">
        <v>9716</v>
      </c>
      <c r="Z1667" s="24" t="s">
        <v>117</v>
      </c>
      <c r="AA1667" s="24">
        <v>3053358979</v>
      </c>
      <c r="AB1667" s="24" t="s">
        <v>77</v>
      </c>
      <c r="AC1667" s="24" t="s">
        <v>77</v>
      </c>
      <c r="AD1667" s="24" t="s">
        <v>77</v>
      </c>
      <c r="AE1667" s="26" t="s">
        <v>183</v>
      </c>
      <c r="AF1667" s="26"/>
      <c r="AG1667" s="26"/>
      <c r="AH1667" s="27" t="s">
        <v>184</v>
      </c>
      <c r="AI1667" s="27" t="s">
        <v>515</v>
      </c>
      <c r="AJ1667" s="27" t="s">
        <v>515</v>
      </c>
      <c r="AK1667" s="24" t="s">
        <v>121</v>
      </c>
      <c r="AL1667" s="24" t="s">
        <v>7086</v>
      </c>
      <c r="AM1667" s="23">
        <v>43550</v>
      </c>
      <c r="AN1667" s="28">
        <v>877803</v>
      </c>
      <c r="AO1667" s="28">
        <v>102854</v>
      </c>
      <c r="AP1667" s="24"/>
      <c r="AQ1667" s="24"/>
      <c r="AR1667" s="24"/>
      <c r="AS1667" s="24"/>
      <c r="AT1667" s="24" t="e">
        <v>#N/A</v>
      </c>
      <c r="AU1667" s="24" t="e">
        <v>#N/A</v>
      </c>
      <c r="AV1667" s="24" t="e">
        <v>#N/A</v>
      </c>
      <c r="AW1667" s="24"/>
      <c r="AX1667" s="24"/>
      <c r="AY1667" s="24"/>
      <c r="AZ1667" s="24"/>
      <c r="BA1667" s="24"/>
      <c r="BB1667" s="24"/>
      <c r="BC1667" s="24"/>
      <c r="BD1667" s="24">
        <v>0</v>
      </c>
      <c r="BE1667" s="24">
        <v>0</v>
      </c>
      <c r="BF1667" s="23"/>
      <c r="BG1667" s="23"/>
      <c r="BH1667" s="23">
        <v>43845</v>
      </c>
      <c r="BI1667" s="26" t="s">
        <v>127</v>
      </c>
      <c r="BJ1667" s="26" t="s">
        <v>9717</v>
      </c>
      <c r="BK1667" s="29">
        <v>353560</v>
      </c>
      <c r="BL1667" s="24" t="s">
        <v>129</v>
      </c>
      <c r="BM1667" s="22" t="str">
        <f ca="1">+IF(Tabla1[[#This Row],[FECHA INGRESO]]&gt;=44986,IF((TODAY()-Tabla1[[#This Row],[FECHA INGRESO]])&gt;=50,"ALERTA","TODAVÍA FALTA"),"N/A")</f>
        <v>N/A</v>
      </c>
      <c r="BN1667" s="7">
        <f>IFERROR((_xlfn.DAYS(Tabla1[[#This Row],[FECHA INGRESO]],Tabla1[[#This Row],[FECHA RETIRO]]))/30,"")</f>
        <v>-9.8333333333333339</v>
      </c>
    </row>
    <row r="1668" spans="1:66" x14ac:dyDescent="0.35">
      <c r="A1668" s="31">
        <v>1023964957</v>
      </c>
      <c r="B1668" s="22" t="s">
        <v>9718</v>
      </c>
      <c r="C1668" s="23">
        <v>43551</v>
      </c>
      <c r="D1668" s="23" t="s">
        <v>9543</v>
      </c>
      <c r="E1668" s="23" t="s">
        <v>77</v>
      </c>
      <c r="F1668" s="23"/>
      <c r="G1668" s="24"/>
      <c r="H1668" s="24">
        <v>24093113454</v>
      </c>
      <c r="I1668" s="24" t="s">
        <v>72</v>
      </c>
      <c r="J1668" s="24">
        <f>DATEDIF(Tabla1[[#This Row],[FECHA DE NACIMIENTO]],Tabla1[[#This Row],[FECHA ACTUAL]],"Y")</f>
        <v>25</v>
      </c>
      <c r="K1668" s="24" t="s">
        <v>96</v>
      </c>
      <c r="L1668" s="24" t="s">
        <v>112</v>
      </c>
      <c r="M1668" s="24">
        <v>0</v>
      </c>
      <c r="N1668" s="24">
        <v>0</v>
      </c>
      <c r="O1668" s="24">
        <v>1</v>
      </c>
      <c r="P1668" s="24" t="s">
        <v>101</v>
      </c>
      <c r="Q1668" s="23">
        <v>35788</v>
      </c>
      <c r="R1668" s="24" t="s">
        <v>76</v>
      </c>
      <c r="S1668" s="25">
        <v>45119</v>
      </c>
      <c r="T1668" s="24">
        <v>3644192</v>
      </c>
      <c r="U1668" s="24">
        <v>3127603847</v>
      </c>
      <c r="V1668" s="24" t="s">
        <v>9719</v>
      </c>
      <c r="W1668" s="24" t="s">
        <v>9720</v>
      </c>
      <c r="X1668" s="24" t="s">
        <v>9721</v>
      </c>
      <c r="Y1668" s="24" t="s">
        <v>9722</v>
      </c>
      <c r="Z1668" s="24" t="s">
        <v>117</v>
      </c>
      <c r="AA1668" s="24">
        <v>3227923981</v>
      </c>
      <c r="AB1668" s="24" t="s">
        <v>77</v>
      </c>
      <c r="AC1668" s="24" t="s">
        <v>77</v>
      </c>
      <c r="AD1668" s="24" t="s">
        <v>77</v>
      </c>
      <c r="AE1668" s="26" t="s">
        <v>183</v>
      </c>
      <c r="AF1668" s="26"/>
      <c r="AG1668" s="26"/>
      <c r="AH1668" s="27" t="s">
        <v>9705</v>
      </c>
      <c r="AI1668" s="27" t="s">
        <v>673</v>
      </c>
      <c r="AJ1668" s="27" t="s">
        <v>673</v>
      </c>
      <c r="AK1668" s="24" t="s">
        <v>89</v>
      </c>
      <c r="AL1668" s="24" t="s">
        <v>868</v>
      </c>
      <c r="AM1668" s="23">
        <v>43551</v>
      </c>
      <c r="AN1668" s="28">
        <v>857100.06</v>
      </c>
      <c r="AO1668" s="28">
        <v>97032</v>
      </c>
      <c r="AP1668" s="24"/>
      <c r="AQ1668" s="24"/>
      <c r="AR1668" s="24"/>
      <c r="AS1668" s="24"/>
      <c r="AT1668" s="24" t="e">
        <v>#N/A</v>
      </c>
      <c r="AU1668" s="24" t="e">
        <v>#N/A</v>
      </c>
      <c r="AV1668" s="24" t="e">
        <v>#N/A</v>
      </c>
      <c r="AW1668" s="24"/>
      <c r="AX1668" s="24"/>
      <c r="AY1668" s="24"/>
      <c r="AZ1668" s="24"/>
      <c r="BA1668" s="24"/>
      <c r="BB1668" s="24"/>
      <c r="BC1668" s="24"/>
      <c r="BD1668" s="24">
        <v>0</v>
      </c>
      <c r="BE1668" s="24">
        <v>0</v>
      </c>
      <c r="BF1668" s="23"/>
      <c r="BG1668" s="23"/>
      <c r="BH1668" s="23">
        <v>43735</v>
      </c>
      <c r="BI1668" s="26" t="s">
        <v>143</v>
      </c>
      <c r="BJ1668" s="26" t="s">
        <v>9706</v>
      </c>
      <c r="BK1668" s="29">
        <v>0</v>
      </c>
      <c r="BL1668" s="24" t="s">
        <v>129</v>
      </c>
      <c r="BM1668" s="22" t="str">
        <f ca="1">+IF(Tabla1[[#This Row],[FECHA INGRESO]]&gt;=44986,IF((TODAY()-Tabla1[[#This Row],[FECHA INGRESO]])&gt;=50,"ALERTA","TODAVÍA FALTA"),"N/A")</f>
        <v>N/A</v>
      </c>
      <c r="BN1668" s="7">
        <f>IFERROR((_xlfn.DAYS(Tabla1[[#This Row],[FECHA INGRESO]],Tabla1[[#This Row],[FECHA RETIRO]]))/30,"")</f>
        <v>-6.1333333333333337</v>
      </c>
    </row>
    <row r="1669" spans="1:66" ht="15" customHeight="1" x14ac:dyDescent="0.35">
      <c r="A1669" s="34">
        <v>1233895030</v>
      </c>
      <c r="B1669" s="22" t="s">
        <v>9723</v>
      </c>
      <c r="C1669" s="23">
        <v>43552</v>
      </c>
      <c r="D1669" s="23" t="s">
        <v>188</v>
      </c>
      <c r="E1669" s="24" t="s">
        <v>94</v>
      </c>
      <c r="F1669" s="23" t="s">
        <v>70</v>
      </c>
      <c r="G1669" s="24"/>
      <c r="H1669" s="24">
        <v>24093154695</v>
      </c>
      <c r="I1669" s="24" t="s">
        <v>72</v>
      </c>
      <c r="J1669" s="24">
        <f>DATEDIF(Tabla1[[#This Row],[FECHA DE NACIMIENTO]],Tabla1[[#This Row],[FECHA ACTUAL]],"Y")</f>
        <v>25</v>
      </c>
      <c r="K1669" s="24" t="s">
        <v>73</v>
      </c>
      <c r="L1669" s="24" t="s">
        <v>234</v>
      </c>
      <c r="M1669" s="24">
        <v>1</v>
      </c>
      <c r="N1669" s="24">
        <v>1</v>
      </c>
      <c r="O1669" s="24">
        <v>3</v>
      </c>
      <c r="P1669" s="24" t="s">
        <v>101</v>
      </c>
      <c r="Q1669" s="23">
        <v>35782</v>
      </c>
      <c r="R1669" s="24" t="s">
        <v>76</v>
      </c>
      <c r="S1669" s="25">
        <v>45119</v>
      </c>
      <c r="T1669" s="24"/>
      <c r="U1669" s="24">
        <v>3003243404</v>
      </c>
      <c r="V1669" s="24" t="s">
        <v>9724</v>
      </c>
      <c r="W1669" s="24" t="s">
        <v>9725</v>
      </c>
      <c r="X1669" s="24" t="s">
        <v>7067</v>
      </c>
      <c r="Y1669" s="24" t="s">
        <v>9726</v>
      </c>
      <c r="Z1669" s="24" t="s">
        <v>82</v>
      </c>
      <c r="AA1669" s="24">
        <v>3154183843</v>
      </c>
      <c r="AB1669" s="24" t="s">
        <v>77</v>
      </c>
      <c r="AC1669" s="24" t="s">
        <v>77</v>
      </c>
      <c r="AD1669" s="24" t="s">
        <v>77</v>
      </c>
      <c r="AE1669" s="26" t="s">
        <v>183</v>
      </c>
      <c r="AF1669" s="26"/>
      <c r="AG1669" s="26"/>
      <c r="AH1669" s="27" t="s">
        <v>1599</v>
      </c>
      <c r="AI1669" s="27" t="s">
        <v>120</v>
      </c>
      <c r="AJ1669" s="27" t="s">
        <v>120</v>
      </c>
      <c r="AK1669" s="24" t="s">
        <v>121</v>
      </c>
      <c r="AL1669" s="24" t="s">
        <v>7086</v>
      </c>
      <c r="AM1669" s="23">
        <v>43552</v>
      </c>
      <c r="AN1669" s="28">
        <v>1755360</v>
      </c>
      <c r="AO1669" s="28">
        <v>102854</v>
      </c>
      <c r="AP1669" s="24"/>
      <c r="AQ1669" s="24"/>
      <c r="AR1669" s="24"/>
      <c r="AS1669" s="24"/>
      <c r="AT1669" s="24" t="e">
        <v>#N/A</v>
      </c>
      <c r="AU1669" s="24" t="e">
        <v>#N/A</v>
      </c>
      <c r="AV1669" s="24">
        <v>82</v>
      </c>
      <c r="AW1669" s="24"/>
      <c r="AX1669" s="24"/>
      <c r="AY1669" s="24"/>
      <c r="AZ1669" s="24"/>
      <c r="BA1669" s="24"/>
      <c r="BB1669" s="24"/>
      <c r="BC1669" s="24"/>
      <c r="BD1669" s="24">
        <v>0</v>
      </c>
      <c r="BE1669" s="24">
        <v>0</v>
      </c>
      <c r="BF1669" s="23"/>
      <c r="BG1669" s="23"/>
      <c r="BH1669" s="23">
        <v>43897</v>
      </c>
      <c r="BI1669" s="26" t="s">
        <v>127</v>
      </c>
      <c r="BJ1669" s="26" t="s">
        <v>3469</v>
      </c>
      <c r="BK1669" s="29">
        <v>0</v>
      </c>
      <c r="BL1669" s="24" t="s">
        <v>129</v>
      </c>
      <c r="BM1669" s="22" t="str">
        <f ca="1">+IF(Tabla1[[#This Row],[FECHA INGRESO]]&gt;=44986,IF((TODAY()-Tabla1[[#This Row],[FECHA INGRESO]])&gt;=50,"ALERTA","TODAVÍA FALTA"),"N/A")</f>
        <v>N/A</v>
      </c>
      <c r="BN1669" s="7">
        <f>IFERROR((_xlfn.DAYS(Tabla1[[#This Row],[FECHA INGRESO]],Tabla1[[#This Row],[FECHA RETIRO]]))/30,"")</f>
        <v>-11.5</v>
      </c>
    </row>
    <row r="1670" spans="1:66" ht="15" customHeight="1" x14ac:dyDescent="0.35">
      <c r="A1670" s="31">
        <v>1015452680</v>
      </c>
      <c r="B1670" s="22" t="s">
        <v>9727</v>
      </c>
      <c r="C1670" s="23">
        <v>43552</v>
      </c>
      <c r="D1670" s="23" t="s">
        <v>188</v>
      </c>
      <c r="E1670" s="23" t="s">
        <v>110</v>
      </c>
      <c r="F1670" s="23"/>
      <c r="G1670" s="24"/>
      <c r="H1670" s="24">
        <v>24092825970</v>
      </c>
      <c r="I1670" s="24" t="s">
        <v>72</v>
      </c>
      <c r="J1670" s="24">
        <f>DATEDIF(Tabla1[[#This Row],[FECHA DE NACIMIENTO]],Tabla1[[#This Row],[FECHA ACTUAL]],"Y")</f>
        <v>28</v>
      </c>
      <c r="K1670" s="24" t="s">
        <v>73</v>
      </c>
      <c r="L1670" s="24" t="s">
        <v>112</v>
      </c>
      <c r="M1670" s="24">
        <v>0</v>
      </c>
      <c r="N1670" s="24">
        <v>0</v>
      </c>
      <c r="O1670" s="24">
        <v>3</v>
      </c>
      <c r="P1670" s="24" t="s">
        <v>101</v>
      </c>
      <c r="Q1670" s="23">
        <v>34779</v>
      </c>
      <c r="R1670" s="24" t="s">
        <v>76</v>
      </c>
      <c r="S1670" s="25">
        <v>45119</v>
      </c>
      <c r="T1670" s="24"/>
      <c r="U1670" s="24">
        <v>3508596080</v>
      </c>
      <c r="V1670" s="24" t="s">
        <v>9728</v>
      </c>
      <c r="W1670" s="24" t="s">
        <v>9729</v>
      </c>
      <c r="X1670" s="24" t="s">
        <v>9730</v>
      </c>
      <c r="Y1670" s="24" t="s">
        <v>9731</v>
      </c>
      <c r="Z1670" s="24" t="s">
        <v>162</v>
      </c>
      <c r="AA1670" s="24">
        <v>3133852785</v>
      </c>
      <c r="AB1670" s="24" t="s">
        <v>77</v>
      </c>
      <c r="AC1670" s="24" t="s">
        <v>77</v>
      </c>
      <c r="AD1670" s="24" t="s">
        <v>77</v>
      </c>
      <c r="AE1670" s="26" t="s">
        <v>151</v>
      </c>
      <c r="AF1670" s="26"/>
      <c r="AG1670" s="26"/>
      <c r="AH1670" s="27" t="s">
        <v>3042</v>
      </c>
      <c r="AI1670" s="27" t="s">
        <v>9732</v>
      </c>
      <c r="AJ1670" s="27" t="s">
        <v>438</v>
      </c>
      <c r="AK1670" s="24" t="s">
        <v>121</v>
      </c>
      <c r="AL1670" s="24" t="s">
        <v>7086</v>
      </c>
      <c r="AM1670" s="23">
        <v>43552</v>
      </c>
      <c r="AN1670" s="28">
        <v>857100.06</v>
      </c>
      <c r="AO1670" s="28">
        <v>97032</v>
      </c>
      <c r="AP1670" s="24"/>
      <c r="AQ1670" s="24"/>
      <c r="AR1670" s="24"/>
      <c r="AS1670" s="24"/>
      <c r="AT1670" s="24" t="e">
        <v>#N/A</v>
      </c>
      <c r="AU1670" s="24" t="e">
        <v>#N/A</v>
      </c>
      <c r="AV1670" s="24" t="e">
        <v>#N/A</v>
      </c>
      <c r="AW1670" s="24"/>
      <c r="AX1670" s="24"/>
      <c r="AY1670" s="24"/>
      <c r="AZ1670" s="24"/>
      <c r="BA1670" s="24"/>
      <c r="BB1670" s="24"/>
      <c r="BC1670" s="24"/>
      <c r="BD1670" s="24">
        <v>0</v>
      </c>
      <c r="BE1670" s="24">
        <v>0</v>
      </c>
      <c r="BF1670" s="23"/>
      <c r="BG1670" s="23"/>
      <c r="BH1670" s="23">
        <v>43615</v>
      </c>
      <c r="BI1670" s="26" t="s">
        <v>127</v>
      </c>
      <c r="BJ1670" s="26" t="s">
        <v>128</v>
      </c>
      <c r="BK1670" s="29">
        <v>72460</v>
      </c>
      <c r="BL1670" s="24" t="s">
        <v>129</v>
      </c>
      <c r="BM1670" s="22" t="str">
        <f ca="1">+IF(Tabla1[[#This Row],[FECHA INGRESO]]&gt;=44986,IF((TODAY()-Tabla1[[#This Row],[FECHA INGRESO]])&gt;=50,"ALERTA","TODAVÍA FALTA"),"N/A")</f>
        <v>N/A</v>
      </c>
      <c r="BN1670" s="7">
        <f>IFERROR((_xlfn.DAYS(Tabla1[[#This Row],[FECHA INGRESO]],Tabla1[[#This Row],[FECHA RETIRO]]))/30,"")</f>
        <v>-2.1</v>
      </c>
    </row>
    <row r="1671" spans="1:66" ht="15" customHeight="1" x14ac:dyDescent="0.35">
      <c r="A1671" s="31">
        <v>1014243223</v>
      </c>
      <c r="B1671" s="22" t="s">
        <v>9733</v>
      </c>
      <c r="C1671" s="23">
        <v>43552</v>
      </c>
      <c r="D1671" s="23" t="s">
        <v>131</v>
      </c>
      <c r="E1671" s="23" t="s">
        <v>111</v>
      </c>
      <c r="F1671" s="23"/>
      <c r="G1671" s="24"/>
      <c r="H1671" s="24">
        <v>24093156103</v>
      </c>
      <c r="I1671" s="24" t="s">
        <v>95</v>
      </c>
      <c r="J1671" s="24">
        <f>DATEDIF(Tabla1[[#This Row],[FECHA DE NACIMIENTO]],Tabla1[[#This Row],[FECHA ACTUAL]],"Y")</f>
        <v>30</v>
      </c>
      <c r="K1671" s="24" t="s">
        <v>96</v>
      </c>
      <c r="L1671" s="24" t="s">
        <v>112</v>
      </c>
      <c r="M1671" s="24">
        <v>0</v>
      </c>
      <c r="N1671" s="24">
        <v>0</v>
      </c>
      <c r="O1671" s="24">
        <v>3</v>
      </c>
      <c r="P1671" s="24" t="s">
        <v>101</v>
      </c>
      <c r="Q1671" s="23">
        <v>34096</v>
      </c>
      <c r="R1671" s="24" t="s">
        <v>76</v>
      </c>
      <c r="S1671" s="25">
        <v>45119</v>
      </c>
      <c r="T1671" s="24">
        <v>4747329</v>
      </c>
      <c r="U1671" s="24">
        <v>3132809807</v>
      </c>
      <c r="V1671" s="24" t="s">
        <v>9734</v>
      </c>
      <c r="W1671" s="24" t="s">
        <v>9735</v>
      </c>
      <c r="X1671" s="24" t="s">
        <v>6944</v>
      </c>
      <c r="Y1671" s="24" t="s">
        <v>9736</v>
      </c>
      <c r="Z1671" s="24" t="s">
        <v>117</v>
      </c>
      <c r="AA1671" s="24">
        <v>3022999740</v>
      </c>
      <c r="AB1671" s="24" t="s">
        <v>77</v>
      </c>
      <c r="AC1671" s="24" t="s">
        <v>77</v>
      </c>
      <c r="AD1671" s="24" t="s">
        <v>77</v>
      </c>
      <c r="AE1671" s="26" t="s">
        <v>151</v>
      </c>
      <c r="AF1671" s="26"/>
      <c r="AG1671" s="26"/>
      <c r="AH1671" s="27" t="s">
        <v>3042</v>
      </c>
      <c r="AI1671" s="27" t="s">
        <v>9737</v>
      </c>
      <c r="AJ1671" s="27" t="s">
        <v>438</v>
      </c>
      <c r="AK1671" s="24" t="s">
        <v>121</v>
      </c>
      <c r="AL1671" s="24" t="s">
        <v>7086</v>
      </c>
      <c r="AM1671" s="23">
        <v>43552</v>
      </c>
      <c r="AN1671" s="28">
        <v>857100.06</v>
      </c>
      <c r="AO1671" s="28">
        <v>97032</v>
      </c>
      <c r="AP1671" s="24"/>
      <c r="AQ1671" s="24"/>
      <c r="AR1671" s="24"/>
      <c r="AS1671" s="24"/>
      <c r="AT1671" s="24" t="e">
        <v>#N/A</v>
      </c>
      <c r="AU1671" s="24" t="e">
        <v>#N/A</v>
      </c>
      <c r="AV1671" s="24" t="e">
        <v>#N/A</v>
      </c>
      <c r="AW1671" s="24"/>
      <c r="AX1671" s="24"/>
      <c r="AY1671" s="24"/>
      <c r="AZ1671" s="24"/>
      <c r="BA1671" s="24"/>
      <c r="BB1671" s="24"/>
      <c r="BC1671" s="24"/>
      <c r="BD1671" s="24">
        <v>0</v>
      </c>
      <c r="BE1671" s="24">
        <v>0</v>
      </c>
      <c r="BF1671" s="23"/>
      <c r="BG1671" s="23"/>
      <c r="BH1671" s="23">
        <v>43585</v>
      </c>
      <c r="BI1671" s="26" t="s">
        <v>127</v>
      </c>
      <c r="BJ1671" s="26" t="s">
        <v>1352</v>
      </c>
      <c r="BK1671" s="29">
        <v>37955</v>
      </c>
      <c r="BL1671" s="24" t="s">
        <v>129</v>
      </c>
      <c r="BM1671" s="22" t="str">
        <f ca="1">+IF(Tabla1[[#This Row],[FECHA INGRESO]]&gt;=44986,IF((TODAY()-Tabla1[[#This Row],[FECHA INGRESO]])&gt;=50,"ALERTA","TODAVÍA FALTA"),"N/A")</f>
        <v>N/A</v>
      </c>
      <c r="BN1671" s="7">
        <f>IFERROR((_xlfn.DAYS(Tabla1[[#This Row],[FECHA INGRESO]],Tabla1[[#This Row],[FECHA RETIRO]]))/30,"")</f>
        <v>-1.1000000000000001</v>
      </c>
    </row>
    <row r="1672" spans="1:66" ht="15" customHeight="1" x14ac:dyDescent="0.35">
      <c r="A1672" s="31">
        <v>1022386610</v>
      </c>
      <c r="B1672" s="22" t="s">
        <v>9738</v>
      </c>
      <c r="C1672" s="23">
        <v>43552</v>
      </c>
      <c r="D1672" s="23" t="s">
        <v>188</v>
      </c>
      <c r="E1672" s="23" t="s">
        <v>111</v>
      </c>
      <c r="F1672" s="23"/>
      <c r="G1672" s="24"/>
      <c r="H1672" s="24">
        <v>24093083159</v>
      </c>
      <c r="I1672" s="24" t="s">
        <v>95</v>
      </c>
      <c r="J1672" s="24">
        <f>DATEDIF(Tabla1[[#This Row],[FECHA DE NACIMIENTO]],Tabla1[[#This Row],[FECHA ACTUAL]],"Y")</f>
        <v>29</v>
      </c>
      <c r="K1672" s="24"/>
      <c r="L1672" s="24" t="s">
        <v>112</v>
      </c>
      <c r="M1672" s="24">
        <v>1</v>
      </c>
      <c r="N1672" s="24">
        <v>1</v>
      </c>
      <c r="O1672" s="24">
        <v>1</v>
      </c>
      <c r="P1672" s="24" t="s">
        <v>101</v>
      </c>
      <c r="Q1672" s="23">
        <v>34228</v>
      </c>
      <c r="R1672" s="24" t="s">
        <v>76</v>
      </c>
      <c r="S1672" s="25">
        <v>45119</v>
      </c>
      <c r="T1672" s="24">
        <v>7687286</v>
      </c>
      <c r="U1672" s="24">
        <v>32190550606</v>
      </c>
      <c r="V1672" s="24" t="s">
        <v>9739</v>
      </c>
      <c r="W1672" s="24" t="s">
        <v>9740</v>
      </c>
      <c r="X1672" s="24" t="s">
        <v>9741</v>
      </c>
      <c r="Y1672" s="24" t="s">
        <v>9742</v>
      </c>
      <c r="Z1672" s="24" t="s">
        <v>285</v>
      </c>
      <c r="AA1672" s="24">
        <v>7687286</v>
      </c>
      <c r="AB1672" s="24" t="s">
        <v>77</v>
      </c>
      <c r="AC1672" s="24" t="s">
        <v>77</v>
      </c>
      <c r="AD1672" s="24" t="s">
        <v>77</v>
      </c>
      <c r="AE1672" s="26" t="s">
        <v>151</v>
      </c>
      <c r="AF1672" s="26"/>
      <c r="AG1672" s="26"/>
      <c r="AH1672" s="27" t="s">
        <v>3042</v>
      </c>
      <c r="AI1672" s="27" t="s">
        <v>9114</v>
      </c>
      <c r="AJ1672" s="27" t="s">
        <v>438</v>
      </c>
      <c r="AK1672" s="24" t="s">
        <v>121</v>
      </c>
      <c r="AL1672" s="24" t="s">
        <v>7086</v>
      </c>
      <c r="AM1672" s="23">
        <v>43552</v>
      </c>
      <c r="AN1672" s="28">
        <v>857100.06</v>
      </c>
      <c r="AO1672" s="28">
        <v>97032</v>
      </c>
      <c r="AP1672" s="24"/>
      <c r="AQ1672" s="24"/>
      <c r="AR1672" s="24"/>
      <c r="AS1672" s="24"/>
      <c r="AT1672" s="24" t="e">
        <v>#N/A</v>
      </c>
      <c r="AU1672" s="24" t="e">
        <v>#N/A</v>
      </c>
      <c r="AV1672" s="24" t="e">
        <v>#N/A</v>
      </c>
      <c r="AW1672" s="24"/>
      <c r="AX1672" s="24"/>
      <c r="AY1672" s="24"/>
      <c r="AZ1672" s="24"/>
      <c r="BA1672" s="24"/>
      <c r="BB1672" s="24"/>
      <c r="BC1672" s="24"/>
      <c r="BD1672" s="24">
        <v>0</v>
      </c>
      <c r="BE1672" s="24">
        <v>0</v>
      </c>
      <c r="BF1672" s="23"/>
      <c r="BG1672" s="23"/>
      <c r="BH1672" s="23">
        <v>43591</v>
      </c>
      <c r="BI1672" s="26" t="s">
        <v>143</v>
      </c>
      <c r="BJ1672" s="26" t="s">
        <v>8327</v>
      </c>
      <c r="BK1672" s="29">
        <v>44856</v>
      </c>
      <c r="BL1672" s="24" t="s">
        <v>129</v>
      </c>
      <c r="BM1672" s="22" t="str">
        <f ca="1">+IF(Tabla1[[#This Row],[FECHA INGRESO]]&gt;=44986,IF((TODAY()-Tabla1[[#This Row],[FECHA INGRESO]])&gt;=50,"ALERTA","TODAVÍA FALTA"),"N/A")</f>
        <v>N/A</v>
      </c>
      <c r="BN1672" s="7">
        <f>IFERROR((_xlfn.DAYS(Tabla1[[#This Row],[FECHA INGRESO]],Tabla1[[#This Row],[FECHA RETIRO]]))/30,"")</f>
        <v>-1.3</v>
      </c>
    </row>
    <row r="1673" spans="1:66" ht="15" customHeight="1" x14ac:dyDescent="0.35">
      <c r="A1673" s="31">
        <v>1023936968</v>
      </c>
      <c r="B1673" s="22" t="s">
        <v>9743</v>
      </c>
      <c r="C1673" s="23">
        <v>43552</v>
      </c>
      <c r="D1673" s="23" t="s">
        <v>93</v>
      </c>
      <c r="E1673" s="23" t="s">
        <v>111</v>
      </c>
      <c r="F1673" s="23"/>
      <c r="G1673" s="24"/>
      <c r="H1673" s="24">
        <v>24093085023</v>
      </c>
      <c r="I1673" s="24" t="s">
        <v>72</v>
      </c>
      <c r="J1673" s="24">
        <f>DATEDIF(Tabla1[[#This Row],[FECHA DE NACIMIENTO]],Tabla1[[#This Row],[FECHA ACTUAL]],"Y")</f>
        <v>10</v>
      </c>
      <c r="K1673" s="24" t="s">
        <v>1020</v>
      </c>
      <c r="L1673" s="24" t="s">
        <v>234</v>
      </c>
      <c r="M1673" s="24">
        <v>2</v>
      </c>
      <c r="N1673" s="24">
        <v>2</v>
      </c>
      <c r="O1673" s="24">
        <v>2</v>
      </c>
      <c r="P1673" s="24" t="s">
        <v>101</v>
      </c>
      <c r="Q1673" s="23">
        <v>41193</v>
      </c>
      <c r="R1673" s="24" t="s">
        <v>76</v>
      </c>
      <c r="S1673" s="25">
        <v>45119</v>
      </c>
      <c r="T1673" s="24">
        <v>9293040</v>
      </c>
      <c r="U1673" s="24">
        <v>3003657494</v>
      </c>
      <c r="V1673" s="24" t="s">
        <v>9744</v>
      </c>
      <c r="W1673" s="24" t="s">
        <v>9745</v>
      </c>
      <c r="X1673" s="24" t="s">
        <v>9746</v>
      </c>
      <c r="Y1673" s="24" t="s">
        <v>9747</v>
      </c>
      <c r="Z1673" s="24" t="s">
        <v>117</v>
      </c>
      <c r="AA1673" s="24">
        <v>3132731155</v>
      </c>
      <c r="AB1673" s="24" t="s">
        <v>77</v>
      </c>
      <c r="AC1673" s="24" t="s">
        <v>77</v>
      </c>
      <c r="AD1673" s="24" t="s">
        <v>77</v>
      </c>
      <c r="AE1673" s="26" t="s">
        <v>151</v>
      </c>
      <c r="AF1673" s="26"/>
      <c r="AG1673" s="26"/>
      <c r="AH1673" s="27" t="s">
        <v>3042</v>
      </c>
      <c r="AI1673" s="27" t="s">
        <v>8105</v>
      </c>
      <c r="AJ1673" s="27" t="s">
        <v>438</v>
      </c>
      <c r="AK1673" s="24" t="s">
        <v>121</v>
      </c>
      <c r="AL1673" s="24" t="s">
        <v>7086</v>
      </c>
      <c r="AM1673" s="23">
        <v>43552</v>
      </c>
      <c r="AN1673" s="28">
        <v>857100.06</v>
      </c>
      <c r="AO1673" s="28">
        <v>97032</v>
      </c>
      <c r="AP1673" s="24"/>
      <c r="AQ1673" s="24"/>
      <c r="AR1673" s="24"/>
      <c r="AS1673" s="24"/>
      <c r="AT1673" s="24" t="e">
        <v>#N/A</v>
      </c>
      <c r="AU1673" s="24" t="e">
        <v>#N/A</v>
      </c>
      <c r="AV1673" s="24" t="e">
        <v>#N/A</v>
      </c>
      <c r="AW1673" s="24"/>
      <c r="AX1673" s="24"/>
      <c r="AY1673" s="24"/>
      <c r="AZ1673" s="24"/>
      <c r="BA1673" s="24"/>
      <c r="BB1673" s="24"/>
      <c r="BC1673" s="24"/>
      <c r="BD1673" s="24">
        <v>0</v>
      </c>
      <c r="BE1673" s="24">
        <v>0</v>
      </c>
      <c r="BF1673" s="23"/>
      <c r="BG1673" s="23"/>
      <c r="BH1673" s="23">
        <v>43601</v>
      </c>
      <c r="BI1673" s="26" t="s">
        <v>127</v>
      </c>
      <c r="BJ1673" s="26" t="s">
        <v>128</v>
      </c>
      <c r="BK1673" s="29">
        <v>56358</v>
      </c>
      <c r="BL1673" s="24" t="s">
        <v>129</v>
      </c>
      <c r="BM1673" s="22" t="str">
        <f ca="1">+IF(Tabla1[[#This Row],[FECHA INGRESO]]&gt;=44986,IF((TODAY()-Tabla1[[#This Row],[FECHA INGRESO]])&gt;=50,"ALERTA","TODAVÍA FALTA"),"N/A")</f>
        <v>N/A</v>
      </c>
      <c r="BN1673" s="7">
        <f>IFERROR((_xlfn.DAYS(Tabla1[[#This Row],[FECHA INGRESO]],Tabla1[[#This Row],[FECHA RETIRO]]))/30,"")</f>
        <v>-1.6333333333333333</v>
      </c>
    </row>
    <row r="1674" spans="1:66" x14ac:dyDescent="0.35">
      <c r="A1674" s="31">
        <v>1063075769</v>
      </c>
      <c r="B1674" s="22" t="s">
        <v>9748</v>
      </c>
      <c r="C1674" s="23">
        <v>43552</v>
      </c>
      <c r="D1674" s="23" t="s">
        <v>9543</v>
      </c>
      <c r="E1674" s="23" t="s">
        <v>110</v>
      </c>
      <c r="F1674" s="23"/>
      <c r="G1674" s="24"/>
      <c r="H1674" s="24">
        <v>24093154246</v>
      </c>
      <c r="I1674" s="24" t="s">
        <v>72</v>
      </c>
      <c r="J1674" s="24">
        <f>DATEDIF(Tabla1[[#This Row],[FECHA DE NACIMIENTO]],Tabla1[[#This Row],[FECHA ACTUAL]],"Y")</f>
        <v>36</v>
      </c>
      <c r="K1674" s="24" t="s">
        <v>73</v>
      </c>
      <c r="L1674" s="24" t="s">
        <v>3181</v>
      </c>
      <c r="M1674" s="24">
        <v>1</v>
      </c>
      <c r="N1674" s="24">
        <v>1</v>
      </c>
      <c r="O1674" s="24">
        <v>1</v>
      </c>
      <c r="P1674" s="24" t="s">
        <v>101</v>
      </c>
      <c r="Q1674" s="23">
        <v>31966</v>
      </c>
      <c r="R1674" s="24" t="s">
        <v>9749</v>
      </c>
      <c r="S1674" s="25">
        <v>45119</v>
      </c>
      <c r="T1674" s="24"/>
      <c r="U1674" s="24">
        <v>3134602448</v>
      </c>
      <c r="V1674" s="24" t="s">
        <v>9750</v>
      </c>
      <c r="W1674" s="24" t="s">
        <v>9751</v>
      </c>
      <c r="X1674" s="24" t="s">
        <v>9752</v>
      </c>
      <c r="Y1674" s="24" t="s">
        <v>9753</v>
      </c>
      <c r="Z1674" s="24" t="s">
        <v>852</v>
      </c>
      <c r="AA1674" s="24"/>
      <c r="AB1674" s="24" t="s">
        <v>77</v>
      </c>
      <c r="AC1674" s="24" t="s">
        <v>77</v>
      </c>
      <c r="AD1674" s="24" t="s">
        <v>77</v>
      </c>
      <c r="AE1674" s="26" t="s">
        <v>151</v>
      </c>
      <c r="AF1674" s="26"/>
      <c r="AG1674" s="26"/>
      <c r="AH1674" s="27" t="s">
        <v>3042</v>
      </c>
      <c r="AI1674" s="27" t="s">
        <v>9114</v>
      </c>
      <c r="AJ1674" s="27" t="s">
        <v>438</v>
      </c>
      <c r="AK1674" s="24" t="s">
        <v>121</v>
      </c>
      <c r="AL1674" s="24" t="s">
        <v>7086</v>
      </c>
      <c r="AM1674" s="23">
        <v>43552</v>
      </c>
      <c r="AN1674" s="28">
        <v>857100.06</v>
      </c>
      <c r="AO1674" s="28"/>
      <c r="AP1674" s="24"/>
      <c r="AQ1674" s="24"/>
      <c r="AR1674" s="24"/>
      <c r="AS1674" s="24"/>
      <c r="AT1674" s="24" t="e">
        <v>#N/A</v>
      </c>
      <c r="AU1674" s="24" t="e">
        <v>#N/A</v>
      </c>
      <c r="AV1674" s="24" t="e">
        <v>#N/A</v>
      </c>
      <c r="AW1674" s="24"/>
      <c r="AX1674" s="24"/>
      <c r="AY1674" s="24"/>
      <c r="AZ1674" s="24"/>
      <c r="BA1674" s="24"/>
      <c r="BB1674" s="24"/>
      <c r="BC1674" s="24"/>
      <c r="BD1674" s="24">
        <v>0</v>
      </c>
      <c r="BE1674" s="24">
        <v>0</v>
      </c>
      <c r="BF1674" s="23"/>
      <c r="BG1674" s="23"/>
      <c r="BH1674" s="23">
        <v>43552</v>
      </c>
      <c r="BI1674" s="26" t="s">
        <v>127</v>
      </c>
      <c r="BJ1674" s="26" t="s">
        <v>1953</v>
      </c>
      <c r="BK1674" s="29">
        <v>3450</v>
      </c>
      <c r="BL1674" s="24" t="s">
        <v>129</v>
      </c>
      <c r="BM1674" s="22" t="str">
        <f ca="1">+IF(Tabla1[[#This Row],[FECHA INGRESO]]&gt;=44986,IF((TODAY()-Tabla1[[#This Row],[FECHA INGRESO]])&gt;=50,"ALERTA","TODAVÍA FALTA"),"N/A")</f>
        <v>N/A</v>
      </c>
      <c r="BN1674" s="7">
        <f>IFERROR((_xlfn.DAYS(Tabla1[[#This Row],[FECHA INGRESO]],Tabla1[[#This Row],[FECHA RETIRO]]))/30,"")</f>
        <v>0</v>
      </c>
    </row>
    <row r="1675" spans="1:66" x14ac:dyDescent="0.35">
      <c r="A1675" s="34">
        <v>79864719</v>
      </c>
      <c r="B1675" s="22" t="s">
        <v>9754</v>
      </c>
      <c r="C1675" s="23">
        <v>43552</v>
      </c>
      <c r="D1675" s="23" t="s">
        <v>131</v>
      </c>
      <c r="E1675" s="23" t="s">
        <v>69</v>
      </c>
      <c r="F1675" s="23" t="s">
        <v>70</v>
      </c>
      <c r="G1675" s="24"/>
      <c r="H1675" s="24">
        <v>24093087788</v>
      </c>
      <c r="I1675" s="24" t="s">
        <v>72</v>
      </c>
      <c r="J1675" s="24">
        <f>DATEDIF(Tabla1[[#This Row],[FECHA DE NACIMIENTO]],Tabla1[[#This Row],[FECHA ACTUAL]],"Y")</f>
        <v>46</v>
      </c>
      <c r="K1675" s="24" t="s">
        <v>73</v>
      </c>
      <c r="L1675" s="24" t="s">
        <v>234</v>
      </c>
      <c r="M1675" s="24">
        <v>1</v>
      </c>
      <c r="N1675" s="24">
        <v>2</v>
      </c>
      <c r="O1675" s="24">
        <v>3</v>
      </c>
      <c r="P1675" s="24" t="s">
        <v>101</v>
      </c>
      <c r="Q1675" s="23">
        <v>28187</v>
      </c>
      <c r="R1675" s="24" t="s">
        <v>76</v>
      </c>
      <c r="S1675" s="25">
        <v>45119</v>
      </c>
      <c r="T1675" s="24">
        <v>7818292</v>
      </c>
      <c r="U1675" s="24">
        <v>3204958399</v>
      </c>
      <c r="V1675" s="24" t="s">
        <v>9755</v>
      </c>
      <c r="W1675" s="24" t="s">
        <v>9756</v>
      </c>
      <c r="X1675" s="24" t="s">
        <v>9757</v>
      </c>
      <c r="Y1675" s="24" t="s">
        <v>9758</v>
      </c>
      <c r="Z1675" s="24" t="s">
        <v>162</v>
      </c>
      <c r="AA1675" s="24">
        <v>3143569658</v>
      </c>
      <c r="AB1675" s="24" t="s">
        <v>77</v>
      </c>
      <c r="AC1675" s="24" t="s">
        <v>77</v>
      </c>
      <c r="AD1675" s="24" t="s">
        <v>77</v>
      </c>
      <c r="AE1675" s="26" t="s">
        <v>151</v>
      </c>
      <c r="AF1675" s="26"/>
      <c r="AG1675" s="26"/>
      <c r="AH1675" s="27" t="s">
        <v>163</v>
      </c>
      <c r="AI1675" s="27" t="s">
        <v>9232</v>
      </c>
      <c r="AJ1675" s="27" t="s">
        <v>9317</v>
      </c>
      <c r="AK1675" s="24" t="s">
        <v>121</v>
      </c>
      <c r="AL1675" s="24" t="s">
        <v>7086</v>
      </c>
      <c r="AM1675" s="23">
        <v>43552</v>
      </c>
      <c r="AN1675" s="28">
        <v>1535940</v>
      </c>
      <c r="AO1675" s="28">
        <v>106454</v>
      </c>
      <c r="AP1675" s="24" t="s">
        <v>9759</v>
      </c>
      <c r="AQ1675" s="24"/>
      <c r="AR1675" s="24"/>
      <c r="AS1675" s="24"/>
      <c r="AT1675" s="24" t="e">
        <v>#N/A</v>
      </c>
      <c r="AU1675" s="24" t="e">
        <v>#N/A</v>
      </c>
      <c r="AV1675" s="24">
        <v>46</v>
      </c>
      <c r="AW1675" s="24"/>
      <c r="AX1675" s="24" t="s">
        <v>9760</v>
      </c>
      <c r="AY1675" s="24"/>
      <c r="AZ1675" s="24"/>
      <c r="BA1675" s="24"/>
      <c r="BB1675" s="24"/>
      <c r="BC1675" s="24"/>
      <c r="BD1675" s="24">
        <v>0</v>
      </c>
      <c r="BE1675" s="24">
        <v>0</v>
      </c>
      <c r="BF1675" s="23"/>
      <c r="BG1675" s="23"/>
      <c r="BH1675" s="23">
        <v>44271</v>
      </c>
      <c r="BI1675" s="26" t="s">
        <v>127</v>
      </c>
      <c r="BJ1675" s="26" t="s">
        <v>6087</v>
      </c>
      <c r="BK1675" s="29">
        <v>0</v>
      </c>
      <c r="BL1675" s="24" t="s">
        <v>129</v>
      </c>
      <c r="BM1675" s="22" t="str">
        <f ca="1">+IF(Tabla1[[#This Row],[FECHA INGRESO]]&gt;=44986,IF((TODAY()-Tabla1[[#This Row],[FECHA INGRESO]])&gt;=50,"ALERTA","TODAVÍA FALTA"),"N/A")</f>
        <v>N/A</v>
      </c>
      <c r="BN1675" s="7">
        <f>IFERROR((_xlfn.DAYS(Tabla1[[#This Row],[FECHA INGRESO]],Tabla1[[#This Row],[FECHA RETIRO]]))/30,"")</f>
        <v>-23.966666666666665</v>
      </c>
    </row>
    <row r="1676" spans="1:66" x14ac:dyDescent="0.35">
      <c r="A1676" s="34">
        <v>1018402759</v>
      </c>
      <c r="B1676" s="37" t="s">
        <v>9761</v>
      </c>
      <c r="C1676" s="23">
        <v>43552</v>
      </c>
      <c r="D1676" s="23" t="s">
        <v>131</v>
      </c>
      <c r="E1676" s="23" t="s">
        <v>110</v>
      </c>
      <c r="F1676" s="23" t="s">
        <v>70</v>
      </c>
      <c r="G1676" s="24"/>
      <c r="H1676" s="24">
        <v>24093102865</v>
      </c>
      <c r="I1676" s="24" t="s">
        <v>95</v>
      </c>
      <c r="J1676" s="24">
        <f>DATEDIF(Tabla1[[#This Row],[FECHA DE NACIMIENTO]],Tabla1[[#This Row],[FECHA ACTUAL]],"Y")</f>
        <v>37</v>
      </c>
      <c r="K1676" s="24" t="s">
        <v>73</v>
      </c>
      <c r="L1676" s="24" t="s">
        <v>112</v>
      </c>
      <c r="M1676" s="24">
        <v>0</v>
      </c>
      <c r="N1676" s="24">
        <v>0</v>
      </c>
      <c r="O1676" s="24">
        <v>3</v>
      </c>
      <c r="P1676" s="24" t="s">
        <v>101</v>
      </c>
      <c r="Q1676" s="23">
        <v>31393</v>
      </c>
      <c r="R1676" s="24" t="s">
        <v>76</v>
      </c>
      <c r="S1676" s="25">
        <v>45119</v>
      </c>
      <c r="T1676" s="24"/>
      <c r="U1676" s="24">
        <v>3132720099</v>
      </c>
      <c r="V1676" s="24" t="s">
        <v>9762</v>
      </c>
      <c r="W1676" s="24" t="s">
        <v>9763</v>
      </c>
      <c r="X1676" s="24" t="s">
        <v>9764</v>
      </c>
      <c r="Y1676" s="24" t="s">
        <v>9765</v>
      </c>
      <c r="Z1676" s="24" t="s">
        <v>162</v>
      </c>
      <c r="AA1676" s="24">
        <v>3164435038</v>
      </c>
      <c r="AB1676" s="24" t="s">
        <v>77</v>
      </c>
      <c r="AC1676" s="24" t="s">
        <v>77</v>
      </c>
      <c r="AD1676" s="24" t="s">
        <v>77</v>
      </c>
      <c r="AE1676" s="26" t="s">
        <v>151</v>
      </c>
      <c r="AF1676" s="26"/>
      <c r="AG1676" s="26"/>
      <c r="AH1676" s="27" t="s">
        <v>184</v>
      </c>
      <c r="AI1676" s="27" t="s">
        <v>4910</v>
      </c>
      <c r="AJ1676" s="27" t="s">
        <v>4910</v>
      </c>
      <c r="AK1676" s="24" t="s">
        <v>121</v>
      </c>
      <c r="AL1676" s="24" t="s">
        <v>7086</v>
      </c>
      <c r="AM1676" s="23">
        <v>43552</v>
      </c>
      <c r="AN1676" s="28">
        <v>877803</v>
      </c>
      <c r="AO1676" s="28">
        <v>102854</v>
      </c>
      <c r="AP1676" s="24" t="s">
        <v>9200</v>
      </c>
      <c r="AQ1676" s="24"/>
      <c r="AR1676" s="24"/>
      <c r="AS1676" s="24"/>
      <c r="AT1676" s="24" t="e">
        <v>#N/A</v>
      </c>
      <c r="AU1676" s="24" t="e">
        <v>#N/A</v>
      </c>
      <c r="AV1676" s="24" t="e">
        <v>#N/A</v>
      </c>
      <c r="AW1676" s="24"/>
      <c r="AX1676" s="24"/>
      <c r="AY1676" s="24"/>
      <c r="AZ1676" s="24"/>
      <c r="BA1676" s="24"/>
      <c r="BB1676" s="24"/>
      <c r="BC1676" s="24"/>
      <c r="BD1676" s="24">
        <v>0</v>
      </c>
      <c r="BE1676" s="24">
        <v>0</v>
      </c>
      <c r="BF1676" s="23"/>
      <c r="BG1676" s="23"/>
      <c r="BH1676" s="23">
        <v>44086</v>
      </c>
      <c r="BI1676" s="26" t="s">
        <v>127</v>
      </c>
      <c r="BJ1676" s="26" t="s">
        <v>9766</v>
      </c>
      <c r="BK1676" s="29">
        <v>0</v>
      </c>
      <c r="BL1676" s="24" t="s">
        <v>129</v>
      </c>
      <c r="BM1676" s="22" t="str">
        <f ca="1">+IF(Tabla1[[#This Row],[FECHA INGRESO]]&gt;=44986,IF((TODAY()-Tabla1[[#This Row],[FECHA INGRESO]])&gt;=50,"ALERTA","TODAVÍA FALTA"),"N/A")</f>
        <v>N/A</v>
      </c>
      <c r="BN1676" s="7">
        <f>IFERROR((_xlfn.DAYS(Tabla1[[#This Row],[FECHA INGRESO]],Tabla1[[#This Row],[FECHA RETIRO]]))/30,"")</f>
        <v>-17.8</v>
      </c>
    </row>
    <row r="1677" spans="1:66" x14ac:dyDescent="0.35">
      <c r="A1677" s="31">
        <v>1013637465</v>
      </c>
      <c r="B1677" s="22" t="s">
        <v>9767</v>
      </c>
      <c r="C1677" s="23">
        <v>43556</v>
      </c>
      <c r="D1677" s="23" t="s">
        <v>582</v>
      </c>
      <c r="E1677" s="23" t="s">
        <v>69</v>
      </c>
      <c r="F1677" s="23"/>
      <c r="G1677" s="24"/>
      <c r="H1677" s="24">
        <v>24093171412</v>
      </c>
      <c r="I1677" s="24" t="s">
        <v>95</v>
      </c>
      <c r="J1677" s="24">
        <f>DATEDIF(Tabla1[[#This Row],[FECHA DE NACIMIENTO]],Tabla1[[#This Row],[FECHA ACTUAL]],"Y")</f>
        <v>30</v>
      </c>
      <c r="K1677" s="24" t="s">
        <v>500</v>
      </c>
      <c r="L1677" s="24" t="s">
        <v>112</v>
      </c>
      <c r="M1677" s="24">
        <v>1</v>
      </c>
      <c r="N1677" s="24">
        <v>1</v>
      </c>
      <c r="O1677" s="24">
        <v>2</v>
      </c>
      <c r="P1677" s="24" t="s">
        <v>101</v>
      </c>
      <c r="Q1677" s="23">
        <v>33948</v>
      </c>
      <c r="R1677" s="24" t="s">
        <v>76</v>
      </c>
      <c r="S1677" s="25">
        <v>45119</v>
      </c>
      <c r="T1677" s="24">
        <v>4587042</v>
      </c>
      <c r="U1677" s="24">
        <v>3168231186</v>
      </c>
      <c r="V1677" s="24" t="s">
        <v>9768</v>
      </c>
      <c r="W1677" s="24" t="s">
        <v>9769</v>
      </c>
      <c r="X1677" s="24" t="s">
        <v>9770</v>
      </c>
      <c r="Y1677" s="24" t="s">
        <v>9771</v>
      </c>
      <c r="Z1677" s="24" t="s">
        <v>117</v>
      </c>
      <c r="AA1677" s="24">
        <v>3144452858</v>
      </c>
      <c r="AB1677" s="24" t="s">
        <v>77</v>
      </c>
      <c r="AC1677" s="24" t="s">
        <v>77</v>
      </c>
      <c r="AD1677" s="24" t="s">
        <v>77</v>
      </c>
      <c r="AE1677" s="26" t="s">
        <v>102</v>
      </c>
      <c r="AF1677" s="26" t="s">
        <v>6322</v>
      </c>
      <c r="AG1677" s="26"/>
      <c r="AH1677" s="27" t="s">
        <v>6946</v>
      </c>
      <c r="AI1677" s="27" t="s">
        <v>4918</v>
      </c>
      <c r="AJ1677" s="27" t="s">
        <v>438</v>
      </c>
      <c r="AK1677" s="24" t="s">
        <v>121</v>
      </c>
      <c r="AL1677" s="24" t="s">
        <v>7086</v>
      </c>
      <c r="AM1677" s="23">
        <v>43556</v>
      </c>
      <c r="AN1677" s="28">
        <v>1656000</v>
      </c>
      <c r="AO1677" s="28">
        <v>97032</v>
      </c>
      <c r="AP1677" s="24"/>
      <c r="AQ1677" s="24"/>
      <c r="AR1677" s="24"/>
      <c r="AS1677" s="24"/>
      <c r="AT1677" s="24" t="e">
        <v>#N/A</v>
      </c>
      <c r="AU1677" s="24" t="e">
        <v>#N/A</v>
      </c>
      <c r="AV1677" s="24">
        <v>63</v>
      </c>
      <c r="AW1677" s="24"/>
      <c r="AX1677" s="24"/>
      <c r="AY1677" s="24"/>
      <c r="AZ1677" s="24"/>
      <c r="BA1677" s="24"/>
      <c r="BB1677" s="24"/>
      <c r="BC1677" s="24"/>
      <c r="BD1677" s="24">
        <v>0</v>
      </c>
      <c r="BE1677" s="24">
        <v>0</v>
      </c>
      <c r="BF1677" s="23"/>
      <c r="BG1677" s="23"/>
      <c r="BH1677" s="23">
        <v>43799</v>
      </c>
      <c r="BI1677" s="26" t="s">
        <v>127</v>
      </c>
      <c r="BJ1677" s="26" t="s">
        <v>9772</v>
      </c>
      <c r="BK1677" s="29">
        <v>580114</v>
      </c>
      <c r="BL1677" s="24" t="s">
        <v>129</v>
      </c>
      <c r="BM1677" s="22" t="str">
        <f ca="1">+IF(Tabla1[[#This Row],[FECHA INGRESO]]&gt;=44986,IF((TODAY()-Tabla1[[#This Row],[FECHA INGRESO]])&gt;=50,"ALERTA","TODAVÍA FALTA"),"N/A")</f>
        <v>N/A</v>
      </c>
      <c r="BN1677" s="7">
        <f>IFERROR((_xlfn.DAYS(Tabla1[[#This Row],[FECHA INGRESO]],Tabla1[[#This Row],[FECHA RETIRO]]))/30,"")</f>
        <v>-8.1</v>
      </c>
    </row>
    <row r="1678" spans="1:66" ht="15" customHeight="1" x14ac:dyDescent="0.35">
      <c r="A1678" s="31">
        <v>1012448255</v>
      </c>
      <c r="B1678" s="22" t="s">
        <v>9773</v>
      </c>
      <c r="C1678" s="23">
        <v>43556</v>
      </c>
      <c r="D1678" s="23" t="s">
        <v>582</v>
      </c>
      <c r="E1678" s="23" t="s">
        <v>111</v>
      </c>
      <c r="F1678" s="23"/>
      <c r="G1678" s="24"/>
      <c r="H1678" s="24">
        <v>24093271901</v>
      </c>
      <c r="I1678" s="24" t="s">
        <v>72</v>
      </c>
      <c r="J1678" s="24">
        <f>DATEDIF(Tabla1[[#This Row],[FECHA DE NACIMIENTO]],Tabla1[[#This Row],[FECHA ACTUAL]],"Y")</f>
        <v>25</v>
      </c>
      <c r="K1678" s="24" t="s">
        <v>320</v>
      </c>
      <c r="L1678" s="24" t="s">
        <v>112</v>
      </c>
      <c r="M1678" s="24">
        <v>0</v>
      </c>
      <c r="N1678" s="24">
        <v>0</v>
      </c>
      <c r="O1678" s="24">
        <v>3</v>
      </c>
      <c r="P1678" s="24" t="s">
        <v>101</v>
      </c>
      <c r="Q1678" s="23">
        <v>35776</v>
      </c>
      <c r="R1678" s="24" t="s">
        <v>76</v>
      </c>
      <c r="S1678" s="25">
        <v>45119</v>
      </c>
      <c r="T1678" s="24">
        <v>9033317</v>
      </c>
      <c r="U1678" s="24">
        <v>3204242492</v>
      </c>
      <c r="V1678" s="24" t="s">
        <v>9774</v>
      </c>
      <c r="W1678" s="24" t="s">
        <v>9775</v>
      </c>
      <c r="X1678" s="24" t="s">
        <v>6389</v>
      </c>
      <c r="Y1678" s="24" t="s">
        <v>9776</v>
      </c>
      <c r="Z1678" s="24" t="s">
        <v>117</v>
      </c>
      <c r="AA1678" s="24">
        <v>3204242492</v>
      </c>
      <c r="AB1678" s="24" t="s">
        <v>77</v>
      </c>
      <c r="AC1678" s="24" t="s">
        <v>77</v>
      </c>
      <c r="AD1678" s="24" t="s">
        <v>77</v>
      </c>
      <c r="AE1678" s="26" t="s">
        <v>102</v>
      </c>
      <c r="AF1678" s="26" t="s">
        <v>8873</v>
      </c>
      <c r="AG1678" s="26"/>
      <c r="AH1678" s="27" t="s">
        <v>3042</v>
      </c>
      <c r="AI1678" s="27" t="s">
        <v>9114</v>
      </c>
      <c r="AJ1678" s="27" t="s">
        <v>438</v>
      </c>
      <c r="AK1678" s="24" t="s">
        <v>121</v>
      </c>
      <c r="AL1678" s="24" t="s">
        <v>7086</v>
      </c>
      <c r="AM1678" s="23">
        <v>43556</v>
      </c>
      <c r="AN1678" s="28">
        <v>857100.06</v>
      </c>
      <c r="AO1678" s="28">
        <v>97032</v>
      </c>
      <c r="AP1678" s="24"/>
      <c r="AQ1678" s="24"/>
      <c r="AR1678" s="24"/>
      <c r="AS1678" s="24"/>
      <c r="AT1678" s="24" t="e">
        <v>#N/A</v>
      </c>
      <c r="AU1678" s="24" t="e">
        <v>#N/A</v>
      </c>
      <c r="AV1678" s="24" t="e">
        <v>#N/A</v>
      </c>
      <c r="AW1678" s="24"/>
      <c r="AX1678" s="24"/>
      <c r="AY1678" s="24"/>
      <c r="AZ1678" s="24"/>
      <c r="BA1678" s="24"/>
      <c r="BB1678" s="24"/>
      <c r="BC1678" s="24"/>
      <c r="BD1678" s="24">
        <v>0</v>
      </c>
      <c r="BE1678" s="24">
        <v>0</v>
      </c>
      <c r="BF1678" s="23"/>
      <c r="BG1678" s="23"/>
      <c r="BH1678" s="23">
        <v>43584</v>
      </c>
      <c r="BI1678" s="26" t="s">
        <v>143</v>
      </c>
      <c r="BJ1678" s="26" t="s">
        <v>9597</v>
      </c>
      <c r="BK1678" s="29">
        <v>4601</v>
      </c>
      <c r="BL1678" s="24" t="s">
        <v>129</v>
      </c>
      <c r="BM1678" s="22" t="str">
        <f ca="1">+IF(Tabla1[[#This Row],[FECHA INGRESO]]&gt;=44986,IF((TODAY()-Tabla1[[#This Row],[FECHA INGRESO]])&gt;=50,"ALERTA","TODAVÍA FALTA"),"N/A")</f>
        <v>N/A</v>
      </c>
      <c r="BN1678" s="7">
        <f>IFERROR((_xlfn.DAYS(Tabla1[[#This Row],[FECHA INGRESO]],Tabla1[[#This Row],[FECHA RETIRO]]))/30,"")</f>
        <v>-0.93333333333333335</v>
      </c>
    </row>
    <row r="1679" spans="1:66" ht="15" customHeight="1" x14ac:dyDescent="0.35">
      <c r="A1679" s="31">
        <v>1019078747</v>
      </c>
      <c r="B1679" s="22" t="s">
        <v>9777</v>
      </c>
      <c r="C1679" s="23">
        <v>43556</v>
      </c>
      <c r="D1679" s="23" t="s">
        <v>131</v>
      </c>
      <c r="E1679" s="23" t="s">
        <v>111</v>
      </c>
      <c r="F1679" s="23"/>
      <c r="G1679" s="24"/>
      <c r="H1679" s="24">
        <v>24093165967</v>
      </c>
      <c r="I1679" s="24" t="s">
        <v>95</v>
      </c>
      <c r="J1679" s="24">
        <f>DATEDIF(Tabla1[[#This Row],[FECHA DE NACIMIENTO]],Tabla1[[#This Row],[FECHA ACTUAL]],"Y")</f>
        <v>30</v>
      </c>
      <c r="K1679" s="24" t="s">
        <v>73</v>
      </c>
      <c r="L1679" s="24" t="s">
        <v>234</v>
      </c>
      <c r="M1679" s="24">
        <v>1</v>
      </c>
      <c r="N1679" s="24">
        <v>1</v>
      </c>
      <c r="O1679" s="24">
        <v>3</v>
      </c>
      <c r="P1679" s="24" t="s">
        <v>101</v>
      </c>
      <c r="Q1679" s="23">
        <v>33975</v>
      </c>
      <c r="R1679" s="24" t="s">
        <v>76</v>
      </c>
      <c r="S1679" s="25">
        <v>45119</v>
      </c>
      <c r="T1679" s="24">
        <v>4767538</v>
      </c>
      <c r="U1679" s="24">
        <v>3133993130</v>
      </c>
      <c r="V1679" s="24" t="s">
        <v>9778</v>
      </c>
      <c r="W1679" s="24" t="s">
        <v>9779</v>
      </c>
      <c r="X1679" s="24" t="s">
        <v>9780</v>
      </c>
      <c r="Y1679" s="24" t="s">
        <v>9781</v>
      </c>
      <c r="Z1679" s="24" t="s">
        <v>117</v>
      </c>
      <c r="AA1679" s="24">
        <v>3145364408</v>
      </c>
      <c r="AB1679" s="24" t="s">
        <v>77</v>
      </c>
      <c r="AC1679" s="24" t="s">
        <v>77</v>
      </c>
      <c r="AD1679" s="24" t="s">
        <v>77</v>
      </c>
      <c r="AE1679" s="26" t="s">
        <v>151</v>
      </c>
      <c r="AF1679" s="26"/>
      <c r="AG1679" s="26"/>
      <c r="AH1679" s="27" t="s">
        <v>3042</v>
      </c>
      <c r="AI1679" s="27" t="s">
        <v>8295</v>
      </c>
      <c r="AJ1679" s="27" t="s">
        <v>438</v>
      </c>
      <c r="AK1679" s="24" t="s">
        <v>121</v>
      </c>
      <c r="AL1679" s="24" t="s">
        <v>7086</v>
      </c>
      <c r="AM1679" s="23">
        <v>43556</v>
      </c>
      <c r="AN1679" s="28">
        <v>857100.06</v>
      </c>
      <c r="AO1679" s="28">
        <v>97032</v>
      </c>
      <c r="AP1679" s="24"/>
      <c r="AQ1679" s="24"/>
      <c r="AR1679" s="24"/>
      <c r="AS1679" s="24"/>
      <c r="AT1679" s="24" t="e">
        <v>#N/A</v>
      </c>
      <c r="AU1679" s="24" t="e">
        <v>#N/A</v>
      </c>
      <c r="AV1679" s="24" t="e">
        <v>#N/A</v>
      </c>
      <c r="AW1679" s="24"/>
      <c r="AX1679" s="24"/>
      <c r="AY1679" s="24"/>
      <c r="AZ1679" s="24"/>
      <c r="BA1679" s="24"/>
      <c r="BB1679" s="24"/>
      <c r="BC1679" s="24"/>
      <c r="BD1679" s="24">
        <v>0</v>
      </c>
      <c r="BE1679" s="24">
        <v>0</v>
      </c>
      <c r="BF1679" s="23"/>
      <c r="BG1679" s="23"/>
      <c r="BH1679" s="23">
        <v>43620</v>
      </c>
      <c r="BI1679" s="26" t="s">
        <v>127</v>
      </c>
      <c r="BJ1679" s="26" t="s">
        <v>6087</v>
      </c>
      <c r="BK1679" s="29">
        <v>73610</v>
      </c>
      <c r="BL1679" s="24" t="s">
        <v>129</v>
      </c>
      <c r="BM1679" s="22" t="str">
        <f ca="1">+IF(Tabla1[[#This Row],[FECHA INGRESO]]&gt;=44986,IF((TODAY()-Tabla1[[#This Row],[FECHA INGRESO]])&gt;=50,"ALERTA","TODAVÍA FALTA"),"N/A")</f>
        <v>N/A</v>
      </c>
      <c r="BN1679" s="7">
        <f>IFERROR((_xlfn.DAYS(Tabla1[[#This Row],[FECHA INGRESO]],Tabla1[[#This Row],[FECHA RETIRO]]))/30,"")</f>
        <v>-2.1333333333333333</v>
      </c>
    </row>
    <row r="1680" spans="1:66" x14ac:dyDescent="0.35">
      <c r="A1680" s="34">
        <v>1069745415</v>
      </c>
      <c r="B1680" s="37" t="s">
        <v>9782</v>
      </c>
      <c r="C1680" s="23">
        <v>43556</v>
      </c>
      <c r="D1680" s="23" t="s">
        <v>1311</v>
      </c>
      <c r="E1680" s="24" t="s">
        <v>94</v>
      </c>
      <c r="F1680" s="23" t="s">
        <v>70</v>
      </c>
      <c r="G1680" s="24"/>
      <c r="H1680" s="24">
        <v>24093101893</v>
      </c>
      <c r="I1680" s="24" t="s">
        <v>95</v>
      </c>
      <c r="J1680" s="24">
        <f>DATEDIF(Tabla1[[#This Row],[FECHA DE NACIMIENTO]],Tabla1[[#This Row],[FECHA ACTUAL]],"Y")</f>
        <v>29</v>
      </c>
      <c r="K1680" s="24" t="s">
        <v>73</v>
      </c>
      <c r="L1680" s="24" t="s">
        <v>112</v>
      </c>
      <c r="M1680" s="24">
        <v>0</v>
      </c>
      <c r="N1680" s="24">
        <v>2</v>
      </c>
      <c r="O1680" s="24">
        <v>1</v>
      </c>
      <c r="P1680" s="24" t="s">
        <v>101</v>
      </c>
      <c r="Q1680" s="23">
        <v>34298</v>
      </c>
      <c r="R1680" s="24" t="s">
        <v>339</v>
      </c>
      <c r="S1680" s="25">
        <v>45119</v>
      </c>
      <c r="T1680" s="24"/>
      <c r="U1680" s="24">
        <v>3166296263</v>
      </c>
      <c r="V1680" s="24" t="s">
        <v>9783</v>
      </c>
      <c r="W1680" s="24" t="s">
        <v>9784</v>
      </c>
      <c r="X1680" s="24" t="s">
        <v>9785</v>
      </c>
      <c r="Y1680" s="24" t="s">
        <v>9786</v>
      </c>
      <c r="Z1680" s="24" t="s">
        <v>162</v>
      </c>
      <c r="AA1680" s="24">
        <v>3114907463</v>
      </c>
      <c r="AB1680" s="24" t="s">
        <v>77</v>
      </c>
      <c r="AC1680" s="24" t="s">
        <v>77</v>
      </c>
      <c r="AD1680" s="24" t="s">
        <v>77</v>
      </c>
      <c r="AE1680" s="26" t="s">
        <v>151</v>
      </c>
      <c r="AF1680" s="26"/>
      <c r="AG1680" s="26"/>
      <c r="AH1680" s="27" t="s">
        <v>184</v>
      </c>
      <c r="AI1680" s="27" t="s">
        <v>224</v>
      </c>
      <c r="AJ1680" s="27" t="s">
        <v>224</v>
      </c>
      <c r="AK1680" s="24" t="s">
        <v>121</v>
      </c>
      <c r="AL1680" s="24" t="s">
        <v>7086</v>
      </c>
      <c r="AM1680" s="23">
        <v>43556</v>
      </c>
      <c r="AN1680" s="28">
        <v>908526</v>
      </c>
      <c r="AO1680" s="28">
        <v>106454</v>
      </c>
      <c r="AP1680" s="24" t="s">
        <v>9787</v>
      </c>
      <c r="AQ1680" s="24"/>
      <c r="AR1680" s="24"/>
      <c r="AS1680" s="24"/>
      <c r="AT1680" s="24" t="e">
        <v>#N/A</v>
      </c>
      <c r="AU1680" s="24" t="e">
        <v>#N/A</v>
      </c>
      <c r="AV1680" s="24">
        <v>70</v>
      </c>
      <c r="AW1680" s="24"/>
      <c r="AX1680" s="24"/>
      <c r="AY1680" s="24"/>
      <c r="AZ1680" s="24"/>
      <c r="BA1680" s="24"/>
      <c r="BB1680" s="24"/>
      <c r="BC1680" s="24"/>
      <c r="BD1680" s="24">
        <v>0</v>
      </c>
      <c r="BE1680" s="24">
        <v>0</v>
      </c>
      <c r="BF1680" s="23"/>
      <c r="BG1680" s="23"/>
      <c r="BH1680" s="23">
        <v>44292</v>
      </c>
      <c r="BI1680" s="26" t="s">
        <v>127</v>
      </c>
      <c r="BJ1680" s="26" t="s">
        <v>5472</v>
      </c>
      <c r="BK1680" s="29">
        <v>0</v>
      </c>
      <c r="BL1680" s="24" t="s">
        <v>129</v>
      </c>
      <c r="BM1680" s="22" t="str">
        <f ca="1">+IF(Tabla1[[#This Row],[FECHA INGRESO]]&gt;=44986,IF((TODAY()-Tabla1[[#This Row],[FECHA INGRESO]])&gt;=50,"ALERTA","TODAVÍA FALTA"),"N/A")</f>
        <v>N/A</v>
      </c>
      <c r="BN1680" s="7">
        <f>IFERROR((_xlfn.DAYS(Tabla1[[#This Row],[FECHA INGRESO]],Tabla1[[#This Row],[FECHA RETIRO]]))/30,"")</f>
        <v>-24.533333333333335</v>
      </c>
    </row>
    <row r="1681" spans="1:66" ht="15" customHeight="1" x14ac:dyDescent="0.35">
      <c r="A1681" s="31">
        <v>1033779920</v>
      </c>
      <c r="B1681" s="22" t="s">
        <v>9788</v>
      </c>
      <c r="C1681" s="23">
        <v>43556</v>
      </c>
      <c r="D1681" s="23" t="s">
        <v>188</v>
      </c>
      <c r="E1681" s="23" t="s">
        <v>110</v>
      </c>
      <c r="F1681" s="23"/>
      <c r="G1681" s="24"/>
      <c r="H1681" s="24">
        <v>24093269148</v>
      </c>
      <c r="I1681" s="24" t="s">
        <v>72</v>
      </c>
      <c r="J1681" s="24">
        <f>DATEDIF(Tabla1[[#This Row],[FECHA DE NACIMIENTO]],Tabla1[[#This Row],[FECHA ACTUAL]],"Y")</f>
        <v>27</v>
      </c>
      <c r="K1681" s="24" t="s">
        <v>73</v>
      </c>
      <c r="L1681" s="24" t="s">
        <v>112</v>
      </c>
      <c r="M1681" s="24">
        <v>0</v>
      </c>
      <c r="N1681" s="24">
        <v>0</v>
      </c>
      <c r="O1681" s="24">
        <v>2</v>
      </c>
      <c r="P1681" s="24" t="s">
        <v>101</v>
      </c>
      <c r="Q1681" s="23">
        <v>34945</v>
      </c>
      <c r="R1681" s="24" t="s">
        <v>76</v>
      </c>
      <c r="S1681" s="25">
        <v>45119</v>
      </c>
      <c r="T1681" s="24"/>
      <c r="U1681" s="24">
        <v>3045437713</v>
      </c>
      <c r="V1681" s="24" t="s">
        <v>9789</v>
      </c>
      <c r="W1681" s="24" t="s">
        <v>9790</v>
      </c>
      <c r="X1681" s="24" t="s">
        <v>9791</v>
      </c>
      <c r="Y1681" s="24" t="s">
        <v>9792</v>
      </c>
      <c r="Z1681" s="24" t="s">
        <v>285</v>
      </c>
      <c r="AA1681" s="24">
        <v>3112402513</v>
      </c>
      <c r="AB1681" s="24" t="s">
        <v>77</v>
      </c>
      <c r="AC1681" s="24" t="s">
        <v>77</v>
      </c>
      <c r="AD1681" s="24" t="s">
        <v>77</v>
      </c>
      <c r="AE1681" s="26" t="s">
        <v>151</v>
      </c>
      <c r="AF1681" s="26"/>
      <c r="AG1681" s="26"/>
      <c r="AH1681" s="27" t="s">
        <v>184</v>
      </c>
      <c r="AI1681" s="27" t="s">
        <v>7864</v>
      </c>
      <c r="AJ1681" s="27" t="s">
        <v>438</v>
      </c>
      <c r="AK1681" s="24" t="s">
        <v>121</v>
      </c>
      <c r="AL1681" s="24" t="s">
        <v>7086</v>
      </c>
      <c r="AM1681" s="23">
        <v>43556</v>
      </c>
      <c r="AN1681" s="28">
        <v>857100.06</v>
      </c>
      <c r="AO1681" s="28">
        <v>97032</v>
      </c>
      <c r="AP1681" s="24"/>
      <c r="AQ1681" s="24"/>
      <c r="AR1681" s="24"/>
      <c r="AS1681" s="24"/>
      <c r="AT1681" s="24" t="e">
        <v>#N/A</v>
      </c>
      <c r="AU1681" s="24" t="e">
        <v>#N/A</v>
      </c>
      <c r="AV1681" s="24">
        <v>95</v>
      </c>
      <c r="AW1681" s="24"/>
      <c r="AX1681" s="24"/>
      <c r="AY1681" s="24"/>
      <c r="AZ1681" s="24"/>
      <c r="BA1681" s="24"/>
      <c r="BB1681" s="24"/>
      <c r="BC1681" s="24"/>
      <c r="BD1681" s="24">
        <v>0</v>
      </c>
      <c r="BE1681" s="24">
        <v>0</v>
      </c>
      <c r="BF1681" s="23"/>
      <c r="BG1681" s="23"/>
      <c r="BH1681" s="23">
        <v>43788</v>
      </c>
      <c r="BI1681" s="26" t="s">
        <v>127</v>
      </c>
      <c r="BJ1681" s="26" t="s">
        <v>232</v>
      </c>
      <c r="BK1681" s="29">
        <v>338127</v>
      </c>
      <c r="BL1681" s="24" t="s">
        <v>129</v>
      </c>
      <c r="BM1681" s="22" t="str">
        <f ca="1">+IF(Tabla1[[#This Row],[FECHA INGRESO]]&gt;=44986,IF((TODAY()-Tabla1[[#This Row],[FECHA INGRESO]])&gt;=50,"ALERTA","TODAVÍA FALTA"),"N/A")</f>
        <v>N/A</v>
      </c>
      <c r="BN1681" s="7">
        <f>IFERROR((_xlfn.DAYS(Tabla1[[#This Row],[FECHA INGRESO]],Tabla1[[#This Row],[FECHA RETIRO]]))/30,"")</f>
        <v>-7.7333333333333334</v>
      </c>
    </row>
    <row r="1682" spans="1:66" ht="15" customHeight="1" x14ac:dyDescent="0.35">
      <c r="A1682" s="31">
        <v>1017234821</v>
      </c>
      <c r="B1682" s="22" t="s">
        <v>9793</v>
      </c>
      <c r="C1682" s="23">
        <v>43556</v>
      </c>
      <c r="D1682" s="23" t="s">
        <v>582</v>
      </c>
      <c r="E1682" s="23" t="s">
        <v>111</v>
      </c>
      <c r="F1682" s="23"/>
      <c r="G1682" s="24"/>
      <c r="H1682" s="24">
        <v>24093176099</v>
      </c>
      <c r="I1682" s="24" t="s">
        <v>95</v>
      </c>
      <c r="J1682" s="24">
        <f>DATEDIF(Tabla1[[#This Row],[FECHA DE NACIMIENTO]],Tabla1[[#This Row],[FECHA ACTUAL]],"Y")</f>
        <v>27</v>
      </c>
      <c r="K1682" s="24" t="s">
        <v>73</v>
      </c>
      <c r="L1682" s="24" t="s">
        <v>112</v>
      </c>
      <c r="M1682" s="24">
        <v>0</v>
      </c>
      <c r="N1682" s="24">
        <v>0</v>
      </c>
      <c r="O1682" s="24">
        <v>3</v>
      </c>
      <c r="P1682" s="24" t="s">
        <v>101</v>
      </c>
      <c r="Q1682" s="23">
        <v>35100</v>
      </c>
      <c r="R1682" s="24" t="s">
        <v>830</v>
      </c>
      <c r="S1682" s="25">
        <v>45119</v>
      </c>
      <c r="T1682" s="24">
        <v>2842516</v>
      </c>
      <c r="U1682" s="24">
        <v>3217239538</v>
      </c>
      <c r="V1682" s="24" t="s">
        <v>9794</v>
      </c>
      <c r="W1682" s="24" t="s">
        <v>9795</v>
      </c>
      <c r="X1682" s="24" t="s">
        <v>9796</v>
      </c>
      <c r="Y1682" s="24" t="s">
        <v>9797</v>
      </c>
      <c r="Z1682" s="24" t="s">
        <v>117</v>
      </c>
      <c r="AA1682" s="24">
        <v>3226277163</v>
      </c>
      <c r="AB1682" s="24" t="s">
        <v>77</v>
      </c>
      <c r="AC1682" s="24" t="s">
        <v>77</v>
      </c>
      <c r="AD1682" s="24" t="s">
        <v>77</v>
      </c>
      <c r="AE1682" s="26" t="s">
        <v>183</v>
      </c>
      <c r="AF1682" s="26"/>
      <c r="AG1682" s="26"/>
      <c r="AH1682" s="27" t="s">
        <v>184</v>
      </c>
      <c r="AI1682" s="27" t="s">
        <v>515</v>
      </c>
      <c r="AJ1682" s="27" t="s">
        <v>515</v>
      </c>
      <c r="AK1682" s="24" t="s">
        <v>121</v>
      </c>
      <c r="AL1682" s="24" t="s">
        <v>7086</v>
      </c>
      <c r="AM1682" s="23">
        <v>43556</v>
      </c>
      <c r="AN1682" s="28">
        <v>857100.06</v>
      </c>
      <c r="AO1682" s="28">
        <v>97032</v>
      </c>
      <c r="AP1682" s="24"/>
      <c r="AQ1682" s="24"/>
      <c r="AR1682" s="24"/>
      <c r="AS1682" s="24"/>
      <c r="AT1682" s="24" t="e">
        <v>#N/A</v>
      </c>
      <c r="AU1682" s="24" t="e">
        <v>#N/A</v>
      </c>
      <c r="AV1682" s="24" t="e">
        <v>#N/A</v>
      </c>
      <c r="AW1682" s="24"/>
      <c r="AX1682" s="24"/>
      <c r="AY1682" s="24"/>
      <c r="AZ1682" s="24"/>
      <c r="BA1682" s="24"/>
      <c r="BB1682" s="24"/>
      <c r="BC1682" s="24"/>
      <c r="BD1682" s="24">
        <v>0</v>
      </c>
      <c r="BE1682" s="24">
        <v>0</v>
      </c>
      <c r="BF1682" s="23"/>
      <c r="BG1682" s="23"/>
      <c r="BH1682" s="23">
        <v>43612</v>
      </c>
      <c r="BI1682" s="26" t="s">
        <v>127</v>
      </c>
      <c r="BJ1682" s="26" t="s">
        <v>128</v>
      </c>
      <c r="BK1682" s="29">
        <v>0</v>
      </c>
      <c r="BL1682" s="24" t="s">
        <v>129</v>
      </c>
      <c r="BM1682" s="22" t="str">
        <f ca="1">+IF(Tabla1[[#This Row],[FECHA INGRESO]]&gt;=44986,IF((TODAY()-Tabla1[[#This Row],[FECHA INGRESO]])&gt;=50,"ALERTA","TODAVÍA FALTA"),"N/A")</f>
        <v>N/A</v>
      </c>
      <c r="BN1682" s="7">
        <f>IFERROR((_xlfn.DAYS(Tabla1[[#This Row],[FECHA INGRESO]],Tabla1[[#This Row],[FECHA RETIRO]]))/30,"")</f>
        <v>-1.8666666666666667</v>
      </c>
    </row>
    <row r="1683" spans="1:66" x14ac:dyDescent="0.35">
      <c r="A1683" s="21">
        <v>1121890079</v>
      </c>
      <c r="B1683" s="38" t="s">
        <v>9798</v>
      </c>
      <c r="C1683" s="23">
        <v>43556</v>
      </c>
      <c r="D1683" s="23" t="s">
        <v>266</v>
      </c>
      <c r="E1683" s="24" t="s">
        <v>94</v>
      </c>
      <c r="F1683" s="23" t="s">
        <v>70</v>
      </c>
      <c r="G1683" s="24" t="s">
        <v>9799</v>
      </c>
      <c r="H1683" s="24">
        <v>24093183143</v>
      </c>
      <c r="I1683" s="24" t="s">
        <v>95</v>
      </c>
      <c r="J1683" s="24">
        <f>DATEDIF(Tabla1[[#This Row],[FECHA DE NACIMIENTO]],Tabla1[[#This Row],[FECHA ACTUAL]],"Y")</f>
        <v>31</v>
      </c>
      <c r="K1683" s="24" t="s">
        <v>73</v>
      </c>
      <c r="L1683" s="24" t="s">
        <v>234</v>
      </c>
      <c r="M1683" s="24">
        <v>1</v>
      </c>
      <c r="N1683" s="24">
        <v>0</v>
      </c>
      <c r="O1683" s="24">
        <v>3</v>
      </c>
      <c r="P1683" s="24" t="s">
        <v>101</v>
      </c>
      <c r="Q1683" s="23">
        <v>33713</v>
      </c>
      <c r="R1683" s="24" t="s">
        <v>3325</v>
      </c>
      <c r="S1683" s="25">
        <v>45119</v>
      </c>
      <c r="T1683" s="24">
        <v>6723914</v>
      </c>
      <c r="U1683" s="24">
        <v>3188847496</v>
      </c>
      <c r="V1683" s="24" t="s">
        <v>9800</v>
      </c>
      <c r="W1683" s="24" t="s">
        <v>9801</v>
      </c>
      <c r="X1683" s="24" t="s">
        <v>9802</v>
      </c>
      <c r="Y1683" s="24" t="s">
        <v>9803</v>
      </c>
      <c r="Z1683" s="24" t="s">
        <v>82</v>
      </c>
      <c r="AA1683" s="24">
        <v>3222167690</v>
      </c>
      <c r="AB1683" s="24" t="s">
        <v>83</v>
      </c>
      <c r="AC1683" s="24" t="s">
        <v>101</v>
      </c>
      <c r="AD1683" s="24" t="e">
        <v>#REF!</v>
      </c>
      <c r="AE1683" s="26" t="s">
        <v>102</v>
      </c>
      <c r="AF1683" s="26" t="s">
        <v>6055</v>
      </c>
      <c r="AG1683" s="26">
        <v>9</v>
      </c>
      <c r="AH1683" s="27" t="s">
        <v>184</v>
      </c>
      <c r="AI1683" s="27" t="s">
        <v>4723</v>
      </c>
      <c r="AJ1683" s="27" t="s">
        <v>4723</v>
      </c>
      <c r="AK1683" s="24" t="s">
        <v>121</v>
      </c>
      <c r="AL1683" s="24" t="s">
        <v>7086</v>
      </c>
      <c r="AM1683" s="23">
        <v>43556</v>
      </c>
      <c r="AN1683" s="28">
        <v>1160000</v>
      </c>
      <c r="AO1683" s="28">
        <v>140606</v>
      </c>
      <c r="AP1683" s="24" t="s">
        <v>9804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93</v>
      </c>
      <c r="AW1683" s="24">
        <v>92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v>0</v>
      </c>
      <c r="BE1683" s="24">
        <v>0</v>
      </c>
      <c r="BF1683" s="23"/>
      <c r="BG1683" s="23"/>
      <c r="BH1683" s="23">
        <v>44947</v>
      </c>
      <c r="BI1683" s="26" t="s">
        <v>127</v>
      </c>
      <c r="BJ1683" s="26" t="s">
        <v>9517</v>
      </c>
      <c r="BK1683" s="29">
        <v>0</v>
      </c>
      <c r="BL1683" s="24" t="s">
        <v>129</v>
      </c>
      <c r="BM1683" s="22" t="str">
        <f ca="1">+IF(Tabla1[[#This Row],[FECHA INGRESO]]&gt;=44986,IF((TODAY()-Tabla1[[#This Row],[FECHA INGRESO]])&gt;=50,"ALERTA","TODAVÍA FALTA"),"N/A")</f>
        <v>N/A</v>
      </c>
      <c r="BN1683" s="7">
        <f>IFERROR((_xlfn.DAYS(Tabla1[[#This Row],[FECHA INGRESO]],Tabla1[[#This Row],[FECHA RETIRO]]))/30,"")</f>
        <v>-46.366666666666667</v>
      </c>
    </row>
    <row r="1684" spans="1:66" ht="15" customHeight="1" x14ac:dyDescent="0.35">
      <c r="A1684" s="21">
        <v>1012386585</v>
      </c>
      <c r="B1684" s="22" t="s">
        <v>9805</v>
      </c>
      <c r="C1684" s="23">
        <v>43556</v>
      </c>
      <c r="D1684" s="23" t="s">
        <v>582</v>
      </c>
      <c r="E1684" s="23" t="s">
        <v>111</v>
      </c>
      <c r="F1684" s="23" t="s">
        <v>70</v>
      </c>
      <c r="G1684" s="24"/>
      <c r="H1684" s="24">
        <v>24093166155</v>
      </c>
      <c r="I1684" s="24" t="s">
        <v>95</v>
      </c>
      <c r="J1684" s="24">
        <f>DATEDIF(Tabla1[[#This Row],[FECHA DE NACIMIENTO]],Tabla1[[#This Row],[FECHA ACTUAL]],"Y")</f>
        <v>31</v>
      </c>
      <c r="K1684" s="24" t="s">
        <v>96</v>
      </c>
      <c r="L1684" s="24" t="s">
        <v>234</v>
      </c>
      <c r="M1684" s="24">
        <v>2</v>
      </c>
      <c r="N1684" s="24">
        <v>1</v>
      </c>
      <c r="O1684" s="24">
        <v>2</v>
      </c>
      <c r="P1684" s="24" t="s">
        <v>101</v>
      </c>
      <c r="Q1684" s="23">
        <v>33682</v>
      </c>
      <c r="R1684" s="24" t="s">
        <v>76</v>
      </c>
      <c r="S1684" s="25">
        <v>45119</v>
      </c>
      <c r="T1684" s="24"/>
      <c r="U1684" s="24">
        <v>3193191881</v>
      </c>
      <c r="V1684" s="33" t="s">
        <v>9806</v>
      </c>
      <c r="W1684" s="24" t="s">
        <v>9807</v>
      </c>
      <c r="X1684" s="24" t="s">
        <v>9808</v>
      </c>
      <c r="Y1684" s="24" t="s">
        <v>9809</v>
      </c>
      <c r="Z1684" s="24" t="s">
        <v>117</v>
      </c>
      <c r="AA1684" s="24">
        <v>3053141892</v>
      </c>
      <c r="AB1684" s="24" t="s">
        <v>83</v>
      </c>
      <c r="AC1684" s="24" t="s">
        <v>83</v>
      </c>
      <c r="AD1684" s="24" t="e">
        <v>#REF!</v>
      </c>
      <c r="AE1684" s="26" t="s">
        <v>151</v>
      </c>
      <c r="AF1684" s="26"/>
      <c r="AG1684" s="26">
        <v>0</v>
      </c>
      <c r="AH1684" s="27" t="s">
        <v>460</v>
      </c>
      <c r="AI1684" s="27" t="s">
        <v>224</v>
      </c>
      <c r="AJ1684" s="27" t="s">
        <v>224</v>
      </c>
      <c r="AK1684" s="24" t="s">
        <v>121</v>
      </c>
      <c r="AL1684" s="24" t="s">
        <v>7086</v>
      </c>
      <c r="AM1684" s="23">
        <v>43556</v>
      </c>
      <c r="AN1684" s="28">
        <v>1469895</v>
      </c>
      <c r="AO1684" s="28">
        <v>140606</v>
      </c>
      <c r="AP1684" s="24" t="s">
        <v>9810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87</v>
      </c>
      <c r="AX1684" s="24" t="s">
        <v>9811</v>
      </c>
      <c r="AY1684" s="24">
        <v>0</v>
      </c>
      <c r="AZ1684" s="24">
        <v>0</v>
      </c>
      <c r="BA1684" s="24">
        <v>0</v>
      </c>
      <c r="BB1684" s="24">
        <v>0</v>
      </c>
      <c r="BC1684" s="24">
        <v>44547</v>
      </c>
      <c r="BD1684" s="24">
        <v>0</v>
      </c>
      <c r="BE1684" s="24">
        <v>0</v>
      </c>
      <c r="BF1684" s="23"/>
      <c r="BG1684" s="23"/>
      <c r="BH1684" s="23" t="s">
        <v>75</v>
      </c>
      <c r="BI1684" s="26">
        <v>0</v>
      </c>
      <c r="BJ1684" s="26">
        <v>0</v>
      </c>
      <c r="BK1684" s="29">
        <v>0</v>
      </c>
      <c r="BL1684" s="24" t="s">
        <v>91</v>
      </c>
      <c r="BM1684" s="22" t="str">
        <f ca="1">+IF(Tabla1[[#This Row],[FECHA INGRESO]]&gt;=44986,IF((TODAY()-Tabla1[[#This Row],[FECHA INGRESO]])&gt;=50,"ALERTA","TODAVÍA FALTA"),"N/A")</f>
        <v>N/A</v>
      </c>
      <c r="BN1684" s="7" t="str">
        <f>IFERROR((_xlfn.DAYS(Tabla1[[#This Row],[FECHA INGRESO]],Tabla1[[#This Row],[FECHA RETIRO]]))/30,"")</f>
        <v/>
      </c>
    </row>
    <row r="1685" spans="1:66" ht="15" customHeight="1" x14ac:dyDescent="0.35">
      <c r="A1685" s="21">
        <v>1018492982</v>
      </c>
      <c r="B1685" s="22" t="s">
        <v>9812</v>
      </c>
      <c r="C1685" s="23">
        <v>43556</v>
      </c>
      <c r="D1685" s="23" t="s">
        <v>188</v>
      </c>
      <c r="E1685" s="24" t="s">
        <v>94</v>
      </c>
      <c r="F1685" s="23" t="s">
        <v>94</v>
      </c>
      <c r="G1685" s="24"/>
      <c r="H1685" s="24">
        <v>24093163651</v>
      </c>
      <c r="I1685" s="24" t="s">
        <v>72</v>
      </c>
      <c r="J1685" s="24">
        <f>DATEDIF(Tabla1[[#This Row],[FECHA DE NACIMIENTO]],Tabla1[[#This Row],[FECHA ACTUAL]],"Y")</f>
        <v>26</v>
      </c>
      <c r="K1685" s="24" t="s">
        <v>73</v>
      </c>
      <c r="L1685" s="24" t="s">
        <v>112</v>
      </c>
      <c r="M1685" s="24">
        <v>0</v>
      </c>
      <c r="N1685" s="24">
        <v>0</v>
      </c>
      <c r="O1685" s="24">
        <v>2</v>
      </c>
      <c r="P1685" s="24" t="s">
        <v>101</v>
      </c>
      <c r="Q1685" s="23">
        <v>35499</v>
      </c>
      <c r="R1685" s="24" t="s">
        <v>76</v>
      </c>
      <c r="S1685" s="25">
        <v>45119</v>
      </c>
      <c r="T1685" s="24"/>
      <c r="U1685" s="24">
        <v>3106173625</v>
      </c>
      <c r="V1685" s="33" t="s">
        <v>9813</v>
      </c>
      <c r="W1685" s="24" t="s">
        <v>9814</v>
      </c>
      <c r="X1685" s="24" t="s">
        <v>8282</v>
      </c>
      <c r="Y1685" s="24" t="s">
        <v>9815</v>
      </c>
      <c r="Z1685" s="24" t="s">
        <v>117</v>
      </c>
      <c r="AA1685" s="24">
        <v>3133383993</v>
      </c>
      <c r="AB1685" s="24" t="s">
        <v>83</v>
      </c>
      <c r="AC1685" s="24" t="s">
        <v>83</v>
      </c>
      <c r="AD1685" s="24" t="e">
        <v>#REF!</v>
      </c>
      <c r="AE1685" s="26" t="s">
        <v>151</v>
      </c>
      <c r="AF1685" s="26"/>
      <c r="AG1685" s="26"/>
      <c r="AH1685" s="27" t="s">
        <v>324</v>
      </c>
      <c r="AI1685" s="27" t="s">
        <v>224</v>
      </c>
      <c r="AJ1685" s="27" t="s">
        <v>224</v>
      </c>
      <c r="AK1685" s="24" t="s">
        <v>121</v>
      </c>
      <c r="AL1685" s="24" t="s">
        <v>7086</v>
      </c>
      <c r="AM1685" s="23">
        <v>43556</v>
      </c>
      <c r="AN1685" s="28">
        <v>908526</v>
      </c>
      <c r="AO1685" s="28">
        <v>106454</v>
      </c>
      <c r="AP1685" s="24"/>
      <c r="AQ1685" s="24"/>
      <c r="AR1685" s="24"/>
      <c r="AS1685" s="24"/>
      <c r="AT1685" s="24"/>
      <c r="AU1685" s="24">
        <v>82</v>
      </c>
      <c r="AV1685" s="24">
        <v>90</v>
      </c>
      <c r="AW1685" s="24">
        <v>90</v>
      </c>
      <c r="AX1685" s="24"/>
      <c r="AY1685" s="24"/>
      <c r="AZ1685" s="24"/>
      <c r="BA1685" s="24"/>
      <c r="BB1685" s="24"/>
      <c r="BC1685" s="24"/>
      <c r="BD1685" s="24">
        <v>0</v>
      </c>
      <c r="BE1685" s="24">
        <v>0</v>
      </c>
      <c r="BF1685" s="23"/>
      <c r="BG1685" s="23"/>
      <c r="BH1685" s="23">
        <v>44543</v>
      </c>
      <c r="BI1685" s="26" t="s">
        <v>127</v>
      </c>
      <c r="BJ1685" s="26" t="s">
        <v>9517</v>
      </c>
      <c r="BK1685" s="29">
        <v>0</v>
      </c>
      <c r="BL1685" s="24" t="s">
        <v>129</v>
      </c>
      <c r="BM1685" s="22" t="str">
        <f ca="1">+IF(Tabla1[[#This Row],[FECHA INGRESO]]&gt;=44986,IF((TODAY()-Tabla1[[#This Row],[FECHA INGRESO]])&gt;=50,"ALERTA","TODAVÍA FALTA"),"N/A")</f>
        <v>N/A</v>
      </c>
      <c r="BN1685" s="7">
        <f>IFERROR((_xlfn.DAYS(Tabla1[[#This Row],[FECHA INGRESO]],Tabla1[[#This Row],[FECHA RETIRO]]))/30,"")</f>
        <v>-32.9</v>
      </c>
    </row>
    <row r="1686" spans="1:66" ht="15" customHeight="1" x14ac:dyDescent="0.35">
      <c r="A1686" s="31">
        <v>1024565793</v>
      </c>
      <c r="B1686" s="22" t="s">
        <v>9816</v>
      </c>
      <c r="C1686" s="23">
        <v>43557</v>
      </c>
      <c r="D1686" s="23" t="s">
        <v>109</v>
      </c>
      <c r="E1686" s="23" t="s">
        <v>111</v>
      </c>
      <c r="F1686" s="23"/>
      <c r="G1686" s="24"/>
      <c r="H1686" s="24">
        <v>24093271374</v>
      </c>
      <c r="I1686" s="24" t="s">
        <v>72</v>
      </c>
      <c r="J1686" s="24">
        <f>DATEDIF(Tabla1[[#This Row],[FECHA DE NACIMIENTO]],Tabla1[[#This Row],[FECHA ACTUAL]],"Y")</f>
        <v>3</v>
      </c>
      <c r="K1686" s="24" t="s">
        <v>320</v>
      </c>
      <c r="L1686" s="24" t="s">
        <v>112</v>
      </c>
      <c r="M1686" s="24">
        <v>0</v>
      </c>
      <c r="N1686" s="24">
        <v>0</v>
      </c>
      <c r="O1686" s="24">
        <v>3</v>
      </c>
      <c r="P1686" s="24" t="s">
        <v>101</v>
      </c>
      <c r="Q1686" s="23">
        <v>43764</v>
      </c>
      <c r="R1686" s="24" t="s">
        <v>76</v>
      </c>
      <c r="S1686" s="25">
        <v>45119</v>
      </c>
      <c r="T1686" s="24">
        <v>7492859</v>
      </c>
      <c r="U1686" s="24">
        <v>3058404134</v>
      </c>
      <c r="V1686" s="24" t="s">
        <v>9817</v>
      </c>
      <c r="W1686" s="24" t="s">
        <v>9818</v>
      </c>
      <c r="X1686" s="24" t="s">
        <v>9060</v>
      </c>
      <c r="Y1686" s="24" t="s">
        <v>9819</v>
      </c>
      <c r="Z1686" s="24" t="s">
        <v>117</v>
      </c>
      <c r="AA1686" s="24">
        <v>3045445263</v>
      </c>
      <c r="AB1686" s="24" t="s">
        <v>77</v>
      </c>
      <c r="AC1686" s="24" t="s">
        <v>77</v>
      </c>
      <c r="AD1686" s="24" t="s">
        <v>77</v>
      </c>
      <c r="AE1686" s="26" t="s">
        <v>102</v>
      </c>
      <c r="AF1686" s="26"/>
      <c r="AG1686" s="26" t="s">
        <v>9820</v>
      </c>
      <c r="AH1686" s="27" t="s">
        <v>3042</v>
      </c>
      <c r="AI1686" s="27" t="s">
        <v>9114</v>
      </c>
      <c r="AJ1686" s="27" t="s">
        <v>438</v>
      </c>
      <c r="AK1686" s="24" t="s">
        <v>121</v>
      </c>
      <c r="AL1686" s="24" t="s">
        <v>7086</v>
      </c>
      <c r="AM1686" s="23">
        <v>43557</v>
      </c>
      <c r="AN1686" s="28">
        <v>857100.06</v>
      </c>
      <c r="AO1686" s="28"/>
      <c r="AP1686" s="24"/>
      <c r="AQ1686" s="24"/>
      <c r="AR1686" s="24"/>
      <c r="AS1686" s="24"/>
      <c r="AT1686" s="24" t="e">
        <v>#N/A</v>
      </c>
      <c r="AU1686" s="24" t="e">
        <v>#N/A</v>
      </c>
      <c r="AV1686" s="24" t="e">
        <v>#N/A</v>
      </c>
      <c r="AW1686" s="24"/>
      <c r="AX1686" s="24"/>
      <c r="AY1686" s="24"/>
      <c r="AZ1686" s="24"/>
      <c r="BA1686" s="24"/>
      <c r="BB1686" s="24"/>
      <c r="BC1686" s="24"/>
      <c r="BD1686" s="24">
        <v>0</v>
      </c>
      <c r="BE1686" s="24">
        <v>0</v>
      </c>
      <c r="BF1686" s="23"/>
      <c r="BG1686" s="23"/>
      <c r="BH1686" s="23">
        <v>43572</v>
      </c>
      <c r="BI1686" s="26" t="s">
        <v>127</v>
      </c>
      <c r="BJ1686" s="26" t="s">
        <v>1352</v>
      </c>
      <c r="BK1686" s="29">
        <v>0</v>
      </c>
      <c r="BL1686" s="24" t="s">
        <v>129</v>
      </c>
      <c r="BM1686" s="22" t="str">
        <f ca="1">+IF(Tabla1[[#This Row],[FECHA INGRESO]]&gt;=44986,IF((TODAY()-Tabla1[[#This Row],[FECHA INGRESO]])&gt;=50,"ALERTA","TODAVÍA FALTA"),"N/A")</f>
        <v>N/A</v>
      </c>
      <c r="BN1686" s="7">
        <f>IFERROR((_xlfn.DAYS(Tabla1[[#This Row],[FECHA INGRESO]],Tabla1[[#This Row],[FECHA RETIRO]]))/30,"")</f>
        <v>-0.5</v>
      </c>
    </row>
    <row r="1687" spans="1:66" x14ac:dyDescent="0.35">
      <c r="A1687" s="31">
        <v>1012415515</v>
      </c>
      <c r="B1687" s="22" t="s">
        <v>9821</v>
      </c>
      <c r="C1687" s="23">
        <v>43558</v>
      </c>
      <c r="D1687" s="23" t="s">
        <v>93</v>
      </c>
      <c r="E1687" s="24" t="s">
        <v>94</v>
      </c>
      <c r="F1687" s="23"/>
      <c r="G1687" s="24"/>
      <c r="H1687" s="24">
        <v>24093454535</v>
      </c>
      <c r="I1687" s="24" t="s">
        <v>95</v>
      </c>
      <c r="J1687" s="24">
        <f>DATEDIF(Tabla1[[#This Row],[FECHA DE NACIMIENTO]],Tabla1[[#This Row],[FECHA ACTUAL]],"Y")</f>
        <v>28</v>
      </c>
      <c r="K1687" s="24" t="s">
        <v>96</v>
      </c>
      <c r="L1687" s="24" t="s">
        <v>112</v>
      </c>
      <c r="M1687" s="24">
        <v>2</v>
      </c>
      <c r="N1687" s="24">
        <v>0</v>
      </c>
      <c r="O1687" s="24">
        <v>1</v>
      </c>
      <c r="P1687" s="24" t="s">
        <v>101</v>
      </c>
      <c r="Q1687" s="23">
        <v>34630</v>
      </c>
      <c r="R1687" s="24" t="s">
        <v>76</v>
      </c>
      <c r="S1687" s="25">
        <v>45119</v>
      </c>
      <c r="T1687" s="24"/>
      <c r="U1687" s="24">
        <v>3228591181</v>
      </c>
      <c r="V1687" s="24" t="s">
        <v>9822</v>
      </c>
      <c r="W1687" s="24" t="s">
        <v>9823</v>
      </c>
      <c r="X1687" s="24" t="s">
        <v>9824</v>
      </c>
      <c r="Y1687" s="24" t="s">
        <v>9825</v>
      </c>
      <c r="Z1687" s="24" t="s">
        <v>117</v>
      </c>
      <c r="AA1687" s="24">
        <v>3133014531</v>
      </c>
      <c r="AB1687" s="24" t="s">
        <v>77</v>
      </c>
      <c r="AC1687" s="24" t="s">
        <v>77</v>
      </c>
      <c r="AD1687" s="24" t="s">
        <v>77</v>
      </c>
      <c r="AE1687" s="26" t="s">
        <v>151</v>
      </c>
      <c r="AF1687" s="26"/>
      <c r="AG1687" s="26"/>
      <c r="AH1687" s="27" t="s">
        <v>3042</v>
      </c>
      <c r="AI1687" s="27" t="s">
        <v>9114</v>
      </c>
      <c r="AJ1687" s="27" t="s">
        <v>438</v>
      </c>
      <c r="AK1687" s="24" t="s">
        <v>121</v>
      </c>
      <c r="AL1687" s="24" t="s">
        <v>7086</v>
      </c>
      <c r="AM1687" s="23">
        <v>43558</v>
      </c>
      <c r="AN1687" s="28">
        <v>857100.06</v>
      </c>
      <c r="AO1687" s="28"/>
      <c r="AP1687" s="24"/>
      <c r="AQ1687" s="24"/>
      <c r="AR1687" s="24"/>
      <c r="AS1687" s="24"/>
      <c r="AT1687" s="24" t="e">
        <v>#N/A</v>
      </c>
      <c r="AU1687" s="24" t="e">
        <v>#N/A</v>
      </c>
      <c r="AV1687" s="24" t="e">
        <v>#N/A</v>
      </c>
      <c r="AW1687" s="24"/>
      <c r="AX1687" s="24"/>
      <c r="AY1687" s="24"/>
      <c r="AZ1687" s="24"/>
      <c r="BA1687" s="24"/>
      <c r="BB1687" s="24"/>
      <c r="BC1687" s="24"/>
      <c r="BD1687" s="24">
        <v>0</v>
      </c>
      <c r="BE1687" s="24">
        <v>0</v>
      </c>
      <c r="BF1687" s="23"/>
      <c r="BG1687" s="23"/>
      <c r="BH1687" s="23">
        <v>43561</v>
      </c>
      <c r="BI1687" s="26" t="s">
        <v>127</v>
      </c>
      <c r="BJ1687" s="26" t="s">
        <v>178</v>
      </c>
      <c r="BK1687" s="29">
        <v>4601</v>
      </c>
      <c r="BL1687" s="24" t="s">
        <v>129</v>
      </c>
      <c r="BM1687" s="22" t="str">
        <f ca="1">+IF(Tabla1[[#This Row],[FECHA INGRESO]]&gt;=44986,IF((TODAY()-Tabla1[[#This Row],[FECHA INGRESO]])&gt;=50,"ALERTA","TODAVÍA FALTA"),"N/A")</f>
        <v>N/A</v>
      </c>
      <c r="BN1687" s="7">
        <f>IFERROR((_xlfn.DAYS(Tabla1[[#This Row],[FECHA INGRESO]],Tabla1[[#This Row],[FECHA RETIRO]]))/30,"")</f>
        <v>-0.1</v>
      </c>
    </row>
    <row r="1688" spans="1:66" ht="15" customHeight="1" x14ac:dyDescent="0.35">
      <c r="A1688" s="34">
        <v>1022429555</v>
      </c>
      <c r="B1688" s="37" t="s">
        <v>9826</v>
      </c>
      <c r="C1688" s="23">
        <v>43558</v>
      </c>
      <c r="D1688" s="23" t="s">
        <v>131</v>
      </c>
      <c r="E1688" s="24" t="s">
        <v>94</v>
      </c>
      <c r="F1688" s="23" t="s">
        <v>70</v>
      </c>
      <c r="G1688" s="24"/>
      <c r="H1688" s="24">
        <v>24093410472</v>
      </c>
      <c r="I1688" s="24" t="s">
        <v>95</v>
      </c>
      <c r="J1688" s="24">
        <f>DATEDIF(Tabla1[[#This Row],[FECHA DE NACIMIENTO]],Tabla1[[#This Row],[FECHA ACTUAL]],"Y")</f>
        <v>25</v>
      </c>
      <c r="K1688" s="24" t="s">
        <v>73</v>
      </c>
      <c r="L1688" s="24" t="s">
        <v>112</v>
      </c>
      <c r="M1688" s="24">
        <v>0</v>
      </c>
      <c r="N1688" s="24">
        <v>0</v>
      </c>
      <c r="O1688" s="24">
        <v>2</v>
      </c>
      <c r="P1688" s="24" t="s">
        <v>101</v>
      </c>
      <c r="Q1688" s="23">
        <v>35672</v>
      </c>
      <c r="R1688" s="24" t="s">
        <v>76</v>
      </c>
      <c r="S1688" s="25">
        <v>45119</v>
      </c>
      <c r="T1688" s="24"/>
      <c r="U1688" s="24">
        <v>3046651045</v>
      </c>
      <c r="V1688" s="24" t="s">
        <v>9827</v>
      </c>
      <c r="W1688" s="24" t="s">
        <v>9828</v>
      </c>
      <c r="X1688" s="24" t="s">
        <v>9829</v>
      </c>
      <c r="Y1688" s="24" t="s">
        <v>9830</v>
      </c>
      <c r="Z1688" s="24" t="s">
        <v>117</v>
      </c>
      <c r="AA1688" s="24">
        <v>3134174183</v>
      </c>
      <c r="AB1688" s="24" t="s">
        <v>77</v>
      </c>
      <c r="AC1688" s="24" t="s">
        <v>77</v>
      </c>
      <c r="AD1688" s="24" t="s">
        <v>77</v>
      </c>
      <c r="AE1688" s="26" t="s">
        <v>102</v>
      </c>
      <c r="AF1688" s="26"/>
      <c r="AG1688" s="26" t="s">
        <v>9831</v>
      </c>
      <c r="AH1688" s="27" t="s">
        <v>3042</v>
      </c>
      <c r="AI1688" s="27" t="s">
        <v>9832</v>
      </c>
      <c r="AJ1688" s="27" t="s">
        <v>438</v>
      </c>
      <c r="AK1688" s="24" t="s">
        <v>121</v>
      </c>
      <c r="AL1688" s="24" t="s">
        <v>7086</v>
      </c>
      <c r="AM1688" s="23">
        <v>43558</v>
      </c>
      <c r="AN1688" s="28">
        <v>877803</v>
      </c>
      <c r="AO1688" s="28">
        <v>102854</v>
      </c>
      <c r="AP1688" s="24"/>
      <c r="AQ1688" s="24"/>
      <c r="AR1688" s="24"/>
      <c r="AS1688" s="24"/>
      <c r="AT1688" s="24" t="e">
        <v>#N/A</v>
      </c>
      <c r="AU1688" s="24" t="e">
        <v>#N/A</v>
      </c>
      <c r="AV1688" s="24" t="e">
        <v>#N/A</v>
      </c>
      <c r="AW1688" s="24"/>
      <c r="AX1688" s="24"/>
      <c r="AY1688" s="24"/>
      <c r="AZ1688" s="24"/>
      <c r="BA1688" s="24"/>
      <c r="BB1688" s="24"/>
      <c r="BC1688" s="24"/>
      <c r="BD1688" s="24">
        <v>0</v>
      </c>
      <c r="BE1688" s="24">
        <v>0</v>
      </c>
      <c r="BF1688" s="23"/>
      <c r="BG1688" s="23"/>
      <c r="BH1688" s="23">
        <v>43890</v>
      </c>
      <c r="BI1688" s="26" t="s">
        <v>127</v>
      </c>
      <c r="BJ1688" s="26" t="s">
        <v>128</v>
      </c>
      <c r="BK1688" s="29">
        <v>0</v>
      </c>
      <c r="BL1688" s="24" t="s">
        <v>129</v>
      </c>
      <c r="BM1688" s="22" t="str">
        <f ca="1">+IF(Tabla1[[#This Row],[FECHA INGRESO]]&gt;=44986,IF((TODAY()-Tabla1[[#This Row],[FECHA INGRESO]])&gt;=50,"ALERTA","TODAVÍA FALTA"),"N/A")</f>
        <v>N/A</v>
      </c>
      <c r="BN1688" s="7">
        <f>IFERROR((_xlfn.DAYS(Tabla1[[#This Row],[FECHA INGRESO]],Tabla1[[#This Row],[FECHA RETIRO]]))/30,"")</f>
        <v>-11.066666666666666</v>
      </c>
    </row>
    <row r="1689" spans="1:66" ht="15" customHeight="1" x14ac:dyDescent="0.35">
      <c r="A1689" s="31">
        <v>1026296602</v>
      </c>
      <c r="B1689" s="22" t="s">
        <v>9833</v>
      </c>
      <c r="C1689" s="23">
        <v>43558</v>
      </c>
      <c r="D1689" s="23" t="s">
        <v>188</v>
      </c>
      <c r="E1689" s="23" t="s">
        <v>3836</v>
      </c>
      <c r="F1689" s="23"/>
      <c r="G1689" s="24"/>
      <c r="H1689" s="24">
        <v>24093382010</v>
      </c>
      <c r="I1689" s="24" t="s">
        <v>95</v>
      </c>
      <c r="J1689" s="24">
        <f>DATEDIF(Tabla1[[#This Row],[FECHA DE NACIMIENTO]],Tabla1[[#This Row],[FECHA ACTUAL]],"Y")</f>
        <v>27</v>
      </c>
      <c r="K1689" s="24" t="s">
        <v>73</v>
      </c>
      <c r="L1689" s="24" t="s">
        <v>112</v>
      </c>
      <c r="M1689" s="24">
        <v>1</v>
      </c>
      <c r="N1689" s="24">
        <v>1</v>
      </c>
      <c r="O1689" s="24">
        <v>2</v>
      </c>
      <c r="P1689" s="24" t="s">
        <v>101</v>
      </c>
      <c r="Q1689" s="23">
        <v>35210</v>
      </c>
      <c r="R1689" s="24" t="s">
        <v>76</v>
      </c>
      <c r="S1689" s="25">
        <v>45119</v>
      </c>
      <c r="T1689" s="24"/>
      <c r="U1689" s="24">
        <v>3197269078</v>
      </c>
      <c r="V1689" s="24" t="s">
        <v>9834</v>
      </c>
      <c r="W1689" s="24" t="s">
        <v>9835</v>
      </c>
      <c r="X1689" s="24" t="s">
        <v>9836</v>
      </c>
      <c r="Y1689" s="24" t="s">
        <v>9837</v>
      </c>
      <c r="Z1689" s="24" t="s">
        <v>162</v>
      </c>
      <c r="AA1689" s="24">
        <v>3124057749</v>
      </c>
      <c r="AB1689" s="24" t="s">
        <v>77</v>
      </c>
      <c r="AC1689" s="24" t="s">
        <v>77</v>
      </c>
      <c r="AD1689" s="24" t="s">
        <v>77</v>
      </c>
      <c r="AE1689" s="26" t="s">
        <v>151</v>
      </c>
      <c r="AF1689" s="26"/>
      <c r="AG1689" s="26"/>
      <c r="AH1689" s="27" t="s">
        <v>3042</v>
      </c>
      <c r="AI1689" s="27" t="s">
        <v>9114</v>
      </c>
      <c r="AJ1689" s="27" t="s">
        <v>438</v>
      </c>
      <c r="AK1689" s="24" t="s">
        <v>121</v>
      </c>
      <c r="AL1689" s="24" t="s">
        <v>7086</v>
      </c>
      <c r="AM1689" s="23">
        <v>43558</v>
      </c>
      <c r="AN1689" s="28">
        <v>857100.06</v>
      </c>
      <c r="AO1689" s="28">
        <v>97032</v>
      </c>
      <c r="AP1689" s="24"/>
      <c r="AQ1689" s="24"/>
      <c r="AR1689" s="24"/>
      <c r="AS1689" s="24"/>
      <c r="AT1689" s="24" t="e">
        <v>#N/A</v>
      </c>
      <c r="AU1689" s="24" t="e">
        <v>#N/A</v>
      </c>
      <c r="AV1689" s="24" t="e">
        <v>#N/A</v>
      </c>
      <c r="AW1689" s="24"/>
      <c r="AX1689" s="24"/>
      <c r="AY1689" s="24"/>
      <c r="AZ1689" s="24"/>
      <c r="BA1689" s="24"/>
      <c r="BB1689" s="24"/>
      <c r="BC1689" s="24"/>
      <c r="BD1689" s="24">
        <v>0</v>
      </c>
      <c r="BE1689" s="24">
        <v>0</v>
      </c>
      <c r="BF1689" s="23"/>
      <c r="BG1689" s="23"/>
      <c r="BH1689" s="23">
        <v>43615</v>
      </c>
      <c r="BI1689" s="26" t="s">
        <v>143</v>
      </c>
      <c r="BJ1689" s="26" t="s">
        <v>9181</v>
      </c>
      <c r="BK1689" s="29">
        <v>66709</v>
      </c>
      <c r="BL1689" s="24" t="s">
        <v>129</v>
      </c>
      <c r="BM1689" s="22" t="str">
        <f ca="1">+IF(Tabla1[[#This Row],[FECHA INGRESO]]&gt;=44986,IF((TODAY()-Tabla1[[#This Row],[FECHA INGRESO]])&gt;=50,"ALERTA","TODAVÍA FALTA"),"N/A")</f>
        <v>N/A</v>
      </c>
      <c r="BN1689" s="7">
        <f>IFERROR((_xlfn.DAYS(Tabla1[[#This Row],[FECHA INGRESO]],Tabla1[[#This Row],[FECHA RETIRO]]))/30,"")</f>
        <v>-1.9</v>
      </c>
    </row>
    <row r="1690" spans="1:66" ht="15" customHeight="1" x14ac:dyDescent="0.35">
      <c r="A1690" s="31">
        <v>1098624099</v>
      </c>
      <c r="B1690" s="22" t="s">
        <v>9838</v>
      </c>
      <c r="C1690" s="23">
        <v>43563</v>
      </c>
      <c r="D1690" s="23" t="s">
        <v>157</v>
      </c>
      <c r="E1690" s="23" t="s">
        <v>111</v>
      </c>
      <c r="F1690" s="23"/>
      <c r="G1690" s="24"/>
      <c r="H1690" s="24">
        <v>24093303954</v>
      </c>
      <c r="I1690" s="24" t="s">
        <v>72</v>
      </c>
      <c r="J1690" s="24">
        <f>DATEDIF(Tabla1[[#This Row],[FECHA DE NACIMIENTO]],Tabla1[[#This Row],[FECHA ACTUAL]],"Y")</f>
        <v>36</v>
      </c>
      <c r="K1690" s="24" t="s">
        <v>714</v>
      </c>
      <c r="L1690" s="24" t="s">
        <v>234</v>
      </c>
      <c r="M1690" s="24">
        <v>1</v>
      </c>
      <c r="N1690" s="24">
        <v>1</v>
      </c>
      <c r="O1690" s="24">
        <v>4</v>
      </c>
      <c r="P1690" s="24" t="s">
        <v>101</v>
      </c>
      <c r="Q1690" s="23">
        <v>31680</v>
      </c>
      <c r="R1690" s="24" t="s">
        <v>3332</v>
      </c>
      <c r="S1690" s="25">
        <v>45119</v>
      </c>
      <c r="T1690" s="24"/>
      <c r="U1690" s="24">
        <v>3014377168</v>
      </c>
      <c r="V1690" s="24"/>
      <c r="W1690" s="24" t="s">
        <v>9839</v>
      </c>
      <c r="X1690" s="24" t="s">
        <v>9840</v>
      </c>
      <c r="Y1690" s="24" t="s">
        <v>9841</v>
      </c>
      <c r="Z1690" s="24" t="s">
        <v>117</v>
      </c>
      <c r="AA1690" s="24">
        <v>3167048804</v>
      </c>
      <c r="AB1690" s="24" t="s">
        <v>77</v>
      </c>
      <c r="AC1690" s="24" t="s">
        <v>77</v>
      </c>
      <c r="AD1690" s="24" t="s">
        <v>77</v>
      </c>
      <c r="AE1690" s="26" t="s">
        <v>102</v>
      </c>
      <c r="AF1690" s="26" t="s">
        <v>9842</v>
      </c>
      <c r="AG1690" s="26"/>
      <c r="AH1690" s="27" t="s">
        <v>324</v>
      </c>
      <c r="AI1690" s="27" t="s">
        <v>9843</v>
      </c>
      <c r="AJ1690" s="27" t="s">
        <v>530</v>
      </c>
      <c r="AK1690" s="24" t="s">
        <v>121</v>
      </c>
      <c r="AL1690" s="24" t="s">
        <v>7086</v>
      </c>
      <c r="AM1690" s="23">
        <v>43559</v>
      </c>
      <c r="AN1690" s="28">
        <v>857100.06</v>
      </c>
      <c r="AO1690" s="28">
        <v>97032</v>
      </c>
      <c r="AP1690" s="24"/>
      <c r="AQ1690" s="24"/>
      <c r="AR1690" s="24"/>
      <c r="AS1690" s="24"/>
      <c r="AT1690" s="24" t="e">
        <v>#N/A</v>
      </c>
      <c r="AU1690" s="24" t="e">
        <v>#N/A</v>
      </c>
      <c r="AV1690" s="24" t="e">
        <v>#N/A</v>
      </c>
      <c r="AW1690" s="24"/>
      <c r="AX1690" s="24"/>
      <c r="AY1690" s="24"/>
      <c r="AZ1690" s="24"/>
      <c r="BA1690" s="24"/>
      <c r="BB1690" s="24"/>
      <c r="BC1690" s="24"/>
      <c r="BD1690" s="24">
        <v>0</v>
      </c>
      <c r="BE1690" s="24">
        <v>0</v>
      </c>
      <c r="BF1690" s="23"/>
      <c r="BG1690" s="23"/>
      <c r="BH1690" s="23">
        <v>43708</v>
      </c>
      <c r="BI1690" s="26" t="s">
        <v>127</v>
      </c>
      <c r="BJ1690" s="26" t="s">
        <v>1953</v>
      </c>
      <c r="BK1690" s="29">
        <v>169074</v>
      </c>
      <c r="BL1690" s="24" t="s">
        <v>129</v>
      </c>
      <c r="BM1690" s="22" t="str">
        <f ca="1">+IF(Tabla1[[#This Row],[FECHA INGRESO]]&gt;=44986,IF((TODAY()-Tabla1[[#This Row],[FECHA INGRESO]])&gt;=50,"ALERTA","TODAVÍA FALTA"),"N/A")</f>
        <v>N/A</v>
      </c>
      <c r="BN1690" s="7">
        <f>IFERROR((_xlfn.DAYS(Tabla1[[#This Row],[FECHA INGRESO]],Tabla1[[#This Row],[FECHA RETIRO]]))/30,"")</f>
        <v>-4.9666666666666668</v>
      </c>
    </row>
    <row r="1691" spans="1:66" ht="15" customHeight="1" x14ac:dyDescent="0.35">
      <c r="A1691" s="31">
        <v>1010166388</v>
      </c>
      <c r="B1691" s="22" t="s">
        <v>9844</v>
      </c>
      <c r="C1691" s="23">
        <v>43560</v>
      </c>
      <c r="D1691" s="23" t="s">
        <v>188</v>
      </c>
      <c r="E1691" s="23" t="s">
        <v>111</v>
      </c>
      <c r="F1691" s="23"/>
      <c r="G1691" s="24"/>
      <c r="H1691" s="24">
        <v>24093354293</v>
      </c>
      <c r="I1691" s="24" t="s">
        <v>95</v>
      </c>
      <c r="J1691" s="24">
        <f>DATEDIF(Tabla1[[#This Row],[FECHA DE NACIMIENTO]],Tabla1[[#This Row],[FECHA ACTUAL]],"Y")</f>
        <v>36</v>
      </c>
      <c r="K1691" s="24" t="s">
        <v>73</v>
      </c>
      <c r="L1691" s="24" t="s">
        <v>234</v>
      </c>
      <c r="M1691" s="24">
        <v>1</v>
      </c>
      <c r="N1691" s="24">
        <v>1</v>
      </c>
      <c r="O1691" s="24">
        <v>2</v>
      </c>
      <c r="P1691" s="24" t="s">
        <v>101</v>
      </c>
      <c r="Q1691" s="23">
        <v>31665</v>
      </c>
      <c r="R1691" s="24" t="s">
        <v>76</v>
      </c>
      <c r="S1691" s="25">
        <v>45119</v>
      </c>
      <c r="T1691" s="24">
        <v>7337758</v>
      </c>
      <c r="U1691" s="24">
        <v>3202343991</v>
      </c>
      <c r="V1691" s="24" t="s">
        <v>9845</v>
      </c>
      <c r="W1691" s="24" t="s">
        <v>9846</v>
      </c>
      <c r="X1691" s="24" t="s">
        <v>9847</v>
      </c>
      <c r="Y1691" s="24" t="s">
        <v>9848</v>
      </c>
      <c r="Z1691" s="24" t="s">
        <v>82</v>
      </c>
      <c r="AA1691" s="24">
        <v>3016511173</v>
      </c>
      <c r="AB1691" s="24" t="s">
        <v>77</v>
      </c>
      <c r="AC1691" s="24" t="s">
        <v>77</v>
      </c>
      <c r="AD1691" s="24" t="s">
        <v>77</v>
      </c>
      <c r="AE1691" s="26" t="s">
        <v>183</v>
      </c>
      <c r="AF1691" s="26" t="s">
        <v>9849</v>
      </c>
      <c r="AG1691" s="26"/>
      <c r="AH1691" s="27" t="s">
        <v>119</v>
      </c>
      <c r="AI1691" s="27" t="s">
        <v>3433</v>
      </c>
      <c r="AJ1691" s="27" t="s">
        <v>3433</v>
      </c>
      <c r="AK1691" s="24" t="s">
        <v>121</v>
      </c>
      <c r="AL1691" s="24" t="s">
        <v>7086</v>
      </c>
      <c r="AM1691" s="23">
        <v>43560</v>
      </c>
      <c r="AN1691" s="28">
        <v>2194200</v>
      </c>
      <c r="AO1691" s="28"/>
      <c r="AP1691" s="24"/>
      <c r="AQ1691" s="24"/>
      <c r="AR1691" s="24"/>
      <c r="AS1691" s="24"/>
      <c r="AT1691" s="24" t="e">
        <v>#N/A</v>
      </c>
      <c r="AU1691" s="24" t="e">
        <v>#N/A</v>
      </c>
      <c r="AV1691" s="24" t="e">
        <v>#N/A</v>
      </c>
      <c r="AW1691" s="24"/>
      <c r="AX1691" s="24"/>
      <c r="AY1691" s="24"/>
      <c r="AZ1691" s="24"/>
      <c r="BA1691" s="24"/>
      <c r="BB1691" s="24"/>
      <c r="BC1691" s="24"/>
      <c r="BD1691" s="24">
        <v>0</v>
      </c>
      <c r="BE1691" s="24">
        <v>0</v>
      </c>
      <c r="BF1691" s="23"/>
      <c r="BG1691" s="23"/>
      <c r="BH1691" s="23">
        <v>43600</v>
      </c>
      <c r="BI1691" s="26" t="s">
        <v>127</v>
      </c>
      <c r="BJ1691" s="26" t="s">
        <v>467</v>
      </c>
      <c r="BK1691" s="29">
        <v>120722</v>
      </c>
      <c r="BL1691" s="24" t="s">
        <v>129</v>
      </c>
      <c r="BM1691" s="22" t="str">
        <f ca="1">+IF(Tabla1[[#This Row],[FECHA INGRESO]]&gt;=44986,IF((TODAY()-Tabla1[[#This Row],[FECHA INGRESO]])&gt;=50,"ALERTA","TODAVÍA FALTA"),"N/A")</f>
        <v>N/A</v>
      </c>
      <c r="BN1691" s="7">
        <f>IFERROR((_xlfn.DAYS(Tabla1[[#This Row],[FECHA INGRESO]],Tabla1[[#This Row],[FECHA RETIRO]]))/30,"")</f>
        <v>-1.3333333333333333</v>
      </c>
    </row>
    <row r="1692" spans="1:66" x14ac:dyDescent="0.35">
      <c r="A1692" s="31">
        <v>1012321814</v>
      </c>
      <c r="B1692" s="22" t="s">
        <v>9850</v>
      </c>
      <c r="C1692" s="23">
        <v>43563</v>
      </c>
      <c r="D1692" s="23" t="s">
        <v>188</v>
      </c>
      <c r="E1692" s="24" t="s">
        <v>94</v>
      </c>
      <c r="F1692" s="23"/>
      <c r="G1692" s="24"/>
      <c r="H1692" s="24">
        <v>24093376363</v>
      </c>
      <c r="I1692" s="24" t="s">
        <v>72</v>
      </c>
      <c r="J1692" s="24">
        <f>DATEDIF(Tabla1[[#This Row],[FECHA DE NACIMIENTO]],Tabla1[[#This Row],[FECHA ACTUAL]],"Y")</f>
        <v>37</v>
      </c>
      <c r="K1692" s="24" t="s">
        <v>73</v>
      </c>
      <c r="L1692" s="24" t="s">
        <v>74</v>
      </c>
      <c r="M1692" s="24">
        <v>3</v>
      </c>
      <c r="N1692" s="24">
        <v>4</v>
      </c>
      <c r="O1692" s="24">
        <v>3</v>
      </c>
      <c r="P1692" s="24" t="s">
        <v>101</v>
      </c>
      <c r="Q1692" s="23">
        <v>31576</v>
      </c>
      <c r="R1692" s="24" t="s">
        <v>76</v>
      </c>
      <c r="S1692" s="25">
        <v>45119</v>
      </c>
      <c r="T1692" s="24"/>
      <c r="U1692" s="24">
        <v>3112515740</v>
      </c>
      <c r="V1692" s="24" t="s">
        <v>9851</v>
      </c>
      <c r="W1692" s="24" t="s">
        <v>9852</v>
      </c>
      <c r="X1692" s="24" t="s">
        <v>8359</v>
      </c>
      <c r="Y1692" s="24" t="s">
        <v>9853</v>
      </c>
      <c r="Z1692" s="24" t="s">
        <v>117</v>
      </c>
      <c r="AA1692" s="24">
        <v>3118936210</v>
      </c>
      <c r="AB1692" s="24" t="s">
        <v>77</v>
      </c>
      <c r="AC1692" s="24" t="s">
        <v>77</v>
      </c>
      <c r="AD1692" s="24" t="s">
        <v>77</v>
      </c>
      <c r="AE1692" s="26" t="s">
        <v>151</v>
      </c>
      <c r="AF1692" s="26"/>
      <c r="AG1692" s="26"/>
      <c r="AH1692" s="27" t="s">
        <v>184</v>
      </c>
      <c r="AI1692" s="27" t="s">
        <v>1227</v>
      </c>
      <c r="AJ1692" s="27" t="s">
        <v>487</v>
      </c>
      <c r="AK1692" s="24" t="s">
        <v>121</v>
      </c>
      <c r="AL1692" s="24" t="s">
        <v>7086</v>
      </c>
      <c r="AM1692" s="23">
        <v>43563</v>
      </c>
      <c r="AN1692" s="28">
        <v>857100.06</v>
      </c>
      <c r="AO1692" s="28">
        <v>97032</v>
      </c>
      <c r="AP1692" s="24"/>
      <c r="AQ1692" s="24"/>
      <c r="AR1692" s="24"/>
      <c r="AS1692" s="24"/>
      <c r="AT1692" s="24" t="e">
        <v>#N/A</v>
      </c>
      <c r="AU1692" s="24" t="e">
        <v>#N/A</v>
      </c>
      <c r="AV1692" s="24" t="e">
        <v>#N/A</v>
      </c>
      <c r="AW1692" s="24"/>
      <c r="AX1692" s="24"/>
      <c r="AY1692" s="24"/>
      <c r="AZ1692" s="24"/>
      <c r="BA1692" s="24"/>
      <c r="BB1692" s="24"/>
      <c r="BC1692" s="24"/>
      <c r="BD1692" s="24">
        <v>0</v>
      </c>
      <c r="BE1692" s="24">
        <v>0</v>
      </c>
      <c r="BF1692" s="23"/>
      <c r="BG1692" s="23"/>
      <c r="BH1692" s="23">
        <v>43676</v>
      </c>
      <c r="BI1692" s="26" t="s">
        <v>143</v>
      </c>
      <c r="BJ1692" s="26" t="s">
        <v>9475</v>
      </c>
      <c r="BK1692" s="29">
        <v>129969</v>
      </c>
      <c r="BL1692" s="24" t="s">
        <v>129</v>
      </c>
      <c r="BM1692" s="22" t="str">
        <f ca="1">+IF(Tabla1[[#This Row],[FECHA INGRESO]]&gt;=44986,IF((TODAY()-Tabla1[[#This Row],[FECHA INGRESO]])&gt;=50,"ALERTA","TODAVÍA FALTA"),"N/A")</f>
        <v>N/A</v>
      </c>
      <c r="BN1692" s="7">
        <f>IFERROR((_xlfn.DAYS(Tabla1[[#This Row],[FECHA INGRESO]],Tabla1[[#This Row],[FECHA RETIRO]]))/30,"")</f>
        <v>-3.7666666666666666</v>
      </c>
    </row>
    <row r="1693" spans="1:66" ht="15" customHeight="1" x14ac:dyDescent="0.35">
      <c r="A1693" s="31">
        <v>1024497379</v>
      </c>
      <c r="B1693" s="22" t="s">
        <v>9854</v>
      </c>
      <c r="C1693" s="23">
        <v>43563</v>
      </c>
      <c r="D1693" s="23" t="s">
        <v>157</v>
      </c>
      <c r="E1693" s="23" t="s">
        <v>111</v>
      </c>
      <c r="F1693" s="23"/>
      <c r="G1693" s="24"/>
      <c r="H1693" s="24">
        <v>24093302052</v>
      </c>
      <c r="I1693" s="24" t="s">
        <v>72</v>
      </c>
      <c r="J1693" s="24">
        <f>DATEDIF(Tabla1[[#This Row],[FECHA DE NACIMIENTO]],Tabla1[[#This Row],[FECHA ACTUAL]],"Y")</f>
        <v>33</v>
      </c>
      <c r="K1693" s="24" t="s">
        <v>73</v>
      </c>
      <c r="L1693" s="24" t="s">
        <v>234</v>
      </c>
      <c r="M1693" s="24">
        <v>1</v>
      </c>
      <c r="N1693" s="24">
        <v>1</v>
      </c>
      <c r="O1693" s="24">
        <v>2</v>
      </c>
      <c r="P1693" s="24" t="s">
        <v>101</v>
      </c>
      <c r="Q1693" s="23">
        <v>32791</v>
      </c>
      <c r="R1693" s="24" t="s">
        <v>76</v>
      </c>
      <c r="S1693" s="25">
        <v>45119</v>
      </c>
      <c r="T1693" s="24"/>
      <c r="U1693" s="24">
        <v>3213199821</v>
      </c>
      <c r="V1693" s="24" t="s">
        <v>9855</v>
      </c>
      <c r="W1693" s="24" t="s">
        <v>9856</v>
      </c>
      <c r="X1693" s="24" t="s">
        <v>7861</v>
      </c>
      <c r="Y1693" s="24" t="s">
        <v>9857</v>
      </c>
      <c r="Z1693" s="24" t="s">
        <v>285</v>
      </c>
      <c r="AA1693" s="24">
        <v>3144121341</v>
      </c>
      <c r="AB1693" s="24" t="s">
        <v>77</v>
      </c>
      <c r="AC1693" s="24" t="s">
        <v>77</v>
      </c>
      <c r="AD1693" s="24" t="s">
        <v>77</v>
      </c>
      <c r="AE1693" s="26" t="s">
        <v>151</v>
      </c>
      <c r="AF1693" s="26"/>
      <c r="AG1693" s="26"/>
      <c r="AH1693" s="27" t="s">
        <v>324</v>
      </c>
      <c r="AI1693" s="27" t="s">
        <v>186</v>
      </c>
      <c r="AJ1693" s="27" t="s">
        <v>186</v>
      </c>
      <c r="AK1693" s="24" t="s">
        <v>121</v>
      </c>
      <c r="AL1693" s="24" t="s">
        <v>7086</v>
      </c>
      <c r="AM1693" s="23">
        <v>43563</v>
      </c>
      <c r="AN1693" s="28">
        <v>857100.06</v>
      </c>
      <c r="AO1693" s="28"/>
      <c r="AP1693" s="24"/>
      <c r="AQ1693" s="24"/>
      <c r="AR1693" s="24"/>
      <c r="AS1693" s="24"/>
      <c r="AT1693" s="24" t="e">
        <v>#N/A</v>
      </c>
      <c r="AU1693" s="24" t="e">
        <v>#N/A</v>
      </c>
      <c r="AV1693" s="24" t="e">
        <v>#N/A</v>
      </c>
      <c r="AW1693" s="24"/>
      <c r="AX1693" s="24"/>
      <c r="AY1693" s="24"/>
      <c r="AZ1693" s="24"/>
      <c r="BA1693" s="24"/>
      <c r="BB1693" s="24"/>
      <c r="BC1693" s="24"/>
      <c r="BD1693" s="24">
        <v>0</v>
      </c>
      <c r="BE1693" s="24">
        <v>0</v>
      </c>
      <c r="BF1693" s="23"/>
      <c r="BG1693" s="23"/>
      <c r="BH1693" s="23">
        <v>43577</v>
      </c>
      <c r="BI1693" s="26" t="s">
        <v>127</v>
      </c>
      <c r="BJ1693" s="26" t="s">
        <v>273</v>
      </c>
      <c r="BK1693" s="29">
        <v>0</v>
      </c>
      <c r="BL1693" s="24" t="s">
        <v>129</v>
      </c>
      <c r="BM1693" s="22" t="str">
        <f ca="1">+IF(Tabla1[[#This Row],[FECHA INGRESO]]&gt;=44986,IF((TODAY()-Tabla1[[#This Row],[FECHA INGRESO]])&gt;=50,"ALERTA","TODAVÍA FALTA"),"N/A")</f>
        <v>N/A</v>
      </c>
      <c r="BN1693" s="7">
        <f>IFERROR((_xlfn.DAYS(Tabla1[[#This Row],[FECHA INGRESO]],Tabla1[[#This Row],[FECHA RETIRO]]))/30,"")</f>
        <v>-0.46666666666666667</v>
      </c>
    </row>
    <row r="1694" spans="1:66" ht="15" customHeight="1" x14ac:dyDescent="0.35">
      <c r="A1694" s="31">
        <v>1022410308</v>
      </c>
      <c r="B1694" s="22" t="s">
        <v>9858</v>
      </c>
      <c r="C1694" s="23">
        <v>43563</v>
      </c>
      <c r="D1694" s="23" t="s">
        <v>188</v>
      </c>
      <c r="E1694" s="24" t="s">
        <v>94</v>
      </c>
      <c r="F1694" s="23"/>
      <c r="G1694" s="24"/>
      <c r="H1694" s="24">
        <v>24093333690</v>
      </c>
      <c r="I1694" s="24" t="s">
        <v>72</v>
      </c>
      <c r="J1694" s="24">
        <f>DATEDIF(Tabla1[[#This Row],[FECHA DE NACIMIENTO]],Tabla1[[#This Row],[FECHA ACTUAL]],"Y")</f>
        <v>27</v>
      </c>
      <c r="K1694" s="24" t="s">
        <v>73</v>
      </c>
      <c r="L1694" s="24" t="s">
        <v>112</v>
      </c>
      <c r="M1694" s="24">
        <v>0</v>
      </c>
      <c r="N1694" s="24">
        <v>0</v>
      </c>
      <c r="O1694" s="24">
        <v>3</v>
      </c>
      <c r="P1694" s="24" t="s">
        <v>101</v>
      </c>
      <c r="Q1694" s="23">
        <v>35029</v>
      </c>
      <c r="R1694" s="24" t="s">
        <v>76</v>
      </c>
      <c r="S1694" s="25">
        <v>45119</v>
      </c>
      <c r="T1694" s="24"/>
      <c r="U1694" s="24">
        <v>3174375322</v>
      </c>
      <c r="V1694" s="24" t="s">
        <v>9859</v>
      </c>
      <c r="W1694" s="24" t="s">
        <v>9860</v>
      </c>
      <c r="X1694" s="24" t="s">
        <v>9861</v>
      </c>
      <c r="Y1694" s="24" t="s">
        <v>9862</v>
      </c>
      <c r="Z1694" s="24" t="s">
        <v>162</v>
      </c>
      <c r="AA1694" s="24">
        <v>3184376341</v>
      </c>
      <c r="AB1694" s="24" t="s">
        <v>77</v>
      </c>
      <c r="AC1694" s="24" t="s">
        <v>77</v>
      </c>
      <c r="AD1694" s="24" t="s">
        <v>77</v>
      </c>
      <c r="AE1694" s="26" t="s">
        <v>183</v>
      </c>
      <c r="AF1694" s="26"/>
      <c r="AG1694" s="26"/>
      <c r="AH1694" s="27" t="s">
        <v>184</v>
      </c>
      <c r="AI1694" s="27" t="s">
        <v>1227</v>
      </c>
      <c r="AJ1694" s="27" t="s">
        <v>487</v>
      </c>
      <c r="AK1694" s="24" t="s">
        <v>121</v>
      </c>
      <c r="AL1694" s="24" t="s">
        <v>7086</v>
      </c>
      <c r="AM1694" s="23">
        <v>43563</v>
      </c>
      <c r="AN1694" s="28">
        <v>857100.06</v>
      </c>
      <c r="AO1694" s="28">
        <v>97032</v>
      </c>
      <c r="AP1694" s="24"/>
      <c r="AQ1694" s="24"/>
      <c r="AR1694" s="24"/>
      <c r="AS1694" s="24"/>
      <c r="AT1694" s="24" t="e">
        <v>#N/A</v>
      </c>
      <c r="AU1694" s="24" t="e">
        <v>#N/A</v>
      </c>
      <c r="AV1694" s="24">
        <v>98</v>
      </c>
      <c r="AW1694" s="24"/>
      <c r="AX1694" s="24"/>
      <c r="AY1694" s="24"/>
      <c r="AZ1694" s="24"/>
      <c r="BA1694" s="24"/>
      <c r="BB1694" s="24"/>
      <c r="BC1694" s="24"/>
      <c r="BD1694" s="24">
        <v>0</v>
      </c>
      <c r="BE1694" s="24">
        <v>0</v>
      </c>
      <c r="BF1694" s="23"/>
      <c r="BG1694" s="23"/>
      <c r="BH1694" s="23">
        <v>43680</v>
      </c>
      <c r="BI1694" s="26" t="s">
        <v>127</v>
      </c>
      <c r="BJ1694" s="26" t="s">
        <v>1165</v>
      </c>
      <c r="BK1694" s="29">
        <v>133419</v>
      </c>
      <c r="BL1694" s="24" t="s">
        <v>129</v>
      </c>
      <c r="BM1694" s="22" t="str">
        <f ca="1">+IF(Tabla1[[#This Row],[FECHA INGRESO]]&gt;=44986,IF((TODAY()-Tabla1[[#This Row],[FECHA INGRESO]])&gt;=50,"ALERTA","TODAVÍA FALTA"),"N/A")</f>
        <v>N/A</v>
      </c>
      <c r="BN1694" s="7">
        <f>IFERROR((_xlfn.DAYS(Tabla1[[#This Row],[FECHA INGRESO]],Tabla1[[#This Row],[FECHA RETIRO]]))/30,"")</f>
        <v>-3.9</v>
      </c>
    </row>
    <row r="1695" spans="1:66" ht="15" customHeight="1" x14ac:dyDescent="0.35">
      <c r="A1695" s="31">
        <v>1013682778</v>
      </c>
      <c r="B1695" s="22" t="s">
        <v>9863</v>
      </c>
      <c r="C1695" s="23">
        <v>43563</v>
      </c>
      <c r="D1695" s="23" t="s">
        <v>4008</v>
      </c>
      <c r="E1695" s="24" t="s">
        <v>94</v>
      </c>
      <c r="F1695" s="23"/>
      <c r="G1695" s="24"/>
      <c r="H1695" s="24">
        <v>24093378648</v>
      </c>
      <c r="I1695" s="24" t="s">
        <v>72</v>
      </c>
      <c r="J1695" s="24">
        <f>DATEDIF(Tabla1[[#This Row],[FECHA DE NACIMIENTO]],Tabla1[[#This Row],[FECHA ACTUAL]],"Y")</f>
        <v>25</v>
      </c>
      <c r="K1695" s="24" t="s">
        <v>96</v>
      </c>
      <c r="L1695" s="24" t="s">
        <v>112</v>
      </c>
      <c r="M1695" s="24">
        <v>0</v>
      </c>
      <c r="N1695" s="24">
        <v>0</v>
      </c>
      <c r="O1695" s="24">
        <v>3</v>
      </c>
      <c r="P1695" s="24" t="s">
        <v>101</v>
      </c>
      <c r="Q1695" s="23">
        <v>35974</v>
      </c>
      <c r="R1695" s="24" t="s">
        <v>76</v>
      </c>
      <c r="S1695" s="25">
        <v>45119</v>
      </c>
      <c r="T1695" s="24"/>
      <c r="U1695" s="24">
        <v>3176945950</v>
      </c>
      <c r="V1695" s="24" t="s">
        <v>9864</v>
      </c>
      <c r="W1695" s="24" t="s">
        <v>9865</v>
      </c>
      <c r="X1695" s="24" t="s">
        <v>9866</v>
      </c>
      <c r="Y1695" s="24" t="s">
        <v>9867</v>
      </c>
      <c r="Z1695" s="24" t="s">
        <v>117</v>
      </c>
      <c r="AA1695" s="24">
        <v>3124357188</v>
      </c>
      <c r="AB1695" s="24" t="s">
        <v>77</v>
      </c>
      <c r="AC1695" s="24" t="s">
        <v>77</v>
      </c>
      <c r="AD1695" s="24" t="s">
        <v>77</v>
      </c>
      <c r="AE1695" s="26" t="s">
        <v>151</v>
      </c>
      <c r="AF1695" s="26"/>
      <c r="AG1695" s="26"/>
      <c r="AH1695" s="27" t="s">
        <v>184</v>
      </c>
      <c r="AI1695" s="27" t="s">
        <v>877</v>
      </c>
      <c r="AJ1695" s="27" t="s">
        <v>877</v>
      </c>
      <c r="AK1695" s="24" t="s">
        <v>121</v>
      </c>
      <c r="AL1695" s="24" t="s">
        <v>7086</v>
      </c>
      <c r="AM1695" s="23">
        <v>43563</v>
      </c>
      <c r="AN1695" s="28">
        <v>857100.06</v>
      </c>
      <c r="AO1695" s="28">
        <v>97032</v>
      </c>
      <c r="AP1695" s="24"/>
      <c r="AQ1695" s="24"/>
      <c r="AR1695" s="24"/>
      <c r="AS1695" s="24"/>
      <c r="AT1695" s="24" t="e">
        <v>#N/A</v>
      </c>
      <c r="AU1695" s="24" t="e">
        <v>#N/A</v>
      </c>
      <c r="AV1695" s="24" t="e">
        <v>#N/A</v>
      </c>
      <c r="AW1695" s="24"/>
      <c r="AX1695" s="24"/>
      <c r="AY1695" s="24"/>
      <c r="AZ1695" s="24"/>
      <c r="BA1695" s="24"/>
      <c r="BB1695" s="24"/>
      <c r="BC1695" s="24"/>
      <c r="BD1695" s="24">
        <v>0</v>
      </c>
      <c r="BE1695" s="24">
        <v>0</v>
      </c>
      <c r="BF1695" s="23"/>
      <c r="BG1695" s="23"/>
      <c r="BH1695" s="23">
        <v>43602</v>
      </c>
      <c r="BI1695" s="26" t="s">
        <v>127</v>
      </c>
      <c r="BJ1695" s="26" t="s">
        <v>9868</v>
      </c>
      <c r="BK1695" s="29">
        <v>46006</v>
      </c>
      <c r="BL1695" s="24" t="s">
        <v>129</v>
      </c>
      <c r="BM1695" s="22" t="str">
        <f ca="1">+IF(Tabla1[[#This Row],[FECHA INGRESO]]&gt;=44986,IF((TODAY()-Tabla1[[#This Row],[FECHA INGRESO]])&gt;=50,"ALERTA","TODAVÍA FALTA"),"N/A")</f>
        <v>N/A</v>
      </c>
      <c r="BN1695" s="7">
        <f>IFERROR((_xlfn.DAYS(Tabla1[[#This Row],[FECHA INGRESO]],Tabla1[[#This Row],[FECHA RETIRO]]))/30,"")</f>
        <v>-1.3</v>
      </c>
    </row>
    <row r="1696" spans="1:66" ht="15" customHeight="1" x14ac:dyDescent="0.35">
      <c r="A1696" s="31">
        <v>5833832</v>
      </c>
      <c r="B1696" s="22" t="s">
        <v>9869</v>
      </c>
      <c r="C1696" s="23">
        <v>43563</v>
      </c>
      <c r="D1696" s="23" t="s">
        <v>188</v>
      </c>
      <c r="E1696" s="23" t="s">
        <v>111</v>
      </c>
      <c r="F1696" s="23"/>
      <c r="G1696" s="24"/>
      <c r="H1696" s="24">
        <v>24093300614</v>
      </c>
      <c r="I1696" s="24" t="s">
        <v>72</v>
      </c>
      <c r="J1696" s="24">
        <f>DATEDIF(Tabla1[[#This Row],[FECHA DE NACIMIENTO]],Tabla1[[#This Row],[FECHA ACTUAL]],"Y")</f>
        <v>41</v>
      </c>
      <c r="K1696" s="24" t="s">
        <v>96</v>
      </c>
      <c r="L1696" s="24" t="s">
        <v>74</v>
      </c>
      <c r="M1696" s="24">
        <v>2</v>
      </c>
      <c r="N1696" s="24">
        <v>2</v>
      </c>
      <c r="O1696" s="24">
        <v>3</v>
      </c>
      <c r="P1696" s="24" t="s">
        <v>101</v>
      </c>
      <c r="Q1696" s="23">
        <v>30129</v>
      </c>
      <c r="R1696" s="24" t="s">
        <v>1607</v>
      </c>
      <c r="S1696" s="25">
        <v>45119</v>
      </c>
      <c r="T1696" s="24"/>
      <c r="U1696" s="24">
        <v>3185937320</v>
      </c>
      <c r="V1696" s="24" t="s">
        <v>9870</v>
      </c>
      <c r="W1696" s="24" t="s">
        <v>9871</v>
      </c>
      <c r="X1696" s="24" t="s">
        <v>9872</v>
      </c>
      <c r="Y1696" s="24" t="s">
        <v>9873</v>
      </c>
      <c r="Z1696" s="24" t="s">
        <v>82</v>
      </c>
      <c r="AA1696" s="24">
        <v>3174568028</v>
      </c>
      <c r="AB1696" s="24" t="s">
        <v>77</v>
      </c>
      <c r="AC1696" s="24" t="s">
        <v>77</v>
      </c>
      <c r="AD1696" s="24" t="s">
        <v>77</v>
      </c>
      <c r="AE1696" s="26" t="s">
        <v>151</v>
      </c>
      <c r="AF1696" s="26"/>
      <c r="AG1696" s="26"/>
      <c r="AH1696" s="27" t="s">
        <v>184</v>
      </c>
      <c r="AI1696" s="27" t="s">
        <v>3433</v>
      </c>
      <c r="AJ1696" s="27" t="s">
        <v>3433</v>
      </c>
      <c r="AK1696" s="24" t="s">
        <v>121</v>
      </c>
      <c r="AL1696" s="24" t="s">
        <v>7086</v>
      </c>
      <c r="AM1696" s="23">
        <v>43563</v>
      </c>
      <c r="AN1696" s="28">
        <v>857100.06</v>
      </c>
      <c r="AO1696" s="28">
        <v>97032</v>
      </c>
      <c r="AP1696" s="24" t="s">
        <v>9874</v>
      </c>
      <c r="AQ1696" s="24"/>
      <c r="AR1696" s="24"/>
      <c r="AS1696" s="24"/>
      <c r="AT1696" s="24" t="e">
        <v>#N/A</v>
      </c>
      <c r="AU1696" s="24" t="e">
        <v>#N/A</v>
      </c>
      <c r="AV1696" s="24" t="e">
        <v>#N/A</v>
      </c>
      <c r="AW1696" s="24"/>
      <c r="AX1696" s="24"/>
      <c r="AY1696" s="24"/>
      <c r="AZ1696" s="24"/>
      <c r="BA1696" s="24"/>
      <c r="BB1696" s="24"/>
      <c r="BC1696" s="24"/>
      <c r="BD1696" s="24">
        <v>0</v>
      </c>
      <c r="BE1696" s="24">
        <v>0</v>
      </c>
      <c r="BF1696" s="23"/>
      <c r="BG1696" s="23"/>
      <c r="BH1696" s="23">
        <v>43644</v>
      </c>
      <c r="BI1696" s="26" t="s">
        <v>127</v>
      </c>
      <c r="BJ1696" s="26" t="s">
        <v>232</v>
      </c>
      <c r="BK1696" s="29">
        <v>93163</v>
      </c>
      <c r="BL1696" s="24" t="s">
        <v>129</v>
      </c>
      <c r="BM1696" s="22" t="str">
        <f ca="1">+IF(Tabla1[[#This Row],[FECHA INGRESO]]&gt;=44986,IF((TODAY()-Tabla1[[#This Row],[FECHA INGRESO]])&gt;=50,"ALERTA","TODAVÍA FALTA"),"N/A")</f>
        <v>N/A</v>
      </c>
      <c r="BN1696" s="7">
        <f>IFERROR((_xlfn.DAYS(Tabla1[[#This Row],[FECHA INGRESO]],Tabla1[[#This Row],[FECHA RETIRO]]))/30,"")</f>
        <v>-2.7</v>
      </c>
    </row>
    <row r="1697" spans="1:66" x14ac:dyDescent="0.35">
      <c r="A1697" s="21">
        <v>1013677060</v>
      </c>
      <c r="B1697" s="22" t="s">
        <v>9875</v>
      </c>
      <c r="C1697" s="23">
        <v>43563</v>
      </c>
      <c r="D1697" s="23" t="s">
        <v>266</v>
      </c>
      <c r="E1697" s="23" t="s">
        <v>111</v>
      </c>
      <c r="F1697" s="23" t="s">
        <v>70</v>
      </c>
      <c r="G1697" s="24" t="s">
        <v>9876</v>
      </c>
      <c r="H1697" s="24">
        <v>24093342074</v>
      </c>
      <c r="I1697" s="24" t="s">
        <v>95</v>
      </c>
      <c r="J1697" s="24">
        <f>DATEDIF(Tabla1[[#This Row],[FECHA DE NACIMIENTO]],Tabla1[[#This Row],[FECHA ACTUAL]],"Y")</f>
        <v>25</v>
      </c>
      <c r="K1697" s="24" t="s">
        <v>73</v>
      </c>
      <c r="L1697" s="24" t="s">
        <v>112</v>
      </c>
      <c r="M1697" s="24">
        <v>0</v>
      </c>
      <c r="N1697" s="24">
        <v>0</v>
      </c>
      <c r="O1697" s="24">
        <v>3</v>
      </c>
      <c r="P1697" s="24" t="s">
        <v>101</v>
      </c>
      <c r="Q1697" s="23">
        <v>35724</v>
      </c>
      <c r="R1697" s="24" t="s">
        <v>76</v>
      </c>
      <c r="S1697" s="25">
        <v>45119</v>
      </c>
      <c r="T1697" s="24">
        <v>5107219</v>
      </c>
      <c r="U1697" s="24">
        <v>3024283754</v>
      </c>
      <c r="V1697" s="33" t="s">
        <v>9877</v>
      </c>
      <c r="W1697" s="24" t="s">
        <v>9878</v>
      </c>
      <c r="X1697" s="24" t="s">
        <v>9879</v>
      </c>
      <c r="Y1697" s="24" t="s">
        <v>9880</v>
      </c>
      <c r="Z1697" s="24" t="s">
        <v>117</v>
      </c>
      <c r="AA1697" s="24">
        <v>3218015901</v>
      </c>
      <c r="AB1697" s="24" t="s">
        <v>101</v>
      </c>
      <c r="AC1697" s="24" t="s">
        <v>83</v>
      </c>
      <c r="AD1697" s="24" t="e">
        <v>#REF!</v>
      </c>
      <c r="AE1697" s="26" t="s">
        <v>194</v>
      </c>
      <c r="AF1697" s="26" t="s">
        <v>395</v>
      </c>
      <c r="AG1697" s="26" t="s">
        <v>75</v>
      </c>
      <c r="AH1697" s="27" t="s">
        <v>163</v>
      </c>
      <c r="AI1697" s="27" t="s">
        <v>1612</v>
      </c>
      <c r="AJ1697" s="27" t="s">
        <v>487</v>
      </c>
      <c r="AK1697" s="24" t="s">
        <v>121</v>
      </c>
      <c r="AL1697" s="24" t="s">
        <v>7086</v>
      </c>
      <c r="AM1697" s="23">
        <v>43563</v>
      </c>
      <c r="AN1697" s="28">
        <v>1736155</v>
      </c>
      <c r="AO1697" s="28">
        <v>140606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96</v>
      </c>
      <c r="AV1697" s="24">
        <v>98</v>
      </c>
      <c r="AW1697" s="24">
        <v>91</v>
      </c>
      <c r="AX1697" s="24" t="s">
        <v>9881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v>0</v>
      </c>
      <c r="BE1697" s="24">
        <v>0</v>
      </c>
      <c r="BF1697" s="23"/>
      <c r="BG1697" s="23"/>
      <c r="BH1697" s="23" t="s">
        <v>75</v>
      </c>
      <c r="BI1697" s="26">
        <v>0</v>
      </c>
      <c r="BJ1697" s="26">
        <v>0</v>
      </c>
      <c r="BK1697" s="29">
        <v>0</v>
      </c>
      <c r="BL1697" s="24" t="s">
        <v>91</v>
      </c>
      <c r="BM1697" s="22" t="str">
        <f ca="1">+IF(Tabla1[[#This Row],[FECHA INGRESO]]&gt;=44986,IF((TODAY()-Tabla1[[#This Row],[FECHA INGRESO]])&gt;=50,"ALERTA","TODAVÍA FALTA"),"N/A")</f>
        <v>N/A</v>
      </c>
      <c r="BN1697" s="7" t="str">
        <f>IFERROR((_xlfn.DAYS(Tabla1[[#This Row],[FECHA INGRESO]],Tabla1[[#This Row],[FECHA RETIRO]]))/30,"")</f>
        <v/>
      </c>
    </row>
    <row r="1698" spans="1:66" x14ac:dyDescent="0.35">
      <c r="A1698" s="21">
        <v>1033731359</v>
      </c>
      <c r="B1698" s="22" t="s">
        <v>9882</v>
      </c>
      <c r="C1698" s="23">
        <v>43563</v>
      </c>
      <c r="D1698" s="23" t="s">
        <v>93</v>
      </c>
      <c r="E1698" s="24" t="s">
        <v>94</v>
      </c>
      <c r="F1698" s="23" t="s">
        <v>94</v>
      </c>
      <c r="G1698" s="24"/>
      <c r="H1698" s="24">
        <v>24093345268</v>
      </c>
      <c r="I1698" s="24" t="s">
        <v>95</v>
      </c>
      <c r="J1698" s="24">
        <f>DATEDIF(Tabla1[[#This Row],[FECHA DE NACIMIENTO]],Tabla1[[#This Row],[FECHA ACTUAL]],"Y")</f>
        <v>32</v>
      </c>
      <c r="K1698" s="24" t="s">
        <v>73</v>
      </c>
      <c r="L1698" s="24" t="s">
        <v>74</v>
      </c>
      <c r="M1698" s="24">
        <v>2</v>
      </c>
      <c r="N1698" s="24">
        <v>2</v>
      </c>
      <c r="O1698" s="24">
        <v>2</v>
      </c>
      <c r="P1698" s="24" t="s">
        <v>101</v>
      </c>
      <c r="Q1698" s="23">
        <v>33309</v>
      </c>
      <c r="R1698" s="24" t="s">
        <v>76</v>
      </c>
      <c r="S1698" s="25">
        <v>45119</v>
      </c>
      <c r="T1698" s="24">
        <v>7676345</v>
      </c>
      <c r="U1698" s="24">
        <v>3162670526</v>
      </c>
      <c r="V1698" s="33" t="s">
        <v>9883</v>
      </c>
      <c r="W1698" s="24" t="s">
        <v>9884</v>
      </c>
      <c r="X1698" s="24" t="s">
        <v>472</v>
      </c>
      <c r="Y1698" s="24" t="s">
        <v>9885</v>
      </c>
      <c r="Z1698" s="24" t="s">
        <v>82</v>
      </c>
      <c r="AA1698" s="24">
        <v>3112178531</v>
      </c>
      <c r="AB1698" s="24" t="s">
        <v>101</v>
      </c>
      <c r="AC1698" s="24" t="s">
        <v>83</v>
      </c>
      <c r="AD1698" s="24" t="e">
        <v>#REF!</v>
      </c>
      <c r="AE1698" s="26" t="s">
        <v>183</v>
      </c>
      <c r="AF1698" s="26"/>
      <c r="AG1698" s="26" t="s">
        <v>75</v>
      </c>
      <c r="AH1698" s="27" t="s">
        <v>955</v>
      </c>
      <c r="AI1698" s="27" t="s">
        <v>1612</v>
      </c>
      <c r="AJ1698" s="27" t="s">
        <v>487</v>
      </c>
      <c r="AK1698" s="24" t="s">
        <v>121</v>
      </c>
      <c r="AL1698" s="24" t="s">
        <v>7086</v>
      </c>
      <c r="AM1698" s="23">
        <v>43563</v>
      </c>
      <c r="AN1698" s="28">
        <v>1160000</v>
      </c>
      <c r="AO1698" s="28">
        <v>140606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86</v>
      </c>
      <c r="AV1698" s="24">
        <v>94</v>
      </c>
      <c r="AW1698" s="24">
        <v>95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v>0</v>
      </c>
      <c r="BE1698" s="24">
        <v>0</v>
      </c>
      <c r="BF1698" s="23"/>
      <c r="BG1698" s="23"/>
      <c r="BH1698" s="23" t="s">
        <v>75</v>
      </c>
      <c r="BI1698" s="26">
        <v>0</v>
      </c>
      <c r="BJ1698" s="26">
        <v>0</v>
      </c>
      <c r="BK1698" s="29">
        <v>0</v>
      </c>
      <c r="BL1698" s="24" t="s">
        <v>91</v>
      </c>
      <c r="BM1698" s="22" t="str">
        <f ca="1">+IF(Tabla1[[#This Row],[FECHA INGRESO]]&gt;=44986,IF((TODAY()-Tabla1[[#This Row],[FECHA INGRESO]])&gt;=50,"ALERTA","TODAVÍA FALTA"),"N/A")</f>
        <v>N/A</v>
      </c>
      <c r="BN1698" s="7" t="str">
        <f>IFERROR((_xlfn.DAYS(Tabla1[[#This Row],[FECHA INGRESO]],Tabla1[[#This Row],[FECHA RETIRO]]))/30,"")</f>
        <v/>
      </c>
    </row>
    <row r="1699" spans="1:66" ht="15" customHeight="1" x14ac:dyDescent="0.35">
      <c r="A1699" s="34">
        <v>1006068397</v>
      </c>
      <c r="B1699" s="22" t="s">
        <v>9886</v>
      </c>
      <c r="C1699" s="23">
        <v>43564</v>
      </c>
      <c r="D1699" s="23" t="s">
        <v>188</v>
      </c>
      <c r="E1699" s="23" t="s">
        <v>111</v>
      </c>
      <c r="F1699" s="23" t="s">
        <v>70</v>
      </c>
      <c r="G1699" s="24"/>
      <c r="H1699" s="24">
        <v>24093383501</v>
      </c>
      <c r="I1699" s="24" t="s">
        <v>72</v>
      </c>
      <c r="J1699" s="24">
        <f>DATEDIF(Tabla1[[#This Row],[FECHA DE NACIMIENTO]],Tabla1[[#This Row],[FECHA ACTUAL]],"Y")</f>
        <v>27</v>
      </c>
      <c r="K1699" s="24" t="s">
        <v>96</v>
      </c>
      <c r="L1699" s="24" t="s">
        <v>112</v>
      </c>
      <c r="M1699" s="24">
        <v>0</v>
      </c>
      <c r="N1699" s="24">
        <v>0</v>
      </c>
      <c r="O1699" s="24">
        <v>2</v>
      </c>
      <c r="P1699" s="24" t="s">
        <v>101</v>
      </c>
      <c r="Q1699" s="23">
        <v>34955</v>
      </c>
      <c r="R1699" s="24" t="s">
        <v>9887</v>
      </c>
      <c r="S1699" s="25">
        <v>45119</v>
      </c>
      <c r="T1699" s="24"/>
      <c r="U1699" s="24">
        <v>3502101090</v>
      </c>
      <c r="V1699" s="24" t="s">
        <v>9888</v>
      </c>
      <c r="W1699" s="24" t="s">
        <v>9889</v>
      </c>
      <c r="X1699" s="24" t="s">
        <v>9890</v>
      </c>
      <c r="Y1699" s="24" t="s">
        <v>9891</v>
      </c>
      <c r="Z1699" s="24" t="s">
        <v>117</v>
      </c>
      <c r="AA1699" s="24">
        <v>3057484428</v>
      </c>
      <c r="AB1699" s="24" t="s">
        <v>77</v>
      </c>
      <c r="AC1699" s="24" t="s">
        <v>77</v>
      </c>
      <c r="AD1699" s="24" t="s">
        <v>77</v>
      </c>
      <c r="AE1699" s="26" t="s">
        <v>183</v>
      </c>
      <c r="AF1699" s="26"/>
      <c r="AG1699" s="26"/>
      <c r="AH1699" s="27" t="s">
        <v>184</v>
      </c>
      <c r="AI1699" s="27" t="s">
        <v>1612</v>
      </c>
      <c r="AJ1699" s="27" t="s">
        <v>487</v>
      </c>
      <c r="AK1699" s="24" t="s">
        <v>121</v>
      </c>
      <c r="AL1699" s="24" t="s">
        <v>7086</v>
      </c>
      <c r="AM1699" s="23">
        <v>43564</v>
      </c>
      <c r="AN1699" s="28">
        <v>877803</v>
      </c>
      <c r="AO1699" s="28">
        <v>102854</v>
      </c>
      <c r="AP1699" s="24"/>
      <c r="AQ1699" s="24"/>
      <c r="AR1699" s="24"/>
      <c r="AS1699" s="24"/>
      <c r="AT1699" s="24" t="e">
        <v>#N/A</v>
      </c>
      <c r="AU1699" s="24" t="e">
        <v>#N/A</v>
      </c>
      <c r="AV1699" s="24">
        <v>94</v>
      </c>
      <c r="AW1699" s="24"/>
      <c r="AX1699" s="24"/>
      <c r="AY1699" s="24"/>
      <c r="AZ1699" s="24"/>
      <c r="BA1699" s="24"/>
      <c r="BB1699" s="24"/>
      <c r="BC1699" s="24"/>
      <c r="BD1699" s="24">
        <v>0</v>
      </c>
      <c r="BE1699" s="24">
        <v>0</v>
      </c>
      <c r="BF1699" s="23"/>
      <c r="BG1699" s="23"/>
      <c r="BH1699" s="23">
        <v>43889</v>
      </c>
      <c r="BI1699" s="26" t="s">
        <v>127</v>
      </c>
      <c r="BJ1699" s="26" t="s">
        <v>232</v>
      </c>
      <c r="BK1699" s="29">
        <v>0</v>
      </c>
      <c r="BL1699" s="24" t="s">
        <v>129</v>
      </c>
      <c r="BM1699" s="22" t="str">
        <f ca="1">+IF(Tabla1[[#This Row],[FECHA INGRESO]]&gt;=44986,IF((TODAY()-Tabla1[[#This Row],[FECHA INGRESO]])&gt;=50,"ALERTA","TODAVÍA FALTA"),"N/A")</f>
        <v>N/A</v>
      </c>
      <c r="BN1699" s="7">
        <f>IFERROR((_xlfn.DAYS(Tabla1[[#This Row],[FECHA INGRESO]],Tabla1[[#This Row],[FECHA RETIRO]]))/30,"")</f>
        <v>-10.833333333333334</v>
      </c>
    </row>
    <row r="1700" spans="1:66" ht="15" customHeight="1" x14ac:dyDescent="0.35">
      <c r="A1700" s="31">
        <v>80722306</v>
      </c>
      <c r="B1700" s="22" t="s">
        <v>9892</v>
      </c>
      <c r="C1700" s="23">
        <v>43564</v>
      </c>
      <c r="D1700" s="23" t="s">
        <v>188</v>
      </c>
      <c r="E1700" s="23" t="s">
        <v>111</v>
      </c>
      <c r="F1700" s="23"/>
      <c r="G1700" s="24"/>
      <c r="H1700" s="24">
        <v>24093382623</v>
      </c>
      <c r="I1700" s="24" t="s">
        <v>72</v>
      </c>
      <c r="J1700" s="24">
        <f>DATEDIF(Tabla1[[#This Row],[FECHA DE NACIMIENTO]],Tabla1[[#This Row],[FECHA ACTUAL]],"Y")</f>
        <v>41</v>
      </c>
      <c r="K1700" s="24"/>
      <c r="L1700" s="24" t="s">
        <v>112</v>
      </c>
      <c r="M1700" s="24">
        <v>0</v>
      </c>
      <c r="N1700" s="24">
        <v>0</v>
      </c>
      <c r="O1700" s="24">
        <v>3</v>
      </c>
      <c r="P1700" s="24" t="s">
        <v>101</v>
      </c>
      <c r="Q1700" s="23">
        <v>30024</v>
      </c>
      <c r="R1700" s="24" t="s">
        <v>76</v>
      </c>
      <c r="S1700" s="25">
        <v>45119</v>
      </c>
      <c r="T1700" s="24"/>
      <c r="U1700" s="24">
        <v>3059151132</v>
      </c>
      <c r="V1700" s="24" t="s">
        <v>9893</v>
      </c>
      <c r="W1700" s="24" t="s">
        <v>9894</v>
      </c>
      <c r="X1700" s="24" t="s">
        <v>9895</v>
      </c>
      <c r="Y1700" s="24" t="s">
        <v>9896</v>
      </c>
      <c r="Z1700" s="24" t="s">
        <v>255</v>
      </c>
      <c r="AA1700" s="24">
        <v>3506137549</v>
      </c>
      <c r="AB1700" s="24" t="s">
        <v>77</v>
      </c>
      <c r="AC1700" s="24" t="s">
        <v>77</v>
      </c>
      <c r="AD1700" s="24" t="s">
        <v>77</v>
      </c>
      <c r="AE1700" s="26" t="s">
        <v>151</v>
      </c>
      <c r="AF1700" s="26"/>
      <c r="AG1700" s="26"/>
      <c r="AH1700" s="27" t="s">
        <v>184</v>
      </c>
      <c r="AI1700" s="27" t="s">
        <v>1227</v>
      </c>
      <c r="AJ1700" s="27" t="s">
        <v>487</v>
      </c>
      <c r="AK1700" s="24" t="s">
        <v>121</v>
      </c>
      <c r="AL1700" s="24" t="s">
        <v>7086</v>
      </c>
      <c r="AM1700" s="23">
        <v>43564</v>
      </c>
      <c r="AN1700" s="28">
        <v>857100.06</v>
      </c>
      <c r="AO1700" s="28"/>
      <c r="AP1700" s="24"/>
      <c r="AQ1700" s="24"/>
      <c r="AR1700" s="24"/>
      <c r="AS1700" s="24"/>
      <c r="AT1700" s="24" t="e">
        <v>#N/A</v>
      </c>
      <c r="AU1700" s="24" t="e">
        <v>#N/A</v>
      </c>
      <c r="AV1700" s="24" t="e">
        <v>#N/A</v>
      </c>
      <c r="AW1700" s="24"/>
      <c r="AX1700" s="24"/>
      <c r="AY1700" s="24"/>
      <c r="AZ1700" s="24"/>
      <c r="BA1700" s="24"/>
      <c r="BB1700" s="24"/>
      <c r="BC1700" s="24"/>
      <c r="BD1700" s="24">
        <v>0</v>
      </c>
      <c r="BE1700" s="24">
        <v>0</v>
      </c>
      <c r="BF1700" s="23"/>
      <c r="BG1700" s="23"/>
      <c r="BH1700" s="23">
        <v>43585</v>
      </c>
      <c r="BI1700" s="26" t="s">
        <v>143</v>
      </c>
      <c r="BJ1700" s="26" t="s">
        <v>2589</v>
      </c>
      <c r="BK1700" s="29">
        <v>25304</v>
      </c>
      <c r="BL1700" s="24" t="s">
        <v>129</v>
      </c>
      <c r="BM1700" s="22" t="str">
        <f ca="1">+IF(Tabla1[[#This Row],[FECHA INGRESO]]&gt;=44986,IF((TODAY()-Tabla1[[#This Row],[FECHA INGRESO]])&gt;=50,"ALERTA","TODAVÍA FALTA"),"N/A")</f>
        <v>N/A</v>
      </c>
      <c r="BN1700" s="7">
        <f>IFERROR((_xlfn.DAYS(Tabla1[[#This Row],[FECHA INGRESO]],Tabla1[[#This Row],[FECHA RETIRO]]))/30,"")</f>
        <v>-0.7</v>
      </c>
    </row>
    <row r="1701" spans="1:66" ht="15" customHeight="1" x14ac:dyDescent="0.35">
      <c r="A1701" s="31">
        <v>1023968120</v>
      </c>
      <c r="B1701" s="22" t="s">
        <v>9897</v>
      </c>
      <c r="C1701" s="23">
        <v>43567</v>
      </c>
      <c r="D1701" s="23" t="s">
        <v>157</v>
      </c>
      <c r="E1701" s="23" t="s">
        <v>111</v>
      </c>
      <c r="F1701" s="23"/>
      <c r="G1701" s="24"/>
      <c r="H1701" s="24">
        <v>24093478478</v>
      </c>
      <c r="I1701" s="24" t="s">
        <v>95</v>
      </c>
      <c r="J1701" s="24">
        <f>DATEDIF(Tabla1[[#This Row],[FECHA DE NACIMIENTO]],Tabla1[[#This Row],[FECHA ACTUAL]],"Y")</f>
        <v>25</v>
      </c>
      <c r="K1701" s="24" t="s">
        <v>320</v>
      </c>
      <c r="L1701" s="24" t="s">
        <v>112</v>
      </c>
      <c r="M1701" s="24">
        <v>0</v>
      </c>
      <c r="N1701" s="24">
        <v>0</v>
      </c>
      <c r="O1701" s="24">
        <v>2</v>
      </c>
      <c r="P1701" s="24" t="s">
        <v>101</v>
      </c>
      <c r="Q1701" s="23">
        <v>35907</v>
      </c>
      <c r="R1701" s="24" t="s">
        <v>76</v>
      </c>
      <c r="S1701" s="25">
        <v>45119</v>
      </c>
      <c r="T1701" s="24">
        <v>3659041</v>
      </c>
      <c r="U1701" s="24">
        <v>3166194008</v>
      </c>
      <c r="V1701" s="24" t="s">
        <v>9898</v>
      </c>
      <c r="W1701" s="24" t="s">
        <v>9899</v>
      </c>
      <c r="X1701" s="24" t="s">
        <v>9900</v>
      </c>
      <c r="Y1701" s="24" t="s">
        <v>9901</v>
      </c>
      <c r="Z1701" s="24" t="s">
        <v>255</v>
      </c>
      <c r="AA1701" s="24">
        <v>3132421967</v>
      </c>
      <c r="AB1701" s="24" t="s">
        <v>77</v>
      </c>
      <c r="AC1701" s="24" t="s">
        <v>77</v>
      </c>
      <c r="AD1701" s="24" t="s">
        <v>77</v>
      </c>
      <c r="AE1701" s="26" t="s">
        <v>151</v>
      </c>
      <c r="AF1701" s="26"/>
      <c r="AG1701" s="26"/>
      <c r="AH1701" s="27" t="s">
        <v>3042</v>
      </c>
      <c r="AI1701" s="27" t="s">
        <v>9114</v>
      </c>
      <c r="AJ1701" s="27" t="s">
        <v>438</v>
      </c>
      <c r="AK1701" s="24" t="s">
        <v>121</v>
      </c>
      <c r="AL1701" s="24" t="s">
        <v>7086</v>
      </c>
      <c r="AM1701" s="23">
        <v>43567</v>
      </c>
      <c r="AN1701" s="28">
        <v>857100.06</v>
      </c>
      <c r="AO1701" s="28">
        <v>97032</v>
      </c>
      <c r="AP1701" s="24"/>
      <c r="AQ1701" s="24"/>
      <c r="AR1701" s="24"/>
      <c r="AS1701" s="24"/>
      <c r="AT1701" s="24" t="e">
        <v>#N/A</v>
      </c>
      <c r="AU1701" s="24" t="e">
        <v>#N/A</v>
      </c>
      <c r="AV1701" s="24" t="e">
        <v>#N/A</v>
      </c>
      <c r="AW1701" s="24"/>
      <c r="AX1701" s="24"/>
      <c r="AY1701" s="24"/>
      <c r="AZ1701" s="24"/>
      <c r="BA1701" s="24"/>
      <c r="BB1701" s="24"/>
      <c r="BC1701" s="24"/>
      <c r="BD1701" s="24">
        <v>0</v>
      </c>
      <c r="BE1701" s="24">
        <v>0</v>
      </c>
      <c r="BF1701" s="23"/>
      <c r="BG1701" s="23"/>
      <c r="BH1701" s="23">
        <v>43589</v>
      </c>
      <c r="BI1701" s="26" t="s">
        <v>127</v>
      </c>
      <c r="BJ1701" s="26" t="s">
        <v>273</v>
      </c>
      <c r="BK1701" s="29">
        <v>26454</v>
      </c>
      <c r="BL1701" s="24" t="s">
        <v>129</v>
      </c>
      <c r="BM1701" s="22" t="str">
        <f ca="1">+IF(Tabla1[[#This Row],[FECHA INGRESO]]&gt;=44986,IF((TODAY()-Tabla1[[#This Row],[FECHA INGRESO]])&gt;=50,"ALERTA","TODAVÍA FALTA"),"N/A")</f>
        <v>N/A</v>
      </c>
      <c r="BN1701" s="7">
        <f>IFERROR((_xlfn.DAYS(Tabla1[[#This Row],[FECHA INGRESO]],Tabla1[[#This Row],[FECHA RETIRO]]))/30,"")</f>
        <v>-0.73333333333333328</v>
      </c>
    </row>
    <row r="1702" spans="1:66" ht="15" customHeight="1" x14ac:dyDescent="0.35">
      <c r="A1702" s="31">
        <v>1073713909</v>
      </c>
      <c r="B1702" s="22" t="s">
        <v>9902</v>
      </c>
      <c r="C1702" s="23">
        <v>43570</v>
      </c>
      <c r="D1702" s="23" t="s">
        <v>157</v>
      </c>
      <c r="E1702" s="23" t="s">
        <v>111</v>
      </c>
      <c r="F1702" s="23"/>
      <c r="G1702" s="24"/>
      <c r="H1702" s="24">
        <v>24093498852</v>
      </c>
      <c r="I1702" s="24" t="s">
        <v>95</v>
      </c>
      <c r="J1702" s="24">
        <f>DATEDIF(Tabla1[[#This Row],[FECHA DE NACIMIENTO]],Tabla1[[#This Row],[FECHA ACTUAL]],"Y")</f>
        <v>25</v>
      </c>
      <c r="K1702" s="24" t="s">
        <v>320</v>
      </c>
      <c r="L1702" s="24" t="s">
        <v>112</v>
      </c>
      <c r="M1702" s="24">
        <v>0</v>
      </c>
      <c r="N1702" s="24">
        <v>0</v>
      </c>
      <c r="O1702" s="24">
        <v>3</v>
      </c>
      <c r="P1702" s="24" t="s">
        <v>101</v>
      </c>
      <c r="Q1702" s="23">
        <v>35781</v>
      </c>
      <c r="R1702" s="24" t="s">
        <v>736</v>
      </c>
      <c r="S1702" s="25">
        <v>45119</v>
      </c>
      <c r="T1702" s="24"/>
      <c r="U1702" s="24">
        <v>3506862364</v>
      </c>
      <c r="V1702" s="24" t="s">
        <v>9903</v>
      </c>
      <c r="W1702" s="24" t="s">
        <v>9904</v>
      </c>
      <c r="X1702" s="24" t="s">
        <v>9905</v>
      </c>
      <c r="Y1702" s="24" t="s">
        <v>9906</v>
      </c>
      <c r="Z1702" s="24" t="s">
        <v>117</v>
      </c>
      <c r="AA1702" s="24">
        <v>3148060280</v>
      </c>
      <c r="AB1702" s="24" t="s">
        <v>77</v>
      </c>
      <c r="AC1702" s="24" t="s">
        <v>77</v>
      </c>
      <c r="AD1702" s="24" t="s">
        <v>77</v>
      </c>
      <c r="AE1702" s="26" t="s">
        <v>183</v>
      </c>
      <c r="AF1702" s="26"/>
      <c r="AG1702" s="26" t="s">
        <v>9907</v>
      </c>
      <c r="AH1702" s="27" t="s">
        <v>3042</v>
      </c>
      <c r="AI1702" s="27" t="s">
        <v>9832</v>
      </c>
      <c r="AJ1702" s="27" t="s">
        <v>438</v>
      </c>
      <c r="AK1702" s="24" t="s">
        <v>121</v>
      </c>
      <c r="AL1702" s="24" t="s">
        <v>7086</v>
      </c>
      <c r="AM1702" s="23">
        <v>43570</v>
      </c>
      <c r="AN1702" s="28">
        <v>877803</v>
      </c>
      <c r="AO1702" s="28">
        <v>102854</v>
      </c>
      <c r="AP1702" s="24"/>
      <c r="AQ1702" s="24"/>
      <c r="AR1702" s="24"/>
      <c r="AS1702" s="24"/>
      <c r="AT1702" s="24" t="e">
        <v>#N/A</v>
      </c>
      <c r="AU1702" s="24" t="e">
        <v>#N/A</v>
      </c>
      <c r="AV1702" s="24" t="e">
        <v>#N/A</v>
      </c>
      <c r="AW1702" s="24"/>
      <c r="AX1702" s="24"/>
      <c r="AY1702" s="24"/>
      <c r="AZ1702" s="24"/>
      <c r="BA1702" s="24"/>
      <c r="BB1702" s="24"/>
      <c r="BC1702" s="24"/>
      <c r="BD1702" s="24">
        <v>0</v>
      </c>
      <c r="BE1702" s="24">
        <v>0</v>
      </c>
      <c r="BF1702" s="23"/>
      <c r="BG1702" s="23"/>
      <c r="BH1702" s="23">
        <v>43845</v>
      </c>
      <c r="BI1702" s="26" t="s">
        <v>127</v>
      </c>
      <c r="BJ1702" s="26" t="s">
        <v>9908</v>
      </c>
      <c r="BK1702" s="29">
        <v>330395</v>
      </c>
      <c r="BL1702" s="24" t="s">
        <v>129</v>
      </c>
      <c r="BM1702" s="22" t="str">
        <f ca="1">+IF(Tabla1[[#This Row],[FECHA INGRESO]]&gt;=44986,IF((TODAY()-Tabla1[[#This Row],[FECHA INGRESO]])&gt;=50,"ALERTA","TODAVÍA FALTA"),"N/A")</f>
        <v>N/A</v>
      </c>
      <c r="BN1702" s="7">
        <f>IFERROR((_xlfn.DAYS(Tabla1[[#This Row],[FECHA INGRESO]],Tabla1[[#This Row],[FECHA RETIRO]]))/30,"")</f>
        <v>-9.1666666666666661</v>
      </c>
    </row>
    <row r="1703" spans="1:66" ht="15" customHeight="1" x14ac:dyDescent="0.35">
      <c r="A1703" s="31">
        <v>52779239</v>
      </c>
      <c r="B1703" s="22" t="s">
        <v>2092</v>
      </c>
      <c r="C1703" s="23">
        <v>43570</v>
      </c>
      <c r="D1703" s="23" t="s">
        <v>188</v>
      </c>
      <c r="E1703" s="23" t="s">
        <v>111</v>
      </c>
      <c r="F1703" s="23"/>
      <c r="G1703" s="24"/>
      <c r="H1703" s="24">
        <v>24093446844</v>
      </c>
      <c r="I1703" s="24" t="s">
        <v>95</v>
      </c>
      <c r="J1703" s="24">
        <f>DATEDIF(Tabla1[[#This Row],[FECHA DE NACIMIENTO]],Tabla1[[#This Row],[FECHA ACTUAL]],"Y")</f>
        <v>39</v>
      </c>
      <c r="K1703" s="24" t="s">
        <v>73</v>
      </c>
      <c r="L1703" s="24" t="s">
        <v>112</v>
      </c>
      <c r="M1703" s="24">
        <v>3</v>
      </c>
      <c r="N1703" s="24">
        <v>3</v>
      </c>
      <c r="O1703" s="24">
        <v>2</v>
      </c>
      <c r="P1703" s="24" t="s">
        <v>101</v>
      </c>
      <c r="Q1703" s="23">
        <v>30659</v>
      </c>
      <c r="R1703" s="24" t="s">
        <v>76</v>
      </c>
      <c r="S1703" s="25">
        <v>45119</v>
      </c>
      <c r="T1703" s="24">
        <v>8211464</v>
      </c>
      <c r="U1703" s="24">
        <v>3192143366</v>
      </c>
      <c r="V1703" s="24" t="s">
        <v>2094</v>
      </c>
      <c r="W1703" s="24" t="s">
        <v>9909</v>
      </c>
      <c r="X1703" s="24" t="s">
        <v>2096</v>
      </c>
      <c r="Y1703" s="24" t="s">
        <v>9910</v>
      </c>
      <c r="Z1703" s="24" t="s">
        <v>117</v>
      </c>
      <c r="AA1703" s="24">
        <v>82114164</v>
      </c>
      <c r="AB1703" s="24" t="s">
        <v>77</v>
      </c>
      <c r="AC1703" s="24" t="s">
        <v>77</v>
      </c>
      <c r="AD1703" s="24" t="s">
        <v>77</v>
      </c>
      <c r="AE1703" s="26" t="s">
        <v>151</v>
      </c>
      <c r="AF1703" s="26"/>
      <c r="AG1703" s="26"/>
      <c r="AH1703" s="27" t="s">
        <v>184</v>
      </c>
      <c r="AI1703" s="27" t="s">
        <v>7776</v>
      </c>
      <c r="AJ1703" s="27" t="s">
        <v>6147</v>
      </c>
      <c r="AK1703" s="24" t="s">
        <v>121</v>
      </c>
      <c r="AL1703" s="24" t="s">
        <v>7086</v>
      </c>
      <c r="AM1703" s="23">
        <v>43570</v>
      </c>
      <c r="AN1703" s="28">
        <v>857100.06</v>
      </c>
      <c r="AO1703" s="28">
        <v>97032</v>
      </c>
      <c r="AP1703" s="24"/>
      <c r="AQ1703" s="24"/>
      <c r="AR1703" s="24"/>
      <c r="AS1703" s="24"/>
      <c r="AT1703" s="24" t="e">
        <v>#N/A</v>
      </c>
      <c r="AU1703" s="24" t="e">
        <v>#N/A</v>
      </c>
      <c r="AV1703" s="24" t="e">
        <v>#N/A</v>
      </c>
      <c r="AW1703" s="24"/>
      <c r="AX1703" s="24"/>
      <c r="AY1703" s="24"/>
      <c r="AZ1703" s="24"/>
      <c r="BA1703" s="24"/>
      <c r="BB1703" s="24"/>
      <c r="BC1703" s="24"/>
      <c r="BD1703" s="24">
        <v>0</v>
      </c>
      <c r="BE1703" s="24">
        <v>0</v>
      </c>
      <c r="BF1703" s="23"/>
      <c r="BG1703" s="23"/>
      <c r="BH1703" s="23">
        <v>43633</v>
      </c>
      <c r="BI1703" s="26" t="s">
        <v>127</v>
      </c>
      <c r="BJ1703" s="26" t="s">
        <v>1246</v>
      </c>
      <c r="BK1703" s="29">
        <v>0</v>
      </c>
      <c r="BL1703" s="24" t="s">
        <v>129</v>
      </c>
      <c r="BM1703" s="22" t="str">
        <f ca="1">+IF(Tabla1[[#This Row],[FECHA INGRESO]]&gt;=44986,IF((TODAY()-Tabla1[[#This Row],[FECHA INGRESO]])&gt;=50,"ALERTA","TODAVÍA FALTA"),"N/A")</f>
        <v>N/A</v>
      </c>
      <c r="BN1703" s="7">
        <f>IFERROR((_xlfn.DAYS(Tabla1[[#This Row],[FECHA INGRESO]],Tabla1[[#This Row],[FECHA RETIRO]]))/30,"")</f>
        <v>-2.1</v>
      </c>
    </row>
    <row r="1704" spans="1:66" ht="15" customHeight="1" x14ac:dyDescent="0.35">
      <c r="A1704" s="31">
        <v>1019154648</v>
      </c>
      <c r="B1704" s="22" t="s">
        <v>9911</v>
      </c>
      <c r="C1704" s="23">
        <v>43570</v>
      </c>
      <c r="D1704" s="23" t="s">
        <v>188</v>
      </c>
      <c r="E1704" s="23" t="s">
        <v>111</v>
      </c>
      <c r="F1704" s="23"/>
      <c r="G1704" s="24"/>
      <c r="H1704" s="24">
        <v>24093500591</v>
      </c>
      <c r="I1704" s="24" t="s">
        <v>95</v>
      </c>
      <c r="J1704" s="24">
        <f>DATEDIF(Tabla1[[#This Row],[FECHA DE NACIMIENTO]],Tabla1[[#This Row],[FECHA ACTUAL]],"Y")</f>
        <v>31</v>
      </c>
      <c r="K1704" s="24" t="s">
        <v>73</v>
      </c>
      <c r="L1704" s="24" t="s">
        <v>112</v>
      </c>
      <c r="M1704" s="24">
        <v>0</v>
      </c>
      <c r="N1704" s="24">
        <v>0</v>
      </c>
      <c r="O1704" s="24">
        <v>3</v>
      </c>
      <c r="P1704" s="24" t="s">
        <v>101</v>
      </c>
      <c r="Q1704" s="23">
        <v>33615</v>
      </c>
      <c r="R1704" s="24" t="s">
        <v>76</v>
      </c>
      <c r="S1704" s="25">
        <v>45119</v>
      </c>
      <c r="T1704" s="24"/>
      <c r="U1704" s="24">
        <v>3103526990</v>
      </c>
      <c r="V1704" s="24" t="s">
        <v>9912</v>
      </c>
      <c r="W1704" s="24" t="s">
        <v>9913</v>
      </c>
      <c r="X1704" s="24" t="s">
        <v>9914</v>
      </c>
      <c r="Y1704" s="24" t="s">
        <v>9915</v>
      </c>
      <c r="Z1704" s="24" t="s">
        <v>1597</v>
      </c>
      <c r="AA1704" s="24">
        <v>3114970781</v>
      </c>
      <c r="AB1704" s="24" t="s">
        <v>77</v>
      </c>
      <c r="AC1704" s="24" t="s">
        <v>77</v>
      </c>
      <c r="AD1704" s="24" t="s">
        <v>77</v>
      </c>
      <c r="AE1704" s="26" t="s">
        <v>84</v>
      </c>
      <c r="AF1704" s="26" t="s">
        <v>9916</v>
      </c>
      <c r="AG1704" s="26"/>
      <c r="AH1704" s="27" t="s">
        <v>184</v>
      </c>
      <c r="AI1704" s="27" t="s">
        <v>3516</v>
      </c>
      <c r="AJ1704" s="27" t="s">
        <v>3516</v>
      </c>
      <c r="AK1704" s="24" t="s">
        <v>121</v>
      </c>
      <c r="AL1704" s="24" t="s">
        <v>7086</v>
      </c>
      <c r="AM1704" s="23">
        <v>43570</v>
      </c>
      <c r="AN1704" s="28">
        <v>857100.06</v>
      </c>
      <c r="AO1704" s="28">
        <v>97032</v>
      </c>
      <c r="AP1704" s="24"/>
      <c r="AQ1704" s="24"/>
      <c r="AR1704" s="24"/>
      <c r="AS1704" s="24"/>
      <c r="AT1704" s="24" t="e">
        <v>#N/A</v>
      </c>
      <c r="AU1704" s="24" t="e">
        <v>#N/A</v>
      </c>
      <c r="AV1704" s="24" t="e">
        <v>#N/A</v>
      </c>
      <c r="AW1704" s="24"/>
      <c r="AX1704" s="24"/>
      <c r="AY1704" s="24"/>
      <c r="AZ1704" s="24"/>
      <c r="BA1704" s="24"/>
      <c r="BB1704" s="24"/>
      <c r="BC1704" s="24"/>
      <c r="BD1704" s="24">
        <v>0</v>
      </c>
      <c r="BE1704" s="24">
        <v>0</v>
      </c>
      <c r="BF1704" s="23"/>
      <c r="BG1704" s="23"/>
      <c r="BH1704" s="23">
        <v>43600</v>
      </c>
      <c r="BI1704" s="26" t="s">
        <v>127</v>
      </c>
      <c r="BJ1704" s="26" t="s">
        <v>232</v>
      </c>
      <c r="BK1704" s="29">
        <v>35655</v>
      </c>
      <c r="BL1704" s="24" t="s">
        <v>129</v>
      </c>
      <c r="BM1704" s="22" t="str">
        <f ca="1">+IF(Tabla1[[#This Row],[FECHA INGRESO]]&gt;=44986,IF((TODAY()-Tabla1[[#This Row],[FECHA INGRESO]])&gt;=50,"ALERTA","TODAVÍA FALTA"),"N/A")</f>
        <v>N/A</v>
      </c>
      <c r="BN1704" s="7">
        <f>IFERROR((_xlfn.DAYS(Tabla1[[#This Row],[FECHA INGRESO]],Tabla1[[#This Row],[FECHA RETIRO]]))/30,"")</f>
        <v>-1</v>
      </c>
    </row>
    <row r="1705" spans="1:66" ht="15" customHeight="1" x14ac:dyDescent="0.35">
      <c r="A1705" s="31">
        <v>1031169313</v>
      </c>
      <c r="B1705" s="22" t="s">
        <v>9917</v>
      </c>
      <c r="C1705" s="23">
        <v>43570</v>
      </c>
      <c r="D1705" s="23" t="s">
        <v>131</v>
      </c>
      <c r="E1705" s="23" t="s">
        <v>111</v>
      </c>
      <c r="F1705" s="23"/>
      <c r="G1705" s="24"/>
      <c r="H1705" s="24">
        <v>24093501765</v>
      </c>
      <c r="I1705" s="24" t="s">
        <v>95</v>
      </c>
      <c r="J1705" s="24">
        <f>DATEDIF(Tabla1[[#This Row],[FECHA DE NACIMIENTO]],Tabla1[[#This Row],[FECHA ACTUAL]],"Y")</f>
        <v>26</v>
      </c>
      <c r="K1705" s="24" t="s">
        <v>320</v>
      </c>
      <c r="L1705" s="24" t="s">
        <v>112</v>
      </c>
      <c r="M1705" s="24">
        <v>0</v>
      </c>
      <c r="N1705" s="24">
        <v>0</v>
      </c>
      <c r="O1705" s="24">
        <v>2</v>
      </c>
      <c r="P1705" s="24" t="s">
        <v>101</v>
      </c>
      <c r="Q1705" s="23">
        <v>35496</v>
      </c>
      <c r="R1705" s="24" t="s">
        <v>76</v>
      </c>
      <c r="S1705" s="25">
        <v>45119</v>
      </c>
      <c r="T1705" s="24"/>
      <c r="U1705" s="24">
        <v>3144248696</v>
      </c>
      <c r="V1705" s="24" t="s">
        <v>9918</v>
      </c>
      <c r="W1705" s="24" t="s">
        <v>9919</v>
      </c>
      <c r="X1705" s="24" t="s">
        <v>9920</v>
      </c>
      <c r="Y1705" s="24" t="s">
        <v>9921</v>
      </c>
      <c r="Z1705" s="24" t="s">
        <v>117</v>
      </c>
      <c r="AA1705" s="24">
        <v>3123548707</v>
      </c>
      <c r="AB1705" s="24" t="s">
        <v>77</v>
      </c>
      <c r="AC1705" s="24" t="s">
        <v>77</v>
      </c>
      <c r="AD1705" s="24" t="s">
        <v>77</v>
      </c>
      <c r="AE1705" s="26" t="s">
        <v>151</v>
      </c>
      <c r="AF1705" s="26"/>
      <c r="AG1705" s="26"/>
      <c r="AH1705" s="27" t="s">
        <v>184</v>
      </c>
      <c r="AI1705" s="27" t="s">
        <v>224</v>
      </c>
      <c r="AJ1705" s="27" t="s">
        <v>530</v>
      </c>
      <c r="AK1705" s="24" t="s">
        <v>121</v>
      </c>
      <c r="AL1705" s="24" t="s">
        <v>7086</v>
      </c>
      <c r="AM1705" s="23">
        <v>43570</v>
      </c>
      <c r="AN1705" s="28">
        <v>857100.06</v>
      </c>
      <c r="AO1705" s="28">
        <v>97032</v>
      </c>
      <c r="AP1705" s="24"/>
      <c r="AQ1705" s="24"/>
      <c r="AR1705" s="24"/>
      <c r="AS1705" s="24"/>
      <c r="AT1705" s="24" t="e">
        <v>#N/A</v>
      </c>
      <c r="AU1705" s="24" t="e">
        <v>#N/A</v>
      </c>
      <c r="AV1705" s="24" t="e">
        <v>#N/A</v>
      </c>
      <c r="AW1705" s="24"/>
      <c r="AX1705" s="24"/>
      <c r="AY1705" s="24"/>
      <c r="AZ1705" s="24"/>
      <c r="BA1705" s="24"/>
      <c r="BB1705" s="24"/>
      <c r="BC1705" s="24"/>
      <c r="BD1705" s="24">
        <v>0</v>
      </c>
      <c r="BE1705" s="24">
        <v>0</v>
      </c>
      <c r="BF1705" s="23"/>
      <c r="BG1705" s="23"/>
      <c r="BH1705" s="23">
        <v>43812</v>
      </c>
      <c r="BI1705" s="26" t="s">
        <v>127</v>
      </c>
      <c r="BJ1705" s="26" t="s">
        <v>178</v>
      </c>
      <c r="BK1705" s="29">
        <v>280937</v>
      </c>
      <c r="BL1705" s="24" t="s">
        <v>129</v>
      </c>
      <c r="BM1705" s="22" t="str">
        <f ca="1">+IF(Tabla1[[#This Row],[FECHA INGRESO]]&gt;=44986,IF((TODAY()-Tabla1[[#This Row],[FECHA INGRESO]])&gt;=50,"ALERTA","TODAVÍA FALTA"),"N/A")</f>
        <v>N/A</v>
      </c>
      <c r="BN1705" s="7">
        <f>IFERROR((_xlfn.DAYS(Tabla1[[#This Row],[FECHA INGRESO]],Tabla1[[#This Row],[FECHA RETIRO]]))/30,"")</f>
        <v>-8.0666666666666664</v>
      </c>
    </row>
    <row r="1706" spans="1:66" ht="15" customHeight="1" x14ac:dyDescent="0.35">
      <c r="A1706" s="31">
        <v>1214726668</v>
      </c>
      <c r="B1706" s="22" t="s">
        <v>9922</v>
      </c>
      <c r="C1706" s="23">
        <v>43570</v>
      </c>
      <c r="D1706" s="23" t="s">
        <v>582</v>
      </c>
      <c r="E1706" s="24" t="s">
        <v>94</v>
      </c>
      <c r="F1706" s="23"/>
      <c r="G1706" s="24"/>
      <c r="H1706" s="24">
        <v>24093514475</v>
      </c>
      <c r="I1706" s="24" t="s">
        <v>95</v>
      </c>
      <c r="J1706" s="24">
        <f>DATEDIF(Tabla1[[#This Row],[FECHA DE NACIMIENTO]],Tabla1[[#This Row],[FECHA ACTUAL]],"Y")</f>
        <v>28</v>
      </c>
      <c r="K1706" s="24" t="s">
        <v>73</v>
      </c>
      <c r="L1706" s="24" t="s">
        <v>112</v>
      </c>
      <c r="M1706" s="24">
        <v>0</v>
      </c>
      <c r="N1706" s="24">
        <v>0</v>
      </c>
      <c r="O1706" s="24">
        <v>2</v>
      </c>
      <c r="P1706" s="24" t="s">
        <v>101</v>
      </c>
      <c r="Q1706" s="23">
        <v>34666</v>
      </c>
      <c r="R1706" s="24" t="s">
        <v>830</v>
      </c>
      <c r="S1706" s="25">
        <v>45119</v>
      </c>
      <c r="T1706" s="24">
        <v>21442055</v>
      </c>
      <c r="U1706" s="24">
        <v>3015866183</v>
      </c>
      <c r="V1706" s="24" t="s">
        <v>9923</v>
      </c>
      <c r="W1706" s="24" t="s">
        <v>9924</v>
      </c>
      <c r="X1706" s="24" t="s">
        <v>9925</v>
      </c>
      <c r="Y1706" s="24" t="s">
        <v>9926</v>
      </c>
      <c r="Z1706" s="24" t="s">
        <v>117</v>
      </c>
      <c r="AA1706" s="24">
        <v>3006044122</v>
      </c>
      <c r="AB1706" s="24" t="s">
        <v>77</v>
      </c>
      <c r="AC1706" s="24" t="s">
        <v>77</v>
      </c>
      <c r="AD1706" s="24" t="s">
        <v>77</v>
      </c>
      <c r="AE1706" s="26" t="s">
        <v>194</v>
      </c>
      <c r="AF1706" s="26"/>
      <c r="AG1706" s="26"/>
      <c r="AH1706" s="27" t="s">
        <v>184</v>
      </c>
      <c r="AI1706" s="27" t="s">
        <v>515</v>
      </c>
      <c r="AJ1706" s="27" t="s">
        <v>515</v>
      </c>
      <c r="AK1706" s="24" t="s">
        <v>121</v>
      </c>
      <c r="AL1706" s="24" t="s">
        <v>7086</v>
      </c>
      <c r="AM1706" s="23">
        <v>43570</v>
      </c>
      <c r="AN1706" s="28">
        <v>857100.06</v>
      </c>
      <c r="AO1706" s="28"/>
      <c r="AP1706" s="24"/>
      <c r="AQ1706" s="24"/>
      <c r="AR1706" s="24"/>
      <c r="AS1706" s="24"/>
      <c r="AT1706" s="24" t="e">
        <v>#N/A</v>
      </c>
      <c r="AU1706" s="24" t="e">
        <v>#N/A</v>
      </c>
      <c r="AV1706" s="24" t="e">
        <v>#N/A</v>
      </c>
      <c r="AW1706" s="24"/>
      <c r="AX1706" s="24"/>
      <c r="AY1706" s="24"/>
      <c r="AZ1706" s="24"/>
      <c r="BA1706" s="24"/>
      <c r="BB1706" s="24"/>
      <c r="BC1706" s="24"/>
      <c r="BD1706" s="24">
        <v>0</v>
      </c>
      <c r="BE1706" s="24">
        <v>0</v>
      </c>
      <c r="BF1706" s="23"/>
      <c r="BG1706" s="23"/>
      <c r="BH1706" s="23">
        <v>43581</v>
      </c>
      <c r="BI1706" s="26" t="s">
        <v>127</v>
      </c>
      <c r="BJ1706" s="26" t="s">
        <v>232</v>
      </c>
      <c r="BK1706" s="29">
        <v>13802</v>
      </c>
      <c r="BL1706" s="24" t="s">
        <v>129</v>
      </c>
      <c r="BM1706" s="22" t="str">
        <f ca="1">+IF(Tabla1[[#This Row],[FECHA INGRESO]]&gt;=44986,IF((TODAY()-Tabla1[[#This Row],[FECHA INGRESO]])&gt;=50,"ALERTA","TODAVÍA FALTA"),"N/A")</f>
        <v>N/A</v>
      </c>
      <c r="BN1706" s="7">
        <f>IFERROR((_xlfn.DAYS(Tabla1[[#This Row],[FECHA INGRESO]],Tabla1[[#This Row],[FECHA RETIRO]]))/30,"")</f>
        <v>-0.36666666666666664</v>
      </c>
    </row>
    <row r="1707" spans="1:66" x14ac:dyDescent="0.35">
      <c r="A1707" s="31">
        <v>1007134992</v>
      </c>
      <c r="B1707" s="22" t="s">
        <v>9927</v>
      </c>
      <c r="C1707" s="23">
        <v>43571</v>
      </c>
      <c r="D1707" s="23" t="s">
        <v>188</v>
      </c>
      <c r="E1707" s="23" t="s">
        <v>77</v>
      </c>
      <c r="F1707" s="23"/>
      <c r="G1707" s="24"/>
      <c r="H1707" s="24">
        <v>24093434012</v>
      </c>
      <c r="I1707" s="24" t="s">
        <v>72</v>
      </c>
      <c r="J1707" s="24">
        <f>DATEDIF(Tabla1[[#This Row],[FECHA DE NACIMIENTO]],Tabla1[[#This Row],[FECHA ACTUAL]],"Y")</f>
        <v>22</v>
      </c>
      <c r="K1707" s="24" t="s">
        <v>73</v>
      </c>
      <c r="L1707" s="24" t="s">
        <v>112</v>
      </c>
      <c r="M1707" s="24">
        <v>0</v>
      </c>
      <c r="N1707" s="24">
        <v>0</v>
      </c>
      <c r="O1707" s="24">
        <v>2</v>
      </c>
      <c r="P1707" s="24" t="s">
        <v>101</v>
      </c>
      <c r="Q1707" s="23">
        <v>37009</v>
      </c>
      <c r="R1707" s="24" t="s">
        <v>1544</v>
      </c>
      <c r="S1707" s="25">
        <v>45119</v>
      </c>
      <c r="T1707" s="24"/>
      <c r="U1707" s="24">
        <v>0</v>
      </c>
      <c r="V1707" s="24" t="s">
        <v>9928</v>
      </c>
      <c r="W1707" s="24" t="s">
        <v>9929</v>
      </c>
      <c r="X1707" s="24" t="s">
        <v>9930</v>
      </c>
      <c r="Y1707" s="24" t="s">
        <v>9931</v>
      </c>
      <c r="Z1707" s="24" t="s">
        <v>117</v>
      </c>
      <c r="AA1707" s="24">
        <v>322728896</v>
      </c>
      <c r="AB1707" s="24" t="s">
        <v>77</v>
      </c>
      <c r="AC1707" s="24" t="s">
        <v>77</v>
      </c>
      <c r="AD1707" s="24" t="s">
        <v>77</v>
      </c>
      <c r="AE1707" s="26" t="s">
        <v>151</v>
      </c>
      <c r="AF1707" s="26"/>
      <c r="AG1707" s="26"/>
      <c r="AH1707" s="27" t="s">
        <v>9705</v>
      </c>
      <c r="AI1707" s="27" t="s">
        <v>673</v>
      </c>
      <c r="AJ1707" s="27" t="s">
        <v>673</v>
      </c>
      <c r="AK1707" s="24" t="s">
        <v>89</v>
      </c>
      <c r="AL1707" s="24" t="s">
        <v>868</v>
      </c>
      <c r="AM1707" s="23">
        <v>43571</v>
      </c>
      <c r="AN1707" s="28">
        <v>857100.06</v>
      </c>
      <c r="AO1707" s="28">
        <v>97032</v>
      </c>
      <c r="AP1707" s="24"/>
      <c r="AQ1707" s="24"/>
      <c r="AR1707" s="24"/>
      <c r="AS1707" s="24"/>
      <c r="AT1707" s="24" t="e">
        <v>#N/A</v>
      </c>
      <c r="AU1707" s="24" t="e">
        <v>#N/A</v>
      </c>
      <c r="AV1707" s="24" t="e">
        <v>#N/A</v>
      </c>
      <c r="AW1707" s="24"/>
      <c r="AX1707" s="24"/>
      <c r="AY1707" s="24"/>
      <c r="AZ1707" s="24"/>
      <c r="BA1707" s="24"/>
      <c r="BB1707" s="24"/>
      <c r="BC1707" s="24"/>
      <c r="BD1707" s="24">
        <v>0</v>
      </c>
      <c r="BE1707" s="24">
        <v>0</v>
      </c>
      <c r="BF1707" s="23"/>
      <c r="BG1707" s="23"/>
      <c r="BH1707" s="23">
        <v>43836</v>
      </c>
      <c r="BI1707" s="26" t="s">
        <v>143</v>
      </c>
      <c r="BJ1707" s="26" t="s">
        <v>9932</v>
      </c>
      <c r="BK1707" s="29">
        <v>0</v>
      </c>
      <c r="BL1707" s="24" t="s">
        <v>129</v>
      </c>
      <c r="BM1707" s="22" t="str">
        <f ca="1">+IF(Tabla1[[#This Row],[FECHA INGRESO]]&gt;=44986,IF((TODAY()-Tabla1[[#This Row],[FECHA INGRESO]])&gt;=50,"ALERTA","TODAVÍA FALTA"),"N/A")</f>
        <v>N/A</v>
      </c>
      <c r="BN1707" s="7">
        <f>IFERROR((_xlfn.DAYS(Tabla1[[#This Row],[FECHA INGRESO]],Tabla1[[#This Row],[FECHA RETIRO]]))/30,"")</f>
        <v>-8.8333333333333339</v>
      </c>
    </row>
    <row r="1708" spans="1:66" ht="15" customHeight="1" x14ac:dyDescent="0.35">
      <c r="A1708" s="21">
        <v>1022931453</v>
      </c>
      <c r="B1708" s="22" t="s">
        <v>9933</v>
      </c>
      <c r="C1708" s="23">
        <v>43577</v>
      </c>
      <c r="D1708" s="23" t="s">
        <v>188</v>
      </c>
      <c r="E1708" s="23" t="s">
        <v>110</v>
      </c>
      <c r="F1708" s="23" t="s">
        <v>70</v>
      </c>
      <c r="G1708" s="24"/>
      <c r="H1708" s="24">
        <v>24093446907</v>
      </c>
      <c r="I1708" s="24" t="s">
        <v>95</v>
      </c>
      <c r="J1708" s="24">
        <f>DATEDIF(Tabla1[[#This Row],[FECHA DE NACIMIENTO]],Tabla1[[#This Row],[FECHA ACTUAL]],"Y")</f>
        <v>36</v>
      </c>
      <c r="K1708" s="24" t="s">
        <v>73</v>
      </c>
      <c r="L1708" s="24" t="s">
        <v>234</v>
      </c>
      <c r="M1708" s="24">
        <v>1</v>
      </c>
      <c r="N1708" s="24">
        <v>1</v>
      </c>
      <c r="O1708" s="24">
        <v>2</v>
      </c>
      <c r="P1708" s="24" t="s">
        <v>101</v>
      </c>
      <c r="Q1708" s="23">
        <v>31821</v>
      </c>
      <c r="R1708" s="24" t="s">
        <v>76</v>
      </c>
      <c r="S1708" s="25">
        <v>45119</v>
      </c>
      <c r="T1708" s="24"/>
      <c r="U1708" s="24">
        <v>3163486667</v>
      </c>
      <c r="V1708" s="24" t="s">
        <v>9934</v>
      </c>
      <c r="W1708" s="24" t="s">
        <v>9935</v>
      </c>
      <c r="X1708" s="24" t="s">
        <v>111</v>
      </c>
      <c r="Y1708" s="24" t="s">
        <v>9936</v>
      </c>
      <c r="Z1708" s="24"/>
      <c r="AA1708" s="24">
        <v>3178497508</v>
      </c>
      <c r="AB1708" s="24" t="s">
        <v>83</v>
      </c>
      <c r="AC1708" s="24" t="s">
        <v>83</v>
      </c>
      <c r="AD1708" s="24" t="e">
        <v>#REF!</v>
      </c>
      <c r="AE1708" s="26" t="s">
        <v>151</v>
      </c>
      <c r="AF1708" s="26"/>
      <c r="AG1708" s="26">
        <v>0</v>
      </c>
      <c r="AH1708" s="27" t="s">
        <v>184</v>
      </c>
      <c r="AI1708" s="27" t="s">
        <v>120</v>
      </c>
      <c r="AJ1708" s="27" t="s">
        <v>120</v>
      </c>
      <c r="AK1708" s="24" t="s">
        <v>121</v>
      </c>
      <c r="AL1708" s="24" t="s">
        <v>7086</v>
      </c>
      <c r="AM1708" s="23">
        <v>43577</v>
      </c>
      <c r="AN1708" s="28">
        <v>1000000</v>
      </c>
      <c r="AO1708" s="28">
        <v>117172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87</v>
      </c>
      <c r="AW1708" s="24">
        <v>90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v>0</v>
      </c>
      <c r="BE1708" s="24">
        <v>0</v>
      </c>
      <c r="BF1708" s="23"/>
      <c r="BG1708" s="23"/>
      <c r="BH1708" s="23">
        <v>44756</v>
      </c>
      <c r="BI1708" s="26" t="s">
        <v>466</v>
      </c>
      <c r="BJ1708" s="26" t="s">
        <v>3469</v>
      </c>
      <c r="BK1708" s="29">
        <v>0</v>
      </c>
      <c r="BL1708" s="24" t="s">
        <v>129</v>
      </c>
      <c r="BM1708" s="22" t="str">
        <f ca="1">+IF(Tabla1[[#This Row],[FECHA INGRESO]]&gt;=44986,IF((TODAY()-Tabla1[[#This Row],[FECHA INGRESO]])&gt;=50,"ALERTA","TODAVÍA FALTA"),"N/A")</f>
        <v>N/A</v>
      </c>
      <c r="BN1708" s="7">
        <f>IFERROR((_xlfn.DAYS(Tabla1[[#This Row],[FECHA INGRESO]],Tabla1[[#This Row],[FECHA RETIRO]]))/30,"")</f>
        <v>-39.299999999999997</v>
      </c>
    </row>
    <row r="1709" spans="1:66" ht="15" customHeight="1" x14ac:dyDescent="0.35">
      <c r="A1709" s="31">
        <v>1030680098</v>
      </c>
      <c r="B1709" s="22" t="s">
        <v>9937</v>
      </c>
      <c r="C1709" s="23">
        <v>43577</v>
      </c>
      <c r="D1709" s="23" t="s">
        <v>157</v>
      </c>
      <c r="E1709" s="23" t="s">
        <v>111</v>
      </c>
      <c r="F1709" s="23"/>
      <c r="G1709" s="24"/>
      <c r="H1709" s="24">
        <v>24093628259</v>
      </c>
      <c r="I1709" s="24" t="s">
        <v>72</v>
      </c>
      <c r="J1709" s="24">
        <f>DATEDIF(Tabla1[[#This Row],[FECHA DE NACIMIENTO]],Tabla1[[#This Row],[FECHA ACTUAL]],"Y")</f>
        <v>26</v>
      </c>
      <c r="K1709" s="24" t="s">
        <v>73</v>
      </c>
      <c r="L1709" s="24" t="s">
        <v>112</v>
      </c>
      <c r="M1709" s="24">
        <v>1</v>
      </c>
      <c r="N1709" s="24">
        <v>1</v>
      </c>
      <c r="O1709" s="24">
        <v>3</v>
      </c>
      <c r="P1709" s="24" t="s">
        <v>101</v>
      </c>
      <c r="Q1709" s="23">
        <v>35618</v>
      </c>
      <c r="R1709" s="24" t="s">
        <v>76</v>
      </c>
      <c r="S1709" s="25">
        <v>45119</v>
      </c>
      <c r="T1709" s="24"/>
      <c r="U1709" s="24">
        <v>31341446777</v>
      </c>
      <c r="V1709" s="24" t="s">
        <v>9938</v>
      </c>
      <c r="W1709" s="24" t="s">
        <v>9939</v>
      </c>
      <c r="X1709" s="24" t="s">
        <v>9940</v>
      </c>
      <c r="Y1709" s="24" t="s">
        <v>9941</v>
      </c>
      <c r="Z1709" s="24" t="s">
        <v>117</v>
      </c>
      <c r="AA1709" s="24">
        <v>3217646491</v>
      </c>
      <c r="AB1709" s="24" t="s">
        <v>77</v>
      </c>
      <c r="AC1709" s="24" t="s">
        <v>77</v>
      </c>
      <c r="AD1709" s="24" t="s">
        <v>77</v>
      </c>
      <c r="AE1709" s="26" t="s">
        <v>151</v>
      </c>
      <c r="AF1709" s="26"/>
      <c r="AG1709" s="26"/>
      <c r="AH1709" s="27" t="s">
        <v>184</v>
      </c>
      <c r="AI1709" s="27" t="s">
        <v>224</v>
      </c>
      <c r="AJ1709" s="27" t="s">
        <v>530</v>
      </c>
      <c r="AK1709" s="24" t="s">
        <v>121</v>
      </c>
      <c r="AL1709" s="24" t="s">
        <v>7086</v>
      </c>
      <c r="AM1709" s="23">
        <v>43577</v>
      </c>
      <c r="AN1709" s="28">
        <v>857100.06</v>
      </c>
      <c r="AO1709" s="28">
        <v>97032</v>
      </c>
      <c r="AP1709" s="24"/>
      <c r="AQ1709" s="24"/>
      <c r="AR1709" s="24"/>
      <c r="AS1709" s="24"/>
      <c r="AT1709" s="24" t="e">
        <v>#N/A</v>
      </c>
      <c r="AU1709" s="24" t="e">
        <v>#N/A</v>
      </c>
      <c r="AV1709" s="24">
        <v>91</v>
      </c>
      <c r="AW1709" s="24"/>
      <c r="AX1709" s="24"/>
      <c r="AY1709" s="24"/>
      <c r="AZ1709" s="24"/>
      <c r="BA1709" s="24"/>
      <c r="BB1709" s="24"/>
      <c r="BC1709" s="24"/>
      <c r="BD1709" s="24">
        <v>0</v>
      </c>
      <c r="BE1709" s="24">
        <v>0</v>
      </c>
      <c r="BF1709" s="23"/>
      <c r="BG1709" s="23"/>
      <c r="BH1709" s="23">
        <v>43600</v>
      </c>
      <c r="BI1709" s="26" t="s">
        <v>127</v>
      </c>
      <c r="BJ1709" s="26" t="s">
        <v>1953</v>
      </c>
      <c r="BK1709" s="29">
        <v>27604</v>
      </c>
      <c r="BL1709" s="24" t="s">
        <v>129</v>
      </c>
      <c r="BM1709" s="22" t="str">
        <f ca="1">+IF(Tabla1[[#This Row],[FECHA INGRESO]]&gt;=44986,IF((TODAY()-Tabla1[[#This Row],[FECHA INGRESO]])&gt;=50,"ALERTA","TODAVÍA FALTA"),"N/A")</f>
        <v>N/A</v>
      </c>
      <c r="BN1709" s="7">
        <f>IFERROR((_xlfn.DAYS(Tabla1[[#This Row],[FECHA INGRESO]],Tabla1[[#This Row],[FECHA RETIRO]]))/30,"")</f>
        <v>-0.76666666666666672</v>
      </c>
    </row>
    <row r="1710" spans="1:66" x14ac:dyDescent="0.35">
      <c r="A1710" s="31">
        <v>1024490566</v>
      </c>
      <c r="B1710" s="22" t="s">
        <v>9942</v>
      </c>
      <c r="C1710" s="23">
        <v>43577</v>
      </c>
      <c r="D1710" s="23" t="s">
        <v>131</v>
      </c>
      <c r="E1710" s="23" t="s">
        <v>111</v>
      </c>
      <c r="F1710" s="23"/>
      <c r="G1710" s="24"/>
      <c r="H1710" s="24">
        <v>24093545176</v>
      </c>
      <c r="I1710" s="24" t="s">
        <v>72</v>
      </c>
      <c r="J1710" s="24">
        <f>DATEDIF(Tabla1[[#This Row],[FECHA DE NACIMIENTO]],Tabla1[[#This Row],[FECHA ACTUAL]],"Y")</f>
        <v>34</v>
      </c>
      <c r="K1710" s="24" t="s">
        <v>73</v>
      </c>
      <c r="L1710" s="24" t="s">
        <v>112</v>
      </c>
      <c r="M1710" s="24">
        <v>0</v>
      </c>
      <c r="N1710" s="24">
        <v>0</v>
      </c>
      <c r="O1710" s="24">
        <v>3</v>
      </c>
      <c r="P1710" s="24" t="s">
        <v>101</v>
      </c>
      <c r="Q1710" s="23">
        <v>32618</v>
      </c>
      <c r="R1710" s="24" t="s">
        <v>76</v>
      </c>
      <c r="S1710" s="25">
        <v>45119</v>
      </c>
      <c r="T1710" s="24"/>
      <c r="U1710" s="24">
        <v>3203882045</v>
      </c>
      <c r="V1710" s="24" t="s">
        <v>9943</v>
      </c>
      <c r="W1710" s="24" t="s">
        <v>9944</v>
      </c>
      <c r="X1710" s="24" t="s">
        <v>8470</v>
      </c>
      <c r="Y1710" s="24"/>
      <c r="Z1710" s="24"/>
      <c r="AA1710" s="24"/>
      <c r="AB1710" s="24" t="s">
        <v>77</v>
      </c>
      <c r="AC1710" s="24" t="s">
        <v>77</v>
      </c>
      <c r="AD1710" s="24" t="s">
        <v>77</v>
      </c>
      <c r="AE1710" s="26" t="s">
        <v>102</v>
      </c>
      <c r="AF1710" s="26" t="s">
        <v>9945</v>
      </c>
      <c r="AG1710" s="26"/>
      <c r="AH1710" s="27" t="s">
        <v>184</v>
      </c>
      <c r="AI1710" s="27" t="s">
        <v>3433</v>
      </c>
      <c r="AJ1710" s="27" t="s">
        <v>3433</v>
      </c>
      <c r="AK1710" s="24" t="s">
        <v>121</v>
      </c>
      <c r="AL1710" s="24" t="s">
        <v>7086</v>
      </c>
      <c r="AM1710" s="23">
        <v>43577</v>
      </c>
      <c r="AN1710" s="28">
        <v>857100.06</v>
      </c>
      <c r="AO1710" s="28"/>
      <c r="AP1710" s="24"/>
      <c r="AQ1710" s="24"/>
      <c r="AR1710" s="24"/>
      <c r="AS1710" s="24"/>
      <c r="AT1710" s="24" t="e">
        <v>#N/A</v>
      </c>
      <c r="AU1710" s="24" t="e">
        <v>#N/A</v>
      </c>
      <c r="AV1710" s="24" t="e">
        <v>#N/A</v>
      </c>
      <c r="AW1710" s="24"/>
      <c r="AX1710" s="24"/>
      <c r="AY1710" s="24"/>
      <c r="AZ1710" s="24"/>
      <c r="BA1710" s="24"/>
      <c r="BB1710" s="24"/>
      <c r="BC1710" s="24"/>
      <c r="BD1710" s="24">
        <v>0</v>
      </c>
      <c r="BE1710" s="24">
        <v>0</v>
      </c>
      <c r="BF1710" s="23"/>
      <c r="BG1710" s="23"/>
      <c r="BH1710" s="23">
        <v>43579</v>
      </c>
      <c r="BI1710" s="26" t="s">
        <v>143</v>
      </c>
      <c r="BJ1710" s="26" t="s">
        <v>2589</v>
      </c>
      <c r="BK1710" s="29">
        <v>0</v>
      </c>
      <c r="BL1710" s="24" t="s">
        <v>129</v>
      </c>
      <c r="BM1710" s="22" t="str">
        <f ca="1">+IF(Tabla1[[#This Row],[FECHA INGRESO]]&gt;=44986,IF((TODAY()-Tabla1[[#This Row],[FECHA INGRESO]])&gt;=50,"ALERTA","TODAVÍA FALTA"),"N/A")</f>
        <v>N/A</v>
      </c>
      <c r="BN1710" s="7">
        <f>IFERROR((_xlfn.DAYS(Tabla1[[#This Row],[FECHA INGRESO]],Tabla1[[#This Row],[FECHA RETIRO]]))/30,"")</f>
        <v>-6.6666666666666666E-2</v>
      </c>
    </row>
    <row r="1711" spans="1:66" ht="15" customHeight="1" x14ac:dyDescent="0.35">
      <c r="A1711" s="34">
        <v>1022446098</v>
      </c>
      <c r="B1711" s="22" t="s">
        <v>9946</v>
      </c>
      <c r="C1711" s="23">
        <v>43577</v>
      </c>
      <c r="D1711" s="23" t="s">
        <v>4008</v>
      </c>
      <c r="E1711" s="23" t="s">
        <v>110</v>
      </c>
      <c r="F1711" s="23" t="s">
        <v>110</v>
      </c>
      <c r="G1711" s="24"/>
      <c r="H1711" s="24">
        <v>24093502270</v>
      </c>
      <c r="I1711" s="24" t="s">
        <v>95</v>
      </c>
      <c r="J1711" s="24">
        <f>DATEDIF(Tabla1[[#This Row],[FECHA DE NACIMIENTO]],Tabla1[[#This Row],[FECHA ACTUAL]],"Y")</f>
        <v>23</v>
      </c>
      <c r="K1711" s="24" t="s">
        <v>73</v>
      </c>
      <c r="L1711" s="24" t="s">
        <v>112</v>
      </c>
      <c r="M1711" s="24">
        <v>0</v>
      </c>
      <c r="N1711" s="24">
        <v>0</v>
      </c>
      <c r="O1711" s="24">
        <v>3</v>
      </c>
      <c r="P1711" s="24" t="s">
        <v>101</v>
      </c>
      <c r="Q1711" s="23">
        <v>36447</v>
      </c>
      <c r="R1711" s="24" t="s">
        <v>76</v>
      </c>
      <c r="S1711" s="25">
        <v>45119</v>
      </c>
      <c r="T1711" s="24">
        <v>2773079</v>
      </c>
      <c r="U1711" s="24">
        <v>3178169946</v>
      </c>
      <c r="V1711" s="24" t="s">
        <v>9947</v>
      </c>
      <c r="W1711" s="24" t="s">
        <v>9948</v>
      </c>
      <c r="X1711" s="24" t="s">
        <v>9949</v>
      </c>
      <c r="Y1711" s="24" t="s">
        <v>9950</v>
      </c>
      <c r="Z1711" s="24" t="s">
        <v>1570</v>
      </c>
      <c r="AA1711" s="24">
        <v>7270832</v>
      </c>
      <c r="AB1711" s="24" t="s">
        <v>77</v>
      </c>
      <c r="AC1711" s="24" t="s">
        <v>77</v>
      </c>
      <c r="AD1711" s="24" t="s">
        <v>77</v>
      </c>
      <c r="AE1711" s="26" t="s">
        <v>183</v>
      </c>
      <c r="AF1711" s="26"/>
      <c r="AG1711" s="26"/>
      <c r="AH1711" s="27" t="s">
        <v>184</v>
      </c>
      <c r="AI1711" s="27" t="s">
        <v>1612</v>
      </c>
      <c r="AJ1711" s="27" t="s">
        <v>487</v>
      </c>
      <c r="AK1711" s="24" t="s">
        <v>121</v>
      </c>
      <c r="AL1711" s="24" t="s">
        <v>7086</v>
      </c>
      <c r="AM1711" s="23">
        <v>43577</v>
      </c>
      <c r="AN1711" s="28">
        <v>877803</v>
      </c>
      <c r="AO1711" s="28">
        <v>102854</v>
      </c>
      <c r="AP1711" s="24"/>
      <c r="AQ1711" s="24"/>
      <c r="AR1711" s="24"/>
      <c r="AS1711" s="24"/>
      <c r="AT1711" s="24" t="e">
        <v>#N/A</v>
      </c>
      <c r="AU1711" s="24" t="e">
        <v>#N/A</v>
      </c>
      <c r="AV1711" s="24" t="e">
        <v>#N/A</v>
      </c>
      <c r="AW1711" s="24"/>
      <c r="AX1711" s="24"/>
      <c r="AY1711" s="24"/>
      <c r="AZ1711" s="24"/>
      <c r="BA1711" s="24"/>
      <c r="BB1711" s="24"/>
      <c r="BC1711" s="24"/>
      <c r="BD1711" s="24">
        <v>0</v>
      </c>
      <c r="BE1711" s="24">
        <v>0</v>
      </c>
      <c r="BF1711" s="23"/>
      <c r="BG1711" s="23"/>
      <c r="BH1711" s="23">
        <v>44145</v>
      </c>
      <c r="BI1711" s="26" t="s">
        <v>127</v>
      </c>
      <c r="BJ1711" s="26" t="s">
        <v>5148</v>
      </c>
      <c r="BK1711" s="29">
        <v>0</v>
      </c>
      <c r="BL1711" s="24" t="s">
        <v>129</v>
      </c>
      <c r="BM1711" s="22" t="str">
        <f ca="1">+IF(Tabla1[[#This Row],[FECHA INGRESO]]&gt;=44986,IF((TODAY()-Tabla1[[#This Row],[FECHA INGRESO]])&gt;=50,"ALERTA","TODAVÍA FALTA"),"N/A")</f>
        <v>N/A</v>
      </c>
      <c r="BN1711" s="7">
        <f>IFERROR((_xlfn.DAYS(Tabla1[[#This Row],[FECHA INGRESO]],Tabla1[[#This Row],[FECHA RETIRO]]))/30,"")</f>
        <v>-18.933333333333334</v>
      </c>
    </row>
    <row r="1712" spans="1:66" ht="15" customHeight="1" x14ac:dyDescent="0.35">
      <c r="A1712" s="31">
        <v>1023020278</v>
      </c>
      <c r="B1712" s="22" t="s">
        <v>9951</v>
      </c>
      <c r="C1712" s="23">
        <v>43577</v>
      </c>
      <c r="D1712" s="23" t="s">
        <v>266</v>
      </c>
      <c r="E1712" s="23" t="s">
        <v>111</v>
      </c>
      <c r="F1712" s="23"/>
      <c r="G1712" s="24"/>
      <c r="H1712" s="24">
        <v>24093635769</v>
      </c>
      <c r="I1712" s="24" t="s">
        <v>95</v>
      </c>
      <c r="J1712" s="24">
        <f>DATEDIF(Tabla1[[#This Row],[FECHA DE NACIMIENTO]],Tabla1[[#This Row],[FECHA ACTUAL]],"Y")</f>
        <v>26</v>
      </c>
      <c r="K1712" s="24" t="s">
        <v>73</v>
      </c>
      <c r="L1712" s="24" t="s">
        <v>112</v>
      </c>
      <c r="M1712" s="24">
        <v>0</v>
      </c>
      <c r="N1712" s="24">
        <v>0</v>
      </c>
      <c r="O1712" s="24">
        <v>2</v>
      </c>
      <c r="P1712" s="24" t="s">
        <v>101</v>
      </c>
      <c r="Q1712" s="23">
        <v>35461</v>
      </c>
      <c r="R1712" s="24" t="s">
        <v>76</v>
      </c>
      <c r="S1712" s="25">
        <v>45119</v>
      </c>
      <c r="T1712" s="24">
        <v>7735928</v>
      </c>
      <c r="U1712" s="24">
        <v>3133143228</v>
      </c>
      <c r="V1712" s="24" t="s">
        <v>9952</v>
      </c>
      <c r="W1712" s="24" t="s">
        <v>9953</v>
      </c>
      <c r="X1712" s="24" t="s">
        <v>6823</v>
      </c>
      <c r="Y1712" s="24" t="s">
        <v>9954</v>
      </c>
      <c r="Z1712" s="24" t="s">
        <v>285</v>
      </c>
      <c r="AA1712" s="24">
        <v>3118720999</v>
      </c>
      <c r="AB1712" s="24" t="s">
        <v>77</v>
      </c>
      <c r="AC1712" s="24" t="s">
        <v>77</v>
      </c>
      <c r="AD1712" s="24" t="s">
        <v>77</v>
      </c>
      <c r="AE1712" s="26" t="s">
        <v>183</v>
      </c>
      <c r="AF1712" s="26"/>
      <c r="AG1712" s="26"/>
      <c r="AH1712" s="27" t="s">
        <v>184</v>
      </c>
      <c r="AI1712" s="27" t="s">
        <v>1227</v>
      </c>
      <c r="AJ1712" s="27" t="s">
        <v>487</v>
      </c>
      <c r="AK1712" s="24" t="s">
        <v>121</v>
      </c>
      <c r="AL1712" s="24" t="s">
        <v>7086</v>
      </c>
      <c r="AM1712" s="23">
        <v>43577</v>
      </c>
      <c r="AN1712" s="28">
        <v>857100.06</v>
      </c>
      <c r="AO1712" s="28">
        <v>97032</v>
      </c>
      <c r="AP1712" s="24"/>
      <c r="AQ1712" s="24"/>
      <c r="AR1712" s="24"/>
      <c r="AS1712" s="24"/>
      <c r="AT1712" s="24" t="e">
        <v>#N/A</v>
      </c>
      <c r="AU1712" s="24" t="e">
        <v>#N/A</v>
      </c>
      <c r="AV1712" s="24">
        <v>93</v>
      </c>
      <c r="AW1712" s="24"/>
      <c r="AX1712" s="24"/>
      <c r="AY1712" s="24"/>
      <c r="AZ1712" s="24"/>
      <c r="BA1712" s="24"/>
      <c r="BB1712" s="24"/>
      <c r="BC1712" s="24"/>
      <c r="BD1712" s="24">
        <v>0</v>
      </c>
      <c r="BE1712" s="24">
        <v>0</v>
      </c>
      <c r="BF1712" s="23"/>
      <c r="BG1712" s="23"/>
      <c r="BH1712" s="23">
        <v>43582</v>
      </c>
      <c r="BI1712" s="26" t="s">
        <v>143</v>
      </c>
      <c r="BJ1712" s="26" t="s">
        <v>9597</v>
      </c>
      <c r="BK1712" s="29">
        <v>6901</v>
      </c>
      <c r="BL1712" s="24" t="s">
        <v>129</v>
      </c>
      <c r="BM1712" s="22" t="str">
        <f ca="1">+IF(Tabla1[[#This Row],[FECHA INGRESO]]&gt;=44986,IF((TODAY()-Tabla1[[#This Row],[FECHA INGRESO]])&gt;=50,"ALERTA","TODAVÍA FALTA"),"N/A")</f>
        <v>N/A</v>
      </c>
      <c r="BN1712" s="7">
        <f>IFERROR((_xlfn.DAYS(Tabla1[[#This Row],[FECHA INGRESO]],Tabla1[[#This Row],[FECHA RETIRO]]))/30,"")</f>
        <v>-0.16666666666666666</v>
      </c>
    </row>
    <row r="1713" spans="1:66" x14ac:dyDescent="0.35">
      <c r="A1713" s="31">
        <v>1018495641</v>
      </c>
      <c r="B1713" s="22" t="s">
        <v>9955</v>
      </c>
      <c r="C1713" s="23">
        <v>43577</v>
      </c>
      <c r="D1713" s="23" t="s">
        <v>188</v>
      </c>
      <c r="E1713" s="24" t="s">
        <v>94</v>
      </c>
      <c r="F1713" s="23"/>
      <c r="G1713" s="24"/>
      <c r="H1713" s="24">
        <v>24093603902</v>
      </c>
      <c r="I1713" s="24" t="s">
        <v>95</v>
      </c>
      <c r="J1713" s="24">
        <f>DATEDIF(Tabla1[[#This Row],[FECHA DE NACIMIENTO]],Tabla1[[#This Row],[FECHA ACTUAL]],"Y")</f>
        <v>26</v>
      </c>
      <c r="K1713" s="24" t="s">
        <v>73</v>
      </c>
      <c r="L1713" s="24" t="s">
        <v>112</v>
      </c>
      <c r="M1713" s="24">
        <v>0</v>
      </c>
      <c r="N1713" s="24">
        <v>0</v>
      </c>
      <c r="O1713" s="24">
        <v>2</v>
      </c>
      <c r="P1713" s="24" t="s">
        <v>101</v>
      </c>
      <c r="Q1713" s="23">
        <v>35599</v>
      </c>
      <c r="R1713" s="24" t="s">
        <v>76</v>
      </c>
      <c r="S1713" s="25">
        <v>45119</v>
      </c>
      <c r="T1713" s="24">
        <v>7741517</v>
      </c>
      <c r="U1713" s="24">
        <v>3017641610</v>
      </c>
      <c r="V1713" s="24" t="s">
        <v>9956</v>
      </c>
      <c r="W1713" s="24" t="s">
        <v>9957</v>
      </c>
      <c r="X1713" s="24" t="s">
        <v>9958</v>
      </c>
      <c r="Y1713" s="24" t="s">
        <v>9959</v>
      </c>
      <c r="Z1713" s="24" t="s">
        <v>117</v>
      </c>
      <c r="AA1713" s="24">
        <v>3003383318</v>
      </c>
      <c r="AB1713" s="24" t="s">
        <v>77</v>
      </c>
      <c r="AC1713" s="24" t="s">
        <v>77</v>
      </c>
      <c r="AD1713" s="24" t="s">
        <v>77</v>
      </c>
      <c r="AE1713" s="26" t="s">
        <v>102</v>
      </c>
      <c r="AF1713" s="26"/>
      <c r="AG1713" s="26" t="s">
        <v>1217</v>
      </c>
      <c r="AH1713" s="27" t="s">
        <v>184</v>
      </c>
      <c r="AI1713" s="27" t="s">
        <v>1227</v>
      </c>
      <c r="AJ1713" s="27" t="s">
        <v>487</v>
      </c>
      <c r="AK1713" s="24" t="s">
        <v>121</v>
      </c>
      <c r="AL1713" s="24" t="s">
        <v>7086</v>
      </c>
      <c r="AM1713" s="23">
        <v>43577</v>
      </c>
      <c r="AN1713" s="28">
        <v>857100.06</v>
      </c>
      <c r="AO1713" s="28">
        <v>97032</v>
      </c>
      <c r="AP1713" s="24"/>
      <c r="AQ1713" s="24"/>
      <c r="AR1713" s="24"/>
      <c r="AS1713" s="24"/>
      <c r="AT1713" s="24" t="e">
        <v>#N/A</v>
      </c>
      <c r="AU1713" s="24" t="e">
        <v>#N/A</v>
      </c>
      <c r="AV1713" s="24" t="e">
        <v>#N/A</v>
      </c>
      <c r="AW1713" s="24"/>
      <c r="AX1713" s="24"/>
      <c r="AY1713" s="24"/>
      <c r="AZ1713" s="24"/>
      <c r="BA1713" s="24"/>
      <c r="BB1713" s="24"/>
      <c r="BC1713" s="24"/>
      <c r="BD1713" s="24">
        <v>0</v>
      </c>
      <c r="BE1713" s="24">
        <v>0</v>
      </c>
      <c r="BF1713" s="23"/>
      <c r="BG1713" s="23"/>
      <c r="BH1713" s="23">
        <v>43615</v>
      </c>
      <c r="BI1713" s="26" t="s">
        <v>143</v>
      </c>
      <c r="BJ1713" s="26" t="s">
        <v>2589</v>
      </c>
      <c r="BK1713" s="29">
        <v>0</v>
      </c>
      <c r="BL1713" s="24" t="s">
        <v>129</v>
      </c>
      <c r="BM1713" s="22" t="str">
        <f ca="1">+IF(Tabla1[[#This Row],[FECHA INGRESO]]&gt;=44986,IF((TODAY()-Tabla1[[#This Row],[FECHA INGRESO]])&gt;=50,"ALERTA","TODAVÍA FALTA"),"N/A")</f>
        <v>N/A</v>
      </c>
      <c r="BN1713" s="7">
        <f>IFERROR((_xlfn.DAYS(Tabla1[[#This Row],[FECHA INGRESO]],Tabla1[[#This Row],[FECHA RETIRO]]))/30,"")</f>
        <v>-1.2666666666666666</v>
      </c>
    </row>
    <row r="1714" spans="1:66" ht="15" customHeight="1" x14ac:dyDescent="0.35">
      <c r="A1714" s="21">
        <v>1069767391</v>
      </c>
      <c r="B1714" s="22" t="s">
        <v>9960</v>
      </c>
      <c r="C1714" s="23">
        <v>43577</v>
      </c>
      <c r="D1714" s="23" t="s">
        <v>188</v>
      </c>
      <c r="E1714" s="23" t="s">
        <v>111</v>
      </c>
      <c r="F1714" s="23" t="s">
        <v>70</v>
      </c>
      <c r="G1714" s="24"/>
      <c r="H1714" s="24">
        <v>24093504478</v>
      </c>
      <c r="I1714" s="24" t="s">
        <v>95</v>
      </c>
      <c r="J1714" s="24">
        <f>DATEDIF(Tabla1[[#This Row],[FECHA DE NACIMIENTO]],Tabla1[[#This Row],[FECHA ACTUAL]],"Y")</f>
        <v>24</v>
      </c>
      <c r="K1714" s="24" t="s">
        <v>96</v>
      </c>
      <c r="L1714" s="24" t="s">
        <v>112</v>
      </c>
      <c r="M1714" s="24">
        <v>0</v>
      </c>
      <c r="N1714" s="24">
        <v>0</v>
      </c>
      <c r="O1714" s="24">
        <v>2</v>
      </c>
      <c r="P1714" s="24" t="s">
        <v>101</v>
      </c>
      <c r="Q1714" s="23">
        <v>36244</v>
      </c>
      <c r="R1714" s="24" t="s">
        <v>339</v>
      </c>
      <c r="S1714" s="25">
        <v>45119</v>
      </c>
      <c r="T1714" s="24"/>
      <c r="U1714" s="24">
        <v>3208473958</v>
      </c>
      <c r="V1714" s="33" t="s">
        <v>9961</v>
      </c>
      <c r="W1714" s="24" t="s">
        <v>9962</v>
      </c>
      <c r="X1714" s="24" t="s">
        <v>9963</v>
      </c>
      <c r="Y1714" s="24" t="s">
        <v>9964</v>
      </c>
      <c r="Z1714" s="24" t="s">
        <v>82</v>
      </c>
      <c r="AA1714" s="24">
        <v>3208473958</v>
      </c>
      <c r="AB1714" s="24" t="s">
        <v>83</v>
      </c>
      <c r="AC1714" s="24" t="s">
        <v>83</v>
      </c>
      <c r="AD1714" s="24" t="e">
        <v>#REF!</v>
      </c>
      <c r="AE1714" s="26" t="s">
        <v>183</v>
      </c>
      <c r="AF1714" s="26" t="s">
        <v>9965</v>
      </c>
      <c r="AG1714" s="26" t="s">
        <v>9966</v>
      </c>
      <c r="AH1714" s="27" t="s">
        <v>184</v>
      </c>
      <c r="AI1714" s="27" t="s">
        <v>1612</v>
      </c>
      <c r="AJ1714" s="27" t="s">
        <v>487</v>
      </c>
      <c r="AK1714" s="24" t="s">
        <v>121</v>
      </c>
      <c r="AL1714" s="24" t="s">
        <v>7086</v>
      </c>
      <c r="AM1714" s="23">
        <v>43577</v>
      </c>
      <c r="AN1714" s="28">
        <v>1000000</v>
      </c>
      <c r="AO1714" s="28">
        <v>117172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92</v>
      </c>
      <c r="AV1714" s="24">
        <v>99</v>
      </c>
      <c r="AW1714" s="24">
        <v>96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v>0</v>
      </c>
      <c r="BE1714" s="24">
        <v>0</v>
      </c>
      <c r="BF1714" s="23"/>
      <c r="BG1714" s="23"/>
      <c r="BH1714" s="23">
        <v>44727</v>
      </c>
      <c r="BI1714" s="26" t="s">
        <v>127</v>
      </c>
      <c r="BJ1714" s="26" t="s">
        <v>9967</v>
      </c>
      <c r="BK1714" s="29">
        <v>0</v>
      </c>
      <c r="BL1714" s="24" t="s">
        <v>129</v>
      </c>
      <c r="BM1714" s="22" t="str">
        <f ca="1">+IF(Tabla1[[#This Row],[FECHA INGRESO]]&gt;=44986,IF((TODAY()-Tabla1[[#This Row],[FECHA INGRESO]])&gt;=50,"ALERTA","TODAVÍA FALTA"),"N/A")</f>
        <v>N/A</v>
      </c>
      <c r="BN1714" s="7">
        <f>IFERROR((_xlfn.DAYS(Tabla1[[#This Row],[FECHA INGRESO]],Tabla1[[#This Row],[FECHA RETIRO]]))/30,"")</f>
        <v>-38.333333333333336</v>
      </c>
    </row>
    <row r="1715" spans="1:66" x14ac:dyDescent="0.35">
      <c r="A1715" s="31">
        <v>43819888</v>
      </c>
      <c r="B1715" s="22" t="s">
        <v>9968</v>
      </c>
      <c r="C1715" s="23">
        <v>43577</v>
      </c>
      <c r="D1715" s="23"/>
      <c r="E1715" s="24" t="s">
        <v>94</v>
      </c>
      <c r="F1715" s="23"/>
      <c r="G1715" s="24"/>
      <c r="H1715" s="24">
        <v>24093600578</v>
      </c>
      <c r="I1715" s="24" t="s">
        <v>95</v>
      </c>
      <c r="J1715" s="24">
        <f>DATEDIF(Tabla1[[#This Row],[FECHA DE NACIMIENTO]],Tabla1[[#This Row],[FECHA ACTUAL]],"Y")</f>
        <v>47</v>
      </c>
      <c r="K1715" s="24" t="s">
        <v>73</v>
      </c>
      <c r="L1715" s="24" t="s">
        <v>112</v>
      </c>
      <c r="M1715" s="24">
        <v>0</v>
      </c>
      <c r="N1715" s="24">
        <v>0</v>
      </c>
      <c r="O1715" s="24">
        <v>3</v>
      </c>
      <c r="P1715" s="24" t="s">
        <v>101</v>
      </c>
      <c r="Q1715" s="23">
        <v>27636</v>
      </c>
      <c r="R1715" s="24" t="s">
        <v>830</v>
      </c>
      <c r="S1715" s="25">
        <v>45119</v>
      </c>
      <c r="T1715" s="24">
        <v>2720472</v>
      </c>
      <c r="U1715" s="24">
        <v>3148674943</v>
      </c>
      <c r="V1715" s="24" t="s">
        <v>9969</v>
      </c>
      <c r="W1715" s="24" t="s">
        <v>9970</v>
      </c>
      <c r="X1715" s="24" t="s">
        <v>9971</v>
      </c>
      <c r="Y1715" s="24" t="s">
        <v>9972</v>
      </c>
      <c r="Z1715" s="24" t="s">
        <v>162</v>
      </c>
      <c r="AA1715" s="24">
        <v>2720472</v>
      </c>
      <c r="AB1715" s="24" t="s">
        <v>77</v>
      </c>
      <c r="AC1715" s="24" t="s">
        <v>77</v>
      </c>
      <c r="AD1715" s="24" t="s">
        <v>77</v>
      </c>
      <c r="AE1715" s="26" t="s">
        <v>151</v>
      </c>
      <c r="AF1715" s="26"/>
      <c r="AG1715" s="26"/>
      <c r="AH1715" s="27" t="s">
        <v>137</v>
      </c>
      <c r="AI1715" s="27" t="s">
        <v>830</v>
      </c>
      <c r="AJ1715" s="27" t="s">
        <v>830</v>
      </c>
      <c r="AK1715" s="24" t="s">
        <v>121</v>
      </c>
      <c r="AL1715" s="24" t="s">
        <v>7086</v>
      </c>
      <c r="AM1715" s="23">
        <v>43577</v>
      </c>
      <c r="AN1715" s="28">
        <v>857100.06</v>
      </c>
      <c r="AO1715" s="28">
        <v>97032</v>
      </c>
      <c r="AP1715" s="24"/>
      <c r="AQ1715" s="24"/>
      <c r="AR1715" s="24"/>
      <c r="AS1715" s="24"/>
      <c r="AT1715" s="24" t="e">
        <v>#N/A</v>
      </c>
      <c r="AU1715" s="24" t="e">
        <v>#N/A</v>
      </c>
      <c r="AV1715" s="24">
        <v>82</v>
      </c>
      <c r="AW1715" s="24"/>
      <c r="AX1715" s="24"/>
      <c r="AY1715" s="24"/>
      <c r="AZ1715" s="24"/>
      <c r="BA1715" s="24"/>
      <c r="BB1715" s="24"/>
      <c r="BC1715" s="24"/>
      <c r="BD1715" s="24">
        <v>0</v>
      </c>
      <c r="BE1715" s="24">
        <v>0</v>
      </c>
      <c r="BF1715" s="23"/>
      <c r="BG1715" s="23"/>
      <c r="BH1715" s="23">
        <v>43594</v>
      </c>
      <c r="BI1715" s="26" t="s">
        <v>143</v>
      </c>
      <c r="BJ1715" s="26" t="s">
        <v>9973</v>
      </c>
      <c r="BK1715" s="29">
        <v>20703</v>
      </c>
      <c r="BL1715" s="24" t="s">
        <v>129</v>
      </c>
      <c r="BM1715" s="22" t="str">
        <f ca="1">+IF(Tabla1[[#This Row],[FECHA INGRESO]]&gt;=44986,IF((TODAY()-Tabla1[[#This Row],[FECHA INGRESO]])&gt;=50,"ALERTA","TODAVÍA FALTA"),"N/A")</f>
        <v>N/A</v>
      </c>
      <c r="BN1715" s="7">
        <f>IFERROR((_xlfn.DAYS(Tabla1[[#This Row],[FECHA INGRESO]],Tabla1[[#This Row],[FECHA RETIRO]]))/30,"")</f>
        <v>-0.56666666666666665</v>
      </c>
    </row>
    <row r="1716" spans="1:66" x14ac:dyDescent="0.35">
      <c r="A1716" s="31">
        <v>14398574</v>
      </c>
      <c r="B1716" s="22" t="s">
        <v>9974</v>
      </c>
      <c r="C1716" s="23">
        <v>43577</v>
      </c>
      <c r="D1716" s="23" t="s">
        <v>131</v>
      </c>
      <c r="E1716" s="23" t="s">
        <v>111</v>
      </c>
      <c r="F1716" s="23"/>
      <c r="G1716" s="24"/>
      <c r="H1716" s="24">
        <v>24093472014</v>
      </c>
      <c r="I1716" s="24" t="s">
        <v>72</v>
      </c>
      <c r="J1716" s="24">
        <f>DATEDIF(Tabla1[[#This Row],[FECHA DE NACIMIENTO]],Tabla1[[#This Row],[FECHA ACTUAL]],"Y")</f>
        <v>40</v>
      </c>
      <c r="K1716" s="24" t="s">
        <v>73</v>
      </c>
      <c r="L1716" s="24" t="s">
        <v>112</v>
      </c>
      <c r="M1716" s="24">
        <v>0</v>
      </c>
      <c r="N1716" s="24">
        <v>0</v>
      </c>
      <c r="O1716" s="24">
        <v>3</v>
      </c>
      <c r="P1716" s="24" t="s">
        <v>101</v>
      </c>
      <c r="Q1716" s="23">
        <v>30428</v>
      </c>
      <c r="R1716" s="24" t="s">
        <v>2591</v>
      </c>
      <c r="S1716" s="25">
        <v>45119</v>
      </c>
      <c r="T1716" s="24"/>
      <c r="U1716" s="24">
        <v>3203458810</v>
      </c>
      <c r="V1716" s="24" t="s">
        <v>9975</v>
      </c>
      <c r="W1716" s="24" t="s">
        <v>9976</v>
      </c>
      <c r="X1716" s="24" t="s">
        <v>730</v>
      </c>
      <c r="Y1716" s="24" t="s">
        <v>9977</v>
      </c>
      <c r="Z1716" s="24" t="s">
        <v>162</v>
      </c>
      <c r="AA1716" s="24">
        <v>3188448056</v>
      </c>
      <c r="AB1716" s="24" t="s">
        <v>77</v>
      </c>
      <c r="AC1716" s="24" t="s">
        <v>77</v>
      </c>
      <c r="AD1716" s="24" t="s">
        <v>77</v>
      </c>
      <c r="AE1716" s="26" t="s">
        <v>183</v>
      </c>
      <c r="AF1716" s="26"/>
      <c r="AG1716" s="26"/>
      <c r="AH1716" s="27" t="s">
        <v>184</v>
      </c>
      <c r="AI1716" s="27" t="s">
        <v>120</v>
      </c>
      <c r="AJ1716" s="27" t="s">
        <v>120</v>
      </c>
      <c r="AK1716" s="24" t="s">
        <v>121</v>
      </c>
      <c r="AL1716" s="24" t="s">
        <v>7086</v>
      </c>
      <c r="AM1716" s="23">
        <v>43577</v>
      </c>
      <c r="AN1716" s="28">
        <v>857100.06</v>
      </c>
      <c r="AO1716" s="28"/>
      <c r="AP1716" s="24"/>
      <c r="AQ1716" s="24"/>
      <c r="AR1716" s="24"/>
      <c r="AS1716" s="24"/>
      <c r="AT1716" s="24" t="e">
        <v>#N/A</v>
      </c>
      <c r="AU1716" s="24" t="e">
        <v>#N/A</v>
      </c>
      <c r="AV1716" s="24">
        <v>99</v>
      </c>
      <c r="AW1716" s="24"/>
      <c r="AX1716" s="24"/>
      <c r="AY1716" s="24"/>
      <c r="AZ1716" s="24"/>
      <c r="BA1716" s="24"/>
      <c r="BB1716" s="24"/>
      <c r="BC1716" s="24"/>
      <c r="BD1716" s="24">
        <v>0</v>
      </c>
      <c r="BE1716" s="24">
        <v>0</v>
      </c>
      <c r="BF1716" s="23"/>
      <c r="BG1716" s="23"/>
      <c r="BH1716" s="23">
        <v>43579</v>
      </c>
      <c r="BI1716" s="26" t="s">
        <v>127</v>
      </c>
      <c r="BJ1716" s="26" t="s">
        <v>273</v>
      </c>
      <c r="BK1716" s="29">
        <v>3450</v>
      </c>
      <c r="BL1716" s="24" t="s">
        <v>129</v>
      </c>
      <c r="BM1716" s="22" t="str">
        <f ca="1">+IF(Tabla1[[#This Row],[FECHA INGRESO]]&gt;=44986,IF((TODAY()-Tabla1[[#This Row],[FECHA INGRESO]])&gt;=50,"ALERTA","TODAVÍA FALTA"),"N/A")</f>
        <v>N/A</v>
      </c>
      <c r="BN1716" s="7">
        <f>IFERROR((_xlfn.DAYS(Tabla1[[#This Row],[FECHA INGRESO]],Tabla1[[#This Row],[FECHA RETIRO]]))/30,"")</f>
        <v>-6.6666666666666666E-2</v>
      </c>
    </row>
    <row r="1717" spans="1:66" ht="15" customHeight="1" x14ac:dyDescent="0.35">
      <c r="A1717" s="21">
        <v>43183987</v>
      </c>
      <c r="B1717" s="22" t="s">
        <v>9978</v>
      </c>
      <c r="C1717" s="23">
        <v>43577</v>
      </c>
      <c r="D1717" s="23" t="s">
        <v>4886</v>
      </c>
      <c r="E1717" s="24" t="s">
        <v>94</v>
      </c>
      <c r="F1717" s="23" t="s">
        <v>94</v>
      </c>
      <c r="G1717" s="24"/>
      <c r="H1717" s="24">
        <v>24093611206</v>
      </c>
      <c r="I1717" s="24" t="s">
        <v>95</v>
      </c>
      <c r="J1717" s="24">
        <f>DATEDIF(Tabla1[[#This Row],[FECHA DE NACIMIENTO]],Tabla1[[#This Row],[FECHA ACTUAL]],"Y")</f>
        <v>39</v>
      </c>
      <c r="K1717" s="24" t="s">
        <v>73</v>
      </c>
      <c r="L1717" s="24" t="s">
        <v>112</v>
      </c>
      <c r="M1717" s="24">
        <v>3</v>
      </c>
      <c r="N1717" s="24">
        <v>3</v>
      </c>
      <c r="O1717" s="24">
        <v>2</v>
      </c>
      <c r="P1717" s="24" t="s">
        <v>101</v>
      </c>
      <c r="Q1717" s="23">
        <v>30554</v>
      </c>
      <c r="R1717" s="24" t="s">
        <v>1177</v>
      </c>
      <c r="S1717" s="25">
        <v>45119</v>
      </c>
      <c r="T1717" s="24">
        <v>3873385</v>
      </c>
      <c r="U1717" s="24">
        <v>3046751802</v>
      </c>
      <c r="V1717" s="24" t="s">
        <v>9979</v>
      </c>
      <c r="W1717" s="24" t="s">
        <v>9980</v>
      </c>
      <c r="X1717" s="24" t="s">
        <v>9981</v>
      </c>
      <c r="Y1717" s="24" t="s">
        <v>9982</v>
      </c>
      <c r="Z1717" s="24" t="s">
        <v>117</v>
      </c>
      <c r="AA1717" s="24">
        <v>3771521</v>
      </c>
      <c r="AB1717" s="24" t="s">
        <v>77</v>
      </c>
      <c r="AC1717" s="24" t="s">
        <v>77</v>
      </c>
      <c r="AD1717" s="24" t="s">
        <v>77</v>
      </c>
      <c r="AE1717" s="26" t="s">
        <v>151</v>
      </c>
      <c r="AF1717" s="26"/>
      <c r="AG1717" s="26"/>
      <c r="AH1717" s="27" t="s">
        <v>184</v>
      </c>
      <c r="AI1717" s="27" t="s">
        <v>515</v>
      </c>
      <c r="AJ1717" s="27" t="s">
        <v>515</v>
      </c>
      <c r="AK1717" s="24" t="s">
        <v>121</v>
      </c>
      <c r="AL1717" s="24" t="s">
        <v>7086</v>
      </c>
      <c r="AM1717" s="23">
        <v>43577</v>
      </c>
      <c r="AN1717" s="28">
        <v>908526</v>
      </c>
      <c r="AO1717" s="28">
        <v>106454</v>
      </c>
      <c r="AP1717" s="24"/>
      <c r="AQ1717" s="24"/>
      <c r="AR1717" s="24"/>
      <c r="AS1717" s="24"/>
      <c r="AT1717" s="24" t="e">
        <v>#N/A</v>
      </c>
      <c r="AU1717" s="24" t="e">
        <v>#N/A</v>
      </c>
      <c r="AV1717" s="24">
        <v>79</v>
      </c>
      <c r="AW1717" s="24"/>
      <c r="AX1717" s="24"/>
      <c r="AY1717" s="24"/>
      <c r="AZ1717" s="24"/>
      <c r="BA1717" s="24"/>
      <c r="BB1717" s="24"/>
      <c r="BC1717" s="24"/>
      <c r="BD1717" s="24">
        <v>0</v>
      </c>
      <c r="BE1717" s="24">
        <v>0</v>
      </c>
      <c r="BF1717" s="23"/>
      <c r="BG1717" s="23"/>
      <c r="BH1717" s="23">
        <v>44250</v>
      </c>
      <c r="BI1717" s="26" t="s">
        <v>143</v>
      </c>
      <c r="BJ1717" s="26" t="s">
        <v>3229</v>
      </c>
      <c r="BK1717" s="29">
        <v>0</v>
      </c>
      <c r="BL1717" s="24" t="s">
        <v>129</v>
      </c>
      <c r="BM1717" s="22" t="str">
        <f ca="1">+IF(Tabla1[[#This Row],[FECHA INGRESO]]&gt;=44986,IF((TODAY()-Tabla1[[#This Row],[FECHA INGRESO]])&gt;=50,"ALERTA","TODAVÍA FALTA"),"N/A")</f>
        <v>N/A</v>
      </c>
      <c r="BN1717" s="7">
        <f>IFERROR((_xlfn.DAYS(Tabla1[[#This Row],[FECHA INGRESO]],Tabla1[[#This Row],[FECHA RETIRO]]))/30,"")</f>
        <v>-22.433333333333334</v>
      </c>
    </row>
    <row r="1718" spans="1:66" x14ac:dyDescent="0.35">
      <c r="A1718" s="21">
        <v>1022961748</v>
      </c>
      <c r="B1718" s="22" t="s">
        <v>7424</v>
      </c>
      <c r="C1718" s="23">
        <v>43577</v>
      </c>
      <c r="D1718" s="23" t="s">
        <v>266</v>
      </c>
      <c r="E1718" s="23" t="s">
        <v>110</v>
      </c>
      <c r="F1718" s="23" t="s">
        <v>70</v>
      </c>
      <c r="G1718" s="24"/>
      <c r="H1718" s="24">
        <v>24083501302</v>
      </c>
      <c r="I1718" s="24" t="s">
        <v>72</v>
      </c>
      <c r="J1718" s="24">
        <f>DATEDIF(Tabla1[[#This Row],[FECHA DE NACIMIENTO]],Tabla1[[#This Row],[FECHA ACTUAL]],"Y")</f>
        <v>32</v>
      </c>
      <c r="K1718" s="24" t="s">
        <v>73</v>
      </c>
      <c r="L1718" s="24" t="s">
        <v>74</v>
      </c>
      <c r="M1718" s="24">
        <v>0</v>
      </c>
      <c r="N1718" s="24">
        <v>0</v>
      </c>
      <c r="O1718" s="24">
        <v>1</v>
      </c>
      <c r="P1718" s="24" t="s">
        <v>101</v>
      </c>
      <c r="Q1718" s="23">
        <v>33079</v>
      </c>
      <c r="R1718" s="24" t="s">
        <v>76</v>
      </c>
      <c r="S1718" s="25">
        <v>45119</v>
      </c>
      <c r="T1718" s="24">
        <v>4694496</v>
      </c>
      <c r="U1718" s="24">
        <v>3168737880</v>
      </c>
      <c r="V1718" s="33" t="s">
        <v>9983</v>
      </c>
      <c r="W1718" s="24" t="s">
        <v>7425</v>
      </c>
      <c r="X1718" s="24" t="s">
        <v>9879</v>
      </c>
      <c r="Y1718" s="24" t="s">
        <v>9984</v>
      </c>
      <c r="Z1718" s="24" t="s">
        <v>82</v>
      </c>
      <c r="AA1718" s="24">
        <v>3123724973</v>
      </c>
      <c r="AB1718" s="24" t="s">
        <v>83</v>
      </c>
      <c r="AC1718" s="24" t="s">
        <v>83</v>
      </c>
      <c r="AD1718" s="24" t="e">
        <v>#REF!</v>
      </c>
      <c r="AE1718" s="26" t="s">
        <v>84</v>
      </c>
      <c r="AF1718" s="26" t="s">
        <v>103</v>
      </c>
      <c r="AG1718" s="26" t="s">
        <v>75</v>
      </c>
      <c r="AH1718" s="27" t="s">
        <v>163</v>
      </c>
      <c r="AI1718" s="27" t="s">
        <v>8995</v>
      </c>
      <c r="AJ1718" s="27" t="s">
        <v>8995</v>
      </c>
      <c r="AK1718" s="24" t="s">
        <v>121</v>
      </c>
      <c r="AL1718" s="24" t="s">
        <v>7086</v>
      </c>
      <c r="AM1718" s="23">
        <v>43577</v>
      </c>
      <c r="AN1718" s="28">
        <v>1535062</v>
      </c>
      <c r="AO1718" s="28">
        <v>117172</v>
      </c>
      <c r="AP1718" s="24" t="s">
        <v>9985</v>
      </c>
      <c r="AQ1718" s="24">
        <v>0</v>
      </c>
      <c r="AR1718" s="24">
        <v>0</v>
      </c>
      <c r="AS1718" s="24">
        <v>0</v>
      </c>
      <c r="AT1718" s="24">
        <v>0</v>
      </c>
      <c r="AU1718" s="24">
        <v>69</v>
      </c>
      <c r="AV1718" s="24">
        <v>91</v>
      </c>
      <c r="AW1718" s="24">
        <v>90</v>
      </c>
      <c r="AX1718" s="24" t="s">
        <v>9986</v>
      </c>
      <c r="AY1718" s="24" t="s">
        <v>8430</v>
      </c>
      <c r="AZ1718" s="24">
        <v>0</v>
      </c>
      <c r="BA1718" s="24">
        <v>0</v>
      </c>
      <c r="BB1718" s="24">
        <v>0</v>
      </c>
      <c r="BC1718" s="24">
        <v>0</v>
      </c>
      <c r="BD1718" s="24">
        <v>0</v>
      </c>
      <c r="BE1718" s="24">
        <v>0</v>
      </c>
      <c r="BF1718" s="23"/>
      <c r="BG1718" s="23"/>
      <c r="BH1718" s="23">
        <v>44890</v>
      </c>
      <c r="BI1718" s="26" t="s">
        <v>466</v>
      </c>
      <c r="BJ1718" s="26" t="s">
        <v>232</v>
      </c>
      <c r="BK1718" s="29">
        <v>0</v>
      </c>
      <c r="BL1718" s="24" t="s">
        <v>129</v>
      </c>
      <c r="BM1718" s="22" t="str">
        <f ca="1">+IF(Tabla1[[#This Row],[FECHA INGRESO]]&gt;=44986,IF((TODAY()-Tabla1[[#This Row],[FECHA INGRESO]])&gt;=50,"ALERTA","TODAVÍA FALTA"),"N/A")</f>
        <v>N/A</v>
      </c>
      <c r="BN1718" s="7">
        <f>IFERROR((_xlfn.DAYS(Tabla1[[#This Row],[FECHA INGRESO]],Tabla1[[#This Row],[FECHA RETIRO]]))/30,"")</f>
        <v>-43.766666666666666</v>
      </c>
    </row>
    <row r="1719" spans="1:66" x14ac:dyDescent="0.35">
      <c r="A1719" s="32">
        <v>21113594</v>
      </c>
      <c r="B1719" s="38" t="s">
        <v>9987</v>
      </c>
      <c r="C1719" s="23">
        <v>43578</v>
      </c>
      <c r="D1719" s="23" t="s">
        <v>266</v>
      </c>
      <c r="E1719" s="23" t="s">
        <v>111</v>
      </c>
      <c r="F1719" s="23" t="s">
        <v>70</v>
      </c>
      <c r="G1719" s="24" t="s">
        <v>9988</v>
      </c>
      <c r="H1719" s="24">
        <v>24093756178</v>
      </c>
      <c r="I1719" s="24" t="s">
        <v>95</v>
      </c>
      <c r="J1719" s="24">
        <f>DATEDIF(Tabla1[[#This Row],[FECHA DE NACIMIENTO]],Tabla1[[#This Row],[FECHA ACTUAL]],"Y")</f>
        <v>51</v>
      </c>
      <c r="K1719" s="24" t="s">
        <v>73</v>
      </c>
      <c r="L1719" s="24" t="s">
        <v>206</v>
      </c>
      <c r="M1719" s="24">
        <v>1</v>
      </c>
      <c r="N1719" s="24">
        <v>3</v>
      </c>
      <c r="O1719" s="24">
        <v>2</v>
      </c>
      <c r="P1719" s="24" t="s">
        <v>101</v>
      </c>
      <c r="Q1719" s="23">
        <v>26199</v>
      </c>
      <c r="R1719" s="24" t="s">
        <v>9989</v>
      </c>
      <c r="S1719" s="25">
        <v>45119</v>
      </c>
      <c r="T1719" s="24"/>
      <c r="U1719" s="24">
        <v>3185699551</v>
      </c>
      <c r="V1719" s="24" t="s">
        <v>9990</v>
      </c>
      <c r="W1719" s="24" t="s">
        <v>9991</v>
      </c>
      <c r="X1719" s="24" t="s">
        <v>9992</v>
      </c>
      <c r="Y1719" s="24" t="s">
        <v>9993</v>
      </c>
      <c r="Z1719" s="24" t="s">
        <v>9131</v>
      </c>
      <c r="AA1719" s="24">
        <v>3124645041</v>
      </c>
      <c r="AB1719" s="24" t="s">
        <v>101</v>
      </c>
      <c r="AC1719" s="24" t="s">
        <v>101</v>
      </c>
      <c r="AD1719" s="24" t="e">
        <v>#REF!</v>
      </c>
      <c r="AE1719" s="26" t="s">
        <v>151</v>
      </c>
      <c r="AF1719" s="26"/>
      <c r="AG1719" s="26">
        <v>0</v>
      </c>
      <c r="AH1719" s="27" t="s">
        <v>137</v>
      </c>
      <c r="AI1719" s="27" t="s">
        <v>9994</v>
      </c>
      <c r="AJ1719" s="27" t="s">
        <v>9995</v>
      </c>
      <c r="AK1719" s="24" t="s">
        <v>89</v>
      </c>
      <c r="AL1719" s="24" t="s">
        <v>7086</v>
      </c>
      <c r="AM1719" s="23">
        <v>43578</v>
      </c>
      <c r="AN1719" s="28">
        <v>1000000</v>
      </c>
      <c r="AO1719" s="28">
        <v>117172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85</v>
      </c>
      <c r="AW1719" s="24">
        <v>84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v>0</v>
      </c>
      <c r="BE1719" s="24">
        <v>0</v>
      </c>
      <c r="BF1719" s="23"/>
      <c r="BG1719" s="23"/>
      <c r="BH1719" s="23">
        <v>44806</v>
      </c>
      <c r="BI1719" s="26" t="s">
        <v>143</v>
      </c>
      <c r="BJ1719" s="26" t="s">
        <v>845</v>
      </c>
      <c r="BK1719" s="29">
        <v>0</v>
      </c>
      <c r="BL1719" s="24" t="s">
        <v>129</v>
      </c>
      <c r="BM1719" s="22" t="str">
        <f ca="1">+IF(Tabla1[[#This Row],[FECHA INGRESO]]&gt;=44986,IF((TODAY()-Tabla1[[#This Row],[FECHA INGRESO]])&gt;=50,"ALERTA","TODAVÍA FALTA"),"N/A")</f>
        <v>N/A</v>
      </c>
      <c r="BN1719" s="7">
        <f>IFERROR((_xlfn.DAYS(Tabla1[[#This Row],[FECHA INGRESO]],Tabla1[[#This Row],[FECHA RETIRO]]))/30,"")</f>
        <v>-40.93333333333333</v>
      </c>
    </row>
    <row r="1720" spans="1:66" x14ac:dyDescent="0.35">
      <c r="A1720" s="34">
        <v>1019074465</v>
      </c>
      <c r="B1720" s="37" t="s">
        <v>9996</v>
      </c>
      <c r="C1720" s="23">
        <v>43579</v>
      </c>
      <c r="D1720" s="23" t="s">
        <v>188</v>
      </c>
      <c r="E1720" s="24" t="s">
        <v>94</v>
      </c>
      <c r="F1720" s="23" t="s">
        <v>110</v>
      </c>
      <c r="G1720" s="24"/>
      <c r="H1720" s="24">
        <v>24093667331</v>
      </c>
      <c r="I1720" s="24" t="s">
        <v>95</v>
      </c>
      <c r="J1720" s="24">
        <f>DATEDIF(Tabla1[[#This Row],[FECHA DE NACIMIENTO]],Tabla1[[#This Row],[FECHA ACTUAL]],"Y")</f>
        <v>30</v>
      </c>
      <c r="K1720" s="24" t="s">
        <v>73</v>
      </c>
      <c r="L1720" s="24" t="s">
        <v>112</v>
      </c>
      <c r="M1720" s="24">
        <v>0</v>
      </c>
      <c r="N1720" s="24">
        <v>0</v>
      </c>
      <c r="O1720" s="24">
        <v>3</v>
      </c>
      <c r="P1720" s="24" t="s">
        <v>101</v>
      </c>
      <c r="Q1720" s="23">
        <v>33861</v>
      </c>
      <c r="R1720" s="24" t="s">
        <v>76</v>
      </c>
      <c r="S1720" s="25">
        <v>45119</v>
      </c>
      <c r="T1720" s="24"/>
      <c r="U1720" s="24">
        <v>3102585064</v>
      </c>
      <c r="V1720" s="24" t="s">
        <v>9997</v>
      </c>
      <c r="W1720" s="24" t="s">
        <v>9998</v>
      </c>
      <c r="X1720" s="24" t="s">
        <v>7067</v>
      </c>
      <c r="Y1720" s="24" t="s">
        <v>9999</v>
      </c>
      <c r="Z1720" s="24" t="s">
        <v>117</v>
      </c>
      <c r="AA1720" s="24">
        <v>3125090683</v>
      </c>
      <c r="AB1720" s="24" t="s">
        <v>77</v>
      </c>
      <c r="AC1720" s="24" t="s">
        <v>77</v>
      </c>
      <c r="AD1720" s="24" t="s">
        <v>77</v>
      </c>
      <c r="AE1720" s="26" t="s">
        <v>102</v>
      </c>
      <c r="AF1720" s="26"/>
      <c r="AG1720" s="26" t="s">
        <v>10000</v>
      </c>
      <c r="AH1720" s="27" t="s">
        <v>3042</v>
      </c>
      <c r="AI1720" s="27" t="s">
        <v>9832</v>
      </c>
      <c r="AJ1720" s="27" t="s">
        <v>438</v>
      </c>
      <c r="AK1720" s="24" t="s">
        <v>121</v>
      </c>
      <c r="AL1720" s="24" t="s">
        <v>7086</v>
      </c>
      <c r="AM1720" s="23">
        <v>43579</v>
      </c>
      <c r="AN1720" s="28">
        <v>877803</v>
      </c>
      <c r="AO1720" s="28">
        <v>102854</v>
      </c>
      <c r="AP1720" s="24"/>
      <c r="AQ1720" s="24"/>
      <c r="AR1720" s="24"/>
      <c r="AS1720" s="24"/>
      <c r="AT1720" s="24" t="e">
        <v>#N/A</v>
      </c>
      <c r="AU1720" s="24" t="e">
        <v>#N/A</v>
      </c>
      <c r="AV1720" s="24" t="e">
        <v>#N/A</v>
      </c>
      <c r="AW1720" s="24"/>
      <c r="AX1720" s="24"/>
      <c r="AY1720" s="24"/>
      <c r="AZ1720" s="24"/>
      <c r="BA1720" s="24"/>
      <c r="BB1720" s="24"/>
      <c r="BC1720" s="24"/>
      <c r="BD1720" s="24">
        <v>0</v>
      </c>
      <c r="BE1720" s="24">
        <v>0</v>
      </c>
      <c r="BF1720" s="23"/>
      <c r="BG1720" s="23"/>
      <c r="BH1720" s="23">
        <v>43890</v>
      </c>
      <c r="BI1720" s="26" t="s">
        <v>127</v>
      </c>
      <c r="BJ1720" s="26" t="s">
        <v>10001</v>
      </c>
      <c r="BK1720" s="29">
        <v>0</v>
      </c>
      <c r="BL1720" s="24" t="s">
        <v>129</v>
      </c>
      <c r="BM1720" s="22" t="str">
        <f ca="1">+IF(Tabla1[[#This Row],[FECHA INGRESO]]&gt;=44986,IF((TODAY()-Tabla1[[#This Row],[FECHA INGRESO]])&gt;=50,"ALERTA","TODAVÍA FALTA"),"N/A")</f>
        <v>N/A</v>
      </c>
      <c r="BN1720" s="7">
        <f>IFERROR((_xlfn.DAYS(Tabla1[[#This Row],[FECHA INGRESO]],Tabla1[[#This Row],[FECHA RETIRO]]))/30,"")</f>
        <v>-10.366666666666667</v>
      </c>
    </row>
    <row r="1721" spans="1:66" ht="15" customHeight="1" x14ac:dyDescent="0.35">
      <c r="A1721" s="34">
        <v>1002565694</v>
      </c>
      <c r="B1721" s="37" t="s">
        <v>7865</v>
      </c>
      <c r="C1721" s="23">
        <v>43579</v>
      </c>
      <c r="D1721" s="23" t="s">
        <v>7866</v>
      </c>
      <c r="E1721" s="23" t="s">
        <v>110</v>
      </c>
      <c r="F1721" s="23" t="s">
        <v>70</v>
      </c>
      <c r="G1721" s="24"/>
      <c r="H1721" s="24">
        <v>24085906516</v>
      </c>
      <c r="I1721" s="24" t="s">
        <v>95</v>
      </c>
      <c r="J1721" s="24">
        <f>DATEDIF(Tabla1[[#This Row],[FECHA DE NACIMIENTO]],Tabla1[[#This Row],[FECHA ACTUAL]],"Y")</f>
        <v>23</v>
      </c>
      <c r="K1721" s="24" t="s">
        <v>96</v>
      </c>
      <c r="L1721" s="24" t="s">
        <v>112</v>
      </c>
      <c r="M1721" s="24">
        <v>0</v>
      </c>
      <c r="N1721" s="24">
        <v>0</v>
      </c>
      <c r="O1721" s="24">
        <v>2</v>
      </c>
      <c r="P1721" s="24" t="s">
        <v>101</v>
      </c>
      <c r="Q1721" s="23">
        <v>36575</v>
      </c>
      <c r="R1721" s="24" t="s">
        <v>76</v>
      </c>
      <c r="S1721" s="25">
        <v>45119</v>
      </c>
      <c r="T1721" s="24"/>
      <c r="U1721" s="24">
        <v>3228949105</v>
      </c>
      <c r="V1721" s="33" t="s">
        <v>7867</v>
      </c>
      <c r="W1721" s="24" t="s">
        <v>7868</v>
      </c>
      <c r="X1721" s="24" t="s">
        <v>7869</v>
      </c>
      <c r="Y1721" s="24" t="s">
        <v>7870</v>
      </c>
      <c r="Z1721" s="24" t="s">
        <v>162</v>
      </c>
      <c r="AA1721" s="24">
        <v>3102124217</v>
      </c>
      <c r="AB1721" s="24" t="s">
        <v>77</v>
      </c>
      <c r="AC1721" s="24" t="s">
        <v>77</v>
      </c>
      <c r="AD1721" s="24" t="s">
        <v>77</v>
      </c>
      <c r="AE1721" s="26" t="s">
        <v>151</v>
      </c>
      <c r="AF1721" s="26"/>
      <c r="AG1721" s="26" t="s">
        <v>7429</v>
      </c>
      <c r="AH1721" s="27" t="s">
        <v>184</v>
      </c>
      <c r="AI1721" s="27" t="s">
        <v>165</v>
      </c>
      <c r="AJ1721" s="27" t="s">
        <v>165</v>
      </c>
      <c r="AK1721" s="24" t="s">
        <v>121</v>
      </c>
      <c r="AL1721" s="24" t="s">
        <v>7086</v>
      </c>
      <c r="AM1721" s="23">
        <v>43579</v>
      </c>
      <c r="AN1721" s="28">
        <v>877803</v>
      </c>
      <c r="AO1721" s="28">
        <v>102854</v>
      </c>
      <c r="AP1721" s="24" t="s">
        <v>10002</v>
      </c>
      <c r="AQ1721" s="24"/>
      <c r="AR1721" s="24"/>
      <c r="AS1721" s="24"/>
      <c r="AT1721" s="24" t="e">
        <v>#N/A</v>
      </c>
      <c r="AU1721" s="24" t="e">
        <v>#N/A</v>
      </c>
      <c r="AV1721" s="24">
        <v>85</v>
      </c>
      <c r="AW1721" s="24"/>
      <c r="AX1721" s="24"/>
      <c r="AY1721" s="24"/>
      <c r="AZ1721" s="24"/>
      <c r="BA1721" s="24"/>
      <c r="BB1721" s="24"/>
      <c r="BC1721" s="24"/>
      <c r="BD1721" s="24">
        <v>0</v>
      </c>
      <c r="BE1721" s="24">
        <v>0</v>
      </c>
      <c r="BF1721" s="23"/>
      <c r="BG1721" s="23"/>
      <c r="BH1721" s="23">
        <v>43934</v>
      </c>
      <c r="BI1721" s="26" t="s">
        <v>466</v>
      </c>
      <c r="BJ1721" s="26" t="s">
        <v>10003</v>
      </c>
      <c r="BK1721" s="29">
        <v>0</v>
      </c>
      <c r="BL1721" s="24" t="s">
        <v>129</v>
      </c>
      <c r="BM1721" s="22" t="str">
        <f ca="1">+IF(Tabla1[[#This Row],[FECHA INGRESO]]&gt;=44986,IF((TODAY()-Tabla1[[#This Row],[FECHA INGRESO]])&gt;=50,"ALERTA","TODAVÍA FALTA"),"N/A")</f>
        <v>N/A</v>
      </c>
      <c r="BN1721" s="7">
        <f>IFERROR((_xlfn.DAYS(Tabla1[[#This Row],[FECHA INGRESO]],Tabla1[[#This Row],[FECHA RETIRO]]))/30,"")</f>
        <v>-11.833333333333334</v>
      </c>
    </row>
    <row r="1722" spans="1:66" ht="15" customHeight="1" x14ac:dyDescent="0.35">
      <c r="A1722" s="31">
        <v>52886485</v>
      </c>
      <c r="B1722" s="22" t="s">
        <v>2208</v>
      </c>
      <c r="C1722" s="23">
        <v>43580</v>
      </c>
      <c r="D1722" s="23" t="s">
        <v>93</v>
      </c>
      <c r="E1722" s="23" t="s">
        <v>110</v>
      </c>
      <c r="F1722" s="23"/>
      <c r="G1722" s="24"/>
      <c r="H1722" s="24">
        <v>24093666453</v>
      </c>
      <c r="I1722" s="24" t="s">
        <v>95</v>
      </c>
      <c r="J1722" s="24">
        <f>DATEDIF(Tabla1[[#This Row],[FECHA DE NACIMIENTO]],Tabla1[[#This Row],[FECHA ACTUAL]],"Y")</f>
        <v>41</v>
      </c>
      <c r="K1722" s="24" t="s">
        <v>73</v>
      </c>
      <c r="L1722" s="24" t="s">
        <v>206</v>
      </c>
      <c r="M1722" s="24">
        <v>3</v>
      </c>
      <c r="N1722" s="24">
        <v>3</v>
      </c>
      <c r="O1722" s="24">
        <v>2</v>
      </c>
      <c r="P1722" s="24" t="s">
        <v>101</v>
      </c>
      <c r="Q1722" s="23">
        <v>30115</v>
      </c>
      <c r="R1722" s="24" t="s">
        <v>76</v>
      </c>
      <c r="S1722" s="25">
        <v>45119</v>
      </c>
      <c r="T1722" s="24"/>
      <c r="U1722" s="24">
        <v>3022125410</v>
      </c>
      <c r="V1722" s="24" t="s">
        <v>2210</v>
      </c>
      <c r="W1722" s="24" t="s">
        <v>10004</v>
      </c>
      <c r="X1722" s="24" t="s">
        <v>10005</v>
      </c>
      <c r="Y1722" s="24" t="s">
        <v>10006</v>
      </c>
      <c r="Z1722" s="24" t="s">
        <v>285</v>
      </c>
      <c r="AA1722" s="24">
        <v>3118122122</v>
      </c>
      <c r="AB1722" s="24" t="s">
        <v>77</v>
      </c>
      <c r="AC1722" s="24" t="s">
        <v>77</v>
      </c>
      <c r="AD1722" s="24" t="s">
        <v>77</v>
      </c>
      <c r="AE1722" s="26" t="s">
        <v>151</v>
      </c>
      <c r="AF1722" s="26"/>
      <c r="AG1722" s="26"/>
      <c r="AH1722" s="27" t="s">
        <v>184</v>
      </c>
      <c r="AI1722" s="27" t="s">
        <v>120</v>
      </c>
      <c r="AJ1722" s="27" t="s">
        <v>120</v>
      </c>
      <c r="AK1722" s="24" t="s">
        <v>121</v>
      </c>
      <c r="AL1722" s="24" t="s">
        <v>7086</v>
      </c>
      <c r="AM1722" s="23">
        <v>43580</v>
      </c>
      <c r="AN1722" s="28">
        <v>857100.06</v>
      </c>
      <c r="AO1722" s="28">
        <v>97032</v>
      </c>
      <c r="AP1722" s="24"/>
      <c r="AQ1722" s="24"/>
      <c r="AR1722" s="24"/>
      <c r="AS1722" s="24"/>
      <c r="AT1722" s="24" t="e">
        <v>#N/A</v>
      </c>
      <c r="AU1722" s="24" t="e">
        <v>#N/A</v>
      </c>
      <c r="AV1722" s="24" t="e">
        <v>#N/A</v>
      </c>
      <c r="AW1722" s="24"/>
      <c r="AX1722" s="24"/>
      <c r="AY1722" s="24"/>
      <c r="AZ1722" s="24"/>
      <c r="BA1722" s="24"/>
      <c r="BB1722" s="24"/>
      <c r="BC1722" s="24"/>
      <c r="BD1722" s="24">
        <v>0</v>
      </c>
      <c r="BE1722" s="24">
        <v>0</v>
      </c>
      <c r="BF1722" s="23"/>
      <c r="BG1722" s="23"/>
      <c r="BH1722" s="23">
        <v>43616</v>
      </c>
      <c r="BI1722" s="26" t="s">
        <v>127</v>
      </c>
      <c r="BJ1722" s="26" t="s">
        <v>232</v>
      </c>
      <c r="BK1722" s="29">
        <v>0</v>
      </c>
      <c r="BL1722" s="24" t="s">
        <v>129</v>
      </c>
      <c r="BM1722" s="22" t="str">
        <f ca="1">+IF(Tabla1[[#This Row],[FECHA INGRESO]]&gt;=44986,IF((TODAY()-Tabla1[[#This Row],[FECHA INGRESO]])&gt;=50,"ALERTA","TODAVÍA FALTA"),"N/A")</f>
        <v>N/A</v>
      </c>
      <c r="BN1722" s="7">
        <f>IFERROR((_xlfn.DAYS(Tabla1[[#This Row],[FECHA INGRESO]],Tabla1[[#This Row],[FECHA RETIRO]]))/30,"")</f>
        <v>-1.2</v>
      </c>
    </row>
    <row r="1723" spans="1:66" ht="15" customHeight="1" x14ac:dyDescent="0.35">
      <c r="A1723" s="31">
        <v>1023028437</v>
      </c>
      <c r="B1723" s="22" t="s">
        <v>10007</v>
      </c>
      <c r="C1723" s="23">
        <v>43580</v>
      </c>
      <c r="D1723" s="23" t="s">
        <v>131</v>
      </c>
      <c r="E1723" s="23" t="s">
        <v>111</v>
      </c>
      <c r="F1723" s="23"/>
      <c r="G1723" s="24"/>
      <c r="H1723" s="24">
        <v>24093662660</v>
      </c>
      <c r="I1723" s="24" t="s">
        <v>95</v>
      </c>
      <c r="J1723" s="24">
        <f>DATEDIF(Tabla1[[#This Row],[FECHA DE NACIMIENTO]],Tabla1[[#This Row],[FECHA ACTUAL]],"Y")</f>
        <v>25</v>
      </c>
      <c r="K1723" s="24" t="s">
        <v>73</v>
      </c>
      <c r="L1723" s="24" t="s">
        <v>112</v>
      </c>
      <c r="M1723" s="24">
        <v>0</v>
      </c>
      <c r="N1723" s="24">
        <v>2</v>
      </c>
      <c r="O1723" s="24">
        <v>2</v>
      </c>
      <c r="P1723" s="24" t="s">
        <v>101</v>
      </c>
      <c r="Q1723" s="23">
        <v>35951</v>
      </c>
      <c r="R1723" s="24" t="s">
        <v>76</v>
      </c>
      <c r="S1723" s="25">
        <v>45119</v>
      </c>
      <c r="T1723" s="24">
        <v>3484261</v>
      </c>
      <c r="U1723" s="24">
        <v>3213099406</v>
      </c>
      <c r="V1723" s="24" t="s">
        <v>10008</v>
      </c>
      <c r="W1723" s="24" t="s">
        <v>10009</v>
      </c>
      <c r="X1723" s="24" t="s">
        <v>912</v>
      </c>
      <c r="Y1723" s="24" t="s">
        <v>10010</v>
      </c>
      <c r="Z1723" s="24" t="s">
        <v>117</v>
      </c>
      <c r="AA1723" s="24">
        <v>3136473719</v>
      </c>
      <c r="AB1723" s="24" t="s">
        <v>77</v>
      </c>
      <c r="AC1723" s="24" t="s">
        <v>77</v>
      </c>
      <c r="AD1723" s="24" t="s">
        <v>77</v>
      </c>
      <c r="AE1723" s="26" t="s">
        <v>183</v>
      </c>
      <c r="AF1723" s="26"/>
      <c r="AG1723" s="26"/>
      <c r="AH1723" s="27" t="s">
        <v>184</v>
      </c>
      <c r="AI1723" s="27" t="s">
        <v>120</v>
      </c>
      <c r="AJ1723" s="27" t="s">
        <v>120</v>
      </c>
      <c r="AK1723" s="24" t="s">
        <v>121</v>
      </c>
      <c r="AL1723" s="24" t="s">
        <v>7086</v>
      </c>
      <c r="AM1723" s="23">
        <v>43580</v>
      </c>
      <c r="AN1723" s="28">
        <v>857100.06</v>
      </c>
      <c r="AO1723" s="28">
        <v>97032</v>
      </c>
      <c r="AP1723" s="24"/>
      <c r="AQ1723" s="24"/>
      <c r="AR1723" s="24"/>
      <c r="AS1723" s="24"/>
      <c r="AT1723" s="24" t="e">
        <v>#N/A</v>
      </c>
      <c r="AU1723" s="24" t="e">
        <v>#N/A</v>
      </c>
      <c r="AV1723" s="24" t="e">
        <v>#N/A</v>
      </c>
      <c r="AW1723" s="24"/>
      <c r="AX1723" s="24"/>
      <c r="AY1723" s="24"/>
      <c r="AZ1723" s="24"/>
      <c r="BA1723" s="24"/>
      <c r="BB1723" s="24"/>
      <c r="BC1723" s="24"/>
      <c r="BD1723" s="24">
        <v>0</v>
      </c>
      <c r="BE1723" s="24">
        <v>0</v>
      </c>
      <c r="BF1723" s="23"/>
      <c r="BG1723" s="23"/>
      <c r="BH1723" s="23">
        <v>43817</v>
      </c>
      <c r="BI1723" s="26" t="s">
        <v>466</v>
      </c>
      <c r="BJ1723" s="26" t="s">
        <v>232</v>
      </c>
      <c r="BK1723" s="29">
        <v>0</v>
      </c>
      <c r="BL1723" s="24" t="s">
        <v>129</v>
      </c>
      <c r="BM1723" s="22" t="str">
        <f ca="1">+IF(Tabla1[[#This Row],[FECHA INGRESO]]&gt;=44986,IF((TODAY()-Tabla1[[#This Row],[FECHA INGRESO]])&gt;=50,"ALERTA","TODAVÍA FALTA"),"N/A")</f>
        <v>N/A</v>
      </c>
      <c r="BN1723" s="7">
        <f>IFERROR((_xlfn.DAYS(Tabla1[[#This Row],[FECHA INGRESO]],Tabla1[[#This Row],[FECHA RETIRO]]))/30,"")</f>
        <v>-7.9</v>
      </c>
    </row>
    <row r="1724" spans="1:66" ht="15" customHeight="1" x14ac:dyDescent="0.35">
      <c r="A1724" s="31">
        <v>1013603772</v>
      </c>
      <c r="B1724" s="22" t="s">
        <v>10011</v>
      </c>
      <c r="C1724" s="23">
        <v>43580</v>
      </c>
      <c r="D1724" s="23" t="s">
        <v>582</v>
      </c>
      <c r="E1724" s="23" t="s">
        <v>110</v>
      </c>
      <c r="F1724" s="23"/>
      <c r="G1724" s="24"/>
      <c r="H1724" s="24">
        <v>24093667362</v>
      </c>
      <c r="I1724" s="24" t="s">
        <v>72</v>
      </c>
      <c r="J1724" s="24">
        <f>DATEDIF(Tabla1[[#This Row],[FECHA DE NACIMIENTO]],Tabla1[[#This Row],[FECHA ACTUAL]],"Y")</f>
        <v>34</v>
      </c>
      <c r="K1724" s="24" t="s">
        <v>96</v>
      </c>
      <c r="L1724" s="24" t="s">
        <v>234</v>
      </c>
      <c r="M1724" s="24">
        <v>1</v>
      </c>
      <c r="N1724" s="24">
        <v>2</v>
      </c>
      <c r="O1724" s="24">
        <v>3</v>
      </c>
      <c r="P1724" s="24" t="s">
        <v>101</v>
      </c>
      <c r="Q1724" s="23">
        <v>32587</v>
      </c>
      <c r="R1724" s="24" t="s">
        <v>76</v>
      </c>
      <c r="S1724" s="25">
        <v>45119</v>
      </c>
      <c r="T1724" s="24"/>
      <c r="U1724" s="24">
        <v>3008390018</v>
      </c>
      <c r="V1724" s="24"/>
      <c r="W1724" s="24" t="s">
        <v>10012</v>
      </c>
      <c r="X1724" s="24" t="s">
        <v>8470</v>
      </c>
      <c r="Y1724" s="24" t="s">
        <v>10013</v>
      </c>
      <c r="Z1724" s="24" t="s">
        <v>117</v>
      </c>
      <c r="AA1724" s="24">
        <v>3154564461</v>
      </c>
      <c r="AB1724" s="24" t="s">
        <v>77</v>
      </c>
      <c r="AC1724" s="24" t="s">
        <v>77</v>
      </c>
      <c r="AD1724" s="24" t="s">
        <v>77</v>
      </c>
      <c r="AE1724" s="26" t="s">
        <v>151</v>
      </c>
      <c r="AF1724" s="26"/>
      <c r="AG1724" s="26"/>
      <c r="AH1724" s="27" t="s">
        <v>184</v>
      </c>
      <c r="AI1724" s="27" t="s">
        <v>120</v>
      </c>
      <c r="AJ1724" s="27" t="s">
        <v>120</v>
      </c>
      <c r="AK1724" s="24" t="s">
        <v>121</v>
      </c>
      <c r="AL1724" s="24" t="s">
        <v>7086</v>
      </c>
      <c r="AM1724" s="23">
        <v>43580</v>
      </c>
      <c r="AN1724" s="28">
        <v>857100.06</v>
      </c>
      <c r="AO1724" s="28"/>
      <c r="AP1724" s="24"/>
      <c r="AQ1724" s="24"/>
      <c r="AR1724" s="24"/>
      <c r="AS1724" s="24"/>
      <c r="AT1724" s="24" t="e">
        <v>#N/A</v>
      </c>
      <c r="AU1724" s="24" t="e">
        <v>#N/A</v>
      </c>
      <c r="AV1724" s="24" t="e">
        <v>#N/A</v>
      </c>
      <c r="AW1724" s="24"/>
      <c r="AX1724" s="24"/>
      <c r="AY1724" s="24"/>
      <c r="AZ1724" s="24"/>
      <c r="BA1724" s="24"/>
      <c r="BB1724" s="24"/>
      <c r="BC1724" s="24"/>
      <c r="BD1724" s="24">
        <v>0</v>
      </c>
      <c r="BE1724" s="24">
        <v>0</v>
      </c>
      <c r="BF1724" s="23"/>
      <c r="BG1724" s="23"/>
      <c r="BH1724" s="23">
        <v>43581</v>
      </c>
      <c r="BI1724" s="26" t="s">
        <v>10014</v>
      </c>
      <c r="BJ1724" s="26" t="s">
        <v>2589</v>
      </c>
      <c r="BK1724" s="29">
        <v>2300</v>
      </c>
      <c r="BL1724" s="24" t="s">
        <v>129</v>
      </c>
      <c r="BM1724" s="22" t="str">
        <f ca="1">+IF(Tabla1[[#This Row],[FECHA INGRESO]]&gt;=44986,IF((TODAY()-Tabla1[[#This Row],[FECHA INGRESO]])&gt;=50,"ALERTA","TODAVÍA FALTA"),"N/A")</f>
        <v>N/A</v>
      </c>
      <c r="BN1724" s="7">
        <f>IFERROR((_xlfn.DAYS(Tabla1[[#This Row],[FECHA INGRESO]],Tabla1[[#This Row],[FECHA RETIRO]]))/30,"")</f>
        <v>-3.3333333333333333E-2</v>
      </c>
    </row>
    <row r="1725" spans="1:66" x14ac:dyDescent="0.35">
      <c r="A1725" s="31">
        <v>1030542955</v>
      </c>
      <c r="B1725" s="22" t="s">
        <v>10015</v>
      </c>
      <c r="C1725" s="23">
        <v>43580</v>
      </c>
      <c r="D1725" s="23" t="s">
        <v>109</v>
      </c>
      <c r="E1725" s="24" t="s">
        <v>94</v>
      </c>
      <c r="F1725" s="23"/>
      <c r="G1725" s="24"/>
      <c r="H1725" s="24">
        <v>24093878287</v>
      </c>
      <c r="I1725" s="24" t="s">
        <v>95</v>
      </c>
      <c r="J1725" s="24">
        <f>DATEDIF(Tabla1[[#This Row],[FECHA DE NACIMIENTO]],Tabla1[[#This Row],[FECHA ACTUAL]],"Y")</f>
        <v>26</v>
      </c>
      <c r="K1725" s="24" t="s">
        <v>73</v>
      </c>
      <c r="L1725" s="24" t="s">
        <v>112</v>
      </c>
      <c r="M1725" s="24">
        <v>1</v>
      </c>
      <c r="N1725" s="24">
        <v>2</v>
      </c>
      <c r="O1725" s="24">
        <v>1</v>
      </c>
      <c r="P1725" s="24" t="s">
        <v>101</v>
      </c>
      <c r="Q1725" s="23">
        <v>35480</v>
      </c>
      <c r="R1725" s="24" t="s">
        <v>76</v>
      </c>
      <c r="S1725" s="25">
        <v>45119</v>
      </c>
      <c r="T1725" s="24"/>
      <c r="U1725" s="24">
        <v>3214026394</v>
      </c>
      <c r="V1725" s="24" t="s">
        <v>10016</v>
      </c>
      <c r="W1725" s="24" t="s">
        <v>10017</v>
      </c>
      <c r="X1725" s="24" t="s">
        <v>10018</v>
      </c>
      <c r="Y1725" s="24" t="s">
        <v>10019</v>
      </c>
      <c r="Z1725" s="24" t="s">
        <v>82</v>
      </c>
      <c r="AA1725" s="24">
        <v>3017535199</v>
      </c>
      <c r="AB1725" s="24" t="s">
        <v>77</v>
      </c>
      <c r="AC1725" s="24" t="s">
        <v>77</v>
      </c>
      <c r="AD1725" s="24" t="s">
        <v>77</v>
      </c>
      <c r="AE1725" s="26" t="s">
        <v>151</v>
      </c>
      <c r="AF1725" s="26"/>
      <c r="AG1725" s="26"/>
      <c r="AH1725" s="27" t="s">
        <v>184</v>
      </c>
      <c r="AI1725" s="27" t="s">
        <v>120</v>
      </c>
      <c r="AJ1725" s="27" t="s">
        <v>120</v>
      </c>
      <c r="AK1725" s="24" t="s">
        <v>121</v>
      </c>
      <c r="AL1725" s="24" t="s">
        <v>7086</v>
      </c>
      <c r="AM1725" s="23">
        <v>43580</v>
      </c>
      <c r="AN1725" s="28">
        <v>857100.06</v>
      </c>
      <c r="AO1725" s="28"/>
      <c r="AP1725" s="24"/>
      <c r="AQ1725" s="24"/>
      <c r="AR1725" s="24"/>
      <c r="AS1725" s="24"/>
      <c r="AT1725" s="24" t="e">
        <v>#N/A</v>
      </c>
      <c r="AU1725" s="24" t="e">
        <v>#N/A</v>
      </c>
      <c r="AV1725" s="24" t="e">
        <v>#N/A</v>
      </c>
      <c r="AW1725" s="24"/>
      <c r="AX1725" s="24"/>
      <c r="AY1725" s="24"/>
      <c r="AZ1725" s="24"/>
      <c r="BA1725" s="24"/>
      <c r="BB1725" s="24"/>
      <c r="BC1725" s="24"/>
      <c r="BD1725" s="24">
        <v>0</v>
      </c>
      <c r="BE1725" s="24">
        <v>0</v>
      </c>
      <c r="BF1725" s="23"/>
      <c r="BG1725" s="23"/>
      <c r="BH1725" s="23">
        <v>43582</v>
      </c>
      <c r="BI1725" s="26" t="s">
        <v>127</v>
      </c>
      <c r="BJ1725" s="26" t="s">
        <v>1953</v>
      </c>
      <c r="BK1725" s="29">
        <v>3450</v>
      </c>
      <c r="BL1725" s="24" t="s">
        <v>129</v>
      </c>
      <c r="BM1725" s="22" t="str">
        <f ca="1">+IF(Tabla1[[#This Row],[FECHA INGRESO]]&gt;=44986,IF((TODAY()-Tabla1[[#This Row],[FECHA INGRESO]])&gt;=50,"ALERTA","TODAVÍA FALTA"),"N/A")</f>
        <v>N/A</v>
      </c>
      <c r="BN1725" s="7">
        <f>IFERROR((_xlfn.DAYS(Tabla1[[#This Row],[FECHA INGRESO]],Tabla1[[#This Row],[FECHA RETIRO]]))/30,"")</f>
        <v>-6.6666666666666666E-2</v>
      </c>
    </row>
    <row r="1726" spans="1:66" ht="15" customHeight="1" x14ac:dyDescent="0.35">
      <c r="A1726" s="31">
        <v>80865267</v>
      </c>
      <c r="B1726" s="22" t="s">
        <v>10020</v>
      </c>
      <c r="C1726" s="23">
        <v>43580</v>
      </c>
      <c r="D1726" s="23" t="s">
        <v>157</v>
      </c>
      <c r="E1726" s="23" t="s">
        <v>111</v>
      </c>
      <c r="F1726" s="23"/>
      <c r="G1726" s="24"/>
      <c r="H1726" s="24">
        <v>24093668240</v>
      </c>
      <c r="I1726" s="24" t="s">
        <v>72</v>
      </c>
      <c r="J1726" s="24">
        <f>DATEDIF(Tabla1[[#This Row],[FECHA DE NACIMIENTO]],Tabla1[[#This Row],[FECHA ACTUAL]],"Y")</f>
        <v>37</v>
      </c>
      <c r="K1726" s="24" t="s">
        <v>500</v>
      </c>
      <c r="L1726" s="24" t="s">
        <v>234</v>
      </c>
      <c r="M1726" s="24">
        <v>1</v>
      </c>
      <c r="N1726" s="24">
        <v>2</v>
      </c>
      <c r="O1726" s="24">
        <v>2</v>
      </c>
      <c r="P1726" s="24" t="s">
        <v>101</v>
      </c>
      <c r="Q1726" s="23">
        <v>31411</v>
      </c>
      <c r="R1726" s="24" t="s">
        <v>76</v>
      </c>
      <c r="S1726" s="25">
        <v>45119</v>
      </c>
      <c r="T1726" s="24"/>
      <c r="U1726" s="24">
        <v>3133550972</v>
      </c>
      <c r="V1726" s="24" t="s">
        <v>10021</v>
      </c>
      <c r="W1726" s="24" t="s">
        <v>10022</v>
      </c>
      <c r="X1726" s="24" t="s">
        <v>308</v>
      </c>
      <c r="Y1726" s="24" t="s">
        <v>10023</v>
      </c>
      <c r="Z1726" s="24" t="s">
        <v>82</v>
      </c>
      <c r="AA1726" s="24">
        <v>3024358947</v>
      </c>
      <c r="AB1726" s="24" t="s">
        <v>77</v>
      </c>
      <c r="AC1726" s="24" t="s">
        <v>77</v>
      </c>
      <c r="AD1726" s="24" t="s">
        <v>77</v>
      </c>
      <c r="AE1726" s="26" t="s">
        <v>183</v>
      </c>
      <c r="AF1726" s="26"/>
      <c r="AG1726" s="26"/>
      <c r="AH1726" s="27" t="s">
        <v>184</v>
      </c>
      <c r="AI1726" s="27" t="s">
        <v>3433</v>
      </c>
      <c r="AJ1726" s="27" t="s">
        <v>3433</v>
      </c>
      <c r="AK1726" s="24" t="s">
        <v>121</v>
      </c>
      <c r="AL1726" s="24" t="s">
        <v>7086</v>
      </c>
      <c r="AM1726" s="23">
        <v>43580</v>
      </c>
      <c r="AN1726" s="28">
        <v>857100.06</v>
      </c>
      <c r="AO1726" s="28">
        <v>97032</v>
      </c>
      <c r="AP1726" s="24"/>
      <c r="AQ1726" s="24"/>
      <c r="AR1726" s="24"/>
      <c r="AS1726" s="24"/>
      <c r="AT1726" s="24" t="e">
        <v>#N/A</v>
      </c>
      <c r="AU1726" s="24" t="e">
        <v>#N/A</v>
      </c>
      <c r="AV1726" s="24">
        <v>91</v>
      </c>
      <c r="AW1726" s="24"/>
      <c r="AX1726" s="24"/>
      <c r="AY1726" s="24"/>
      <c r="AZ1726" s="24"/>
      <c r="BA1726" s="24"/>
      <c r="BB1726" s="24"/>
      <c r="BC1726" s="24"/>
      <c r="BD1726" s="24">
        <v>0</v>
      </c>
      <c r="BE1726" s="24">
        <v>0</v>
      </c>
      <c r="BF1726" s="23"/>
      <c r="BG1726" s="23"/>
      <c r="BH1726" s="23">
        <v>43631</v>
      </c>
      <c r="BI1726" s="26" t="s">
        <v>127</v>
      </c>
      <c r="BJ1726" s="26" t="s">
        <v>232</v>
      </c>
      <c r="BK1726" s="29">
        <v>50658</v>
      </c>
      <c r="BL1726" s="24" t="s">
        <v>129</v>
      </c>
      <c r="BM1726" s="22" t="str">
        <f ca="1">+IF(Tabla1[[#This Row],[FECHA INGRESO]]&gt;=44986,IF((TODAY()-Tabla1[[#This Row],[FECHA INGRESO]])&gt;=50,"ALERTA","TODAVÍA FALTA"),"N/A")</f>
        <v>N/A</v>
      </c>
      <c r="BN1726" s="7">
        <f>IFERROR((_xlfn.DAYS(Tabla1[[#This Row],[FECHA INGRESO]],Tabla1[[#This Row],[FECHA RETIRO]]))/30,"")</f>
        <v>-1.7</v>
      </c>
    </row>
    <row r="1727" spans="1:66" x14ac:dyDescent="0.35">
      <c r="A1727" s="34">
        <v>1023022537</v>
      </c>
      <c r="B1727" s="22" t="s">
        <v>10024</v>
      </c>
      <c r="C1727" s="23">
        <v>43580</v>
      </c>
      <c r="D1727" s="23" t="s">
        <v>131</v>
      </c>
      <c r="E1727" s="23" t="s">
        <v>110</v>
      </c>
      <c r="F1727" s="23" t="s">
        <v>70</v>
      </c>
      <c r="G1727" s="24"/>
      <c r="H1727" s="24">
        <v>24093665823</v>
      </c>
      <c r="I1727" s="24" t="s">
        <v>95</v>
      </c>
      <c r="J1727" s="24">
        <f>DATEDIF(Tabla1[[#This Row],[FECHA DE NACIMIENTO]],Tabla1[[#This Row],[FECHA ACTUAL]],"Y")</f>
        <v>26</v>
      </c>
      <c r="K1727" s="24" t="s">
        <v>96</v>
      </c>
      <c r="L1727" s="24" t="s">
        <v>112</v>
      </c>
      <c r="M1727" s="24">
        <v>0</v>
      </c>
      <c r="N1727" s="24">
        <v>1</v>
      </c>
      <c r="O1727" s="24">
        <v>1</v>
      </c>
      <c r="P1727" s="24" t="s">
        <v>101</v>
      </c>
      <c r="Q1727" s="23">
        <v>35540</v>
      </c>
      <c r="R1727" s="24" t="s">
        <v>76</v>
      </c>
      <c r="S1727" s="25">
        <v>45119</v>
      </c>
      <c r="T1727" s="24"/>
      <c r="U1727" s="24">
        <v>3218944691</v>
      </c>
      <c r="V1727" s="24" t="s">
        <v>10025</v>
      </c>
      <c r="W1727" s="24" t="s">
        <v>10026</v>
      </c>
      <c r="X1727" s="24" t="s">
        <v>10027</v>
      </c>
      <c r="Y1727" s="24" t="s">
        <v>10028</v>
      </c>
      <c r="Z1727" s="24" t="s">
        <v>117</v>
      </c>
      <c r="AA1727" s="24">
        <v>3115031979</v>
      </c>
      <c r="AB1727" s="24" t="s">
        <v>77</v>
      </c>
      <c r="AC1727" s="24" t="s">
        <v>77</v>
      </c>
      <c r="AD1727" s="24" t="s">
        <v>77</v>
      </c>
      <c r="AE1727" s="26" t="s">
        <v>183</v>
      </c>
      <c r="AF1727" s="26"/>
      <c r="AG1727" s="26"/>
      <c r="AH1727" s="27" t="s">
        <v>184</v>
      </c>
      <c r="AI1727" s="27" t="s">
        <v>7046</v>
      </c>
      <c r="AJ1727" s="27" t="s">
        <v>7046</v>
      </c>
      <c r="AK1727" s="24" t="s">
        <v>121</v>
      </c>
      <c r="AL1727" s="24" t="s">
        <v>7086</v>
      </c>
      <c r="AM1727" s="23">
        <v>43580</v>
      </c>
      <c r="AN1727" s="28">
        <v>877803</v>
      </c>
      <c r="AO1727" s="28">
        <v>102854</v>
      </c>
      <c r="AP1727" s="24"/>
      <c r="AQ1727" s="24"/>
      <c r="AR1727" s="24"/>
      <c r="AS1727" s="24"/>
      <c r="AT1727" s="24" t="e">
        <v>#N/A</v>
      </c>
      <c r="AU1727" s="24" t="e">
        <v>#N/A</v>
      </c>
      <c r="AV1727" s="24" t="e">
        <v>#N/A</v>
      </c>
      <c r="AW1727" s="24"/>
      <c r="AX1727" s="24"/>
      <c r="AY1727" s="24"/>
      <c r="AZ1727" s="24"/>
      <c r="BA1727" s="24"/>
      <c r="BB1727" s="24"/>
      <c r="BC1727" s="24"/>
      <c r="BD1727" s="24">
        <v>0</v>
      </c>
      <c r="BE1727" s="24">
        <v>0</v>
      </c>
      <c r="BF1727" s="23"/>
      <c r="BG1727" s="23"/>
      <c r="BH1727" s="23">
        <v>44014</v>
      </c>
      <c r="BI1727" s="26" t="s">
        <v>466</v>
      </c>
      <c r="BJ1727" s="26" t="s">
        <v>273</v>
      </c>
      <c r="BK1727" s="29">
        <v>0</v>
      </c>
      <c r="BL1727" s="24" t="s">
        <v>129</v>
      </c>
      <c r="BM1727" s="22" t="str">
        <f ca="1">+IF(Tabla1[[#This Row],[FECHA INGRESO]]&gt;=44986,IF((TODAY()-Tabla1[[#This Row],[FECHA INGRESO]])&gt;=50,"ALERTA","TODAVÍA FALTA"),"N/A")</f>
        <v>N/A</v>
      </c>
      <c r="BN1727" s="7">
        <f>IFERROR((_xlfn.DAYS(Tabla1[[#This Row],[FECHA INGRESO]],Tabla1[[#This Row],[FECHA RETIRO]]))/30,"")</f>
        <v>-14.466666666666667</v>
      </c>
    </row>
    <row r="1728" spans="1:66" ht="15" customHeight="1" x14ac:dyDescent="0.35">
      <c r="A1728" s="31">
        <v>52449858</v>
      </c>
      <c r="B1728" s="22" t="s">
        <v>10029</v>
      </c>
      <c r="C1728" s="23">
        <v>43580</v>
      </c>
      <c r="D1728" s="23" t="s">
        <v>131</v>
      </c>
      <c r="E1728" s="23" t="s">
        <v>111</v>
      </c>
      <c r="F1728" s="23"/>
      <c r="G1728" s="24"/>
      <c r="H1728" s="24">
        <v>24086824523</v>
      </c>
      <c r="I1728" s="24" t="s">
        <v>95</v>
      </c>
      <c r="J1728" s="24">
        <f>DATEDIF(Tabla1[[#This Row],[FECHA DE NACIMIENTO]],Tabla1[[#This Row],[FECHA ACTUAL]],"Y")</f>
        <v>43</v>
      </c>
      <c r="K1728" s="24" t="s">
        <v>73</v>
      </c>
      <c r="L1728" s="24" t="s">
        <v>112</v>
      </c>
      <c r="M1728" s="24">
        <v>4</v>
      </c>
      <c r="N1728" s="24">
        <v>4</v>
      </c>
      <c r="O1728" s="24">
        <v>2</v>
      </c>
      <c r="P1728" s="24" t="s">
        <v>101</v>
      </c>
      <c r="Q1728" s="23">
        <v>29350</v>
      </c>
      <c r="R1728" s="24" t="s">
        <v>76</v>
      </c>
      <c r="S1728" s="25">
        <v>45119</v>
      </c>
      <c r="T1728" s="24"/>
      <c r="U1728" s="24">
        <v>3022460042</v>
      </c>
      <c r="V1728" s="24" t="s">
        <v>10030</v>
      </c>
      <c r="W1728" s="24" t="s">
        <v>10031</v>
      </c>
      <c r="X1728" s="24" t="s">
        <v>9521</v>
      </c>
      <c r="Y1728" s="24" t="s">
        <v>10032</v>
      </c>
      <c r="Z1728" s="24" t="s">
        <v>82</v>
      </c>
      <c r="AA1728" s="24">
        <v>3108674639</v>
      </c>
      <c r="AB1728" s="24" t="s">
        <v>77</v>
      </c>
      <c r="AC1728" s="24" t="s">
        <v>77</v>
      </c>
      <c r="AD1728" s="24" t="s">
        <v>77</v>
      </c>
      <c r="AE1728" s="26" t="s">
        <v>183</v>
      </c>
      <c r="AF1728" s="26"/>
      <c r="AG1728" s="26"/>
      <c r="AH1728" s="27" t="s">
        <v>184</v>
      </c>
      <c r="AI1728" s="27" t="s">
        <v>8947</v>
      </c>
      <c r="AJ1728" s="27" t="s">
        <v>8947</v>
      </c>
      <c r="AK1728" s="24" t="s">
        <v>8947</v>
      </c>
      <c r="AL1728" s="24" t="s">
        <v>7086</v>
      </c>
      <c r="AM1728" s="23">
        <v>43580</v>
      </c>
      <c r="AN1728" s="28">
        <v>857100.06</v>
      </c>
      <c r="AO1728" s="28">
        <v>97032</v>
      </c>
      <c r="AP1728" s="24"/>
      <c r="AQ1728" s="24"/>
      <c r="AR1728" s="24"/>
      <c r="AS1728" s="24"/>
      <c r="AT1728" s="24" t="e">
        <v>#N/A</v>
      </c>
      <c r="AU1728" s="24" t="e">
        <v>#N/A</v>
      </c>
      <c r="AV1728" s="24" t="e">
        <v>#N/A</v>
      </c>
      <c r="AW1728" s="24"/>
      <c r="AX1728" s="24"/>
      <c r="AY1728" s="24"/>
      <c r="AZ1728" s="24"/>
      <c r="BA1728" s="24"/>
      <c r="BB1728" s="24"/>
      <c r="BC1728" s="24"/>
      <c r="BD1728" s="24">
        <v>0</v>
      </c>
      <c r="BE1728" s="24">
        <v>0</v>
      </c>
      <c r="BF1728" s="23"/>
      <c r="BG1728" s="23"/>
      <c r="BH1728" s="23">
        <v>43582</v>
      </c>
      <c r="BI1728" s="26" t="s">
        <v>127</v>
      </c>
      <c r="BJ1728" s="26" t="s">
        <v>273</v>
      </c>
      <c r="BK1728" s="29">
        <v>3450</v>
      </c>
      <c r="BL1728" s="24" t="s">
        <v>129</v>
      </c>
      <c r="BM1728" s="22" t="str">
        <f ca="1">+IF(Tabla1[[#This Row],[FECHA INGRESO]]&gt;=44986,IF((TODAY()-Tabla1[[#This Row],[FECHA INGRESO]])&gt;=50,"ALERTA","TODAVÍA FALTA"),"N/A")</f>
        <v>N/A</v>
      </c>
      <c r="BN1728" s="7">
        <f>IFERROR((_xlfn.DAYS(Tabla1[[#This Row],[FECHA INGRESO]],Tabla1[[#This Row],[FECHA RETIRO]]))/30,"")</f>
        <v>-6.6666666666666666E-2</v>
      </c>
    </row>
    <row r="1729" spans="1:66" ht="15" customHeight="1" x14ac:dyDescent="0.35">
      <c r="A1729" s="31">
        <v>1001468207</v>
      </c>
      <c r="B1729" s="22" t="s">
        <v>10033</v>
      </c>
      <c r="C1729" s="23">
        <v>43580</v>
      </c>
      <c r="D1729" s="23" t="s">
        <v>93</v>
      </c>
      <c r="E1729" s="23" t="s">
        <v>111</v>
      </c>
      <c r="F1729" s="23"/>
      <c r="G1729" s="24"/>
      <c r="H1729" s="24">
        <v>24093664262</v>
      </c>
      <c r="I1729" s="24" t="s">
        <v>72</v>
      </c>
      <c r="J1729" s="24">
        <f>DATEDIF(Tabla1[[#This Row],[FECHA DE NACIMIENTO]],Tabla1[[#This Row],[FECHA ACTUAL]],"Y")</f>
        <v>24</v>
      </c>
      <c r="K1729" s="24" t="s">
        <v>73</v>
      </c>
      <c r="L1729" s="24" t="s">
        <v>112</v>
      </c>
      <c r="M1729" s="24">
        <v>0</v>
      </c>
      <c r="N1729" s="24">
        <v>0</v>
      </c>
      <c r="O1729" s="24">
        <v>2</v>
      </c>
      <c r="P1729" s="24" t="s">
        <v>101</v>
      </c>
      <c r="Q1729" s="23">
        <v>36034</v>
      </c>
      <c r="R1729" s="24" t="s">
        <v>76</v>
      </c>
      <c r="S1729" s="25">
        <v>45119</v>
      </c>
      <c r="T1729" s="24"/>
      <c r="U1729" s="24">
        <v>3108827865</v>
      </c>
      <c r="V1729" s="24" t="s">
        <v>10034</v>
      </c>
      <c r="W1729" s="24" t="s">
        <v>10035</v>
      </c>
      <c r="X1729" s="24" t="s">
        <v>10036</v>
      </c>
      <c r="Y1729" s="24" t="s">
        <v>10037</v>
      </c>
      <c r="Z1729" s="24" t="s">
        <v>117</v>
      </c>
      <c r="AA1729" s="24">
        <v>3142646308</v>
      </c>
      <c r="AB1729" s="24" t="s">
        <v>77</v>
      </c>
      <c r="AC1729" s="24" t="s">
        <v>77</v>
      </c>
      <c r="AD1729" s="24" t="s">
        <v>77</v>
      </c>
      <c r="AE1729" s="26" t="s">
        <v>151</v>
      </c>
      <c r="AF1729" s="26"/>
      <c r="AG1729" s="26"/>
      <c r="AH1729" s="27" t="s">
        <v>184</v>
      </c>
      <c r="AI1729" s="27" t="s">
        <v>8295</v>
      </c>
      <c r="AJ1729" s="27" t="s">
        <v>438</v>
      </c>
      <c r="AK1729" s="24" t="s">
        <v>121</v>
      </c>
      <c r="AL1729" s="24" t="s">
        <v>7086</v>
      </c>
      <c r="AM1729" s="23">
        <v>43580</v>
      </c>
      <c r="AN1729" s="28">
        <v>857100.06</v>
      </c>
      <c r="AO1729" s="28">
        <v>97032</v>
      </c>
      <c r="AP1729" s="24" t="s">
        <v>10038</v>
      </c>
      <c r="AQ1729" s="24"/>
      <c r="AR1729" s="24"/>
      <c r="AS1729" s="24"/>
      <c r="AT1729" s="24" t="e">
        <v>#N/A</v>
      </c>
      <c r="AU1729" s="24" t="e">
        <v>#N/A</v>
      </c>
      <c r="AV1729" s="24" t="e">
        <v>#N/A</v>
      </c>
      <c r="AW1729" s="24"/>
      <c r="AX1729" s="24"/>
      <c r="AY1729" s="24"/>
      <c r="AZ1729" s="24"/>
      <c r="BA1729" s="24"/>
      <c r="BB1729" s="24"/>
      <c r="BC1729" s="24"/>
      <c r="BD1729" s="24">
        <v>0</v>
      </c>
      <c r="BE1729" s="24">
        <v>0</v>
      </c>
      <c r="BF1729" s="23"/>
      <c r="BG1729" s="23"/>
      <c r="BH1729" s="23">
        <v>43707</v>
      </c>
      <c r="BI1729" s="26" t="s">
        <v>127</v>
      </c>
      <c r="BJ1729" s="26" t="s">
        <v>232</v>
      </c>
      <c r="BK1729" s="29">
        <v>0</v>
      </c>
      <c r="BL1729" s="24" t="s">
        <v>129</v>
      </c>
      <c r="BM1729" s="22" t="str">
        <f ca="1">+IF(Tabla1[[#This Row],[FECHA INGRESO]]&gt;=44986,IF((TODAY()-Tabla1[[#This Row],[FECHA INGRESO]])&gt;=50,"ALERTA","TODAVÍA FALTA"),"N/A")</f>
        <v>N/A</v>
      </c>
      <c r="BN1729" s="7">
        <f>IFERROR((_xlfn.DAYS(Tabla1[[#This Row],[FECHA INGRESO]],Tabla1[[#This Row],[FECHA RETIRO]]))/30,"")</f>
        <v>-4.2333333333333334</v>
      </c>
    </row>
    <row r="1730" spans="1:66" ht="15" customHeight="1" x14ac:dyDescent="0.35">
      <c r="A1730" s="31">
        <v>1030681127</v>
      </c>
      <c r="B1730" s="22" t="s">
        <v>10039</v>
      </c>
      <c r="C1730" s="23">
        <v>43580</v>
      </c>
      <c r="D1730" s="23" t="s">
        <v>131</v>
      </c>
      <c r="E1730" s="23" t="s">
        <v>111</v>
      </c>
      <c r="F1730" s="23"/>
      <c r="G1730" s="24"/>
      <c r="H1730" s="24">
        <v>24093665241</v>
      </c>
      <c r="I1730" s="24" t="s">
        <v>72</v>
      </c>
      <c r="J1730" s="24">
        <f>DATEDIF(Tabla1[[#This Row],[FECHA DE NACIMIENTO]],Tabla1[[#This Row],[FECHA ACTUAL]],"Y")</f>
        <v>25</v>
      </c>
      <c r="K1730" s="24" t="s">
        <v>73</v>
      </c>
      <c r="L1730" s="24" t="s">
        <v>112</v>
      </c>
      <c r="M1730" s="24">
        <v>0</v>
      </c>
      <c r="N1730" s="24">
        <v>0</v>
      </c>
      <c r="O1730" s="24">
        <v>3</v>
      </c>
      <c r="P1730" s="24" t="s">
        <v>101</v>
      </c>
      <c r="Q1730" s="23">
        <v>35703</v>
      </c>
      <c r="R1730" s="24" t="s">
        <v>76</v>
      </c>
      <c r="S1730" s="25">
        <v>45119</v>
      </c>
      <c r="T1730" s="24"/>
      <c r="U1730" s="24">
        <v>3502129493</v>
      </c>
      <c r="V1730" s="24" t="s">
        <v>10040</v>
      </c>
      <c r="W1730" s="24" t="s">
        <v>10041</v>
      </c>
      <c r="X1730" s="24" t="s">
        <v>704</v>
      </c>
      <c r="Y1730" s="24" t="s">
        <v>9326</v>
      </c>
      <c r="Z1730" s="24" t="s">
        <v>117</v>
      </c>
      <c r="AA1730" s="24">
        <v>3114851966</v>
      </c>
      <c r="AB1730" s="24" t="s">
        <v>77</v>
      </c>
      <c r="AC1730" s="24" t="s">
        <v>77</v>
      </c>
      <c r="AD1730" s="24" t="s">
        <v>77</v>
      </c>
      <c r="AE1730" s="26" t="s">
        <v>151</v>
      </c>
      <c r="AF1730" s="26"/>
      <c r="AG1730" s="26"/>
      <c r="AH1730" s="27" t="s">
        <v>184</v>
      </c>
      <c r="AI1730" s="27" t="s">
        <v>8947</v>
      </c>
      <c r="AJ1730" s="27" t="s">
        <v>8947</v>
      </c>
      <c r="AK1730" s="24" t="s">
        <v>8947</v>
      </c>
      <c r="AL1730" s="24" t="s">
        <v>7086</v>
      </c>
      <c r="AM1730" s="23">
        <v>43580</v>
      </c>
      <c r="AN1730" s="28">
        <v>857100.06</v>
      </c>
      <c r="AO1730" s="28">
        <v>97032</v>
      </c>
      <c r="AP1730" s="24"/>
      <c r="AQ1730" s="24"/>
      <c r="AR1730" s="24"/>
      <c r="AS1730" s="24"/>
      <c r="AT1730" s="24" t="e">
        <v>#N/A</v>
      </c>
      <c r="AU1730" s="24" t="e">
        <v>#N/A</v>
      </c>
      <c r="AV1730" s="24" t="e">
        <v>#N/A</v>
      </c>
      <c r="AW1730" s="24"/>
      <c r="AX1730" s="24"/>
      <c r="AY1730" s="24"/>
      <c r="AZ1730" s="24"/>
      <c r="BA1730" s="24"/>
      <c r="BB1730" s="24"/>
      <c r="BC1730" s="24"/>
      <c r="BD1730" s="24">
        <v>0</v>
      </c>
      <c r="BE1730" s="24">
        <v>0</v>
      </c>
      <c r="BF1730" s="23"/>
      <c r="BG1730" s="23"/>
      <c r="BH1730" s="23">
        <v>43623</v>
      </c>
      <c r="BI1730" s="26" t="s">
        <v>127</v>
      </c>
      <c r="BJ1730" s="26" t="s">
        <v>232</v>
      </c>
      <c r="BK1730" s="29">
        <v>49457</v>
      </c>
      <c r="BL1730" s="24" t="s">
        <v>129</v>
      </c>
      <c r="BM1730" s="22" t="str">
        <f ca="1">+IF(Tabla1[[#This Row],[FECHA INGRESO]]&gt;=44986,IF((TODAY()-Tabla1[[#This Row],[FECHA INGRESO]])&gt;=50,"ALERTA","TODAVÍA FALTA"),"N/A")</f>
        <v>N/A</v>
      </c>
      <c r="BN1730" s="7">
        <f>IFERROR((_xlfn.DAYS(Tabla1[[#This Row],[FECHA INGRESO]],Tabla1[[#This Row],[FECHA RETIRO]]))/30,"")</f>
        <v>-1.4333333333333333</v>
      </c>
    </row>
    <row r="1731" spans="1:66" ht="15" customHeight="1" x14ac:dyDescent="0.35">
      <c r="A1731" s="21">
        <v>1010210037</v>
      </c>
      <c r="B1731" s="22" t="s">
        <v>10042</v>
      </c>
      <c r="C1731" s="23">
        <v>43580</v>
      </c>
      <c r="D1731" s="23" t="s">
        <v>131</v>
      </c>
      <c r="E1731" s="23" t="s">
        <v>111</v>
      </c>
      <c r="F1731" s="23" t="s">
        <v>70</v>
      </c>
      <c r="G1731" s="24"/>
      <c r="H1731" s="24">
        <v>24093664705</v>
      </c>
      <c r="I1731" s="24" t="s">
        <v>72</v>
      </c>
      <c r="J1731" s="24">
        <f>DATEDIF(Tabla1[[#This Row],[FECHA DE NACIMIENTO]],Tabla1[[#This Row],[FECHA ACTUAL]],"Y")</f>
        <v>29</v>
      </c>
      <c r="K1731" s="24" t="s">
        <v>73</v>
      </c>
      <c r="L1731" s="24" t="s">
        <v>112</v>
      </c>
      <c r="M1731" s="24">
        <v>0</v>
      </c>
      <c r="N1731" s="24">
        <v>0</v>
      </c>
      <c r="O1731" s="24">
        <v>2</v>
      </c>
      <c r="P1731" s="24" t="s">
        <v>101</v>
      </c>
      <c r="Q1731" s="23">
        <v>34176</v>
      </c>
      <c r="R1731" s="24" t="s">
        <v>76</v>
      </c>
      <c r="S1731" s="25">
        <v>45119</v>
      </c>
      <c r="T1731" s="24"/>
      <c r="U1731" s="24">
        <v>3057102774</v>
      </c>
      <c r="V1731" s="33" t="s">
        <v>10043</v>
      </c>
      <c r="W1731" s="24" t="s">
        <v>10044</v>
      </c>
      <c r="X1731" s="24" t="s">
        <v>10045</v>
      </c>
      <c r="Y1731" s="24" t="s">
        <v>10046</v>
      </c>
      <c r="Z1731" s="24"/>
      <c r="AA1731" s="24">
        <v>3157436236</v>
      </c>
      <c r="AB1731" s="24" t="s">
        <v>83</v>
      </c>
      <c r="AC1731" s="24" t="s">
        <v>83</v>
      </c>
      <c r="AD1731" s="24" t="e">
        <v>#REF!</v>
      </c>
      <c r="AE1731" s="26" t="s">
        <v>151</v>
      </c>
      <c r="AF1731" s="26"/>
      <c r="AG1731" s="26">
        <v>0</v>
      </c>
      <c r="AH1731" s="27" t="s">
        <v>184</v>
      </c>
      <c r="AI1731" s="27" t="s">
        <v>120</v>
      </c>
      <c r="AJ1731" s="27" t="s">
        <v>120</v>
      </c>
      <c r="AK1731" s="24" t="s">
        <v>121</v>
      </c>
      <c r="AL1731" s="24" t="s">
        <v>7086</v>
      </c>
      <c r="AM1731" s="23">
        <v>43580</v>
      </c>
      <c r="AN1731" s="28">
        <v>1000000</v>
      </c>
      <c r="AO1731" s="28">
        <v>117172</v>
      </c>
      <c r="AP1731" s="24">
        <v>0</v>
      </c>
      <c r="AQ1731" s="24">
        <v>0</v>
      </c>
      <c r="AR1731" s="24">
        <v>0</v>
      </c>
      <c r="AS1731" s="24">
        <v>0</v>
      </c>
      <c r="AT1731" s="24">
        <v>0</v>
      </c>
      <c r="AU1731" s="24">
        <v>0</v>
      </c>
      <c r="AV1731" s="24">
        <v>73</v>
      </c>
      <c r="AW1731" s="24">
        <v>67</v>
      </c>
      <c r="AX1731" s="24">
        <v>0</v>
      </c>
      <c r="AY1731" s="24">
        <v>0</v>
      </c>
      <c r="AZ1731" s="24">
        <v>0</v>
      </c>
      <c r="BA1731" s="24">
        <v>0</v>
      </c>
      <c r="BB1731" s="24">
        <v>0</v>
      </c>
      <c r="BC1731" s="24">
        <v>0</v>
      </c>
      <c r="BD1731" s="24">
        <v>0</v>
      </c>
      <c r="BE1731" s="24">
        <v>0</v>
      </c>
      <c r="BF1731" s="23"/>
      <c r="BG1731" s="23"/>
      <c r="BH1731" s="23">
        <v>44762</v>
      </c>
      <c r="BI1731" s="26" t="s">
        <v>466</v>
      </c>
      <c r="BJ1731" s="26" t="s">
        <v>273</v>
      </c>
      <c r="BK1731" s="29">
        <v>0</v>
      </c>
      <c r="BL1731" s="24" t="s">
        <v>129</v>
      </c>
      <c r="BM1731" s="22" t="str">
        <f ca="1">+IF(Tabla1[[#This Row],[FECHA INGRESO]]&gt;=44986,IF((TODAY()-Tabla1[[#This Row],[FECHA INGRESO]])&gt;=50,"ALERTA","TODAVÍA FALTA"),"N/A")</f>
        <v>N/A</v>
      </c>
      <c r="BN1731" s="7">
        <f>IFERROR((_xlfn.DAYS(Tabla1[[#This Row],[FECHA INGRESO]],Tabla1[[#This Row],[FECHA RETIRO]]))/30,"")</f>
        <v>-39.4</v>
      </c>
    </row>
    <row r="1732" spans="1:66" ht="15" customHeight="1" x14ac:dyDescent="0.35">
      <c r="A1732" s="31">
        <v>1031173413</v>
      </c>
      <c r="B1732" s="22" t="s">
        <v>10047</v>
      </c>
      <c r="C1732" s="23">
        <v>43587</v>
      </c>
      <c r="D1732" s="23" t="s">
        <v>188</v>
      </c>
      <c r="E1732" s="24" t="s">
        <v>94</v>
      </c>
      <c r="F1732" s="23"/>
      <c r="G1732" s="24"/>
      <c r="H1732" s="24">
        <v>24093753009</v>
      </c>
      <c r="I1732" s="24" t="s">
        <v>95</v>
      </c>
      <c r="J1732" s="24">
        <f>DATEDIF(Tabla1[[#This Row],[FECHA DE NACIMIENTO]],Tabla1[[#This Row],[FECHA ACTUAL]],"Y")</f>
        <v>25</v>
      </c>
      <c r="K1732" s="24" t="s">
        <v>73</v>
      </c>
      <c r="L1732" s="24" t="s">
        <v>112</v>
      </c>
      <c r="M1732" s="24">
        <v>0</v>
      </c>
      <c r="N1732" s="24">
        <v>1</v>
      </c>
      <c r="O1732" s="24">
        <v>3</v>
      </c>
      <c r="P1732" s="24" t="s">
        <v>101</v>
      </c>
      <c r="Q1732" s="23">
        <v>35813</v>
      </c>
      <c r="R1732" s="24" t="s">
        <v>76</v>
      </c>
      <c r="S1732" s="25">
        <v>45119</v>
      </c>
      <c r="T1732" s="24"/>
      <c r="U1732" s="24">
        <v>3187269302</v>
      </c>
      <c r="V1732" s="24" t="s">
        <v>10048</v>
      </c>
      <c r="W1732" s="24" t="s">
        <v>10049</v>
      </c>
      <c r="X1732" s="24" t="s">
        <v>8545</v>
      </c>
      <c r="Y1732" s="24" t="s">
        <v>10050</v>
      </c>
      <c r="Z1732" s="24" t="s">
        <v>117</v>
      </c>
      <c r="AA1732" s="24">
        <v>3194215539</v>
      </c>
      <c r="AB1732" s="24" t="s">
        <v>77</v>
      </c>
      <c r="AC1732" s="24" t="s">
        <v>77</v>
      </c>
      <c r="AD1732" s="24" t="s">
        <v>77</v>
      </c>
      <c r="AE1732" s="26" t="s">
        <v>151</v>
      </c>
      <c r="AF1732" s="26"/>
      <c r="AG1732" s="26"/>
      <c r="AH1732" s="27" t="s">
        <v>3042</v>
      </c>
      <c r="AI1732" s="27" t="s">
        <v>10051</v>
      </c>
      <c r="AJ1732" s="27" t="s">
        <v>438</v>
      </c>
      <c r="AK1732" s="24" t="s">
        <v>121</v>
      </c>
      <c r="AL1732" s="24" t="s">
        <v>7086</v>
      </c>
      <c r="AM1732" s="23">
        <v>43587</v>
      </c>
      <c r="AN1732" s="28">
        <v>857100.06</v>
      </c>
      <c r="AO1732" s="28">
        <v>97032</v>
      </c>
      <c r="AP1732" s="24"/>
      <c r="AQ1732" s="24"/>
      <c r="AR1732" s="24"/>
      <c r="AS1732" s="24"/>
      <c r="AT1732" s="24" t="e">
        <v>#N/A</v>
      </c>
      <c r="AU1732" s="24" t="e">
        <v>#N/A</v>
      </c>
      <c r="AV1732" s="24" t="e">
        <v>#N/A</v>
      </c>
      <c r="AW1732" s="24"/>
      <c r="AX1732" s="24"/>
      <c r="AY1732" s="24"/>
      <c r="AZ1732" s="24"/>
      <c r="BA1732" s="24"/>
      <c r="BB1732" s="24"/>
      <c r="BC1732" s="24"/>
      <c r="BD1732" s="24">
        <v>0</v>
      </c>
      <c r="BE1732" s="24">
        <v>0</v>
      </c>
      <c r="BF1732" s="23"/>
      <c r="BG1732" s="23"/>
      <c r="BH1732" s="23">
        <v>43756</v>
      </c>
      <c r="BI1732" s="26" t="s">
        <v>127</v>
      </c>
      <c r="BJ1732" s="26" t="s">
        <v>6087</v>
      </c>
      <c r="BK1732" s="29">
        <v>0</v>
      </c>
      <c r="BL1732" s="24" t="s">
        <v>129</v>
      </c>
      <c r="BM1732" s="22" t="str">
        <f ca="1">+IF(Tabla1[[#This Row],[FECHA INGRESO]]&gt;=44986,IF((TODAY()-Tabla1[[#This Row],[FECHA INGRESO]])&gt;=50,"ALERTA","TODAVÍA FALTA"),"N/A")</f>
        <v>N/A</v>
      </c>
      <c r="BN1732" s="7">
        <f>IFERROR((_xlfn.DAYS(Tabla1[[#This Row],[FECHA INGRESO]],Tabla1[[#This Row],[FECHA RETIRO]]))/30,"")</f>
        <v>-5.6333333333333337</v>
      </c>
    </row>
    <row r="1733" spans="1:66" ht="15" customHeight="1" x14ac:dyDescent="0.35">
      <c r="A1733" s="31">
        <v>1022416588</v>
      </c>
      <c r="B1733" s="22" t="s">
        <v>10052</v>
      </c>
      <c r="C1733" s="23">
        <v>43587</v>
      </c>
      <c r="D1733" s="23" t="s">
        <v>93</v>
      </c>
      <c r="E1733" s="23" t="s">
        <v>111</v>
      </c>
      <c r="F1733" s="23"/>
      <c r="G1733" s="24"/>
      <c r="H1733" s="24">
        <v>24093700788</v>
      </c>
      <c r="I1733" s="24" t="s">
        <v>95</v>
      </c>
      <c r="J1733" s="24">
        <f>DATEDIF(Tabla1[[#This Row],[FECHA DE NACIMIENTO]],Tabla1[[#This Row],[FECHA ACTUAL]],"Y")</f>
        <v>27</v>
      </c>
      <c r="K1733" s="24" t="s">
        <v>73</v>
      </c>
      <c r="L1733" s="24" t="s">
        <v>112</v>
      </c>
      <c r="M1733" s="24">
        <v>1</v>
      </c>
      <c r="N1733" s="24">
        <v>1</v>
      </c>
      <c r="O1733" s="24">
        <v>3</v>
      </c>
      <c r="P1733" s="24" t="s">
        <v>101</v>
      </c>
      <c r="Q1733" s="23">
        <v>35201</v>
      </c>
      <c r="R1733" s="24" t="s">
        <v>76</v>
      </c>
      <c r="S1733" s="25">
        <v>45119</v>
      </c>
      <c r="T1733" s="24"/>
      <c r="U1733" s="24">
        <v>3228893134</v>
      </c>
      <c r="V1733" s="24" t="s">
        <v>10053</v>
      </c>
      <c r="W1733" s="24" t="s">
        <v>10054</v>
      </c>
      <c r="X1733" s="24" t="s">
        <v>6389</v>
      </c>
      <c r="Y1733" s="24" t="s">
        <v>10055</v>
      </c>
      <c r="Z1733" s="24" t="s">
        <v>117</v>
      </c>
      <c r="AA1733" s="24">
        <v>3143552483</v>
      </c>
      <c r="AB1733" s="24" t="s">
        <v>77</v>
      </c>
      <c r="AC1733" s="24" t="s">
        <v>77</v>
      </c>
      <c r="AD1733" s="24" t="s">
        <v>77</v>
      </c>
      <c r="AE1733" s="26" t="s">
        <v>151</v>
      </c>
      <c r="AF1733" s="26"/>
      <c r="AG1733" s="26"/>
      <c r="AH1733" s="27" t="s">
        <v>10056</v>
      </c>
      <c r="AI1733" s="27" t="s">
        <v>9289</v>
      </c>
      <c r="AJ1733" s="27" t="s">
        <v>438</v>
      </c>
      <c r="AK1733" s="24" t="s">
        <v>121</v>
      </c>
      <c r="AL1733" s="24" t="s">
        <v>90</v>
      </c>
      <c r="AM1733" s="23">
        <v>43587</v>
      </c>
      <c r="AN1733" s="28">
        <v>857100.06</v>
      </c>
      <c r="AO1733" s="28">
        <v>97032</v>
      </c>
      <c r="AP1733" s="24"/>
      <c r="AQ1733" s="24"/>
      <c r="AR1733" s="24"/>
      <c r="AS1733" s="24"/>
      <c r="AT1733" s="24" t="e">
        <v>#N/A</v>
      </c>
      <c r="AU1733" s="24" t="e">
        <v>#N/A</v>
      </c>
      <c r="AV1733" s="24" t="e">
        <v>#N/A</v>
      </c>
      <c r="AW1733" s="24"/>
      <c r="AX1733" s="24"/>
      <c r="AY1733" s="24"/>
      <c r="AZ1733" s="24"/>
      <c r="BA1733" s="24"/>
      <c r="BB1733" s="24"/>
      <c r="BC1733" s="24"/>
      <c r="BD1733" s="24">
        <v>0</v>
      </c>
      <c r="BE1733" s="24">
        <v>0</v>
      </c>
      <c r="BF1733" s="23"/>
      <c r="BG1733" s="23"/>
      <c r="BH1733" s="23">
        <v>43615</v>
      </c>
      <c r="BI1733" s="26" t="s">
        <v>127</v>
      </c>
      <c r="BJ1733" s="26" t="s">
        <v>8270</v>
      </c>
      <c r="BK1733" s="29">
        <v>81630</v>
      </c>
      <c r="BL1733" s="24" t="s">
        <v>129</v>
      </c>
      <c r="BM1733" s="22" t="str">
        <f ca="1">+IF(Tabla1[[#This Row],[FECHA INGRESO]]&gt;=44986,IF((TODAY()-Tabla1[[#This Row],[FECHA INGRESO]])&gt;=50,"ALERTA","TODAVÍA FALTA"),"N/A")</f>
        <v>N/A</v>
      </c>
      <c r="BN1733" s="7">
        <f>IFERROR((_xlfn.DAYS(Tabla1[[#This Row],[FECHA INGRESO]],Tabla1[[#This Row],[FECHA RETIRO]]))/30,"")</f>
        <v>-0.93333333333333335</v>
      </c>
    </row>
    <row r="1734" spans="1:66" ht="15" customHeight="1" x14ac:dyDescent="0.35">
      <c r="A1734" s="31">
        <v>1012386556</v>
      </c>
      <c r="B1734" s="22" t="s">
        <v>10057</v>
      </c>
      <c r="C1734" s="23">
        <v>43587</v>
      </c>
      <c r="D1734" s="23" t="s">
        <v>93</v>
      </c>
      <c r="E1734" s="23" t="s">
        <v>111</v>
      </c>
      <c r="F1734" s="23"/>
      <c r="G1734" s="24"/>
      <c r="H1734" s="24">
        <v>24093701673</v>
      </c>
      <c r="I1734" s="24" t="s">
        <v>95</v>
      </c>
      <c r="J1734" s="24">
        <f>DATEDIF(Tabla1[[#This Row],[FECHA DE NACIMIENTO]],Tabla1[[#This Row],[FECHA ACTUAL]],"Y")</f>
        <v>31</v>
      </c>
      <c r="K1734" s="24" t="s">
        <v>73</v>
      </c>
      <c r="L1734" s="24" t="s">
        <v>234</v>
      </c>
      <c r="M1734" s="24">
        <v>2</v>
      </c>
      <c r="N1734" s="24">
        <v>2</v>
      </c>
      <c r="O1734" s="24">
        <v>2</v>
      </c>
      <c r="P1734" s="24" t="s">
        <v>101</v>
      </c>
      <c r="Q1734" s="23">
        <v>33691</v>
      </c>
      <c r="R1734" s="24" t="s">
        <v>76</v>
      </c>
      <c r="S1734" s="25">
        <v>45119</v>
      </c>
      <c r="T1734" s="24"/>
      <c r="U1734" s="24">
        <v>3212039624</v>
      </c>
      <c r="V1734" s="24" t="s">
        <v>10058</v>
      </c>
      <c r="W1734" s="24" t="s">
        <v>10059</v>
      </c>
      <c r="X1734" s="24" t="s">
        <v>1768</v>
      </c>
      <c r="Y1734" s="24" t="s">
        <v>10060</v>
      </c>
      <c r="Z1734" s="24" t="s">
        <v>82</v>
      </c>
      <c r="AA1734" s="24">
        <v>3142557963</v>
      </c>
      <c r="AB1734" s="24" t="s">
        <v>77</v>
      </c>
      <c r="AC1734" s="24" t="s">
        <v>77</v>
      </c>
      <c r="AD1734" s="24" t="s">
        <v>77</v>
      </c>
      <c r="AE1734" s="26" t="s">
        <v>151</v>
      </c>
      <c r="AF1734" s="26"/>
      <c r="AG1734" s="26" t="s">
        <v>10061</v>
      </c>
      <c r="AH1734" s="27" t="s">
        <v>10056</v>
      </c>
      <c r="AI1734" s="27" t="s">
        <v>9289</v>
      </c>
      <c r="AJ1734" s="27" t="s">
        <v>438</v>
      </c>
      <c r="AK1734" s="24" t="s">
        <v>121</v>
      </c>
      <c r="AL1734" s="24" t="s">
        <v>90</v>
      </c>
      <c r="AM1734" s="23">
        <v>43587</v>
      </c>
      <c r="AN1734" s="28">
        <v>857100.06</v>
      </c>
      <c r="AO1734" s="28">
        <v>97032</v>
      </c>
      <c r="AP1734" s="24"/>
      <c r="AQ1734" s="24"/>
      <c r="AR1734" s="24"/>
      <c r="AS1734" s="24"/>
      <c r="AT1734" s="24" t="e">
        <v>#N/A</v>
      </c>
      <c r="AU1734" s="24" t="e">
        <v>#N/A</v>
      </c>
      <c r="AV1734" s="24" t="e">
        <v>#N/A</v>
      </c>
      <c r="AW1734" s="24"/>
      <c r="AX1734" s="24"/>
      <c r="AY1734" s="24"/>
      <c r="AZ1734" s="24"/>
      <c r="BA1734" s="24"/>
      <c r="BB1734" s="24"/>
      <c r="BC1734" s="24"/>
      <c r="BD1734" s="24">
        <v>0</v>
      </c>
      <c r="BE1734" s="24">
        <v>0</v>
      </c>
      <c r="BF1734" s="23"/>
      <c r="BG1734" s="23"/>
      <c r="BH1734" s="23">
        <v>43615</v>
      </c>
      <c r="BI1734" s="26" t="s">
        <v>143</v>
      </c>
      <c r="BJ1734" s="26" t="s">
        <v>10062</v>
      </c>
      <c r="BK1734" s="29">
        <v>103253</v>
      </c>
      <c r="BL1734" s="24" t="s">
        <v>129</v>
      </c>
      <c r="BM1734" s="22" t="str">
        <f ca="1">+IF(Tabla1[[#This Row],[FECHA INGRESO]]&gt;=44986,IF((TODAY()-Tabla1[[#This Row],[FECHA INGRESO]])&gt;=50,"ALERTA","TODAVÍA FALTA"),"N/A")</f>
        <v>N/A</v>
      </c>
      <c r="BN1734" s="7">
        <f>IFERROR((_xlfn.DAYS(Tabla1[[#This Row],[FECHA INGRESO]],Tabla1[[#This Row],[FECHA RETIRO]]))/30,"")</f>
        <v>-0.93333333333333335</v>
      </c>
    </row>
    <row r="1735" spans="1:66" x14ac:dyDescent="0.35">
      <c r="A1735" s="31">
        <v>1018456911</v>
      </c>
      <c r="B1735" s="22" t="s">
        <v>10063</v>
      </c>
      <c r="C1735" s="23">
        <v>43587</v>
      </c>
      <c r="D1735" s="23" t="s">
        <v>188</v>
      </c>
      <c r="E1735" s="23" t="s">
        <v>69</v>
      </c>
      <c r="F1735" s="23"/>
      <c r="G1735" s="24"/>
      <c r="H1735" s="24"/>
      <c r="I1735" s="24" t="s">
        <v>95</v>
      </c>
      <c r="J1735" s="24">
        <f>DATEDIF(Tabla1[[#This Row],[FECHA DE NACIMIENTO]],Tabla1[[#This Row],[FECHA ACTUAL]],"Y")</f>
        <v>30</v>
      </c>
      <c r="K1735" s="24" t="s">
        <v>3119</v>
      </c>
      <c r="L1735" s="24" t="s">
        <v>112</v>
      </c>
      <c r="M1735" s="24">
        <v>0</v>
      </c>
      <c r="N1735" s="24">
        <v>0</v>
      </c>
      <c r="O1735" s="24">
        <v>3</v>
      </c>
      <c r="P1735" s="24" t="s">
        <v>101</v>
      </c>
      <c r="Q1735" s="23">
        <v>33993</v>
      </c>
      <c r="R1735" s="24" t="s">
        <v>76</v>
      </c>
      <c r="S1735" s="25">
        <v>45119</v>
      </c>
      <c r="T1735" s="24"/>
      <c r="U1735" s="24">
        <v>3118343599</v>
      </c>
      <c r="V1735" s="24" t="s">
        <v>10064</v>
      </c>
      <c r="W1735" s="24" t="s">
        <v>10065</v>
      </c>
      <c r="X1735" s="24" t="s">
        <v>2724</v>
      </c>
      <c r="Y1735" s="24" t="s">
        <v>10066</v>
      </c>
      <c r="Z1735" s="24" t="s">
        <v>117</v>
      </c>
      <c r="AA1735" s="24">
        <v>3218100064</v>
      </c>
      <c r="AB1735" s="24" t="s">
        <v>77</v>
      </c>
      <c r="AC1735" s="24" t="s">
        <v>77</v>
      </c>
      <c r="AD1735" s="24" t="s">
        <v>77</v>
      </c>
      <c r="AE1735" s="26" t="s">
        <v>151</v>
      </c>
      <c r="AF1735" s="26"/>
      <c r="AG1735" s="26" t="s">
        <v>10067</v>
      </c>
      <c r="AH1735" s="27" t="s">
        <v>3042</v>
      </c>
      <c r="AI1735" s="27" t="s">
        <v>9114</v>
      </c>
      <c r="AJ1735" s="27" t="s">
        <v>438</v>
      </c>
      <c r="AK1735" s="24" t="s">
        <v>121</v>
      </c>
      <c r="AL1735" s="24" t="s">
        <v>7086</v>
      </c>
      <c r="AM1735" s="23">
        <v>43587</v>
      </c>
      <c r="AN1735" s="28">
        <v>857100.06</v>
      </c>
      <c r="AO1735" s="28">
        <v>97032</v>
      </c>
      <c r="AP1735" s="24"/>
      <c r="AQ1735" s="24"/>
      <c r="AR1735" s="24"/>
      <c r="AS1735" s="24"/>
      <c r="AT1735" s="24" t="e">
        <v>#N/A</v>
      </c>
      <c r="AU1735" s="24" t="e">
        <v>#N/A</v>
      </c>
      <c r="AV1735" s="24" t="e">
        <v>#N/A</v>
      </c>
      <c r="AW1735" s="24"/>
      <c r="AX1735" s="24"/>
      <c r="AY1735" s="24"/>
      <c r="AZ1735" s="24"/>
      <c r="BA1735" s="24"/>
      <c r="BB1735" s="24"/>
      <c r="BC1735" s="24"/>
      <c r="BD1735" s="24">
        <v>0</v>
      </c>
      <c r="BE1735" s="24">
        <v>0</v>
      </c>
      <c r="BF1735" s="23"/>
      <c r="BG1735" s="23"/>
      <c r="BH1735" s="23">
        <v>43629</v>
      </c>
      <c r="BI1735" s="26" t="s">
        <v>143</v>
      </c>
      <c r="BJ1735" s="26" t="s">
        <v>10068</v>
      </c>
      <c r="BK1735" s="29">
        <v>48307</v>
      </c>
      <c r="BL1735" s="24" t="s">
        <v>129</v>
      </c>
      <c r="BM1735" s="22" t="str">
        <f ca="1">+IF(Tabla1[[#This Row],[FECHA INGRESO]]&gt;=44986,IF((TODAY()-Tabla1[[#This Row],[FECHA INGRESO]])&gt;=50,"ALERTA","TODAVÍA FALTA"),"N/A")</f>
        <v>N/A</v>
      </c>
      <c r="BN1735" s="7">
        <f>IFERROR((_xlfn.DAYS(Tabla1[[#This Row],[FECHA INGRESO]],Tabla1[[#This Row],[FECHA RETIRO]]))/30,"")</f>
        <v>-1.4</v>
      </c>
    </row>
    <row r="1736" spans="1:66" ht="15" customHeight="1" x14ac:dyDescent="0.35">
      <c r="A1736" s="31">
        <v>1070330800</v>
      </c>
      <c r="B1736" s="22" t="s">
        <v>10069</v>
      </c>
      <c r="C1736" s="23">
        <v>43587</v>
      </c>
      <c r="D1736" s="23" t="s">
        <v>266</v>
      </c>
      <c r="E1736" s="24" t="s">
        <v>94</v>
      </c>
      <c r="F1736" s="23"/>
      <c r="G1736" s="24"/>
      <c r="H1736" s="24">
        <v>24093762678</v>
      </c>
      <c r="I1736" s="24" t="s">
        <v>95</v>
      </c>
      <c r="J1736" s="24">
        <f>DATEDIF(Tabla1[[#This Row],[FECHA DE NACIMIENTO]],Tabla1[[#This Row],[FECHA ACTUAL]],"Y")</f>
        <v>27</v>
      </c>
      <c r="K1736" s="24" t="s">
        <v>73</v>
      </c>
      <c r="L1736" s="24" t="s">
        <v>112</v>
      </c>
      <c r="M1736" s="24">
        <v>0</v>
      </c>
      <c r="N1736" s="24">
        <v>0</v>
      </c>
      <c r="O1736" s="24">
        <v>2</v>
      </c>
      <c r="P1736" s="24" t="s">
        <v>101</v>
      </c>
      <c r="Q1736" s="23">
        <v>34975</v>
      </c>
      <c r="R1736" s="24" t="s">
        <v>3842</v>
      </c>
      <c r="S1736" s="25">
        <v>45119</v>
      </c>
      <c r="T1736" s="24"/>
      <c r="U1736" s="24">
        <v>3114787891</v>
      </c>
      <c r="V1736" s="24" t="s">
        <v>10070</v>
      </c>
      <c r="W1736" s="24" t="s">
        <v>10071</v>
      </c>
      <c r="X1736" s="24" t="s">
        <v>10072</v>
      </c>
      <c r="Y1736" s="24" t="s">
        <v>10073</v>
      </c>
      <c r="Z1736" s="24" t="s">
        <v>162</v>
      </c>
      <c r="AA1736" s="24">
        <v>3143477023</v>
      </c>
      <c r="AB1736" s="24" t="s">
        <v>77</v>
      </c>
      <c r="AC1736" s="24" t="s">
        <v>77</v>
      </c>
      <c r="AD1736" s="24" t="s">
        <v>77</v>
      </c>
      <c r="AE1736" s="26" t="s">
        <v>84</v>
      </c>
      <c r="AF1736" s="26" t="s">
        <v>8823</v>
      </c>
      <c r="AG1736" s="26"/>
      <c r="AH1736" s="27" t="s">
        <v>10074</v>
      </c>
      <c r="AI1736" s="27" t="s">
        <v>304</v>
      </c>
      <c r="AJ1736" s="27" t="s">
        <v>304</v>
      </c>
      <c r="AK1736" s="24" t="s">
        <v>121</v>
      </c>
      <c r="AL1736" s="24" t="s">
        <v>7086</v>
      </c>
      <c r="AM1736" s="23">
        <v>43587</v>
      </c>
      <c r="AN1736" s="28">
        <v>1064187</v>
      </c>
      <c r="AO1736" s="28">
        <v>97032</v>
      </c>
      <c r="AP1736" s="24"/>
      <c r="AQ1736" s="24"/>
      <c r="AR1736" s="24"/>
      <c r="AS1736" s="24"/>
      <c r="AT1736" s="24" t="e">
        <v>#N/A</v>
      </c>
      <c r="AU1736" s="24" t="e">
        <v>#N/A</v>
      </c>
      <c r="AV1736" s="24">
        <v>90</v>
      </c>
      <c r="AW1736" s="24"/>
      <c r="AX1736" s="24"/>
      <c r="AY1736" s="24"/>
      <c r="AZ1736" s="24"/>
      <c r="BA1736" s="24"/>
      <c r="BB1736" s="24"/>
      <c r="BC1736" s="24"/>
      <c r="BD1736" s="24">
        <v>0</v>
      </c>
      <c r="BE1736" s="24">
        <v>0</v>
      </c>
      <c r="BF1736" s="23"/>
      <c r="BG1736" s="23"/>
      <c r="BH1736" s="23">
        <v>43615</v>
      </c>
      <c r="BI1736" s="26" t="s">
        <v>143</v>
      </c>
      <c r="BJ1736" s="26" t="s">
        <v>10075</v>
      </c>
      <c r="BK1736" s="29">
        <v>41414</v>
      </c>
      <c r="BL1736" s="24" t="s">
        <v>129</v>
      </c>
      <c r="BM1736" s="22" t="str">
        <f ca="1">+IF(Tabla1[[#This Row],[FECHA INGRESO]]&gt;=44986,IF((TODAY()-Tabla1[[#This Row],[FECHA INGRESO]])&gt;=50,"ALERTA","TODAVÍA FALTA"),"N/A")</f>
        <v>N/A</v>
      </c>
      <c r="BN1736" s="7">
        <f>IFERROR((_xlfn.DAYS(Tabla1[[#This Row],[FECHA INGRESO]],Tabla1[[#This Row],[FECHA RETIRO]]))/30,"")</f>
        <v>-0.93333333333333335</v>
      </c>
    </row>
    <row r="1737" spans="1:66" ht="15" customHeight="1" x14ac:dyDescent="0.35">
      <c r="A1737" s="21">
        <v>1033769149</v>
      </c>
      <c r="B1737" s="38" t="s">
        <v>10076</v>
      </c>
      <c r="C1737" s="23">
        <v>43587</v>
      </c>
      <c r="D1737" s="23" t="s">
        <v>582</v>
      </c>
      <c r="E1737" s="23" t="s">
        <v>111</v>
      </c>
      <c r="F1737" s="23" t="s">
        <v>70</v>
      </c>
      <c r="G1737" s="24"/>
      <c r="H1737" s="24"/>
      <c r="I1737" s="24" t="s">
        <v>72</v>
      </c>
      <c r="J1737" s="24">
        <f>DATEDIF(Tabla1[[#This Row],[FECHA DE NACIMIENTO]],Tabla1[[#This Row],[FECHA ACTUAL]],"Y")</f>
        <v>28</v>
      </c>
      <c r="K1737" s="24" t="s">
        <v>96</v>
      </c>
      <c r="L1737" s="24" t="s">
        <v>112</v>
      </c>
      <c r="M1737" s="24">
        <v>1</v>
      </c>
      <c r="N1737" s="24">
        <v>1</v>
      </c>
      <c r="O1737" s="24">
        <v>2</v>
      </c>
      <c r="P1737" s="24" t="s">
        <v>101</v>
      </c>
      <c r="Q1737" s="23">
        <v>34630</v>
      </c>
      <c r="R1737" s="24" t="s">
        <v>76</v>
      </c>
      <c r="S1737" s="25">
        <v>45119</v>
      </c>
      <c r="T1737" s="24"/>
      <c r="U1737" s="24">
        <v>3208618876</v>
      </c>
      <c r="V1737" s="33" t="s">
        <v>10077</v>
      </c>
      <c r="W1737" s="24" t="s">
        <v>10078</v>
      </c>
      <c r="X1737" s="24" t="s">
        <v>10079</v>
      </c>
      <c r="Y1737" s="24" t="s">
        <v>10080</v>
      </c>
      <c r="Z1737" s="24" t="s">
        <v>117</v>
      </c>
      <c r="AA1737" s="24">
        <v>3102432998</v>
      </c>
      <c r="AB1737" s="24" t="s">
        <v>83</v>
      </c>
      <c r="AC1737" s="24" t="s">
        <v>83</v>
      </c>
      <c r="AD1737" s="24" t="e">
        <v>#REF!</v>
      </c>
      <c r="AE1737" s="26" t="s">
        <v>183</v>
      </c>
      <c r="AF1737" s="26" t="s">
        <v>10081</v>
      </c>
      <c r="AG1737" s="26" t="s">
        <v>75</v>
      </c>
      <c r="AH1737" s="27" t="s">
        <v>311</v>
      </c>
      <c r="AI1737" s="27" t="s">
        <v>1432</v>
      </c>
      <c r="AJ1737" s="27" t="s">
        <v>1432</v>
      </c>
      <c r="AK1737" s="24" t="s">
        <v>89</v>
      </c>
      <c r="AL1737" s="24" t="s">
        <v>90</v>
      </c>
      <c r="AM1737" s="23">
        <v>43587</v>
      </c>
      <c r="AN1737" s="28">
        <v>1216792</v>
      </c>
      <c r="AO1737" s="28">
        <v>140606</v>
      </c>
      <c r="AP1737" s="24" t="s">
        <v>10082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58</v>
      </c>
      <c r="AW1737" s="24">
        <v>87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v>0</v>
      </c>
      <c r="BE1737" s="24">
        <v>0</v>
      </c>
      <c r="BF1737" s="23"/>
      <c r="BG1737" s="23"/>
      <c r="BH1737" s="23" t="s">
        <v>75</v>
      </c>
      <c r="BI1737" s="26">
        <v>0</v>
      </c>
      <c r="BJ1737" s="26">
        <v>0</v>
      </c>
      <c r="BK1737" s="29">
        <v>0</v>
      </c>
      <c r="BL1737" s="24" t="s">
        <v>91</v>
      </c>
      <c r="BM1737" s="22" t="str">
        <f ca="1">+IF(Tabla1[[#This Row],[FECHA INGRESO]]&gt;=44986,IF((TODAY()-Tabla1[[#This Row],[FECHA INGRESO]])&gt;=50,"ALERTA","TODAVÍA FALTA"),"N/A")</f>
        <v>N/A</v>
      </c>
      <c r="BN1737" s="7" t="str">
        <f>IFERROR((_xlfn.DAYS(Tabla1[[#This Row],[FECHA INGRESO]],Tabla1[[#This Row],[FECHA RETIRO]]))/30,"")</f>
        <v/>
      </c>
    </row>
    <row r="1738" spans="1:66" x14ac:dyDescent="0.35">
      <c r="A1738" s="31">
        <v>79807006</v>
      </c>
      <c r="B1738" s="22" t="s">
        <v>10083</v>
      </c>
      <c r="C1738" s="23">
        <v>43591</v>
      </c>
      <c r="D1738" s="23" t="s">
        <v>266</v>
      </c>
      <c r="E1738" s="24" t="s">
        <v>94</v>
      </c>
      <c r="F1738" s="23"/>
      <c r="G1738" s="24"/>
      <c r="H1738" s="24">
        <v>24093788959</v>
      </c>
      <c r="I1738" s="24" t="s">
        <v>72</v>
      </c>
      <c r="J1738" s="24">
        <f>DATEDIF(Tabla1[[#This Row],[FECHA DE NACIMIENTO]],Tabla1[[#This Row],[FECHA ACTUAL]],"Y")</f>
        <v>46</v>
      </c>
      <c r="K1738" s="24" t="s">
        <v>96</v>
      </c>
      <c r="L1738" s="24" t="s">
        <v>234</v>
      </c>
      <c r="M1738" s="24">
        <v>1</v>
      </c>
      <c r="N1738" s="24">
        <v>1</v>
      </c>
      <c r="O1738" s="24">
        <v>3</v>
      </c>
      <c r="P1738" s="24" t="s">
        <v>101</v>
      </c>
      <c r="Q1738" s="23">
        <v>28095</v>
      </c>
      <c r="R1738" s="24" t="s">
        <v>76</v>
      </c>
      <c r="S1738" s="25">
        <v>45119</v>
      </c>
      <c r="T1738" s="24">
        <v>3616273</v>
      </c>
      <c r="U1738" s="24">
        <v>3103112373</v>
      </c>
      <c r="V1738" s="24" t="s">
        <v>10084</v>
      </c>
      <c r="W1738" s="24" t="s">
        <v>10085</v>
      </c>
      <c r="X1738" s="24" t="s">
        <v>10086</v>
      </c>
      <c r="Y1738" s="24" t="s">
        <v>10087</v>
      </c>
      <c r="Z1738" s="24" t="s">
        <v>82</v>
      </c>
      <c r="AA1738" s="24">
        <v>3212327106</v>
      </c>
      <c r="AB1738" s="24" t="s">
        <v>77</v>
      </c>
      <c r="AC1738" s="24" t="s">
        <v>77</v>
      </c>
      <c r="AD1738" s="24" t="s">
        <v>77</v>
      </c>
      <c r="AE1738" s="26" t="s">
        <v>151</v>
      </c>
      <c r="AF1738" s="26"/>
      <c r="AG1738" s="26"/>
      <c r="AH1738" s="27" t="s">
        <v>324</v>
      </c>
      <c r="AI1738" s="27" t="s">
        <v>186</v>
      </c>
      <c r="AJ1738" s="27" t="s">
        <v>186</v>
      </c>
      <c r="AK1738" s="24" t="s">
        <v>121</v>
      </c>
      <c r="AL1738" s="24" t="s">
        <v>7086</v>
      </c>
      <c r="AM1738" s="23">
        <v>43591</v>
      </c>
      <c r="AN1738" s="28">
        <v>857100.06</v>
      </c>
      <c r="AO1738" s="28">
        <v>97032</v>
      </c>
      <c r="AP1738" s="24"/>
      <c r="AQ1738" s="24"/>
      <c r="AR1738" s="24"/>
      <c r="AS1738" s="24"/>
      <c r="AT1738" s="24" t="e">
        <v>#N/A</v>
      </c>
      <c r="AU1738" s="24" t="e">
        <v>#N/A</v>
      </c>
      <c r="AV1738" s="24" t="e">
        <v>#N/A</v>
      </c>
      <c r="AW1738" s="24"/>
      <c r="AX1738" s="24"/>
      <c r="AY1738" s="24"/>
      <c r="AZ1738" s="24"/>
      <c r="BA1738" s="24"/>
      <c r="BB1738" s="24"/>
      <c r="BC1738" s="24"/>
      <c r="BD1738" s="24">
        <v>0</v>
      </c>
      <c r="BE1738" s="24">
        <v>0</v>
      </c>
      <c r="BF1738" s="23"/>
      <c r="BG1738" s="23"/>
      <c r="BH1738" s="23">
        <v>43591</v>
      </c>
      <c r="BI1738" s="26" t="s">
        <v>127</v>
      </c>
      <c r="BJ1738" s="26" t="s">
        <v>6087</v>
      </c>
      <c r="BK1738" s="29">
        <v>1150</v>
      </c>
      <c r="BL1738" s="24" t="s">
        <v>129</v>
      </c>
      <c r="BM1738" s="22" t="str">
        <f ca="1">+IF(Tabla1[[#This Row],[FECHA INGRESO]]&gt;=44986,IF((TODAY()-Tabla1[[#This Row],[FECHA INGRESO]])&gt;=50,"ALERTA","TODAVÍA FALTA"),"N/A")</f>
        <v>N/A</v>
      </c>
      <c r="BN1738" s="7">
        <f>IFERROR((_xlfn.DAYS(Tabla1[[#This Row],[FECHA INGRESO]],Tabla1[[#This Row],[FECHA RETIRO]]))/30,"")</f>
        <v>0</v>
      </c>
    </row>
    <row r="1739" spans="1:66" ht="15" customHeight="1" x14ac:dyDescent="0.35">
      <c r="A1739" s="34">
        <v>1030683686</v>
      </c>
      <c r="B1739" s="22" t="s">
        <v>10088</v>
      </c>
      <c r="C1739" s="23">
        <v>43591</v>
      </c>
      <c r="D1739" s="23" t="s">
        <v>582</v>
      </c>
      <c r="E1739" s="23" t="s">
        <v>110</v>
      </c>
      <c r="F1739" s="23" t="s">
        <v>110</v>
      </c>
      <c r="G1739" s="24"/>
      <c r="H1739" s="24">
        <v>24093899239</v>
      </c>
      <c r="I1739" s="24" t="s">
        <v>95</v>
      </c>
      <c r="J1739" s="24">
        <f>DATEDIF(Tabla1[[#This Row],[FECHA DE NACIMIENTO]],Tabla1[[#This Row],[FECHA ACTUAL]],"Y")</f>
        <v>25</v>
      </c>
      <c r="K1739" s="24" t="s">
        <v>73</v>
      </c>
      <c r="L1739" s="24" t="s">
        <v>112</v>
      </c>
      <c r="M1739" s="24">
        <v>0</v>
      </c>
      <c r="N1739" s="24">
        <v>0</v>
      </c>
      <c r="O1739" s="24">
        <v>2</v>
      </c>
      <c r="P1739" s="24" t="s">
        <v>101</v>
      </c>
      <c r="Q1739" s="23">
        <v>35788</v>
      </c>
      <c r="R1739" s="24" t="s">
        <v>76</v>
      </c>
      <c r="S1739" s="25">
        <v>45119</v>
      </c>
      <c r="T1739" s="24"/>
      <c r="U1739" s="24">
        <v>3007138089</v>
      </c>
      <c r="V1739" s="24" t="s">
        <v>10089</v>
      </c>
      <c r="W1739" s="24" t="s">
        <v>10090</v>
      </c>
      <c r="X1739" s="24" t="s">
        <v>10091</v>
      </c>
      <c r="Y1739" s="24" t="s">
        <v>10092</v>
      </c>
      <c r="Z1739" s="24" t="s">
        <v>117</v>
      </c>
      <c r="AA1739" s="24">
        <v>3157789121</v>
      </c>
      <c r="AB1739" s="24" t="s">
        <v>77</v>
      </c>
      <c r="AC1739" s="24" t="s">
        <v>77</v>
      </c>
      <c r="AD1739" s="24" t="s">
        <v>77</v>
      </c>
      <c r="AE1739" s="26" t="s">
        <v>194</v>
      </c>
      <c r="AF1739" s="26"/>
      <c r="AG1739" s="26" t="s">
        <v>7203</v>
      </c>
      <c r="AH1739" s="27" t="s">
        <v>2395</v>
      </c>
      <c r="AI1739" s="27" t="s">
        <v>398</v>
      </c>
      <c r="AJ1739" s="27" t="s">
        <v>398</v>
      </c>
      <c r="AK1739" s="24" t="s">
        <v>89</v>
      </c>
      <c r="AL1739" s="24" t="s">
        <v>7086</v>
      </c>
      <c r="AM1739" s="23">
        <v>43591</v>
      </c>
      <c r="AN1739" s="28">
        <v>1057491.585</v>
      </c>
      <c r="AO1739" s="28">
        <v>106454</v>
      </c>
      <c r="AP1739" s="24"/>
      <c r="AQ1739" s="24"/>
      <c r="AR1739" s="24"/>
      <c r="AS1739" s="24"/>
      <c r="AT1739" s="24"/>
      <c r="AU1739" s="24"/>
      <c r="AV1739" s="24">
        <v>93</v>
      </c>
      <c r="AW1739" s="24">
        <v>95</v>
      </c>
      <c r="AX1739" s="24" t="s">
        <v>10093</v>
      </c>
      <c r="AY1739" s="24"/>
      <c r="AZ1739" s="24"/>
      <c r="BA1739" s="24"/>
      <c r="BB1739" s="24"/>
      <c r="BC1739" s="24"/>
      <c r="BD1739" s="24">
        <v>0</v>
      </c>
      <c r="BE1739" s="24">
        <v>0</v>
      </c>
      <c r="BF1739" s="23"/>
      <c r="BG1739" s="23"/>
      <c r="BH1739" s="23">
        <v>44498</v>
      </c>
      <c r="BI1739" s="26" t="s">
        <v>127</v>
      </c>
      <c r="BJ1739" s="26" t="s">
        <v>6087</v>
      </c>
      <c r="BK1739" s="29">
        <v>0</v>
      </c>
      <c r="BL1739" s="24" t="s">
        <v>129</v>
      </c>
      <c r="BM1739" s="22" t="str">
        <f ca="1">+IF(Tabla1[[#This Row],[FECHA INGRESO]]&gt;=44986,IF((TODAY()-Tabla1[[#This Row],[FECHA INGRESO]])&gt;=50,"ALERTA","TODAVÍA FALTA"),"N/A")</f>
        <v>N/A</v>
      </c>
      <c r="BN1739" s="7">
        <f>IFERROR((_xlfn.DAYS(Tabla1[[#This Row],[FECHA INGRESO]],Tabla1[[#This Row],[FECHA RETIRO]]))/30,"")</f>
        <v>-30.233333333333334</v>
      </c>
    </row>
    <row r="1740" spans="1:66" x14ac:dyDescent="0.35">
      <c r="A1740" s="34">
        <v>1016073981</v>
      </c>
      <c r="B1740" s="22" t="s">
        <v>10094</v>
      </c>
      <c r="C1740" s="23">
        <v>43592</v>
      </c>
      <c r="D1740" s="23" t="s">
        <v>131</v>
      </c>
      <c r="E1740" s="23" t="s">
        <v>111</v>
      </c>
      <c r="F1740" s="23" t="s">
        <v>70</v>
      </c>
      <c r="G1740" s="24"/>
      <c r="H1740" s="24">
        <v>24093830052</v>
      </c>
      <c r="I1740" s="24" t="s">
        <v>72</v>
      </c>
      <c r="J1740" s="24">
        <f>DATEDIF(Tabla1[[#This Row],[FECHA DE NACIMIENTO]],Tabla1[[#This Row],[FECHA ACTUAL]],"Y")</f>
        <v>28</v>
      </c>
      <c r="K1740" s="24" t="s">
        <v>500</v>
      </c>
      <c r="L1740" s="24" t="s">
        <v>112</v>
      </c>
      <c r="M1740" s="24">
        <v>0</v>
      </c>
      <c r="N1740" s="24">
        <v>0</v>
      </c>
      <c r="O1740" s="24">
        <v>3</v>
      </c>
      <c r="P1740" s="24" t="s">
        <v>101</v>
      </c>
      <c r="Q1740" s="23">
        <v>34752</v>
      </c>
      <c r="R1740" s="24" t="s">
        <v>76</v>
      </c>
      <c r="S1740" s="25">
        <v>45119</v>
      </c>
      <c r="T1740" s="24"/>
      <c r="U1740" s="24">
        <v>3202505341</v>
      </c>
      <c r="V1740" s="24" t="s">
        <v>10095</v>
      </c>
      <c r="W1740" s="24" t="s">
        <v>10096</v>
      </c>
      <c r="X1740" s="24" t="s">
        <v>5871</v>
      </c>
      <c r="Y1740" s="24" t="s">
        <v>10097</v>
      </c>
      <c r="Z1740" s="24" t="s">
        <v>285</v>
      </c>
      <c r="AA1740" s="24">
        <v>3013878007</v>
      </c>
      <c r="AB1740" s="24" t="s">
        <v>77</v>
      </c>
      <c r="AC1740" s="24" t="s">
        <v>77</v>
      </c>
      <c r="AD1740" s="24" t="s">
        <v>77</v>
      </c>
      <c r="AE1740" s="26" t="s">
        <v>151</v>
      </c>
      <c r="AF1740" s="26"/>
      <c r="AG1740" s="26"/>
      <c r="AH1740" s="27" t="s">
        <v>460</v>
      </c>
      <c r="AI1740" s="27" t="s">
        <v>10098</v>
      </c>
      <c r="AJ1740" s="27" t="s">
        <v>10098</v>
      </c>
      <c r="AK1740" s="24" t="s">
        <v>121</v>
      </c>
      <c r="AL1740" s="24" t="s">
        <v>7086</v>
      </c>
      <c r="AM1740" s="23">
        <v>43592</v>
      </c>
      <c r="AN1740" s="28">
        <v>877803</v>
      </c>
      <c r="AO1740" s="28">
        <v>102854</v>
      </c>
      <c r="AP1740" s="24" t="s">
        <v>10099</v>
      </c>
      <c r="AQ1740" s="24"/>
      <c r="AR1740" s="24"/>
      <c r="AS1740" s="24"/>
      <c r="AT1740" s="24" t="e">
        <v>#N/A</v>
      </c>
      <c r="AU1740" s="24" t="e">
        <v>#N/A</v>
      </c>
      <c r="AV1740" s="24" t="e">
        <v>#N/A</v>
      </c>
      <c r="AW1740" s="24"/>
      <c r="AX1740" s="24" t="s">
        <v>10100</v>
      </c>
      <c r="AY1740" s="24"/>
      <c r="AZ1740" s="24"/>
      <c r="BA1740" s="24"/>
      <c r="BB1740" s="24"/>
      <c r="BC1740" s="24"/>
      <c r="BD1740" s="24">
        <v>0</v>
      </c>
      <c r="BE1740" s="24">
        <v>0</v>
      </c>
      <c r="BF1740" s="23"/>
      <c r="BG1740" s="23"/>
      <c r="BH1740" s="23">
        <v>43955</v>
      </c>
      <c r="BI1740" s="26" t="s">
        <v>466</v>
      </c>
      <c r="BJ1740" s="26" t="s">
        <v>8265</v>
      </c>
      <c r="BK1740" s="29">
        <v>0</v>
      </c>
      <c r="BL1740" s="24" t="s">
        <v>129</v>
      </c>
      <c r="BM1740" s="22" t="str">
        <f ca="1">+IF(Tabla1[[#This Row],[FECHA INGRESO]]&gt;=44986,IF((TODAY()-Tabla1[[#This Row],[FECHA INGRESO]])&gt;=50,"ALERTA","TODAVÍA FALTA"),"N/A")</f>
        <v>N/A</v>
      </c>
      <c r="BN1740" s="7">
        <f>IFERROR((_xlfn.DAYS(Tabla1[[#This Row],[FECHA INGRESO]],Tabla1[[#This Row],[FECHA RETIRO]]))/30,"")</f>
        <v>-12.1</v>
      </c>
    </row>
    <row r="1741" spans="1:66" x14ac:dyDescent="0.35">
      <c r="A1741" s="31">
        <v>1061691762</v>
      </c>
      <c r="B1741" s="22" t="s">
        <v>10101</v>
      </c>
      <c r="C1741" s="23">
        <v>43592</v>
      </c>
      <c r="D1741" s="23" t="s">
        <v>131</v>
      </c>
      <c r="E1741" s="23" t="s">
        <v>111</v>
      </c>
      <c r="F1741" s="23"/>
      <c r="G1741" s="24"/>
      <c r="H1741" s="24">
        <v>24093788245</v>
      </c>
      <c r="I1741" s="24" t="s">
        <v>72</v>
      </c>
      <c r="J1741" s="24">
        <f>DATEDIF(Tabla1[[#This Row],[FECHA DE NACIMIENTO]],Tabla1[[#This Row],[FECHA ACTUAL]],"Y")</f>
        <v>36</v>
      </c>
      <c r="K1741" s="24" t="s">
        <v>96</v>
      </c>
      <c r="L1741" s="24" t="s">
        <v>234</v>
      </c>
      <c r="M1741" s="24">
        <v>1</v>
      </c>
      <c r="N1741" s="24">
        <v>1</v>
      </c>
      <c r="O1741" s="24">
        <v>2</v>
      </c>
      <c r="P1741" s="24" t="s">
        <v>101</v>
      </c>
      <c r="Q1741" s="23">
        <v>31683</v>
      </c>
      <c r="R1741" s="24" t="s">
        <v>10102</v>
      </c>
      <c r="S1741" s="25">
        <v>45119</v>
      </c>
      <c r="T1741" s="24"/>
      <c r="U1741" s="24">
        <v>3115503575</v>
      </c>
      <c r="V1741" s="24" t="s">
        <v>10103</v>
      </c>
      <c r="W1741" s="24" t="s">
        <v>10104</v>
      </c>
      <c r="X1741" s="24" t="s">
        <v>10105</v>
      </c>
      <c r="Y1741" s="24" t="s">
        <v>10106</v>
      </c>
      <c r="Z1741" s="24" t="s">
        <v>82</v>
      </c>
      <c r="AA1741" s="24">
        <v>3196508629</v>
      </c>
      <c r="AB1741" s="24" t="s">
        <v>77</v>
      </c>
      <c r="AC1741" s="24" t="s">
        <v>77</v>
      </c>
      <c r="AD1741" s="24" t="s">
        <v>77</v>
      </c>
      <c r="AE1741" s="26" t="s">
        <v>151</v>
      </c>
      <c r="AF1741" s="26"/>
      <c r="AG1741" s="26"/>
      <c r="AH1741" s="27" t="s">
        <v>184</v>
      </c>
      <c r="AI1741" s="27" t="s">
        <v>3433</v>
      </c>
      <c r="AJ1741" s="27" t="s">
        <v>3433</v>
      </c>
      <c r="AK1741" s="24" t="s">
        <v>121</v>
      </c>
      <c r="AL1741" s="24" t="s">
        <v>7086</v>
      </c>
      <c r="AM1741" s="23">
        <v>43592</v>
      </c>
      <c r="AN1741" s="28">
        <v>857100.06</v>
      </c>
      <c r="AO1741" s="28">
        <v>97032</v>
      </c>
      <c r="AP1741" s="24"/>
      <c r="AQ1741" s="24"/>
      <c r="AR1741" s="24"/>
      <c r="AS1741" s="24"/>
      <c r="AT1741" s="24" t="e">
        <v>#N/A</v>
      </c>
      <c r="AU1741" s="24" t="e">
        <v>#N/A</v>
      </c>
      <c r="AV1741" s="24" t="e">
        <v>#N/A</v>
      </c>
      <c r="AW1741" s="24"/>
      <c r="AX1741" s="24"/>
      <c r="AY1741" s="24"/>
      <c r="AZ1741" s="24"/>
      <c r="BA1741" s="24"/>
      <c r="BB1741" s="24"/>
      <c r="BC1741" s="24"/>
      <c r="BD1741" s="24">
        <v>0</v>
      </c>
      <c r="BE1741" s="24">
        <v>0</v>
      </c>
      <c r="BF1741" s="23"/>
      <c r="BG1741" s="23"/>
      <c r="BH1741" s="23">
        <v>43644</v>
      </c>
      <c r="BI1741" s="26" t="s">
        <v>143</v>
      </c>
      <c r="BJ1741" s="26" t="s">
        <v>2589</v>
      </c>
      <c r="BK1741" s="29">
        <v>59808</v>
      </c>
      <c r="BL1741" s="24" t="s">
        <v>129</v>
      </c>
      <c r="BM1741" s="22" t="str">
        <f ca="1">+IF(Tabla1[[#This Row],[FECHA INGRESO]]&gt;=44986,IF((TODAY()-Tabla1[[#This Row],[FECHA INGRESO]])&gt;=50,"ALERTA","TODAVÍA FALTA"),"N/A")</f>
        <v>N/A</v>
      </c>
      <c r="BN1741" s="7">
        <f>IFERROR((_xlfn.DAYS(Tabla1[[#This Row],[FECHA INGRESO]],Tabla1[[#This Row],[FECHA RETIRO]]))/30,"")</f>
        <v>-1.7333333333333334</v>
      </c>
    </row>
    <row r="1742" spans="1:66" x14ac:dyDescent="0.35">
      <c r="A1742" s="21">
        <v>1073707960</v>
      </c>
      <c r="B1742" s="22" t="s">
        <v>5486</v>
      </c>
      <c r="C1742" s="23"/>
      <c r="D1742" s="23" t="s">
        <v>4526</v>
      </c>
      <c r="E1742" s="23" t="s">
        <v>111</v>
      </c>
      <c r="F1742" s="23" t="s">
        <v>70</v>
      </c>
      <c r="G1742" s="24"/>
      <c r="H1742" s="24">
        <v>24093964498</v>
      </c>
      <c r="I1742" s="24" t="s">
        <v>72</v>
      </c>
      <c r="J1742" s="24">
        <f>DATEDIF(Tabla1[[#This Row],[FECHA DE NACIMIENTO]],Tabla1[[#This Row],[FECHA ACTUAL]],"Y")</f>
        <v>26</v>
      </c>
      <c r="K1742" s="24" t="s">
        <v>73</v>
      </c>
      <c r="L1742" s="24" t="s">
        <v>112</v>
      </c>
      <c r="M1742" s="24">
        <v>0</v>
      </c>
      <c r="N1742" s="24">
        <v>0</v>
      </c>
      <c r="O1742" s="24">
        <v>2</v>
      </c>
      <c r="P1742" s="24" t="s">
        <v>101</v>
      </c>
      <c r="Q1742" s="23">
        <v>35330</v>
      </c>
      <c r="R1742" s="24" t="s">
        <v>736</v>
      </c>
      <c r="S1742" s="25">
        <v>45119</v>
      </c>
      <c r="T1742" s="24"/>
      <c r="U1742" s="24">
        <v>3102901820</v>
      </c>
      <c r="V1742" s="24" t="s">
        <v>10107</v>
      </c>
      <c r="W1742" s="24" t="s">
        <v>10108</v>
      </c>
      <c r="X1742" s="24" t="s">
        <v>5489</v>
      </c>
      <c r="Y1742" s="24" t="s">
        <v>10109</v>
      </c>
      <c r="Z1742" s="24" t="s">
        <v>255</v>
      </c>
      <c r="AA1742" s="24">
        <v>3127349598</v>
      </c>
      <c r="AB1742" s="24" t="s">
        <v>101</v>
      </c>
      <c r="AC1742" s="24" t="s">
        <v>101</v>
      </c>
      <c r="AD1742" s="24" t="e">
        <v>#REF!</v>
      </c>
      <c r="AE1742" s="26" t="s">
        <v>151</v>
      </c>
      <c r="AF1742" s="26"/>
      <c r="AG1742" s="26"/>
      <c r="AH1742" s="27" t="s">
        <v>184</v>
      </c>
      <c r="AI1742" s="27" t="s">
        <v>376</v>
      </c>
      <c r="AJ1742" s="27" t="s">
        <v>377</v>
      </c>
      <c r="AK1742" s="24" t="s">
        <v>121</v>
      </c>
      <c r="AL1742" s="24" t="s">
        <v>7086</v>
      </c>
      <c r="AM1742" s="23">
        <v>43593</v>
      </c>
      <c r="AN1742" s="28">
        <v>1000000</v>
      </c>
      <c r="AO1742" s="28">
        <v>117172</v>
      </c>
      <c r="AP1742" s="24"/>
      <c r="AQ1742" s="24"/>
      <c r="AR1742" s="24"/>
      <c r="AS1742" s="24"/>
      <c r="AT1742" s="24"/>
      <c r="AU1742" s="24"/>
      <c r="AV1742" s="24">
        <v>71</v>
      </c>
      <c r="AW1742" s="24">
        <v>75</v>
      </c>
      <c r="AX1742" s="24"/>
      <c r="AY1742" s="24"/>
      <c r="AZ1742" s="24"/>
      <c r="BA1742" s="24"/>
      <c r="BB1742" s="24"/>
      <c r="BC1742" s="24"/>
      <c r="BD1742" s="24">
        <v>0</v>
      </c>
      <c r="BE1742" s="24">
        <v>0</v>
      </c>
      <c r="BF1742" s="23"/>
      <c r="BG1742" s="23"/>
      <c r="BH1742" s="23">
        <v>44583</v>
      </c>
      <c r="BI1742" s="26" t="s">
        <v>466</v>
      </c>
      <c r="BJ1742" s="26" t="s">
        <v>8265</v>
      </c>
      <c r="BK1742" s="29">
        <v>0</v>
      </c>
      <c r="BL1742" s="24" t="s">
        <v>129</v>
      </c>
      <c r="BM1742" s="22" t="str">
        <f ca="1">+IF(Tabla1[[#This Row],[FECHA INGRESO]]&gt;=44986,IF((TODAY()-Tabla1[[#This Row],[FECHA INGRESO]])&gt;=50,"ALERTA","TODAVÍA FALTA"),"N/A")</f>
        <v>N/A</v>
      </c>
      <c r="BN1742" s="7">
        <f>IFERROR((_xlfn.DAYS(Tabla1[[#This Row],[FECHA INGRESO]],Tabla1[[#This Row],[FECHA RETIRO]]))/30,"")</f>
        <v>-33</v>
      </c>
    </row>
    <row r="1743" spans="1:66" ht="15" customHeight="1" x14ac:dyDescent="0.35">
      <c r="A1743" s="21">
        <v>1032492461</v>
      </c>
      <c r="B1743" s="22" t="s">
        <v>10110</v>
      </c>
      <c r="C1743" s="23">
        <v>43594</v>
      </c>
      <c r="D1743" s="23" t="s">
        <v>93</v>
      </c>
      <c r="E1743" s="23" t="s">
        <v>111</v>
      </c>
      <c r="F1743" s="23" t="s">
        <v>70</v>
      </c>
      <c r="G1743" s="24" t="s">
        <v>10111</v>
      </c>
      <c r="H1743" s="24">
        <v>24094028612</v>
      </c>
      <c r="I1743" s="24" t="s">
        <v>95</v>
      </c>
      <c r="J1743" s="24">
        <f>DATEDIF(Tabla1[[#This Row],[FECHA DE NACIMIENTO]],Tabla1[[#This Row],[FECHA ACTUAL]],"Y")</f>
        <v>26</v>
      </c>
      <c r="K1743" s="24" t="s">
        <v>73</v>
      </c>
      <c r="L1743" s="24" t="s">
        <v>112</v>
      </c>
      <c r="M1743" s="24">
        <v>0</v>
      </c>
      <c r="N1743" s="24">
        <v>0</v>
      </c>
      <c r="O1743" s="24">
        <v>3</v>
      </c>
      <c r="P1743" s="24" t="s">
        <v>101</v>
      </c>
      <c r="Q1743" s="23">
        <v>35357</v>
      </c>
      <c r="R1743" s="24" t="s">
        <v>76</v>
      </c>
      <c r="S1743" s="25">
        <v>45119</v>
      </c>
      <c r="T1743" s="24"/>
      <c r="U1743" s="24">
        <v>3135539095</v>
      </c>
      <c r="V1743" s="33" t="s">
        <v>10112</v>
      </c>
      <c r="W1743" s="24" t="s">
        <v>10113</v>
      </c>
      <c r="X1743" s="24" t="s">
        <v>10114</v>
      </c>
      <c r="Y1743" s="24" t="s">
        <v>10115</v>
      </c>
      <c r="Z1743" s="24" t="s">
        <v>285</v>
      </c>
      <c r="AA1743" s="24">
        <v>3006760789</v>
      </c>
      <c r="AB1743" s="24" t="s">
        <v>83</v>
      </c>
      <c r="AC1743" s="24" t="s">
        <v>83</v>
      </c>
      <c r="AD1743" s="24" t="e">
        <v>#REF!</v>
      </c>
      <c r="AE1743" s="26" t="s">
        <v>102</v>
      </c>
      <c r="AF1743" s="26"/>
      <c r="AG1743" s="26" t="s">
        <v>10116</v>
      </c>
      <c r="AH1743" s="27" t="s">
        <v>184</v>
      </c>
      <c r="AI1743" s="27" t="s">
        <v>1612</v>
      </c>
      <c r="AJ1743" s="27" t="s">
        <v>487</v>
      </c>
      <c r="AK1743" s="24" t="s">
        <v>121</v>
      </c>
      <c r="AL1743" s="24" t="s">
        <v>7086</v>
      </c>
      <c r="AM1743" s="23">
        <v>43594</v>
      </c>
      <c r="AN1743" s="28">
        <v>1000000</v>
      </c>
      <c r="AO1743" s="28">
        <v>117172</v>
      </c>
      <c r="AP1743" s="24" t="s">
        <v>10117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77</v>
      </c>
      <c r="AW1743" s="24">
        <v>92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v>0</v>
      </c>
      <c r="BE1743" s="24">
        <v>0</v>
      </c>
      <c r="BF1743" s="23"/>
      <c r="BG1743" s="23"/>
      <c r="BH1743" s="23">
        <v>44730</v>
      </c>
      <c r="BI1743" s="26" t="s">
        <v>466</v>
      </c>
      <c r="BJ1743" s="26" t="s">
        <v>10118</v>
      </c>
      <c r="BK1743" s="29">
        <v>0</v>
      </c>
      <c r="BL1743" s="24" t="s">
        <v>129</v>
      </c>
      <c r="BM1743" s="22" t="str">
        <f ca="1">+IF(Tabla1[[#This Row],[FECHA INGRESO]]&gt;=44986,IF((TODAY()-Tabla1[[#This Row],[FECHA INGRESO]])&gt;=50,"ALERTA","TODAVÍA FALTA"),"N/A")</f>
        <v>N/A</v>
      </c>
      <c r="BN1743" s="7">
        <f>IFERROR((_xlfn.DAYS(Tabla1[[#This Row],[FECHA INGRESO]],Tabla1[[#This Row],[FECHA RETIRO]]))/30,"")</f>
        <v>-37.866666666666667</v>
      </c>
    </row>
    <row r="1744" spans="1:66" ht="15" customHeight="1" x14ac:dyDescent="0.35">
      <c r="A1744" s="21">
        <v>1026264958</v>
      </c>
      <c r="B1744" s="22" t="s">
        <v>10119</v>
      </c>
      <c r="C1744" s="45">
        <v>43594</v>
      </c>
      <c r="D1744" s="23" t="s">
        <v>266</v>
      </c>
      <c r="E1744" s="23" t="s">
        <v>111</v>
      </c>
      <c r="F1744" s="23" t="s">
        <v>111</v>
      </c>
      <c r="G1744" s="24"/>
      <c r="H1744" s="24">
        <v>24088689050</v>
      </c>
      <c r="I1744" s="24" t="s">
        <v>72</v>
      </c>
      <c r="J1744" s="24">
        <f>DATEDIF(Tabla1[[#This Row],[FECHA DE NACIMIENTO]],Tabla1[[#This Row],[FECHA ACTUAL]],"Y")</f>
        <v>34</v>
      </c>
      <c r="K1744" s="24" t="s">
        <v>73</v>
      </c>
      <c r="L1744" s="24" t="s">
        <v>234</v>
      </c>
      <c r="M1744" s="46">
        <v>1</v>
      </c>
      <c r="N1744" s="24">
        <v>1</v>
      </c>
      <c r="O1744" s="24">
        <v>2</v>
      </c>
      <c r="P1744" s="24" t="s">
        <v>101</v>
      </c>
      <c r="Q1744" s="23">
        <v>32556</v>
      </c>
      <c r="R1744" s="24" t="s">
        <v>76</v>
      </c>
      <c r="S1744" s="25">
        <v>45119</v>
      </c>
      <c r="T1744" s="24"/>
      <c r="U1744" s="24">
        <v>3228220061</v>
      </c>
      <c r="V1744" s="24" t="s">
        <v>10120</v>
      </c>
      <c r="W1744" s="24" t="s">
        <v>10121</v>
      </c>
      <c r="X1744" s="24" t="s">
        <v>1590</v>
      </c>
      <c r="Y1744" s="24" t="s">
        <v>10122</v>
      </c>
      <c r="Z1744" s="24" t="s">
        <v>117</v>
      </c>
      <c r="AA1744" s="24">
        <v>3202687819</v>
      </c>
      <c r="AB1744" s="24" t="s">
        <v>101</v>
      </c>
      <c r="AC1744" s="24" t="s">
        <v>101</v>
      </c>
      <c r="AD1744" s="24" t="e">
        <v>#REF!</v>
      </c>
      <c r="AE1744" s="26" t="s">
        <v>151</v>
      </c>
      <c r="AF1744" s="26"/>
      <c r="AG1744" s="26" t="s">
        <v>374</v>
      </c>
      <c r="AH1744" s="27" t="s">
        <v>460</v>
      </c>
      <c r="AI1744" s="27" t="s">
        <v>10123</v>
      </c>
      <c r="AJ1744" s="27" t="s">
        <v>10123</v>
      </c>
      <c r="AK1744" s="24" t="s">
        <v>121</v>
      </c>
      <c r="AL1744" s="24" t="s">
        <v>7086</v>
      </c>
      <c r="AM1744" s="23">
        <v>43594</v>
      </c>
      <c r="AN1744" s="28">
        <v>1267151</v>
      </c>
      <c r="AO1744" s="28">
        <v>117172</v>
      </c>
      <c r="AP1744" s="24" t="s">
        <v>10124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74</v>
      </c>
      <c r="AW1744" s="24">
        <v>73</v>
      </c>
      <c r="AX1744" s="24" t="s">
        <v>10125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v>0</v>
      </c>
      <c r="BE1744" s="24">
        <v>0</v>
      </c>
      <c r="BF1744" s="23"/>
      <c r="BG1744" s="23"/>
      <c r="BH1744" s="23">
        <v>44823</v>
      </c>
      <c r="BI1744" s="26" t="s">
        <v>143</v>
      </c>
      <c r="BJ1744" s="26" t="s">
        <v>845</v>
      </c>
      <c r="BK1744" s="29">
        <v>0</v>
      </c>
      <c r="BL1744" s="24" t="s">
        <v>129</v>
      </c>
      <c r="BM1744" s="22" t="str">
        <f ca="1">+IF(Tabla1[[#This Row],[FECHA INGRESO]]&gt;=44986,IF((TODAY()-Tabla1[[#This Row],[FECHA INGRESO]])&gt;=50,"ALERTA","TODAVÍA FALTA"),"N/A")</f>
        <v>N/A</v>
      </c>
      <c r="BN1744" s="7">
        <f>IFERROR((_xlfn.DAYS(Tabla1[[#This Row],[FECHA INGRESO]],Tabla1[[#This Row],[FECHA RETIRO]]))/30,"")</f>
        <v>-40.966666666666669</v>
      </c>
    </row>
    <row r="1745" spans="1:66" x14ac:dyDescent="0.35">
      <c r="A1745" s="31">
        <v>1018503041</v>
      </c>
      <c r="B1745" s="22" t="s">
        <v>10126</v>
      </c>
      <c r="C1745" s="23">
        <v>43594</v>
      </c>
      <c r="D1745" s="23" t="s">
        <v>93</v>
      </c>
      <c r="E1745" s="23" t="s">
        <v>111</v>
      </c>
      <c r="F1745" s="23"/>
      <c r="G1745" s="24"/>
      <c r="H1745" s="24">
        <v>24093996596</v>
      </c>
      <c r="I1745" s="24" t="s">
        <v>72</v>
      </c>
      <c r="J1745" s="24">
        <f>DATEDIF(Tabla1[[#This Row],[FECHA DE NACIMIENTO]],Tabla1[[#This Row],[FECHA ACTUAL]],"Y")</f>
        <v>25</v>
      </c>
      <c r="K1745" s="24" t="s">
        <v>73</v>
      </c>
      <c r="L1745" s="24" t="s">
        <v>112</v>
      </c>
      <c r="M1745" s="24">
        <v>0</v>
      </c>
      <c r="N1745" s="24">
        <v>0</v>
      </c>
      <c r="O1745" s="24">
        <v>3</v>
      </c>
      <c r="P1745" s="24" t="s">
        <v>101</v>
      </c>
      <c r="Q1745" s="23">
        <v>35918</v>
      </c>
      <c r="R1745" s="24" t="s">
        <v>76</v>
      </c>
      <c r="S1745" s="25">
        <v>45119</v>
      </c>
      <c r="T1745" s="24"/>
      <c r="U1745" s="24">
        <v>3017087902</v>
      </c>
      <c r="V1745" s="24" t="s">
        <v>10127</v>
      </c>
      <c r="W1745" s="24" t="s">
        <v>10128</v>
      </c>
      <c r="X1745" s="24" t="s">
        <v>10129</v>
      </c>
      <c r="Y1745" s="24" t="s">
        <v>10130</v>
      </c>
      <c r="Z1745" s="24" t="s">
        <v>285</v>
      </c>
      <c r="AA1745" s="24">
        <v>3124136957</v>
      </c>
      <c r="AB1745" s="24" t="s">
        <v>77</v>
      </c>
      <c r="AC1745" s="24" t="s">
        <v>77</v>
      </c>
      <c r="AD1745" s="24" t="s">
        <v>77</v>
      </c>
      <c r="AE1745" s="26" t="s">
        <v>183</v>
      </c>
      <c r="AF1745" s="26"/>
      <c r="AG1745" s="26"/>
      <c r="AH1745" s="27" t="s">
        <v>184</v>
      </c>
      <c r="AI1745" s="27" t="s">
        <v>1612</v>
      </c>
      <c r="AJ1745" s="27" t="s">
        <v>487</v>
      </c>
      <c r="AK1745" s="24" t="s">
        <v>121</v>
      </c>
      <c r="AL1745" s="24" t="s">
        <v>7086</v>
      </c>
      <c r="AM1745" s="23">
        <v>43594</v>
      </c>
      <c r="AN1745" s="28">
        <v>877803</v>
      </c>
      <c r="AO1745" s="28">
        <v>102854</v>
      </c>
      <c r="AP1745" s="24"/>
      <c r="AQ1745" s="24"/>
      <c r="AR1745" s="24"/>
      <c r="AS1745" s="24"/>
      <c r="AT1745" s="24" t="e">
        <v>#N/A</v>
      </c>
      <c r="AU1745" s="24" t="e">
        <v>#N/A</v>
      </c>
      <c r="AV1745" s="24">
        <v>77</v>
      </c>
      <c r="AW1745" s="24"/>
      <c r="AX1745" s="24"/>
      <c r="AY1745" s="24"/>
      <c r="AZ1745" s="24"/>
      <c r="BA1745" s="24"/>
      <c r="BB1745" s="24"/>
      <c r="BC1745" s="24"/>
      <c r="BD1745" s="24">
        <v>0</v>
      </c>
      <c r="BE1745" s="24">
        <v>0</v>
      </c>
      <c r="BF1745" s="23"/>
      <c r="BG1745" s="23"/>
      <c r="BH1745" s="23">
        <v>43837</v>
      </c>
      <c r="BI1745" s="26" t="s">
        <v>127</v>
      </c>
      <c r="BJ1745" s="26" t="s">
        <v>232</v>
      </c>
      <c r="BK1745" s="29">
        <v>291382</v>
      </c>
      <c r="BL1745" s="24" t="s">
        <v>129</v>
      </c>
      <c r="BM1745" s="22" t="str">
        <f ca="1">+IF(Tabla1[[#This Row],[FECHA INGRESO]]&gt;=44986,IF((TODAY()-Tabla1[[#This Row],[FECHA INGRESO]])&gt;=50,"ALERTA","TODAVÍA FALTA"),"N/A")</f>
        <v>N/A</v>
      </c>
      <c r="BN1745" s="7">
        <f>IFERROR((_xlfn.DAYS(Tabla1[[#This Row],[FECHA INGRESO]],Tabla1[[#This Row],[FECHA RETIRO]]))/30,"")</f>
        <v>-8.1</v>
      </c>
    </row>
    <row r="1746" spans="1:66" x14ac:dyDescent="0.35">
      <c r="A1746" s="31">
        <v>1032389408</v>
      </c>
      <c r="B1746" s="47" t="s">
        <v>10131</v>
      </c>
      <c r="C1746" s="23">
        <v>43594</v>
      </c>
      <c r="D1746" s="23" t="s">
        <v>131</v>
      </c>
      <c r="E1746" s="23" t="s">
        <v>110</v>
      </c>
      <c r="F1746" s="23"/>
      <c r="G1746" s="24"/>
      <c r="H1746" s="24">
        <v>24093896108</v>
      </c>
      <c r="I1746" s="24" t="s">
        <v>95</v>
      </c>
      <c r="J1746" s="24">
        <f>DATEDIF(Tabla1[[#This Row],[FECHA DE NACIMIENTO]],Tabla1[[#This Row],[FECHA ACTUAL]],"Y")</f>
        <v>36</v>
      </c>
      <c r="K1746" s="24" t="s">
        <v>73</v>
      </c>
      <c r="L1746" s="24" t="s">
        <v>234</v>
      </c>
      <c r="M1746" s="24">
        <v>0</v>
      </c>
      <c r="N1746" s="24">
        <v>0</v>
      </c>
      <c r="O1746" s="24">
        <v>3</v>
      </c>
      <c r="P1746" s="24" t="s">
        <v>101</v>
      </c>
      <c r="Q1746" s="23">
        <v>31924</v>
      </c>
      <c r="R1746" s="24" t="s">
        <v>76</v>
      </c>
      <c r="S1746" s="25">
        <v>45119</v>
      </c>
      <c r="T1746" s="24"/>
      <c r="U1746" s="24">
        <v>3106137440</v>
      </c>
      <c r="V1746" s="24" t="s">
        <v>10132</v>
      </c>
      <c r="W1746" s="24" t="s">
        <v>10133</v>
      </c>
      <c r="X1746" s="24" t="s">
        <v>10134</v>
      </c>
      <c r="Y1746" s="24" t="s">
        <v>10135</v>
      </c>
      <c r="Z1746" s="24" t="s">
        <v>117</v>
      </c>
      <c r="AA1746" s="24">
        <v>3204070843</v>
      </c>
      <c r="AB1746" s="24" t="s">
        <v>77</v>
      </c>
      <c r="AC1746" s="24" t="s">
        <v>77</v>
      </c>
      <c r="AD1746" s="24" t="s">
        <v>77</v>
      </c>
      <c r="AE1746" s="26" t="s">
        <v>102</v>
      </c>
      <c r="AF1746" s="26" t="s">
        <v>10136</v>
      </c>
      <c r="AG1746" s="26"/>
      <c r="AH1746" s="27" t="s">
        <v>184</v>
      </c>
      <c r="AI1746" s="27" t="s">
        <v>3433</v>
      </c>
      <c r="AJ1746" s="27" t="s">
        <v>3433</v>
      </c>
      <c r="AK1746" s="24" t="s">
        <v>121</v>
      </c>
      <c r="AL1746" s="24" t="s">
        <v>7086</v>
      </c>
      <c r="AM1746" s="23">
        <v>43594</v>
      </c>
      <c r="AN1746" s="28">
        <v>857100.06</v>
      </c>
      <c r="AO1746" s="28">
        <v>97032</v>
      </c>
      <c r="AP1746" s="24"/>
      <c r="AQ1746" s="24"/>
      <c r="AR1746" s="24"/>
      <c r="AS1746" s="24"/>
      <c r="AT1746" s="24" t="e">
        <v>#N/A</v>
      </c>
      <c r="AU1746" s="24" t="e">
        <v>#N/A</v>
      </c>
      <c r="AV1746" s="24" t="e">
        <v>#N/A</v>
      </c>
      <c r="AW1746" s="24"/>
      <c r="AX1746" s="24"/>
      <c r="AY1746" s="24"/>
      <c r="AZ1746" s="24"/>
      <c r="BA1746" s="24"/>
      <c r="BB1746" s="24"/>
      <c r="BC1746" s="24"/>
      <c r="BD1746" s="24">
        <v>0</v>
      </c>
      <c r="BE1746" s="24">
        <v>0</v>
      </c>
      <c r="BF1746" s="23"/>
      <c r="BG1746" s="23"/>
      <c r="BH1746" s="23">
        <v>43644</v>
      </c>
      <c r="BI1746" s="26" t="s">
        <v>143</v>
      </c>
      <c r="BJ1746" s="26" t="s">
        <v>2589</v>
      </c>
      <c r="BK1746" s="29">
        <v>57508</v>
      </c>
      <c r="BL1746" s="24" t="s">
        <v>129</v>
      </c>
      <c r="BM1746" s="22" t="str">
        <f ca="1">+IF(Tabla1[[#This Row],[FECHA INGRESO]]&gt;=44986,IF((TODAY()-Tabla1[[#This Row],[FECHA INGRESO]])&gt;=50,"ALERTA","TODAVÍA FALTA"),"N/A")</f>
        <v>N/A</v>
      </c>
      <c r="BN1746" s="7">
        <f>IFERROR((_xlfn.DAYS(Tabla1[[#This Row],[FECHA INGRESO]],Tabla1[[#This Row],[FECHA RETIRO]]))/30,"")</f>
        <v>-1.6666666666666667</v>
      </c>
    </row>
    <row r="1747" spans="1:66" x14ac:dyDescent="0.35">
      <c r="A1747" s="34">
        <v>53155227</v>
      </c>
      <c r="B1747" s="47" t="s">
        <v>10137</v>
      </c>
      <c r="C1747" s="23">
        <v>43594</v>
      </c>
      <c r="D1747" s="23" t="s">
        <v>266</v>
      </c>
      <c r="E1747" s="23" t="s">
        <v>111</v>
      </c>
      <c r="F1747" s="23" t="s">
        <v>70</v>
      </c>
      <c r="G1747" s="24"/>
      <c r="H1747" s="24">
        <v>24094000830</v>
      </c>
      <c r="I1747" s="24" t="s">
        <v>95</v>
      </c>
      <c r="J1747" s="24">
        <f>DATEDIF(Tabla1[[#This Row],[FECHA DE NACIMIENTO]],Tabla1[[#This Row],[FECHA ACTUAL]],"Y")</f>
        <v>37</v>
      </c>
      <c r="K1747" s="24" t="s">
        <v>73</v>
      </c>
      <c r="L1747" s="24" t="s">
        <v>234</v>
      </c>
      <c r="M1747" s="24">
        <v>2</v>
      </c>
      <c r="N1747" s="24">
        <v>2</v>
      </c>
      <c r="O1747" s="24">
        <v>3</v>
      </c>
      <c r="P1747" s="24" t="s">
        <v>101</v>
      </c>
      <c r="Q1747" s="23">
        <v>31416</v>
      </c>
      <c r="R1747" s="24" t="s">
        <v>76</v>
      </c>
      <c r="S1747" s="25">
        <v>45119</v>
      </c>
      <c r="T1747" s="24"/>
      <c r="U1747" s="24">
        <v>3193251913</v>
      </c>
      <c r="V1747" s="24" t="s">
        <v>10138</v>
      </c>
      <c r="W1747" s="24" t="s">
        <v>10139</v>
      </c>
      <c r="X1747" s="24" t="s">
        <v>10140</v>
      </c>
      <c r="Y1747" s="24" t="s">
        <v>10141</v>
      </c>
      <c r="Z1747" s="24" t="s">
        <v>82</v>
      </c>
      <c r="AA1747" s="24">
        <v>3186574363</v>
      </c>
      <c r="AB1747" s="24" t="s">
        <v>77</v>
      </c>
      <c r="AC1747" s="24" t="s">
        <v>77</v>
      </c>
      <c r="AD1747" s="24" t="s">
        <v>77</v>
      </c>
      <c r="AE1747" s="26" t="s">
        <v>183</v>
      </c>
      <c r="AF1747" s="26"/>
      <c r="AG1747" s="26"/>
      <c r="AH1747" s="27" t="s">
        <v>184</v>
      </c>
      <c r="AI1747" s="27" t="s">
        <v>186</v>
      </c>
      <c r="AJ1747" s="27" t="s">
        <v>186</v>
      </c>
      <c r="AK1747" s="24" t="s">
        <v>121</v>
      </c>
      <c r="AL1747" s="24" t="s">
        <v>7086</v>
      </c>
      <c r="AM1747" s="23">
        <v>43594</v>
      </c>
      <c r="AN1747" s="28">
        <v>908526</v>
      </c>
      <c r="AO1747" s="28">
        <v>106454</v>
      </c>
      <c r="AP1747" s="24" t="s">
        <v>10142</v>
      </c>
      <c r="AQ1747" s="24"/>
      <c r="AR1747" s="24"/>
      <c r="AS1747" s="24"/>
      <c r="AT1747" s="24" t="e">
        <v>#N/A</v>
      </c>
      <c r="AU1747" s="24" t="e">
        <v>#N/A</v>
      </c>
      <c r="AV1747" s="24" t="e">
        <v>#N/A</v>
      </c>
      <c r="AW1747" s="24"/>
      <c r="AX1747" s="24"/>
      <c r="AY1747" s="24"/>
      <c r="AZ1747" s="24"/>
      <c r="BA1747" s="24"/>
      <c r="BB1747" s="24"/>
      <c r="BC1747" s="24"/>
      <c r="BD1747" s="24">
        <v>0</v>
      </c>
      <c r="BE1747" s="24">
        <v>0</v>
      </c>
      <c r="BF1747" s="23"/>
      <c r="BG1747" s="23"/>
      <c r="BH1747" s="23">
        <v>44261</v>
      </c>
      <c r="BI1747" s="26" t="s">
        <v>143</v>
      </c>
      <c r="BJ1747" s="26" t="s">
        <v>10143</v>
      </c>
      <c r="BK1747" s="29">
        <v>0</v>
      </c>
      <c r="BL1747" s="24" t="s">
        <v>129</v>
      </c>
      <c r="BM1747" s="22" t="str">
        <f ca="1">+IF(Tabla1[[#This Row],[FECHA INGRESO]]&gt;=44986,IF((TODAY()-Tabla1[[#This Row],[FECHA INGRESO]])&gt;=50,"ALERTA","TODAVÍA FALTA"),"N/A")</f>
        <v>N/A</v>
      </c>
      <c r="BN1747" s="7">
        <f>IFERROR((_xlfn.DAYS(Tabla1[[#This Row],[FECHA INGRESO]],Tabla1[[#This Row],[FECHA RETIRO]]))/30,"")</f>
        <v>-22.233333333333334</v>
      </c>
    </row>
    <row r="1748" spans="1:66" x14ac:dyDescent="0.35">
      <c r="A1748" s="34">
        <v>1047433585</v>
      </c>
      <c r="B1748" s="47" t="s">
        <v>10144</v>
      </c>
      <c r="C1748" s="23">
        <v>43594</v>
      </c>
      <c r="D1748" s="23" t="s">
        <v>131</v>
      </c>
      <c r="E1748" s="24" t="s">
        <v>94</v>
      </c>
      <c r="F1748" s="23" t="s">
        <v>70</v>
      </c>
      <c r="G1748" s="24"/>
      <c r="H1748" s="24">
        <v>24094006388</v>
      </c>
      <c r="I1748" s="24" t="s">
        <v>95</v>
      </c>
      <c r="J1748" s="24">
        <f>DATEDIF(Tabla1[[#This Row],[FECHA DE NACIMIENTO]],Tabla1[[#This Row],[FECHA ACTUAL]],"Y")</f>
        <v>32</v>
      </c>
      <c r="K1748" s="24" t="s">
        <v>73</v>
      </c>
      <c r="L1748" s="24" t="s">
        <v>112</v>
      </c>
      <c r="M1748" s="24">
        <v>0</v>
      </c>
      <c r="N1748" s="24">
        <v>0</v>
      </c>
      <c r="O1748" s="24">
        <v>2</v>
      </c>
      <c r="P1748" s="24" t="s">
        <v>101</v>
      </c>
      <c r="Q1748" s="23">
        <v>33283</v>
      </c>
      <c r="R1748" s="24" t="s">
        <v>847</v>
      </c>
      <c r="S1748" s="25">
        <v>45119</v>
      </c>
      <c r="T1748" s="24"/>
      <c r="U1748" s="24">
        <v>3136102854</v>
      </c>
      <c r="V1748" s="24" t="s">
        <v>10145</v>
      </c>
      <c r="W1748" s="24" t="s">
        <v>10146</v>
      </c>
      <c r="X1748" s="24" t="s">
        <v>10147</v>
      </c>
      <c r="Y1748" s="24" t="s">
        <v>10148</v>
      </c>
      <c r="Z1748" s="24" t="s">
        <v>1597</v>
      </c>
      <c r="AA1748" s="24">
        <v>3133593858</v>
      </c>
      <c r="AB1748" s="24" t="s">
        <v>77</v>
      </c>
      <c r="AC1748" s="24" t="s">
        <v>77</v>
      </c>
      <c r="AD1748" s="24" t="s">
        <v>77</v>
      </c>
      <c r="AE1748" s="26" t="s">
        <v>183</v>
      </c>
      <c r="AF1748" s="26" t="s">
        <v>5407</v>
      </c>
      <c r="AG1748" s="26"/>
      <c r="AH1748" s="27" t="s">
        <v>184</v>
      </c>
      <c r="AI1748" s="27" t="s">
        <v>10149</v>
      </c>
      <c r="AJ1748" s="27" t="s">
        <v>10149</v>
      </c>
      <c r="AK1748" s="24" t="s">
        <v>121</v>
      </c>
      <c r="AL1748" s="24" t="s">
        <v>7086</v>
      </c>
      <c r="AM1748" s="23">
        <v>43594</v>
      </c>
      <c r="AN1748" s="28">
        <v>877803</v>
      </c>
      <c r="AO1748" s="28">
        <v>102854</v>
      </c>
      <c r="AP1748" s="24"/>
      <c r="AQ1748" s="24"/>
      <c r="AR1748" s="24"/>
      <c r="AS1748" s="24"/>
      <c r="AT1748" s="24" t="e">
        <v>#N/A</v>
      </c>
      <c r="AU1748" s="24" t="e">
        <v>#N/A</v>
      </c>
      <c r="AV1748" s="24">
        <v>74</v>
      </c>
      <c r="AW1748" s="24"/>
      <c r="AX1748" s="24"/>
      <c r="AY1748" s="24"/>
      <c r="AZ1748" s="24"/>
      <c r="BA1748" s="24"/>
      <c r="BB1748" s="24"/>
      <c r="BC1748" s="24"/>
      <c r="BD1748" s="24">
        <v>0</v>
      </c>
      <c r="BE1748" s="24">
        <v>0</v>
      </c>
      <c r="BF1748" s="23"/>
      <c r="BG1748" s="23"/>
      <c r="BH1748" s="23">
        <v>44043</v>
      </c>
      <c r="BI1748" s="26" t="s">
        <v>143</v>
      </c>
      <c r="BJ1748" s="26" t="s">
        <v>10150</v>
      </c>
      <c r="BK1748" s="29">
        <v>0</v>
      </c>
      <c r="BL1748" s="24" t="s">
        <v>129</v>
      </c>
      <c r="BM1748" s="22" t="str">
        <f ca="1">+IF(Tabla1[[#This Row],[FECHA INGRESO]]&gt;=44986,IF((TODAY()-Tabla1[[#This Row],[FECHA INGRESO]])&gt;=50,"ALERTA","TODAVÍA FALTA"),"N/A")</f>
        <v>N/A</v>
      </c>
      <c r="BN1748" s="7">
        <f>IFERROR((_xlfn.DAYS(Tabla1[[#This Row],[FECHA INGRESO]],Tabla1[[#This Row],[FECHA RETIRO]]))/30,"")</f>
        <v>-14.966666666666667</v>
      </c>
    </row>
    <row r="1749" spans="1:66" x14ac:dyDescent="0.35">
      <c r="A1749" s="21">
        <v>1098672140</v>
      </c>
      <c r="B1749" s="47" t="s">
        <v>10151</v>
      </c>
      <c r="C1749" s="23">
        <v>43594</v>
      </c>
      <c r="D1749" s="23" t="s">
        <v>157</v>
      </c>
      <c r="E1749" s="23" t="s">
        <v>111</v>
      </c>
      <c r="F1749" s="23" t="s">
        <v>111</v>
      </c>
      <c r="G1749" s="24"/>
      <c r="H1749" s="24">
        <v>24094029475</v>
      </c>
      <c r="I1749" s="24" t="s">
        <v>72</v>
      </c>
      <c r="J1749" s="24">
        <f>DATEDIF(Tabla1[[#This Row],[FECHA DE NACIMIENTO]],Tabla1[[#This Row],[FECHA ACTUAL]],"Y")</f>
        <v>34</v>
      </c>
      <c r="K1749" s="24" t="s">
        <v>96</v>
      </c>
      <c r="L1749" s="24" t="s">
        <v>112</v>
      </c>
      <c r="M1749" s="24">
        <v>0</v>
      </c>
      <c r="N1749" s="24">
        <v>0</v>
      </c>
      <c r="O1749" s="24">
        <v>3</v>
      </c>
      <c r="P1749" s="24" t="s">
        <v>101</v>
      </c>
      <c r="Q1749" s="23">
        <v>32691</v>
      </c>
      <c r="R1749" s="24" t="s">
        <v>3332</v>
      </c>
      <c r="S1749" s="25">
        <v>45119</v>
      </c>
      <c r="T1749" s="24">
        <v>6111975</v>
      </c>
      <c r="U1749" s="24">
        <v>3173307462</v>
      </c>
      <c r="V1749" s="33" t="s">
        <v>10152</v>
      </c>
      <c r="W1749" s="24" t="s">
        <v>10153</v>
      </c>
      <c r="X1749" s="24" t="s">
        <v>10154</v>
      </c>
      <c r="Y1749" s="24" t="s">
        <v>10155</v>
      </c>
      <c r="Z1749" s="24" t="s">
        <v>117</v>
      </c>
      <c r="AA1749" s="24">
        <v>3112474549</v>
      </c>
      <c r="AB1749" s="24" t="s">
        <v>83</v>
      </c>
      <c r="AC1749" s="24" t="s">
        <v>101</v>
      </c>
      <c r="AD1749" s="24" t="e">
        <v>#REF!</v>
      </c>
      <c r="AE1749" s="26" t="s">
        <v>183</v>
      </c>
      <c r="AF1749" s="26" t="s">
        <v>5032</v>
      </c>
      <c r="AG1749" s="26" t="s">
        <v>10156</v>
      </c>
      <c r="AH1749" s="27" t="s">
        <v>474</v>
      </c>
      <c r="AI1749" s="27" t="s">
        <v>10157</v>
      </c>
      <c r="AJ1749" s="27" t="s">
        <v>9573</v>
      </c>
      <c r="AK1749" s="24" t="s">
        <v>121</v>
      </c>
      <c r="AL1749" s="24" t="s">
        <v>7086</v>
      </c>
      <c r="AM1749" s="23">
        <v>43594</v>
      </c>
      <c r="AN1749" s="28">
        <v>1160000</v>
      </c>
      <c r="AO1749" s="28">
        <v>140606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95</v>
      </c>
      <c r="AW1749" s="24">
        <v>88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v>0</v>
      </c>
      <c r="BE1749" s="24">
        <v>0</v>
      </c>
      <c r="BF1749" s="23"/>
      <c r="BG1749" s="23"/>
      <c r="BH1749" s="23" t="s">
        <v>75</v>
      </c>
      <c r="BI1749" s="26">
        <v>0</v>
      </c>
      <c r="BJ1749" s="26">
        <v>0</v>
      </c>
      <c r="BK1749" s="29">
        <v>0</v>
      </c>
      <c r="BL1749" s="24" t="s">
        <v>91</v>
      </c>
      <c r="BM1749" s="22" t="str">
        <f ca="1">+IF(Tabla1[[#This Row],[FECHA INGRESO]]&gt;=44986,IF((TODAY()-Tabla1[[#This Row],[FECHA INGRESO]])&gt;=50,"ALERTA","TODAVÍA FALTA"),"N/A")</f>
        <v>N/A</v>
      </c>
      <c r="BN1749" s="7" t="str">
        <f>IFERROR((_xlfn.DAYS(Tabla1[[#This Row],[FECHA INGRESO]],Tabla1[[#This Row],[FECHA RETIRO]]))/30,"")</f>
        <v/>
      </c>
    </row>
    <row r="1750" spans="1:66" ht="15" customHeight="1" x14ac:dyDescent="0.35">
      <c r="A1750" s="31">
        <v>80804707</v>
      </c>
      <c r="B1750" s="47" t="s">
        <v>10158</v>
      </c>
      <c r="C1750" s="23">
        <v>43595</v>
      </c>
      <c r="D1750" s="23" t="s">
        <v>582</v>
      </c>
      <c r="E1750" s="24" t="s">
        <v>94</v>
      </c>
      <c r="F1750" s="23"/>
      <c r="G1750" s="24"/>
      <c r="H1750" s="24">
        <v>24094025093</v>
      </c>
      <c r="I1750" s="24" t="s">
        <v>72</v>
      </c>
      <c r="J1750" s="24">
        <f>DATEDIF(Tabla1[[#This Row],[FECHA DE NACIMIENTO]],Tabla1[[#This Row],[FECHA ACTUAL]],"Y")</f>
        <v>37</v>
      </c>
      <c r="K1750" s="24" t="s">
        <v>96</v>
      </c>
      <c r="L1750" s="24" t="s">
        <v>112</v>
      </c>
      <c r="M1750" s="24">
        <v>1</v>
      </c>
      <c r="N1750" s="24">
        <v>1</v>
      </c>
      <c r="O1750" s="24">
        <v>2</v>
      </c>
      <c r="P1750" s="24" t="s">
        <v>101</v>
      </c>
      <c r="Q1750" s="23">
        <v>31445</v>
      </c>
      <c r="R1750" s="24" t="s">
        <v>76</v>
      </c>
      <c r="S1750" s="25">
        <v>45119</v>
      </c>
      <c r="T1750" s="24">
        <v>6005934</v>
      </c>
      <c r="U1750" s="24">
        <v>3057879773</v>
      </c>
      <c r="V1750" s="24" t="s">
        <v>10159</v>
      </c>
      <c r="W1750" s="24" t="s">
        <v>10160</v>
      </c>
      <c r="X1750" s="24" t="s">
        <v>7735</v>
      </c>
      <c r="Y1750" s="24" t="s">
        <v>10161</v>
      </c>
      <c r="Z1750" s="24" t="s">
        <v>117</v>
      </c>
      <c r="AA1750" s="24">
        <v>3058601266</v>
      </c>
      <c r="AB1750" s="24" t="s">
        <v>77</v>
      </c>
      <c r="AC1750" s="24" t="s">
        <v>77</v>
      </c>
      <c r="AD1750" s="24" t="s">
        <v>77</v>
      </c>
      <c r="AE1750" s="26" t="s">
        <v>183</v>
      </c>
      <c r="AF1750" s="26"/>
      <c r="AG1750" s="26"/>
      <c r="AH1750" s="27" t="s">
        <v>10162</v>
      </c>
      <c r="AI1750" s="27" t="s">
        <v>363</v>
      </c>
      <c r="AJ1750" s="27" t="s">
        <v>398</v>
      </c>
      <c r="AK1750" s="24" t="s">
        <v>89</v>
      </c>
      <c r="AL1750" s="24" t="s">
        <v>7086</v>
      </c>
      <c r="AM1750" s="23">
        <v>43595</v>
      </c>
      <c r="AN1750" s="28">
        <v>1449000</v>
      </c>
      <c r="AO1750" s="28">
        <v>97032</v>
      </c>
      <c r="AP1750" s="24"/>
      <c r="AQ1750" s="24"/>
      <c r="AR1750" s="24"/>
      <c r="AS1750" s="24"/>
      <c r="AT1750" s="24" t="e">
        <v>#N/A</v>
      </c>
      <c r="AU1750" s="24" t="e">
        <v>#N/A</v>
      </c>
      <c r="AV1750" s="24">
        <v>93</v>
      </c>
      <c r="AW1750" s="24"/>
      <c r="AX1750" s="24"/>
      <c r="AY1750" s="24"/>
      <c r="AZ1750" s="24"/>
      <c r="BA1750" s="24"/>
      <c r="BB1750" s="24"/>
      <c r="BC1750" s="24"/>
      <c r="BD1750" s="24">
        <v>0</v>
      </c>
      <c r="BE1750" s="24">
        <v>0</v>
      </c>
      <c r="BF1750" s="23"/>
      <c r="BG1750" s="23"/>
      <c r="BH1750" s="23">
        <v>43690</v>
      </c>
      <c r="BI1750" s="26" t="s">
        <v>127</v>
      </c>
      <c r="BJ1750" s="26" t="s">
        <v>6087</v>
      </c>
      <c r="BK1750" s="29">
        <v>0</v>
      </c>
      <c r="BL1750" s="24" t="s">
        <v>129</v>
      </c>
      <c r="BM1750" s="22" t="str">
        <f ca="1">+IF(Tabla1[[#This Row],[FECHA INGRESO]]&gt;=44986,IF((TODAY()-Tabla1[[#This Row],[FECHA INGRESO]])&gt;=50,"ALERTA","TODAVÍA FALTA"),"N/A")</f>
        <v>N/A</v>
      </c>
      <c r="BN1750" s="7">
        <f>IFERROR((_xlfn.DAYS(Tabla1[[#This Row],[FECHA INGRESO]],Tabla1[[#This Row],[FECHA RETIRO]]))/30,"")</f>
        <v>-3.1666666666666665</v>
      </c>
    </row>
    <row r="1751" spans="1:66" ht="15" customHeight="1" x14ac:dyDescent="0.35">
      <c r="A1751" s="31">
        <v>1012424815</v>
      </c>
      <c r="B1751" s="22" t="s">
        <v>10163</v>
      </c>
      <c r="C1751" s="23">
        <v>43595</v>
      </c>
      <c r="D1751" s="23" t="s">
        <v>266</v>
      </c>
      <c r="E1751" s="23" t="s">
        <v>111</v>
      </c>
      <c r="F1751" s="23"/>
      <c r="G1751" s="24"/>
      <c r="H1751" s="24">
        <v>24094005354</v>
      </c>
      <c r="I1751" s="24" t="s">
        <v>72</v>
      </c>
      <c r="J1751" s="24">
        <f>DATEDIF(Tabla1[[#This Row],[FECHA DE NACIMIENTO]],Tabla1[[#This Row],[FECHA ACTUAL]],"Y")</f>
        <v>27</v>
      </c>
      <c r="K1751" s="24" t="s">
        <v>73</v>
      </c>
      <c r="L1751" s="24" t="s">
        <v>112</v>
      </c>
      <c r="M1751" s="24">
        <v>0</v>
      </c>
      <c r="N1751" s="24">
        <v>0</v>
      </c>
      <c r="O1751" s="24">
        <v>2</v>
      </c>
      <c r="P1751" s="24" t="s">
        <v>101</v>
      </c>
      <c r="Q1751" s="23">
        <v>34940</v>
      </c>
      <c r="R1751" s="24" t="s">
        <v>76</v>
      </c>
      <c r="S1751" s="25">
        <v>45119</v>
      </c>
      <c r="T1751" s="24"/>
      <c r="U1751" s="24">
        <v>3217529148</v>
      </c>
      <c r="V1751" s="24" t="s">
        <v>10164</v>
      </c>
      <c r="W1751" s="24" t="s">
        <v>10165</v>
      </c>
      <c r="X1751" s="24" t="s">
        <v>10166</v>
      </c>
      <c r="Y1751" s="24" t="s">
        <v>10167</v>
      </c>
      <c r="Z1751" s="24" t="s">
        <v>567</v>
      </c>
      <c r="AA1751" s="24">
        <v>3125397268</v>
      </c>
      <c r="AB1751" s="24" t="s">
        <v>77</v>
      </c>
      <c r="AC1751" s="24" t="s">
        <v>77</v>
      </c>
      <c r="AD1751" s="24" t="s">
        <v>77</v>
      </c>
      <c r="AE1751" s="26" t="s">
        <v>183</v>
      </c>
      <c r="AF1751" s="26"/>
      <c r="AG1751" s="26"/>
      <c r="AH1751" s="27" t="s">
        <v>3042</v>
      </c>
      <c r="AI1751" s="27" t="s">
        <v>10168</v>
      </c>
      <c r="AJ1751" s="27" t="s">
        <v>438</v>
      </c>
      <c r="AK1751" s="24" t="s">
        <v>121</v>
      </c>
      <c r="AL1751" s="24" t="s">
        <v>7086</v>
      </c>
      <c r="AM1751" s="23">
        <v>43595</v>
      </c>
      <c r="AN1751" s="28">
        <v>857100.06</v>
      </c>
      <c r="AO1751" s="28">
        <v>97032</v>
      </c>
      <c r="AP1751" s="24"/>
      <c r="AQ1751" s="24"/>
      <c r="AR1751" s="24"/>
      <c r="AS1751" s="24"/>
      <c r="AT1751" s="24" t="e">
        <v>#N/A</v>
      </c>
      <c r="AU1751" s="24" t="e">
        <v>#N/A</v>
      </c>
      <c r="AV1751" s="24" t="e">
        <v>#N/A</v>
      </c>
      <c r="AW1751" s="24"/>
      <c r="AX1751" s="24"/>
      <c r="AY1751" s="24"/>
      <c r="AZ1751" s="24"/>
      <c r="BA1751" s="24"/>
      <c r="BB1751" s="24"/>
      <c r="BC1751" s="24"/>
      <c r="BD1751" s="24">
        <v>0</v>
      </c>
      <c r="BE1751" s="24">
        <v>0</v>
      </c>
      <c r="BF1751" s="23"/>
      <c r="BG1751" s="23"/>
      <c r="BH1751" s="23">
        <v>43756</v>
      </c>
      <c r="BI1751" s="26" t="s">
        <v>127</v>
      </c>
      <c r="BJ1751" s="26" t="s">
        <v>8265</v>
      </c>
      <c r="BK1751" s="29">
        <v>0</v>
      </c>
      <c r="BL1751" s="24" t="s">
        <v>129</v>
      </c>
      <c r="BM1751" s="22" t="str">
        <f ca="1">+IF(Tabla1[[#This Row],[FECHA INGRESO]]&gt;=44986,IF((TODAY()-Tabla1[[#This Row],[FECHA INGRESO]])&gt;=50,"ALERTA","TODAVÍA FALTA"),"N/A")</f>
        <v>N/A</v>
      </c>
      <c r="BN1751" s="7">
        <f>IFERROR((_xlfn.DAYS(Tabla1[[#This Row],[FECHA INGRESO]],Tabla1[[#This Row],[FECHA RETIRO]]))/30,"")</f>
        <v>-5.3666666666666663</v>
      </c>
    </row>
    <row r="1752" spans="1:66" ht="15" customHeight="1" x14ac:dyDescent="0.35">
      <c r="A1752" s="21">
        <v>1015993763</v>
      </c>
      <c r="B1752" s="22" t="s">
        <v>10169</v>
      </c>
      <c r="C1752" s="23">
        <v>43595</v>
      </c>
      <c r="D1752" s="23" t="s">
        <v>188</v>
      </c>
      <c r="E1752" s="23" t="s">
        <v>111</v>
      </c>
      <c r="F1752" s="23" t="s">
        <v>70</v>
      </c>
      <c r="G1752" s="24"/>
      <c r="H1752" s="24">
        <v>24094033056</v>
      </c>
      <c r="I1752" s="24" t="s">
        <v>72</v>
      </c>
      <c r="J1752" s="24">
        <f>DATEDIF(Tabla1[[#This Row],[FECHA DE NACIMIENTO]],Tabla1[[#This Row],[FECHA ACTUAL]],"Y")</f>
        <v>37</v>
      </c>
      <c r="K1752" s="24" t="s">
        <v>73</v>
      </c>
      <c r="L1752" s="24" t="s">
        <v>234</v>
      </c>
      <c r="M1752" s="24">
        <v>1</v>
      </c>
      <c r="N1752" s="24">
        <v>1</v>
      </c>
      <c r="O1752" s="24">
        <v>3</v>
      </c>
      <c r="P1752" s="24" t="s">
        <v>101</v>
      </c>
      <c r="Q1752" s="23">
        <v>31507</v>
      </c>
      <c r="R1752" s="24" t="s">
        <v>76</v>
      </c>
      <c r="S1752" s="25">
        <v>45119</v>
      </c>
      <c r="T1752" s="24">
        <v>38660232</v>
      </c>
      <c r="U1752" s="24">
        <v>3044218892</v>
      </c>
      <c r="V1752" s="33" t="s">
        <v>10170</v>
      </c>
      <c r="W1752" s="24" t="s">
        <v>10171</v>
      </c>
      <c r="X1752" s="24" t="s">
        <v>3976</v>
      </c>
      <c r="Y1752" s="24" t="s">
        <v>10172</v>
      </c>
      <c r="Z1752" s="24" t="s">
        <v>285</v>
      </c>
      <c r="AA1752" s="24">
        <v>3125067274</v>
      </c>
      <c r="AB1752" s="24" t="s">
        <v>101</v>
      </c>
      <c r="AC1752" s="24" t="s">
        <v>101</v>
      </c>
      <c r="AD1752" s="24" t="e">
        <v>#REF!</v>
      </c>
      <c r="AE1752" s="26" t="s">
        <v>84</v>
      </c>
      <c r="AF1752" s="26" t="s">
        <v>103</v>
      </c>
      <c r="AG1752" s="26" t="s">
        <v>2532</v>
      </c>
      <c r="AH1752" s="27" t="s">
        <v>119</v>
      </c>
      <c r="AI1752" s="27" t="s">
        <v>9232</v>
      </c>
      <c r="AJ1752" s="27" t="s">
        <v>9317</v>
      </c>
      <c r="AK1752" s="24" t="s">
        <v>121</v>
      </c>
      <c r="AL1752" s="24" t="s">
        <v>7086</v>
      </c>
      <c r="AM1752" s="23">
        <v>43595</v>
      </c>
      <c r="AN1752" s="28">
        <v>2456565</v>
      </c>
      <c r="AO1752" s="28">
        <v>0</v>
      </c>
      <c r="AP1752" s="24" t="s">
        <v>9200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93</v>
      </c>
      <c r="AW1752" s="24">
        <v>86</v>
      </c>
      <c r="AX1752" s="24" t="s">
        <v>10173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v>0</v>
      </c>
      <c r="BE1752" s="24">
        <v>0</v>
      </c>
      <c r="BF1752" s="23"/>
      <c r="BG1752" s="23"/>
      <c r="BH1752" s="23">
        <v>44936</v>
      </c>
      <c r="BI1752" s="26" t="s">
        <v>143</v>
      </c>
      <c r="BJ1752" s="26" t="s">
        <v>3229</v>
      </c>
      <c r="BK1752" s="29">
        <v>0</v>
      </c>
      <c r="BL1752" s="24" t="s">
        <v>129</v>
      </c>
      <c r="BM1752" s="22" t="str">
        <f ca="1">+IF(Tabla1[[#This Row],[FECHA INGRESO]]&gt;=44986,IF((TODAY()-Tabla1[[#This Row],[FECHA INGRESO]])&gt;=50,"ALERTA","TODAVÍA FALTA"),"N/A")</f>
        <v>N/A</v>
      </c>
      <c r="BN1752" s="7">
        <f>IFERROR((_xlfn.DAYS(Tabla1[[#This Row],[FECHA INGRESO]],Tabla1[[#This Row],[FECHA RETIRO]]))/30,"")</f>
        <v>-44.7</v>
      </c>
    </row>
    <row r="1753" spans="1:66" ht="15" customHeight="1" x14ac:dyDescent="0.35">
      <c r="A1753" s="31">
        <v>1032404910</v>
      </c>
      <c r="B1753" s="22" t="s">
        <v>10174</v>
      </c>
      <c r="C1753" s="23">
        <v>43598</v>
      </c>
      <c r="D1753" s="23" t="s">
        <v>93</v>
      </c>
      <c r="E1753" s="23" t="s">
        <v>69</v>
      </c>
      <c r="F1753" s="23"/>
      <c r="G1753" s="24"/>
      <c r="H1753" s="24">
        <v>24094026337</v>
      </c>
      <c r="I1753" s="24" t="s">
        <v>72</v>
      </c>
      <c r="J1753" s="24">
        <f>DATEDIF(Tabla1[[#This Row],[FECHA DE NACIMIENTO]],Tabla1[[#This Row],[FECHA ACTUAL]],"Y")</f>
        <v>35</v>
      </c>
      <c r="K1753" s="24" t="s">
        <v>73</v>
      </c>
      <c r="L1753" s="24" t="s">
        <v>112</v>
      </c>
      <c r="M1753" s="24">
        <v>0</v>
      </c>
      <c r="N1753" s="24">
        <v>0</v>
      </c>
      <c r="O1753" s="24">
        <v>3</v>
      </c>
      <c r="P1753" s="24" t="s">
        <v>101</v>
      </c>
      <c r="Q1753" s="23">
        <v>32177</v>
      </c>
      <c r="R1753" s="24" t="s">
        <v>76</v>
      </c>
      <c r="S1753" s="25">
        <v>45119</v>
      </c>
      <c r="T1753" s="24">
        <v>4387748</v>
      </c>
      <c r="U1753" s="24">
        <v>3229073503</v>
      </c>
      <c r="V1753" s="24" t="s">
        <v>10175</v>
      </c>
      <c r="W1753" s="24" t="s">
        <v>10176</v>
      </c>
      <c r="X1753" s="24" t="s">
        <v>10177</v>
      </c>
      <c r="Y1753" s="24" t="s">
        <v>10178</v>
      </c>
      <c r="Z1753" s="24" t="s">
        <v>285</v>
      </c>
      <c r="AA1753" s="24">
        <v>3125065418</v>
      </c>
      <c r="AB1753" s="24" t="s">
        <v>77</v>
      </c>
      <c r="AC1753" s="24" t="s">
        <v>77</v>
      </c>
      <c r="AD1753" s="24" t="s">
        <v>77</v>
      </c>
      <c r="AE1753" s="26" t="s">
        <v>183</v>
      </c>
      <c r="AF1753" s="26"/>
      <c r="AG1753" s="26"/>
      <c r="AH1753" s="27" t="s">
        <v>184</v>
      </c>
      <c r="AI1753" s="27" t="s">
        <v>3433</v>
      </c>
      <c r="AJ1753" s="27" t="s">
        <v>3433</v>
      </c>
      <c r="AK1753" s="24" t="s">
        <v>121</v>
      </c>
      <c r="AL1753" s="24" t="s">
        <v>7086</v>
      </c>
      <c r="AM1753" s="23">
        <v>43598</v>
      </c>
      <c r="AN1753" s="28">
        <v>857100.06</v>
      </c>
      <c r="AO1753" s="28">
        <v>97032</v>
      </c>
      <c r="AP1753" s="24"/>
      <c r="AQ1753" s="24"/>
      <c r="AR1753" s="24"/>
      <c r="AS1753" s="24"/>
      <c r="AT1753" s="24" t="e">
        <v>#N/A</v>
      </c>
      <c r="AU1753" s="24" t="e">
        <v>#N/A</v>
      </c>
      <c r="AV1753" s="24" t="e">
        <v>#N/A</v>
      </c>
      <c r="AW1753" s="24"/>
      <c r="AX1753" s="24"/>
      <c r="AY1753" s="24"/>
      <c r="AZ1753" s="24"/>
      <c r="BA1753" s="24"/>
      <c r="BB1753" s="24"/>
      <c r="BC1753" s="24"/>
      <c r="BD1753" s="24">
        <v>0</v>
      </c>
      <c r="BE1753" s="24">
        <v>0</v>
      </c>
      <c r="BF1753" s="23"/>
      <c r="BG1753" s="23"/>
      <c r="BH1753" s="23">
        <v>43637</v>
      </c>
      <c r="BI1753" s="26" t="s">
        <v>127</v>
      </c>
      <c r="BJ1753" s="26" t="s">
        <v>232</v>
      </c>
      <c r="BK1753" s="29">
        <v>44856</v>
      </c>
      <c r="BL1753" s="24" t="s">
        <v>129</v>
      </c>
      <c r="BM1753" s="22" t="str">
        <f ca="1">+IF(Tabla1[[#This Row],[FECHA INGRESO]]&gt;=44986,IF((TODAY()-Tabla1[[#This Row],[FECHA INGRESO]])&gt;=50,"ALERTA","TODAVÍA FALTA"),"N/A")</f>
        <v>N/A</v>
      </c>
      <c r="BN1753" s="7">
        <f>IFERROR((_xlfn.DAYS(Tabla1[[#This Row],[FECHA INGRESO]],Tabla1[[#This Row],[FECHA RETIRO]]))/30,"")</f>
        <v>-1.3</v>
      </c>
    </row>
    <row r="1754" spans="1:66" x14ac:dyDescent="0.35">
      <c r="A1754" s="31">
        <v>1030698890</v>
      </c>
      <c r="B1754" s="22" t="s">
        <v>10179</v>
      </c>
      <c r="C1754" s="23">
        <v>43598</v>
      </c>
      <c r="D1754" s="23" t="s">
        <v>93</v>
      </c>
      <c r="E1754" s="24" t="s">
        <v>94</v>
      </c>
      <c r="F1754" s="23"/>
      <c r="G1754" s="24"/>
      <c r="H1754" s="24">
        <v>24094033373</v>
      </c>
      <c r="I1754" s="24" t="s">
        <v>72</v>
      </c>
      <c r="J1754" s="24">
        <f>DATEDIF(Tabla1[[#This Row],[FECHA DE NACIMIENTO]],Tabla1[[#This Row],[FECHA ACTUAL]],"Y")</f>
        <v>23</v>
      </c>
      <c r="K1754" s="24"/>
      <c r="L1754" s="24" t="s">
        <v>112</v>
      </c>
      <c r="M1754" s="24">
        <v>0</v>
      </c>
      <c r="N1754" s="24">
        <v>0</v>
      </c>
      <c r="O1754" s="24">
        <v>1</v>
      </c>
      <c r="P1754" s="24" t="s">
        <v>101</v>
      </c>
      <c r="Q1754" s="23">
        <v>36390</v>
      </c>
      <c r="R1754" s="24" t="s">
        <v>76</v>
      </c>
      <c r="S1754" s="25">
        <v>45119</v>
      </c>
      <c r="T1754" s="24"/>
      <c r="U1754" s="24">
        <v>3046036771</v>
      </c>
      <c r="V1754" s="24" t="s">
        <v>10180</v>
      </c>
      <c r="W1754" s="24" t="s">
        <v>10181</v>
      </c>
      <c r="X1754" s="24" t="s">
        <v>10182</v>
      </c>
      <c r="Y1754" s="24" t="s">
        <v>10183</v>
      </c>
      <c r="Z1754" s="24" t="s">
        <v>255</v>
      </c>
      <c r="AA1754" s="24">
        <v>3203678792</v>
      </c>
      <c r="AB1754" s="24" t="s">
        <v>77</v>
      </c>
      <c r="AC1754" s="24" t="s">
        <v>77</v>
      </c>
      <c r="AD1754" s="24" t="s">
        <v>77</v>
      </c>
      <c r="AE1754" s="26" t="s">
        <v>151</v>
      </c>
      <c r="AF1754" s="26"/>
      <c r="AG1754" s="26"/>
      <c r="AH1754" s="27" t="s">
        <v>184</v>
      </c>
      <c r="AI1754" s="27" t="s">
        <v>376</v>
      </c>
      <c r="AJ1754" s="27" t="s">
        <v>377</v>
      </c>
      <c r="AK1754" s="24" t="s">
        <v>121</v>
      </c>
      <c r="AL1754" s="24" t="s">
        <v>7086</v>
      </c>
      <c r="AM1754" s="23">
        <v>43598</v>
      </c>
      <c r="AN1754" s="28">
        <v>857100.06</v>
      </c>
      <c r="AO1754" s="28">
        <v>97032</v>
      </c>
      <c r="AP1754" s="24"/>
      <c r="AQ1754" s="24"/>
      <c r="AR1754" s="24"/>
      <c r="AS1754" s="24"/>
      <c r="AT1754" s="24" t="e">
        <v>#N/A</v>
      </c>
      <c r="AU1754" s="24" t="e">
        <v>#N/A</v>
      </c>
      <c r="AV1754" s="24" t="e">
        <v>#N/A</v>
      </c>
      <c r="AW1754" s="24"/>
      <c r="AX1754" s="24"/>
      <c r="AY1754" s="24"/>
      <c r="AZ1754" s="24"/>
      <c r="BA1754" s="24"/>
      <c r="BB1754" s="24"/>
      <c r="BC1754" s="24"/>
      <c r="BD1754" s="24">
        <v>0</v>
      </c>
      <c r="BE1754" s="24">
        <v>0</v>
      </c>
      <c r="BF1754" s="23"/>
      <c r="BG1754" s="23"/>
      <c r="BH1754" s="23">
        <v>43812</v>
      </c>
      <c r="BI1754" s="26" t="s">
        <v>127</v>
      </c>
      <c r="BJ1754" s="26" t="s">
        <v>10184</v>
      </c>
      <c r="BK1754" s="29">
        <v>253101</v>
      </c>
      <c r="BL1754" s="24" t="s">
        <v>129</v>
      </c>
      <c r="BM1754" s="22" t="str">
        <f ca="1">+IF(Tabla1[[#This Row],[FECHA INGRESO]]&gt;=44986,IF((TODAY()-Tabla1[[#This Row],[FECHA INGRESO]])&gt;=50,"ALERTA","TODAVÍA FALTA"),"N/A")</f>
        <v>N/A</v>
      </c>
      <c r="BN1754" s="7">
        <f>IFERROR((_xlfn.DAYS(Tabla1[[#This Row],[FECHA INGRESO]],Tabla1[[#This Row],[FECHA RETIRO]]))/30,"")</f>
        <v>-7.1333333333333337</v>
      </c>
    </row>
    <row r="1755" spans="1:66" ht="15" customHeight="1" x14ac:dyDescent="0.35">
      <c r="A1755" s="34">
        <v>1000136630</v>
      </c>
      <c r="B1755" s="22" t="s">
        <v>10185</v>
      </c>
      <c r="C1755" s="23">
        <v>43599</v>
      </c>
      <c r="D1755" s="23" t="s">
        <v>68</v>
      </c>
      <c r="E1755" s="23" t="s">
        <v>111</v>
      </c>
      <c r="F1755" s="23"/>
      <c r="G1755" s="24"/>
      <c r="H1755" s="24">
        <v>24094067112</v>
      </c>
      <c r="I1755" s="24" t="s">
        <v>95</v>
      </c>
      <c r="J1755" s="24">
        <f>DATEDIF(Tabla1[[#This Row],[FECHA DE NACIMIENTO]],Tabla1[[#This Row],[FECHA ACTUAL]],"Y")</f>
        <v>33</v>
      </c>
      <c r="K1755" s="24" t="s">
        <v>73</v>
      </c>
      <c r="L1755" s="24" t="s">
        <v>234</v>
      </c>
      <c r="M1755" s="24">
        <v>3</v>
      </c>
      <c r="N1755" s="24">
        <v>3</v>
      </c>
      <c r="O1755" s="24">
        <v>1</v>
      </c>
      <c r="P1755" s="24" t="s">
        <v>101</v>
      </c>
      <c r="Q1755" s="23">
        <v>33056</v>
      </c>
      <c r="R1755" s="24" t="s">
        <v>76</v>
      </c>
      <c r="S1755" s="25">
        <v>45119</v>
      </c>
      <c r="T1755" s="24"/>
      <c r="U1755" s="24">
        <v>3005984741</v>
      </c>
      <c r="V1755" s="24" t="s">
        <v>10186</v>
      </c>
      <c r="W1755" s="24" t="s">
        <v>10187</v>
      </c>
      <c r="X1755" s="24" t="s">
        <v>10188</v>
      </c>
      <c r="Y1755" s="24" t="s">
        <v>10189</v>
      </c>
      <c r="Z1755" s="24" t="s">
        <v>82</v>
      </c>
      <c r="AA1755" s="24">
        <v>3136799754</v>
      </c>
      <c r="AB1755" s="24" t="s">
        <v>77</v>
      </c>
      <c r="AC1755" s="24" t="s">
        <v>77</v>
      </c>
      <c r="AD1755" s="24" t="s">
        <v>77</v>
      </c>
      <c r="AE1755" s="26" t="s">
        <v>151</v>
      </c>
      <c r="AF1755" s="26"/>
      <c r="AG1755" s="26"/>
      <c r="AH1755" s="27" t="s">
        <v>10056</v>
      </c>
      <c r="AI1755" s="27" t="s">
        <v>9289</v>
      </c>
      <c r="AJ1755" s="27" t="s">
        <v>438</v>
      </c>
      <c r="AK1755" s="24" t="s">
        <v>121</v>
      </c>
      <c r="AL1755" s="24" t="s">
        <v>7086</v>
      </c>
      <c r="AM1755" s="23">
        <v>43599</v>
      </c>
      <c r="AN1755" s="28">
        <v>857100.06</v>
      </c>
      <c r="AO1755" s="28">
        <v>97032</v>
      </c>
      <c r="AP1755" s="24"/>
      <c r="AQ1755" s="24"/>
      <c r="AR1755" s="24"/>
      <c r="AS1755" s="24"/>
      <c r="AT1755" s="24" t="e">
        <v>#N/A</v>
      </c>
      <c r="AU1755" s="24" t="e">
        <v>#N/A</v>
      </c>
      <c r="AV1755" s="24" t="e">
        <v>#N/A</v>
      </c>
      <c r="AW1755" s="24"/>
      <c r="AX1755" s="24"/>
      <c r="AY1755" s="24"/>
      <c r="AZ1755" s="24"/>
      <c r="BA1755" s="24"/>
      <c r="BB1755" s="24"/>
      <c r="BC1755" s="24"/>
      <c r="BD1755" s="24">
        <v>0</v>
      </c>
      <c r="BE1755" s="24">
        <v>0</v>
      </c>
      <c r="BF1755" s="23"/>
      <c r="BG1755" s="23"/>
      <c r="BH1755" s="23">
        <v>43600</v>
      </c>
      <c r="BI1755" s="26" t="s">
        <v>143</v>
      </c>
      <c r="BJ1755" s="26" t="s">
        <v>10190</v>
      </c>
      <c r="BK1755" s="29">
        <v>2300</v>
      </c>
      <c r="BL1755" s="24" t="s">
        <v>129</v>
      </c>
      <c r="BM1755" s="22" t="str">
        <f ca="1">+IF(Tabla1[[#This Row],[FECHA INGRESO]]&gt;=44986,IF((TODAY()-Tabla1[[#This Row],[FECHA INGRESO]])&gt;=50,"ALERTA","TODAVÍA FALTA"),"N/A")</f>
        <v>N/A</v>
      </c>
      <c r="BN1755" s="7">
        <f>IFERROR((_xlfn.DAYS(Tabla1[[#This Row],[FECHA INGRESO]],Tabla1[[#This Row],[FECHA RETIRO]]))/30,"")</f>
        <v>-3.3333333333333333E-2</v>
      </c>
    </row>
    <row r="1756" spans="1:66" ht="15" customHeight="1" x14ac:dyDescent="0.35">
      <c r="A1756" s="34">
        <v>1012359570</v>
      </c>
      <c r="B1756" s="22" t="s">
        <v>10191</v>
      </c>
      <c r="C1756" s="23">
        <v>43599</v>
      </c>
      <c r="D1756" s="23" t="s">
        <v>93</v>
      </c>
      <c r="E1756" s="23" t="s">
        <v>110</v>
      </c>
      <c r="F1756" s="23" t="s">
        <v>70</v>
      </c>
      <c r="G1756" s="24"/>
      <c r="H1756" s="24">
        <v>24094053447</v>
      </c>
      <c r="I1756" s="24" t="s">
        <v>72</v>
      </c>
      <c r="J1756" s="24">
        <f>DATEDIF(Tabla1[[#This Row],[FECHA DE NACIMIENTO]],Tabla1[[#This Row],[FECHA ACTUAL]],"Y")</f>
        <v>33</v>
      </c>
      <c r="K1756" s="24" t="s">
        <v>73</v>
      </c>
      <c r="L1756" s="24" t="s">
        <v>234</v>
      </c>
      <c r="M1756" s="24">
        <v>2</v>
      </c>
      <c r="N1756" s="24">
        <v>2</v>
      </c>
      <c r="O1756" s="24">
        <v>2</v>
      </c>
      <c r="P1756" s="24" t="s">
        <v>101</v>
      </c>
      <c r="Q1756" s="23">
        <v>32855</v>
      </c>
      <c r="R1756" s="24" t="s">
        <v>76</v>
      </c>
      <c r="S1756" s="25">
        <v>45119</v>
      </c>
      <c r="T1756" s="24"/>
      <c r="U1756" s="24">
        <v>3142557963</v>
      </c>
      <c r="V1756" s="33" t="s">
        <v>10192</v>
      </c>
      <c r="W1756" s="24" t="s">
        <v>10193</v>
      </c>
      <c r="X1756" s="24" t="s">
        <v>9535</v>
      </c>
      <c r="Y1756" s="24" t="s">
        <v>10194</v>
      </c>
      <c r="Z1756" s="24" t="s">
        <v>117</v>
      </c>
      <c r="AA1756" s="24">
        <v>3204001082</v>
      </c>
      <c r="AB1756" s="24" t="s">
        <v>77</v>
      </c>
      <c r="AC1756" s="24" t="s">
        <v>77</v>
      </c>
      <c r="AD1756" s="24" t="s">
        <v>77</v>
      </c>
      <c r="AE1756" s="26" t="s">
        <v>151</v>
      </c>
      <c r="AF1756" s="26"/>
      <c r="AG1756" s="26"/>
      <c r="AH1756" s="27" t="s">
        <v>184</v>
      </c>
      <c r="AI1756" s="27" t="s">
        <v>120</v>
      </c>
      <c r="AJ1756" s="27" t="s">
        <v>120</v>
      </c>
      <c r="AK1756" s="24" t="s">
        <v>121</v>
      </c>
      <c r="AL1756" s="24" t="s">
        <v>7086</v>
      </c>
      <c r="AM1756" s="23">
        <v>43599</v>
      </c>
      <c r="AN1756" s="28">
        <v>877803</v>
      </c>
      <c r="AO1756" s="28">
        <v>102854</v>
      </c>
      <c r="AP1756" s="24"/>
      <c r="AQ1756" s="24"/>
      <c r="AR1756" s="24"/>
      <c r="AS1756" s="24"/>
      <c r="AT1756" s="24" t="e">
        <v>#N/A</v>
      </c>
      <c r="AU1756" s="24" t="e">
        <v>#N/A</v>
      </c>
      <c r="AV1756" s="24" t="e">
        <v>#N/A</v>
      </c>
      <c r="AW1756" s="24"/>
      <c r="AX1756" s="24"/>
      <c r="AY1756" s="24"/>
      <c r="AZ1756" s="24"/>
      <c r="BA1756" s="24"/>
      <c r="BB1756" s="24"/>
      <c r="BC1756" s="24"/>
      <c r="BD1756" s="24">
        <v>0</v>
      </c>
      <c r="BE1756" s="24">
        <v>0</v>
      </c>
      <c r="BF1756" s="23"/>
      <c r="BG1756" s="23"/>
      <c r="BH1756" s="23">
        <v>44058</v>
      </c>
      <c r="BI1756" s="26" t="s">
        <v>466</v>
      </c>
      <c r="BJ1756" s="26" t="s">
        <v>273</v>
      </c>
      <c r="BK1756" s="29">
        <v>0</v>
      </c>
      <c r="BL1756" s="24" t="s">
        <v>129</v>
      </c>
      <c r="BM1756" s="22" t="str">
        <f ca="1">+IF(Tabla1[[#This Row],[FECHA INGRESO]]&gt;=44986,IF((TODAY()-Tabla1[[#This Row],[FECHA INGRESO]])&gt;=50,"ALERTA","TODAVÍA FALTA"),"N/A")</f>
        <v>N/A</v>
      </c>
      <c r="BN1756" s="7">
        <f>IFERROR((_xlfn.DAYS(Tabla1[[#This Row],[FECHA INGRESO]],Tabla1[[#This Row],[FECHA RETIRO]]))/30,"")</f>
        <v>-15.3</v>
      </c>
    </row>
    <row r="1757" spans="1:66" ht="15" customHeight="1" x14ac:dyDescent="0.35">
      <c r="A1757" s="31">
        <v>1024513706</v>
      </c>
      <c r="B1757" s="22" t="s">
        <v>10195</v>
      </c>
      <c r="C1757" s="23">
        <v>43599</v>
      </c>
      <c r="D1757" s="23" t="s">
        <v>266</v>
      </c>
      <c r="E1757" s="24" t="s">
        <v>94</v>
      </c>
      <c r="F1757" s="23"/>
      <c r="G1757" s="24"/>
      <c r="H1757" s="24">
        <v>24094094734</v>
      </c>
      <c r="I1757" s="24" t="s">
        <v>95</v>
      </c>
      <c r="J1757" s="24">
        <f>DATEDIF(Tabla1[[#This Row],[FECHA DE NACIMIENTO]],Tabla1[[#This Row],[FECHA ACTUAL]],"Y")</f>
        <v>32</v>
      </c>
      <c r="K1757" s="24" t="s">
        <v>73</v>
      </c>
      <c r="L1757" s="24" t="s">
        <v>112</v>
      </c>
      <c r="M1757" s="24">
        <v>2</v>
      </c>
      <c r="N1757" s="24">
        <v>2</v>
      </c>
      <c r="O1757" s="24">
        <v>1</v>
      </c>
      <c r="P1757" s="24" t="s">
        <v>101</v>
      </c>
      <c r="Q1757" s="23">
        <v>33231</v>
      </c>
      <c r="R1757" s="24" t="s">
        <v>76</v>
      </c>
      <c r="S1757" s="25">
        <v>45119</v>
      </c>
      <c r="T1757" s="24">
        <v>2299335</v>
      </c>
      <c r="U1757" s="24">
        <v>3123674632</v>
      </c>
      <c r="V1757" s="24" t="s">
        <v>10196</v>
      </c>
      <c r="W1757" s="24" t="s">
        <v>10197</v>
      </c>
      <c r="X1757" s="24" t="s">
        <v>10198</v>
      </c>
      <c r="Y1757" s="24" t="s">
        <v>10199</v>
      </c>
      <c r="Z1757" s="24" t="s">
        <v>117</v>
      </c>
      <c r="AA1757" s="24">
        <v>3138311137</v>
      </c>
      <c r="AB1757" s="24" t="s">
        <v>77</v>
      </c>
      <c r="AC1757" s="24" t="s">
        <v>77</v>
      </c>
      <c r="AD1757" s="24" t="s">
        <v>77</v>
      </c>
      <c r="AE1757" s="26" t="s">
        <v>151</v>
      </c>
      <c r="AF1757" s="26"/>
      <c r="AG1757" s="26"/>
      <c r="AH1757" s="27" t="s">
        <v>184</v>
      </c>
      <c r="AI1757" s="27" t="s">
        <v>1227</v>
      </c>
      <c r="AJ1757" s="27" t="s">
        <v>487</v>
      </c>
      <c r="AK1757" s="24" t="s">
        <v>121</v>
      </c>
      <c r="AL1757" s="24" t="s">
        <v>7086</v>
      </c>
      <c r="AM1757" s="23">
        <v>43599</v>
      </c>
      <c r="AN1757" s="28">
        <v>857100.06</v>
      </c>
      <c r="AO1757" s="28">
        <v>97032</v>
      </c>
      <c r="AP1757" s="24"/>
      <c r="AQ1757" s="24"/>
      <c r="AR1757" s="24"/>
      <c r="AS1757" s="24"/>
      <c r="AT1757" s="24" t="e">
        <v>#N/A</v>
      </c>
      <c r="AU1757" s="24" t="e">
        <v>#N/A</v>
      </c>
      <c r="AV1757" s="24" t="e">
        <v>#N/A</v>
      </c>
      <c r="AW1757" s="24"/>
      <c r="AX1757" s="24"/>
      <c r="AY1757" s="24"/>
      <c r="AZ1757" s="24"/>
      <c r="BA1757" s="24"/>
      <c r="BB1757" s="24"/>
      <c r="BC1757" s="24"/>
      <c r="BD1757" s="24">
        <v>0</v>
      </c>
      <c r="BE1757" s="24">
        <v>0</v>
      </c>
      <c r="BF1757" s="23"/>
      <c r="BG1757" s="23"/>
      <c r="BH1757" s="23">
        <v>43656</v>
      </c>
      <c r="BI1757" s="26" t="s">
        <v>127</v>
      </c>
      <c r="BJ1757" s="26" t="s">
        <v>273</v>
      </c>
      <c r="BK1757" s="29">
        <v>65559</v>
      </c>
      <c r="BL1757" s="24" t="s">
        <v>129</v>
      </c>
      <c r="BM1757" s="22" t="str">
        <f ca="1">+IF(Tabla1[[#This Row],[FECHA INGRESO]]&gt;=44986,IF((TODAY()-Tabla1[[#This Row],[FECHA INGRESO]])&gt;=50,"ALERTA","TODAVÍA FALTA"),"N/A")</f>
        <v>N/A</v>
      </c>
      <c r="BN1757" s="7">
        <f>IFERROR((_xlfn.DAYS(Tabla1[[#This Row],[FECHA INGRESO]],Tabla1[[#This Row],[FECHA RETIRO]]))/30,"")</f>
        <v>-1.9</v>
      </c>
    </row>
    <row r="1758" spans="1:66" x14ac:dyDescent="0.35">
      <c r="A1758" s="31">
        <v>1033781100</v>
      </c>
      <c r="B1758" s="22" t="s">
        <v>2296</v>
      </c>
      <c r="C1758" s="23">
        <v>43599</v>
      </c>
      <c r="D1758" s="23" t="s">
        <v>109</v>
      </c>
      <c r="E1758" s="23" t="s">
        <v>111</v>
      </c>
      <c r="F1758" s="23"/>
      <c r="G1758" s="24"/>
      <c r="H1758" s="24">
        <v>24094089422</v>
      </c>
      <c r="I1758" s="24" t="s">
        <v>95</v>
      </c>
      <c r="J1758" s="24">
        <f>DATEDIF(Tabla1[[#This Row],[FECHA DE NACIMIENTO]],Tabla1[[#This Row],[FECHA ACTUAL]],"Y")</f>
        <v>27</v>
      </c>
      <c r="K1758" s="24" t="s">
        <v>73</v>
      </c>
      <c r="L1758" s="24" t="s">
        <v>112</v>
      </c>
      <c r="M1758" s="24">
        <v>1</v>
      </c>
      <c r="N1758" s="24">
        <v>1</v>
      </c>
      <c r="O1758" s="24">
        <v>2</v>
      </c>
      <c r="P1758" s="24" t="s">
        <v>101</v>
      </c>
      <c r="Q1758" s="23">
        <v>34973</v>
      </c>
      <c r="R1758" s="24" t="s">
        <v>76</v>
      </c>
      <c r="S1758" s="25">
        <v>45119</v>
      </c>
      <c r="T1758" s="24">
        <v>7696254</v>
      </c>
      <c r="U1758" s="24">
        <v>3124594386</v>
      </c>
      <c r="V1758" s="24" t="s">
        <v>10200</v>
      </c>
      <c r="W1758" s="24" t="s">
        <v>10201</v>
      </c>
      <c r="X1758" s="24" t="s">
        <v>10202</v>
      </c>
      <c r="Y1758" s="24" t="s">
        <v>10203</v>
      </c>
      <c r="Z1758" s="24" t="s">
        <v>117</v>
      </c>
      <c r="AA1758" s="24">
        <v>3134996869</v>
      </c>
      <c r="AB1758" s="24" t="s">
        <v>77</v>
      </c>
      <c r="AC1758" s="24" t="s">
        <v>77</v>
      </c>
      <c r="AD1758" s="24" t="s">
        <v>77</v>
      </c>
      <c r="AE1758" s="26" t="s">
        <v>183</v>
      </c>
      <c r="AF1758" s="26"/>
      <c r="AG1758" s="26"/>
      <c r="AH1758" s="27" t="s">
        <v>184</v>
      </c>
      <c r="AI1758" s="27" t="s">
        <v>8958</v>
      </c>
      <c r="AJ1758" s="27" t="s">
        <v>8959</v>
      </c>
      <c r="AK1758" s="24" t="s">
        <v>121</v>
      </c>
      <c r="AL1758" s="24" t="s">
        <v>7086</v>
      </c>
      <c r="AM1758" s="23">
        <v>43599</v>
      </c>
      <c r="AN1758" s="28">
        <v>857100.06</v>
      </c>
      <c r="AO1758" s="28">
        <v>97032</v>
      </c>
      <c r="AP1758" s="24"/>
      <c r="AQ1758" s="24"/>
      <c r="AR1758" s="24"/>
      <c r="AS1758" s="24"/>
      <c r="AT1758" s="24" t="e">
        <v>#N/A</v>
      </c>
      <c r="AU1758" s="24" t="e">
        <v>#N/A</v>
      </c>
      <c r="AV1758" s="24" t="e">
        <v>#N/A</v>
      </c>
      <c r="AW1758" s="24"/>
      <c r="AX1758" s="24"/>
      <c r="AY1758" s="24"/>
      <c r="AZ1758" s="24"/>
      <c r="BA1758" s="24"/>
      <c r="BB1758" s="24"/>
      <c r="BC1758" s="24"/>
      <c r="BD1758" s="24">
        <v>0</v>
      </c>
      <c r="BE1758" s="24">
        <v>0</v>
      </c>
      <c r="BF1758" s="23"/>
      <c r="BG1758" s="23"/>
      <c r="BH1758" s="23">
        <v>43601</v>
      </c>
      <c r="BI1758" s="26" t="s">
        <v>127</v>
      </c>
      <c r="BJ1758" s="26" t="s">
        <v>273</v>
      </c>
      <c r="BK1758" s="29">
        <v>0</v>
      </c>
      <c r="BL1758" s="24" t="s">
        <v>129</v>
      </c>
      <c r="BM1758" s="22" t="str">
        <f ca="1">+IF(Tabla1[[#This Row],[FECHA INGRESO]]&gt;=44986,IF((TODAY()-Tabla1[[#This Row],[FECHA INGRESO]])&gt;=50,"ALERTA","TODAVÍA FALTA"),"N/A")</f>
        <v>N/A</v>
      </c>
      <c r="BN1758" s="7">
        <f>IFERROR((_xlfn.DAYS(Tabla1[[#This Row],[FECHA INGRESO]],Tabla1[[#This Row],[FECHA RETIRO]]))/30,"")</f>
        <v>-6.6666666666666666E-2</v>
      </c>
    </row>
    <row r="1759" spans="1:66" ht="15" customHeight="1" x14ac:dyDescent="0.35">
      <c r="A1759" s="21">
        <v>1014227468</v>
      </c>
      <c r="B1759" s="22" t="s">
        <v>10204</v>
      </c>
      <c r="C1759" s="23">
        <v>43600</v>
      </c>
      <c r="D1759" s="23" t="s">
        <v>93</v>
      </c>
      <c r="E1759" s="24" t="s">
        <v>94</v>
      </c>
      <c r="F1759" s="23" t="s">
        <v>70</v>
      </c>
      <c r="G1759" s="24"/>
      <c r="H1759" s="24">
        <v>24094159390</v>
      </c>
      <c r="I1759" s="24" t="s">
        <v>95</v>
      </c>
      <c r="J1759" s="24">
        <f>DATEDIF(Tabla1[[#This Row],[FECHA DE NACIMIENTO]],Tabla1[[#This Row],[FECHA ACTUAL]],"Y")</f>
        <v>31</v>
      </c>
      <c r="K1759" s="24" t="s">
        <v>73</v>
      </c>
      <c r="L1759" s="24" t="s">
        <v>112</v>
      </c>
      <c r="M1759" s="24">
        <v>1</v>
      </c>
      <c r="N1759" s="24">
        <v>1</v>
      </c>
      <c r="O1759" s="24">
        <v>2</v>
      </c>
      <c r="P1759" s="24" t="s">
        <v>101</v>
      </c>
      <c r="Q1759" s="23">
        <v>33569</v>
      </c>
      <c r="R1759" s="24" t="s">
        <v>76</v>
      </c>
      <c r="S1759" s="25">
        <v>45119</v>
      </c>
      <c r="T1759" s="24">
        <v>2609438</v>
      </c>
      <c r="U1759" s="24">
        <v>3132482234</v>
      </c>
      <c r="V1759" s="24" t="s">
        <v>10205</v>
      </c>
      <c r="W1759" s="24" t="s">
        <v>10206</v>
      </c>
      <c r="X1759" s="24" t="s">
        <v>10207</v>
      </c>
      <c r="Y1759" s="24" t="s">
        <v>10208</v>
      </c>
      <c r="Z1759" s="24" t="s">
        <v>117</v>
      </c>
      <c r="AA1759" s="24">
        <v>3132512716</v>
      </c>
      <c r="AB1759" s="24" t="s">
        <v>83</v>
      </c>
      <c r="AC1759" s="24" t="s">
        <v>101</v>
      </c>
      <c r="AD1759" s="24" t="e">
        <v>#REF!</v>
      </c>
      <c r="AE1759" s="26" t="s">
        <v>183</v>
      </c>
      <c r="AF1759" s="26" t="s">
        <v>10209</v>
      </c>
      <c r="AG1759" s="26" t="s">
        <v>10210</v>
      </c>
      <c r="AH1759" s="27" t="s">
        <v>460</v>
      </c>
      <c r="AI1759" s="27" t="s">
        <v>4910</v>
      </c>
      <c r="AJ1759" s="27" t="s">
        <v>4910</v>
      </c>
      <c r="AK1759" s="24" t="s">
        <v>121</v>
      </c>
      <c r="AL1759" s="24" t="s">
        <v>7086</v>
      </c>
      <c r="AM1759" s="23">
        <v>43600</v>
      </c>
      <c r="AN1759" s="28">
        <v>1267151</v>
      </c>
      <c r="AO1759" s="28">
        <v>117172</v>
      </c>
      <c r="AP1759" s="24" t="s">
        <v>9200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93</v>
      </c>
      <c r="AW1759" s="24">
        <v>85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v>0</v>
      </c>
      <c r="BE1759" s="24">
        <v>0</v>
      </c>
      <c r="BF1759" s="23"/>
      <c r="BG1759" s="23"/>
      <c r="BH1759" s="23">
        <v>44663</v>
      </c>
      <c r="BI1759" s="26" t="s">
        <v>127</v>
      </c>
      <c r="BJ1759" s="26" t="s">
        <v>3469</v>
      </c>
      <c r="BK1759" s="29">
        <v>0</v>
      </c>
      <c r="BL1759" s="24" t="s">
        <v>129</v>
      </c>
      <c r="BM1759" s="22" t="str">
        <f ca="1">+IF(Tabla1[[#This Row],[FECHA INGRESO]]&gt;=44986,IF((TODAY()-Tabla1[[#This Row],[FECHA INGRESO]])&gt;=50,"ALERTA","TODAVÍA FALTA"),"N/A")</f>
        <v>N/A</v>
      </c>
      <c r="BN1759" s="7">
        <f>IFERROR((_xlfn.DAYS(Tabla1[[#This Row],[FECHA INGRESO]],Tabla1[[#This Row],[FECHA RETIRO]]))/30,"")</f>
        <v>-35.43333333333333</v>
      </c>
    </row>
    <row r="1760" spans="1:66" x14ac:dyDescent="0.35">
      <c r="A1760" s="31">
        <v>1024571776</v>
      </c>
      <c r="B1760" s="22" t="s">
        <v>10211</v>
      </c>
      <c r="C1760" s="23">
        <v>43601</v>
      </c>
      <c r="D1760" s="23" t="s">
        <v>266</v>
      </c>
      <c r="E1760" s="24" t="s">
        <v>94</v>
      </c>
      <c r="F1760" s="23"/>
      <c r="G1760" s="24"/>
      <c r="H1760" s="24">
        <v>24066575757</v>
      </c>
      <c r="I1760" s="24" t="s">
        <v>95</v>
      </c>
      <c r="J1760" s="24">
        <f>DATEDIF(Tabla1[[#This Row],[FECHA DE NACIMIENTO]],Tabla1[[#This Row],[FECHA ACTUAL]],"Y")</f>
        <v>27</v>
      </c>
      <c r="K1760" s="24" t="s">
        <v>73</v>
      </c>
      <c r="L1760" s="24" t="s">
        <v>234</v>
      </c>
      <c r="M1760" s="24">
        <v>1</v>
      </c>
      <c r="N1760" s="24">
        <v>1</v>
      </c>
      <c r="O1760" s="24">
        <v>2</v>
      </c>
      <c r="P1760" s="24" t="s">
        <v>101</v>
      </c>
      <c r="Q1760" s="23">
        <v>35236</v>
      </c>
      <c r="R1760" s="24" t="s">
        <v>76</v>
      </c>
      <c r="S1760" s="25">
        <v>45119</v>
      </c>
      <c r="T1760" s="24"/>
      <c r="U1760" s="24">
        <v>3184002762</v>
      </c>
      <c r="V1760" s="24" t="s">
        <v>10212</v>
      </c>
      <c r="W1760" s="24" t="s">
        <v>10213</v>
      </c>
      <c r="X1760" s="24" t="s">
        <v>10214</v>
      </c>
      <c r="Y1760" s="24" t="s">
        <v>10215</v>
      </c>
      <c r="Z1760" s="24" t="s">
        <v>3345</v>
      </c>
      <c r="AA1760" s="24">
        <v>3112649452</v>
      </c>
      <c r="AB1760" s="24" t="s">
        <v>77</v>
      </c>
      <c r="AC1760" s="24" t="s">
        <v>77</v>
      </c>
      <c r="AD1760" s="24" t="s">
        <v>77</v>
      </c>
      <c r="AE1760" s="26" t="s">
        <v>151</v>
      </c>
      <c r="AF1760" s="26"/>
      <c r="AG1760" s="26"/>
      <c r="AH1760" s="27" t="s">
        <v>10056</v>
      </c>
      <c r="AI1760" s="27" t="s">
        <v>8105</v>
      </c>
      <c r="AJ1760" s="27" t="s">
        <v>438</v>
      </c>
      <c r="AK1760" s="24" t="s">
        <v>121</v>
      </c>
      <c r="AL1760" s="24" t="s">
        <v>7086</v>
      </c>
      <c r="AM1760" s="23">
        <v>43601</v>
      </c>
      <c r="AN1760" s="28">
        <v>857100.06</v>
      </c>
      <c r="AO1760" s="28">
        <v>97032</v>
      </c>
      <c r="AP1760" s="24"/>
      <c r="AQ1760" s="24"/>
      <c r="AR1760" s="24"/>
      <c r="AS1760" s="24"/>
      <c r="AT1760" s="24" t="e">
        <v>#N/A</v>
      </c>
      <c r="AU1760" s="24" t="e">
        <v>#N/A</v>
      </c>
      <c r="AV1760" s="24">
        <v>87</v>
      </c>
      <c r="AW1760" s="24"/>
      <c r="AX1760" s="24"/>
      <c r="AY1760" s="24"/>
      <c r="AZ1760" s="24"/>
      <c r="BA1760" s="24"/>
      <c r="BB1760" s="24"/>
      <c r="BC1760" s="24"/>
      <c r="BD1760" s="24">
        <v>0</v>
      </c>
      <c r="BE1760" s="24">
        <v>0</v>
      </c>
      <c r="BF1760" s="23"/>
      <c r="BG1760" s="23"/>
      <c r="BH1760" s="23">
        <v>43620</v>
      </c>
      <c r="BI1760" s="26" t="s">
        <v>127</v>
      </c>
      <c r="BJ1760" s="26" t="s">
        <v>8265</v>
      </c>
      <c r="BK1760" s="29">
        <v>21853</v>
      </c>
      <c r="BL1760" s="24" t="s">
        <v>129</v>
      </c>
      <c r="BM1760" s="22" t="str">
        <f ca="1">+IF(Tabla1[[#This Row],[FECHA INGRESO]]&gt;=44986,IF((TODAY()-Tabla1[[#This Row],[FECHA INGRESO]])&gt;=50,"ALERTA","TODAVÍA FALTA"),"N/A")</f>
        <v>N/A</v>
      </c>
      <c r="BN1760" s="7">
        <f>IFERROR((_xlfn.DAYS(Tabla1[[#This Row],[FECHA INGRESO]],Tabla1[[#This Row],[FECHA RETIRO]]))/30,"")</f>
        <v>-0.6333333333333333</v>
      </c>
    </row>
    <row r="1761" spans="1:66" ht="15" customHeight="1" x14ac:dyDescent="0.35">
      <c r="A1761" s="34">
        <v>52448435</v>
      </c>
      <c r="B1761" s="37" t="s">
        <v>10216</v>
      </c>
      <c r="C1761" s="23">
        <v>43601</v>
      </c>
      <c r="D1761" s="23" t="s">
        <v>582</v>
      </c>
      <c r="E1761" s="23" t="s">
        <v>111</v>
      </c>
      <c r="F1761" s="23" t="s">
        <v>110</v>
      </c>
      <c r="G1761" s="24"/>
      <c r="H1761" s="24">
        <v>24094167113</v>
      </c>
      <c r="I1761" s="24" t="s">
        <v>95</v>
      </c>
      <c r="J1761" s="24">
        <f>DATEDIF(Tabla1[[#This Row],[FECHA DE NACIMIENTO]],Tabla1[[#This Row],[FECHA ACTUAL]],"Y")</f>
        <v>43</v>
      </c>
      <c r="K1761" s="24" t="s">
        <v>73</v>
      </c>
      <c r="L1761" s="24" t="s">
        <v>206</v>
      </c>
      <c r="M1761" s="24">
        <v>2</v>
      </c>
      <c r="N1761" s="24">
        <v>2</v>
      </c>
      <c r="O1761" s="24">
        <v>3</v>
      </c>
      <c r="P1761" s="24" t="s">
        <v>101</v>
      </c>
      <c r="Q1761" s="23">
        <v>29170</v>
      </c>
      <c r="R1761" s="24" t="s">
        <v>76</v>
      </c>
      <c r="S1761" s="25">
        <v>45119</v>
      </c>
      <c r="T1761" s="24"/>
      <c r="U1761" s="24">
        <v>3173818578</v>
      </c>
      <c r="V1761" s="24" t="s">
        <v>10217</v>
      </c>
      <c r="W1761" s="24" t="s">
        <v>10218</v>
      </c>
      <c r="X1761" s="24" t="s">
        <v>10219</v>
      </c>
      <c r="Y1761" s="24" t="s">
        <v>10220</v>
      </c>
      <c r="Z1761" s="24" t="s">
        <v>117</v>
      </c>
      <c r="AA1761" s="24">
        <v>3186471749</v>
      </c>
      <c r="AB1761" s="24" t="s">
        <v>77</v>
      </c>
      <c r="AC1761" s="24" t="s">
        <v>77</v>
      </c>
      <c r="AD1761" s="24" t="s">
        <v>77</v>
      </c>
      <c r="AE1761" s="26" t="s">
        <v>151</v>
      </c>
      <c r="AF1761" s="26"/>
      <c r="AG1761" s="26"/>
      <c r="AH1761" s="27" t="s">
        <v>184</v>
      </c>
      <c r="AI1761" s="27" t="s">
        <v>4910</v>
      </c>
      <c r="AJ1761" s="27" t="s">
        <v>4910</v>
      </c>
      <c r="AK1761" s="24" t="s">
        <v>121</v>
      </c>
      <c r="AL1761" s="24" t="s">
        <v>7086</v>
      </c>
      <c r="AM1761" s="23">
        <v>43601</v>
      </c>
      <c r="AN1761" s="28">
        <v>877803</v>
      </c>
      <c r="AO1761" s="28">
        <v>102854</v>
      </c>
      <c r="AP1761" s="24" t="s">
        <v>9200</v>
      </c>
      <c r="AQ1761" s="24"/>
      <c r="AR1761" s="24"/>
      <c r="AS1761" s="24"/>
      <c r="AT1761" s="24" t="e">
        <v>#N/A</v>
      </c>
      <c r="AU1761" s="24" t="e">
        <v>#N/A</v>
      </c>
      <c r="AV1761" s="24" t="e">
        <v>#N/A</v>
      </c>
      <c r="AW1761" s="24"/>
      <c r="AX1761" s="24"/>
      <c r="AY1761" s="24"/>
      <c r="AZ1761" s="24"/>
      <c r="BA1761" s="24"/>
      <c r="BB1761" s="24"/>
      <c r="BC1761" s="24"/>
      <c r="BD1761" s="24">
        <v>0</v>
      </c>
      <c r="BE1761" s="24">
        <v>0</v>
      </c>
      <c r="BF1761" s="23"/>
      <c r="BG1761" s="23"/>
      <c r="BH1761" s="23">
        <v>43987</v>
      </c>
      <c r="BI1761" s="26" t="s">
        <v>127</v>
      </c>
      <c r="BJ1761" s="26" t="s">
        <v>232</v>
      </c>
      <c r="BK1761" s="29">
        <v>0</v>
      </c>
      <c r="BL1761" s="24" t="s">
        <v>129</v>
      </c>
      <c r="BM1761" s="22" t="str">
        <f ca="1">+IF(Tabla1[[#This Row],[FECHA INGRESO]]&gt;=44986,IF((TODAY()-Tabla1[[#This Row],[FECHA INGRESO]])&gt;=50,"ALERTA","TODAVÍA FALTA"),"N/A")</f>
        <v>N/A</v>
      </c>
      <c r="BN1761" s="7">
        <f>IFERROR((_xlfn.DAYS(Tabla1[[#This Row],[FECHA INGRESO]],Tabla1[[#This Row],[FECHA RETIRO]]))/30,"")</f>
        <v>-12.866666666666667</v>
      </c>
    </row>
    <row r="1762" spans="1:66" ht="15" customHeight="1" x14ac:dyDescent="0.35">
      <c r="A1762" s="31">
        <v>1032465703</v>
      </c>
      <c r="B1762" s="22" t="s">
        <v>10221</v>
      </c>
      <c r="C1762" s="23">
        <v>43601</v>
      </c>
      <c r="D1762" s="23" t="s">
        <v>188</v>
      </c>
      <c r="E1762" s="23" t="s">
        <v>111</v>
      </c>
      <c r="F1762" s="23"/>
      <c r="G1762" s="24"/>
      <c r="H1762" s="24">
        <v>24094168705</v>
      </c>
      <c r="I1762" s="24" t="s">
        <v>95</v>
      </c>
      <c r="J1762" s="24">
        <f>DATEDIF(Tabla1[[#This Row],[FECHA DE NACIMIENTO]],Tabla1[[#This Row],[FECHA ACTUAL]],"Y")</f>
        <v>29</v>
      </c>
      <c r="K1762" s="24" t="s">
        <v>96</v>
      </c>
      <c r="L1762" s="24" t="s">
        <v>206</v>
      </c>
      <c r="M1762" s="24">
        <v>1</v>
      </c>
      <c r="N1762" s="24">
        <v>1</v>
      </c>
      <c r="O1762" s="24">
        <v>2</v>
      </c>
      <c r="P1762" s="24" t="s">
        <v>101</v>
      </c>
      <c r="Q1762" s="23">
        <v>34494</v>
      </c>
      <c r="R1762" s="24" t="s">
        <v>76</v>
      </c>
      <c r="S1762" s="25">
        <v>45119</v>
      </c>
      <c r="T1762" s="24">
        <v>5670048</v>
      </c>
      <c r="U1762" s="24">
        <v>3102080884</v>
      </c>
      <c r="V1762" s="24" t="s">
        <v>10222</v>
      </c>
      <c r="W1762" s="24" t="s">
        <v>10223</v>
      </c>
      <c r="X1762" s="24" t="s">
        <v>10224</v>
      </c>
      <c r="Y1762" s="24" t="s">
        <v>10225</v>
      </c>
      <c r="Z1762" s="24" t="s">
        <v>117</v>
      </c>
      <c r="AA1762" s="24">
        <v>3023632089</v>
      </c>
      <c r="AB1762" s="24" t="s">
        <v>77</v>
      </c>
      <c r="AC1762" s="24" t="s">
        <v>77</v>
      </c>
      <c r="AD1762" s="24" t="s">
        <v>77</v>
      </c>
      <c r="AE1762" s="26" t="s">
        <v>151</v>
      </c>
      <c r="AF1762" s="26"/>
      <c r="AG1762" s="26"/>
      <c r="AH1762" s="27" t="s">
        <v>184</v>
      </c>
      <c r="AI1762" s="27" t="s">
        <v>3433</v>
      </c>
      <c r="AJ1762" s="27" t="s">
        <v>3433</v>
      </c>
      <c r="AK1762" s="24" t="s">
        <v>121</v>
      </c>
      <c r="AL1762" s="24" t="s">
        <v>7086</v>
      </c>
      <c r="AM1762" s="23">
        <v>43601</v>
      </c>
      <c r="AN1762" s="28">
        <v>857100.06</v>
      </c>
      <c r="AO1762" s="28">
        <v>97032</v>
      </c>
      <c r="AP1762" s="24"/>
      <c r="AQ1762" s="24"/>
      <c r="AR1762" s="24"/>
      <c r="AS1762" s="24"/>
      <c r="AT1762" s="24" t="e">
        <v>#N/A</v>
      </c>
      <c r="AU1762" s="24" t="e">
        <v>#N/A</v>
      </c>
      <c r="AV1762" s="24" t="e">
        <v>#N/A</v>
      </c>
      <c r="AW1762" s="24"/>
      <c r="AX1762" s="24"/>
      <c r="AY1762" s="24"/>
      <c r="AZ1762" s="24"/>
      <c r="BA1762" s="24"/>
      <c r="BB1762" s="24"/>
      <c r="BC1762" s="24"/>
      <c r="BD1762" s="24">
        <v>0</v>
      </c>
      <c r="BE1762" s="24">
        <v>0</v>
      </c>
      <c r="BF1762" s="23"/>
      <c r="BG1762" s="23"/>
      <c r="BH1762" s="23">
        <v>43631</v>
      </c>
      <c r="BI1762" s="26" t="s">
        <v>127</v>
      </c>
      <c r="BJ1762" s="26" t="s">
        <v>1953</v>
      </c>
      <c r="BK1762" s="29">
        <v>34505</v>
      </c>
      <c r="BL1762" s="24" t="s">
        <v>129</v>
      </c>
      <c r="BM1762" s="22" t="str">
        <f ca="1">+IF(Tabla1[[#This Row],[FECHA INGRESO]]&gt;=44986,IF((TODAY()-Tabla1[[#This Row],[FECHA INGRESO]])&gt;=50,"ALERTA","TODAVÍA FALTA"),"N/A")</f>
        <v>N/A</v>
      </c>
      <c r="BN1762" s="7">
        <f>IFERROR((_xlfn.DAYS(Tabla1[[#This Row],[FECHA INGRESO]],Tabla1[[#This Row],[FECHA RETIRO]]))/30,"")</f>
        <v>-1</v>
      </c>
    </row>
    <row r="1763" spans="1:66" x14ac:dyDescent="0.35">
      <c r="A1763" s="21">
        <v>1010248612</v>
      </c>
      <c r="B1763" s="37" t="s">
        <v>10226</v>
      </c>
      <c r="C1763" s="23">
        <v>43602</v>
      </c>
      <c r="D1763" s="23" t="s">
        <v>93</v>
      </c>
      <c r="E1763" s="23" t="s">
        <v>111</v>
      </c>
      <c r="F1763" s="23" t="s">
        <v>70</v>
      </c>
      <c r="G1763" s="24"/>
      <c r="H1763" s="24">
        <v>24094221031</v>
      </c>
      <c r="I1763" s="24" t="s">
        <v>95</v>
      </c>
      <c r="J1763" s="24">
        <f>DATEDIF(Tabla1[[#This Row],[FECHA DE NACIMIENTO]],Tabla1[[#This Row],[FECHA ACTUAL]],"Y")</f>
        <v>23</v>
      </c>
      <c r="K1763" s="24" t="s">
        <v>73</v>
      </c>
      <c r="L1763" s="24" t="s">
        <v>112</v>
      </c>
      <c r="M1763" s="24">
        <v>0</v>
      </c>
      <c r="N1763" s="24">
        <v>0</v>
      </c>
      <c r="O1763" s="24">
        <v>2</v>
      </c>
      <c r="P1763" s="24" t="s">
        <v>101</v>
      </c>
      <c r="Q1763" s="23">
        <v>36487</v>
      </c>
      <c r="R1763" s="24" t="s">
        <v>76</v>
      </c>
      <c r="S1763" s="25">
        <v>45119</v>
      </c>
      <c r="T1763" s="24"/>
      <c r="U1763" s="24">
        <v>3222223955</v>
      </c>
      <c r="V1763" s="24" t="s">
        <v>10227</v>
      </c>
      <c r="W1763" s="24" t="s">
        <v>10228</v>
      </c>
      <c r="X1763" s="24" t="s">
        <v>3722</v>
      </c>
      <c r="Y1763" s="24" t="s">
        <v>10229</v>
      </c>
      <c r="Z1763" s="24" t="s">
        <v>285</v>
      </c>
      <c r="AA1763" s="24">
        <v>3138780959</v>
      </c>
      <c r="AB1763" s="24" t="s">
        <v>77</v>
      </c>
      <c r="AC1763" s="24" t="s">
        <v>77</v>
      </c>
      <c r="AD1763" s="24" t="s">
        <v>77</v>
      </c>
      <c r="AE1763" s="26" t="s">
        <v>102</v>
      </c>
      <c r="AF1763" s="26"/>
      <c r="AG1763" s="26" t="s">
        <v>10230</v>
      </c>
      <c r="AH1763" s="27" t="s">
        <v>3042</v>
      </c>
      <c r="AI1763" s="27" t="s">
        <v>9832</v>
      </c>
      <c r="AJ1763" s="27" t="s">
        <v>438</v>
      </c>
      <c r="AK1763" s="24" t="s">
        <v>121</v>
      </c>
      <c r="AL1763" s="24" t="s">
        <v>7086</v>
      </c>
      <c r="AM1763" s="23">
        <v>43602</v>
      </c>
      <c r="AN1763" s="28">
        <v>877803</v>
      </c>
      <c r="AO1763" s="28">
        <v>102854</v>
      </c>
      <c r="AP1763" s="24" t="s">
        <v>10231</v>
      </c>
      <c r="AQ1763" s="24"/>
      <c r="AR1763" s="24"/>
      <c r="AS1763" s="24"/>
      <c r="AT1763" s="24" t="e">
        <v>#N/A</v>
      </c>
      <c r="AU1763" s="24" t="e">
        <v>#N/A</v>
      </c>
      <c r="AV1763" s="24" t="e">
        <v>#N/A</v>
      </c>
      <c r="AW1763" s="24"/>
      <c r="AX1763" s="24"/>
      <c r="AY1763" s="24"/>
      <c r="AZ1763" s="24"/>
      <c r="BA1763" s="24"/>
      <c r="BB1763" s="24"/>
      <c r="BC1763" s="24"/>
      <c r="BD1763" s="24">
        <v>0</v>
      </c>
      <c r="BE1763" s="24">
        <v>0</v>
      </c>
      <c r="BF1763" s="23"/>
      <c r="BG1763" s="23"/>
      <c r="BH1763" s="23">
        <v>43890</v>
      </c>
      <c r="BI1763" s="26" t="s">
        <v>127</v>
      </c>
      <c r="BJ1763" s="26" t="s">
        <v>3469</v>
      </c>
      <c r="BK1763" s="29">
        <v>0</v>
      </c>
      <c r="BL1763" s="24" t="s">
        <v>129</v>
      </c>
      <c r="BM1763" s="22" t="str">
        <f ca="1">+IF(Tabla1[[#This Row],[FECHA INGRESO]]&gt;=44986,IF((TODAY()-Tabla1[[#This Row],[FECHA INGRESO]])&gt;=50,"ALERTA","TODAVÍA FALTA"),"N/A")</f>
        <v>N/A</v>
      </c>
      <c r="BN1763" s="7">
        <f>IFERROR((_xlfn.DAYS(Tabla1[[#This Row],[FECHA INGRESO]],Tabla1[[#This Row],[FECHA RETIRO]]))/30,"")</f>
        <v>-9.6</v>
      </c>
    </row>
    <row r="1764" spans="1:66" ht="15" customHeight="1" x14ac:dyDescent="0.35">
      <c r="A1764" s="31">
        <v>53166851</v>
      </c>
      <c r="B1764" s="22" t="s">
        <v>10232</v>
      </c>
      <c r="C1764" s="23">
        <v>43602</v>
      </c>
      <c r="D1764" s="23" t="s">
        <v>266</v>
      </c>
      <c r="E1764" s="23" t="s">
        <v>110</v>
      </c>
      <c r="F1764" s="23"/>
      <c r="G1764" s="24"/>
      <c r="H1764" s="24">
        <v>24094222003</v>
      </c>
      <c r="I1764" s="24" t="s">
        <v>95</v>
      </c>
      <c r="J1764" s="24">
        <f>DATEDIF(Tabla1[[#This Row],[FECHA DE NACIMIENTO]],Tabla1[[#This Row],[FECHA ACTUAL]],"Y")</f>
        <v>37</v>
      </c>
      <c r="K1764" s="24"/>
      <c r="L1764" s="24" t="s">
        <v>112</v>
      </c>
      <c r="M1764" s="24">
        <v>0</v>
      </c>
      <c r="N1764" s="24">
        <v>0</v>
      </c>
      <c r="O1764" s="24">
        <v>3</v>
      </c>
      <c r="P1764" s="24" t="s">
        <v>101</v>
      </c>
      <c r="Q1764" s="23">
        <v>31296</v>
      </c>
      <c r="R1764" s="24" t="s">
        <v>76</v>
      </c>
      <c r="S1764" s="25">
        <v>45119</v>
      </c>
      <c r="T1764" s="24"/>
      <c r="U1764" s="24">
        <v>3114653098</v>
      </c>
      <c r="V1764" s="24" t="s">
        <v>10233</v>
      </c>
      <c r="W1764" s="24" t="s">
        <v>10234</v>
      </c>
      <c r="X1764" s="24" t="s">
        <v>9261</v>
      </c>
      <c r="Y1764" s="24" t="s">
        <v>10235</v>
      </c>
      <c r="Z1764" s="24" t="s">
        <v>162</v>
      </c>
      <c r="AA1764" s="24">
        <v>3204525374</v>
      </c>
      <c r="AB1764" s="24" t="s">
        <v>77</v>
      </c>
      <c r="AC1764" s="24" t="s">
        <v>77</v>
      </c>
      <c r="AD1764" s="24" t="s">
        <v>77</v>
      </c>
      <c r="AE1764" s="26" t="s">
        <v>151</v>
      </c>
      <c r="AF1764" s="26"/>
      <c r="AG1764" s="26"/>
      <c r="AH1764" s="27" t="s">
        <v>4917</v>
      </c>
      <c r="AI1764" s="27" t="s">
        <v>9282</v>
      </c>
      <c r="AJ1764" s="27" t="s">
        <v>438</v>
      </c>
      <c r="AK1764" s="24" t="s">
        <v>121</v>
      </c>
      <c r="AL1764" s="24" t="s">
        <v>7086</v>
      </c>
      <c r="AM1764" s="23">
        <v>43602</v>
      </c>
      <c r="AN1764" s="28">
        <v>1086750</v>
      </c>
      <c r="AO1764" s="28">
        <v>97032</v>
      </c>
      <c r="AP1764" s="24"/>
      <c r="AQ1764" s="24"/>
      <c r="AR1764" s="24"/>
      <c r="AS1764" s="24"/>
      <c r="AT1764" s="24" t="e">
        <v>#N/A</v>
      </c>
      <c r="AU1764" s="24" t="e">
        <v>#N/A</v>
      </c>
      <c r="AV1764" s="24" t="e">
        <v>#N/A</v>
      </c>
      <c r="AW1764" s="24"/>
      <c r="AX1764" s="24"/>
      <c r="AY1764" s="24"/>
      <c r="AZ1764" s="24"/>
      <c r="BA1764" s="24"/>
      <c r="BB1764" s="24"/>
      <c r="BC1764" s="24"/>
      <c r="BD1764" s="24">
        <v>0</v>
      </c>
      <c r="BE1764" s="24">
        <v>0</v>
      </c>
      <c r="BF1764" s="23"/>
      <c r="BG1764" s="23"/>
      <c r="BH1764" s="23">
        <v>43738</v>
      </c>
      <c r="BI1764" s="26" t="s">
        <v>127</v>
      </c>
      <c r="BJ1764" s="26" t="s">
        <v>232</v>
      </c>
      <c r="BK1764" s="29">
        <v>208876</v>
      </c>
      <c r="BL1764" s="24" t="s">
        <v>129</v>
      </c>
      <c r="BM1764" s="22" t="str">
        <f ca="1">+IF(Tabla1[[#This Row],[FECHA INGRESO]]&gt;=44986,IF((TODAY()-Tabla1[[#This Row],[FECHA INGRESO]])&gt;=50,"ALERTA","TODAVÍA FALTA"),"N/A")</f>
        <v>N/A</v>
      </c>
      <c r="BN1764" s="7">
        <f>IFERROR((_xlfn.DAYS(Tabla1[[#This Row],[FECHA INGRESO]],Tabla1[[#This Row],[FECHA RETIRO]]))/30,"")</f>
        <v>-4.5333333333333332</v>
      </c>
    </row>
    <row r="1765" spans="1:66" ht="15" customHeight="1" x14ac:dyDescent="0.35">
      <c r="A1765" s="31">
        <v>1033746187</v>
      </c>
      <c r="B1765" s="22" t="s">
        <v>10236</v>
      </c>
      <c r="C1765" s="23">
        <v>43602</v>
      </c>
      <c r="D1765" s="23" t="s">
        <v>157</v>
      </c>
      <c r="E1765" s="24" t="s">
        <v>94</v>
      </c>
      <c r="F1765" s="23"/>
      <c r="G1765" s="24"/>
      <c r="H1765" s="24">
        <v>24093694131</v>
      </c>
      <c r="I1765" s="24" t="s">
        <v>95</v>
      </c>
      <c r="J1765" s="24">
        <f>DATEDIF(Tabla1[[#This Row],[FECHA DE NACIMIENTO]],Tabla1[[#This Row],[FECHA ACTUAL]],"Y")</f>
        <v>31</v>
      </c>
      <c r="K1765" s="24" t="s">
        <v>73</v>
      </c>
      <c r="L1765" s="24" t="s">
        <v>234</v>
      </c>
      <c r="M1765" s="24">
        <v>2</v>
      </c>
      <c r="N1765" s="24">
        <v>2</v>
      </c>
      <c r="O1765" s="24">
        <v>2</v>
      </c>
      <c r="P1765" s="24" t="s">
        <v>101</v>
      </c>
      <c r="Q1765" s="23">
        <v>33776</v>
      </c>
      <c r="R1765" s="24" t="s">
        <v>76</v>
      </c>
      <c r="S1765" s="25">
        <v>45119</v>
      </c>
      <c r="T1765" s="24"/>
      <c r="U1765" s="24">
        <v>3228839883</v>
      </c>
      <c r="V1765" s="24" t="s">
        <v>10237</v>
      </c>
      <c r="W1765" s="24" t="s">
        <v>10238</v>
      </c>
      <c r="X1765" s="24" t="s">
        <v>10239</v>
      </c>
      <c r="Y1765" s="24" t="s">
        <v>10240</v>
      </c>
      <c r="Z1765" s="24" t="s">
        <v>285</v>
      </c>
      <c r="AA1765" s="24">
        <v>3105732105</v>
      </c>
      <c r="AB1765" s="24" t="s">
        <v>77</v>
      </c>
      <c r="AC1765" s="24" t="s">
        <v>77</v>
      </c>
      <c r="AD1765" s="24" t="s">
        <v>77</v>
      </c>
      <c r="AE1765" s="26" t="s">
        <v>151</v>
      </c>
      <c r="AF1765" s="26"/>
      <c r="AG1765" s="26"/>
      <c r="AH1765" s="27" t="s">
        <v>184</v>
      </c>
      <c r="AI1765" s="27" t="s">
        <v>8947</v>
      </c>
      <c r="AJ1765" s="27" t="s">
        <v>8947</v>
      </c>
      <c r="AK1765" s="24" t="s">
        <v>8947</v>
      </c>
      <c r="AL1765" s="24" t="s">
        <v>7086</v>
      </c>
      <c r="AM1765" s="23">
        <v>43602</v>
      </c>
      <c r="AN1765" s="28">
        <v>857100.06</v>
      </c>
      <c r="AO1765" s="28">
        <v>97032</v>
      </c>
      <c r="AP1765" s="24"/>
      <c r="AQ1765" s="24"/>
      <c r="AR1765" s="24"/>
      <c r="AS1765" s="24"/>
      <c r="AT1765" s="24" t="e">
        <v>#N/A</v>
      </c>
      <c r="AU1765" s="24" t="e">
        <v>#N/A</v>
      </c>
      <c r="AV1765" s="24" t="e">
        <v>#N/A</v>
      </c>
      <c r="AW1765" s="24"/>
      <c r="AX1765" s="24"/>
      <c r="AY1765" s="24"/>
      <c r="AZ1765" s="24"/>
      <c r="BA1765" s="24"/>
      <c r="BB1765" s="24"/>
      <c r="BC1765" s="24"/>
      <c r="BD1765" s="24">
        <v>0</v>
      </c>
      <c r="BE1765" s="24">
        <v>0</v>
      </c>
      <c r="BF1765" s="23"/>
      <c r="BG1765" s="23"/>
      <c r="BH1765" s="23">
        <v>43607</v>
      </c>
      <c r="BI1765" s="26" t="s">
        <v>127</v>
      </c>
      <c r="BJ1765" s="26" t="s">
        <v>232</v>
      </c>
      <c r="BK1765" s="29">
        <v>6901</v>
      </c>
      <c r="BL1765" s="24" t="s">
        <v>129</v>
      </c>
      <c r="BM1765" s="22" t="str">
        <f ca="1">+IF(Tabla1[[#This Row],[FECHA INGRESO]]&gt;=44986,IF((TODAY()-Tabla1[[#This Row],[FECHA INGRESO]])&gt;=50,"ALERTA","TODAVÍA FALTA"),"N/A")</f>
        <v>N/A</v>
      </c>
      <c r="BN1765" s="7">
        <f>IFERROR((_xlfn.DAYS(Tabla1[[#This Row],[FECHA INGRESO]],Tabla1[[#This Row],[FECHA RETIRO]]))/30,"")</f>
        <v>-0.16666666666666666</v>
      </c>
    </row>
    <row r="1766" spans="1:66" ht="15" customHeight="1" x14ac:dyDescent="0.35">
      <c r="A1766" s="31">
        <v>1010223318</v>
      </c>
      <c r="B1766" s="22" t="s">
        <v>1948</v>
      </c>
      <c r="C1766" s="23">
        <v>43602</v>
      </c>
      <c r="D1766" s="23" t="s">
        <v>266</v>
      </c>
      <c r="E1766" s="24" t="s">
        <v>94</v>
      </c>
      <c r="F1766" s="23"/>
      <c r="G1766" s="24"/>
      <c r="H1766" s="24">
        <v>24094188684</v>
      </c>
      <c r="I1766" s="24" t="s">
        <v>72</v>
      </c>
      <c r="J1766" s="24">
        <f>DATEDIF(Tabla1[[#This Row],[FECHA DE NACIMIENTO]],Tabla1[[#This Row],[FECHA ACTUAL]],"Y")</f>
        <v>27</v>
      </c>
      <c r="K1766" s="24" t="s">
        <v>96</v>
      </c>
      <c r="L1766" s="24" t="s">
        <v>234</v>
      </c>
      <c r="M1766" s="24">
        <v>3</v>
      </c>
      <c r="N1766" s="24">
        <v>3</v>
      </c>
      <c r="O1766" s="24">
        <v>2</v>
      </c>
      <c r="P1766" s="24" t="s">
        <v>101</v>
      </c>
      <c r="Q1766" s="23">
        <v>34930</v>
      </c>
      <c r="R1766" s="24" t="s">
        <v>76</v>
      </c>
      <c r="S1766" s="25">
        <v>45119</v>
      </c>
      <c r="T1766" s="24"/>
      <c r="U1766" s="24">
        <v>3188581563</v>
      </c>
      <c r="V1766" s="24" t="s">
        <v>1949</v>
      </c>
      <c r="W1766" s="24" t="s">
        <v>10241</v>
      </c>
      <c r="X1766" s="24" t="s">
        <v>6861</v>
      </c>
      <c r="Y1766" s="24" t="s">
        <v>10242</v>
      </c>
      <c r="Z1766" s="24" t="s">
        <v>82</v>
      </c>
      <c r="AA1766" s="24">
        <v>3174923675</v>
      </c>
      <c r="AB1766" s="24" t="s">
        <v>77</v>
      </c>
      <c r="AC1766" s="24" t="s">
        <v>77</v>
      </c>
      <c r="AD1766" s="24" t="s">
        <v>77</v>
      </c>
      <c r="AE1766" s="26" t="s">
        <v>183</v>
      </c>
      <c r="AF1766" s="26"/>
      <c r="AG1766" s="26"/>
      <c r="AH1766" s="27" t="s">
        <v>184</v>
      </c>
      <c r="AI1766" s="27" t="s">
        <v>7864</v>
      </c>
      <c r="AJ1766" s="27" t="s">
        <v>438</v>
      </c>
      <c r="AK1766" s="24" t="s">
        <v>121</v>
      </c>
      <c r="AL1766" s="24" t="s">
        <v>7086</v>
      </c>
      <c r="AM1766" s="23">
        <v>43602</v>
      </c>
      <c r="AN1766" s="28">
        <v>857100.06</v>
      </c>
      <c r="AO1766" s="28">
        <v>97032</v>
      </c>
      <c r="AP1766" s="24"/>
      <c r="AQ1766" s="24"/>
      <c r="AR1766" s="24"/>
      <c r="AS1766" s="24"/>
      <c r="AT1766" s="24" t="e">
        <v>#N/A</v>
      </c>
      <c r="AU1766" s="24" t="e">
        <v>#N/A</v>
      </c>
      <c r="AV1766" s="24" t="e">
        <v>#N/A</v>
      </c>
      <c r="AW1766" s="24"/>
      <c r="AX1766" s="24"/>
      <c r="AY1766" s="24"/>
      <c r="AZ1766" s="24"/>
      <c r="BA1766" s="24"/>
      <c r="BB1766" s="24"/>
      <c r="BC1766" s="24"/>
      <c r="BD1766" s="24">
        <v>0</v>
      </c>
      <c r="BE1766" s="24">
        <v>0</v>
      </c>
      <c r="BF1766" s="23"/>
      <c r="BG1766" s="23"/>
      <c r="BH1766" s="23">
        <v>43638</v>
      </c>
      <c r="BI1766" s="26" t="s">
        <v>127</v>
      </c>
      <c r="BJ1766" s="26" t="s">
        <v>232</v>
      </c>
      <c r="BK1766" s="29">
        <v>0</v>
      </c>
      <c r="BL1766" s="24" t="s">
        <v>129</v>
      </c>
      <c r="BM1766" s="22" t="str">
        <f ca="1">+IF(Tabla1[[#This Row],[FECHA INGRESO]]&gt;=44986,IF((TODAY()-Tabla1[[#This Row],[FECHA INGRESO]])&gt;=50,"ALERTA","TODAVÍA FALTA"),"N/A")</f>
        <v>N/A</v>
      </c>
      <c r="BN1766" s="7">
        <f>IFERROR((_xlfn.DAYS(Tabla1[[#This Row],[FECHA INGRESO]],Tabla1[[#This Row],[FECHA RETIRO]]))/30,"")</f>
        <v>-1.2</v>
      </c>
    </row>
    <row r="1767" spans="1:66" ht="15" customHeight="1" x14ac:dyDescent="0.35">
      <c r="A1767" s="31">
        <v>1030612998</v>
      </c>
      <c r="B1767" s="22" t="s">
        <v>10243</v>
      </c>
      <c r="C1767" s="23">
        <v>43605</v>
      </c>
      <c r="D1767" s="23" t="s">
        <v>188</v>
      </c>
      <c r="E1767" s="23" t="s">
        <v>110</v>
      </c>
      <c r="F1767" s="23"/>
      <c r="G1767" s="24"/>
      <c r="H1767" s="24">
        <v>24094256068</v>
      </c>
      <c r="I1767" s="24" t="s">
        <v>95</v>
      </c>
      <c r="J1767" s="24">
        <f>DATEDIF(Tabla1[[#This Row],[FECHA DE NACIMIENTO]],Tabla1[[#This Row],[FECHA ACTUAL]],"Y")</f>
        <v>30</v>
      </c>
      <c r="K1767" s="24" t="s">
        <v>73</v>
      </c>
      <c r="L1767" s="24" t="s">
        <v>234</v>
      </c>
      <c r="M1767" s="24">
        <v>1</v>
      </c>
      <c r="N1767" s="24">
        <v>1</v>
      </c>
      <c r="O1767" s="24">
        <v>2</v>
      </c>
      <c r="P1767" s="24" t="s">
        <v>101</v>
      </c>
      <c r="Q1767" s="23">
        <v>33828</v>
      </c>
      <c r="R1767" s="24" t="s">
        <v>76</v>
      </c>
      <c r="S1767" s="25">
        <v>45119</v>
      </c>
      <c r="T1767" s="24"/>
      <c r="U1767" s="24">
        <v>3118257150</v>
      </c>
      <c r="V1767" s="24" t="s">
        <v>10244</v>
      </c>
      <c r="W1767" s="24" t="s">
        <v>10245</v>
      </c>
      <c r="X1767" s="24" t="s">
        <v>10246</v>
      </c>
      <c r="Y1767" s="24" t="s">
        <v>10247</v>
      </c>
      <c r="Z1767" s="24" t="s">
        <v>82</v>
      </c>
      <c r="AA1767" s="24">
        <v>3123809730</v>
      </c>
      <c r="AB1767" s="24" t="s">
        <v>77</v>
      </c>
      <c r="AC1767" s="24" t="s">
        <v>77</v>
      </c>
      <c r="AD1767" s="24" t="s">
        <v>77</v>
      </c>
      <c r="AE1767" s="26" t="s">
        <v>183</v>
      </c>
      <c r="AF1767" s="26"/>
      <c r="AG1767" s="26"/>
      <c r="AH1767" s="27" t="s">
        <v>3042</v>
      </c>
      <c r="AI1767" s="27" t="s">
        <v>9223</v>
      </c>
      <c r="AJ1767" s="27" t="s">
        <v>438</v>
      </c>
      <c r="AK1767" s="24" t="s">
        <v>121</v>
      </c>
      <c r="AL1767" s="24" t="s">
        <v>7086</v>
      </c>
      <c r="AM1767" s="23">
        <v>43605</v>
      </c>
      <c r="AN1767" s="28">
        <v>857100.06</v>
      </c>
      <c r="AO1767" s="28">
        <v>97032</v>
      </c>
      <c r="AP1767" s="24"/>
      <c r="AQ1767" s="24"/>
      <c r="AR1767" s="24"/>
      <c r="AS1767" s="24"/>
      <c r="AT1767" s="24" t="e">
        <v>#N/A</v>
      </c>
      <c r="AU1767" s="24" t="e">
        <v>#N/A</v>
      </c>
      <c r="AV1767" s="24" t="e">
        <v>#N/A</v>
      </c>
      <c r="AW1767" s="24"/>
      <c r="AX1767" s="24"/>
      <c r="AY1767" s="24"/>
      <c r="AZ1767" s="24"/>
      <c r="BA1767" s="24"/>
      <c r="BB1767" s="24"/>
      <c r="BC1767" s="24"/>
      <c r="BD1767" s="24">
        <v>0</v>
      </c>
      <c r="BE1767" s="24">
        <v>0</v>
      </c>
      <c r="BF1767" s="23"/>
      <c r="BG1767" s="23"/>
      <c r="BH1767" s="23">
        <v>43641</v>
      </c>
      <c r="BI1767" s="26" t="s">
        <v>127</v>
      </c>
      <c r="BJ1767" s="26" t="s">
        <v>8265</v>
      </c>
      <c r="BK1767" s="29">
        <v>42489</v>
      </c>
      <c r="BL1767" s="24" t="s">
        <v>129</v>
      </c>
      <c r="BM1767" s="22" t="str">
        <f ca="1">+IF(Tabla1[[#This Row],[FECHA INGRESO]]&gt;=44986,IF((TODAY()-Tabla1[[#This Row],[FECHA INGRESO]])&gt;=50,"ALERTA","TODAVÍA FALTA"),"N/A")</f>
        <v>N/A</v>
      </c>
      <c r="BN1767" s="7">
        <f>IFERROR((_xlfn.DAYS(Tabla1[[#This Row],[FECHA INGRESO]],Tabla1[[#This Row],[FECHA RETIRO]]))/30,"")</f>
        <v>-1.2</v>
      </c>
    </row>
    <row r="1768" spans="1:66" ht="15" customHeight="1" x14ac:dyDescent="0.35">
      <c r="A1768" s="31">
        <v>1030631215</v>
      </c>
      <c r="B1768" s="22" t="s">
        <v>10248</v>
      </c>
      <c r="C1768" s="23">
        <v>43606</v>
      </c>
      <c r="D1768" s="23" t="s">
        <v>93</v>
      </c>
      <c r="E1768" s="23" t="s">
        <v>111</v>
      </c>
      <c r="F1768" s="23"/>
      <c r="G1768" s="24"/>
      <c r="H1768" s="24">
        <v>24094260043</v>
      </c>
      <c r="I1768" s="24" t="s">
        <v>72</v>
      </c>
      <c r="J1768" s="24">
        <f>DATEDIF(Tabla1[[#This Row],[FECHA DE NACIMIENTO]],Tabla1[[#This Row],[FECHA ACTUAL]],"Y")</f>
        <v>29</v>
      </c>
      <c r="K1768" s="24" t="s">
        <v>73</v>
      </c>
      <c r="L1768" s="24" t="s">
        <v>112</v>
      </c>
      <c r="M1768" s="24">
        <v>0</v>
      </c>
      <c r="N1768" s="24">
        <v>0</v>
      </c>
      <c r="O1768" s="24">
        <v>2</v>
      </c>
      <c r="P1768" s="24" t="s">
        <v>101</v>
      </c>
      <c r="Q1768" s="23">
        <v>34250</v>
      </c>
      <c r="R1768" s="24" t="s">
        <v>76</v>
      </c>
      <c r="S1768" s="25">
        <v>45119</v>
      </c>
      <c r="T1768" s="24"/>
      <c r="U1768" s="24">
        <v>3209629118</v>
      </c>
      <c r="V1768" s="24" t="s">
        <v>10249</v>
      </c>
      <c r="W1768" s="24" t="s">
        <v>10250</v>
      </c>
      <c r="X1768" s="24" t="s">
        <v>6677</v>
      </c>
      <c r="Y1768" s="24" t="s">
        <v>10251</v>
      </c>
      <c r="Z1768" s="24" t="s">
        <v>117</v>
      </c>
      <c r="AA1768" s="24">
        <v>3134265863</v>
      </c>
      <c r="AB1768" s="24" t="s">
        <v>77</v>
      </c>
      <c r="AC1768" s="24" t="s">
        <v>77</v>
      </c>
      <c r="AD1768" s="24" t="s">
        <v>77</v>
      </c>
      <c r="AE1768" s="26" t="s">
        <v>151</v>
      </c>
      <c r="AF1768" s="26"/>
      <c r="AG1768" s="26"/>
      <c r="AH1768" s="27" t="s">
        <v>3042</v>
      </c>
      <c r="AI1768" s="27" t="s">
        <v>10252</v>
      </c>
      <c r="AJ1768" s="27" t="s">
        <v>438</v>
      </c>
      <c r="AK1768" s="24" t="s">
        <v>121</v>
      </c>
      <c r="AL1768" s="24" t="s">
        <v>7086</v>
      </c>
      <c r="AM1768" s="23">
        <v>43606</v>
      </c>
      <c r="AN1768" s="28">
        <v>857100.06</v>
      </c>
      <c r="AO1768" s="28">
        <v>97032</v>
      </c>
      <c r="AP1768" s="24"/>
      <c r="AQ1768" s="24"/>
      <c r="AR1768" s="24"/>
      <c r="AS1768" s="24"/>
      <c r="AT1768" s="24" t="e">
        <v>#N/A</v>
      </c>
      <c r="AU1768" s="24" t="e">
        <v>#N/A</v>
      </c>
      <c r="AV1768" s="24" t="e">
        <v>#N/A</v>
      </c>
      <c r="AW1768" s="24"/>
      <c r="AX1768" s="24"/>
      <c r="AY1768" s="24"/>
      <c r="AZ1768" s="24"/>
      <c r="BA1768" s="24"/>
      <c r="BB1768" s="24"/>
      <c r="BC1768" s="24"/>
      <c r="BD1768" s="24">
        <v>0</v>
      </c>
      <c r="BE1768" s="24">
        <v>0</v>
      </c>
      <c r="BF1768" s="23"/>
      <c r="BG1768" s="23"/>
      <c r="BH1768" s="23">
        <v>43643</v>
      </c>
      <c r="BI1768" s="26" t="s">
        <v>127</v>
      </c>
      <c r="BJ1768" s="26" t="s">
        <v>10253</v>
      </c>
      <c r="BK1768" s="29">
        <v>48556</v>
      </c>
      <c r="BL1768" s="24" t="s">
        <v>129</v>
      </c>
      <c r="BM1768" s="22" t="str">
        <f ca="1">+IF(Tabla1[[#This Row],[FECHA INGRESO]]&gt;=44986,IF((TODAY()-Tabla1[[#This Row],[FECHA INGRESO]])&gt;=50,"ALERTA","TODAVÍA FALTA"),"N/A")</f>
        <v>N/A</v>
      </c>
      <c r="BN1768" s="7">
        <f>IFERROR((_xlfn.DAYS(Tabla1[[#This Row],[FECHA INGRESO]],Tabla1[[#This Row],[FECHA RETIRO]]))/30,"")</f>
        <v>-1.2333333333333334</v>
      </c>
    </row>
    <row r="1769" spans="1:66" ht="15" customHeight="1" x14ac:dyDescent="0.35">
      <c r="A1769" s="34">
        <v>1001172236</v>
      </c>
      <c r="B1769" s="37" t="s">
        <v>10254</v>
      </c>
      <c r="C1769" s="23">
        <v>43606</v>
      </c>
      <c r="D1769" s="23" t="s">
        <v>131</v>
      </c>
      <c r="E1769" s="23" t="s">
        <v>69</v>
      </c>
      <c r="F1769" s="23" t="s">
        <v>70</v>
      </c>
      <c r="G1769" s="24"/>
      <c r="H1769" s="24">
        <v>24094288236</v>
      </c>
      <c r="I1769" s="24" t="s">
        <v>95</v>
      </c>
      <c r="J1769" s="24">
        <f>DATEDIF(Tabla1[[#This Row],[FECHA DE NACIMIENTO]],Tabla1[[#This Row],[FECHA ACTUAL]],"Y")</f>
        <v>23</v>
      </c>
      <c r="K1769" s="24" t="s">
        <v>96</v>
      </c>
      <c r="L1769" s="24" t="s">
        <v>112</v>
      </c>
      <c r="M1769" s="24">
        <v>0</v>
      </c>
      <c r="N1769" s="24">
        <v>0</v>
      </c>
      <c r="O1769" s="24">
        <v>2</v>
      </c>
      <c r="P1769" s="24" t="s">
        <v>101</v>
      </c>
      <c r="Q1769" s="23">
        <v>36567</v>
      </c>
      <c r="R1769" s="24" t="s">
        <v>76</v>
      </c>
      <c r="S1769" s="25">
        <v>45119</v>
      </c>
      <c r="T1769" s="24">
        <v>3063526</v>
      </c>
      <c r="U1769" s="24">
        <v>3118773608</v>
      </c>
      <c r="V1769" s="24" t="s">
        <v>10255</v>
      </c>
      <c r="W1769" s="24" t="s">
        <v>10256</v>
      </c>
      <c r="X1769" s="24" t="s">
        <v>10257</v>
      </c>
      <c r="Y1769" s="24" t="s">
        <v>10258</v>
      </c>
      <c r="Z1769" s="24" t="s">
        <v>285</v>
      </c>
      <c r="AA1769" s="24">
        <v>3124459791</v>
      </c>
      <c r="AB1769" s="24" t="s">
        <v>77</v>
      </c>
      <c r="AC1769" s="24" t="s">
        <v>77</v>
      </c>
      <c r="AD1769" s="24" t="s">
        <v>77</v>
      </c>
      <c r="AE1769" s="26" t="s">
        <v>102</v>
      </c>
      <c r="AF1769" s="26"/>
      <c r="AG1769" s="26" t="s">
        <v>10259</v>
      </c>
      <c r="AH1769" s="27" t="s">
        <v>3042</v>
      </c>
      <c r="AI1769" s="27" t="s">
        <v>9832</v>
      </c>
      <c r="AJ1769" s="27" t="s">
        <v>438</v>
      </c>
      <c r="AK1769" s="24" t="s">
        <v>121</v>
      </c>
      <c r="AL1769" s="24" t="s">
        <v>7086</v>
      </c>
      <c r="AM1769" s="23">
        <v>43606</v>
      </c>
      <c r="AN1769" s="28">
        <v>877803</v>
      </c>
      <c r="AO1769" s="28">
        <v>102854</v>
      </c>
      <c r="AP1769" s="24" t="s">
        <v>10260</v>
      </c>
      <c r="AQ1769" s="24"/>
      <c r="AR1769" s="24"/>
      <c r="AS1769" s="24"/>
      <c r="AT1769" s="24" t="e">
        <v>#N/A</v>
      </c>
      <c r="AU1769" s="24" t="e">
        <v>#N/A</v>
      </c>
      <c r="AV1769" s="24" t="e">
        <v>#N/A</v>
      </c>
      <c r="AW1769" s="24"/>
      <c r="AX1769" s="24"/>
      <c r="AY1769" s="24"/>
      <c r="AZ1769" s="24"/>
      <c r="BA1769" s="24"/>
      <c r="BB1769" s="24"/>
      <c r="BC1769" s="24"/>
      <c r="BD1769" s="24">
        <v>0</v>
      </c>
      <c r="BE1769" s="24">
        <v>0</v>
      </c>
      <c r="BF1769" s="23"/>
      <c r="BG1769" s="23"/>
      <c r="BH1769" s="23">
        <v>43890</v>
      </c>
      <c r="BI1769" s="26" t="s">
        <v>466</v>
      </c>
      <c r="BJ1769" s="26" t="s">
        <v>10261</v>
      </c>
      <c r="BK1769" s="29">
        <v>0</v>
      </c>
      <c r="BL1769" s="24" t="s">
        <v>129</v>
      </c>
      <c r="BM1769" s="22" t="str">
        <f ca="1">+IF(Tabla1[[#This Row],[FECHA INGRESO]]&gt;=44986,IF((TODAY()-Tabla1[[#This Row],[FECHA INGRESO]])&gt;=50,"ALERTA","TODAVÍA FALTA"),"N/A")</f>
        <v>N/A</v>
      </c>
      <c r="BN1769" s="7">
        <f>IFERROR((_xlfn.DAYS(Tabla1[[#This Row],[FECHA INGRESO]],Tabla1[[#This Row],[FECHA RETIRO]]))/30,"")</f>
        <v>-9.4666666666666668</v>
      </c>
    </row>
    <row r="1770" spans="1:66" x14ac:dyDescent="0.35">
      <c r="A1770" s="31">
        <v>81720627</v>
      </c>
      <c r="B1770" s="22" t="s">
        <v>10262</v>
      </c>
      <c r="C1770" s="23">
        <v>43606</v>
      </c>
      <c r="D1770" s="23" t="s">
        <v>93</v>
      </c>
      <c r="E1770" s="23" t="s">
        <v>111</v>
      </c>
      <c r="F1770" s="23"/>
      <c r="G1770" s="24"/>
      <c r="H1770" s="24">
        <v>24094379598</v>
      </c>
      <c r="I1770" s="24" t="s">
        <v>72</v>
      </c>
      <c r="J1770" s="24">
        <f>DATEDIF(Tabla1[[#This Row],[FECHA DE NACIMIENTO]],Tabla1[[#This Row],[FECHA ACTUAL]],"Y")</f>
        <v>38</v>
      </c>
      <c r="K1770" s="24" t="s">
        <v>73</v>
      </c>
      <c r="L1770" s="24" t="s">
        <v>74</v>
      </c>
      <c r="M1770" s="24">
        <v>0</v>
      </c>
      <c r="N1770" s="24">
        <v>1</v>
      </c>
      <c r="O1770" s="24">
        <v>4</v>
      </c>
      <c r="P1770" s="24" t="s">
        <v>101</v>
      </c>
      <c r="Q1770" s="23">
        <v>31065</v>
      </c>
      <c r="R1770" s="24" t="s">
        <v>5182</v>
      </c>
      <c r="S1770" s="25">
        <v>45119</v>
      </c>
      <c r="T1770" s="24">
        <v>8120081</v>
      </c>
      <c r="U1770" s="24">
        <v>3134732395</v>
      </c>
      <c r="V1770" s="24" t="s">
        <v>10263</v>
      </c>
      <c r="W1770" s="24" t="s">
        <v>10264</v>
      </c>
      <c r="X1770" s="24" t="s">
        <v>8465</v>
      </c>
      <c r="Y1770" s="24" t="s">
        <v>10265</v>
      </c>
      <c r="Z1770" s="24" t="s">
        <v>82</v>
      </c>
      <c r="AA1770" s="24">
        <v>3134998473</v>
      </c>
      <c r="AB1770" s="24" t="s">
        <v>77</v>
      </c>
      <c r="AC1770" s="24" t="s">
        <v>77</v>
      </c>
      <c r="AD1770" s="24" t="s">
        <v>77</v>
      </c>
      <c r="AE1770" s="26" t="s">
        <v>256</v>
      </c>
      <c r="AF1770" s="26" t="s">
        <v>6055</v>
      </c>
      <c r="AG1770" s="26" t="s">
        <v>256</v>
      </c>
      <c r="AH1770" s="27" t="s">
        <v>10266</v>
      </c>
      <c r="AI1770" s="27" t="s">
        <v>214</v>
      </c>
      <c r="AJ1770" s="27" t="s">
        <v>214</v>
      </c>
      <c r="AK1770" s="24" t="s">
        <v>89</v>
      </c>
      <c r="AL1770" s="24" t="s">
        <v>90</v>
      </c>
      <c r="AM1770" s="23">
        <v>43606</v>
      </c>
      <c r="AN1770" s="28">
        <v>3510720</v>
      </c>
      <c r="AO1770" s="28"/>
      <c r="AP1770" s="24"/>
      <c r="AQ1770" s="24"/>
      <c r="AR1770" s="24"/>
      <c r="AS1770" s="24"/>
      <c r="AT1770" s="24" t="e">
        <v>#N/A</v>
      </c>
      <c r="AU1770" s="24" t="e">
        <v>#N/A</v>
      </c>
      <c r="AV1770" s="24" t="e">
        <v>#N/A</v>
      </c>
      <c r="AW1770" s="24"/>
      <c r="AX1770" s="24"/>
      <c r="AY1770" s="24"/>
      <c r="AZ1770" s="24"/>
      <c r="BA1770" s="24"/>
      <c r="BB1770" s="24"/>
      <c r="BC1770" s="24"/>
      <c r="BD1770" s="24">
        <v>0</v>
      </c>
      <c r="BE1770" s="24">
        <v>0</v>
      </c>
      <c r="BF1770" s="23"/>
      <c r="BG1770" s="23"/>
      <c r="BH1770" s="23">
        <v>43826</v>
      </c>
      <c r="BI1770" s="26" t="s">
        <v>127</v>
      </c>
      <c r="BJ1770" s="26" t="s">
        <v>232</v>
      </c>
      <c r="BK1770" s="29">
        <v>1022311</v>
      </c>
      <c r="BL1770" s="24" t="s">
        <v>129</v>
      </c>
      <c r="BM1770" s="22" t="str">
        <f ca="1">+IF(Tabla1[[#This Row],[FECHA INGRESO]]&gt;=44986,IF((TODAY()-Tabla1[[#This Row],[FECHA INGRESO]])&gt;=50,"ALERTA","TODAVÍA FALTA"),"N/A")</f>
        <v>N/A</v>
      </c>
      <c r="BN1770" s="7">
        <f>IFERROR((_xlfn.DAYS(Tabla1[[#This Row],[FECHA INGRESO]],Tabla1[[#This Row],[FECHA RETIRO]]))/30,"")</f>
        <v>-7.333333333333333</v>
      </c>
    </row>
    <row r="1771" spans="1:66" ht="15" customHeight="1" x14ac:dyDescent="0.35">
      <c r="A1771" s="31">
        <v>1019140270</v>
      </c>
      <c r="B1771" s="22" t="s">
        <v>10267</v>
      </c>
      <c r="C1771" s="23">
        <v>43606</v>
      </c>
      <c r="D1771" s="23" t="s">
        <v>93</v>
      </c>
      <c r="E1771" s="23" t="s">
        <v>110</v>
      </c>
      <c r="F1771" s="23"/>
      <c r="G1771" s="24"/>
      <c r="H1771" s="24">
        <v>24094274934</v>
      </c>
      <c r="I1771" s="24" t="s">
        <v>72</v>
      </c>
      <c r="J1771" s="24">
        <f>DATEDIF(Tabla1[[#This Row],[FECHA DE NACIMIENTO]],Tabla1[[#This Row],[FECHA ACTUAL]],"Y")</f>
        <v>4</v>
      </c>
      <c r="K1771" s="24" t="s">
        <v>73</v>
      </c>
      <c r="L1771" s="24" t="s">
        <v>112</v>
      </c>
      <c r="M1771" s="24">
        <v>0</v>
      </c>
      <c r="N1771" s="24">
        <v>0</v>
      </c>
      <c r="O1771" s="24">
        <v>3</v>
      </c>
      <c r="P1771" s="24" t="s">
        <v>101</v>
      </c>
      <c r="Q1771" s="23">
        <v>43601</v>
      </c>
      <c r="R1771" s="24" t="s">
        <v>76</v>
      </c>
      <c r="S1771" s="25">
        <v>45119</v>
      </c>
      <c r="T1771" s="24"/>
      <c r="U1771" s="24">
        <v>3219435788</v>
      </c>
      <c r="V1771" s="24" t="s">
        <v>10268</v>
      </c>
      <c r="W1771" s="24" t="s">
        <v>10269</v>
      </c>
      <c r="X1771" s="24" t="s">
        <v>8465</v>
      </c>
      <c r="Y1771" s="24" t="s">
        <v>10270</v>
      </c>
      <c r="Z1771" s="24" t="s">
        <v>285</v>
      </c>
      <c r="AA1771" s="24">
        <v>3105598023</v>
      </c>
      <c r="AB1771" s="24" t="s">
        <v>77</v>
      </c>
      <c r="AC1771" s="24" t="s">
        <v>77</v>
      </c>
      <c r="AD1771" s="24" t="s">
        <v>77</v>
      </c>
      <c r="AE1771" s="26" t="s">
        <v>102</v>
      </c>
      <c r="AF1771" s="26" t="s">
        <v>10271</v>
      </c>
      <c r="AG1771" s="26"/>
      <c r="AH1771" s="27" t="s">
        <v>184</v>
      </c>
      <c r="AI1771" s="27" t="s">
        <v>8947</v>
      </c>
      <c r="AJ1771" s="27" t="s">
        <v>8947</v>
      </c>
      <c r="AK1771" s="24" t="s">
        <v>8947</v>
      </c>
      <c r="AL1771" s="24" t="s">
        <v>7086</v>
      </c>
      <c r="AM1771" s="23">
        <v>43606</v>
      </c>
      <c r="AN1771" s="28">
        <v>857100.06</v>
      </c>
      <c r="AO1771" s="28">
        <v>97032</v>
      </c>
      <c r="AP1771" s="24"/>
      <c r="AQ1771" s="24"/>
      <c r="AR1771" s="24"/>
      <c r="AS1771" s="24"/>
      <c r="AT1771" s="24" t="e">
        <v>#N/A</v>
      </c>
      <c r="AU1771" s="24" t="e">
        <v>#N/A</v>
      </c>
      <c r="AV1771" s="24" t="e">
        <v>#N/A</v>
      </c>
      <c r="AW1771" s="24"/>
      <c r="AX1771" s="24"/>
      <c r="AY1771" s="24"/>
      <c r="AZ1771" s="24"/>
      <c r="BA1771" s="24"/>
      <c r="BB1771" s="24"/>
      <c r="BC1771" s="24"/>
      <c r="BD1771" s="24">
        <v>0</v>
      </c>
      <c r="BE1771" s="24">
        <v>0</v>
      </c>
      <c r="BF1771" s="23"/>
      <c r="BG1771" s="23"/>
      <c r="BH1771" s="23">
        <v>43620</v>
      </c>
      <c r="BI1771" s="26" t="s">
        <v>127</v>
      </c>
      <c r="BJ1771" s="26" t="s">
        <v>273</v>
      </c>
      <c r="BK1771" s="29">
        <v>16102</v>
      </c>
      <c r="BL1771" s="24" t="s">
        <v>129</v>
      </c>
      <c r="BM1771" s="22" t="str">
        <f ca="1">+IF(Tabla1[[#This Row],[FECHA INGRESO]]&gt;=44986,IF((TODAY()-Tabla1[[#This Row],[FECHA INGRESO]])&gt;=50,"ALERTA","TODAVÍA FALTA"),"N/A")</f>
        <v>N/A</v>
      </c>
      <c r="BN1771" s="7">
        <f>IFERROR((_xlfn.DAYS(Tabla1[[#This Row],[FECHA INGRESO]],Tabla1[[#This Row],[FECHA RETIRO]]))/30,"")</f>
        <v>-0.46666666666666667</v>
      </c>
    </row>
    <row r="1772" spans="1:66" ht="15" customHeight="1" x14ac:dyDescent="0.35">
      <c r="A1772" s="31">
        <v>1019140271</v>
      </c>
      <c r="B1772" s="22" t="s">
        <v>10272</v>
      </c>
      <c r="C1772" s="23">
        <v>43606</v>
      </c>
      <c r="D1772" s="23" t="s">
        <v>93</v>
      </c>
      <c r="E1772" s="23" t="s">
        <v>110</v>
      </c>
      <c r="F1772" s="23"/>
      <c r="G1772" s="24"/>
      <c r="H1772" s="24">
        <v>24094274941</v>
      </c>
      <c r="I1772" s="24" t="s">
        <v>72</v>
      </c>
      <c r="J1772" s="24">
        <f>DATEDIF(Tabla1[[#This Row],[FECHA DE NACIMIENTO]],Tabla1[[#This Row],[FECHA ACTUAL]],"Y")</f>
        <v>4</v>
      </c>
      <c r="K1772" s="24" t="s">
        <v>73</v>
      </c>
      <c r="L1772" s="24" t="s">
        <v>112</v>
      </c>
      <c r="M1772" s="24">
        <v>0</v>
      </c>
      <c r="N1772" s="24">
        <v>0</v>
      </c>
      <c r="O1772" s="24">
        <v>3</v>
      </c>
      <c r="P1772" s="24" t="s">
        <v>101</v>
      </c>
      <c r="Q1772" s="23">
        <v>43601</v>
      </c>
      <c r="R1772" s="24" t="s">
        <v>76</v>
      </c>
      <c r="S1772" s="25">
        <v>45119</v>
      </c>
      <c r="T1772" s="24"/>
      <c r="U1772" s="24">
        <v>3041601244</v>
      </c>
      <c r="V1772" s="24" t="s">
        <v>10273</v>
      </c>
      <c r="W1772" s="24" t="s">
        <v>10269</v>
      </c>
      <c r="X1772" s="24" t="s">
        <v>8465</v>
      </c>
      <c r="Y1772" s="24" t="s">
        <v>10270</v>
      </c>
      <c r="Z1772" s="24" t="s">
        <v>285</v>
      </c>
      <c r="AA1772" s="24">
        <v>3105598023</v>
      </c>
      <c r="AB1772" s="24" t="s">
        <v>77</v>
      </c>
      <c r="AC1772" s="24" t="s">
        <v>77</v>
      </c>
      <c r="AD1772" s="24" t="s">
        <v>77</v>
      </c>
      <c r="AE1772" s="26" t="s">
        <v>102</v>
      </c>
      <c r="AF1772" s="26" t="s">
        <v>10271</v>
      </c>
      <c r="AG1772" s="26"/>
      <c r="AH1772" s="27" t="s">
        <v>184</v>
      </c>
      <c r="AI1772" s="27" t="s">
        <v>8947</v>
      </c>
      <c r="AJ1772" s="27" t="s">
        <v>8947</v>
      </c>
      <c r="AK1772" s="24" t="s">
        <v>8947</v>
      </c>
      <c r="AL1772" s="24" t="s">
        <v>7086</v>
      </c>
      <c r="AM1772" s="23">
        <v>43606</v>
      </c>
      <c r="AN1772" s="28">
        <v>857100.06</v>
      </c>
      <c r="AO1772" s="28">
        <v>97032</v>
      </c>
      <c r="AP1772" s="24"/>
      <c r="AQ1772" s="24"/>
      <c r="AR1772" s="24"/>
      <c r="AS1772" s="24"/>
      <c r="AT1772" s="24" t="e">
        <v>#N/A</v>
      </c>
      <c r="AU1772" s="24" t="e">
        <v>#N/A</v>
      </c>
      <c r="AV1772" s="24" t="e">
        <v>#N/A</v>
      </c>
      <c r="AW1772" s="24"/>
      <c r="AX1772" s="24"/>
      <c r="AY1772" s="24"/>
      <c r="AZ1772" s="24"/>
      <c r="BA1772" s="24"/>
      <c r="BB1772" s="24"/>
      <c r="BC1772" s="24"/>
      <c r="BD1772" s="24">
        <v>0</v>
      </c>
      <c r="BE1772" s="24">
        <v>0</v>
      </c>
      <c r="BF1772" s="23"/>
      <c r="BG1772" s="23"/>
      <c r="BH1772" s="23">
        <v>43620</v>
      </c>
      <c r="BI1772" s="26" t="s">
        <v>127</v>
      </c>
      <c r="BJ1772" s="26" t="s">
        <v>273</v>
      </c>
      <c r="BK1772" s="29">
        <v>16102</v>
      </c>
      <c r="BL1772" s="24" t="s">
        <v>129</v>
      </c>
      <c r="BM1772" s="22" t="str">
        <f ca="1">+IF(Tabla1[[#This Row],[FECHA INGRESO]]&gt;=44986,IF((TODAY()-Tabla1[[#This Row],[FECHA INGRESO]])&gt;=50,"ALERTA","TODAVÍA FALTA"),"N/A")</f>
        <v>N/A</v>
      </c>
      <c r="BN1772" s="7">
        <f>IFERROR((_xlfn.DAYS(Tabla1[[#This Row],[FECHA INGRESO]],Tabla1[[#This Row],[FECHA RETIRO]]))/30,"")</f>
        <v>-0.46666666666666667</v>
      </c>
    </row>
    <row r="1773" spans="1:66" ht="15" customHeight="1" x14ac:dyDescent="0.35">
      <c r="A1773" s="31">
        <v>1030678438</v>
      </c>
      <c r="B1773" s="22" t="s">
        <v>10274</v>
      </c>
      <c r="C1773" s="23">
        <v>43607</v>
      </c>
      <c r="D1773" s="23" t="s">
        <v>93</v>
      </c>
      <c r="E1773" s="23" t="s">
        <v>6253</v>
      </c>
      <c r="F1773" s="23"/>
      <c r="G1773" s="24"/>
      <c r="H1773" s="24">
        <v>24094328088</v>
      </c>
      <c r="I1773" s="24" t="s">
        <v>95</v>
      </c>
      <c r="J1773" s="24">
        <f>DATEDIF(Tabla1[[#This Row],[FECHA DE NACIMIENTO]],Tabla1[[#This Row],[FECHA ACTUAL]],"Y")</f>
        <v>26</v>
      </c>
      <c r="K1773" s="24" t="s">
        <v>73</v>
      </c>
      <c r="L1773" s="24" t="s">
        <v>112</v>
      </c>
      <c r="M1773" s="24">
        <v>0</v>
      </c>
      <c r="N1773" s="24">
        <v>0</v>
      </c>
      <c r="O1773" s="24">
        <v>3</v>
      </c>
      <c r="P1773" s="24" t="s">
        <v>101</v>
      </c>
      <c r="Q1773" s="23">
        <v>35583</v>
      </c>
      <c r="R1773" s="24" t="s">
        <v>76</v>
      </c>
      <c r="S1773" s="25">
        <v>45119</v>
      </c>
      <c r="T1773" s="24">
        <v>2647073</v>
      </c>
      <c r="U1773" s="24">
        <v>3057924173</v>
      </c>
      <c r="V1773" s="24" t="s">
        <v>10275</v>
      </c>
      <c r="W1773" s="24" t="s">
        <v>10276</v>
      </c>
      <c r="X1773" s="24" t="s">
        <v>9406</v>
      </c>
      <c r="Y1773" s="24" t="s">
        <v>10277</v>
      </c>
      <c r="Z1773" s="24" t="s">
        <v>285</v>
      </c>
      <c r="AA1773" s="24">
        <v>3114910482</v>
      </c>
      <c r="AB1773" s="24" t="s">
        <v>77</v>
      </c>
      <c r="AC1773" s="24" t="s">
        <v>77</v>
      </c>
      <c r="AD1773" s="24" t="s">
        <v>77</v>
      </c>
      <c r="AE1773" s="26" t="s">
        <v>151</v>
      </c>
      <c r="AF1773" s="26"/>
      <c r="AG1773" s="26"/>
      <c r="AH1773" s="27" t="s">
        <v>3042</v>
      </c>
      <c r="AI1773" s="27" t="s">
        <v>8105</v>
      </c>
      <c r="AJ1773" s="27" t="s">
        <v>438</v>
      </c>
      <c r="AK1773" s="24" t="s">
        <v>121</v>
      </c>
      <c r="AL1773" s="24" t="s">
        <v>7086</v>
      </c>
      <c r="AM1773" s="23">
        <v>43607</v>
      </c>
      <c r="AN1773" s="28">
        <v>857100.06</v>
      </c>
      <c r="AO1773" s="28">
        <v>97032</v>
      </c>
      <c r="AP1773" s="24"/>
      <c r="AQ1773" s="24"/>
      <c r="AR1773" s="24"/>
      <c r="AS1773" s="24"/>
      <c r="AT1773" s="24" t="e">
        <v>#N/A</v>
      </c>
      <c r="AU1773" s="24" t="e">
        <v>#N/A</v>
      </c>
      <c r="AV1773" s="24" t="e">
        <v>#N/A</v>
      </c>
      <c r="AW1773" s="24"/>
      <c r="AX1773" s="24"/>
      <c r="AY1773" s="24"/>
      <c r="AZ1773" s="24"/>
      <c r="BA1773" s="24"/>
      <c r="BB1773" s="24"/>
      <c r="BC1773" s="24"/>
      <c r="BD1773" s="24">
        <v>0</v>
      </c>
      <c r="BE1773" s="24">
        <v>0</v>
      </c>
      <c r="BF1773" s="23"/>
      <c r="BG1773" s="23"/>
      <c r="BH1773" s="23">
        <v>43634</v>
      </c>
      <c r="BI1773" s="26" t="s">
        <v>10014</v>
      </c>
      <c r="BJ1773" s="26" t="s">
        <v>10278</v>
      </c>
      <c r="BK1773" s="29">
        <v>31054</v>
      </c>
      <c r="BL1773" s="24" t="s">
        <v>129</v>
      </c>
      <c r="BM1773" s="22" t="str">
        <f ca="1">+IF(Tabla1[[#This Row],[FECHA INGRESO]]&gt;=44986,IF((TODAY()-Tabla1[[#This Row],[FECHA INGRESO]])&gt;=50,"ALERTA","TODAVÍA FALTA"),"N/A")</f>
        <v>N/A</v>
      </c>
      <c r="BN1773" s="7">
        <f>IFERROR((_xlfn.DAYS(Tabla1[[#This Row],[FECHA INGRESO]],Tabla1[[#This Row],[FECHA RETIRO]]))/30,"")</f>
        <v>-0.9</v>
      </c>
    </row>
    <row r="1774" spans="1:66" ht="15" customHeight="1" x14ac:dyDescent="0.35">
      <c r="A1774" s="31">
        <v>1071632123</v>
      </c>
      <c r="B1774" s="22" t="s">
        <v>10279</v>
      </c>
      <c r="C1774" s="23">
        <v>43607</v>
      </c>
      <c r="D1774" s="23" t="s">
        <v>4526</v>
      </c>
      <c r="E1774" s="23" t="s">
        <v>111</v>
      </c>
      <c r="F1774" s="23"/>
      <c r="G1774" s="24"/>
      <c r="H1774" s="24">
        <v>24094329199</v>
      </c>
      <c r="I1774" s="24" t="s">
        <v>72</v>
      </c>
      <c r="J1774" s="24">
        <f>DATEDIF(Tabla1[[#This Row],[FECHA DE NACIMIENTO]],Tabla1[[#This Row],[FECHA ACTUAL]],"Y")</f>
        <v>23</v>
      </c>
      <c r="K1774" s="24" t="s">
        <v>73</v>
      </c>
      <c r="L1774" s="24" t="s">
        <v>112</v>
      </c>
      <c r="M1774" s="24">
        <v>0</v>
      </c>
      <c r="N1774" s="24">
        <v>0</v>
      </c>
      <c r="O1774" s="24">
        <v>3</v>
      </c>
      <c r="P1774" s="24" t="s">
        <v>101</v>
      </c>
      <c r="Q1774" s="23">
        <v>36392</v>
      </c>
      <c r="R1774" s="24" t="s">
        <v>10280</v>
      </c>
      <c r="S1774" s="25">
        <v>45119</v>
      </c>
      <c r="T1774" s="24"/>
      <c r="U1774" s="24">
        <v>3228244801</v>
      </c>
      <c r="V1774" s="24" t="s">
        <v>10281</v>
      </c>
      <c r="W1774" s="24" t="s">
        <v>10282</v>
      </c>
      <c r="X1774" s="24" t="s">
        <v>10283</v>
      </c>
      <c r="Y1774" s="24" t="s">
        <v>10284</v>
      </c>
      <c r="Z1774" s="24" t="s">
        <v>117</v>
      </c>
      <c r="AA1774" s="24">
        <v>3203398216</v>
      </c>
      <c r="AB1774" s="24" t="s">
        <v>77</v>
      </c>
      <c r="AC1774" s="24" t="s">
        <v>77</v>
      </c>
      <c r="AD1774" s="24" t="s">
        <v>77</v>
      </c>
      <c r="AE1774" s="26" t="s">
        <v>102</v>
      </c>
      <c r="AF1774" s="26"/>
      <c r="AG1774" s="26" t="s">
        <v>10285</v>
      </c>
      <c r="AH1774" s="27" t="s">
        <v>3042</v>
      </c>
      <c r="AI1774" s="27" t="s">
        <v>10168</v>
      </c>
      <c r="AJ1774" s="27" t="s">
        <v>438</v>
      </c>
      <c r="AK1774" s="24" t="s">
        <v>121</v>
      </c>
      <c r="AL1774" s="24" t="s">
        <v>7086</v>
      </c>
      <c r="AM1774" s="23">
        <v>43607</v>
      </c>
      <c r="AN1774" s="28">
        <v>857100.06</v>
      </c>
      <c r="AO1774" s="28">
        <v>97032</v>
      </c>
      <c r="AP1774" s="24"/>
      <c r="AQ1774" s="24"/>
      <c r="AR1774" s="24"/>
      <c r="AS1774" s="24"/>
      <c r="AT1774" s="24" t="e">
        <v>#N/A</v>
      </c>
      <c r="AU1774" s="24" t="e">
        <v>#N/A</v>
      </c>
      <c r="AV1774" s="24" t="e">
        <v>#N/A</v>
      </c>
      <c r="AW1774" s="24"/>
      <c r="AX1774" s="24"/>
      <c r="AY1774" s="24"/>
      <c r="AZ1774" s="24"/>
      <c r="BA1774" s="24"/>
      <c r="BB1774" s="24"/>
      <c r="BC1774" s="24"/>
      <c r="BD1774" s="24">
        <v>0</v>
      </c>
      <c r="BE1774" s="24">
        <v>0</v>
      </c>
      <c r="BF1774" s="23"/>
      <c r="BG1774" s="23"/>
      <c r="BH1774" s="23">
        <v>43729</v>
      </c>
      <c r="BI1774" s="26" t="s">
        <v>127</v>
      </c>
      <c r="BJ1774" s="26" t="s">
        <v>178</v>
      </c>
      <c r="BK1774" s="29">
        <v>0</v>
      </c>
      <c r="BL1774" s="24" t="s">
        <v>129</v>
      </c>
      <c r="BM1774" s="22" t="str">
        <f ca="1">+IF(Tabla1[[#This Row],[FECHA INGRESO]]&gt;=44986,IF((TODAY()-Tabla1[[#This Row],[FECHA INGRESO]])&gt;=50,"ALERTA","TODAVÍA FALTA"),"N/A")</f>
        <v>N/A</v>
      </c>
      <c r="BN1774" s="7">
        <f>IFERROR((_xlfn.DAYS(Tabla1[[#This Row],[FECHA INGRESO]],Tabla1[[#This Row],[FECHA RETIRO]]))/30,"")</f>
        <v>-4.0666666666666664</v>
      </c>
    </row>
    <row r="1775" spans="1:66" x14ac:dyDescent="0.35">
      <c r="A1775" s="34">
        <v>1019112819</v>
      </c>
      <c r="B1775" s="22" t="s">
        <v>10286</v>
      </c>
      <c r="C1775" s="23">
        <v>43607</v>
      </c>
      <c r="D1775" s="23" t="s">
        <v>188</v>
      </c>
      <c r="E1775" s="23" t="s">
        <v>111</v>
      </c>
      <c r="F1775" s="23" t="s">
        <v>70</v>
      </c>
      <c r="G1775" s="24"/>
      <c r="H1775" s="24">
        <v>24094318137</v>
      </c>
      <c r="I1775" s="24" t="s">
        <v>72</v>
      </c>
      <c r="J1775" s="24">
        <f>DATEDIF(Tabla1[[#This Row],[FECHA DE NACIMIENTO]],Tabla1[[#This Row],[FECHA ACTUAL]],"Y")</f>
        <v>27</v>
      </c>
      <c r="K1775" s="24" t="s">
        <v>96</v>
      </c>
      <c r="L1775" s="24" t="s">
        <v>112</v>
      </c>
      <c r="M1775" s="24">
        <v>0</v>
      </c>
      <c r="N1775" s="24">
        <v>0</v>
      </c>
      <c r="O1775" s="24">
        <v>2</v>
      </c>
      <c r="P1775" s="24" t="s">
        <v>101</v>
      </c>
      <c r="Q1775" s="23">
        <v>34985</v>
      </c>
      <c r="R1775" s="24" t="s">
        <v>76</v>
      </c>
      <c r="S1775" s="25">
        <v>45119</v>
      </c>
      <c r="T1775" s="24"/>
      <c r="U1775" s="24">
        <v>3208575082</v>
      </c>
      <c r="V1775" s="24" t="s">
        <v>10287</v>
      </c>
      <c r="W1775" s="24" t="s">
        <v>10288</v>
      </c>
      <c r="X1775" s="24" t="s">
        <v>8439</v>
      </c>
      <c r="Y1775" s="24" t="s">
        <v>10289</v>
      </c>
      <c r="Z1775" s="24" t="s">
        <v>285</v>
      </c>
      <c r="AA1775" s="24">
        <v>3123669903</v>
      </c>
      <c r="AB1775" s="24" t="s">
        <v>77</v>
      </c>
      <c r="AC1775" s="24" t="s">
        <v>77</v>
      </c>
      <c r="AD1775" s="24" t="s">
        <v>77</v>
      </c>
      <c r="AE1775" s="26" t="s">
        <v>102</v>
      </c>
      <c r="AF1775" s="26"/>
      <c r="AG1775" s="26" t="s">
        <v>10290</v>
      </c>
      <c r="AH1775" s="27" t="s">
        <v>10291</v>
      </c>
      <c r="AI1775" s="27" t="s">
        <v>687</v>
      </c>
      <c r="AJ1775" s="27" t="s">
        <v>687</v>
      </c>
      <c r="AK1775" s="24" t="s">
        <v>89</v>
      </c>
      <c r="AL1775" s="24" t="s">
        <v>7086</v>
      </c>
      <c r="AM1775" s="23">
        <v>43607</v>
      </c>
      <c r="AN1775" s="28">
        <v>1057491.585</v>
      </c>
      <c r="AO1775" s="28">
        <v>106454</v>
      </c>
      <c r="AP1775" s="24"/>
      <c r="AQ1775" s="24"/>
      <c r="AR1775" s="24"/>
      <c r="AS1775" s="24"/>
      <c r="AT1775" s="24"/>
      <c r="AU1775" s="24"/>
      <c r="AV1775" s="24">
        <v>91</v>
      </c>
      <c r="AW1775" s="24">
        <v>85</v>
      </c>
      <c r="AX1775" s="24"/>
      <c r="AY1775" s="24"/>
      <c r="AZ1775" s="24"/>
      <c r="BA1775" s="24"/>
      <c r="BB1775" s="24"/>
      <c r="BC1775" s="24"/>
      <c r="BD1775" s="24">
        <v>0</v>
      </c>
      <c r="BE1775" s="24">
        <v>0</v>
      </c>
      <c r="BF1775" s="23"/>
      <c r="BG1775" s="23"/>
      <c r="BH1775" s="23">
        <v>44362</v>
      </c>
      <c r="BI1775" s="26" t="s">
        <v>127</v>
      </c>
      <c r="BJ1775" s="26" t="s">
        <v>10292</v>
      </c>
      <c r="BK1775" s="29">
        <v>0</v>
      </c>
      <c r="BL1775" s="24" t="s">
        <v>129</v>
      </c>
      <c r="BM1775" s="22" t="str">
        <f ca="1">+IF(Tabla1[[#This Row],[FECHA INGRESO]]&gt;=44986,IF((TODAY()-Tabla1[[#This Row],[FECHA INGRESO]])&gt;=50,"ALERTA","TODAVÍA FALTA"),"N/A")</f>
        <v>N/A</v>
      </c>
      <c r="BN1775" s="7">
        <f>IFERROR((_xlfn.DAYS(Tabla1[[#This Row],[FECHA INGRESO]],Tabla1[[#This Row],[FECHA RETIRO]]))/30,"")</f>
        <v>-25.166666666666668</v>
      </c>
    </row>
    <row r="1776" spans="1:66" x14ac:dyDescent="0.35">
      <c r="A1776" s="34">
        <v>1013662405</v>
      </c>
      <c r="B1776" s="22" t="s">
        <v>10293</v>
      </c>
      <c r="C1776" s="23">
        <v>43607</v>
      </c>
      <c r="D1776" s="23" t="s">
        <v>266</v>
      </c>
      <c r="E1776" s="23" t="s">
        <v>110</v>
      </c>
      <c r="F1776" s="23" t="s">
        <v>70</v>
      </c>
      <c r="G1776" s="24"/>
      <c r="H1776" s="24">
        <v>24094219588</v>
      </c>
      <c r="I1776" s="24" t="s">
        <v>72</v>
      </c>
      <c r="J1776" s="24">
        <f>DATEDIF(Tabla1[[#This Row],[FECHA DE NACIMIENTO]],Tabla1[[#This Row],[FECHA ACTUAL]],"Y")</f>
        <v>27</v>
      </c>
      <c r="K1776" s="24" t="s">
        <v>73</v>
      </c>
      <c r="L1776" s="24" t="s">
        <v>112</v>
      </c>
      <c r="M1776" s="24">
        <v>0</v>
      </c>
      <c r="N1776" s="24">
        <v>0</v>
      </c>
      <c r="O1776" s="24">
        <v>2</v>
      </c>
      <c r="P1776" s="24" t="s">
        <v>101</v>
      </c>
      <c r="Q1776" s="23">
        <v>34994</v>
      </c>
      <c r="R1776" s="24" t="s">
        <v>76</v>
      </c>
      <c r="S1776" s="25">
        <v>45119</v>
      </c>
      <c r="T1776" s="24">
        <v>4720147</v>
      </c>
      <c r="U1776" s="24">
        <v>3124614156</v>
      </c>
      <c r="V1776" s="24" t="s">
        <v>10294</v>
      </c>
      <c r="W1776" s="24" t="s">
        <v>10295</v>
      </c>
      <c r="X1776" s="24" t="s">
        <v>10296</v>
      </c>
      <c r="Y1776" s="24" t="s">
        <v>10297</v>
      </c>
      <c r="Z1776" s="24" t="s">
        <v>117</v>
      </c>
      <c r="AA1776" s="24">
        <v>3203005785</v>
      </c>
      <c r="AB1776" s="24" t="s">
        <v>77</v>
      </c>
      <c r="AC1776" s="24" t="s">
        <v>77</v>
      </c>
      <c r="AD1776" s="24" t="s">
        <v>77</v>
      </c>
      <c r="AE1776" s="26" t="s">
        <v>151</v>
      </c>
      <c r="AF1776" s="26"/>
      <c r="AG1776" s="26"/>
      <c r="AH1776" s="27" t="s">
        <v>324</v>
      </c>
      <c r="AI1776" s="27" t="s">
        <v>286</v>
      </c>
      <c r="AJ1776" s="27" t="s">
        <v>165</v>
      </c>
      <c r="AK1776" s="24" t="s">
        <v>121</v>
      </c>
      <c r="AL1776" s="24" t="s">
        <v>7086</v>
      </c>
      <c r="AM1776" s="23">
        <v>43607</v>
      </c>
      <c r="AN1776" s="28">
        <v>877803</v>
      </c>
      <c r="AO1776" s="28">
        <v>102854</v>
      </c>
      <c r="AP1776" s="24"/>
      <c r="AQ1776" s="24"/>
      <c r="AR1776" s="24"/>
      <c r="AS1776" s="24"/>
      <c r="AT1776" s="24" t="e">
        <v>#N/A</v>
      </c>
      <c r="AU1776" s="24" t="e">
        <v>#N/A</v>
      </c>
      <c r="AV1776" s="24">
        <v>91</v>
      </c>
      <c r="AW1776" s="24"/>
      <c r="AX1776" s="24"/>
      <c r="AY1776" s="24"/>
      <c r="AZ1776" s="24"/>
      <c r="BA1776" s="24"/>
      <c r="BB1776" s="24"/>
      <c r="BC1776" s="24"/>
      <c r="BD1776" s="24">
        <v>0</v>
      </c>
      <c r="BE1776" s="24">
        <v>0</v>
      </c>
      <c r="BF1776" s="23"/>
      <c r="BG1776" s="23"/>
      <c r="BH1776" s="23">
        <v>43890</v>
      </c>
      <c r="BI1776" s="26" t="s">
        <v>127</v>
      </c>
      <c r="BJ1776" s="26" t="s">
        <v>10298</v>
      </c>
      <c r="BK1776" s="29">
        <v>338929</v>
      </c>
      <c r="BL1776" s="24" t="s">
        <v>129</v>
      </c>
      <c r="BM1776" s="22" t="str">
        <f ca="1">+IF(Tabla1[[#This Row],[FECHA INGRESO]]&gt;=44986,IF((TODAY()-Tabla1[[#This Row],[FECHA INGRESO]])&gt;=50,"ALERTA","TODAVÍA FALTA"),"N/A")</f>
        <v>N/A</v>
      </c>
      <c r="BN1776" s="7">
        <f>IFERROR((_xlfn.DAYS(Tabla1[[#This Row],[FECHA INGRESO]],Tabla1[[#This Row],[FECHA RETIRO]]))/30,"")</f>
        <v>-9.4333333333333336</v>
      </c>
    </row>
    <row r="1777" spans="1:66" ht="15" customHeight="1" x14ac:dyDescent="0.35">
      <c r="A1777" s="31">
        <v>1012441077</v>
      </c>
      <c r="B1777" s="22" t="s">
        <v>10299</v>
      </c>
      <c r="C1777" s="23">
        <v>43607</v>
      </c>
      <c r="D1777" s="23" t="s">
        <v>188</v>
      </c>
      <c r="E1777" s="24" t="s">
        <v>94</v>
      </c>
      <c r="F1777" s="23"/>
      <c r="G1777" s="24"/>
      <c r="H1777" s="24">
        <v>24094284520</v>
      </c>
      <c r="I1777" s="24" t="s">
        <v>95</v>
      </c>
      <c r="J1777" s="24">
        <f>DATEDIF(Tabla1[[#This Row],[FECHA DE NACIMIENTO]],Tabla1[[#This Row],[FECHA ACTUAL]],"Y")</f>
        <v>26</v>
      </c>
      <c r="K1777" s="24" t="s">
        <v>96</v>
      </c>
      <c r="L1777" s="24" t="s">
        <v>112</v>
      </c>
      <c r="M1777" s="24">
        <v>0</v>
      </c>
      <c r="N1777" s="24">
        <v>0</v>
      </c>
      <c r="O1777" s="24">
        <v>1</v>
      </c>
      <c r="P1777" s="24" t="s">
        <v>101</v>
      </c>
      <c r="Q1777" s="23">
        <v>35485</v>
      </c>
      <c r="R1777" s="24" t="s">
        <v>76</v>
      </c>
      <c r="S1777" s="25">
        <v>45119</v>
      </c>
      <c r="T1777" s="24"/>
      <c r="U1777" s="24">
        <v>3046370401</v>
      </c>
      <c r="V1777" s="24" t="s">
        <v>10300</v>
      </c>
      <c r="W1777" s="24" t="s">
        <v>10301</v>
      </c>
      <c r="X1777" s="24" t="s">
        <v>10302</v>
      </c>
      <c r="Y1777" s="24" t="s">
        <v>10303</v>
      </c>
      <c r="Z1777" s="24" t="s">
        <v>117</v>
      </c>
      <c r="AA1777" s="24">
        <v>31437204033</v>
      </c>
      <c r="AB1777" s="24" t="s">
        <v>77</v>
      </c>
      <c r="AC1777" s="24" t="s">
        <v>77</v>
      </c>
      <c r="AD1777" s="24" t="s">
        <v>77</v>
      </c>
      <c r="AE1777" s="26" t="s">
        <v>194</v>
      </c>
      <c r="AF1777" s="26"/>
      <c r="AG1777" s="26"/>
      <c r="AH1777" s="27" t="s">
        <v>184</v>
      </c>
      <c r="AI1777" s="27" t="s">
        <v>8946</v>
      </c>
      <c r="AJ1777" s="27" t="s">
        <v>8947</v>
      </c>
      <c r="AK1777" s="24" t="s">
        <v>8947</v>
      </c>
      <c r="AL1777" s="24" t="s">
        <v>7086</v>
      </c>
      <c r="AM1777" s="23">
        <v>43607</v>
      </c>
      <c r="AN1777" s="28">
        <v>857100.06</v>
      </c>
      <c r="AO1777" s="28">
        <v>97032</v>
      </c>
      <c r="AP1777" s="24" t="s">
        <v>10260</v>
      </c>
      <c r="AQ1777" s="24"/>
      <c r="AR1777" s="24"/>
      <c r="AS1777" s="24"/>
      <c r="AT1777" s="24" t="e">
        <v>#N/A</v>
      </c>
      <c r="AU1777" s="24" t="e">
        <v>#N/A</v>
      </c>
      <c r="AV1777" s="24" t="e">
        <v>#N/A</v>
      </c>
      <c r="AW1777" s="24"/>
      <c r="AX1777" s="24"/>
      <c r="AY1777" s="24"/>
      <c r="AZ1777" s="24"/>
      <c r="BA1777" s="24"/>
      <c r="BB1777" s="24"/>
      <c r="BC1777" s="24"/>
      <c r="BD1777" s="24">
        <v>0</v>
      </c>
      <c r="BE1777" s="24">
        <v>0</v>
      </c>
      <c r="BF1777" s="23"/>
      <c r="BG1777" s="23"/>
      <c r="BH1777" s="23">
        <v>43659</v>
      </c>
      <c r="BI1777" s="26" t="s">
        <v>127</v>
      </c>
      <c r="BJ1777" s="26" t="s">
        <v>178</v>
      </c>
      <c r="BK1777" s="29">
        <v>59808</v>
      </c>
      <c r="BL1777" s="24" t="s">
        <v>129</v>
      </c>
      <c r="BM1777" s="22" t="str">
        <f ca="1">+IF(Tabla1[[#This Row],[FECHA INGRESO]]&gt;=44986,IF((TODAY()-Tabla1[[#This Row],[FECHA INGRESO]])&gt;=50,"ALERTA","TODAVÍA FALTA"),"N/A")</f>
        <v>N/A</v>
      </c>
      <c r="BN1777" s="7">
        <f>IFERROR((_xlfn.DAYS(Tabla1[[#This Row],[FECHA INGRESO]],Tabla1[[#This Row],[FECHA RETIRO]]))/30,"")</f>
        <v>-1.7333333333333334</v>
      </c>
    </row>
    <row r="1778" spans="1:66" ht="15" customHeight="1" x14ac:dyDescent="0.35">
      <c r="A1778" s="31">
        <v>1013670405</v>
      </c>
      <c r="B1778" s="22" t="s">
        <v>10304</v>
      </c>
      <c r="C1778" s="23">
        <v>43608</v>
      </c>
      <c r="D1778" s="23" t="s">
        <v>266</v>
      </c>
      <c r="E1778" s="24" t="s">
        <v>94</v>
      </c>
      <c r="F1778" s="23"/>
      <c r="G1778" s="24"/>
      <c r="H1778" s="24">
        <v>24094334850</v>
      </c>
      <c r="I1778" s="24" t="s">
        <v>95</v>
      </c>
      <c r="J1778" s="24">
        <f>DATEDIF(Tabla1[[#This Row],[FECHA DE NACIMIENTO]],Tabla1[[#This Row],[FECHA ACTUAL]],"Y")</f>
        <v>26</v>
      </c>
      <c r="K1778" s="24" t="s">
        <v>73</v>
      </c>
      <c r="L1778" s="24" t="s">
        <v>112</v>
      </c>
      <c r="M1778" s="24">
        <v>0</v>
      </c>
      <c r="N1778" s="24">
        <v>0</v>
      </c>
      <c r="O1778" s="24">
        <v>2</v>
      </c>
      <c r="P1778" s="24" t="s">
        <v>101</v>
      </c>
      <c r="Q1778" s="23">
        <v>35363</v>
      </c>
      <c r="R1778" s="24" t="s">
        <v>76</v>
      </c>
      <c r="S1778" s="25">
        <v>45119</v>
      </c>
      <c r="T1778" s="24">
        <v>4665781</v>
      </c>
      <c r="U1778" s="24">
        <v>3133379997</v>
      </c>
      <c r="V1778" s="24" t="s">
        <v>10305</v>
      </c>
      <c r="W1778" s="24" t="s">
        <v>10306</v>
      </c>
      <c r="X1778" s="24" t="s">
        <v>8590</v>
      </c>
      <c r="Y1778" s="24" t="s">
        <v>10307</v>
      </c>
      <c r="Z1778" s="24" t="s">
        <v>117</v>
      </c>
      <c r="AA1778" s="24">
        <v>3186435074</v>
      </c>
      <c r="AB1778" s="24" t="s">
        <v>77</v>
      </c>
      <c r="AC1778" s="24" t="s">
        <v>77</v>
      </c>
      <c r="AD1778" s="24" t="s">
        <v>77</v>
      </c>
      <c r="AE1778" s="26" t="s">
        <v>151</v>
      </c>
      <c r="AF1778" s="26"/>
      <c r="AG1778" s="26"/>
      <c r="AH1778" s="27" t="s">
        <v>10056</v>
      </c>
      <c r="AI1778" s="27" t="s">
        <v>8105</v>
      </c>
      <c r="AJ1778" s="27" t="s">
        <v>438</v>
      </c>
      <c r="AK1778" s="24" t="s">
        <v>121</v>
      </c>
      <c r="AL1778" s="24" t="s">
        <v>7086</v>
      </c>
      <c r="AM1778" s="23">
        <v>43608</v>
      </c>
      <c r="AN1778" s="28">
        <v>857100.06</v>
      </c>
      <c r="AO1778" s="28">
        <v>97032</v>
      </c>
      <c r="AP1778" s="24"/>
      <c r="AQ1778" s="24"/>
      <c r="AR1778" s="24"/>
      <c r="AS1778" s="24"/>
      <c r="AT1778" s="24" t="e">
        <v>#N/A</v>
      </c>
      <c r="AU1778" s="24" t="e">
        <v>#N/A</v>
      </c>
      <c r="AV1778" s="24" t="e">
        <v>#N/A</v>
      </c>
      <c r="AW1778" s="24"/>
      <c r="AX1778" s="24"/>
      <c r="AY1778" s="24"/>
      <c r="AZ1778" s="24"/>
      <c r="BA1778" s="24"/>
      <c r="BB1778" s="24"/>
      <c r="BC1778" s="24"/>
      <c r="BD1778" s="24">
        <v>0</v>
      </c>
      <c r="BE1778" s="24">
        <v>0</v>
      </c>
      <c r="BF1778" s="23"/>
      <c r="BG1778" s="23"/>
      <c r="BH1778" s="23">
        <v>43620</v>
      </c>
      <c r="BI1778" s="26" t="s">
        <v>127</v>
      </c>
      <c r="BJ1778" s="26" t="s">
        <v>1352</v>
      </c>
      <c r="BK1778" s="29">
        <v>13802</v>
      </c>
      <c r="BL1778" s="24" t="s">
        <v>129</v>
      </c>
      <c r="BM1778" s="22" t="str">
        <f ca="1">+IF(Tabla1[[#This Row],[FECHA INGRESO]]&gt;=44986,IF((TODAY()-Tabla1[[#This Row],[FECHA INGRESO]])&gt;=50,"ALERTA","TODAVÍA FALTA"),"N/A")</f>
        <v>N/A</v>
      </c>
      <c r="BN1778" s="7">
        <f>IFERROR((_xlfn.DAYS(Tabla1[[#This Row],[FECHA INGRESO]],Tabla1[[#This Row],[FECHA RETIRO]]))/30,"")</f>
        <v>-0.4</v>
      </c>
    </row>
    <row r="1779" spans="1:66" ht="15" customHeight="1" x14ac:dyDescent="0.35">
      <c r="A1779" s="31">
        <v>1072651226</v>
      </c>
      <c r="B1779" s="22" t="s">
        <v>10308</v>
      </c>
      <c r="C1779" s="23">
        <v>43609</v>
      </c>
      <c r="D1779" s="23" t="s">
        <v>188</v>
      </c>
      <c r="E1779" s="23" t="s">
        <v>111</v>
      </c>
      <c r="F1779" s="23"/>
      <c r="G1779" s="24"/>
      <c r="H1779" s="24">
        <v>24094366732</v>
      </c>
      <c r="I1779" s="24" t="s">
        <v>72</v>
      </c>
      <c r="J1779" s="24">
        <f>DATEDIF(Tabla1[[#This Row],[FECHA DE NACIMIENTO]],Tabla1[[#This Row],[FECHA ACTUAL]],"Y")</f>
        <v>34</v>
      </c>
      <c r="K1779" s="24" t="s">
        <v>3119</v>
      </c>
      <c r="L1779" s="24" t="s">
        <v>112</v>
      </c>
      <c r="M1779" s="24">
        <v>2</v>
      </c>
      <c r="N1779" s="24">
        <v>2</v>
      </c>
      <c r="O1779" s="24">
        <v>2</v>
      </c>
      <c r="P1779" s="24" t="s">
        <v>101</v>
      </c>
      <c r="Q1779" s="23">
        <v>32562</v>
      </c>
      <c r="R1779" s="24" t="s">
        <v>5182</v>
      </c>
      <c r="S1779" s="25">
        <v>45119</v>
      </c>
      <c r="T1779" s="24"/>
      <c r="U1779" s="24">
        <v>3213636121</v>
      </c>
      <c r="V1779" s="24" t="s">
        <v>10309</v>
      </c>
      <c r="W1779" s="24" t="s">
        <v>10310</v>
      </c>
      <c r="X1779" s="24" t="s">
        <v>10311</v>
      </c>
      <c r="Y1779" s="24" t="s">
        <v>10312</v>
      </c>
      <c r="Z1779" s="24" t="s">
        <v>82</v>
      </c>
      <c r="AA1779" s="24">
        <v>3208566801</v>
      </c>
      <c r="AB1779" s="24" t="s">
        <v>77</v>
      </c>
      <c r="AC1779" s="24" t="s">
        <v>77</v>
      </c>
      <c r="AD1779" s="24" t="s">
        <v>77</v>
      </c>
      <c r="AE1779" s="26" t="s">
        <v>194</v>
      </c>
      <c r="AF1779" s="26"/>
      <c r="AG1779" s="26"/>
      <c r="AH1779" s="27" t="s">
        <v>10056</v>
      </c>
      <c r="AI1779" s="27" t="s">
        <v>8105</v>
      </c>
      <c r="AJ1779" s="27" t="s">
        <v>438</v>
      </c>
      <c r="AK1779" s="24" t="s">
        <v>121</v>
      </c>
      <c r="AL1779" s="24" t="s">
        <v>7086</v>
      </c>
      <c r="AM1779" s="23">
        <v>43609</v>
      </c>
      <c r="AN1779" s="28">
        <v>857100.06</v>
      </c>
      <c r="AO1779" s="28">
        <v>97032</v>
      </c>
      <c r="AP1779" s="24"/>
      <c r="AQ1779" s="24"/>
      <c r="AR1779" s="24"/>
      <c r="AS1779" s="24"/>
      <c r="AT1779" s="24" t="e">
        <v>#N/A</v>
      </c>
      <c r="AU1779" s="24" t="e">
        <v>#N/A</v>
      </c>
      <c r="AV1779" s="24" t="e">
        <v>#N/A</v>
      </c>
      <c r="AW1779" s="24"/>
      <c r="AX1779" s="24"/>
      <c r="AY1779" s="24"/>
      <c r="AZ1779" s="24"/>
      <c r="BA1779" s="24"/>
      <c r="BB1779" s="24"/>
      <c r="BC1779" s="24"/>
      <c r="BD1779" s="24">
        <v>0</v>
      </c>
      <c r="BE1779" s="24">
        <v>0</v>
      </c>
      <c r="BF1779" s="23"/>
      <c r="BG1779" s="23"/>
      <c r="BH1779" s="23">
        <v>43617</v>
      </c>
      <c r="BI1779" s="26" t="s">
        <v>127</v>
      </c>
      <c r="BJ1779" s="26" t="s">
        <v>1953</v>
      </c>
      <c r="BK1779" s="29">
        <v>9201</v>
      </c>
      <c r="BL1779" s="24" t="s">
        <v>129</v>
      </c>
      <c r="BM1779" s="22" t="str">
        <f ca="1">+IF(Tabla1[[#This Row],[FECHA INGRESO]]&gt;=44986,IF((TODAY()-Tabla1[[#This Row],[FECHA INGRESO]])&gt;=50,"ALERTA","TODAVÍA FALTA"),"N/A")</f>
        <v>N/A</v>
      </c>
      <c r="BN1779" s="7">
        <f>IFERROR((_xlfn.DAYS(Tabla1[[#This Row],[FECHA INGRESO]],Tabla1[[#This Row],[FECHA RETIRO]]))/30,"")</f>
        <v>-0.26666666666666666</v>
      </c>
    </row>
    <row r="1780" spans="1:66" ht="15" customHeight="1" x14ac:dyDescent="0.35">
      <c r="A1780" s="31">
        <v>1019027790</v>
      </c>
      <c r="B1780" s="22" t="s">
        <v>10313</v>
      </c>
      <c r="C1780" s="23">
        <v>43612</v>
      </c>
      <c r="D1780" s="23" t="s">
        <v>131</v>
      </c>
      <c r="E1780" s="23" t="s">
        <v>111</v>
      </c>
      <c r="F1780" s="23"/>
      <c r="G1780" s="24"/>
      <c r="H1780" s="24">
        <v>24094350403</v>
      </c>
      <c r="I1780" s="24" t="s">
        <v>72</v>
      </c>
      <c r="J1780" s="24">
        <f>DATEDIF(Tabla1[[#This Row],[FECHA DE NACIMIENTO]],Tabla1[[#This Row],[FECHA ACTUAL]],"Y")</f>
        <v>34</v>
      </c>
      <c r="K1780" s="24" t="s">
        <v>73</v>
      </c>
      <c r="L1780" s="24" t="s">
        <v>112</v>
      </c>
      <c r="M1780" s="24">
        <v>1</v>
      </c>
      <c r="N1780" s="24">
        <v>3</v>
      </c>
      <c r="O1780" s="24">
        <v>3</v>
      </c>
      <c r="P1780" s="24" t="s">
        <v>101</v>
      </c>
      <c r="Q1780" s="23">
        <v>32394</v>
      </c>
      <c r="R1780" s="24" t="s">
        <v>76</v>
      </c>
      <c r="S1780" s="25">
        <v>45119</v>
      </c>
      <c r="T1780" s="24">
        <v>6816199</v>
      </c>
      <c r="U1780" s="24">
        <v>3057569328</v>
      </c>
      <c r="V1780" s="24" t="s">
        <v>10314</v>
      </c>
      <c r="W1780" s="24" t="s">
        <v>10315</v>
      </c>
      <c r="X1780" s="24" t="s">
        <v>10316</v>
      </c>
      <c r="Y1780" s="24" t="s">
        <v>10317</v>
      </c>
      <c r="Z1780" s="24" t="s">
        <v>117</v>
      </c>
      <c r="AA1780" s="24">
        <v>3058145723</v>
      </c>
      <c r="AB1780" s="24" t="s">
        <v>77</v>
      </c>
      <c r="AC1780" s="24" t="s">
        <v>77</v>
      </c>
      <c r="AD1780" s="24" t="s">
        <v>77</v>
      </c>
      <c r="AE1780" s="26" t="s">
        <v>183</v>
      </c>
      <c r="AF1780" s="26"/>
      <c r="AG1780" s="26"/>
      <c r="AH1780" s="27" t="s">
        <v>3042</v>
      </c>
      <c r="AI1780" s="27" t="s">
        <v>10252</v>
      </c>
      <c r="AJ1780" s="27" t="s">
        <v>438</v>
      </c>
      <c r="AK1780" s="24" t="s">
        <v>121</v>
      </c>
      <c r="AL1780" s="24" t="s">
        <v>7086</v>
      </c>
      <c r="AM1780" s="23">
        <v>43612</v>
      </c>
      <c r="AN1780" s="28">
        <v>857100.06</v>
      </c>
      <c r="AO1780" s="28">
        <v>97032</v>
      </c>
      <c r="AP1780" s="24"/>
      <c r="AQ1780" s="24"/>
      <c r="AR1780" s="24"/>
      <c r="AS1780" s="24"/>
      <c r="AT1780" s="24" t="e">
        <v>#N/A</v>
      </c>
      <c r="AU1780" s="24" t="e">
        <v>#N/A</v>
      </c>
      <c r="AV1780" s="24">
        <v>81</v>
      </c>
      <c r="AW1780" s="24"/>
      <c r="AX1780" s="24"/>
      <c r="AY1780" s="24"/>
      <c r="AZ1780" s="24"/>
      <c r="BA1780" s="24"/>
      <c r="BB1780" s="24"/>
      <c r="BC1780" s="24"/>
      <c r="BD1780" s="24">
        <v>0</v>
      </c>
      <c r="BE1780" s="24">
        <v>0</v>
      </c>
      <c r="BF1780" s="23"/>
      <c r="BG1780" s="23"/>
      <c r="BH1780" s="23">
        <v>43651</v>
      </c>
      <c r="BI1780" s="26" t="s">
        <v>143</v>
      </c>
      <c r="BJ1780" s="26" t="s">
        <v>10318</v>
      </c>
      <c r="BK1780" s="29">
        <v>44856</v>
      </c>
      <c r="BL1780" s="24" t="s">
        <v>129</v>
      </c>
      <c r="BM1780" s="22" t="str">
        <f ca="1">+IF(Tabla1[[#This Row],[FECHA INGRESO]]&gt;=44986,IF((TODAY()-Tabla1[[#This Row],[FECHA INGRESO]])&gt;=50,"ALERTA","TODAVÍA FALTA"),"N/A")</f>
        <v>N/A</v>
      </c>
      <c r="BN1780" s="7">
        <f>IFERROR((_xlfn.DAYS(Tabla1[[#This Row],[FECHA INGRESO]],Tabla1[[#This Row],[FECHA RETIRO]]))/30,"")</f>
        <v>-1.3</v>
      </c>
    </row>
    <row r="1781" spans="1:66" x14ac:dyDescent="0.35">
      <c r="A1781" s="31">
        <v>1073527536</v>
      </c>
      <c r="B1781" s="22" t="s">
        <v>10319</v>
      </c>
      <c r="C1781" s="23">
        <v>43612</v>
      </c>
      <c r="D1781" s="23" t="s">
        <v>157</v>
      </c>
      <c r="E1781" s="23" t="s">
        <v>111</v>
      </c>
      <c r="F1781" s="23"/>
      <c r="G1781" s="24"/>
      <c r="H1781" s="24">
        <v>24094405745</v>
      </c>
      <c r="I1781" s="24" t="s">
        <v>72</v>
      </c>
      <c r="J1781" s="24">
        <f>DATEDIF(Tabla1[[#This Row],[FECHA DE NACIMIENTO]],Tabla1[[#This Row],[FECHA ACTUAL]],"Y")</f>
        <v>24</v>
      </c>
      <c r="K1781" s="24" t="s">
        <v>73</v>
      </c>
      <c r="L1781" s="24" t="s">
        <v>112</v>
      </c>
      <c r="M1781" s="24">
        <v>1</v>
      </c>
      <c r="N1781" s="24">
        <v>1</v>
      </c>
      <c r="O1781" s="24">
        <v>2</v>
      </c>
      <c r="P1781" s="24" t="s">
        <v>101</v>
      </c>
      <c r="Q1781" s="23">
        <v>36337</v>
      </c>
      <c r="R1781" s="24" t="s">
        <v>10320</v>
      </c>
      <c r="S1781" s="25">
        <v>45119</v>
      </c>
      <c r="T1781" s="24"/>
      <c r="U1781" s="24">
        <v>3016133140</v>
      </c>
      <c r="V1781" s="24" t="s">
        <v>10321</v>
      </c>
      <c r="W1781" s="24" t="s">
        <v>10322</v>
      </c>
      <c r="X1781" s="24" t="s">
        <v>10323</v>
      </c>
      <c r="Y1781" s="24" t="s">
        <v>4828</v>
      </c>
      <c r="Z1781" s="24" t="s">
        <v>117</v>
      </c>
      <c r="AA1781" s="24">
        <v>3158450108</v>
      </c>
      <c r="AB1781" s="24" t="s">
        <v>77</v>
      </c>
      <c r="AC1781" s="24" t="s">
        <v>77</v>
      </c>
      <c r="AD1781" s="24" t="s">
        <v>77</v>
      </c>
      <c r="AE1781" s="26" t="s">
        <v>183</v>
      </c>
      <c r="AF1781" s="26"/>
      <c r="AG1781" s="26"/>
      <c r="AH1781" s="27" t="s">
        <v>184</v>
      </c>
      <c r="AI1781" s="27" t="s">
        <v>1227</v>
      </c>
      <c r="AJ1781" s="27" t="s">
        <v>487</v>
      </c>
      <c r="AK1781" s="24" t="s">
        <v>121</v>
      </c>
      <c r="AL1781" s="24" t="s">
        <v>7086</v>
      </c>
      <c r="AM1781" s="23">
        <v>43612</v>
      </c>
      <c r="AN1781" s="28">
        <v>857100.06</v>
      </c>
      <c r="AO1781" s="28">
        <v>97032</v>
      </c>
      <c r="AP1781" s="24"/>
      <c r="AQ1781" s="24"/>
      <c r="AR1781" s="24"/>
      <c r="AS1781" s="24"/>
      <c r="AT1781" s="24" t="e">
        <v>#N/A</v>
      </c>
      <c r="AU1781" s="24" t="e">
        <v>#N/A</v>
      </c>
      <c r="AV1781" s="24" t="e">
        <v>#N/A</v>
      </c>
      <c r="AW1781" s="24"/>
      <c r="AX1781" s="24"/>
      <c r="AY1781" s="24"/>
      <c r="AZ1781" s="24"/>
      <c r="BA1781" s="24"/>
      <c r="BB1781" s="24"/>
      <c r="BC1781" s="24"/>
      <c r="BD1781" s="24">
        <v>0</v>
      </c>
      <c r="BE1781" s="24">
        <v>0</v>
      </c>
      <c r="BF1781" s="23"/>
      <c r="BG1781" s="23"/>
      <c r="BH1781" s="23">
        <v>43676</v>
      </c>
      <c r="BI1781" s="26" t="s">
        <v>127</v>
      </c>
      <c r="BJ1781" s="26" t="s">
        <v>273</v>
      </c>
      <c r="BK1781" s="29">
        <v>73611</v>
      </c>
      <c r="BL1781" s="24" t="s">
        <v>129</v>
      </c>
      <c r="BM1781" s="22" t="str">
        <f ca="1">+IF(Tabla1[[#This Row],[FECHA INGRESO]]&gt;=44986,IF((TODAY()-Tabla1[[#This Row],[FECHA INGRESO]])&gt;=50,"ALERTA","TODAVÍA FALTA"),"N/A")</f>
        <v>N/A</v>
      </c>
      <c r="BN1781" s="7">
        <f>IFERROR((_xlfn.DAYS(Tabla1[[#This Row],[FECHA INGRESO]],Tabla1[[#This Row],[FECHA RETIRO]]))/30,"")</f>
        <v>-2.1333333333333333</v>
      </c>
    </row>
    <row r="1782" spans="1:66" x14ac:dyDescent="0.35">
      <c r="A1782" s="31">
        <v>1033796029</v>
      </c>
      <c r="B1782" s="22" t="s">
        <v>10324</v>
      </c>
      <c r="C1782" s="23">
        <v>43612</v>
      </c>
      <c r="D1782" s="23" t="s">
        <v>266</v>
      </c>
      <c r="E1782" s="23" t="s">
        <v>111</v>
      </c>
      <c r="F1782" s="23"/>
      <c r="G1782" s="24"/>
      <c r="H1782" s="24">
        <v>24094377213</v>
      </c>
      <c r="I1782" s="24" t="s">
        <v>95</v>
      </c>
      <c r="J1782" s="24">
        <f>DATEDIF(Tabla1[[#This Row],[FECHA DE NACIMIENTO]],Tabla1[[#This Row],[FECHA ACTUAL]],"Y")</f>
        <v>26</v>
      </c>
      <c r="K1782" s="24" t="s">
        <v>96</v>
      </c>
      <c r="L1782" s="24" t="s">
        <v>112</v>
      </c>
      <c r="M1782" s="24">
        <v>0</v>
      </c>
      <c r="N1782" s="24">
        <v>0</v>
      </c>
      <c r="O1782" s="24">
        <v>3</v>
      </c>
      <c r="P1782" s="24" t="s">
        <v>101</v>
      </c>
      <c r="Q1782" s="23">
        <v>35492</v>
      </c>
      <c r="R1782" s="24" t="s">
        <v>76</v>
      </c>
      <c r="S1782" s="25">
        <v>45119</v>
      </c>
      <c r="T1782" s="24">
        <v>5676862</v>
      </c>
      <c r="U1782" s="24">
        <v>3023748757</v>
      </c>
      <c r="V1782" s="24" t="s">
        <v>10325</v>
      </c>
      <c r="W1782" s="24" t="s">
        <v>10326</v>
      </c>
      <c r="X1782" s="24" t="s">
        <v>10327</v>
      </c>
      <c r="Y1782" s="24" t="s">
        <v>10328</v>
      </c>
      <c r="Z1782" s="24" t="s">
        <v>255</v>
      </c>
      <c r="AA1782" s="24">
        <v>3005625119</v>
      </c>
      <c r="AB1782" s="24" t="s">
        <v>77</v>
      </c>
      <c r="AC1782" s="24" t="s">
        <v>77</v>
      </c>
      <c r="AD1782" s="24" t="s">
        <v>77</v>
      </c>
      <c r="AE1782" s="26" t="s">
        <v>194</v>
      </c>
      <c r="AF1782" s="26"/>
      <c r="AG1782" s="26"/>
      <c r="AH1782" s="27" t="s">
        <v>3042</v>
      </c>
      <c r="AI1782" s="27" t="s">
        <v>8105</v>
      </c>
      <c r="AJ1782" s="27" t="s">
        <v>438</v>
      </c>
      <c r="AK1782" s="24" t="s">
        <v>121</v>
      </c>
      <c r="AL1782" s="24" t="s">
        <v>7086</v>
      </c>
      <c r="AM1782" s="23">
        <v>43612</v>
      </c>
      <c r="AN1782" s="28">
        <v>857100.06</v>
      </c>
      <c r="AO1782" s="28">
        <v>97032</v>
      </c>
      <c r="AP1782" s="24"/>
      <c r="AQ1782" s="24"/>
      <c r="AR1782" s="24"/>
      <c r="AS1782" s="24"/>
      <c r="AT1782" s="24" t="e">
        <v>#N/A</v>
      </c>
      <c r="AU1782" s="24" t="e">
        <v>#N/A</v>
      </c>
      <c r="AV1782" s="24" t="e">
        <v>#N/A</v>
      </c>
      <c r="AW1782" s="24"/>
      <c r="AX1782" s="24"/>
      <c r="AY1782" s="24"/>
      <c r="AZ1782" s="24"/>
      <c r="BA1782" s="24"/>
      <c r="BB1782" s="24"/>
      <c r="BC1782" s="24"/>
      <c r="BD1782" s="24">
        <v>0</v>
      </c>
      <c r="BE1782" s="24">
        <v>0</v>
      </c>
      <c r="BF1782" s="23"/>
      <c r="BG1782" s="23"/>
      <c r="BH1782" s="23">
        <v>43628</v>
      </c>
      <c r="BI1782" s="26" t="s">
        <v>127</v>
      </c>
      <c r="BJ1782" s="26" t="s">
        <v>1352</v>
      </c>
      <c r="BK1782" s="29">
        <v>18403</v>
      </c>
      <c r="BL1782" s="24" t="s">
        <v>129</v>
      </c>
      <c r="BM1782" s="22" t="str">
        <f ca="1">+IF(Tabla1[[#This Row],[FECHA INGRESO]]&gt;=44986,IF((TODAY()-Tabla1[[#This Row],[FECHA INGRESO]])&gt;=50,"ALERTA","TODAVÍA FALTA"),"N/A")</f>
        <v>N/A</v>
      </c>
      <c r="BN1782" s="7">
        <f>IFERROR((_xlfn.DAYS(Tabla1[[#This Row],[FECHA INGRESO]],Tabla1[[#This Row],[FECHA RETIRO]]))/30,"")</f>
        <v>-0.53333333333333333</v>
      </c>
    </row>
    <row r="1783" spans="1:66" ht="15" customHeight="1" x14ac:dyDescent="0.35">
      <c r="A1783" s="31">
        <v>1070329829</v>
      </c>
      <c r="B1783" s="22" t="s">
        <v>10329</v>
      </c>
      <c r="C1783" s="23">
        <v>43612</v>
      </c>
      <c r="D1783" s="23" t="s">
        <v>131</v>
      </c>
      <c r="E1783" s="24" t="s">
        <v>94</v>
      </c>
      <c r="F1783" s="23"/>
      <c r="G1783" s="24"/>
      <c r="H1783" s="24">
        <v>24094295018</v>
      </c>
      <c r="I1783" s="24" t="s">
        <v>72</v>
      </c>
      <c r="J1783" s="24">
        <f>DATEDIF(Tabla1[[#This Row],[FECHA DE NACIMIENTO]],Tabla1[[#This Row],[FECHA ACTUAL]],"Y")</f>
        <v>29</v>
      </c>
      <c r="K1783" s="24" t="s">
        <v>96</v>
      </c>
      <c r="L1783" s="24" t="s">
        <v>112</v>
      </c>
      <c r="M1783" s="24">
        <v>1</v>
      </c>
      <c r="N1783" s="24">
        <v>1</v>
      </c>
      <c r="O1783" s="24">
        <v>3</v>
      </c>
      <c r="P1783" s="24" t="s">
        <v>101</v>
      </c>
      <c r="Q1783" s="23">
        <v>34237</v>
      </c>
      <c r="R1783" s="24" t="s">
        <v>10330</v>
      </c>
      <c r="S1783" s="25">
        <v>45119</v>
      </c>
      <c r="T1783" s="24"/>
      <c r="U1783" s="24">
        <v>3102080724</v>
      </c>
      <c r="V1783" s="24" t="s">
        <v>10331</v>
      </c>
      <c r="W1783" s="24" t="s">
        <v>10332</v>
      </c>
      <c r="X1783" s="24" t="s">
        <v>10333</v>
      </c>
      <c r="Y1783" s="24" t="s">
        <v>10334</v>
      </c>
      <c r="Z1783" s="24" t="s">
        <v>285</v>
      </c>
      <c r="AA1783" s="24">
        <v>3112041183</v>
      </c>
      <c r="AB1783" s="24" t="s">
        <v>77</v>
      </c>
      <c r="AC1783" s="24" t="s">
        <v>77</v>
      </c>
      <c r="AD1783" s="24" t="s">
        <v>77</v>
      </c>
      <c r="AE1783" s="26" t="s">
        <v>151</v>
      </c>
      <c r="AF1783" s="26"/>
      <c r="AG1783" s="26"/>
      <c r="AH1783" s="27" t="s">
        <v>184</v>
      </c>
      <c r="AI1783" s="27" t="s">
        <v>5339</v>
      </c>
      <c r="AJ1783" s="27" t="s">
        <v>530</v>
      </c>
      <c r="AK1783" s="24" t="s">
        <v>121</v>
      </c>
      <c r="AL1783" s="24" t="s">
        <v>7086</v>
      </c>
      <c r="AM1783" s="23">
        <v>43612</v>
      </c>
      <c r="AN1783" s="28">
        <v>857100.06</v>
      </c>
      <c r="AO1783" s="28">
        <v>97032</v>
      </c>
      <c r="AP1783" s="24"/>
      <c r="AQ1783" s="24"/>
      <c r="AR1783" s="24"/>
      <c r="AS1783" s="24"/>
      <c r="AT1783" s="24" t="e">
        <v>#N/A</v>
      </c>
      <c r="AU1783" s="24" t="e">
        <v>#N/A</v>
      </c>
      <c r="AV1783" s="24" t="e">
        <v>#N/A</v>
      </c>
      <c r="AW1783" s="24"/>
      <c r="AX1783" s="24"/>
      <c r="AY1783" s="24"/>
      <c r="AZ1783" s="24"/>
      <c r="BA1783" s="24"/>
      <c r="BB1783" s="24"/>
      <c r="BC1783" s="24"/>
      <c r="BD1783" s="24">
        <v>0</v>
      </c>
      <c r="BE1783" s="24">
        <v>0</v>
      </c>
      <c r="BF1783" s="23"/>
      <c r="BG1783" s="23"/>
      <c r="BH1783" s="23">
        <v>43676</v>
      </c>
      <c r="BI1783" s="26" t="s">
        <v>127</v>
      </c>
      <c r="BJ1783" s="26" t="s">
        <v>273</v>
      </c>
      <c r="BK1783" s="29">
        <v>0</v>
      </c>
      <c r="BL1783" s="24" t="s">
        <v>129</v>
      </c>
      <c r="BM1783" s="22" t="str">
        <f ca="1">+IF(Tabla1[[#This Row],[FECHA INGRESO]]&gt;=44986,IF((TODAY()-Tabla1[[#This Row],[FECHA INGRESO]])&gt;=50,"ALERTA","TODAVÍA FALTA"),"N/A")</f>
        <v>N/A</v>
      </c>
      <c r="BN1783" s="7">
        <f>IFERROR((_xlfn.DAYS(Tabla1[[#This Row],[FECHA INGRESO]],Tabla1[[#This Row],[FECHA RETIRO]]))/30,"")</f>
        <v>-2.1333333333333333</v>
      </c>
    </row>
    <row r="1784" spans="1:66" ht="15" customHeight="1" x14ac:dyDescent="0.35">
      <c r="A1784" s="34">
        <v>1019079418</v>
      </c>
      <c r="B1784" s="22" t="s">
        <v>10335</v>
      </c>
      <c r="C1784" s="23">
        <v>43612</v>
      </c>
      <c r="D1784" s="23" t="s">
        <v>188</v>
      </c>
      <c r="E1784" s="23" t="s">
        <v>69</v>
      </c>
      <c r="F1784" s="23" t="s">
        <v>70</v>
      </c>
      <c r="G1784" s="24"/>
      <c r="H1784" s="24">
        <v>24094125094</v>
      </c>
      <c r="I1784" s="24" t="s">
        <v>95</v>
      </c>
      <c r="J1784" s="24">
        <f>DATEDIF(Tabla1[[#This Row],[FECHA DE NACIMIENTO]],Tabla1[[#This Row],[FECHA ACTUAL]],"Y")</f>
        <v>30</v>
      </c>
      <c r="K1784" s="24" t="s">
        <v>320</v>
      </c>
      <c r="L1784" s="24" t="s">
        <v>234</v>
      </c>
      <c r="M1784" s="24">
        <v>1</v>
      </c>
      <c r="N1784" s="24">
        <v>1</v>
      </c>
      <c r="O1784" s="24">
        <v>2</v>
      </c>
      <c r="P1784" s="24" t="s">
        <v>101</v>
      </c>
      <c r="Q1784" s="23">
        <v>34001</v>
      </c>
      <c r="R1784" s="24" t="s">
        <v>76</v>
      </c>
      <c r="S1784" s="25">
        <v>45119</v>
      </c>
      <c r="T1784" s="24"/>
      <c r="U1784" s="24">
        <v>3208932365</v>
      </c>
      <c r="V1784" s="24" t="s">
        <v>10336</v>
      </c>
      <c r="W1784" s="24" t="s">
        <v>10337</v>
      </c>
      <c r="X1784" s="24" t="s">
        <v>10338</v>
      </c>
      <c r="Y1784" s="24" t="s">
        <v>10339</v>
      </c>
      <c r="Z1784" s="24" t="s">
        <v>117</v>
      </c>
      <c r="AA1784" s="24">
        <v>3123310766</v>
      </c>
      <c r="AB1784" s="24" t="s">
        <v>77</v>
      </c>
      <c r="AC1784" s="24" t="s">
        <v>77</v>
      </c>
      <c r="AD1784" s="24" t="s">
        <v>77</v>
      </c>
      <c r="AE1784" s="26" t="s">
        <v>151</v>
      </c>
      <c r="AF1784" s="26"/>
      <c r="AG1784" s="26"/>
      <c r="AH1784" s="27" t="s">
        <v>184</v>
      </c>
      <c r="AI1784" s="27" t="s">
        <v>376</v>
      </c>
      <c r="AJ1784" s="27" t="s">
        <v>377</v>
      </c>
      <c r="AK1784" s="24" t="s">
        <v>121</v>
      </c>
      <c r="AL1784" s="24" t="s">
        <v>7086</v>
      </c>
      <c r="AM1784" s="23">
        <v>43612</v>
      </c>
      <c r="AN1784" s="28">
        <v>877803</v>
      </c>
      <c r="AO1784" s="28">
        <v>102854</v>
      </c>
      <c r="AP1784" s="24"/>
      <c r="AQ1784" s="24"/>
      <c r="AR1784" s="24"/>
      <c r="AS1784" s="24"/>
      <c r="AT1784" s="24" t="e">
        <v>#N/A</v>
      </c>
      <c r="AU1784" s="24" t="e">
        <v>#N/A</v>
      </c>
      <c r="AV1784" s="24" t="e">
        <v>#N/A</v>
      </c>
      <c r="AW1784" s="24"/>
      <c r="AX1784" s="24"/>
      <c r="AY1784" s="24"/>
      <c r="AZ1784" s="24"/>
      <c r="BA1784" s="24"/>
      <c r="BB1784" s="24"/>
      <c r="BC1784" s="24"/>
      <c r="BD1784" s="24">
        <v>0</v>
      </c>
      <c r="BE1784" s="24">
        <v>0</v>
      </c>
      <c r="BF1784" s="23"/>
      <c r="BG1784" s="23"/>
      <c r="BH1784" s="23">
        <v>44048</v>
      </c>
      <c r="BI1784" s="26" t="s">
        <v>143</v>
      </c>
      <c r="BJ1784" s="26" t="s">
        <v>845</v>
      </c>
      <c r="BK1784" s="29">
        <v>0</v>
      </c>
      <c r="BL1784" s="24" t="s">
        <v>129</v>
      </c>
      <c r="BM1784" s="22" t="str">
        <f ca="1">+IF(Tabla1[[#This Row],[FECHA INGRESO]]&gt;=44986,IF((TODAY()-Tabla1[[#This Row],[FECHA INGRESO]])&gt;=50,"ALERTA","TODAVÍA FALTA"),"N/A")</f>
        <v>N/A</v>
      </c>
      <c r="BN1784" s="7">
        <f>IFERROR((_xlfn.DAYS(Tabla1[[#This Row],[FECHA INGRESO]],Tabla1[[#This Row],[FECHA RETIRO]]))/30,"")</f>
        <v>-14.533333333333333</v>
      </c>
    </row>
    <row r="1785" spans="1:66" ht="15" customHeight="1" x14ac:dyDescent="0.35">
      <c r="A1785" s="34">
        <v>1000465483</v>
      </c>
      <c r="B1785" s="22" t="s">
        <v>10340</v>
      </c>
      <c r="C1785" s="23">
        <v>43612</v>
      </c>
      <c r="D1785" s="23" t="s">
        <v>188</v>
      </c>
      <c r="E1785" s="24" t="s">
        <v>94</v>
      </c>
      <c r="F1785" s="23" t="s">
        <v>70</v>
      </c>
      <c r="G1785" s="24"/>
      <c r="H1785" s="24">
        <v>24094265512</v>
      </c>
      <c r="I1785" s="24" t="s">
        <v>95</v>
      </c>
      <c r="J1785" s="24">
        <f>DATEDIF(Tabla1[[#This Row],[FECHA DE NACIMIENTO]],Tabla1[[#This Row],[FECHA ACTUAL]],"Y")</f>
        <v>23</v>
      </c>
      <c r="K1785" s="24" t="s">
        <v>500</v>
      </c>
      <c r="L1785" s="24" t="s">
        <v>112</v>
      </c>
      <c r="M1785" s="24">
        <v>0</v>
      </c>
      <c r="N1785" s="24">
        <v>0</v>
      </c>
      <c r="O1785" s="24">
        <v>2</v>
      </c>
      <c r="P1785" s="24" t="s">
        <v>101</v>
      </c>
      <c r="Q1785" s="23">
        <v>36601</v>
      </c>
      <c r="R1785" s="24" t="s">
        <v>76</v>
      </c>
      <c r="S1785" s="25">
        <v>45119</v>
      </c>
      <c r="T1785" s="24"/>
      <c r="U1785" s="24">
        <v>3228048303</v>
      </c>
      <c r="V1785" s="24" t="s">
        <v>10341</v>
      </c>
      <c r="W1785" s="24" t="s">
        <v>10342</v>
      </c>
      <c r="X1785" s="24" t="s">
        <v>10343</v>
      </c>
      <c r="Y1785" s="24" t="s">
        <v>10344</v>
      </c>
      <c r="Z1785" s="24" t="s">
        <v>117</v>
      </c>
      <c r="AA1785" s="24">
        <v>3143265557</v>
      </c>
      <c r="AB1785" s="24" t="s">
        <v>77</v>
      </c>
      <c r="AC1785" s="24" t="s">
        <v>77</v>
      </c>
      <c r="AD1785" s="24" t="s">
        <v>77</v>
      </c>
      <c r="AE1785" s="26" t="s">
        <v>183</v>
      </c>
      <c r="AF1785" s="26"/>
      <c r="AG1785" s="26"/>
      <c r="AH1785" s="27" t="s">
        <v>184</v>
      </c>
      <c r="AI1785" s="27" t="s">
        <v>5470</v>
      </c>
      <c r="AJ1785" s="27" t="s">
        <v>5470</v>
      </c>
      <c r="AK1785" s="24" t="s">
        <v>121</v>
      </c>
      <c r="AL1785" s="24" t="s">
        <v>7086</v>
      </c>
      <c r="AM1785" s="23">
        <v>43612</v>
      </c>
      <c r="AN1785" s="28">
        <v>908526</v>
      </c>
      <c r="AO1785" s="28">
        <v>106454</v>
      </c>
      <c r="AP1785" s="24" t="s">
        <v>5471</v>
      </c>
      <c r="AQ1785" s="24"/>
      <c r="AR1785" s="24"/>
      <c r="AS1785" s="24"/>
      <c r="AT1785" s="24" t="e">
        <v>#N/A</v>
      </c>
      <c r="AU1785" s="24" t="e">
        <v>#N/A</v>
      </c>
      <c r="AV1785" s="24" t="e">
        <v>#N/A</v>
      </c>
      <c r="AW1785" s="24"/>
      <c r="AX1785" s="24"/>
      <c r="AY1785" s="24"/>
      <c r="AZ1785" s="24"/>
      <c r="BA1785" s="24"/>
      <c r="BB1785" s="24"/>
      <c r="BC1785" s="24"/>
      <c r="BD1785" s="24">
        <v>0</v>
      </c>
      <c r="BE1785" s="24">
        <v>0</v>
      </c>
      <c r="BF1785" s="23"/>
      <c r="BG1785" s="23"/>
      <c r="BH1785" s="23">
        <v>44258</v>
      </c>
      <c r="BI1785" s="26" t="s">
        <v>127</v>
      </c>
      <c r="BJ1785" s="26" t="s">
        <v>273</v>
      </c>
      <c r="BK1785" s="29">
        <v>0</v>
      </c>
      <c r="BL1785" s="24" t="s">
        <v>129</v>
      </c>
      <c r="BM1785" s="22" t="str">
        <f ca="1">+IF(Tabla1[[#This Row],[FECHA INGRESO]]&gt;=44986,IF((TODAY()-Tabla1[[#This Row],[FECHA INGRESO]])&gt;=50,"ALERTA","TODAVÍA FALTA"),"N/A")</f>
        <v>N/A</v>
      </c>
      <c r="BN1785" s="7">
        <f>IFERROR((_xlfn.DAYS(Tabla1[[#This Row],[FECHA INGRESO]],Tabla1[[#This Row],[FECHA RETIRO]]))/30,"")</f>
        <v>-21.533333333333335</v>
      </c>
    </row>
    <row r="1786" spans="1:66" ht="15" customHeight="1" x14ac:dyDescent="0.35">
      <c r="A1786" s="31">
        <v>1030564757</v>
      </c>
      <c r="B1786" s="22" t="s">
        <v>10345</v>
      </c>
      <c r="C1786" s="23">
        <v>43612</v>
      </c>
      <c r="D1786" s="23" t="s">
        <v>266</v>
      </c>
      <c r="E1786" s="23" t="s">
        <v>111</v>
      </c>
      <c r="F1786" s="23"/>
      <c r="G1786" s="24"/>
      <c r="H1786" s="24">
        <v>24094391079</v>
      </c>
      <c r="I1786" s="24" t="s">
        <v>72</v>
      </c>
      <c r="J1786" s="24">
        <f>DATEDIF(Tabla1[[#This Row],[FECHA DE NACIMIENTO]],Tabla1[[#This Row],[FECHA ACTUAL]],"Y")</f>
        <v>33</v>
      </c>
      <c r="K1786" s="24" t="s">
        <v>96</v>
      </c>
      <c r="L1786" s="24" t="s">
        <v>112</v>
      </c>
      <c r="M1786" s="24">
        <v>0</v>
      </c>
      <c r="N1786" s="24">
        <v>0</v>
      </c>
      <c r="O1786" s="24">
        <v>2</v>
      </c>
      <c r="P1786" s="24" t="s">
        <v>101</v>
      </c>
      <c r="Q1786" s="23">
        <v>32823</v>
      </c>
      <c r="R1786" s="24" t="s">
        <v>76</v>
      </c>
      <c r="S1786" s="25">
        <v>45119</v>
      </c>
      <c r="T1786" s="24">
        <v>6748520</v>
      </c>
      <c r="U1786" s="24">
        <v>3208884834</v>
      </c>
      <c r="V1786" s="24" t="s">
        <v>10346</v>
      </c>
      <c r="W1786" s="24" t="s">
        <v>10347</v>
      </c>
      <c r="X1786" s="24" t="s">
        <v>10348</v>
      </c>
      <c r="Y1786" s="24" t="s">
        <v>10349</v>
      </c>
      <c r="Z1786" s="24" t="s">
        <v>82</v>
      </c>
      <c r="AA1786" s="24">
        <v>3132236317</v>
      </c>
      <c r="AB1786" s="24" t="s">
        <v>77</v>
      </c>
      <c r="AC1786" s="24" t="s">
        <v>77</v>
      </c>
      <c r="AD1786" s="24" t="s">
        <v>77</v>
      </c>
      <c r="AE1786" s="26" t="s">
        <v>151</v>
      </c>
      <c r="AF1786" s="26"/>
      <c r="AG1786" s="26"/>
      <c r="AH1786" s="27" t="s">
        <v>184</v>
      </c>
      <c r="AI1786" s="27" t="s">
        <v>3939</v>
      </c>
      <c r="AJ1786" s="27" t="s">
        <v>487</v>
      </c>
      <c r="AK1786" s="24" t="s">
        <v>121</v>
      </c>
      <c r="AL1786" s="24" t="s">
        <v>7086</v>
      </c>
      <c r="AM1786" s="23">
        <v>43612</v>
      </c>
      <c r="AN1786" s="28">
        <v>857100.06</v>
      </c>
      <c r="AO1786" s="28">
        <v>97032</v>
      </c>
      <c r="AP1786" s="24"/>
      <c r="AQ1786" s="24"/>
      <c r="AR1786" s="24"/>
      <c r="AS1786" s="24"/>
      <c r="AT1786" s="24" t="e">
        <v>#N/A</v>
      </c>
      <c r="AU1786" s="24" t="e">
        <v>#N/A</v>
      </c>
      <c r="AV1786" s="24" t="e">
        <v>#N/A</v>
      </c>
      <c r="AW1786" s="24"/>
      <c r="AX1786" s="24"/>
      <c r="AY1786" s="24"/>
      <c r="AZ1786" s="24"/>
      <c r="BA1786" s="24"/>
      <c r="BB1786" s="24"/>
      <c r="BC1786" s="24"/>
      <c r="BD1786" s="24">
        <v>0</v>
      </c>
      <c r="BE1786" s="24">
        <v>0</v>
      </c>
      <c r="BF1786" s="23"/>
      <c r="BG1786" s="23"/>
      <c r="BH1786" s="23">
        <v>43668</v>
      </c>
      <c r="BI1786" s="26" t="s">
        <v>143</v>
      </c>
      <c r="BJ1786" s="26" t="s">
        <v>2589</v>
      </c>
      <c r="BK1786" s="29">
        <v>64409</v>
      </c>
      <c r="BL1786" s="24" t="s">
        <v>129</v>
      </c>
      <c r="BM1786" s="22" t="str">
        <f ca="1">+IF(Tabla1[[#This Row],[FECHA INGRESO]]&gt;=44986,IF((TODAY()-Tabla1[[#This Row],[FECHA INGRESO]])&gt;=50,"ALERTA","TODAVÍA FALTA"),"N/A")</f>
        <v>N/A</v>
      </c>
      <c r="BN1786" s="7">
        <f>IFERROR((_xlfn.DAYS(Tabla1[[#This Row],[FECHA INGRESO]],Tabla1[[#This Row],[FECHA RETIRO]]))/30,"")</f>
        <v>-1.8666666666666667</v>
      </c>
    </row>
    <row r="1787" spans="1:66" ht="15" customHeight="1" x14ac:dyDescent="0.35">
      <c r="A1787" s="31">
        <v>94450648</v>
      </c>
      <c r="B1787" s="22" t="s">
        <v>10350</v>
      </c>
      <c r="C1787" s="23">
        <v>43613</v>
      </c>
      <c r="D1787" s="23" t="s">
        <v>188</v>
      </c>
      <c r="E1787" s="23" t="s">
        <v>111</v>
      </c>
      <c r="F1787" s="23"/>
      <c r="G1787" s="24"/>
      <c r="H1787" s="24">
        <v>24094269158</v>
      </c>
      <c r="I1787" s="24" t="s">
        <v>72</v>
      </c>
      <c r="J1787" s="24">
        <f>DATEDIF(Tabla1[[#This Row],[FECHA DE NACIMIENTO]],Tabla1[[#This Row],[FECHA ACTUAL]],"Y")</f>
        <v>47</v>
      </c>
      <c r="K1787" s="24" t="s">
        <v>96</v>
      </c>
      <c r="L1787" s="24" t="s">
        <v>112</v>
      </c>
      <c r="M1787" s="24">
        <v>2</v>
      </c>
      <c r="N1787" s="24">
        <v>2</v>
      </c>
      <c r="O1787" s="24">
        <v>3</v>
      </c>
      <c r="P1787" s="24" t="s">
        <v>101</v>
      </c>
      <c r="Q1787" s="23">
        <v>27681</v>
      </c>
      <c r="R1787" s="24" t="s">
        <v>9031</v>
      </c>
      <c r="S1787" s="25">
        <v>45119</v>
      </c>
      <c r="T1787" s="24">
        <v>4649915</v>
      </c>
      <c r="U1787" s="24">
        <v>3204461945</v>
      </c>
      <c r="V1787" s="24" t="s">
        <v>10351</v>
      </c>
      <c r="W1787" s="24" t="s">
        <v>10352</v>
      </c>
      <c r="X1787" s="24" t="s">
        <v>9940</v>
      </c>
      <c r="Y1787" s="24" t="s">
        <v>10353</v>
      </c>
      <c r="Z1787" s="24" t="s">
        <v>150</v>
      </c>
      <c r="AA1787" s="24">
        <v>3152931450</v>
      </c>
      <c r="AB1787" s="24" t="s">
        <v>77</v>
      </c>
      <c r="AC1787" s="24" t="s">
        <v>77</v>
      </c>
      <c r="AD1787" s="24" t="s">
        <v>77</v>
      </c>
      <c r="AE1787" s="26" t="s">
        <v>151</v>
      </c>
      <c r="AF1787" s="26"/>
      <c r="AG1787" s="26"/>
      <c r="AH1787" s="27" t="s">
        <v>184</v>
      </c>
      <c r="AI1787" s="27" t="s">
        <v>376</v>
      </c>
      <c r="AJ1787" s="27" t="s">
        <v>377</v>
      </c>
      <c r="AK1787" s="24" t="s">
        <v>121</v>
      </c>
      <c r="AL1787" s="24" t="s">
        <v>7086</v>
      </c>
      <c r="AM1787" s="23">
        <v>43613</v>
      </c>
      <c r="AN1787" s="28">
        <v>857100.06</v>
      </c>
      <c r="AO1787" s="28">
        <v>97032</v>
      </c>
      <c r="AP1787" s="24" t="s">
        <v>10354</v>
      </c>
      <c r="AQ1787" s="24"/>
      <c r="AR1787" s="24"/>
      <c r="AS1787" s="24"/>
      <c r="AT1787" s="24" t="e">
        <v>#N/A</v>
      </c>
      <c r="AU1787" s="24" t="e">
        <v>#N/A</v>
      </c>
      <c r="AV1787" s="24" t="e">
        <v>#N/A</v>
      </c>
      <c r="AW1787" s="24"/>
      <c r="AX1787" s="24"/>
      <c r="AY1787" s="24"/>
      <c r="AZ1787" s="24"/>
      <c r="BA1787" s="24"/>
      <c r="BB1787" s="24"/>
      <c r="BC1787" s="24"/>
      <c r="BD1787" s="24">
        <v>0</v>
      </c>
      <c r="BE1787" s="24">
        <v>0</v>
      </c>
      <c r="BF1787" s="23"/>
      <c r="BG1787" s="23"/>
      <c r="BH1787" s="23">
        <v>43798</v>
      </c>
      <c r="BI1787" s="26" t="s">
        <v>127</v>
      </c>
      <c r="BJ1787" s="26" t="s">
        <v>232</v>
      </c>
      <c r="BK1787" s="29">
        <v>209329</v>
      </c>
      <c r="BL1787" s="24" t="s">
        <v>129</v>
      </c>
      <c r="BM1787" s="22" t="str">
        <f ca="1">+IF(Tabla1[[#This Row],[FECHA INGRESO]]&gt;=44986,IF((TODAY()-Tabla1[[#This Row],[FECHA INGRESO]])&gt;=50,"ALERTA","TODAVÍA FALTA"),"N/A")</f>
        <v>N/A</v>
      </c>
      <c r="BN1787" s="7">
        <f>IFERROR((_xlfn.DAYS(Tabla1[[#This Row],[FECHA INGRESO]],Tabla1[[#This Row],[FECHA RETIRO]]))/30,"")</f>
        <v>-6.166666666666667</v>
      </c>
    </row>
    <row r="1788" spans="1:66" ht="15" customHeight="1" x14ac:dyDescent="0.35">
      <c r="A1788" s="31">
        <v>1033798393</v>
      </c>
      <c r="B1788" s="22" t="s">
        <v>10355</v>
      </c>
      <c r="C1788" s="23">
        <v>43614</v>
      </c>
      <c r="D1788" s="23" t="s">
        <v>188</v>
      </c>
      <c r="E1788" s="24" t="s">
        <v>94</v>
      </c>
      <c r="F1788" s="23"/>
      <c r="G1788" s="24"/>
      <c r="H1788" s="24">
        <v>24094453434</v>
      </c>
      <c r="I1788" s="24" t="s">
        <v>72</v>
      </c>
      <c r="J1788" s="24">
        <f>DATEDIF(Tabla1[[#This Row],[FECHA DE NACIMIENTO]],Tabla1[[#This Row],[FECHA ACTUAL]],"Y")</f>
        <v>26</v>
      </c>
      <c r="K1788" s="24" t="s">
        <v>385</v>
      </c>
      <c r="L1788" s="24" t="s">
        <v>112</v>
      </c>
      <c r="M1788" s="24">
        <v>0</v>
      </c>
      <c r="N1788" s="24">
        <v>0</v>
      </c>
      <c r="O1788" s="24">
        <v>2</v>
      </c>
      <c r="P1788" s="24" t="s">
        <v>101</v>
      </c>
      <c r="Q1788" s="23">
        <v>35607</v>
      </c>
      <c r="R1788" s="24" t="s">
        <v>76</v>
      </c>
      <c r="S1788" s="25">
        <v>45119</v>
      </c>
      <c r="T1788" s="24">
        <v>2045973</v>
      </c>
      <c r="U1788" s="24">
        <v>3204242483</v>
      </c>
      <c r="V1788" s="24" t="s">
        <v>10356</v>
      </c>
      <c r="W1788" s="24" t="s">
        <v>10357</v>
      </c>
      <c r="X1788" s="24" t="s">
        <v>10358</v>
      </c>
      <c r="Y1788" s="24" t="s">
        <v>1829</v>
      </c>
      <c r="Z1788" s="24" t="s">
        <v>117</v>
      </c>
      <c r="AA1788" s="24">
        <v>3138083156</v>
      </c>
      <c r="AB1788" s="24" t="s">
        <v>77</v>
      </c>
      <c r="AC1788" s="24" t="s">
        <v>77</v>
      </c>
      <c r="AD1788" s="24" t="s">
        <v>77</v>
      </c>
      <c r="AE1788" s="26" t="s">
        <v>151</v>
      </c>
      <c r="AF1788" s="26"/>
      <c r="AG1788" s="26"/>
      <c r="AH1788" s="27" t="s">
        <v>3042</v>
      </c>
      <c r="AI1788" s="27" t="s">
        <v>9114</v>
      </c>
      <c r="AJ1788" s="27" t="s">
        <v>438</v>
      </c>
      <c r="AK1788" s="24" t="s">
        <v>121</v>
      </c>
      <c r="AL1788" s="24" t="s">
        <v>7086</v>
      </c>
      <c r="AM1788" s="23">
        <v>43614</v>
      </c>
      <c r="AN1788" s="28">
        <v>857100.06</v>
      </c>
      <c r="AO1788" s="28">
        <v>97032</v>
      </c>
      <c r="AP1788" s="24"/>
      <c r="AQ1788" s="24"/>
      <c r="AR1788" s="24"/>
      <c r="AS1788" s="24"/>
      <c r="AT1788" s="24" t="e">
        <v>#N/A</v>
      </c>
      <c r="AU1788" s="24" t="e">
        <v>#N/A</v>
      </c>
      <c r="AV1788" s="24" t="e">
        <v>#N/A</v>
      </c>
      <c r="AW1788" s="24"/>
      <c r="AX1788" s="24"/>
      <c r="AY1788" s="24"/>
      <c r="AZ1788" s="24"/>
      <c r="BA1788" s="24"/>
      <c r="BB1788" s="24"/>
      <c r="BC1788" s="24"/>
      <c r="BD1788" s="24">
        <v>0</v>
      </c>
      <c r="BE1788" s="24">
        <v>0</v>
      </c>
      <c r="BF1788" s="23"/>
      <c r="BG1788" s="23"/>
      <c r="BH1788" s="23">
        <v>43665</v>
      </c>
      <c r="BI1788" s="26" t="s">
        <v>127</v>
      </c>
      <c r="BJ1788" s="26" t="s">
        <v>10359</v>
      </c>
      <c r="BK1788" s="29">
        <v>58658</v>
      </c>
      <c r="BL1788" s="24" t="s">
        <v>129</v>
      </c>
      <c r="BM1788" s="22" t="str">
        <f ca="1">+IF(Tabla1[[#This Row],[FECHA INGRESO]]&gt;=44986,IF((TODAY()-Tabla1[[#This Row],[FECHA INGRESO]])&gt;=50,"ALERTA","TODAVÍA FALTA"),"N/A")</f>
        <v>N/A</v>
      </c>
      <c r="BN1788" s="7">
        <f>IFERROR((_xlfn.DAYS(Tabla1[[#This Row],[FECHA INGRESO]],Tabla1[[#This Row],[FECHA RETIRO]]))/30,"")</f>
        <v>-1.7</v>
      </c>
    </row>
    <row r="1789" spans="1:66" x14ac:dyDescent="0.35">
      <c r="A1789" s="31">
        <v>1032485820</v>
      </c>
      <c r="B1789" s="22" t="s">
        <v>10360</v>
      </c>
      <c r="C1789" s="23">
        <v>43614</v>
      </c>
      <c r="D1789" s="23" t="s">
        <v>131</v>
      </c>
      <c r="E1789" s="23" t="s">
        <v>111</v>
      </c>
      <c r="F1789" s="23"/>
      <c r="G1789" s="24"/>
      <c r="H1789" s="24">
        <v>24094466740</v>
      </c>
      <c r="I1789" s="24" t="s">
        <v>72</v>
      </c>
      <c r="J1789" s="24">
        <f>DATEDIF(Tabla1[[#This Row],[FECHA DE NACIMIENTO]],Tabla1[[#This Row],[FECHA ACTUAL]],"Y")</f>
        <v>27</v>
      </c>
      <c r="K1789" s="24" t="s">
        <v>320</v>
      </c>
      <c r="L1789" s="24" t="s">
        <v>112</v>
      </c>
      <c r="M1789" s="24">
        <v>0</v>
      </c>
      <c r="N1789" s="24">
        <v>0</v>
      </c>
      <c r="O1789" s="24">
        <v>3</v>
      </c>
      <c r="P1789" s="24" t="s">
        <v>101</v>
      </c>
      <c r="Q1789" s="23">
        <v>35237</v>
      </c>
      <c r="R1789" s="24" t="s">
        <v>76</v>
      </c>
      <c r="S1789" s="25">
        <v>45119</v>
      </c>
      <c r="T1789" s="24">
        <v>9007792</v>
      </c>
      <c r="U1789" s="24">
        <v>3043470570</v>
      </c>
      <c r="V1789" s="24" t="s">
        <v>10361</v>
      </c>
      <c r="W1789" s="24" t="s">
        <v>10362</v>
      </c>
      <c r="X1789" s="24" t="s">
        <v>10363</v>
      </c>
      <c r="Y1789" s="24" t="s">
        <v>10364</v>
      </c>
      <c r="Z1789" s="24" t="s">
        <v>117</v>
      </c>
      <c r="AA1789" s="24">
        <v>3105585716</v>
      </c>
      <c r="AB1789" s="24" t="s">
        <v>77</v>
      </c>
      <c r="AC1789" s="24" t="s">
        <v>77</v>
      </c>
      <c r="AD1789" s="24" t="s">
        <v>77</v>
      </c>
      <c r="AE1789" s="26" t="s">
        <v>183</v>
      </c>
      <c r="AF1789" s="26"/>
      <c r="AG1789" s="26"/>
      <c r="AH1789" s="27" t="s">
        <v>3042</v>
      </c>
      <c r="AI1789" s="27" t="s">
        <v>9114</v>
      </c>
      <c r="AJ1789" s="27" t="s">
        <v>438</v>
      </c>
      <c r="AK1789" s="24" t="s">
        <v>121</v>
      </c>
      <c r="AL1789" s="24" t="s">
        <v>7086</v>
      </c>
      <c r="AM1789" s="23">
        <v>43614</v>
      </c>
      <c r="AN1789" s="28">
        <v>857100.06</v>
      </c>
      <c r="AO1789" s="28">
        <v>97032</v>
      </c>
      <c r="AP1789" s="24"/>
      <c r="AQ1789" s="24"/>
      <c r="AR1789" s="24"/>
      <c r="AS1789" s="24"/>
      <c r="AT1789" s="24" t="e">
        <v>#N/A</v>
      </c>
      <c r="AU1789" s="24" t="e">
        <v>#N/A</v>
      </c>
      <c r="AV1789" s="24" t="e">
        <v>#N/A</v>
      </c>
      <c r="AW1789" s="24"/>
      <c r="AX1789" s="24"/>
      <c r="AY1789" s="24"/>
      <c r="AZ1789" s="24"/>
      <c r="BA1789" s="24"/>
      <c r="BB1789" s="24"/>
      <c r="BC1789" s="24"/>
      <c r="BD1789" s="24">
        <v>0</v>
      </c>
      <c r="BE1789" s="24">
        <v>0</v>
      </c>
      <c r="BF1789" s="23"/>
      <c r="BG1789" s="23"/>
      <c r="BH1789" s="23">
        <v>43652</v>
      </c>
      <c r="BI1789" s="26" t="s">
        <v>127</v>
      </c>
      <c r="BJ1789" s="26" t="s">
        <v>10365</v>
      </c>
      <c r="BK1789" s="29">
        <v>43706</v>
      </c>
      <c r="BL1789" s="24" t="s">
        <v>129</v>
      </c>
      <c r="BM1789" s="22" t="str">
        <f ca="1">+IF(Tabla1[[#This Row],[FECHA INGRESO]]&gt;=44986,IF((TODAY()-Tabla1[[#This Row],[FECHA INGRESO]])&gt;=50,"ALERTA","TODAVÍA FALTA"),"N/A")</f>
        <v>N/A</v>
      </c>
      <c r="BN1789" s="7">
        <f>IFERROR((_xlfn.DAYS(Tabla1[[#This Row],[FECHA INGRESO]],Tabla1[[#This Row],[FECHA RETIRO]]))/30,"")</f>
        <v>-1.2666666666666666</v>
      </c>
    </row>
    <row r="1790" spans="1:66" x14ac:dyDescent="0.35">
      <c r="A1790" s="34">
        <v>1016057186</v>
      </c>
      <c r="B1790" s="37" t="s">
        <v>10366</v>
      </c>
      <c r="C1790" s="23">
        <v>43615</v>
      </c>
      <c r="D1790" s="23" t="s">
        <v>188</v>
      </c>
      <c r="E1790" s="23" t="s">
        <v>111</v>
      </c>
      <c r="F1790" s="23" t="s">
        <v>70</v>
      </c>
      <c r="G1790" s="24"/>
      <c r="H1790" s="24"/>
      <c r="I1790" s="24" t="s">
        <v>95</v>
      </c>
      <c r="J1790" s="24">
        <f>DATEDIF(Tabla1[[#This Row],[FECHA DE NACIMIENTO]],Tabla1[[#This Row],[FECHA ACTUAL]],"Y")</f>
        <v>30</v>
      </c>
      <c r="K1790" s="24" t="s">
        <v>73</v>
      </c>
      <c r="L1790" s="24" t="s">
        <v>112</v>
      </c>
      <c r="M1790" s="24">
        <v>1</v>
      </c>
      <c r="N1790" s="24">
        <v>1</v>
      </c>
      <c r="O1790" s="24">
        <v>2</v>
      </c>
      <c r="P1790" s="24" t="s">
        <v>101</v>
      </c>
      <c r="Q1790" s="23">
        <v>34143</v>
      </c>
      <c r="R1790" s="24" t="s">
        <v>76</v>
      </c>
      <c r="S1790" s="25">
        <v>45119</v>
      </c>
      <c r="T1790" s="24">
        <v>4459238</v>
      </c>
      <c r="U1790" s="24">
        <v>3195404881</v>
      </c>
      <c r="V1790" s="24" t="s">
        <v>10367</v>
      </c>
      <c r="W1790" s="24" t="s">
        <v>10368</v>
      </c>
      <c r="X1790" s="24" t="s">
        <v>10369</v>
      </c>
      <c r="Y1790" s="24" t="s">
        <v>10370</v>
      </c>
      <c r="Z1790" s="24" t="s">
        <v>117</v>
      </c>
      <c r="AA1790" s="24">
        <v>3012209162</v>
      </c>
      <c r="AB1790" s="24" t="s">
        <v>77</v>
      </c>
      <c r="AC1790" s="24" t="s">
        <v>77</v>
      </c>
      <c r="AD1790" s="24" t="s">
        <v>77</v>
      </c>
      <c r="AE1790" s="26" t="s">
        <v>183</v>
      </c>
      <c r="AF1790" s="26"/>
      <c r="AG1790" s="26"/>
      <c r="AH1790" s="27" t="s">
        <v>3042</v>
      </c>
      <c r="AI1790" s="27" t="s">
        <v>9289</v>
      </c>
      <c r="AJ1790" s="27" t="s">
        <v>438</v>
      </c>
      <c r="AK1790" s="24" t="s">
        <v>121</v>
      </c>
      <c r="AL1790" s="24" t="s">
        <v>7086</v>
      </c>
      <c r="AM1790" s="23">
        <v>43615</v>
      </c>
      <c r="AN1790" s="28">
        <v>877803</v>
      </c>
      <c r="AO1790" s="28">
        <v>102854</v>
      </c>
      <c r="AP1790" s="24"/>
      <c r="AQ1790" s="24"/>
      <c r="AR1790" s="24"/>
      <c r="AS1790" s="24"/>
      <c r="AT1790" s="24" t="e">
        <v>#N/A</v>
      </c>
      <c r="AU1790" s="24" t="e">
        <v>#N/A</v>
      </c>
      <c r="AV1790" s="24" t="e">
        <v>#N/A</v>
      </c>
      <c r="AW1790" s="24"/>
      <c r="AX1790" s="24"/>
      <c r="AY1790" s="24"/>
      <c r="AZ1790" s="24"/>
      <c r="BA1790" s="24"/>
      <c r="BB1790" s="24"/>
      <c r="BC1790" s="24"/>
      <c r="BD1790" s="24">
        <v>0</v>
      </c>
      <c r="BE1790" s="24">
        <v>0</v>
      </c>
      <c r="BF1790" s="23"/>
      <c r="BG1790" s="23"/>
      <c r="BH1790" s="23">
        <v>43903</v>
      </c>
      <c r="BI1790" s="26" t="s">
        <v>127</v>
      </c>
      <c r="BJ1790" s="26" t="s">
        <v>10371</v>
      </c>
      <c r="BK1790" s="29">
        <v>0</v>
      </c>
      <c r="BL1790" s="24" t="s">
        <v>129</v>
      </c>
      <c r="BM1790" s="22" t="str">
        <f ca="1">+IF(Tabla1[[#This Row],[FECHA INGRESO]]&gt;=44986,IF((TODAY()-Tabla1[[#This Row],[FECHA INGRESO]])&gt;=50,"ALERTA","TODAVÍA FALTA"),"N/A")</f>
        <v>N/A</v>
      </c>
      <c r="BN1790" s="7">
        <f>IFERROR((_xlfn.DAYS(Tabla1[[#This Row],[FECHA INGRESO]],Tabla1[[#This Row],[FECHA RETIRO]]))/30,"")</f>
        <v>-9.6</v>
      </c>
    </row>
    <row r="1791" spans="1:66" x14ac:dyDescent="0.35">
      <c r="A1791" s="34">
        <v>52755682</v>
      </c>
      <c r="B1791" s="37" t="s">
        <v>10372</v>
      </c>
      <c r="C1791" s="23">
        <v>43615</v>
      </c>
      <c r="D1791" s="23" t="s">
        <v>188</v>
      </c>
      <c r="E1791" s="23" t="s">
        <v>111</v>
      </c>
      <c r="F1791" s="23" t="s">
        <v>70</v>
      </c>
      <c r="G1791" s="24"/>
      <c r="H1791" s="24"/>
      <c r="I1791" s="24" t="s">
        <v>95</v>
      </c>
      <c r="J1791" s="24">
        <f>DATEDIF(Tabla1[[#This Row],[FECHA DE NACIMIENTO]],Tabla1[[#This Row],[FECHA ACTUAL]],"Y")</f>
        <v>43</v>
      </c>
      <c r="K1791" s="24" t="s">
        <v>73</v>
      </c>
      <c r="L1791" s="24" t="s">
        <v>234</v>
      </c>
      <c r="M1791" s="24">
        <v>2</v>
      </c>
      <c r="N1791" s="24">
        <v>1</v>
      </c>
      <c r="O1791" s="24">
        <v>2</v>
      </c>
      <c r="P1791" s="24" t="s">
        <v>101</v>
      </c>
      <c r="Q1791" s="23">
        <v>29346</v>
      </c>
      <c r="R1791" s="24" t="s">
        <v>76</v>
      </c>
      <c r="S1791" s="25">
        <v>45119</v>
      </c>
      <c r="T1791" s="24">
        <v>7279480</v>
      </c>
      <c r="U1791" s="24">
        <v>3125343943</v>
      </c>
      <c r="V1791" s="24" t="s">
        <v>10373</v>
      </c>
      <c r="W1791" s="24" t="s">
        <v>10374</v>
      </c>
      <c r="X1791" s="24" t="s">
        <v>10375</v>
      </c>
      <c r="Y1791" s="24" t="s">
        <v>10376</v>
      </c>
      <c r="Z1791" s="24" t="s">
        <v>82</v>
      </c>
      <c r="AA1791" s="24">
        <v>3108578934</v>
      </c>
      <c r="AB1791" s="24" t="s">
        <v>77</v>
      </c>
      <c r="AC1791" s="24" t="s">
        <v>77</v>
      </c>
      <c r="AD1791" s="24" t="s">
        <v>77</v>
      </c>
      <c r="AE1791" s="26" t="s">
        <v>151</v>
      </c>
      <c r="AF1791" s="26"/>
      <c r="AG1791" s="26"/>
      <c r="AH1791" s="27" t="s">
        <v>3042</v>
      </c>
      <c r="AI1791" s="27" t="s">
        <v>9289</v>
      </c>
      <c r="AJ1791" s="27" t="s">
        <v>438</v>
      </c>
      <c r="AK1791" s="24" t="s">
        <v>121</v>
      </c>
      <c r="AL1791" s="24" t="s">
        <v>7086</v>
      </c>
      <c r="AM1791" s="23">
        <v>43615</v>
      </c>
      <c r="AN1791" s="28">
        <v>877803</v>
      </c>
      <c r="AO1791" s="28">
        <v>102854</v>
      </c>
      <c r="AP1791" s="24"/>
      <c r="AQ1791" s="24"/>
      <c r="AR1791" s="24"/>
      <c r="AS1791" s="24"/>
      <c r="AT1791" s="24" t="e">
        <v>#N/A</v>
      </c>
      <c r="AU1791" s="24" t="e">
        <v>#N/A</v>
      </c>
      <c r="AV1791" s="24" t="e">
        <v>#N/A</v>
      </c>
      <c r="AW1791" s="24"/>
      <c r="AX1791" s="24"/>
      <c r="AY1791" s="24"/>
      <c r="AZ1791" s="24"/>
      <c r="BA1791" s="24"/>
      <c r="BB1791" s="24"/>
      <c r="BC1791" s="24"/>
      <c r="BD1791" s="24">
        <v>0</v>
      </c>
      <c r="BE1791" s="24">
        <v>0</v>
      </c>
      <c r="BF1791" s="23"/>
      <c r="BG1791" s="23"/>
      <c r="BH1791" s="23">
        <v>43906</v>
      </c>
      <c r="BI1791" s="26" t="s">
        <v>127</v>
      </c>
      <c r="BJ1791" s="26" t="s">
        <v>10253</v>
      </c>
      <c r="BK1791" s="29">
        <v>0</v>
      </c>
      <c r="BL1791" s="24" t="s">
        <v>129</v>
      </c>
      <c r="BM1791" s="22" t="str">
        <f ca="1">+IF(Tabla1[[#This Row],[FECHA INGRESO]]&gt;=44986,IF((TODAY()-Tabla1[[#This Row],[FECHA INGRESO]])&gt;=50,"ALERTA","TODAVÍA FALTA"),"N/A")</f>
        <v>N/A</v>
      </c>
      <c r="BN1791" s="7">
        <f>IFERROR((_xlfn.DAYS(Tabla1[[#This Row],[FECHA INGRESO]],Tabla1[[#This Row],[FECHA RETIRO]]))/30,"")</f>
        <v>-9.6999999999999993</v>
      </c>
    </row>
    <row r="1792" spans="1:66" x14ac:dyDescent="0.35">
      <c r="A1792" s="34">
        <v>1007297079</v>
      </c>
      <c r="B1792" s="22" t="s">
        <v>10377</v>
      </c>
      <c r="C1792" s="23">
        <v>43616</v>
      </c>
      <c r="D1792" s="23" t="s">
        <v>157</v>
      </c>
      <c r="E1792" s="23" t="s">
        <v>77</v>
      </c>
      <c r="F1792" s="23" t="s">
        <v>70</v>
      </c>
      <c r="G1792" s="24"/>
      <c r="H1792" s="24">
        <v>24094166019</v>
      </c>
      <c r="I1792" s="24" t="s">
        <v>72</v>
      </c>
      <c r="J1792" s="24">
        <f>DATEDIF(Tabla1[[#This Row],[FECHA DE NACIMIENTO]],Tabla1[[#This Row],[FECHA ACTUAL]],"Y")</f>
        <v>22</v>
      </c>
      <c r="K1792" s="24" t="s">
        <v>96</v>
      </c>
      <c r="L1792" s="24" t="s">
        <v>112</v>
      </c>
      <c r="M1792" s="24">
        <v>0</v>
      </c>
      <c r="N1792" s="24">
        <v>2</v>
      </c>
      <c r="O1792" s="24">
        <v>1</v>
      </c>
      <c r="P1792" s="24" t="s">
        <v>101</v>
      </c>
      <c r="Q1792" s="23">
        <v>36786</v>
      </c>
      <c r="R1792" s="24" t="s">
        <v>76</v>
      </c>
      <c r="S1792" s="25">
        <v>45119</v>
      </c>
      <c r="T1792" s="24">
        <v>2000652</v>
      </c>
      <c r="U1792" s="24">
        <v>0</v>
      </c>
      <c r="V1792" s="24" t="s">
        <v>10378</v>
      </c>
      <c r="W1792" s="24" t="s">
        <v>10379</v>
      </c>
      <c r="X1792" s="24" t="s">
        <v>10380</v>
      </c>
      <c r="Y1792" s="24" t="s">
        <v>10381</v>
      </c>
      <c r="Z1792" s="24" t="s">
        <v>117</v>
      </c>
      <c r="AA1792" s="24">
        <v>3203284921</v>
      </c>
      <c r="AB1792" s="24" t="s">
        <v>77</v>
      </c>
      <c r="AC1792" s="24" t="s">
        <v>77</v>
      </c>
      <c r="AD1792" s="24" t="s">
        <v>77</v>
      </c>
      <c r="AE1792" s="26" t="s">
        <v>151</v>
      </c>
      <c r="AF1792" s="26"/>
      <c r="AG1792" s="26"/>
      <c r="AH1792" s="27" t="s">
        <v>867</v>
      </c>
      <c r="AI1792" s="27" t="s">
        <v>1612</v>
      </c>
      <c r="AJ1792" s="27" t="s">
        <v>487</v>
      </c>
      <c r="AK1792" s="24" t="s">
        <v>121</v>
      </c>
      <c r="AL1792" s="24" t="s">
        <v>868</v>
      </c>
      <c r="AM1792" s="23">
        <v>43616</v>
      </c>
      <c r="AN1792" s="28">
        <v>877803</v>
      </c>
      <c r="AO1792" s="28">
        <v>102854</v>
      </c>
      <c r="AP1792" s="24"/>
      <c r="AQ1792" s="24"/>
      <c r="AR1792" s="24"/>
      <c r="AS1792" s="24"/>
      <c r="AT1792" s="24" t="e">
        <v>#N/A</v>
      </c>
      <c r="AU1792" s="24" t="e">
        <v>#N/A</v>
      </c>
      <c r="AV1792" s="24" t="e">
        <v>#N/A</v>
      </c>
      <c r="AW1792" s="24"/>
      <c r="AX1792" s="24"/>
      <c r="AY1792" s="24"/>
      <c r="AZ1792" s="24"/>
      <c r="BA1792" s="24"/>
      <c r="BB1792" s="24"/>
      <c r="BC1792" s="24"/>
      <c r="BD1792" s="24">
        <v>0</v>
      </c>
      <c r="BE1792" s="24">
        <v>0</v>
      </c>
      <c r="BF1792" s="23"/>
      <c r="BG1792" s="23"/>
      <c r="BH1792" s="23">
        <v>44027</v>
      </c>
      <c r="BI1792" s="26" t="s">
        <v>143</v>
      </c>
      <c r="BJ1792" s="26" t="s">
        <v>10382</v>
      </c>
      <c r="BK1792" s="29">
        <v>0</v>
      </c>
      <c r="BL1792" s="24" t="s">
        <v>129</v>
      </c>
      <c r="BM1792" s="22" t="str">
        <f ca="1">+IF(Tabla1[[#This Row],[FECHA INGRESO]]&gt;=44986,IF((TODAY()-Tabla1[[#This Row],[FECHA INGRESO]])&gt;=50,"ALERTA","TODAVÍA FALTA"),"N/A")</f>
        <v>N/A</v>
      </c>
      <c r="BN1792" s="7">
        <f>IFERROR((_xlfn.DAYS(Tabla1[[#This Row],[FECHA INGRESO]],Tabla1[[#This Row],[FECHA RETIRO]]))/30,"")</f>
        <v>-13.7</v>
      </c>
    </row>
    <row r="1793" spans="1:66" x14ac:dyDescent="0.35">
      <c r="A1793" s="34">
        <v>1007105701</v>
      </c>
      <c r="B1793" s="22" t="s">
        <v>10383</v>
      </c>
      <c r="C1793" s="23">
        <v>43616</v>
      </c>
      <c r="D1793" s="23" t="s">
        <v>4008</v>
      </c>
      <c r="E1793" s="23" t="s">
        <v>77</v>
      </c>
      <c r="F1793" s="23" t="s">
        <v>70</v>
      </c>
      <c r="G1793" s="24"/>
      <c r="H1793" s="24">
        <v>24094406887</v>
      </c>
      <c r="I1793" s="24" t="s">
        <v>95</v>
      </c>
      <c r="J1793" s="24">
        <f>DATEDIF(Tabla1[[#This Row],[FECHA DE NACIMIENTO]],Tabla1[[#This Row],[FECHA ACTUAL]],"Y")</f>
        <v>22</v>
      </c>
      <c r="K1793" s="24" t="s">
        <v>73</v>
      </c>
      <c r="L1793" s="24" t="s">
        <v>112</v>
      </c>
      <c r="M1793" s="24">
        <v>0</v>
      </c>
      <c r="N1793" s="24">
        <v>0</v>
      </c>
      <c r="O1793" s="24">
        <v>1</v>
      </c>
      <c r="P1793" s="24" t="s">
        <v>101</v>
      </c>
      <c r="Q1793" s="23">
        <v>36781</v>
      </c>
      <c r="R1793" s="24" t="s">
        <v>76</v>
      </c>
      <c r="S1793" s="25">
        <v>45119</v>
      </c>
      <c r="T1793" s="24">
        <v>7518482</v>
      </c>
      <c r="U1793" s="24">
        <v>3134669733</v>
      </c>
      <c r="V1793" s="24" t="s">
        <v>10384</v>
      </c>
      <c r="W1793" s="24" t="s">
        <v>10385</v>
      </c>
      <c r="X1793" s="24" t="s">
        <v>10386</v>
      </c>
      <c r="Y1793" s="24" t="s">
        <v>10387</v>
      </c>
      <c r="Z1793" s="24" t="s">
        <v>117</v>
      </c>
      <c r="AA1793" s="24">
        <v>3123573126</v>
      </c>
      <c r="AB1793" s="24" t="s">
        <v>77</v>
      </c>
      <c r="AC1793" s="24" t="s">
        <v>77</v>
      </c>
      <c r="AD1793" s="24" t="s">
        <v>77</v>
      </c>
      <c r="AE1793" s="26" t="s">
        <v>151</v>
      </c>
      <c r="AF1793" s="26"/>
      <c r="AG1793" s="26"/>
      <c r="AH1793" s="27" t="s">
        <v>867</v>
      </c>
      <c r="AI1793" s="27" t="s">
        <v>487</v>
      </c>
      <c r="AJ1793" s="27" t="s">
        <v>487</v>
      </c>
      <c r="AK1793" s="24" t="s">
        <v>121</v>
      </c>
      <c r="AL1793" s="24" t="s">
        <v>868</v>
      </c>
      <c r="AM1793" s="23">
        <v>43616</v>
      </c>
      <c r="AN1793" s="28">
        <v>877803</v>
      </c>
      <c r="AO1793" s="28">
        <v>102854</v>
      </c>
      <c r="AP1793" s="24" t="s">
        <v>10388</v>
      </c>
      <c r="AQ1793" s="24"/>
      <c r="AR1793" s="24"/>
      <c r="AS1793" s="24"/>
      <c r="AT1793" s="24" t="e">
        <v>#N/A</v>
      </c>
      <c r="AU1793" s="24" t="e">
        <v>#N/A</v>
      </c>
      <c r="AV1793" s="24" t="e">
        <v>#N/A</v>
      </c>
      <c r="AW1793" s="24"/>
      <c r="AX1793" s="24"/>
      <c r="AY1793" s="24"/>
      <c r="AZ1793" s="24"/>
      <c r="BA1793" s="24"/>
      <c r="BB1793" s="24"/>
      <c r="BC1793" s="24"/>
      <c r="BD1793" s="24">
        <v>0</v>
      </c>
      <c r="BE1793" s="24">
        <v>0</v>
      </c>
      <c r="BF1793" s="23"/>
      <c r="BG1793" s="23"/>
      <c r="BH1793" s="23">
        <v>44027</v>
      </c>
      <c r="BI1793" s="26" t="s">
        <v>143</v>
      </c>
      <c r="BJ1793" s="26" t="s">
        <v>10382</v>
      </c>
      <c r="BK1793" s="29">
        <v>0</v>
      </c>
      <c r="BL1793" s="24" t="s">
        <v>129</v>
      </c>
      <c r="BM1793" s="22" t="str">
        <f ca="1">+IF(Tabla1[[#This Row],[FECHA INGRESO]]&gt;=44986,IF((TODAY()-Tabla1[[#This Row],[FECHA INGRESO]])&gt;=50,"ALERTA","TODAVÍA FALTA"),"N/A")</f>
        <v>N/A</v>
      </c>
      <c r="BN1793" s="7">
        <f>IFERROR((_xlfn.DAYS(Tabla1[[#This Row],[FECHA INGRESO]],Tabla1[[#This Row],[FECHA RETIRO]]))/30,"")</f>
        <v>-13.7</v>
      </c>
    </row>
    <row r="1794" spans="1:66" x14ac:dyDescent="0.35">
      <c r="A1794" s="34">
        <v>1000136630</v>
      </c>
      <c r="B1794" s="22" t="s">
        <v>10185</v>
      </c>
      <c r="C1794" s="23">
        <v>43616</v>
      </c>
      <c r="D1794" s="23" t="s">
        <v>131</v>
      </c>
      <c r="E1794" s="23" t="s">
        <v>77</v>
      </c>
      <c r="F1794" s="23" t="s">
        <v>70</v>
      </c>
      <c r="G1794" s="24"/>
      <c r="H1794" s="24">
        <v>24094162909</v>
      </c>
      <c r="I1794" s="24" t="s">
        <v>95</v>
      </c>
      <c r="J1794" s="24">
        <f>DATEDIF(Tabla1[[#This Row],[FECHA DE NACIMIENTO]],Tabla1[[#This Row],[FECHA ACTUAL]],"Y")</f>
        <v>23</v>
      </c>
      <c r="K1794" s="24" t="s">
        <v>96</v>
      </c>
      <c r="L1794" s="24" t="s">
        <v>112</v>
      </c>
      <c r="M1794" s="24">
        <v>0</v>
      </c>
      <c r="N1794" s="24">
        <v>0</v>
      </c>
      <c r="O1794" s="24">
        <v>1</v>
      </c>
      <c r="P1794" s="24" t="s">
        <v>101</v>
      </c>
      <c r="Q1794" s="23">
        <v>36676</v>
      </c>
      <c r="R1794" s="24" t="s">
        <v>76</v>
      </c>
      <c r="S1794" s="25">
        <v>45119</v>
      </c>
      <c r="T1794" s="24"/>
      <c r="U1794" s="24">
        <v>3214441183</v>
      </c>
      <c r="V1794" s="33" t="s">
        <v>10389</v>
      </c>
      <c r="W1794" s="24" t="s">
        <v>10390</v>
      </c>
      <c r="X1794" s="24" t="s">
        <v>10391</v>
      </c>
      <c r="Y1794" s="24" t="s">
        <v>10392</v>
      </c>
      <c r="Z1794" s="24" t="s">
        <v>117</v>
      </c>
      <c r="AA1794" s="24">
        <v>3106381240</v>
      </c>
      <c r="AB1794" s="24" t="s">
        <v>77</v>
      </c>
      <c r="AC1794" s="24" t="s">
        <v>77</v>
      </c>
      <c r="AD1794" s="24" t="s">
        <v>77</v>
      </c>
      <c r="AE1794" s="26" t="s">
        <v>151</v>
      </c>
      <c r="AF1794" s="26"/>
      <c r="AG1794" s="26"/>
      <c r="AH1794" s="27" t="s">
        <v>867</v>
      </c>
      <c r="AI1794" s="27" t="s">
        <v>10393</v>
      </c>
      <c r="AJ1794" s="27" t="s">
        <v>7221</v>
      </c>
      <c r="AK1794" s="24" t="s">
        <v>121</v>
      </c>
      <c r="AL1794" s="24" t="s">
        <v>868</v>
      </c>
      <c r="AM1794" s="23">
        <v>43616</v>
      </c>
      <c r="AN1794" s="28">
        <v>877803</v>
      </c>
      <c r="AO1794" s="28">
        <v>102854</v>
      </c>
      <c r="AP1794" s="24"/>
      <c r="AQ1794" s="24"/>
      <c r="AR1794" s="24"/>
      <c r="AS1794" s="24"/>
      <c r="AT1794" s="24" t="e">
        <v>#N/A</v>
      </c>
      <c r="AU1794" s="24" t="e">
        <v>#N/A</v>
      </c>
      <c r="AV1794" s="24" t="e">
        <v>#N/A</v>
      </c>
      <c r="AW1794" s="24"/>
      <c r="AX1794" s="24"/>
      <c r="AY1794" s="24"/>
      <c r="AZ1794" s="24"/>
      <c r="BA1794" s="24"/>
      <c r="BB1794" s="24"/>
      <c r="BC1794" s="24"/>
      <c r="BD1794" s="24">
        <v>0</v>
      </c>
      <c r="BE1794" s="24">
        <v>0</v>
      </c>
      <c r="BF1794" s="23"/>
      <c r="BG1794" s="23"/>
      <c r="BH1794" s="23">
        <v>44027</v>
      </c>
      <c r="BI1794" s="26" t="s">
        <v>143</v>
      </c>
      <c r="BJ1794" s="26" t="s">
        <v>10382</v>
      </c>
      <c r="BK1794" s="29">
        <v>0</v>
      </c>
      <c r="BL1794" s="24" t="s">
        <v>129</v>
      </c>
      <c r="BM1794" s="22" t="str">
        <f ca="1">+IF(Tabla1[[#This Row],[FECHA INGRESO]]&gt;=44986,IF((TODAY()-Tabla1[[#This Row],[FECHA INGRESO]])&gt;=50,"ALERTA","TODAVÍA FALTA"),"N/A")</f>
        <v>N/A</v>
      </c>
      <c r="BN1794" s="7">
        <f>IFERROR((_xlfn.DAYS(Tabla1[[#This Row],[FECHA INGRESO]],Tabla1[[#This Row],[FECHA RETIRO]]))/30,"")</f>
        <v>-13.7</v>
      </c>
    </row>
    <row r="1795" spans="1:66" ht="15" customHeight="1" x14ac:dyDescent="0.35">
      <c r="A1795" s="34">
        <v>1007601903</v>
      </c>
      <c r="B1795" s="37" t="s">
        <v>10394</v>
      </c>
      <c r="C1795" s="23">
        <v>43616</v>
      </c>
      <c r="D1795" s="23" t="s">
        <v>582</v>
      </c>
      <c r="E1795" s="23" t="s">
        <v>77</v>
      </c>
      <c r="F1795" s="23" t="s">
        <v>70</v>
      </c>
      <c r="G1795" s="24"/>
      <c r="H1795" s="24">
        <v>24094530913</v>
      </c>
      <c r="I1795" s="24" t="s">
        <v>95</v>
      </c>
      <c r="J1795" s="24">
        <f>DATEDIF(Tabla1[[#This Row],[FECHA DE NACIMIENTO]],Tabla1[[#This Row],[FECHA ACTUAL]],"Y")</f>
        <v>22</v>
      </c>
      <c r="K1795" s="24" t="s">
        <v>73</v>
      </c>
      <c r="L1795" s="24" t="s">
        <v>112</v>
      </c>
      <c r="M1795" s="24">
        <v>0</v>
      </c>
      <c r="N1795" s="24">
        <v>0</v>
      </c>
      <c r="O1795" s="24">
        <v>1</v>
      </c>
      <c r="P1795" s="24" t="s">
        <v>101</v>
      </c>
      <c r="Q1795" s="23">
        <v>36836</v>
      </c>
      <c r="R1795" s="24" t="s">
        <v>76</v>
      </c>
      <c r="S1795" s="25">
        <v>45119</v>
      </c>
      <c r="T1795" s="24"/>
      <c r="U1795" s="24">
        <v>3194108120</v>
      </c>
      <c r="V1795" s="33" t="s">
        <v>10395</v>
      </c>
      <c r="W1795" s="24" t="s">
        <v>10396</v>
      </c>
      <c r="X1795" s="24" t="s">
        <v>10397</v>
      </c>
      <c r="Y1795" s="24" t="s">
        <v>10398</v>
      </c>
      <c r="Z1795" s="24" t="s">
        <v>117</v>
      </c>
      <c r="AA1795" s="24">
        <v>3144387863</v>
      </c>
      <c r="AB1795" s="24" t="s">
        <v>77</v>
      </c>
      <c r="AC1795" s="24" t="s">
        <v>77</v>
      </c>
      <c r="AD1795" s="24" t="s">
        <v>77</v>
      </c>
      <c r="AE1795" s="26" t="s">
        <v>151</v>
      </c>
      <c r="AF1795" s="26"/>
      <c r="AG1795" s="26"/>
      <c r="AH1795" s="27" t="s">
        <v>867</v>
      </c>
      <c r="AI1795" s="27" t="s">
        <v>4910</v>
      </c>
      <c r="AJ1795" s="27" t="s">
        <v>4910</v>
      </c>
      <c r="AK1795" s="24" t="s">
        <v>121</v>
      </c>
      <c r="AL1795" s="24" t="s">
        <v>868</v>
      </c>
      <c r="AM1795" s="23">
        <v>43616</v>
      </c>
      <c r="AN1795" s="28">
        <v>877803</v>
      </c>
      <c r="AO1795" s="28">
        <v>102854</v>
      </c>
      <c r="AP1795" s="24" t="s">
        <v>9200</v>
      </c>
      <c r="AQ1795" s="24"/>
      <c r="AR1795" s="24"/>
      <c r="AS1795" s="24"/>
      <c r="AT1795" s="24" t="e">
        <v>#N/A</v>
      </c>
      <c r="AU1795" s="24" t="e">
        <v>#N/A</v>
      </c>
      <c r="AV1795" s="24" t="e">
        <v>#N/A</v>
      </c>
      <c r="AW1795" s="24"/>
      <c r="AX1795" s="24"/>
      <c r="AY1795" s="24"/>
      <c r="AZ1795" s="24"/>
      <c r="BA1795" s="24"/>
      <c r="BB1795" s="24"/>
      <c r="BC1795" s="24"/>
      <c r="BD1795" s="24">
        <v>0</v>
      </c>
      <c r="BE1795" s="24">
        <v>0</v>
      </c>
      <c r="BF1795" s="23"/>
      <c r="BG1795" s="23"/>
      <c r="BH1795" s="23">
        <v>44064</v>
      </c>
      <c r="BI1795" s="26" t="s">
        <v>143</v>
      </c>
      <c r="BJ1795" s="26" t="s">
        <v>10382</v>
      </c>
      <c r="BK1795" s="29">
        <v>0</v>
      </c>
      <c r="BL1795" s="24" t="s">
        <v>129</v>
      </c>
      <c r="BM1795" s="22" t="str">
        <f ca="1">+IF(Tabla1[[#This Row],[FECHA INGRESO]]&gt;=44986,IF((TODAY()-Tabla1[[#This Row],[FECHA INGRESO]])&gt;=50,"ALERTA","TODAVÍA FALTA"),"N/A")</f>
        <v>N/A</v>
      </c>
      <c r="BN1795" s="7">
        <f>IFERROR((_xlfn.DAYS(Tabla1[[#This Row],[FECHA INGRESO]],Tabla1[[#This Row],[FECHA RETIRO]]))/30,"")</f>
        <v>-14.933333333333334</v>
      </c>
    </row>
    <row r="1796" spans="1:66" ht="15" customHeight="1" x14ac:dyDescent="0.35">
      <c r="A1796" s="31">
        <v>1024570005</v>
      </c>
      <c r="B1796" s="22" t="s">
        <v>10399</v>
      </c>
      <c r="C1796" s="23">
        <v>43620</v>
      </c>
      <c r="D1796" s="23" t="s">
        <v>93</v>
      </c>
      <c r="E1796" s="23" t="s">
        <v>111</v>
      </c>
      <c r="F1796" s="23"/>
      <c r="G1796" s="24"/>
      <c r="H1796" s="24">
        <v>24094264906</v>
      </c>
      <c r="I1796" s="24" t="s">
        <v>95</v>
      </c>
      <c r="J1796" s="24">
        <f>DATEDIF(Tabla1[[#This Row],[FECHA DE NACIMIENTO]],Tabla1[[#This Row],[FECHA ACTUAL]],"Y")</f>
        <v>27</v>
      </c>
      <c r="K1796" s="24" t="s">
        <v>73</v>
      </c>
      <c r="L1796" s="24" t="s">
        <v>112</v>
      </c>
      <c r="M1796" s="24">
        <v>0</v>
      </c>
      <c r="N1796" s="24">
        <v>0</v>
      </c>
      <c r="O1796" s="24">
        <v>2</v>
      </c>
      <c r="P1796" s="24" t="s">
        <v>101</v>
      </c>
      <c r="Q1796" s="23">
        <v>35168</v>
      </c>
      <c r="R1796" s="24" t="s">
        <v>76</v>
      </c>
      <c r="S1796" s="25">
        <v>45119</v>
      </c>
      <c r="T1796" s="24"/>
      <c r="U1796" s="24">
        <v>3202228235</v>
      </c>
      <c r="V1796" s="24" t="s">
        <v>10400</v>
      </c>
      <c r="W1796" s="24" t="s">
        <v>10401</v>
      </c>
      <c r="X1796" s="24" t="s">
        <v>10402</v>
      </c>
      <c r="Y1796" s="24" t="s">
        <v>10403</v>
      </c>
      <c r="Z1796" s="24" t="s">
        <v>852</v>
      </c>
      <c r="AA1796" s="24">
        <v>3209028511</v>
      </c>
      <c r="AB1796" s="24" t="s">
        <v>77</v>
      </c>
      <c r="AC1796" s="24" t="s">
        <v>77</v>
      </c>
      <c r="AD1796" s="24" t="s">
        <v>77</v>
      </c>
      <c r="AE1796" s="26" t="s">
        <v>183</v>
      </c>
      <c r="AF1796" s="26"/>
      <c r="AG1796" s="26"/>
      <c r="AH1796" s="27" t="s">
        <v>184</v>
      </c>
      <c r="AI1796" s="27" t="s">
        <v>2411</v>
      </c>
      <c r="AJ1796" s="27" t="s">
        <v>2411</v>
      </c>
      <c r="AK1796" s="24" t="s">
        <v>121</v>
      </c>
      <c r="AL1796" s="24" t="s">
        <v>7086</v>
      </c>
      <c r="AM1796" s="23">
        <v>43620</v>
      </c>
      <c r="AN1796" s="28">
        <v>857100.06</v>
      </c>
      <c r="AO1796" s="28">
        <v>97032</v>
      </c>
      <c r="AP1796" s="24"/>
      <c r="AQ1796" s="24"/>
      <c r="AR1796" s="24"/>
      <c r="AS1796" s="24"/>
      <c r="AT1796" s="24" t="e">
        <v>#N/A</v>
      </c>
      <c r="AU1796" s="24" t="e">
        <v>#N/A</v>
      </c>
      <c r="AV1796" s="24" t="e">
        <v>#N/A</v>
      </c>
      <c r="AW1796" s="24"/>
      <c r="AX1796" s="24"/>
      <c r="AY1796" s="24"/>
      <c r="AZ1796" s="24"/>
      <c r="BA1796" s="24"/>
      <c r="BB1796" s="24"/>
      <c r="BC1796" s="24"/>
      <c r="BD1796" s="24">
        <v>0</v>
      </c>
      <c r="BE1796" s="24">
        <v>0</v>
      </c>
      <c r="BF1796" s="23"/>
      <c r="BG1796" s="23"/>
      <c r="BH1796" s="23">
        <v>43649</v>
      </c>
      <c r="BI1796" s="26" t="s">
        <v>127</v>
      </c>
      <c r="BJ1796" s="26" t="s">
        <v>273</v>
      </c>
      <c r="BK1796" s="29">
        <v>34505</v>
      </c>
      <c r="BL1796" s="24" t="s">
        <v>129</v>
      </c>
      <c r="BM1796" s="22" t="str">
        <f ca="1">+IF(Tabla1[[#This Row],[FECHA INGRESO]]&gt;=44986,IF((TODAY()-Tabla1[[#This Row],[FECHA INGRESO]])&gt;=50,"ALERTA","TODAVÍA FALTA"),"N/A")</f>
        <v>N/A</v>
      </c>
      <c r="BN1796" s="7">
        <f>IFERROR((_xlfn.DAYS(Tabla1[[#This Row],[FECHA INGRESO]],Tabla1[[#This Row],[FECHA RETIRO]]))/30,"")</f>
        <v>-0.96666666666666667</v>
      </c>
    </row>
    <row r="1797" spans="1:66" x14ac:dyDescent="0.35">
      <c r="A1797" s="31">
        <v>1033810628</v>
      </c>
      <c r="B1797" s="22" t="s">
        <v>10404</v>
      </c>
      <c r="C1797" s="23">
        <v>43620</v>
      </c>
      <c r="D1797" s="23" t="s">
        <v>4008</v>
      </c>
      <c r="E1797" s="23" t="s">
        <v>111</v>
      </c>
      <c r="F1797" s="23"/>
      <c r="G1797" s="24"/>
      <c r="H1797" s="24">
        <v>24094468070</v>
      </c>
      <c r="I1797" s="24" t="s">
        <v>95</v>
      </c>
      <c r="J1797" s="24">
        <f>DATEDIF(Tabla1[[#This Row],[FECHA DE NACIMIENTO]],Tabla1[[#This Row],[FECHA ACTUAL]],"Y")</f>
        <v>24</v>
      </c>
      <c r="K1797" s="24" t="s">
        <v>73</v>
      </c>
      <c r="L1797" s="24" t="s">
        <v>112</v>
      </c>
      <c r="M1797" s="24">
        <v>0</v>
      </c>
      <c r="N1797" s="24">
        <v>0</v>
      </c>
      <c r="O1797" s="24">
        <v>2</v>
      </c>
      <c r="P1797" s="24" t="s">
        <v>101</v>
      </c>
      <c r="Q1797" s="23">
        <v>36066</v>
      </c>
      <c r="R1797" s="24" t="s">
        <v>76</v>
      </c>
      <c r="S1797" s="25">
        <v>45119</v>
      </c>
      <c r="T1797" s="24">
        <v>2795930</v>
      </c>
      <c r="U1797" s="24">
        <v>3127354610</v>
      </c>
      <c r="V1797" s="24" t="s">
        <v>10405</v>
      </c>
      <c r="W1797" s="24" t="s">
        <v>10406</v>
      </c>
      <c r="X1797" s="24" t="s">
        <v>9108</v>
      </c>
      <c r="Y1797" s="24" t="s">
        <v>10407</v>
      </c>
      <c r="Z1797" s="24" t="s">
        <v>117</v>
      </c>
      <c r="AA1797" s="24">
        <v>3127354610</v>
      </c>
      <c r="AB1797" s="24" t="s">
        <v>77</v>
      </c>
      <c r="AC1797" s="24" t="s">
        <v>77</v>
      </c>
      <c r="AD1797" s="24" t="s">
        <v>77</v>
      </c>
      <c r="AE1797" s="26" t="s">
        <v>183</v>
      </c>
      <c r="AF1797" s="26"/>
      <c r="AG1797" s="26"/>
      <c r="AH1797" s="27" t="s">
        <v>184</v>
      </c>
      <c r="AI1797" s="27" t="s">
        <v>2411</v>
      </c>
      <c r="AJ1797" s="27" t="s">
        <v>2411</v>
      </c>
      <c r="AK1797" s="24" t="s">
        <v>121</v>
      </c>
      <c r="AL1797" s="24" t="s">
        <v>7086</v>
      </c>
      <c r="AM1797" s="23">
        <v>43620</v>
      </c>
      <c r="AN1797" s="28">
        <v>857100.06</v>
      </c>
      <c r="AO1797" s="28">
        <v>97032</v>
      </c>
      <c r="AP1797" s="24"/>
      <c r="AQ1797" s="24"/>
      <c r="AR1797" s="24"/>
      <c r="AS1797" s="24"/>
      <c r="AT1797" s="24" t="e">
        <v>#N/A</v>
      </c>
      <c r="AU1797" s="24" t="e">
        <v>#N/A</v>
      </c>
      <c r="AV1797" s="24" t="e">
        <v>#N/A</v>
      </c>
      <c r="AW1797" s="24"/>
      <c r="AX1797" s="24"/>
      <c r="AY1797" s="24"/>
      <c r="AZ1797" s="24"/>
      <c r="BA1797" s="24"/>
      <c r="BB1797" s="24"/>
      <c r="BC1797" s="24"/>
      <c r="BD1797" s="24">
        <v>0</v>
      </c>
      <c r="BE1797" s="24">
        <v>0</v>
      </c>
      <c r="BF1797" s="23"/>
      <c r="BG1797" s="23"/>
      <c r="BH1797" s="23">
        <v>43740</v>
      </c>
      <c r="BI1797" s="26" t="s">
        <v>127</v>
      </c>
      <c r="BJ1797" s="26" t="s">
        <v>273</v>
      </c>
      <c r="BK1797" s="29">
        <v>136869</v>
      </c>
      <c r="BL1797" s="24" t="s">
        <v>129</v>
      </c>
      <c r="BM1797" s="22" t="str">
        <f ca="1">+IF(Tabla1[[#This Row],[FECHA INGRESO]]&gt;=44986,IF((TODAY()-Tabla1[[#This Row],[FECHA INGRESO]])&gt;=50,"ALERTA","TODAVÍA FALTA"),"N/A")</f>
        <v>N/A</v>
      </c>
      <c r="BN1797" s="7">
        <f>IFERROR((_xlfn.DAYS(Tabla1[[#This Row],[FECHA INGRESO]],Tabla1[[#This Row],[FECHA RETIRO]]))/30,"")</f>
        <v>-4</v>
      </c>
    </row>
    <row r="1798" spans="1:66" ht="15" customHeight="1" x14ac:dyDescent="0.35">
      <c r="A1798" s="34">
        <v>1024598768</v>
      </c>
      <c r="B1798" s="22" t="s">
        <v>10408</v>
      </c>
      <c r="C1798" s="23">
        <v>43620</v>
      </c>
      <c r="D1798" s="23" t="s">
        <v>266</v>
      </c>
      <c r="E1798" s="24" t="s">
        <v>94</v>
      </c>
      <c r="F1798" s="23" t="s">
        <v>110</v>
      </c>
      <c r="G1798" s="24"/>
      <c r="H1798" s="24">
        <v>24094417375</v>
      </c>
      <c r="I1798" s="24" t="s">
        <v>95</v>
      </c>
      <c r="J1798" s="24">
        <f>DATEDIF(Tabla1[[#This Row],[FECHA DE NACIMIENTO]],Tabla1[[#This Row],[FECHA ACTUAL]],"Y")</f>
        <v>24</v>
      </c>
      <c r="K1798" s="24" t="s">
        <v>73</v>
      </c>
      <c r="L1798" s="24" t="s">
        <v>112</v>
      </c>
      <c r="M1798" s="24">
        <v>0</v>
      </c>
      <c r="N1798" s="24">
        <v>0</v>
      </c>
      <c r="O1798" s="24">
        <v>2</v>
      </c>
      <c r="P1798" s="24" t="s">
        <v>101</v>
      </c>
      <c r="Q1798" s="23">
        <v>36344</v>
      </c>
      <c r="R1798" s="24" t="s">
        <v>76</v>
      </c>
      <c r="S1798" s="25">
        <v>45119</v>
      </c>
      <c r="T1798" s="24"/>
      <c r="U1798" s="24">
        <v>3023260563</v>
      </c>
      <c r="V1798" s="24" t="s">
        <v>10409</v>
      </c>
      <c r="W1798" s="24" t="s">
        <v>10410</v>
      </c>
      <c r="X1798" s="24" t="s">
        <v>7819</v>
      </c>
      <c r="Y1798" s="24" t="s">
        <v>10411</v>
      </c>
      <c r="Z1798" s="24" t="s">
        <v>117</v>
      </c>
      <c r="AA1798" s="24">
        <v>3134645709</v>
      </c>
      <c r="AB1798" s="24" t="s">
        <v>77</v>
      </c>
      <c r="AC1798" s="24" t="s">
        <v>77</v>
      </c>
      <c r="AD1798" s="24" t="s">
        <v>77</v>
      </c>
      <c r="AE1798" s="26" t="s">
        <v>151</v>
      </c>
      <c r="AF1798" s="26"/>
      <c r="AG1798" s="26"/>
      <c r="AH1798" s="27" t="s">
        <v>184</v>
      </c>
      <c r="AI1798" s="27" t="s">
        <v>120</v>
      </c>
      <c r="AJ1798" s="27" t="s">
        <v>120</v>
      </c>
      <c r="AK1798" s="24" t="s">
        <v>121</v>
      </c>
      <c r="AL1798" s="24" t="s">
        <v>7086</v>
      </c>
      <c r="AM1798" s="23">
        <v>43620</v>
      </c>
      <c r="AN1798" s="28">
        <v>877803</v>
      </c>
      <c r="AO1798" s="28">
        <v>102854</v>
      </c>
      <c r="AP1798" s="24"/>
      <c r="AQ1798" s="24"/>
      <c r="AR1798" s="24"/>
      <c r="AS1798" s="24"/>
      <c r="AT1798" s="24" t="e">
        <v>#N/A</v>
      </c>
      <c r="AU1798" s="24" t="e">
        <v>#N/A</v>
      </c>
      <c r="AV1798" s="24" t="e">
        <v>#N/A</v>
      </c>
      <c r="AW1798" s="24"/>
      <c r="AX1798" s="24"/>
      <c r="AY1798" s="24"/>
      <c r="AZ1798" s="24"/>
      <c r="BA1798" s="24"/>
      <c r="BB1798" s="24"/>
      <c r="BC1798" s="24"/>
      <c r="BD1798" s="24">
        <v>0</v>
      </c>
      <c r="BE1798" s="24">
        <v>0</v>
      </c>
      <c r="BF1798" s="23"/>
      <c r="BG1798" s="23"/>
      <c r="BH1798" s="23">
        <v>44043</v>
      </c>
      <c r="BI1798" s="26" t="s">
        <v>143</v>
      </c>
      <c r="BJ1798" s="26" t="s">
        <v>10412</v>
      </c>
      <c r="BK1798" s="29">
        <v>0</v>
      </c>
      <c r="BL1798" s="24" t="s">
        <v>129</v>
      </c>
      <c r="BM1798" s="22" t="str">
        <f ca="1">+IF(Tabla1[[#This Row],[FECHA INGRESO]]&gt;=44986,IF((TODAY()-Tabla1[[#This Row],[FECHA INGRESO]])&gt;=50,"ALERTA","TODAVÍA FALTA"),"N/A")</f>
        <v>N/A</v>
      </c>
      <c r="BN1798" s="7">
        <f>IFERROR((_xlfn.DAYS(Tabla1[[#This Row],[FECHA INGRESO]],Tabla1[[#This Row],[FECHA RETIRO]]))/30,"")</f>
        <v>-14.1</v>
      </c>
    </row>
    <row r="1799" spans="1:66" x14ac:dyDescent="0.35">
      <c r="A1799" s="31">
        <v>1026290991</v>
      </c>
      <c r="B1799" s="22" t="s">
        <v>10413</v>
      </c>
      <c r="C1799" s="23">
        <v>43620</v>
      </c>
      <c r="D1799" s="23" t="s">
        <v>188</v>
      </c>
      <c r="E1799" s="23" t="s">
        <v>111</v>
      </c>
      <c r="F1799" s="23"/>
      <c r="G1799" s="24"/>
      <c r="H1799" s="24">
        <v>24094267866</v>
      </c>
      <c r="I1799" s="24" t="s">
        <v>95</v>
      </c>
      <c r="J1799" s="24">
        <f>DATEDIF(Tabla1[[#This Row],[FECHA DE NACIMIENTO]],Tabla1[[#This Row],[FECHA ACTUAL]],"Y")</f>
        <v>28</v>
      </c>
      <c r="K1799" s="24" t="s">
        <v>73</v>
      </c>
      <c r="L1799" s="24" t="s">
        <v>112</v>
      </c>
      <c r="M1799" s="24">
        <v>0</v>
      </c>
      <c r="N1799" s="24">
        <v>0</v>
      </c>
      <c r="O1799" s="24">
        <v>3</v>
      </c>
      <c r="P1799" s="24" t="s">
        <v>101</v>
      </c>
      <c r="Q1799" s="23">
        <v>34860</v>
      </c>
      <c r="R1799" s="24" t="s">
        <v>76</v>
      </c>
      <c r="S1799" s="25">
        <v>45119</v>
      </c>
      <c r="T1799" s="24"/>
      <c r="U1799" s="24">
        <v>3168838265</v>
      </c>
      <c r="V1799" s="24" t="s">
        <v>10414</v>
      </c>
      <c r="W1799" s="24" t="s">
        <v>10415</v>
      </c>
      <c r="X1799" s="24" t="s">
        <v>10416</v>
      </c>
      <c r="Y1799" s="24" t="s">
        <v>10417</v>
      </c>
      <c r="Z1799" s="24" t="s">
        <v>3345</v>
      </c>
      <c r="AA1799" s="24">
        <v>3204078219</v>
      </c>
      <c r="AB1799" s="24" t="s">
        <v>77</v>
      </c>
      <c r="AC1799" s="24" t="s">
        <v>77</v>
      </c>
      <c r="AD1799" s="24" t="s">
        <v>77</v>
      </c>
      <c r="AE1799" s="26" t="s">
        <v>151</v>
      </c>
      <c r="AF1799" s="26"/>
      <c r="AG1799" s="26"/>
      <c r="AH1799" s="27" t="s">
        <v>184</v>
      </c>
      <c r="AI1799" s="27" t="s">
        <v>2411</v>
      </c>
      <c r="AJ1799" s="27" t="s">
        <v>2411</v>
      </c>
      <c r="AK1799" s="24" t="s">
        <v>121</v>
      </c>
      <c r="AL1799" s="24" t="s">
        <v>7086</v>
      </c>
      <c r="AM1799" s="23">
        <v>43620</v>
      </c>
      <c r="AN1799" s="28">
        <v>857100.06</v>
      </c>
      <c r="AO1799" s="28">
        <v>97032</v>
      </c>
      <c r="AP1799" s="24"/>
      <c r="AQ1799" s="24"/>
      <c r="AR1799" s="24"/>
      <c r="AS1799" s="24"/>
      <c r="AT1799" s="24" t="e">
        <v>#N/A</v>
      </c>
      <c r="AU1799" s="24" t="e">
        <v>#N/A</v>
      </c>
      <c r="AV1799" s="24" t="e">
        <v>#N/A</v>
      </c>
      <c r="AW1799" s="24"/>
      <c r="AX1799" s="24"/>
      <c r="AY1799" s="24"/>
      <c r="AZ1799" s="24"/>
      <c r="BA1799" s="24"/>
      <c r="BB1799" s="24"/>
      <c r="BC1799" s="24"/>
      <c r="BD1799" s="24">
        <v>0</v>
      </c>
      <c r="BE1799" s="24">
        <v>0</v>
      </c>
      <c r="BF1799" s="23"/>
      <c r="BG1799" s="23"/>
      <c r="BH1799" s="23">
        <v>43679</v>
      </c>
      <c r="BI1799" s="26" t="s">
        <v>127</v>
      </c>
      <c r="BJ1799" s="26" t="s">
        <v>273</v>
      </c>
      <c r="BK1799" s="29">
        <v>67860</v>
      </c>
      <c r="BL1799" s="24" t="s">
        <v>129</v>
      </c>
      <c r="BM1799" s="22" t="str">
        <f ca="1">+IF(Tabla1[[#This Row],[FECHA INGRESO]]&gt;=44986,IF((TODAY()-Tabla1[[#This Row],[FECHA INGRESO]])&gt;=50,"ALERTA","TODAVÍA FALTA"),"N/A")</f>
        <v>N/A</v>
      </c>
      <c r="BN1799" s="7">
        <f>IFERROR((_xlfn.DAYS(Tabla1[[#This Row],[FECHA INGRESO]],Tabla1[[#This Row],[FECHA RETIRO]]))/30,"")</f>
        <v>-1.9666666666666666</v>
      </c>
    </row>
    <row r="1800" spans="1:66" ht="15" customHeight="1" x14ac:dyDescent="0.35">
      <c r="A1800" s="34">
        <v>1121936074</v>
      </c>
      <c r="B1800" s="22" t="s">
        <v>10418</v>
      </c>
      <c r="C1800" s="23">
        <v>43620</v>
      </c>
      <c r="D1800" s="23" t="s">
        <v>157</v>
      </c>
      <c r="E1800" s="23" t="s">
        <v>111</v>
      </c>
      <c r="F1800" s="23" t="s">
        <v>70</v>
      </c>
      <c r="G1800" s="24"/>
      <c r="H1800" s="24">
        <v>24094584042</v>
      </c>
      <c r="I1800" s="24" t="s">
        <v>95</v>
      </c>
      <c r="J1800" s="24">
        <f>DATEDIF(Tabla1[[#This Row],[FECHA DE NACIMIENTO]],Tabla1[[#This Row],[FECHA ACTUAL]],"Y")</f>
        <v>26</v>
      </c>
      <c r="K1800" s="24" t="s">
        <v>96</v>
      </c>
      <c r="L1800" s="24" t="s">
        <v>112</v>
      </c>
      <c r="M1800" s="24">
        <v>0</v>
      </c>
      <c r="N1800" s="24">
        <v>0</v>
      </c>
      <c r="O1800" s="24">
        <v>1</v>
      </c>
      <c r="P1800" s="24" t="s">
        <v>101</v>
      </c>
      <c r="Q1800" s="23">
        <v>35260</v>
      </c>
      <c r="R1800" s="24" t="s">
        <v>3325</v>
      </c>
      <c r="S1800" s="25">
        <v>45119</v>
      </c>
      <c r="T1800" s="24"/>
      <c r="U1800" s="24">
        <v>3224418554</v>
      </c>
      <c r="V1800" s="24" t="s">
        <v>10419</v>
      </c>
      <c r="W1800" s="24" t="s">
        <v>10420</v>
      </c>
      <c r="X1800" s="24" t="s">
        <v>10421</v>
      </c>
      <c r="Y1800" s="24" t="s">
        <v>10422</v>
      </c>
      <c r="Z1800" s="24" t="s">
        <v>117</v>
      </c>
      <c r="AA1800" s="24">
        <v>3212130046</v>
      </c>
      <c r="AB1800" s="24" t="s">
        <v>77</v>
      </c>
      <c r="AC1800" s="24" t="s">
        <v>77</v>
      </c>
      <c r="AD1800" s="24" t="s">
        <v>77</v>
      </c>
      <c r="AE1800" s="26" t="s">
        <v>151</v>
      </c>
      <c r="AF1800" s="26"/>
      <c r="AG1800" s="26"/>
      <c r="AH1800" s="27" t="s">
        <v>184</v>
      </c>
      <c r="AI1800" s="27" t="s">
        <v>3932</v>
      </c>
      <c r="AJ1800" s="27" t="s">
        <v>3323</v>
      </c>
      <c r="AK1800" s="24" t="s">
        <v>121</v>
      </c>
      <c r="AL1800" s="24" t="s">
        <v>7086</v>
      </c>
      <c r="AM1800" s="23">
        <v>43620</v>
      </c>
      <c r="AN1800" s="28">
        <v>908526</v>
      </c>
      <c r="AO1800" s="28">
        <v>106454</v>
      </c>
      <c r="AP1800" s="24" t="s">
        <v>7371</v>
      </c>
      <c r="AQ1800" s="24"/>
      <c r="AR1800" s="24"/>
      <c r="AS1800" s="24"/>
      <c r="AT1800" s="24"/>
      <c r="AU1800" s="24"/>
      <c r="AV1800" s="24">
        <v>63</v>
      </c>
      <c r="AW1800" s="24">
        <v>92</v>
      </c>
      <c r="AX1800" s="24"/>
      <c r="AY1800" s="24"/>
      <c r="AZ1800" s="24"/>
      <c r="BA1800" s="24"/>
      <c r="BB1800" s="24"/>
      <c r="BC1800" s="24"/>
      <c r="BD1800" s="24">
        <v>0</v>
      </c>
      <c r="BE1800" s="24">
        <v>0</v>
      </c>
      <c r="BF1800" s="23"/>
      <c r="BG1800" s="23"/>
      <c r="BH1800" s="23">
        <v>44365</v>
      </c>
      <c r="BI1800" s="26" t="s">
        <v>127</v>
      </c>
      <c r="BJ1800" s="26" t="s">
        <v>10423</v>
      </c>
      <c r="BK1800" s="29">
        <v>0</v>
      </c>
      <c r="BL1800" s="24" t="s">
        <v>129</v>
      </c>
      <c r="BM1800" s="22" t="str">
        <f ca="1">+IF(Tabla1[[#This Row],[FECHA INGRESO]]&gt;=44986,IF((TODAY()-Tabla1[[#This Row],[FECHA INGRESO]])&gt;=50,"ALERTA","TODAVÍA FALTA"),"N/A")</f>
        <v>N/A</v>
      </c>
      <c r="BN1800" s="7">
        <f>IFERROR((_xlfn.DAYS(Tabla1[[#This Row],[FECHA INGRESO]],Tabla1[[#This Row],[FECHA RETIRO]]))/30,"")</f>
        <v>-24.833333333333332</v>
      </c>
    </row>
    <row r="1801" spans="1:66" x14ac:dyDescent="0.35">
      <c r="A1801" s="31">
        <v>32936934</v>
      </c>
      <c r="B1801" s="22" t="s">
        <v>10424</v>
      </c>
      <c r="C1801" s="23">
        <v>43622</v>
      </c>
      <c r="D1801" s="23" t="s">
        <v>870</v>
      </c>
      <c r="E1801" s="23" t="s">
        <v>111</v>
      </c>
      <c r="F1801" s="23"/>
      <c r="G1801" s="24"/>
      <c r="H1801" s="24">
        <v>24094448247</v>
      </c>
      <c r="I1801" s="24" t="s">
        <v>95</v>
      </c>
      <c r="J1801" s="24">
        <f>DATEDIF(Tabla1[[#This Row],[FECHA DE NACIMIENTO]],Tabla1[[#This Row],[FECHA ACTUAL]],"Y")</f>
        <v>38</v>
      </c>
      <c r="K1801" s="24" t="s">
        <v>73</v>
      </c>
      <c r="L1801" s="24" t="s">
        <v>112</v>
      </c>
      <c r="M1801" s="24">
        <v>0</v>
      </c>
      <c r="N1801" s="24">
        <v>0</v>
      </c>
      <c r="O1801" s="24">
        <v>3</v>
      </c>
      <c r="P1801" s="24" t="s">
        <v>101</v>
      </c>
      <c r="Q1801" s="23">
        <v>31036</v>
      </c>
      <c r="R1801" s="24" t="s">
        <v>10425</v>
      </c>
      <c r="S1801" s="25">
        <v>45119</v>
      </c>
      <c r="T1801" s="24"/>
      <c r="U1801" s="24">
        <v>3176967197</v>
      </c>
      <c r="V1801" s="24" t="s">
        <v>10426</v>
      </c>
      <c r="W1801" s="24" t="s">
        <v>10427</v>
      </c>
      <c r="X1801" s="24" t="s">
        <v>10428</v>
      </c>
      <c r="Y1801" s="24" t="s">
        <v>10429</v>
      </c>
      <c r="Z1801" s="24" t="s">
        <v>162</v>
      </c>
      <c r="AA1801" s="24">
        <v>3162515985</v>
      </c>
      <c r="AB1801" s="24" t="s">
        <v>77</v>
      </c>
      <c r="AC1801" s="24" t="s">
        <v>77</v>
      </c>
      <c r="AD1801" s="24" t="s">
        <v>77</v>
      </c>
      <c r="AE1801" s="26" t="s">
        <v>84</v>
      </c>
      <c r="AF1801" s="26" t="s">
        <v>10430</v>
      </c>
      <c r="AG1801" s="26"/>
      <c r="AH1801" s="27" t="s">
        <v>6470</v>
      </c>
      <c r="AI1801" s="27" t="s">
        <v>673</v>
      </c>
      <c r="AJ1801" s="27" t="s">
        <v>673</v>
      </c>
      <c r="AK1801" s="24" t="s">
        <v>89</v>
      </c>
      <c r="AL1801" s="24" t="s">
        <v>7086</v>
      </c>
      <c r="AM1801" s="23">
        <v>43622</v>
      </c>
      <c r="AN1801" s="28">
        <v>997633.39500000002</v>
      </c>
      <c r="AO1801" s="28">
        <v>97032</v>
      </c>
      <c r="AP1801" s="24"/>
      <c r="AQ1801" s="24"/>
      <c r="AR1801" s="24"/>
      <c r="AS1801" s="24"/>
      <c r="AT1801" s="24" t="e">
        <v>#N/A</v>
      </c>
      <c r="AU1801" s="24" t="e">
        <v>#N/A</v>
      </c>
      <c r="AV1801" s="24">
        <v>63</v>
      </c>
      <c r="AW1801" s="24"/>
      <c r="AX1801" s="24"/>
      <c r="AY1801" s="24"/>
      <c r="AZ1801" s="24"/>
      <c r="BA1801" s="24"/>
      <c r="BB1801" s="24"/>
      <c r="BC1801" s="24"/>
      <c r="BD1801" s="24">
        <v>0</v>
      </c>
      <c r="BE1801" s="24">
        <v>0</v>
      </c>
      <c r="BF1801" s="23"/>
      <c r="BG1801" s="23"/>
      <c r="BH1801" s="23">
        <v>43648</v>
      </c>
      <c r="BI1801" s="26" t="s">
        <v>127</v>
      </c>
      <c r="BJ1801" s="26" t="s">
        <v>1352</v>
      </c>
      <c r="BK1801" s="29">
        <v>36146</v>
      </c>
      <c r="BL1801" s="24" t="s">
        <v>129</v>
      </c>
      <c r="BM1801" s="22" t="str">
        <f ca="1">+IF(Tabla1[[#This Row],[FECHA INGRESO]]&gt;=44986,IF((TODAY()-Tabla1[[#This Row],[FECHA INGRESO]])&gt;=50,"ALERTA","TODAVÍA FALTA"),"N/A")</f>
        <v>N/A</v>
      </c>
      <c r="BN1801" s="7">
        <f>IFERROR((_xlfn.DAYS(Tabla1[[#This Row],[FECHA INGRESO]],Tabla1[[#This Row],[FECHA RETIRO]]))/30,"")</f>
        <v>-0.8666666666666667</v>
      </c>
    </row>
    <row r="1802" spans="1:66" ht="15" customHeight="1" x14ac:dyDescent="0.35">
      <c r="A1802" s="34">
        <v>1128431434</v>
      </c>
      <c r="B1802" s="22" t="s">
        <v>10431</v>
      </c>
      <c r="C1802" s="23">
        <v>43624</v>
      </c>
      <c r="D1802" s="23" t="s">
        <v>582</v>
      </c>
      <c r="E1802" s="23" t="s">
        <v>111</v>
      </c>
      <c r="F1802" s="23"/>
      <c r="G1802" s="24"/>
      <c r="H1802" s="24">
        <v>24094623512</v>
      </c>
      <c r="I1802" s="24" t="s">
        <v>95</v>
      </c>
      <c r="J1802" s="24">
        <f>DATEDIF(Tabla1[[#This Row],[FECHA DE NACIMIENTO]],Tabla1[[#This Row],[FECHA ACTUAL]],"Y")</f>
        <v>34</v>
      </c>
      <c r="K1802" s="24" t="s">
        <v>73</v>
      </c>
      <c r="L1802" s="24" t="s">
        <v>112</v>
      </c>
      <c r="M1802" s="24">
        <v>0</v>
      </c>
      <c r="N1802" s="24">
        <v>0</v>
      </c>
      <c r="O1802" s="24">
        <v>2</v>
      </c>
      <c r="P1802" s="24" t="s">
        <v>101</v>
      </c>
      <c r="Q1802" s="23">
        <v>32631</v>
      </c>
      <c r="R1802" s="24" t="s">
        <v>7479</v>
      </c>
      <c r="S1802" s="25">
        <v>45119</v>
      </c>
      <c r="T1802" s="24"/>
      <c r="U1802" s="24">
        <v>3012048319</v>
      </c>
      <c r="V1802" s="24" t="s">
        <v>10432</v>
      </c>
      <c r="W1802" s="24" t="s">
        <v>10433</v>
      </c>
      <c r="X1802" s="24" t="s">
        <v>10434</v>
      </c>
      <c r="Y1802" s="24" t="s">
        <v>10435</v>
      </c>
      <c r="Z1802" s="24" t="s">
        <v>117</v>
      </c>
      <c r="AA1802" s="24">
        <v>3194787071</v>
      </c>
      <c r="AB1802" s="24" t="s">
        <v>77</v>
      </c>
      <c r="AC1802" s="24" t="s">
        <v>77</v>
      </c>
      <c r="AD1802" s="24" t="s">
        <v>77</v>
      </c>
      <c r="AE1802" s="26" t="s">
        <v>194</v>
      </c>
      <c r="AF1802" s="26"/>
      <c r="AG1802" s="26"/>
      <c r="AH1802" s="27" t="s">
        <v>184</v>
      </c>
      <c r="AI1802" s="27" t="s">
        <v>515</v>
      </c>
      <c r="AJ1802" s="27" t="s">
        <v>515</v>
      </c>
      <c r="AK1802" s="24" t="s">
        <v>121</v>
      </c>
      <c r="AL1802" s="24" t="s">
        <v>7086</v>
      </c>
      <c r="AM1802" s="23">
        <v>43624</v>
      </c>
      <c r="AN1802" s="28">
        <v>877803</v>
      </c>
      <c r="AO1802" s="28">
        <v>102854</v>
      </c>
      <c r="AP1802" s="24"/>
      <c r="AQ1802" s="24"/>
      <c r="AR1802" s="24"/>
      <c r="AS1802" s="24"/>
      <c r="AT1802" s="24" t="e">
        <v>#N/A</v>
      </c>
      <c r="AU1802" s="24" t="e">
        <v>#N/A</v>
      </c>
      <c r="AV1802" s="24" t="e">
        <v>#N/A</v>
      </c>
      <c r="AW1802" s="24"/>
      <c r="AX1802" s="24"/>
      <c r="AY1802" s="24"/>
      <c r="AZ1802" s="24"/>
      <c r="BA1802" s="24"/>
      <c r="BB1802" s="24"/>
      <c r="BC1802" s="24"/>
      <c r="BD1802" s="24">
        <v>0</v>
      </c>
      <c r="BE1802" s="24">
        <v>0</v>
      </c>
      <c r="BF1802" s="23"/>
      <c r="BG1802" s="23"/>
      <c r="BH1802" s="23">
        <v>43860</v>
      </c>
      <c r="BI1802" s="26" t="s">
        <v>127</v>
      </c>
      <c r="BJ1802" s="26" t="s">
        <v>178</v>
      </c>
      <c r="BK1802" s="29">
        <v>0</v>
      </c>
      <c r="BL1802" s="24" t="s">
        <v>129</v>
      </c>
      <c r="BM1802" s="22" t="str">
        <f ca="1">+IF(Tabla1[[#This Row],[FECHA INGRESO]]&gt;=44986,IF((TODAY()-Tabla1[[#This Row],[FECHA INGRESO]])&gt;=50,"ALERTA","TODAVÍA FALTA"),"N/A")</f>
        <v>N/A</v>
      </c>
      <c r="BN1802" s="7">
        <f>IFERROR((_xlfn.DAYS(Tabla1[[#This Row],[FECHA INGRESO]],Tabla1[[#This Row],[FECHA RETIRO]]))/30,"")</f>
        <v>-7.8666666666666663</v>
      </c>
    </row>
    <row r="1803" spans="1:66" ht="15" customHeight="1" x14ac:dyDescent="0.35">
      <c r="A1803" s="31">
        <v>1077473902</v>
      </c>
      <c r="B1803" s="22" t="s">
        <v>10436</v>
      </c>
      <c r="C1803" s="23">
        <v>43624</v>
      </c>
      <c r="D1803" s="23" t="s">
        <v>1311</v>
      </c>
      <c r="E1803" s="24" t="s">
        <v>94</v>
      </c>
      <c r="F1803" s="23"/>
      <c r="G1803" s="24"/>
      <c r="H1803" s="24">
        <v>24081746952</v>
      </c>
      <c r="I1803" s="24" t="s">
        <v>72</v>
      </c>
      <c r="J1803" s="24">
        <f>DATEDIF(Tabla1[[#This Row],[FECHA DE NACIMIENTO]],Tabla1[[#This Row],[FECHA ACTUAL]],"Y")</f>
        <v>26</v>
      </c>
      <c r="K1803" s="24" t="s">
        <v>73</v>
      </c>
      <c r="L1803" s="24" t="s">
        <v>112</v>
      </c>
      <c r="M1803" s="24">
        <v>0</v>
      </c>
      <c r="N1803" s="24">
        <v>0</v>
      </c>
      <c r="O1803" s="24">
        <v>2</v>
      </c>
      <c r="P1803" s="24" t="s">
        <v>101</v>
      </c>
      <c r="Q1803" s="23">
        <v>35401</v>
      </c>
      <c r="R1803" s="24" t="s">
        <v>10437</v>
      </c>
      <c r="S1803" s="25">
        <v>45119</v>
      </c>
      <c r="T1803" s="24"/>
      <c r="U1803" s="24">
        <v>3176390189</v>
      </c>
      <c r="V1803" s="24" t="s">
        <v>10438</v>
      </c>
      <c r="W1803" s="24" t="s">
        <v>10439</v>
      </c>
      <c r="X1803" s="24" t="s">
        <v>10440</v>
      </c>
      <c r="Y1803" s="24" t="s">
        <v>10441</v>
      </c>
      <c r="Z1803" s="24" t="s">
        <v>255</v>
      </c>
      <c r="AA1803" s="24">
        <v>3113817924</v>
      </c>
      <c r="AB1803" s="24" t="s">
        <v>77</v>
      </c>
      <c r="AC1803" s="24" t="s">
        <v>77</v>
      </c>
      <c r="AD1803" s="24" t="s">
        <v>77</v>
      </c>
      <c r="AE1803" s="26" t="s">
        <v>183</v>
      </c>
      <c r="AF1803" s="26"/>
      <c r="AG1803" s="26"/>
      <c r="AH1803" s="27" t="s">
        <v>184</v>
      </c>
      <c r="AI1803" s="27" t="s">
        <v>515</v>
      </c>
      <c r="AJ1803" s="27" t="s">
        <v>515</v>
      </c>
      <c r="AK1803" s="24" t="s">
        <v>121</v>
      </c>
      <c r="AL1803" s="24" t="s">
        <v>7086</v>
      </c>
      <c r="AM1803" s="23">
        <v>43624</v>
      </c>
      <c r="AN1803" s="28">
        <v>857100.06</v>
      </c>
      <c r="AO1803" s="28">
        <v>97032</v>
      </c>
      <c r="AP1803" s="24"/>
      <c r="AQ1803" s="24"/>
      <c r="AR1803" s="24"/>
      <c r="AS1803" s="24"/>
      <c r="AT1803" s="24" t="e">
        <v>#N/A</v>
      </c>
      <c r="AU1803" s="24" t="e">
        <v>#N/A</v>
      </c>
      <c r="AV1803" s="24" t="e">
        <v>#N/A</v>
      </c>
      <c r="AW1803" s="24"/>
      <c r="AX1803" s="24"/>
      <c r="AY1803" s="24"/>
      <c r="AZ1803" s="24"/>
      <c r="BA1803" s="24"/>
      <c r="BB1803" s="24"/>
      <c r="BC1803" s="24"/>
      <c r="BD1803" s="24">
        <v>0</v>
      </c>
      <c r="BE1803" s="24">
        <v>0</v>
      </c>
      <c r="BF1803" s="23"/>
      <c r="BG1803" s="23"/>
      <c r="BH1803" s="23">
        <v>43757</v>
      </c>
      <c r="BI1803" s="26" t="s">
        <v>127</v>
      </c>
      <c r="BJ1803" s="26" t="s">
        <v>273</v>
      </c>
      <c r="BK1803" s="29">
        <v>151821</v>
      </c>
      <c r="BL1803" s="24" t="s">
        <v>129</v>
      </c>
      <c r="BM1803" s="22" t="str">
        <f ca="1">+IF(Tabla1[[#This Row],[FECHA INGRESO]]&gt;=44986,IF((TODAY()-Tabla1[[#This Row],[FECHA INGRESO]])&gt;=50,"ALERTA","TODAVÍA FALTA"),"N/A")</f>
        <v>N/A</v>
      </c>
      <c r="BN1803" s="7">
        <f>IFERROR((_xlfn.DAYS(Tabla1[[#This Row],[FECHA INGRESO]],Tabla1[[#This Row],[FECHA RETIRO]]))/30,"")</f>
        <v>-4.4333333333333336</v>
      </c>
    </row>
    <row r="1804" spans="1:66" x14ac:dyDescent="0.35">
      <c r="A1804" s="34">
        <v>1002521672</v>
      </c>
      <c r="B1804" s="22" t="s">
        <v>10442</v>
      </c>
      <c r="C1804" s="23">
        <v>43626</v>
      </c>
      <c r="D1804" s="23" t="s">
        <v>157</v>
      </c>
      <c r="E1804" s="23" t="s">
        <v>110</v>
      </c>
      <c r="F1804" s="23"/>
      <c r="G1804" s="24"/>
      <c r="H1804" s="24">
        <v>24094645992</v>
      </c>
      <c r="I1804" s="24" t="s">
        <v>95</v>
      </c>
      <c r="J1804" s="24">
        <f>DATEDIF(Tabla1[[#This Row],[FECHA DE NACIMIENTO]],Tabla1[[#This Row],[FECHA ACTUAL]],"Y")</f>
        <v>25</v>
      </c>
      <c r="K1804" s="24" t="s">
        <v>96</v>
      </c>
      <c r="L1804" s="24" t="s">
        <v>234</v>
      </c>
      <c r="M1804" s="24">
        <v>0</v>
      </c>
      <c r="N1804" s="24">
        <v>0</v>
      </c>
      <c r="O1804" s="24">
        <v>2</v>
      </c>
      <c r="P1804" s="24" t="s">
        <v>101</v>
      </c>
      <c r="Q1804" s="23">
        <v>35857</v>
      </c>
      <c r="R1804" s="24" t="s">
        <v>2551</v>
      </c>
      <c r="S1804" s="25">
        <v>45119</v>
      </c>
      <c r="T1804" s="24"/>
      <c r="U1804" s="24">
        <v>3005344259</v>
      </c>
      <c r="V1804" s="24" t="s">
        <v>10443</v>
      </c>
      <c r="W1804" s="24" t="s">
        <v>10444</v>
      </c>
      <c r="X1804" s="24" t="s">
        <v>10445</v>
      </c>
      <c r="Y1804" s="24" t="s">
        <v>10446</v>
      </c>
      <c r="Z1804" s="24" t="s">
        <v>82</v>
      </c>
      <c r="AA1804" s="24">
        <v>3058262340</v>
      </c>
      <c r="AB1804" s="24" t="s">
        <v>77</v>
      </c>
      <c r="AC1804" s="24" t="s">
        <v>77</v>
      </c>
      <c r="AD1804" s="24" t="s">
        <v>77</v>
      </c>
      <c r="AE1804" s="26" t="s">
        <v>151</v>
      </c>
      <c r="AF1804" s="26"/>
      <c r="AG1804" s="26"/>
      <c r="AH1804" s="27" t="s">
        <v>3042</v>
      </c>
      <c r="AI1804" s="27" t="s">
        <v>10168</v>
      </c>
      <c r="AJ1804" s="27" t="s">
        <v>438</v>
      </c>
      <c r="AK1804" s="24" t="s">
        <v>121</v>
      </c>
      <c r="AL1804" s="24" t="s">
        <v>7086</v>
      </c>
      <c r="AM1804" s="23">
        <v>43626</v>
      </c>
      <c r="AN1804" s="28">
        <v>877803</v>
      </c>
      <c r="AO1804" s="28">
        <v>102854</v>
      </c>
      <c r="AP1804" s="24"/>
      <c r="AQ1804" s="24"/>
      <c r="AR1804" s="24"/>
      <c r="AS1804" s="24"/>
      <c r="AT1804" s="24" t="e">
        <v>#N/A</v>
      </c>
      <c r="AU1804" s="24" t="e">
        <v>#N/A</v>
      </c>
      <c r="AV1804" s="24">
        <v>83</v>
      </c>
      <c r="AW1804" s="24"/>
      <c r="AX1804" s="24"/>
      <c r="AY1804" s="24"/>
      <c r="AZ1804" s="24"/>
      <c r="BA1804" s="24"/>
      <c r="BB1804" s="24"/>
      <c r="BC1804" s="24"/>
      <c r="BD1804" s="24">
        <v>0</v>
      </c>
      <c r="BE1804" s="24">
        <v>0</v>
      </c>
      <c r="BF1804" s="23"/>
      <c r="BG1804" s="23"/>
      <c r="BH1804" s="23">
        <v>43853</v>
      </c>
      <c r="BI1804" s="26" t="s">
        <v>127</v>
      </c>
      <c r="BJ1804" s="26" t="s">
        <v>6087</v>
      </c>
      <c r="BK1804" s="29">
        <v>0</v>
      </c>
      <c r="BL1804" s="24" t="s">
        <v>129</v>
      </c>
      <c r="BM1804" s="22" t="str">
        <f ca="1">+IF(Tabla1[[#This Row],[FECHA INGRESO]]&gt;=44986,IF((TODAY()-Tabla1[[#This Row],[FECHA INGRESO]])&gt;=50,"ALERTA","TODAVÍA FALTA"),"N/A")</f>
        <v>N/A</v>
      </c>
      <c r="BN1804" s="7">
        <f>IFERROR((_xlfn.DAYS(Tabla1[[#This Row],[FECHA INGRESO]],Tabla1[[#This Row],[FECHA RETIRO]]))/30,"")</f>
        <v>-7.5666666666666664</v>
      </c>
    </row>
    <row r="1805" spans="1:66" ht="15" customHeight="1" x14ac:dyDescent="0.35">
      <c r="A1805" s="31">
        <v>1026299395</v>
      </c>
      <c r="B1805" s="22" t="s">
        <v>3669</v>
      </c>
      <c r="C1805" s="23">
        <v>43626</v>
      </c>
      <c r="D1805" s="23" t="s">
        <v>1311</v>
      </c>
      <c r="E1805" s="23" t="s">
        <v>111</v>
      </c>
      <c r="F1805" s="23"/>
      <c r="G1805" s="24"/>
      <c r="H1805" s="24">
        <v>24094701638</v>
      </c>
      <c r="I1805" s="24" t="s">
        <v>72</v>
      </c>
      <c r="J1805" s="24">
        <f>DATEDIF(Tabla1[[#This Row],[FECHA DE NACIMIENTO]],Tabla1[[#This Row],[FECHA ACTUAL]],"Y")</f>
        <v>26</v>
      </c>
      <c r="K1805" s="24" t="s">
        <v>73</v>
      </c>
      <c r="L1805" s="24" t="s">
        <v>112</v>
      </c>
      <c r="M1805" s="24">
        <v>0</v>
      </c>
      <c r="N1805" s="24">
        <v>0</v>
      </c>
      <c r="O1805" s="24">
        <v>2</v>
      </c>
      <c r="P1805" s="24" t="s">
        <v>101</v>
      </c>
      <c r="Q1805" s="23">
        <v>35623</v>
      </c>
      <c r="R1805" s="24" t="s">
        <v>76</v>
      </c>
      <c r="S1805" s="25">
        <v>45119</v>
      </c>
      <c r="T1805" s="24"/>
      <c r="U1805" s="24">
        <v>3122306609</v>
      </c>
      <c r="V1805" s="24" t="s">
        <v>10447</v>
      </c>
      <c r="W1805" s="24" t="s">
        <v>10448</v>
      </c>
      <c r="X1805" s="24" t="s">
        <v>6375</v>
      </c>
      <c r="Y1805" s="24" t="s">
        <v>10449</v>
      </c>
      <c r="Z1805" s="24" t="s">
        <v>285</v>
      </c>
      <c r="AA1805" s="24">
        <v>3123141368</v>
      </c>
      <c r="AB1805" s="24" t="s">
        <v>77</v>
      </c>
      <c r="AC1805" s="24" t="s">
        <v>77</v>
      </c>
      <c r="AD1805" s="24" t="s">
        <v>77</v>
      </c>
      <c r="AE1805" s="26" t="s">
        <v>151</v>
      </c>
      <c r="AF1805" s="26"/>
      <c r="AG1805" s="26"/>
      <c r="AH1805" s="27" t="s">
        <v>3042</v>
      </c>
      <c r="AI1805" s="27" t="s">
        <v>9223</v>
      </c>
      <c r="AJ1805" s="27" t="s">
        <v>438</v>
      </c>
      <c r="AK1805" s="24" t="s">
        <v>121</v>
      </c>
      <c r="AL1805" s="24" t="s">
        <v>7086</v>
      </c>
      <c r="AM1805" s="23">
        <v>43626</v>
      </c>
      <c r="AN1805" s="28">
        <v>857100.06</v>
      </c>
      <c r="AO1805" s="28">
        <v>97032</v>
      </c>
      <c r="AP1805" s="24"/>
      <c r="AQ1805" s="24"/>
      <c r="AR1805" s="24"/>
      <c r="AS1805" s="24"/>
      <c r="AT1805" s="24" t="e">
        <v>#N/A</v>
      </c>
      <c r="AU1805" s="24" t="e">
        <v>#N/A</v>
      </c>
      <c r="AV1805" s="24" t="e">
        <v>#N/A</v>
      </c>
      <c r="AW1805" s="24"/>
      <c r="AX1805" s="24"/>
      <c r="AY1805" s="24"/>
      <c r="AZ1805" s="24"/>
      <c r="BA1805" s="24"/>
      <c r="BB1805" s="24"/>
      <c r="BC1805" s="24"/>
      <c r="BD1805" s="24">
        <v>0</v>
      </c>
      <c r="BE1805" s="24">
        <v>0</v>
      </c>
      <c r="BF1805" s="23"/>
      <c r="BG1805" s="23"/>
      <c r="BH1805" s="23">
        <v>43651</v>
      </c>
      <c r="BI1805" s="26" t="s">
        <v>127</v>
      </c>
      <c r="BJ1805" s="26" t="s">
        <v>6087</v>
      </c>
      <c r="BK1805" s="29">
        <v>0</v>
      </c>
      <c r="BL1805" s="24" t="s">
        <v>129</v>
      </c>
      <c r="BM1805" s="22" t="str">
        <f ca="1">+IF(Tabla1[[#This Row],[FECHA INGRESO]]&gt;=44986,IF((TODAY()-Tabla1[[#This Row],[FECHA INGRESO]])&gt;=50,"ALERTA","TODAVÍA FALTA"),"N/A")</f>
        <v>N/A</v>
      </c>
      <c r="BN1805" s="7">
        <f>IFERROR((_xlfn.DAYS(Tabla1[[#This Row],[FECHA INGRESO]],Tabla1[[#This Row],[FECHA RETIRO]]))/30,"")</f>
        <v>-0.83333333333333337</v>
      </c>
    </row>
    <row r="1806" spans="1:66" ht="15" customHeight="1" x14ac:dyDescent="0.35">
      <c r="A1806" s="31">
        <v>1030617750</v>
      </c>
      <c r="B1806" s="22" t="s">
        <v>10450</v>
      </c>
      <c r="C1806" s="23">
        <v>43626</v>
      </c>
      <c r="D1806" s="23" t="s">
        <v>93</v>
      </c>
      <c r="E1806" s="23" t="s">
        <v>110</v>
      </c>
      <c r="F1806" s="23"/>
      <c r="G1806" s="24"/>
      <c r="H1806" s="24">
        <v>24094700084</v>
      </c>
      <c r="I1806" s="24" t="s">
        <v>72</v>
      </c>
      <c r="J1806" s="24">
        <f>DATEDIF(Tabla1[[#This Row],[FECHA DE NACIMIENTO]],Tabla1[[#This Row],[FECHA ACTUAL]],"Y")</f>
        <v>30</v>
      </c>
      <c r="K1806" s="24" t="s">
        <v>73</v>
      </c>
      <c r="L1806" s="24" t="s">
        <v>234</v>
      </c>
      <c r="M1806" s="24">
        <v>2</v>
      </c>
      <c r="N1806" s="24">
        <v>2</v>
      </c>
      <c r="O1806" s="24">
        <v>2</v>
      </c>
      <c r="P1806" s="24" t="s">
        <v>101</v>
      </c>
      <c r="Q1806" s="23">
        <v>33878</v>
      </c>
      <c r="R1806" s="24" t="s">
        <v>76</v>
      </c>
      <c r="S1806" s="25">
        <v>45119</v>
      </c>
      <c r="T1806" s="24"/>
      <c r="U1806" s="24">
        <v>3223763405</v>
      </c>
      <c r="V1806" s="24" t="s">
        <v>10451</v>
      </c>
      <c r="W1806" s="24" t="s">
        <v>10452</v>
      </c>
      <c r="X1806" s="24" t="s">
        <v>10453</v>
      </c>
      <c r="Y1806" s="24" t="s">
        <v>10454</v>
      </c>
      <c r="Z1806" s="24" t="s">
        <v>82</v>
      </c>
      <c r="AA1806" s="24">
        <v>3173462957</v>
      </c>
      <c r="AB1806" s="24" t="s">
        <v>77</v>
      </c>
      <c r="AC1806" s="24" t="s">
        <v>77</v>
      </c>
      <c r="AD1806" s="24" t="s">
        <v>77</v>
      </c>
      <c r="AE1806" s="26" t="s">
        <v>151</v>
      </c>
      <c r="AF1806" s="26"/>
      <c r="AG1806" s="26"/>
      <c r="AH1806" s="27" t="s">
        <v>3042</v>
      </c>
      <c r="AI1806" s="27" t="s">
        <v>10252</v>
      </c>
      <c r="AJ1806" s="27" t="s">
        <v>438</v>
      </c>
      <c r="AK1806" s="24" t="s">
        <v>121</v>
      </c>
      <c r="AL1806" s="24" t="s">
        <v>7086</v>
      </c>
      <c r="AM1806" s="23">
        <v>43626</v>
      </c>
      <c r="AN1806" s="28">
        <v>857100.06</v>
      </c>
      <c r="AO1806" s="28">
        <v>97032</v>
      </c>
      <c r="AP1806" s="24"/>
      <c r="AQ1806" s="24"/>
      <c r="AR1806" s="24"/>
      <c r="AS1806" s="24"/>
      <c r="AT1806" s="24" t="e">
        <v>#N/A</v>
      </c>
      <c r="AU1806" s="24" t="e">
        <v>#N/A</v>
      </c>
      <c r="AV1806" s="24" t="e">
        <v>#N/A</v>
      </c>
      <c r="AW1806" s="24"/>
      <c r="AX1806" s="24"/>
      <c r="AY1806" s="24"/>
      <c r="AZ1806" s="24"/>
      <c r="BA1806" s="24"/>
      <c r="BB1806" s="24"/>
      <c r="BC1806" s="24"/>
      <c r="BD1806" s="24">
        <v>0</v>
      </c>
      <c r="BE1806" s="24">
        <v>0</v>
      </c>
      <c r="BF1806" s="23"/>
      <c r="BG1806" s="23"/>
      <c r="BH1806" s="23">
        <v>43652</v>
      </c>
      <c r="BI1806" s="26" t="s">
        <v>127</v>
      </c>
      <c r="BJ1806" s="26" t="s">
        <v>232</v>
      </c>
      <c r="BK1806" s="29">
        <v>31054</v>
      </c>
      <c r="BL1806" s="24" t="s">
        <v>129</v>
      </c>
      <c r="BM1806" s="22" t="str">
        <f ca="1">+IF(Tabla1[[#This Row],[FECHA INGRESO]]&gt;=44986,IF((TODAY()-Tabla1[[#This Row],[FECHA INGRESO]])&gt;=50,"ALERTA","TODAVÍA FALTA"),"N/A")</f>
        <v>N/A</v>
      </c>
      <c r="BN1806" s="7">
        <f>IFERROR((_xlfn.DAYS(Tabla1[[#This Row],[FECHA INGRESO]],Tabla1[[#This Row],[FECHA RETIRO]]))/30,"")</f>
        <v>-0.8666666666666667</v>
      </c>
    </row>
    <row r="1807" spans="1:66" x14ac:dyDescent="0.35">
      <c r="A1807" s="31">
        <v>1019098418</v>
      </c>
      <c r="B1807" s="22" t="s">
        <v>10455</v>
      </c>
      <c r="C1807" s="23">
        <v>43626</v>
      </c>
      <c r="D1807" s="23" t="s">
        <v>131</v>
      </c>
      <c r="E1807" s="23" t="s">
        <v>110</v>
      </c>
      <c r="F1807" s="23"/>
      <c r="G1807" s="24"/>
      <c r="H1807" s="24">
        <v>24094636392</v>
      </c>
      <c r="I1807" s="24" t="s">
        <v>72</v>
      </c>
      <c r="J1807" s="24">
        <f>DATEDIF(Tabla1[[#This Row],[FECHA DE NACIMIENTO]],Tabla1[[#This Row],[FECHA ACTUAL]],"Y")</f>
        <v>28</v>
      </c>
      <c r="K1807" s="24" t="s">
        <v>73</v>
      </c>
      <c r="L1807" s="24" t="s">
        <v>112</v>
      </c>
      <c r="M1807" s="24">
        <v>0</v>
      </c>
      <c r="N1807" s="24">
        <v>0</v>
      </c>
      <c r="O1807" s="24">
        <v>2</v>
      </c>
      <c r="P1807" s="24" t="s">
        <v>101</v>
      </c>
      <c r="Q1807" s="23">
        <v>34548</v>
      </c>
      <c r="R1807" s="24" t="s">
        <v>76</v>
      </c>
      <c r="S1807" s="25">
        <v>45119</v>
      </c>
      <c r="T1807" s="24"/>
      <c r="U1807" s="24">
        <v>3223780071</v>
      </c>
      <c r="V1807" s="24" t="s">
        <v>10456</v>
      </c>
      <c r="W1807" s="24" t="s">
        <v>10457</v>
      </c>
      <c r="X1807" s="24" t="s">
        <v>10458</v>
      </c>
      <c r="Y1807" s="24" t="s">
        <v>10459</v>
      </c>
      <c r="Z1807" s="24" t="s">
        <v>285</v>
      </c>
      <c r="AA1807" s="24">
        <v>3208209534</v>
      </c>
      <c r="AB1807" s="24" t="s">
        <v>77</v>
      </c>
      <c r="AC1807" s="24" t="s">
        <v>77</v>
      </c>
      <c r="AD1807" s="24" t="s">
        <v>77</v>
      </c>
      <c r="AE1807" s="26" t="s">
        <v>151</v>
      </c>
      <c r="AF1807" s="26"/>
      <c r="AG1807" s="26"/>
      <c r="AH1807" s="27" t="s">
        <v>184</v>
      </c>
      <c r="AI1807" s="27" t="s">
        <v>1227</v>
      </c>
      <c r="AJ1807" s="27" t="s">
        <v>487</v>
      </c>
      <c r="AK1807" s="24" t="s">
        <v>121</v>
      </c>
      <c r="AL1807" s="24" t="s">
        <v>7086</v>
      </c>
      <c r="AM1807" s="23">
        <v>43626</v>
      </c>
      <c r="AN1807" s="28">
        <v>857100.06</v>
      </c>
      <c r="AO1807" s="28">
        <v>97032</v>
      </c>
      <c r="AP1807" s="24"/>
      <c r="AQ1807" s="24"/>
      <c r="AR1807" s="24"/>
      <c r="AS1807" s="24"/>
      <c r="AT1807" s="24" t="e">
        <v>#N/A</v>
      </c>
      <c r="AU1807" s="24" t="e">
        <v>#N/A</v>
      </c>
      <c r="AV1807" s="24" t="e">
        <v>#N/A</v>
      </c>
      <c r="AW1807" s="24"/>
      <c r="AX1807" s="24"/>
      <c r="AY1807" s="24"/>
      <c r="AZ1807" s="24"/>
      <c r="BA1807" s="24"/>
      <c r="BB1807" s="24"/>
      <c r="BC1807" s="24"/>
      <c r="BD1807" s="24">
        <v>0</v>
      </c>
      <c r="BE1807" s="24">
        <v>0</v>
      </c>
      <c r="BF1807" s="23"/>
      <c r="BG1807" s="23"/>
      <c r="BH1807" s="23">
        <v>43626</v>
      </c>
      <c r="BI1807" s="26" t="s">
        <v>127</v>
      </c>
      <c r="BJ1807" s="26" t="s">
        <v>1953</v>
      </c>
      <c r="BK1807" s="29">
        <v>1150</v>
      </c>
      <c r="BL1807" s="24" t="s">
        <v>129</v>
      </c>
      <c r="BM1807" s="22" t="str">
        <f ca="1">+IF(Tabla1[[#This Row],[FECHA INGRESO]]&gt;=44986,IF((TODAY()-Tabla1[[#This Row],[FECHA INGRESO]])&gt;=50,"ALERTA","TODAVÍA FALTA"),"N/A")</f>
        <v>N/A</v>
      </c>
      <c r="BN1807" s="7">
        <f>IFERROR((_xlfn.DAYS(Tabla1[[#This Row],[FECHA INGRESO]],Tabla1[[#This Row],[FECHA RETIRO]]))/30,"")</f>
        <v>0</v>
      </c>
    </row>
    <row r="1808" spans="1:66" ht="15.75" customHeight="1" x14ac:dyDescent="0.35">
      <c r="A1808" s="31">
        <v>1063160747</v>
      </c>
      <c r="B1808" s="22" t="s">
        <v>10460</v>
      </c>
      <c r="C1808" s="23">
        <v>43626</v>
      </c>
      <c r="D1808" s="23" t="s">
        <v>188</v>
      </c>
      <c r="E1808" s="23" t="s">
        <v>110</v>
      </c>
      <c r="F1808" s="23"/>
      <c r="G1808" s="24"/>
      <c r="H1808" s="24">
        <v>24094633083</v>
      </c>
      <c r="I1808" s="24" t="s">
        <v>95</v>
      </c>
      <c r="J1808" s="24">
        <f>DATEDIF(Tabla1[[#This Row],[FECHA DE NACIMIENTO]],Tabla1[[#This Row],[FECHA ACTUAL]],"Y")</f>
        <v>30</v>
      </c>
      <c r="K1808" s="24" t="s">
        <v>73</v>
      </c>
      <c r="L1808" s="24" t="s">
        <v>234</v>
      </c>
      <c r="M1808" s="24">
        <v>1</v>
      </c>
      <c r="N1808" s="24">
        <v>1</v>
      </c>
      <c r="O1808" s="24">
        <v>3</v>
      </c>
      <c r="P1808" s="24" t="s">
        <v>101</v>
      </c>
      <c r="Q1808" s="23">
        <v>33800</v>
      </c>
      <c r="R1808" s="24" t="s">
        <v>4751</v>
      </c>
      <c r="S1808" s="25">
        <v>45119</v>
      </c>
      <c r="T1808" s="24">
        <v>6953011</v>
      </c>
      <c r="U1808" s="24">
        <v>3214973067</v>
      </c>
      <c r="V1808" s="24" t="s">
        <v>10461</v>
      </c>
      <c r="W1808" s="24" t="s">
        <v>10462</v>
      </c>
      <c r="X1808" s="24" t="s">
        <v>276</v>
      </c>
      <c r="Y1808" s="24" t="s">
        <v>10463</v>
      </c>
      <c r="Z1808" s="24" t="s">
        <v>82</v>
      </c>
      <c r="AA1808" s="24">
        <v>3176678880</v>
      </c>
      <c r="AB1808" s="24" t="s">
        <v>77</v>
      </c>
      <c r="AC1808" s="24" t="s">
        <v>77</v>
      </c>
      <c r="AD1808" s="24" t="s">
        <v>77</v>
      </c>
      <c r="AE1808" s="26" t="s">
        <v>151</v>
      </c>
      <c r="AF1808" s="26"/>
      <c r="AG1808" s="26"/>
      <c r="AH1808" s="27" t="s">
        <v>184</v>
      </c>
      <c r="AI1808" s="27" t="s">
        <v>1227</v>
      </c>
      <c r="AJ1808" s="27" t="s">
        <v>487</v>
      </c>
      <c r="AK1808" s="24" t="s">
        <v>121</v>
      </c>
      <c r="AL1808" s="24" t="s">
        <v>7086</v>
      </c>
      <c r="AM1808" s="23">
        <v>43626</v>
      </c>
      <c r="AN1808" s="28">
        <v>857100.06</v>
      </c>
      <c r="AO1808" s="28">
        <v>97032</v>
      </c>
      <c r="AP1808" s="24"/>
      <c r="AQ1808" s="24"/>
      <c r="AR1808" s="24"/>
      <c r="AS1808" s="24"/>
      <c r="AT1808" s="24" t="e">
        <v>#N/A</v>
      </c>
      <c r="AU1808" s="24" t="e">
        <v>#N/A</v>
      </c>
      <c r="AV1808" s="24">
        <v>96</v>
      </c>
      <c r="AW1808" s="24"/>
      <c r="AX1808" s="24"/>
      <c r="AY1808" s="24"/>
      <c r="AZ1808" s="24"/>
      <c r="BA1808" s="24"/>
      <c r="BB1808" s="24"/>
      <c r="BC1808" s="24"/>
      <c r="BD1808" s="24">
        <v>0</v>
      </c>
      <c r="BE1808" s="24">
        <v>0</v>
      </c>
      <c r="BF1808" s="23"/>
      <c r="BG1808" s="23"/>
      <c r="BH1808" s="23">
        <v>43633</v>
      </c>
      <c r="BI1808" s="26" t="s">
        <v>127</v>
      </c>
      <c r="BJ1808" s="26" t="s">
        <v>273</v>
      </c>
      <c r="BK1808" s="29">
        <v>9201</v>
      </c>
      <c r="BL1808" s="24" t="s">
        <v>129</v>
      </c>
      <c r="BM1808" s="22" t="str">
        <f ca="1">+IF(Tabla1[[#This Row],[FECHA INGRESO]]&gt;=44986,IF((TODAY()-Tabla1[[#This Row],[FECHA INGRESO]])&gt;=50,"ALERTA","TODAVÍA FALTA"),"N/A")</f>
        <v>N/A</v>
      </c>
      <c r="BN1808" s="7">
        <f>IFERROR((_xlfn.DAYS(Tabla1[[#This Row],[FECHA INGRESO]],Tabla1[[#This Row],[FECHA RETIRO]]))/30,"")</f>
        <v>-0.23333333333333334</v>
      </c>
    </row>
    <row r="1809" spans="1:66" ht="15" customHeight="1" x14ac:dyDescent="0.35">
      <c r="A1809" s="31">
        <v>52311448</v>
      </c>
      <c r="B1809" s="22" t="s">
        <v>10464</v>
      </c>
      <c r="C1809" s="23">
        <v>43626</v>
      </c>
      <c r="D1809" s="23" t="s">
        <v>93</v>
      </c>
      <c r="E1809" s="23" t="s">
        <v>6253</v>
      </c>
      <c r="F1809" s="23"/>
      <c r="G1809" s="24"/>
      <c r="H1809" s="24">
        <v>24094414770</v>
      </c>
      <c r="I1809" s="24" t="s">
        <v>95</v>
      </c>
      <c r="J1809" s="24">
        <f>DATEDIF(Tabla1[[#This Row],[FECHA DE NACIMIENTO]],Tabla1[[#This Row],[FECHA ACTUAL]],"Y")</f>
        <v>47</v>
      </c>
      <c r="K1809" s="24" t="s">
        <v>73</v>
      </c>
      <c r="L1809" s="24" t="s">
        <v>234</v>
      </c>
      <c r="M1809" s="24">
        <v>2</v>
      </c>
      <c r="N1809" s="24">
        <v>2</v>
      </c>
      <c r="O1809" s="24">
        <v>2</v>
      </c>
      <c r="P1809" s="24" t="s">
        <v>101</v>
      </c>
      <c r="Q1809" s="23">
        <v>27849</v>
      </c>
      <c r="R1809" s="24" t="s">
        <v>76</v>
      </c>
      <c r="S1809" s="25">
        <v>45119</v>
      </c>
      <c r="T1809" s="24">
        <v>7545796</v>
      </c>
      <c r="U1809" s="24">
        <v>3203485477</v>
      </c>
      <c r="V1809" s="24" t="s">
        <v>10465</v>
      </c>
      <c r="W1809" s="24" t="s">
        <v>10466</v>
      </c>
      <c r="X1809" s="24" t="s">
        <v>10467</v>
      </c>
      <c r="Y1809" s="24" t="s">
        <v>10468</v>
      </c>
      <c r="Z1809" s="24" t="s">
        <v>82</v>
      </c>
      <c r="AA1809" s="24">
        <v>3214165202</v>
      </c>
      <c r="AB1809" s="24" t="s">
        <v>77</v>
      </c>
      <c r="AC1809" s="24" t="s">
        <v>77</v>
      </c>
      <c r="AD1809" s="24" t="s">
        <v>77</v>
      </c>
      <c r="AE1809" s="26" t="s">
        <v>151</v>
      </c>
      <c r="AF1809" s="26"/>
      <c r="AG1809" s="26"/>
      <c r="AH1809" s="27" t="s">
        <v>184</v>
      </c>
      <c r="AI1809" s="27" t="s">
        <v>165</v>
      </c>
      <c r="AJ1809" s="27" t="s">
        <v>165</v>
      </c>
      <c r="AK1809" s="24" t="s">
        <v>121</v>
      </c>
      <c r="AL1809" s="24" t="s">
        <v>7086</v>
      </c>
      <c r="AM1809" s="23">
        <v>43626</v>
      </c>
      <c r="AN1809" s="28">
        <v>857100.06</v>
      </c>
      <c r="AO1809" s="28">
        <v>97032</v>
      </c>
      <c r="AP1809" s="24"/>
      <c r="AQ1809" s="24"/>
      <c r="AR1809" s="24"/>
      <c r="AS1809" s="24"/>
      <c r="AT1809" s="24" t="e">
        <v>#N/A</v>
      </c>
      <c r="AU1809" s="24" t="e">
        <v>#N/A</v>
      </c>
      <c r="AV1809" s="24" t="e">
        <v>#N/A</v>
      </c>
      <c r="AW1809" s="24"/>
      <c r="AX1809" s="24"/>
      <c r="AY1809" s="24"/>
      <c r="AZ1809" s="24"/>
      <c r="BA1809" s="24"/>
      <c r="BB1809" s="24"/>
      <c r="BC1809" s="24"/>
      <c r="BD1809" s="24">
        <v>0</v>
      </c>
      <c r="BE1809" s="24">
        <v>0</v>
      </c>
      <c r="BF1809" s="23"/>
      <c r="BG1809" s="23"/>
      <c r="BH1809" s="23">
        <v>43712</v>
      </c>
      <c r="BI1809" s="26" t="s">
        <v>127</v>
      </c>
      <c r="BJ1809" s="26" t="s">
        <v>232</v>
      </c>
      <c r="BK1809" s="29">
        <v>97764</v>
      </c>
      <c r="BL1809" s="24" t="s">
        <v>129</v>
      </c>
      <c r="BM1809" s="22" t="str">
        <f ca="1">+IF(Tabla1[[#This Row],[FECHA INGRESO]]&gt;=44986,IF((TODAY()-Tabla1[[#This Row],[FECHA INGRESO]])&gt;=50,"ALERTA","TODAVÍA FALTA"),"N/A")</f>
        <v>N/A</v>
      </c>
      <c r="BN1809" s="7">
        <f>IFERROR((_xlfn.DAYS(Tabla1[[#This Row],[FECHA INGRESO]],Tabla1[[#This Row],[FECHA RETIRO]]))/30,"")</f>
        <v>-2.8666666666666667</v>
      </c>
    </row>
    <row r="1810" spans="1:66" ht="15" customHeight="1" x14ac:dyDescent="0.35">
      <c r="A1810" s="34">
        <v>1018472883</v>
      </c>
      <c r="B1810" s="22" t="s">
        <v>10469</v>
      </c>
      <c r="C1810" s="23">
        <v>43626</v>
      </c>
      <c r="D1810" s="23" t="s">
        <v>582</v>
      </c>
      <c r="E1810" s="23" t="s">
        <v>111</v>
      </c>
      <c r="F1810" s="23" t="s">
        <v>70</v>
      </c>
      <c r="G1810" s="24"/>
      <c r="H1810" s="24">
        <v>24094438620</v>
      </c>
      <c r="I1810" s="24" t="s">
        <v>72</v>
      </c>
      <c r="J1810" s="24">
        <f>DATEDIF(Tabla1[[#This Row],[FECHA DE NACIMIENTO]],Tabla1[[#This Row],[FECHA ACTUAL]],"Y")</f>
        <v>28</v>
      </c>
      <c r="K1810" s="24" t="s">
        <v>96</v>
      </c>
      <c r="L1810" s="24" t="s">
        <v>112</v>
      </c>
      <c r="M1810" s="24">
        <v>0</v>
      </c>
      <c r="N1810" s="24">
        <v>0</v>
      </c>
      <c r="O1810" s="24">
        <v>1</v>
      </c>
      <c r="P1810" s="24" t="s">
        <v>101</v>
      </c>
      <c r="Q1810" s="23">
        <v>34692</v>
      </c>
      <c r="R1810" s="24" t="s">
        <v>76</v>
      </c>
      <c r="S1810" s="25">
        <v>45119</v>
      </c>
      <c r="T1810" s="24">
        <v>7353630</v>
      </c>
      <c r="U1810" s="24">
        <v>3212094970</v>
      </c>
      <c r="V1810" s="24" t="s">
        <v>10470</v>
      </c>
      <c r="W1810" s="24" t="s">
        <v>10471</v>
      </c>
      <c r="X1810" s="24" t="s">
        <v>10472</v>
      </c>
      <c r="Y1810" s="24" t="s">
        <v>10473</v>
      </c>
      <c r="Z1810" s="24" t="s">
        <v>117</v>
      </c>
      <c r="AA1810" s="24">
        <v>3227591264</v>
      </c>
      <c r="AB1810" s="24" t="s">
        <v>77</v>
      </c>
      <c r="AC1810" s="24" t="s">
        <v>77</v>
      </c>
      <c r="AD1810" s="24" t="s">
        <v>77</v>
      </c>
      <c r="AE1810" s="26" t="s">
        <v>151</v>
      </c>
      <c r="AF1810" s="26"/>
      <c r="AG1810" s="26"/>
      <c r="AH1810" s="27" t="s">
        <v>184</v>
      </c>
      <c r="AI1810" s="27" t="s">
        <v>376</v>
      </c>
      <c r="AJ1810" s="27" t="s">
        <v>377</v>
      </c>
      <c r="AK1810" s="24" t="s">
        <v>121</v>
      </c>
      <c r="AL1810" s="24" t="s">
        <v>7086</v>
      </c>
      <c r="AM1810" s="23">
        <v>43626</v>
      </c>
      <c r="AN1810" s="28">
        <v>877803</v>
      </c>
      <c r="AO1810" s="28">
        <v>102854</v>
      </c>
      <c r="AP1810" s="24"/>
      <c r="AQ1810" s="24"/>
      <c r="AR1810" s="24"/>
      <c r="AS1810" s="24"/>
      <c r="AT1810" s="24" t="e">
        <v>#N/A</v>
      </c>
      <c r="AU1810" s="24" t="e">
        <v>#N/A</v>
      </c>
      <c r="AV1810" s="24" t="e">
        <v>#N/A</v>
      </c>
      <c r="AW1810" s="24"/>
      <c r="AX1810" s="24"/>
      <c r="AY1810" s="24"/>
      <c r="AZ1810" s="24"/>
      <c r="BA1810" s="24"/>
      <c r="BB1810" s="24"/>
      <c r="BC1810" s="24"/>
      <c r="BD1810" s="24">
        <v>0</v>
      </c>
      <c r="BE1810" s="24">
        <v>0</v>
      </c>
      <c r="BF1810" s="23"/>
      <c r="BG1810" s="23"/>
      <c r="BH1810" s="23">
        <v>44195</v>
      </c>
      <c r="BI1810" s="26" t="s">
        <v>127</v>
      </c>
      <c r="BJ1810" s="26" t="s">
        <v>273</v>
      </c>
      <c r="BK1810" s="29">
        <v>0</v>
      </c>
      <c r="BL1810" s="24" t="s">
        <v>129</v>
      </c>
      <c r="BM1810" s="22" t="str">
        <f ca="1">+IF(Tabla1[[#This Row],[FECHA INGRESO]]&gt;=44986,IF((TODAY()-Tabla1[[#This Row],[FECHA INGRESO]])&gt;=50,"ALERTA","TODAVÍA FALTA"),"N/A")</f>
        <v>N/A</v>
      </c>
      <c r="BN1810" s="7">
        <f>IFERROR((_xlfn.DAYS(Tabla1[[#This Row],[FECHA INGRESO]],Tabla1[[#This Row],[FECHA RETIRO]]))/30,"")</f>
        <v>-18.966666666666665</v>
      </c>
    </row>
    <row r="1811" spans="1:66" x14ac:dyDescent="0.35">
      <c r="A1811" s="34">
        <v>53074111</v>
      </c>
      <c r="B1811" s="22" t="s">
        <v>10474</v>
      </c>
      <c r="C1811" s="23">
        <v>43626</v>
      </c>
      <c r="D1811" s="23" t="s">
        <v>93</v>
      </c>
      <c r="E1811" s="23" t="s">
        <v>111</v>
      </c>
      <c r="F1811" s="23" t="s">
        <v>70</v>
      </c>
      <c r="G1811" s="24"/>
      <c r="H1811" s="24">
        <v>24094633540</v>
      </c>
      <c r="I1811" s="24" t="s">
        <v>95</v>
      </c>
      <c r="J1811" s="24">
        <f>DATEDIF(Tabla1[[#This Row],[FECHA DE NACIMIENTO]],Tabla1[[#This Row],[FECHA ACTUAL]],"Y")</f>
        <v>39</v>
      </c>
      <c r="K1811" s="24" t="s">
        <v>73</v>
      </c>
      <c r="L1811" s="24" t="s">
        <v>112</v>
      </c>
      <c r="M1811" s="24">
        <v>0</v>
      </c>
      <c r="N1811" s="24">
        <v>0</v>
      </c>
      <c r="O1811" s="24">
        <v>3</v>
      </c>
      <c r="P1811" s="24" t="s">
        <v>101</v>
      </c>
      <c r="Q1811" s="23">
        <v>30830</v>
      </c>
      <c r="R1811" s="24" t="s">
        <v>76</v>
      </c>
      <c r="S1811" s="25">
        <v>45119</v>
      </c>
      <c r="T1811" s="24"/>
      <c r="U1811" s="24">
        <v>3138683600</v>
      </c>
      <c r="V1811" s="24" t="s">
        <v>10475</v>
      </c>
      <c r="W1811" s="24" t="s">
        <v>10476</v>
      </c>
      <c r="X1811" s="24" t="s">
        <v>10477</v>
      </c>
      <c r="Y1811" s="24" t="s">
        <v>10478</v>
      </c>
      <c r="Z1811" s="24" t="s">
        <v>117</v>
      </c>
      <c r="AA1811" s="24">
        <v>3006378967</v>
      </c>
      <c r="AB1811" s="24" t="s">
        <v>77</v>
      </c>
      <c r="AC1811" s="24" t="s">
        <v>77</v>
      </c>
      <c r="AD1811" s="24" t="s">
        <v>77</v>
      </c>
      <c r="AE1811" s="26" t="s">
        <v>151</v>
      </c>
      <c r="AF1811" s="26"/>
      <c r="AG1811" s="26"/>
      <c r="AH1811" s="27" t="s">
        <v>184</v>
      </c>
      <c r="AI1811" s="27" t="s">
        <v>9232</v>
      </c>
      <c r="AJ1811" s="27" t="s">
        <v>9232</v>
      </c>
      <c r="AK1811" s="24" t="s">
        <v>121</v>
      </c>
      <c r="AL1811" s="24" t="s">
        <v>7086</v>
      </c>
      <c r="AM1811" s="23">
        <v>43626</v>
      </c>
      <c r="AN1811" s="28">
        <v>877803</v>
      </c>
      <c r="AO1811" s="28">
        <v>102854</v>
      </c>
      <c r="AP1811" s="24"/>
      <c r="AQ1811" s="24"/>
      <c r="AR1811" s="24"/>
      <c r="AS1811" s="24"/>
      <c r="AT1811" s="24" t="e">
        <v>#N/A</v>
      </c>
      <c r="AU1811" s="24" t="e">
        <v>#N/A</v>
      </c>
      <c r="AV1811" s="24" t="e">
        <v>#N/A</v>
      </c>
      <c r="AW1811" s="24"/>
      <c r="AX1811" s="24"/>
      <c r="AY1811" s="24"/>
      <c r="AZ1811" s="24"/>
      <c r="BA1811" s="24"/>
      <c r="BB1811" s="24"/>
      <c r="BC1811" s="24"/>
      <c r="BD1811" s="24">
        <v>0</v>
      </c>
      <c r="BE1811" s="24">
        <v>0</v>
      </c>
      <c r="BF1811" s="23"/>
      <c r="BG1811" s="23"/>
      <c r="BH1811" s="23">
        <v>44074</v>
      </c>
      <c r="BI1811" s="26" t="s">
        <v>127</v>
      </c>
      <c r="BJ1811" s="26" t="s">
        <v>10479</v>
      </c>
      <c r="BK1811" s="29">
        <v>0</v>
      </c>
      <c r="BL1811" s="24" t="s">
        <v>129</v>
      </c>
      <c r="BM1811" s="22" t="str">
        <f ca="1">+IF(Tabla1[[#This Row],[FECHA INGRESO]]&gt;=44986,IF((TODAY()-Tabla1[[#This Row],[FECHA INGRESO]])&gt;=50,"ALERTA","TODAVÍA FALTA"),"N/A")</f>
        <v>N/A</v>
      </c>
      <c r="BN1811" s="7">
        <f>IFERROR((_xlfn.DAYS(Tabla1[[#This Row],[FECHA INGRESO]],Tabla1[[#This Row],[FECHA RETIRO]]))/30,"")</f>
        <v>-14.933333333333334</v>
      </c>
    </row>
    <row r="1812" spans="1:66" x14ac:dyDescent="0.35">
      <c r="A1812" s="34">
        <v>1031166326</v>
      </c>
      <c r="B1812" s="22" t="s">
        <v>10480</v>
      </c>
      <c r="C1812" s="23">
        <v>43626</v>
      </c>
      <c r="D1812" s="23" t="s">
        <v>188</v>
      </c>
      <c r="E1812" s="23" t="s">
        <v>111</v>
      </c>
      <c r="F1812" s="23" t="s">
        <v>70</v>
      </c>
      <c r="G1812" s="24"/>
      <c r="H1812" s="24">
        <v>24094635407</v>
      </c>
      <c r="I1812" s="24" t="s">
        <v>95</v>
      </c>
      <c r="J1812" s="24">
        <f>DATEDIF(Tabla1[[#This Row],[FECHA DE NACIMIENTO]],Tabla1[[#This Row],[FECHA ACTUAL]],"Y")</f>
        <v>26</v>
      </c>
      <c r="K1812" s="24" t="s">
        <v>73</v>
      </c>
      <c r="L1812" s="24" t="s">
        <v>112</v>
      </c>
      <c r="M1812" s="24">
        <v>1</v>
      </c>
      <c r="N1812" s="24">
        <v>1</v>
      </c>
      <c r="O1812" s="24">
        <v>2</v>
      </c>
      <c r="P1812" s="24" t="s">
        <v>101</v>
      </c>
      <c r="Q1812" s="23">
        <v>35276</v>
      </c>
      <c r="R1812" s="24" t="s">
        <v>76</v>
      </c>
      <c r="S1812" s="25">
        <v>45119</v>
      </c>
      <c r="T1812" s="24">
        <v>9286369</v>
      </c>
      <c r="U1812" s="24">
        <v>3212055196</v>
      </c>
      <c r="V1812" s="33" t="s">
        <v>10481</v>
      </c>
      <c r="W1812" s="24" t="s">
        <v>10482</v>
      </c>
      <c r="X1812" s="24" t="s">
        <v>10483</v>
      </c>
      <c r="Y1812" s="24" t="s">
        <v>10484</v>
      </c>
      <c r="Z1812" s="24" t="s">
        <v>285</v>
      </c>
      <c r="AA1812" s="24">
        <v>3107544925</v>
      </c>
      <c r="AB1812" s="24" t="s">
        <v>101</v>
      </c>
      <c r="AC1812" s="24" t="s">
        <v>83</v>
      </c>
      <c r="AD1812" s="24" t="e">
        <v>#REF!</v>
      </c>
      <c r="AE1812" s="26" t="s">
        <v>183</v>
      </c>
      <c r="AF1812" s="26" t="s">
        <v>10485</v>
      </c>
      <c r="AG1812" s="26" t="s">
        <v>75</v>
      </c>
      <c r="AH1812" s="27" t="s">
        <v>184</v>
      </c>
      <c r="AI1812" s="27" t="s">
        <v>1612</v>
      </c>
      <c r="AJ1812" s="27" t="s">
        <v>487</v>
      </c>
      <c r="AK1812" s="24" t="s">
        <v>121</v>
      </c>
      <c r="AL1812" s="24" t="s">
        <v>7086</v>
      </c>
      <c r="AM1812" s="23">
        <v>43626</v>
      </c>
      <c r="AN1812" s="28">
        <v>1000000</v>
      </c>
      <c r="AO1812" s="28">
        <v>117172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96</v>
      </c>
      <c r="AW1812" s="24">
        <v>94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v>0</v>
      </c>
      <c r="BE1812" s="24">
        <v>0</v>
      </c>
      <c r="BF1812" s="23"/>
      <c r="BG1812" s="23"/>
      <c r="BH1812" s="23">
        <v>44609</v>
      </c>
      <c r="BI1812" s="26" t="s">
        <v>466</v>
      </c>
      <c r="BJ1812" s="26" t="s">
        <v>273</v>
      </c>
      <c r="BK1812" s="29">
        <v>0</v>
      </c>
      <c r="BL1812" s="24" t="s">
        <v>129</v>
      </c>
      <c r="BM1812" s="22" t="str">
        <f ca="1">+IF(Tabla1[[#This Row],[FECHA INGRESO]]&gt;=44986,IF((TODAY()-Tabla1[[#This Row],[FECHA INGRESO]])&gt;=50,"ALERTA","TODAVÍA FALTA"),"N/A")</f>
        <v>N/A</v>
      </c>
      <c r="BN1812" s="7">
        <f>IFERROR((_xlfn.DAYS(Tabla1[[#This Row],[FECHA INGRESO]],Tabla1[[#This Row],[FECHA RETIRO]]))/30,"")</f>
        <v>-32.766666666666666</v>
      </c>
    </row>
    <row r="1813" spans="1:66" ht="15" customHeight="1" x14ac:dyDescent="0.35">
      <c r="A1813" s="31">
        <v>1030624115</v>
      </c>
      <c r="B1813" s="22" t="s">
        <v>10486</v>
      </c>
      <c r="C1813" s="23">
        <v>43628</v>
      </c>
      <c r="D1813" s="23" t="s">
        <v>93</v>
      </c>
      <c r="E1813" s="24" t="s">
        <v>94</v>
      </c>
      <c r="F1813" s="23"/>
      <c r="G1813" s="24"/>
      <c r="H1813" s="24">
        <v>24094707319</v>
      </c>
      <c r="I1813" s="24" t="s">
        <v>95</v>
      </c>
      <c r="J1813" s="24">
        <f>DATEDIF(Tabla1[[#This Row],[FECHA DE NACIMIENTO]],Tabla1[[#This Row],[FECHA ACTUAL]],"Y")</f>
        <v>30</v>
      </c>
      <c r="K1813" s="24" t="s">
        <v>73</v>
      </c>
      <c r="L1813" s="24" t="s">
        <v>112</v>
      </c>
      <c r="M1813" s="24">
        <v>0</v>
      </c>
      <c r="N1813" s="24">
        <v>1</v>
      </c>
      <c r="O1813" s="24">
        <v>2</v>
      </c>
      <c r="P1813" s="24" t="s">
        <v>101</v>
      </c>
      <c r="Q1813" s="23">
        <v>34086</v>
      </c>
      <c r="R1813" s="24" t="s">
        <v>76</v>
      </c>
      <c r="S1813" s="25">
        <v>45119</v>
      </c>
      <c r="T1813" s="24"/>
      <c r="U1813" s="24">
        <v>3232161697</v>
      </c>
      <c r="V1813" s="24" t="s">
        <v>10487</v>
      </c>
      <c r="W1813" s="24" t="s">
        <v>10488</v>
      </c>
      <c r="X1813" s="24" t="s">
        <v>10489</v>
      </c>
      <c r="Y1813" s="24" t="s">
        <v>10490</v>
      </c>
      <c r="Z1813" s="24" t="s">
        <v>117</v>
      </c>
      <c r="AA1813" s="24">
        <v>3425474240</v>
      </c>
      <c r="AB1813" s="24" t="s">
        <v>77</v>
      </c>
      <c r="AC1813" s="24" t="s">
        <v>77</v>
      </c>
      <c r="AD1813" s="24" t="s">
        <v>77</v>
      </c>
      <c r="AE1813" s="26" t="s">
        <v>194</v>
      </c>
      <c r="AF1813" s="26"/>
      <c r="AG1813" s="26"/>
      <c r="AH1813" s="27" t="s">
        <v>3042</v>
      </c>
      <c r="AI1813" s="27" t="s">
        <v>10168</v>
      </c>
      <c r="AJ1813" s="27" t="s">
        <v>438</v>
      </c>
      <c r="AK1813" s="24" t="s">
        <v>121</v>
      </c>
      <c r="AL1813" s="24" t="s">
        <v>7086</v>
      </c>
      <c r="AM1813" s="23">
        <v>43628</v>
      </c>
      <c r="AN1813" s="28">
        <v>877803</v>
      </c>
      <c r="AO1813" s="28">
        <v>102854</v>
      </c>
      <c r="AP1813" s="24"/>
      <c r="AQ1813" s="24"/>
      <c r="AR1813" s="24"/>
      <c r="AS1813" s="24"/>
      <c r="AT1813" s="24" t="e">
        <v>#N/A</v>
      </c>
      <c r="AU1813" s="24" t="e">
        <v>#N/A</v>
      </c>
      <c r="AV1813" s="24" t="e">
        <v>#N/A</v>
      </c>
      <c r="AW1813" s="24"/>
      <c r="AX1813" s="24"/>
      <c r="AY1813" s="24"/>
      <c r="AZ1813" s="24"/>
      <c r="BA1813" s="24"/>
      <c r="BB1813" s="24"/>
      <c r="BC1813" s="24"/>
      <c r="BD1813" s="24">
        <v>0</v>
      </c>
      <c r="BE1813" s="24">
        <v>0</v>
      </c>
      <c r="BF1813" s="23"/>
      <c r="BG1813" s="23"/>
      <c r="BH1813" s="23">
        <v>43845</v>
      </c>
      <c r="BI1813" s="26" t="s">
        <v>127</v>
      </c>
      <c r="BJ1813" s="26" t="s">
        <v>10491</v>
      </c>
      <c r="BK1813" s="29">
        <v>260903</v>
      </c>
      <c r="BL1813" s="24" t="s">
        <v>129</v>
      </c>
      <c r="BM1813" s="22" t="str">
        <f ca="1">+IF(Tabla1[[#This Row],[FECHA INGRESO]]&gt;=44986,IF((TODAY()-Tabla1[[#This Row],[FECHA INGRESO]])&gt;=50,"ALERTA","TODAVÍA FALTA"),"N/A")</f>
        <v>N/A</v>
      </c>
      <c r="BN1813" s="7">
        <f>IFERROR((_xlfn.DAYS(Tabla1[[#This Row],[FECHA INGRESO]],Tabla1[[#This Row],[FECHA RETIRO]]))/30,"")</f>
        <v>-7.2333333333333334</v>
      </c>
    </row>
    <row r="1814" spans="1:66" ht="15" customHeight="1" x14ac:dyDescent="0.35">
      <c r="A1814" s="31">
        <v>1024515424</v>
      </c>
      <c r="B1814" s="22" t="s">
        <v>10492</v>
      </c>
      <c r="C1814" s="23">
        <v>43628</v>
      </c>
      <c r="D1814" s="23" t="s">
        <v>188</v>
      </c>
      <c r="E1814" s="24" t="s">
        <v>94</v>
      </c>
      <c r="F1814" s="23"/>
      <c r="G1814" s="24"/>
      <c r="H1814" s="24">
        <v>24094261837</v>
      </c>
      <c r="I1814" s="24" t="s">
        <v>95</v>
      </c>
      <c r="J1814" s="24">
        <f>DATEDIF(Tabla1[[#This Row],[FECHA DE NACIMIENTO]],Tabla1[[#This Row],[FECHA ACTUAL]],"Y")</f>
        <v>32</v>
      </c>
      <c r="K1814" s="24" t="s">
        <v>320</v>
      </c>
      <c r="L1814" s="24" t="s">
        <v>112</v>
      </c>
      <c r="M1814" s="24">
        <v>1</v>
      </c>
      <c r="N1814" s="24">
        <v>2</v>
      </c>
      <c r="O1814" s="24">
        <v>2</v>
      </c>
      <c r="P1814" s="24" t="s">
        <v>101</v>
      </c>
      <c r="Q1814" s="23">
        <v>33295</v>
      </c>
      <c r="R1814" s="24" t="s">
        <v>1544</v>
      </c>
      <c r="S1814" s="25">
        <v>45119</v>
      </c>
      <c r="T1814" s="24">
        <v>5295580</v>
      </c>
      <c r="U1814" s="24">
        <v>3212647255</v>
      </c>
      <c r="V1814" s="24" t="s">
        <v>10493</v>
      </c>
      <c r="W1814" s="24" t="s">
        <v>10494</v>
      </c>
      <c r="X1814" s="24" t="s">
        <v>10495</v>
      </c>
      <c r="Y1814" s="24" t="s">
        <v>10496</v>
      </c>
      <c r="Z1814" s="24" t="s">
        <v>117</v>
      </c>
      <c r="AA1814" s="24">
        <v>3118175349</v>
      </c>
      <c r="AB1814" s="24" t="s">
        <v>77</v>
      </c>
      <c r="AC1814" s="24" t="s">
        <v>77</v>
      </c>
      <c r="AD1814" s="24" t="s">
        <v>77</v>
      </c>
      <c r="AE1814" s="26" t="s">
        <v>183</v>
      </c>
      <c r="AF1814" s="26"/>
      <c r="AG1814" s="26"/>
      <c r="AH1814" s="27" t="s">
        <v>184</v>
      </c>
      <c r="AI1814" s="27" t="s">
        <v>2411</v>
      </c>
      <c r="AJ1814" s="27" t="s">
        <v>2411</v>
      </c>
      <c r="AK1814" s="24" t="s">
        <v>121</v>
      </c>
      <c r="AL1814" s="24" t="s">
        <v>7086</v>
      </c>
      <c r="AM1814" s="23">
        <v>43628</v>
      </c>
      <c r="AN1814" s="28">
        <v>857100.06</v>
      </c>
      <c r="AO1814" s="28">
        <v>97032</v>
      </c>
      <c r="AP1814" s="24"/>
      <c r="AQ1814" s="24"/>
      <c r="AR1814" s="24"/>
      <c r="AS1814" s="24"/>
      <c r="AT1814" s="24" t="e">
        <v>#N/A</v>
      </c>
      <c r="AU1814" s="24" t="e">
        <v>#N/A</v>
      </c>
      <c r="AV1814" s="24" t="e">
        <v>#N/A</v>
      </c>
      <c r="AW1814" s="24"/>
      <c r="AX1814" s="24"/>
      <c r="AY1814" s="24"/>
      <c r="AZ1814" s="24"/>
      <c r="BA1814" s="24"/>
      <c r="BB1814" s="24"/>
      <c r="BC1814" s="24"/>
      <c r="BD1814" s="24">
        <v>0</v>
      </c>
      <c r="BE1814" s="24">
        <v>0</v>
      </c>
      <c r="BF1814" s="23"/>
      <c r="BG1814" s="23"/>
      <c r="BH1814" s="23">
        <v>43707</v>
      </c>
      <c r="BI1814" s="26" t="s">
        <v>10014</v>
      </c>
      <c r="BJ1814" s="26" t="s">
        <v>8446</v>
      </c>
      <c r="BK1814" s="29">
        <v>0</v>
      </c>
      <c r="BL1814" s="24" t="s">
        <v>129</v>
      </c>
      <c r="BM1814" s="22" t="str">
        <f ca="1">+IF(Tabla1[[#This Row],[FECHA INGRESO]]&gt;=44986,IF((TODAY()-Tabla1[[#This Row],[FECHA INGRESO]])&gt;=50,"ALERTA","TODAVÍA FALTA"),"N/A")</f>
        <v>N/A</v>
      </c>
      <c r="BN1814" s="7">
        <f>IFERROR((_xlfn.DAYS(Tabla1[[#This Row],[FECHA INGRESO]],Tabla1[[#This Row],[FECHA RETIRO]]))/30,"")</f>
        <v>-2.6333333333333333</v>
      </c>
    </row>
    <row r="1815" spans="1:66" ht="15" customHeight="1" x14ac:dyDescent="0.35">
      <c r="A1815" s="31">
        <v>1023971298</v>
      </c>
      <c r="B1815" s="22" t="s">
        <v>10497</v>
      </c>
      <c r="C1815" s="23">
        <v>43628</v>
      </c>
      <c r="D1815" s="23" t="s">
        <v>109</v>
      </c>
      <c r="E1815" s="23" t="s">
        <v>111</v>
      </c>
      <c r="F1815" s="23"/>
      <c r="G1815" s="24"/>
      <c r="H1815" s="24">
        <v>24094437069</v>
      </c>
      <c r="I1815" s="24" t="s">
        <v>95</v>
      </c>
      <c r="J1815" s="24">
        <f>DATEDIF(Tabla1[[#This Row],[FECHA DE NACIMIENTO]],Tabla1[[#This Row],[FECHA ACTUAL]],"Y")</f>
        <v>24</v>
      </c>
      <c r="K1815" s="24" t="s">
        <v>96</v>
      </c>
      <c r="L1815" s="24" t="s">
        <v>112</v>
      </c>
      <c r="M1815" s="24">
        <v>0</v>
      </c>
      <c r="N1815" s="24">
        <v>0</v>
      </c>
      <c r="O1815" s="24">
        <v>2</v>
      </c>
      <c r="P1815" s="24" t="s">
        <v>101</v>
      </c>
      <c r="Q1815" s="23">
        <v>36059</v>
      </c>
      <c r="R1815" s="24" t="s">
        <v>76</v>
      </c>
      <c r="S1815" s="25">
        <v>45119</v>
      </c>
      <c r="T1815" s="24">
        <v>2899661</v>
      </c>
      <c r="U1815" s="24">
        <v>3224258861</v>
      </c>
      <c r="V1815" s="24" t="s">
        <v>10498</v>
      </c>
      <c r="W1815" s="24" t="s">
        <v>10499</v>
      </c>
      <c r="X1815" s="24" t="s">
        <v>10500</v>
      </c>
      <c r="Y1815" s="24" t="s">
        <v>10501</v>
      </c>
      <c r="Z1815" s="24" t="s">
        <v>255</v>
      </c>
      <c r="AA1815" s="24">
        <v>3114426723</v>
      </c>
      <c r="AB1815" s="24" t="s">
        <v>77</v>
      </c>
      <c r="AC1815" s="24" t="s">
        <v>77</v>
      </c>
      <c r="AD1815" s="24" t="s">
        <v>77</v>
      </c>
      <c r="AE1815" s="26" t="s">
        <v>183</v>
      </c>
      <c r="AF1815" s="26"/>
      <c r="AG1815" s="26"/>
      <c r="AH1815" s="27" t="s">
        <v>184</v>
      </c>
      <c r="AI1815" s="27" t="s">
        <v>3433</v>
      </c>
      <c r="AJ1815" s="27" t="s">
        <v>3433</v>
      </c>
      <c r="AK1815" s="24" t="s">
        <v>121</v>
      </c>
      <c r="AL1815" s="24" t="s">
        <v>7086</v>
      </c>
      <c r="AM1815" s="23">
        <v>43628</v>
      </c>
      <c r="AN1815" s="28">
        <v>857100.06</v>
      </c>
      <c r="AO1815" s="28">
        <v>97032</v>
      </c>
      <c r="AP1815" s="24" t="s">
        <v>10354</v>
      </c>
      <c r="AQ1815" s="24"/>
      <c r="AR1815" s="24"/>
      <c r="AS1815" s="24"/>
      <c r="AT1815" s="24" t="e">
        <v>#N/A</v>
      </c>
      <c r="AU1815" s="24" t="e">
        <v>#N/A</v>
      </c>
      <c r="AV1815" s="24" t="e">
        <v>#N/A</v>
      </c>
      <c r="AW1815" s="24"/>
      <c r="AX1815" s="24"/>
      <c r="AY1815" s="24"/>
      <c r="AZ1815" s="24"/>
      <c r="BA1815" s="24"/>
      <c r="BB1815" s="24"/>
      <c r="BC1815" s="24"/>
      <c r="BD1815" s="24">
        <v>0</v>
      </c>
      <c r="BE1815" s="24">
        <v>0</v>
      </c>
      <c r="BF1815" s="23"/>
      <c r="BG1815" s="23"/>
      <c r="BH1815" s="23">
        <v>43701</v>
      </c>
      <c r="BI1815" s="26" t="s">
        <v>127</v>
      </c>
      <c r="BJ1815" s="26" t="s">
        <v>232</v>
      </c>
      <c r="BK1815" s="29">
        <v>0</v>
      </c>
      <c r="BL1815" s="24" t="s">
        <v>129</v>
      </c>
      <c r="BM1815" s="22" t="str">
        <f ca="1">+IF(Tabla1[[#This Row],[FECHA INGRESO]]&gt;=44986,IF((TODAY()-Tabla1[[#This Row],[FECHA INGRESO]])&gt;=50,"ALERTA","TODAVÍA FALTA"),"N/A")</f>
        <v>N/A</v>
      </c>
      <c r="BN1815" s="7">
        <f>IFERROR((_xlfn.DAYS(Tabla1[[#This Row],[FECHA INGRESO]],Tabla1[[#This Row],[FECHA RETIRO]]))/30,"")</f>
        <v>-2.4333333333333331</v>
      </c>
    </row>
    <row r="1816" spans="1:66" ht="15" customHeight="1" x14ac:dyDescent="0.35">
      <c r="A1816" s="31">
        <v>1000005622</v>
      </c>
      <c r="B1816" s="22" t="s">
        <v>10502</v>
      </c>
      <c r="C1816" s="23">
        <v>43628</v>
      </c>
      <c r="D1816" s="23" t="s">
        <v>4008</v>
      </c>
      <c r="E1816" s="23" t="s">
        <v>111</v>
      </c>
      <c r="F1816" s="23"/>
      <c r="G1816" s="24"/>
      <c r="H1816" s="24">
        <v>24094756568</v>
      </c>
      <c r="I1816" s="24" t="s">
        <v>72</v>
      </c>
      <c r="J1816" s="24">
        <f>DATEDIF(Tabla1[[#This Row],[FECHA DE NACIMIENTO]],Tabla1[[#This Row],[FECHA ACTUAL]],"Y")</f>
        <v>23</v>
      </c>
      <c r="K1816" s="24" t="s">
        <v>73</v>
      </c>
      <c r="L1816" s="24" t="s">
        <v>112</v>
      </c>
      <c r="M1816" s="24">
        <v>0</v>
      </c>
      <c r="N1816" s="24">
        <v>0</v>
      </c>
      <c r="O1816" s="24">
        <v>1</v>
      </c>
      <c r="P1816" s="24" t="s">
        <v>101</v>
      </c>
      <c r="Q1816" s="23">
        <v>36482</v>
      </c>
      <c r="R1816" s="24" t="s">
        <v>76</v>
      </c>
      <c r="S1816" s="25">
        <v>45119</v>
      </c>
      <c r="T1816" s="24"/>
      <c r="U1816" s="24">
        <v>3006927189</v>
      </c>
      <c r="V1816" s="24" t="s">
        <v>10503</v>
      </c>
      <c r="W1816" s="24" t="s">
        <v>10504</v>
      </c>
      <c r="X1816" s="24" t="s">
        <v>6375</v>
      </c>
      <c r="Y1816" s="24" t="s">
        <v>10505</v>
      </c>
      <c r="Z1816" s="24" t="s">
        <v>852</v>
      </c>
      <c r="AA1816" s="24">
        <v>3006927189</v>
      </c>
      <c r="AB1816" s="24" t="s">
        <v>77</v>
      </c>
      <c r="AC1816" s="24" t="s">
        <v>77</v>
      </c>
      <c r="AD1816" s="24" t="s">
        <v>77</v>
      </c>
      <c r="AE1816" s="26" t="s">
        <v>183</v>
      </c>
      <c r="AF1816" s="26"/>
      <c r="AG1816" s="26"/>
      <c r="AH1816" s="27" t="s">
        <v>184</v>
      </c>
      <c r="AI1816" s="27" t="s">
        <v>1227</v>
      </c>
      <c r="AJ1816" s="27" t="s">
        <v>487</v>
      </c>
      <c r="AK1816" s="24" t="s">
        <v>121</v>
      </c>
      <c r="AL1816" s="24" t="s">
        <v>7086</v>
      </c>
      <c r="AM1816" s="23">
        <v>43628</v>
      </c>
      <c r="AN1816" s="28">
        <v>857100.06</v>
      </c>
      <c r="AO1816" s="28">
        <v>97032</v>
      </c>
      <c r="AP1816" s="24"/>
      <c r="AQ1816" s="24"/>
      <c r="AR1816" s="24"/>
      <c r="AS1816" s="24"/>
      <c r="AT1816" s="24" t="e">
        <v>#N/A</v>
      </c>
      <c r="AU1816" s="24" t="e">
        <v>#N/A</v>
      </c>
      <c r="AV1816" s="24" t="e">
        <v>#N/A</v>
      </c>
      <c r="AW1816" s="24"/>
      <c r="AX1816" s="24"/>
      <c r="AY1816" s="24"/>
      <c r="AZ1816" s="24"/>
      <c r="BA1816" s="24"/>
      <c r="BB1816" s="24"/>
      <c r="BC1816" s="24"/>
      <c r="BD1816" s="24">
        <v>0</v>
      </c>
      <c r="BE1816" s="24">
        <v>0</v>
      </c>
      <c r="BF1816" s="23"/>
      <c r="BG1816" s="23"/>
      <c r="BH1816" s="23">
        <v>43637</v>
      </c>
      <c r="BI1816" s="26" t="s">
        <v>127</v>
      </c>
      <c r="BJ1816" s="26" t="s">
        <v>273</v>
      </c>
      <c r="BK1816" s="29">
        <v>11502</v>
      </c>
      <c r="BL1816" s="24" t="s">
        <v>129</v>
      </c>
      <c r="BM1816" s="22" t="str">
        <f ca="1">+IF(Tabla1[[#This Row],[FECHA INGRESO]]&gt;=44986,IF((TODAY()-Tabla1[[#This Row],[FECHA INGRESO]])&gt;=50,"ALERTA","TODAVÍA FALTA"),"N/A")</f>
        <v>N/A</v>
      </c>
      <c r="BN1816" s="7">
        <f>IFERROR((_xlfn.DAYS(Tabla1[[#This Row],[FECHA INGRESO]],Tabla1[[#This Row],[FECHA RETIRO]]))/30,"")</f>
        <v>-0.3</v>
      </c>
    </row>
    <row r="1817" spans="1:66" ht="15" customHeight="1" x14ac:dyDescent="0.35">
      <c r="A1817" s="31">
        <v>1022376042</v>
      </c>
      <c r="B1817" s="22" t="s">
        <v>2242</v>
      </c>
      <c r="C1817" s="23">
        <v>43628</v>
      </c>
      <c r="D1817" s="23" t="s">
        <v>188</v>
      </c>
      <c r="E1817" s="23" t="s">
        <v>111</v>
      </c>
      <c r="F1817" s="23"/>
      <c r="G1817" s="24"/>
      <c r="H1817" s="24">
        <v>24056708271</v>
      </c>
      <c r="I1817" s="24" t="s">
        <v>95</v>
      </c>
      <c r="J1817" s="24">
        <f>DATEDIF(Tabla1[[#This Row],[FECHA DE NACIMIENTO]],Tabla1[[#This Row],[FECHA ACTUAL]],"Y")</f>
        <v>31</v>
      </c>
      <c r="K1817" s="24" t="s">
        <v>73</v>
      </c>
      <c r="L1817" s="24" t="s">
        <v>234</v>
      </c>
      <c r="M1817" s="24">
        <v>1</v>
      </c>
      <c r="N1817" s="24">
        <v>1</v>
      </c>
      <c r="O1817" s="24">
        <v>3</v>
      </c>
      <c r="P1817" s="24" t="s">
        <v>101</v>
      </c>
      <c r="Q1817" s="23">
        <v>33773</v>
      </c>
      <c r="R1817" s="24" t="s">
        <v>76</v>
      </c>
      <c r="S1817" s="25">
        <v>45119</v>
      </c>
      <c r="T1817" s="24"/>
      <c r="U1817" s="24">
        <v>3057889113</v>
      </c>
      <c r="V1817" s="24" t="s">
        <v>10506</v>
      </c>
      <c r="W1817" s="24" t="s">
        <v>10507</v>
      </c>
      <c r="X1817" s="24" t="s">
        <v>9940</v>
      </c>
      <c r="Y1817" s="24" t="s">
        <v>10508</v>
      </c>
      <c r="Z1817" s="24" t="s">
        <v>285</v>
      </c>
      <c r="AA1817" s="24">
        <v>3003126694</v>
      </c>
      <c r="AB1817" s="24" t="s">
        <v>77</v>
      </c>
      <c r="AC1817" s="24" t="s">
        <v>77</v>
      </c>
      <c r="AD1817" s="24" t="s">
        <v>77</v>
      </c>
      <c r="AE1817" s="26" t="s">
        <v>183</v>
      </c>
      <c r="AF1817" s="26" t="s">
        <v>10509</v>
      </c>
      <c r="AG1817" s="26"/>
      <c r="AH1817" s="27" t="s">
        <v>184</v>
      </c>
      <c r="AI1817" s="27" t="s">
        <v>1227</v>
      </c>
      <c r="AJ1817" s="27" t="s">
        <v>487</v>
      </c>
      <c r="AK1817" s="24" t="s">
        <v>121</v>
      </c>
      <c r="AL1817" s="24" t="s">
        <v>7086</v>
      </c>
      <c r="AM1817" s="23">
        <v>43628</v>
      </c>
      <c r="AN1817" s="28">
        <v>857100.06</v>
      </c>
      <c r="AO1817" s="28">
        <v>97032</v>
      </c>
      <c r="AP1817" s="24"/>
      <c r="AQ1817" s="24"/>
      <c r="AR1817" s="24"/>
      <c r="AS1817" s="24"/>
      <c r="AT1817" s="24" t="e">
        <v>#N/A</v>
      </c>
      <c r="AU1817" s="24" t="e">
        <v>#N/A</v>
      </c>
      <c r="AV1817" s="24" t="e">
        <v>#N/A</v>
      </c>
      <c r="AW1817" s="24"/>
      <c r="AX1817" s="24"/>
      <c r="AY1817" s="24"/>
      <c r="AZ1817" s="24"/>
      <c r="BA1817" s="24"/>
      <c r="BB1817" s="24"/>
      <c r="BC1817" s="24"/>
      <c r="BD1817" s="24">
        <v>0</v>
      </c>
      <c r="BE1817" s="24">
        <v>0</v>
      </c>
      <c r="BF1817" s="23"/>
      <c r="BG1817" s="23"/>
      <c r="BH1817" s="23">
        <v>43629</v>
      </c>
      <c r="BI1817" s="26" t="s">
        <v>127</v>
      </c>
      <c r="BJ1817" s="26" t="s">
        <v>1246</v>
      </c>
      <c r="BK1817" s="29">
        <v>0</v>
      </c>
      <c r="BL1817" s="24" t="s">
        <v>129</v>
      </c>
      <c r="BM1817" s="22" t="str">
        <f ca="1">+IF(Tabla1[[#This Row],[FECHA INGRESO]]&gt;=44986,IF((TODAY()-Tabla1[[#This Row],[FECHA INGRESO]])&gt;=50,"ALERTA","TODAVÍA FALTA"),"N/A")</f>
        <v>N/A</v>
      </c>
      <c r="BN1817" s="7">
        <f>IFERROR((_xlfn.DAYS(Tabla1[[#This Row],[FECHA INGRESO]],Tabla1[[#This Row],[FECHA RETIRO]]))/30,"")</f>
        <v>-3.3333333333333333E-2</v>
      </c>
    </row>
    <row r="1818" spans="1:66" ht="15" customHeight="1" x14ac:dyDescent="0.35">
      <c r="A1818" s="31">
        <v>1031175807</v>
      </c>
      <c r="B1818" s="22" t="s">
        <v>10510</v>
      </c>
      <c r="C1818" s="23">
        <v>43628</v>
      </c>
      <c r="D1818" s="23" t="s">
        <v>157</v>
      </c>
      <c r="E1818" s="24" t="s">
        <v>94</v>
      </c>
      <c r="F1818" s="23"/>
      <c r="G1818" s="24"/>
      <c r="H1818" s="24">
        <v>24094703595</v>
      </c>
      <c r="I1818" s="24" t="s">
        <v>72</v>
      </c>
      <c r="J1818" s="24">
        <f>DATEDIF(Tabla1[[#This Row],[FECHA DE NACIMIENTO]],Tabla1[[#This Row],[FECHA ACTUAL]],"Y")</f>
        <v>25</v>
      </c>
      <c r="K1818" s="24" t="s">
        <v>96</v>
      </c>
      <c r="L1818" s="24" t="s">
        <v>112</v>
      </c>
      <c r="M1818" s="24">
        <v>0</v>
      </c>
      <c r="N1818" s="24">
        <v>0</v>
      </c>
      <c r="O1818" s="24">
        <v>3</v>
      </c>
      <c r="P1818" s="24" t="s">
        <v>101</v>
      </c>
      <c r="Q1818" s="23">
        <v>35982</v>
      </c>
      <c r="R1818" s="24" t="s">
        <v>76</v>
      </c>
      <c r="S1818" s="25">
        <v>45119</v>
      </c>
      <c r="T1818" s="24"/>
      <c r="U1818" s="24">
        <v>3143412838</v>
      </c>
      <c r="V1818" s="24" t="s">
        <v>10511</v>
      </c>
      <c r="W1818" s="24" t="s">
        <v>10512</v>
      </c>
      <c r="X1818" s="24" t="s">
        <v>10513</v>
      </c>
      <c r="Y1818" s="24" t="s">
        <v>10514</v>
      </c>
      <c r="Z1818" s="24" t="s">
        <v>117</v>
      </c>
      <c r="AA1818" s="24">
        <v>3143412838</v>
      </c>
      <c r="AB1818" s="24" t="s">
        <v>77</v>
      </c>
      <c r="AC1818" s="24" t="s">
        <v>77</v>
      </c>
      <c r="AD1818" s="24" t="s">
        <v>77</v>
      </c>
      <c r="AE1818" s="26" t="s">
        <v>183</v>
      </c>
      <c r="AF1818" s="26"/>
      <c r="AG1818" s="26"/>
      <c r="AH1818" s="27" t="s">
        <v>184</v>
      </c>
      <c r="AI1818" s="27" t="s">
        <v>1227</v>
      </c>
      <c r="AJ1818" s="27" t="s">
        <v>487</v>
      </c>
      <c r="AK1818" s="24" t="s">
        <v>121</v>
      </c>
      <c r="AL1818" s="24" t="s">
        <v>7086</v>
      </c>
      <c r="AM1818" s="23">
        <v>43628</v>
      </c>
      <c r="AN1818" s="28">
        <v>857100.06</v>
      </c>
      <c r="AO1818" s="28">
        <v>97032</v>
      </c>
      <c r="AP1818" s="24"/>
      <c r="AQ1818" s="24"/>
      <c r="AR1818" s="24"/>
      <c r="AS1818" s="24"/>
      <c r="AT1818" s="24" t="e">
        <v>#N/A</v>
      </c>
      <c r="AU1818" s="24" t="e">
        <v>#N/A</v>
      </c>
      <c r="AV1818" s="24" t="e">
        <v>#N/A</v>
      </c>
      <c r="AW1818" s="24"/>
      <c r="AX1818" s="24"/>
      <c r="AY1818" s="24"/>
      <c r="AZ1818" s="24"/>
      <c r="BA1818" s="24"/>
      <c r="BB1818" s="24"/>
      <c r="BC1818" s="24"/>
      <c r="BD1818" s="24">
        <v>0</v>
      </c>
      <c r="BE1818" s="24">
        <v>0</v>
      </c>
      <c r="BF1818" s="23"/>
      <c r="BG1818" s="23"/>
      <c r="BH1818" s="23">
        <v>43650</v>
      </c>
      <c r="BI1818" s="26" t="s">
        <v>143</v>
      </c>
      <c r="BJ1818" s="26" t="s">
        <v>2589</v>
      </c>
      <c r="BK1818" s="29">
        <v>26454</v>
      </c>
      <c r="BL1818" s="24" t="s">
        <v>129</v>
      </c>
      <c r="BM1818" s="22" t="str">
        <f ca="1">+IF(Tabla1[[#This Row],[FECHA INGRESO]]&gt;=44986,IF((TODAY()-Tabla1[[#This Row],[FECHA INGRESO]])&gt;=50,"ALERTA","TODAVÍA FALTA"),"N/A")</f>
        <v>N/A</v>
      </c>
      <c r="BN1818" s="7">
        <f>IFERROR((_xlfn.DAYS(Tabla1[[#This Row],[FECHA INGRESO]],Tabla1[[#This Row],[FECHA RETIRO]]))/30,"")</f>
        <v>-0.73333333333333328</v>
      </c>
    </row>
    <row r="1819" spans="1:66" ht="15" customHeight="1" x14ac:dyDescent="0.35">
      <c r="A1819" s="34">
        <v>1031134690</v>
      </c>
      <c r="B1819" s="22" t="s">
        <v>10515</v>
      </c>
      <c r="C1819" s="23">
        <v>43628</v>
      </c>
      <c r="D1819" s="23" t="s">
        <v>582</v>
      </c>
      <c r="E1819" s="23" t="s">
        <v>110</v>
      </c>
      <c r="F1819" s="23" t="s">
        <v>94</v>
      </c>
      <c r="G1819" s="24"/>
      <c r="H1819" s="24">
        <v>24094217481</v>
      </c>
      <c r="I1819" s="24" t="s">
        <v>95</v>
      </c>
      <c r="J1819" s="24">
        <f>DATEDIF(Tabla1[[#This Row],[FECHA DE NACIMIENTO]],Tabla1[[#This Row],[FECHA ACTUAL]],"Y")</f>
        <v>31</v>
      </c>
      <c r="K1819" s="24" t="s">
        <v>73</v>
      </c>
      <c r="L1819" s="24" t="s">
        <v>112</v>
      </c>
      <c r="M1819" s="24">
        <v>1</v>
      </c>
      <c r="N1819" s="24">
        <v>1</v>
      </c>
      <c r="O1819" s="24">
        <v>2</v>
      </c>
      <c r="P1819" s="24" t="s">
        <v>101</v>
      </c>
      <c r="Q1819" s="23">
        <v>33519</v>
      </c>
      <c r="R1819" s="24" t="s">
        <v>1899</v>
      </c>
      <c r="S1819" s="25">
        <v>45119</v>
      </c>
      <c r="T1819" s="24"/>
      <c r="U1819" s="24">
        <v>3112607449</v>
      </c>
      <c r="V1819" s="33" t="s">
        <v>10516</v>
      </c>
      <c r="W1819" s="24" t="s">
        <v>10517</v>
      </c>
      <c r="X1819" s="24" t="s">
        <v>10518</v>
      </c>
      <c r="Y1819" s="24" t="s">
        <v>10519</v>
      </c>
      <c r="Z1819" s="24" t="s">
        <v>117</v>
      </c>
      <c r="AA1819" s="24">
        <v>3197123751</v>
      </c>
      <c r="AB1819" s="24" t="s">
        <v>101</v>
      </c>
      <c r="AC1819" s="24" t="s">
        <v>83</v>
      </c>
      <c r="AD1819" s="24" t="e">
        <v>#REF!</v>
      </c>
      <c r="AE1819" s="26" t="s">
        <v>84</v>
      </c>
      <c r="AF1819" s="26" t="s">
        <v>547</v>
      </c>
      <c r="AG1819" s="26"/>
      <c r="AH1819" s="27" t="s">
        <v>184</v>
      </c>
      <c r="AI1819" s="27" t="s">
        <v>224</v>
      </c>
      <c r="AJ1819" s="27" t="s">
        <v>224</v>
      </c>
      <c r="AK1819" s="24" t="s">
        <v>121</v>
      </c>
      <c r="AL1819" s="24" t="s">
        <v>7086</v>
      </c>
      <c r="AM1819" s="23">
        <v>43628</v>
      </c>
      <c r="AN1819" s="28">
        <v>908526</v>
      </c>
      <c r="AO1819" s="28">
        <v>106454</v>
      </c>
      <c r="AP1819" s="24" t="s">
        <v>10520</v>
      </c>
      <c r="AQ1819" s="24"/>
      <c r="AR1819" s="24"/>
      <c r="AS1819" s="24"/>
      <c r="AT1819" s="24"/>
      <c r="AU1819" s="24"/>
      <c r="AV1819" s="24">
        <v>70</v>
      </c>
      <c r="AW1819" s="24">
        <v>92</v>
      </c>
      <c r="AX1819" s="24"/>
      <c r="AY1819" s="24"/>
      <c r="AZ1819" s="24"/>
      <c r="BA1819" s="24"/>
      <c r="BB1819" s="24"/>
      <c r="BC1819" s="24"/>
      <c r="BD1819" s="24">
        <v>0</v>
      </c>
      <c r="BE1819" s="24">
        <v>0</v>
      </c>
      <c r="BF1819" s="23"/>
      <c r="BG1819" s="23"/>
      <c r="BH1819" s="23">
        <v>44546</v>
      </c>
      <c r="BI1819" s="26" t="s">
        <v>127</v>
      </c>
      <c r="BJ1819" s="26" t="s">
        <v>5472</v>
      </c>
      <c r="BK1819" s="29">
        <v>0</v>
      </c>
      <c r="BL1819" s="24" t="s">
        <v>129</v>
      </c>
      <c r="BM1819" s="22" t="str">
        <f ca="1">+IF(Tabla1[[#This Row],[FECHA INGRESO]]&gt;=44986,IF((TODAY()-Tabla1[[#This Row],[FECHA INGRESO]])&gt;=50,"ALERTA","TODAVÍA FALTA"),"N/A")</f>
        <v>N/A</v>
      </c>
      <c r="BN1819" s="7">
        <f>IFERROR((_xlfn.DAYS(Tabla1[[#This Row],[FECHA INGRESO]],Tabla1[[#This Row],[FECHA RETIRO]]))/30,"")</f>
        <v>-30.6</v>
      </c>
    </row>
    <row r="1820" spans="1:66" ht="15" customHeight="1" x14ac:dyDescent="0.35">
      <c r="A1820" s="31">
        <v>1012389066</v>
      </c>
      <c r="B1820" s="22" t="s">
        <v>10521</v>
      </c>
      <c r="C1820" s="23">
        <v>43629</v>
      </c>
      <c r="D1820" s="23" t="s">
        <v>93</v>
      </c>
      <c r="E1820" s="24" t="s">
        <v>94</v>
      </c>
      <c r="F1820" s="23"/>
      <c r="G1820" s="24"/>
      <c r="H1820" s="24">
        <v>24094729016</v>
      </c>
      <c r="I1820" s="24" t="s">
        <v>95</v>
      </c>
      <c r="J1820" s="24">
        <f>DATEDIF(Tabla1[[#This Row],[FECHA DE NACIMIENTO]],Tabla1[[#This Row],[FECHA ACTUAL]],"Y")</f>
        <v>31</v>
      </c>
      <c r="K1820" s="24" t="s">
        <v>73</v>
      </c>
      <c r="L1820" s="24" t="s">
        <v>112</v>
      </c>
      <c r="M1820" s="24">
        <v>1</v>
      </c>
      <c r="N1820" s="24">
        <v>3</v>
      </c>
      <c r="O1820" s="24">
        <v>3</v>
      </c>
      <c r="P1820" s="24" t="s">
        <v>101</v>
      </c>
      <c r="Q1820" s="23">
        <v>33735</v>
      </c>
      <c r="R1820" s="24" t="s">
        <v>736</v>
      </c>
      <c r="S1820" s="25">
        <v>45119</v>
      </c>
      <c r="T1820" s="24"/>
      <c r="U1820" s="24">
        <v>3002648543</v>
      </c>
      <c r="V1820" s="24" t="s">
        <v>10522</v>
      </c>
      <c r="W1820" s="24" t="s">
        <v>10523</v>
      </c>
      <c r="X1820" s="24" t="s">
        <v>10524</v>
      </c>
      <c r="Y1820" s="24" t="s">
        <v>10525</v>
      </c>
      <c r="Z1820" s="24" t="s">
        <v>285</v>
      </c>
      <c r="AA1820" s="24">
        <v>3002038001</v>
      </c>
      <c r="AB1820" s="24" t="s">
        <v>77</v>
      </c>
      <c r="AC1820" s="24" t="s">
        <v>77</v>
      </c>
      <c r="AD1820" s="24" t="s">
        <v>77</v>
      </c>
      <c r="AE1820" s="26" t="s">
        <v>151</v>
      </c>
      <c r="AF1820" s="26"/>
      <c r="AG1820" s="26"/>
      <c r="AH1820" s="27" t="s">
        <v>3042</v>
      </c>
      <c r="AI1820" s="27" t="s">
        <v>9289</v>
      </c>
      <c r="AJ1820" s="27" t="s">
        <v>438</v>
      </c>
      <c r="AK1820" s="24" t="s">
        <v>121</v>
      </c>
      <c r="AL1820" s="24" t="s">
        <v>7086</v>
      </c>
      <c r="AM1820" s="23">
        <v>43629</v>
      </c>
      <c r="AN1820" s="28">
        <v>857100.06</v>
      </c>
      <c r="AO1820" s="28">
        <v>97032</v>
      </c>
      <c r="AP1820" s="24"/>
      <c r="AQ1820" s="24"/>
      <c r="AR1820" s="24"/>
      <c r="AS1820" s="24"/>
      <c r="AT1820" s="24" t="e">
        <v>#N/A</v>
      </c>
      <c r="AU1820" s="24" t="e">
        <v>#N/A</v>
      </c>
      <c r="AV1820" s="24" t="e">
        <v>#N/A</v>
      </c>
      <c r="AW1820" s="24"/>
      <c r="AX1820" s="24"/>
      <c r="AY1820" s="24"/>
      <c r="AZ1820" s="24"/>
      <c r="BA1820" s="24"/>
      <c r="BB1820" s="24"/>
      <c r="BC1820" s="24"/>
      <c r="BD1820" s="24">
        <v>0</v>
      </c>
      <c r="BE1820" s="24">
        <v>0</v>
      </c>
      <c r="BF1820" s="23"/>
      <c r="BG1820" s="23"/>
      <c r="BH1820" s="23">
        <v>43631</v>
      </c>
      <c r="BI1820" s="26" t="s">
        <v>127</v>
      </c>
      <c r="BJ1820" s="26" t="s">
        <v>8265</v>
      </c>
      <c r="BK1820" s="29">
        <v>3450</v>
      </c>
      <c r="BL1820" s="24" t="s">
        <v>129</v>
      </c>
      <c r="BM1820" s="22" t="str">
        <f ca="1">+IF(Tabla1[[#This Row],[FECHA INGRESO]]&gt;=44986,IF((TODAY()-Tabla1[[#This Row],[FECHA INGRESO]])&gt;=50,"ALERTA","TODAVÍA FALTA"),"N/A")</f>
        <v>N/A</v>
      </c>
      <c r="BN1820" s="7">
        <f>IFERROR((_xlfn.DAYS(Tabla1[[#This Row],[FECHA INGRESO]],Tabla1[[#This Row],[FECHA RETIRO]]))/30,"")</f>
        <v>-6.6666666666666666E-2</v>
      </c>
    </row>
    <row r="1821" spans="1:66" x14ac:dyDescent="0.35">
      <c r="A1821" s="31">
        <v>1069715414</v>
      </c>
      <c r="B1821" s="22" t="s">
        <v>10526</v>
      </c>
      <c r="C1821" s="23">
        <v>43629</v>
      </c>
      <c r="D1821" s="23" t="s">
        <v>1311</v>
      </c>
      <c r="E1821" s="23" t="s">
        <v>111</v>
      </c>
      <c r="F1821" s="23"/>
      <c r="G1821" s="24"/>
      <c r="H1821" s="24">
        <v>24094702206</v>
      </c>
      <c r="I1821" s="24" t="s">
        <v>95</v>
      </c>
      <c r="J1821" s="24">
        <f>DATEDIF(Tabla1[[#This Row],[FECHA DE NACIMIENTO]],Tabla1[[#This Row],[FECHA ACTUAL]],"Y")</f>
        <v>37</v>
      </c>
      <c r="K1821" s="24" t="s">
        <v>73</v>
      </c>
      <c r="L1821" s="24" t="s">
        <v>234</v>
      </c>
      <c r="M1821" s="24">
        <v>0</v>
      </c>
      <c r="N1821" s="24">
        <v>0</v>
      </c>
      <c r="O1821" s="24">
        <v>2</v>
      </c>
      <c r="P1821" s="24" t="s">
        <v>101</v>
      </c>
      <c r="Q1821" s="23">
        <v>31580</v>
      </c>
      <c r="R1821" s="24" t="s">
        <v>339</v>
      </c>
      <c r="S1821" s="25">
        <v>45119</v>
      </c>
      <c r="T1821" s="24"/>
      <c r="U1821" s="24">
        <v>3125095086</v>
      </c>
      <c r="V1821" s="24" t="s">
        <v>10527</v>
      </c>
      <c r="W1821" s="24" t="s">
        <v>10528</v>
      </c>
      <c r="X1821" s="24" t="s">
        <v>9546</v>
      </c>
      <c r="Y1821" s="24" t="s">
        <v>10529</v>
      </c>
      <c r="Z1821" s="24" t="s">
        <v>82</v>
      </c>
      <c r="AA1821" s="24">
        <v>3173263083</v>
      </c>
      <c r="AB1821" s="24" t="s">
        <v>77</v>
      </c>
      <c r="AC1821" s="24" t="s">
        <v>77</v>
      </c>
      <c r="AD1821" s="24" t="s">
        <v>77</v>
      </c>
      <c r="AE1821" s="26" t="s">
        <v>151</v>
      </c>
      <c r="AF1821" s="26"/>
      <c r="AG1821" s="26"/>
      <c r="AH1821" s="27" t="s">
        <v>3042</v>
      </c>
      <c r="AI1821" s="27" t="s">
        <v>8295</v>
      </c>
      <c r="AJ1821" s="27" t="s">
        <v>438</v>
      </c>
      <c r="AK1821" s="24" t="s">
        <v>121</v>
      </c>
      <c r="AL1821" s="24" t="s">
        <v>7086</v>
      </c>
      <c r="AM1821" s="23">
        <v>43629</v>
      </c>
      <c r="AN1821" s="28">
        <v>857100.06</v>
      </c>
      <c r="AO1821" s="28">
        <v>97032</v>
      </c>
      <c r="AP1821" s="24"/>
      <c r="AQ1821" s="24"/>
      <c r="AR1821" s="24"/>
      <c r="AS1821" s="24"/>
      <c r="AT1821" s="24" t="e">
        <v>#N/A</v>
      </c>
      <c r="AU1821" s="24" t="e">
        <v>#N/A</v>
      </c>
      <c r="AV1821" s="24" t="e">
        <v>#N/A</v>
      </c>
      <c r="AW1821" s="24"/>
      <c r="AX1821" s="24"/>
      <c r="AY1821" s="24"/>
      <c r="AZ1821" s="24"/>
      <c r="BA1821" s="24"/>
      <c r="BB1821" s="24"/>
      <c r="BC1821" s="24"/>
      <c r="BD1821" s="24">
        <v>0</v>
      </c>
      <c r="BE1821" s="24">
        <v>0</v>
      </c>
      <c r="BF1821" s="23"/>
      <c r="BG1821" s="23"/>
      <c r="BH1821" s="23">
        <v>43631</v>
      </c>
      <c r="BI1821" s="26" t="s">
        <v>127</v>
      </c>
      <c r="BJ1821" s="26" t="s">
        <v>8265</v>
      </c>
      <c r="BK1821" s="29">
        <v>3450</v>
      </c>
      <c r="BL1821" s="24" t="s">
        <v>129</v>
      </c>
      <c r="BM1821" s="22" t="str">
        <f ca="1">+IF(Tabla1[[#This Row],[FECHA INGRESO]]&gt;=44986,IF((TODAY()-Tabla1[[#This Row],[FECHA INGRESO]])&gt;=50,"ALERTA","TODAVÍA FALTA"),"N/A")</f>
        <v>N/A</v>
      </c>
      <c r="BN1821" s="7">
        <f>IFERROR((_xlfn.DAYS(Tabla1[[#This Row],[FECHA INGRESO]],Tabla1[[#This Row],[FECHA RETIRO]]))/30,"")</f>
        <v>-6.6666666666666666E-2</v>
      </c>
    </row>
    <row r="1822" spans="1:66" ht="15" customHeight="1" x14ac:dyDescent="0.35">
      <c r="A1822" s="34">
        <v>1095944007</v>
      </c>
      <c r="B1822" s="22" t="s">
        <v>10530</v>
      </c>
      <c r="C1822" s="23">
        <v>43633</v>
      </c>
      <c r="D1822" s="23" t="s">
        <v>188</v>
      </c>
      <c r="E1822" s="23" t="s">
        <v>111</v>
      </c>
      <c r="F1822" s="23" t="s">
        <v>70</v>
      </c>
      <c r="G1822" s="24"/>
      <c r="H1822" s="24">
        <v>24094779220</v>
      </c>
      <c r="I1822" s="24" t="s">
        <v>95</v>
      </c>
      <c r="J1822" s="24">
        <f>DATEDIF(Tabla1[[#This Row],[FECHA DE NACIMIENTO]],Tabla1[[#This Row],[FECHA ACTUAL]],"Y")</f>
        <v>27</v>
      </c>
      <c r="K1822" s="24" t="s">
        <v>73</v>
      </c>
      <c r="L1822" s="24" t="s">
        <v>112</v>
      </c>
      <c r="M1822" s="24">
        <v>0</v>
      </c>
      <c r="N1822" s="24">
        <v>0</v>
      </c>
      <c r="O1822" s="24">
        <v>2</v>
      </c>
      <c r="P1822" s="24" t="s">
        <v>101</v>
      </c>
      <c r="Q1822" s="23">
        <v>35166</v>
      </c>
      <c r="R1822" s="24" t="s">
        <v>10531</v>
      </c>
      <c r="S1822" s="25">
        <v>45119</v>
      </c>
      <c r="T1822" s="24"/>
      <c r="U1822" s="24">
        <v>3209126516</v>
      </c>
      <c r="V1822" s="24" t="s">
        <v>10532</v>
      </c>
      <c r="W1822" s="24" t="s">
        <v>10533</v>
      </c>
      <c r="X1822" s="24" t="s">
        <v>10534</v>
      </c>
      <c r="Y1822" s="24" t="s">
        <v>10535</v>
      </c>
      <c r="Z1822" s="24" t="s">
        <v>255</v>
      </c>
      <c r="AA1822" s="24">
        <v>3108641642</v>
      </c>
      <c r="AB1822" s="24" t="s">
        <v>77</v>
      </c>
      <c r="AC1822" s="24" t="s">
        <v>77</v>
      </c>
      <c r="AD1822" s="24" t="s">
        <v>77</v>
      </c>
      <c r="AE1822" s="26" t="s">
        <v>183</v>
      </c>
      <c r="AF1822" s="26"/>
      <c r="AG1822" s="26"/>
      <c r="AH1822" s="27" t="s">
        <v>163</v>
      </c>
      <c r="AI1822" s="27" t="s">
        <v>1612</v>
      </c>
      <c r="AJ1822" s="27" t="s">
        <v>487</v>
      </c>
      <c r="AK1822" s="24" t="s">
        <v>121</v>
      </c>
      <c r="AL1822" s="24" t="s">
        <v>7086</v>
      </c>
      <c r="AM1822" s="23">
        <v>43633</v>
      </c>
      <c r="AN1822" s="28">
        <v>1395511.2</v>
      </c>
      <c r="AO1822" s="28">
        <v>102854</v>
      </c>
      <c r="AP1822" s="24"/>
      <c r="AQ1822" s="24"/>
      <c r="AR1822" s="24"/>
      <c r="AS1822" s="24"/>
      <c r="AT1822" s="24" t="e">
        <v>#N/A</v>
      </c>
      <c r="AU1822" s="24" t="e">
        <v>#N/A</v>
      </c>
      <c r="AV1822" s="24" t="e">
        <v>#N/A</v>
      </c>
      <c r="AW1822" s="24"/>
      <c r="AX1822" s="24"/>
      <c r="AY1822" s="24"/>
      <c r="AZ1822" s="24"/>
      <c r="BA1822" s="24"/>
      <c r="BB1822" s="24"/>
      <c r="BC1822" s="24"/>
      <c r="BD1822" s="24">
        <v>0</v>
      </c>
      <c r="BE1822" s="24">
        <v>0</v>
      </c>
      <c r="BF1822" s="23"/>
      <c r="BG1822" s="23"/>
      <c r="BH1822" s="23">
        <v>44078</v>
      </c>
      <c r="BI1822" s="26" t="s">
        <v>466</v>
      </c>
      <c r="BJ1822" s="26" t="s">
        <v>273</v>
      </c>
      <c r="BK1822" s="29">
        <v>0</v>
      </c>
      <c r="BL1822" s="24" t="s">
        <v>129</v>
      </c>
      <c r="BM1822" s="22" t="str">
        <f ca="1">+IF(Tabla1[[#This Row],[FECHA INGRESO]]&gt;=44986,IF((TODAY()-Tabla1[[#This Row],[FECHA INGRESO]])&gt;=50,"ALERTA","TODAVÍA FALTA"),"N/A")</f>
        <v>N/A</v>
      </c>
      <c r="BN1822" s="7">
        <f>IFERROR((_xlfn.DAYS(Tabla1[[#This Row],[FECHA INGRESO]],Tabla1[[#This Row],[FECHA RETIRO]]))/30,"")</f>
        <v>-14.833333333333334</v>
      </c>
    </row>
    <row r="1823" spans="1:66" ht="15" customHeight="1" x14ac:dyDescent="0.35">
      <c r="A1823" s="31">
        <v>1023942677</v>
      </c>
      <c r="B1823" s="22" t="s">
        <v>10536</v>
      </c>
      <c r="C1823" s="23">
        <v>43633</v>
      </c>
      <c r="D1823" s="23" t="s">
        <v>131</v>
      </c>
      <c r="E1823" s="23" t="s">
        <v>110</v>
      </c>
      <c r="F1823" s="23"/>
      <c r="G1823" s="24"/>
      <c r="H1823" s="24">
        <v>24094819957</v>
      </c>
      <c r="I1823" s="24" t="s">
        <v>95</v>
      </c>
      <c r="J1823" s="24">
        <f>DATEDIF(Tabla1[[#This Row],[FECHA DE NACIMIENTO]],Tabla1[[#This Row],[FECHA ACTUAL]],"Y")</f>
        <v>28</v>
      </c>
      <c r="K1823" s="24" t="s">
        <v>73</v>
      </c>
      <c r="L1823" s="24" t="s">
        <v>112</v>
      </c>
      <c r="M1823" s="24">
        <v>0</v>
      </c>
      <c r="N1823" s="24">
        <v>0</v>
      </c>
      <c r="O1823" s="24">
        <v>2</v>
      </c>
      <c r="P1823" s="24" t="s">
        <v>101</v>
      </c>
      <c r="Q1823" s="23">
        <v>34853</v>
      </c>
      <c r="R1823" s="24" t="s">
        <v>76</v>
      </c>
      <c r="S1823" s="25">
        <v>45119</v>
      </c>
      <c r="T1823" s="24"/>
      <c r="U1823" s="24">
        <v>3197284237</v>
      </c>
      <c r="V1823" s="24" t="s">
        <v>10537</v>
      </c>
      <c r="W1823" s="24" t="s">
        <v>10538</v>
      </c>
      <c r="X1823" s="24" t="s">
        <v>6691</v>
      </c>
      <c r="Y1823" s="24" t="s">
        <v>10539</v>
      </c>
      <c r="Z1823" s="24" t="s">
        <v>285</v>
      </c>
      <c r="AA1823" s="24">
        <v>3178085165</v>
      </c>
      <c r="AB1823" s="24" t="s">
        <v>77</v>
      </c>
      <c r="AC1823" s="24" t="s">
        <v>77</v>
      </c>
      <c r="AD1823" s="24" t="s">
        <v>77</v>
      </c>
      <c r="AE1823" s="26" t="s">
        <v>151</v>
      </c>
      <c r="AF1823" s="26"/>
      <c r="AG1823" s="26"/>
      <c r="AH1823" s="27" t="s">
        <v>3042</v>
      </c>
      <c r="AI1823" s="27" t="s">
        <v>10168</v>
      </c>
      <c r="AJ1823" s="27" t="s">
        <v>438</v>
      </c>
      <c r="AK1823" s="24" t="s">
        <v>121</v>
      </c>
      <c r="AL1823" s="24" t="s">
        <v>7086</v>
      </c>
      <c r="AM1823" s="23">
        <v>43633</v>
      </c>
      <c r="AN1823" s="28">
        <v>857100.06</v>
      </c>
      <c r="AO1823" s="28">
        <v>97032</v>
      </c>
      <c r="AP1823" s="24"/>
      <c r="AQ1823" s="24"/>
      <c r="AR1823" s="24"/>
      <c r="AS1823" s="24"/>
      <c r="AT1823" s="24" t="e">
        <v>#N/A</v>
      </c>
      <c r="AU1823" s="24" t="e">
        <v>#N/A</v>
      </c>
      <c r="AV1823" s="24">
        <v>86</v>
      </c>
      <c r="AW1823" s="24"/>
      <c r="AX1823" s="24"/>
      <c r="AY1823" s="24"/>
      <c r="AZ1823" s="24"/>
      <c r="BA1823" s="24"/>
      <c r="BB1823" s="24"/>
      <c r="BC1823" s="24"/>
      <c r="BD1823" s="24">
        <v>0</v>
      </c>
      <c r="BE1823" s="24">
        <v>0</v>
      </c>
      <c r="BF1823" s="23"/>
      <c r="BG1823" s="23"/>
      <c r="BH1823" s="23">
        <v>43642</v>
      </c>
      <c r="BI1823" s="26" t="s">
        <v>127</v>
      </c>
      <c r="BJ1823" s="26" t="s">
        <v>8265</v>
      </c>
      <c r="BK1823" s="29">
        <v>11502</v>
      </c>
      <c r="BL1823" s="24" t="s">
        <v>129</v>
      </c>
      <c r="BM1823" s="22" t="str">
        <f ca="1">+IF(Tabla1[[#This Row],[FECHA INGRESO]]&gt;=44986,IF((TODAY()-Tabla1[[#This Row],[FECHA INGRESO]])&gt;=50,"ALERTA","TODAVÍA FALTA"),"N/A")</f>
        <v>N/A</v>
      </c>
      <c r="BN1823" s="7">
        <f>IFERROR((_xlfn.DAYS(Tabla1[[#This Row],[FECHA INGRESO]],Tabla1[[#This Row],[FECHA RETIRO]]))/30,"")</f>
        <v>-0.3</v>
      </c>
    </row>
    <row r="1824" spans="1:66" x14ac:dyDescent="0.35">
      <c r="A1824" s="31">
        <v>1013628863</v>
      </c>
      <c r="B1824" s="22" t="s">
        <v>10540</v>
      </c>
      <c r="C1824" s="23">
        <v>43633</v>
      </c>
      <c r="D1824" s="23" t="s">
        <v>188</v>
      </c>
      <c r="E1824" s="23" t="s">
        <v>111</v>
      </c>
      <c r="F1824" s="23"/>
      <c r="G1824" s="24"/>
      <c r="H1824" s="24">
        <v>24094825293</v>
      </c>
      <c r="I1824" s="24" t="s">
        <v>72</v>
      </c>
      <c r="J1824" s="24">
        <f>DATEDIF(Tabla1[[#This Row],[FECHA DE NACIMIENTO]],Tabla1[[#This Row],[FECHA ACTUAL]],"Y")</f>
        <v>31</v>
      </c>
      <c r="K1824" s="24" t="s">
        <v>73</v>
      </c>
      <c r="L1824" s="24" t="s">
        <v>112</v>
      </c>
      <c r="M1824" s="24">
        <v>0</v>
      </c>
      <c r="N1824" s="24">
        <v>0</v>
      </c>
      <c r="O1824" s="24">
        <v>2</v>
      </c>
      <c r="P1824" s="24" t="s">
        <v>101</v>
      </c>
      <c r="Q1824" s="23">
        <v>33605</v>
      </c>
      <c r="R1824" s="24" t="s">
        <v>76</v>
      </c>
      <c r="S1824" s="25">
        <v>45119</v>
      </c>
      <c r="T1824" s="24"/>
      <c r="U1824" s="24">
        <v>3174145758</v>
      </c>
      <c r="V1824" s="24" t="s">
        <v>10541</v>
      </c>
      <c r="W1824" s="24" t="s">
        <v>10542</v>
      </c>
      <c r="X1824" s="24" t="s">
        <v>7930</v>
      </c>
      <c r="Y1824" s="24" t="s">
        <v>10543</v>
      </c>
      <c r="Z1824" s="24" t="s">
        <v>117</v>
      </c>
      <c r="AA1824" s="24">
        <v>3174145758</v>
      </c>
      <c r="AB1824" s="24" t="s">
        <v>77</v>
      </c>
      <c r="AC1824" s="24" t="s">
        <v>77</v>
      </c>
      <c r="AD1824" s="24" t="s">
        <v>77</v>
      </c>
      <c r="AE1824" s="26" t="s">
        <v>183</v>
      </c>
      <c r="AF1824" s="26"/>
      <c r="AG1824" s="26"/>
      <c r="AH1824" s="27" t="s">
        <v>553</v>
      </c>
      <c r="AI1824" s="27" t="s">
        <v>10544</v>
      </c>
      <c r="AJ1824" s="27" t="s">
        <v>10544</v>
      </c>
      <c r="AK1824" s="24" t="s">
        <v>89</v>
      </c>
      <c r="AL1824" s="24" t="s">
        <v>7086</v>
      </c>
      <c r="AM1824" s="23">
        <v>43633</v>
      </c>
      <c r="AN1824" s="28">
        <v>857100.06</v>
      </c>
      <c r="AO1824" s="28">
        <v>97032</v>
      </c>
      <c r="AP1824" s="24"/>
      <c r="AQ1824" s="24"/>
      <c r="AR1824" s="24"/>
      <c r="AS1824" s="24"/>
      <c r="AT1824" s="24" t="e">
        <v>#N/A</v>
      </c>
      <c r="AU1824" s="24" t="e">
        <v>#N/A</v>
      </c>
      <c r="AV1824" s="24" t="e">
        <v>#N/A</v>
      </c>
      <c r="AW1824" s="24"/>
      <c r="AX1824" s="24"/>
      <c r="AY1824" s="24"/>
      <c r="AZ1824" s="24"/>
      <c r="BA1824" s="24"/>
      <c r="BB1824" s="24"/>
      <c r="BC1824" s="24"/>
      <c r="BD1824" s="24">
        <v>0</v>
      </c>
      <c r="BE1824" s="24">
        <v>0</v>
      </c>
      <c r="BF1824" s="23"/>
      <c r="BG1824" s="23"/>
      <c r="BH1824" s="23">
        <v>43692</v>
      </c>
      <c r="BI1824" s="26" t="s">
        <v>143</v>
      </c>
      <c r="BJ1824" s="26" t="s">
        <v>9181</v>
      </c>
      <c r="BK1824" s="29">
        <v>0</v>
      </c>
      <c r="BL1824" s="24" t="s">
        <v>129</v>
      </c>
      <c r="BM1824" s="22" t="str">
        <f ca="1">+IF(Tabla1[[#This Row],[FECHA INGRESO]]&gt;=44986,IF((TODAY()-Tabla1[[#This Row],[FECHA INGRESO]])&gt;=50,"ALERTA","TODAVÍA FALTA"),"N/A")</f>
        <v>N/A</v>
      </c>
      <c r="BN1824" s="7">
        <f>IFERROR((_xlfn.DAYS(Tabla1[[#This Row],[FECHA INGRESO]],Tabla1[[#This Row],[FECHA RETIRO]]))/30,"")</f>
        <v>-1.9666666666666666</v>
      </c>
    </row>
    <row r="1825" spans="1:66" ht="15" customHeight="1" x14ac:dyDescent="0.35">
      <c r="A1825" s="31">
        <v>1004253098</v>
      </c>
      <c r="B1825" s="22" t="s">
        <v>10545</v>
      </c>
      <c r="C1825" s="23">
        <v>43634</v>
      </c>
      <c r="D1825" s="23" t="s">
        <v>93</v>
      </c>
      <c r="E1825" s="23" t="s">
        <v>110</v>
      </c>
      <c r="F1825" s="23"/>
      <c r="G1825" s="24"/>
      <c r="H1825" s="24">
        <v>24094865431</v>
      </c>
      <c r="I1825" s="24" t="s">
        <v>95</v>
      </c>
      <c r="J1825" s="24">
        <f>DATEDIF(Tabla1[[#This Row],[FECHA DE NACIMIENTO]],Tabla1[[#This Row],[FECHA ACTUAL]],"Y")</f>
        <v>22</v>
      </c>
      <c r="K1825" s="24" t="s">
        <v>96</v>
      </c>
      <c r="L1825" s="24" t="s">
        <v>112</v>
      </c>
      <c r="M1825" s="24">
        <v>0</v>
      </c>
      <c r="N1825" s="24">
        <v>1</v>
      </c>
      <c r="O1825" s="24">
        <v>3</v>
      </c>
      <c r="P1825" s="24" t="s">
        <v>101</v>
      </c>
      <c r="Q1825" s="23">
        <v>36725</v>
      </c>
      <c r="R1825" s="24" t="s">
        <v>10546</v>
      </c>
      <c r="S1825" s="25">
        <v>45119</v>
      </c>
      <c r="T1825" s="24"/>
      <c r="U1825" s="24">
        <v>3202839831</v>
      </c>
      <c r="V1825" s="24" t="s">
        <v>10547</v>
      </c>
      <c r="W1825" s="24" t="s">
        <v>10548</v>
      </c>
      <c r="X1825" s="24" t="s">
        <v>10549</v>
      </c>
      <c r="Y1825" s="24" t="s">
        <v>10550</v>
      </c>
      <c r="Z1825" s="24"/>
      <c r="AA1825" s="24">
        <v>3202206244</v>
      </c>
      <c r="AB1825" s="24" t="s">
        <v>77</v>
      </c>
      <c r="AC1825" s="24" t="s">
        <v>77</v>
      </c>
      <c r="AD1825" s="24" t="s">
        <v>77</v>
      </c>
      <c r="AE1825" s="26" t="s">
        <v>151</v>
      </c>
      <c r="AF1825" s="26"/>
      <c r="AG1825" s="26"/>
      <c r="AH1825" s="27" t="s">
        <v>3042</v>
      </c>
      <c r="AI1825" s="27" t="s">
        <v>10168</v>
      </c>
      <c r="AJ1825" s="27" t="s">
        <v>438</v>
      </c>
      <c r="AK1825" s="24" t="s">
        <v>121</v>
      </c>
      <c r="AL1825" s="24" t="s">
        <v>7086</v>
      </c>
      <c r="AM1825" s="23">
        <v>43634</v>
      </c>
      <c r="AN1825" s="28">
        <v>857100.06</v>
      </c>
      <c r="AO1825" s="28">
        <v>97032</v>
      </c>
      <c r="AP1825" s="24"/>
      <c r="AQ1825" s="24"/>
      <c r="AR1825" s="24"/>
      <c r="AS1825" s="24"/>
      <c r="AT1825" s="24" t="e">
        <v>#N/A</v>
      </c>
      <c r="AU1825" s="24" t="e">
        <v>#N/A</v>
      </c>
      <c r="AV1825" s="24" t="e">
        <v>#N/A</v>
      </c>
      <c r="AW1825" s="24"/>
      <c r="AX1825" s="24"/>
      <c r="AY1825" s="24"/>
      <c r="AZ1825" s="24"/>
      <c r="BA1825" s="24"/>
      <c r="BB1825" s="24"/>
      <c r="BC1825" s="24"/>
      <c r="BD1825" s="24">
        <v>0</v>
      </c>
      <c r="BE1825" s="24">
        <v>0</v>
      </c>
      <c r="BF1825" s="23"/>
      <c r="BG1825" s="23"/>
      <c r="BH1825" s="23">
        <v>43683</v>
      </c>
      <c r="BI1825" s="26" t="s">
        <v>143</v>
      </c>
      <c r="BJ1825" s="26" t="s">
        <v>782</v>
      </c>
      <c r="BK1825" s="29">
        <v>56358</v>
      </c>
      <c r="BL1825" s="24" t="s">
        <v>129</v>
      </c>
      <c r="BM1825" s="22" t="str">
        <f ca="1">+IF(Tabla1[[#This Row],[FECHA INGRESO]]&gt;=44986,IF((TODAY()-Tabla1[[#This Row],[FECHA INGRESO]])&gt;=50,"ALERTA","TODAVÍA FALTA"),"N/A")</f>
        <v>N/A</v>
      </c>
      <c r="BN1825" s="7">
        <f>IFERROR((_xlfn.DAYS(Tabla1[[#This Row],[FECHA INGRESO]],Tabla1[[#This Row],[FECHA RETIRO]]))/30,"")</f>
        <v>-1.6333333333333333</v>
      </c>
    </row>
    <row r="1826" spans="1:66" ht="15" customHeight="1" x14ac:dyDescent="0.35">
      <c r="A1826" s="21">
        <v>1073719660</v>
      </c>
      <c r="B1826" s="22" t="s">
        <v>10551</v>
      </c>
      <c r="C1826" s="23">
        <v>43634</v>
      </c>
      <c r="D1826" s="23" t="s">
        <v>131</v>
      </c>
      <c r="E1826" s="23" t="s">
        <v>110</v>
      </c>
      <c r="F1826" s="23" t="s">
        <v>70</v>
      </c>
      <c r="G1826" s="24"/>
      <c r="H1826" s="24">
        <v>24094760024</v>
      </c>
      <c r="I1826" s="24" t="s">
        <v>95</v>
      </c>
      <c r="J1826" s="24">
        <f>DATEDIF(Tabla1[[#This Row],[FECHA DE NACIMIENTO]],Tabla1[[#This Row],[FECHA ACTUAL]],"Y")</f>
        <v>24</v>
      </c>
      <c r="K1826" s="24" t="s">
        <v>96</v>
      </c>
      <c r="L1826" s="24" t="s">
        <v>112</v>
      </c>
      <c r="M1826" s="24">
        <v>1</v>
      </c>
      <c r="N1826" s="24">
        <v>1</v>
      </c>
      <c r="O1826" s="24">
        <v>2</v>
      </c>
      <c r="P1826" s="24" t="s">
        <v>101</v>
      </c>
      <c r="Q1826" s="23">
        <v>36262</v>
      </c>
      <c r="R1826" s="24" t="s">
        <v>76</v>
      </c>
      <c r="S1826" s="25">
        <v>45119</v>
      </c>
      <c r="T1826" s="24"/>
      <c r="U1826" s="24">
        <v>3217648580</v>
      </c>
      <c r="V1826" s="33" t="s">
        <v>10552</v>
      </c>
      <c r="W1826" s="24" t="s">
        <v>10553</v>
      </c>
      <c r="X1826" s="24" t="s">
        <v>10554</v>
      </c>
      <c r="Y1826" s="24" t="s">
        <v>10555</v>
      </c>
      <c r="Z1826" s="24" t="s">
        <v>117</v>
      </c>
      <c r="AA1826" s="24">
        <v>3223626937</v>
      </c>
      <c r="AB1826" s="24" t="s">
        <v>83</v>
      </c>
      <c r="AC1826" s="24" t="s">
        <v>83</v>
      </c>
      <c r="AD1826" s="24" t="e">
        <v>#REF!</v>
      </c>
      <c r="AE1826" s="26" t="s">
        <v>183</v>
      </c>
      <c r="AF1826" s="26" t="s">
        <v>10556</v>
      </c>
      <c r="AG1826" s="26" t="s">
        <v>75</v>
      </c>
      <c r="AH1826" s="27" t="s">
        <v>184</v>
      </c>
      <c r="AI1826" s="27" t="s">
        <v>1612</v>
      </c>
      <c r="AJ1826" s="27" t="s">
        <v>487</v>
      </c>
      <c r="AK1826" s="24" t="s">
        <v>121</v>
      </c>
      <c r="AL1826" s="24" t="s">
        <v>7086</v>
      </c>
      <c r="AM1826" s="23">
        <v>43634</v>
      </c>
      <c r="AN1826" s="28">
        <v>1000000</v>
      </c>
      <c r="AO1826" s="28">
        <v>117172</v>
      </c>
      <c r="AP1826" s="24">
        <v>0</v>
      </c>
      <c r="AQ1826" s="24">
        <v>0</v>
      </c>
      <c r="AR1826" s="24">
        <v>0</v>
      </c>
      <c r="AS1826" s="24">
        <v>0</v>
      </c>
      <c r="AT1826" s="24">
        <v>0</v>
      </c>
      <c r="AU1826" s="24">
        <v>0</v>
      </c>
      <c r="AV1826" s="24">
        <v>98</v>
      </c>
      <c r="AW1826" s="24">
        <v>89</v>
      </c>
      <c r="AX1826" s="24">
        <v>0</v>
      </c>
      <c r="AY1826" s="24">
        <v>0</v>
      </c>
      <c r="AZ1826" s="24">
        <v>0</v>
      </c>
      <c r="BA1826" s="24">
        <v>0</v>
      </c>
      <c r="BB1826" s="24">
        <v>0</v>
      </c>
      <c r="BC1826" s="24">
        <v>0</v>
      </c>
      <c r="BD1826" s="24">
        <v>0</v>
      </c>
      <c r="BE1826" s="24">
        <v>0</v>
      </c>
      <c r="BF1826" s="23"/>
      <c r="BG1826" s="23"/>
      <c r="BH1826" s="23">
        <v>44761</v>
      </c>
      <c r="BI1826" s="26" t="s">
        <v>127</v>
      </c>
      <c r="BJ1826" s="26" t="s">
        <v>1221</v>
      </c>
      <c r="BK1826" s="29">
        <v>0</v>
      </c>
      <c r="BL1826" s="24" t="s">
        <v>129</v>
      </c>
      <c r="BM1826" s="22" t="str">
        <f ca="1">+IF(Tabla1[[#This Row],[FECHA INGRESO]]&gt;=44986,IF((TODAY()-Tabla1[[#This Row],[FECHA INGRESO]])&gt;=50,"ALERTA","TODAVÍA FALTA"),"N/A")</f>
        <v>N/A</v>
      </c>
      <c r="BN1826" s="7">
        <f>IFERROR((_xlfn.DAYS(Tabla1[[#This Row],[FECHA INGRESO]],Tabla1[[#This Row],[FECHA RETIRO]]))/30,"")</f>
        <v>-37.56666666666667</v>
      </c>
    </row>
    <row r="1827" spans="1:66" ht="15" customHeight="1" x14ac:dyDescent="0.35">
      <c r="A1827" s="31">
        <v>1010104619</v>
      </c>
      <c r="B1827" s="22" t="s">
        <v>10557</v>
      </c>
      <c r="C1827" s="23">
        <v>43634</v>
      </c>
      <c r="D1827" s="23" t="s">
        <v>93</v>
      </c>
      <c r="E1827" s="23" t="s">
        <v>111</v>
      </c>
      <c r="F1827" s="23"/>
      <c r="G1827" s="24"/>
      <c r="H1827" s="24">
        <v>24094770867</v>
      </c>
      <c r="I1827" s="24" t="s">
        <v>72</v>
      </c>
      <c r="J1827" s="24">
        <f>DATEDIF(Tabla1[[#This Row],[FECHA DE NACIMIENTO]],Tabla1[[#This Row],[FECHA ACTUAL]],"Y")</f>
        <v>23</v>
      </c>
      <c r="K1827" s="24" t="s">
        <v>320</v>
      </c>
      <c r="L1827" s="24" t="s">
        <v>112</v>
      </c>
      <c r="M1827" s="24">
        <v>0</v>
      </c>
      <c r="N1827" s="24">
        <v>0</v>
      </c>
      <c r="O1827" s="24">
        <v>2</v>
      </c>
      <c r="P1827" s="24" t="s">
        <v>101</v>
      </c>
      <c r="Q1827" s="23">
        <v>36532</v>
      </c>
      <c r="R1827" s="24" t="s">
        <v>76</v>
      </c>
      <c r="S1827" s="25">
        <v>45119</v>
      </c>
      <c r="T1827" s="24"/>
      <c r="U1827" s="24">
        <v>3013978536</v>
      </c>
      <c r="V1827" s="24" t="s">
        <v>10558</v>
      </c>
      <c r="W1827" s="24" t="s">
        <v>10559</v>
      </c>
      <c r="X1827" s="24" t="s">
        <v>1590</v>
      </c>
      <c r="Y1827" s="24" t="s">
        <v>10560</v>
      </c>
      <c r="Z1827" s="24" t="s">
        <v>117</v>
      </c>
      <c r="AA1827" s="24">
        <v>3015988273</v>
      </c>
      <c r="AB1827" s="24" t="s">
        <v>77</v>
      </c>
      <c r="AC1827" s="24" t="s">
        <v>77</v>
      </c>
      <c r="AD1827" s="24" t="s">
        <v>77</v>
      </c>
      <c r="AE1827" s="26" t="s">
        <v>151</v>
      </c>
      <c r="AF1827" s="26"/>
      <c r="AG1827" s="26"/>
      <c r="AH1827" s="27" t="s">
        <v>184</v>
      </c>
      <c r="AI1827" s="27" t="s">
        <v>1227</v>
      </c>
      <c r="AJ1827" s="27" t="s">
        <v>487</v>
      </c>
      <c r="AK1827" s="24" t="s">
        <v>121</v>
      </c>
      <c r="AL1827" s="24" t="s">
        <v>7086</v>
      </c>
      <c r="AM1827" s="23">
        <v>43634</v>
      </c>
      <c r="AN1827" s="28">
        <v>857100.06</v>
      </c>
      <c r="AO1827" s="28">
        <v>97032</v>
      </c>
      <c r="AP1827" s="24"/>
      <c r="AQ1827" s="24"/>
      <c r="AR1827" s="24"/>
      <c r="AS1827" s="24"/>
      <c r="AT1827" s="24" t="e">
        <v>#N/A</v>
      </c>
      <c r="AU1827" s="24" t="e">
        <v>#N/A</v>
      </c>
      <c r="AV1827" s="24">
        <v>98</v>
      </c>
      <c r="AW1827" s="24"/>
      <c r="AX1827" s="24"/>
      <c r="AY1827" s="24"/>
      <c r="AZ1827" s="24"/>
      <c r="BA1827" s="24"/>
      <c r="BB1827" s="24"/>
      <c r="BC1827" s="24"/>
      <c r="BD1827" s="24">
        <v>0</v>
      </c>
      <c r="BE1827" s="24">
        <v>0</v>
      </c>
      <c r="BF1827" s="23"/>
      <c r="BG1827" s="23"/>
      <c r="BH1827" s="23">
        <v>43662</v>
      </c>
      <c r="BI1827" s="26" t="s">
        <v>10014</v>
      </c>
      <c r="BJ1827" s="26" t="s">
        <v>2589</v>
      </c>
      <c r="BK1827" s="29">
        <v>23003</v>
      </c>
      <c r="BL1827" s="24" t="s">
        <v>129</v>
      </c>
      <c r="BM1827" s="22" t="str">
        <f ca="1">+IF(Tabla1[[#This Row],[FECHA INGRESO]]&gt;=44986,IF((TODAY()-Tabla1[[#This Row],[FECHA INGRESO]])&gt;=50,"ALERTA","TODAVÍA FALTA"),"N/A")</f>
        <v>N/A</v>
      </c>
      <c r="BN1827" s="7">
        <f>IFERROR((_xlfn.DAYS(Tabla1[[#This Row],[FECHA INGRESO]],Tabla1[[#This Row],[FECHA RETIRO]]))/30,"")</f>
        <v>-0.93333333333333335</v>
      </c>
    </row>
    <row r="1828" spans="1:66" ht="15" customHeight="1" x14ac:dyDescent="0.35">
      <c r="A1828" s="31">
        <v>1010245258</v>
      </c>
      <c r="B1828" s="22" t="s">
        <v>10561</v>
      </c>
      <c r="C1828" s="23">
        <v>43634</v>
      </c>
      <c r="D1828" s="23" t="s">
        <v>266</v>
      </c>
      <c r="E1828" s="23" t="s">
        <v>111</v>
      </c>
      <c r="F1828" s="23"/>
      <c r="G1828" s="24"/>
      <c r="H1828" s="24">
        <v>24094862906</v>
      </c>
      <c r="I1828" s="24" t="s">
        <v>72</v>
      </c>
      <c r="J1828" s="24">
        <f>DATEDIF(Tabla1[[#This Row],[FECHA DE NACIMIENTO]],Tabla1[[#This Row],[FECHA ACTUAL]],"Y")</f>
        <v>24</v>
      </c>
      <c r="K1828" s="24" t="s">
        <v>96</v>
      </c>
      <c r="L1828" s="24" t="s">
        <v>112</v>
      </c>
      <c r="M1828" s="24">
        <v>0</v>
      </c>
      <c r="N1828" s="24">
        <v>0</v>
      </c>
      <c r="O1828" s="24">
        <v>3</v>
      </c>
      <c r="P1828" s="24" t="s">
        <v>101</v>
      </c>
      <c r="Q1828" s="23">
        <v>36266</v>
      </c>
      <c r="R1828" s="24" t="s">
        <v>76</v>
      </c>
      <c r="S1828" s="25">
        <v>45119</v>
      </c>
      <c r="T1828" s="24"/>
      <c r="U1828" s="24">
        <v>3184064305</v>
      </c>
      <c r="V1828" s="24" t="s">
        <v>10562</v>
      </c>
      <c r="W1828" s="24" t="s">
        <v>10563</v>
      </c>
      <c r="X1828" s="24" t="s">
        <v>10564</v>
      </c>
      <c r="Y1828" s="24" t="s">
        <v>10565</v>
      </c>
      <c r="Z1828" s="24" t="s">
        <v>285</v>
      </c>
      <c r="AA1828" s="24">
        <v>3144627147</v>
      </c>
      <c r="AB1828" s="24" t="s">
        <v>77</v>
      </c>
      <c r="AC1828" s="24" t="s">
        <v>77</v>
      </c>
      <c r="AD1828" s="24" t="s">
        <v>77</v>
      </c>
      <c r="AE1828" s="26" t="s">
        <v>151</v>
      </c>
      <c r="AF1828" s="26"/>
      <c r="AG1828" s="26"/>
      <c r="AH1828" s="27" t="s">
        <v>184</v>
      </c>
      <c r="AI1828" s="27" t="s">
        <v>1612</v>
      </c>
      <c r="AJ1828" s="27" t="s">
        <v>487</v>
      </c>
      <c r="AK1828" s="24" t="s">
        <v>121</v>
      </c>
      <c r="AL1828" s="24" t="s">
        <v>7086</v>
      </c>
      <c r="AM1828" s="23">
        <v>43634</v>
      </c>
      <c r="AN1828" s="28">
        <v>857100.06</v>
      </c>
      <c r="AO1828" s="28">
        <v>97032</v>
      </c>
      <c r="AP1828" s="24"/>
      <c r="AQ1828" s="24"/>
      <c r="AR1828" s="24"/>
      <c r="AS1828" s="24"/>
      <c r="AT1828" s="24" t="e">
        <v>#N/A</v>
      </c>
      <c r="AU1828" s="24" t="e">
        <v>#N/A</v>
      </c>
      <c r="AV1828" s="24" t="e">
        <v>#N/A</v>
      </c>
      <c r="AW1828" s="24"/>
      <c r="AX1828" s="24"/>
      <c r="AY1828" s="24"/>
      <c r="AZ1828" s="24"/>
      <c r="BA1828" s="24"/>
      <c r="BB1828" s="24"/>
      <c r="BC1828" s="24"/>
      <c r="BD1828" s="24">
        <v>0</v>
      </c>
      <c r="BE1828" s="24">
        <v>0</v>
      </c>
      <c r="BF1828" s="23"/>
      <c r="BG1828" s="23"/>
      <c r="BH1828" s="23">
        <v>43839</v>
      </c>
      <c r="BI1828" s="26" t="s">
        <v>127</v>
      </c>
      <c r="BJ1828" s="26" t="s">
        <v>1246</v>
      </c>
      <c r="BK1828" s="29">
        <v>246273</v>
      </c>
      <c r="BL1828" s="24" t="s">
        <v>129</v>
      </c>
      <c r="BM1828" s="22" t="str">
        <f ca="1">+IF(Tabla1[[#This Row],[FECHA INGRESO]]&gt;=44986,IF((TODAY()-Tabla1[[#This Row],[FECHA INGRESO]])&gt;=50,"ALERTA","TODAVÍA FALTA"),"N/A")</f>
        <v>N/A</v>
      </c>
      <c r="BN1828" s="7">
        <f>IFERROR((_xlfn.DAYS(Tabla1[[#This Row],[FECHA INGRESO]],Tabla1[[#This Row],[FECHA RETIRO]]))/30,"")</f>
        <v>-6.833333333333333</v>
      </c>
    </row>
    <row r="1829" spans="1:66" x14ac:dyDescent="0.35">
      <c r="A1829" s="31">
        <v>1000587618</v>
      </c>
      <c r="B1829" s="22" t="s">
        <v>10566</v>
      </c>
      <c r="C1829" s="23">
        <v>43636</v>
      </c>
      <c r="D1829" s="23" t="s">
        <v>131</v>
      </c>
      <c r="E1829" s="23" t="s">
        <v>110</v>
      </c>
      <c r="F1829" s="23"/>
      <c r="G1829" s="24"/>
      <c r="H1829" s="24">
        <v>24094866357</v>
      </c>
      <c r="I1829" s="24" t="s">
        <v>72</v>
      </c>
      <c r="J1829" s="24">
        <f>DATEDIF(Tabla1[[#This Row],[FECHA DE NACIMIENTO]],Tabla1[[#This Row],[FECHA ACTUAL]],"Y")</f>
        <v>23</v>
      </c>
      <c r="K1829" s="24" t="s">
        <v>73</v>
      </c>
      <c r="L1829" s="24" t="s">
        <v>234</v>
      </c>
      <c r="M1829" s="24">
        <v>0</v>
      </c>
      <c r="N1829" s="24">
        <v>0</v>
      </c>
      <c r="O1829" s="24">
        <v>3</v>
      </c>
      <c r="P1829" s="24" t="s">
        <v>101</v>
      </c>
      <c r="Q1829" s="23">
        <v>36668</v>
      </c>
      <c r="R1829" s="24" t="s">
        <v>76</v>
      </c>
      <c r="S1829" s="25">
        <v>45119</v>
      </c>
      <c r="T1829" s="24"/>
      <c r="U1829" s="24">
        <v>3217659754</v>
      </c>
      <c r="V1829" s="24" t="s">
        <v>10567</v>
      </c>
      <c r="W1829" s="24" t="s">
        <v>10568</v>
      </c>
      <c r="X1829" s="24" t="s">
        <v>10569</v>
      </c>
      <c r="Y1829" s="24" t="s">
        <v>10570</v>
      </c>
      <c r="Z1829" s="24" t="s">
        <v>117</v>
      </c>
      <c r="AA1829" s="24">
        <v>3125260108</v>
      </c>
      <c r="AB1829" s="24" t="s">
        <v>77</v>
      </c>
      <c r="AC1829" s="24" t="s">
        <v>77</v>
      </c>
      <c r="AD1829" s="24" t="s">
        <v>77</v>
      </c>
      <c r="AE1829" s="26" t="s">
        <v>183</v>
      </c>
      <c r="AF1829" s="26"/>
      <c r="AG1829" s="26"/>
      <c r="AH1829" s="27" t="s">
        <v>184</v>
      </c>
      <c r="AI1829" s="27" t="s">
        <v>1227</v>
      </c>
      <c r="AJ1829" s="27" t="s">
        <v>487</v>
      </c>
      <c r="AK1829" s="24" t="s">
        <v>121</v>
      </c>
      <c r="AL1829" s="24" t="s">
        <v>7086</v>
      </c>
      <c r="AM1829" s="23">
        <v>43636</v>
      </c>
      <c r="AN1829" s="28">
        <v>857100.06</v>
      </c>
      <c r="AO1829" s="28">
        <v>97032</v>
      </c>
      <c r="AP1829" s="24"/>
      <c r="AQ1829" s="24"/>
      <c r="AR1829" s="24"/>
      <c r="AS1829" s="24"/>
      <c r="AT1829" s="24" t="e">
        <v>#N/A</v>
      </c>
      <c r="AU1829" s="24" t="e">
        <v>#N/A</v>
      </c>
      <c r="AV1829" s="24" t="e">
        <v>#N/A</v>
      </c>
      <c r="AW1829" s="24"/>
      <c r="AX1829" s="24"/>
      <c r="AY1829" s="24"/>
      <c r="AZ1829" s="24"/>
      <c r="BA1829" s="24"/>
      <c r="BB1829" s="24"/>
      <c r="BC1829" s="24"/>
      <c r="BD1829" s="24">
        <v>0</v>
      </c>
      <c r="BE1829" s="24">
        <v>0</v>
      </c>
      <c r="BF1829" s="23"/>
      <c r="BG1829" s="23"/>
      <c r="BH1829" s="23">
        <v>43642</v>
      </c>
      <c r="BI1829" s="26" t="s">
        <v>143</v>
      </c>
      <c r="BJ1829" s="26" t="s">
        <v>2589</v>
      </c>
      <c r="BK1829" s="29">
        <v>8051</v>
      </c>
      <c r="BL1829" s="24" t="s">
        <v>129</v>
      </c>
      <c r="BM1829" s="22" t="str">
        <f ca="1">+IF(Tabla1[[#This Row],[FECHA INGRESO]]&gt;=44986,IF((TODAY()-Tabla1[[#This Row],[FECHA INGRESO]])&gt;=50,"ALERTA","TODAVÍA FALTA"),"N/A")</f>
        <v>N/A</v>
      </c>
      <c r="BN1829" s="7">
        <f>IFERROR((_xlfn.DAYS(Tabla1[[#This Row],[FECHA INGRESO]],Tabla1[[#This Row],[FECHA RETIRO]]))/30,"")</f>
        <v>-0.2</v>
      </c>
    </row>
    <row r="1830" spans="1:66" x14ac:dyDescent="0.35">
      <c r="A1830" s="32">
        <v>52859328</v>
      </c>
      <c r="B1830" s="22" t="s">
        <v>10571</v>
      </c>
      <c r="C1830" s="23">
        <v>43637</v>
      </c>
      <c r="D1830" s="23" t="s">
        <v>188</v>
      </c>
      <c r="E1830" s="23" t="s">
        <v>111</v>
      </c>
      <c r="F1830" s="23" t="s">
        <v>70</v>
      </c>
      <c r="G1830" s="24"/>
      <c r="H1830" s="24">
        <v>24094945832</v>
      </c>
      <c r="I1830" s="24" t="s">
        <v>95</v>
      </c>
      <c r="J1830" s="24">
        <f>DATEDIF(Tabla1[[#This Row],[FECHA DE NACIMIENTO]],Tabla1[[#This Row],[FECHA ACTUAL]],"Y")</f>
        <v>40</v>
      </c>
      <c r="K1830" s="24" t="s">
        <v>73</v>
      </c>
      <c r="L1830" s="24" t="s">
        <v>112</v>
      </c>
      <c r="M1830" s="24">
        <v>2</v>
      </c>
      <c r="N1830" s="24">
        <v>0</v>
      </c>
      <c r="O1830" s="24">
        <v>2</v>
      </c>
      <c r="P1830" s="24" t="s">
        <v>101</v>
      </c>
      <c r="Q1830" s="23">
        <v>30146</v>
      </c>
      <c r="R1830" s="24" t="s">
        <v>76</v>
      </c>
      <c r="S1830" s="25">
        <v>45119</v>
      </c>
      <c r="T1830" s="24"/>
      <c r="U1830" s="24">
        <v>3023011771</v>
      </c>
      <c r="V1830" s="24" t="s">
        <v>10572</v>
      </c>
      <c r="W1830" s="24" t="s">
        <v>10573</v>
      </c>
      <c r="X1830" s="24" t="s">
        <v>8829</v>
      </c>
      <c r="Y1830" s="24" t="s">
        <v>10574</v>
      </c>
      <c r="Z1830" s="24" t="s">
        <v>117</v>
      </c>
      <c r="AA1830" s="24">
        <v>3004589028</v>
      </c>
      <c r="AB1830" s="24" t="s">
        <v>83</v>
      </c>
      <c r="AC1830" s="24" t="s">
        <v>83</v>
      </c>
      <c r="AD1830" s="24" t="e">
        <v>#REF!</v>
      </c>
      <c r="AE1830" s="26" t="s">
        <v>151</v>
      </c>
      <c r="AF1830" s="26"/>
      <c r="AG1830" s="26">
        <v>0</v>
      </c>
      <c r="AH1830" s="27" t="s">
        <v>10575</v>
      </c>
      <c r="AI1830" s="27" t="s">
        <v>398</v>
      </c>
      <c r="AJ1830" s="27" t="s">
        <v>398</v>
      </c>
      <c r="AK1830" s="24" t="s">
        <v>121</v>
      </c>
      <c r="AL1830" s="24" t="s">
        <v>7086</v>
      </c>
      <c r="AM1830" s="23">
        <v>43637</v>
      </c>
      <c r="AN1830" s="28">
        <v>1160000</v>
      </c>
      <c r="AO1830" s="28">
        <v>140606</v>
      </c>
      <c r="AP1830" s="24" t="s">
        <v>10576</v>
      </c>
      <c r="AQ1830" s="24">
        <v>0</v>
      </c>
      <c r="AR1830" s="24">
        <v>0</v>
      </c>
      <c r="AS1830" s="24">
        <v>0</v>
      </c>
      <c r="AT1830" s="24">
        <v>0</v>
      </c>
      <c r="AU1830" s="24">
        <v>0</v>
      </c>
      <c r="AV1830" s="24">
        <v>0</v>
      </c>
      <c r="AW1830" s="24">
        <v>0</v>
      </c>
      <c r="AX1830" s="24">
        <v>0</v>
      </c>
      <c r="AY1830" s="24">
        <v>0</v>
      </c>
      <c r="AZ1830" s="24">
        <v>0</v>
      </c>
      <c r="BA1830" s="24">
        <v>0</v>
      </c>
      <c r="BB1830" s="24">
        <v>0</v>
      </c>
      <c r="BC1830" s="24">
        <v>0</v>
      </c>
      <c r="BD1830" s="24">
        <v>0</v>
      </c>
      <c r="BE1830" s="24">
        <v>0</v>
      </c>
      <c r="BF1830" s="23"/>
      <c r="BG1830" s="23"/>
      <c r="BH1830" s="23" t="s">
        <v>75</v>
      </c>
      <c r="BI1830" s="26">
        <v>0</v>
      </c>
      <c r="BJ1830" s="26">
        <v>0</v>
      </c>
      <c r="BK1830" s="29">
        <v>0</v>
      </c>
      <c r="BL1830" s="24" t="s">
        <v>91</v>
      </c>
      <c r="BM1830" s="22" t="str">
        <f ca="1">+IF(Tabla1[[#This Row],[FECHA INGRESO]]&gt;=44986,IF((TODAY()-Tabla1[[#This Row],[FECHA INGRESO]])&gt;=50,"ALERTA","TODAVÍA FALTA"),"N/A")</f>
        <v>N/A</v>
      </c>
      <c r="BN1830" s="7" t="str">
        <f>IFERROR((_xlfn.DAYS(Tabla1[[#This Row],[FECHA INGRESO]],Tabla1[[#This Row],[FECHA RETIRO]]))/30,"")</f>
        <v/>
      </c>
    </row>
    <row r="1831" spans="1:66" ht="15" customHeight="1" x14ac:dyDescent="0.35">
      <c r="A1831" s="34">
        <v>21062216</v>
      </c>
      <c r="B1831" s="22" t="s">
        <v>10577</v>
      </c>
      <c r="C1831" s="23">
        <v>43641</v>
      </c>
      <c r="D1831" s="23" t="s">
        <v>188</v>
      </c>
      <c r="E1831" s="23" t="s">
        <v>111</v>
      </c>
      <c r="F1831" s="23" t="s">
        <v>111</v>
      </c>
      <c r="G1831" s="24"/>
      <c r="H1831" s="24">
        <v>24094942282</v>
      </c>
      <c r="I1831" s="24" t="s">
        <v>95</v>
      </c>
      <c r="J1831" s="24">
        <f>DATEDIF(Tabla1[[#This Row],[FECHA DE NACIMIENTO]],Tabla1[[#This Row],[FECHA ACTUAL]],"Y")</f>
        <v>41</v>
      </c>
      <c r="K1831" s="24" t="s">
        <v>320</v>
      </c>
      <c r="L1831" s="24" t="s">
        <v>206</v>
      </c>
      <c r="M1831" s="24">
        <v>1</v>
      </c>
      <c r="N1831" s="24">
        <v>1</v>
      </c>
      <c r="O1831" s="24">
        <v>2</v>
      </c>
      <c r="P1831" s="24" t="s">
        <v>101</v>
      </c>
      <c r="Q1831" s="23">
        <v>30104</v>
      </c>
      <c r="R1831" s="24" t="s">
        <v>10578</v>
      </c>
      <c r="S1831" s="25">
        <v>45119</v>
      </c>
      <c r="T1831" s="24"/>
      <c r="U1831" s="24">
        <v>3016564215</v>
      </c>
      <c r="V1831" s="33" t="s">
        <v>10579</v>
      </c>
      <c r="W1831" s="24" t="s">
        <v>10580</v>
      </c>
      <c r="X1831" s="24" t="s">
        <v>10581</v>
      </c>
      <c r="Y1831" s="24" t="s">
        <v>10582</v>
      </c>
      <c r="Z1831" s="24" t="s">
        <v>1570</v>
      </c>
      <c r="AA1831" s="24">
        <v>3002530573</v>
      </c>
      <c r="AB1831" s="24" t="s">
        <v>77</v>
      </c>
      <c r="AC1831" s="24" t="s">
        <v>77</v>
      </c>
      <c r="AD1831" s="24" t="s">
        <v>77</v>
      </c>
      <c r="AE1831" s="26" t="s">
        <v>194</v>
      </c>
      <c r="AF1831" s="26"/>
      <c r="AG1831" s="26"/>
      <c r="AH1831" s="27" t="s">
        <v>184</v>
      </c>
      <c r="AI1831" s="27" t="s">
        <v>7776</v>
      </c>
      <c r="AJ1831" s="27" t="s">
        <v>6147</v>
      </c>
      <c r="AK1831" s="24" t="s">
        <v>121</v>
      </c>
      <c r="AL1831" s="24" t="s">
        <v>7086</v>
      </c>
      <c r="AM1831" s="23">
        <v>43641</v>
      </c>
      <c r="AN1831" s="28">
        <v>908526</v>
      </c>
      <c r="AO1831" s="28">
        <v>106454</v>
      </c>
      <c r="AP1831" s="24" t="s">
        <v>10583</v>
      </c>
      <c r="AQ1831" s="24"/>
      <c r="AR1831" s="24"/>
      <c r="AS1831" s="24"/>
      <c r="AT1831" s="24" t="e">
        <v>#N/A</v>
      </c>
      <c r="AU1831" s="24" t="e">
        <v>#N/A</v>
      </c>
      <c r="AV1831" s="24" t="e">
        <v>#N/A</v>
      </c>
      <c r="AW1831" s="24"/>
      <c r="AX1831" s="24"/>
      <c r="AY1831" s="24"/>
      <c r="AZ1831" s="24"/>
      <c r="BA1831" s="24"/>
      <c r="BB1831" s="24"/>
      <c r="BC1831" s="24"/>
      <c r="BD1831" s="24">
        <v>0</v>
      </c>
      <c r="BE1831" s="24">
        <v>0</v>
      </c>
      <c r="BF1831" s="23"/>
      <c r="BG1831" s="23"/>
      <c r="BH1831" s="23">
        <v>44252</v>
      </c>
      <c r="BI1831" s="26" t="s">
        <v>127</v>
      </c>
      <c r="BJ1831" s="26" t="s">
        <v>8265</v>
      </c>
      <c r="BK1831" s="29">
        <v>0</v>
      </c>
      <c r="BL1831" s="24" t="s">
        <v>129</v>
      </c>
      <c r="BM1831" s="22" t="str">
        <f ca="1">+IF(Tabla1[[#This Row],[FECHA INGRESO]]&gt;=44986,IF((TODAY()-Tabla1[[#This Row],[FECHA INGRESO]])&gt;=50,"ALERTA","TODAVÍA FALTA"),"N/A")</f>
        <v>N/A</v>
      </c>
      <c r="BN1831" s="7">
        <f>IFERROR((_xlfn.DAYS(Tabla1[[#This Row],[FECHA INGRESO]],Tabla1[[#This Row],[FECHA RETIRO]]))/30,"")</f>
        <v>-20.366666666666667</v>
      </c>
    </row>
    <row r="1832" spans="1:66" ht="15" customHeight="1" x14ac:dyDescent="0.35">
      <c r="A1832" s="31">
        <v>1030537300</v>
      </c>
      <c r="B1832" s="22" t="s">
        <v>10584</v>
      </c>
      <c r="C1832" s="23">
        <v>43641</v>
      </c>
      <c r="D1832" s="23" t="s">
        <v>582</v>
      </c>
      <c r="E1832" s="23" t="s">
        <v>111</v>
      </c>
      <c r="F1832" s="23"/>
      <c r="G1832" s="24"/>
      <c r="H1832" s="24">
        <v>24094863846</v>
      </c>
      <c r="I1832" s="24" t="s">
        <v>72</v>
      </c>
      <c r="J1832" s="24">
        <f>DATEDIF(Tabla1[[#This Row],[FECHA DE NACIMIENTO]],Tabla1[[#This Row],[FECHA ACTUAL]],"Y")</f>
        <v>36</v>
      </c>
      <c r="K1832" s="24" t="s">
        <v>320</v>
      </c>
      <c r="L1832" s="24" t="s">
        <v>112</v>
      </c>
      <c r="M1832" s="24">
        <v>0</v>
      </c>
      <c r="N1832" s="24">
        <v>2</v>
      </c>
      <c r="O1832" s="24">
        <v>2</v>
      </c>
      <c r="P1832" s="24" t="s">
        <v>101</v>
      </c>
      <c r="Q1832" s="23">
        <v>31908</v>
      </c>
      <c r="R1832" s="24" t="s">
        <v>76</v>
      </c>
      <c r="S1832" s="25">
        <v>45119</v>
      </c>
      <c r="T1832" s="24"/>
      <c r="U1832" s="24">
        <v>3194303464</v>
      </c>
      <c r="V1832" s="24" t="s">
        <v>10585</v>
      </c>
      <c r="W1832" s="24" t="s">
        <v>10586</v>
      </c>
      <c r="X1832" s="24" t="s">
        <v>10587</v>
      </c>
      <c r="Y1832" s="24" t="s">
        <v>10588</v>
      </c>
      <c r="Z1832" s="24" t="s">
        <v>117</v>
      </c>
      <c r="AA1832" s="24">
        <v>3132953121</v>
      </c>
      <c r="AB1832" s="24" t="s">
        <v>77</v>
      </c>
      <c r="AC1832" s="24" t="s">
        <v>77</v>
      </c>
      <c r="AD1832" s="24" t="s">
        <v>77</v>
      </c>
      <c r="AE1832" s="26" t="s">
        <v>183</v>
      </c>
      <c r="AF1832" s="26"/>
      <c r="AG1832" s="26"/>
      <c r="AH1832" s="27" t="s">
        <v>184</v>
      </c>
      <c r="AI1832" s="27" t="s">
        <v>120</v>
      </c>
      <c r="AJ1832" s="27" t="s">
        <v>120</v>
      </c>
      <c r="AK1832" s="24" t="s">
        <v>121</v>
      </c>
      <c r="AL1832" s="24" t="s">
        <v>7086</v>
      </c>
      <c r="AM1832" s="23">
        <v>43641</v>
      </c>
      <c r="AN1832" s="28">
        <v>857100.06</v>
      </c>
      <c r="AO1832" s="28">
        <v>97032</v>
      </c>
      <c r="AP1832" s="24"/>
      <c r="AQ1832" s="24"/>
      <c r="AR1832" s="24"/>
      <c r="AS1832" s="24"/>
      <c r="AT1832" s="24" t="e">
        <v>#N/A</v>
      </c>
      <c r="AU1832" s="24" t="e">
        <v>#N/A</v>
      </c>
      <c r="AV1832" s="24">
        <v>87</v>
      </c>
      <c r="AW1832" s="24"/>
      <c r="AX1832" s="24"/>
      <c r="AY1832" s="24"/>
      <c r="AZ1832" s="24"/>
      <c r="BA1832" s="24"/>
      <c r="BB1832" s="24"/>
      <c r="BC1832" s="24"/>
      <c r="BD1832" s="24">
        <v>0</v>
      </c>
      <c r="BE1832" s="24">
        <v>0</v>
      </c>
      <c r="BF1832" s="23"/>
      <c r="BG1832" s="23"/>
      <c r="BH1832" s="23">
        <v>43664</v>
      </c>
      <c r="BI1832" s="26" t="s">
        <v>127</v>
      </c>
      <c r="BJ1832" s="26" t="s">
        <v>232</v>
      </c>
      <c r="BK1832" s="29">
        <v>27604</v>
      </c>
      <c r="BL1832" s="24" t="s">
        <v>129</v>
      </c>
      <c r="BM1832" s="22" t="str">
        <f ca="1">+IF(Tabla1[[#This Row],[FECHA INGRESO]]&gt;=44986,IF((TODAY()-Tabla1[[#This Row],[FECHA INGRESO]])&gt;=50,"ALERTA","TODAVÍA FALTA"),"N/A")</f>
        <v>N/A</v>
      </c>
      <c r="BN1832" s="7">
        <f>IFERROR((_xlfn.DAYS(Tabla1[[#This Row],[FECHA INGRESO]],Tabla1[[#This Row],[FECHA RETIRO]]))/30,"")</f>
        <v>-0.76666666666666672</v>
      </c>
    </row>
    <row r="1833" spans="1:66" x14ac:dyDescent="0.35">
      <c r="A1833" s="31">
        <v>1070623247</v>
      </c>
      <c r="B1833" s="22" t="s">
        <v>10589</v>
      </c>
      <c r="C1833" s="23">
        <v>43642</v>
      </c>
      <c r="D1833" s="23" t="s">
        <v>266</v>
      </c>
      <c r="E1833" s="23" t="s">
        <v>111</v>
      </c>
      <c r="F1833" s="23"/>
      <c r="G1833" s="24"/>
      <c r="H1833" s="24">
        <v>24095007625</v>
      </c>
      <c r="I1833" s="24" t="s">
        <v>95</v>
      </c>
      <c r="J1833" s="24">
        <f>DATEDIF(Tabla1[[#This Row],[FECHA DE NACIMIENTO]],Tabla1[[#This Row],[FECHA ACTUAL]],"Y")</f>
        <v>25</v>
      </c>
      <c r="K1833" s="24" t="s">
        <v>73</v>
      </c>
      <c r="L1833" s="24" t="s">
        <v>112</v>
      </c>
      <c r="M1833" s="24">
        <v>0</v>
      </c>
      <c r="N1833" s="24">
        <v>0</v>
      </c>
      <c r="O1833" s="24">
        <v>2</v>
      </c>
      <c r="P1833" s="24" t="s">
        <v>101</v>
      </c>
      <c r="Q1833" s="23">
        <v>35811</v>
      </c>
      <c r="R1833" s="24" t="s">
        <v>967</v>
      </c>
      <c r="S1833" s="25">
        <v>45119</v>
      </c>
      <c r="T1833" s="24"/>
      <c r="U1833" s="24">
        <v>3102913824</v>
      </c>
      <c r="V1833" s="24" t="s">
        <v>10590</v>
      </c>
      <c r="W1833" s="24" t="s">
        <v>10591</v>
      </c>
      <c r="X1833" s="24" t="s">
        <v>10592</v>
      </c>
      <c r="Y1833" s="24" t="s">
        <v>10593</v>
      </c>
      <c r="Z1833" s="24" t="s">
        <v>117</v>
      </c>
      <c r="AA1833" s="24">
        <v>3107816505</v>
      </c>
      <c r="AB1833" s="24" t="s">
        <v>77</v>
      </c>
      <c r="AC1833" s="24" t="s">
        <v>77</v>
      </c>
      <c r="AD1833" s="24" t="s">
        <v>77</v>
      </c>
      <c r="AE1833" s="26" t="s">
        <v>183</v>
      </c>
      <c r="AF1833" s="26"/>
      <c r="AG1833" s="26"/>
      <c r="AH1833" s="27" t="s">
        <v>3042</v>
      </c>
      <c r="AI1833" s="27" t="s">
        <v>9114</v>
      </c>
      <c r="AJ1833" s="27" t="s">
        <v>438</v>
      </c>
      <c r="AK1833" s="24" t="s">
        <v>121</v>
      </c>
      <c r="AL1833" s="24" t="s">
        <v>7086</v>
      </c>
      <c r="AM1833" s="23">
        <v>43642</v>
      </c>
      <c r="AN1833" s="28">
        <v>857100.06</v>
      </c>
      <c r="AO1833" s="28">
        <v>97032</v>
      </c>
      <c r="AP1833" s="24"/>
      <c r="AQ1833" s="24"/>
      <c r="AR1833" s="24"/>
      <c r="AS1833" s="24"/>
      <c r="AT1833" s="24" t="e">
        <v>#N/A</v>
      </c>
      <c r="AU1833" s="24" t="e">
        <v>#N/A</v>
      </c>
      <c r="AV1833" s="24" t="e">
        <v>#N/A</v>
      </c>
      <c r="AW1833" s="24"/>
      <c r="AX1833" s="24"/>
      <c r="AY1833" s="24"/>
      <c r="AZ1833" s="24"/>
      <c r="BA1833" s="24"/>
      <c r="BB1833" s="24"/>
      <c r="BC1833" s="24"/>
      <c r="BD1833" s="24">
        <v>0</v>
      </c>
      <c r="BE1833" s="24">
        <v>0</v>
      </c>
      <c r="BF1833" s="23"/>
      <c r="BG1833" s="23"/>
      <c r="BH1833" s="23">
        <v>43661</v>
      </c>
      <c r="BI1833" s="26" t="s">
        <v>10014</v>
      </c>
      <c r="BJ1833" s="26" t="s">
        <v>10594</v>
      </c>
      <c r="BK1833" s="29">
        <v>23003</v>
      </c>
      <c r="BL1833" s="24" t="s">
        <v>129</v>
      </c>
      <c r="BM1833" s="22" t="str">
        <f ca="1">+IF(Tabla1[[#This Row],[FECHA INGRESO]]&gt;=44986,IF((TODAY()-Tabla1[[#This Row],[FECHA INGRESO]])&gt;=50,"ALERTA","TODAVÍA FALTA"),"N/A")</f>
        <v>N/A</v>
      </c>
      <c r="BN1833" s="7">
        <f>IFERROR((_xlfn.DAYS(Tabla1[[#This Row],[FECHA INGRESO]],Tabla1[[#This Row],[FECHA RETIRO]]))/30,"")</f>
        <v>-0.6333333333333333</v>
      </c>
    </row>
    <row r="1834" spans="1:66" x14ac:dyDescent="0.35">
      <c r="A1834" s="34">
        <v>1023957734</v>
      </c>
      <c r="B1834" s="22" t="s">
        <v>6653</v>
      </c>
      <c r="C1834" s="23">
        <v>43642</v>
      </c>
      <c r="D1834" s="23" t="s">
        <v>266</v>
      </c>
      <c r="E1834" s="23" t="s">
        <v>111</v>
      </c>
      <c r="F1834" s="23" t="s">
        <v>70</v>
      </c>
      <c r="G1834" s="24"/>
      <c r="H1834" s="24">
        <v>24095020178</v>
      </c>
      <c r="I1834" s="24" t="s">
        <v>95</v>
      </c>
      <c r="J1834" s="24">
        <f>DATEDIF(Tabla1[[#This Row],[FECHA DE NACIMIENTO]],Tabla1[[#This Row],[FECHA ACTUAL]],"Y")</f>
        <v>26</v>
      </c>
      <c r="K1834" s="24" t="s">
        <v>73</v>
      </c>
      <c r="L1834" s="24" t="s">
        <v>112</v>
      </c>
      <c r="M1834" s="24">
        <v>0</v>
      </c>
      <c r="N1834" s="24">
        <v>0</v>
      </c>
      <c r="O1834" s="24">
        <v>3</v>
      </c>
      <c r="P1834" s="24" t="s">
        <v>101</v>
      </c>
      <c r="Q1834" s="23">
        <v>35444</v>
      </c>
      <c r="R1834" s="24" t="s">
        <v>76</v>
      </c>
      <c r="S1834" s="25">
        <v>45119</v>
      </c>
      <c r="T1834" s="24"/>
      <c r="U1834" s="24">
        <v>3229592858</v>
      </c>
      <c r="V1834" s="24" t="s">
        <v>6654</v>
      </c>
      <c r="W1834" s="24" t="s">
        <v>10595</v>
      </c>
      <c r="X1834" s="24" t="s">
        <v>3828</v>
      </c>
      <c r="Y1834" s="24" t="s">
        <v>6656</v>
      </c>
      <c r="Z1834" s="24" t="s">
        <v>117</v>
      </c>
      <c r="AA1834" s="24">
        <v>3045925431</v>
      </c>
      <c r="AB1834" s="24" t="s">
        <v>77</v>
      </c>
      <c r="AC1834" s="24" t="s">
        <v>77</v>
      </c>
      <c r="AD1834" s="24" t="s">
        <v>77</v>
      </c>
      <c r="AE1834" s="26" t="s">
        <v>102</v>
      </c>
      <c r="AF1834" s="26" t="s">
        <v>103</v>
      </c>
      <c r="AG1834" s="26"/>
      <c r="AH1834" s="27" t="s">
        <v>184</v>
      </c>
      <c r="AI1834" s="27" t="s">
        <v>376</v>
      </c>
      <c r="AJ1834" s="27" t="s">
        <v>377</v>
      </c>
      <c r="AK1834" s="24" t="s">
        <v>121</v>
      </c>
      <c r="AL1834" s="24" t="s">
        <v>7086</v>
      </c>
      <c r="AM1834" s="23">
        <v>43642</v>
      </c>
      <c r="AN1834" s="28">
        <v>908526</v>
      </c>
      <c r="AO1834" s="28">
        <v>106454</v>
      </c>
      <c r="AP1834" s="24" t="s">
        <v>10596</v>
      </c>
      <c r="AQ1834" s="24"/>
      <c r="AR1834" s="24"/>
      <c r="AS1834" s="24"/>
      <c r="AT1834" s="24">
        <v>72</v>
      </c>
      <c r="AU1834" s="24" t="e">
        <v>#N/A</v>
      </c>
      <c r="AV1834" s="24">
        <v>77</v>
      </c>
      <c r="AW1834" s="24"/>
      <c r="AX1834" s="24"/>
      <c r="AY1834" s="24"/>
      <c r="AZ1834" s="24"/>
      <c r="BA1834" s="24"/>
      <c r="BB1834" s="24"/>
      <c r="BC1834" s="24"/>
      <c r="BD1834" s="24">
        <v>0</v>
      </c>
      <c r="BE1834" s="24">
        <v>0</v>
      </c>
      <c r="BF1834" s="23"/>
      <c r="BG1834" s="23"/>
      <c r="BH1834" s="23">
        <v>44271</v>
      </c>
      <c r="BI1834" s="26" t="s">
        <v>127</v>
      </c>
      <c r="BJ1834" s="26" t="s">
        <v>8265</v>
      </c>
      <c r="BK1834" s="29">
        <v>205076</v>
      </c>
      <c r="BL1834" s="24" t="s">
        <v>129</v>
      </c>
      <c r="BM1834" s="22" t="str">
        <f ca="1">+IF(Tabla1[[#This Row],[FECHA INGRESO]]&gt;=44986,IF((TODAY()-Tabla1[[#This Row],[FECHA INGRESO]])&gt;=50,"ALERTA","TODAVÍA FALTA"),"N/A")</f>
        <v>N/A</v>
      </c>
      <c r="BN1834" s="7">
        <f>IFERROR((_xlfn.DAYS(Tabla1[[#This Row],[FECHA INGRESO]],Tabla1[[#This Row],[FECHA RETIRO]]))/30,"")</f>
        <v>-20.966666666666665</v>
      </c>
    </row>
    <row r="1835" spans="1:66" x14ac:dyDescent="0.35">
      <c r="A1835" s="21">
        <v>1033712321</v>
      </c>
      <c r="B1835" s="22" t="s">
        <v>10597</v>
      </c>
      <c r="C1835" s="23">
        <v>43642</v>
      </c>
      <c r="D1835" s="23" t="s">
        <v>93</v>
      </c>
      <c r="E1835" s="23" t="s">
        <v>110</v>
      </c>
      <c r="F1835" s="23" t="s">
        <v>70</v>
      </c>
      <c r="G1835" s="24"/>
      <c r="H1835" s="24">
        <v>24095018245</v>
      </c>
      <c r="I1835" s="24" t="s">
        <v>95</v>
      </c>
      <c r="J1835" s="24">
        <f>DATEDIF(Tabla1[[#This Row],[FECHA DE NACIMIENTO]],Tabla1[[#This Row],[FECHA ACTUAL]],"Y")</f>
        <v>34</v>
      </c>
      <c r="K1835" s="24" t="s">
        <v>1020</v>
      </c>
      <c r="L1835" s="24" t="s">
        <v>234</v>
      </c>
      <c r="M1835" s="24">
        <v>2</v>
      </c>
      <c r="N1835" s="24">
        <v>2</v>
      </c>
      <c r="O1835" s="24">
        <v>3</v>
      </c>
      <c r="P1835" s="24" t="s">
        <v>101</v>
      </c>
      <c r="Q1835" s="23">
        <v>32687</v>
      </c>
      <c r="R1835" s="24" t="s">
        <v>76</v>
      </c>
      <c r="S1835" s="25">
        <v>45119</v>
      </c>
      <c r="T1835" s="24"/>
      <c r="U1835" s="24">
        <v>3214062556</v>
      </c>
      <c r="V1835" s="33" t="s">
        <v>10598</v>
      </c>
      <c r="W1835" s="24" t="s">
        <v>10599</v>
      </c>
      <c r="X1835" s="24" t="s">
        <v>10600</v>
      </c>
      <c r="Y1835" s="24" t="s">
        <v>10601</v>
      </c>
      <c r="Z1835" s="24" t="s">
        <v>82</v>
      </c>
      <c r="AA1835" s="24">
        <v>3115706455</v>
      </c>
      <c r="AB1835" s="24" t="s">
        <v>83</v>
      </c>
      <c r="AC1835" s="24" t="s">
        <v>83</v>
      </c>
      <c r="AD1835" s="24" t="e">
        <v>#REF!</v>
      </c>
      <c r="AE1835" s="26" t="s">
        <v>151</v>
      </c>
      <c r="AF1835" s="26"/>
      <c r="AG1835" s="26">
        <v>0</v>
      </c>
      <c r="AH1835" s="27" t="s">
        <v>955</v>
      </c>
      <c r="AI1835" s="27" t="s">
        <v>120</v>
      </c>
      <c r="AJ1835" s="27" t="s">
        <v>120</v>
      </c>
      <c r="AK1835" s="24" t="s">
        <v>121</v>
      </c>
      <c r="AL1835" s="24" t="s">
        <v>7086</v>
      </c>
      <c r="AM1835" s="23">
        <v>43642</v>
      </c>
      <c r="AN1835" s="28">
        <v>1160000</v>
      </c>
      <c r="AO1835" s="28">
        <v>140606</v>
      </c>
      <c r="AP1835" s="24" t="s">
        <v>10602</v>
      </c>
      <c r="AQ1835" s="24">
        <v>0</v>
      </c>
      <c r="AR1835" s="24">
        <v>0</v>
      </c>
      <c r="AS1835" s="24">
        <v>0</v>
      </c>
      <c r="AT1835" s="24">
        <v>0</v>
      </c>
      <c r="AU1835" s="24">
        <v>0</v>
      </c>
      <c r="AV1835" s="24">
        <v>64</v>
      </c>
      <c r="AW1835" s="24">
        <v>74</v>
      </c>
      <c r="AX1835" s="24">
        <v>0</v>
      </c>
      <c r="AY1835" s="24">
        <v>0</v>
      </c>
      <c r="AZ1835" s="24">
        <v>0</v>
      </c>
      <c r="BA1835" s="24">
        <v>0</v>
      </c>
      <c r="BB1835" s="24">
        <v>0</v>
      </c>
      <c r="BC1835" s="24">
        <v>0</v>
      </c>
      <c r="BD1835" s="24">
        <v>0</v>
      </c>
      <c r="BE1835" s="24">
        <v>0</v>
      </c>
      <c r="BF1835" s="23"/>
      <c r="BG1835" s="23"/>
      <c r="BH1835" s="23" t="s">
        <v>75</v>
      </c>
      <c r="BI1835" s="26">
        <v>0</v>
      </c>
      <c r="BJ1835" s="26">
        <v>0</v>
      </c>
      <c r="BK1835" s="29">
        <v>0</v>
      </c>
      <c r="BL1835" s="24" t="s">
        <v>91</v>
      </c>
      <c r="BM1835" s="22" t="str">
        <f ca="1">+IF(Tabla1[[#This Row],[FECHA INGRESO]]&gt;=44986,IF((TODAY()-Tabla1[[#This Row],[FECHA INGRESO]])&gt;=50,"ALERTA","TODAVÍA FALTA"),"N/A")</f>
        <v>N/A</v>
      </c>
      <c r="BN1835" s="7" t="str">
        <f>IFERROR((_xlfn.DAYS(Tabla1[[#This Row],[FECHA INGRESO]],Tabla1[[#This Row],[FECHA RETIRO]]))/30,"")</f>
        <v/>
      </c>
    </row>
    <row r="1836" spans="1:66" ht="15" customHeight="1" x14ac:dyDescent="0.35">
      <c r="A1836" s="31">
        <v>1024547256</v>
      </c>
      <c r="B1836" s="22" t="s">
        <v>10603</v>
      </c>
      <c r="C1836" s="23">
        <v>43648</v>
      </c>
      <c r="D1836" s="23" t="s">
        <v>266</v>
      </c>
      <c r="E1836" s="24" t="s">
        <v>94</v>
      </c>
      <c r="F1836" s="23"/>
      <c r="G1836" s="24"/>
      <c r="H1836" s="24">
        <v>24095115254</v>
      </c>
      <c r="I1836" s="24" t="s">
        <v>95</v>
      </c>
      <c r="J1836" s="24">
        <f>DATEDIF(Tabla1[[#This Row],[FECHA DE NACIMIENTO]],Tabla1[[#This Row],[FECHA ACTUAL]],"Y")</f>
        <v>29</v>
      </c>
      <c r="K1836" s="24" t="s">
        <v>73</v>
      </c>
      <c r="L1836" s="24" t="s">
        <v>234</v>
      </c>
      <c r="M1836" s="24">
        <v>1</v>
      </c>
      <c r="N1836" s="24">
        <v>1</v>
      </c>
      <c r="O1836" s="24">
        <v>3</v>
      </c>
      <c r="P1836" s="24" t="s">
        <v>101</v>
      </c>
      <c r="Q1836" s="23">
        <v>34320</v>
      </c>
      <c r="R1836" s="24" t="s">
        <v>76</v>
      </c>
      <c r="S1836" s="25">
        <v>45119</v>
      </c>
      <c r="T1836" s="24"/>
      <c r="U1836" s="24">
        <v>3143897357</v>
      </c>
      <c r="V1836" s="24" t="s">
        <v>10604</v>
      </c>
      <c r="W1836" s="24" t="s">
        <v>10605</v>
      </c>
      <c r="X1836" s="24" t="s">
        <v>6389</v>
      </c>
      <c r="Y1836" s="24" t="s">
        <v>10606</v>
      </c>
      <c r="Z1836" s="24" t="s">
        <v>82</v>
      </c>
      <c r="AA1836" s="24">
        <v>3505067293</v>
      </c>
      <c r="AB1836" s="24" t="s">
        <v>77</v>
      </c>
      <c r="AC1836" s="24" t="s">
        <v>77</v>
      </c>
      <c r="AD1836" s="24" t="s">
        <v>77</v>
      </c>
      <c r="AE1836" s="26" t="s">
        <v>183</v>
      </c>
      <c r="AF1836" s="26"/>
      <c r="AG1836" s="26"/>
      <c r="AH1836" s="27" t="s">
        <v>163</v>
      </c>
      <c r="AI1836" s="27" t="s">
        <v>9289</v>
      </c>
      <c r="AJ1836" s="27" t="s">
        <v>438</v>
      </c>
      <c r="AK1836" s="24" t="s">
        <v>121</v>
      </c>
      <c r="AL1836" s="24" t="s">
        <v>7086</v>
      </c>
      <c r="AM1836" s="23">
        <v>43648</v>
      </c>
      <c r="AN1836" s="28">
        <v>1316520</v>
      </c>
      <c r="AO1836" s="28">
        <v>97032</v>
      </c>
      <c r="AP1836" s="24"/>
      <c r="AQ1836" s="24"/>
      <c r="AR1836" s="24"/>
      <c r="AS1836" s="24"/>
      <c r="AT1836" s="24" t="e">
        <v>#N/A</v>
      </c>
      <c r="AU1836" s="24" t="e">
        <v>#N/A</v>
      </c>
      <c r="AV1836" s="24" t="e">
        <v>#N/A</v>
      </c>
      <c r="AW1836" s="24"/>
      <c r="AX1836" s="24"/>
      <c r="AY1836" s="24"/>
      <c r="AZ1836" s="24"/>
      <c r="BA1836" s="24"/>
      <c r="BB1836" s="24"/>
      <c r="BC1836" s="24"/>
      <c r="BD1836" s="24">
        <v>0</v>
      </c>
      <c r="BE1836" s="24">
        <v>0</v>
      </c>
      <c r="BF1836" s="23"/>
      <c r="BG1836" s="23"/>
      <c r="BH1836" s="23">
        <v>43784</v>
      </c>
      <c r="BI1836" s="26" t="s">
        <v>127</v>
      </c>
      <c r="BJ1836" s="26" t="s">
        <v>10607</v>
      </c>
      <c r="BK1836" s="29">
        <v>328196</v>
      </c>
      <c r="BL1836" s="24" t="s">
        <v>129</v>
      </c>
      <c r="BM1836" s="22" t="str">
        <f ca="1">+IF(Tabla1[[#This Row],[FECHA INGRESO]]&gt;=44986,IF((TODAY()-Tabla1[[#This Row],[FECHA INGRESO]])&gt;=50,"ALERTA","TODAVÍA FALTA"),"N/A")</f>
        <v>N/A</v>
      </c>
      <c r="BN1836" s="7">
        <f>IFERROR((_xlfn.DAYS(Tabla1[[#This Row],[FECHA INGRESO]],Tabla1[[#This Row],[FECHA RETIRO]]))/30,"")</f>
        <v>-4.5333333333333332</v>
      </c>
    </row>
    <row r="1837" spans="1:66" x14ac:dyDescent="0.35">
      <c r="A1837" s="31">
        <v>80170334</v>
      </c>
      <c r="B1837" s="22" t="s">
        <v>10608</v>
      </c>
      <c r="C1837" s="23">
        <v>43648</v>
      </c>
      <c r="D1837" s="23" t="s">
        <v>188</v>
      </c>
      <c r="E1837" s="24" t="s">
        <v>94</v>
      </c>
      <c r="F1837" s="23"/>
      <c r="G1837" s="24"/>
      <c r="H1837" s="24">
        <v>24095075798</v>
      </c>
      <c r="I1837" s="24" t="s">
        <v>72</v>
      </c>
      <c r="J1837" s="24">
        <f>DATEDIF(Tabla1[[#This Row],[FECHA DE NACIMIENTO]],Tabla1[[#This Row],[FECHA ACTUAL]],"Y")</f>
        <v>41</v>
      </c>
      <c r="K1837" s="24" t="s">
        <v>96</v>
      </c>
      <c r="L1837" s="24" t="s">
        <v>112</v>
      </c>
      <c r="M1837" s="24">
        <v>1</v>
      </c>
      <c r="N1837" s="24">
        <v>1</v>
      </c>
      <c r="O1837" s="24">
        <v>3</v>
      </c>
      <c r="P1837" s="24" t="s">
        <v>101</v>
      </c>
      <c r="Q1837" s="23">
        <v>29990</v>
      </c>
      <c r="R1837" s="24" t="s">
        <v>76</v>
      </c>
      <c r="S1837" s="25">
        <v>45119</v>
      </c>
      <c r="T1837" s="24">
        <v>7389043</v>
      </c>
      <c r="U1837" s="24">
        <v>3185720986</v>
      </c>
      <c r="V1837" s="24" t="s">
        <v>10609</v>
      </c>
      <c r="W1837" s="24" t="s">
        <v>10610</v>
      </c>
      <c r="X1837" s="24" t="s">
        <v>10611</v>
      </c>
      <c r="Y1837" s="24" t="s">
        <v>10612</v>
      </c>
      <c r="Z1837" s="24" t="s">
        <v>117</v>
      </c>
      <c r="AA1837" s="24">
        <v>3124314674</v>
      </c>
      <c r="AB1837" s="24" t="s">
        <v>77</v>
      </c>
      <c r="AC1837" s="24" t="s">
        <v>77</v>
      </c>
      <c r="AD1837" s="24" t="s">
        <v>77</v>
      </c>
      <c r="AE1837" s="26" t="s">
        <v>151</v>
      </c>
      <c r="AF1837" s="26"/>
      <c r="AG1837" s="26"/>
      <c r="AH1837" s="27" t="s">
        <v>3042</v>
      </c>
      <c r="AI1837" s="27" t="s">
        <v>4918</v>
      </c>
      <c r="AJ1837" s="27" t="s">
        <v>438</v>
      </c>
      <c r="AK1837" s="24" t="s">
        <v>121</v>
      </c>
      <c r="AL1837" s="24" t="s">
        <v>7086</v>
      </c>
      <c r="AM1837" s="23">
        <v>43648</v>
      </c>
      <c r="AN1837" s="28">
        <v>857100.06</v>
      </c>
      <c r="AO1837" s="28">
        <v>97032</v>
      </c>
      <c r="AP1837" s="24"/>
      <c r="AQ1837" s="24"/>
      <c r="AR1837" s="24"/>
      <c r="AS1837" s="24"/>
      <c r="AT1837" s="24" t="e">
        <v>#N/A</v>
      </c>
      <c r="AU1837" s="24" t="e">
        <v>#N/A</v>
      </c>
      <c r="AV1837" s="24" t="e">
        <v>#N/A</v>
      </c>
      <c r="AW1837" s="24"/>
      <c r="AX1837" s="24"/>
      <c r="AY1837" s="24"/>
      <c r="AZ1837" s="24"/>
      <c r="BA1837" s="24"/>
      <c r="BB1837" s="24"/>
      <c r="BC1837" s="24"/>
      <c r="BD1837" s="24">
        <v>0</v>
      </c>
      <c r="BE1837" s="24">
        <v>0</v>
      </c>
      <c r="BF1837" s="23"/>
      <c r="BG1837" s="23"/>
      <c r="BH1837" s="23">
        <v>43649</v>
      </c>
      <c r="BI1837" s="26" t="s">
        <v>10014</v>
      </c>
      <c r="BJ1837" s="26" t="s">
        <v>10594</v>
      </c>
      <c r="BK1837" s="29">
        <v>2300</v>
      </c>
      <c r="BL1837" s="24" t="s">
        <v>129</v>
      </c>
      <c r="BM1837" s="22" t="str">
        <f ca="1">+IF(Tabla1[[#This Row],[FECHA INGRESO]]&gt;=44986,IF((TODAY()-Tabla1[[#This Row],[FECHA INGRESO]])&gt;=50,"ALERTA","TODAVÍA FALTA"),"N/A")</f>
        <v>N/A</v>
      </c>
      <c r="BN1837" s="7">
        <f>IFERROR((_xlfn.DAYS(Tabla1[[#This Row],[FECHA INGRESO]],Tabla1[[#This Row],[FECHA RETIRO]]))/30,"")</f>
        <v>-3.3333333333333333E-2</v>
      </c>
    </row>
    <row r="1838" spans="1:66" x14ac:dyDescent="0.35">
      <c r="A1838" s="34">
        <v>1022989562</v>
      </c>
      <c r="B1838" s="22" t="s">
        <v>10613</v>
      </c>
      <c r="C1838" s="23">
        <v>43648</v>
      </c>
      <c r="D1838" s="23" t="s">
        <v>93</v>
      </c>
      <c r="E1838" s="23" t="s">
        <v>111</v>
      </c>
      <c r="F1838" s="23" t="s">
        <v>70</v>
      </c>
      <c r="G1838" s="24"/>
      <c r="H1838" s="24">
        <v>24095105125</v>
      </c>
      <c r="I1838" s="24" t="s">
        <v>72</v>
      </c>
      <c r="J1838" s="24">
        <f>DATEDIF(Tabla1[[#This Row],[FECHA DE NACIMIENTO]],Tabla1[[#This Row],[FECHA ACTUAL]],"Y")</f>
        <v>29</v>
      </c>
      <c r="K1838" s="24" t="s">
        <v>320</v>
      </c>
      <c r="L1838" s="24" t="s">
        <v>112</v>
      </c>
      <c r="M1838" s="24">
        <v>0</v>
      </c>
      <c r="N1838" s="24">
        <v>0</v>
      </c>
      <c r="O1838" s="24">
        <v>2</v>
      </c>
      <c r="P1838" s="24" t="s">
        <v>101</v>
      </c>
      <c r="Q1838" s="23">
        <v>34223</v>
      </c>
      <c r="R1838" s="24" t="s">
        <v>76</v>
      </c>
      <c r="S1838" s="25">
        <v>45119</v>
      </c>
      <c r="T1838" s="24">
        <v>7744800</v>
      </c>
      <c r="U1838" s="24">
        <v>3143241343</v>
      </c>
      <c r="V1838" s="24" t="s">
        <v>10614</v>
      </c>
      <c r="W1838" s="24" t="s">
        <v>10615</v>
      </c>
      <c r="X1838" s="24" t="s">
        <v>10453</v>
      </c>
      <c r="Y1838" s="24" t="s">
        <v>10616</v>
      </c>
      <c r="Z1838" s="24" t="s">
        <v>4026</v>
      </c>
      <c r="AA1838" s="24">
        <v>3115961367</v>
      </c>
      <c r="AB1838" s="24" t="s">
        <v>101</v>
      </c>
      <c r="AC1838" s="24" t="s">
        <v>83</v>
      </c>
      <c r="AD1838" s="24" t="e">
        <v>#REF!</v>
      </c>
      <c r="AE1838" s="26" t="s">
        <v>183</v>
      </c>
      <c r="AF1838" s="26"/>
      <c r="AG1838" s="26"/>
      <c r="AH1838" s="27" t="s">
        <v>184</v>
      </c>
      <c r="AI1838" s="27" t="s">
        <v>1612</v>
      </c>
      <c r="AJ1838" s="27" t="s">
        <v>487</v>
      </c>
      <c r="AK1838" s="24" t="s">
        <v>121</v>
      </c>
      <c r="AL1838" s="24" t="s">
        <v>7086</v>
      </c>
      <c r="AM1838" s="23">
        <v>43648</v>
      </c>
      <c r="AN1838" s="28">
        <v>1000000</v>
      </c>
      <c r="AO1838" s="28">
        <v>117172</v>
      </c>
      <c r="AP1838" s="24"/>
      <c r="AQ1838" s="24"/>
      <c r="AR1838" s="24"/>
      <c r="AS1838" s="24"/>
      <c r="AT1838" s="24"/>
      <c r="AU1838" s="24"/>
      <c r="AV1838" s="24">
        <v>94</v>
      </c>
      <c r="AW1838" s="24">
        <v>93</v>
      </c>
      <c r="AX1838" s="24"/>
      <c r="AY1838" s="24"/>
      <c r="AZ1838" s="24"/>
      <c r="BA1838" s="24"/>
      <c r="BB1838" s="24"/>
      <c r="BC1838" s="24"/>
      <c r="BD1838" s="24">
        <v>0</v>
      </c>
      <c r="BE1838" s="24">
        <v>0</v>
      </c>
      <c r="BF1838" s="23"/>
      <c r="BG1838" s="23"/>
      <c r="BH1838" s="23">
        <v>44576</v>
      </c>
      <c r="BI1838" s="26" t="s">
        <v>127</v>
      </c>
      <c r="BJ1838" s="26" t="s">
        <v>232</v>
      </c>
      <c r="BK1838" s="29">
        <v>0</v>
      </c>
      <c r="BL1838" s="24" t="s">
        <v>129</v>
      </c>
      <c r="BM1838" s="22" t="str">
        <f ca="1">+IF(Tabla1[[#This Row],[FECHA INGRESO]]&gt;=44986,IF((TODAY()-Tabla1[[#This Row],[FECHA INGRESO]])&gt;=50,"ALERTA","TODAVÍA FALTA"),"N/A")</f>
        <v>N/A</v>
      </c>
      <c r="BN1838" s="7">
        <f>IFERROR((_xlfn.DAYS(Tabla1[[#This Row],[FECHA INGRESO]],Tabla1[[#This Row],[FECHA RETIRO]]))/30,"")</f>
        <v>-30.933333333333334</v>
      </c>
    </row>
    <row r="1839" spans="1:66" ht="15" customHeight="1" x14ac:dyDescent="0.35">
      <c r="A1839" s="31">
        <v>1023926768</v>
      </c>
      <c r="B1839" s="22" t="s">
        <v>10617</v>
      </c>
      <c r="C1839" s="23">
        <v>43648</v>
      </c>
      <c r="D1839" s="23" t="s">
        <v>188</v>
      </c>
      <c r="E1839" s="23" t="s">
        <v>111</v>
      </c>
      <c r="F1839" s="23"/>
      <c r="G1839" s="24"/>
      <c r="H1839" s="24">
        <v>24095108775</v>
      </c>
      <c r="I1839" s="24" t="s">
        <v>72</v>
      </c>
      <c r="J1839" s="24">
        <f>DATEDIF(Tabla1[[#This Row],[FECHA DE NACIMIENTO]],Tabla1[[#This Row],[FECHA ACTUAL]],"Y")</f>
        <v>29</v>
      </c>
      <c r="K1839" s="24" t="s">
        <v>73</v>
      </c>
      <c r="L1839" s="24" t="s">
        <v>112</v>
      </c>
      <c r="M1839" s="24">
        <v>0</v>
      </c>
      <c r="N1839" s="24">
        <v>0</v>
      </c>
      <c r="O1839" s="24">
        <v>2</v>
      </c>
      <c r="P1839" s="24" t="s">
        <v>101</v>
      </c>
      <c r="Q1839" s="23">
        <v>34194</v>
      </c>
      <c r="R1839" s="24" t="s">
        <v>76</v>
      </c>
      <c r="S1839" s="25">
        <v>45119</v>
      </c>
      <c r="T1839" s="24">
        <v>2071543</v>
      </c>
      <c r="U1839" s="24">
        <v>3194514167</v>
      </c>
      <c r="V1839" s="24" t="s">
        <v>10618</v>
      </c>
      <c r="W1839" s="24" t="s">
        <v>10619</v>
      </c>
      <c r="X1839" s="24" t="s">
        <v>9521</v>
      </c>
      <c r="Y1839" s="24" t="s">
        <v>10620</v>
      </c>
      <c r="Z1839" s="24" t="s">
        <v>117</v>
      </c>
      <c r="AA1839" s="24">
        <v>3124564263</v>
      </c>
      <c r="AB1839" s="24" t="s">
        <v>77</v>
      </c>
      <c r="AC1839" s="24" t="s">
        <v>77</v>
      </c>
      <c r="AD1839" s="24" t="s">
        <v>77</v>
      </c>
      <c r="AE1839" s="26" t="s">
        <v>151</v>
      </c>
      <c r="AF1839" s="26"/>
      <c r="AG1839" s="26"/>
      <c r="AH1839" s="27" t="s">
        <v>163</v>
      </c>
      <c r="AI1839" s="27" t="s">
        <v>2411</v>
      </c>
      <c r="AJ1839" s="27" t="s">
        <v>2411</v>
      </c>
      <c r="AK1839" s="24" t="s">
        <v>121</v>
      </c>
      <c r="AL1839" s="24" t="s">
        <v>7086</v>
      </c>
      <c r="AM1839" s="23">
        <v>43648</v>
      </c>
      <c r="AN1839" s="28">
        <v>1316520</v>
      </c>
      <c r="AO1839" s="28">
        <v>97032</v>
      </c>
      <c r="AP1839" s="24"/>
      <c r="AQ1839" s="24"/>
      <c r="AR1839" s="24"/>
      <c r="AS1839" s="24"/>
      <c r="AT1839" s="24" t="e">
        <v>#N/A</v>
      </c>
      <c r="AU1839" s="24" t="e">
        <v>#N/A</v>
      </c>
      <c r="AV1839" s="24" t="e">
        <v>#N/A</v>
      </c>
      <c r="AW1839" s="24"/>
      <c r="AX1839" s="24"/>
      <c r="AY1839" s="24"/>
      <c r="AZ1839" s="24"/>
      <c r="BA1839" s="24"/>
      <c r="BB1839" s="24"/>
      <c r="BC1839" s="24"/>
      <c r="BD1839" s="24">
        <v>0</v>
      </c>
      <c r="BE1839" s="24">
        <v>0</v>
      </c>
      <c r="BF1839" s="23"/>
      <c r="BG1839" s="23"/>
      <c r="BH1839" s="23">
        <v>43671</v>
      </c>
      <c r="BI1839" s="26" t="s">
        <v>143</v>
      </c>
      <c r="BJ1839" s="26" t="s">
        <v>10621</v>
      </c>
      <c r="BK1839" s="29">
        <v>42400</v>
      </c>
      <c r="BL1839" s="24" t="s">
        <v>129</v>
      </c>
      <c r="BM1839" s="22" t="str">
        <f ca="1">+IF(Tabla1[[#This Row],[FECHA INGRESO]]&gt;=44986,IF((TODAY()-Tabla1[[#This Row],[FECHA INGRESO]])&gt;=50,"ALERTA","TODAVÍA FALTA"),"N/A")</f>
        <v>N/A</v>
      </c>
      <c r="BN1839" s="7">
        <f>IFERROR((_xlfn.DAYS(Tabla1[[#This Row],[FECHA INGRESO]],Tabla1[[#This Row],[FECHA RETIRO]]))/30,"")</f>
        <v>-0.76666666666666672</v>
      </c>
    </row>
    <row r="1840" spans="1:66" ht="15" customHeight="1" x14ac:dyDescent="0.35">
      <c r="A1840" s="31">
        <v>1031151864</v>
      </c>
      <c r="B1840" s="22" t="s">
        <v>10622</v>
      </c>
      <c r="C1840" s="23">
        <v>43648</v>
      </c>
      <c r="D1840" s="23" t="s">
        <v>157</v>
      </c>
      <c r="E1840" s="23" t="s">
        <v>111</v>
      </c>
      <c r="F1840" s="23"/>
      <c r="G1840" s="24"/>
      <c r="H1840" s="24">
        <v>24095016030</v>
      </c>
      <c r="I1840" s="24" t="s">
        <v>95</v>
      </c>
      <c r="J1840" s="24">
        <f>DATEDIF(Tabla1[[#This Row],[FECHA DE NACIMIENTO]],Tabla1[[#This Row],[FECHA ACTUAL]],"Y")</f>
        <v>29</v>
      </c>
      <c r="K1840" s="24" t="s">
        <v>96</v>
      </c>
      <c r="L1840" s="24" t="s">
        <v>112</v>
      </c>
      <c r="M1840" s="24">
        <v>0</v>
      </c>
      <c r="N1840" s="24">
        <v>0</v>
      </c>
      <c r="O1840" s="24">
        <v>3</v>
      </c>
      <c r="P1840" s="24" t="s">
        <v>101</v>
      </c>
      <c r="Q1840" s="23">
        <v>34382</v>
      </c>
      <c r="R1840" s="24" t="s">
        <v>76</v>
      </c>
      <c r="S1840" s="25">
        <v>45119</v>
      </c>
      <c r="T1840" s="24"/>
      <c r="U1840" s="24">
        <v>3132618952</v>
      </c>
      <c r="V1840" s="24" t="s">
        <v>10623</v>
      </c>
      <c r="W1840" s="24" t="s">
        <v>10624</v>
      </c>
      <c r="X1840" s="24" t="s">
        <v>10625</v>
      </c>
      <c r="Y1840" s="24" t="s">
        <v>10626</v>
      </c>
      <c r="Z1840" s="24" t="s">
        <v>117</v>
      </c>
      <c r="AA1840" s="24">
        <v>3214190103</v>
      </c>
      <c r="AB1840" s="24" t="s">
        <v>77</v>
      </c>
      <c r="AC1840" s="24" t="s">
        <v>77</v>
      </c>
      <c r="AD1840" s="24" t="s">
        <v>77</v>
      </c>
      <c r="AE1840" s="26" t="s">
        <v>102</v>
      </c>
      <c r="AF1840" s="26"/>
      <c r="AG1840" s="26" t="s">
        <v>10627</v>
      </c>
      <c r="AH1840" s="27" t="s">
        <v>184</v>
      </c>
      <c r="AI1840" s="27" t="s">
        <v>1227</v>
      </c>
      <c r="AJ1840" s="27" t="s">
        <v>487</v>
      </c>
      <c r="AK1840" s="24" t="s">
        <v>121</v>
      </c>
      <c r="AL1840" s="24" t="s">
        <v>7086</v>
      </c>
      <c r="AM1840" s="23">
        <v>43648</v>
      </c>
      <c r="AN1840" s="28">
        <v>857100.06</v>
      </c>
      <c r="AO1840" s="28">
        <v>97032</v>
      </c>
      <c r="AP1840" s="24"/>
      <c r="AQ1840" s="24"/>
      <c r="AR1840" s="24"/>
      <c r="AS1840" s="24"/>
      <c r="AT1840" s="24" t="e">
        <v>#N/A</v>
      </c>
      <c r="AU1840" s="24" t="e">
        <v>#N/A</v>
      </c>
      <c r="AV1840" s="24">
        <v>94</v>
      </c>
      <c r="AW1840" s="24"/>
      <c r="AX1840" s="24"/>
      <c r="AY1840" s="24"/>
      <c r="AZ1840" s="24"/>
      <c r="BA1840" s="24"/>
      <c r="BB1840" s="24"/>
      <c r="BC1840" s="24"/>
      <c r="BD1840" s="24">
        <v>0</v>
      </c>
      <c r="BE1840" s="24">
        <v>0</v>
      </c>
      <c r="BF1840" s="23"/>
      <c r="BG1840" s="23"/>
      <c r="BH1840" s="23">
        <v>43663</v>
      </c>
      <c r="BI1840" s="26" t="s">
        <v>10014</v>
      </c>
      <c r="BJ1840" s="26" t="s">
        <v>2589</v>
      </c>
      <c r="BK1840" s="29">
        <v>0</v>
      </c>
      <c r="BL1840" s="24" t="s">
        <v>129</v>
      </c>
      <c r="BM1840" s="22" t="str">
        <f ca="1">+IF(Tabla1[[#This Row],[FECHA INGRESO]]&gt;=44986,IF((TODAY()-Tabla1[[#This Row],[FECHA INGRESO]])&gt;=50,"ALERTA","TODAVÍA FALTA"),"N/A")</f>
        <v>N/A</v>
      </c>
      <c r="BN1840" s="7">
        <f>IFERROR((_xlfn.DAYS(Tabla1[[#This Row],[FECHA INGRESO]],Tabla1[[#This Row],[FECHA RETIRO]]))/30,"")</f>
        <v>-0.5</v>
      </c>
    </row>
    <row r="1841" spans="1:66" ht="15" customHeight="1" x14ac:dyDescent="0.35">
      <c r="A1841" s="34">
        <v>1022377774</v>
      </c>
      <c r="B1841" s="22" t="s">
        <v>10628</v>
      </c>
      <c r="C1841" s="23">
        <v>43648</v>
      </c>
      <c r="D1841" s="23" t="s">
        <v>188</v>
      </c>
      <c r="E1841" s="24" t="s">
        <v>94</v>
      </c>
      <c r="F1841" s="23" t="s">
        <v>94</v>
      </c>
      <c r="G1841" s="24"/>
      <c r="H1841" s="24">
        <v>24095123457</v>
      </c>
      <c r="I1841" s="24" t="s">
        <v>95</v>
      </c>
      <c r="J1841" s="24">
        <f>DATEDIF(Tabla1[[#This Row],[FECHA DE NACIMIENTO]],Tabla1[[#This Row],[FECHA ACTUAL]],"Y")</f>
        <v>30</v>
      </c>
      <c r="K1841" s="24" t="s">
        <v>73</v>
      </c>
      <c r="L1841" s="24" t="s">
        <v>112</v>
      </c>
      <c r="M1841" s="24">
        <v>1</v>
      </c>
      <c r="N1841" s="24">
        <v>3</v>
      </c>
      <c r="O1841" s="24">
        <v>2</v>
      </c>
      <c r="P1841" s="24" t="s">
        <v>101</v>
      </c>
      <c r="Q1841" s="23">
        <v>33856</v>
      </c>
      <c r="R1841" s="24" t="s">
        <v>76</v>
      </c>
      <c r="S1841" s="25">
        <v>45119</v>
      </c>
      <c r="T1841" s="24">
        <v>9047651</v>
      </c>
      <c r="U1841" s="24">
        <v>3138206102</v>
      </c>
      <c r="V1841" s="33" t="s">
        <v>10629</v>
      </c>
      <c r="W1841" s="24" t="s">
        <v>10630</v>
      </c>
      <c r="X1841" s="24" t="s">
        <v>704</v>
      </c>
      <c r="Y1841" s="24" t="s">
        <v>10631</v>
      </c>
      <c r="Z1841" s="24" t="s">
        <v>117</v>
      </c>
      <c r="AA1841" s="24">
        <v>3143398988</v>
      </c>
      <c r="AB1841" s="24" t="s">
        <v>77</v>
      </c>
      <c r="AC1841" s="24" t="s">
        <v>77</v>
      </c>
      <c r="AD1841" s="24" t="s">
        <v>77</v>
      </c>
      <c r="AE1841" s="26" t="s">
        <v>194</v>
      </c>
      <c r="AF1841" s="26"/>
      <c r="AG1841" s="26"/>
      <c r="AH1841" s="27" t="s">
        <v>184</v>
      </c>
      <c r="AI1841" s="27" t="s">
        <v>1612</v>
      </c>
      <c r="AJ1841" s="27" t="s">
        <v>487</v>
      </c>
      <c r="AK1841" s="24" t="s">
        <v>121</v>
      </c>
      <c r="AL1841" s="24" t="s">
        <v>7086</v>
      </c>
      <c r="AM1841" s="23">
        <v>43648</v>
      </c>
      <c r="AN1841" s="28">
        <v>908526</v>
      </c>
      <c r="AO1841" s="28">
        <v>106454</v>
      </c>
      <c r="AP1841" s="24"/>
      <c r="AQ1841" s="24"/>
      <c r="AR1841" s="24"/>
      <c r="AS1841" s="24"/>
      <c r="AT1841" s="24"/>
      <c r="AU1841" s="24"/>
      <c r="AV1841" s="24">
        <v>94</v>
      </c>
      <c r="AW1841" s="24">
        <v>90</v>
      </c>
      <c r="AX1841" s="24"/>
      <c r="AY1841" s="24"/>
      <c r="AZ1841" s="24"/>
      <c r="BA1841" s="24"/>
      <c r="BB1841" s="24"/>
      <c r="BC1841" s="24"/>
      <c r="BD1841" s="24">
        <v>0</v>
      </c>
      <c r="BE1841" s="24">
        <v>0</v>
      </c>
      <c r="BF1841" s="23"/>
      <c r="BG1841" s="23"/>
      <c r="BH1841" s="23">
        <v>44421</v>
      </c>
      <c r="BI1841" s="26" t="s">
        <v>127</v>
      </c>
      <c r="BJ1841" s="26" t="s">
        <v>8265</v>
      </c>
      <c r="BK1841" s="29">
        <v>0</v>
      </c>
      <c r="BL1841" s="24" t="s">
        <v>129</v>
      </c>
      <c r="BM1841" s="22" t="str">
        <f ca="1">+IF(Tabla1[[#This Row],[FECHA INGRESO]]&gt;=44986,IF((TODAY()-Tabla1[[#This Row],[FECHA INGRESO]])&gt;=50,"ALERTA","TODAVÍA FALTA"),"N/A")</f>
        <v>N/A</v>
      </c>
      <c r="BN1841" s="7">
        <f>IFERROR((_xlfn.DAYS(Tabla1[[#This Row],[FECHA INGRESO]],Tabla1[[#This Row],[FECHA RETIRO]]))/30,"")</f>
        <v>-25.766666666666666</v>
      </c>
    </row>
    <row r="1842" spans="1:66" ht="15" customHeight="1" x14ac:dyDescent="0.35">
      <c r="A1842" s="31">
        <v>1024546951</v>
      </c>
      <c r="B1842" s="22" t="s">
        <v>10632</v>
      </c>
      <c r="C1842" s="23">
        <v>43648</v>
      </c>
      <c r="D1842" s="23" t="s">
        <v>93</v>
      </c>
      <c r="E1842" s="23" t="s">
        <v>111</v>
      </c>
      <c r="F1842" s="23"/>
      <c r="G1842" s="24"/>
      <c r="H1842" s="24">
        <v>24095040817</v>
      </c>
      <c r="I1842" s="24" t="s">
        <v>72</v>
      </c>
      <c r="J1842" s="24">
        <f>DATEDIF(Tabla1[[#This Row],[FECHA DE NACIMIENTO]],Tabla1[[#This Row],[FECHA ACTUAL]],"Y")</f>
        <v>29</v>
      </c>
      <c r="K1842" s="24" t="s">
        <v>73</v>
      </c>
      <c r="L1842" s="24" t="s">
        <v>112</v>
      </c>
      <c r="M1842" s="24">
        <v>0</v>
      </c>
      <c r="N1842" s="24">
        <v>2</v>
      </c>
      <c r="O1842" s="24">
        <v>3</v>
      </c>
      <c r="P1842" s="24" t="s">
        <v>101</v>
      </c>
      <c r="Q1842" s="23">
        <v>34304</v>
      </c>
      <c r="R1842" s="24" t="s">
        <v>76</v>
      </c>
      <c r="S1842" s="25">
        <v>45119</v>
      </c>
      <c r="T1842" s="24"/>
      <c r="U1842" s="24">
        <v>3197524162</v>
      </c>
      <c r="V1842" s="24" t="s">
        <v>10633</v>
      </c>
      <c r="W1842" s="24" t="s">
        <v>10634</v>
      </c>
      <c r="X1842" s="24" t="s">
        <v>9949</v>
      </c>
      <c r="Y1842" s="24" t="s">
        <v>10635</v>
      </c>
      <c r="Z1842" s="24" t="s">
        <v>117</v>
      </c>
      <c r="AA1842" s="24">
        <v>32147460</v>
      </c>
      <c r="AB1842" s="24" t="s">
        <v>77</v>
      </c>
      <c r="AC1842" s="24" t="s">
        <v>77</v>
      </c>
      <c r="AD1842" s="24" t="s">
        <v>77</v>
      </c>
      <c r="AE1842" s="26" t="s">
        <v>194</v>
      </c>
      <c r="AF1842" s="26"/>
      <c r="AG1842" s="26"/>
      <c r="AH1842" s="27" t="s">
        <v>184</v>
      </c>
      <c r="AI1842" s="27" t="s">
        <v>1227</v>
      </c>
      <c r="AJ1842" s="27" t="s">
        <v>487</v>
      </c>
      <c r="AK1842" s="24" t="s">
        <v>121</v>
      </c>
      <c r="AL1842" s="24" t="s">
        <v>7086</v>
      </c>
      <c r="AM1842" s="23">
        <v>43648</v>
      </c>
      <c r="AN1842" s="28">
        <v>857100.06</v>
      </c>
      <c r="AO1842" s="28">
        <v>97032</v>
      </c>
      <c r="AP1842" s="24"/>
      <c r="AQ1842" s="24"/>
      <c r="AR1842" s="24"/>
      <c r="AS1842" s="24"/>
      <c r="AT1842" s="24" t="e">
        <v>#N/A</v>
      </c>
      <c r="AU1842" s="24" t="e">
        <v>#N/A</v>
      </c>
      <c r="AV1842" s="24">
        <v>94</v>
      </c>
      <c r="AW1842" s="24"/>
      <c r="AX1842" s="24"/>
      <c r="AY1842" s="24"/>
      <c r="AZ1842" s="24"/>
      <c r="BA1842" s="24"/>
      <c r="BB1842" s="24"/>
      <c r="BC1842" s="24"/>
      <c r="BD1842" s="24">
        <v>0</v>
      </c>
      <c r="BE1842" s="24">
        <v>0</v>
      </c>
      <c r="BF1842" s="23"/>
      <c r="BG1842" s="23"/>
      <c r="BH1842" s="23">
        <v>43669</v>
      </c>
      <c r="BI1842" s="26" t="s">
        <v>143</v>
      </c>
      <c r="BJ1842" s="26" t="s">
        <v>2589</v>
      </c>
      <c r="BK1842" s="29">
        <v>0</v>
      </c>
      <c r="BL1842" s="24" t="s">
        <v>129</v>
      </c>
      <c r="BM1842" s="22" t="str">
        <f ca="1">+IF(Tabla1[[#This Row],[FECHA INGRESO]]&gt;=44986,IF((TODAY()-Tabla1[[#This Row],[FECHA INGRESO]])&gt;=50,"ALERTA","TODAVÍA FALTA"),"N/A")</f>
        <v>N/A</v>
      </c>
      <c r="BN1842" s="7">
        <f>IFERROR((_xlfn.DAYS(Tabla1[[#This Row],[FECHA INGRESO]],Tabla1[[#This Row],[FECHA RETIRO]]))/30,"")</f>
        <v>-0.7</v>
      </c>
    </row>
    <row r="1843" spans="1:66" ht="15" customHeight="1" x14ac:dyDescent="0.35">
      <c r="A1843" s="31">
        <v>1012442505</v>
      </c>
      <c r="B1843" s="22" t="s">
        <v>10636</v>
      </c>
      <c r="C1843" s="23">
        <v>43648</v>
      </c>
      <c r="D1843" s="23" t="s">
        <v>582</v>
      </c>
      <c r="E1843" s="23" t="s">
        <v>69</v>
      </c>
      <c r="F1843" s="23"/>
      <c r="G1843" s="24"/>
      <c r="H1843" s="24">
        <v>24095127163</v>
      </c>
      <c r="I1843" s="24" t="s">
        <v>95</v>
      </c>
      <c r="J1843" s="24">
        <f>DATEDIF(Tabla1[[#This Row],[FECHA DE NACIMIENTO]],Tabla1[[#This Row],[FECHA ACTUAL]],"Y")</f>
        <v>26</v>
      </c>
      <c r="K1843" s="24" t="s">
        <v>73</v>
      </c>
      <c r="L1843" s="24" t="s">
        <v>234</v>
      </c>
      <c r="M1843" s="24">
        <v>0</v>
      </c>
      <c r="N1843" s="24">
        <v>0</v>
      </c>
      <c r="O1843" s="24">
        <v>2</v>
      </c>
      <c r="P1843" s="24" t="s">
        <v>101</v>
      </c>
      <c r="Q1843" s="23">
        <v>35508</v>
      </c>
      <c r="R1843" s="24" t="s">
        <v>76</v>
      </c>
      <c r="S1843" s="25">
        <v>45119</v>
      </c>
      <c r="T1843" s="24">
        <v>4073899</v>
      </c>
      <c r="U1843" s="24">
        <v>3042022994</v>
      </c>
      <c r="V1843" s="24" t="s">
        <v>10637</v>
      </c>
      <c r="W1843" s="24" t="s">
        <v>10638</v>
      </c>
      <c r="X1843" s="24" t="s">
        <v>1267</v>
      </c>
      <c r="Y1843" s="24" t="s">
        <v>10639</v>
      </c>
      <c r="Z1843" s="24" t="s">
        <v>117</v>
      </c>
      <c r="AA1843" s="24">
        <v>3168603257</v>
      </c>
      <c r="AB1843" s="24" t="s">
        <v>77</v>
      </c>
      <c r="AC1843" s="24" t="s">
        <v>77</v>
      </c>
      <c r="AD1843" s="24" t="s">
        <v>77</v>
      </c>
      <c r="AE1843" s="26" t="s">
        <v>151</v>
      </c>
      <c r="AF1843" s="26"/>
      <c r="AG1843" s="26"/>
      <c r="AH1843" s="27" t="s">
        <v>184</v>
      </c>
      <c r="AI1843" s="27" t="s">
        <v>1612</v>
      </c>
      <c r="AJ1843" s="27" t="s">
        <v>487</v>
      </c>
      <c r="AK1843" s="24" t="s">
        <v>121</v>
      </c>
      <c r="AL1843" s="24" t="s">
        <v>7086</v>
      </c>
      <c r="AM1843" s="23">
        <v>43648</v>
      </c>
      <c r="AN1843" s="28">
        <v>857100.06</v>
      </c>
      <c r="AO1843" s="28">
        <v>97032</v>
      </c>
      <c r="AP1843" s="24"/>
      <c r="AQ1843" s="24"/>
      <c r="AR1843" s="24"/>
      <c r="AS1843" s="24"/>
      <c r="AT1843" s="24" t="e">
        <v>#N/A</v>
      </c>
      <c r="AU1843" s="24" t="e">
        <v>#N/A</v>
      </c>
      <c r="AV1843" s="24" t="e">
        <v>#N/A</v>
      </c>
      <c r="AW1843" s="24"/>
      <c r="AX1843" s="24"/>
      <c r="AY1843" s="24"/>
      <c r="AZ1843" s="24"/>
      <c r="BA1843" s="24"/>
      <c r="BB1843" s="24"/>
      <c r="BC1843" s="24"/>
      <c r="BD1843" s="24">
        <v>0</v>
      </c>
      <c r="BE1843" s="24">
        <v>0</v>
      </c>
      <c r="BF1843" s="23"/>
      <c r="BG1843" s="23"/>
      <c r="BH1843" s="23">
        <v>43745</v>
      </c>
      <c r="BI1843" s="26" t="s">
        <v>127</v>
      </c>
      <c r="BJ1843" s="26" t="s">
        <v>273</v>
      </c>
      <c r="BK1843" s="29">
        <v>110415</v>
      </c>
      <c r="BL1843" s="24" t="s">
        <v>129</v>
      </c>
      <c r="BM1843" s="22" t="str">
        <f ca="1">+IF(Tabla1[[#This Row],[FECHA INGRESO]]&gt;=44986,IF((TODAY()-Tabla1[[#This Row],[FECHA INGRESO]])&gt;=50,"ALERTA","TODAVÍA FALTA"),"N/A")</f>
        <v>N/A</v>
      </c>
      <c r="BN1843" s="7">
        <f>IFERROR((_xlfn.DAYS(Tabla1[[#This Row],[FECHA INGRESO]],Tabla1[[#This Row],[FECHA RETIRO]]))/30,"")</f>
        <v>-3.2333333333333334</v>
      </c>
    </row>
    <row r="1844" spans="1:66" x14ac:dyDescent="0.35">
      <c r="A1844" s="31">
        <v>1033780353</v>
      </c>
      <c r="B1844" s="22" t="s">
        <v>10640</v>
      </c>
      <c r="C1844" s="23">
        <v>43648</v>
      </c>
      <c r="D1844" s="23" t="s">
        <v>4008</v>
      </c>
      <c r="E1844" s="23" t="s">
        <v>111</v>
      </c>
      <c r="F1844" s="23"/>
      <c r="G1844" s="24"/>
      <c r="H1844" s="24">
        <v>24095078470</v>
      </c>
      <c r="I1844" s="24" t="s">
        <v>95</v>
      </c>
      <c r="J1844" s="24">
        <f>DATEDIF(Tabla1[[#This Row],[FECHA DE NACIMIENTO]],Tabla1[[#This Row],[FECHA ACTUAL]],"Y")</f>
        <v>27</v>
      </c>
      <c r="K1844" s="24" t="s">
        <v>320</v>
      </c>
      <c r="L1844" s="24" t="s">
        <v>234</v>
      </c>
      <c r="M1844" s="24">
        <v>2</v>
      </c>
      <c r="N1844" s="24">
        <v>2</v>
      </c>
      <c r="O1844" s="24">
        <v>1</v>
      </c>
      <c r="P1844" s="24" t="s">
        <v>101</v>
      </c>
      <c r="Q1844" s="23">
        <v>34957</v>
      </c>
      <c r="R1844" s="24" t="s">
        <v>76</v>
      </c>
      <c r="S1844" s="25">
        <v>45119</v>
      </c>
      <c r="T1844" s="24">
        <v>7171535</v>
      </c>
      <c r="U1844" s="24">
        <v>3102482642</v>
      </c>
      <c r="V1844" s="24" t="s">
        <v>10641</v>
      </c>
      <c r="W1844" s="24" t="s">
        <v>10642</v>
      </c>
      <c r="X1844" s="24" t="s">
        <v>10643</v>
      </c>
      <c r="Y1844" s="24" t="s">
        <v>10644</v>
      </c>
      <c r="Z1844" s="24" t="s">
        <v>82</v>
      </c>
      <c r="AA1844" s="24">
        <v>3232337804</v>
      </c>
      <c r="AB1844" s="24" t="s">
        <v>77</v>
      </c>
      <c r="AC1844" s="24" t="s">
        <v>77</v>
      </c>
      <c r="AD1844" s="24" t="s">
        <v>77</v>
      </c>
      <c r="AE1844" s="26" t="s">
        <v>151</v>
      </c>
      <c r="AF1844" s="26"/>
      <c r="AG1844" s="26"/>
      <c r="AH1844" s="27" t="s">
        <v>184</v>
      </c>
      <c r="AI1844" s="27" t="s">
        <v>1612</v>
      </c>
      <c r="AJ1844" s="27" t="s">
        <v>487</v>
      </c>
      <c r="AK1844" s="24" t="s">
        <v>121</v>
      </c>
      <c r="AL1844" s="24" t="s">
        <v>7086</v>
      </c>
      <c r="AM1844" s="23">
        <v>43648</v>
      </c>
      <c r="AN1844" s="28">
        <v>857100.06</v>
      </c>
      <c r="AO1844" s="28">
        <v>97032</v>
      </c>
      <c r="AP1844" s="24"/>
      <c r="AQ1844" s="24"/>
      <c r="AR1844" s="24"/>
      <c r="AS1844" s="24"/>
      <c r="AT1844" s="24" t="e">
        <v>#N/A</v>
      </c>
      <c r="AU1844" s="24" t="e">
        <v>#N/A</v>
      </c>
      <c r="AV1844" s="24" t="e">
        <v>#N/A</v>
      </c>
      <c r="AW1844" s="24"/>
      <c r="AX1844" s="24"/>
      <c r="AY1844" s="24"/>
      <c r="AZ1844" s="24"/>
      <c r="BA1844" s="24"/>
      <c r="BB1844" s="24"/>
      <c r="BC1844" s="24"/>
      <c r="BD1844" s="24">
        <v>0</v>
      </c>
      <c r="BE1844" s="24">
        <v>0</v>
      </c>
      <c r="BF1844" s="23"/>
      <c r="BG1844" s="23"/>
      <c r="BH1844" s="23">
        <v>43738</v>
      </c>
      <c r="BI1844" s="26" t="s">
        <v>127</v>
      </c>
      <c r="BJ1844" s="26" t="s">
        <v>273</v>
      </c>
      <c r="BK1844" s="29">
        <v>102364</v>
      </c>
      <c r="BL1844" s="24" t="s">
        <v>129</v>
      </c>
      <c r="BM1844" s="22" t="str">
        <f ca="1">+IF(Tabla1[[#This Row],[FECHA INGRESO]]&gt;=44986,IF((TODAY()-Tabla1[[#This Row],[FECHA INGRESO]])&gt;=50,"ALERTA","TODAVÍA FALTA"),"N/A")</f>
        <v>N/A</v>
      </c>
      <c r="BN1844" s="7">
        <f>IFERROR((_xlfn.DAYS(Tabla1[[#This Row],[FECHA INGRESO]],Tabla1[[#This Row],[FECHA RETIRO]]))/30,"")</f>
        <v>-3</v>
      </c>
    </row>
    <row r="1845" spans="1:66" x14ac:dyDescent="0.35">
      <c r="A1845" s="34">
        <v>1026279853</v>
      </c>
      <c r="B1845" s="22" t="s">
        <v>10645</v>
      </c>
      <c r="C1845" s="23">
        <v>43648</v>
      </c>
      <c r="D1845" s="23" t="s">
        <v>131</v>
      </c>
      <c r="E1845" s="23" t="s">
        <v>110</v>
      </c>
      <c r="F1845" s="23" t="s">
        <v>70</v>
      </c>
      <c r="G1845" s="24"/>
      <c r="H1845" s="24">
        <v>24095110918</v>
      </c>
      <c r="I1845" s="24" t="s">
        <v>95</v>
      </c>
      <c r="J1845" s="24">
        <f>DATEDIF(Tabla1[[#This Row],[FECHA DE NACIMIENTO]],Tabla1[[#This Row],[FECHA ACTUAL]],"Y")</f>
        <v>31</v>
      </c>
      <c r="K1845" s="24" t="s">
        <v>73</v>
      </c>
      <c r="L1845" s="24" t="s">
        <v>112</v>
      </c>
      <c r="M1845" s="24">
        <v>1</v>
      </c>
      <c r="N1845" s="24">
        <v>1</v>
      </c>
      <c r="O1845" s="24">
        <v>3</v>
      </c>
      <c r="P1845" s="24" t="s">
        <v>101</v>
      </c>
      <c r="Q1845" s="23">
        <v>33705</v>
      </c>
      <c r="R1845" s="24" t="s">
        <v>76</v>
      </c>
      <c r="S1845" s="25">
        <v>45119</v>
      </c>
      <c r="T1845" s="24"/>
      <c r="U1845" s="24">
        <v>3219775274</v>
      </c>
      <c r="V1845" s="24" t="s">
        <v>10646</v>
      </c>
      <c r="W1845" s="24" t="s">
        <v>10647</v>
      </c>
      <c r="X1845" s="24" t="s">
        <v>10086</v>
      </c>
      <c r="Y1845" s="24" t="s">
        <v>10648</v>
      </c>
      <c r="Z1845" s="24" t="s">
        <v>117</v>
      </c>
      <c r="AA1845" s="24">
        <v>3105506863</v>
      </c>
      <c r="AB1845" s="24" t="s">
        <v>77</v>
      </c>
      <c r="AC1845" s="24" t="s">
        <v>77</v>
      </c>
      <c r="AD1845" s="24" t="s">
        <v>77</v>
      </c>
      <c r="AE1845" s="26" t="s">
        <v>151</v>
      </c>
      <c r="AF1845" s="26"/>
      <c r="AG1845" s="26"/>
      <c r="AH1845" s="27" t="s">
        <v>184</v>
      </c>
      <c r="AI1845" s="27" t="s">
        <v>120</v>
      </c>
      <c r="AJ1845" s="27" t="s">
        <v>120</v>
      </c>
      <c r="AK1845" s="24" t="s">
        <v>121</v>
      </c>
      <c r="AL1845" s="24" t="s">
        <v>7086</v>
      </c>
      <c r="AM1845" s="23">
        <v>43648</v>
      </c>
      <c r="AN1845" s="28">
        <v>877803</v>
      </c>
      <c r="AO1845" s="28">
        <v>102854</v>
      </c>
      <c r="AP1845" s="24"/>
      <c r="AQ1845" s="24"/>
      <c r="AR1845" s="24"/>
      <c r="AS1845" s="24"/>
      <c r="AT1845" s="24" t="e">
        <v>#N/A</v>
      </c>
      <c r="AU1845" s="24" t="e">
        <v>#N/A</v>
      </c>
      <c r="AV1845" s="24">
        <v>75</v>
      </c>
      <c r="AW1845" s="24"/>
      <c r="AX1845" s="24"/>
      <c r="AY1845" s="24"/>
      <c r="AZ1845" s="24"/>
      <c r="BA1845" s="24"/>
      <c r="BB1845" s="24"/>
      <c r="BC1845" s="24"/>
      <c r="BD1845" s="24">
        <v>0</v>
      </c>
      <c r="BE1845" s="24">
        <v>0</v>
      </c>
      <c r="BF1845" s="23"/>
      <c r="BG1845" s="23"/>
      <c r="BH1845" s="23">
        <v>43896</v>
      </c>
      <c r="BI1845" s="26" t="s">
        <v>127</v>
      </c>
      <c r="BJ1845" s="26" t="s">
        <v>273</v>
      </c>
      <c r="BK1845" s="29">
        <v>0</v>
      </c>
      <c r="BL1845" s="24" t="s">
        <v>129</v>
      </c>
      <c r="BM1845" s="22" t="str">
        <f ca="1">+IF(Tabla1[[#This Row],[FECHA INGRESO]]&gt;=44986,IF((TODAY()-Tabla1[[#This Row],[FECHA INGRESO]])&gt;=50,"ALERTA","TODAVÍA FALTA"),"N/A")</f>
        <v>N/A</v>
      </c>
      <c r="BN1845" s="7">
        <f>IFERROR((_xlfn.DAYS(Tabla1[[#This Row],[FECHA INGRESO]],Tabla1[[#This Row],[FECHA RETIRO]]))/30,"")</f>
        <v>-8.2666666666666675</v>
      </c>
    </row>
    <row r="1846" spans="1:66" ht="15" customHeight="1" x14ac:dyDescent="0.35">
      <c r="A1846" s="34">
        <v>1023038259</v>
      </c>
      <c r="B1846" s="22" t="s">
        <v>10649</v>
      </c>
      <c r="C1846" s="23">
        <v>43648</v>
      </c>
      <c r="D1846" s="23" t="s">
        <v>109</v>
      </c>
      <c r="E1846" s="23" t="s">
        <v>110</v>
      </c>
      <c r="F1846" s="23" t="s">
        <v>70</v>
      </c>
      <c r="G1846" s="24"/>
      <c r="H1846" s="24">
        <v>24095008387</v>
      </c>
      <c r="I1846" s="24" t="s">
        <v>72</v>
      </c>
      <c r="J1846" s="24">
        <f>DATEDIF(Tabla1[[#This Row],[FECHA DE NACIMIENTO]],Tabla1[[#This Row],[FECHA ACTUAL]],"Y")</f>
        <v>23</v>
      </c>
      <c r="K1846" s="24" t="s">
        <v>73</v>
      </c>
      <c r="L1846" s="24" t="s">
        <v>112</v>
      </c>
      <c r="M1846" s="24">
        <v>0</v>
      </c>
      <c r="N1846" s="24">
        <v>0</v>
      </c>
      <c r="O1846" s="24">
        <v>1</v>
      </c>
      <c r="P1846" s="24" t="s">
        <v>101</v>
      </c>
      <c r="Q1846" s="23">
        <v>36427</v>
      </c>
      <c r="R1846" s="24" t="s">
        <v>76</v>
      </c>
      <c r="S1846" s="25">
        <v>45119</v>
      </c>
      <c r="T1846" s="24"/>
      <c r="U1846" s="24">
        <v>3214033977</v>
      </c>
      <c r="V1846" s="24" t="s">
        <v>10650</v>
      </c>
      <c r="W1846" s="24" t="s">
        <v>10651</v>
      </c>
      <c r="X1846" s="24" t="s">
        <v>10018</v>
      </c>
      <c r="Y1846" s="24" t="s">
        <v>10652</v>
      </c>
      <c r="Z1846" s="24" t="s">
        <v>117</v>
      </c>
      <c r="AA1846" s="24">
        <v>3204555113</v>
      </c>
      <c r="AB1846" s="24" t="s">
        <v>101</v>
      </c>
      <c r="AC1846" s="24" t="s">
        <v>83</v>
      </c>
      <c r="AD1846" s="24" t="e">
        <v>#REF!</v>
      </c>
      <c r="AE1846" s="26" t="s">
        <v>102</v>
      </c>
      <c r="AF1846" s="26" t="s">
        <v>10653</v>
      </c>
      <c r="AG1846" s="26"/>
      <c r="AH1846" s="27" t="s">
        <v>184</v>
      </c>
      <c r="AI1846" s="27" t="s">
        <v>5470</v>
      </c>
      <c r="AJ1846" s="27" t="s">
        <v>5470</v>
      </c>
      <c r="AK1846" s="24" t="s">
        <v>121</v>
      </c>
      <c r="AL1846" s="24" t="s">
        <v>7086</v>
      </c>
      <c r="AM1846" s="23">
        <v>43648</v>
      </c>
      <c r="AN1846" s="28">
        <v>908526</v>
      </c>
      <c r="AO1846" s="28">
        <v>106454</v>
      </c>
      <c r="AP1846" s="24" t="s">
        <v>5471</v>
      </c>
      <c r="AQ1846" s="24"/>
      <c r="AR1846" s="24"/>
      <c r="AS1846" s="24"/>
      <c r="AT1846" s="24"/>
      <c r="AU1846" s="24"/>
      <c r="AV1846" s="24">
        <v>95</v>
      </c>
      <c r="AW1846" s="24">
        <v>0</v>
      </c>
      <c r="AX1846" s="24"/>
      <c r="AY1846" s="24"/>
      <c r="AZ1846" s="24"/>
      <c r="BA1846" s="24"/>
      <c r="BB1846" s="24"/>
      <c r="BC1846" s="24"/>
      <c r="BD1846" s="24">
        <v>0</v>
      </c>
      <c r="BE1846" s="24">
        <v>0</v>
      </c>
      <c r="BF1846" s="23"/>
      <c r="BG1846" s="23"/>
      <c r="BH1846" s="23">
        <v>44560</v>
      </c>
      <c r="BI1846" s="26" t="s">
        <v>127</v>
      </c>
      <c r="BJ1846" s="26" t="s">
        <v>8265</v>
      </c>
      <c r="BK1846" s="29">
        <v>0</v>
      </c>
      <c r="BL1846" s="24" t="s">
        <v>129</v>
      </c>
      <c r="BM1846" s="22" t="str">
        <f ca="1">+IF(Tabla1[[#This Row],[FECHA INGRESO]]&gt;=44986,IF((TODAY()-Tabla1[[#This Row],[FECHA INGRESO]])&gt;=50,"ALERTA","TODAVÍA FALTA"),"N/A")</f>
        <v>N/A</v>
      </c>
      <c r="BN1846" s="7">
        <f>IFERROR((_xlfn.DAYS(Tabla1[[#This Row],[FECHA INGRESO]],Tabla1[[#This Row],[FECHA RETIRO]]))/30,"")</f>
        <v>-30.4</v>
      </c>
    </row>
    <row r="1847" spans="1:66" ht="15" customHeight="1" x14ac:dyDescent="0.35">
      <c r="A1847" s="21">
        <v>1000984993</v>
      </c>
      <c r="B1847" s="22" t="s">
        <v>10654</v>
      </c>
      <c r="C1847" s="23">
        <v>43648</v>
      </c>
      <c r="D1847" s="24" t="s">
        <v>266</v>
      </c>
      <c r="E1847" s="24" t="s">
        <v>111</v>
      </c>
      <c r="F1847" s="24" t="s">
        <v>70</v>
      </c>
      <c r="G1847" s="24" t="s">
        <v>10655</v>
      </c>
      <c r="H1847" s="24">
        <v>24095071549</v>
      </c>
      <c r="I1847" s="24" t="s">
        <v>95</v>
      </c>
      <c r="J1847" s="24">
        <f>DATEDIF(Tabla1[[#This Row],[FECHA DE NACIMIENTO]],Tabla1[[#This Row],[FECHA ACTUAL]],"Y")</f>
        <v>24</v>
      </c>
      <c r="K1847" s="24" t="s">
        <v>73</v>
      </c>
      <c r="L1847" s="24" t="s">
        <v>112</v>
      </c>
      <c r="M1847" s="24">
        <v>0</v>
      </c>
      <c r="N1847" s="24">
        <v>0</v>
      </c>
      <c r="O1847" s="24">
        <v>3</v>
      </c>
      <c r="P1847" s="24" t="s">
        <v>101</v>
      </c>
      <c r="Q1847" s="23">
        <v>36187</v>
      </c>
      <c r="R1847" s="24" t="s">
        <v>76</v>
      </c>
      <c r="S1847" s="25">
        <v>45119</v>
      </c>
      <c r="T1847" s="24"/>
      <c r="U1847" s="24">
        <v>3024395953</v>
      </c>
      <c r="V1847" s="24" t="s">
        <v>10656</v>
      </c>
      <c r="W1847" s="24" t="s">
        <v>10657</v>
      </c>
      <c r="X1847" s="24" t="s">
        <v>10658</v>
      </c>
      <c r="Y1847" s="24" t="s">
        <v>10659</v>
      </c>
      <c r="Z1847" s="24" t="s">
        <v>10660</v>
      </c>
      <c r="AA1847" s="24">
        <v>3213293697</v>
      </c>
      <c r="AB1847" s="24" t="s">
        <v>83</v>
      </c>
      <c r="AC1847" s="24" t="s">
        <v>83</v>
      </c>
      <c r="AD1847" s="24" t="e">
        <v>#REF!</v>
      </c>
      <c r="AE1847" s="26" t="s">
        <v>151</v>
      </c>
      <c r="AF1847" s="26"/>
      <c r="AG1847" s="26" t="s">
        <v>75</v>
      </c>
      <c r="AH1847" s="27" t="s">
        <v>311</v>
      </c>
      <c r="AI1847" s="27" t="s">
        <v>1432</v>
      </c>
      <c r="AJ1847" s="27" t="s">
        <v>1432</v>
      </c>
      <c r="AK1847" s="24" t="s">
        <v>89</v>
      </c>
      <c r="AL1847" s="24" t="s">
        <v>90</v>
      </c>
      <c r="AM1847" s="23">
        <v>43648</v>
      </c>
      <c r="AN1847" s="28">
        <v>1216792</v>
      </c>
      <c r="AO1847" s="28">
        <v>140606</v>
      </c>
      <c r="AP1847" s="24" t="s">
        <v>10661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91</v>
      </c>
      <c r="AW1847" s="24">
        <v>96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v>0</v>
      </c>
      <c r="BE1847" s="24">
        <v>0</v>
      </c>
      <c r="BF1847" s="23">
        <v>0</v>
      </c>
      <c r="BG1847" s="23">
        <v>0</v>
      </c>
      <c r="BH1847" s="23" t="s">
        <v>75</v>
      </c>
      <c r="BI1847" s="26">
        <v>0</v>
      </c>
      <c r="BJ1847" s="26">
        <v>0</v>
      </c>
      <c r="BK1847" s="29">
        <v>0</v>
      </c>
      <c r="BL1847" s="24" t="s">
        <v>91</v>
      </c>
      <c r="BM1847" s="22" t="str">
        <f ca="1">+IF(Tabla1[[#This Row],[FECHA INGRESO]]&gt;=44986,IF((TODAY()-Tabla1[[#This Row],[FECHA INGRESO]])&gt;=50,"ALERTA","TODAVÍA FALTA"),"N/A")</f>
        <v>N/A</v>
      </c>
      <c r="BN1847" s="7" t="str">
        <f>IFERROR((_xlfn.DAYS(Tabla1[[#This Row],[FECHA INGRESO]],Tabla1[[#This Row],[FECHA RETIRO]]))/30,"")</f>
        <v/>
      </c>
    </row>
    <row r="1848" spans="1:66" ht="15" customHeight="1" x14ac:dyDescent="0.35">
      <c r="A1848" s="31">
        <v>1016016490</v>
      </c>
      <c r="B1848" s="22" t="s">
        <v>10662</v>
      </c>
      <c r="C1848" s="23">
        <v>43650</v>
      </c>
      <c r="D1848" s="23" t="s">
        <v>266</v>
      </c>
      <c r="E1848" s="24" t="s">
        <v>94</v>
      </c>
      <c r="F1848" s="23"/>
      <c r="G1848" s="24"/>
      <c r="H1848" s="24">
        <v>24095201542</v>
      </c>
      <c r="I1848" s="24" t="s">
        <v>95</v>
      </c>
      <c r="J1848" s="24">
        <f>DATEDIF(Tabla1[[#This Row],[FECHA DE NACIMIENTO]],Tabla1[[#This Row],[FECHA ACTUAL]],"Y")</f>
        <v>34</v>
      </c>
      <c r="K1848" s="24" t="s">
        <v>73</v>
      </c>
      <c r="L1848" s="24" t="s">
        <v>234</v>
      </c>
      <c r="M1848" s="24">
        <v>1</v>
      </c>
      <c r="N1848" s="24">
        <v>1</v>
      </c>
      <c r="O1848" s="24">
        <v>2</v>
      </c>
      <c r="P1848" s="24" t="s">
        <v>101</v>
      </c>
      <c r="Q1848" s="23">
        <v>32584</v>
      </c>
      <c r="R1848" s="24" t="s">
        <v>76</v>
      </c>
      <c r="S1848" s="25">
        <v>45119</v>
      </c>
      <c r="T1848" s="24"/>
      <c r="U1848" s="24">
        <v>3216975689</v>
      </c>
      <c r="V1848" s="24" t="s">
        <v>10663</v>
      </c>
      <c r="W1848" s="24" t="s">
        <v>10664</v>
      </c>
      <c r="X1848" s="24" t="s">
        <v>10283</v>
      </c>
      <c r="Y1848" s="24" t="s">
        <v>10665</v>
      </c>
      <c r="Z1848" s="24" t="s">
        <v>117</v>
      </c>
      <c r="AA1848" s="24">
        <v>3165388183</v>
      </c>
      <c r="AB1848" s="24" t="s">
        <v>77</v>
      </c>
      <c r="AC1848" s="24" t="s">
        <v>77</v>
      </c>
      <c r="AD1848" s="24" t="s">
        <v>77</v>
      </c>
      <c r="AE1848" s="26" t="s">
        <v>151</v>
      </c>
      <c r="AF1848" s="26"/>
      <c r="AG1848" s="26"/>
      <c r="AH1848" s="27" t="s">
        <v>3042</v>
      </c>
      <c r="AI1848" s="27" t="s">
        <v>9223</v>
      </c>
      <c r="AJ1848" s="27" t="s">
        <v>438</v>
      </c>
      <c r="AK1848" s="24" t="s">
        <v>121</v>
      </c>
      <c r="AL1848" s="24" t="s">
        <v>7086</v>
      </c>
      <c r="AM1848" s="23">
        <v>43650</v>
      </c>
      <c r="AN1848" s="28">
        <v>857100.06</v>
      </c>
      <c r="AO1848" s="28">
        <v>97032</v>
      </c>
      <c r="AP1848" s="24"/>
      <c r="AQ1848" s="24"/>
      <c r="AR1848" s="24"/>
      <c r="AS1848" s="24"/>
      <c r="AT1848" s="24" t="e">
        <v>#N/A</v>
      </c>
      <c r="AU1848" s="24" t="e">
        <v>#N/A</v>
      </c>
      <c r="AV1848" s="24" t="e">
        <v>#N/A</v>
      </c>
      <c r="AW1848" s="24"/>
      <c r="AX1848" s="24"/>
      <c r="AY1848" s="24"/>
      <c r="AZ1848" s="24"/>
      <c r="BA1848" s="24"/>
      <c r="BB1848" s="24"/>
      <c r="BC1848" s="24"/>
      <c r="BD1848" s="24">
        <v>0</v>
      </c>
      <c r="BE1848" s="24">
        <v>0</v>
      </c>
      <c r="BF1848" s="23"/>
      <c r="BG1848" s="23"/>
      <c r="BH1848" s="23">
        <v>43829</v>
      </c>
      <c r="BI1848" s="26" t="s">
        <v>127</v>
      </c>
      <c r="BJ1848" s="26" t="s">
        <v>232</v>
      </c>
      <c r="BK1848" s="29">
        <v>250829</v>
      </c>
      <c r="BL1848" s="24" t="s">
        <v>129</v>
      </c>
      <c r="BM1848" s="22" t="str">
        <f ca="1">+IF(Tabla1[[#This Row],[FECHA INGRESO]]&gt;=44986,IF((TODAY()-Tabla1[[#This Row],[FECHA INGRESO]])&gt;=50,"ALERTA","TODAVÍA FALTA"),"N/A")</f>
        <v>N/A</v>
      </c>
      <c r="BN1848" s="7">
        <f>IFERROR((_xlfn.DAYS(Tabla1[[#This Row],[FECHA INGRESO]],Tabla1[[#This Row],[FECHA RETIRO]]))/30,"")</f>
        <v>-5.9666666666666668</v>
      </c>
    </row>
    <row r="1849" spans="1:66" x14ac:dyDescent="0.35">
      <c r="A1849" s="31">
        <v>1010014972</v>
      </c>
      <c r="B1849" s="22" t="s">
        <v>10666</v>
      </c>
      <c r="C1849" s="23">
        <v>43650</v>
      </c>
      <c r="D1849" s="23" t="s">
        <v>4008</v>
      </c>
      <c r="E1849" s="23" t="s">
        <v>110</v>
      </c>
      <c r="F1849" s="23"/>
      <c r="G1849" s="24"/>
      <c r="H1849" s="24">
        <v>24095217585</v>
      </c>
      <c r="I1849" s="24" t="s">
        <v>95</v>
      </c>
      <c r="J1849" s="24">
        <f>DATEDIF(Tabla1[[#This Row],[FECHA DE NACIMIENTO]],Tabla1[[#This Row],[FECHA ACTUAL]],"Y")</f>
        <v>27</v>
      </c>
      <c r="K1849" s="24" t="s">
        <v>73</v>
      </c>
      <c r="L1849" s="24" t="s">
        <v>112</v>
      </c>
      <c r="M1849" s="24">
        <v>1</v>
      </c>
      <c r="N1849" s="24">
        <v>1</v>
      </c>
      <c r="O1849" s="24">
        <v>1</v>
      </c>
      <c r="P1849" s="24" t="s">
        <v>101</v>
      </c>
      <c r="Q1849" s="23">
        <v>35239</v>
      </c>
      <c r="R1849" s="24" t="s">
        <v>76</v>
      </c>
      <c r="S1849" s="25">
        <v>45119</v>
      </c>
      <c r="T1849" s="24">
        <v>7730315</v>
      </c>
      <c r="U1849" s="24">
        <v>3143443494</v>
      </c>
      <c r="V1849" s="24" t="s">
        <v>10667</v>
      </c>
      <c r="W1849" s="24" t="s">
        <v>10668</v>
      </c>
      <c r="X1849" s="24" t="s">
        <v>9671</v>
      </c>
      <c r="Y1849" s="24" t="s">
        <v>10669</v>
      </c>
      <c r="Z1849" s="24" t="s">
        <v>117</v>
      </c>
      <c r="AA1849" s="24">
        <v>3112780825</v>
      </c>
      <c r="AB1849" s="24" t="s">
        <v>77</v>
      </c>
      <c r="AC1849" s="24" t="s">
        <v>77</v>
      </c>
      <c r="AD1849" s="24" t="s">
        <v>77</v>
      </c>
      <c r="AE1849" s="26" t="s">
        <v>183</v>
      </c>
      <c r="AF1849" s="26"/>
      <c r="AG1849" s="26"/>
      <c r="AH1849" s="27" t="s">
        <v>184</v>
      </c>
      <c r="AI1849" s="27" t="s">
        <v>8946</v>
      </c>
      <c r="AJ1849" s="27" t="s">
        <v>8947</v>
      </c>
      <c r="AK1849" s="24" t="s">
        <v>8947</v>
      </c>
      <c r="AL1849" s="24" t="s">
        <v>7086</v>
      </c>
      <c r="AM1849" s="23">
        <v>43650</v>
      </c>
      <c r="AN1849" s="28">
        <v>857100.06</v>
      </c>
      <c r="AO1849" s="28">
        <v>97032</v>
      </c>
      <c r="AP1849" s="24" t="s">
        <v>10670</v>
      </c>
      <c r="AQ1849" s="24"/>
      <c r="AR1849" s="24"/>
      <c r="AS1849" s="24"/>
      <c r="AT1849" s="24" t="e">
        <v>#N/A</v>
      </c>
      <c r="AU1849" s="24" t="e">
        <v>#N/A</v>
      </c>
      <c r="AV1849" s="24" t="e">
        <v>#N/A</v>
      </c>
      <c r="AW1849" s="24"/>
      <c r="AX1849" s="24"/>
      <c r="AY1849" s="24"/>
      <c r="AZ1849" s="24"/>
      <c r="BA1849" s="24"/>
      <c r="BB1849" s="24"/>
      <c r="BC1849" s="24"/>
      <c r="BD1849" s="24">
        <v>0</v>
      </c>
      <c r="BE1849" s="24">
        <v>0</v>
      </c>
      <c r="BF1849" s="23"/>
      <c r="BG1849" s="23"/>
      <c r="BH1849" s="23">
        <v>43680</v>
      </c>
      <c r="BI1849" s="26" t="s">
        <v>127</v>
      </c>
      <c r="BJ1849" s="26" t="s">
        <v>273</v>
      </c>
      <c r="BK1849" s="29">
        <v>34505</v>
      </c>
      <c r="BL1849" s="24" t="s">
        <v>129</v>
      </c>
      <c r="BM1849" s="22" t="str">
        <f ca="1">+IF(Tabla1[[#This Row],[FECHA INGRESO]]&gt;=44986,IF((TODAY()-Tabla1[[#This Row],[FECHA INGRESO]])&gt;=50,"ALERTA","TODAVÍA FALTA"),"N/A")</f>
        <v>N/A</v>
      </c>
      <c r="BN1849" s="7">
        <f>IFERROR((_xlfn.DAYS(Tabla1[[#This Row],[FECHA INGRESO]],Tabla1[[#This Row],[FECHA RETIRO]]))/30,"")</f>
        <v>-1</v>
      </c>
    </row>
    <row r="1850" spans="1:66" ht="15" customHeight="1" x14ac:dyDescent="0.35">
      <c r="A1850" s="34">
        <v>42693724</v>
      </c>
      <c r="B1850" s="22" t="s">
        <v>10671</v>
      </c>
      <c r="C1850" s="23">
        <v>43650</v>
      </c>
      <c r="D1850" s="23" t="s">
        <v>131</v>
      </c>
      <c r="E1850" s="23" t="s">
        <v>111</v>
      </c>
      <c r="F1850" s="23" t="s">
        <v>70</v>
      </c>
      <c r="G1850" s="24"/>
      <c r="H1850" s="24">
        <v>24095205025</v>
      </c>
      <c r="I1850" s="24" t="s">
        <v>95</v>
      </c>
      <c r="J1850" s="24">
        <f>DATEDIF(Tabla1[[#This Row],[FECHA DE NACIMIENTO]],Tabla1[[#This Row],[FECHA ACTUAL]],"Y")</f>
        <v>38</v>
      </c>
      <c r="K1850" s="24" t="s">
        <v>73</v>
      </c>
      <c r="L1850" s="24" t="s">
        <v>112</v>
      </c>
      <c r="M1850" s="24">
        <v>0</v>
      </c>
      <c r="N1850" s="24">
        <v>1</v>
      </c>
      <c r="O1850" s="24">
        <v>3</v>
      </c>
      <c r="P1850" s="24" t="s">
        <v>101</v>
      </c>
      <c r="Q1850" s="23">
        <v>30900</v>
      </c>
      <c r="R1850" s="24" t="s">
        <v>2126</v>
      </c>
      <c r="S1850" s="25">
        <v>45119</v>
      </c>
      <c r="T1850" s="24">
        <v>5739611</v>
      </c>
      <c r="U1850" s="24">
        <v>3013085995</v>
      </c>
      <c r="V1850" s="33" t="s">
        <v>10672</v>
      </c>
      <c r="W1850" s="24" t="s">
        <v>10673</v>
      </c>
      <c r="X1850" s="24" t="s">
        <v>10674</v>
      </c>
      <c r="Y1850" s="24" t="s">
        <v>10675</v>
      </c>
      <c r="Z1850" s="24" t="s">
        <v>117</v>
      </c>
      <c r="AA1850" s="24">
        <v>3015319691</v>
      </c>
      <c r="AB1850" s="24" t="s">
        <v>77</v>
      </c>
      <c r="AC1850" s="24" t="s">
        <v>77</v>
      </c>
      <c r="AD1850" s="24" t="s">
        <v>77</v>
      </c>
      <c r="AE1850" s="26" t="s">
        <v>183</v>
      </c>
      <c r="AF1850" s="26"/>
      <c r="AG1850" s="26"/>
      <c r="AH1850" s="27" t="s">
        <v>184</v>
      </c>
      <c r="AI1850" s="27" t="s">
        <v>515</v>
      </c>
      <c r="AJ1850" s="27" t="s">
        <v>515</v>
      </c>
      <c r="AK1850" s="24" t="s">
        <v>121</v>
      </c>
      <c r="AL1850" s="24" t="s">
        <v>7086</v>
      </c>
      <c r="AM1850" s="23">
        <v>43650</v>
      </c>
      <c r="AN1850" s="28">
        <v>877803</v>
      </c>
      <c r="AO1850" s="28">
        <v>102854</v>
      </c>
      <c r="AP1850" s="24"/>
      <c r="AQ1850" s="24"/>
      <c r="AR1850" s="24"/>
      <c r="AS1850" s="24"/>
      <c r="AT1850" s="24" t="e">
        <v>#N/A</v>
      </c>
      <c r="AU1850" s="24" t="e">
        <v>#N/A</v>
      </c>
      <c r="AV1850" s="24" t="e">
        <v>#N/A</v>
      </c>
      <c r="AW1850" s="24"/>
      <c r="AX1850" s="24"/>
      <c r="AY1850" s="24"/>
      <c r="AZ1850" s="24"/>
      <c r="BA1850" s="24"/>
      <c r="BB1850" s="24"/>
      <c r="BC1850" s="24"/>
      <c r="BD1850" s="24">
        <v>0</v>
      </c>
      <c r="BE1850" s="24">
        <v>0</v>
      </c>
      <c r="BF1850" s="23"/>
      <c r="BG1850" s="23"/>
      <c r="BH1850" s="23">
        <v>44028</v>
      </c>
      <c r="BI1850" s="26" t="s">
        <v>127</v>
      </c>
      <c r="BJ1850" s="26" t="s">
        <v>9133</v>
      </c>
      <c r="BK1850" s="29">
        <v>0</v>
      </c>
      <c r="BL1850" s="24" t="s">
        <v>129</v>
      </c>
      <c r="BM1850" s="22" t="str">
        <f ca="1">+IF(Tabla1[[#This Row],[FECHA INGRESO]]&gt;=44986,IF((TODAY()-Tabla1[[#This Row],[FECHA INGRESO]])&gt;=50,"ALERTA","TODAVÍA FALTA"),"N/A")</f>
        <v>N/A</v>
      </c>
      <c r="BN1850" s="7">
        <f>IFERROR((_xlfn.DAYS(Tabla1[[#This Row],[FECHA INGRESO]],Tabla1[[#This Row],[FECHA RETIRO]]))/30,"")</f>
        <v>-12.6</v>
      </c>
    </row>
    <row r="1851" spans="1:66" x14ac:dyDescent="0.35">
      <c r="A1851" s="34">
        <v>52546098</v>
      </c>
      <c r="B1851" s="22" t="s">
        <v>10676</v>
      </c>
      <c r="C1851" s="23">
        <v>43654</v>
      </c>
      <c r="D1851" s="23" t="s">
        <v>266</v>
      </c>
      <c r="E1851" s="24" t="s">
        <v>94</v>
      </c>
      <c r="F1851" s="23" t="s">
        <v>70</v>
      </c>
      <c r="G1851" s="24"/>
      <c r="H1851" s="24">
        <v>24095185347</v>
      </c>
      <c r="I1851" s="24" t="s">
        <v>95</v>
      </c>
      <c r="J1851" s="24">
        <f>DATEDIF(Tabla1[[#This Row],[FECHA DE NACIMIENTO]],Tabla1[[#This Row],[FECHA ACTUAL]],"Y")</f>
        <v>43</v>
      </c>
      <c r="K1851" s="24" t="s">
        <v>73</v>
      </c>
      <c r="L1851" s="24" t="s">
        <v>112</v>
      </c>
      <c r="M1851" s="24">
        <v>0</v>
      </c>
      <c r="N1851" s="24">
        <v>2</v>
      </c>
      <c r="O1851" s="24">
        <v>2</v>
      </c>
      <c r="P1851" s="24" t="s">
        <v>101</v>
      </c>
      <c r="Q1851" s="23">
        <v>29343</v>
      </c>
      <c r="R1851" s="24" t="s">
        <v>76</v>
      </c>
      <c r="S1851" s="25">
        <v>45119</v>
      </c>
      <c r="T1851" s="24">
        <v>6353501</v>
      </c>
      <c r="U1851" s="24">
        <v>3006961434</v>
      </c>
      <c r="V1851" s="24" t="s">
        <v>10677</v>
      </c>
      <c r="W1851" s="24" t="s">
        <v>10678</v>
      </c>
      <c r="X1851" s="24" t="s">
        <v>7938</v>
      </c>
      <c r="Y1851" s="24" t="s">
        <v>10679</v>
      </c>
      <c r="Z1851" s="24" t="s">
        <v>117</v>
      </c>
      <c r="AA1851" s="24">
        <v>3143779121</v>
      </c>
      <c r="AB1851" s="24" t="s">
        <v>77</v>
      </c>
      <c r="AC1851" s="24" t="s">
        <v>77</v>
      </c>
      <c r="AD1851" s="24" t="s">
        <v>77</v>
      </c>
      <c r="AE1851" s="26" t="s">
        <v>183</v>
      </c>
      <c r="AF1851" s="26"/>
      <c r="AG1851" s="26"/>
      <c r="AH1851" s="27" t="s">
        <v>6470</v>
      </c>
      <c r="AI1851" s="27" t="s">
        <v>687</v>
      </c>
      <c r="AJ1851" s="27" t="s">
        <v>673</v>
      </c>
      <c r="AK1851" s="24" t="s">
        <v>89</v>
      </c>
      <c r="AL1851" s="24" t="s">
        <v>7086</v>
      </c>
      <c r="AM1851" s="23">
        <v>43654</v>
      </c>
      <c r="AN1851" s="28">
        <v>1057491.585</v>
      </c>
      <c r="AO1851" s="28">
        <v>102854</v>
      </c>
      <c r="AP1851" s="24"/>
      <c r="AQ1851" s="24"/>
      <c r="AR1851" s="24"/>
      <c r="AS1851" s="24"/>
      <c r="AT1851" s="24" t="e">
        <v>#N/A</v>
      </c>
      <c r="AU1851" s="24" t="e">
        <v>#N/A</v>
      </c>
      <c r="AV1851" s="24">
        <v>48</v>
      </c>
      <c r="AW1851" s="24"/>
      <c r="AX1851" s="24"/>
      <c r="AY1851" s="24"/>
      <c r="AZ1851" s="24"/>
      <c r="BA1851" s="24"/>
      <c r="BB1851" s="24"/>
      <c r="BC1851" s="24"/>
      <c r="BD1851" s="24">
        <v>0</v>
      </c>
      <c r="BE1851" s="24">
        <v>0</v>
      </c>
      <c r="BF1851" s="23"/>
      <c r="BG1851" s="23"/>
      <c r="BH1851" s="23">
        <v>43872</v>
      </c>
      <c r="BI1851" s="26" t="s">
        <v>127</v>
      </c>
      <c r="BJ1851" s="26" t="s">
        <v>2694</v>
      </c>
      <c r="BK1851" s="29">
        <v>0</v>
      </c>
      <c r="BL1851" s="24" t="s">
        <v>129</v>
      </c>
      <c r="BM1851" s="22" t="str">
        <f ca="1">+IF(Tabla1[[#This Row],[FECHA INGRESO]]&gt;=44986,IF((TODAY()-Tabla1[[#This Row],[FECHA INGRESO]])&gt;=50,"ALERTA","TODAVÍA FALTA"),"N/A")</f>
        <v>N/A</v>
      </c>
      <c r="BN1851" s="7">
        <f>IFERROR((_xlfn.DAYS(Tabla1[[#This Row],[FECHA INGRESO]],Tabla1[[#This Row],[FECHA RETIRO]]))/30,"")</f>
        <v>-7.2666666666666666</v>
      </c>
    </row>
    <row r="1852" spans="1:66" x14ac:dyDescent="0.35">
      <c r="A1852" s="31">
        <v>1016059963</v>
      </c>
      <c r="B1852" s="22" t="s">
        <v>10680</v>
      </c>
      <c r="C1852" s="23">
        <v>43654</v>
      </c>
      <c r="D1852" s="23" t="s">
        <v>93</v>
      </c>
      <c r="E1852" s="23" t="s">
        <v>111</v>
      </c>
      <c r="F1852" s="23"/>
      <c r="G1852" s="24"/>
      <c r="H1852" s="24">
        <v>24095193324</v>
      </c>
      <c r="I1852" s="24" t="s">
        <v>72</v>
      </c>
      <c r="J1852" s="24">
        <f>DATEDIF(Tabla1[[#This Row],[FECHA DE NACIMIENTO]],Tabla1[[#This Row],[FECHA ACTUAL]],"Y")</f>
        <v>29</v>
      </c>
      <c r="K1852" s="24" t="s">
        <v>96</v>
      </c>
      <c r="L1852" s="24" t="s">
        <v>234</v>
      </c>
      <c r="M1852" s="24">
        <v>0</v>
      </c>
      <c r="N1852" s="24">
        <v>0</v>
      </c>
      <c r="O1852" s="24">
        <v>2</v>
      </c>
      <c r="P1852" s="24" t="s">
        <v>101</v>
      </c>
      <c r="Q1852" s="23">
        <v>34248</v>
      </c>
      <c r="R1852" s="24" t="s">
        <v>76</v>
      </c>
      <c r="S1852" s="25">
        <v>45119</v>
      </c>
      <c r="T1852" s="24">
        <v>2991504</v>
      </c>
      <c r="U1852" s="24">
        <v>3058972708</v>
      </c>
      <c r="V1852" s="24" t="s">
        <v>10681</v>
      </c>
      <c r="W1852" s="24" t="s">
        <v>10682</v>
      </c>
      <c r="X1852" s="24" t="s">
        <v>10018</v>
      </c>
      <c r="Y1852" s="24" t="s">
        <v>10683</v>
      </c>
      <c r="Z1852" s="24" t="s">
        <v>117</v>
      </c>
      <c r="AA1852" s="24">
        <v>3108508653</v>
      </c>
      <c r="AB1852" s="24" t="s">
        <v>77</v>
      </c>
      <c r="AC1852" s="24" t="s">
        <v>77</v>
      </c>
      <c r="AD1852" s="24" t="s">
        <v>77</v>
      </c>
      <c r="AE1852" s="26" t="s">
        <v>151</v>
      </c>
      <c r="AF1852" s="26"/>
      <c r="AG1852" s="26"/>
      <c r="AH1852" s="27" t="s">
        <v>184</v>
      </c>
      <c r="AI1852" s="27" t="s">
        <v>3433</v>
      </c>
      <c r="AJ1852" s="27" t="s">
        <v>3433</v>
      </c>
      <c r="AK1852" s="24" t="s">
        <v>121</v>
      </c>
      <c r="AL1852" s="24" t="s">
        <v>7086</v>
      </c>
      <c r="AM1852" s="23">
        <v>43654</v>
      </c>
      <c r="AN1852" s="28">
        <v>857100.06</v>
      </c>
      <c r="AO1852" s="28">
        <v>97032</v>
      </c>
      <c r="AP1852" s="24"/>
      <c r="AQ1852" s="24"/>
      <c r="AR1852" s="24"/>
      <c r="AS1852" s="24"/>
      <c r="AT1852" s="24" t="e">
        <v>#N/A</v>
      </c>
      <c r="AU1852" s="24" t="e">
        <v>#N/A</v>
      </c>
      <c r="AV1852" s="24" t="e">
        <v>#N/A</v>
      </c>
      <c r="AW1852" s="24"/>
      <c r="AX1852" s="24"/>
      <c r="AY1852" s="24"/>
      <c r="AZ1852" s="24"/>
      <c r="BA1852" s="24"/>
      <c r="BB1852" s="24"/>
      <c r="BC1852" s="24"/>
      <c r="BD1852" s="24">
        <v>0</v>
      </c>
      <c r="BE1852" s="24">
        <v>0</v>
      </c>
      <c r="BF1852" s="23"/>
      <c r="BG1852" s="23"/>
      <c r="BH1852" s="23">
        <v>43665</v>
      </c>
      <c r="BI1852" s="26" t="s">
        <v>143</v>
      </c>
      <c r="BJ1852" s="26" t="s">
        <v>10684</v>
      </c>
      <c r="BK1852" s="29">
        <v>13802</v>
      </c>
      <c r="BL1852" s="24" t="s">
        <v>129</v>
      </c>
      <c r="BM1852" s="22" t="str">
        <f ca="1">+IF(Tabla1[[#This Row],[FECHA INGRESO]]&gt;=44986,IF((TODAY()-Tabla1[[#This Row],[FECHA INGRESO]])&gt;=50,"ALERTA","TODAVÍA FALTA"),"N/A")</f>
        <v>N/A</v>
      </c>
      <c r="BN1852" s="7">
        <f>IFERROR((_xlfn.DAYS(Tabla1[[#This Row],[FECHA INGRESO]],Tabla1[[#This Row],[FECHA RETIRO]]))/30,"")</f>
        <v>-0.36666666666666664</v>
      </c>
    </row>
    <row r="1853" spans="1:66" x14ac:dyDescent="0.35">
      <c r="A1853" s="34">
        <v>1019129189</v>
      </c>
      <c r="B1853" s="22" t="s">
        <v>10685</v>
      </c>
      <c r="C1853" s="23">
        <v>43654</v>
      </c>
      <c r="D1853" s="23" t="s">
        <v>157</v>
      </c>
      <c r="E1853" s="24" t="s">
        <v>94</v>
      </c>
      <c r="F1853" s="23" t="s">
        <v>70</v>
      </c>
      <c r="G1853" s="24"/>
      <c r="H1853" s="24">
        <v>24095254700</v>
      </c>
      <c r="I1853" s="24" t="s">
        <v>95</v>
      </c>
      <c r="J1853" s="24">
        <f>DATEDIF(Tabla1[[#This Row],[FECHA DE NACIMIENTO]],Tabla1[[#This Row],[FECHA ACTUAL]],"Y")</f>
        <v>26</v>
      </c>
      <c r="K1853" s="24" t="s">
        <v>73</v>
      </c>
      <c r="L1853" s="24" t="s">
        <v>234</v>
      </c>
      <c r="M1853" s="24">
        <v>1</v>
      </c>
      <c r="N1853" s="24">
        <v>2</v>
      </c>
      <c r="O1853" s="24">
        <v>3</v>
      </c>
      <c r="P1853" s="24" t="s">
        <v>101</v>
      </c>
      <c r="Q1853" s="23">
        <v>35507</v>
      </c>
      <c r="R1853" s="24" t="s">
        <v>76</v>
      </c>
      <c r="S1853" s="25">
        <v>45119</v>
      </c>
      <c r="T1853" s="24"/>
      <c r="U1853" s="24">
        <v>3219544648</v>
      </c>
      <c r="V1853" s="24" t="s">
        <v>10686</v>
      </c>
      <c r="W1853" s="24" t="s">
        <v>10687</v>
      </c>
      <c r="X1853" s="24" t="s">
        <v>730</v>
      </c>
      <c r="Y1853" s="24" t="s">
        <v>10688</v>
      </c>
      <c r="Z1853" s="24" t="s">
        <v>117</v>
      </c>
      <c r="AA1853" s="24">
        <v>3124645893</v>
      </c>
      <c r="AB1853" s="24" t="s">
        <v>77</v>
      </c>
      <c r="AC1853" s="24" t="s">
        <v>77</v>
      </c>
      <c r="AD1853" s="24" t="s">
        <v>77</v>
      </c>
      <c r="AE1853" s="26" t="s">
        <v>151</v>
      </c>
      <c r="AF1853" s="26"/>
      <c r="AG1853" s="26"/>
      <c r="AH1853" s="27" t="s">
        <v>184</v>
      </c>
      <c r="AI1853" s="27" t="s">
        <v>120</v>
      </c>
      <c r="AJ1853" s="27" t="s">
        <v>120</v>
      </c>
      <c r="AK1853" s="24" t="s">
        <v>121</v>
      </c>
      <c r="AL1853" s="24" t="s">
        <v>7086</v>
      </c>
      <c r="AM1853" s="23">
        <v>43654</v>
      </c>
      <c r="AN1853" s="28">
        <v>877803</v>
      </c>
      <c r="AO1853" s="28">
        <v>102854</v>
      </c>
      <c r="AP1853" s="24"/>
      <c r="AQ1853" s="24"/>
      <c r="AR1853" s="24"/>
      <c r="AS1853" s="24"/>
      <c r="AT1853" s="24" t="e">
        <v>#N/A</v>
      </c>
      <c r="AU1853" s="24" t="e">
        <v>#N/A</v>
      </c>
      <c r="AV1853" s="24" t="e">
        <v>#N/A</v>
      </c>
      <c r="AW1853" s="24"/>
      <c r="AX1853" s="24"/>
      <c r="AY1853" s="24"/>
      <c r="AZ1853" s="24"/>
      <c r="BA1853" s="24"/>
      <c r="BB1853" s="24"/>
      <c r="BC1853" s="24"/>
      <c r="BD1853" s="24">
        <v>0</v>
      </c>
      <c r="BE1853" s="24">
        <v>0</v>
      </c>
      <c r="BF1853" s="23"/>
      <c r="BG1853" s="23"/>
      <c r="BH1853" s="23">
        <v>43875</v>
      </c>
      <c r="BI1853" s="26" t="s">
        <v>127</v>
      </c>
      <c r="BJ1853" s="26" t="s">
        <v>1165</v>
      </c>
      <c r="BK1853" s="29">
        <v>0</v>
      </c>
      <c r="BL1853" s="24" t="s">
        <v>129</v>
      </c>
      <c r="BM1853" s="22" t="str">
        <f ca="1">+IF(Tabla1[[#This Row],[FECHA INGRESO]]&gt;=44986,IF((TODAY()-Tabla1[[#This Row],[FECHA INGRESO]])&gt;=50,"ALERTA","TODAVÍA FALTA"),"N/A")</f>
        <v>N/A</v>
      </c>
      <c r="BN1853" s="7">
        <f>IFERROR((_xlfn.DAYS(Tabla1[[#This Row],[FECHA INGRESO]],Tabla1[[#This Row],[FECHA RETIRO]]))/30,"")</f>
        <v>-7.3666666666666663</v>
      </c>
    </row>
    <row r="1854" spans="1:66" ht="15" customHeight="1" x14ac:dyDescent="0.35">
      <c r="A1854" s="21">
        <v>1026292541</v>
      </c>
      <c r="B1854" s="22" t="s">
        <v>10689</v>
      </c>
      <c r="C1854" s="23">
        <v>43654</v>
      </c>
      <c r="D1854" s="23" t="s">
        <v>93</v>
      </c>
      <c r="E1854" s="23" t="s">
        <v>110</v>
      </c>
      <c r="F1854" s="23" t="s">
        <v>70</v>
      </c>
      <c r="G1854" s="24"/>
      <c r="H1854" s="24">
        <v>24094865424</v>
      </c>
      <c r="I1854" s="24" t="s">
        <v>95</v>
      </c>
      <c r="J1854" s="24">
        <f>DATEDIF(Tabla1[[#This Row],[FECHA DE NACIMIENTO]],Tabla1[[#This Row],[FECHA ACTUAL]],"Y")</f>
        <v>27</v>
      </c>
      <c r="K1854" s="24" t="s">
        <v>73</v>
      </c>
      <c r="L1854" s="24" t="s">
        <v>234</v>
      </c>
      <c r="M1854" s="24">
        <v>1</v>
      </c>
      <c r="N1854" s="24">
        <v>1</v>
      </c>
      <c r="O1854" s="24">
        <v>2</v>
      </c>
      <c r="P1854" s="24" t="s">
        <v>101</v>
      </c>
      <c r="Q1854" s="23">
        <v>34971</v>
      </c>
      <c r="R1854" s="24" t="s">
        <v>76</v>
      </c>
      <c r="S1854" s="25">
        <v>45119</v>
      </c>
      <c r="T1854" s="24"/>
      <c r="U1854" s="24">
        <v>3054376503</v>
      </c>
      <c r="V1854" s="24" t="s">
        <v>10690</v>
      </c>
      <c r="W1854" s="24" t="s">
        <v>10691</v>
      </c>
      <c r="X1854" s="24" t="s">
        <v>10692</v>
      </c>
      <c r="Y1854" s="24" t="s">
        <v>10693</v>
      </c>
      <c r="Z1854" s="24" t="s">
        <v>117</v>
      </c>
      <c r="AA1854" s="24">
        <v>3115474604</v>
      </c>
      <c r="AB1854" s="24" t="s">
        <v>101</v>
      </c>
      <c r="AC1854" s="24" t="s">
        <v>101</v>
      </c>
      <c r="AD1854" s="24" t="e">
        <v>#REF!</v>
      </c>
      <c r="AE1854" s="26" t="s">
        <v>151</v>
      </c>
      <c r="AF1854" s="26"/>
      <c r="AG1854" s="26">
        <v>0</v>
      </c>
      <c r="AH1854" s="27" t="s">
        <v>460</v>
      </c>
      <c r="AI1854" s="27" t="s">
        <v>4910</v>
      </c>
      <c r="AJ1854" s="27" t="s">
        <v>4910</v>
      </c>
      <c r="AK1854" s="24" t="s">
        <v>121</v>
      </c>
      <c r="AL1854" s="24" t="s">
        <v>7086</v>
      </c>
      <c r="AM1854" s="23">
        <v>43654</v>
      </c>
      <c r="AN1854" s="28">
        <v>1469895</v>
      </c>
      <c r="AO1854" s="28">
        <v>140606</v>
      </c>
      <c r="AP1854" s="24" t="s">
        <v>10694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50</v>
      </c>
      <c r="AW1854" s="24">
        <v>68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v>0</v>
      </c>
      <c r="BE1854" s="24">
        <v>0</v>
      </c>
      <c r="BF1854" s="23"/>
      <c r="BG1854" s="23"/>
      <c r="BH1854" s="23" t="s">
        <v>75</v>
      </c>
      <c r="BI1854" s="26">
        <v>0</v>
      </c>
      <c r="BJ1854" s="26">
        <v>0</v>
      </c>
      <c r="BK1854" s="29">
        <v>0</v>
      </c>
      <c r="BL1854" s="24" t="s">
        <v>91</v>
      </c>
      <c r="BM1854" s="22" t="str">
        <f ca="1">+IF(Tabla1[[#This Row],[FECHA INGRESO]]&gt;=44986,IF((TODAY()-Tabla1[[#This Row],[FECHA INGRESO]])&gt;=50,"ALERTA","TODAVÍA FALTA"),"N/A")</f>
        <v>N/A</v>
      </c>
      <c r="BN1854" s="7" t="str">
        <f>IFERROR((_xlfn.DAYS(Tabla1[[#This Row],[FECHA INGRESO]],Tabla1[[#This Row],[FECHA RETIRO]]))/30,"")</f>
        <v/>
      </c>
    </row>
    <row r="1855" spans="1:66" x14ac:dyDescent="0.35">
      <c r="A1855" s="34">
        <v>1131075375</v>
      </c>
      <c r="B1855" s="22" t="s">
        <v>10695</v>
      </c>
      <c r="C1855" s="23">
        <v>43656</v>
      </c>
      <c r="D1855" s="23" t="s">
        <v>266</v>
      </c>
      <c r="E1855" s="23" t="s">
        <v>111</v>
      </c>
      <c r="F1855" s="23" t="s">
        <v>70</v>
      </c>
      <c r="G1855" s="24"/>
      <c r="H1855" s="24">
        <v>24095302508</v>
      </c>
      <c r="I1855" s="24" t="s">
        <v>95</v>
      </c>
      <c r="J1855" s="24">
        <f>DATEDIF(Tabla1[[#This Row],[FECHA DE NACIMIENTO]],Tabla1[[#This Row],[FECHA ACTUAL]],"Y")</f>
        <v>23</v>
      </c>
      <c r="K1855" s="24" t="s">
        <v>96</v>
      </c>
      <c r="L1855" s="24" t="s">
        <v>112</v>
      </c>
      <c r="M1855" s="24">
        <v>0</v>
      </c>
      <c r="N1855" s="24">
        <v>2</v>
      </c>
      <c r="O1855" s="24">
        <v>1</v>
      </c>
      <c r="P1855" s="24" t="s">
        <v>101</v>
      </c>
      <c r="Q1855" s="23">
        <v>36682</v>
      </c>
      <c r="R1855" s="24" t="s">
        <v>76</v>
      </c>
      <c r="S1855" s="25">
        <v>45119</v>
      </c>
      <c r="T1855" s="24"/>
      <c r="U1855" s="24">
        <v>3024605590</v>
      </c>
      <c r="V1855" s="24" t="s">
        <v>10696</v>
      </c>
      <c r="W1855" s="24" t="s">
        <v>9494</v>
      </c>
      <c r="X1855" s="24" t="s">
        <v>9495</v>
      </c>
      <c r="Y1855" s="24" t="s">
        <v>10697</v>
      </c>
      <c r="Z1855" s="24"/>
      <c r="AA1855" s="24">
        <v>3003031381</v>
      </c>
      <c r="AB1855" s="24" t="s">
        <v>83</v>
      </c>
      <c r="AC1855" s="24" t="s">
        <v>83</v>
      </c>
      <c r="AD1855" s="24" t="e">
        <v>#REF!</v>
      </c>
      <c r="AE1855" s="26" t="s">
        <v>151</v>
      </c>
      <c r="AF1855" s="26"/>
      <c r="AG1855" s="26">
        <v>0</v>
      </c>
      <c r="AH1855" s="27" t="s">
        <v>184</v>
      </c>
      <c r="AI1855" s="27" t="s">
        <v>120</v>
      </c>
      <c r="AJ1855" s="27" t="s">
        <v>120</v>
      </c>
      <c r="AK1855" s="24" t="s">
        <v>121</v>
      </c>
      <c r="AL1855" s="24" t="s">
        <v>7086</v>
      </c>
      <c r="AM1855" s="23">
        <v>43656</v>
      </c>
      <c r="AN1855" s="28">
        <v>1000000</v>
      </c>
      <c r="AO1855" s="28">
        <v>117172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84</v>
      </c>
      <c r="AW1855" s="24">
        <v>74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v>0</v>
      </c>
      <c r="BE1855" s="24">
        <v>0</v>
      </c>
      <c r="BF1855" s="23"/>
      <c r="BG1855" s="23"/>
      <c r="BH1855" s="23">
        <v>44623</v>
      </c>
      <c r="BI1855" s="26" t="s">
        <v>127</v>
      </c>
      <c r="BJ1855" s="26" t="s">
        <v>10698</v>
      </c>
      <c r="BK1855" s="29">
        <v>0</v>
      </c>
      <c r="BL1855" s="24" t="s">
        <v>129</v>
      </c>
      <c r="BM1855" s="22" t="str">
        <f ca="1">+IF(Tabla1[[#This Row],[FECHA INGRESO]]&gt;=44986,IF((TODAY()-Tabla1[[#This Row],[FECHA INGRESO]])&gt;=50,"ALERTA","TODAVÍA FALTA"),"N/A")</f>
        <v>N/A</v>
      </c>
      <c r="BN1855" s="7">
        <f>IFERROR((_xlfn.DAYS(Tabla1[[#This Row],[FECHA INGRESO]],Tabla1[[#This Row],[FECHA RETIRO]]))/30,"")</f>
        <v>-32.233333333333334</v>
      </c>
    </row>
    <row r="1856" spans="1:66" ht="15" customHeight="1" x14ac:dyDescent="0.35">
      <c r="A1856" s="31">
        <v>1015394537</v>
      </c>
      <c r="B1856" s="22" t="s">
        <v>10699</v>
      </c>
      <c r="C1856" s="23">
        <v>43656</v>
      </c>
      <c r="D1856" s="23" t="s">
        <v>188</v>
      </c>
      <c r="E1856" s="23" t="s">
        <v>111</v>
      </c>
      <c r="F1856" s="23"/>
      <c r="G1856" s="24"/>
      <c r="H1856" s="24">
        <v>24095297327</v>
      </c>
      <c r="I1856" s="24" t="s">
        <v>95</v>
      </c>
      <c r="J1856" s="24">
        <f>DATEDIF(Tabla1[[#This Row],[FECHA DE NACIMIENTO]],Tabla1[[#This Row],[FECHA ACTUAL]],"Y")</f>
        <v>37</v>
      </c>
      <c r="K1856" s="24" t="s">
        <v>73</v>
      </c>
      <c r="L1856" s="24" t="s">
        <v>234</v>
      </c>
      <c r="M1856" s="24">
        <v>2</v>
      </c>
      <c r="N1856" s="24">
        <v>2</v>
      </c>
      <c r="O1856" s="24">
        <v>2</v>
      </c>
      <c r="P1856" s="24" t="s">
        <v>101</v>
      </c>
      <c r="Q1856" s="23">
        <v>31565</v>
      </c>
      <c r="R1856" s="24" t="s">
        <v>76</v>
      </c>
      <c r="S1856" s="25">
        <v>45119</v>
      </c>
      <c r="T1856" s="24">
        <v>5358855</v>
      </c>
      <c r="U1856" s="24">
        <v>3197011679</v>
      </c>
      <c r="V1856" s="24" t="s">
        <v>10700</v>
      </c>
      <c r="W1856" s="24" t="s">
        <v>10701</v>
      </c>
      <c r="X1856" s="24" t="s">
        <v>10702</v>
      </c>
      <c r="Y1856" s="24" t="s">
        <v>10703</v>
      </c>
      <c r="Z1856" s="24" t="s">
        <v>82</v>
      </c>
      <c r="AA1856" s="24">
        <v>3194949832</v>
      </c>
      <c r="AB1856" s="24" t="s">
        <v>77</v>
      </c>
      <c r="AC1856" s="24" t="s">
        <v>77</v>
      </c>
      <c r="AD1856" s="24" t="s">
        <v>77</v>
      </c>
      <c r="AE1856" s="26" t="s">
        <v>151</v>
      </c>
      <c r="AF1856" s="26"/>
      <c r="AG1856" s="26"/>
      <c r="AH1856" s="27" t="s">
        <v>184</v>
      </c>
      <c r="AI1856" s="27" t="s">
        <v>2411</v>
      </c>
      <c r="AJ1856" s="27" t="s">
        <v>2411</v>
      </c>
      <c r="AK1856" s="24" t="s">
        <v>121</v>
      </c>
      <c r="AL1856" s="24" t="s">
        <v>7086</v>
      </c>
      <c r="AM1856" s="23">
        <v>43656</v>
      </c>
      <c r="AN1856" s="28">
        <v>857100.06</v>
      </c>
      <c r="AO1856" s="28">
        <v>97032</v>
      </c>
      <c r="AP1856" s="24" t="s">
        <v>10704</v>
      </c>
      <c r="AQ1856" s="24"/>
      <c r="AR1856" s="24"/>
      <c r="AS1856" s="24"/>
      <c r="AT1856" s="24" t="e">
        <v>#N/A</v>
      </c>
      <c r="AU1856" s="24" t="e">
        <v>#N/A</v>
      </c>
      <c r="AV1856" s="24" t="e">
        <v>#N/A</v>
      </c>
      <c r="AW1856" s="24"/>
      <c r="AX1856" s="24"/>
      <c r="AY1856" s="24"/>
      <c r="AZ1856" s="24"/>
      <c r="BA1856" s="24"/>
      <c r="BB1856" s="24"/>
      <c r="BC1856" s="24"/>
      <c r="BD1856" s="24">
        <v>0</v>
      </c>
      <c r="BE1856" s="24">
        <v>0</v>
      </c>
      <c r="BF1856" s="23"/>
      <c r="BG1856" s="23"/>
      <c r="BH1856" s="23">
        <v>43769</v>
      </c>
      <c r="BI1856" s="26" t="s">
        <v>127</v>
      </c>
      <c r="BJ1856" s="26" t="s">
        <v>1550</v>
      </c>
      <c r="BK1856" s="29">
        <v>0</v>
      </c>
      <c r="BL1856" s="24" t="s">
        <v>129</v>
      </c>
      <c r="BM1856" s="22" t="str">
        <f ca="1">+IF(Tabla1[[#This Row],[FECHA INGRESO]]&gt;=44986,IF((TODAY()-Tabla1[[#This Row],[FECHA INGRESO]])&gt;=50,"ALERTA","TODAVÍA FALTA"),"N/A")</f>
        <v>N/A</v>
      </c>
      <c r="BN1856" s="7">
        <f>IFERROR((_xlfn.DAYS(Tabla1[[#This Row],[FECHA INGRESO]],Tabla1[[#This Row],[FECHA RETIRO]]))/30,"")</f>
        <v>-3.7666666666666666</v>
      </c>
    </row>
    <row r="1857" spans="1:66" x14ac:dyDescent="0.35">
      <c r="A1857" s="31">
        <v>1033751384</v>
      </c>
      <c r="B1857" s="22" t="s">
        <v>10705</v>
      </c>
      <c r="C1857" s="23">
        <v>43657</v>
      </c>
      <c r="D1857" s="23" t="s">
        <v>188</v>
      </c>
      <c r="E1857" s="23" t="s">
        <v>110</v>
      </c>
      <c r="F1857" s="23"/>
      <c r="G1857" s="24"/>
      <c r="H1857" s="24">
        <v>24095355300</v>
      </c>
      <c r="I1857" s="24" t="s">
        <v>72</v>
      </c>
      <c r="J1857" s="24">
        <f>DATEDIF(Tabla1[[#This Row],[FECHA DE NACIMIENTO]],Tabla1[[#This Row],[FECHA ACTUAL]],"Y")</f>
        <v>30</v>
      </c>
      <c r="K1857" s="24" t="s">
        <v>96</v>
      </c>
      <c r="L1857" s="24" t="s">
        <v>234</v>
      </c>
      <c r="M1857" s="24">
        <v>1</v>
      </c>
      <c r="N1857" s="24">
        <v>1</v>
      </c>
      <c r="O1857" s="24">
        <v>1</v>
      </c>
      <c r="P1857" s="24" t="s">
        <v>101</v>
      </c>
      <c r="Q1857" s="23">
        <v>33994</v>
      </c>
      <c r="R1857" s="24" t="s">
        <v>76</v>
      </c>
      <c r="S1857" s="25">
        <v>45119</v>
      </c>
      <c r="T1857" s="24"/>
      <c r="U1857" s="24">
        <v>3204588396</v>
      </c>
      <c r="V1857" s="24" t="s">
        <v>10706</v>
      </c>
      <c r="W1857" s="24" t="s">
        <v>10707</v>
      </c>
      <c r="X1857" s="24" t="s">
        <v>10708</v>
      </c>
      <c r="Y1857" s="24" t="s">
        <v>10709</v>
      </c>
      <c r="Z1857" s="24" t="s">
        <v>82</v>
      </c>
      <c r="AA1857" s="24">
        <v>3219503781</v>
      </c>
      <c r="AB1857" s="24" t="s">
        <v>77</v>
      </c>
      <c r="AC1857" s="24" t="s">
        <v>77</v>
      </c>
      <c r="AD1857" s="24" t="s">
        <v>77</v>
      </c>
      <c r="AE1857" s="26" t="s">
        <v>194</v>
      </c>
      <c r="AF1857" s="26"/>
      <c r="AG1857" s="26" t="s">
        <v>10710</v>
      </c>
      <c r="AH1857" s="27" t="s">
        <v>3042</v>
      </c>
      <c r="AI1857" s="27" t="s">
        <v>10168</v>
      </c>
      <c r="AJ1857" s="27" t="s">
        <v>438</v>
      </c>
      <c r="AK1857" s="24" t="s">
        <v>121</v>
      </c>
      <c r="AL1857" s="24" t="s">
        <v>7086</v>
      </c>
      <c r="AM1857" s="23">
        <v>43657</v>
      </c>
      <c r="AN1857" s="28">
        <v>857100.06</v>
      </c>
      <c r="AO1857" s="28">
        <v>97032</v>
      </c>
      <c r="AP1857" s="24"/>
      <c r="AQ1857" s="24"/>
      <c r="AR1857" s="24"/>
      <c r="AS1857" s="24"/>
      <c r="AT1857" s="24" t="e">
        <v>#N/A</v>
      </c>
      <c r="AU1857" s="24" t="e">
        <v>#N/A</v>
      </c>
      <c r="AV1857" s="24">
        <v>88</v>
      </c>
      <c r="AW1857" s="24"/>
      <c r="AX1857" s="24"/>
      <c r="AY1857" s="24"/>
      <c r="AZ1857" s="24"/>
      <c r="BA1857" s="24"/>
      <c r="BB1857" s="24"/>
      <c r="BC1857" s="24"/>
      <c r="BD1857" s="24">
        <v>0</v>
      </c>
      <c r="BE1857" s="24">
        <v>0</v>
      </c>
      <c r="BF1857" s="23"/>
      <c r="BG1857" s="23"/>
      <c r="BH1857" s="23">
        <v>43746</v>
      </c>
      <c r="BI1857" s="26" t="s">
        <v>10014</v>
      </c>
      <c r="BJ1857" s="26" t="s">
        <v>10075</v>
      </c>
      <c r="BK1857" s="29">
        <v>101214</v>
      </c>
      <c r="BL1857" s="24" t="s">
        <v>129</v>
      </c>
      <c r="BM1857" s="22" t="str">
        <f ca="1">+IF(Tabla1[[#This Row],[FECHA INGRESO]]&gt;=44986,IF((TODAY()-Tabla1[[#This Row],[FECHA INGRESO]])&gt;=50,"ALERTA","TODAVÍA FALTA"),"N/A")</f>
        <v>N/A</v>
      </c>
      <c r="BN1857" s="7">
        <f>IFERROR((_xlfn.DAYS(Tabla1[[#This Row],[FECHA INGRESO]],Tabla1[[#This Row],[FECHA RETIRO]]))/30,"")</f>
        <v>-2.9666666666666668</v>
      </c>
    </row>
    <row r="1858" spans="1:66" x14ac:dyDescent="0.35">
      <c r="A1858" s="34">
        <v>1030567664</v>
      </c>
      <c r="B1858" s="22" t="s">
        <v>10711</v>
      </c>
      <c r="C1858" s="23">
        <v>43658</v>
      </c>
      <c r="D1858" s="23" t="s">
        <v>93</v>
      </c>
      <c r="E1858" s="23" t="s">
        <v>111</v>
      </c>
      <c r="F1858" s="23" t="s">
        <v>70</v>
      </c>
      <c r="G1858" s="24"/>
      <c r="H1858" s="24">
        <v>24095461616</v>
      </c>
      <c r="I1858" s="24" t="s">
        <v>95</v>
      </c>
      <c r="J1858" s="24">
        <f>DATEDIF(Tabla1[[#This Row],[FECHA DE NACIMIENTO]],Tabla1[[#This Row],[FECHA ACTUAL]],"Y")</f>
        <v>33</v>
      </c>
      <c r="K1858" s="24" t="s">
        <v>73</v>
      </c>
      <c r="L1858" s="24" t="s">
        <v>74</v>
      </c>
      <c r="M1858" s="24">
        <v>2</v>
      </c>
      <c r="N1858" s="24">
        <v>2</v>
      </c>
      <c r="O1858" s="24">
        <v>2</v>
      </c>
      <c r="P1858" s="24" t="s">
        <v>101</v>
      </c>
      <c r="Q1858" s="23">
        <v>32896</v>
      </c>
      <c r="R1858" s="24" t="s">
        <v>76</v>
      </c>
      <c r="S1858" s="25">
        <v>45119</v>
      </c>
      <c r="T1858" s="24"/>
      <c r="U1858" s="24">
        <v>3204246993</v>
      </c>
      <c r="V1858" s="24" t="s">
        <v>10712</v>
      </c>
      <c r="W1858" s="24" t="s">
        <v>10713</v>
      </c>
      <c r="X1858" s="24" t="s">
        <v>10714</v>
      </c>
      <c r="Y1858" s="24" t="s">
        <v>10715</v>
      </c>
      <c r="Z1858" s="24" t="s">
        <v>117</v>
      </c>
      <c r="AA1858" s="24">
        <v>3208154509</v>
      </c>
      <c r="AB1858" s="24" t="s">
        <v>77</v>
      </c>
      <c r="AC1858" s="24" t="s">
        <v>77</v>
      </c>
      <c r="AD1858" s="24" t="s">
        <v>77</v>
      </c>
      <c r="AE1858" s="26" t="s">
        <v>256</v>
      </c>
      <c r="AF1858" s="26" t="s">
        <v>85</v>
      </c>
      <c r="AG1858" s="26" t="s">
        <v>10716</v>
      </c>
      <c r="AH1858" s="27" t="s">
        <v>119</v>
      </c>
      <c r="AI1858" s="27" t="s">
        <v>4910</v>
      </c>
      <c r="AJ1858" s="27" t="s">
        <v>4910</v>
      </c>
      <c r="AK1858" s="24" t="s">
        <v>121</v>
      </c>
      <c r="AL1858" s="24" t="s">
        <v>7086</v>
      </c>
      <c r="AM1858" s="23">
        <v>43658</v>
      </c>
      <c r="AN1858" s="28">
        <v>2325852</v>
      </c>
      <c r="AO1858" s="28"/>
      <c r="AP1858" s="24" t="s">
        <v>9200</v>
      </c>
      <c r="AQ1858" s="24"/>
      <c r="AR1858" s="24"/>
      <c r="AS1858" s="24"/>
      <c r="AT1858" s="24" t="e">
        <v>#N/A</v>
      </c>
      <c r="AU1858" s="24" t="e">
        <v>#N/A</v>
      </c>
      <c r="AV1858" s="24" t="e">
        <v>#N/A</v>
      </c>
      <c r="AW1858" s="24"/>
      <c r="AX1858" s="24"/>
      <c r="AY1858" s="24"/>
      <c r="AZ1858" s="24"/>
      <c r="BA1858" s="24"/>
      <c r="BB1858" s="24"/>
      <c r="BC1858" s="24"/>
      <c r="BD1858" s="24">
        <v>0</v>
      </c>
      <c r="BE1858" s="24">
        <v>0</v>
      </c>
      <c r="BF1858" s="23"/>
      <c r="BG1858" s="23"/>
      <c r="BH1858" s="23">
        <v>44156</v>
      </c>
      <c r="BI1858" s="26" t="s">
        <v>127</v>
      </c>
      <c r="BJ1858" s="26" t="s">
        <v>5148</v>
      </c>
      <c r="BK1858" s="29">
        <v>0</v>
      </c>
      <c r="BL1858" s="24" t="s">
        <v>129</v>
      </c>
      <c r="BM1858" s="22" t="str">
        <f ca="1">+IF(Tabla1[[#This Row],[FECHA INGRESO]]&gt;=44986,IF((TODAY()-Tabla1[[#This Row],[FECHA INGRESO]])&gt;=50,"ALERTA","TODAVÍA FALTA"),"N/A")</f>
        <v>N/A</v>
      </c>
      <c r="BN1858" s="7">
        <f>IFERROR((_xlfn.DAYS(Tabla1[[#This Row],[FECHA INGRESO]],Tabla1[[#This Row],[FECHA RETIRO]]))/30,"")</f>
        <v>-16.600000000000001</v>
      </c>
    </row>
    <row r="1859" spans="1:66" ht="15" customHeight="1" x14ac:dyDescent="0.35">
      <c r="A1859" s="34">
        <v>1012416359</v>
      </c>
      <c r="B1859" s="22" t="s">
        <v>10717</v>
      </c>
      <c r="C1859" s="23">
        <v>43658</v>
      </c>
      <c r="D1859" s="23" t="s">
        <v>188</v>
      </c>
      <c r="E1859" s="24" t="s">
        <v>94</v>
      </c>
      <c r="F1859" s="23" t="s">
        <v>70</v>
      </c>
      <c r="G1859" s="24"/>
      <c r="H1859" s="24">
        <v>24095386676</v>
      </c>
      <c r="I1859" s="24" t="s">
        <v>95</v>
      </c>
      <c r="J1859" s="24">
        <f>DATEDIF(Tabla1[[#This Row],[FECHA DE NACIMIENTO]],Tabla1[[#This Row],[FECHA ACTUAL]],"Y")</f>
        <v>28</v>
      </c>
      <c r="K1859" s="24" t="s">
        <v>3119</v>
      </c>
      <c r="L1859" s="24" t="s">
        <v>112</v>
      </c>
      <c r="M1859" s="24">
        <v>0</v>
      </c>
      <c r="N1859" s="24">
        <v>1</v>
      </c>
      <c r="O1859" s="24">
        <v>2</v>
      </c>
      <c r="P1859" s="24" t="s">
        <v>101</v>
      </c>
      <c r="Q1859" s="23">
        <v>34658</v>
      </c>
      <c r="R1859" s="24" t="s">
        <v>76</v>
      </c>
      <c r="S1859" s="25">
        <v>45119</v>
      </c>
      <c r="T1859" s="24"/>
      <c r="U1859" s="24">
        <v>3183603812</v>
      </c>
      <c r="V1859" s="24" t="s">
        <v>10718</v>
      </c>
      <c r="W1859" s="24" t="s">
        <v>10719</v>
      </c>
      <c r="X1859" s="24" t="s">
        <v>10720</v>
      </c>
      <c r="Y1859" s="24" t="s">
        <v>10721</v>
      </c>
      <c r="Z1859" s="24" t="s">
        <v>117</v>
      </c>
      <c r="AA1859" s="24">
        <v>3172170309</v>
      </c>
      <c r="AB1859" s="24" t="s">
        <v>77</v>
      </c>
      <c r="AC1859" s="24" t="s">
        <v>77</v>
      </c>
      <c r="AD1859" s="24" t="s">
        <v>77</v>
      </c>
      <c r="AE1859" s="26" t="s">
        <v>151</v>
      </c>
      <c r="AF1859" s="26"/>
      <c r="AG1859" s="26"/>
      <c r="AH1859" s="27" t="s">
        <v>3042</v>
      </c>
      <c r="AI1859" s="27" t="s">
        <v>10168</v>
      </c>
      <c r="AJ1859" s="27" t="s">
        <v>438</v>
      </c>
      <c r="AK1859" s="24" t="s">
        <v>121</v>
      </c>
      <c r="AL1859" s="24" t="s">
        <v>7086</v>
      </c>
      <c r="AM1859" s="23">
        <v>43658</v>
      </c>
      <c r="AN1859" s="28">
        <v>877803</v>
      </c>
      <c r="AO1859" s="28">
        <v>102854</v>
      </c>
      <c r="AP1859" s="24"/>
      <c r="AQ1859" s="24"/>
      <c r="AR1859" s="24"/>
      <c r="AS1859" s="24"/>
      <c r="AT1859" s="24" t="e">
        <v>#N/A</v>
      </c>
      <c r="AU1859" s="24" t="e">
        <v>#N/A</v>
      </c>
      <c r="AV1859" s="24">
        <v>88</v>
      </c>
      <c r="AW1859" s="24"/>
      <c r="AX1859" s="24"/>
      <c r="AY1859" s="24"/>
      <c r="AZ1859" s="24"/>
      <c r="BA1859" s="24"/>
      <c r="BB1859" s="24"/>
      <c r="BC1859" s="24"/>
      <c r="BD1859" s="24">
        <v>0</v>
      </c>
      <c r="BE1859" s="24">
        <v>0</v>
      </c>
      <c r="BF1859" s="23"/>
      <c r="BG1859" s="23"/>
      <c r="BH1859" s="23">
        <v>43966</v>
      </c>
      <c r="BI1859" s="26" t="s">
        <v>127</v>
      </c>
      <c r="BJ1859" s="26" t="s">
        <v>232</v>
      </c>
      <c r="BK1859" s="29">
        <v>0</v>
      </c>
      <c r="BL1859" s="24" t="s">
        <v>129</v>
      </c>
      <c r="BM1859" s="22" t="str">
        <f ca="1">+IF(Tabla1[[#This Row],[FECHA INGRESO]]&gt;=44986,IF((TODAY()-Tabla1[[#This Row],[FECHA INGRESO]])&gt;=50,"ALERTA","TODAVÍA FALTA"),"N/A")</f>
        <v>N/A</v>
      </c>
      <c r="BN1859" s="7">
        <f>IFERROR((_xlfn.DAYS(Tabla1[[#This Row],[FECHA INGRESO]],Tabla1[[#This Row],[FECHA RETIRO]]))/30,"")</f>
        <v>-10.266666666666667</v>
      </c>
    </row>
    <row r="1860" spans="1:66" x14ac:dyDescent="0.35">
      <c r="A1860" s="31">
        <v>1024484289</v>
      </c>
      <c r="B1860" s="22" t="s">
        <v>10722</v>
      </c>
      <c r="C1860" s="23">
        <v>43661</v>
      </c>
      <c r="D1860" s="23" t="s">
        <v>131</v>
      </c>
      <c r="E1860" s="23" t="s">
        <v>111</v>
      </c>
      <c r="F1860" s="23"/>
      <c r="G1860" s="24"/>
      <c r="H1860" s="24">
        <v>24095421764</v>
      </c>
      <c r="I1860" s="24" t="s">
        <v>95</v>
      </c>
      <c r="J1860" s="24">
        <f>DATEDIF(Tabla1[[#This Row],[FECHA DE NACIMIENTO]],Tabla1[[#This Row],[FECHA ACTUAL]],"Y")</f>
        <v>22</v>
      </c>
      <c r="K1860" s="24" t="s">
        <v>73</v>
      </c>
      <c r="L1860" s="24" t="s">
        <v>112</v>
      </c>
      <c r="M1860" s="24">
        <v>0</v>
      </c>
      <c r="N1860" s="24">
        <v>0</v>
      </c>
      <c r="O1860" s="24">
        <v>2</v>
      </c>
      <c r="P1860" s="24" t="s">
        <v>101</v>
      </c>
      <c r="Q1860" s="23">
        <v>36748</v>
      </c>
      <c r="R1860" s="24" t="s">
        <v>76</v>
      </c>
      <c r="S1860" s="25">
        <v>45119</v>
      </c>
      <c r="T1860" s="24"/>
      <c r="U1860" s="24">
        <v>3162118088</v>
      </c>
      <c r="V1860" s="24" t="s">
        <v>10723</v>
      </c>
      <c r="W1860" s="24" t="s">
        <v>10724</v>
      </c>
      <c r="X1860" s="24" t="s">
        <v>10725</v>
      </c>
      <c r="Y1860" s="24" t="s">
        <v>10726</v>
      </c>
      <c r="Z1860" s="24" t="s">
        <v>567</v>
      </c>
      <c r="AA1860" s="24">
        <v>3132147017</v>
      </c>
      <c r="AB1860" s="24" t="s">
        <v>77</v>
      </c>
      <c r="AC1860" s="24" t="s">
        <v>77</v>
      </c>
      <c r="AD1860" s="24" t="s">
        <v>77</v>
      </c>
      <c r="AE1860" s="26" t="s">
        <v>151</v>
      </c>
      <c r="AF1860" s="26"/>
      <c r="AG1860" s="26"/>
      <c r="AH1860" s="27" t="s">
        <v>3042</v>
      </c>
      <c r="AI1860" s="27" t="s">
        <v>10168</v>
      </c>
      <c r="AJ1860" s="27" t="s">
        <v>438</v>
      </c>
      <c r="AK1860" s="24" t="s">
        <v>121</v>
      </c>
      <c r="AL1860" s="24" t="s">
        <v>7086</v>
      </c>
      <c r="AM1860" s="23">
        <v>43661</v>
      </c>
      <c r="AN1860" s="28">
        <v>857100.06</v>
      </c>
      <c r="AO1860" s="28">
        <v>97032</v>
      </c>
      <c r="AP1860" s="24"/>
      <c r="AQ1860" s="24"/>
      <c r="AR1860" s="24"/>
      <c r="AS1860" s="24"/>
      <c r="AT1860" s="24" t="e">
        <v>#N/A</v>
      </c>
      <c r="AU1860" s="24" t="e">
        <v>#N/A</v>
      </c>
      <c r="AV1860" s="24" t="e">
        <v>#N/A</v>
      </c>
      <c r="AW1860" s="24"/>
      <c r="AX1860" s="24"/>
      <c r="AY1860" s="24"/>
      <c r="AZ1860" s="24"/>
      <c r="BA1860" s="24"/>
      <c r="BB1860" s="24"/>
      <c r="BC1860" s="24"/>
      <c r="BD1860" s="24">
        <v>0</v>
      </c>
      <c r="BE1860" s="24">
        <v>0</v>
      </c>
      <c r="BF1860" s="23"/>
      <c r="BG1860" s="23"/>
      <c r="BH1860" s="23">
        <v>43774</v>
      </c>
      <c r="BI1860" s="26" t="s">
        <v>127</v>
      </c>
      <c r="BJ1860" s="26" t="s">
        <v>6087</v>
      </c>
      <c r="BK1860" s="29">
        <v>127668</v>
      </c>
      <c r="BL1860" s="24" t="s">
        <v>129</v>
      </c>
      <c r="BM1860" s="22" t="str">
        <f ca="1">+IF(Tabla1[[#This Row],[FECHA INGRESO]]&gt;=44986,IF((TODAY()-Tabla1[[#This Row],[FECHA INGRESO]])&gt;=50,"ALERTA","TODAVÍA FALTA"),"N/A")</f>
        <v>N/A</v>
      </c>
      <c r="BN1860" s="7">
        <f>IFERROR((_xlfn.DAYS(Tabla1[[#This Row],[FECHA INGRESO]],Tabla1[[#This Row],[FECHA RETIRO]]))/30,"")</f>
        <v>-3.7666666666666666</v>
      </c>
    </row>
    <row r="1861" spans="1:66" x14ac:dyDescent="0.35">
      <c r="A1861" s="34">
        <v>1013679694</v>
      </c>
      <c r="B1861" s="22" t="s">
        <v>10727</v>
      </c>
      <c r="C1861" s="23">
        <v>43661</v>
      </c>
      <c r="D1861" s="23" t="s">
        <v>4008</v>
      </c>
      <c r="E1861" s="23" t="s">
        <v>111</v>
      </c>
      <c r="F1861" s="23" t="s">
        <v>70</v>
      </c>
      <c r="G1861" s="24"/>
      <c r="H1861" s="24">
        <v>24095358912</v>
      </c>
      <c r="I1861" s="24" t="s">
        <v>95</v>
      </c>
      <c r="J1861" s="24">
        <f>DATEDIF(Tabla1[[#This Row],[FECHA DE NACIMIENTO]],Tabla1[[#This Row],[FECHA ACTUAL]],"Y")</f>
        <v>25</v>
      </c>
      <c r="K1861" s="24" t="s">
        <v>73</v>
      </c>
      <c r="L1861" s="24" t="s">
        <v>112</v>
      </c>
      <c r="M1861" s="24">
        <v>1</v>
      </c>
      <c r="N1861" s="24">
        <v>1</v>
      </c>
      <c r="O1861" s="24">
        <v>2</v>
      </c>
      <c r="P1861" s="24" t="s">
        <v>101</v>
      </c>
      <c r="Q1861" s="23">
        <v>35846</v>
      </c>
      <c r="R1861" s="24" t="s">
        <v>76</v>
      </c>
      <c r="S1861" s="25">
        <v>45119</v>
      </c>
      <c r="T1861" s="24">
        <v>7071840</v>
      </c>
      <c r="U1861" s="24">
        <v>3102563556</v>
      </c>
      <c r="V1861" s="24" t="s">
        <v>10728</v>
      </c>
      <c r="W1861" s="24" t="s">
        <v>10729</v>
      </c>
      <c r="X1861" s="24" t="s">
        <v>10730</v>
      </c>
      <c r="Y1861" s="24" t="s">
        <v>10731</v>
      </c>
      <c r="Z1861" s="24" t="s">
        <v>567</v>
      </c>
      <c r="AA1861" s="24">
        <v>3134392109</v>
      </c>
      <c r="AB1861" s="24" t="s">
        <v>83</v>
      </c>
      <c r="AC1861" s="24" t="s">
        <v>83</v>
      </c>
      <c r="AD1861" s="24" t="e">
        <v>#REF!</v>
      </c>
      <c r="AE1861" s="26" t="s">
        <v>183</v>
      </c>
      <c r="AF1861" s="26"/>
      <c r="AG1861" s="26"/>
      <c r="AH1861" s="27" t="s">
        <v>184</v>
      </c>
      <c r="AI1861" s="27" t="s">
        <v>120</v>
      </c>
      <c r="AJ1861" s="27" t="s">
        <v>120</v>
      </c>
      <c r="AK1861" s="24" t="s">
        <v>121</v>
      </c>
      <c r="AL1861" s="24" t="s">
        <v>7086</v>
      </c>
      <c r="AM1861" s="23">
        <v>43661</v>
      </c>
      <c r="AN1861" s="28">
        <v>908526</v>
      </c>
      <c r="AO1861" s="28">
        <v>106454</v>
      </c>
      <c r="AP1861" s="24"/>
      <c r="AQ1861" s="24"/>
      <c r="AR1861" s="24"/>
      <c r="AS1861" s="24"/>
      <c r="AT1861" s="24"/>
      <c r="AU1861" s="24"/>
      <c r="AV1861" s="24">
        <v>76</v>
      </c>
      <c r="AW1861" s="24" t="s">
        <v>10732</v>
      </c>
      <c r="AX1861" s="24"/>
      <c r="AY1861" s="24"/>
      <c r="AZ1861" s="24"/>
      <c r="BA1861" s="24"/>
      <c r="BB1861" s="24"/>
      <c r="BC1861" s="24"/>
      <c r="BD1861" s="24">
        <v>0</v>
      </c>
      <c r="BE1861" s="24">
        <v>0</v>
      </c>
      <c r="BF1861" s="23"/>
      <c r="BG1861" s="23"/>
      <c r="BH1861" s="23">
        <v>44564</v>
      </c>
      <c r="BI1861" s="26" t="s">
        <v>127</v>
      </c>
      <c r="BJ1861" s="26" t="s">
        <v>467</v>
      </c>
      <c r="BK1861" s="29">
        <v>0</v>
      </c>
      <c r="BL1861" s="24" t="s">
        <v>129</v>
      </c>
      <c r="BM1861" s="22" t="str">
        <f ca="1">+IF(Tabla1[[#This Row],[FECHA INGRESO]]&gt;=44986,IF((TODAY()-Tabla1[[#This Row],[FECHA INGRESO]])&gt;=50,"ALERTA","TODAVÍA FALTA"),"N/A")</f>
        <v>N/A</v>
      </c>
      <c r="BN1861" s="7">
        <f>IFERROR((_xlfn.DAYS(Tabla1[[#This Row],[FECHA INGRESO]],Tabla1[[#This Row],[FECHA RETIRO]]))/30,"")</f>
        <v>-30.1</v>
      </c>
    </row>
    <row r="1862" spans="1:66" ht="15" customHeight="1" x14ac:dyDescent="0.35">
      <c r="A1862" s="31">
        <v>1071169814</v>
      </c>
      <c r="B1862" s="22" t="s">
        <v>10733</v>
      </c>
      <c r="C1862" s="23">
        <v>43661</v>
      </c>
      <c r="D1862" s="23" t="s">
        <v>266</v>
      </c>
      <c r="E1862" s="23" t="s">
        <v>111</v>
      </c>
      <c r="F1862" s="23"/>
      <c r="G1862" s="24"/>
      <c r="H1862" s="24">
        <v>24095389093</v>
      </c>
      <c r="I1862" s="24" t="s">
        <v>72</v>
      </c>
      <c r="J1862" s="24">
        <f>DATEDIF(Tabla1[[#This Row],[FECHA DE NACIMIENTO]],Tabla1[[#This Row],[FECHA ACTUAL]],"Y")</f>
        <v>26</v>
      </c>
      <c r="K1862" s="24" t="s">
        <v>73</v>
      </c>
      <c r="L1862" s="24" t="s">
        <v>112</v>
      </c>
      <c r="M1862" s="24">
        <v>0</v>
      </c>
      <c r="N1862" s="24">
        <v>0</v>
      </c>
      <c r="O1862" s="24">
        <v>2</v>
      </c>
      <c r="P1862" s="24" t="s">
        <v>101</v>
      </c>
      <c r="Q1862" s="23">
        <v>35406</v>
      </c>
      <c r="R1862" s="24" t="s">
        <v>76</v>
      </c>
      <c r="S1862" s="25">
        <v>45119</v>
      </c>
      <c r="T1862" s="24">
        <v>5203775</v>
      </c>
      <c r="U1862" s="24">
        <v>3134710255</v>
      </c>
      <c r="V1862" s="24" t="s">
        <v>10734</v>
      </c>
      <c r="W1862" s="24" t="s">
        <v>10735</v>
      </c>
      <c r="X1862" s="24" t="s">
        <v>10736</v>
      </c>
      <c r="Y1862" s="24" t="s">
        <v>10737</v>
      </c>
      <c r="Z1862" s="24" t="s">
        <v>285</v>
      </c>
      <c r="AA1862" s="24">
        <v>3202948442</v>
      </c>
      <c r="AB1862" s="24" t="s">
        <v>77</v>
      </c>
      <c r="AC1862" s="24" t="s">
        <v>77</v>
      </c>
      <c r="AD1862" s="24" t="s">
        <v>77</v>
      </c>
      <c r="AE1862" s="26" t="s">
        <v>194</v>
      </c>
      <c r="AF1862" s="26"/>
      <c r="AG1862" s="26"/>
      <c r="AH1862" s="27" t="s">
        <v>184</v>
      </c>
      <c r="AI1862" s="27" t="s">
        <v>1612</v>
      </c>
      <c r="AJ1862" s="27" t="s">
        <v>487</v>
      </c>
      <c r="AK1862" s="24" t="s">
        <v>121</v>
      </c>
      <c r="AL1862" s="24" t="s">
        <v>7086</v>
      </c>
      <c r="AM1862" s="23">
        <v>43661</v>
      </c>
      <c r="AN1862" s="28">
        <v>857100.06</v>
      </c>
      <c r="AO1862" s="28">
        <v>97032</v>
      </c>
      <c r="AP1862" s="24"/>
      <c r="AQ1862" s="24"/>
      <c r="AR1862" s="24"/>
      <c r="AS1862" s="24"/>
      <c r="AT1862" s="24" t="e">
        <v>#N/A</v>
      </c>
      <c r="AU1862" s="24" t="e">
        <v>#N/A</v>
      </c>
      <c r="AV1862" s="24" t="e">
        <v>#N/A</v>
      </c>
      <c r="AW1862" s="24"/>
      <c r="AX1862" s="24"/>
      <c r="AY1862" s="24"/>
      <c r="AZ1862" s="24"/>
      <c r="BA1862" s="24"/>
      <c r="BB1862" s="24"/>
      <c r="BC1862" s="24"/>
      <c r="BD1862" s="24">
        <v>0</v>
      </c>
      <c r="BE1862" s="24">
        <v>0</v>
      </c>
      <c r="BF1862" s="23"/>
      <c r="BG1862" s="23"/>
      <c r="BH1862" s="23">
        <v>43676</v>
      </c>
      <c r="BI1862" s="26" t="s">
        <v>10014</v>
      </c>
      <c r="BJ1862" s="26" t="s">
        <v>10684</v>
      </c>
      <c r="BK1862" s="29">
        <v>0</v>
      </c>
      <c r="BL1862" s="24" t="s">
        <v>129</v>
      </c>
      <c r="BM1862" s="22" t="str">
        <f ca="1">+IF(Tabla1[[#This Row],[FECHA INGRESO]]&gt;=44986,IF((TODAY()-Tabla1[[#This Row],[FECHA INGRESO]])&gt;=50,"ALERTA","TODAVÍA FALTA"),"N/A")</f>
        <v>N/A</v>
      </c>
      <c r="BN1862" s="7">
        <f>IFERROR((_xlfn.DAYS(Tabla1[[#This Row],[FECHA INGRESO]],Tabla1[[#This Row],[FECHA RETIRO]]))/30,"")</f>
        <v>-0.5</v>
      </c>
    </row>
    <row r="1863" spans="1:66" x14ac:dyDescent="0.35">
      <c r="A1863" s="34">
        <v>1115089838</v>
      </c>
      <c r="B1863" s="22" t="s">
        <v>10738</v>
      </c>
      <c r="C1863" s="23">
        <v>43661</v>
      </c>
      <c r="D1863" s="23" t="s">
        <v>131</v>
      </c>
      <c r="E1863" s="24" t="s">
        <v>94</v>
      </c>
      <c r="F1863" s="23" t="s">
        <v>70</v>
      </c>
      <c r="G1863" s="24"/>
      <c r="H1863" s="24">
        <v>24095395632</v>
      </c>
      <c r="I1863" s="24" t="s">
        <v>95</v>
      </c>
      <c r="J1863" s="24">
        <f>DATEDIF(Tabla1[[#This Row],[FECHA DE NACIMIENTO]],Tabla1[[#This Row],[FECHA ACTUAL]],"Y")</f>
        <v>25</v>
      </c>
      <c r="K1863" s="24" t="s">
        <v>96</v>
      </c>
      <c r="L1863" s="24" t="s">
        <v>112</v>
      </c>
      <c r="M1863" s="24">
        <v>0</v>
      </c>
      <c r="N1863" s="24">
        <v>0</v>
      </c>
      <c r="O1863" s="24">
        <v>3</v>
      </c>
      <c r="P1863" s="24" t="s">
        <v>101</v>
      </c>
      <c r="Q1863" s="23">
        <v>35684</v>
      </c>
      <c r="R1863" s="24" t="s">
        <v>10739</v>
      </c>
      <c r="S1863" s="25">
        <v>45119</v>
      </c>
      <c r="T1863" s="24">
        <v>3046081317</v>
      </c>
      <c r="U1863" s="24">
        <v>3022186585</v>
      </c>
      <c r="V1863" s="24" t="s">
        <v>10740</v>
      </c>
      <c r="W1863" s="24" t="s">
        <v>10741</v>
      </c>
      <c r="X1863" s="24" t="s">
        <v>10246</v>
      </c>
      <c r="Y1863" s="24" t="s">
        <v>10742</v>
      </c>
      <c r="Z1863" s="24" t="s">
        <v>567</v>
      </c>
      <c r="AA1863" s="24">
        <v>3178142791</v>
      </c>
      <c r="AB1863" s="24" t="s">
        <v>77</v>
      </c>
      <c r="AC1863" s="24" t="s">
        <v>77</v>
      </c>
      <c r="AD1863" s="24" t="s">
        <v>77</v>
      </c>
      <c r="AE1863" s="26" t="s">
        <v>194</v>
      </c>
      <c r="AF1863" s="26"/>
      <c r="AG1863" s="26"/>
      <c r="AH1863" s="27" t="s">
        <v>184</v>
      </c>
      <c r="AI1863" s="27" t="s">
        <v>1612</v>
      </c>
      <c r="AJ1863" s="27" t="s">
        <v>487</v>
      </c>
      <c r="AK1863" s="24" t="s">
        <v>121</v>
      </c>
      <c r="AL1863" s="24" t="s">
        <v>7086</v>
      </c>
      <c r="AM1863" s="23">
        <v>43661</v>
      </c>
      <c r="AN1863" s="28">
        <v>877803</v>
      </c>
      <c r="AO1863" s="28">
        <v>102854</v>
      </c>
      <c r="AP1863" s="24"/>
      <c r="AQ1863" s="24"/>
      <c r="AR1863" s="24"/>
      <c r="AS1863" s="24"/>
      <c r="AT1863" s="24" t="e">
        <v>#N/A</v>
      </c>
      <c r="AU1863" s="24" t="e">
        <v>#N/A</v>
      </c>
      <c r="AV1863" s="24" t="e">
        <v>#N/A</v>
      </c>
      <c r="AW1863" s="24"/>
      <c r="AX1863" s="24"/>
      <c r="AY1863" s="24"/>
      <c r="AZ1863" s="24"/>
      <c r="BA1863" s="24"/>
      <c r="BB1863" s="24"/>
      <c r="BC1863" s="24"/>
      <c r="BD1863" s="24">
        <v>0</v>
      </c>
      <c r="BE1863" s="24">
        <v>0</v>
      </c>
      <c r="BF1863" s="23"/>
      <c r="BG1863" s="23"/>
      <c r="BH1863" s="23">
        <v>44200</v>
      </c>
      <c r="BI1863" s="26" t="s">
        <v>466</v>
      </c>
      <c r="BJ1863" s="26" t="s">
        <v>273</v>
      </c>
      <c r="BK1863" s="29">
        <v>0</v>
      </c>
      <c r="BL1863" s="24" t="s">
        <v>129</v>
      </c>
      <c r="BM1863" s="22" t="str">
        <f ca="1">+IF(Tabla1[[#This Row],[FECHA INGRESO]]&gt;=44986,IF((TODAY()-Tabla1[[#This Row],[FECHA INGRESO]])&gt;=50,"ALERTA","TODAVÍA FALTA"),"N/A")</f>
        <v>N/A</v>
      </c>
      <c r="BN1863" s="7">
        <f>IFERROR((_xlfn.DAYS(Tabla1[[#This Row],[FECHA INGRESO]],Tabla1[[#This Row],[FECHA RETIRO]]))/30,"")</f>
        <v>-17.966666666666665</v>
      </c>
    </row>
    <row r="1864" spans="1:66" ht="15" customHeight="1" x14ac:dyDescent="0.35">
      <c r="A1864" s="34">
        <v>1127080644</v>
      </c>
      <c r="B1864" s="22" t="s">
        <v>10743</v>
      </c>
      <c r="C1864" s="23">
        <v>43661</v>
      </c>
      <c r="D1864" s="23" t="s">
        <v>4008</v>
      </c>
      <c r="E1864" s="23" t="s">
        <v>110</v>
      </c>
      <c r="F1864" s="23" t="s">
        <v>70</v>
      </c>
      <c r="G1864" s="24"/>
      <c r="H1864" s="24">
        <v>24095391205</v>
      </c>
      <c r="I1864" s="24" t="s">
        <v>95</v>
      </c>
      <c r="J1864" s="24">
        <f>DATEDIF(Tabla1[[#This Row],[FECHA DE NACIMIENTO]],Tabla1[[#This Row],[FECHA ACTUAL]],"Y")</f>
        <v>23</v>
      </c>
      <c r="K1864" s="24" t="s">
        <v>320</v>
      </c>
      <c r="L1864" s="24" t="s">
        <v>112</v>
      </c>
      <c r="M1864" s="24">
        <v>0</v>
      </c>
      <c r="N1864" s="24">
        <v>0</v>
      </c>
      <c r="O1864" s="24">
        <v>2</v>
      </c>
      <c r="P1864" s="24" t="s">
        <v>101</v>
      </c>
      <c r="Q1864" s="23">
        <v>36369</v>
      </c>
      <c r="R1864" s="24" t="s">
        <v>10744</v>
      </c>
      <c r="S1864" s="25">
        <v>45119</v>
      </c>
      <c r="T1864" s="24">
        <v>7807122</v>
      </c>
      <c r="U1864" s="24">
        <v>3164461516</v>
      </c>
      <c r="V1864" s="33" t="s">
        <v>10745</v>
      </c>
      <c r="W1864" s="24" t="s">
        <v>10746</v>
      </c>
      <c r="X1864" s="24" t="s">
        <v>10720</v>
      </c>
      <c r="Y1864" s="24"/>
      <c r="Z1864" s="24"/>
      <c r="AA1864" s="24"/>
      <c r="AB1864" s="24" t="s">
        <v>77</v>
      </c>
      <c r="AC1864" s="24" t="s">
        <v>77</v>
      </c>
      <c r="AD1864" s="24" t="s">
        <v>77</v>
      </c>
      <c r="AE1864" s="26" t="s">
        <v>151</v>
      </c>
      <c r="AF1864" s="26"/>
      <c r="AG1864" s="26"/>
      <c r="AH1864" s="27" t="s">
        <v>184</v>
      </c>
      <c r="AI1864" s="27" t="s">
        <v>1612</v>
      </c>
      <c r="AJ1864" s="27" t="s">
        <v>487</v>
      </c>
      <c r="AK1864" s="24" t="s">
        <v>121</v>
      </c>
      <c r="AL1864" s="24" t="s">
        <v>7086</v>
      </c>
      <c r="AM1864" s="23">
        <v>43661</v>
      </c>
      <c r="AN1864" s="28">
        <v>877803</v>
      </c>
      <c r="AO1864" s="28">
        <v>102854</v>
      </c>
      <c r="AP1864" s="24"/>
      <c r="AQ1864" s="24"/>
      <c r="AR1864" s="24"/>
      <c r="AS1864" s="24"/>
      <c r="AT1864" s="24" t="e">
        <v>#N/A</v>
      </c>
      <c r="AU1864" s="24" t="e">
        <v>#N/A</v>
      </c>
      <c r="AV1864" s="24">
        <v>79</v>
      </c>
      <c r="AW1864" s="24"/>
      <c r="AX1864" s="24"/>
      <c r="AY1864" s="24"/>
      <c r="AZ1864" s="24"/>
      <c r="BA1864" s="24"/>
      <c r="BB1864" s="24"/>
      <c r="BC1864" s="24"/>
      <c r="BD1864" s="24">
        <v>0</v>
      </c>
      <c r="BE1864" s="24">
        <v>0</v>
      </c>
      <c r="BF1864" s="23"/>
      <c r="BG1864" s="23"/>
      <c r="BH1864" s="23">
        <v>43936</v>
      </c>
      <c r="BI1864" s="26" t="s">
        <v>127</v>
      </c>
      <c r="BJ1864" s="26" t="s">
        <v>178</v>
      </c>
      <c r="BK1864" s="29">
        <v>0</v>
      </c>
      <c r="BL1864" s="24" t="s">
        <v>129</v>
      </c>
      <c r="BM1864" s="22" t="str">
        <f ca="1">+IF(Tabla1[[#This Row],[FECHA INGRESO]]&gt;=44986,IF((TODAY()-Tabla1[[#This Row],[FECHA INGRESO]])&gt;=50,"ALERTA","TODAVÍA FALTA"),"N/A")</f>
        <v>N/A</v>
      </c>
      <c r="BN1864" s="7">
        <f>IFERROR((_xlfn.DAYS(Tabla1[[#This Row],[FECHA INGRESO]],Tabla1[[#This Row],[FECHA RETIRO]]))/30,"")</f>
        <v>-9.1666666666666661</v>
      </c>
    </row>
    <row r="1865" spans="1:66" ht="15" customHeight="1" x14ac:dyDescent="0.35">
      <c r="A1865" s="31">
        <v>1031166412</v>
      </c>
      <c r="B1865" s="22" t="s">
        <v>10747</v>
      </c>
      <c r="C1865" s="23">
        <v>43661</v>
      </c>
      <c r="D1865" s="23" t="s">
        <v>266</v>
      </c>
      <c r="E1865" s="23" t="s">
        <v>111</v>
      </c>
      <c r="F1865" s="23"/>
      <c r="G1865" s="24"/>
      <c r="H1865" s="24">
        <v>24095417734</v>
      </c>
      <c r="I1865" s="24" t="s">
        <v>95</v>
      </c>
      <c r="J1865" s="24">
        <f>DATEDIF(Tabla1[[#This Row],[FECHA DE NACIMIENTO]],Tabla1[[#This Row],[FECHA ACTUAL]],"Y")</f>
        <v>26</v>
      </c>
      <c r="K1865" s="24" t="s">
        <v>73</v>
      </c>
      <c r="L1865" s="24" t="s">
        <v>234</v>
      </c>
      <c r="M1865" s="24">
        <v>0</v>
      </c>
      <c r="N1865" s="24">
        <v>1</v>
      </c>
      <c r="O1865" s="24">
        <v>2</v>
      </c>
      <c r="P1865" s="24" t="s">
        <v>101</v>
      </c>
      <c r="Q1865" s="23">
        <v>35297</v>
      </c>
      <c r="R1865" s="24" t="s">
        <v>76</v>
      </c>
      <c r="S1865" s="25">
        <v>45119</v>
      </c>
      <c r="T1865" s="24"/>
      <c r="U1865" s="24">
        <v>3106726161</v>
      </c>
      <c r="V1865" s="24" t="s">
        <v>10748</v>
      </c>
      <c r="W1865" s="24" t="s">
        <v>10749</v>
      </c>
      <c r="X1865" s="24" t="s">
        <v>8941</v>
      </c>
      <c r="Y1865" s="24" t="s">
        <v>10750</v>
      </c>
      <c r="Z1865" s="24" t="s">
        <v>117</v>
      </c>
      <c r="AA1865" s="24">
        <v>3142223837</v>
      </c>
      <c r="AB1865" s="24" t="s">
        <v>77</v>
      </c>
      <c r="AC1865" s="24" t="s">
        <v>77</v>
      </c>
      <c r="AD1865" s="24" t="s">
        <v>77</v>
      </c>
      <c r="AE1865" s="26" t="s">
        <v>194</v>
      </c>
      <c r="AF1865" s="26"/>
      <c r="AG1865" s="26"/>
      <c r="AH1865" s="27" t="s">
        <v>184</v>
      </c>
      <c r="AI1865" s="27" t="s">
        <v>120</v>
      </c>
      <c r="AJ1865" s="27" t="s">
        <v>120</v>
      </c>
      <c r="AK1865" s="24" t="s">
        <v>121</v>
      </c>
      <c r="AL1865" s="24" t="s">
        <v>7086</v>
      </c>
      <c r="AM1865" s="23">
        <v>43661</v>
      </c>
      <c r="AN1865" s="28">
        <v>857100.06</v>
      </c>
      <c r="AO1865" s="28">
        <v>97032</v>
      </c>
      <c r="AP1865" s="24"/>
      <c r="AQ1865" s="24"/>
      <c r="AR1865" s="24"/>
      <c r="AS1865" s="24"/>
      <c r="AT1865" s="24" t="e">
        <v>#N/A</v>
      </c>
      <c r="AU1865" s="24" t="e">
        <v>#N/A</v>
      </c>
      <c r="AV1865" s="24" t="e">
        <v>#N/A</v>
      </c>
      <c r="AW1865" s="24"/>
      <c r="AX1865" s="24"/>
      <c r="AY1865" s="24"/>
      <c r="AZ1865" s="24"/>
      <c r="BA1865" s="24"/>
      <c r="BB1865" s="24"/>
      <c r="BC1865" s="24"/>
      <c r="BD1865" s="24">
        <v>0</v>
      </c>
      <c r="BE1865" s="24">
        <v>0</v>
      </c>
      <c r="BF1865" s="23"/>
      <c r="BG1865" s="23"/>
      <c r="BH1865" s="23">
        <v>43702</v>
      </c>
      <c r="BI1865" s="26" t="s">
        <v>127</v>
      </c>
      <c r="BJ1865" s="26" t="s">
        <v>273</v>
      </c>
      <c r="BK1865" s="29">
        <v>47157</v>
      </c>
      <c r="BL1865" s="24" t="s">
        <v>129</v>
      </c>
      <c r="BM1865" s="22" t="str">
        <f ca="1">+IF(Tabla1[[#This Row],[FECHA INGRESO]]&gt;=44986,IF((TODAY()-Tabla1[[#This Row],[FECHA INGRESO]])&gt;=50,"ALERTA","TODAVÍA FALTA"),"N/A")</f>
        <v>N/A</v>
      </c>
      <c r="BN1865" s="7">
        <f>IFERROR((_xlfn.DAYS(Tabla1[[#This Row],[FECHA INGRESO]],Tabla1[[#This Row],[FECHA RETIRO]]))/30,"")</f>
        <v>-1.3666666666666667</v>
      </c>
    </row>
    <row r="1866" spans="1:66" ht="15" customHeight="1" x14ac:dyDescent="0.35">
      <c r="A1866" s="31">
        <v>1015471987</v>
      </c>
      <c r="B1866" s="22" t="s">
        <v>10751</v>
      </c>
      <c r="C1866" s="23">
        <v>43661</v>
      </c>
      <c r="D1866" s="23" t="s">
        <v>188</v>
      </c>
      <c r="E1866" s="24" t="s">
        <v>94</v>
      </c>
      <c r="F1866" s="23"/>
      <c r="G1866" s="24"/>
      <c r="H1866" s="24">
        <v>24095360009</v>
      </c>
      <c r="I1866" s="24" t="s">
        <v>95</v>
      </c>
      <c r="J1866" s="24">
        <f>DATEDIF(Tabla1[[#This Row],[FECHA DE NACIMIENTO]],Tabla1[[#This Row],[FECHA ACTUAL]],"Y")</f>
        <v>25</v>
      </c>
      <c r="K1866" s="24" t="s">
        <v>73</v>
      </c>
      <c r="L1866" s="24" t="s">
        <v>112</v>
      </c>
      <c r="M1866" s="24">
        <v>1</v>
      </c>
      <c r="N1866" s="24">
        <v>2</v>
      </c>
      <c r="O1866" s="24">
        <v>3</v>
      </c>
      <c r="P1866" s="24" t="s">
        <v>101</v>
      </c>
      <c r="Q1866" s="23">
        <v>35743</v>
      </c>
      <c r="R1866" s="24" t="s">
        <v>76</v>
      </c>
      <c r="S1866" s="25">
        <v>45119</v>
      </c>
      <c r="T1866" s="24"/>
      <c r="U1866" s="24">
        <v>3202320208</v>
      </c>
      <c r="V1866" s="24" t="s">
        <v>10752</v>
      </c>
      <c r="W1866" s="24" t="s">
        <v>10753</v>
      </c>
      <c r="X1866" s="24" t="s">
        <v>10754</v>
      </c>
      <c r="Y1866" s="24" t="s">
        <v>10755</v>
      </c>
      <c r="Z1866" s="24" t="s">
        <v>117</v>
      </c>
      <c r="AA1866" s="24">
        <v>3142841903</v>
      </c>
      <c r="AB1866" s="24" t="s">
        <v>77</v>
      </c>
      <c r="AC1866" s="24" t="s">
        <v>77</v>
      </c>
      <c r="AD1866" s="24" t="s">
        <v>77</v>
      </c>
      <c r="AE1866" s="26" t="s">
        <v>151</v>
      </c>
      <c r="AF1866" s="26"/>
      <c r="AG1866" s="26"/>
      <c r="AH1866" s="27" t="s">
        <v>184</v>
      </c>
      <c r="AI1866" s="27" t="s">
        <v>120</v>
      </c>
      <c r="AJ1866" s="27" t="s">
        <v>120</v>
      </c>
      <c r="AK1866" s="24" t="s">
        <v>121</v>
      </c>
      <c r="AL1866" s="24" t="s">
        <v>7086</v>
      </c>
      <c r="AM1866" s="23">
        <v>43661</v>
      </c>
      <c r="AN1866" s="28">
        <v>877803</v>
      </c>
      <c r="AO1866" s="28">
        <v>102854</v>
      </c>
      <c r="AP1866" s="24"/>
      <c r="AQ1866" s="24"/>
      <c r="AR1866" s="24"/>
      <c r="AS1866" s="24"/>
      <c r="AT1866" s="24" t="e">
        <v>#N/A</v>
      </c>
      <c r="AU1866" s="24" t="e">
        <v>#N/A</v>
      </c>
      <c r="AV1866" s="24" t="e">
        <v>#N/A</v>
      </c>
      <c r="AW1866" s="24"/>
      <c r="AX1866" s="24"/>
      <c r="AY1866" s="24"/>
      <c r="AZ1866" s="24"/>
      <c r="BA1866" s="24"/>
      <c r="BB1866" s="24"/>
      <c r="BC1866" s="24"/>
      <c r="BD1866" s="24">
        <v>0</v>
      </c>
      <c r="BE1866" s="24">
        <v>0</v>
      </c>
      <c r="BF1866" s="23"/>
      <c r="BG1866" s="23"/>
      <c r="BH1866" s="23">
        <v>43827</v>
      </c>
      <c r="BI1866" s="26" t="s">
        <v>127</v>
      </c>
      <c r="BJ1866" s="26" t="s">
        <v>273</v>
      </c>
      <c r="BK1866" s="29">
        <v>188626</v>
      </c>
      <c r="BL1866" s="24" t="s">
        <v>129</v>
      </c>
      <c r="BM1866" s="22" t="str">
        <f ca="1">+IF(Tabla1[[#This Row],[FECHA INGRESO]]&gt;=44986,IF((TODAY()-Tabla1[[#This Row],[FECHA INGRESO]])&gt;=50,"ALERTA","TODAVÍA FALTA"),"N/A")</f>
        <v>N/A</v>
      </c>
      <c r="BN1866" s="7">
        <f>IFERROR((_xlfn.DAYS(Tabla1[[#This Row],[FECHA INGRESO]],Tabla1[[#This Row],[FECHA RETIRO]]))/30,"")</f>
        <v>-5.5333333333333332</v>
      </c>
    </row>
    <row r="1867" spans="1:66" ht="15" customHeight="1" x14ac:dyDescent="0.35">
      <c r="A1867" s="31">
        <v>80067755</v>
      </c>
      <c r="B1867" s="22" t="s">
        <v>10756</v>
      </c>
      <c r="C1867" s="23">
        <v>43661</v>
      </c>
      <c r="D1867" s="23" t="s">
        <v>131</v>
      </c>
      <c r="E1867" s="23" t="s">
        <v>69</v>
      </c>
      <c r="F1867" s="23"/>
      <c r="G1867" s="24"/>
      <c r="H1867" s="24">
        <v>24095321523</v>
      </c>
      <c r="I1867" s="24" t="s">
        <v>72</v>
      </c>
      <c r="J1867" s="24">
        <f>DATEDIF(Tabla1[[#This Row],[FECHA DE NACIMIENTO]],Tabla1[[#This Row],[FECHA ACTUAL]],"Y")</f>
        <v>43</v>
      </c>
      <c r="K1867" s="24" t="s">
        <v>73</v>
      </c>
      <c r="L1867" s="24" t="s">
        <v>112</v>
      </c>
      <c r="M1867" s="24">
        <v>1</v>
      </c>
      <c r="N1867" s="24">
        <v>1</v>
      </c>
      <c r="O1867" s="24">
        <v>2</v>
      </c>
      <c r="P1867" s="24" t="s">
        <v>101</v>
      </c>
      <c r="Q1867" s="23">
        <v>29128</v>
      </c>
      <c r="R1867" s="24" t="s">
        <v>76</v>
      </c>
      <c r="S1867" s="25">
        <v>45119</v>
      </c>
      <c r="T1867" s="24"/>
      <c r="U1867" s="24">
        <v>3115454481</v>
      </c>
      <c r="V1867" s="24" t="s">
        <v>10757</v>
      </c>
      <c r="W1867" s="24" t="s">
        <v>10758</v>
      </c>
      <c r="X1867" s="24" t="s">
        <v>10759</v>
      </c>
      <c r="Y1867" s="24" t="s">
        <v>10760</v>
      </c>
      <c r="Z1867" s="24" t="s">
        <v>117</v>
      </c>
      <c r="AA1867" s="24">
        <v>3005283714</v>
      </c>
      <c r="AB1867" s="24" t="s">
        <v>77</v>
      </c>
      <c r="AC1867" s="24" t="s">
        <v>77</v>
      </c>
      <c r="AD1867" s="24" t="s">
        <v>77</v>
      </c>
      <c r="AE1867" s="26" t="s">
        <v>151</v>
      </c>
      <c r="AF1867" s="26"/>
      <c r="AG1867" s="26"/>
      <c r="AH1867" s="27" t="s">
        <v>184</v>
      </c>
      <c r="AI1867" s="27" t="s">
        <v>2411</v>
      </c>
      <c r="AJ1867" s="27" t="s">
        <v>2411</v>
      </c>
      <c r="AK1867" s="24" t="s">
        <v>121</v>
      </c>
      <c r="AL1867" s="24" t="s">
        <v>7086</v>
      </c>
      <c r="AM1867" s="23">
        <v>43661</v>
      </c>
      <c r="AN1867" s="28">
        <v>857100.06</v>
      </c>
      <c r="AO1867" s="28">
        <v>97032</v>
      </c>
      <c r="AP1867" s="24"/>
      <c r="AQ1867" s="24"/>
      <c r="AR1867" s="24"/>
      <c r="AS1867" s="24"/>
      <c r="AT1867" s="24" t="e">
        <v>#N/A</v>
      </c>
      <c r="AU1867" s="24" t="e">
        <v>#N/A</v>
      </c>
      <c r="AV1867" s="24" t="e">
        <v>#N/A</v>
      </c>
      <c r="AW1867" s="24"/>
      <c r="AX1867" s="24"/>
      <c r="AY1867" s="24"/>
      <c r="AZ1867" s="24"/>
      <c r="BA1867" s="24"/>
      <c r="BB1867" s="24"/>
      <c r="BC1867" s="24"/>
      <c r="BD1867" s="24">
        <v>0</v>
      </c>
      <c r="BE1867" s="24">
        <v>0</v>
      </c>
      <c r="BF1867" s="23"/>
      <c r="BG1867" s="23"/>
      <c r="BH1867" s="23">
        <v>43661</v>
      </c>
      <c r="BI1867" s="26" t="s">
        <v>127</v>
      </c>
      <c r="BJ1867" s="26" t="s">
        <v>1953</v>
      </c>
      <c r="BK1867" s="29">
        <v>1150</v>
      </c>
      <c r="BL1867" s="24" t="s">
        <v>129</v>
      </c>
      <c r="BM1867" s="22" t="str">
        <f ca="1">+IF(Tabla1[[#This Row],[FECHA INGRESO]]&gt;=44986,IF((TODAY()-Tabla1[[#This Row],[FECHA INGRESO]])&gt;=50,"ALERTA","TODAVÍA FALTA"),"N/A")</f>
        <v>N/A</v>
      </c>
      <c r="BN1867" s="7">
        <f>IFERROR((_xlfn.DAYS(Tabla1[[#This Row],[FECHA INGRESO]],Tabla1[[#This Row],[FECHA RETIRO]]))/30,"")</f>
        <v>0</v>
      </c>
    </row>
    <row r="1868" spans="1:66" x14ac:dyDescent="0.35">
      <c r="A1868" s="31">
        <v>1233506802</v>
      </c>
      <c r="B1868" s="22" t="s">
        <v>10761</v>
      </c>
      <c r="C1868" s="23">
        <v>43663</v>
      </c>
      <c r="D1868" s="23" t="s">
        <v>188</v>
      </c>
      <c r="E1868" s="23"/>
      <c r="F1868" s="23"/>
      <c r="G1868" s="24"/>
      <c r="H1868" s="24">
        <v>24095495013</v>
      </c>
      <c r="I1868" s="24" t="s">
        <v>95</v>
      </c>
      <c r="J1868" s="24">
        <f>DATEDIF(Tabla1[[#This Row],[FECHA DE NACIMIENTO]],Tabla1[[#This Row],[FECHA ACTUAL]],"Y")</f>
        <v>24</v>
      </c>
      <c r="K1868" s="24" t="s">
        <v>73</v>
      </c>
      <c r="L1868" s="24" t="s">
        <v>112</v>
      </c>
      <c r="M1868" s="24">
        <v>0</v>
      </c>
      <c r="N1868" s="24">
        <v>0</v>
      </c>
      <c r="O1868" s="24">
        <v>2</v>
      </c>
      <c r="P1868" s="24" t="s">
        <v>101</v>
      </c>
      <c r="Q1868" s="23">
        <v>36289</v>
      </c>
      <c r="R1868" s="24" t="s">
        <v>76</v>
      </c>
      <c r="S1868" s="25">
        <v>45119</v>
      </c>
      <c r="T1868" s="24"/>
      <c r="U1868" s="24">
        <v>3057470077</v>
      </c>
      <c r="V1868" s="24" t="s">
        <v>10762</v>
      </c>
      <c r="W1868" s="24" t="s">
        <v>10763</v>
      </c>
      <c r="X1868" s="24" t="s">
        <v>6677</v>
      </c>
      <c r="Y1868" s="24" t="s">
        <v>10764</v>
      </c>
      <c r="Z1868" s="24" t="s">
        <v>117</v>
      </c>
      <c r="AA1868" s="24">
        <v>3057601593</v>
      </c>
      <c r="AB1868" s="24" t="s">
        <v>77</v>
      </c>
      <c r="AC1868" s="24" t="s">
        <v>77</v>
      </c>
      <c r="AD1868" s="24" t="s">
        <v>77</v>
      </c>
      <c r="AE1868" s="26" t="s">
        <v>194</v>
      </c>
      <c r="AF1868" s="26"/>
      <c r="AG1868" s="26" t="s">
        <v>10765</v>
      </c>
      <c r="AH1868" s="27" t="s">
        <v>3042</v>
      </c>
      <c r="AI1868" s="27" t="s">
        <v>10051</v>
      </c>
      <c r="AJ1868" s="27" t="s">
        <v>438</v>
      </c>
      <c r="AK1868" s="24" t="s">
        <v>121</v>
      </c>
      <c r="AL1868" s="24" t="s">
        <v>7086</v>
      </c>
      <c r="AM1868" s="23">
        <v>43663</v>
      </c>
      <c r="AN1868" s="28">
        <v>857100.06</v>
      </c>
      <c r="AO1868" s="28">
        <v>97032</v>
      </c>
      <c r="AP1868" s="24"/>
      <c r="AQ1868" s="24"/>
      <c r="AR1868" s="24"/>
      <c r="AS1868" s="24"/>
      <c r="AT1868" s="24" t="e">
        <v>#N/A</v>
      </c>
      <c r="AU1868" s="24" t="e">
        <v>#N/A</v>
      </c>
      <c r="AV1868" s="24" t="e">
        <v>#N/A</v>
      </c>
      <c r="AW1868" s="24"/>
      <c r="AX1868" s="24"/>
      <c r="AY1868" s="24"/>
      <c r="AZ1868" s="24"/>
      <c r="BA1868" s="24"/>
      <c r="BB1868" s="24"/>
      <c r="BC1868" s="24"/>
      <c r="BD1868" s="24">
        <v>0</v>
      </c>
      <c r="BE1868" s="24">
        <v>0</v>
      </c>
      <c r="BF1868" s="23"/>
      <c r="BG1868" s="23"/>
      <c r="BH1868" s="23">
        <v>43722</v>
      </c>
      <c r="BI1868" s="26" t="s">
        <v>127</v>
      </c>
      <c r="BJ1868" s="26" t="s">
        <v>232</v>
      </c>
      <c r="BK1868" s="29">
        <v>66709</v>
      </c>
      <c r="BL1868" s="24" t="s">
        <v>129</v>
      </c>
      <c r="BM1868" s="22" t="str">
        <f ca="1">+IF(Tabla1[[#This Row],[FECHA INGRESO]]&gt;=44986,IF((TODAY()-Tabla1[[#This Row],[FECHA INGRESO]])&gt;=50,"ALERTA","TODAVÍA FALTA"),"N/A")</f>
        <v>N/A</v>
      </c>
      <c r="BN1868" s="7">
        <f>IFERROR((_xlfn.DAYS(Tabla1[[#This Row],[FECHA INGRESO]],Tabla1[[#This Row],[FECHA RETIRO]]))/30,"")</f>
        <v>-1.9666666666666666</v>
      </c>
    </row>
    <row r="1869" spans="1:66" ht="15" customHeight="1" x14ac:dyDescent="0.35">
      <c r="A1869" s="34">
        <v>1026289215</v>
      </c>
      <c r="B1869" s="22" t="s">
        <v>10766</v>
      </c>
      <c r="C1869" s="23">
        <v>43663</v>
      </c>
      <c r="D1869" s="23" t="s">
        <v>266</v>
      </c>
      <c r="E1869" s="23" t="s">
        <v>69</v>
      </c>
      <c r="F1869" s="23" t="s">
        <v>70</v>
      </c>
      <c r="G1869" s="24"/>
      <c r="H1869" s="24">
        <v>24095492850</v>
      </c>
      <c r="I1869" s="24" t="s">
        <v>72</v>
      </c>
      <c r="J1869" s="24">
        <f>DATEDIF(Tabla1[[#This Row],[FECHA DE NACIMIENTO]],Tabla1[[#This Row],[FECHA ACTUAL]],"Y")</f>
        <v>28</v>
      </c>
      <c r="K1869" s="24" t="s">
        <v>320</v>
      </c>
      <c r="L1869" s="24" t="s">
        <v>206</v>
      </c>
      <c r="M1869" s="24">
        <v>0</v>
      </c>
      <c r="N1869" s="24">
        <v>0</v>
      </c>
      <c r="O1869" s="24">
        <v>3</v>
      </c>
      <c r="P1869" s="24" t="s">
        <v>101</v>
      </c>
      <c r="Q1869" s="23">
        <v>34583</v>
      </c>
      <c r="R1869" s="24" t="s">
        <v>76</v>
      </c>
      <c r="S1869" s="25">
        <v>45119</v>
      </c>
      <c r="T1869" s="24">
        <v>4751522</v>
      </c>
      <c r="U1869" s="24">
        <v>3123624739</v>
      </c>
      <c r="V1869" s="24" t="s">
        <v>10767</v>
      </c>
      <c r="W1869" s="24" t="s">
        <v>10768</v>
      </c>
      <c r="X1869" s="24" t="s">
        <v>7757</v>
      </c>
      <c r="Y1869" s="24" t="s">
        <v>10769</v>
      </c>
      <c r="Z1869" s="24" t="s">
        <v>117</v>
      </c>
      <c r="AA1869" s="24">
        <v>3123624739</v>
      </c>
      <c r="AB1869" s="24" t="s">
        <v>77</v>
      </c>
      <c r="AC1869" s="24" t="s">
        <v>77</v>
      </c>
      <c r="AD1869" s="24" t="s">
        <v>77</v>
      </c>
      <c r="AE1869" s="26" t="s">
        <v>183</v>
      </c>
      <c r="AF1869" s="26"/>
      <c r="AG1869" s="26"/>
      <c r="AH1869" s="27" t="s">
        <v>4917</v>
      </c>
      <c r="AI1869" s="27" t="s">
        <v>4910</v>
      </c>
      <c r="AJ1869" s="27" t="s">
        <v>4910</v>
      </c>
      <c r="AK1869" s="24" t="s">
        <v>121</v>
      </c>
      <c r="AL1869" s="24" t="s">
        <v>7086</v>
      </c>
      <c r="AM1869" s="23">
        <v>43663</v>
      </c>
      <c r="AN1869" s="28">
        <v>1151955</v>
      </c>
      <c r="AO1869" s="28">
        <v>106454</v>
      </c>
      <c r="AP1869" s="24" t="s">
        <v>9200</v>
      </c>
      <c r="AQ1869" s="24"/>
      <c r="AR1869" s="24"/>
      <c r="AS1869" s="24"/>
      <c r="AT1869" s="24" t="e">
        <v>#N/A</v>
      </c>
      <c r="AU1869" s="24" t="e">
        <v>#N/A</v>
      </c>
      <c r="AV1869" s="24" t="e">
        <v>#N/A</v>
      </c>
      <c r="AW1869" s="24"/>
      <c r="AX1869" s="24" t="s">
        <v>10770</v>
      </c>
      <c r="AY1869" s="24"/>
      <c r="AZ1869" s="24"/>
      <c r="BA1869" s="24"/>
      <c r="BB1869" s="24"/>
      <c r="BC1869" s="24"/>
      <c r="BD1869" s="24">
        <v>0</v>
      </c>
      <c r="BE1869" s="24">
        <v>0</v>
      </c>
      <c r="BF1869" s="23"/>
      <c r="BG1869" s="23"/>
      <c r="BH1869" s="23">
        <v>44258</v>
      </c>
      <c r="BI1869" s="26" t="s">
        <v>143</v>
      </c>
      <c r="BJ1869" s="26" t="s">
        <v>8446</v>
      </c>
      <c r="BK1869" s="29">
        <v>0</v>
      </c>
      <c r="BL1869" s="24" t="s">
        <v>129</v>
      </c>
      <c r="BM1869" s="22" t="str">
        <f ca="1">+IF(Tabla1[[#This Row],[FECHA INGRESO]]&gt;=44986,IF((TODAY()-Tabla1[[#This Row],[FECHA INGRESO]])&gt;=50,"ALERTA","TODAVÍA FALTA"),"N/A")</f>
        <v>N/A</v>
      </c>
      <c r="BN1869" s="7">
        <f>IFERROR((_xlfn.DAYS(Tabla1[[#This Row],[FECHA INGRESO]],Tabla1[[#This Row],[FECHA RETIRO]]))/30,"")</f>
        <v>-19.833333333333332</v>
      </c>
    </row>
    <row r="1870" spans="1:66" ht="15" customHeight="1" x14ac:dyDescent="0.35">
      <c r="A1870" s="31">
        <v>1015431961</v>
      </c>
      <c r="B1870" s="22" t="s">
        <v>10771</v>
      </c>
      <c r="C1870" s="23">
        <v>43663</v>
      </c>
      <c r="D1870" s="23" t="s">
        <v>131</v>
      </c>
      <c r="E1870" s="24" t="s">
        <v>94</v>
      </c>
      <c r="F1870" s="23"/>
      <c r="G1870" s="24"/>
      <c r="H1870" s="24">
        <v>24095497451</v>
      </c>
      <c r="I1870" s="24" t="s">
        <v>95</v>
      </c>
      <c r="J1870" s="24">
        <f>DATEDIF(Tabla1[[#This Row],[FECHA DE NACIMIENTO]],Tabla1[[#This Row],[FECHA ACTUAL]],"Y")</f>
        <v>31</v>
      </c>
      <c r="K1870" s="24" t="s">
        <v>96</v>
      </c>
      <c r="L1870" s="24" t="s">
        <v>112</v>
      </c>
      <c r="M1870" s="24">
        <v>1</v>
      </c>
      <c r="N1870" s="24">
        <v>1</v>
      </c>
      <c r="O1870" s="24">
        <v>3</v>
      </c>
      <c r="P1870" s="24" t="s">
        <v>101</v>
      </c>
      <c r="Q1870" s="23">
        <v>33766</v>
      </c>
      <c r="R1870" s="24" t="s">
        <v>76</v>
      </c>
      <c r="S1870" s="25">
        <v>45119</v>
      </c>
      <c r="T1870" s="24"/>
      <c r="U1870" s="24">
        <v>3224169452</v>
      </c>
      <c r="V1870" s="24" t="s">
        <v>10772</v>
      </c>
      <c r="W1870" s="24" t="s">
        <v>10773</v>
      </c>
      <c r="X1870" s="24" t="s">
        <v>10774</v>
      </c>
      <c r="Y1870" s="24" t="s">
        <v>10775</v>
      </c>
      <c r="Z1870" s="24" t="s">
        <v>117</v>
      </c>
      <c r="AA1870" s="24">
        <v>3144076607</v>
      </c>
      <c r="AB1870" s="24" t="s">
        <v>77</v>
      </c>
      <c r="AC1870" s="24" t="s">
        <v>77</v>
      </c>
      <c r="AD1870" s="24" t="s">
        <v>77</v>
      </c>
      <c r="AE1870" s="26" t="s">
        <v>183</v>
      </c>
      <c r="AF1870" s="26"/>
      <c r="AG1870" s="26"/>
      <c r="AH1870" s="27" t="s">
        <v>3042</v>
      </c>
      <c r="AI1870" s="27" t="s">
        <v>10168</v>
      </c>
      <c r="AJ1870" s="27" t="s">
        <v>438</v>
      </c>
      <c r="AK1870" s="24" t="s">
        <v>121</v>
      </c>
      <c r="AL1870" s="24" t="s">
        <v>7086</v>
      </c>
      <c r="AM1870" s="23">
        <v>43663</v>
      </c>
      <c r="AN1870" s="28">
        <v>857100.06</v>
      </c>
      <c r="AO1870" s="28">
        <v>97032</v>
      </c>
      <c r="AP1870" s="24"/>
      <c r="AQ1870" s="24"/>
      <c r="AR1870" s="24"/>
      <c r="AS1870" s="24"/>
      <c r="AT1870" s="24" t="e">
        <v>#N/A</v>
      </c>
      <c r="AU1870" s="24" t="e">
        <v>#N/A</v>
      </c>
      <c r="AV1870" s="24">
        <v>92</v>
      </c>
      <c r="AW1870" s="24"/>
      <c r="AX1870" s="24"/>
      <c r="AY1870" s="24"/>
      <c r="AZ1870" s="24"/>
      <c r="BA1870" s="24"/>
      <c r="BB1870" s="24"/>
      <c r="BC1870" s="24"/>
      <c r="BD1870" s="24">
        <v>0</v>
      </c>
      <c r="BE1870" s="24">
        <v>0</v>
      </c>
      <c r="BF1870" s="23"/>
      <c r="BG1870" s="23"/>
      <c r="BH1870" s="23">
        <v>43694</v>
      </c>
      <c r="BI1870" s="26" t="s">
        <v>127</v>
      </c>
      <c r="BJ1870" s="26" t="s">
        <v>10776</v>
      </c>
      <c r="BK1870" s="29">
        <v>0</v>
      </c>
      <c r="BL1870" s="24" t="s">
        <v>129</v>
      </c>
      <c r="BM1870" s="22" t="str">
        <f ca="1">+IF(Tabla1[[#This Row],[FECHA INGRESO]]&gt;=44986,IF((TODAY()-Tabla1[[#This Row],[FECHA INGRESO]])&gt;=50,"ALERTA","TODAVÍA FALTA"),"N/A")</f>
        <v>N/A</v>
      </c>
      <c r="BN1870" s="7">
        <f>IFERROR((_xlfn.DAYS(Tabla1[[#This Row],[FECHA INGRESO]],Tabla1[[#This Row],[FECHA RETIRO]]))/30,"")</f>
        <v>-1.0333333333333334</v>
      </c>
    </row>
    <row r="1871" spans="1:66" ht="15" customHeight="1" x14ac:dyDescent="0.35">
      <c r="A1871" s="31">
        <v>1069742949</v>
      </c>
      <c r="B1871" s="22" t="s">
        <v>10777</v>
      </c>
      <c r="C1871" s="23">
        <v>43663</v>
      </c>
      <c r="D1871" s="23" t="s">
        <v>188</v>
      </c>
      <c r="E1871" s="23" t="s">
        <v>111</v>
      </c>
      <c r="F1871" s="23"/>
      <c r="G1871" s="24"/>
      <c r="H1871" s="24">
        <v>24095494957</v>
      </c>
      <c r="I1871" s="24" t="s">
        <v>95</v>
      </c>
      <c r="J1871" s="24">
        <f>DATEDIF(Tabla1[[#This Row],[FECHA DE NACIMIENTO]],Tabla1[[#This Row],[FECHA ACTUAL]],"Y")</f>
        <v>30</v>
      </c>
      <c r="K1871" s="24" t="s">
        <v>73</v>
      </c>
      <c r="L1871" s="24" t="s">
        <v>112</v>
      </c>
      <c r="M1871" s="24">
        <v>1</v>
      </c>
      <c r="N1871" s="24">
        <v>1</v>
      </c>
      <c r="O1871" s="24">
        <v>2</v>
      </c>
      <c r="P1871" s="24" t="s">
        <v>101</v>
      </c>
      <c r="Q1871" s="23">
        <v>34070</v>
      </c>
      <c r="R1871" s="24" t="s">
        <v>339</v>
      </c>
      <c r="S1871" s="25">
        <v>45119</v>
      </c>
      <c r="T1871" s="24"/>
      <c r="U1871" s="24">
        <v>3192649473</v>
      </c>
      <c r="V1871" s="24" t="s">
        <v>10778</v>
      </c>
      <c r="W1871" s="24" t="s">
        <v>10779</v>
      </c>
      <c r="X1871" s="24" t="s">
        <v>10625</v>
      </c>
      <c r="Y1871" s="24" t="s">
        <v>10780</v>
      </c>
      <c r="Z1871" s="24" t="s">
        <v>852</v>
      </c>
      <c r="AA1871" s="24">
        <v>3168267995</v>
      </c>
      <c r="AB1871" s="24" t="s">
        <v>77</v>
      </c>
      <c r="AC1871" s="24" t="s">
        <v>77</v>
      </c>
      <c r="AD1871" s="24" t="s">
        <v>77</v>
      </c>
      <c r="AE1871" s="26" t="s">
        <v>151</v>
      </c>
      <c r="AF1871" s="26"/>
      <c r="AG1871" s="26"/>
      <c r="AH1871" s="27" t="s">
        <v>3042</v>
      </c>
      <c r="AI1871" s="27" t="s">
        <v>10168</v>
      </c>
      <c r="AJ1871" s="27" t="s">
        <v>438</v>
      </c>
      <c r="AK1871" s="24" t="s">
        <v>121</v>
      </c>
      <c r="AL1871" s="24" t="s">
        <v>7086</v>
      </c>
      <c r="AM1871" s="23">
        <v>43663</v>
      </c>
      <c r="AN1871" s="28">
        <v>857100.06</v>
      </c>
      <c r="AO1871" s="28">
        <v>97032</v>
      </c>
      <c r="AP1871" s="24"/>
      <c r="AQ1871" s="24"/>
      <c r="AR1871" s="24"/>
      <c r="AS1871" s="24"/>
      <c r="AT1871" s="24" t="e">
        <v>#N/A</v>
      </c>
      <c r="AU1871" s="24" t="e">
        <v>#N/A</v>
      </c>
      <c r="AV1871" s="24" t="e">
        <v>#N/A</v>
      </c>
      <c r="AW1871" s="24"/>
      <c r="AX1871" s="24"/>
      <c r="AY1871" s="24"/>
      <c r="AZ1871" s="24"/>
      <c r="BA1871" s="24"/>
      <c r="BB1871" s="24"/>
      <c r="BC1871" s="24"/>
      <c r="BD1871" s="24">
        <v>0</v>
      </c>
      <c r="BE1871" s="24">
        <v>0</v>
      </c>
      <c r="BF1871" s="23"/>
      <c r="BG1871" s="23"/>
      <c r="BH1871" s="23">
        <v>43668</v>
      </c>
      <c r="BI1871" s="26" t="s">
        <v>127</v>
      </c>
      <c r="BJ1871" s="26" t="s">
        <v>232</v>
      </c>
      <c r="BK1871" s="29">
        <v>6901</v>
      </c>
      <c r="BL1871" s="24" t="s">
        <v>129</v>
      </c>
      <c r="BM1871" s="22" t="str">
        <f ca="1">+IF(Tabla1[[#This Row],[FECHA INGRESO]]&gt;=44986,IF((TODAY()-Tabla1[[#This Row],[FECHA INGRESO]])&gt;=50,"ALERTA","TODAVÍA FALTA"),"N/A")</f>
        <v>N/A</v>
      </c>
      <c r="BN1871" s="7">
        <f>IFERROR((_xlfn.DAYS(Tabla1[[#This Row],[FECHA INGRESO]],Tabla1[[#This Row],[FECHA RETIRO]]))/30,"")</f>
        <v>-0.16666666666666666</v>
      </c>
    </row>
    <row r="1872" spans="1:66" ht="15" customHeight="1" x14ac:dyDescent="0.35">
      <c r="A1872" s="31">
        <v>1023929112</v>
      </c>
      <c r="B1872" s="22" t="s">
        <v>10781</v>
      </c>
      <c r="C1872" s="23">
        <v>43664</v>
      </c>
      <c r="D1872" s="23" t="s">
        <v>93</v>
      </c>
      <c r="E1872" s="23" t="s">
        <v>110</v>
      </c>
      <c r="F1872" s="23"/>
      <c r="G1872" s="24"/>
      <c r="H1872" s="24">
        <v>24095490823</v>
      </c>
      <c r="I1872" s="24" t="s">
        <v>95</v>
      </c>
      <c r="J1872" s="24">
        <f>DATEDIF(Tabla1[[#This Row],[FECHA DE NACIMIENTO]],Tabla1[[#This Row],[FECHA ACTUAL]],"Y")</f>
        <v>29</v>
      </c>
      <c r="K1872" s="24" t="s">
        <v>96</v>
      </c>
      <c r="L1872" s="24" t="s">
        <v>112</v>
      </c>
      <c r="M1872" s="24">
        <v>1</v>
      </c>
      <c r="N1872" s="24">
        <v>1</v>
      </c>
      <c r="O1872" s="24">
        <v>2</v>
      </c>
      <c r="P1872" s="24" t="s">
        <v>101</v>
      </c>
      <c r="Q1872" s="23">
        <v>34268</v>
      </c>
      <c r="R1872" s="24" t="s">
        <v>76</v>
      </c>
      <c r="S1872" s="25">
        <v>45119</v>
      </c>
      <c r="T1872" s="24"/>
      <c r="U1872" s="24">
        <v>3043549282</v>
      </c>
      <c r="V1872" s="24" t="s">
        <v>10782</v>
      </c>
      <c r="W1872" s="24" t="s">
        <v>10783</v>
      </c>
      <c r="X1872" s="24" t="s">
        <v>10784</v>
      </c>
      <c r="Y1872" s="24" t="s">
        <v>10785</v>
      </c>
      <c r="Z1872" s="24" t="s">
        <v>2964</v>
      </c>
      <c r="AA1872" s="24">
        <v>3185370320</v>
      </c>
      <c r="AB1872" s="24" t="s">
        <v>77</v>
      </c>
      <c r="AC1872" s="24" t="s">
        <v>77</v>
      </c>
      <c r="AD1872" s="24" t="s">
        <v>77</v>
      </c>
      <c r="AE1872" s="26" t="s">
        <v>151</v>
      </c>
      <c r="AF1872" s="26"/>
      <c r="AG1872" s="26"/>
      <c r="AH1872" s="27" t="s">
        <v>184</v>
      </c>
      <c r="AI1872" s="27" t="s">
        <v>165</v>
      </c>
      <c r="AJ1872" s="27" t="s">
        <v>165</v>
      </c>
      <c r="AK1872" s="24" t="s">
        <v>121</v>
      </c>
      <c r="AL1872" s="24" t="s">
        <v>7086</v>
      </c>
      <c r="AM1872" s="23">
        <v>43664</v>
      </c>
      <c r="AN1872" s="28">
        <v>857100.06</v>
      </c>
      <c r="AO1872" s="28">
        <v>97032</v>
      </c>
      <c r="AP1872" s="24"/>
      <c r="AQ1872" s="24"/>
      <c r="AR1872" s="24"/>
      <c r="AS1872" s="24"/>
      <c r="AT1872" s="24" t="e">
        <v>#N/A</v>
      </c>
      <c r="AU1872" s="24" t="e">
        <v>#N/A</v>
      </c>
      <c r="AV1872" s="24" t="e">
        <v>#N/A</v>
      </c>
      <c r="AW1872" s="24"/>
      <c r="AX1872" s="24"/>
      <c r="AY1872" s="24"/>
      <c r="AZ1872" s="24"/>
      <c r="BA1872" s="24"/>
      <c r="BB1872" s="24"/>
      <c r="BC1872" s="24"/>
      <c r="BD1872" s="24">
        <v>0</v>
      </c>
      <c r="BE1872" s="24">
        <v>0</v>
      </c>
      <c r="BF1872" s="23"/>
      <c r="BG1872" s="23"/>
      <c r="BH1872" s="23">
        <v>43726</v>
      </c>
      <c r="BI1872" s="26" t="s">
        <v>143</v>
      </c>
      <c r="BJ1872" s="26" t="s">
        <v>2589</v>
      </c>
      <c r="BK1872" s="29">
        <v>70160</v>
      </c>
      <c r="BL1872" s="24" t="s">
        <v>129</v>
      </c>
      <c r="BM1872" s="22" t="str">
        <f ca="1">+IF(Tabla1[[#This Row],[FECHA INGRESO]]&gt;=44986,IF((TODAY()-Tabla1[[#This Row],[FECHA INGRESO]])&gt;=50,"ALERTA","TODAVÍA FALTA"),"N/A")</f>
        <v>N/A</v>
      </c>
      <c r="BN1872" s="7">
        <f>IFERROR((_xlfn.DAYS(Tabla1[[#This Row],[FECHA INGRESO]],Tabla1[[#This Row],[FECHA RETIRO]]))/30,"")</f>
        <v>-2.0666666666666669</v>
      </c>
    </row>
    <row r="1873" spans="1:66" ht="15" customHeight="1" x14ac:dyDescent="0.35">
      <c r="A1873" s="31">
        <v>1031121042</v>
      </c>
      <c r="B1873" s="22" t="s">
        <v>10786</v>
      </c>
      <c r="C1873" s="23">
        <v>43665</v>
      </c>
      <c r="D1873" s="23" t="s">
        <v>4008</v>
      </c>
      <c r="E1873" s="23" t="s">
        <v>111</v>
      </c>
      <c r="F1873" s="23"/>
      <c r="G1873" s="24"/>
      <c r="H1873" s="24">
        <v>24095459947</v>
      </c>
      <c r="I1873" s="24" t="s">
        <v>95</v>
      </c>
      <c r="J1873" s="24">
        <f>DATEDIF(Tabla1[[#This Row],[FECHA DE NACIMIENTO]],Tabla1[[#This Row],[FECHA ACTUAL]],"Y")</f>
        <v>38</v>
      </c>
      <c r="K1873" s="24" t="s">
        <v>73</v>
      </c>
      <c r="L1873" s="24" t="s">
        <v>112</v>
      </c>
      <c r="M1873" s="24">
        <v>1</v>
      </c>
      <c r="N1873" s="24">
        <v>1</v>
      </c>
      <c r="O1873" s="24">
        <v>2</v>
      </c>
      <c r="P1873" s="24" t="s">
        <v>101</v>
      </c>
      <c r="Q1873" s="23">
        <v>31063</v>
      </c>
      <c r="R1873" s="24" t="s">
        <v>76</v>
      </c>
      <c r="S1873" s="25">
        <v>45119</v>
      </c>
      <c r="T1873" s="24"/>
      <c r="U1873" s="24">
        <v>3138819550</v>
      </c>
      <c r="V1873" s="24" t="s">
        <v>10787</v>
      </c>
      <c r="W1873" s="24" t="s">
        <v>10788</v>
      </c>
      <c r="X1873" s="24" t="s">
        <v>9060</v>
      </c>
      <c r="Y1873" s="24" t="s">
        <v>10789</v>
      </c>
      <c r="Z1873" s="24" t="s">
        <v>162</v>
      </c>
      <c r="AA1873" s="24">
        <v>3208897271</v>
      </c>
      <c r="AB1873" s="24" t="s">
        <v>77</v>
      </c>
      <c r="AC1873" s="24" t="s">
        <v>77</v>
      </c>
      <c r="AD1873" s="24" t="s">
        <v>77</v>
      </c>
      <c r="AE1873" s="26" t="s">
        <v>151</v>
      </c>
      <c r="AF1873" s="26"/>
      <c r="AG1873" s="26"/>
      <c r="AH1873" s="27" t="s">
        <v>184</v>
      </c>
      <c r="AI1873" s="27" t="s">
        <v>1227</v>
      </c>
      <c r="AJ1873" s="27" t="s">
        <v>487</v>
      </c>
      <c r="AK1873" s="24" t="s">
        <v>121</v>
      </c>
      <c r="AL1873" s="24" t="s">
        <v>7086</v>
      </c>
      <c r="AM1873" s="23">
        <v>43665</v>
      </c>
      <c r="AN1873" s="28">
        <v>857100.06</v>
      </c>
      <c r="AO1873" s="28">
        <v>97032</v>
      </c>
      <c r="AP1873" s="24"/>
      <c r="AQ1873" s="24"/>
      <c r="AR1873" s="24"/>
      <c r="AS1873" s="24"/>
      <c r="AT1873" s="24" t="e">
        <v>#N/A</v>
      </c>
      <c r="AU1873" s="24" t="e">
        <v>#N/A</v>
      </c>
      <c r="AV1873" s="24" t="e">
        <v>#N/A</v>
      </c>
      <c r="AW1873" s="24"/>
      <c r="AX1873" s="24"/>
      <c r="AY1873" s="24"/>
      <c r="AZ1873" s="24"/>
      <c r="BA1873" s="24"/>
      <c r="BB1873" s="24"/>
      <c r="BC1873" s="24"/>
      <c r="BD1873" s="24">
        <v>0</v>
      </c>
      <c r="BE1873" s="24">
        <v>0</v>
      </c>
      <c r="BF1873" s="23"/>
      <c r="BG1873" s="23"/>
      <c r="BH1873" s="23">
        <v>43672</v>
      </c>
      <c r="BI1873" s="26" t="s">
        <v>127</v>
      </c>
      <c r="BJ1873" s="26" t="s">
        <v>273</v>
      </c>
      <c r="BK1873" s="29">
        <v>9201</v>
      </c>
      <c r="BL1873" s="24" t="s">
        <v>129</v>
      </c>
      <c r="BM1873" s="22" t="str">
        <f ca="1">+IF(Tabla1[[#This Row],[FECHA INGRESO]]&gt;=44986,IF((TODAY()-Tabla1[[#This Row],[FECHA INGRESO]])&gt;=50,"ALERTA","TODAVÍA FALTA"),"N/A")</f>
        <v>N/A</v>
      </c>
      <c r="BN1873" s="7">
        <f>IFERROR((_xlfn.DAYS(Tabla1[[#This Row],[FECHA INGRESO]],Tabla1[[#This Row],[FECHA RETIRO]]))/30,"")</f>
        <v>-0.23333333333333334</v>
      </c>
    </row>
    <row r="1874" spans="1:66" x14ac:dyDescent="0.35">
      <c r="A1874" s="31">
        <v>1000773690</v>
      </c>
      <c r="B1874" s="22" t="s">
        <v>10790</v>
      </c>
      <c r="C1874" s="23">
        <v>43665</v>
      </c>
      <c r="D1874" s="23" t="s">
        <v>131</v>
      </c>
      <c r="E1874" s="23" t="s">
        <v>111</v>
      </c>
      <c r="F1874" s="23"/>
      <c r="G1874" s="24"/>
      <c r="H1874" s="24">
        <v>24095490474</v>
      </c>
      <c r="I1874" s="24" t="s">
        <v>95</v>
      </c>
      <c r="J1874" s="24">
        <f>DATEDIF(Tabla1[[#This Row],[FECHA DE NACIMIENTO]],Tabla1[[#This Row],[FECHA ACTUAL]],"Y")</f>
        <v>33</v>
      </c>
      <c r="K1874" s="24" t="s">
        <v>73</v>
      </c>
      <c r="L1874" s="24" t="s">
        <v>112</v>
      </c>
      <c r="M1874" s="24">
        <v>1</v>
      </c>
      <c r="N1874" s="24">
        <v>1</v>
      </c>
      <c r="O1874" s="24">
        <v>2</v>
      </c>
      <c r="P1874" s="24" t="s">
        <v>101</v>
      </c>
      <c r="Q1874" s="23">
        <v>33008</v>
      </c>
      <c r="R1874" s="24" t="s">
        <v>76</v>
      </c>
      <c r="S1874" s="25">
        <v>45119</v>
      </c>
      <c r="T1874" s="24"/>
      <c r="U1874" s="24">
        <v>3133138364</v>
      </c>
      <c r="V1874" s="24" t="s">
        <v>10791</v>
      </c>
      <c r="W1874" s="24" t="s">
        <v>10792</v>
      </c>
      <c r="X1874" s="24" t="s">
        <v>2561</v>
      </c>
      <c r="Y1874" s="24" t="s">
        <v>10793</v>
      </c>
      <c r="Z1874" s="24" t="s">
        <v>162</v>
      </c>
      <c r="AA1874" s="24">
        <v>3142793112</v>
      </c>
      <c r="AB1874" s="24" t="s">
        <v>77</v>
      </c>
      <c r="AC1874" s="24" t="s">
        <v>77</v>
      </c>
      <c r="AD1874" s="24" t="s">
        <v>77</v>
      </c>
      <c r="AE1874" s="26" t="s">
        <v>151</v>
      </c>
      <c r="AF1874" s="26"/>
      <c r="AG1874" s="26"/>
      <c r="AH1874" s="27" t="s">
        <v>184</v>
      </c>
      <c r="AI1874" s="27" t="s">
        <v>1227</v>
      </c>
      <c r="AJ1874" s="27" t="s">
        <v>487</v>
      </c>
      <c r="AK1874" s="24" t="s">
        <v>121</v>
      </c>
      <c r="AL1874" s="24" t="s">
        <v>7086</v>
      </c>
      <c r="AM1874" s="23">
        <v>43665</v>
      </c>
      <c r="AN1874" s="28">
        <v>857100.06</v>
      </c>
      <c r="AO1874" s="28">
        <v>97032</v>
      </c>
      <c r="AP1874" s="24"/>
      <c r="AQ1874" s="24"/>
      <c r="AR1874" s="24"/>
      <c r="AS1874" s="24"/>
      <c r="AT1874" s="24" t="e">
        <v>#N/A</v>
      </c>
      <c r="AU1874" s="24" t="e">
        <v>#N/A</v>
      </c>
      <c r="AV1874" s="24" t="e">
        <v>#N/A</v>
      </c>
      <c r="AW1874" s="24"/>
      <c r="AX1874" s="24"/>
      <c r="AY1874" s="24"/>
      <c r="AZ1874" s="24"/>
      <c r="BA1874" s="24"/>
      <c r="BB1874" s="24"/>
      <c r="BC1874" s="24"/>
      <c r="BD1874" s="24">
        <v>0</v>
      </c>
      <c r="BE1874" s="24">
        <v>0</v>
      </c>
      <c r="BF1874" s="23"/>
      <c r="BG1874" s="23"/>
      <c r="BH1874" s="23">
        <v>43669</v>
      </c>
      <c r="BI1874" s="26" t="s">
        <v>143</v>
      </c>
      <c r="BJ1874" s="26" t="s">
        <v>2589</v>
      </c>
      <c r="BK1874" s="29">
        <v>0</v>
      </c>
      <c r="BL1874" s="24" t="s">
        <v>129</v>
      </c>
      <c r="BM1874" s="22" t="str">
        <f ca="1">+IF(Tabla1[[#This Row],[FECHA INGRESO]]&gt;=44986,IF((TODAY()-Tabla1[[#This Row],[FECHA INGRESO]])&gt;=50,"ALERTA","TODAVÍA FALTA"),"N/A")</f>
        <v>N/A</v>
      </c>
      <c r="BN1874" s="7">
        <f>IFERROR((_xlfn.DAYS(Tabla1[[#This Row],[FECHA INGRESO]],Tabla1[[#This Row],[FECHA RETIRO]]))/30,"")</f>
        <v>-0.13333333333333333</v>
      </c>
    </row>
    <row r="1875" spans="1:66" x14ac:dyDescent="0.35">
      <c r="A1875" s="21">
        <v>1036599568</v>
      </c>
      <c r="B1875" s="22" t="s">
        <v>10794</v>
      </c>
      <c r="C1875" s="23">
        <v>43669</v>
      </c>
      <c r="D1875" s="23" t="s">
        <v>582</v>
      </c>
      <c r="E1875" s="23" t="s">
        <v>110</v>
      </c>
      <c r="F1875" s="23" t="s">
        <v>94</v>
      </c>
      <c r="G1875" s="24"/>
      <c r="H1875" s="24">
        <v>24095617192</v>
      </c>
      <c r="I1875" s="24" t="s">
        <v>72</v>
      </c>
      <c r="J1875" s="24">
        <f>DATEDIF(Tabla1[[#This Row],[FECHA DE NACIMIENTO]],Tabla1[[#This Row],[FECHA ACTUAL]],"Y")</f>
        <v>37</v>
      </c>
      <c r="K1875" s="24" t="s">
        <v>73</v>
      </c>
      <c r="L1875" s="24" t="s">
        <v>112</v>
      </c>
      <c r="M1875" s="24">
        <v>0</v>
      </c>
      <c r="N1875" s="24">
        <v>0</v>
      </c>
      <c r="O1875" s="24">
        <v>2</v>
      </c>
      <c r="P1875" s="24" t="s">
        <v>101</v>
      </c>
      <c r="Q1875" s="23">
        <v>31515</v>
      </c>
      <c r="R1875" s="24" t="s">
        <v>1177</v>
      </c>
      <c r="S1875" s="25">
        <v>45119</v>
      </c>
      <c r="T1875" s="24">
        <v>3774246</v>
      </c>
      <c r="U1875" s="24">
        <v>3126715560</v>
      </c>
      <c r="V1875" s="24" t="s">
        <v>10795</v>
      </c>
      <c r="W1875" s="24" t="s">
        <v>10796</v>
      </c>
      <c r="X1875" s="24" t="s">
        <v>10797</v>
      </c>
      <c r="Y1875" s="24" t="s">
        <v>10798</v>
      </c>
      <c r="Z1875" s="24" t="s">
        <v>567</v>
      </c>
      <c r="AA1875" s="24">
        <v>3104093292</v>
      </c>
      <c r="AB1875" s="24" t="s">
        <v>77</v>
      </c>
      <c r="AC1875" s="24" t="s">
        <v>77</v>
      </c>
      <c r="AD1875" s="24" t="s">
        <v>77</v>
      </c>
      <c r="AE1875" s="26" t="s">
        <v>194</v>
      </c>
      <c r="AF1875" s="26"/>
      <c r="AG1875" s="26"/>
      <c r="AH1875" s="27" t="s">
        <v>184</v>
      </c>
      <c r="AI1875" s="27" t="s">
        <v>515</v>
      </c>
      <c r="AJ1875" s="27" t="s">
        <v>515</v>
      </c>
      <c r="AK1875" s="24" t="s">
        <v>121</v>
      </c>
      <c r="AL1875" s="24" t="s">
        <v>7086</v>
      </c>
      <c r="AM1875" s="23">
        <v>43669</v>
      </c>
      <c r="AN1875" s="28">
        <v>908526</v>
      </c>
      <c r="AO1875" s="28">
        <v>106454</v>
      </c>
      <c r="AP1875" s="24"/>
      <c r="AQ1875" s="24"/>
      <c r="AR1875" s="24"/>
      <c r="AS1875" s="24"/>
      <c r="AT1875" s="24"/>
      <c r="AU1875" s="24"/>
      <c r="AV1875" s="24">
        <v>76</v>
      </c>
      <c r="AW1875" s="24">
        <v>61</v>
      </c>
      <c r="AX1875" s="24"/>
      <c r="AY1875" s="24"/>
      <c r="AZ1875" s="24"/>
      <c r="BA1875" s="24"/>
      <c r="BB1875" s="24"/>
      <c r="BC1875" s="24"/>
      <c r="BD1875" s="24">
        <v>0</v>
      </c>
      <c r="BE1875" s="24">
        <v>0</v>
      </c>
      <c r="BF1875" s="23"/>
      <c r="BG1875" s="23"/>
      <c r="BH1875" s="23">
        <v>44449</v>
      </c>
      <c r="BI1875" s="26" t="s">
        <v>127</v>
      </c>
      <c r="BJ1875" s="26" t="s">
        <v>273</v>
      </c>
      <c r="BK1875" s="29">
        <v>0</v>
      </c>
      <c r="BL1875" s="24" t="s">
        <v>129</v>
      </c>
      <c r="BM1875" s="22" t="str">
        <f ca="1">+IF(Tabla1[[#This Row],[FECHA INGRESO]]&gt;=44986,IF((TODAY()-Tabla1[[#This Row],[FECHA INGRESO]])&gt;=50,"ALERTA","TODAVÍA FALTA"),"N/A")</f>
        <v>N/A</v>
      </c>
      <c r="BN1875" s="7">
        <f>IFERROR((_xlfn.DAYS(Tabla1[[#This Row],[FECHA INGRESO]],Tabla1[[#This Row],[FECHA RETIRO]]))/30,"")</f>
        <v>-26</v>
      </c>
    </row>
    <row r="1876" spans="1:66" ht="15" customHeight="1" x14ac:dyDescent="0.35">
      <c r="A1876" s="34">
        <v>1017198444</v>
      </c>
      <c r="B1876" s="22" t="s">
        <v>10799</v>
      </c>
      <c r="C1876" s="23">
        <v>43669</v>
      </c>
      <c r="D1876" s="23" t="s">
        <v>870</v>
      </c>
      <c r="E1876" s="23" t="s">
        <v>111</v>
      </c>
      <c r="F1876" s="23" t="s">
        <v>70</v>
      </c>
      <c r="G1876" s="24"/>
      <c r="H1876" s="24">
        <v>24095638702</v>
      </c>
      <c r="I1876" s="24" t="s">
        <v>95</v>
      </c>
      <c r="J1876" s="24">
        <f>DATEDIF(Tabla1[[#This Row],[FECHA DE NACIMIENTO]],Tabla1[[#This Row],[FECHA ACTUAL]],"Y")</f>
        <v>31</v>
      </c>
      <c r="K1876" s="24" t="s">
        <v>1020</v>
      </c>
      <c r="L1876" s="24" t="s">
        <v>234</v>
      </c>
      <c r="M1876" s="24">
        <v>0</v>
      </c>
      <c r="N1876" s="24">
        <v>0</v>
      </c>
      <c r="O1876" s="24">
        <v>2</v>
      </c>
      <c r="P1876" s="24" t="s">
        <v>101</v>
      </c>
      <c r="Q1876" s="23">
        <v>33476</v>
      </c>
      <c r="R1876" s="24" t="s">
        <v>830</v>
      </c>
      <c r="S1876" s="25">
        <v>45119</v>
      </c>
      <c r="T1876" s="24">
        <v>2980729</v>
      </c>
      <c r="U1876" s="24">
        <v>3136139420</v>
      </c>
      <c r="V1876" s="24" t="s">
        <v>10800</v>
      </c>
      <c r="W1876" s="24" t="s">
        <v>10801</v>
      </c>
      <c r="X1876" s="24" t="s">
        <v>10802</v>
      </c>
      <c r="Y1876" s="24" t="s">
        <v>10803</v>
      </c>
      <c r="Z1876" s="24" t="s">
        <v>117</v>
      </c>
      <c r="AA1876" s="24">
        <v>3136909074</v>
      </c>
      <c r="AB1876" s="24" t="s">
        <v>77</v>
      </c>
      <c r="AC1876" s="24" t="s">
        <v>77</v>
      </c>
      <c r="AD1876" s="24" t="s">
        <v>77</v>
      </c>
      <c r="AE1876" s="26" t="s">
        <v>151</v>
      </c>
      <c r="AF1876" s="26"/>
      <c r="AG1876" s="26"/>
      <c r="AH1876" s="27" t="s">
        <v>184</v>
      </c>
      <c r="AI1876" s="27" t="s">
        <v>515</v>
      </c>
      <c r="AJ1876" s="27" t="s">
        <v>515</v>
      </c>
      <c r="AK1876" s="24" t="s">
        <v>121</v>
      </c>
      <c r="AL1876" s="24" t="s">
        <v>7086</v>
      </c>
      <c r="AM1876" s="23">
        <v>43669</v>
      </c>
      <c r="AN1876" s="28">
        <v>877803</v>
      </c>
      <c r="AO1876" s="28">
        <v>102854</v>
      </c>
      <c r="AP1876" s="24"/>
      <c r="AQ1876" s="24"/>
      <c r="AR1876" s="24"/>
      <c r="AS1876" s="24"/>
      <c r="AT1876" s="24" t="e">
        <v>#N/A</v>
      </c>
      <c r="AU1876" s="24" t="e">
        <v>#N/A</v>
      </c>
      <c r="AV1876" s="24">
        <v>76</v>
      </c>
      <c r="AW1876" s="24"/>
      <c r="AX1876" s="24"/>
      <c r="AY1876" s="24"/>
      <c r="AZ1876" s="24"/>
      <c r="BA1876" s="24"/>
      <c r="BB1876" s="24"/>
      <c r="BC1876" s="24"/>
      <c r="BD1876" s="24">
        <v>0</v>
      </c>
      <c r="BE1876" s="24">
        <v>0</v>
      </c>
      <c r="BF1876" s="23"/>
      <c r="BG1876" s="23"/>
      <c r="BH1876" s="23">
        <v>43903</v>
      </c>
      <c r="BI1876" s="26" t="s">
        <v>127</v>
      </c>
      <c r="BJ1876" s="26" t="s">
        <v>273</v>
      </c>
      <c r="BK1876" s="29">
        <v>0</v>
      </c>
      <c r="BL1876" s="24" t="s">
        <v>129</v>
      </c>
      <c r="BM1876" s="22" t="str">
        <f ca="1">+IF(Tabla1[[#This Row],[FECHA INGRESO]]&gt;=44986,IF((TODAY()-Tabla1[[#This Row],[FECHA INGRESO]])&gt;=50,"ALERTA","TODAVÍA FALTA"),"N/A")</f>
        <v>N/A</v>
      </c>
      <c r="BN1876" s="7">
        <f>IFERROR((_xlfn.DAYS(Tabla1[[#This Row],[FECHA INGRESO]],Tabla1[[#This Row],[FECHA RETIRO]]))/30,"")</f>
        <v>-7.8</v>
      </c>
    </row>
    <row r="1877" spans="1:66" ht="15" customHeight="1" x14ac:dyDescent="0.35">
      <c r="A1877" s="31">
        <v>1000270518</v>
      </c>
      <c r="B1877" s="22" t="s">
        <v>10804</v>
      </c>
      <c r="C1877" s="23">
        <v>43670</v>
      </c>
      <c r="D1877" s="23" t="s">
        <v>188</v>
      </c>
      <c r="E1877" s="23" t="s">
        <v>111</v>
      </c>
      <c r="F1877" s="23"/>
      <c r="G1877" s="24"/>
      <c r="H1877" s="24">
        <v>24095500441</v>
      </c>
      <c r="I1877" s="24" t="s">
        <v>72</v>
      </c>
      <c r="J1877" s="24">
        <f>DATEDIF(Tabla1[[#This Row],[FECHA DE NACIMIENTO]],Tabla1[[#This Row],[FECHA ACTUAL]],"Y")</f>
        <v>23</v>
      </c>
      <c r="K1877" s="24" t="s">
        <v>73</v>
      </c>
      <c r="L1877" s="24" t="s">
        <v>112</v>
      </c>
      <c r="M1877" s="24">
        <v>0</v>
      </c>
      <c r="N1877" s="24">
        <v>0</v>
      </c>
      <c r="O1877" s="24">
        <v>3</v>
      </c>
      <c r="P1877" s="24" t="s">
        <v>101</v>
      </c>
      <c r="Q1877" s="23">
        <v>36615</v>
      </c>
      <c r="R1877" s="24" t="s">
        <v>76</v>
      </c>
      <c r="S1877" s="25">
        <v>45119</v>
      </c>
      <c r="T1877" s="24"/>
      <c r="U1877" s="24">
        <v>3118721835</v>
      </c>
      <c r="V1877" s="24" t="s">
        <v>10805</v>
      </c>
      <c r="W1877" s="24" t="s">
        <v>10806</v>
      </c>
      <c r="X1877" s="24" t="s">
        <v>10807</v>
      </c>
      <c r="Y1877" s="24" t="s">
        <v>10808</v>
      </c>
      <c r="Z1877" s="24" t="s">
        <v>285</v>
      </c>
      <c r="AA1877" s="24">
        <v>3144327218</v>
      </c>
      <c r="AB1877" s="24" t="s">
        <v>77</v>
      </c>
      <c r="AC1877" s="24" t="s">
        <v>77</v>
      </c>
      <c r="AD1877" s="24" t="s">
        <v>77</v>
      </c>
      <c r="AE1877" s="26" t="s">
        <v>151</v>
      </c>
      <c r="AF1877" s="26"/>
      <c r="AG1877" s="26"/>
      <c r="AH1877" s="27" t="s">
        <v>184</v>
      </c>
      <c r="AI1877" s="27" t="s">
        <v>8946</v>
      </c>
      <c r="AJ1877" s="27" t="s">
        <v>8947</v>
      </c>
      <c r="AK1877" s="24" t="s">
        <v>8947</v>
      </c>
      <c r="AL1877" s="24" t="s">
        <v>7086</v>
      </c>
      <c r="AM1877" s="23">
        <v>43670</v>
      </c>
      <c r="AN1877" s="28">
        <v>857100.06</v>
      </c>
      <c r="AO1877" s="28">
        <v>97032</v>
      </c>
      <c r="AP1877" s="24"/>
      <c r="AQ1877" s="24"/>
      <c r="AR1877" s="24"/>
      <c r="AS1877" s="24"/>
      <c r="AT1877" s="24" t="e">
        <v>#N/A</v>
      </c>
      <c r="AU1877" s="24" t="e">
        <v>#N/A</v>
      </c>
      <c r="AV1877" s="24" t="e">
        <v>#N/A</v>
      </c>
      <c r="AW1877" s="24"/>
      <c r="AX1877" s="24"/>
      <c r="AY1877" s="24"/>
      <c r="AZ1877" s="24"/>
      <c r="BA1877" s="24"/>
      <c r="BB1877" s="24"/>
      <c r="BC1877" s="24"/>
      <c r="BD1877" s="24">
        <v>0</v>
      </c>
      <c r="BE1877" s="24">
        <v>0</v>
      </c>
      <c r="BF1877" s="23"/>
      <c r="BG1877" s="23"/>
      <c r="BH1877" s="23">
        <v>43687</v>
      </c>
      <c r="BI1877" s="26" t="s">
        <v>127</v>
      </c>
      <c r="BJ1877" s="26" t="s">
        <v>232</v>
      </c>
      <c r="BK1877" s="29">
        <v>0</v>
      </c>
      <c r="BL1877" s="24" t="s">
        <v>129</v>
      </c>
      <c r="BM1877" s="22" t="str">
        <f ca="1">+IF(Tabla1[[#This Row],[FECHA INGRESO]]&gt;=44986,IF((TODAY()-Tabla1[[#This Row],[FECHA INGRESO]])&gt;=50,"ALERTA","TODAVÍA FALTA"),"N/A")</f>
        <v>N/A</v>
      </c>
      <c r="BN1877" s="7">
        <f>IFERROR((_xlfn.DAYS(Tabla1[[#This Row],[FECHA INGRESO]],Tabla1[[#This Row],[FECHA RETIRO]]))/30,"")</f>
        <v>-0.56666666666666665</v>
      </c>
    </row>
    <row r="1878" spans="1:66" ht="15" customHeight="1" x14ac:dyDescent="0.35">
      <c r="A1878" s="31">
        <v>1012461087</v>
      </c>
      <c r="B1878" s="22" t="s">
        <v>10809</v>
      </c>
      <c r="C1878" s="23">
        <v>43670</v>
      </c>
      <c r="D1878" s="23" t="s">
        <v>93</v>
      </c>
      <c r="E1878" s="23" t="s">
        <v>110</v>
      </c>
      <c r="F1878" s="23"/>
      <c r="G1878" s="24"/>
      <c r="H1878" s="24">
        <v>24095523608</v>
      </c>
      <c r="I1878" s="24" t="s">
        <v>95</v>
      </c>
      <c r="J1878" s="24">
        <f>DATEDIF(Tabla1[[#This Row],[FECHA DE NACIMIENTO]],Tabla1[[#This Row],[FECHA ACTUAL]],"Y")</f>
        <v>24</v>
      </c>
      <c r="K1878" s="24" t="s">
        <v>73</v>
      </c>
      <c r="L1878" s="24" t="s">
        <v>112</v>
      </c>
      <c r="M1878" s="24">
        <v>0</v>
      </c>
      <c r="N1878" s="24">
        <v>0</v>
      </c>
      <c r="O1878" s="24">
        <v>2</v>
      </c>
      <c r="P1878" s="24" t="s">
        <v>101</v>
      </c>
      <c r="Q1878" s="23">
        <v>36275</v>
      </c>
      <c r="R1878" s="24" t="s">
        <v>76</v>
      </c>
      <c r="S1878" s="25">
        <v>45119</v>
      </c>
      <c r="T1878" s="24"/>
      <c r="U1878" s="24">
        <v>3115277374</v>
      </c>
      <c r="V1878" s="24" t="s">
        <v>10810</v>
      </c>
      <c r="W1878" s="24" t="s">
        <v>10811</v>
      </c>
      <c r="X1878" s="24" t="s">
        <v>1267</v>
      </c>
      <c r="Y1878" s="24" t="s">
        <v>10812</v>
      </c>
      <c r="Z1878" s="24" t="s">
        <v>117</v>
      </c>
      <c r="AA1878" s="24">
        <v>3118538874</v>
      </c>
      <c r="AB1878" s="24" t="s">
        <v>77</v>
      </c>
      <c r="AC1878" s="24" t="s">
        <v>77</v>
      </c>
      <c r="AD1878" s="24" t="s">
        <v>77</v>
      </c>
      <c r="AE1878" s="26" t="s">
        <v>194</v>
      </c>
      <c r="AF1878" s="26"/>
      <c r="AG1878" s="26"/>
      <c r="AH1878" s="27" t="s">
        <v>184</v>
      </c>
      <c r="AI1878" s="27" t="s">
        <v>10813</v>
      </c>
      <c r="AJ1878" s="27" t="s">
        <v>8947</v>
      </c>
      <c r="AK1878" s="24" t="s">
        <v>8947</v>
      </c>
      <c r="AL1878" s="24" t="s">
        <v>7086</v>
      </c>
      <c r="AM1878" s="23">
        <v>43670</v>
      </c>
      <c r="AN1878" s="28">
        <v>857100.06</v>
      </c>
      <c r="AO1878" s="28">
        <v>97032</v>
      </c>
      <c r="AP1878" s="24"/>
      <c r="AQ1878" s="24"/>
      <c r="AR1878" s="24"/>
      <c r="AS1878" s="24"/>
      <c r="AT1878" s="24" t="e">
        <v>#N/A</v>
      </c>
      <c r="AU1878" s="24" t="e">
        <v>#N/A</v>
      </c>
      <c r="AV1878" s="24" t="e">
        <v>#N/A</v>
      </c>
      <c r="AW1878" s="24"/>
      <c r="AX1878" s="24"/>
      <c r="AY1878" s="24"/>
      <c r="AZ1878" s="24"/>
      <c r="BA1878" s="24"/>
      <c r="BB1878" s="24"/>
      <c r="BC1878" s="24"/>
      <c r="BD1878" s="24">
        <v>0</v>
      </c>
      <c r="BE1878" s="24">
        <v>0</v>
      </c>
      <c r="BF1878" s="23"/>
      <c r="BG1878" s="23"/>
      <c r="BH1878" s="23">
        <v>43690</v>
      </c>
      <c r="BI1878" s="26" t="s">
        <v>127</v>
      </c>
      <c r="BJ1878" s="26" t="s">
        <v>10814</v>
      </c>
      <c r="BK1878" s="29">
        <v>0</v>
      </c>
      <c r="BL1878" s="24" t="s">
        <v>129</v>
      </c>
      <c r="BM1878" s="22" t="str">
        <f ca="1">+IF(Tabla1[[#This Row],[FECHA INGRESO]]&gt;=44986,IF((TODAY()-Tabla1[[#This Row],[FECHA INGRESO]])&gt;=50,"ALERTA","TODAVÍA FALTA"),"N/A")</f>
        <v>N/A</v>
      </c>
      <c r="BN1878" s="7">
        <f>IFERROR((_xlfn.DAYS(Tabla1[[#This Row],[FECHA INGRESO]],Tabla1[[#This Row],[FECHA RETIRO]]))/30,"")</f>
        <v>-0.66666666666666663</v>
      </c>
    </row>
    <row r="1879" spans="1:66" ht="15" customHeight="1" x14ac:dyDescent="0.35">
      <c r="A1879" s="31">
        <v>53069530</v>
      </c>
      <c r="B1879" s="22" t="s">
        <v>10815</v>
      </c>
      <c r="C1879" s="23">
        <v>43672</v>
      </c>
      <c r="D1879" s="23" t="s">
        <v>188</v>
      </c>
      <c r="E1879" s="23" t="s">
        <v>110</v>
      </c>
      <c r="F1879" s="23"/>
      <c r="G1879" s="24"/>
      <c r="H1879" s="24">
        <v>24095576758</v>
      </c>
      <c r="I1879" s="24" t="s">
        <v>95</v>
      </c>
      <c r="J1879" s="24">
        <f>DATEDIF(Tabla1[[#This Row],[FECHA DE NACIMIENTO]],Tabla1[[#This Row],[FECHA ACTUAL]],"Y")</f>
        <v>38</v>
      </c>
      <c r="K1879" s="24" t="s">
        <v>73</v>
      </c>
      <c r="L1879" s="24" t="s">
        <v>112</v>
      </c>
      <c r="M1879" s="24">
        <v>1</v>
      </c>
      <c r="N1879" s="24">
        <v>1</v>
      </c>
      <c r="O1879" s="24">
        <v>2</v>
      </c>
      <c r="P1879" s="24" t="s">
        <v>101</v>
      </c>
      <c r="Q1879" s="23">
        <v>31216</v>
      </c>
      <c r="R1879" s="24" t="s">
        <v>76</v>
      </c>
      <c r="S1879" s="25">
        <v>45119</v>
      </c>
      <c r="T1879" s="24"/>
      <c r="U1879" s="24">
        <v>3008771602</v>
      </c>
      <c r="V1879" s="24" t="s">
        <v>10816</v>
      </c>
      <c r="W1879" s="24" t="s">
        <v>10817</v>
      </c>
      <c r="X1879" s="24" t="s">
        <v>10818</v>
      </c>
      <c r="Y1879" s="24" t="s">
        <v>10819</v>
      </c>
      <c r="Z1879" s="24" t="s">
        <v>117</v>
      </c>
      <c r="AA1879" s="24">
        <v>3102872165</v>
      </c>
      <c r="AB1879" s="24" t="s">
        <v>77</v>
      </c>
      <c r="AC1879" s="24" t="s">
        <v>77</v>
      </c>
      <c r="AD1879" s="24" t="s">
        <v>77</v>
      </c>
      <c r="AE1879" s="26" t="s">
        <v>151</v>
      </c>
      <c r="AF1879" s="26"/>
      <c r="AG1879" s="26"/>
      <c r="AH1879" s="27" t="s">
        <v>184</v>
      </c>
      <c r="AI1879" s="27" t="s">
        <v>165</v>
      </c>
      <c r="AJ1879" s="27" t="s">
        <v>165</v>
      </c>
      <c r="AK1879" s="24" t="s">
        <v>121</v>
      </c>
      <c r="AL1879" s="24" t="s">
        <v>7086</v>
      </c>
      <c r="AM1879" s="23">
        <v>43672</v>
      </c>
      <c r="AN1879" s="28">
        <v>857100.06</v>
      </c>
      <c r="AO1879" s="28">
        <v>97032</v>
      </c>
      <c r="AP1879" s="24"/>
      <c r="AQ1879" s="24"/>
      <c r="AR1879" s="24"/>
      <c r="AS1879" s="24"/>
      <c r="AT1879" s="24" t="e">
        <v>#N/A</v>
      </c>
      <c r="AU1879" s="24" t="e">
        <v>#N/A</v>
      </c>
      <c r="AV1879" s="24" t="e">
        <v>#N/A</v>
      </c>
      <c r="AW1879" s="24"/>
      <c r="AX1879" s="24"/>
      <c r="AY1879" s="24"/>
      <c r="AZ1879" s="24"/>
      <c r="BA1879" s="24"/>
      <c r="BB1879" s="24"/>
      <c r="BC1879" s="24"/>
      <c r="BD1879" s="24">
        <v>0</v>
      </c>
      <c r="BE1879" s="24">
        <v>0</v>
      </c>
      <c r="BF1879" s="23"/>
      <c r="BG1879" s="23"/>
      <c r="BH1879" s="23">
        <v>43768</v>
      </c>
      <c r="BI1879" s="26" t="s">
        <v>127</v>
      </c>
      <c r="BJ1879" s="26" t="s">
        <v>178</v>
      </c>
      <c r="BK1879" s="29">
        <v>109265</v>
      </c>
      <c r="BL1879" s="24" t="s">
        <v>129</v>
      </c>
      <c r="BM1879" s="22" t="str">
        <f ca="1">+IF(Tabla1[[#This Row],[FECHA INGRESO]]&gt;=44986,IF((TODAY()-Tabla1[[#This Row],[FECHA INGRESO]])&gt;=50,"ALERTA","TODAVÍA FALTA"),"N/A")</f>
        <v>N/A</v>
      </c>
      <c r="BN1879" s="7">
        <f>IFERROR((_xlfn.DAYS(Tabla1[[#This Row],[FECHA INGRESO]],Tabla1[[#This Row],[FECHA RETIRO]]))/30,"")</f>
        <v>-3.2</v>
      </c>
    </row>
    <row r="1880" spans="1:66" x14ac:dyDescent="0.35">
      <c r="A1880" s="31">
        <v>1099205254</v>
      </c>
      <c r="B1880" s="22" t="s">
        <v>2642</v>
      </c>
      <c r="C1880" s="23">
        <v>43675</v>
      </c>
      <c r="D1880" s="23" t="s">
        <v>188</v>
      </c>
      <c r="E1880" s="24" t="s">
        <v>94</v>
      </c>
      <c r="F1880" s="23"/>
      <c r="G1880" s="24"/>
      <c r="H1880" s="24">
        <v>24070931673</v>
      </c>
      <c r="I1880" s="24" t="s">
        <v>72</v>
      </c>
      <c r="J1880" s="24">
        <f>DATEDIF(Tabla1[[#This Row],[FECHA DE NACIMIENTO]],Tabla1[[#This Row],[FECHA ACTUAL]],"Y")</f>
        <v>35</v>
      </c>
      <c r="K1880" s="24" t="s">
        <v>73</v>
      </c>
      <c r="L1880" s="24" t="s">
        <v>112</v>
      </c>
      <c r="M1880" s="24">
        <v>0</v>
      </c>
      <c r="N1880" s="24">
        <v>0</v>
      </c>
      <c r="O1880" s="24">
        <v>2</v>
      </c>
      <c r="P1880" s="24" t="s">
        <v>101</v>
      </c>
      <c r="Q1880" s="23">
        <v>32202</v>
      </c>
      <c r="R1880" s="24" t="s">
        <v>2644</v>
      </c>
      <c r="S1880" s="25">
        <v>45119</v>
      </c>
      <c r="T1880" s="24"/>
      <c r="U1880" s="24">
        <v>3005596864</v>
      </c>
      <c r="V1880" s="24" t="s">
        <v>2646</v>
      </c>
      <c r="W1880" s="24" t="s">
        <v>10820</v>
      </c>
      <c r="X1880" s="24" t="s">
        <v>10489</v>
      </c>
      <c r="Y1880" s="24" t="s">
        <v>10821</v>
      </c>
      <c r="Z1880" s="24" t="s">
        <v>255</v>
      </c>
      <c r="AA1880" s="24">
        <v>3105550047</v>
      </c>
      <c r="AB1880" s="24" t="s">
        <v>77</v>
      </c>
      <c r="AC1880" s="24" t="s">
        <v>77</v>
      </c>
      <c r="AD1880" s="24" t="s">
        <v>77</v>
      </c>
      <c r="AE1880" s="26" t="s">
        <v>84</v>
      </c>
      <c r="AF1880" s="26" t="s">
        <v>10822</v>
      </c>
      <c r="AG1880" s="26"/>
      <c r="AH1880" s="27" t="s">
        <v>10823</v>
      </c>
      <c r="AI1880" s="27" t="s">
        <v>2411</v>
      </c>
      <c r="AJ1880" s="27" t="s">
        <v>2411</v>
      </c>
      <c r="AK1880" s="24" t="s">
        <v>121</v>
      </c>
      <c r="AL1880" s="24" t="s">
        <v>7086</v>
      </c>
      <c r="AM1880" s="23">
        <v>43675</v>
      </c>
      <c r="AN1880" s="28">
        <v>1316520</v>
      </c>
      <c r="AO1880" s="28">
        <v>97032</v>
      </c>
      <c r="AP1880" s="24"/>
      <c r="AQ1880" s="24"/>
      <c r="AR1880" s="24"/>
      <c r="AS1880" s="24"/>
      <c r="AT1880" s="24">
        <v>70</v>
      </c>
      <c r="AU1880" s="24" t="e">
        <v>#N/A</v>
      </c>
      <c r="AV1880" s="24" t="e">
        <v>#N/A</v>
      </c>
      <c r="AW1880" s="24"/>
      <c r="AX1880" s="24"/>
      <c r="AY1880" s="24"/>
      <c r="AZ1880" s="24"/>
      <c r="BA1880" s="24"/>
      <c r="BB1880" s="24"/>
      <c r="BC1880" s="24"/>
      <c r="BD1880" s="24">
        <v>0</v>
      </c>
      <c r="BE1880" s="24">
        <v>0</v>
      </c>
      <c r="BF1880" s="23"/>
      <c r="BG1880" s="23"/>
      <c r="BH1880" s="23">
        <v>43727</v>
      </c>
      <c r="BI1880" s="26" t="s">
        <v>10014</v>
      </c>
      <c r="BJ1880" s="26" t="s">
        <v>9181</v>
      </c>
      <c r="BK1880" s="29">
        <v>0</v>
      </c>
      <c r="BL1880" s="24" t="s">
        <v>129</v>
      </c>
      <c r="BM1880" s="22" t="str">
        <f ca="1">+IF(Tabla1[[#This Row],[FECHA INGRESO]]&gt;=44986,IF((TODAY()-Tabla1[[#This Row],[FECHA INGRESO]])&gt;=50,"ALERTA","TODAVÍA FALTA"),"N/A")</f>
        <v>N/A</v>
      </c>
      <c r="BN1880" s="7">
        <f>IFERROR((_xlfn.DAYS(Tabla1[[#This Row],[FECHA INGRESO]],Tabla1[[#This Row],[FECHA RETIRO]]))/30,"")</f>
        <v>-1.7333333333333334</v>
      </c>
    </row>
    <row r="1881" spans="1:66" x14ac:dyDescent="0.35">
      <c r="A1881" s="32">
        <v>19300392</v>
      </c>
      <c r="B1881" s="22" t="s">
        <v>10824</v>
      </c>
      <c r="C1881" s="23">
        <v>43678</v>
      </c>
      <c r="D1881" s="23" t="s">
        <v>68</v>
      </c>
      <c r="E1881" s="23" t="s">
        <v>77</v>
      </c>
      <c r="F1881" s="23" t="s">
        <v>70</v>
      </c>
      <c r="G1881" s="24"/>
      <c r="H1881" s="24">
        <v>24070931673</v>
      </c>
      <c r="I1881" s="24" t="s">
        <v>72</v>
      </c>
      <c r="J1881" s="24">
        <f>DATEDIF(Tabla1[[#This Row],[FECHA DE NACIMIENTO]],Tabla1[[#This Row],[FECHA ACTUAL]],"Y")</f>
        <v>67</v>
      </c>
      <c r="K1881" s="24" t="s">
        <v>320</v>
      </c>
      <c r="L1881" s="24" t="s">
        <v>74</v>
      </c>
      <c r="M1881" s="24">
        <v>1</v>
      </c>
      <c r="N1881" s="24">
        <v>1</v>
      </c>
      <c r="O1881" s="24">
        <v>4</v>
      </c>
      <c r="P1881" s="24" t="s">
        <v>101</v>
      </c>
      <c r="Q1881" s="23">
        <v>20322</v>
      </c>
      <c r="R1881" s="24" t="s">
        <v>76</v>
      </c>
      <c r="S1881" s="25">
        <v>45119</v>
      </c>
      <c r="T1881" s="24">
        <v>8112993</v>
      </c>
      <c r="U1881" s="24">
        <v>3115612240</v>
      </c>
      <c r="V1881" s="24" t="s">
        <v>10825</v>
      </c>
      <c r="W1881" s="24" t="s">
        <v>10826</v>
      </c>
      <c r="X1881" s="24" t="s">
        <v>10827</v>
      </c>
      <c r="Y1881" s="24" t="s">
        <v>10828</v>
      </c>
      <c r="Z1881" s="24" t="s">
        <v>82</v>
      </c>
      <c r="AA1881" s="24">
        <v>3102095357</v>
      </c>
      <c r="AB1881" s="24" t="s">
        <v>101</v>
      </c>
      <c r="AC1881" s="24" t="s">
        <v>101</v>
      </c>
      <c r="AD1881" s="24" t="e">
        <v>#REF!</v>
      </c>
      <c r="AE1881" s="26" t="s">
        <v>84</v>
      </c>
      <c r="AF1881" s="26" t="s">
        <v>7320</v>
      </c>
      <c r="AG1881" s="26">
        <v>0</v>
      </c>
      <c r="AH1881" s="27" t="s">
        <v>10829</v>
      </c>
      <c r="AI1881" s="27" t="s">
        <v>9994</v>
      </c>
      <c r="AJ1881" s="27" t="s">
        <v>9995</v>
      </c>
      <c r="AK1881" s="24" t="s">
        <v>89</v>
      </c>
      <c r="AL1881" s="24" t="s">
        <v>7086</v>
      </c>
      <c r="AM1881" s="23">
        <v>43678</v>
      </c>
      <c r="AN1881" s="28">
        <v>2781017</v>
      </c>
      <c r="AO1881" s="28">
        <v>0</v>
      </c>
      <c r="AP1881" s="24">
        <v>0</v>
      </c>
      <c r="AQ1881" s="24">
        <v>0</v>
      </c>
      <c r="AR1881" s="24">
        <v>0</v>
      </c>
      <c r="AS1881" s="24">
        <v>0</v>
      </c>
      <c r="AT1881" s="24">
        <v>0</v>
      </c>
      <c r="AU1881" s="24">
        <v>0</v>
      </c>
      <c r="AV1881" s="24">
        <v>93</v>
      </c>
      <c r="AW1881" s="24">
        <v>96</v>
      </c>
      <c r="AX1881" s="24">
        <v>0</v>
      </c>
      <c r="AY1881" s="24">
        <v>0</v>
      </c>
      <c r="AZ1881" s="24">
        <v>0</v>
      </c>
      <c r="BA1881" s="24">
        <v>0</v>
      </c>
      <c r="BB1881" s="24">
        <v>0</v>
      </c>
      <c r="BC1881" s="24">
        <v>0</v>
      </c>
      <c r="BD1881" s="24">
        <v>0</v>
      </c>
      <c r="BE1881" s="24">
        <v>0</v>
      </c>
      <c r="BF1881" s="23"/>
      <c r="BG1881" s="23"/>
      <c r="BH1881" s="23">
        <v>44819</v>
      </c>
      <c r="BI1881" s="26" t="s">
        <v>127</v>
      </c>
      <c r="BJ1881" s="26" t="s">
        <v>10830</v>
      </c>
      <c r="BK1881" s="29">
        <v>0</v>
      </c>
      <c r="BL1881" s="24" t="s">
        <v>129</v>
      </c>
      <c r="BM1881" s="22" t="str">
        <f ca="1">+IF(Tabla1[[#This Row],[FECHA INGRESO]]&gt;=44986,IF((TODAY()-Tabla1[[#This Row],[FECHA INGRESO]])&gt;=50,"ALERTA","TODAVÍA FALTA"),"N/A")</f>
        <v>N/A</v>
      </c>
      <c r="BN1881" s="7">
        <f>IFERROR((_xlfn.DAYS(Tabla1[[#This Row],[FECHA INGRESO]],Tabla1[[#This Row],[FECHA RETIRO]]))/30,"")</f>
        <v>-38.033333333333331</v>
      </c>
    </row>
    <row r="1882" spans="1:66" ht="15" customHeight="1" x14ac:dyDescent="0.35">
      <c r="A1882" s="32">
        <v>1030537677</v>
      </c>
      <c r="B1882" s="22" t="s">
        <v>10831</v>
      </c>
      <c r="C1882" s="23">
        <v>43678</v>
      </c>
      <c r="D1882" s="23" t="s">
        <v>266</v>
      </c>
      <c r="E1882" s="23" t="s">
        <v>69</v>
      </c>
      <c r="F1882" s="23" t="s">
        <v>111</v>
      </c>
      <c r="G1882" s="24" t="s">
        <v>10832</v>
      </c>
      <c r="H1882" s="24">
        <v>24095812942</v>
      </c>
      <c r="I1882" s="24" t="s">
        <v>95</v>
      </c>
      <c r="J1882" s="24">
        <f>DATEDIF(Tabla1[[#This Row],[FECHA DE NACIMIENTO]],Tabla1[[#This Row],[FECHA ACTUAL]],"Y")</f>
        <v>36</v>
      </c>
      <c r="K1882" s="24" t="s">
        <v>73</v>
      </c>
      <c r="L1882" s="24" t="s">
        <v>234</v>
      </c>
      <c r="M1882" s="24">
        <v>1</v>
      </c>
      <c r="N1882" s="24">
        <v>1</v>
      </c>
      <c r="O1882" s="24">
        <v>2</v>
      </c>
      <c r="P1882" s="24" t="s">
        <v>101</v>
      </c>
      <c r="Q1882" s="23">
        <v>31946</v>
      </c>
      <c r="R1882" s="24" t="s">
        <v>76</v>
      </c>
      <c r="S1882" s="25">
        <v>45119</v>
      </c>
      <c r="T1882" s="24"/>
      <c r="U1882" s="24">
        <v>3118400317</v>
      </c>
      <c r="V1882" s="24" t="s">
        <v>10833</v>
      </c>
      <c r="W1882" s="24" t="s">
        <v>10834</v>
      </c>
      <c r="X1882" s="24" t="s">
        <v>10835</v>
      </c>
      <c r="Y1882" s="24" t="s">
        <v>10836</v>
      </c>
      <c r="Z1882" s="24" t="s">
        <v>82</v>
      </c>
      <c r="AA1882" s="24">
        <v>3166595445</v>
      </c>
      <c r="AB1882" s="24" t="s">
        <v>83</v>
      </c>
      <c r="AC1882" s="24" t="s">
        <v>83</v>
      </c>
      <c r="AD1882" s="24" t="e">
        <v>#REF!</v>
      </c>
      <c r="AE1882" s="26" t="s">
        <v>256</v>
      </c>
      <c r="AF1882" s="26" t="s">
        <v>4149</v>
      </c>
      <c r="AG1882" s="26" t="s">
        <v>75</v>
      </c>
      <c r="AH1882" s="27" t="s">
        <v>1717</v>
      </c>
      <c r="AI1882" s="27" t="s">
        <v>260</v>
      </c>
      <c r="AJ1882" s="27" t="s">
        <v>260</v>
      </c>
      <c r="AK1882" s="24" t="s">
        <v>89</v>
      </c>
      <c r="AL1882" s="24" t="s">
        <v>90</v>
      </c>
      <c r="AM1882" s="23">
        <v>43678</v>
      </c>
      <c r="AN1882" s="28">
        <v>2825050</v>
      </c>
      <c r="AO1882" s="28">
        <v>0</v>
      </c>
      <c r="AP1882" s="24">
        <v>0</v>
      </c>
      <c r="AQ1882" s="24">
        <v>0</v>
      </c>
      <c r="AR1882" s="24">
        <v>0</v>
      </c>
      <c r="AS1882" s="24">
        <v>0</v>
      </c>
      <c r="AT1882" s="24">
        <v>0</v>
      </c>
      <c r="AU1882" s="24">
        <v>0</v>
      </c>
      <c r="AV1882" s="24">
        <v>86</v>
      </c>
      <c r="AW1882" s="24">
        <v>0</v>
      </c>
      <c r="AX1882" s="24">
        <v>0</v>
      </c>
      <c r="AY1882" s="24">
        <v>0</v>
      </c>
      <c r="AZ1882" s="24">
        <v>0</v>
      </c>
      <c r="BA1882" s="24">
        <v>0</v>
      </c>
      <c r="BB1882" s="24">
        <v>0</v>
      </c>
      <c r="BC1882" s="24">
        <v>0</v>
      </c>
      <c r="BD1882" s="24">
        <v>0</v>
      </c>
      <c r="BE1882" s="24">
        <v>0</v>
      </c>
      <c r="BF1882" s="23"/>
      <c r="BG1882" s="23"/>
      <c r="BH1882" s="23">
        <v>44701</v>
      </c>
      <c r="BI1882" s="26" t="s">
        <v>127</v>
      </c>
      <c r="BJ1882" s="26" t="s">
        <v>10837</v>
      </c>
      <c r="BK1882" s="29">
        <v>0</v>
      </c>
      <c r="BL1882" s="24" t="s">
        <v>129</v>
      </c>
      <c r="BM1882" s="22" t="str">
        <f ca="1">+IF(Tabla1[[#This Row],[FECHA INGRESO]]&gt;=44986,IF((TODAY()-Tabla1[[#This Row],[FECHA INGRESO]])&gt;=50,"ALERTA","TODAVÍA FALTA"),"N/A")</f>
        <v>N/A</v>
      </c>
      <c r="BN1882" s="7">
        <f>IFERROR((_xlfn.DAYS(Tabla1[[#This Row],[FECHA INGRESO]],Tabla1[[#This Row],[FECHA RETIRO]]))/30,"")</f>
        <v>-34.1</v>
      </c>
    </row>
    <row r="1883" spans="1:66" ht="15" customHeight="1" x14ac:dyDescent="0.35">
      <c r="A1883" s="31">
        <v>1012422858</v>
      </c>
      <c r="B1883" s="22" t="s">
        <v>10838</v>
      </c>
      <c r="C1883" s="23">
        <v>43678</v>
      </c>
      <c r="D1883" s="23" t="s">
        <v>131</v>
      </c>
      <c r="E1883" s="23" t="s">
        <v>111</v>
      </c>
      <c r="F1883" s="23"/>
      <c r="G1883" s="24"/>
      <c r="H1883" s="24">
        <v>24095728016</v>
      </c>
      <c r="I1883" s="24" t="s">
        <v>72</v>
      </c>
      <c r="J1883" s="24">
        <f>DATEDIF(Tabla1[[#This Row],[FECHA DE NACIMIENTO]],Tabla1[[#This Row],[FECHA ACTUAL]],"Y")</f>
        <v>28</v>
      </c>
      <c r="K1883" s="24" t="s">
        <v>73</v>
      </c>
      <c r="L1883" s="24" t="s">
        <v>112</v>
      </c>
      <c r="M1883" s="24">
        <v>1</v>
      </c>
      <c r="N1883" s="24">
        <v>1</v>
      </c>
      <c r="O1883" s="24">
        <v>3</v>
      </c>
      <c r="P1883" s="24" t="s">
        <v>101</v>
      </c>
      <c r="Q1883" s="23">
        <v>34873</v>
      </c>
      <c r="R1883" s="24" t="s">
        <v>76</v>
      </c>
      <c r="S1883" s="25">
        <v>45119</v>
      </c>
      <c r="T1883" s="24"/>
      <c r="U1883" s="24">
        <v>3156448167</v>
      </c>
      <c r="V1883" s="24" t="s">
        <v>10839</v>
      </c>
      <c r="W1883" s="24" t="s">
        <v>10840</v>
      </c>
      <c r="X1883" s="24" t="s">
        <v>10841</v>
      </c>
      <c r="Y1883" s="24" t="s">
        <v>10842</v>
      </c>
      <c r="Z1883" s="24" t="s">
        <v>285</v>
      </c>
      <c r="AA1883" s="24">
        <v>3134622525</v>
      </c>
      <c r="AB1883" s="24" t="s">
        <v>77</v>
      </c>
      <c r="AC1883" s="24" t="s">
        <v>77</v>
      </c>
      <c r="AD1883" s="24" t="s">
        <v>77</v>
      </c>
      <c r="AE1883" s="26" t="s">
        <v>183</v>
      </c>
      <c r="AF1883" s="26"/>
      <c r="AG1883" s="26"/>
      <c r="AH1883" s="27" t="s">
        <v>3042</v>
      </c>
      <c r="AI1883" s="27" t="s">
        <v>9223</v>
      </c>
      <c r="AJ1883" s="27" t="s">
        <v>438</v>
      </c>
      <c r="AK1883" s="24" t="s">
        <v>121</v>
      </c>
      <c r="AL1883" s="24" t="s">
        <v>7086</v>
      </c>
      <c r="AM1883" s="23">
        <v>43678</v>
      </c>
      <c r="AN1883" s="28">
        <v>857100.06</v>
      </c>
      <c r="AO1883" s="28">
        <v>97032</v>
      </c>
      <c r="AP1883" s="24"/>
      <c r="AQ1883" s="24"/>
      <c r="AR1883" s="24"/>
      <c r="AS1883" s="24"/>
      <c r="AT1883" s="24" t="e">
        <v>#N/A</v>
      </c>
      <c r="AU1883" s="24" t="e">
        <v>#N/A</v>
      </c>
      <c r="AV1883" s="24" t="e">
        <v>#N/A</v>
      </c>
      <c r="AW1883" s="24"/>
      <c r="AX1883" s="24"/>
      <c r="AY1883" s="24"/>
      <c r="AZ1883" s="24"/>
      <c r="BA1883" s="24"/>
      <c r="BB1883" s="24"/>
      <c r="BC1883" s="24"/>
      <c r="BD1883" s="24">
        <v>0</v>
      </c>
      <c r="BE1883" s="24">
        <v>0</v>
      </c>
      <c r="BF1883" s="23"/>
      <c r="BG1883" s="23"/>
      <c r="BH1883" s="23">
        <v>43678</v>
      </c>
      <c r="BI1883" s="26" t="s">
        <v>143</v>
      </c>
      <c r="BJ1883" s="26" t="s">
        <v>10684</v>
      </c>
      <c r="BK1883" s="29">
        <v>0</v>
      </c>
      <c r="BL1883" s="24" t="s">
        <v>129</v>
      </c>
      <c r="BM1883" s="22" t="str">
        <f ca="1">+IF(Tabla1[[#This Row],[FECHA INGRESO]]&gt;=44986,IF((TODAY()-Tabla1[[#This Row],[FECHA INGRESO]])&gt;=50,"ALERTA","TODAVÍA FALTA"),"N/A")</f>
        <v>N/A</v>
      </c>
      <c r="BN1883" s="7">
        <f>IFERROR((_xlfn.DAYS(Tabla1[[#This Row],[FECHA INGRESO]],Tabla1[[#This Row],[FECHA RETIRO]]))/30,"")</f>
        <v>0</v>
      </c>
    </row>
    <row r="1884" spans="1:66" ht="15" customHeight="1" x14ac:dyDescent="0.35">
      <c r="A1884" s="31">
        <v>1007384403</v>
      </c>
      <c r="B1884" s="22" t="s">
        <v>10843</v>
      </c>
      <c r="C1884" s="23">
        <v>43678</v>
      </c>
      <c r="D1884" s="23" t="s">
        <v>93</v>
      </c>
      <c r="E1884" s="23" t="s">
        <v>111</v>
      </c>
      <c r="F1884" s="23"/>
      <c r="G1884" s="24"/>
      <c r="H1884" s="24">
        <v>24095704786</v>
      </c>
      <c r="I1884" s="24" t="s">
        <v>95</v>
      </c>
      <c r="J1884" s="24">
        <f>DATEDIF(Tabla1[[#This Row],[FECHA DE NACIMIENTO]],Tabla1[[#This Row],[FECHA ACTUAL]],"Y")</f>
        <v>22</v>
      </c>
      <c r="K1884" s="24" t="s">
        <v>73</v>
      </c>
      <c r="L1884" s="24" t="s">
        <v>112</v>
      </c>
      <c r="M1884" s="24">
        <v>0</v>
      </c>
      <c r="N1884" s="24">
        <v>0</v>
      </c>
      <c r="O1884" s="24">
        <v>3</v>
      </c>
      <c r="P1884" s="24" t="s">
        <v>101</v>
      </c>
      <c r="Q1884" s="23">
        <v>36733</v>
      </c>
      <c r="R1884" s="24" t="s">
        <v>76</v>
      </c>
      <c r="S1884" s="25">
        <v>45119</v>
      </c>
      <c r="T1884" s="24"/>
      <c r="U1884" s="24">
        <v>3222847125</v>
      </c>
      <c r="V1884" s="24" t="s">
        <v>10844</v>
      </c>
      <c r="W1884" s="24" t="s">
        <v>10845</v>
      </c>
      <c r="X1884" s="24" t="s">
        <v>8470</v>
      </c>
      <c r="Y1884" s="24" t="s">
        <v>10846</v>
      </c>
      <c r="Z1884" s="24" t="s">
        <v>285</v>
      </c>
      <c r="AA1884" s="24">
        <v>3142578664</v>
      </c>
      <c r="AB1884" s="24" t="s">
        <v>77</v>
      </c>
      <c r="AC1884" s="24" t="s">
        <v>77</v>
      </c>
      <c r="AD1884" s="24" t="s">
        <v>77</v>
      </c>
      <c r="AE1884" s="26" t="s">
        <v>102</v>
      </c>
      <c r="AF1884" s="26"/>
      <c r="AG1884" s="26" t="s">
        <v>10847</v>
      </c>
      <c r="AH1884" s="27" t="s">
        <v>3042</v>
      </c>
      <c r="AI1884" s="27" t="s">
        <v>10168</v>
      </c>
      <c r="AJ1884" s="27" t="s">
        <v>438</v>
      </c>
      <c r="AK1884" s="24" t="s">
        <v>121</v>
      </c>
      <c r="AL1884" s="24" t="s">
        <v>7086</v>
      </c>
      <c r="AM1884" s="23">
        <v>43678</v>
      </c>
      <c r="AN1884" s="28">
        <v>857100.06</v>
      </c>
      <c r="AO1884" s="28">
        <v>97032</v>
      </c>
      <c r="AP1884" s="24"/>
      <c r="AQ1884" s="24"/>
      <c r="AR1884" s="24"/>
      <c r="AS1884" s="24"/>
      <c r="AT1884" s="24" t="e">
        <v>#N/A</v>
      </c>
      <c r="AU1884" s="24" t="e">
        <v>#N/A</v>
      </c>
      <c r="AV1884" s="24" t="e">
        <v>#N/A</v>
      </c>
      <c r="AW1884" s="24"/>
      <c r="AX1884" s="24"/>
      <c r="AY1884" s="24"/>
      <c r="AZ1884" s="24"/>
      <c r="BA1884" s="24"/>
      <c r="BB1884" s="24"/>
      <c r="BC1884" s="24"/>
      <c r="BD1884" s="24">
        <v>0</v>
      </c>
      <c r="BE1884" s="24">
        <v>0</v>
      </c>
      <c r="BF1884" s="23"/>
      <c r="BG1884" s="23"/>
      <c r="BH1884" s="23">
        <v>43732</v>
      </c>
      <c r="BI1884" s="26" t="s">
        <v>10014</v>
      </c>
      <c r="BJ1884" s="26" t="s">
        <v>8502</v>
      </c>
      <c r="BK1884" s="29">
        <v>62109</v>
      </c>
      <c r="BL1884" s="24" t="s">
        <v>129</v>
      </c>
      <c r="BM1884" s="22" t="str">
        <f ca="1">+IF(Tabla1[[#This Row],[FECHA INGRESO]]&gt;=44986,IF((TODAY()-Tabla1[[#This Row],[FECHA INGRESO]])&gt;=50,"ALERTA","TODAVÍA FALTA"),"N/A")</f>
        <v>N/A</v>
      </c>
      <c r="BN1884" s="7">
        <f>IFERROR((_xlfn.DAYS(Tabla1[[#This Row],[FECHA INGRESO]],Tabla1[[#This Row],[FECHA RETIRO]]))/30,"")</f>
        <v>-1.8</v>
      </c>
    </row>
    <row r="1885" spans="1:66" x14ac:dyDescent="0.35">
      <c r="A1885" s="31">
        <v>80049919</v>
      </c>
      <c r="B1885" s="22" t="s">
        <v>10848</v>
      </c>
      <c r="C1885" s="23">
        <v>43678</v>
      </c>
      <c r="D1885" s="23" t="s">
        <v>93</v>
      </c>
      <c r="E1885" s="23" t="s">
        <v>111</v>
      </c>
      <c r="F1885" s="23"/>
      <c r="G1885" s="24"/>
      <c r="H1885" s="24">
        <v>24095774507</v>
      </c>
      <c r="I1885" s="24" t="s">
        <v>72</v>
      </c>
      <c r="J1885" s="24">
        <f>DATEDIF(Tabla1[[#This Row],[FECHA DE NACIMIENTO]],Tabla1[[#This Row],[FECHA ACTUAL]],"Y")</f>
        <v>43</v>
      </c>
      <c r="K1885" s="24" t="s">
        <v>96</v>
      </c>
      <c r="L1885" s="24" t="s">
        <v>74</v>
      </c>
      <c r="M1885" s="24">
        <v>1</v>
      </c>
      <c r="N1885" s="24">
        <v>2</v>
      </c>
      <c r="O1885" s="24">
        <v>3</v>
      </c>
      <c r="P1885" s="24" t="s">
        <v>101</v>
      </c>
      <c r="Q1885" s="23">
        <v>29338</v>
      </c>
      <c r="R1885" s="24" t="s">
        <v>76</v>
      </c>
      <c r="S1885" s="25">
        <v>45119</v>
      </c>
      <c r="T1885" s="24"/>
      <c r="U1885" s="24">
        <v>3123032456</v>
      </c>
      <c r="V1885" s="24" t="s">
        <v>10849</v>
      </c>
      <c r="W1885" s="24" t="s">
        <v>10850</v>
      </c>
      <c r="X1885" s="24" t="s">
        <v>10851</v>
      </c>
      <c r="Y1885" s="24" t="s">
        <v>10852</v>
      </c>
      <c r="Z1885" s="24" t="s">
        <v>82</v>
      </c>
      <c r="AA1885" s="24">
        <v>3123034679</v>
      </c>
      <c r="AB1885" s="24" t="s">
        <v>77</v>
      </c>
      <c r="AC1885" s="24" t="s">
        <v>77</v>
      </c>
      <c r="AD1885" s="24" t="s">
        <v>77</v>
      </c>
      <c r="AE1885" s="26" t="s">
        <v>84</v>
      </c>
      <c r="AF1885" s="26" t="s">
        <v>10853</v>
      </c>
      <c r="AG1885" s="26"/>
      <c r="AH1885" s="27" t="s">
        <v>119</v>
      </c>
      <c r="AI1885" s="27" t="s">
        <v>120</v>
      </c>
      <c r="AJ1885" s="27" t="s">
        <v>120</v>
      </c>
      <c r="AK1885" s="24" t="s">
        <v>121</v>
      </c>
      <c r="AL1885" s="24" t="s">
        <v>7086</v>
      </c>
      <c r="AM1885" s="23">
        <v>43678</v>
      </c>
      <c r="AN1885" s="28">
        <v>2194200</v>
      </c>
      <c r="AO1885" s="28">
        <v>0</v>
      </c>
      <c r="AP1885" s="24"/>
      <c r="AQ1885" s="24"/>
      <c r="AR1885" s="24"/>
      <c r="AS1885" s="24"/>
      <c r="AT1885" s="24" t="e">
        <v>#N/A</v>
      </c>
      <c r="AU1885" s="24" t="e">
        <v>#N/A</v>
      </c>
      <c r="AV1885" s="24" t="e">
        <v>#N/A</v>
      </c>
      <c r="AW1885" s="24"/>
      <c r="AX1885" s="24"/>
      <c r="AY1885" s="24"/>
      <c r="AZ1885" s="24"/>
      <c r="BA1885" s="24"/>
      <c r="BB1885" s="24"/>
      <c r="BC1885" s="24"/>
      <c r="BD1885" s="24">
        <v>0</v>
      </c>
      <c r="BE1885" s="24">
        <v>0</v>
      </c>
      <c r="BF1885" s="23"/>
      <c r="BG1885" s="23"/>
      <c r="BH1885" s="23">
        <v>43692</v>
      </c>
      <c r="BI1885" s="26" t="s">
        <v>127</v>
      </c>
      <c r="BJ1885" s="26" t="s">
        <v>6087</v>
      </c>
      <c r="BK1885" s="29">
        <v>0</v>
      </c>
      <c r="BL1885" s="24" t="s">
        <v>129</v>
      </c>
      <c r="BM1885" s="22" t="str">
        <f ca="1">+IF(Tabla1[[#This Row],[FECHA INGRESO]]&gt;=44986,IF((TODAY()-Tabla1[[#This Row],[FECHA INGRESO]])&gt;=50,"ALERTA","TODAVÍA FALTA"),"N/A")</f>
        <v>N/A</v>
      </c>
      <c r="BN1885" s="7">
        <f>IFERROR((_xlfn.DAYS(Tabla1[[#This Row],[FECHA INGRESO]],Tabla1[[#This Row],[FECHA RETIRO]]))/30,"")</f>
        <v>-0.46666666666666667</v>
      </c>
    </row>
    <row r="1886" spans="1:66" x14ac:dyDescent="0.35">
      <c r="A1886" s="34">
        <v>94289198</v>
      </c>
      <c r="B1886" s="22" t="s">
        <v>10854</v>
      </c>
      <c r="C1886" s="23">
        <v>43678</v>
      </c>
      <c r="D1886" s="23" t="s">
        <v>93</v>
      </c>
      <c r="E1886" s="23" t="s">
        <v>110</v>
      </c>
      <c r="F1886" s="23" t="s">
        <v>70</v>
      </c>
      <c r="G1886" s="24"/>
      <c r="H1886" s="24">
        <v>24095706357</v>
      </c>
      <c r="I1886" s="24" t="s">
        <v>72</v>
      </c>
      <c r="J1886" s="24">
        <f>DATEDIF(Tabla1[[#This Row],[FECHA DE NACIMIENTO]],Tabla1[[#This Row],[FECHA ACTUAL]],"Y")</f>
        <v>38</v>
      </c>
      <c r="K1886" s="24" t="s">
        <v>73</v>
      </c>
      <c r="L1886" s="24" t="s">
        <v>112</v>
      </c>
      <c r="M1886" s="24">
        <v>0</v>
      </c>
      <c r="N1886" s="24">
        <v>0</v>
      </c>
      <c r="O1886" s="24">
        <v>5</v>
      </c>
      <c r="P1886" s="24" t="s">
        <v>101</v>
      </c>
      <c r="Q1886" s="23">
        <v>31189</v>
      </c>
      <c r="R1886" s="24" t="s">
        <v>10855</v>
      </c>
      <c r="S1886" s="25">
        <v>45119</v>
      </c>
      <c r="T1886" s="24">
        <v>6952903</v>
      </c>
      <c r="U1886" s="24">
        <v>3015084340</v>
      </c>
      <c r="V1886" s="24" t="s">
        <v>10856</v>
      </c>
      <c r="W1886" s="24" t="s">
        <v>10857</v>
      </c>
      <c r="X1886" s="24" t="s">
        <v>10858</v>
      </c>
      <c r="Y1886" s="24" t="s">
        <v>10859</v>
      </c>
      <c r="Z1886" s="24" t="s">
        <v>3345</v>
      </c>
      <c r="AA1886" s="24">
        <v>3185327460</v>
      </c>
      <c r="AB1886" s="24" t="s">
        <v>77</v>
      </c>
      <c r="AC1886" s="24" t="s">
        <v>77</v>
      </c>
      <c r="AD1886" s="24" t="s">
        <v>77</v>
      </c>
      <c r="AE1886" s="26" t="s">
        <v>84</v>
      </c>
      <c r="AF1886" s="26" t="s">
        <v>9041</v>
      </c>
      <c r="AG1886" s="26" t="s">
        <v>10860</v>
      </c>
      <c r="AH1886" s="27" t="s">
        <v>184</v>
      </c>
      <c r="AI1886" s="27" t="s">
        <v>8260</v>
      </c>
      <c r="AJ1886" s="27" t="s">
        <v>8260</v>
      </c>
      <c r="AK1886" s="24" t="s">
        <v>121</v>
      </c>
      <c r="AL1886" s="24" t="s">
        <v>7086</v>
      </c>
      <c r="AM1886" s="23">
        <v>43678</v>
      </c>
      <c r="AN1886" s="28">
        <v>877803</v>
      </c>
      <c r="AO1886" s="28">
        <v>102854</v>
      </c>
      <c r="AP1886" s="24" t="s">
        <v>10861</v>
      </c>
      <c r="AQ1886" s="24"/>
      <c r="AR1886" s="24"/>
      <c r="AS1886" s="24"/>
      <c r="AT1886" s="24" t="e">
        <v>#N/A</v>
      </c>
      <c r="AU1886" s="24" t="e">
        <v>#N/A</v>
      </c>
      <c r="AV1886" s="24">
        <v>86</v>
      </c>
      <c r="AW1886" s="24"/>
      <c r="AX1886" s="24"/>
      <c r="AY1886" s="24"/>
      <c r="AZ1886" s="24"/>
      <c r="BA1886" s="24"/>
      <c r="BB1886" s="24"/>
      <c r="BC1886" s="24"/>
      <c r="BD1886" s="24">
        <v>0</v>
      </c>
      <c r="BE1886" s="24">
        <v>0</v>
      </c>
      <c r="BF1886" s="23"/>
      <c r="BG1886" s="23"/>
      <c r="BH1886" s="23">
        <v>43985</v>
      </c>
      <c r="BI1886" s="26" t="s">
        <v>10014</v>
      </c>
      <c r="BJ1886" s="26" t="s">
        <v>10862</v>
      </c>
      <c r="BK1886" s="29">
        <v>0</v>
      </c>
      <c r="BL1886" s="24" t="s">
        <v>129</v>
      </c>
      <c r="BM1886" s="22" t="str">
        <f ca="1">+IF(Tabla1[[#This Row],[FECHA INGRESO]]&gt;=44986,IF((TODAY()-Tabla1[[#This Row],[FECHA INGRESO]])&gt;=50,"ALERTA","TODAVÍA FALTA"),"N/A")</f>
        <v>N/A</v>
      </c>
      <c r="BN1886" s="7">
        <f>IFERROR((_xlfn.DAYS(Tabla1[[#This Row],[FECHA INGRESO]],Tabla1[[#This Row],[FECHA RETIRO]]))/30,"")</f>
        <v>-10.233333333333333</v>
      </c>
    </row>
    <row r="1887" spans="1:66" x14ac:dyDescent="0.35">
      <c r="A1887" s="32">
        <v>1003521289</v>
      </c>
      <c r="B1887" s="22" t="s">
        <v>10863</v>
      </c>
      <c r="C1887" s="23">
        <v>43679</v>
      </c>
      <c r="D1887" s="23" t="s">
        <v>266</v>
      </c>
      <c r="E1887" s="23" t="s">
        <v>110</v>
      </c>
      <c r="F1887" s="23" t="s">
        <v>70</v>
      </c>
      <c r="G1887" s="24" t="s">
        <v>10864</v>
      </c>
      <c r="H1887" s="24">
        <v>24095608787</v>
      </c>
      <c r="I1887" s="24" t="s">
        <v>95</v>
      </c>
      <c r="J1887" s="24">
        <f>DATEDIF(Tabla1[[#This Row],[FECHA DE NACIMIENTO]],Tabla1[[#This Row],[FECHA ACTUAL]],"Y")</f>
        <v>22</v>
      </c>
      <c r="K1887" s="24" t="s">
        <v>96</v>
      </c>
      <c r="L1887" s="24" t="s">
        <v>112</v>
      </c>
      <c r="M1887" s="24">
        <v>0</v>
      </c>
      <c r="N1887" s="24">
        <v>0</v>
      </c>
      <c r="O1887" s="24">
        <v>3</v>
      </c>
      <c r="P1887" s="24" t="s">
        <v>101</v>
      </c>
      <c r="Q1887" s="23">
        <v>37025</v>
      </c>
      <c r="R1887" s="24" t="s">
        <v>76</v>
      </c>
      <c r="S1887" s="25">
        <v>45119</v>
      </c>
      <c r="T1887" s="24"/>
      <c r="U1887" s="24">
        <v>3028396756</v>
      </c>
      <c r="V1887" s="24" t="s">
        <v>10865</v>
      </c>
      <c r="W1887" s="24" t="s">
        <v>10866</v>
      </c>
      <c r="X1887" s="24" t="s">
        <v>10867</v>
      </c>
      <c r="Y1887" s="24" t="s">
        <v>10868</v>
      </c>
      <c r="Z1887" s="24" t="s">
        <v>3224</v>
      </c>
      <c r="AA1887" s="24">
        <v>3182908551</v>
      </c>
      <c r="AB1887" s="24" t="s">
        <v>101</v>
      </c>
      <c r="AC1887" s="24" t="s">
        <v>83</v>
      </c>
      <c r="AD1887" s="24" t="e">
        <v>#REF!</v>
      </c>
      <c r="AE1887" s="26" t="s">
        <v>151</v>
      </c>
      <c r="AF1887" s="26"/>
      <c r="AG1887" s="26" t="s">
        <v>101</v>
      </c>
      <c r="AH1887" s="27" t="s">
        <v>1599</v>
      </c>
      <c r="AI1887" s="27" t="s">
        <v>1612</v>
      </c>
      <c r="AJ1887" s="27" t="s">
        <v>487</v>
      </c>
      <c r="AK1887" s="24" t="s">
        <v>121</v>
      </c>
      <c r="AL1887" s="24" t="s">
        <v>7086</v>
      </c>
      <c r="AM1887" s="23">
        <v>43679</v>
      </c>
      <c r="AN1887" s="28">
        <v>1707877</v>
      </c>
      <c r="AO1887" s="28">
        <v>140606</v>
      </c>
      <c r="AP1887" s="24" t="s">
        <v>10869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98</v>
      </c>
      <c r="AW1887" s="24">
        <v>92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v>0</v>
      </c>
      <c r="BE1887" s="24">
        <v>0</v>
      </c>
      <c r="BF1887" s="23"/>
      <c r="BG1887" s="23"/>
      <c r="BH1887" s="23" t="s">
        <v>75</v>
      </c>
      <c r="BI1887" s="26">
        <v>0</v>
      </c>
      <c r="BJ1887" s="26">
        <v>0</v>
      </c>
      <c r="BK1887" s="29">
        <v>0</v>
      </c>
      <c r="BL1887" s="24" t="s">
        <v>91</v>
      </c>
      <c r="BM1887" s="22" t="str">
        <f ca="1">+IF(Tabla1[[#This Row],[FECHA INGRESO]]&gt;=44986,IF((TODAY()-Tabla1[[#This Row],[FECHA INGRESO]])&gt;=50,"ALERTA","TODAVÍA FALTA"),"N/A")</f>
        <v>N/A</v>
      </c>
      <c r="BN1887" s="7" t="str">
        <f>IFERROR((_xlfn.DAYS(Tabla1[[#This Row],[FECHA INGRESO]],Tabla1[[#This Row],[FECHA RETIRO]]))/30,"")</f>
        <v/>
      </c>
    </row>
    <row r="1888" spans="1:66" ht="15" customHeight="1" x14ac:dyDescent="0.35">
      <c r="A1888" s="34">
        <v>1030693810</v>
      </c>
      <c r="B1888" s="22" t="s">
        <v>10870</v>
      </c>
      <c r="C1888" s="23">
        <v>43679</v>
      </c>
      <c r="D1888" s="23" t="s">
        <v>582</v>
      </c>
      <c r="E1888" s="23" t="s">
        <v>110</v>
      </c>
      <c r="F1888" s="23" t="s">
        <v>70</v>
      </c>
      <c r="G1888" s="24"/>
      <c r="H1888" s="24">
        <v>24095607621</v>
      </c>
      <c r="I1888" s="24" t="s">
        <v>72</v>
      </c>
      <c r="J1888" s="24">
        <f>DATEDIF(Tabla1[[#This Row],[FECHA DE NACIMIENTO]],Tabla1[[#This Row],[FECHA ACTUAL]],"Y")</f>
        <v>24</v>
      </c>
      <c r="K1888" s="24" t="s">
        <v>73</v>
      </c>
      <c r="L1888" s="24" t="s">
        <v>112</v>
      </c>
      <c r="M1888" s="24">
        <v>0</v>
      </c>
      <c r="N1888" s="24">
        <v>0</v>
      </c>
      <c r="O1888" s="24">
        <v>3</v>
      </c>
      <c r="P1888" s="24" t="s">
        <v>101</v>
      </c>
      <c r="Q1888" s="23">
        <v>36191</v>
      </c>
      <c r="R1888" s="24" t="s">
        <v>76</v>
      </c>
      <c r="S1888" s="25">
        <v>45119</v>
      </c>
      <c r="T1888" s="24"/>
      <c r="U1888" s="24">
        <v>3148618044</v>
      </c>
      <c r="V1888" s="24" t="s">
        <v>10871</v>
      </c>
      <c r="W1888" s="24" t="s">
        <v>10872</v>
      </c>
      <c r="X1888" s="24" t="s">
        <v>10873</v>
      </c>
      <c r="Y1888" s="24" t="s">
        <v>10874</v>
      </c>
      <c r="Z1888" s="24" t="s">
        <v>162</v>
      </c>
      <c r="AA1888" s="24">
        <v>3102745135</v>
      </c>
      <c r="AB1888" s="24" t="s">
        <v>77</v>
      </c>
      <c r="AC1888" s="24" t="s">
        <v>77</v>
      </c>
      <c r="AD1888" s="24" t="s">
        <v>77</v>
      </c>
      <c r="AE1888" s="26" t="s">
        <v>183</v>
      </c>
      <c r="AF1888" s="26"/>
      <c r="AG1888" s="26"/>
      <c r="AH1888" s="27" t="s">
        <v>184</v>
      </c>
      <c r="AI1888" s="27" t="s">
        <v>1612</v>
      </c>
      <c r="AJ1888" s="27" t="s">
        <v>487</v>
      </c>
      <c r="AK1888" s="24" t="s">
        <v>121</v>
      </c>
      <c r="AL1888" s="24" t="s">
        <v>7086</v>
      </c>
      <c r="AM1888" s="23">
        <v>43679</v>
      </c>
      <c r="AN1888" s="28">
        <v>908526</v>
      </c>
      <c r="AO1888" s="28">
        <v>106454</v>
      </c>
      <c r="AP1888" s="24"/>
      <c r="AQ1888" s="24"/>
      <c r="AR1888" s="24"/>
      <c r="AS1888" s="24"/>
      <c r="AT1888" s="24"/>
      <c r="AU1888" s="24"/>
      <c r="AV1888" s="24">
        <v>84</v>
      </c>
      <c r="AW1888" s="24">
        <v>83</v>
      </c>
      <c r="AX1888" s="24"/>
      <c r="AY1888" s="24"/>
      <c r="AZ1888" s="24"/>
      <c r="BA1888" s="24"/>
      <c r="BB1888" s="24"/>
      <c r="BC1888" s="24"/>
      <c r="BD1888" s="24">
        <v>0</v>
      </c>
      <c r="BE1888" s="24">
        <v>0</v>
      </c>
      <c r="BF1888" s="23"/>
      <c r="BG1888" s="23"/>
      <c r="BH1888" s="23">
        <v>44377</v>
      </c>
      <c r="BI1888" s="26" t="s">
        <v>127</v>
      </c>
      <c r="BJ1888" s="26" t="s">
        <v>8265</v>
      </c>
      <c r="BK1888" s="29">
        <v>0</v>
      </c>
      <c r="BL1888" s="24" t="s">
        <v>129</v>
      </c>
      <c r="BM1888" s="22" t="str">
        <f ca="1">+IF(Tabla1[[#This Row],[FECHA INGRESO]]&gt;=44986,IF((TODAY()-Tabla1[[#This Row],[FECHA INGRESO]])&gt;=50,"ALERTA","TODAVÍA FALTA"),"N/A")</f>
        <v>N/A</v>
      </c>
      <c r="BN1888" s="7">
        <f>IFERROR((_xlfn.DAYS(Tabla1[[#This Row],[FECHA INGRESO]],Tabla1[[#This Row],[FECHA RETIRO]]))/30,"")</f>
        <v>-23.266666666666666</v>
      </c>
    </row>
    <row r="1889" spans="1:66" ht="15" customHeight="1" x14ac:dyDescent="0.35">
      <c r="A1889" s="31">
        <v>1010018768</v>
      </c>
      <c r="B1889" s="22" t="s">
        <v>10875</v>
      </c>
      <c r="C1889" s="23">
        <v>43679</v>
      </c>
      <c r="D1889" s="23" t="s">
        <v>131</v>
      </c>
      <c r="E1889" s="23" t="s">
        <v>110</v>
      </c>
      <c r="F1889" s="23"/>
      <c r="G1889" s="24"/>
      <c r="H1889" s="24">
        <v>24095702812</v>
      </c>
      <c r="I1889" s="24" t="s">
        <v>95</v>
      </c>
      <c r="J1889" s="24">
        <f>DATEDIF(Tabla1[[#This Row],[FECHA DE NACIMIENTO]],Tabla1[[#This Row],[FECHA ACTUAL]],"Y")</f>
        <v>23</v>
      </c>
      <c r="K1889" s="24" t="s">
        <v>96</v>
      </c>
      <c r="L1889" s="24" t="s">
        <v>112</v>
      </c>
      <c r="M1889" s="24">
        <v>0</v>
      </c>
      <c r="N1889" s="24">
        <v>0</v>
      </c>
      <c r="O1889" s="24">
        <v>2</v>
      </c>
      <c r="P1889" s="24" t="s">
        <v>101</v>
      </c>
      <c r="Q1889" s="23">
        <v>36598</v>
      </c>
      <c r="R1889" s="24" t="s">
        <v>76</v>
      </c>
      <c r="S1889" s="25">
        <v>45119</v>
      </c>
      <c r="T1889" s="24">
        <v>2083804</v>
      </c>
      <c r="U1889" s="24">
        <v>3058932972</v>
      </c>
      <c r="V1889" s="24" t="s">
        <v>10876</v>
      </c>
      <c r="W1889" s="24" t="s">
        <v>10877</v>
      </c>
      <c r="X1889" s="24" t="s">
        <v>1141</v>
      </c>
      <c r="Y1889" s="24" t="s">
        <v>10878</v>
      </c>
      <c r="Z1889" s="24" t="s">
        <v>117</v>
      </c>
      <c r="AA1889" s="24">
        <v>3183240587</v>
      </c>
      <c r="AB1889" s="24" t="s">
        <v>77</v>
      </c>
      <c r="AC1889" s="24" t="s">
        <v>77</v>
      </c>
      <c r="AD1889" s="24" t="s">
        <v>77</v>
      </c>
      <c r="AE1889" s="26" t="s">
        <v>183</v>
      </c>
      <c r="AF1889" s="26"/>
      <c r="AG1889" s="26"/>
      <c r="AH1889" s="27" t="s">
        <v>184</v>
      </c>
      <c r="AI1889" s="27" t="s">
        <v>1612</v>
      </c>
      <c r="AJ1889" s="27" t="s">
        <v>487</v>
      </c>
      <c r="AK1889" s="24" t="s">
        <v>121</v>
      </c>
      <c r="AL1889" s="24" t="s">
        <v>7086</v>
      </c>
      <c r="AM1889" s="23">
        <v>43679</v>
      </c>
      <c r="AN1889" s="28">
        <v>857100.06</v>
      </c>
      <c r="AO1889" s="28">
        <v>97032</v>
      </c>
      <c r="AP1889" s="24"/>
      <c r="AQ1889" s="24"/>
      <c r="AR1889" s="24"/>
      <c r="AS1889" s="24"/>
      <c r="AT1889" s="24" t="e">
        <v>#N/A</v>
      </c>
      <c r="AU1889" s="24" t="e">
        <v>#N/A</v>
      </c>
      <c r="AV1889" s="24">
        <v>84</v>
      </c>
      <c r="AW1889" s="24"/>
      <c r="AX1889" s="24"/>
      <c r="AY1889" s="24"/>
      <c r="AZ1889" s="24"/>
      <c r="BA1889" s="24"/>
      <c r="BB1889" s="24"/>
      <c r="BC1889" s="24"/>
      <c r="BD1889" s="24">
        <v>0</v>
      </c>
      <c r="BE1889" s="24">
        <v>0</v>
      </c>
      <c r="BF1889" s="23"/>
      <c r="BG1889" s="23"/>
      <c r="BH1889" s="23">
        <v>43764</v>
      </c>
      <c r="BI1889" s="26" t="s">
        <v>127</v>
      </c>
      <c r="BJ1889" s="26" t="s">
        <v>273</v>
      </c>
      <c r="BK1889" s="29">
        <v>97764</v>
      </c>
      <c r="BL1889" s="24" t="s">
        <v>129</v>
      </c>
      <c r="BM1889" s="22" t="str">
        <f ca="1">+IF(Tabla1[[#This Row],[FECHA INGRESO]]&gt;=44986,IF((TODAY()-Tabla1[[#This Row],[FECHA INGRESO]])&gt;=50,"ALERTA","TODAVÍA FALTA"),"N/A")</f>
        <v>N/A</v>
      </c>
      <c r="BN1889" s="7">
        <f>IFERROR((_xlfn.DAYS(Tabla1[[#This Row],[FECHA INGRESO]],Tabla1[[#This Row],[FECHA RETIRO]]))/30,"")</f>
        <v>-2.8333333333333335</v>
      </c>
    </row>
    <row r="1890" spans="1:66" ht="15" customHeight="1" x14ac:dyDescent="0.35">
      <c r="A1890" s="31">
        <v>1024550926</v>
      </c>
      <c r="B1890" s="22" t="s">
        <v>10879</v>
      </c>
      <c r="C1890" s="23">
        <v>43679</v>
      </c>
      <c r="D1890" s="23" t="s">
        <v>188</v>
      </c>
      <c r="E1890" s="23" t="s">
        <v>111</v>
      </c>
      <c r="F1890" s="23"/>
      <c r="G1890" s="24"/>
      <c r="H1890" s="24">
        <v>24095550592</v>
      </c>
      <c r="I1890" s="24" t="s">
        <v>95</v>
      </c>
      <c r="J1890" s="24">
        <f>DATEDIF(Tabla1[[#This Row],[FECHA DE NACIMIENTO]],Tabla1[[#This Row],[FECHA ACTUAL]],"Y")</f>
        <v>29</v>
      </c>
      <c r="K1890" s="24" t="s">
        <v>73</v>
      </c>
      <c r="L1890" s="24" t="s">
        <v>112</v>
      </c>
      <c r="M1890" s="24">
        <v>2</v>
      </c>
      <c r="N1890" s="24">
        <v>2</v>
      </c>
      <c r="O1890" s="24">
        <v>2</v>
      </c>
      <c r="P1890" s="24" t="s">
        <v>101</v>
      </c>
      <c r="Q1890" s="23">
        <v>34435</v>
      </c>
      <c r="R1890" s="24" t="s">
        <v>76</v>
      </c>
      <c r="S1890" s="25">
        <v>45119</v>
      </c>
      <c r="T1890" s="24"/>
      <c r="U1890" s="24">
        <v>3042171211</v>
      </c>
      <c r="V1890" s="24" t="s">
        <v>10880</v>
      </c>
      <c r="W1890" s="24" t="s">
        <v>10881</v>
      </c>
      <c r="X1890" s="24" t="s">
        <v>10882</v>
      </c>
      <c r="Y1890" s="24" t="s">
        <v>10883</v>
      </c>
      <c r="Z1890" s="24" t="s">
        <v>117</v>
      </c>
      <c r="AA1890" s="24">
        <v>3203239930</v>
      </c>
      <c r="AB1890" s="24" t="s">
        <v>77</v>
      </c>
      <c r="AC1890" s="24" t="s">
        <v>77</v>
      </c>
      <c r="AD1890" s="24" t="s">
        <v>77</v>
      </c>
      <c r="AE1890" s="26" t="s">
        <v>183</v>
      </c>
      <c r="AF1890" s="26"/>
      <c r="AG1890" s="26"/>
      <c r="AH1890" s="27" t="s">
        <v>184</v>
      </c>
      <c r="AI1890" s="27" t="s">
        <v>1612</v>
      </c>
      <c r="AJ1890" s="27" t="s">
        <v>487</v>
      </c>
      <c r="AK1890" s="24" t="s">
        <v>121</v>
      </c>
      <c r="AL1890" s="24" t="s">
        <v>7086</v>
      </c>
      <c r="AM1890" s="23">
        <v>43679</v>
      </c>
      <c r="AN1890" s="28">
        <v>857100.06</v>
      </c>
      <c r="AO1890" s="28">
        <v>97032</v>
      </c>
      <c r="AP1890" s="24"/>
      <c r="AQ1890" s="24"/>
      <c r="AR1890" s="24"/>
      <c r="AS1890" s="24"/>
      <c r="AT1890" s="24" t="e">
        <v>#N/A</v>
      </c>
      <c r="AU1890" s="24" t="e">
        <v>#N/A</v>
      </c>
      <c r="AV1890" s="24" t="e">
        <v>#N/A</v>
      </c>
      <c r="AW1890" s="24"/>
      <c r="AX1890" s="24"/>
      <c r="AY1890" s="24"/>
      <c r="AZ1890" s="24"/>
      <c r="BA1890" s="24"/>
      <c r="BB1890" s="24"/>
      <c r="BC1890" s="24"/>
      <c r="BD1890" s="24">
        <v>0</v>
      </c>
      <c r="BE1890" s="24">
        <v>0</v>
      </c>
      <c r="BF1890" s="23"/>
      <c r="BG1890" s="23"/>
      <c r="BH1890" s="23">
        <v>43732</v>
      </c>
      <c r="BI1890" s="26" t="s">
        <v>143</v>
      </c>
      <c r="BJ1890" s="26" t="s">
        <v>2589</v>
      </c>
      <c r="BK1890" s="29">
        <v>60959</v>
      </c>
      <c r="BL1890" s="24" t="s">
        <v>129</v>
      </c>
      <c r="BM1890" s="22" t="str">
        <f ca="1">+IF(Tabla1[[#This Row],[FECHA INGRESO]]&gt;=44986,IF((TODAY()-Tabla1[[#This Row],[FECHA INGRESO]])&gt;=50,"ALERTA","TODAVÍA FALTA"),"N/A")</f>
        <v>N/A</v>
      </c>
      <c r="BN1890" s="7">
        <f>IFERROR((_xlfn.DAYS(Tabla1[[#This Row],[FECHA INGRESO]],Tabla1[[#This Row],[FECHA RETIRO]]))/30,"")</f>
        <v>-1.7666666666666666</v>
      </c>
    </row>
    <row r="1891" spans="1:66" ht="15" customHeight="1" x14ac:dyDescent="0.35">
      <c r="A1891" s="31">
        <v>1013690510</v>
      </c>
      <c r="B1891" s="22" t="s">
        <v>10884</v>
      </c>
      <c r="C1891" s="23">
        <v>43679</v>
      </c>
      <c r="D1891" s="23" t="s">
        <v>582</v>
      </c>
      <c r="E1891" s="23" t="s">
        <v>111</v>
      </c>
      <c r="F1891" s="23"/>
      <c r="G1891" s="24"/>
      <c r="H1891" s="24">
        <v>24095522744</v>
      </c>
      <c r="I1891" s="24" t="s">
        <v>95</v>
      </c>
      <c r="J1891" s="24">
        <f>DATEDIF(Tabla1[[#This Row],[FECHA DE NACIMIENTO]],Tabla1[[#This Row],[FECHA ACTUAL]],"Y")</f>
        <v>23</v>
      </c>
      <c r="K1891" s="24" t="s">
        <v>73</v>
      </c>
      <c r="L1891" s="24" t="s">
        <v>234</v>
      </c>
      <c r="M1891" s="24">
        <v>1</v>
      </c>
      <c r="N1891" s="24">
        <v>1</v>
      </c>
      <c r="O1891" s="24">
        <v>2</v>
      </c>
      <c r="P1891" s="24" t="s">
        <v>101</v>
      </c>
      <c r="Q1891" s="23">
        <v>36401</v>
      </c>
      <c r="R1891" s="24" t="s">
        <v>76</v>
      </c>
      <c r="S1891" s="25">
        <v>45119</v>
      </c>
      <c r="T1891" s="24">
        <v>6635672</v>
      </c>
      <c r="U1891" s="24">
        <v>3013765720</v>
      </c>
      <c r="V1891" s="24" t="s">
        <v>10885</v>
      </c>
      <c r="W1891" s="24" t="s">
        <v>10886</v>
      </c>
      <c r="X1891" s="24" t="s">
        <v>9124</v>
      </c>
      <c r="Y1891" s="24" t="s">
        <v>10887</v>
      </c>
      <c r="Z1891" s="24" t="s">
        <v>82</v>
      </c>
      <c r="AA1891" s="24">
        <v>3007707748</v>
      </c>
      <c r="AB1891" s="24" t="s">
        <v>77</v>
      </c>
      <c r="AC1891" s="24" t="s">
        <v>77</v>
      </c>
      <c r="AD1891" s="24" t="s">
        <v>77</v>
      </c>
      <c r="AE1891" s="26" t="s">
        <v>151</v>
      </c>
      <c r="AF1891" s="26"/>
      <c r="AG1891" s="26"/>
      <c r="AH1891" s="27" t="s">
        <v>184</v>
      </c>
      <c r="AI1891" s="27" t="s">
        <v>1612</v>
      </c>
      <c r="AJ1891" s="27" t="s">
        <v>487</v>
      </c>
      <c r="AK1891" s="24" t="s">
        <v>121</v>
      </c>
      <c r="AL1891" s="24" t="s">
        <v>7086</v>
      </c>
      <c r="AM1891" s="23">
        <v>43679</v>
      </c>
      <c r="AN1891" s="28">
        <v>857100.06</v>
      </c>
      <c r="AO1891" s="28">
        <v>97032</v>
      </c>
      <c r="AP1891" s="24"/>
      <c r="AQ1891" s="24"/>
      <c r="AR1891" s="24"/>
      <c r="AS1891" s="24"/>
      <c r="AT1891" s="24" t="e">
        <v>#N/A</v>
      </c>
      <c r="AU1891" s="24" t="e">
        <v>#N/A</v>
      </c>
      <c r="AV1891" s="24" t="e">
        <v>#N/A</v>
      </c>
      <c r="AW1891" s="24"/>
      <c r="AX1891" s="24"/>
      <c r="AY1891" s="24"/>
      <c r="AZ1891" s="24"/>
      <c r="BA1891" s="24"/>
      <c r="BB1891" s="24"/>
      <c r="BC1891" s="24"/>
      <c r="BD1891" s="24">
        <v>0</v>
      </c>
      <c r="BE1891" s="24">
        <v>0</v>
      </c>
      <c r="BF1891" s="23"/>
      <c r="BG1891" s="23"/>
      <c r="BH1891" s="23">
        <v>43708</v>
      </c>
      <c r="BI1891" s="26" t="s">
        <v>127</v>
      </c>
      <c r="BJ1891" s="26" t="s">
        <v>273</v>
      </c>
      <c r="BK1891" s="29">
        <v>33355</v>
      </c>
      <c r="BL1891" s="24" t="s">
        <v>129</v>
      </c>
      <c r="BM1891" s="22" t="str">
        <f ca="1">+IF(Tabla1[[#This Row],[FECHA INGRESO]]&gt;=44986,IF((TODAY()-Tabla1[[#This Row],[FECHA INGRESO]])&gt;=50,"ALERTA","TODAVÍA FALTA"),"N/A")</f>
        <v>N/A</v>
      </c>
      <c r="BN1891" s="7">
        <f>IFERROR((_xlfn.DAYS(Tabla1[[#This Row],[FECHA INGRESO]],Tabla1[[#This Row],[FECHA RETIRO]]))/30,"")</f>
        <v>-0.96666666666666667</v>
      </c>
    </row>
    <row r="1892" spans="1:66" ht="15" customHeight="1" x14ac:dyDescent="0.35">
      <c r="A1892" s="21">
        <v>1010022311</v>
      </c>
      <c r="B1892" s="22" t="s">
        <v>10888</v>
      </c>
      <c r="C1892" s="23">
        <v>43683</v>
      </c>
      <c r="D1892" s="23" t="s">
        <v>582</v>
      </c>
      <c r="E1892" s="23" t="s">
        <v>111</v>
      </c>
      <c r="F1892" s="23" t="s">
        <v>70</v>
      </c>
      <c r="G1892" s="24"/>
      <c r="H1892" s="24">
        <v>24095670643</v>
      </c>
      <c r="I1892" s="24" t="s">
        <v>95</v>
      </c>
      <c r="J1892" s="24">
        <f>DATEDIF(Tabla1[[#This Row],[FECHA DE NACIMIENTO]],Tabla1[[#This Row],[FECHA ACTUAL]],"Y")</f>
        <v>22</v>
      </c>
      <c r="K1892" s="24" t="s">
        <v>73</v>
      </c>
      <c r="L1892" s="24" t="s">
        <v>234</v>
      </c>
      <c r="M1892" s="24">
        <v>0</v>
      </c>
      <c r="N1892" s="24">
        <v>0</v>
      </c>
      <c r="O1892" s="24">
        <v>1</v>
      </c>
      <c r="P1892" s="24" t="s">
        <v>101</v>
      </c>
      <c r="Q1892" s="23">
        <v>36775</v>
      </c>
      <c r="R1892" s="24" t="s">
        <v>76</v>
      </c>
      <c r="S1892" s="25">
        <v>45119</v>
      </c>
      <c r="T1892" s="24">
        <v>3281010</v>
      </c>
      <c r="U1892" s="24">
        <v>3133853628</v>
      </c>
      <c r="V1892" s="33" t="s">
        <v>10889</v>
      </c>
      <c r="W1892" s="24" t="s">
        <v>10890</v>
      </c>
      <c r="X1892" s="24" t="s">
        <v>6691</v>
      </c>
      <c r="Y1892" s="24" t="s">
        <v>10891</v>
      </c>
      <c r="Z1892" s="24" t="s">
        <v>117</v>
      </c>
      <c r="AA1892" s="24">
        <v>3134325563</v>
      </c>
      <c r="AB1892" s="24" t="s">
        <v>101</v>
      </c>
      <c r="AC1892" s="24" t="s">
        <v>101</v>
      </c>
      <c r="AD1892" s="24" t="e">
        <v>#REF!</v>
      </c>
      <c r="AE1892" s="26" t="s">
        <v>84</v>
      </c>
      <c r="AF1892" s="26" t="s">
        <v>10892</v>
      </c>
      <c r="AG1892" s="26"/>
      <c r="AH1892" s="27" t="s">
        <v>311</v>
      </c>
      <c r="AI1892" s="27" t="s">
        <v>1432</v>
      </c>
      <c r="AJ1892" s="27" t="s">
        <v>1432</v>
      </c>
      <c r="AK1892" s="24" t="s">
        <v>89</v>
      </c>
      <c r="AL1892" s="24" t="s">
        <v>7086</v>
      </c>
      <c r="AM1892" s="23">
        <v>43683</v>
      </c>
      <c r="AN1892" s="28">
        <v>1048959</v>
      </c>
      <c r="AO1892" s="28">
        <v>117172</v>
      </c>
      <c r="AP1892" s="24" t="s">
        <v>10893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99</v>
      </c>
      <c r="AW1892" s="24">
        <v>96</v>
      </c>
      <c r="AX1892" s="24" t="s">
        <v>10894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v>0</v>
      </c>
      <c r="BE1892" s="24">
        <v>0</v>
      </c>
      <c r="BF1892" s="23"/>
      <c r="BG1892" s="23"/>
      <c r="BH1892" s="23">
        <v>44813</v>
      </c>
      <c r="BI1892" s="26" t="s">
        <v>466</v>
      </c>
      <c r="BJ1892" s="26" t="s">
        <v>3469</v>
      </c>
      <c r="BK1892" s="29">
        <v>0</v>
      </c>
      <c r="BL1892" s="24" t="s">
        <v>129</v>
      </c>
      <c r="BM1892" s="22" t="str">
        <f ca="1">+IF(Tabla1[[#This Row],[FECHA INGRESO]]&gt;=44986,IF((TODAY()-Tabla1[[#This Row],[FECHA INGRESO]])&gt;=50,"ALERTA","TODAVÍA FALTA"),"N/A")</f>
        <v>N/A</v>
      </c>
      <c r="BN1892" s="7">
        <f>IFERROR((_xlfn.DAYS(Tabla1[[#This Row],[FECHA INGRESO]],Tabla1[[#This Row],[FECHA RETIRO]]))/30,"")</f>
        <v>-37.666666666666664</v>
      </c>
    </row>
    <row r="1893" spans="1:66" ht="15" customHeight="1" x14ac:dyDescent="0.35">
      <c r="A1893" s="21">
        <v>1075320011</v>
      </c>
      <c r="B1893" s="22" t="s">
        <v>10895</v>
      </c>
      <c r="C1893" s="23">
        <v>43683</v>
      </c>
      <c r="D1893" s="23" t="s">
        <v>1311</v>
      </c>
      <c r="E1893" s="23" t="s">
        <v>111</v>
      </c>
      <c r="F1893" s="23" t="s">
        <v>70</v>
      </c>
      <c r="G1893" s="24"/>
      <c r="H1893" s="24">
        <v>24095805766</v>
      </c>
      <c r="I1893" s="24" t="s">
        <v>72</v>
      </c>
      <c r="J1893" s="24">
        <f>DATEDIF(Tabla1[[#This Row],[FECHA DE NACIMIENTO]],Tabla1[[#This Row],[FECHA ACTUAL]],"Y")</f>
        <v>23</v>
      </c>
      <c r="K1893" s="24" t="s">
        <v>96</v>
      </c>
      <c r="L1893" s="24" t="s">
        <v>112</v>
      </c>
      <c r="M1893" s="24">
        <v>0</v>
      </c>
      <c r="N1893" s="24">
        <v>0</v>
      </c>
      <c r="O1893" s="24">
        <v>2</v>
      </c>
      <c r="P1893" s="24" t="s">
        <v>101</v>
      </c>
      <c r="Q1893" s="23">
        <v>36373</v>
      </c>
      <c r="R1893" s="24" t="s">
        <v>76</v>
      </c>
      <c r="S1893" s="25">
        <v>45119</v>
      </c>
      <c r="T1893" s="24"/>
      <c r="U1893" s="24">
        <v>3232333709</v>
      </c>
      <c r="V1893" s="24" t="s">
        <v>10896</v>
      </c>
      <c r="W1893" s="24" t="s">
        <v>10897</v>
      </c>
      <c r="X1893" s="24" t="s">
        <v>10625</v>
      </c>
      <c r="Y1893" s="24" t="s">
        <v>10898</v>
      </c>
      <c r="Z1893" s="24" t="s">
        <v>255</v>
      </c>
      <c r="AA1893" s="24">
        <v>3137687982</v>
      </c>
      <c r="AB1893" s="24" t="s">
        <v>77</v>
      </c>
      <c r="AC1893" s="24" t="s">
        <v>77</v>
      </c>
      <c r="AD1893" s="24" t="s">
        <v>77</v>
      </c>
      <c r="AE1893" s="26" t="s">
        <v>102</v>
      </c>
      <c r="AF1893" s="26"/>
      <c r="AG1893" s="26" t="s">
        <v>10899</v>
      </c>
      <c r="AH1893" s="27" t="s">
        <v>3042</v>
      </c>
      <c r="AI1893" s="27" t="s">
        <v>4910</v>
      </c>
      <c r="AJ1893" s="27" t="s">
        <v>4910</v>
      </c>
      <c r="AK1893" s="24" t="s">
        <v>121</v>
      </c>
      <c r="AL1893" s="24" t="s">
        <v>7086</v>
      </c>
      <c r="AM1893" s="23">
        <v>43683</v>
      </c>
      <c r="AN1893" s="28">
        <v>877803</v>
      </c>
      <c r="AO1893" s="28">
        <v>102854</v>
      </c>
      <c r="AP1893" s="24" t="s">
        <v>9200</v>
      </c>
      <c r="AQ1893" s="24"/>
      <c r="AR1893" s="24"/>
      <c r="AS1893" s="24"/>
      <c r="AT1893" s="24" t="e">
        <v>#N/A</v>
      </c>
      <c r="AU1893" s="24" t="e">
        <v>#N/A</v>
      </c>
      <c r="AV1893" s="24">
        <v>73</v>
      </c>
      <c r="AW1893" s="24"/>
      <c r="AX1893" s="24"/>
      <c r="AY1893" s="24"/>
      <c r="AZ1893" s="24"/>
      <c r="BA1893" s="24"/>
      <c r="BB1893" s="24"/>
      <c r="BC1893" s="24"/>
      <c r="BD1893" s="24">
        <v>0</v>
      </c>
      <c r="BE1893" s="24">
        <v>0</v>
      </c>
      <c r="BF1893" s="23"/>
      <c r="BG1893" s="23"/>
      <c r="BH1893" s="23">
        <v>44134</v>
      </c>
      <c r="BI1893" s="26" t="s">
        <v>127</v>
      </c>
      <c r="BJ1893" s="26" t="s">
        <v>10900</v>
      </c>
      <c r="BK1893" s="29">
        <v>0</v>
      </c>
      <c r="BL1893" s="24" t="s">
        <v>129</v>
      </c>
      <c r="BM1893" s="22" t="str">
        <f ca="1">+IF(Tabla1[[#This Row],[FECHA INGRESO]]&gt;=44986,IF((TODAY()-Tabla1[[#This Row],[FECHA INGRESO]])&gt;=50,"ALERTA","TODAVÍA FALTA"),"N/A")</f>
        <v>N/A</v>
      </c>
      <c r="BN1893" s="7">
        <f>IFERROR((_xlfn.DAYS(Tabla1[[#This Row],[FECHA INGRESO]],Tabla1[[#This Row],[FECHA RETIRO]]))/30,"")</f>
        <v>-15.033333333333333</v>
      </c>
    </row>
    <row r="1894" spans="1:66" x14ac:dyDescent="0.35">
      <c r="A1894" s="31">
        <v>1001340435</v>
      </c>
      <c r="B1894" s="22" t="s">
        <v>10901</v>
      </c>
      <c r="C1894" s="23">
        <v>43683</v>
      </c>
      <c r="D1894" s="23" t="s">
        <v>266</v>
      </c>
      <c r="E1894" s="23" t="s">
        <v>111</v>
      </c>
      <c r="F1894" s="23"/>
      <c r="G1894" s="24"/>
      <c r="H1894" s="24">
        <v>24095710008</v>
      </c>
      <c r="I1894" s="24" t="s">
        <v>95</v>
      </c>
      <c r="J1894" s="24">
        <f>DATEDIF(Tabla1[[#This Row],[FECHA DE NACIMIENTO]],Tabla1[[#This Row],[FECHA ACTUAL]],"Y")</f>
        <v>22</v>
      </c>
      <c r="K1894" s="24" t="s">
        <v>73</v>
      </c>
      <c r="L1894" s="24" t="s">
        <v>112</v>
      </c>
      <c r="M1894" s="24">
        <v>0</v>
      </c>
      <c r="N1894" s="24">
        <v>0</v>
      </c>
      <c r="O1894" s="24">
        <v>3</v>
      </c>
      <c r="P1894" s="24" t="s">
        <v>101</v>
      </c>
      <c r="Q1894" s="23">
        <v>36746</v>
      </c>
      <c r="R1894" s="24" t="s">
        <v>76</v>
      </c>
      <c r="S1894" s="25">
        <v>45119</v>
      </c>
      <c r="T1894" s="24">
        <v>5172558</v>
      </c>
      <c r="U1894" s="24">
        <v>3222686277</v>
      </c>
      <c r="V1894" s="24" t="s">
        <v>10902</v>
      </c>
      <c r="W1894" s="24" t="s">
        <v>10903</v>
      </c>
      <c r="X1894" s="24" t="s">
        <v>8359</v>
      </c>
      <c r="Y1894" s="24" t="s">
        <v>10904</v>
      </c>
      <c r="Z1894" s="24" t="s">
        <v>117</v>
      </c>
      <c r="AA1894" s="24">
        <v>3142751801</v>
      </c>
      <c r="AB1894" s="24" t="s">
        <v>77</v>
      </c>
      <c r="AC1894" s="24" t="s">
        <v>77</v>
      </c>
      <c r="AD1894" s="24" t="s">
        <v>77</v>
      </c>
      <c r="AE1894" s="26" t="s">
        <v>183</v>
      </c>
      <c r="AF1894" s="26"/>
      <c r="AG1894" s="26" t="s">
        <v>9349</v>
      </c>
      <c r="AH1894" s="27" t="s">
        <v>184</v>
      </c>
      <c r="AI1894" s="27" t="s">
        <v>1612</v>
      </c>
      <c r="AJ1894" s="27" t="s">
        <v>487</v>
      </c>
      <c r="AK1894" s="24" t="s">
        <v>121</v>
      </c>
      <c r="AL1894" s="24" t="s">
        <v>7086</v>
      </c>
      <c r="AM1894" s="23">
        <v>43683</v>
      </c>
      <c r="AN1894" s="28">
        <v>857100.06</v>
      </c>
      <c r="AO1894" s="28">
        <v>97032</v>
      </c>
      <c r="AP1894" s="24"/>
      <c r="AQ1894" s="24"/>
      <c r="AR1894" s="24"/>
      <c r="AS1894" s="24"/>
      <c r="AT1894" s="24" t="e">
        <v>#N/A</v>
      </c>
      <c r="AU1894" s="24" t="e">
        <v>#N/A</v>
      </c>
      <c r="AV1894" s="24" t="e">
        <v>#N/A</v>
      </c>
      <c r="AW1894" s="24"/>
      <c r="AX1894" s="24"/>
      <c r="AY1894" s="24"/>
      <c r="AZ1894" s="24"/>
      <c r="BA1894" s="24"/>
      <c r="BB1894" s="24"/>
      <c r="BC1894" s="24"/>
      <c r="BD1894" s="24">
        <v>0</v>
      </c>
      <c r="BE1894" s="24">
        <v>0</v>
      </c>
      <c r="BF1894" s="23"/>
      <c r="BG1894" s="23"/>
      <c r="BH1894" s="23">
        <v>43790</v>
      </c>
      <c r="BI1894" s="26" t="s">
        <v>127</v>
      </c>
      <c r="BJ1894" s="26" t="s">
        <v>232</v>
      </c>
      <c r="BK1894" s="29">
        <v>121917</v>
      </c>
      <c r="BL1894" s="24" t="s">
        <v>129</v>
      </c>
      <c r="BM1894" s="22" t="str">
        <f ca="1">+IF(Tabla1[[#This Row],[FECHA INGRESO]]&gt;=44986,IF((TODAY()-Tabla1[[#This Row],[FECHA INGRESO]])&gt;=50,"ALERTA","TODAVÍA FALTA"),"N/A")</f>
        <v>N/A</v>
      </c>
      <c r="BN1894" s="7">
        <f>IFERROR((_xlfn.DAYS(Tabla1[[#This Row],[FECHA INGRESO]],Tabla1[[#This Row],[FECHA RETIRO]]))/30,"")</f>
        <v>-3.5666666666666669</v>
      </c>
    </row>
    <row r="1895" spans="1:66" x14ac:dyDescent="0.35">
      <c r="A1895" s="31">
        <v>1012463157</v>
      </c>
      <c r="B1895" s="22" t="s">
        <v>10905</v>
      </c>
      <c r="C1895" s="23">
        <v>43683</v>
      </c>
      <c r="D1895" s="23" t="s">
        <v>157</v>
      </c>
      <c r="E1895" s="24" t="s">
        <v>94</v>
      </c>
      <c r="F1895" s="23"/>
      <c r="G1895" s="24"/>
      <c r="H1895" s="24">
        <v>24095920007</v>
      </c>
      <c r="I1895" s="24" t="s">
        <v>95</v>
      </c>
      <c r="J1895" s="24">
        <f>DATEDIF(Tabla1[[#This Row],[FECHA DE NACIMIENTO]],Tabla1[[#This Row],[FECHA ACTUAL]],"Y")</f>
        <v>23</v>
      </c>
      <c r="K1895" s="24" t="s">
        <v>96</v>
      </c>
      <c r="L1895" s="24" t="s">
        <v>112</v>
      </c>
      <c r="M1895" s="24">
        <v>1</v>
      </c>
      <c r="N1895" s="24">
        <v>1</v>
      </c>
      <c r="O1895" s="24">
        <v>2</v>
      </c>
      <c r="P1895" s="24" t="s">
        <v>101</v>
      </c>
      <c r="Q1895" s="23">
        <v>36361</v>
      </c>
      <c r="R1895" s="24" t="s">
        <v>76</v>
      </c>
      <c r="S1895" s="25">
        <v>45119</v>
      </c>
      <c r="T1895" s="24">
        <v>7837397</v>
      </c>
      <c r="U1895" s="24">
        <v>3232337633</v>
      </c>
      <c r="V1895" s="24" t="s">
        <v>10906</v>
      </c>
      <c r="W1895" s="24" t="s">
        <v>10907</v>
      </c>
      <c r="X1895" s="24" t="s">
        <v>10908</v>
      </c>
      <c r="Y1895" s="24" t="s">
        <v>10909</v>
      </c>
      <c r="Z1895" s="24" t="s">
        <v>117</v>
      </c>
      <c r="AA1895" s="24">
        <v>3202017349</v>
      </c>
      <c r="AB1895" s="24" t="s">
        <v>77</v>
      </c>
      <c r="AC1895" s="24" t="s">
        <v>77</v>
      </c>
      <c r="AD1895" s="24" t="s">
        <v>77</v>
      </c>
      <c r="AE1895" s="26" t="s">
        <v>151</v>
      </c>
      <c r="AF1895" s="26"/>
      <c r="AG1895" s="26"/>
      <c r="AH1895" s="27" t="s">
        <v>184</v>
      </c>
      <c r="AI1895" s="27" t="s">
        <v>1612</v>
      </c>
      <c r="AJ1895" s="27" t="s">
        <v>487</v>
      </c>
      <c r="AK1895" s="24" t="s">
        <v>121</v>
      </c>
      <c r="AL1895" s="24" t="s">
        <v>7086</v>
      </c>
      <c r="AM1895" s="23">
        <v>43683</v>
      </c>
      <c r="AN1895" s="28">
        <v>857100.06</v>
      </c>
      <c r="AO1895" s="28">
        <v>97032</v>
      </c>
      <c r="AP1895" s="24"/>
      <c r="AQ1895" s="24"/>
      <c r="AR1895" s="24"/>
      <c r="AS1895" s="24"/>
      <c r="AT1895" s="24" t="e">
        <v>#N/A</v>
      </c>
      <c r="AU1895" s="24" t="e">
        <v>#N/A</v>
      </c>
      <c r="AV1895" s="24" t="e">
        <v>#N/A</v>
      </c>
      <c r="AW1895" s="24"/>
      <c r="AX1895" s="24"/>
      <c r="AY1895" s="24"/>
      <c r="AZ1895" s="24"/>
      <c r="BA1895" s="24"/>
      <c r="BB1895" s="24"/>
      <c r="BC1895" s="24"/>
      <c r="BD1895" s="24">
        <v>0</v>
      </c>
      <c r="BE1895" s="24">
        <v>0</v>
      </c>
      <c r="BF1895" s="23"/>
      <c r="BG1895" s="23"/>
      <c r="BH1895" s="23">
        <v>43712</v>
      </c>
      <c r="BI1895" s="26" t="s">
        <v>10014</v>
      </c>
      <c r="BJ1895" s="26" t="s">
        <v>2589</v>
      </c>
      <c r="BK1895" s="29">
        <v>0</v>
      </c>
      <c r="BL1895" s="24" t="s">
        <v>129</v>
      </c>
      <c r="BM1895" s="22" t="str">
        <f ca="1">+IF(Tabla1[[#This Row],[FECHA INGRESO]]&gt;=44986,IF((TODAY()-Tabla1[[#This Row],[FECHA INGRESO]])&gt;=50,"ALERTA","TODAVÍA FALTA"),"N/A")</f>
        <v>N/A</v>
      </c>
      <c r="BN1895" s="7">
        <f>IFERROR((_xlfn.DAYS(Tabla1[[#This Row],[FECHA INGRESO]],Tabla1[[#This Row],[FECHA RETIRO]]))/30,"")</f>
        <v>-0.96666666666666667</v>
      </c>
    </row>
    <row r="1896" spans="1:66" x14ac:dyDescent="0.35">
      <c r="A1896" s="31">
        <v>1022364828</v>
      </c>
      <c r="B1896" s="22" t="s">
        <v>10910</v>
      </c>
      <c r="C1896" s="23">
        <v>43683</v>
      </c>
      <c r="D1896" s="23" t="s">
        <v>8395</v>
      </c>
      <c r="E1896" s="23" t="s">
        <v>111</v>
      </c>
      <c r="F1896" s="23"/>
      <c r="G1896" s="24"/>
      <c r="H1896" s="24">
        <v>24095910428</v>
      </c>
      <c r="I1896" s="24" t="s">
        <v>95</v>
      </c>
      <c r="J1896" s="24">
        <f>DATEDIF(Tabla1[[#This Row],[FECHA DE NACIMIENTO]],Tabla1[[#This Row],[FECHA ACTUAL]],"Y")</f>
        <v>32</v>
      </c>
      <c r="K1896" s="24" t="s">
        <v>73</v>
      </c>
      <c r="L1896" s="24" t="s">
        <v>112</v>
      </c>
      <c r="M1896" s="24">
        <v>0</v>
      </c>
      <c r="N1896" s="24">
        <v>0</v>
      </c>
      <c r="O1896" s="24">
        <v>4</v>
      </c>
      <c r="P1896" s="24" t="s">
        <v>101</v>
      </c>
      <c r="Q1896" s="23">
        <v>33146</v>
      </c>
      <c r="R1896" s="24" t="s">
        <v>76</v>
      </c>
      <c r="S1896" s="25">
        <v>45119</v>
      </c>
      <c r="T1896" s="24"/>
      <c r="U1896" s="24">
        <v>3004592403</v>
      </c>
      <c r="V1896" s="24" t="s">
        <v>10911</v>
      </c>
      <c r="W1896" s="24" t="s">
        <v>10912</v>
      </c>
      <c r="X1896" s="24" t="s">
        <v>10913</v>
      </c>
      <c r="Y1896" s="24" t="s">
        <v>10914</v>
      </c>
      <c r="Z1896" s="24" t="s">
        <v>117</v>
      </c>
      <c r="AA1896" s="24">
        <v>3004972863</v>
      </c>
      <c r="AB1896" s="24" t="s">
        <v>77</v>
      </c>
      <c r="AC1896" s="24" t="s">
        <v>77</v>
      </c>
      <c r="AD1896" s="24" t="s">
        <v>77</v>
      </c>
      <c r="AE1896" s="26" t="s">
        <v>84</v>
      </c>
      <c r="AF1896" s="26" t="s">
        <v>10915</v>
      </c>
      <c r="AG1896" s="26"/>
      <c r="AH1896" s="27" t="s">
        <v>184</v>
      </c>
      <c r="AI1896" s="27" t="s">
        <v>1612</v>
      </c>
      <c r="AJ1896" s="27" t="s">
        <v>487</v>
      </c>
      <c r="AK1896" s="24" t="s">
        <v>121</v>
      </c>
      <c r="AL1896" s="24" t="s">
        <v>7086</v>
      </c>
      <c r="AM1896" s="23">
        <v>43683</v>
      </c>
      <c r="AN1896" s="28">
        <v>857100.06</v>
      </c>
      <c r="AO1896" s="28">
        <v>97032</v>
      </c>
      <c r="AP1896" s="24"/>
      <c r="AQ1896" s="24"/>
      <c r="AR1896" s="24"/>
      <c r="AS1896" s="24"/>
      <c r="AT1896" s="24" t="e">
        <v>#N/A</v>
      </c>
      <c r="AU1896" s="24" t="e">
        <v>#N/A</v>
      </c>
      <c r="AV1896" s="24" t="e">
        <v>#N/A</v>
      </c>
      <c r="AW1896" s="24"/>
      <c r="AX1896" s="24"/>
      <c r="AY1896" s="24"/>
      <c r="AZ1896" s="24"/>
      <c r="BA1896" s="24"/>
      <c r="BB1896" s="24"/>
      <c r="BC1896" s="24"/>
      <c r="BD1896" s="24">
        <v>0</v>
      </c>
      <c r="BE1896" s="24">
        <v>0</v>
      </c>
      <c r="BF1896" s="23"/>
      <c r="BG1896" s="23"/>
      <c r="BH1896" s="23">
        <v>43742</v>
      </c>
      <c r="BI1896" s="26" t="s">
        <v>127</v>
      </c>
      <c r="BJ1896" s="26" t="s">
        <v>232</v>
      </c>
      <c r="BK1896" s="29">
        <v>67860</v>
      </c>
      <c r="BL1896" s="24" t="s">
        <v>129</v>
      </c>
      <c r="BM1896" s="22" t="str">
        <f ca="1">+IF(Tabla1[[#This Row],[FECHA INGRESO]]&gt;=44986,IF((TODAY()-Tabla1[[#This Row],[FECHA INGRESO]])&gt;=50,"ALERTA","TODAVÍA FALTA"),"N/A")</f>
        <v>N/A</v>
      </c>
      <c r="BN1896" s="7">
        <f>IFERROR((_xlfn.DAYS(Tabla1[[#This Row],[FECHA INGRESO]],Tabla1[[#This Row],[FECHA RETIRO]]))/30,"")</f>
        <v>-1.9666666666666666</v>
      </c>
    </row>
    <row r="1897" spans="1:66" x14ac:dyDescent="0.35">
      <c r="A1897" s="34">
        <v>1020842363</v>
      </c>
      <c r="B1897" s="22" t="s">
        <v>10916</v>
      </c>
      <c r="C1897" s="23">
        <v>43683</v>
      </c>
      <c r="D1897" s="23" t="s">
        <v>1311</v>
      </c>
      <c r="E1897" s="24" t="s">
        <v>94</v>
      </c>
      <c r="F1897" s="23" t="s">
        <v>110</v>
      </c>
      <c r="G1897" s="24"/>
      <c r="H1897" s="24">
        <v>24095921466</v>
      </c>
      <c r="I1897" s="24" t="s">
        <v>72</v>
      </c>
      <c r="J1897" s="24">
        <f>DATEDIF(Tabla1[[#This Row],[FECHA DE NACIMIENTO]],Tabla1[[#This Row],[FECHA ACTUAL]],"Y")</f>
        <v>24</v>
      </c>
      <c r="K1897" s="24" t="s">
        <v>73</v>
      </c>
      <c r="L1897" s="24" t="s">
        <v>112</v>
      </c>
      <c r="M1897" s="24">
        <v>0</v>
      </c>
      <c r="N1897" s="24">
        <v>0</v>
      </c>
      <c r="O1897" s="24">
        <v>2</v>
      </c>
      <c r="P1897" s="24" t="s">
        <v>101</v>
      </c>
      <c r="Q1897" s="23">
        <v>36349</v>
      </c>
      <c r="R1897" s="24" t="s">
        <v>76</v>
      </c>
      <c r="S1897" s="25">
        <v>45119</v>
      </c>
      <c r="T1897" s="24"/>
      <c r="U1897" s="24">
        <v>3214087013</v>
      </c>
      <c r="V1897" s="24" t="s">
        <v>10917</v>
      </c>
      <c r="W1897" s="24" t="s">
        <v>10918</v>
      </c>
      <c r="X1897" s="24" t="s">
        <v>10919</v>
      </c>
      <c r="Y1897" s="24" t="s">
        <v>10920</v>
      </c>
      <c r="Z1897" s="24" t="s">
        <v>255</v>
      </c>
      <c r="AA1897" s="24">
        <v>3005114583</v>
      </c>
      <c r="AB1897" s="24" t="s">
        <v>77</v>
      </c>
      <c r="AC1897" s="24" t="s">
        <v>77</v>
      </c>
      <c r="AD1897" s="24" t="s">
        <v>77</v>
      </c>
      <c r="AE1897" s="26" t="s">
        <v>183</v>
      </c>
      <c r="AF1897" s="26"/>
      <c r="AG1897" s="26"/>
      <c r="AH1897" s="27" t="s">
        <v>184</v>
      </c>
      <c r="AI1897" s="27" t="s">
        <v>1612</v>
      </c>
      <c r="AJ1897" s="27" t="s">
        <v>487</v>
      </c>
      <c r="AK1897" s="24" t="s">
        <v>121</v>
      </c>
      <c r="AL1897" s="24" t="s">
        <v>7086</v>
      </c>
      <c r="AM1897" s="23">
        <v>43683</v>
      </c>
      <c r="AN1897" s="28">
        <v>877803</v>
      </c>
      <c r="AO1897" s="28">
        <v>102854</v>
      </c>
      <c r="AP1897" s="24"/>
      <c r="AQ1897" s="24"/>
      <c r="AR1897" s="24"/>
      <c r="AS1897" s="24"/>
      <c r="AT1897" s="24" t="e">
        <v>#N/A</v>
      </c>
      <c r="AU1897" s="24" t="e">
        <v>#N/A</v>
      </c>
      <c r="AV1897" s="24">
        <v>99</v>
      </c>
      <c r="AW1897" s="24"/>
      <c r="AX1897" s="24"/>
      <c r="AY1897" s="24"/>
      <c r="AZ1897" s="24"/>
      <c r="BA1897" s="24"/>
      <c r="BB1897" s="24"/>
      <c r="BC1897" s="24"/>
      <c r="BD1897" s="24">
        <v>0</v>
      </c>
      <c r="BE1897" s="24">
        <v>0</v>
      </c>
      <c r="BF1897" s="23"/>
      <c r="BG1897" s="23"/>
      <c r="BH1897" s="23">
        <v>44043</v>
      </c>
      <c r="BI1897" s="26" t="s">
        <v>143</v>
      </c>
      <c r="BJ1897" s="26" t="s">
        <v>10412</v>
      </c>
      <c r="BK1897" s="29">
        <v>0</v>
      </c>
      <c r="BL1897" s="24" t="s">
        <v>129</v>
      </c>
      <c r="BM1897" s="22" t="str">
        <f ca="1">+IF(Tabla1[[#This Row],[FECHA INGRESO]]&gt;=44986,IF((TODAY()-Tabla1[[#This Row],[FECHA INGRESO]])&gt;=50,"ALERTA","TODAVÍA FALTA"),"N/A")</f>
        <v>N/A</v>
      </c>
      <c r="BN1897" s="7">
        <f>IFERROR((_xlfn.DAYS(Tabla1[[#This Row],[FECHA INGRESO]],Tabla1[[#This Row],[FECHA RETIRO]]))/30,"")</f>
        <v>-12</v>
      </c>
    </row>
    <row r="1898" spans="1:66" x14ac:dyDescent="0.35">
      <c r="A1898" s="34">
        <v>1023018749</v>
      </c>
      <c r="B1898" s="22" t="s">
        <v>10921</v>
      </c>
      <c r="C1898" s="23">
        <v>43683</v>
      </c>
      <c r="D1898" s="23" t="s">
        <v>188</v>
      </c>
      <c r="E1898" s="23" t="s">
        <v>111</v>
      </c>
      <c r="F1898" s="23" t="s">
        <v>70</v>
      </c>
      <c r="G1898" s="24"/>
      <c r="H1898" s="24">
        <v>24095842082</v>
      </c>
      <c r="I1898" s="24" t="s">
        <v>95</v>
      </c>
      <c r="J1898" s="24">
        <f>DATEDIF(Tabla1[[#This Row],[FECHA DE NACIMIENTO]],Tabla1[[#This Row],[FECHA ACTUAL]],"Y")</f>
        <v>26</v>
      </c>
      <c r="K1898" s="24" t="s">
        <v>73</v>
      </c>
      <c r="L1898" s="24" t="s">
        <v>112</v>
      </c>
      <c r="M1898" s="24">
        <v>0</v>
      </c>
      <c r="N1898" s="24">
        <v>0</v>
      </c>
      <c r="O1898" s="24">
        <v>2</v>
      </c>
      <c r="P1898" s="24" t="s">
        <v>101</v>
      </c>
      <c r="Q1898" s="23">
        <v>35458</v>
      </c>
      <c r="R1898" s="24" t="s">
        <v>76</v>
      </c>
      <c r="S1898" s="25">
        <v>45119</v>
      </c>
      <c r="T1898" s="24">
        <v>2367255</v>
      </c>
      <c r="U1898" s="24">
        <v>300447335</v>
      </c>
      <c r="V1898" s="24" t="s">
        <v>10922</v>
      </c>
      <c r="W1898" s="24" t="s">
        <v>10923</v>
      </c>
      <c r="X1898" s="24" t="s">
        <v>10924</v>
      </c>
      <c r="Y1898" s="24" t="s">
        <v>10925</v>
      </c>
      <c r="Z1898" s="24" t="s">
        <v>117</v>
      </c>
      <c r="AA1898" s="24">
        <v>3005961938</v>
      </c>
      <c r="AB1898" s="24" t="s">
        <v>77</v>
      </c>
      <c r="AC1898" s="24" t="s">
        <v>77</v>
      </c>
      <c r="AD1898" s="24" t="s">
        <v>77</v>
      </c>
      <c r="AE1898" s="26" t="s">
        <v>183</v>
      </c>
      <c r="AF1898" s="26"/>
      <c r="AG1898" s="26"/>
      <c r="AH1898" s="27" t="s">
        <v>184</v>
      </c>
      <c r="AI1898" s="27" t="s">
        <v>286</v>
      </c>
      <c r="AJ1898" s="27" t="s">
        <v>186</v>
      </c>
      <c r="AK1898" s="24" t="s">
        <v>121</v>
      </c>
      <c r="AL1898" s="24" t="s">
        <v>7086</v>
      </c>
      <c r="AM1898" s="23">
        <v>43683</v>
      </c>
      <c r="AN1898" s="28">
        <v>877803</v>
      </c>
      <c r="AO1898" s="28">
        <v>102854</v>
      </c>
      <c r="AP1898" s="24" t="s">
        <v>10926</v>
      </c>
      <c r="AQ1898" s="24"/>
      <c r="AR1898" s="24"/>
      <c r="AS1898" s="24"/>
      <c r="AT1898" s="24" t="e">
        <v>#N/A</v>
      </c>
      <c r="AU1898" s="24" t="e">
        <v>#N/A</v>
      </c>
      <c r="AV1898" s="24" t="e">
        <v>#N/A</v>
      </c>
      <c r="AW1898" s="24"/>
      <c r="AX1898" s="24"/>
      <c r="AY1898" s="24"/>
      <c r="AZ1898" s="24"/>
      <c r="BA1898" s="24"/>
      <c r="BB1898" s="24"/>
      <c r="BC1898" s="24"/>
      <c r="BD1898" s="24">
        <v>0</v>
      </c>
      <c r="BE1898" s="24">
        <v>0</v>
      </c>
      <c r="BF1898" s="23"/>
      <c r="BG1898" s="23"/>
      <c r="BH1898" s="23">
        <v>43892</v>
      </c>
      <c r="BI1898" s="26" t="s">
        <v>127</v>
      </c>
      <c r="BJ1898" s="26" t="s">
        <v>10927</v>
      </c>
      <c r="BK1898" s="29">
        <v>252368</v>
      </c>
      <c r="BL1898" s="24" t="s">
        <v>129</v>
      </c>
      <c r="BM1898" s="22" t="str">
        <f ca="1">+IF(Tabla1[[#This Row],[FECHA INGRESO]]&gt;=44986,IF((TODAY()-Tabla1[[#This Row],[FECHA INGRESO]])&gt;=50,"ALERTA","TODAVÍA FALTA"),"N/A")</f>
        <v>N/A</v>
      </c>
      <c r="BN1898" s="7">
        <f>IFERROR((_xlfn.DAYS(Tabla1[[#This Row],[FECHA INGRESO]],Tabla1[[#This Row],[FECHA RETIRO]]))/30,"")</f>
        <v>-6.9666666666666668</v>
      </c>
    </row>
    <row r="1899" spans="1:66" x14ac:dyDescent="0.35">
      <c r="A1899" s="21">
        <v>1024556910</v>
      </c>
      <c r="B1899" s="22" t="s">
        <v>10928</v>
      </c>
      <c r="C1899" s="23">
        <v>43683</v>
      </c>
      <c r="D1899" s="23" t="s">
        <v>188</v>
      </c>
      <c r="E1899" s="24" t="s">
        <v>94</v>
      </c>
      <c r="F1899" s="23" t="s">
        <v>94</v>
      </c>
      <c r="G1899" s="24"/>
      <c r="H1899" s="24">
        <v>24095837934</v>
      </c>
      <c r="I1899" s="24" t="s">
        <v>95</v>
      </c>
      <c r="J1899" s="24">
        <f>DATEDIF(Tabla1[[#This Row],[FECHA DE NACIMIENTO]],Tabla1[[#This Row],[FECHA ACTUAL]],"Y")</f>
        <v>28</v>
      </c>
      <c r="K1899" s="24" t="s">
        <v>96</v>
      </c>
      <c r="L1899" s="24" t="s">
        <v>112</v>
      </c>
      <c r="M1899" s="24">
        <v>0</v>
      </c>
      <c r="N1899" s="24">
        <v>0</v>
      </c>
      <c r="O1899" s="24">
        <v>2</v>
      </c>
      <c r="P1899" s="24" t="s">
        <v>101</v>
      </c>
      <c r="Q1899" s="23">
        <v>34621</v>
      </c>
      <c r="R1899" s="24" t="s">
        <v>76</v>
      </c>
      <c r="S1899" s="25">
        <v>45119</v>
      </c>
      <c r="T1899" s="24"/>
      <c r="U1899" s="24">
        <v>3045824042</v>
      </c>
      <c r="V1899" s="24" t="s">
        <v>10929</v>
      </c>
      <c r="W1899" s="24" t="s">
        <v>10930</v>
      </c>
      <c r="X1899" s="24" t="s">
        <v>10931</v>
      </c>
      <c r="Y1899" s="24" t="s">
        <v>10932</v>
      </c>
      <c r="Z1899" s="24" t="s">
        <v>10660</v>
      </c>
      <c r="AA1899" s="24">
        <v>3005126144</v>
      </c>
      <c r="AB1899" s="24" t="s">
        <v>101</v>
      </c>
      <c r="AC1899" s="24" t="s">
        <v>101</v>
      </c>
      <c r="AD1899" s="24" t="e">
        <v>#REF!</v>
      </c>
      <c r="AE1899" s="26" t="s">
        <v>194</v>
      </c>
      <c r="AF1899" s="26"/>
      <c r="AG1899" s="26" t="s">
        <v>10933</v>
      </c>
      <c r="AH1899" s="27" t="s">
        <v>184</v>
      </c>
      <c r="AI1899" s="27" t="s">
        <v>376</v>
      </c>
      <c r="AJ1899" s="27" t="s">
        <v>377</v>
      </c>
      <c r="AK1899" s="24" t="s">
        <v>121</v>
      </c>
      <c r="AL1899" s="24" t="s">
        <v>7086</v>
      </c>
      <c r="AM1899" s="23">
        <v>43683</v>
      </c>
      <c r="AN1899" s="28">
        <v>1000000</v>
      </c>
      <c r="AO1899" s="28">
        <v>117172</v>
      </c>
      <c r="AP1899" s="24" t="s">
        <v>10934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73</v>
      </c>
      <c r="AW1899" s="24">
        <v>69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v>0</v>
      </c>
      <c r="BE1899" s="24">
        <v>0</v>
      </c>
      <c r="BF1899" s="23"/>
      <c r="BG1899" s="23"/>
      <c r="BH1899" s="23">
        <v>44639</v>
      </c>
      <c r="BI1899" s="26" t="s">
        <v>127</v>
      </c>
      <c r="BJ1899" s="26" t="s">
        <v>1165</v>
      </c>
      <c r="BK1899" s="29">
        <v>0</v>
      </c>
      <c r="BL1899" s="24" t="s">
        <v>129</v>
      </c>
      <c r="BM1899" s="22" t="str">
        <f ca="1">+IF(Tabla1[[#This Row],[FECHA INGRESO]]&gt;=44986,IF((TODAY()-Tabla1[[#This Row],[FECHA INGRESO]])&gt;=50,"ALERTA","TODAVÍA FALTA"),"N/A")</f>
        <v>N/A</v>
      </c>
      <c r="BN1899" s="7">
        <f>IFERROR((_xlfn.DAYS(Tabla1[[#This Row],[FECHA INGRESO]],Tabla1[[#This Row],[FECHA RETIRO]]))/30,"")</f>
        <v>-31.866666666666667</v>
      </c>
    </row>
    <row r="1900" spans="1:66" ht="15" customHeight="1" x14ac:dyDescent="0.35">
      <c r="A1900" s="21">
        <v>1013662829</v>
      </c>
      <c r="B1900" s="22" t="s">
        <v>10935</v>
      </c>
      <c r="C1900" s="23">
        <v>43686</v>
      </c>
      <c r="D1900" s="23" t="s">
        <v>93</v>
      </c>
      <c r="E1900" s="23" t="s">
        <v>110</v>
      </c>
      <c r="F1900" s="23" t="s">
        <v>70</v>
      </c>
      <c r="G1900" s="24"/>
      <c r="H1900" s="24">
        <v>24096006151</v>
      </c>
      <c r="I1900" s="24" t="s">
        <v>95</v>
      </c>
      <c r="J1900" s="24">
        <f>DATEDIF(Tabla1[[#This Row],[FECHA DE NACIMIENTO]],Tabla1[[#This Row],[FECHA ACTUAL]],"Y")</f>
        <v>27</v>
      </c>
      <c r="K1900" s="24" t="s">
        <v>385</v>
      </c>
      <c r="L1900" s="24" t="s">
        <v>112</v>
      </c>
      <c r="M1900" s="24">
        <v>1</v>
      </c>
      <c r="N1900" s="24">
        <v>1</v>
      </c>
      <c r="O1900" s="24">
        <v>2</v>
      </c>
      <c r="P1900" s="24" t="s">
        <v>101</v>
      </c>
      <c r="Q1900" s="23">
        <v>34989</v>
      </c>
      <c r="R1900" s="24" t="s">
        <v>76</v>
      </c>
      <c r="S1900" s="25">
        <v>45119</v>
      </c>
      <c r="T1900" s="24"/>
      <c r="U1900" s="24">
        <v>3219437192</v>
      </c>
      <c r="V1900" s="33" t="s">
        <v>10936</v>
      </c>
      <c r="W1900" s="24" t="s">
        <v>10937</v>
      </c>
      <c r="X1900" s="24" t="s">
        <v>10938</v>
      </c>
      <c r="Y1900" s="24" t="s">
        <v>10939</v>
      </c>
      <c r="Z1900" s="24" t="s">
        <v>117</v>
      </c>
      <c r="AA1900" s="24">
        <v>3123103542</v>
      </c>
      <c r="AB1900" s="24" t="s">
        <v>83</v>
      </c>
      <c r="AC1900" s="24" t="s">
        <v>101</v>
      </c>
      <c r="AD1900" s="24" t="e">
        <v>#REF!</v>
      </c>
      <c r="AE1900" s="26" t="s">
        <v>102</v>
      </c>
      <c r="AF1900" s="26" t="s">
        <v>223</v>
      </c>
      <c r="AG1900" s="26" t="s">
        <v>10940</v>
      </c>
      <c r="AH1900" s="27" t="s">
        <v>311</v>
      </c>
      <c r="AI1900" s="27" t="s">
        <v>1432</v>
      </c>
      <c r="AJ1900" s="27" t="s">
        <v>1432</v>
      </c>
      <c r="AK1900" s="24" t="s">
        <v>89</v>
      </c>
      <c r="AL1900" s="24" t="s">
        <v>7086</v>
      </c>
      <c r="AM1900" s="23">
        <v>43686</v>
      </c>
      <c r="AN1900" s="28">
        <v>1216792</v>
      </c>
      <c r="AO1900" s="28">
        <v>140606</v>
      </c>
      <c r="AP1900" s="24" t="s">
        <v>5471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94</v>
      </c>
      <c r="AW1900" s="24">
        <v>0</v>
      </c>
      <c r="AX1900" s="24" t="s">
        <v>10941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v>0</v>
      </c>
      <c r="BE1900" s="24">
        <v>0</v>
      </c>
      <c r="BF1900" s="23"/>
      <c r="BG1900" s="23"/>
      <c r="BH1900" s="23">
        <v>44974</v>
      </c>
      <c r="BI1900" s="26" t="s">
        <v>127</v>
      </c>
      <c r="BJ1900" s="26" t="s">
        <v>3469</v>
      </c>
      <c r="BK1900" s="29">
        <v>0</v>
      </c>
      <c r="BL1900" s="24" t="s">
        <v>129</v>
      </c>
      <c r="BM1900" s="22" t="str">
        <f ca="1">+IF(Tabla1[[#This Row],[FECHA INGRESO]]&gt;=44986,IF((TODAY()-Tabla1[[#This Row],[FECHA INGRESO]])&gt;=50,"ALERTA","TODAVÍA FALTA"),"N/A")</f>
        <v>N/A</v>
      </c>
      <c r="BN1900" s="7">
        <f>IFERROR((_xlfn.DAYS(Tabla1[[#This Row],[FECHA INGRESO]],Tabla1[[#This Row],[FECHA RETIRO]]))/30,"")</f>
        <v>-42.93333333333333</v>
      </c>
    </row>
    <row r="1901" spans="1:66" x14ac:dyDescent="0.35">
      <c r="A1901" s="31">
        <v>1232390702</v>
      </c>
      <c r="B1901" s="22" t="s">
        <v>10942</v>
      </c>
      <c r="C1901" s="23">
        <v>43686</v>
      </c>
      <c r="D1901" s="23" t="s">
        <v>131</v>
      </c>
      <c r="E1901" s="23" t="s">
        <v>110</v>
      </c>
      <c r="F1901" s="23"/>
      <c r="G1901" s="24"/>
      <c r="H1901" s="24">
        <v>24095912183</v>
      </c>
      <c r="I1901" s="24" t="s">
        <v>72</v>
      </c>
      <c r="J1901" s="24">
        <f>DATEDIF(Tabla1[[#This Row],[FECHA DE NACIMIENTO]],Tabla1[[#This Row],[FECHA ACTUAL]],"Y")</f>
        <v>38</v>
      </c>
      <c r="K1901" s="24" t="s">
        <v>73</v>
      </c>
      <c r="L1901" s="24" t="s">
        <v>112</v>
      </c>
      <c r="M1901" s="24">
        <v>0</v>
      </c>
      <c r="N1901" s="24">
        <v>1</v>
      </c>
      <c r="O1901" s="24">
        <v>2</v>
      </c>
      <c r="P1901" s="24" t="s">
        <v>101</v>
      </c>
      <c r="Q1901" s="23">
        <v>31134</v>
      </c>
      <c r="R1901" s="24" t="s">
        <v>6705</v>
      </c>
      <c r="S1901" s="25">
        <v>45119</v>
      </c>
      <c r="T1901" s="24"/>
      <c r="U1901" s="24">
        <v>3143570816</v>
      </c>
      <c r="V1901" s="24" t="s">
        <v>10943</v>
      </c>
      <c r="W1901" s="24" t="s">
        <v>10944</v>
      </c>
      <c r="X1901" s="24" t="s">
        <v>9245</v>
      </c>
      <c r="Y1901" s="24" t="s">
        <v>10945</v>
      </c>
      <c r="Z1901" s="24" t="s">
        <v>162</v>
      </c>
      <c r="AA1901" s="24">
        <v>3225218280</v>
      </c>
      <c r="AB1901" s="24" t="s">
        <v>77</v>
      </c>
      <c r="AC1901" s="24" t="s">
        <v>77</v>
      </c>
      <c r="AD1901" s="24" t="s">
        <v>77</v>
      </c>
      <c r="AE1901" s="26" t="s">
        <v>151</v>
      </c>
      <c r="AF1901" s="26"/>
      <c r="AG1901" s="26"/>
      <c r="AH1901" s="27" t="s">
        <v>184</v>
      </c>
      <c r="AI1901" s="27" t="s">
        <v>1612</v>
      </c>
      <c r="AJ1901" s="27" t="s">
        <v>487</v>
      </c>
      <c r="AK1901" s="24" t="s">
        <v>121</v>
      </c>
      <c r="AL1901" s="24" t="s">
        <v>7086</v>
      </c>
      <c r="AM1901" s="23">
        <v>43686</v>
      </c>
      <c r="AN1901" s="28">
        <v>857100.06</v>
      </c>
      <c r="AO1901" s="28">
        <v>97032</v>
      </c>
      <c r="AP1901" s="24"/>
      <c r="AQ1901" s="24"/>
      <c r="AR1901" s="24"/>
      <c r="AS1901" s="24"/>
      <c r="AT1901" s="24" t="e">
        <v>#N/A</v>
      </c>
      <c r="AU1901" s="24" t="e">
        <v>#N/A</v>
      </c>
      <c r="AV1901" s="24">
        <v>94</v>
      </c>
      <c r="AW1901" s="24"/>
      <c r="AX1901" s="24"/>
      <c r="AY1901" s="24"/>
      <c r="AZ1901" s="24"/>
      <c r="BA1901" s="24"/>
      <c r="BB1901" s="24"/>
      <c r="BC1901" s="24"/>
      <c r="BD1901" s="24">
        <v>0</v>
      </c>
      <c r="BE1901" s="24">
        <v>0</v>
      </c>
      <c r="BF1901" s="23"/>
      <c r="BG1901" s="23"/>
      <c r="BH1901" s="23">
        <v>43812</v>
      </c>
      <c r="BI1901" s="26" t="s">
        <v>127</v>
      </c>
      <c r="BJ1901" s="26" t="s">
        <v>273</v>
      </c>
      <c r="BK1901" s="29">
        <v>152603</v>
      </c>
      <c r="BL1901" s="24" t="s">
        <v>129</v>
      </c>
      <c r="BM1901" s="22" t="str">
        <f ca="1">+IF(Tabla1[[#This Row],[FECHA INGRESO]]&gt;=44986,IF((TODAY()-Tabla1[[#This Row],[FECHA INGRESO]])&gt;=50,"ALERTA","TODAVÍA FALTA"),"N/A")</f>
        <v>N/A</v>
      </c>
      <c r="BN1901" s="7">
        <f>IFERROR((_xlfn.DAYS(Tabla1[[#This Row],[FECHA INGRESO]],Tabla1[[#This Row],[FECHA RETIRO]]))/30,"")</f>
        <v>-4.2</v>
      </c>
    </row>
    <row r="1902" spans="1:66" x14ac:dyDescent="0.35">
      <c r="A1902" s="34">
        <v>1193049224</v>
      </c>
      <c r="B1902" s="22" t="s">
        <v>10946</v>
      </c>
      <c r="C1902" s="23">
        <v>43686</v>
      </c>
      <c r="D1902" s="23" t="s">
        <v>1311</v>
      </c>
      <c r="E1902" s="23" t="s">
        <v>111</v>
      </c>
      <c r="F1902" s="23" t="s">
        <v>70</v>
      </c>
      <c r="G1902" s="24"/>
      <c r="H1902" s="24">
        <v>24096018798</v>
      </c>
      <c r="I1902" s="24" t="s">
        <v>72</v>
      </c>
      <c r="J1902" s="24">
        <f>DATEDIF(Tabla1[[#This Row],[FECHA DE NACIMIENTO]],Tabla1[[#This Row],[FECHA ACTUAL]],"Y")</f>
        <v>22</v>
      </c>
      <c r="K1902" s="24" t="s">
        <v>73</v>
      </c>
      <c r="L1902" s="24" t="s">
        <v>112</v>
      </c>
      <c r="M1902" s="24">
        <v>0</v>
      </c>
      <c r="N1902" s="24">
        <v>0</v>
      </c>
      <c r="O1902" s="24">
        <v>3</v>
      </c>
      <c r="P1902" s="24" t="s">
        <v>101</v>
      </c>
      <c r="Q1902" s="23">
        <v>37064</v>
      </c>
      <c r="R1902" s="24" t="s">
        <v>76</v>
      </c>
      <c r="S1902" s="25">
        <v>45119</v>
      </c>
      <c r="T1902" s="24"/>
      <c r="U1902" s="24">
        <v>3204618618</v>
      </c>
      <c r="V1902" s="24" t="s">
        <v>10947</v>
      </c>
      <c r="W1902" s="24" t="s">
        <v>10948</v>
      </c>
      <c r="X1902" s="24" t="s">
        <v>3142</v>
      </c>
      <c r="Y1902" s="24" t="s">
        <v>10949</v>
      </c>
      <c r="Z1902" s="24" t="s">
        <v>285</v>
      </c>
      <c r="AA1902" s="24">
        <v>3142500626</v>
      </c>
      <c r="AB1902" s="24" t="s">
        <v>77</v>
      </c>
      <c r="AC1902" s="24" t="s">
        <v>77</v>
      </c>
      <c r="AD1902" s="24" t="s">
        <v>77</v>
      </c>
      <c r="AE1902" s="26" t="s">
        <v>183</v>
      </c>
      <c r="AF1902" s="26"/>
      <c r="AG1902" s="26"/>
      <c r="AH1902" s="27" t="s">
        <v>184</v>
      </c>
      <c r="AI1902" s="27" t="s">
        <v>1612</v>
      </c>
      <c r="AJ1902" s="27" t="s">
        <v>487</v>
      </c>
      <c r="AK1902" s="24" t="s">
        <v>121</v>
      </c>
      <c r="AL1902" s="24" t="s">
        <v>7086</v>
      </c>
      <c r="AM1902" s="23">
        <v>43686</v>
      </c>
      <c r="AN1902" s="28">
        <v>908526</v>
      </c>
      <c r="AO1902" s="28">
        <v>106454</v>
      </c>
      <c r="AP1902" s="24"/>
      <c r="AQ1902" s="24"/>
      <c r="AR1902" s="24"/>
      <c r="AS1902" s="24"/>
      <c r="AT1902" s="24" t="e">
        <v>#N/A</v>
      </c>
      <c r="AU1902" s="24" t="e">
        <v>#N/A</v>
      </c>
      <c r="AV1902" s="24" t="e">
        <v>#N/A</v>
      </c>
      <c r="AW1902" s="24"/>
      <c r="AX1902" s="24"/>
      <c r="AY1902" s="24"/>
      <c r="AZ1902" s="24"/>
      <c r="BA1902" s="24"/>
      <c r="BB1902" s="24"/>
      <c r="BC1902" s="24"/>
      <c r="BD1902" s="24">
        <v>0</v>
      </c>
      <c r="BE1902" s="24">
        <v>0</v>
      </c>
      <c r="BF1902" s="23"/>
      <c r="BG1902" s="23"/>
      <c r="BH1902" s="23">
        <v>44242</v>
      </c>
      <c r="BI1902" s="26" t="s">
        <v>127</v>
      </c>
      <c r="BJ1902" s="26" t="s">
        <v>273</v>
      </c>
      <c r="BK1902" s="29">
        <v>0</v>
      </c>
      <c r="BL1902" s="24" t="s">
        <v>129</v>
      </c>
      <c r="BM1902" s="22" t="str">
        <f ca="1">+IF(Tabla1[[#This Row],[FECHA INGRESO]]&gt;=44986,IF((TODAY()-Tabla1[[#This Row],[FECHA INGRESO]])&gt;=50,"ALERTA","TODAVÍA FALTA"),"N/A")</f>
        <v>N/A</v>
      </c>
      <c r="BN1902" s="7">
        <f>IFERROR((_xlfn.DAYS(Tabla1[[#This Row],[FECHA INGRESO]],Tabla1[[#This Row],[FECHA RETIRO]]))/30,"")</f>
        <v>-18.533333333333335</v>
      </c>
    </row>
    <row r="1903" spans="1:66" ht="15" customHeight="1" x14ac:dyDescent="0.35">
      <c r="A1903" s="34">
        <v>1016030560</v>
      </c>
      <c r="B1903" s="22" t="s">
        <v>10950</v>
      </c>
      <c r="C1903" s="23">
        <v>43686</v>
      </c>
      <c r="D1903" s="23" t="s">
        <v>266</v>
      </c>
      <c r="E1903" s="23" t="s">
        <v>111</v>
      </c>
      <c r="F1903" s="23" t="s">
        <v>70</v>
      </c>
      <c r="G1903" s="24"/>
      <c r="H1903" s="24">
        <v>24095977104</v>
      </c>
      <c r="I1903" s="24" t="s">
        <v>72</v>
      </c>
      <c r="J1903" s="24">
        <f>DATEDIF(Tabla1[[#This Row],[FECHA DE NACIMIENTO]],Tabla1[[#This Row],[FECHA ACTUAL]],"Y")</f>
        <v>32</v>
      </c>
      <c r="K1903" s="24" t="s">
        <v>73</v>
      </c>
      <c r="L1903" s="24" t="s">
        <v>112</v>
      </c>
      <c r="M1903" s="24">
        <v>0</v>
      </c>
      <c r="N1903" s="24">
        <v>0</v>
      </c>
      <c r="O1903" s="24">
        <v>3</v>
      </c>
      <c r="P1903" s="24" t="s">
        <v>101</v>
      </c>
      <c r="Q1903" s="23">
        <v>33182</v>
      </c>
      <c r="R1903" s="24" t="s">
        <v>76</v>
      </c>
      <c r="S1903" s="25">
        <v>45119</v>
      </c>
      <c r="T1903" s="24"/>
      <c r="U1903" s="24">
        <v>3042969580</v>
      </c>
      <c r="V1903" s="24" t="s">
        <v>10951</v>
      </c>
      <c r="W1903" s="24" t="s">
        <v>10952</v>
      </c>
      <c r="X1903" s="24" t="s">
        <v>10953</v>
      </c>
      <c r="Y1903" s="24" t="s">
        <v>10954</v>
      </c>
      <c r="Z1903" s="24" t="s">
        <v>117</v>
      </c>
      <c r="AA1903" s="24">
        <v>3133679193</v>
      </c>
      <c r="AB1903" s="24" t="s">
        <v>77</v>
      </c>
      <c r="AC1903" s="24" t="s">
        <v>77</v>
      </c>
      <c r="AD1903" s="24" t="s">
        <v>77</v>
      </c>
      <c r="AE1903" s="26" t="s">
        <v>194</v>
      </c>
      <c r="AF1903" s="26"/>
      <c r="AG1903" s="26"/>
      <c r="AH1903" s="27" t="s">
        <v>184</v>
      </c>
      <c r="AI1903" s="27" t="s">
        <v>1612</v>
      </c>
      <c r="AJ1903" s="27" t="s">
        <v>487</v>
      </c>
      <c r="AK1903" s="24" t="s">
        <v>121</v>
      </c>
      <c r="AL1903" s="24" t="s">
        <v>7086</v>
      </c>
      <c r="AM1903" s="23">
        <v>43686</v>
      </c>
      <c r="AN1903" s="28">
        <v>877803</v>
      </c>
      <c r="AO1903" s="28">
        <v>102854</v>
      </c>
      <c r="AP1903" s="24"/>
      <c r="AQ1903" s="24"/>
      <c r="AR1903" s="24"/>
      <c r="AS1903" s="24"/>
      <c r="AT1903" s="24" t="e">
        <v>#N/A</v>
      </c>
      <c r="AU1903" s="24" t="e">
        <v>#N/A</v>
      </c>
      <c r="AV1903" s="24">
        <v>93</v>
      </c>
      <c r="AW1903" s="24"/>
      <c r="AX1903" s="24"/>
      <c r="AY1903" s="24"/>
      <c r="AZ1903" s="24"/>
      <c r="BA1903" s="24"/>
      <c r="BB1903" s="24"/>
      <c r="BC1903" s="24"/>
      <c r="BD1903" s="24">
        <v>0</v>
      </c>
      <c r="BE1903" s="24">
        <v>0</v>
      </c>
      <c r="BF1903" s="23"/>
      <c r="BG1903" s="23"/>
      <c r="BH1903" s="23">
        <v>44202</v>
      </c>
      <c r="BI1903" s="26" t="s">
        <v>127</v>
      </c>
      <c r="BJ1903" s="26" t="s">
        <v>273</v>
      </c>
      <c r="BK1903" s="29">
        <v>0</v>
      </c>
      <c r="BL1903" s="24" t="s">
        <v>129</v>
      </c>
      <c r="BM1903" s="22" t="str">
        <f ca="1">+IF(Tabla1[[#This Row],[FECHA INGRESO]]&gt;=44986,IF((TODAY()-Tabla1[[#This Row],[FECHA INGRESO]])&gt;=50,"ALERTA","TODAVÍA FALTA"),"N/A")</f>
        <v>N/A</v>
      </c>
      <c r="BN1903" s="7">
        <f>IFERROR((_xlfn.DAYS(Tabla1[[#This Row],[FECHA INGRESO]],Tabla1[[#This Row],[FECHA RETIRO]]))/30,"")</f>
        <v>-17.2</v>
      </c>
    </row>
    <row r="1904" spans="1:66" ht="15" customHeight="1" x14ac:dyDescent="0.35">
      <c r="A1904" s="32">
        <v>63489741</v>
      </c>
      <c r="B1904" s="22" t="s">
        <v>10955</v>
      </c>
      <c r="C1904" s="23">
        <v>43692</v>
      </c>
      <c r="D1904" s="23" t="s">
        <v>131</v>
      </c>
      <c r="E1904" s="24" t="s">
        <v>94</v>
      </c>
      <c r="F1904" s="23" t="s">
        <v>94</v>
      </c>
      <c r="G1904" s="24"/>
      <c r="H1904" s="24">
        <v>24053269373</v>
      </c>
      <c r="I1904" s="24" t="s">
        <v>95</v>
      </c>
      <c r="J1904" s="24">
        <f>DATEDIF(Tabla1[[#This Row],[FECHA DE NACIMIENTO]],Tabla1[[#This Row],[FECHA ACTUAL]],"Y")</f>
        <v>49</v>
      </c>
      <c r="K1904" s="24" t="s">
        <v>73</v>
      </c>
      <c r="L1904" s="24" t="s">
        <v>234</v>
      </c>
      <c r="M1904" s="24">
        <v>2</v>
      </c>
      <c r="N1904" s="24">
        <v>2</v>
      </c>
      <c r="O1904" s="24">
        <v>2</v>
      </c>
      <c r="P1904" s="24" t="s">
        <v>101</v>
      </c>
      <c r="Q1904" s="23">
        <v>27058</v>
      </c>
      <c r="R1904" s="24" t="s">
        <v>3332</v>
      </c>
      <c r="S1904" s="25">
        <v>45119</v>
      </c>
      <c r="T1904" s="24"/>
      <c r="U1904" s="24">
        <v>3015881598</v>
      </c>
      <c r="V1904" s="33" t="s">
        <v>10956</v>
      </c>
      <c r="W1904" s="24" t="s">
        <v>10957</v>
      </c>
      <c r="X1904" s="24" t="s">
        <v>10958</v>
      </c>
      <c r="Y1904" s="24" t="s">
        <v>10959</v>
      </c>
      <c r="Z1904" s="24" t="s">
        <v>82</v>
      </c>
      <c r="AA1904" s="24">
        <v>3168159640</v>
      </c>
      <c r="AB1904" s="24" t="s">
        <v>83</v>
      </c>
      <c r="AC1904" s="24" t="s">
        <v>101</v>
      </c>
      <c r="AD1904" s="24" t="e">
        <v>#REF!</v>
      </c>
      <c r="AE1904" s="26" t="s">
        <v>151</v>
      </c>
      <c r="AF1904" s="26"/>
      <c r="AG1904" s="26">
        <v>0</v>
      </c>
      <c r="AH1904" s="27" t="s">
        <v>955</v>
      </c>
      <c r="AI1904" s="27" t="s">
        <v>9573</v>
      </c>
      <c r="AJ1904" s="27" t="s">
        <v>9573</v>
      </c>
      <c r="AK1904" s="24" t="s">
        <v>121</v>
      </c>
      <c r="AL1904" s="24" t="s">
        <v>7086</v>
      </c>
      <c r="AM1904" s="23">
        <v>43692</v>
      </c>
      <c r="AN1904" s="28">
        <v>1160000</v>
      </c>
      <c r="AO1904" s="28">
        <v>140606</v>
      </c>
      <c r="AP1904" s="24" t="s">
        <v>10960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70</v>
      </c>
      <c r="AW1904" s="24">
        <v>86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v>0</v>
      </c>
      <c r="BE1904" s="24">
        <v>0</v>
      </c>
      <c r="BF1904" s="23"/>
      <c r="BG1904" s="23"/>
      <c r="BH1904" s="23" t="s">
        <v>75</v>
      </c>
      <c r="BI1904" s="26">
        <v>0</v>
      </c>
      <c r="BJ1904" s="26">
        <v>0</v>
      </c>
      <c r="BK1904" s="29">
        <v>0</v>
      </c>
      <c r="BL1904" s="24" t="s">
        <v>91</v>
      </c>
      <c r="BM1904" s="22" t="str">
        <f ca="1">+IF(Tabla1[[#This Row],[FECHA INGRESO]]&gt;=44986,IF((TODAY()-Tabla1[[#This Row],[FECHA INGRESO]])&gt;=50,"ALERTA","TODAVÍA FALTA"),"N/A")</f>
        <v>N/A</v>
      </c>
      <c r="BN1904" s="7" t="str">
        <f>IFERROR((_xlfn.DAYS(Tabla1[[#This Row],[FECHA INGRESO]],Tabla1[[#This Row],[FECHA RETIRO]]))/30,"")</f>
        <v/>
      </c>
    </row>
    <row r="1905" spans="1:66" x14ac:dyDescent="0.35">
      <c r="A1905" s="31">
        <v>1036656552</v>
      </c>
      <c r="B1905" s="22" t="s">
        <v>10961</v>
      </c>
      <c r="C1905" s="23">
        <v>43692</v>
      </c>
      <c r="D1905" s="23" t="s">
        <v>582</v>
      </c>
      <c r="E1905" s="24" t="s">
        <v>94</v>
      </c>
      <c r="F1905" s="23"/>
      <c r="G1905" s="24"/>
      <c r="H1905" s="24">
        <v>24096144279</v>
      </c>
      <c r="I1905" s="24" t="s">
        <v>95</v>
      </c>
      <c r="J1905" s="24">
        <f>DATEDIF(Tabla1[[#This Row],[FECHA DE NACIMIENTO]],Tabla1[[#This Row],[FECHA ACTUAL]],"Y")</f>
        <v>28</v>
      </c>
      <c r="K1905" s="24" t="s">
        <v>73</v>
      </c>
      <c r="L1905" s="24" t="s">
        <v>112</v>
      </c>
      <c r="M1905" s="24">
        <v>0</v>
      </c>
      <c r="N1905" s="24">
        <v>0</v>
      </c>
      <c r="O1905" s="24">
        <v>3</v>
      </c>
      <c r="P1905" s="24" t="s">
        <v>101</v>
      </c>
      <c r="Q1905" s="23">
        <v>34690</v>
      </c>
      <c r="R1905" s="24" t="s">
        <v>1177</v>
      </c>
      <c r="S1905" s="25">
        <v>45119</v>
      </c>
      <c r="T1905" s="24"/>
      <c r="U1905" s="24">
        <v>3006411476</v>
      </c>
      <c r="V1905" s="24" t="s">
        <v>10962</v>
      </c>
      <c r="W1905" s="24" t="s">
        <v>10963</v>
      </c>
      <c r="X1905" s="24" t="s">
        <v>10964</v>
      </c>
      <c r="Y1905" s="24" t="s">
        <v>10965</v>
      </c>
      <c r="Z1905" s="24" t="s">
        <v>117</v>
      </c>
      <c r="AA1905" s="24">
        <v>3013661222</v>
      </c>
      <c r="AB1905" s="24" t="s">
        <v>77</v>
      </c>
      <c r="AC1905" s="24" t="s">
        <v>77</v>
      </c>
      <c r="AD1905" s="24" t="s">
        <v>77</v>
      </c>
      <c r="AE1905" s="26" t="s">
        <v>194</v>
      </c>
      <c r="AF1905" s="26" t="s">
        <v>10966</v>
      </c>
      <c r="AG1905" s="26"/>
      <c r="AH1905" s="27" t="s">
        <v>184</v>
      </c>
      <c r="AI1905" s="27" t="s">
        <v>515</v>
      </c>
      <c r="AJ1905" s="27" t="s">
        <v>515</v>
      </c>
      <c r="AK1905" s="24" t="s">
        <v>121</v>
      </c>
      <c r="AL1905" s="24" t="s">
        <v>7086</v>
      </c>
      <c r="AM1905" s="23">
        <v>43692</v>
      </c>
      <c r="AN1905" s="28">
        <v>877803</v>
      </c>
      <c r="AO1905" s="28">
        <v>102854</v>
      </c>
      <c r="AP1905" s="24"/>
      <c r="AQ1905" s="24"/>
      <c r="AR1905" s="24"/>
      <c r="AS1905" s="24"/>
      <c r="AT1905" s="24" t="e">
        <v>#N/A</v>
      </c>
      <c r="AU1905" s="24" t="e">
        <v>#N/A</v>
      </c>
      <c r="AV1905" s="24">
        <v>97</v>
      </c>
      <c r="AW1905" s="24"/>
      <c r="AX1905" s="24"/>
      <c r="AY1905" s="24"/>
      <c r="AZ1905" s="24"/>
      <c r="BA1905" s="24"/>
      <c r="BB1905" s="24"/>
      <c r="BC1905" s="24"/>
      <c r="BD1905" s="24">
        <v>0</v>
      </c>
      <c r="BE1905" s="24">
        <v>0</v>
      </c>
      <c r="BF1905" s="23"/>
      <c r="BG1905" s="23"/>
      <c r="BH1905" s="23">
        <v>43845</v>
      </c>
      <c r="BI1905" s="26" t="s">
        <v>127</v>
      </c>
      <c r="BJ1905" s="26" t="s">
        <v>273</v>
      </c>
      <c r="BK1905" s="29">
        <v>184095</v>
      </c>
      <c r="BL1905" s="24" t="s">
        <v>129</v>
      </c>
      <c r="BM1905" s="22" t="str">
        <f ca="1">+IF(Tabla1[[#This Row],[FECHA INGRESO]]&gt;=44986,IF((TODAY()-Tabla1[[#This Row],[FECHA INGRESO]])&gt;=50,"ALERTA","TODAVÍA FALTA"),"N/A")</f>
        <v>N/A</v>
      </c>
      <c r="BN1905" s="7">
        <f>IFERROR((_xlfn.DAYS(Tabla1[[#This Row],[FECHA INGRESO]],Tabla1[[#This Row],[FECHA RETIRO]]))/30,"")</f>
        <v>-5.0999999999999996</v>
      </c>
    </row>
    <row r="1906" spans="1:66" ht="15" customHeight="1" x14ac:dyDescent="0.35">
      <c r="A1906" s="31">
        <v>1035425354</v>
      </c>
      <c r="B1906" s="22" t="s">
        <v>10967</v>
      </c>
      <c r="C1906" s="23">
        <v>43692</v>
      </c>
      <c r="D1906" s="23" t="s">
        <v>4886</v>
      </c>
      <c r="E1906" s="24" t="s">
        <v>94</v>
      </c>
      <c r="F1906" s="23"/>
      <c r="G1906" s="24"/>
      <c r="H1906" s="24">
        <v>24096129960</v>
      </c>
      <c r="I1906" s="24" t="s">
        <v>95</v>
      </c>
      <c r="J1906" s="24">
        <f>DATEDIF(Tabla1[[#This Row],[FECHA DE NACIMIENTO]],Tabla1[[#This Row],[FECHA ACTUAL]],"Y")</f>
        <v>32</v>
      </c>
      <c r="K1906" s="24" t="s">
        <v>73</v>
      </c>
      <c r="L1906" s="24" t="s">
        <v>112</v>
      </c>
      <c r="M1906" s="24">
        <v>2</v>
      </c>
      <c r="N1906" s="24">
        <v>2</v>
      </c>
      <c r="O1906" s="24">
        <v>2</v>
      </c>
      <c r="P1906" s="24" t="s">
        <v>101</v>
      </c>
      <c r="Q1906" s="23">
        <v>33267</v>
      </c>
      <c r="R1906" s="24" t="s">
        <v>2126</v>
      </c>
      <c r="S1906" s="25">
        <v>45119</v>
      </c>
      <c r="T1906" s="24"/>
      <c r="U1906" s="24">
        <v>3127553892</v>
      </c>
      <c r="V1906" s="24" t="s">
        <v>10968</v>
      </c>
      <c r="W1906" s="24" t="s">
        <v>10969</v>
      </c>
      <c r="X1906" s="24" t="s">
        <v>10970</v>
      </c>
      <c r="Y1906" s="24" t="s">
        <v>10971</v>
      </c>
      <c r="Z1906" s="24" t="s">
        <v>117</v>
      </c>
      <c r="AA1906" s="24">
        <v>3126709002</v>
      </c>
      <c r="AB1906" s="24" t="s">
        <v>77</v>
      </c>
      <c r="AC1906" s="24" t="s">
        <v>77</v>
      </c>
      <c r="AD1906" s="24" t="s">
        <v>77</v>
      </c>
      <c r="AE1906" s="26" t="s">
        <v>151</v>
      </c>
      <c r="AF1906" s="26"/>
      <c r="AG1906" s="26"/>
      <c r="AH1906" s="27" t="s">
        <v>184</v>
      </c>
      <c r="AI1906" s="27" t="s">
        <v>515</v>
      </c>
      <c r="AJ1906" s="27" t="s">
        <v>515</v>
      </c>
      <c r="AK1906" s="24" t="s">
        <v>121</v>
      </c>
      <c r="AL1906" s="24" t="s">
        <v>7086</v>
      </c>
      <c r="AM1906" s="23">
        <v>43692</v>
      </c>
      <c r="AN1906" s="28">
        <v>877803</v>
      </c>
      <c r="AO1906" s="28">
        <v>102854</v>
      </c>
      <c r="AP1906" s="24"/>
      <c r="AQ1906" s="24"/>
      <c r="AR1906" s="24"/>
      <c r="AS1906" s="24"/>
      <c r="AT1906" s="24" t="e">
        <v>#N/A</v>
      </c>
      <c r="AU1906" s="24" t="e">
        <v>#N/A</v>
      </c>
      <c r="AV1906" s="24" t="e">
        <v>#N/A</v>
      </c>
      <c r="AW1906" s="24"/>
      <c r="AX1906" s="24"/>
      <c r="AY1906" s="24"/>
      <c r="AZ1906" s="24"/>
      <c r="BA1906" s="24"/>
      <c r="BB1906" s="24"/>
      <c r="BC1906" s="24"/>
      <c r="BD1906" s="24">
        <v>0</v>
      </c>
      <c r="BE1906" s="24">
        <v>0</v>
      </c>
      <c r="BF1906" s="23"/>
      <c r="BG1906" s="23"/>
      <c r="BH1906" s="23">
        <v>43845</v>
      </c>
      <c r="BI1906" s="26" t="s">
        <v>127</v>
      </c>
      <c r="BJ1906" s="26" t="s">
        <v>10972</v>
      </c>
      <c r="BK1906" s="29">
        <v>184095</v>
      </c>
      <c r="BL1906" s="24" t="s">
        <v>129</v>
      </c>
      <c r="BM1906" s="22" t="str">
        <f ca="1">+IF(Tabla1[[#This Row],[FECHA INGRESO]]&gt;=44986,IF((TODAY()-Tabla1[[#This Row],[FECHA INGRESO]])&gt;=50,"ALERTA","TODAVÍA FALTA"),"N/A")</f>
        <v>N/A</v>
      </c>
      <c r="BN1906" s="7">
        <f>IFERROR((_xlfn.DAYS(Tabla1[[#This Row],[FECHA INGRESO]],Tabla1[[#This Row],[FECHA RETIRO]]))/30,"")</f>
        <v>-5.0999999999999996</v>
      </c>
    </row>
    <row r="1907" spans="1:66" ht="15" customHeight="1" x14ac:dyDescent="0.35">
      <c r="A1907" s="21">
        <v>1071168740</v>
      </c>
      <c r="B1907" s="22" t="s">
        <v>10973</v>
      </c>
      <c r="C1907" s="23">
        <v>43697</v>
      </c>
      <c r="D1907" s="23" t="s">
        <v>266</v>
      </c>
      <c r="E1907" s="24" t="s">
        <v>94</v>
      </c>
      <c r="F1907" s="23" t="s">
        <v>94</v>
      </c>
      <c r="G1907" s="24"/>
      <c r="H1907" s="24">
        <v>24096039245</v>
      </c>
      <c r="I1907" s="24" t="s">
        <v>95</v>
      </c>
      <c r="J1907" s="24">
        <f>DATEDIF(Tabla1[[#This Row],[FECHA DE NACIMIENTO]],Tabla1[[#This Row],[FECHA ACTUAL]],"Y")</f>
        <v>27</v>
      </c>
      <c r="K1907" s="24" t="s">
        <v>73</v>
      </c>
      <c r="L1907" s="24" t="s">
        <v>112</v>
      </c>
      <c r="M1907" s="24">
        <v>1</v>
      </c>
      <c r="N1907" s="24">
        <v>1</v>
      </c>
      <c r="O1907" s="24">
        <v>1</v>
      </c>
      <c r="P1907" s="24" t="s">
        <v>101</v>
      </c>
      <c r="Q1907" s="23">
        <v>34919</v>
      </c>
      <c r="R1907" s="24" t="s">
        <v>10974</v>
      </c>
      <c r="S1907" s="25">
        <v>45119</v>
      </c>
      <c r="T1907" s="24"/>
      <c r="U1907" s="24">
        <v>3212283020</v>
      </c>
      <c r="V1907" s="24" t="s">
        <v>10975</v>
      </c>
      <c r="W1907" s="24" t="s">
        <v>10976</v>
      </c>
      <c r="X1907" s="24" t="s">
        <v>10977</v>
      </c>
      <c r="Y1907" s="24" t="s">
        <v>10978</v>
      </c>
      <c r="Z1907" s="24" t="s">
        <v>117</v>
      </c>
      <c r="AA1907" s="24">
        <v>3138449562</v>
      </c>
      <c r="AB1907" s="24" t="s">
        <v>101</v>
      </c>
      <c r="AC1907" s="24" t="s">
        <v>83</v>
      </c>
      <c r="AD1907" s="24" t="e">
        <v>#REF!</v>
      </c>
      <c r="AE1907" s="26" t="s">
        <v>151</v>
      </c>
      <c r="AF1907" s="26"/>
      <c r="AG1907" s="26" t="s">
        <v>75</v>
      </c>
      <c r="AH1907" s="27" t="s">
        <v>184</v>
      </c>
      <c r="AI1907" s="27" t="s">
        <v>1612</v>
      </c>
      <c r="AJ1907" s="27" t="s">
        <v>487</v>
      </c>
      <c r="AK1907" s="24" t="s">
        <v>121</v>
      </c>
      <c r="AL1907" s="24" t="s">
        <v>7086</v>
      </c>
      <c r="AM1907" s="23">
        <v>43697</v>
      </c>
      <c r="AN1907" s="28">
        <v>1000000</v>
      </c>
      <c r="AO1907" s="28">
        <v>117172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93</v>
      </c>
      <c r="AW1907" s="24">
        <v>85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v>0</v>
      </c>
      <c r="BE1907" s="24">
        <v>0</v>
      </c>
      <c r="BF1907" s="23"/>
      <c r="BG1907" s="23"/>
      <c r="BH1907" s="23">
        <v>44806</v>
      </c>
      <c r="BI1907" s="26" t="s">
        <v>127</v>
      </c>
      <c r="BJ1907" s="26" t="s">
        <v>1246</v>
      </c>
      <c r="BK1907" s="29">
        <v>0</v>
      </c>
      <c r="BL1907" s="24" t="s">
        <v>129</v>
      </c>
      <c r="BM1907" s="22" t="str">
        <f ca="1">+IF(Tabla1[[#This Row],[FECHA INGRESO]]&gt;=44986,IF((TODAY()-Tabla1[[#This Row],[FECHA INGRESO]])&gt;=50,"ALERTA","TODAVÍA FALTA"),"N/A")</f>
        <v>N/A</v>
      </c>
      <c r="BN1907" s="7">
        <f>IFERROR((_xlfn.DAYS(Tabla1[[#This Row],[FECHA INGRESO]],Tabla1[[#This Row],[FECHA RETIRO]]))/30,"")</f>
        <v>-36.966666666666669</v>
      </c>
    </row>
    <row r="1908" spans="1:66" ht="15" customHeight="1" x14ac:dyDescent="0.35">
      <c r="A1908" s="31">
        <v>1026302229</v>
      </c>
      <c r="B1908" s="22" t="s">
        <v>10979</v>
      </c>
      <c r="C1908" s="23">
        <v>43697</v>
      </c>
      <c r="D1908" s="23" t="s">
        <v>131</v>
      </c>
      <c r="E1908" s="23" t="s">
        <v>111</v>
      </c>
      <c r="F1908" s="23"/>
      <c r="G1908" s="24"/>
      <c r="H1908" s="24">
        <v>24096177185</v>
      </c>
      <c r="I1908" s="24" t="s">
        <v>95</v>
      </c>
      <c r="J1908" s="24">
        <f>DATEDIF(Tabla1[[#This Row],[FECHA DE NACIMIENTO]],Tabla1[[#This Row],[FECHA ACTUAL]],"Y")</f>
        <v>24</v>
      </c>
      <c r="K1908" s="24" t="s">
        <v>73</v>
      </c>
      <c r="L1908" s="24" t="s">
        <v>112</v>
      </c>
      <c r="M1908" s="24">
        <v>0</v>
      </c>
      <c r="N1908" s="24">
        <v>0</v>
      </c>
      <c r="O1908" s="24">
        <v>3</v>
      </c>
      <c r="P1908" s="24" t="s">
        <v>101</v>
      </c>
      <c r="Q1908" s="23">
        <v>35996</v>
      </c>
      <c r="R1908" s="24" t="s">
        <v>76</v>
      </c>
      <c r="S1908" s="25">
        <v>45119</v>
      </c>
      <c r="T1908" s="24"/>
      <c r="U1908" s="24">
        <v>3154468320</v>
      </c>
      <c r="V1908" s="24" t="s">
        <v>10980</v>
      </c>
      <c r="W1908" s="24" t="s">
        <v>10981</v>
      </c>
      <c r="X1908" s="24" t="s">
        <v>730</v>
      </c>
      <c r="Y1908" s="24" t="s">
        <v>10982</v>
      </c>
      <c r="Z1908" s="24" t="s">
        <v>852</v>
      </c>
      <c r="AA1908" s="24">
        <v>3103250197</v>
      </c>
      <c r="AB1908" s="24" t="s">
        <v>77</v>
      </c>
      <c r="AC1908" s="24" t="s">
        <v>77</v>
      </c>
      <c r="AD1908" s="24" t="s">
        <v>77</v>
      </c>
      <c r="AE1908" s="26" t="s">
        <v>102</v>
      </c>
      <c r="AF1908" s="26"/>
      <c r="AG1908" s="26" t="s">
        <v>8685</v>
      </c>
      <c r="AH1908" s="27" t="s">
        <v>163</v>
      </c>
      <c r="AI1908" s="27" t="s">
        <v>1612</v>
      </c>
      <c r="AJ1908" s="27" t="s">
        <v>487</v>
      </c>
      <c r="AK1908" s="24" t="s">
        <v>121</v>
      </c>
      <c r="AL1908" s="24" t="s">
        <v>7086</v>
      </c>
      <c r="AM1908" s="23">
        <v>43697</v>
      </c>
      <c r="AN1908" s="28">
        <v>1316520</v>
      </c>
      <c r="AO1908" s="28">
        <v>97032</v>
      </c>
      <c r="AP1908" s="24"/>
      <c r="AQ1908" s="24"/>
      <c r="AR1908" s="24"/>
      <c r="AS1908" s="24"/>
      <c r="AT1908" s="24" t="e">
        <v>#N/A</v>
      </c>
      <c r="AU1908" s="24" t="e">
        <v>#N/A</v>
      </c>
      <c r="AV1908" s="24" t="e">
        <v>#N/A</v>
      </c>
      <c r="AW1908" s="24"/>
      <c r="AX1908" s="24"/>
      <c r="AY1908" s="24"/>
      <c r="AZ1908" s="24"/>
      <c r="BA1908" s="24"/>
      <c r="BB1908" s="24"/>
      <c r="BC1908" s="24"/>
      <c r="BD1908" s="24">
        <v>0</v>
      </c>
      <c r="BE1908" s="24">
        <v>0</v>
      </c>
      <c r="BF1908" s="23"/>
      <c r="BG1908" s="23"/>
      <c r="BH1908" s="23">
        <v>43834</v>
      </c>
      <c r="BI1908" s="26" t="s">
        <v>127</v>
      </c>
      <c r="BJ1908" s="26" t="s">
        <v>10983</v>
      </c>
      <c r="BK1908" s="29">
        <v>0</v>
      </c>
      <c r="BL1908" s="24" t="s">
        <v>129</v>
      </c>
      <c r="BM1908" s="22" t="str">
        <f ca="1">+IF(Tabla1[[#This Row],[FECHA INGRESO]]&gt;=44986,IF((TODAY()-Tabla1[[#This Row],[FECHA INGRESO]])&gt;=50,"ALERTA","TODAVÍA FALTA"),"N/A")</f>
        <v>N/A</v>
      </c>
      <c r="BN1908" s="7">
        <f>IFERROR((_xlfn.DAYS(Tabla1[[#This Row],[FECHA INGRESO]],Tabla1[[#This Row],[FECHA RETIRO]]))/30,"")</f>
        <v>-4.5666666666666664</v>
      </c>
    </row>
    <row r="1909" spans="1:66" x14ac:dyDescent="0.35">
      <c r="A1909" s="21">
        <v>1022367229</v>
      </c>
      <c r="B1909" s="22" t="s">
        <v>10984</v>
      </c>
      <c r="C1909" s="23">
        <v>43697</v>
      </c>
      <c r="D1909" s="23" t="s">
        <v>7525</v>
      </c>
      <c r="E1909" s="23" t="s">
        <v>111</v>
      </c>
      <c r="F1909" s="23" t="s">
        <v>70</v>
      </c>
      <c r="G1909" s="24"/>
      <c r="H1909" s="24">
        <v>24096054833</v>
      </c>
      <c r="I1909" s="24" t="s">
        <v>95</v>
      </c>
      <c r="J1909" s="24">
        <f>DATEDIF(Tabla1[[#This Row],[FECHA DE NACIMIENTO]],Tabla1[[#This Row],[FECHA ACTUAL]],"Y")</f>
        <v>27</v>
      </c>
      <c r="K1909" s="24" t="s">
        <v>73</v>
      </c>
      <c r="L1909" s="24" t="s">
        <v>112</v>
      </c>
      <c r="M1909" s="24">
        <v>0</v>
      </c>
      <c r="N1909" s="24">
        <v>1</v>
      </c>
      <c r="O1909" s="24">
        <v>2</v>
      </c>
      <c r="P1909" s="24" t="s">
        <v>101</v>
      </c>
      <c r="Q1909" s="23">
        <v>35054</v>
      </c>
      <c r="R1909" s="24" t="s">
        <v>76</v>
      </c>
      <c r="S1909" s="25">
        <v>45119</v>
      </c>
      <c r="T1909" s="24"/>
      <c r="U1909" s="24">
        <v>3197679614</v>
      </c>
      <c r="V1909" s="33" t="s">
        <v>10985</v>
      </c>
      <c r="W1909" s="24" t="s">
        <v>10986</v>
      </c>
      <c r="X1909" s="24" t="s">
        <v>10987</v>
      </c>
      <c r="Y1909" s="24" t="s">
        <v>10988</v>
      </c>
      <c r="Z1909" s="24" t="s">
        <v>162</v>
      </c>
      <c r="AA1909" s="24">
        <v>3206670570</v>
      </c>
      <c r="AB1909" s="24" t="s">
        <v>83</v>
      </c>
      <c r="AC1909" s="24" t="s">
        <v>83</v>
      </c>
      <c r="AD1909" s="24" t="e">
        <v>#REF!</v>
      </c>
      <c r="AE1909" s="26" t="s">
        <v>151</v>
      </c>
      <c r="AF1909" s="26"/>
      <c r="AG1909" s="26">
        <v>0</v>
      </c>
      <c r="AH1909" s="27" t="s">
        <v>955</v>
      </c>
      <c r="AI1909" s="27" t="s">
        <v>120</v>
      </c>
      <c r="AJ1909" s="27" t="s">
        <v>120</v>
      </c>
      <c r="AK1909" s="24" t="s">
        <v>121</v>
      </c>
      <c r="AL1909" s="24" t="s">
        <v>7086</v>
      </c>
      <c r="AM1909" s="23">
        <v>43697</v>
      </c>
      <c r="AN1909" s="28">
        <v>1160000</v>
      </c>
      <c r="AO1909" s="28">
        <v>140606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83</v>
      </c>
      <c r="AW1909" s="24">
        <v>68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v>0</v>
      </c>
      <c r="BE1909" s="24">
        <v>0</v>
      </c>
      <c r="BF1909" s="23"/>
      <c r="BG1909" s="23"/>
      <c r="BH1909" s="23" t="s">
        <v>75</v>
      </c>
      <c r="BI1909" s="26">
        <v>0</v>
      </c>
      <c r="BJ1909" s="26">
        <v>0</v>
      </c>
      <c r="BK1909" s="29">
        <v>0</v>
      </c>
      <c r="BL1909" s="24" t="s">
        <v>91</v>
      </c>
      <c r="BM1909" s="22" t="str">
        <f ca="1">+IF(Tabla1[[#This Row],[FECHA INGRESO]]&gt;=44986,IF((TODAY()-Tabla1[[#This Row],[FECHA INGRESO]])&gt;=50,"ALERTA","TODAVÍA FALTA"),"N/A")</f>
        <v>N/A</v>
      </c>
      <c r="BN1909" s="7" t="str">
        <f>IFERROR((_xlfn.DAYS(Tabla1[[#This Row],[FECHA INGRESO]],Tabla1[[#This Row],[FECHA RETIRO]]))/30,"")</f>
        <v/>
      </c>
    </row>
    <row r="1910" spans="1:66" ht="15" customHeight="1" x14ac:dyDescent="0.35">
      <c r="A1910" s="21">
        <v>1010248513</v>
      </c>
      <c r="B1910" s="22" t="s">
        <v>10989</v>
      </c>
      <c r="C1910" s="23">
        <v>43697</v>
      </c>
      <c r="D1910" s="23" t="s">
        <v>266</v>
      </c>
      <c r="E1910" s="23" t="s">
        <v>110</v>
      </c>
      <c r="F1910" s="23" t="s">
        <v>70</v>
      </c>
      <c r="G1910" s="24"/>
      <c r="H1910" s="24">
        <v>24096176771</v>
      </c>
      <c r="I1910" s="24" t="s">
        <v>95</v>
      </c>
      <c r="J1910" s="24">
        <f>DATEDIF(Tabla1[[#This Row],[FECHA DE NACIMIENTO]],Tabla1[[#This Row],[FECHA ACTUAL]],"Y")</f>
        <v>23</v>
      </c>
      <c r="K1910" s="24" t="s">
        <v>73</v>
      </c>
      <c r="L1910" s="24" t="s">
        <v>112</v>
      </c>
      <c r="M1910" s="24">
        <v>0</v>
      </c>
      <c r="N1910" s="24">
        <v>0</v>
      </c>
      <c r="O1910" s="24">
        <v>2</v>
      </c>
      <c r="P1910" s="24" t="s">
        <v>101</v>
      </c>
      <c r="Q1910" s="23">
        <v>36498</v>
      </c>
      <c r="R1910" s="24" t="s">
        <v>76</v>
      </c>
      <c r="S1910" s="25">
        <v>45119</v>
      </c>
      <c r="T1910" s="24"/>
      <c r="U1910" s="24">
        <v>3223039178</v>
      </c>
      <c r="V1910" s="24" t="s">
        <v>10990</v>
      </c>
      <c r="W1910" s="24" t="s">
        <v>10991</v>
      </c>
      <c r="X1910" s="24" t="s">
        <v>10992</v>
      </c>
      <c r="Y1910" s="24" t="s">
        <v>10993</v>
      </c>
      <c r="Z1910" s="24" t="s">
        <v>117</v>
      </c>
      <c r="AA1910" s="24">
        <v>3124183170</v>
      </c>
      <c r="AB1910" s="24" t="s">
        <v>83</v>
      </c>
      <c r="AC1910" s="24" t="s">
        <v>83</v>
      </c>
      <c r="AD1910" s="24" t="e">
        <v>#REF!</v>
      </c>
      <c r="AE1910" s="26" t="s">
        <v>151</v>
      </c>
      <c r="AF1910" s="26"/>
      <c r="AG1910" s="26"/>
      <c r="AH1910" s="27" t="s">
        <v>184</v>
      </c>
      <c r="AI1910" s="27" t="s">
        <v>1612</v>
      </c>
      <c r="AJ1910" s="27" t="s">
        <v>487</v>
      </c>
      <c r="AK1910" s="24" t="s">
        <v>121</v>
      </c>
      <c r="AL1910" s="24" t="s">
        <v>7086</v>
      </c>
      <c r="AM1910" s="23">
        <v>43697</v>
      </c>
      <c r="AN1910" s="28">
        <v>1000000</v>
      </c>
      <c r="AO1910" s="28">
        <v>117172</v>
      </c>
      <c r="AP1910" s="24"/>
      <c r="AQ1910" s="24"/>
      <c r="AR1910" s="24"/>
      <c r="AS1910" s="24"/>
      <c r="AT1910" s="24"/>
      <c r="AU1910" s="24"/>
      <c r="AV1910" s="24">
        <v>95</v>
      </c>
      <c r="AW1910" s="24">
        <v>93</v>
      </c>
      <c r="AX1910" s="24"/>
      <c r="AY1910" s="24"/>
      <c r="AZ1910" s="24"/>
      <c r="BA1910" s="24"/>
      <c r="BB1910" s="24"/>
      <c r="BC1910" s="24"/>
      <c r="BD1910" s="24">
        <v>0</v>
      </c>
      <c r="BE1910" s="24">
        <v>0</v>
      </c>
      <c r="BF1910" s="23"/>
      <c r="BG1910" s="23"/>
      <c r="BH1910" s="23">
        <v>44593</v>
      </c>
      <c r="BI1910" s="26" t="s">
        <v>127</v>
      </c>
      <c r="BJ1910" s="26" t="s">
        <v>273</v>
      </c>
      <c r="BK1910" s="29">
        <v>0</v>
      </c>
      <c r="BL1910" s="24" t="s">
        <v>129</v>
      </c>
      <c r="BM1910" s="22" t="str">
        <f ca="1">+IF(Tabla1[[#This Row],[FECHA INGRESO]]&gt;=44986,IF((TODAY()-Tabla1[[#This Row],[FECHA INGRESO]])&gt;=50,"ALERTA","TODAVÍA FALTA"),"N/A")</f>
        <v>N/A</v>
      </c>
      <c r="BN1910" s="7">
        <f>IFERROR((_xlfn.DAYS(Tabla1[[#This Row],[FECHA INGRESO]],Tabla1[[#This Row],[FECHA RETIRO]]))/30,"")</f>
        <v>-29.866666666666667</v>
      </c>
    </row>
    <row r="1911" spans="1:66" ht="15" customHeight="1" x14ac:dyDescent="0.35">
      <c r="A1911" s="31">
        <v>1152442944</v>
      </c>
      <c r="B1911" s="22" t="s">
        <v>10994</v>
      </c>
      <c r="C1911" s="23">
        <v>43697</v>
      </c>
      <c r="D1911" s="23" t="s">
        <v>582</v>
      </c>
      <c r="E1911" s="24" t="s">
        <v>94</v>
      </c>
      <c r="F1911" s="23"/>
      <c r="G1911" s="24"/>
      <c r="H1911" s="24">
        <v>24096206090</v>
      </c>
      <c r="I1911" s="24" t="s">
        <v>95</v>
      </c>
      <c r="J1911" s="24">
        <f>DATEDIF(Tabla1[[#This Row],[FECHA DE NACIMIENTO]],Tabla1[[#This Row],[FECHA ACTUAL]],"Y")</f>
        <v>30</v>
      </c>
      <c r="K1911" s="24" t="s">
        <v>96</v>
      </c>
      <c r="L1911" s="24" t="s">
        <v>74</v>
      </c>
      <c r="M1911" s="24">
        <v>1</v>
      </c>
      <c r="N1911" s="24">
        <v>1</v>
      </c>
      <c r="O1911" s="24">
        <v>2</v>
      </c>
      <c r="P1911" s="24" t="s">
        <v>101</v>
      </c>
      <c r="Q1911" s="23">
        <v>33875</v>
      </c>
      <c r="R1911" s="24" t="s">
        <v>830</v>
      </c>
      <c r="S1911" s="25">
        <v>45119</v>
      </c>
      <c r="T1911" s="24"/>
      <c r="U1911" s="24">
        <v>3024557026</v>
      </c>
      <c r="V1911" s="24" t="s">
        <v>10995</v>
      </c>
      <c r="W1911" s="24" t="s">
        <v>10996</v>
      </c>
      <c r="X1911" s="24" t="s">
        <v>10997</v>
      </c>
      <c r="Y1911" s="24" t="s">
        <v>10998</v>
      </c>
      <c r="Z1911" s="24" t="s">
        <v>255</v>
      </c>
      <c r="AA1911" s="24">
        <v>3022175133</v>
      </c>
      <c r="AB1911" s="24" t="s">
        <v>77</v>
      </c>
      <c r="AC1911" s="24" t="s">
        <v>77</v>
      </c>
      <c r="AD1911" s="24" t="s">
        <v>77</v>
      </c>
      <c r="AE1911" s="26" t="s">
        <v>151</v>
      </c>
      <c r="AF1911" s="26"/>
      <c r="AG1911" s="26"/>
      <c r="AH1911" s="27" t="s">
        <v>184</v>
      </c>
      <c r="AI1911" s="27" t="s">
        <v>10999</v>
      </c>
      <c r="AJ1911" s="27" t="s">
        <v>11000</v>
      </c>
      <c r="AK1911" s="24" t="s">
        <v>8947</v>
      </c>
      <c r="AL1911" s="24" t="s">
        <v>7086</v>
      </c>
      <c r="AM1911" s="23">
        <v>43697</v>
      </c>
      <c r="AN1911" s="28">
        <v>857100.06</v>
      </c>
      <c r="AO1911" s="28">
        <v>97032</v>
      </c>
      <c r="AP1911" s="24"/>
      <c r="AQ1911" s="24"/>
      <c r="AR1911" s="24"/>
      <c r="AS1911" s="24"/>
      <c r="AT1911" s="24" t="e">
        <v>#N/A</v>
      </c>
      <c r="AU1911" s="24" t="e">
        <v>#N/A</v>
      </c>
      <c r="AV1911" s="24" t="e">
        <v>#N/A</v>
      </c>
      <c r="AW1911" s="24"/>
      <c r="AX1911" s="24"/>
      <c r="AY1911" s="24"/>
      <c r="AZ1911" s="24"/>
      <c r="BA1911" s="24"/>
      <c r="BB1911" s="24"/>
      <c r="BC1911" s="24"/>
      <c r="BD1911" s="24">
        <v>0</v>
      </c>
      <c r="BE1911" s="24">
        <v>0</v>
      </c>
      <c r="BF1911" s="23"/>
      <c r="BG1911" s="23"/>
      <c r="BH1911" s="23">
        <v>43769</v>
      </c>
      <c r="BI1911" s="26" t="s">
        <v>127</v>
      </c>
      <c r="BJ1911" s="26" t="s">
        <v>273</v>
      </c>
      <c r="BK1911" s="29">
        <v>81661</v>
      </c>
      <c r="BL1911" s="24" t="s">
        <v>129</v>
      </c>
      <c r="BM1911" s="22" t="str">
        <f ca="1">+IF(Tabla1[[#This Row],[FECHA INGRESO]]&gt;=44986,IF((TODAY()-Tabla1[[#This Row],[FECHA INGRESO]])&gt;=50,"ALERTA","TODAVÍA FALTA"),"N/A")</f>
        <v>N/A</v>
      </c>
      <c r="BN1911" s="7">
        <f>IFERROR((_xlfn.DAYS(Tabla1[[#This Row],[FECHA INGRESO]],Tabla1[[#This Row],[FECHA RETIRO]]))/30,"")</f>
        <v>-2.4</v>
      </c>
    </row>
    <row r="1912" spans="1:66" x14ac:dyDescent="0.35">
      <c r="A1912" s="31">
        <v>1000375893</v>
      </c>
      <c r="B1912" s="22" t="s">
        <v>11001</v>
      </c>
      <c r="C1912" s="23">
        <v>43697</v>
      </c>
      <c r="D1912" s="23" t="s">
        <v>4526</v>
      </c>
      <c r="E1912" s="23" t="s">
        <v>110</v>
      </c>
      <c r="F1912" s="23"/>
      <c r="G1912" s="24"/>
      <c r="H1912" s="24">
        <v>24096238592</v>
      </c>
      <c r="I1912" s="24" t="s">
        <v>95</v>
      </c>
      <c r="J1912" s="24">
        <f>DATEDIF(Tabla1[[#This Row],[FECHA DE NACIMIENTO]],Tabla1[[#This Row],[FECHA ACTUAL]],"Y")</f>
        <v>23</v>
      </c>
      <c r="K1912" s="24" t="s">
        <v>73</v>
      </c>
      <c r="L1912" s="24" t="s">
        <v>112</v>
      </c>
      <c r="M1912" s="24">
        <v>0</v>
      </c>
      <c r="N1912" s="24">
        <v>0</v>
      </c>
      <c r="O1912" s="24">
        <v>3</v>
      </c>
      <c r="P1912" s="24" t="s">
        <v>101</v>
      </c>
      <c r="Q1912" s="23">
        <v>36493</v>
      </c>
      <c r="R1912" s="24" t="s">
        <v>76</v>
      </c>
      <c r="S1912" s="25">
        <v>45119</v>
      </c>
      <c r="T1912" s="24"/>
      <c r="U1912" s="24">
        <v>3012992883</v>
      </c>
      <c r="V1912" s="24" t="s">
        <v>11002</v>
      </c>
      <c r="W1912" s="24" t="s">
        <v>11003</v>
      </c>
      <c r="X1912" s="24" t="s">
        <v>11004</v>
      </c>
      <c r="Y1912" s="24" t="s">
        <v>11005</v>
      </c>
      <c r="Z1912" s="24" t="s">
        <v>567</v>
      </c>
      <c r="AA1912" s="24">
        <v>3213332759</v>
      </c>
      <c r="AB1912" s="24" t="s">
        <v>77</v>
      </c>
      <c r="AC1912" s="24" t="s">
        <v>77</v>
      </c>
      <c r="AD1912" s="24" t="s">
        <v>77</v>
      </c>
      <c r="AE1912" s="26" t="s">
        <v>194</v>
      </c>
      <c r="AF1912" s="26"/>
      <c r="AG1912" s="26"/>
      <c r="AH1912" s="27" t="s">
        <v>184</v>
      </c>
      <c r="AI1912" s="27" t="s">
        <v>1612</v>
      </c>
      <c r="AJ1912" s="27" t="s">
        <v>487</v>
      </c>
      <c r="AK1912" s="24" t="s">
        <v>121</v>
      </c>
      <c r="AL1912" s="24" t="s">
        <v>7086</v>
      </c>
      <c r="AM1912" s="23">
        <v>43697</v>
      </c>
      <c r="AN1912" s="28">
        <v>857100.06</v>
      </c>
      <c r="AO1912" s="28">
        <v>97032</v>
      </c>
      <c r="AP1912" s="24"/>
      <c r="AQ1912" s="24"/>
      <c r="AR1912" s="24"/>
      <c r="AS1912" s="24"/>
      <c r="AT1912" s="24" t="e">
        <v>#N/A</v>
      </c>
      <c r="AU1912" s="24" t="e">
        <v>#N/A</v>
      </c>
      <c r="AV1912" s="24" t="e">
        <v>#N/A</v>
      </c>
      <c r="AW1912" s="24"/>
      <c r="AX1912" s="24"/>
      <c r="AY1912" s="24"/>
      <c r="AZ1912" s="24"/>
      <c r="BA1912" s="24"/>
      <c r="BB1912" s="24"/>
      <c r="BC1912" s="24"/>
      <c r="BD1912" s="24">
        <v>0</v>
      </c>
      <c r="BE1912" s="24">
        <v>0</v>
      </c>
      <c r="BF1912" s="23"/>
      <c r="BG1912" s="23"/>
      <c r="BH1912" s="23">
        <v>43699</v>
      </c>
      <c r="BI1912" s="26" t="s">
        <v>127</v>
      </c>
      <c r="BJ1912" s="26" t="s">
        <v>273</v>
      </c>
      <c r="BK1912" s="29">
        <v>0</v>
      </c>
      <c r="BL1912" s="24" t="s">
        <v>129</v>
      </c>
      <c r="BM1912" s="22" t="str">
        <f ca="1">+IF(Tabla1[[#This Row],[FECHA INGRESO]]&gt;=44986,IF((TODAY()-Tabla1[[#This Row],[FECHA INGRESO]])&gt;=50,"ALERTA","TODAVÍA FALTA"),"N/A")</f>
        <v>N/A</v>
      </c>
      <c r="BN1912" s="7">
        <f>IFERROR((_xlfn.DAYS(Tabla1[[#This Row],[FECHA INGRESO]],Tabla1[[#This Row],[FECHA RETIRO]]))/30,"")</f>
        <v>-6.6666666666666666E-2</v>
      </c>
    </row>
    <row r="1913" spans="1:66" ht="15" customHeight="1" x14ac:dyDescent="0.35">
      <c r="A1913" s="31">
        <v>1031172985</v>
      </c>
      <c r="B1913" s="22" t="s">
        <v>11006</v>
      </c>
      <c r="C1913" s="23">
        <v>43697</v>
      </c>
      <c r="D1913" s="23" t="s">
        <v>266</v>
      </c>
      <c r="E1913" s="23" t="s">
        <v>111</v>
      </c>
      <c r="F1913" s="23"/>
      <c r="G1913" s="24"/>
      <c r="H1913" s="24">
        <v>24096216941</v>
      </c>
      <c r="I1913" s="24" t="s">
        <v>72</v>
      </c>
      <c r="J1913" s="24">
        <f>DATEDIF(Tabla1[[#This Row],[FECHA DE NACIMIENTO]],Tabla1[[#This Row],[FECHA ACTUAL]],"Y")</f>
        <v>25</v>
      </c>
      <c r="K1913" s="24" t="s">
        <v>73</v>
      </c>
      <c r="L1913" s="24" t="s">
        <v>234</v>
      </c>
      <c r="M1913" s="24">
        <v>1</v>
      </c>
      <c r="N1913" s="24">
        <v>1</v>
      </c>
      <c r="O1913" s="24">
        <v>1</v>
      </c>
      <c r="P1913" s="24" t="s">
        <v>101</v>
      </c>
      <c r="Q1913" s="23">
        <v>35697</v>
      </c>
      <c r="R1913" s="24" t="s">
        <v>76</v>
      </c>
      <c r="S1913" s="25">
        <v>45119</v>
      </c>
      <c r="T1913" s="24"/>
      <c r="U1913" s="24">
        <v>3147440010</v>
      </c>
      <c r="V1913" s="24" t="s">
        <v>11007</v>
      </c>
      <c r="W1913" s="24" t="s">
        <v>11008</v>
      </c>
      <c r="X1913" s="24" t="s">
        <v>11009</v>
      </c>
      <c r="Y1913" s="24" t="s">
        <v>11010</v>
      </c>
      <c r="Z1913" s="24" t="s">
        <v>117</v>
      </c>
      <c r="AA1913" s="24">
        <v>3204574008</v>
      </c>
      <c r="AB1913" s="24" t="s">
        <v>77</v>
      </c>
      <c r="AC1913" s="24" t="s">
        <v>77</v>
      </c>
      <c r="AD1913" s="24" t="s">
        <v>77</v>
      </c>
      <c r="AE1913" s="26" t="s">
        <v>151</v>
      </c>
      <c r="AF1913" s="26"/>
      <c r="AG1913" s="26"/>
      <c r="AH1913" s="27" t="s">
        <v>184</v>
      </c>
      <c r="AI1913" s="27" t="s">
        <v>1612</v>
      </c>
      <c r="AJ1913" s="27" t="s">
        <v>487</v>
      </c>
      <c r="AK1913" s="24" t="s">
        <v>121</v>
      </c>
      <c r="AL1913" s="24" t="s">
        <v>7086</v>
      </c>
      <c r="AM1913" s="23">
        <v>43697</v>
      </c>
      <c r="AN1913" s="28">
        <v>857100.06</v>
      </c>
      <c r="AO1913" s="28">
        <v>97032</v>
      </c>
      <c r="AP1913" s="24"/>
      <c r="AQ1913" s="24"/>
      <c r="AR1913" s="24"/>
      <c r="AS1913" s="24"/>
      <c r="AT1913" s="24" t="e">
        <v>#N/A</v>
      </c>
      <c r="AU1913" s="24" t="e">
        <v>#N/A</v>
      </c>
      <c r="AV1913" s="24">
        <v>95</v>
      </c>
      <c r="AW1913" s="24"/>
      <c r="AX1913" s="24"/>
      <c r="AY1913" s="24"/>
      <c r="AZ1913" s="24"/>
      <c r="BA1913" s="24"/>
      <c r="BB1913" s="24"/>
      <c r="BC1913" s="24"/>
      <c r="BD1913" s="24">
        <v>0</v>
      </c>
      <c r="BE1913" s="24">
        <v>0</v>
      </c>
      <c r="BF1913" s="23"/>
      <c r="BG1913" s="23"/>
      <c r="BH1913" s="23">
        <v>43746</v>
      </c>
      <c r="BI1913" s="26" t="s">
        <v>143</v>
      </c>
      <c r="BJ1913" s="26" t="s">
        <v>2589</v>
      </c>
      <c r="BK1913" s="29">
        <v>56358</v>
      </c>
      <c r="BL1913" s="24" t="s">
        <v>129</v>
      </c>
      <c r="BM1913" s="22" t="str">
        <f ca="1">+IF(Tabla1[[#This Row],[FECHA INGRESO]]&gt;=44986,IF((TODAY()-Tabla1[[#This Row],[FECHA INGRESO]])&gt;=50,"ALERTA","TODAVÍA FALTA"),"N/A")</f>
        <v>N/A</v>
      </c>
      <c r="BN1913" s="7">
        <f>IFERROR((_xlfn.DAYS(Tabla1[[#This Row],[FECHA INGRESO]],Tabla1[[#This Row],[FECHA RETIRO]]))/30,"")</f>
        <v>-1.6333333333333333</v>
      </c>
    </row>
    <row r="1914" spans="1:66" ht="15" customHeight="1" x14ac:dyDescent="0.35">
      <c r="A1914" s="31">
        <v>1018457665</v>
      </c>
      <c r="B1914" s="22" t="s">
        <v>11011</v>
      </c>
      <c r="C1914" s="23">
        <v>43697</v>
      </c>
      <c r="D1914" s="23" t="s">
        <v>188</v>
      </c>
      <c r="E1914" s="24" t="s">
        <v>94</v>
      </c>
      <c r="F1914" s="23"/>
      <c r="G1914" s="24"/>
      <c r="H1914" s="24">
        <v>24061841170</v>
      </c>
      <c r="I1914" s="24" t="s">
        <v>95</v>
      </c>
      <c r="J1914" s="24">
        <f>DATEDIF(Tabla1[[#This Row],[FECHA DE NACIMIENTO]],Tabla1[[#This Row],[FECHA ACTUAL]],"Y")</f>
        <v>30</v>
      </c>
      <c r="K1914" s="24" t="s">
        <v>73</v>
      </c>
      <c r="L1914" s="24" t="s">
        <v>74</v>
      </c>
      <c r="M1914" s="24">
        <v>1</v>
      </c>
      <c r="N1914" s="24">
        <v>1</v>
      </c>
      <c r="O1914" s="24">
        <v>2</v>
      </c>
      <c r="P1914" s="24" t="s">
        <v>101</v>
      </c>
      <c r="Q1914" s="23">
        <v>34018</v>
      </c>
      <c r="R1914" s="24" t="s">
        <v>76</v>
      </c>
      <c r="S1914" s="25">
        <v>45119</v>
      </c>
      <c r="T1914" s="24"/>
      <c r="U1914" s="24">
        <v>3057570648</v>
      </c>
      <c r="V1914" s="24" t="s">
        <v>11012</v>
      </c>
      <c r="W1914" s="24" t="s">
        <v>11013</v>
      </c>
      <c r="X1914" s="24" t="s">
        <v>11014</v>
      </c>
      <c r="Y1914" s="24" t="s">
        <v>11015</v>
      </c>
      <c r="Z1914" s="24" t="s">
        <v>82</v>
      </c>
      <c r="AA1914" s="24">
        <v>3214555898</v>
      </c>
      <c r="AB1914" s="24" t="s">
        <v>77</v>
      </c>
      <c r="AC1914" s="24" t="s">
        <v>77</v>
      </c>
      <c r="AD1914" s="24" t="s">
        <v>77</v>
      </c>
      <c r="AE1914" s="26" t="s">
        <v>151</v>
      </c>
      <c r="AF1914" s="26"/>
      <c r="AG1914" s="26"/>
      <c r="AH1914" s="27" t="s">
        <v>184</v>
      </c>
      <c r="AI1914" s="27" t="s">
        <v>1612</v>
      </c>
      <c r="AJ1914" s="27" t="s">
        <v>487</v>
      </c>
      <c r="AK1914" s="24" t="s">
        <v>121</v>
      </c>
      <c r="AL1914" s="24" t="s">
        <v>7086</v>
      </c>
      <c r="AM1914" s="23">
        <v>43697</v>
      </c>
      <c r="AN1914" s="28">
        <v>857100.06</v>
      </c>
      <c r="AO1914" s="28">
        <v>97032</v>
      </c>
      <c r="AP1914" s="24"/>
      <c r="AQ1914" s="24"/>
      <c r="AR1914" s="24"/>
      <c r="AS1914" s="24"/>
      <c r="AT1914" s="24" t="e">
        <v>#N/A</v>
      </c>
      <c r="AU1914" s="24" t="e">
        <v>#N/A</v>
      </c>
      <c r="AV1914" s="24" t="e">
        <v>#N/A</v>
      </c>
      <c r="AW1914" s="24"/>
      <c r="AX1914" s="24"/>
      <c r="AY1914" s="24"/>
      <c r="AZ1914" s="24"/>
      <c r="BA1914" s="24"/>
      <c r="BB1914" s="24"/>
      <c r="BC1914" s="24"/>
      <c r="BD1914" s="24">
        <v>0</v>
      </c>
      <c r="BE1914" s="24">
        <v>0</v>
      </c>
      <c r="BF1914" s="23"/>
      <c r="BG1914" s="23"/>
      <c r="BH1914" s="23">
        <v>43834</v>
      </c>
      <c r="BI1914" s="26" t="s">
        <v>127</v>
      </c>
      <c r="BJ1914" s="26" t="s">
        <v>232</v>
      </c>
      <c r="BK1914" s="29">
        <v>0</v>
      </c>
      <c r="BL1914" s="24" t="s">
        <v>129</v>
      </c>
      <c r="BM1914" s="22" t="str">
        <f ca="1">+IF(Tabla1[[#This Row],[FECHA INGRESO]]&gt;=44986,IF((TODAY()-Tabla1[[#This Row],[FECHA INGRESO]])&gt;=50,"ALERTA","TODAVÍA FALTA"),"N/A")</f>
        <v>N/A</v>
      </c>
      <c r="BN1914" s="7">
        <f>IFERROR((_xlfn.DAYS(Tabla1[[#This Row],[FECHA INGRESO]],Tabla1[[#This Row],[FECHA RETIRO]]))/30,"")</f>
        <v>-4.5666666666666664</v>
      </c>
    </row>
    <row r="1915" spans="1:66" ht="15" customHeight="1" x14ac:dyDescent="0.35">
      <c r="A1915" s="31">
        <v>1022433197</v>
      </c>
      <c r="B1915" s="22" t="s">
        <v>11016</v>
      </c>
      <c r="C1915" s="23">
        <v>43697</v>
      </c>
      <c r="D1915" s="23" t="s">
        <v>93</v>
      </c>
      <c r="E1915" s="23" t="s">
        <v>111</v>
      </c>
      <c r="F1915" s="23"/>
      <c r="G1915" s="24"/>
      <c r="H1915" s="24">
        <v>24096215296</v>
      </c>
      <c r="I1915" s="24" t="s">
        <v>72</v>
      </c>
      <c r="J1915" s="24">
        <f>DATEDIF(Tabla1[[#This Row],[FECHA DE NACIMIENTO]],Tabla1[[#This Row],[FECHA ACTUAL]],"Y")</f>
        <v>25</v>
      </c>
      <c r="K1915" s="24" t="s">
        <v>73</v>
      </c>
      <c r="L1915" s="24" t="s">
        <v>112</v>
      </c>
      <c r="M1915" s="24">
        <v>0</v>
      </c>
      <c r="N1915" s="24">
        <v>0</v>
      </c>
      <c r="O1915" s="24">
        <v>3</v>
      </c>
      <c r="P1915" s="24" t="s">
        <v>101</v>
      </c>
      <c r="Q1915" s="23">
        <v>35836</v>
      </c>
      <c r="R1915" s="24" t="s">
        <v>76</v>
      </c>
      <c r="S1915" s="25">
        <v>45119</v>
      </c>
      <c r="T1915" s="24"/>
      <c r="U1915" s="24">
        <v>3144337300</v>
      </c>
      <c r="V1915" s="24" t="s">
        <v>11017</v>
      </c>
      <c r="W1915" s="24" t="s">
        <v>11018</v>
      </c>
      <c r="X1915" s="24" t="s">
        <v>6389</v>
      </c>
      <c r="Y1915" s="24" t="s">
        <v>11019</v>
      </c>
      <c r="Z1915" s="24" t="s">
        <v>117</v>
      </c>
      <c r="AA1915" s="24">
        <v>3167561909</v>
      </c>
      <c r="AB1915" s="24" t="s">
        <v>77</v>
      </c>
      <c r="AC1915" s="24" t="s">
        <v>77</v>
      </c>
      <c r="AD1915" s="24" t="s">
        <v>77</v>
      </c>
      <c r="AE1915" s="26" t="s">
        <v>183</v>
      </c>
      <c r="AF1915" s="26"/>
      <c r="AG1915" s="26"/>
      <c r="AH1915" s="27" t="s">
        <v>184</v>
      </c>
      <c r="AI1915" s="27" t="s">
        <v>1612</v>
      </c>
      <c r="AJ1915" s="27" t="s">
        <v>487</v>
      </c>
      <c r="AK1915" s="24" t="s">
        <v>121</v>
      </c>
      <c r="AL1915" s="24" t="s">
        <v>7086</v>
      </c>
      <c r="AM1915" s="23">
        <v>43697</v>
      </c>
      <c r="AN1915" s="28">
        <v>857100.06</v>
      </c>
      <c r="AO1915" s="28">
        <v>97032</v>
      </c>
      <c r="AP1915" s="24"/>
      <c r="AQ1915" s="24"/>
      <c r="AR1915" s="24"/>
      <c r="AS1915" s="24"/>
      <c r="AT1915" s="24" t="e">
        <v>#N/A</v>
      </c>
      <c r="AU1915" s="24" t="e">
        <v>#N/A</v>
      </c>
      <c r="AV1915" s="24">
        <v>93</v>
      </c>
      <c r="AW1915" s="24"/>
      <c r="AX1915" s="24"/>
      <c r="AY1915" s="24"/>
      <c r="AZ1915" s="24"/>
      <c r="BA1915" s="24"/>
      <c r="BB1915" s="24"/>
      <c r="BC1915" s="24"/>
      <c r="BD1915" s="24">
        <v>0</v>
      </c>
      <c r="BE1915" s="24">
        <v>0</v>
      </c>
      <c r="BF1915" s="23"/>
      <c r="BG1915" s="23"/>
      <c r="BH1915" s="23">
        <v>43815</v>
      </c>
      <c r="BI1915" s="26" t="s">
        <v>466</v>
      </c>
      <c r="BJ1915" s="26" t="s">
        <v>11020</v>
      </c>
      <c r="BK1915" s="29">
        <v>136236</v>
      </c>
      <c r="BL1915" s="24" t="s">
        <v>129</v>
      </c>
      <c r="BM1915" s="22" t="str">
        <f ca="1">+IF(Tabla1[[#This Row],[FECHA INGRESO]]&gt;=44986,IF((TODAY()-Tabla1[[#This Row],[FECHA INGRESO]])&gt;=50,"ALERTA","TODAVÍA FALTA"),"N/A")</f>
        <v>N/A</v>
      </c>
      <c r="BN1915" s="7">
        <f>IFERROR((_xlfn.DAYS(Tabla1[[#This Row],[FECHA INGRESO]],Tabla1[[#This Row],[FECHA RETIRO]]))/30,"")</f>
        <v>-3.9333333333333331</v>
      </c>
    </row>
    <row r="1916" spans="1:66" ht="15" customHeight="1" x14ac:dyDescent="0.35">
      <c r="A1916" s="31">
        <v>1051832855</v>
      </c>
      <c r="B1916" s="22" t="s">
        <v>11021</v>
      </c>
      <c r="C1916" s="23">
        <v>43697</v>
      </c>
      <c r="D1916" s="23" t="s">
        <v>11022</v>
      </c>
      <c r="E1916" s="23" t="s">
        <v>111</v>
      </c>
      <c r="F1916" s="23"/>
      <c r="G1916" s="24"/>
      <c r="H1916" s="24">
        <v>24096035490</v>
      </c>
      <c r="I1916" s="24" t="s">
        <v>95</v>
      </c>
      <c r="J1916" s="24">
        <f>DATEDIF(Tabla1[[#This Row],[FECHA DE NACIMIENTO]],Tabla1[[#This Row],[FECHA ACTUAL]],"Y")</f>
        <v>24</v>
      </c>
      <c r="K1916" s="24" t="s">
        <v>73</v>
      </c>
      <c r="L1916" s="24" t="s">
        <v>112</v>
      </c>
      <c r="M1916" s="24">
        <v>0</v>
      </c>
      <c r="N1916" s="24">
        <v>0</v>
      </c>
      <c r="O1916" s="24">
        <v>2</v>
      </c>
      <c r="P1916" s="24" t="s">
        <v>101</v>
      </c>
      <c r="Q1916" s="23">
        <v>36296</v>
      </c>
      <c r="R1916" s="24" t="s">
        <v>11023</v>
      </c>
      <c r="S1916" s="25">
        <v>45119</v>
      </c>
      <c r="T1916" s="24"/>
      <c r="U1916" s="24">
        <v>3002750063</v>
      </c>
      <c r="V1916" s="24" t="s">
        <v>11024</v>
      </c>
      <c r="W1916" s="24" t="s">
        <v>11025</v>
      </c>
      <c r="X1916" s="24" t="s">
        <v>11026</v>
      </c>
      <c r="Y1916" s="24" t="s">
        <v>11027</v>
      </c>
      <c r="Z1916" s="24" t="s">
        <v>117</v>
      </c>
      <c r="AA1916" s="24">
        <v>3219918550</v>
      </c>
      <c r="AB1916" s="24" t="s">
        <v>77</v>
      </c>
      <c r="AC1916" s="24" t="s">
        <v>77</v>
      </c>
      <c r="AD1916" s="24" t="s">
        <v>77</v>
      </c>
      <c r="AE1916" s="26" t="s">
        <v>102</v>
      </c>
      <c r="AF1916" s="26" t="s">
        <v>6322</v>
      </c>
      <c r="AG1916" s="26"/>
      <c r="AH1916" s="27" t="s">
        <v>184</v>
      </c>
      <c r="AI1916" s="27" t="s">
        <v>1612</v>
      </c>
      <c r="AJ1916" s="27" t="s">
        <v>487</v>
      </c>
      <c r="AK1916" s="24" t="s">
        <v>121</v>
      </c>
      <c r="AL1916" s="24" t="s">
        <v>7086</v>
      </c>
      <c r="AM1916" s="23">
        <v>43697</v>
      </c>
      <c r="AN1916" s="28">
        <v>857100.06</v>
      </c>
      <c r="AO1916" s="28">
        <v>97032</v>
      </c>
      <c r="AP1916" s="24"/>
      <c r="AQ1916" s="24"/>
      <c r="AR1916" s="24"/>
      <c r="AS1916" s="24"/>
      <c r="AT1916" s="24" t="e">
        <v>#N/A</v>
      </c>
      <c r="AU1916" s="24" t="e">
        <v>#N/A</v>
      </c>
      <c r="AV1916" s="24" t="e">
        <v>#N/A</v>
      </c>
      <c r="AW1916" s="24"/>
      <c r="AX1916" s="24"/>
      <c r="AY1916" s="24"/>
      <c r="AZ1916" s="24"/>
      <c r="BA1916" s="24"/>
      <c r="BB1916" s="24"/>
      <c r="BC1916" s="24"/>
      <c r="BD1916" s="24">
        <v>0</v>
      </c>
      <c r="BE1916" s="24">
        <v>0</v>
      </c>
      <c r="BF1916" s="23"/>
      <c r="BG1916" s="23"/>
      <c r="BH1916" s="23">
        <v>43746</v>
      </c>
      <c r="BI1916" s="26" t="s">
        <v>127</v>
      </c>
      <c r="BJ1916" s="26" t="s">
        <v>232</v>
      </c>
      <c r="BK1916" s="29">
        <v>56358</v>
      </c>
      <c r="BL1916" s="24" t="s">
        <v>129</v>
      </c>
      <c r="BM1916" s="22" t="str">
        <f ca="1">+IF(Tabla1[[#This Row],[FECHA INGRESO]]&gt;=44986,IF((TODAY()-Tabla1[[#This Row],[FECHA INGRESO]])&gt;=50,"ALERTA","TODAVÍA FALTA"),"N/A")</f>
        <v>N/A</v>
      </c>
      <c r="BN1916" s="7">
        <f>IFERROR((_xlfn.DAYS(Tabla1[[#This Row],[FECHA INGRESO]],Tabla1[[#This Row],[FECHA RETIRO]]))/30,"")</f>
        <v>-1.6333333333333333</v>
      </c>
    </row>
    <row r="1917" spans="1:66" x14ac:dyDescent="0.35">
      <c r="A1917" s="31">
        <v>1023913213</v>
      </c>
      <c r="B1917" s="22" t="s">
        <v>11028</v>
      </c>
      <c r="C1917" s="23">
        <v>43697</v>
      </c>
      <c r="D1917" s="23" t="s">
        <v>1311</v>
      </c>
      <c r="E1917" s="23" t="s">
        <v>111</v>
      </c>
      <c r="F1917" s="23"/>
      <c r="G1917" s="24"/>
      <c r="H1917" s="24">
        <v>24096041262</v>
      </c>
      <c r="I1917" s="24" t="s">
        <v>95</v>
      </c>
      <c r="J1917" s="24">
        <f>DATEDIF(Tabla1[[#This Row],[FECHA DE NACIMIENTO]],Tabla1[[#This Row],[FECHA ACTUAL]],"Y")</f>
        <v>31</v>
      </c>
      <c r="K1917" s="24" t="s">
        <v>73</v>
      </c>
      <c r="L1917" s="24" t="s">
        <v>234</v>
      </c>
      <c r="M1917" s="24">
        <v>1</v>
      </c>
      <c r="N1917" s="24">
        <v>2</v>
      </c>
      <c r="O1917" s="24">
        <v>1</v>
      </c>
      <c r="P1917" s="24" t="s">
        <v>101</v>
      </c>
      <c r="Q1917" s="23">
        <v>33549</v>
      </c>
      <c r="R1917" s="24" t="s">
        <v>76</v>
      </c>
      <c r="S1917" s="25">
        <v>45119</v>
      </c>
      <c r="T1917" s="24"/>
      <c r="U1917" s="24">
        <v>3108833123</v>
      </c>
      <c r="V1917" s="24" t="s">
        <v>11029</v>
      </c>
      <c r="W1917" s="24" t="s">
        <v>11030</v>
      </c>
      <c r="X1917" s="24" t="s">
        <v>11031</v>
      </c>
      <c r="Y1917" s="24" t="s">
        <v>11032</v>
      </c>
      <c r="Z1917" s="24" t="s">
        <v>117</v>
      </c>
      <c r="AA1917" s="24">
        <v>310433448</v>
      </c>
      <c r="AB1917" s="24" t="s">
        <v>77</v>
      </c>
      <c r="AC1917" s="24" t="s">
        <v>77</v>
      </c>
      <c r="AD1917" s="24" t="s">
        <v>77</v>
      </c>
      <c r="AE1917" s="26" t="s">
        <v>183</v>
      </c>
      <c r="AF1917" s="26"/>
      <c r="AG1917" s="26"/>
      <c r="AH1917" s="27" t="s">
        <v>184</v>
      </c>
      <c r="AI1917" s="27" t="s">
        <v>165</v>
      </c>
      <c r="AJ1917" s="27" t="s">
        <v>165</v>
      </c>
      <c r="AK1917" s="24" t="s">
        <v>121</v>
      </c>
      <c r="AL1917" s="24" t="s">
        <v>7086</v>
      </c>
      <c r="AM1917" s="23">
        <v>43697</v>
      </c>
      <c r="AN1917" s="28">
        <v>857100.06</v>
      </c>
      <c r="AO1917" s="28">
        <v>97032</v>
      </c>
      <c r="AP1917" s="24"/>
      <c r="AQ1917" s="24"/>
      <c r="AR1917" s="24"/>
      <c r="AS1917" s="24"/>
      <c r="AT1917" s="24" t="e">
        <v>#N/A</v>
      </c>
      <c r="AU1917" s="24" t="e">
        <v>#N/A</v>
      </c>
      <c r="AV1917" s="24" t="e">
        <v>#N/A</v>
      </c>
      <c r="AW1917" s="24"/>
      <c r="AX1917" s="24"/>
      <c r="AY1917" s="24"/>
      <c r="AZ1917" s="24"/>
      <c r="BA1917" s="24"/>
      <c r="BB1917" s="24"/>
      <c r="BC1917" s="24"/>
      <c r="BD1917" s="24">
        <v>0</v>
      </c>
      <c r="BE1917" s="24">
        <v>0</v>
      </c>
      <c r="BF1917" s="23"/>
      <c r="BG1917" s="23"/>
      <c r="BH1917" s="23">
        <v>43766</v>
      </c>
      <c r="BI1917" s="26" t="s">
        <v>127</v>
      </c>
      <c r="BJ1917" s="26" t="s">
        <v>232</v>
      </c>
      <c r="BK1917" s="29">
        <v>79361</v>
      </c>
      <c r="BL1917" s="24" t="s">
        <v>129</v>
      </c>
      <c r="BM1917" s="22" t="str">
        <f ca="1">+IF(Tabla1[[#This Row],[FECHA INGRESO]]&gt;=44986,IF((TODAY()-Tabla1[[#This Row],[FECHA INGRESO]])&gt;=50,"ALERTA","TODAVÍA FALTA"),"N/A")</f>
        <v>N/A</v>
      </c>
      <c r="BN1917" s="7">
        <f>IFERROR((_xlfn.DAYS(Tabla1[[#This Row],[FECHA INGRESO]],Tabla1[[#This Row],[FECHA RETIRO]]))/30,"")</f>
        <v>-2.2999999999999998</v>
      </c>
    </row>
    <row r="1918" spans="1:66" x14ac:dyDescent="0.35">
      <c r="A1918" s="31">
        <v>1010211629</v>
      </c>
      <c r="B1918" s="22" t="s">
        <v>11033</v>
      </c>
      <c r="C1918" s="23">
        <v>43697</v>
      </c>
      <c r="D1918" s="23" t="s">
        <v>4008</v>
      </c>
      <c r="E1918" s="23" t="s">
        <v>110</v>
      </c>
      <c r="F1918" s="23"/>
      <c r="G1918" s="24"/>
      <c r="H1918" s="24">
        <v>24096215520</v>
      </c>
      <c r="I1918" s="24" t="s">
        <v>72</v>
      </c>
      <c r="J1918" s="24">
        <f>DATEDIF(Tabla1[[#This Row],[FECHA DE NACIMIENTO]],Tabla1[[#This Row],[FECHA ACTUAL]],"Y")</f>
        <v>29</v>
      </c>
      <c r="K1918" s="24" t="s">
        <v>73</v>
      </c>
      <c r="L1918" s="24" t="s">
        <v>112</v>
      </c>
      <c r="M1918" s="24">
        <v>0</v>
      </c>
      <c r="N1918" s="24">
        <v>0</v>
      </c>
      <c r="O1918" s="24">
        <v>2</v>
      </c>
      <c r="P1918" s="24" t="s">
        <v>101</v>
      </c>
      <c r="Q1918" s="23">
        <v>34273</v>
      </c>
      <c r="R1918" s="24" t="s">
        <v>76</v>
      </c>
      <c r="S1918" s="25">
        <v>45119</v>
      </c>
      <c r="T1918" s="24"/>
      <c r="U1918" s="24">
        <v>3225173585</v>
      </c>
      <c r="V1918" s="24" t="s">
        <v>11034</v>
      </c>
      <c r="W1918" s="24" t="s">
        <v>11035</v>
      </c>
      <c r="X1918" s="24" t="s">
        <v>10005</v>
      </c>
      <c r="Y1918" s="24" t="s">
        <v>11036</v>
      </c>
      <c r="Z1918" s="24" t="s">
        <v>117</v>
      </c>
      <c r="AA1918" s="24">
        <v>3208828508</v>
      </c>
      <c r="AB1918" s="24" t="s">
        <v>77</v>
      </c>
      <c r="AC1918" s="24" t="s">
        <v>77</v>
      </c>
      <c r="AD1918" s="24" t="s">
        <v>77</v>
      </c>
      <c r="AE1918" s="26" t="s">
        <v>183</v>
      </c>
      <c r="AF1918" s="26"/>
      <c r="AG1918" s="26"/>
      <c r="AH1918" s="27" t="s">
        <v>184</v>
      </c>
      <c r="AI1918" s="27" t="s">
        <v>186</v>
      </c>
      <c r="AJ1918" s="27" t="s">
        <v>186</v>
      </c>
      <c r="AK1918" s="24" t="s">
        <v>121</v>
      </c>
      <c r="AL1918" s="24" t="s">
        <v>7086</v>
      </c>
      <c r="AM1918" s="23">
        <v>43697</v>
      </c>
      <c r="AN1918" s="28">
        <v>857100.06</v>
      </c>
      <c r="AO1918" s="28">
        <v>97032</v>
      </c>
      <c r="AP1918" s="24" t="s">
        <v>11037</v>
      </c>
      <c r="AQ1918" s="24"/>
      <c r="AR1918" s="24"/>
      <c r="AS1918" s="24"/>
      <c r="AT1918" s="24" t="e">
        <v>#N/A</v>
      </c>
      <c r="AU1918" s="24" t="e">
        <v>#N/A</v>
      </c>
      <c r="AV1918" s="24" t="e">
        <v>#N/A</v>
      </c>
      <c r="AW1918" s="24"/>
      <c r="AX1918" s="24"/>
      <c r="AY1918" s="24"/>
      <c r="AZ1918" s="24"/>
      <c r="BA1918" s="24"/>
      <c r="BB1918" s="24"/>
      <c r="BC1918" s="24"/>
      <c r="BD1918" s="24">
        <v>0</v>
      </c>
      <c r="BE1918" s="24">
        <v>0</v>
      </c>
      <c r="BF1918" s="23"/>
      <c r="BG1918" s="23"/>
      <c r="BH1918" s="23">
        <v>43771</v>
      </c>
      <c r="BI1918" s="26" t="s">
        <v>127</v>
      </c>
      <c r="BJ1918" s="26" t="s">
        <v>232</v>
      </c>
      <c r="BK1918" s="29">
        <v>83962</v>
      </c>
      <c r="BL1918" s="24" t="s">
        <v>129</v>
      </c>
      <c r="BM1918" s="22" t="str">
        <f ca="1">+IF(Tabla1[[#This Row],[FECHA INGRESO]]&gt;=44986,IF((TODAY()-Tabla1[[#This Row],[FECHA INGRESO]])&gt;=50,"ALERTA","TODAVÍA FALTA"),"N/A")</f>
        <v>N/A</v>
      </c>
      <c r="BN1918" s="7">
        <f>IFERROR((_xlfn.DAYS(Tabla1[[#This Row],[FECHA INGRESO]],Tabla1[[#This Row],[FECHA RETIRO]]))/30,"")</f>
        <v>-2.4666666666666668</v>
      </c>
    </row>
    <row r="1919" spans="1:66" x14ac:dyDescent="0.35">
      <c r="A1919" s="34">
        <v>1031162914</v>
      </c>
      <c r="B1919" s="22" t="s">
        <v>11038</v>
      </c>
      <c r="C1919" s="23">
        <v>43697</v>
      </c>
      <c r="D1919" s="23" t="s">
        <v>11039</v>
      </c>
      <c r="E1919" s="23" t="s">
        <v>111</v>
      </c>
      <c r="F1919" s="23" t="s">
        <v>70</v>
      </c>
      <c r="G1919" s="24"/>
      <c r="H1919" s="24">
        <v>24096244814</v>
      </c>
      <c r="I1919" s="24" t="s">
        <v>95</v>
      </c>
      <c r="J1919" s="24">
        <f>DATEDIF(Tabla1[[#This Row],[FECHA DE NACIMIENTO]],Tabla1[[#This Row],[FECHA ACTUAL]],"Y")</f>
        <v>27</v>
      </c>
      <c r="K1919" s="24" t="s">
        <v>73</v>
      </c>
      <c r="L1919" s="24" t="s">
        <v>112</v>
      </c>
      <c r="M1919" s="24">
        <v>1</v>
      </c>
      <c r="N1919" s="24">
        <v>1</v>
      </c>
      <c r="O1919" s="24">
        <v>1</v>
      </c>
      <c r="P1919" s="24" t="s">
        <v>101</v>
      </c>
      <c r="Q1919" s="23">
        <v>35076</v>
      </c>
      <c r="R1919" s="24" t="s">
        <v>76</v>
      </c>
      <c r="S1919" s="25">
        <v>45119</v>
      </c>
      <c r="T1919" s="24"/>
      <c r="U1919" s="24">
        <v>3209208482</v>
      </c>
      <c r="V1919" s="24" t="s">
        <v>11040</v>
      </c>
      <c r="W1919" s="24" t="s">
        <v>11041</v>
      </c>
      <c r="X1919" s="24" t="s">
        <v>11042</v>
      </c>
      <c r="Y1919" s="24" t="s">
        <v>11043</v>
      </c>
      <c r="Z1919" s="24" t="s">
        <v>117</v>
      </c>
      <c r="AA1919" s="24">
        <v>7678498</v>
      </c>
      <c r="AB1919" s="24" t="s">
        <v>77</v>
      </c>
      <c r="AC1919" s="24" t="s">
        <v>77</v>
      </c>
      <c r="AD1919" s="24" t="s">
        <v>77</v>
      </c>
      <c r="AE1919" s="26" t="s">
        <v>183</v>
      </c>
      <c r="AF1919" s="26"/>
      <c r="AG1919" s="26"/>
      <c r="AH1919" s="27" t="s">
        <v>184</v>
      </c>
      <c r="AI1919" s="27" t="s">
        <v>120</v>
      </c>
      <c r="AJ1919" s="27" t="s">
        <v>120</v>
      </c>
      <c r="AK1919" s="24" t="s">
        <v>121</v>
      </c>
      <c r="AL1919" s="24" t="s">
        <v>7086</v>
      </c>
      <c r="AM1919" s="23">
        <v>43697</v>
      </c>
      <c r="AN1919" s="28">
        <v>877803</v>
      </c>
      <c r="AO1919" s="28">
        <v>102854</v>
      </c>
      <c r="AP1919" s="24"/>
      <c r="AQ1919" s="24"/>
      <c r="AR1919" s="24"/>
      <c r="AS1919" s="24"/>
      <c r="AT1919" s="24" t="e">
        <v>#N/A</v>
      </c>
      <c r="AU1919" s="24" t="e">
        <v>#N/A</v>
      </c>
      <c r="AV1919" s="24" t="e">
        <v>#N/A</v>
      </c>
      <c r="AW1919" s="24"/>
      <c r="AX1919" s="24"/>
      <c r="AY1919" s="24"/>
      <c r="AZ1919" s="24"/>
      <c r="BA1919" s="24"/>
      <c r="BB1919" s="24"/>
      <c r="BC1919" s="24"/>
      <c r="BD1919" s="24">
        <v>0</v>
      </c>
      <c r="BE1919" s="24">
        <v>0</v>
      </c>
      <c r="BF1919" s="23"/>
      <c r="BG1919" s="23"/>
      <c r="BH1919" s="23">
        <v>44119</v>
      </c>
      <c r="BI1919" s="26" t="s">
        <v>127</v>
      </c>
      <c r="BJ1919" s="26" t="s">
        <v>5148</v>
      </c>
      <c r="BK1919" s="29">
        <v>0</v>
      </c>
      <c r="BL1919" s="24" t="s">
        <v>129</v>
      </c>
      <c r="BM1919" s="22" t="str">
        <f ca="1">+IF(Tabla1[[#This Row],[FECHA INGRESO]]&gt;=44986,IF((TODAY()-Tabla1[[#This Row],[FECHA INGRESO]])&gt;=50,"ALERTA","TODAVÍA FALTA"),"N/A")</f>
        <v>N/A</v>
      </c>
      <c r="BN1919" s="7">
        <f>IFERROR((_xlfn.DAYS(Tabla1[[#This Row],[FECHA INGRESO]],Tabla1[[#This Row],[FECHA RETIRO]]))/30,"")</f>
        <v>-14.066666666666666</v>
      </c>
    </row>
    <row r="1920" spans="1:66" x14ac:dyDescent="0.35">
      <c r="A1920" s="34">
        <v>1013636085</v>
      </c>
      <c r="B1920" s="22" t="s">
        <v>11044</v>
      </c>
      <c r="C1920" s="23">
        <v>43697</v>
      </c>
      <c r="D1920" s="23" t="s">
        <v>93</v>
      </c>
      <c r="E1920" s="23" t="s">
        <v>110</v>
      </c>
      <c r="F1920" s="23" t="s">
        <v>70</v>
      </c>
      <c r="G1920" s="24"/>
      <c r="H1920" s="24">
        <v>24096210277</v>
      </c>
      <c r="I1920" s="24" t="s">
        <v>95</v>
      </c>
      <c r="J1920" s="24">
        <f>DATEDIF(Tabla1[[#This Row],[FECHA DE NACIMIENTO]],Tabla1[[#This Row],[FECHA ACTUAL]],"Y")</f>
        <v>30</v>
      </c>
      <c r="K1920" s="24" t="s">
        <v>73</v>
      </c>
      <c r="L1920" s="24" t="s">
        <v>234</v>
      </c>
      <c r="M1920" s="24">
        <v>1</v>
      </c>
      <c r="N1920" s="24">
        <v>1</v>
      </c>
      <c r="O1920" s="24">
        <v>2</v>
      </c>
      <c r="P1920" s="24" t="s">
        <v>101</v>
      </c>
      <c r="Q1920" s="23">
        <v>33900</v>
      </c>
      <c r="R1920" s="24" t="s">
        <v>76</v>
      </c>
      <c r="S1920" s="25">
        <v>45119</v>
      </c>
      <c r="T1920" s="24"/>
      <c r="U1920" s="24">
        <v>3005116552</v>
      </c>
      <c r="V1920" s="33" t="s">
        <v>11045</v>
      </c>
      <c r="W1920" s="24" t="s">
        <v>11046</v>
      </c>
      <c r="X1920" s="24" t="s">
        <v>8566</v>
      </c>
      <c r="Y1920" s="24" t="s">
        <v>11047</v>
      </c>
      <c r="Z1920" s="24" t="s">
        <v>82</v>
      </c>
      <c r="AA1920" s="24">
        <v>3173084874</v>
      </c>
      <c r="AB1920" s="24" t="s">
        <v>77</v>
      </c>
      <c r="AC1920" s="24" t="s">
        <v>77</v>
      </c>
      <c r="AD1920" s="24" t="s">
        <v>77</v>
      </c>
      <c r="AE1920" s="26" t="s">
        <v>183</v>
      </c>
      <c r="AF1920" s="26"/>
      <c r="AG1920" s="26"/>
      <c r="AH1920" s="27" t="s">
        <v>184</v>
      </c>
      <c r="AI1920" s="27" t="s">
        <v>120</v>
      </c>
      <c r="AJ1920" s="27" t="s">
        <v>120</v>
      </c>
      <c r="AK1920" s="24" t="s">
        <v>121</v>
      </c>
      <c r="AL1920" s="24" t="s">
        <v>7086</v>
      </c>
      <c r="AM1920" s="23">
        <v>43697</v>
      </c>
      <c r="AN1920" s="28">
        <v>877803</v>
      </c>
      <c r="AO1920" s="28">
        <v>102854</v>
      </c>
      <c r="AP1920" s="24"/>
      <c r="AQ1920" s="24"/>
      <c r="AR1920" s="24"/>
      <c r="AS1920" s="24"/>
      <c r="AT1920" s="24" t="e">
        <v>#N/A</v>
      </c>
      <c r="AU1920" s="24" t="e">
        <v>#N/A</v>
      </c>
      <c r="AV1920" s="24">
        <v>72</v>
      </c>
      <c r="AW1920" s="24"/>
      <c r="AX1920" s="24"/>
      <c r="AY1920" s="24"/>
      <c r="AZ1920" s="24"/>
      <c r="BA1920" s="24"/>
      <c r="BB1920" s="24"/>
      <c r="BC1920" s="24"/>
      <c r="BD1920" s="24">
        <v>0</v>
      </c>
      <c r="BE1920" s="24">
        <v>0</v>
      </c>
      <c r="BF1920" s="23"/>
      <c r="BG1920" s="23"/>
      <c r="BH1920" s="23">
        <v>44128</v>
      </c>
      <c r="BI1920" s="26" t="s">
        <v>127</v>
      </c>
      <c r="BJ1920" s="26" t="s">
        <v>5148</v>
      </c>
      <c r="BK1920" s="29">
        <v>0</v>
      </c>
      <c r="BL1920" s="24" t="s">
        <v>129</v>
      </c>
      <c r="BM1920" s="22" t="str">
        <f ca="1">+IF(Tabla1[[#This Row],[FECHA INGRESO]]&gt;=44986,IF((TODAY()-Tabla1[[#This Row],[FECHA INGRESO]])&gt;=50,"ALERTA","TODAVÍA FALTA"),"N/A")</f>
        <v>N/A</v>
      </c>
      <c r="BN1920" s="7">
        <f>IFERROR((_xlfn.DAYS(Tabla1[[#This Row],[FECHA INGRESO]],Tabla1[[#This Row],[FECHA RETIRO]]))/30,"")</f>
        <v>-14.366666666666667</v>
      </c>
    </row>
    <row r="1921" spans="1:66" x14ac:dyDescent="0.35">
      <c r="A1921" s="34">
        <v>1024565907</v>
      </c>
      <c r="B1921" s="22" t="s">
        <v>11048</v>
      </c>
      <c r="C1921" s="23">
        <v>43703</v>
      </c>
      <c r="D1921" s="23" t="s">
        <v>188</v>
      </c>
      <c r="E1921" s="23" t="s">
        <v>110</v>
      </c>
      <c r="F1921" s="23" t="s">
        <v>110</v>
      </c>
      <c r="G1921" s="24"/>
      <c r="H1921" s="24">
        <v>24096295829</v>
      </c>
      <c r="I1921" s="24" t="s">
        <v>95</v>
      </c>
      <c r="J1921" s="24">
        <f>DATEDIF(Tabla1[[#This Row],[FECHA DE NACIMIENTO]],Tabla1[[#This Row],[FECHA ACTUAL]],"Y")</f>
        <v>27</v>
      </c>
      <c r="K1921" s="24" t="s">
        <v>73</v>
      </c>
      <c r="L1921" s="24" t="s">
        <v>234</v>
      </c>
      <c r="M1921" s="24">
        <v>1</v>
      </c>
      <c r="N1921" s="24">
        <v>1</v>
      </c>
      <c r="O1921" s="24">
        <v>1</v>
      </c>
      <c r="P1921" s="24" t="s">
        <v>101</v>
      </c>
      <c r="Q1921" s="23">
        <v>35014</v>
      </c>
      <c r="R1921" s="24" t="s">
        <v>76</v>
      </c>
      <c r="S1921" s="25">
        <v>45119</v>
      </c>
      <c r="T1921" s="24"/>
      <c r="U1921" s="24">
        <v>3102507743</v>
      </c>
      <c r="V1921" s="24" t="s">
        <v>11049</v>
      </c>
      <c r="W1921" s="24" t="s">
        <v>11050</v>
      </c>
      <c r="X1921" s="24" t="s">
        <v>11051</v>
      </c>
      <c r="Y1921" s="24" t="s">
        <v>11052</v>
      </c>
      <c r="Z1921" s="24" t="s">
        <v>117</v>
      </c>
      <c r="AA1921" s="24">
        <v>3133406856</v>
      </c>
      <c r="AB1921" s="24" t="s">
        <v>77</v>
      </c>
      <c r="AC1921" s="24" t="s">
        <v>77</v>
      </c>
      <c r="AD1921" s="24" t="s">
        <v>77</v>
      </c>
      <c r="AE1921" s="26" t="s">
        <v>183</v>
      </c>
      <c r="AF1921" s="26"/>
      <c r="AG1921" s="26"/>
      <c r="AH1921" s="27" t="s">
        <v>11053</v>
      </c>
      <c r="AI1921" s="27" t="s">
        <v>10544</v>
      </c>
      <c r="AJ1921" s="27" t="s">
        <v>7063</v>
      </c>
      <c r="AK1921" s="24" t="s">
        <v>89</v>
      </c>
      <c r="AL1921" s="24" t="s">
        <v>7086</v>
      </c>
      <c r="AM1921" s="23">
        <v>43703</v>
      </c>
      <c r="AN1921" s="28">
        <v>877803</v>
      </c>
      <c r="AO1921" s="28">
        <v>102854</v>
      </c>
      <c r="AP1921" s="24"/>
      <c r="AQ1921" s="24"/>
      <c r="AR1921" s="24"/>
      <c r="AS1921" s="24"/>
      <c r="AT1921" s="24" t="e">
        <v>#N/A</v>
      </c>
      <c r="AU1921" s="24" t="e">
        <v>#N/A</v>
      </c>
      <c r="AV1921" s="24">
        <v>69</v>
      </c>
      <c r="AW1921" s="24"/>
      <c r="AX1921" s="24"/>
      <c r="AY1921" s="24"/>
      <c r="AZ1921" s="24"/>
      <c r="BA1921" s="24"/>
      <c r="BB1921" s="24"/>
      <c r="BC1921" s="24"/>
      <c r="BD1921" s="24">
        <v>0</v>
      </c>
      <c r="BE1921" s="24">
        <v>0</v>
      </c>
      <c r="BF1921" s="23"/>
      <c r="BG1921" s="23"/>
      <c r="BH1921" s="23">
        <v>43858</v>
      </c>
      <c r="BI1921" s="26" t="s">
        <v>127</v>
      </c>
      <c r="BJ1921" s="26" t="s">
        <v>232</v>
      </c>
      <c r="BK1921" s="29">
        <v>0</v>
      </c>
      <c r="BL1921" s="24" t="s">
        <v>129</v>
      </c>
      <c r="BM1921" s="22" t="str">
        <f ca="1">+IF(Tabla1[[#This Row],[FECHA INGRESO]]&gt;=44986,IF((TODAY()-Tabla1[[#This Row],[FECHA INGRESO]])&gt;=50,"ALERTA","TODAVÍA FALTA"),"N/A")</f>
        <v>N/A</v>
      </c>
      <c r="BN1921" s="7">
        <f>IFERROR((_xlfn.DAYS(Tabla1[[#This Row],[FECHA INGRESO]],Tabla1[[#This Row],[FECHA RETIRO]]))/30,"")</f>
        <v>-5.166666666666667</v>
      </c>
    </row>
    <row r="1922" spans="1:66" ht="15" customHeight="1" x14ac:dyDescent="0.35">
      <c r="A1922" s="31">
        <v>1010230087</v>
      </c>
      <c r="B1922" s="22" t="s">
        <v>11054</v>
      </c>
      <c r="C1922" s="23">
        <v>43703</v>
      </c>
      <c r="D1922" s="23" t="s">
        <v>131</v>
      </c>
      <c r="E1922" s="23" t="s">
        <v>110</v>
      </c>
      <c r="F1922" s="23"/>
      <c r="G1922" s="24"/>
      <c r="H1922" s="24">
        <v>24096328488</v>
      </c>
      <c r="I1922" s="24" t="s">
        <v>95</v>
      </c>
      <c r="J1922" s="24">
        <f>DATEDIF(Tabla1[[#This Row],[FECHA DE NACIMIENTO]],Tabla1[[#This Row],[FECHA ACTUAL]],"Y")</f>
        <v>26</v>
      </c>
      <c r="K1922" s="24" t="s">
        <v>73</v>
      </c>
      <c r="L1922" s="24" t="s">
        <v>112</v>
      </c>
      <c r="M1922" s="24">
        <v>1</v>
      </c>
      <c r="N1922" s="24">
        <v>1</v>
      </c>
      <c r="O1922" s="24">
        <v>2</v>
      </c>
      <c r="P1922" s="24" t="s">
        <v>101</v>
      </c>
      <c r="Q1922" s="23">
        <v>35342</v>
      </c>
      <c r="R1922" s="24" t="s">
        <v>76</v>
      </c>
      <c r="S1922" s="25">
        <v>45119</v>
      </c>
      <c r="T1922" s="24"/>
      <c r="U1922" s="24">
        <v>3023762302</v>
      </c>
      <c r="V1922" s="24" t="s">
        <v>11055</v>
      </c>
      <c r="W1922" s="24" t="s">
        <v>11056</v>
      </c>
      <c r="X1922" s="24" t="s">
        <v>6389</v>
      </c>
      <c r="Y1922" s="24"/>
      <c r="Z1922" s="24"/>
      <c r="AA1922" s="24"/>
      <c r="AB1922" s="24" t="s">
        <v>77</v>
      </c>
      <c r="AC1922" s="24" t="s">
        <v>77</v>
      </c>
      <c r="AD1922" s="24" t="s">
        <v>77</v>
      </c>
      <c r="AE1922" s="26" t="s">
        <v>151</v>
      </c>
      <c r="AF1922" s="26"/>
      <c r="AG1922" s="26"/>
      <c r="AH1922" s="27" t="s">
        <v>3042</v>
      </c>
      <c r="AI1922" s="27" t="s">
        <v>11057</v>
      </c>
      <c r="AJ1922" s="27" t="s">
        <v>438</v>
      </c>
      <c r="AK1922" s="24" t="s">
        <v>121</v>
      </c>
      <c r="AL1922" s="24" t="s">
        <v>7086</v>
      </c>
      <c r="AM1922" s="23">
        <v>43703</v>
      </c>
      <c r="AN1922" s="28">
        <v>857100.06</v>
      </c>
      <c r="AO1922" s="28">
        <v>97032</v>
      </c>
      <c r="AP1922" s="24"/>
      <c r="AQ1922" s="24"/>
      <c r="AR1922" s="24"/>
      <c r="AS1922" s="24"/>
      <c r="AT1922" s="24" t="e">
        <v>#N/A</v>
      </c>
      <c r="AU1922" s="24" t="e">
        <v>#N/A</v>
      </c>
      <c r="AV1922" s="24" t="e">
        <v>#N/A</v>
      </c>
      <c r="AW1922" s="24"/>
      <c r="AX1922" s="24"/>
      <c r="AY1922" s="24"/>
      <c r="AZ1922" s="24"/>
      <c r="BA1922" s="24"/>
      <c r="BB1922" s="24"/>
      <c r="BC1922" s="24"/>
      <c r="BD1922" s="24">
        <v>0</v>
      </c>
      <c r="BE1922" s="24">
        <v>0</v>
      </c>
      <c r="BF1922" s="23"/>
      <c r="BG1922" s="23"/>
      <c r="BH1922" s="23">
        <v>43718</v>
      </c>
      <c r="BI1922" s="26" t="s">
        <v>10014</v>
      </c>
      <c r="BJ1922" s="26" t="s">
        <v>9207</v>
      </c>
      <c r="BK1922" s="29">
        <v>17252</v>
      </c>
      <c r="BL1922" s="24" t="s">
        <v>129</v>
      </c>
      <c r="BM1922" s="22" t="str">
        <f ca="1">+IF(Tabla1[[#This Row],[FECHA INGRESO]]&gt;=44986,IF((TODAY()-Tabla1[[#This Row],[FECHA INGRESO]])&gt;=50,"ALERTA","TODAVÍA FALTA"),"N/A")</f>
        <v>N/A</v>
      </c>
      <c r="BN1922" s="7">
        <f>IFERROR((_xlfn.DAYS(Tabla1[[#This Row],[FECHA INGRESO]],Tabla1[[#This Row],[FECHA RETIRO]]))/30,"")</f>
        <v>-0.5</v>
      </c>
    </row>
    <row r="1923" spans="1:66" x14ac:dyDescent="0.35">
      <c r="A1923" s="34">
        <v>52461508</v>
      </c>
      <c r="B1923" s="22" t="s">
        <v>11058</v>
      </c>
      <c r="C1923" s="23">
        <v>43703</v>
      </c>
      <c r="D1923" s="23" t="s">
        <v>266</v>
      </c>
      <c r="E1923" s="23" t="s">
        <v>110</v>
      </c>
      <c r="F1923" s="23" t="s">
        <v>70</v>
      </c>
      <c r="G1923" s="24"/>
      <c r="H1923" s="24">
        <v>24096421457</v>
      </c>
      <c r="I1923" s="24" t="s">
        <v>95</v>
      </c>
      <c r="J1923" s="24">
        <f>DATEDIF(Tabla1[[#This Row],[FECHA DE NACIMIENTO]],Tabla1[[#This Row],[FECHA ACTUAL]],"Y")</f>
        <v>42</v>
      </c>
      <c r="K1923" s="24" t="s">
        <v>73</v>
      </c>
      <c r="L1923" s="24" t="s">
        <v>234</v>
      </c>
      <c r="M1923" s="24">
        <v>3</v>
      </c>
      <c r="N1923" s="24">
        <v>3</v>
      </c>
      <c r="O1923" s="24">
        <v>2</v>
      </c>
      <c r="P1923" s="24" t="s">
        <v>101</v>
      </c>
      <c r="Q1923" s="23">
        <v>29480</v>
      </c>
      <c r="R1923" s="24" t="s">
        <v>76</v>
      </c>
      <c r="S1923" s="25">
        <v>45119</v>
      </c>
      <c r="T1923" s="24"/>
      <c r="U1923" s="24">
        <v>3102682478</v>
      </c>
      <c r="V1923" s="33" t="s">
        <v>11059</v>
      </c>
      <c r="W1923" s="24" t="s">
        <v>11060</v>
      </c>
      <c r="X1923" s="24" t="s">
        <v>10453</v>
      </c>
      <c r="Y1923" s="24" t="s">
        <v>11061</v>
      </c>
      <c r="Z1923" s="24" t="s">
        <v>162</v>
      </c>
      <c r="AA1923" s="24">
        <v>3118691703</v>
      </c>
      <c r="AB1923" s="24" t="s">
        <v>77</v>
      </c>
      <c r="AC1923" s="24" t="s">
        <v>77</v>
      </c>
      <c r="AD1923" s="24" t="s">
        <v>77</v>
      </c>
      <c r="AE1923" s="26" t="s">
        <v>183</v>
      </c>
      <c r="AF1923" s="26"/>
      <c r="AG1923" s="26"/>
      <c r="AH1923" s="27" t="s">
        <v>3042</v>
      </c>
      <c r="AI1923" s="27" t="s">
        <v>9232</v>
      </c>
      <c r="AJ1923" s="27" t="s">
        <v>9317</v>
      </c>
      <c r="AK1923" s="24" t="s">
        <v>121</v>
      </c>
      <c r="AL1923" s="24" t="s">
        <v>7086</v>
      </c>
      <c r="AM1923" s="23">
        <v>43703</v>
      </c>
      <c r="AN1923" s="28">
        <v>877803</v>
      </c>
      <c r="AO1923" s="28">
        <v>102854</v>
      </c>
      <c r="AP1923" s="24" t="s">
        <v>10861</v>
      </c>
      <c r="AQ1923" s="24"/>
      <c r="AR1923" s="24"/>
      <c r="AS1923" s="24"/>
      <c r="AT1923" s="24" t="e">
        <v>#N/A</v>
      </c>
      <c r="AU1923" s="24" t="e">
        <v>#N/A</v>
      </c>
      <c r="AV1923" s="24" t="e">
        <v>#N/A</v>
      </c>
      <c r="AW1923" s="24"/>
      <c r="AX1923" s="24"/>
      <c r="AY1923" s="24"/>
      <c r="AZ1923" s="24"/>
      <c r="BA1923" s="24"/>
      <c r="BB1923" s="24"/>
      <c r="BC1923" s="24"/>
      <c r="BD1923" s="24">
        <v>0</v>
      </c>
      <c r="BE1923" s="24">
        <v>0</v>
      </c>
      <c r="BF1923" s="23"/>
      <c r="BG1923" s="23"/>
      <c r="BH1923" s="23">
        <v>44153</v>
      </c>
      <c r="BI1923" s="26" t="s">
        <v>127</v>
      </c>
      <c r="BJ1923" s="26" t="s">
        <v>5148</v>
      </c>
      <c r="BK1923" s="29">
        <v>0</v>
      </c>
      <c r="BL1923" s="24" t="s">
        <v>129</v>
      </c>
      <c r="BM1923" s="22" t="str">
        <f ca="1">+IF(Tabla1[[#This Row],[FECHA INGRESO]]&gt;=44986,IF((TODAY()-Tabla1[[#This Row],[FECHA INGRESO]])&gt;=50,"ALERTA","TODAVÍA FALTA"),"N/A")</f>
        <v>N/A</v>
      </c>
      <c r="BN1923" s="7">
        <f>IFERROR((_xlfn.DAYS(Tabla1[[#This Row],[FECHA INGRESO]],Tabla1[[#This Row],[FECHA RETIRO]]))/30,"")</f>
        <v>-15</v>
      </c>
    </row>
    <row r="1924" spans="1:66" ht="15" customHeight="1" x14ac:dyDescent="0.35">
      <c r="A1924" s="34">
        <v>1004461143</v>
      </c>
      <c r="B1924" s="22" t="s">
        <v>11062</v>
      </c>
      <c r="C1924" s="23">
        <v>43703</v>
      </c>
      <c r="D1924" s="23" t="s">
        <v>4008</v>
      </c>
      <c r="E1924" s="23" t="s">
        <v>69</v>
      </c>
      <c r="F1924" s="23" t="s">
        <v>70</v>
      </c>
      <c r="G1924" s="24"/>
      <c r="H1924" s="24">
        <v>24096329784</v>
      </c>
      <c r="I1924" s="24" t="s">
        <v>95</v>
      </c>
      <c r="J1924" s="24">
        <f>DATEDIF(Tabla1[[#This Row],[FECHA DE NACIMIENTO]],Tabla1[[#This Row],[FECHA ACTUAL]],"Y")</f>
        <v>22</v>
      </c>
      <c r="K1924" s="24" t="s">
        <v>73</v>
      </c>
      <c r="L1924" s="24" t="s">
        <v>112</v>
      </c>
      <c r="M1924" s="24">
        <v>0</v>
      </c>
      <c r="N1924" s="24">
        <v>0</v>
      </c>
      <c r="O1924" s="24">
        <v>2</v>
      </c>
      <c r="P1924" s="24" t="s">
        <v>101</v>
      </c>
      <c r="Q1924" s="23">
        <v>36831</v>
      </c>
      <c r="R1924" s="24" t="s">
        <v>76</v>
      </c>
      <c r="S1924" s="25">
        <v>45119</v>
      </c>
      <c r="T1924" s="24"/>
      <c r="U1924" s="24">
        <v>3024363871</v>
      </c>
      <c r="V1924" s="24" t="s">
        <v>11063</v>
      </c>
      <c r="W1924" s="24" t="s">
        <v>11064</v>
      </c>
      <c r="X1924" s="24" t="s">
        <v>11065</v>
      </c>
      <c r="Y1924" s="24" t="s">
        <v>11066</v>
      </c>
      <c r="Z1924" s="24" t="s">
        <v>117</v>
      </c>
      <c r="AA1924" s="24">
        <v>3184185701</v>
      </c>
      <c r="AB1924" s="24" t="s">
        <v>77</v>
      </c>
      <c r="AC1924" s="24" t="s">
        <v>77</v>
      </c>
      <c r="AD1924" s="24" t="s">
        <v>77</v>
      </c>
      <c r="AE1924" s="26" t="s">
        <v>194</v>
      </c>
      <c r="AF1924" s="26"/>
      <c r="AG1924" s="26"/>
      <c r="AH1924" s="27" t="s">
        <v>3042</v>
      </c>
      <c r="AI1924" s="27" t="s">
        <v>8401</v>
      </c>
      <c r="AJ1924" s="27" t="s">
        <v>438</v>
      </c>
      <c r="AK1924" s="24" t="s">
        <v>121</v>
      </c>
      <c r="AL1924" s="24" t="s">
        <v>7086</v>
      </c>
      <c r="AM1924" s="23">
        <v>43703</v>
      </c>
      <c r="AN1924" s="28">
        <v>877803</v>
      </c>
      <c r="AO1924" s="28">
        <v>102854</v>
      </c>
      <c r="AP1924" s="24"/>
      <c r="AQ1924" s="24"/>
      <c r="AR1924" s="24"/>
      <c r="AS1924" s="24"/>
      <c r="AT1924" s="24" t="e">
        <v>#N/A</v>
      </c>
      <c r="AU1924" s="24" t="e">
        <v>#N/A</v>
      </c>
      <c r="AV1924" s="24" t="e">
        <v>#N/A</v>
      </c>
      <c r="AW1924" s="24"/>
      <c r="AX1924" s="24"/>
      <c r="AY1924" s="24"/>
      <c r="AZ1924" s="24"/>
      <c r="BA1924" s="24"/>
      <c r="BB1924" s="24"/>
      <c r="BC1924" s="24"/>
      <c r="BD1924" s="24">
        <v>0</v>
      </c>
      <c r="BE1924" s="24">
        <v>0</v>
      </c>
      <c r="BF1924" s="23"/>
      <c r="BG1924" s="23"/>
      <c r="BH1924" s="23">
        <v>43866</v>
      </c>
      <c r="BI1924" s="26" t="s">
        <v>127</v>
      </c>
      <c r="BJ1924" s="26" t="s">
        <v>11067</v>
      </c>
      <c r="BK1924" s="29">
        <v>0</v>
      </c>
      <c r="BL1924" s="24" t="s">
        <v>129</v>
      </c>
      <c r="BM1924" s="22" t="str">
        <f ca="1">+IF(Tabla1[[#This Row],[FECHA INGRESO]]&gt;=44986,IF((TODAY()-Tabla1[[#This Row],[FECHA INGRESO]])&gt;=50,"ALERTA","TODAVÍA FALTA"),"N/A")</f>
        <v>N/A</v>
      </c>
      <c r="BN1924" s="7">
        <f>IFERROR((_xlfn.DAYS(Tabla1[[#This Row],[FECHA INGRESO]],Tabla1[[#This Row],[FECHA RETIRO]]))/30,"")</f>
        <v>-5.4333333333333336</v>
      </c>
    </row>
    <row r="1925" spans="1:66" x14ac:dyDescent="0.35">
      <c r="A1925" s="34">
        <v>1010014578</v>
      </c>
      <c r="B1925" s="22" t="s">
        <v>11068</v>
      </c>
      <c r="C1925" s="23">
        <v>43703</v>
      </c>
      <c r="D1925" s="23" t="s">
        <v>188</v>
      </c>
      <c r="E1925" s="23" t="s">
        <v>111</v>
      </c>
      <c r="F1925" s="23" t="s">
        <v>110</v>
      </c>
      <c r="G1925" s="24"/>
      <c r="H1925" s="24">
        <v>24096329366</v>
      </c>
      <c r="I1925" s="24" t="s">
        <v>95</v>
      </c>
      <c r="J1925" s="24">
        <f>DATEDIF(Tabla1[[#This Row],[FECHA DE NACIMIENTO]],Tabla1[[#This Row],[FECHA ACTUAL]],"Y")</f>
        <v>22</v>
      </c>
      <c r="K1925" s="24" t="s">
        <v>73</v>
      </c>
      <c r="L1925" s="24" t="s">
        <v>112</v>
      </c>
      <c r="M1925" s="24">
        <v>0</v>
      </c>
      <c r="N1925" s="24">
        <v>0</v>
      </c>
      <c r="O1925" s="24">
        <v>2</v>
      </c>
      <c r="P1925" s="24" t="s">
        <v>101</v>
      </c>
      <c r="Q1925" s="23">
        <v>36823</v>
      </c>
      <c r="R1925" s="24" t="s">
        <v>76</v>
      </c>
      <c r="S1925" s="25">
        <v>45119</v>
      </c>
      <c r="T1925" s="24"/>
      <c r="U1925" s="24">
        <v>3013868874</v>
      </c>
      <c r="V1925" s="24" t="s">
        <v>11069</v>
      </c>
      <c r="W1925" s="24" t="s">
        <v>11070</v>
      </c>
      <c r="X1925" s="24" t="s">
        <v>11071</v>
      </c>
      <c r="Y1925" s="24" t="s">
        <v>11072</v>
      </c>
      <c r="Z1925" s="24" t="s">
        <v>117</v>
      </c>
      <c r="AA1925" s="24">
        <v>3133336410</v>
      </c>
      <c r="AB1925" s="24" t="s">
        <v>77</v>
      </c>
      <c r="AC1925" s="24" t="s">
        <v>77</v>
      </c>
      <c r="AD1925" s="24" t="s">
        <v>77</v>
      </c>
      <c r="AE1925" s="26" t="s">
        <v>194</v>
      </c>
      <c r="AF1925" s="26"/>
      <c r="AG1925" s="26"/>
      <c r="AH1925" s="27" t="s">
        <v>3042</v>
      </c>
      <c r="AI1925" s="27" t="s">
        <v>9832</v>
      </c>
      <c r="AJ1925" s="27" t="s">
        <v>438</v>
      </c>
      <c r="AK1925" s="24" t="s">
        <v>121</v>
      </c>
      <c r="AL1925" s="24" t="s">
        <v>7086</v>
      </c>
      <c r="AM1925" s="23">
        <v>43703</v>
      </c>
      <c r="AN1925" s="28">
        <v>877803</v>
      </c>
      <c r="AO1925" s="28">
        <v>102854</v>
      </c>
      <c r="AP1925" s="24"/>
      <c r="AQ1925" s="24"/>
      <c r="AR1925" s="24"/>
      <c r="AS1925" s="24"/>
      <c r="AT1925" s="24" t="e">
        <v>#N/A</v>
      </c>
      <c r="AU1925" s="24" t="e">
        <v>#N/A</v>
      </c>
      <c r="AV1925" s="24" t="e">
        <v>#N/A</v>
      </c>
      <c r="AW1925" s="24"/>
      <c r="AX1925" s="24"/>
      <c r="AY1925" s="24"/>
      <c r="AZ1925" s="24"/>
      <c r="BA1925" s="24"/>
      <c r="BB1925" s="24"/>
      <c r="BC1925" s="24"/>
      <c r="BD1925" s="24">
        <v>0</v>
      </c>
      <c r="BE1925" s="24">
        <v>0</v>
      </c>
      <c r="BF1925" s="23"/>
      <c r="BG1925" s="23"/>
      <c r="BH1925" s="23">
        <v>43890</v>
      </c>
      <c r="BI1925" s="26" t="s">
        <v>127</v>
      </c>
      <c r="BJ1925" s="26" t="s">
        <v>10983</v>
      </c>
      <c r="BK1925" s="29">
        <v>0</v>
      </c>
      <c r="BL1925" s="24" t="s">
        <v>129</v>
      </c>
      <c r="BM1925" s="22" t="str">
        <f ca="1">+IF(Tabla1[[#This Row],[FECHA INGRESO]]&gt;=44986,IF((TODAY()-Tabla1[[#This Row],[FECHA INGRESO]])&gt;=50,"ALERTA","TODAVÍA FALTA"),"N/A")</f>
        <v>N/A</v>
      </c>
      <c r="BN1925" s="7">
        <f>IFERROR((_xlfn.DAYS(Tabla1[[#This Row],[FECHA INGRESO]],Tabla1[[#This Row],[FECHA RETIRO]]))/30,"")</f>
        <v>-6.2333333333333334</v>
      </c>
    </row>
    <row r="1926" spans="1:66" x14ac:dyDescent="0.35">
      <c r="A1926" s="34">
        <v>1010066412</v>
      </c>
      <c r="B1926" s="22" t="s">
        <v>11073</v>
      </c>
      <c r="C1926" s="23">
        <v>43703</v>
      </c>
      <c r="D1926" s="23" t="s">
        <v>4008</v>
      </c>
      <c r="E1926" s="23" t="s">
        <v>111</v>
      </c>
      <c r="F1926" s="23"/>
      <c r="G1926" s="24"/>
      <c r="H1926" s="24">
        <v>24096335378</v>
      </c>
      <c r="I1926" s="24" t="s">
        <v>72</v>
      </c>
      <c r="J1926" s="24">
        <f>DATEDIF(Tabla1[[#This Row],[FECHA DE NACIMIENTO]],Tabla1[[#This Row],[FECHA ACTUAL]],"Y")</f>
        <v>27</v>
      </c>
      <c r="K1926" s="24" t="s">
        <v>96</v>
      </c>
      <c r="L1926" s="24" t="s">
        <v>112</v>
      </c>
      <c r="M1926" s="24">
        <v>1</v>
      </c>
      <c r="N1926" s="24">
        <v>1</v>
      </c>
      <c r="O1926" s="24">
        <v>1</v>
      </c>
      <c r="P1926" s="24" t="s">
        <v>101</v>
      </c>
      <c r="Q1926" s="23">
        <v>35061</v>
      </c>
      <c r="R1926" s="24" t="s">
        <v>76</v>
      </c>
      <c r="S1926" s="25">
        <v>45119</v>
      </c>
      <c r="T1926" s="24"/>
      <c r="U1926" s="24">
        <v>31151449121</v>
      </c>
      <c r="V1926" s="24" t="s">
        <v>11074</v>
      </c>
      <c r="W1926" s="24" t="s">
        <v>11075</v>
      </c>
      <c r="X1926" s="24" t="s">
        <v>11076</v>
      </c>
      <c r="Y1926" s="24" t="s">
        <v>11077</v>
      </c>
      <c r="Z1926" s="24" t="s">
        <v>117</v>
      </c>
      <c r="AA1926" s="24">
        <v>3142272376</v>
      </c>
      <c r="AB1926" s="24" t="s">
        <v>77</v>
      </c>
      <c r="AC1926" s="24" t="s">
        <v>77</v>
      </c>
      <c r="AD1926" s="24" t="s">
        <v>77</v>
      </c>
      <c r="AE1926" s="26" t="s">
        <v>183</v>
      </c>
      <c r="AF1926" s="26"/>
      <c r="AG1926" s="26"/>
      <c r="AH1926" s="27" t="s">
        <v>184</v>
      </c>
      <c r="AI1926" s="27" t="s">
        <v>1612</v>
      </c>
      <c r="AJ1926" s="27" t="s">
        <v>487</v>
      </c>
      <c r="AK1926" s="24" t="s">
        <v>121</v>
      </c>
      <c r="AL1926" s="24" t="s">
        <v>7086</v>
      </c>
      <c r="AM1926" s="23">
        <v>43703</v>
      </c>
      <c r="AN1926" s="28">
        <v>877803</v>
      </c>
      <c r="AO1926" s="28">
        <v>102854</v>
      </c>
      <c r="AP1926" s="24"/>
      <c r="AQ1926" s="24"/>
      <c r="AR1926" s="24"/>
      <c r="AS1926" s="24"/>
      <c r="AT1926" s="24" t="e">
        <v>#N/A</v>
      </c>
      <c r="AU1926" s="24" t="e">
        <v>#N/A</v>
      </c>
      <c r="AV1926" s="24" t="e">
        <v>#N/A</v>
      </c>
      <c r="AW1926" s="24"/>
      <c r="AX1926" s="24"/>
      <c r="AY1926" s="24"/>
      <c r="AZ1926" s="24"/>
      <c r="BA1926" s="24"/>
      <c r="BB1926" s="24"/>
      <c r="BC1926" s="24"/>
      <c r="BD1926" s="24">
        <v>0</v>
      </c>
      <c r="BE1926" s="24">
        <v>0</v>
      </c>
      <c r="BF1926" s="23"/>
      <c r="BG1926" s="23"/>
      <c r="BH1926" s="23">
        <v>43862</v>
      </c>
      <c r="BI1926" s="26" t="s">
        <v>127</v>
      </c>
      <c r="BJ1926" s="26" t="s">
        <v>273</v>
      </c>
      <c r="BK1926" s="29">
        <v>0</v>
      </c>
      <c r="BL1926" s="24" t="s">
        <v>129</v>
      </c>
      <c r="BM1926" s="22" t="str">
        <f ca="1">+IF(Tabla1[[#This Row],[FECHA INGRESO]]&gt;=44986,IF((TODAY()-Tabla1[[#This Row],[FECHA INGRESO]])&gt;=50,"ALERTA","TODAVÍA FALTA"),"N/A")</f>
        <v>N/A</v>
      </c>
      <c r="BN1926" s="7">
        <f>IFERROR((_xlfn.DAYS(Tabla1[[#This Row],[FECHA INGRESO]],Tabla1[[#This Row],[FECHA RETIRO]]))/30,"")</f>
        <v>-5.3</v>
      </c>
    </row>
    <row r="1927" spans="1:66" ht="15" customHeight="1" x14ac:dyDescent="0.35">
      <c r="A1927" s="31">
        <v>1030522746</v>
      </c>
      <c r="B1927" s="22" t="s">
        <v>11078</v>
      </c>
      <c r="C1927" s="23">
        <v>43703</v>
      </c>
      <c r="D1927" s="23" t="s">
        <v>266</v>
      </c>
      <c r="E1927" s="23" t="s">
        <v>111</v>
      </c>
      <c r="F1927" s="23"/>
      <c r="G1927" s="24"/>
      <c r="H1927" s="24">
        <v>24096326280</v>
      </c>
      <c r="I1927" s="24" t="s">
        <v>72</v>
      </c>
      <c r="J1927" s="24">
        <f>DATEDIF(Tabla1[[#This Row],[FECHA DE NACIMIENTO]],Tabla1[[#This Row],[FECHA ACTUAL]],"Y")</f>
        <v>37</v>
      </c>
      <c r="K1927" s="24" t="s">
        <v>73</v>
      </c>
      <c r="L1927" s="24" t="s">
        <v>112</v>
      </c>
      <c r="M1927" s="24">
        <v>0</v>
      </c>
      <c r="N1927" s="24">
        <v>0</v>
      </c>
      <c r="O1927" s="24">
        <v>3</v>
      </c>
      <c r="P1927" s="24" t="s">
        <v>101</v>
      </c>
      <c r="Q1927" s="23">
        <v>31510</v>
      </c>
      <c r="R1927" s="24" t="s">
        <v>76</v>
      </c>
      <c r="S1927" s="25">
        <v>45119</v>
      </c>
      <c r="T1927" s="24"/>
      <c r="U1927" s="24">
        <v>3013617208</v>
      </c>
      <c r="V1927" s="24" t="s">
        <v>11079</v>
      </c>
      <c r="W1927" s="24" t="s">
        <v>11080</v>
      </c>
      <c r="X1927" s="24" t="s">
        <v>6677</v>
      </c>
      <c r="Y1927" s="24" t="s">
        <v>11081</v>
      </c>
      <c r="Z1927" s="24" t="s">
        <v>117</v>
      </c>
      <c r="AA1927" s="24">
        <v>3146780045</v>
      </c>
      <c r="AB1927" s="24" t="s">
        <v>77</v>
      </c>
      <c r="AC1927" s="24" t="s">
        <v>77</v>
      </c>
      <c r="AD1927" s="24" t="s">
        <v>77</v>
      </c>
      <c r="AE1927" s="26" t="s">
        <v>183</v>
      </c>
      <c r="AF1927" s="26"/>
      <c r="AG1927" s="26"/>
      <c r="AH1927" s="27" t="s">
        <v>184</v>
      </c>
      <c r="AI1927" s="27" t="s">
        <v>11057</v>
      </c>
      <c r="AJ1927" s="27" t="s">
        <v>8947</v>
      </c>
      <c r="AK1927" s="24" t="s">
        <v>8947</v>
      </c>
      <c r="AL1927" s="24" t="s">
        <v>7086</v>
      </c>
      <c r="AM1927" s="23">
        <v>43703</v>
      </c>
      <c r="AN1927" s="28">
        <v>857100.06</v>
      </c>
      <c r="AO1927" s="28">
        <v>97032</v>
      </c>
      <c r="AP1927" s="24"/>
      <c r="AQ1927" s="24"/>
      <c r="AR1927" s="24"/>
      <c r="AS1927" s="24"/>
      <c r="AT1927" s="24" t="e">
        <v>#N/A</v>
      </c>
      <c r="AU1927" s="24" t="e">
        <v>#N/A</v>
      </c>
      <c r="AV1927" s="24">
        <v>83</v>
      </c>
      <c r="AW1927" s="24"/>
      <c r="AX1927" s="24"/>
      <c r="AY1927" s="24"/>
      <c r="AZ1927" s="24"/>
      <c r="BA1927" s="24"/>
      <c r="BB1927" s="24"/>
      <c r="BC1927" s="24"/>
      <c r="BD1927" s="24">
        <v>0</v>
      </c>
      <c r="BE1927" s="24">
        <v>0</v>
      </c>
      <c r="BF1927" s="23"/>
      <c r="BG1927" s="23"/>
      <c r="BH1927" s="23">
        <v>43706</v>
      </c>
      <c r="BI1927" s="26" t="s">
        <v>10014</v>
      </c>
      <c r="BJ1927" s="26" t="s">
        <v>2589</v>
      </c>
      <c r="BK1927" s="29">
        <v>0</v>
      </c>
      <c r="BL1927" s="24" t="s">
        <v>129</v>
      </c>
      <c r="BM1927" s="22" t="str">
        <f ca="1">+IF(Tabla1[[#This Row],[FECHA INGRESO]]&gt;=44986,IF((TODAY()-Tabla1[[#This Row],[FECHA INGRESO]])&gt;=50,"ALERTA","TODAVÍA FALTA"),"N/A")</f>
        <v>N/A</v>
      </c>
      <c r="BN1927" s="7">
        <f>IFERROR((_xlfn.DAYS(Tabla1[[#This Row],[FECHA INGRESO]],Tabla1[[#This Row],[FECHA RETIRO]]))/30,"")</f>
        <v>-0.1</v>
      </c>
    </row>
    <row r="1928" spans="1:66" x14ac:dyDescent="0.35">
      <c r="A1928" s="21">
        <v>1007787427</v>
      </c>
      <c r="B1928" s="22" t="s">
        <v>11082</v>
      </c>
      <c r="C1928" s="23">
        <v>43705</v>
      </c>
      <c r="D1928" s="23" t="s">
        <v>188</v>
      </c>
      <c r="E1928" s="23" t="s">
        <v>110</v>
      </c>
      <c r="F1928" s="23" t="s">
        <v>70</v>
      </c>
      <c r="G1928" s="24"/>
      <c r="H1928" s="24">
        <v>24096400599</v>
      </c>
      <c r="I1928" s="24" t="s">
        <v>95</v>
      </c>
      <c r="J1928" s="24">
        <f>DATEDIF(Tabla1[[#This Row],[FECHA DE NACIMIENTO]],Tabla1[[#This Row],[FECHA ACTUAL]],"Y")</f>
        <v>24</v>
      </c>
      <c r="K1928" s="24" t="s">
        <v>73</v>
      </c>
      <c r="L1928" s="24" t="s">
        <v>112</v>
      </c>
      <c r="M1928" s="24">
        <v>0</v>
      </c>
      <c r="N1928" s="24">
        <v>0</v>
      </c>
      <c r="O1928" s="24">
        <v>1</v>
      </c>
      <c r="P1928" s="24" t="s">
        <v>101</v>
      </c>
      <c r="Q1928" s="23">
        <v>36295</v>
      </c>
      <c r="R1928" s="24" t="s">
        <v>76</v>
      </c>
      <c r="S1928" s="25">
        <v>45119</v>
      </c>
      <c r="T1928" s="24"/>
      <c r="U1928" s="24">
        <v>3115263001</v>
      </c>
      <c r="V1928" s="24" t="s">
        <v>11083</v>
      </c>
      <c r="W1928" s="24" t="s">
        <v>11084</v>
      </c>
      <c r="X1928" s="24" t="s">
        <v>11085</v>
      </c>
      <c r="Y1928" s="24" t="s">
        <v>11086</v>
      </c>
      <c r="Z1928" s="24" t="s">
        <v>3224</v>
      </c>
      <c r="AA1928" s="24">
        <v>3213963801</v>
      </c>
      <c r="AB1928" s="24" t="s">
        <v>83</v>
      </c>
      <c r="AC1928" s="24" t="s">
        <v>83</v>
      </c>
      <c r="AD1928" s="24" t="e">
        <v>#REF!</v>
      </c>
      <c r="AE1928" s="26" t="s">
        <v>194</v>
      </c>
      <c r="AF1928" s="26"/>
      <c r="AG1928" s="26" t="s">
        <v>75</v>
      </c>
      <c r="AH1928" s="27" t="s">
        <v>955</v>
      </c>
      <c r="AI1928" s="27" t="s">
        <v>1612</v>
      </c>
      <c r="AJ1928" s="27" t="s">
        <v>487</v>
      </c>
      <c r="AK1928" s="24" t="s">
        <v>121</v>
      </c>
      <c r="AL1928" s="24" t="s">
        <v>7086</v>
      </c>
      <c r="AM1928" s="23">
        <v>43705</v>
      </c>
      <c r="AN1928" s="28">
        <v>1160000</v>
      </c>
      <c r="AO1928" s="28">
        <v>140606</v>
      </c>
      <c r="AP1928" s="24">
        <v>0</v>
      </c>
      <c r="AQ1928" s="24">
        <v>0</v>
      </c>
      <c r="AR1928" s="24">
        <v>0</v>
      </c>
      <c r="AS1928" s="24">
        <v>0</v>
      </c>
      <c r="AT1928" s="24">
        <v>0</v>
      </c>
      <c r="AU1928" s="24">
        <v>0</v>
      </c>
      <c r="AV1928" s="24">
        <v>92</v>
      </c>
      <c r="AW1928" s="24">
        <v>93</v>
      </c>
      <c r="AX1928" s="24">
        <v>0</v>
      </c>
      <c r="AY1928" s="24">
        <v>0</v>
      </c>
      <c r="AZ1928" s="24">
        <v>0</v>
      </c>
      <c r="BA1928" s="24">
        <v>0</v>
      </c>
      <c r="BB1928" s="24">
        <v>0</v>
      </c>
      <c r="BC1928" s="24">
        <v>0</v>
      </c>
      <c r="BD1928" s="24">
        <v>0</v>
      </c>
      <c r="BE1928" s="24">
        <v>0</v>
      </c>
      <c r="BF1928" s="23"/>
      <c r="BG1928" s="23"/>
      <c r="BH1928" s="23" t="s">
        <v>75</v>
      </c>
      <c r="BI1928" s="26">
        <v>0</v>
      </c>
      <c r="BJ1928" s="26">
        <v>0</v>
      </c>
      <c r="BK1928" s="29">
        <v>0</v>
      </c>
      <c r="BL1928" s="24" t="s">
        <v>91</v>
      </c>
      <c r="BM1928" s="22" t="str">
        <f ca="1">+IF(Tabla1[[#This Row],[FECHA INGRESO]]&gt;=44986,IF((TODAY()-Tabla1[[#This Row],[FECHA INGRESO]])&gt;=50,"ALERTA","TODAVÍA FALTA"),"N/A")</f>
        <v>N/A</v>
      </c>
      <c r="BN1928" s="7" t="str">
        <f>IFERROR((_xlfn.DAYS(Tabla1[[#This Row],[FECHA INGRESO]],Tabla1[[#This Row],[FECHA RETIRO]]))/30,"")</f>
        <v/>
      </c>
    </row>
    <row r="1929" spans="1:66" ht="15" customHeight="1" x14ac:dyDescent="0.35">
      <c r="A1929" s="31">
        <v>1012434623</v>
      </c>
      <c r="B1929" s="22" t="s">
        <v>11087</v>
      </c>
      <c r="C1929" s="23">
        <v>43705</v>
      </c>
      <c r="D1929" s="23" t="s">
        <v>131</v>
      </c>
      <c r="E1929" s="23" t="s">
        <v>110</v>
      </c>
      <c r="F1929" s="23"/>
      <c r="G1929" s="24"/>
      <c r="H1929" s="24">
        <v>24096411140</v>
      </c>
      <c r="I1929" s="24" t="s">
        <v>95</v>
      </c>
      <c r="J1929" s="24">
        <f>DATEDIF(Tabla1[[#This Row],[FECHA DE NACIMIENTO]],Tabla1[[#This Row],[FECHA ACTUAL]],"Y")</f>
        <v>26</v>
      </c>
      <c r="K1929" s="24" t="s">
        <v>73</v>
      </c>
      <c r="L1929" s="24" t="s">
        <v>234</v>
      </c>
      <c r="M1929" s="24">
        <v>0</v>
      </c>
      <c r="N1929" s="24">
        <v>1</v>
      </c>
      <c r="O1929" s="24">
        <v>2</v>
      </c>
      <c r="P1929" s="24" t="s">
        <v>101</v>
      </c>
      <c r="Q1929" s="23">
        <v>35288</v>
      </c>
      <c r="R1929" s="24" t="s">
        <v>76</v>
      </c>
      <c r="S1929" s="25">
        <v>45119</v>
      </c>
      <c r="T1929" s="24"/>
      <c r="U1929" s="24">
        <v>3222613152</v>
      </c>
      <c r="V1929" s="24" t="s">
        <v>11088</v>
      </c>
      <c r="W1929" s="24" t="s">
        <v>11089</v>
      </c>
      <c r="X1929" s="24" t="s">
        <v>1768</v>
      </c>
      <c r="Y1929" s="24" t="s">
        <v>11090</v>
      </c>
      <c r="Z1929" s="24" t="s">
        <v>82</v>
      </c>
      <c r="AA1929" s="24">
        <v>3202022901</v>
      </c>
      <c r="AB1929" s="24" t="s">
        <v>77</v>
      </c>
      <c r="AC1929" s="24" t="s">
        <v>77</v>
      </c>
      <c r="AD1929" s="24" t="s">
        <v>77</v>
      </c>
      <c r="AE1929" s="26" t="s">
        <v>183</v>
      </c>
      <c r="AF1929" s="26"/>
      <c r="AG1929" s="26"/>
      <c r="AH1929" s="27" t="s">
        <v>184</v>
      </c>
      <c r="AI1929" s="27" t="s">
        <v>10149</v>
      </c>
      <c r="AJ1929" s="27" t="s">
        <v>10149</v>
      </c>
      <c r="AK1929" s="24" t="s">
        <v>121</v>
      </c>
      <c r="AL1929" s="24" t="s">
        <v>7086</v>
      </c>
      <c r="AM1929" s="23">
        <v>43705</v>
      </c>
      <c r="AN1929" s="28">
        <v>857100.06</v>
      </c>
      <c r="AO1929" s="28">
        <v>97032</v>
      </c>
      <c r="AP1929" s="24"/>
      <c r="AQ1929" s="24"/>
      <c r="AR1929" s="24"/>
      <c r="AS1929" s="24"/>
      <c r="AT1929" s="24" t="e">
        <v>#N/A</v>
      </c>
      <c r="AU1929" s="24" t="e">
        <v>#N/A</v>
      </c>
      <c r="AV1929" s="24" t="e">
        <v>#N/A</v>
      </c>
      <c r="AW1929" s="24"/>
      <c r="AX1929" s="24"/>
      <c r="AY1929" s="24"/>
      <c r="AZ1929" s="24"/>
      <c r="BA1929" s="24"/>
      <c r="BB1929" s="24"/>
      <c r="BC1929" s="24"/>
      <c r="BD1929" s="24">
        <v>0</v>
      </c>
      <c r="BE1929" s="24">
        <v>0</v>
      </c>
      <c r="BF1929" s="23"/>
      <c r="BG1929" s="23"/>
      <c r="BH1929" s="23">
        <v>43829</v>
      </c>
      <c r="BI1929" s="26" t="s">
        <v>127</v>
      </c>
      <c r="BJ1929" s="26" t="s">
        <v>1165</v>
      </c>
      <c r="BK1929" s="29">
        <v>141470</v>
      </c>
      <c r="BL1929" s="24" t="s">
        <v>129</v>
      </c>
      <c r="BM1929" s="22" t="str">
        <f ca="1">+IF(Tabla1[[#This Row],[FECHA INGRESO]]&gt;=44986,IF((TODAY()-Tabla1[[#This Row],[FECHA INGRESO]])&gt;=50,"ALERTA","TODAVÍA FALTA"),"N/A")</f>
        <v>N/A</v>
      </c>
      <c r="BN1929" s="7">
        <f>IFERROR((_xlfn.DAYS(Tabla1[[#This Row],[FECHA INGRESO]],Tabla1[[#This Row],[FECHA RETIRO]]))/30,"")</f>
        <v>-4.1333333333333337</v>
      </c>
    </row>
    <row r="1930" spans="1:66" ht="15" customHeight="1" x14ac:dyDescent="0.35">
      <c r="A1930" s="31">
        <v>1022440487</v>
      </c>
      <c r="B1930" s="22" t="s">
        <v>11091</v>
      </c>
      <c r="C1930" s="23">
        <v>43706</v>
      </c>
      <c r="D1930" s="23" t="s">
        <v>93</v>
      </c>
      <c r="E1930" s="23" t="s">
        <v>111</v>
      </c>
      <c r="F1930" s="23"/>
      <c r="G1930" s="24"/>
      <c r="H1930" s="24">
        <v>24096425093</v>
      </c>
      <c r="I1930" s="24" t="s">
        <v>95</v>
      </c>
      <c r="J1930" s="24">
        <f>DATEDIF(Tabla1[[#This Row],[FECHA DE NACIMIENTO]],Tabla1[[#This Row],[FECHA ACTUAL]],"Y")</f>
        <v>40</v>
      </c>
      <c r="K1930" s="24" t="s">
        <v>73</v>
      </c>
      <c r="L1930" s="24" t="s">
        <v>112</v>
      </c>
      <c r="M1930" s="24">
        <v>0</v>
      </c>
      <c r="N1930" s="24">
        <v>0</v>
      </c>
      <c r="O1930" s="24">
        <v>3</v>
      </c>
      <c r="P1930" s="24" t="s">
        <v>101</v>
      </c>
      <c r="Q1930" s="23">
        <v>30494</v>
      </c>
      <c r="R1930" s="24" t="s">
        <v>76</v>
      </c>
      <c r="S1930" s="25">
        <v>45119</v>
      </c>
      <c r="T1930" s="24"/>
      <c r="U1930" s="24">
        <v>3174161754</v>
      </c>
      <c r="V1930" s="24" t="s">
        <v>11092</v>
      </c>
      <c r="W1930" s="24" t="s">
        <v>11093</v>
      </c>
      <c r="X1930" s="24" t="s">
        <v>11094</v>
      </c>
      <c r="Y1930" s="24" t="s">
        <v>11095</v>
      </c>
      <c r="Z1930" s="24" t="s">
        <v>117</v>
      </c>
      <c r="AA1930" s="24">
        <v>3174161754</v>
      </c>
      <c r="AB1930" s="24" t="s">
        <v>77</v>
      </c>
      <c r="AC1930" s="24" t="s">
        <v>77</v>
      </c>
      <c r="AD1930" s="24" t="s">
        <v>77</v>
      </c>
      <c r="AE1930" s="26" t="s">
        <v>194</v>
      </c>
      <c r="AF1930" s="26"/>
      <c r="AG1930" s="26"/>
      <c r="AH1930" s="27" t="s">
        <v>184</v>
      </c>
      <c r="AI1930" s="27" t="s">
        <v>11096</v>
      </c>
      <c r="AJ1930" s="27" t="s">
        <v>11096</v>
      </c>
      <c r="AK1930" s="24" t="s">
        <v>121</v>
      </c>
      <c r="AL1930" s="24" t="s">
        <v>7086</v>
      </c>
      <c r="AM1930" s="23">
        <v>43706</v>
      </c>
      <c r="AN1930" s="28">
        <v>857100.06</v>
      </c>
      <c r="AO1930" s="28">
        <v>97032</v>
      </c>
      <c r="AP1930" s="24"/>
      <c r="AQ1930" s="24"/>
      <c r="AR1930" s="24"/>
      <c r="AS1930" s="24"/>
      <c r="AT1930" s="24" t="e">
        <v>#N/A</v>
      </c>
      <c r="AU1930" s="24" t="e">
        <v>#N/A</v>
      </c>
      <c r="AV1930" s="24">
        <v>92</v>
      </c>
      <c r="AW1930" s="24"/>
      <c r="AX1930" s="24"/>
      <c r="AY1930" s="24"/>
      <c r="AZ1930" s="24"/>
      <c r="BA1930" s="24"/>
      <c r="BB1930" s="24"/>
      <c r="BC1930" s="24"/>
      <c r="BD1930" s="24">
        <v>0</v>
      </c>
      <c r="BE1930" s="24">
        <v>0</v>
      </c>
      <c r="BF1930" s="23"/>
      <c r="BG1930" s="23"/>
      <c r="BH1930" s="23">
        <v>43735</v>
      </c>
      <c r="BI1930" s="26" t="s">
        <v>127</v>
      </c>
      <c r="BJ1930" s="26" t="s">
        <v>273</v>
      </c>
      <c r="BK1930" s="29">
        <v>33355</v>
      </c>
      <c r="BL1930" s="24" t="s">
        <v>129</v>
      </c>
      <c r="BM1930" s="22" t="str">
        <f ca="1">+IF(Tabla1[[#This Row],[FECHA INGRESO]]&gt;=44986,IF((TODAY()-Tabla1[[#This Row],[FECHA INGRESO]])&gt;=50,"ALERTA","TODAVÍA FALTA"),"N/A")</f>
        <v>N/A</v>
      </c>
      <c r="BN1930" s="7">
        <f>IFERROR((_xlfn.DAYS(Tabla1[[#This Row],[FECHA INGRESO]],Tabla1[[#This Row],[FECHA RETIRO]]))/30,"")</f>
        <v>-0.96666666666666667</v>
      </c>
    </row>
    <row r="1931" spans="1:66" x14ac:dyDescent="0.35">
      <c r="A1931" s="31">
        <v>1023010659</v>
      </c>
      <c r="B1931" s="22" t="s">
        <v>11097</v>
      </c>
      <c r="C1931" s="23">
        <v>43706</v>
      </c>
      <c r="D1931" s="23" t="s">
        <v>93</v>
      </c>
      <c r="E1931" s="23" t="s">
        <v>110</v>
      </c>
      <c r="F1931" s="23"/>
      <c r="G1931" s="24"/>
      <c r="H1931" s="24">
        <v>24069419980</v>
      </c>
      <c r="I1931" s="24" t="s">
        <v>95</v>
      </c>
      <c r="J1931" s="24">
        <f>DATEDIF(Tabla1[[#This Row],[FECHA DE NACIMIENTO]],Tabla1[[#This Row],[FECHA ACTUAL]],"Y")</f>
        <v>27</v>
      </c>
      <c r="K1931" s="24" t="s">
        <v>320</v>
      </c>
      <c r="L1931" s="24" t="s">
        <v>112</v>
      </c>
      <c r="M1931" s="24">
        <v>1</v>
      </c>
      <c r="N1931" s="24">
        <v>1</v>
      </c>
      <c r="O1931" s="24">
        <v>1</v>
      </c>
      <c r="P1931" s="24" t="s">
        <v>101</v>
      </c>
      <c r="Q1931" s="23">
        <v>35099</v>
      </c>
      <c r="R1931" s="24" t="s">
        <v>76</v>
      </c>
      <c r="S1931" s="25">
        <v>45119</v>
      </c>
      <c r="T1931" s="24"/>
      <c r="U1931" s="24">
        <v>3217088225</v>
      </c>
      <c r="V1931" s="24" t="s">
        <v>11098</v>
      </c>
      <c r="W1931" s="24" t="s">
        <v>11099</v>
      </c>
      <c r="X1931" s="24" t="s">
        <v>11100</v>
      </c>
      <c r="Y1931" s="24" t="s">
        <v>11101</v>
      </c>
      <c r="Z1931" s="24" t="s">
        <v>117</v>
      </c>
      <c r="AA1931" s="24">
        <v>3115937475</v>
      </c>
      <c r="AB1931" s="24" t="s">
        <v>77</v>
      </c>
      <c r="AC1931" s="24" t="s">
        <v>77</v>
      </c>
      <c r="AD1931" s="24" t="s">
        <v>77</v>
      </c>
      <c r="AE1931" s="26" t="s">
        <v>151</v>
      </c>
      <c r="AF1931" s="26"/>
      <c r="AG1931" s="26"/>
      <c r="AH1931" s="27" t="s">
        <v>184</v>
      </c>
      <c r="AI1931" s="27" t="s">
        <v>11096</v>
      </c>
      <c r="AJ1931" s="27" t="s">
        <v>11096</v>
      </c>
      <c r="AK1931" s="24" t="s">
        <v>121</v>
      </c>
      <c r="AL1931" s="24" t="s">
        <v>7086</v>
      </c>
      <c r="AM1931" s="23">
        <v>43706</v>
      </c>
      <c r="AN1931" s="28">
        <v>857100.06</v>
      </c>
      <c r="AO1931" s="28">
        <v>97032</v>
      </c>
      <c r="AP1931" s="24"/>
      <c r="AQ1931" s="24"/>
      <c r="AR1931" s="24"/>
      <c r="AS1931" s="24"/>
      <c r="AT1931" s="24" t="e">
        <v>#N/A</v>
      </c>
      <c r="AU1931" s="24" t="e">
        <v>#N/A</v>
      </c>
      <c r="AV1931" s="24" t="e">
        <v>#N/A</v>
      </c>
      <c r="AW1931" s="24"/>
      <c r="AX1931" s="24"/>
      <c r="AY1931" s="24"/>
      <c r="AZ1931" s="24"/>
      <c r="BA1931" s="24"/>
      <c r="BB1931" s="24"/>
      <c r="BC1931" s="24"/>
      <c r="BD1931" s="24">
        <v>0</v>
      </c>
      <c r="BE1931" s="24">
        <v>0</v>
      </c>
      <c r="BF1931" s="23"/>
      <c r="BG1931" s="23"/>
      <c r="BH1931" s="23">
        <v>43763</v>
      </c>
      <c r="BI1931" s="26" t="s">
        <v>127</v>
      </c>
      <c r="BJ1931" s="26" t="s">
        <v>273</v>
      </c>
      <c r="BK1931" s="29">
        <v>0</v>
      </c>
      <c r="BL1931" s="24" t="s">
        <v>129</v>
      </c>
      <c r="BM1931" s="22" t="str">
        <f ca="1">+IF(Tabla1[[#This Row],[FECHA INGRESO]]&gt;=44986,IF((TODAY()-Tabla1[[#This Row],[FECHA INGRESO]])&gt;=50,"ALERTA","TODAVÍA FALTA"),"N/A")</f>
        <v>N/A</v>
      </c>
      <c r="BN1931" s="7">
        <f>IFERROR((_xlfn.DAYS(Tabla1[[#This Row],[FECHA INGRESO]],Tabla1[[#This Row],[FECHA RETIRO]]))/30,"")</f>
        <v>-1.9</v>
      </c>
    </row>
    <row r="1932" spans="1:66" x14ac:dyDescent="0.35">
      <c r="A1932" s="34">
        <v>63552535</v>
      </c>
      <c r="B1932" s="22" t="s">
        <v>11102</v>
      </c>
      <c r="C1932" s="23">
        <v>43706</v>
      </c>
      <c r="D1932" s="23" t="s">
        <v>1311</v>
      </c>
      <c r="E1932" s="23" t="s">
        <v>111</v>
      </c>
      <c r="F1932" s="23" t="s">
        <v>70</v>
      </c>
      <c r="G1932" s="24"/>
      <c r="H1932" s="24">
        <v>24096444784</v>
      </c>
      <c r="I1932" s="24" t="s">
        <v>95</v>
      </c>
      <c r="J1932" s="24">
        <f>DATEDIF(Tabla1[[#This Row],[FECHA DE NACIMIENTO]],Tabla1[[#This Row],[FECHA ACTUAL]],"Y")</f>
        <v>24</v>
      </c>
      <c r="K1932" s="24" t="s">
        <v>73</v>
      </c>
      <c r="L1932" s="24" t="s">
        <v>112</v>
      </c>
      <c r="M1932" s="24">
        <v>0</v>
      </c>
      <c r="N1932" s="24">
        <v>0</v>
      </c>
      <c r="O1932" s="24">
        <v>2</v>
      </c>
      <c r="P1932" s="24" t="s">
        <v>101</v>
      </c>
      <c r="Q1932" s="23">
        <v>36165</v>
      </c>
      <c r="R1932" s="24" t="s">
        <v>76</v>
      </c>
      <c r="S1932" s="25">
        <v>45119</v>
      </c>
      <c r="T1932" s="24"/>
      <c r="U1932" s="24">
        <v>3138852569</v>
      </c>
      <c r="V1932" s="24" t="s">
        <v>11103</v>
      </c>
      <c r="W1932" s="24" t="s">
        <v>11104</v>
      </c>
      <c r="X1932" s="24" t="s">
        <v>8405</v>
      </c>
      <c r="Y1932" s="24" t="s">
        <v>11105</v>
      </c>
      <c r="Z1932" s="24" t="s">
        <v>117</v>
      </c>
      <c r="AA1932" s="24">
        <v>3112085530</v>
      </c>
      <c r="AB1932" s="24" t="s">
        <v>77</v>
      </c>
      <c r="AC1932" s="24" t="s">
        <v>77</v>
      </c>
      <c r="AD1932" s="24" t="s">
        <v>77</v>
      </c>
      <c r="AE1932" s="26" t="s">
        <v>151</v>
      </c>
      <c r="AF1932" s="26"/>
      <c r="AG1932" s="26"/>
      <c r="AH1932" s="27" t="s">
        <v>184</v>
      </c>
      <c r="AI1932" s="27" t="s">
        <v>9573</v>
      </c>
      <c r="AJ1932" s="27" t="s">
        <v>9573</v>
      </c>
      <c r="AK1932" s="24" t="s">
        <v>121</v>
      </c>
      <c r="AL1932" s="24" t="s">
        <v>7086</v>
      </c>
      <c r="AM1932" s="23">
        <v>43706</v>
      </c>
      <c r="AN1932" s="28">
        <v>877803</v>
      </c>
      <c r="AO1932" s="28">
        <v>102854</v>
      </c>
      <c r="AP1932" s="24" t="s">
        <v>7371</v>
      </c>
      <c r="AQ1932" s="24"/>
      <c r="AR1932" s="24"/>
      <c r="AS1932" s="24"/>
      <c r="AT1932" s="24" t="e">
        <v>#N/A</v>
      </c>
      <c r="AU1932" s="24" t="e">
        <v>#N/A</v>
      </c>
      <c r="AV1932" s="24" t="e">
        <v>#N/A</v>
      </c>
      <c r="AW1932" s="24"/>
      <c r="AX1932" s="24"/>
      <c r="AY1932" s="24"/>
      <c r="AZ1932" s="24"/>
      <c r="BA1932" s="24"/>
      <c r="BB1932" s="24"/>
      <c r="BC1932" s="24"/>
      <c r="BD1932" s="24">
        <v>0</v>
      </c>
      <c r="BE1932" s="24">
        <v>0</v>
      </c>
      <c r="BF1932" s="23"/>
      <c r="BG1932" s="23"/>
      <c r="BH1932" s="23">
        <v>44040</v>
      </c>
      <c r="BI1932" s="26" t="s">
        <v>127</v>
      </c>
      <c r="BJ1932" s="26" t="s">
        <v>11106</v>
      </c>
      <c r="BK1932" s="29">
        <v>0</v>
      </c>
      <c r="BL1932" s="24" t="s">
        <v>129</v>
      </c>
      <c r="BM1932" s="22" t="str">
        <f ca="1">+IF(Tabla1[[#This Row],[FECHA INGRESO]]&gt;=44986,IF((TODAY()-Tabla1[[#This Row],[FECHA INGRESO]])&gt;=50,"ALERTA","TODAVÍA FALTA"),"N/A")</f>
        <v>N/A</v>
      </c>
      <c r="BN1932" s="7">
        <f>IFERROR((_xlfn.DAYS(Tabla1[[#This Row],[FECHA INGRESO]],Tabla1[[#This Row],[FECHA RETIRO]]))/30,"")</f>
        <v>-11.133333333333333</v>
      </c>
    </row>
    <row r="1933" spans="1:66" x14ac:dyDescent="0.35">
      <c r="A1933" s="34">
        <v>1152688816</v>
      </c>
      <c r="B1933" s="22" t="s">
        <v>11107</v>
      </c>
      <c r="C1933" s="23">
        <v>43710</v>
      </c>
      <c r="D1933" s="23" t="s">
        <v>582</v>
      </c>
      <c r="E1933" s="24" t="s">
        <v>94</v>
      </c>
      <c r="F1933" s="23" t="s">
        <v>70</v>
      </c>
      <c r="G1933" s="24"/>
      <c r="H1933" s="24">
        <v>24096519253</v>
      </c>
      <c r="I1933" s="24" t="s">
        <v>72</v>
      </c>
      <c r="J1933" s="24">
        <f>DATEDIF(Tabla1[[#This Row],[FECHA DE NACIMIENTO]],Tabla1[[#This Row],[FECHA ACTUAL]],"Y")</f>
        <v>30</v>
      </c>
      <c r="K1933" s="24" t="s">
        <v>73</v>
      </c>
      <c r="L1933" s="24" t="s">
        <v>112</v>
      </c>
      <c r="M1933" s="24">
        <v>0</v>
      </c>
      <c r="N1933" s="24">
        <v>0</v>
      </c>
      <c r="O1933" s="24">
        <v>2</v>
      </c>
      <c r="P1933" s="24" t="s">
        <v>101</v>
      </c>
      <c r="Q1933" s="23">
        <v>33957</v>
      </c>
      <c r="R1933" s="24" t="s">
        <v>830</v>
      </c>
      <c r="S1933" s="25">
        <v>45119</v>
      </c>
      <c r="T1933" s="24"/>
      <c r="U1933" s="24">
        <v>3213792682</v>
      </c>
      <c r="V1933" s="24" t="s">
        <v>11108</v>
      </c>
      <c r="W1933" s="24" t="s">
        <v>11109</v>
      </c>
      <c r="X1933" s="24" t="s">
        <v>912</v>
      </c>
      <c r="Y1933" s="24"/>
      <c r="Z1933" s="24"/>
      <c r="AA1933" s="24"/>
      <c r="AB1933" s="24" t="s">
        <v>77</v>
      </c>
      <c r="AC1933" s="24" t="s">
        <v>77</v>
      </c>
      <c r="AD1933" s="24" t="s">
        <v>77</v>
      </c>
      <c r="AE1933" s="26" t="s">
        <v>151</v>
      </c>
      <c r="AF1933" s="26"/>
      <c r="AG1933" s="26"/>
      <c r="AH1933" s="27" t="s">
        <v>184</v>
      </c>
      <c r="AI1933" s="27" t="s">
        <v>120</v>
      </c>
      <c r="AJ1933" s="27" t="s">
        <v>120</v>
      </c>
      <c r="AK1933" s="24" t="s">
        <v>121</v>
      </c>
      <c r="AL1933" s="24" t="s">
        <v>7086</v>
      </c>
      <c r="AM1933" s="23">
        <v>43710</v>
      </c>
      <c r="AN1933" s="28">
        <v>908526</v>
      </c>
      <c r="AO1933" s="28">
        <v>106454</v>
      </c>
      <c r="AP1933" s="24"/>
      <c r="AQ1933" s="24"/>
      <c r="AR1933" s="24"/>
      <c r="AS1933" s="24"/>
      <c r="AT1933" s="24"/>
      <c r="AU1933" s="24"/>
      <c r="AV1933" s="24">
        <v>82</v>
      </c>
      <c r="AW1933" s="24">
        <v>61</v>
      </c>
      <c r="AX1933" s="24"/>
      <c r="AY1933" s="24"/>
      <c r="AZ1933" s="24"/>
      <c r="BA1933" s="24"/>
      <c r="BB1933" s="24"/>
      <c r="BC1933" s="24"/>
      <c r="BD1933" s="24">
        <v>0</v>
      </c>
      <c r="BE1933" s="24">
        <v>0</v>
      </c>
      <c r="BF1933" s="23"/>
      <c r="BG1933" s="23"/>
      <c r="BH1933" s="23">
        <v>44455</v>
      </c>
      <c r="BI1933" s="26" t="s">
        <v>143</v>
      </c>
      <c r="BJ1933" s="26" t="s">
        <v>11110</v>
      </c>
      <c r="BK1933" s="29">
        <v>0</v>
      </c>
      <c r="BL1933" s="24" t="s">
        <v>129</v>
      </c>
      <c r="BM1933" s="22" t="str">
        <f ca="1">+IF(Tabla1[[#This Row],[FECHA INGRESO]]&gt;=44986,IF((TODAY()-Tabla1[[#This Row],[FECHA INGRESO]])&gt;=50,"ALERTA","TODAVÍA FALTA"),"N/A")</f>
        <v>N/A</v>
      </c>
      <c r="BN1933" s="7">
        <f>IFERROR((_xlfn.DAYS(Tabla1[[#This Row],[FECHA INGRESO]],Tabla1[[#This Row],[FECHA RETIRO]]))/30,"")</f>
        <v>-24.833333333333332</v>
      </c>
    </row>
    <row r="1934" spans="1:66" ht="15" customHeight="1" x14ac:dyDescent="0.35">
      <c r="A1934" s="21">
        <v>1010238268</v>
      </c>
      <c r="B1934" s="22" t="s">
        <v>11111</v>
      </c>
      <c r="C1934" s="23">
        <v>43711</v>
      </c>
      <c r="D1934" s="23" t="s">
        <v>188</v>
      </c>
      <c r="E1934" s="23" t="s">
        <v>110</v>
      </c>
      <c r="F1934" s="23" t="s">
        <v>70</v>
      </c>
      <c r="G1934" s="24"/>
      <c r="H1934" s="24">
        <v>24096545858</v>
      </c>
      <c r="I1934" s="24" t="s">
        <v>72</v>
      </c>
      <c r="J1934" s="24">
        <f>DATEDIF(Tabla1[[#This Row],[FECHA DE NACIMIENTO]],Tabla1[[#This Row],[FECHA ACTUAL]],"Y")</f>
        <v>25</v>
      </c>
      <c r="K1934" s="24" t="s">
        <v>73</v>
      </c>
      <c r="L1934" s="24" t="s">
        <v>112</v>
      </c>
      <c r="M1934" s="24">
        <v>0</v>
      </c>
      <c r="N1934" s="24">
        <v>0</v>
      </c>
      <c r="O1934" s="24">
        <v>2</v>
      </c>
      <c r="P1934" s="24" t="s">
        <v>101</v>
      </c>
      <c r="Q1934" s="23">
        <v>35845</v>
      </c>
      <c r="R1934" s="24" t="s">
        <v>76</v>
      </c>
      <c r="S1934" s="25">
        <v>45119</v>
      </c>
      <c r="T1934" s="24"/>
      <c r="U1934" s="24">
        <v>3505876244</v>
      </c>
      <c r="V1934" s="24" t="s">
        <v>11112</v>
      </c>
      <c r="W1934" s="24" t="s">
        <v>11113</v>
      </c>
      <c r="X1934" s="24" t="s">
        <v>11114</v>
      </c>
      <c r="Y1934" s="24" t="s">
        <v>11115</v>
      </c>
      <c r="Z1934" s="24" t="s">
        <v>117</v>
      </c>
      <c r="AA1934" s="24">
        <v>3143848834</v>
      </c>
      <c r="AB1934" s="24" t="s">
        <v>101</v>
      </c>
      <c r="AC1934" s="24" t="s">
        <v>101</v>
      </c>
      <c r="AD1934" s="24" t="e">
        <v>#REF!</v>
      </c>
      <c r="AE1934" s="26" t="s">
        <v>183</v>
      </c>
      <c r="AF1934" s="26"/>
      <c r="AG1934" s="26" t="s">
        <v>11116</v>
      </c>
      <c r="AH1934" s="27" t="s">
        <v>474</v>
      </c>
      <c r="AI1934" s="27" t="s">
        <v>105</v>
      </c>
      <c r="AJ1934" s="27" t="s">
        <v>106</v>
      </c>
      <c r="AK1934" s="24" t="s">
        <v>89</v>
      </c>
      <c r="AL1934" s="24" t="s">
        <v>90</v>
      </c>
      <c r="AM1934" s="23">
        <v>43711</v>
      </c>
      <c r="AN1934" s="28">
        <v>1160000</v>
      </c>
      <c r="AO1934" s="28">
        <v>140606</v>
      </c>
      <c r="AP1934" s="24">
        <v>0</v>
      </c>
      <c r="AQ1934" s="24">
        <v>0</v>
      </c>
      <c r="AR1934" s="24">
        <v>0</v>
      </c>
      <c r="AS1934" s="24">
        <v>0</v>
      </c>
      <c r="AT1934" s="24">
        <v>0</v>
      </c>
      <c r="AU1934" s="24">
        <v>0</v>
      </c>
      <c r="AV1934" s="24">
        <v>96</v>
      </c>
      <c r="AW1934" s="24">
        <v>94</v>
      </c>
      <c r="AX1934" s="24">
        <v>0</v>
      </c>
      <c r="AY1934" s="24">
        <v>0</v>
      </c>
      <c r="AZ1934" s="24">
        <v>0</v>
      </c>
      <c r="BA1934" s="24">
        <v>0</v>
      </c>
      <c r="BB1934" s="24">
        <v>0</v>
      </c>
      <c r="BC1934" s="24">
        <v>0</v>
      </c>
      <c r="BD1934" s="24">
        <v>0</v>
      </c>
      <c r="BE1934" s="24">
        <v>0</v>
      </c>
      <c r="BF1934" s="23"/>
      <c r="BG1934" s="23"/>
      <c r="BH1934" s="23" t="s">
        <v>75</v>
      </c>
      <c r="BI1934" s="26">
        <v>0</v>
      </c>
      <c r="BJ1934" s="26">
        <v>0</v>
      </c>
      <c r="BK1934" s="29">
        <v>0</v>
      </c>
      <c r="BL1934" s="24" t="s">
        <v>91</v>
      </c>
      <c r="BM1934" s="22" t="str">
        <f ca="1">+IF(Tabla1[[#This Row],[FECHA INGRESO]]&gt;=44986,IF((TODAY()-Tabla1[[#This Row],[FECHA INGRESO]])&gt;=50,"ALERTA","TODAVÍA FALTA"),"N/A")</f>
        <v>N/A</v>
      </c>
      <c r="BN1934" s="7" t="str">
        <f>IFERROR((_xlfn.DAYS(Tabla1[[#This Row],[FECHA INGRESO]],Tabla1[[#This Row],[FECHA RETIRO]]))/30,"")</f>
        <v/>
      </c>
    </row>
    <row r="1935" spans="1:66" x14ac:dyDescent="0.35">
      <c r="A1935" s="31">
        <v>1030637949</v>
      </c>
      <c r="B1935" s="22" t="s">
        <v>11117</v>
      </c>
      <c r="C1935" s="23">
        <v>43711</v>
      </c>
      <c r="D1935" s="23" t="s">
        <v>188</v>
      </c>
      <c r="E1935" s="23" t="s">
        <v>111</v>
      </c>
      <c r="F1935" s="23"/>
      <c r="G1935" s="24"/>
      <c r="H1935" s="24">
        <v>24096626531</v>
      </c>
      <c r="I1935" s="24" t="s">
        <v>95</v>
      </c>
      <c r="J1935" s="24">
        <f>DATEDIF(Tabla1[[#This Row],[FECHA DE NACIMIENTO]],Tabla1[[#This Row],[FECHA ACTUAL]],"Y")</f>
        <v>29</v>
      </c>
      <c r="K1935" s="24" t="s">
        <v>73</v>
      </c>
      <c r="L1935" s="24" t="s">
        <v>112</v>
      </c>
      <c r="M1935" s="24">
        <v>1</v>
      </c>
      <c r="N1935" s="24">
        <v>1</v>
      </c>
      <c r="O1935" s="24">
        <v>2</v>
      </c>
      <c r="P1935" s="24" t="s">
        <v>101</v>
      </c>
      <c r="Q1935" s="23">
        <v>34391</v>
      </c>
      <c r="R1935" s="24" t="s">
        <v>76</v>
      </c>
      <c r="S1935" s="25">
        <v>45119</v>
      </c>
      <c r="T1935" s="24"/>
      <c r="U1935" s="24">
        <v>3192549491</v>
      </c>
      <c r="V1935" s="24" t="s">
        <v>11118</v>
      </c>
      <c r="W1935" s="24" t="s">
        <v>11119</v>
      </c>
      <c r="X1935" s="24" t="s">
        <v>11120</v>
      </c>
      <c r="Y1935" s="24" t="s">
        <v>11121</v>
      </c>
      <c r="Z1935" s="24" t="s">
        <v>117</v>
      </c>
      <c r="AA1935" s="24">
        <v>3002623916</v>
      </c>
      <c r="AB1935" s="24" t="s">
        <v>77</v>
      </c>
      <c r="AC1935" s="24" t="s">
        <v>77</v>
      </c>
      <c r="AD1935" s="24" t="s">
        <v>77</v>
      </c>
      <c r="AE1935" s="26" t="s">
        <v>151</v>
      </c>
      <c r="AF1935" s="26"/>
      <c r="AG1935" s="26"/>
      <c r="AH1935" s="27" t="s">
        <v>184</v>
      </c>
      <c r="AI1935" s="27" t="s">
        <v>1612</v>
      </c>
      <c r="AJ1935" s="27" t="s">
        <v>487</v>
      </c>
      <c r="AK1935" s="24" t="s">
        <v>121</v>
      </c>
      <c r="AL1935" s="24" t="s">
        <v>7086</v>
      </c>
      <c r="AM1935" s="23">
        <v>43711</v>
      </c>
      <c r="AN1935" s="28">
        <v>857100.06</v>
      </c>
      <c r="AO1935" s="28">
        <v>97032</v>
      </c>
      <c r="AP1935" s="24"/>
      <c r="AQ1935" s="24"/>
      <c r="AR1935" s="24"/>
      <c r="AS1935" s="24"/>
      <c r="AT1935" s="24" t="e">
        <v>#N/A</v>
      </c>
      <c r="AU1935" s="24" t="e">
        <v>#N/A</v>
      </c>
      <c r="AV1935" s="24">
        <v>96</v>
      </c>
      <c r="AW1935" s="24"/>
      <c r="AX1935" s="24"/>
      <c r="AY1935" s="24"/>
      <c r="AZ1935" s="24"/>
      <c r="BA1935" s="24"/>
      <c r="BB1935" s="24"/>
      <c r="BC1935" s="24"/>
      <c r="BD1935" s="24">
        <v>0</v>
      </c>
      <c r="BE1935" s="24">
        <v>0</v>
      </c>
      <c r="BF1935" s="23"/>
      <c r="BG1935" s="23"/>
      <c r="BH1935" s="23">
        <v>43738</v>
      </c>
      <c r="BI1935" s="26" t="s">
        <v>127</v>
      </c>
      <c r="BJ1935" s="26" t="s">
        <v>273</v>
      </c>
      <c r="BK1935" s="29">
        <v>32205</v>
      </c>
      <c r="BL1935" s="24" t="s">
        <v>129</v>
      </c>
      <c r="BM1935" s="22" t="str">
        <f ca="1">+IF(Tabla1[[#This Row],[FECHA INGRESO]]&gt;=44986,IF((TODAY()-Tabla1[[#This Row],[FECHA INGRESO]])&gt;=50,"ALERTA","TODAVÍA FALTA"),"N/A")</f>
        <v>N/A</v>
      </c>
      <c r="BN1935" s="7">
        <f>IFERROR((_xlfn.DAYS(Tabla1[[#This Row],[FECHA INGRESO]],Tabla1[[#This Row],[FECHA RETIRO]]))/30,"")</f>
        <v>-0.9</v>
      </c>
    </row>
    <row r="1936" spans="1:66" ht="15" customHeight="1" x14ac:dyDescent="0.35">
      <c r="A1936" s="21">
        <v>1061598063</v>
      </c>
      <c r="B1936" s="22" t="s">
        <v>11122</v>
      </c>
      <c r="C1936" s="23">
        <v>43711</v>
      </c>
      <c r="D1936" s="23" t="s">
        <v>93</v>
      </c>
      <c r="E1936" s="23" t="s">
        <v>110</v>
      </c>
      <c r="F1936" s="23" t="s">
        <v>70</v>
      </c>
      <c r="G1936" s="24"/>
      <c r="H1936" s="24">
        <v>24096553392</v>
      </c>
      <c r="I1936" s="24" t="s">
        <v>95</v>
      </c>
      <c r="J1936" s="24">
        <f>DATEDIF(Tabla1[[#This Row],[FECHA DE NACIMIENTO]],Tabla1[[#This Row],[FECHA ACTUAL]],"Y")</f>
        <v>26</v>
      </c>
      <c r="K1936" s="24" t="s">
        <v>73</v>
      </c>
      <c r="L1936" s="24" t="s">
        <v>112</v>
      </c>
      <c r="M1936" s="24">
        <v>0</v>
      </c>
      <c r="N1936" s="24">
        <v>0</v>
      </c>
      <c r="O1936" s="24">
        <v>2</v>
      </c>
      <c r="P1936" s="24" t="s">
        <v>101</v>
      </c>
      <c r="Q1936" s="23">
        <v>35352</v>
      </c>
      <c r="R1936" s="24" t="s">
        <v>11123</v>
      </c>
      <c r="S1936" s="25">
        <v>45119</v>
      </c>
      <c r="T1936" s="24"/>
      <c r="U1936" s="24">
        <v>3213345792</v>
      </c>
      <c r="V1936" s="24" t="s">
        <v>11124</v>
      </c>
      <c r="W1936" s="24" t="s">
        <v>11125</v>
      </c>
      <c r="X1936" s="24" t="s">
        <v>11071</v>
      </c>
      <c r="Y1936" s="24" t="s">
        <v>11126</v>
      </c>
      <c r="Z1936" s="24" t="s">
        <v>255</v>
      </c>
      <c r="AA1936" s="24">
        <v>3222424758</v>
      </c>
      <c r="AB1936" s="24" t="s">
        <v>77</v>
      </c>
      <c r="AC1936" s="24" t="s">
        <v>77</v>
      </c>
      <c r="AD1936" s="24" t="s">
        <v>77</v>
      </c>
      <c r="AE1936" s="26" t="s">
        <v>151</v>
      </c>
      <c r="AF1936" s="26"/>
      <c r="AG1936" s="26"/>
      <c r="AH1936" s="27" t="s">
        <v>184</v>
      </c>
      <c r="AI1936" s="27" t="s">
        <v>120</v>
      </c>
      <c r="AJ1936" s="27" t="s">
        <v>120</v>
      </c>
      <c r="AK1936" s="24" t="s">
        <v>121</v>
      </c>
      <c r="AL1936" s="24" t="s">
        <v>7086</v>
      </c>
      <c r="AM1936" s="23">
        <v>43711</v>
      </c>
      <c r="AN1936" s="28">
        <v>877803</v>
      </c>
      <c r="AO1936" s="28">
        <v>102854</v>
      </c>
      <c r="AP1936" s="24"/>
      <c r="AQ1936" s="24"/>
      <c r="AR1936" s="24"/>
      <c r="AS1936" s="24"/>
      <c r="AT1936" s="24" t="e">
        <v>#N/A</v>
      </c>
      <c r="AU1936" s="24" t="e">
        <v>#N/A</v>
      </c>
      <c r="AV1936" s="24" t="e">
        <v>#N/A</v>
      </c>
      <c r="AW1936" s="24"/>
      <c r="AX1936" s="24"/>
      <c r="AY1936" s="24"/>
      <c r="AZ1936" s="24"/>
      <c r="BA1936" s="24"/>
      <c r="BB1936" s="24"/>
      <c r="BC1936" s="24"/>
      <c r="BD1936" s="24">
        <v>0</v>
      </c>
      <c r="BE1936" s="24">
        <v>0</v>
      </c>
      <c r="BF1936" s="23"/>
      <c r="BG1936" s="23"/>
      <c r="BH1936" s="23">
        <v>44195</v>
      </c>
      <c r="BI1936" s="26" t="s">
        <v>127</v>
      </c>
      <c r="BJ1936" s="26" t="s">
        <v>11127</v>
      </c>
      <c r="BK1936" s="29">
        <v>0</v>
      </c>
      <c r="BL1936" s="24" t="s">
        <v>129</v>
      </c>
      <c r="BM1936" s="22" t="str">
        <f ca="1">+IF(Tabla1[[#This Row],[FECHA INGRESO]]&gt;=44986,IF((TODAY()-Tabla1[[#This Row],[FECHA INGRESO]])&gt;=50,"ALERTA","TODAVÍA FALTA"),"N/A")</f>
        <v>N/A</v>
      </c>
      <c r="BN1936" s="7">
        <f>IFERROR((_xlfn.DAYS(Tabla1[[#This Row],[FECHA INGRESO]],Tabla1[[#This Row],[FECHA RETIRO]]))/30,"")</f>
        <v>-16.133333333333333</v>
      </c>
    </row>
    <row r="1937" spans="1:66" x14ac:dyDescent="0.35">
      <c r="A1937" s="31">
        <v>1152454213</v>
      </c>
      <c r="B1937" s="22" t="s">
        <v>11128</v>
      </c>
      <c r="C1937" s="23">
        <v>43712</v>
      </c>
      <c r="D1937" s="23" t="s">
        <v>582</v>
      </c>
      <c r="E1937" s="24" t="s">
        <v>94</v>
      </c>
      <c r="F1937" s="23"/>
      <c r="G1937" s="24"/>
      <c r="H1937" s="24">
        <v>24096598131</v>
      </c>
      <c r="I1937" s="24" t="s">
        <v>95</v>
      </c>
      <c r="J1937" s="24">
        <f>DATEDIF(Tabla1[[#This Row],[FECHA DE NACIMIENTO]],Tabla1[[#This Row],[FECHA ACTUAL]],"Y")</f>
        <v>27</v>
      </c>
      <c r="K1937" s="24" t="s">
        <v>73</v>
      </c>
      <c r="L1937" s="24" t="s">
        <v>234</v>
      </c>
      <c r="M1937" s="24">
        <v>1</v>
      </c>
      <c r="N1937" s="24">
        <v>1</v>
      </c>
      <c r="O1937" s="24">
        <v>2</v>
      </c>
      <c r="P1937" s="24" t="s">
        <v>101</v>
      </c>
      <c r="Q1937" s="23">
        <v>34896</v>
      </c>
      <c r="R1937" s="24" t="s">
        <v>5061</v>
      </c>
      <c r="S1937" s="25">
        <v>45119</v>
      </c>
      <c r="T1937" s="24"/>
      <c r="U1937" s="24">
        <v>3007554048</v>
      </c>
      <c r="V1937" s="24" t="s">
        <v>11129</v>
      </c>
      <c r="W1937" s="24" t="s">
        <v>11130</v>
      </c>
      <c r="X1937" s="24" t="s">
        <v>8163</v>
      </c>
      <c r="Y1937" s="24" t="s">
        <v>11131</v>
      </c>
      <c r="Z1937" s="24" t="s">
        <v>82</v>
      </c>
      <c r="AA1937" s="24">
        <v>3017410156</v>
      </c>
      <c r="AB1937" s="24" t="s">
        <v>77</v>
      </c>
      <c r="AC1937" s="24" t="s">
        <v>77</v>
      </c>
      <c r="AD1937" s="24" t="s">
        <v>77</v>
      </c>
      <c r="AE1937" s="26" t="s">
        <v>183</v>
      </c>
      <c r="AF1937" s="26"/>
      <c r="AG1937" s="26"/>
      <c r="AH1937" s="27" t="s">
        <v>184</v>
      </c>
      <c r="AI1937" s="27" t="s">
        <v>10999</v>
      </c>
      <c r="AJ1937" s="27" t="s">
        <v>11000</v>
      </c>
      <c r="AK1937" s="24" t="s">
        <v>8947</v>
      </c>
      <c r="AL1937" s="24" t="s">
        <v>7086</v>
      </c>
      <c r="AM1937" s="23">
        <v>43712</v>
      </c>
      <c r="AN1937" s="28">
        <v>857100.06</v>
      </c>
      <c r="AO1937" s="28">
        <v>97032</v>
      </c>
      <c r="AP1937" s="24"/>
      <c r="AQ1937" s="24"/>
      <c r="AR1937" s="24"/>
      <c r="AS1937" s="24"/>
      <c r="AT1937" s="24" t="e">
        <v>#N/A</v>
      </c>
      <c r="AU1937" s="24" t="e">
        <v>#N/A</v>
      </c>
      <c r="AV1937" s="24">
        <v>85</v>
      </c>
      <c r="AW1937" s="24"/>
      <c r="AX1937" s="24"/>
      <c r="AY1937" s="24"/>
      <c r="AZ1937" s="24"/>
      <c r="BA1937" s="24"/>
      <c r="BB1937" s="24"/>
      <c r="BC1937" s="24"/>
      <c r="BD1937" s="24">
        <v>0</v>
      </c>
      <c r="BE1937" s="24">
        <v>0</v>
      </c>
      <c r="BF1937" s="23"/>
      <c r="BG1937" s="23"/>
      <c r="BH1937" s="23">
        <v>43816</v>
      </c>
      <c r="BI1937" s="26" t="s">
        <v>127</v>
      </c>
      <c r="BJ1937" s="26" t="s">
        <v>273</v>
      </c>
      <c r="BK1937" s="29">
        <v>127950</v>
      </c>
      <c r="BL1937" s="24" t="s">
        <v>129</v>
      </c>
      <c r="BM1937" s="22" t="str">
        <f ca="1">+IF(Tabla1[[#This Row],[FECHA INGRESO]]&gt;=44986,IF((TODAY()-Tabla1[[#This Row],[FECHA INGRESO]])&gt;=50,"ALERTA","TODAVÍA FALTA"),"N/A")</f>
        <v>N/A</v>
      </c>
      <c r="BN1937" s="7">
        <f>IFERROR((_xlfn.DAYS(Tabla1[[#This Row],[FECHA INGRESO]],Tabla1[[#This Row],[FECHA RETIRO]]))/30,"")</f>
        <v>-3.4666666666666668</v>
      </c>
    </row>
    <row r="1938" spans="1:66" ht="15" customHeight="1" x14ac:dyDescent="0.35">
      <c r="A1938" s="34">
        <v>1060417462</v>
      </c>
      <c r="B1938" s="22" t="s">
        <v>11132</v>
      </c>
      <c r="C1938" s="23">
        <v>43717</v>
      </c>
      <c r="D1938" s="23" t="s">
        <v>188</v>
      </c>
      <c r="E1938" s="24" t="s">
        <v>94</v>
      </c>
      <c r="F1938" s="23" t="s">
        <v>70</v>
      </c>
      <c r="G1938" s="24"/>
      <c r="H1938" s="24">
        <v>24096494075</v>
      </c>
      <c r="I1938" s="24" t="s">
        <v>72</v>
      </c>
      <c r="J1938" s="24">
        <f>DATEDIF(Tabla1[[#This Row],[FECHA DE NACIMIENTO]],Tabla1[[#This Row],[FECHA ACTUAL]],"Y")</f>
        <v>31</v>
      </c>
      <c r="K1938" s="24" t="s">
        <v>96</v>
      </c>
      <c r="L1938" s="24" t="s">
        <v>234</v>
      </c>
      <c r="M1938" s="24">
        <v>1</v>
      </c>
      <c r="N1938" s="24">
        <v>2</v>
      </c>
      <c r="O1938" s="24">
        <v>2</v>
      </c>
      <c r="P1938" s="24" t="s">
        <v>101</v>
      </c>
      <c r="Q1938" s="23">
        <v>33437</v>
      </c>
      <c r="R1938" s="24" t="s">
        <v>11133</v>
      </c>
      <c r="S1938" s="25">
        <v>45119</v>
      </c>
      <c r="T1938" s="24"/>
      <c r="U1938" s="24">
        <v>3118119730</v>
      </c>
      <c r="V1938" s="24" t="s">
        <v>11134</v>
      </c>
      <c r="W1938" s="24" t="s">
        <v>11135</v>
      </c>
      <c r="X1938" s="24" t="s">
        <v>11136</v>
      </c>
      <c r="Y1938" s="24" t="s">
        <v>11137</v>
      </c>
      <c r="Z1938" s="24" t="s">
        <v>82</v>
      </c>
      <c r="AA1938" s="24">
        <v>3195237183</v>
      </c>
      <c r="AB1938" s="24" t="s">
        <v>77</v>
      </c>
      <c r="AC1938" s="24" t="s">
        <v>77</v>
      </c>
      <c r="AD1938" s="24" t="s">
        <v>77</v>
      </c>
      <c r="AE1938" s="26" t="s">
        <v>151</v>
      </c>
      <c r="AF1938" s="26"/>
      <c r="AG1938" s="26"/>
      <c r="AH1938" s="27" t="s">
        <v>3042</v>
      </c>
      <c r="AI1938" s="27" t="s">
        <v>10168</v>
      </c>
      <c r="AJ1938" s="27" t="s">
        <v>438</v>
      </c>
      <c r="AK1938" s="24" t="s">
        <v>121</v>
      </c>
      <c r="AL1938" s="24" t="s">
        <v>7086</v>
      </c>
      <c r="AM1938" s="23">
        <v>43717</v>
      </c>
      <c r="AN1938" s="28">
        <v>877803</v>
      </c>
      <c r="AO1938" s="28">
        <v>102854</v>
      </c>
      <c r="AP1938" s="24"/>
      <c r="AQ1938" s="24"/>
      <c r="AR1938" s="24"/>
      <c r="AS1938" s="24"/>
      <c r="AT1938" s="24" t="e">
        <v>#N/A</v>
      </c>
      <c r="AU1938" s="24" t="e">
        <v>#N/A</v>
      </c>
      <c r="AV1938" s="24" t="e">
        <v>#N/A</v>
      </c>
      <c r="AW1938" s="24"/>
      <c r="AX1938" s="24"/>
      <c r="AY1938" s="24"/>
      <c r="AZ1938" s="24"/>
      <c r="BA1938" s="24"/>
      <c r="BB1938" s="24"/>
      <c r="BC1938" s="24"/>
      <c r="BD1938" s="24">
        <v>0</v>
      </c>
      <c r="BE1938" s="24">
        <v>0</v>
      </c>
      <c r="BF1938" s="23"/>
      <c r="BG1938" s="23"/>
      <c r="BH1938" s="23">
        <v>43972</v>
      </c>
      <c r="BI1938" s="26" t="s">
        <v>127</v>
      </c>
      <c r="BJ1938" s="26" t="s">
        <v>11138</v>
      </c>
      <c r="BK1938" s="29">
        <v>0</v>
      </c>
      <c r="BL1938" s="24" t="s">
        <v>129</v>
      </c>
      <c r="BM1938" s="22" t="str">
        <f ca="1">+IF(Tabla1[[#This Row],[FECHA INGRESO]]&gt;=44986,IF((TODAY()-Tabla1[[#This Row],[FECHA INGRESO]])&gt;=50,"ALERTA","TODAVÍA FALTA"),"N/A")</f>
        <v>N/A</v>
      </c>
      <c r="BN1938" s="7">
        <f>IFERROR((_xlfn.DAYS(Tabla1[[#This Row],[FECHA INGRESO]],Tabla1[[#This Row],[FECHA RETIRO]]))/30,"")</f>
        <v>-8.5</v>
      </c>
    </row>
    <row r="1939" spans="1:66" ht="15" customHeight="1" x14ac:dyDescent="0.35">
      <c r="A1939" s="31">
        <v>1007119588</v>
      </c>
      <c r="B1939" s="22" t="s">
        <v>11139</v>
      </c>
      <c r="C1939" s="23">
        <v>43717</v>
      </c>
      <c r="D1939" s="23" t="s">
        <v>870</v>
      </c>
      <c r="E1939" s="23" t="s">
        <v>111</v>
      </c>
      <c r="F1939" s="23"/>
      <c r="G1939" s="24"/>
      <c r="H1939" s="24">
        <v>24096634431</v>
      </c>
      <c r="I1939" s="24" t="s">
        <v>95</v>
      </c>
      <c r="J1939" s="24">
        <f>DATEDIF(Tabla1[[#This Row],[FECHA DE NACIMIENTO]],Tabla1[[#This Row],[FECHA ACTUAL]],"Y")</f>
        <v>22</v>
      </c>
      <c r="K1939" s="24" t="s">
        <v>73</v>
      </c>
      <c r="L1939" s="24" t="s">
        <v>112</v>
      </c>
      <c r="M1939" s="24">
        <v>1</v>
      </c>
      <c r="N1939" s="24">
        <v>1</v>
      </c>
      <c r="O1939" s="24">
        <v>3</v>
      </c>
      <c r="P1939" s="24" t="s">
        <v>101</v>
      </c>
      <c r="Q1939" s="23">
        <v>36745</v>
      </c>
      <c r="R1939" s="24" t="s">
        <v>11140</v>
      </c>
      <c r="S1939" s="25">
        <v>45119</v>
      </c>
      <c r="T1939" s="24"/>
      <c r="U1939" s="24">
        <v>3106201416</v>
      </c>
      <c r="V1939" s="24" t="s">
        <v>11141</v>
      </c>
      <c r="W1939" s="24" t="s">
        <v>11142</v>
      </c>
      <c r="X1939" s="24" t="s">
        <v>11143</v>
      </c>
      <c r="Y1939" s="24" t="s">
        <v>11144</v>
      </c>
      <c r="Z1939" s="24" t="s">
        <v>162</v>
      </c>
      <c r="AA1939" s="24">
        <v>3122458320</v>
      </c>
      <c r="AB1939" s="24" t="s">
        <v>77</v>
      </c>
      <c r="AC1939" s="24" t="s">
        <v>77</v>
      </c>
      <c r="AD1939" s="24" t="s">
        <v>77</v>
      </c>
      <c r="AE1939" s="26" t="s">
        <v>151</v>
      </c>
      <c r="AF1939" s="26"/>
      <c r="AG1939" s="26"/>
      <c r="AH1939" s="27" t="s">
        <v>3042</v>
      </c>
      <c r="AI1939" s="27" t="s">
        <v>11057</v>
      </c>
      <c r="AJ1939" s="27" t="s">
        <v>438</v>
      </c>
      <c r="AK1939" s="24" t="s">
        <v>121</v>
      </c>
      <c r="AL1939" s="24" t="s">
        <v>7086</v>
      </c>
      <c r="AM1939" s="23">
        <v>43717</v>
      </c>
      <c r="AN1939" s="28">
        <v>857100.06</v>
      </c>
      <c r="AO1939" s="28">
        <v>97032</v>
      </c>
      <c r="AP1939" s="24"/>
      <c r="AQ1939" s="24"/>
      <c r="AR1939" s="24"/>
      <c r="AS1939" s="24"/>
      <c r="AT1939" s="24" t="e">
        <v>#N/A</v>
      </c>
      <c r="AU1939" s="24" t="e">
        <v>#N/A</v>
      </c>
      <c r="AV1939" s="24" t="e">
        <v>#N/A</v>
      </c>
      <c r="AW1939" s="24"/>
      <c r="AX1939" s="24"/>
      <c r="AY1939" s="24"/>
      <c r="AZ1939" s="24"/>
      <c r="BA1939" s="24"/>
      <c r="BB1939" s="24"/>
      <c r="BC1939" s="24"/>
      <c r="BD1939" s="24">
        <v>0</v>
      </c>
      <c r="BE1939" s="24">
        <v>0</v>
      </c>
      <c r="BF1939" s="23"/>
      <c r="BG1939" s="23"/>
      <c r="BH1939" s="23">
        <v>43750</v>
      </c>
      <c r="BI1939" s="26" t="s">
        <v>127</v>
      </c>
      <c r="BJ1939" s="26" t="s">
        <v>8265</v>
      </c>
      <c r="BK1939" s="29">
        <v>39105</v>
      </c>
      <c r="BL1939" s="24" t="s">
        <v>129</v>
      </c>
      <c r="BM1939" s="22" t="str">
        <f ca="1">+IF(Tabla1[[#This Row],[FECHA INGRESO]]&gt;=44986,IF((TODAY()-Tabla1[[#This Row],[FECHA INGRESO]])&gt;=50,"ALERTA","TODAVÍA FALTA"),"N/A")</f>
        <v>N/A</v>
      </c>
      <c r="BN1939" s="7">
        <f>IFERROR((_xlfn.DAYS(Tabla1[[#This Row],[FECHA INGRESO]],Tabla1[[#This Row],[FECHA RETIRO]]))/30,"")</f>
        <v>-1.1000000000000001</v>
      </c>
    </row>
    <row r="1940" spans="1:66" ht="15" customHeight="1" x14ac:dyDescent="0.35">
      <c r="A1940" s="31">
        <v>1030552991</v>
      </c>
      <c r="B1940" s="22" t="s">
        <v>11145</v>
      </c>
      <c r="C1940" s="23">
        <v>43717</v>
      </c>
      <c r="D1940" s="23" t="s">
        <v>109</v>
      </c>
      <c r="E1940" s="23" t="s">
        <v>111</v>
      </c>
      <c r="F1940" s="23"/>
      <c r="G1940" s="24"/>
      <c r="H1940" s="24">
        <v>24096663167</v>
      </c>
      <c r="I1940" s="24" t="s">
        <v>72</v>
      </c>
      <c r="J1940" s="24">
        <f>DATEDIF(Tabla1[[#This Row],[FECHA DE NACIMIENTO]],Tabla1[[#This Row],[FECHA ACTUAL]],"Y")</f>
        <v>34</v>
      </c>
      <c r="K1940" s="24" t="s">
        <v>73</v>
      </c>
      <c r="L1940" s="24" t="s">
        <v>112</v>
      </c>
      <c r="M1940" s="24">
        <v>1</v>
      </c>
      <c r="N1940" s="24">
        <v>1</v>
      </c>
      <c r="O1940" s="24">
        <v>3</v>
      </c>
      <c r="P1940" s="24" t="s">
        <v>101</v>
      </c>
      <c r="Q1940" s="23">
        <v>32454</v>
      </c>
      <c r="R1940" s="24" t="s">
        <v>76</v>
      </c>
      <c r="S1940" s="25">
        <v>45119</v>
      </c>
      <c r="T1940" s="24">
        <v>4653502</v>
      </c>
      <c r="U1940" s="24">
        <v>3212868881</v>
      </c>
      <c r="V1940" s="24" t="s">
        <v>11146</v>
      </c>
      <c r="W1940" s="24" t="s">
        <v>11147</v>
      </c>
      <c r="X1940" s="24" t="s">
        <v>9245</v>
      </c>
      <c r="Y1940" s="24" t="s">
        <v>11148</v>
      </c>
      <c r="Z1940" s="24" t="s">
        <v>82</v>
      </c>
      <c r="AA1940" s="24">
        <v>3219102160</v>
      </c>
      <c r="AB1940" s="24" t="s">
        <v>77</v>
      </c>
      <c r="AC1940" s="24" t="s">
        <v>77</v>
      </c>
      <c r="AD1940" s="24" t="s">
        <v>77</v>
      </c>
      <c r="AE1940" s="26" t="s">
        <v>183</v>
      </c>
      <c r="AF1940" s="26"/>
      <c r="AG1940" s="26"/>
      <c r="AH1940" s="27" t="s">
        <v>10823</v>
      </c>
      <c r="AI1940" s="27" t="s">
        <v>2411</v>
      </c>
      <c r="AJ1940" s="27" t="s">
        <v>2411</v>
      </c>
      <c r="AK1940" s="24" t="s">
        <v>121</v>
      </c>
      <c r="AL1940" s="24" t="s">
        <v>7086</v>
      </c>
      <c r="AM1940" s="23">
        <v>43717</v>
      </c>
      <c r="AN1940" s="28">
        <v>857100.06</v>
      </c>
      <c r="AO1940" s="28">
        <v>97032</v>
      </c>
      <c r="AP1940" s="24"/>
      <c r="AQ1940" s="24"/>
      <c r="AR1940" s="24"/>
      <c r="AS1940" s="24"/>
      <c r="AT1940" s="24" t="e">
        <v>#N/A</v>
      </c>
      <c r="AU1940" s="24" t="e">
        <v>#N/A</v>
      </c>
      <c r="AV1940" s="24" t="e">
        <v>#N/A</v>
      </c>
      <c r="AW1940" s="24"/>
      <c r="AX1940" s="24"/>
      <c r="AY1940" s="24"/>
      <c r="AZ1940" s="24"/>
      <c r="BA1940" s="24"/>
      <c r="BB1940" s="24"/>
      <c r="BC1940" s="24"/>
      <c r="BD1940" s="24">
        <v>0</v>
      </c>
      <c r="BE1940" s="24">
        <v>0</v>
      </c>
      <c r="BF1940" s="23"/>
      <c r="BG1940" s="23"/>
      <c r="BH1940" s="23">
        <v>43769</v>
      </c>
      <c r="BI1940" s="26" t="s">
        <v>10014</v>
      </c>
      <c r="BJ1940" s="26" t="s">
        <v>9207</v>
      </c>
      <c r="BK1940" s="29">
        <v>91867</v>
      </c>
      <c r="BL1940" s="24" t="s">
        <v>129</v>
      </c>
      <c r="BM1940" s="22" t="str">
        <f ca="1">+IF(Tabla1[[#This Row],[FECHA INGRESO]]&gt;=44986,IF((TODAY()-Tabla1[[#This Row],[FECHA INGRESO]])&gt;=50,"ALERTA","TODAVÍA FALTA"),"N/A")</f>
        <v>N/A</v>
      </c>
      <c r="BN1940" s="7">
        <f>IFERROR((_xlfn.DAYS(Tabla1[[#This Row],[FECHA INGRESO]],Tabla1[[#This Row],[FECHA RETIRO]]))/30,"")</f>
        <v>-1.7333333333333334</v>
      </c>
    </row>
    <row r="1941" spans="1:66" ht="15" customHeight="1" x14ac:dyDescent="0.35">
      <c r="A1941" s="31">
        <v>1095943421</v>
      </c>
      <c r="B1941" s="22" t="s">
        <v>11149</v>
      </c>
      <c r="C1941" s="23">
        <v>43717</v>
      </c>
      <c r="D1941" s="23" t="s">
        <v>131</v>
      </c>
      <c r="E1941" s="23" t="s">
        <v>111</v>
      </c>
      <c r="F1941" s="23"/>
      <c r="G1941" s="24"/>
      <c r="H1941" s="24">
        <v>24096679814</v>
      </c>
      <c r="I1941" s="24" t="s">
        <v>72</v>
      </c>
      <c r="J1941" s="24">
        <f>DATEDIF(Tabla1[[#This Row],[FECHA DE NACIMIENTO]],Tabla1[[#This Row],[FECHA ACTUAL]],"Y")</f>
        <v>27</v>
      </c>
      <c r="K1941" s="24" t="s">
        <v>73</v>
      </c>
      <c r="L1941" s="24" t="s">
        <v>234</v>
      </c>
      <c r="M1941" s="24">
        <v>0</v>
      </c>
      <c r="N1941" s="24">
        <v>0</v>
      </c>
      <c r="O1941" s="24">
        <v>2</v>
      </c>
      <c r="P1941" s="24" t="s">
        <v>101</v>
      </c>
      <c r="Q1941" s="23">
        <v>35147</v>
      </c>
      <c r="R1941" s="24" t="s">
        <v>11150</v>
      </c>
      <c r="S1941" s="25">
        <v>45119</v>
      </c>
      <c r="T1941" s="24">
        <v>6463220</v>
      </c>
      <c r="U1941" s="24">
        <v>3504464548</v>
      </c>
      <c r="V1941" s="24" t="s">
        <v>11151</v>
      </c>
      <c r="W1941" s="24" t="s">
        <v>11152</v>
      </c>
      <c r="X1941" s="24" t="s">
        <v>11153</v>
      </c>
      <c r="Y1941" s="24" t="s">
        <v>11154</v>
      </c>
      <c r="Z1941" s="24" t="s">
        <v>285</v>
      </c>
      <c r="AA1941" s="24">
        <v>3124279261</v>
      </c>
      <c r="AB1941" s="24" t="s">
        <v>77</v>
      </c>
      <c r="AC1941" s="24" t="s">
        <v>77</v>
      </c>
      <c r="AD1941" s="24" t="s">
        <v>77</v>
      </c>
      <c r="AE1941" s="26" t="s">
        <v>151</v>
      </c>
      <c r="AF1941" s="26"/>
      <c r="AG1941" s="26"/>
      <c r="AH1941" s="27" t="s">
        <v>324</v>
      </c>
      <c r="AI1941" s="27" t="s">
        <v>9573</v>
      </c>
      <c r="AJ1941" s="27" t="s">
        <v>530</v>
      </c>
      <c r="AK1941" s="24" t="s">
        <v>121</v>
      </c>
      <c r="AL1941" s="24" t="s">
        <v>7086</v>
      </c>
      <c r="AM1941" s="23">
        <v>43717</v>
      </c>
      <c r="AN1941" s="28">
        <v>857100.06</v>
      </c>
      <c r="AO1941" s="28">
        <v>97032</v>
      </c>
      <c r="AP1941" s="24"/>
      <c r="AQ1941" s="24"/>
      <c r="AR1941" s="24"/>
      <c r="AS1941" s="24"/>
      <c r="AT1941" s="24" t="e">
        <v>#N/A</v>
      </c>
      <c r="AU1941" s="24" t="e">
        <v>#N/A</v>
      </c>
      <c r="AV1941" s="24" t="e">
        <v>#N/A</v>
      </c>
      <c r="AW1941" s="24"/>
      <c r="AX1941" s="24"/>
      <c r="AY1941" s="24"/>
      <c r="AZ1941" s="24"/>
      <c r="BA1941" s="24"/>
      <c r="BB1941" s="24"/>
      <c r="BC1941" s="24"/>
      <c r="BD1941" s="24">
        <v>0</v>
      </c>
      <c r="BE1941" s="24">
        <v>0</v>
      </c>
      <c r="BF1941" s="23"/>
      <c r="BG1941" s="23"/>
      <c r="BH1941" s="23">
        <v>43736</v>
      </c>
      <c r="BI1941" s="26" t="s">
        <v>127</v>
      </c>
      <c r="BJ1941" s="26" t="s">
        <v>6087</v>
      </c>
      <c r="BK1941" s="29" t="s">
        <v>11155</v>
      </c>
      <c r="BL1941" s="24" t="s">
        <v>129</v>
      </c>
      <c r="BM1941" s="22" t="str">
        <f ca="1">+IF(Tabla1[[#This Row],[FECHA INGRESO]]&gt;=44986,IF((TODAY()-Tabla1[[#This Row],[FECHA INGRESO]])&gt;=50,"ALERTA","TODAVÍA FALTA"),"N/A")</f>
        <v>N/A</v>
      </c>
      <c r="BN1941" s="7">
        <f>IFERROR((_xlfn.DAYS(Tabla1[[#This Row],[FECHA INGRESO]],Tabla1[[#This Row],[FECHA RETIRO]]))/30,"")</f>
        <v>-0.6333333333333333</v>
      </c>
    </row>
    <row r="1942" spans="1:66" ht="15" customHeight="1" x14ac:dyDescent="0.35">
      <c r="A1942" s="32">
        <v>1015453348</v>
      </c>
      <c r="B1942" s="22" t="s">
        <v>11156</v>
      </c>
      <c r="C1942" s="23">
        <v>43717</v>
      </c>
      <c r="D1942" s="23" t="s">
        <v>266</v>
      </c>
      <c r="E1942" s="24" t="s">
        <v>94</v>
      </c>
      <c r="F1942" s="23"/>
      <c r="G1942" s="24"/>
      <c r="H1942" s="24">
        <v>24096670949</v>
      </c>
      <c r="I1942" s="24" t="s">
        <v>95</v>
      </c>
      <c r="J1942" s="24">
        <f>DATEDIF(Tabla1[[#This Row],[FECHA DE NACIMIENTO]],Tabla1[[#This Row],[FECHA ACTUAL]],"Y")</f>
        <v>28</v>
      </c>
      <c r="K1942" s="24" t="s">
        <v>73</v>
      </c>
      <c r="L1942" s="24" t="s">
        <v>112</v>
      </c>
      <c r="M1942" s="24">
        <v>1</v>
      </c>
      <c r="N1942" s="24">
        <v>1</v>
      </c>
      <c r="O1942" s="24">
        <v>3</v>
      </c>
      <c r="P1942" s="24" t="s">
        <v>101</v>
      </c>
      <c r="Q1942" s="23">
        <v>34807</v>
      </c>
      <c r="R1942" s="24" t="s">
        <v>76</v>
      </c>
      <c r="S1942" s="25">
        <v>45119</v>
      </c>
      <c r="T1942" s="24"/>
      <c r="U1942" s="24">
        <v>3175277968</v>
      </c>
      <c r="V1942" s="24" t="s">
        <v>11157</v>
      </c>
      <c r="W1942" s="24" t="s">
        <v>11158</v>
      </c>
      <c r="X1942" s="24" t="s">
        <v>7344</v>
      </c>
      <c r="Y1942" s="24" t="s">
        <v>11159</v>
      </c>
      <c r="Z1942" s="24" t="s">
        <v>117</v>
      </c>
      <c r="AA1942" s="24">
        <v>3166254313</v>
      </c>
      <c r="AB1942" s="24" t="s">
        <v>77</v>
      </c>
      <c r="AC1942" s="24" t="s">
        <v>77</v>
      </c>
      <c r="AD1942" s="24" t="s">
        <v>77</v>
      </c>
      <c r="AE1942" s="26" t="s">
        <v>151</v>
      </c>
      <c r="AF1942" s="26"/>
      <c r="AG1942" s="26"/>
      <c r="AH1942" s="27" t="s">
        <v>184</v>
      </c>
      <c r="AI1942" s="27" t="s">
        <v>1612</v>
      </c>
      <c r="AJ1942" s="27" t="s">
        <v>487</v>
      </c>
      <c r="AK1942" s="24" t="s">
        <v>121</v>
      </c>
      <c r="AL1942" s="24" t="s">
        <v>7086</v>
      </c>
      <c r="AM1942" s="23">
        <v>43717</v>
      </c>
      <c r="AN1942" s="28">
        <v>857100.06</v>
      </c>
      <c r="AO1942" s="28">
        <v>97032</v>
      </c>
      <c r="AP1942" s="24"/>
      <c r="AQ1942" s="24"/>
      <c r="AR1942" s="24"/>
      <c r="AS1942" s="24"/>
      <c r="AT1942" s="24" t="e">
        <v>#N/A</v>
      </c>
      <c r="AU1942" s="24" t="e">
        <v>#N/A</v>
      </c>
      <c r="AV1942" s="24" t="e">
        <v>#N/A</v>
      </c>
      <c r="AW1942" s="24"/>
      <c r="AX1942" s="24"/>
      <c r="AY1942" s="24"/>
      <c r="AZ1942" s="24"/>
      <c r="BA1942" s="24"/>
      <c r="BB1942" s="24"/>
      <c r="BC1942" s="24"/>
      <c r="BD1942" s="24">
        <v>0</v>
      </c>
      <c r="BE1942" s="24">
        <v>0</v>
      </c>
      <c r="BF1942" s="23"/>
      <c r="BG1942" s="23"/>
      <c r="BH1942" s="23">
        <v>43785</v>
      </c>
      <c r="BI1942" s="26" t="s">
        <v>10014</v>
      </c>
      <c r="BJ1942" s="26" t="s">
        <v>10684</v>
      </c>
      <c r="BK1942" s="29">
        <v>78211</v>
      </c>
      <c r="BL1942" s="24" t="s">
        <v>129</v>
      </c>
      <c r="BM1942" s="22" t="str">
        <f ca="1">+IF(Tabla1[[#This Row],[FECHA INGRESO]]&gt;=44986,IF((TODAY()-Tabla1[[#This Row],[FECHA INGRESO]])&gt;=50,"ALERTA","TODAVÍA FALTA"),"N/A")</f>
        <v>N/A</v>
      </c>
      <c r="BN1942" s="7">
        <f>IFERROR((_xlfn.DAYS(Tabla1[[#This Row],[FECHA INGRESO]],Tabla1[[#This Row],[FECHA RETIRO]]))/30,"")</f>
        <v>-2.2666666666666666</v>
      </c>
    </row>
    <row r="1943" spans="1:66" ht="15" customHeight="1" x14ac:dyDescent="0.35">
      <c r="A1943" s="31">
        <v>1030569032</v>
      </c>
      <c r="B1943" s="22" t="s">
        <v>11160</v>
      </c>
      <c r="C1943" s="23">
        <v>43717</v>
      </c>
      <c r="D1943" s="23" t="s">
        <v>188</v>
      </c>
      <c r="E1943" s="23" t="s">
        <v>111</v>
      </c>
      <c r="F1943" s="23"/>
      <c r="G1943" s="24"/>
      <c r="H1943" s="24">
        <v>24096672503</v>
      </c>
      <c r="I1943" s="24" t="s">
        <v>95</v>
      </c>
      <c r="J1943" s="24">
        <f>DATEDIF(Tabla1[[#This Row],[FECHA DE NACIMIENTO]],Tabla1[[#This Row],[FECHA ACTUAL]],"Y")</f>
        <v>33</v>
      </c>
      <c r="K1943" s="24" t="s">
        <v>96</v>
      </c>
      <c r="L1943" s="24" t="s">
        <v>112</v>
      </c>
      <c r="M1943" s="24">
        <v>1</v>
      </c>
      <c r="N1943" s="24">
        <v>1</v>
      </c>
      <c r="O1943" s="24">
        <v>2</v>
      </c>
      <c r="P1943" s="24" t="s">
        <v>101</v>
      </c>
      <c r="Q1943" s="23">
        <v>32797</v>
      </c>
      <c r="R1943" s="24" t="s">
        <v>76</v>
      </c>
      <c r="S1943" s="25">
        <v>45119</v>
      </c>
      <c r="T1943" s="24"/>
      <c r="U1943" s="24">
        <v>3192489691</v>
      </c>
      <c r="V1943" s="24" t="s">
        <v>11161</v>
      </c>
      <c r="W1943" s="24" t="s">
        <v>11162</v>
      </c>
      <c r="X1943" s="24" t="s">
        <v>8405</v>
      </c>
      <c r="Y1943" s="24" t="s">
        <v>11163</v>
      </c>
      <c r="Z1943" s="24" t="s">
        <v>117</v>
      </c>
      <c r="AA1943" s="24">
        <v>3112085530</v>
      </c>
      <c r="AB1943" s="24" t="s">
        <v>77</v>
      </c>
      <c r="AC1943" s="24" t="s">
        <v>77</v>
      </c>
      <c r="AD1943" s="24" t="s">
        <v>77</v>
      </c>
      <c r="AE1943" s="26" t="s">
        <v>183</v>
      </c>
      <c r="AF1943" s="26"/>
      <c r="AG1943" s="26"/>
      <c r="AH1943" s="27" t="s">
        <v>184</v>
      </c>
      <c r="AI1943" s="27" t="s">
        <v>1612</v>
      </c>
      <c r="AJ1943" s="27" t="s">
        <v>487</v>
      </c>
      <c r="AK1943" s="24" t="s">
        <v>121</v>
      </c>
      <c r="AL1943" s="24" t="s">
        <v>7086</v>
      </c>
      <c r="AM1943" s="23">
        <v>43717</v>
      </c>
      <c r="AN1943" s="28">
        <v>857100.06</v>
      </c>
      <c r="AO1943" s="28">
        <v>97032</v>
      </c>
      <c r="AP1943" s="24"/>
      <c r="AQ1943" s="24"/>
      <c r="AR1943" s="24"/>
      <c r="AS1943" s="24"/>
      <c r="AT1943" s="24" t="e">
        <v>#N/A</v>
      </c>
      <c r="AU1943" s="24" t="e">
        <v>#N/A</v>
      </c>
      <c r="AV1943" s="24" t="e">
        <v>#N/A</v>
      </c>
      <c r="AW1943" s="24"/>
      <c r="AX1943" s="24"/>
      <c r="AY1943" s="24"/>
      <c r="AZ1943" s="24"/>
      <c r="BA1943" s="24"/>
      <c r="BB1943" s="24"/>
      <c r="BC1943" s="24"/>
      <c r="BD1943" s="24">
        <v>0</v>
      </c>
      <c r="BE1943" s="24">
        <v>0</v>
      </c>
      <c r="BF1943" s="23"/>
      <c r="BG1943" s="23"/>
      <c r="BH1943" s="23">
        <v>43717</v>
      </c>
      <c r="BI1943" s="26" t="s">
        <v>127</v>
      </c>
      <c r="BJ1943" s="26" t="s">
        <v>273</v>
      </c>
      <c r="BK1943" s="29">
        <v>1150</v>
      </c>
      <c r="BL1943" s="24" t="s">
        <v>129</v>
      </c>
      <c r="BM1943" s="22" t="str">
        <f ca="1">+IF(Tabla1[[#This Row],[FECHA INGRESO]]&gt;=44986,IF((TODAY()-Tabla1[[#This Row],[FECHA INGRESO]])&gt;=50,"ALERTA","TODAVÍA FALTA"),"N/A")</f>
        <v>N/A</v>
      </c>
      <c r="BN1943" s="7">
        <f>IFERROR((_xlfn.DAYS(Tabla1[[#This Row],[FECHA INGRESO]],Tabla1[[#This Row],[FECHA RETIRO]]))/30,"")</f>
        <v>0</v>
      </c>
    </row>
    <row r="1944" spans="1:66" ht="15" customHeight="1" x14ac:dyDescent="0.35">
      <c r="A1944" s="31">
        <v>1023904966</v>
      </c>
      <c r="B1944" s="22" t="s">
        <v>11164</v>
      </c>
      <c r="C1944" s="23">
        <v>43717</v>
      </c>
      <c r="D1944" s="23" t="s">
        <v>188</v>
      </c>
      <c r="E1944" s="23" t="s">
        <v>110</v>
      </c>
      <c r="F1944" s="23"/>
      <c r="G1944" s="24"/>
      <c r="H1944" s="24">
        <v>24096672363</v>
      </c>
      <c r="I1944" s="24" t="s">
        <v>95</v>
      </c>
      <c r="J1944" s="24">
        <f>DATEDIF(Tabla1[[#This Row],[FECHA DE NACIMIENTO]],Tabla1[[#This Row],[FECHA ACTUAL]],"Y")</f>
        <v>32</v>
      </c>
      <c r="K1944" s="24" t="s">
        <v>73</v>
      </c>
      <c r="L1944" s="24" t="s">
        <v>112</v>
      </c>
      <c r="M1944" s="24">
        <v>1</v>
      </c>
      <c r="N1944" s="24">
        <v>1</v>
      </c>
      <c r="O1944" s="24">
        <v>1</v>
      </c>
      <c r="P1944" s="24" t="s">
        <v>101</v>
      </c>
      <c r="Q1944" s="23">
        <v>33187</v>
      </c>
      <c r="R1944" s="24" t="s">
        <v>76</v>
      </c>
      <c r="S1944" s="25">
        <v>45119</v>
      </c>
      <c r="T1944" s="24">
        <v>3656449</v>
      </c>
      <c r="U1944" s="24">
        <v>3219911916</v>
      </c>
      <c r="V1944" s="24" t="s">
        <v>11165</v>
      </c>
      <c r="W1944" s="24" t="s">
        <v>11166</v>
      </c>
      <c r="X1944" s="24" t="s">
        <v>6905</v>
      </c>
      <c r="Y1944" s="24" t="s">
        <v>11167</v>
      </c>
      <c r="Z1944" s="24" t="s">
        <v>117</v>
      </c>
      <c r="AA1944" s="24">
        <v>3212286483</v>
      </c>
      <c r="AB1944" s="24" t="s">
        <v>77</v>
      </c>
      <c r="AC1944" s="24" t="s">
        <v>77</v>
      </c>
      <c r="AD1944" s="24" t="s">
        <v>77</v>
      </c>
      <c r="AE1944" s="26" t="s">
        <v>183</v>
      </c>
      <c r="AF1944" s="26"/>
      <c r="AG1944" s="26"/>
      <c r="AH1944" s="27" t="s">
        <v>184</v>
      </c>
      <c r="AI1944" s="27" t="s">
        <v>487</v>
      </c>
      <c r="AJ1944" s="27" t="s">
        <v>487</v>
      </c>
      <c r="AK1944" s="24" t="s">
        <v>121</v>
      </c>
      <c r="AL1944" s="24" t="s">
        <v>7086</v>
      </c>
      <c r="AM1944" s="23">
        <v>43717</v>
      </c>
      <c r="AN1944" s="28">
        <v>857100.06</v>
      </c>
      <c r="AO1944" s="28">
        <v>97032</v>
      </c>
      <c r="AP1944" s="24"/>
      <c r="AQ1944" s="24"/>
      <c r="AR1944" s="24"/>
      <c r="AS1944" s="24"/>
      <c r="AT1944" s="24" t="e">
        <v>#N/A</v>
      </c>
      <c r="AU1944" s="24" t="e">
        <v>#N/A</v>
      </c>
      <c r="AV1944" s="24" t="e">
        <v>#N/A</v>
      </c>
      <c r="AW1944" s="24"/>
      <c r="AX1944" s="24"/>
      <c r="AY1944" s="24"/>
      <c r="AZ1944" s="24"/>
      <c r="BA1944" s="24"/>
      <c r="BB1944" s="24"/>
      <c r="BC1944" s="24"/>
      <c r="BD1944" s="24">
        <v>0</v>
      </c>
      <c r="BE1944" s="24">
        <v>0</v>
      </c>
      <c r="BF1944" s="23"/>
      <c r="BG1944" s="23"/>
      <c r="BH1944" s="23">
        <v>43718</v>
      </c>
      <c r="BI1944" s="26" t="s">
        <v>143</v>
      </c>
      <c r="BJ1944" s="26" t="s">
        <v>10684</v>
      </c>
      <c r="BK1944" s="29">
        <v>2300</v>
      </c>
      <c r="BL1944" s="24" t="s">
        <v>129</v>
      </c>
      <c r="BM1944" s="22" t="str">
        <f ca="1">+IF(Tabla1[[#This Row],[FECHA INGRESO]]&gt;=44986,IF((TODAY()-Tabla1[[#This Row],[FECHA INGRESO]])&gt;=50,"ALERTA","TODAVÍA FALTA"),"N/A")</f>
        <v>N/A</v>
      </c>
      <c r="BN1944" s="7">
        <f>IFERROR((_xlfn.DAYS(Tabla1[[#This Row],[FECHA INGRESO]],Tabla1[[#This Row],[FECHA RETIRO]]))/30,"")</f>
        <v>-3.3333333333333333E-2</v>
      </c>
    </row>
    <row r="1945" spans="1:66" ht="15" customHeight="1" x14ac:dyDescent="0.35">
      <c r="A1945" s="31">
        <v>1022414910</v>
      </c>
      <c r="B1945" s="22" t="s">
        <v>11168</v>
      </c>
      <c r="C1945" s="23">
        <v>43718</v>
      </c>
      <c r="D1945" s="23" t="s">
        <v>93</v>
      </c>
      <c r="E1945" s="23" t="s">
        <v>110</v>
      </c>
      <c r="F1945" s="23"/>
      <c r="G1945" s="24"/>
      <c r="H1945" s="24">
        <v>24096707409</v>
      </c>
      <c r="I1945" s="24" t="s">
        <v>72</v>
      </c>
      <c r="J1945" s="24">
        <f>DATEDIF(Tabla1[[#This Row],[FECHA DE NACIMIENTO]],Tabla1[[#This Row],[FECHA ACTUAL]],"Y")</f>
        <v>27</v>
      </c>
      <c r="K1945" s="24" t="s">
        <v>73</v>
      </c>
      <c r="L1945" s="24" t="s">
        <v>112</v>
      </c>
      <c r="M1945" s="24">
        <v>0</v>
      </c>
      <c r="N1945" s="24">
        <v>0</v>
      </c>
      <c r="O1945" s="24">
        <v>2</v>
      </c>
      <c r="P1945" s="24" t="s">
        <v>101</v>
      </c>
      <c r="Q1945" s="23">
        <v>35103</v>
      </c>
      <c r="R1945" s="24" t="s">
        <v>76</v>
      </c>
      <c r="S1945" s="25">
        <v>45119</v>
      </c>
      <c r="T1945" s="24"/>
      <c r="U1945" s="24">
        <v>3103232805</v>
      </c>
      <c r="V1945" s="24" t="s">
        <v>11169</v>
      </c>
      <c r="W1945" s="24" t="s">
        <v>11170</v>
      </c>
      <c r="X1945" s="24" t="s">
        <v>11014</v>
      </c>
      <c r="Y1945" s="24" t="s">
        <v>11171</v>
      </c>
      <c r="Z1945" s="24" t="s">
        <v>117</v>
      </c>
      <c r="AA1945" s="24">
        <v>3115264614</v>
      </c>
      <c r="AB1945" s="24" t="s">
        <v>77</v>
      </c>
      <c r="AC1945" s="24" t="s">
        <v>77</v>
      </c>
      <c r="AD1945" s="24" t="s">
        <v>77</v>
      </c>
      <c r="AE1945" s="26" t="s">
        <v>151</v>
      </c>
      <c r="AF1945" s="26"/>
      <c r="AG1945" s="26"/>
      <c r="AH1945" s="27" t="s">
        <v>3042</v>
      </c>
      <c r="AI1945" s="27" t="s">
        <v>10168</v>
      </c>
      <c r="AJ1945" s="27" t="s">
        <v>438</v>
      </c>
      <c r="AK1945" s="24" t="s">
        <v>121</v>
      </c>
      <c r="AL1945" s="24" t="s">
        <v>7086</v>
      </c>
      <c r="AM1945" s="23">
        <v>43718</v>
      </c>
      <c r="AN1945" s="28">
        <v>857100.06</v>
      </c>
      <c r="AO1945" s="28">
        <v>97032</v>
      </c>
      <c r="AP1945" s="24"/>
      <c r="AQ1945" s="24"/>
      <c r="AR1945" s="24"/>
      <c r="AS1945" s="24"/>
      <c r="AT1945" s="24" t="e">
        <v>#N/A</v>
      </c>
      <c r="AU1945" s="24" t="e">
        <v>#N/A</v>
      </c>
      <c r="AV1945" s="24" t="e">
        <v>#N/A</v>
      </c>
      <c r="AW1945" s="24"/>
      <c r="AX1945" s="24"/>
      <c r="AY1945" s="24"/>
      <c r="AZ1945" s="24"/>
      <c r="BA1945" s="24"/>
      <c r="BB1945" s="24"/>
      <c r="BC1945" s="24"/>
      <c r="BD1945" s="24">
        <v>0</v>
      </c>
      <c r="BE1945" s="24">
        <v>0</v>
      </c>
      <c r="BF1945" s="23"/>
      <c r="BG1945" s="23"/>
      <c r="BH1945" s="23">
        <v>43757</v>
      </c>
      <c r="BI1945" s="26" t="s">
        <v>143</v>
      </c>
      <c r="BJ1945" s="26" t="s">
        <v>10684</v>
      </c>
      <c r="BK1945" s="29">
        <v>46006</v>
      </c>
      <c r="BL1945" s="24" t="s">
        <v>129</v>
      </c>
      <c r="BM1945" s="22" t="str">
        <f ca="1">+IF(Tabla1[[#This Row],[FECHA INGRESO]]&gt;=44986,IF((TODAY()-Tabla1[[#This Row],[FECHA INGRESO]])&gt;=50,"ALERTA","TODAVÍA FALTA"),"N/A")</f>
        <v>N/A</v>
      </c>
      <c r="BN1945" s="7">
        <f>IFERROR((_xlfn.DAYS(Tabla1[[#This Row],[FECHA INGRESO]],Tabla1[[#This Row],[FECHA RETIRO]]))/30,"")</f>
        <v>-1.3</v>
      </c>
    </row>
    <row r="1946" spans="1:66" ht="15" customHeight="1" x14ac:dyDescent="0.35">
      <c r="A1946" s="21">
        <v>1023030960</v>
      </c>
      <c r="B1946" s="22" t="s">
        <v>11172</v>
      </c>
      <c r="C1946" s="23">
        <v>43724</v>
      </c>
      <c r="D1946" s="23" t="s">
        <v>188</v>
      </c>
      <c r="E1946" s="23" t="s">
        <v>110</v>
      </c>
      <c r="F1946" s="23" t="s">
        <v>70</v>
      </c>
      <c r="G1946" s="24"/>
      <c r="H1946" s="24">
        <v>24096179833</v>
      </c>
      <c r="I1946" s="24" t="s">
        <v>95</v>
      </c>
      <c r="J1946" s="24">
        <f>DATEDIF(Tabla1[[#This Row],[FECHA DE NACIMIENTO]],Tabla1[[#This Row],[FECHA ACTUAL]],"Y")</f>
        <v>24</v>
      </c>
      <c r="K1946" s="24" t="s">
        <v>73</v>
      </c>
      <c r="L1946" s="24" t="s">
        <v>112</v>
      </c>
      <c r="M1946" s="24">
        <v>1</v>
      </c>
      <c r="N1946" s="24">
        <v>1</v>
      </c>
      <c r="O1946" s="24">
        <v>2</v>
      </c>
      <c r="P1946" s="24" t="s">
        <v>101</v>
      </c>
      <c r="Q1946" s="23">
        <v>36034</v>
      </c>
      <c r="R1946" s="24" t="s">
        <v>76</v>
      </c>
      <c r="S1946" s="25">
        <v>45119</v>
      </c>
      <c r="T1946" s="24"/>
      <c r="U1946" s="24">
        <v>3143619523</v>
      </c>
      <c r="V1946" s="24" t="s">
        <v>11173</v>
      </c>
      <c r="W1946" s="24" t="s">
        <v>11174</v>
      </c>
      <c r="X1946" s="24" t="s">
        <v>11175</v>
      </c>
      <c r="Y1946" s="24" t="s">
        <v>11176</v>
      </c>
      <c r="Z1946" s="24" t="s">
        <v>117</v>
      </c>
      <c r="AA1946" s="24">
        <v>3208848131</v>
      </c>
      <c r="AB1946" s="24" t="s">
        <v>83</v>
      </c>
      <c r="AC1946" s="24" t="s">
        <v>83</v>
      </c>
      <c r="AD1946" s="24" t="e">
        <v>#REF!</v>
      </c>
      <c r="AE1946" s="26" t="s">
        <v>151</v>
      </c>
      <c r="AF1946" s="26"/>
      <c r="AG1946" s="26" t="s">
        <v>75</v>
      </c>
      <c r="AH1946" s="27" t="s">
        <v>955</v>
      </c>
      <c r="AI1946" s="27" t="s">
        <v>120</v>
      </c>
      <c r="AJ1946" s="27" t="s">
        <v>120</v>
      </c>
      <c r="AK1946" s="24" t="s">
        <v>121</v>
      </c>
      <c r="AL1946" s="24" t="s">
        <v>7086</v>
      </c>
      <c r="AM1946" s="23">
        <v>43724</v>
      </c>
      <c r="AN1946" s="28">
        <v>1160000</v>
      </c>
      <c r="AO1946" s="28">
        <v>140606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81</v>
      </c>
      <c r="AW1946" s="24">
        <v>81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v>0</v>
      </c>
      <c r="BE1946" s="24">
        <v>0</v>
      </c>
      <c r="BF1946" s="23"/>
      <c r="BG1946" s="23"/>
      <c r="BH1946" s="23" t="s">
        <v>75</v>
      </c>
      <c r="BI1946" s="26">
        <v>0</v>
      </c>
      <c r="BJ1946" s="26">
        <v>0</v>
      </c>
      <c r="BK1946" s="29">
        <v>0</v>
      </c>
      <c r="BL1946" s="24" t="s">
        <v>91</v>
      </c>
      <c r="BM1946" s="22" t="str">
        <f ca="1">+IF(Tabla1[[#This Row],[FECHA INGRESO]]&gt;=44986,IF((TODAY()-Tabla1[[#This Row],[FECHA INGRESO]])&gt;=50,"ALERTA","TODAVÍA FALTA"),"N/A")</f>
        <v>N/A</v>
      </c>
      <c r="BN1946" s="7" t="str">
        <f>IFERROR((_xlfn.DAYS(Tabla1[[#This Row],[FECHA INGRESO]],Tabla1[[#This Row],[FECHA RETIRO]]))/30,"")</f>
        <v/>
      </c>
    </row>
    <row r="1947" spans="1:66" ht="15" customHeight="1" x14ac:dyDescent="0.35">
      <c r="A1947" s="31">
        <v>52271329</v>
      </c>
      <c r="B1947" s="22" t="s">
        <v>11177</v>
      </c>
      <c r="C1947" s="23">
        <v>43724</v>
      </c>
      <c r="D1947" s="23" t="s">
        <v>93</v>
      </c>
      <c r="E1947" s="24" t="s">
        <v>94</v>
      </c>
      <c r="F1947" s="23"/>
      <c r="G1947" s="24"/>
      <c r="H1947" s="24">
        <v>24096811036</v>
      </c>
      <c r="I1947" s="24" t="s">
        <v>95</v>
      </c>
      <c r="J1947" s="24">
        <f>DATEDIF(Tabla1[[#This Row],[FECHA DE NACIMIENTO]],Tabla1[[#This Row],[FECHA ACTUAL]],"Y")</f>
        <v>47</v>
      </c>
      <c r="K1947" s="24" t="s">
        <v>320</v>
      </c>
      <c r="L1947" s="24" t="s">
        <v>74</v>
      </c>
      <c r="M1947" s="24">
        <v>3</v>
      </c>
      <c r="N1947" s="24">
        <v>1</v>
      </c>
      <c r="O1947" s="24">
        <v>2</v>
      </c>
      <c r="P1947" s="24" t="s">
        <v>101</v>
      </c>
      <c r="Q1947" s="23">
        <v>27930</v>
      </c>
      <c r="R1947" s="24" t="s">
        <v>76</v>
      </c>
      <c r="S1947" s="25">
        <v>45119</v>
      </c>
      <c r="T1947" s="24">
        <v>7599941</v>
      </c>
      <c r="U1947" s="24">
        <v>3142431084</v>
      </c>
      <c r="V1947" s="24" t="s">
        <v>11178</v>
      </c>
      <c r="W1947" s="24" t="s">
        <v>11179</v>
      </c>
      <c r="X1947" s="24" t="s">
        <v>5297</v>
      </c>
      <c r="Y1947" s="24" t="s">
        <v>11180</v>
      </c>
      <c r="Z1947" s="24" t="s">
        <v>82</v>
      </c>
      <c r="AA1947" s="24">
        <v>3023275707</v>
      </c>
      <c r="AB1947" s="24" t="s">
        <v>77</v>
      </c>
      <c r="AC1947" s="24" t="s">
        <v>77</v>
      </c>
      <c r="AD1947" s="24" t="s">
        <v>77</v>
      </c>
      <c r="AE1947" s="26" t="s">
        <v>194</v>
      </c>
      <c r="AF1947" s="26"/>
      <c r="AG1947" s="26"/>
      <c r="AH1947" s="27" t="s">
        <v>3042</v>
      </c>
      <c r="AI1947" s="27" t="s">
        <v>8295</v>
      </c>
      <c r="AJ1947" s="27" t="s">
        <v>438</v>
      </c>
      <c r="AK1947" s="24" t="s">
        <v>121</v>
      </c>
      <c r="AL1947" s="24" t="s">
        <v>7086</v>
      </c>
      <c r="AM1947" s="23">
        <v>43724</v>
      </c>
      <c r="AN1947" s="28">
        <v>857100.06</v>
      </c>
      <c r="AO1947" s="28">
        <v>97032</v>
      </c>
      <c r="AP1947" s="24"/>
      <c r="AQ1947" s="24"/>
      <c r="AR1947" s="24"/>
      <c r="AS1947" s="24"/>
      <c r="AT1947" s="24" t="e">
        <v>#N/A</v>
      </c>
      <c r="AU1947" s="24" t="e">
        <v>#N/A</v>
      </c>
      <c r="AV1947" s="24" t="e">
        <v>#N/A</v>
      </c>
      <c r="AW1947" s="24"/>
      <c r="AX1947" s="24"/>
      <c r="AY1947" s="24"/>
      <c r="AZ1947" s="24"/>
      <c r="BA1947" s="24"/>
      <c r="BB1947" s="24"/>
      <c r="BC1947" s="24"/>
      <c r="BD1947" s="24">
        <v>0</v>
      </c>
      <c r="BE1947" s="24">
        <v>0</v>
      </c>
      <c r="BF1947" s="23"/>
      <c r="BG1947" s="23"/>
      <c r="BH1947" s="23">
        <v>43788</v>
      </c>
      <c r="BI1947" s="26" t="s">
        <v>127</v>
      </c>
      <c r="BJ1947" s="26" t="s">
        <v>6087</v>
      </c>
      <c r="BK1947" s="29">
        <v>73610</v>
      </c>
      <c r="BL1947" s="24" t="s">
        <v>129</v>
      </c>
      <c r="BM1947" s="22" t="str">
        <f ca="1">+IF(Tabla1[[#This Row],[FECHA INGRESO]]&gt;=44986,IF((TODAY()-Tabla1[[#This Row],[FECHA INGRESO]])&gt;=50,"ALERTA","TODAVÍA FALTA"),"N/A")</f>
        <v>N/A</v>
      </c>
      <c r="BN1947" s="7">
        <f>IFERROR((_xlfn.DAYS(Tabla1[[#This Row],[FECHA INGRESO]],Tabla1[[#This Row],[FECHA RETIRO]]))/30,"")</f>
        <v>-2.1333333333333333</v>
      </c>
    </row>
    <row r="1948" spans="1:66" ht="15" customHeight="1" x14ac:dyDescent="0.35">
      <c r="A1948" s="31">
        <v>1012456208</v>
      </c>
      <c r="B1948" s="22" t="s">
        <v>11181</v>
      </c>
      <c r="C1948" s="23">
        <v>43724</v>
      </c>
      <c r="D1948" s="23" t="s">
        <v>188</v>
      </c>
      <c r="E1948" s="24" t="s">
        <v>94</v>
      </c>
      <c r="F1948" s="23"/>
      <c r="G1948" s="24"/>
      <c r="H1948" s="24">
        <v>24096812318</v>
      </c>
      <c r="I1948" s="24" t="s">
        <v>95</v>
      </c>
      <c r="J1948" s="24">
        <f>DATEDIF(Tabla1[[#This Row],[FECHA DE NACIMIENTO]],Tabla1[[#This Row],[FECHA ACTUAL]],"Y")</f>
        <v>24</v>
      </c>
      <c r="K1948" s="24" t="s">
        <v>320</v>
      </c>
      <c r="L1948" s="24" t="s">
        <v>234</v>
      </c>
      <c r="M1948" s="24">
        <v>0</v>
      </c>
      <c r="N1948" s="24">
        <v>1</v>
      </c>
      <c r="O1948" s="24">
        <v>3</v>
      </c>
      <c r="P1948" s="24" t="s">
        <v>101</v>
      </c>
      <c r="Q1948" s="23">
        <v>36073</v>
      </c>
      <c r="R1948" s="24" t="s">
        <v>76</v>
      </c>
      <c r="S1948" s="25">
        <v>45119</v>
      </c>
      <c r="T1948" s="24"/>
      <c r="U1948" s="24">
        <v>3136019142</v>
      </c>
      <c r="V1948" s="24" t="s">
        <v>11182</v>
      </c>
      <c r="W1948" s="24" t="s">
        <v>11183</v>
      </c>
      <c r="X1948" s="24" t="s">
        <v>5871</v>
      </c>
      <c r="Y1948" s="24" t="s">
        <v>11184</v>
      </c>
      <c r="Z1948" s="24" t="s">
        <v>82</v>
      </c>
      <c r="AA1948" s="24">
        <v>3217264507</v>
      </c>
      <c r="AB1948" s="24" t="s">
        <v>77</v>
      </c>
      <c r="AC1948" s="24" t="s">
        <v>77</v>
      </c>
      <c r="AD1948" s="24" t="s">
        <v>77</v>
      </c>
      <c r="AE1948" s="26" t="s">
        <v>151</v>
      </c>
      <c r="AF1948" s="26"/>
      <c r="AG1948" s="26"/>
      <c r="AH1948" s="27" t="s">
        <v>3042</v>
      </c>
      <c r="AI1948" s="27" t="s">
        <v>11057</v>
      </c>
      <c r="AJ1948" s="27" t="s">
        <v>438</v>
      </c>
      <c r="AK1948" s="24" t="s">
        <v>8947</v>
      </c>
      <c r="AL1948" s="24" t="s">
        <v>7086</v>
      </c>
      <c r="AM1948" s="23">
        <v>43724</v>
      </c>
      <c r="AN1948" s="28">
        <v>857100.06</v>
      </c>
      <c r="AO1948" s="28">
        <v>97032</v>
      </c>
      <c r="AP1948" s="24"/>
      <c r="AQ1948" s="24"/>
      <c r="AR1948" s="24"/>
      <c r="AS1948" s="24"/>
      <c r="AT1948" s="24" t="e">
        <v>#N/A</v>
      </c>
      <c r="AU1948" s="24" t="e">
        <v>#N/A</v>
      </c>
      <c r="AV1948" s="24" t="e">
        <v>#N/A</v>
      </c>
      <c r="AW1948" s="24"/>
      <c r="AX1948" s="24"/>
      <c r="AY1948" s="24"/>
      <c r="AZ1948" s="24"/>
      <c r="BA1948" s="24"/>
      <c r="BB1948" s="24"/>
      <c r="BC1948" s="24"/>
      <c r="BD1948" s="24">
        <v>0</v>
      </c>
      <c r="BE1948" s="24">
        <v>0</v>
      </c>
      <c r="BF1948" s="23"/>
      <c r="BG1948" s="23"/>
      <c r="BH1948" s="23">
        <v>43729</v>
      </c>
      <c r="BI1948" s="26" t="s">
        <v>127</v>
      </c>
      <c r="BJ1948" s="26" t="s">
        <v>178</v>
      </c>
      <c r="BK1948" s="29">
        <v>0</v>
      </c>
      <c r="BL1948" s="24" t="s">
        <v>129</v>
      </c>
      <c r="BM1948" s="22" t="str">
        <f ca="1">+IF(Tabla1[[#This Row],[FECHA INGRESO]]&gt;=44986,IF((TODAY()-Tabla1[[#This Row],[FECHA INGRESO]])&gt;=50,"ALERTA","TODAVÍA FALTA"),"N/A")</f>
        <v>N/A</v>
      </c>
      <c r="BN1948" s="7">
        <f>IFERROR((_xlfn.DAYS(Tabla1[[#This Row],[FECHA INGRESO]],Tabla1[[#This Row],[FECHA RETIRO]]))/30,"")</f>
        <v>-0.16666666666666666</v>
      </c>
    </row>
    <row r="1949" spans="1:66" x14ac:dyDescent="0.35">
      <c r="A1949" s="31">
        <v>1057548654</v>
      </c>
      <c r="B1949" s="22" t="s">
        <v>11185</v>
      </c>
      <c r="C1949" s="23">
        <v>43724</v>
      </c>
      <c r="D1949" s="23" t="s">
        <v>188</v>
      </c>
      <c r="E1949" s="23" t="s">
        <v>110</v>
      </c>
      <c r="F1949" s="23"/>
      <c r="G1949" s="24"/>
      <c r="H1949" s="24">
        <v>24096815913</v>
      </c>
      <c r="I1949" s="24" t="s">
        <v>72</v>
      </c>
      <c r="J1949" s="24">
        <f>DATEDIF(Tabla1[[#This Row],[FECHA DE NACIMIENTO]],Tabla1[[#This Row],[FECHA ACTUAL]],"Y")</f>
        <v>24</v>
      </c>
      <c r="K1949" s="24" t="s">
        <v>73</v>
      </c>
      <c r="L1949" s="24" t="s">
        <v>112</v>
      </c>
      <c r="M1949" s="24">
        <v>0</v>
      </c>
      <c r="N1949" s="24">
        <v>0</v>
      </c>
      <c r="O1949" s="24">
        <v>3</v>
      </c>
      <c r="P1949" s="24" t="s">
        <v>101</v>
      </c>
      <c r="Q1949" s="23">
        <v>36314</v>
      </c>
      <c r="R1949" s="24" t="s">
        <v>11186</v>
      </c>
      <c r="S1949" s="25">
        <v>45119</v>
      </c>
      <c r="T1949" s="24"/>
      <c r="U1949" s="24">
        <v>3208718211</v>
      </c>
      <c r="V1949" s="24" t="s">
        <v>11187</v>
      </c>
      <c r="W1949" s="24" t="s">
        <v>11188</v>
      </c>
      <c r="X1949" s="24" t="s">
        <v>6326</v>
      </c>
      <c r="Y1949" s="24" t="s">
        <v>11189</v>
      </c>
      <c r="Z1949" s="24" t="s">
        <v>162</v>
      </c>
      <c r="AA1949" s="24">
        <v>3143116410</v>
      </c>
      <c r="AB1949" s="24" t="s">
        <v>77</v>
      </c>
      <c r="AC1949" s="24" t="s">
        <v>77</v>
      </c>
      <c r="AD1949" s="24" t="s">
        <v>77</v>
      </c>
      <c r="AE1949" s="26" t="s">
        <v>151</v>
      </c>
      <c r="AF1949" s="26"/>
      <c r="AG1949" s="26"/>
      <c r="AH1949" s="27" t="s">
        <v>3042</v>
      </c>
      <c r="AI1949" s="27" t="s">
        <v>10168</v>
      </c>
      <c r="AJ1949" s="27" t="s">
        <v>438</v>
      </c>
      <c r="AK1949" s="24" t="s">
        <v>121</v>
      </c>
      <c r="AL1949" s="24" t="s">
        <v>7086</v>
      </c>
      <c r="AM1949" s="23">
        <v>43724</v>
      </c>
      <c r="AN1949" s="28">
        <v>857100.06</v>
      </c>
      <c r="AO1949" s="28">
        <v>97032</v>
      </c>
      <c r="AP1949" s="24"/>
      <c r="AQ1949" s="24"/>
      <c r="AR1949" s="24"/>
      <c r="AS1949" s="24"/>
      <c r="AT1949" s="24" t="e">
        <v>#N/A</v>
      </c>
      <c r="AU1949" s="24" t="e">
        <v>#N/A</v>
      </c>
      <c r="AV1949" s="24" t="e">
        <v>#N/A</v>
      </c>
      <c r="AW1949" s="24"/>
      <c r="AX1949" s="24"/>
      <c r="AY1949" s="24"/>
      <c r="AZ1949" s="24"/>
      <c r="BA1949" s="24"/>
      <c r="BB1949" s="24"/>
      <c r="BC1949" s="24"/>
      <c r="BD1949" s="24">
        <v>0</v>
      </c>
      <c r="BE1949" s="24">
        <v>0</v>
      </c>
      <c r="BF1949" s="23"/>
      <c r="BG1949" s="23"/>
      <c r="BH1949" s="23">
        <v>43813</v>
      </c>
      <c r="BI1949" s="26" t="s">
        <v>127</v>
      </c>
      <c r="BJ1949" s="26" t="s">
        <v>623</v>
      </c>
      <c r="BK1949" s="29">
        <v>111281</v>
      </c>
      <c r="BL1949" s="24" t="s">
        <v>129</v>
      </c>
      <c r="BM1949" s="22" t="str">
        <f ca="1">+IF(Tabla1[[#This Row],[FECHA INGRESO]]&gt;=44986,IF((TODAY()-Tabla1[[#This Row],[FECHA INGRESO]])&gt;=50,"ALERTA","TODAVÍA FALTA"),"N/A")</f>
        <v>N/A</v>
      </c>
      <c r="BN1949" s="7">
        <f>IFERROR((_xlfn.DAYS(Tabla1[[#This Row],[FECHA INGRESO]],Tabla1[[#This Row],[FECHA RETIRO]]))/30,"")</f>
        <v>-2.9666666666666668</v>
      </c>
    </row>
    <row r="1950" spans="1:66" ht="15" customHeight="1" x14ac:dyDescent="0.35">
      <c r="A1950" s="31">
        <v>1030645465</v>
      </c>
      <c r="B1950" s="22" t="s">
        <v>11190</v>
      </c>
      <c r="C1950" s="23">
        <v>43724</v>
      </c>
      <c r="D1950" s="23" t="s">
        <v>93</v>
      </c>
      <c r="E1950" s="23" t="s">
        <v>110</v>
      </c>
      <c r="F1950" s="23"/>
      <c r="G1950" s="24"/>
      <c r="H1950" s="24">
        <v>24096603026</v>
      </c>
      <c r="I1950" s="24" t="s">
        <v>95</v>
      </c>
      <c r="J1950" s="24">
        <f>DATEDIF(Tabla1[[#This Row],[FECHA DE NACIMIENTO]],Tabla1[[#This Row],[FECHA ACTUAL]],"Y")</f>
        <v>28</v>
      </c>
      <c r="K1950" s="24" t="s">
        <v>73</v>
      </c>
      <c r="L1950" s="24" t="s">
        <v>234</v>
      </c>
      <c r="M1950" s="24">
        <v>0</v>
      </c>
      <c r="N1950" s="24">
        <v>0</v>
      </c>
      <c r="O1950" s="24">
        <v>2</v>
      </c>
      <c r="P1950" s="24" t="s">
        <v>101</v>
      </c>
      <c r="Q1950" s="23">
        <v>34602</v>
      </c>
      <c r="R1950" s="24" t="s">
        <v>76</v>
      </c>
      <c r="S1950" s="25">
        <v>45119</v>
      </c>
      <c r="T1950" s="24">
        <v>4848314</v>
      </c>
      <c r="U1950" s="24">
        <v>3209977390</v>
      </c>
      <c r="V1950" s="24" t="s">
        <v>11191</v>
      </c>
      <c r="W1950" s="24" t="s">
        <v>11192</v>
      </c>
      <c r="X1950" s="24" t="s">
        <v>7869</v>
      </c>
      <c r="Y1950" s="24" t="s">
        <v>11193</v>
      </c>
      <c r="Z1950" s="24" t="s">
        <v>82</v>
      </c>
      <c r="AA1950" s="24">
        <v>3008489988</v>
      </c>
      <c r="AB1950" s="24" t="s">
        <v>77</v>
      </c>
      <c r="AC1950" s="24" t="s">
        <v>77</v>
      </c>
      <c r="AD1950" s="24" t="s">
        <v>77</v>
      </c>
      <c r="AE1950" s="26" t="s">
        <v>183</v>
      </c>
      <c r="AF1950" s="26"/>
      <c r="AG1950" s="26"/>
      <c r="AH1950" s="27" t="s">
        <v>184</v>
      </c>
      <c r="AI1950" s="27" t="s">
        <v>1612</v>
      </c>
      <c r="AJ1950" s="27" t="s">
        <v>487</v>
      </c>
      <c r="AK1950" s="24" t="s">
        <v>121</v>
      </c>
      <c r="AL1950" s="24" t="s">
        <v>7086</v>
      </c>
      <c r="AM1950" s="23">
        <v>43724</v>
      </c>
      <c r="AN1950" s="28">
        <v>857100.06</v>
      </c>
      <c r="AO1950" s="28">
        <v>97032</v>
      </c>
      <c r="AP1950" s="24"/>
      <c r="AQ1950" s="24"/>
      <c r="AR1950" s="24"/>
      <c r="AS1950" s="24"/>
      <c r="AT1950" s="24" t="e">
        <v>#N/A</v>
      </c>
      <c r="AU1950" s="24" t="e">
        <v>#N/A</v>
      </c>
      <c r="AV1950" s="24" t="e">
        <v>#N/A</v>
      </c>
      <c r="AW1950" s="24"/>
      <c r="AX1950" s="24"/>
      <c r="AY1950" s="24"/>
      <c r="AZ1950" s="24"/>
      <c r="BA1950" s="24"/>
      <c r="BB1950" s="24"/>
      <c r="BC1950" s="24"/>
      <c r="BD1950" s="24">
        <v>0</v>
      </c>
      <c r="BE1950" s="24">
        <v>0</v>
      </c>
      <c r="BF1950" s="23"/>
      <c r="BG1950" s="23"/>
      <c r="BH1950" s="23">
        <v>43783</v>
      </c>
      <c r="BI1950" s="26" t="s">
        <v>127</v>
      </c>
      <c r="BJ1950" s="26" t="s">
        <v>1953</v>
      </c>
      <c r="BK1950" s="29">
        <v>374084</v>
      </c>
      <c r="BL1950" s="24" t="s">
        <v>129</v>
      </c>
      <c r="BM1950" s="22" t="str">
        <f ca="1">+IF(Tabla1[[#This Row],[FECHA INGRESO]]&gt;=44986,IF((TODAY()-Tabla1[[#This Row],[FECHA INGRESO]])&gt;=50,"ALERTA","TODAVÍA FALTA"),"N/A")</f>
        <v>N/A</v>
      </c>
      <c r="BN1950" s="7">
        <f>IFERROR((_xlfn.DAYS(Tabla1[[#This Row],[FECHA INGRESO]],Tabla1[[#This Row],[FECHA RETIRO]]))/30,"")</f>
        <v>-1.9666666666666666</v>
      </c>
    </row>
    <row r="1951" spans="1:66" ht="15" customHeight="1" x14ac:dyDescent="0.35">
      <c r="A1951" s="34">
        <v>1001610194</v>
      </c>
      <c r="B1951" s="22" t="s">
        <v>11194</v>
      </c>
      <c r="C1951" s="23">
        <v>43724</v>
      </c>
      <c r="D1951" s="23" t="s">
        <v>1311</v>
      </c>
      <c r="E1951" s="23" t="s">
        <v>111</v>
      </c>
      <c r="F1951" s="23" t="s">
        <v>70</v>
      </c>
      <c r="G1951" s="24"/>
      <c r="H1951" s="24">
        <v>24096815456</v>
      </c>
      <c r="I1951" s="24" t="s">
        <v>95</v>
      </c>
      <c r="J1951" s="24">
        <f>DATEDIF(Tabla1[[#This Row],[FECHA DE NACIMIENTO]],Tabla1[[#This Row],[FECHA ACTUAL]],"Y")</f>
        <v>25</v>
      </c>
      <c r="K1951" s="24" t="s">
        <v>96</v>
      </c>
      <c r="L1951" s="24" t="s">
        <v>112</v>
      </c>
      <c r="M1951" s="24">
        <v>0</v>
      </c>
      <c r="N1951" s="24">
        <v>0</v>
      </c>
      <c r="O1951" s="24">
        <v>4</v>
      </c>
      <c r="P1951" s="24" t="s">
        <v>101</v>
      </c>
      <c r="Q1951" s="23">
        <v>35686</v>
      </c>
      <c r="R1951" s="24" t="s">
        <v>11195</v>
      </c>
      <c r="S1951" s="25">
        <v>45119</v>
      </c>
      <c r="T1951" s="24">
        <v>6507906</v>
      </c>
      <c r="U1951" s="24" t="s">
        <v>11196</v>
      </c>
      <c r="V1951" s="24" t="s">
        <v>11197</v>
      </c>
      <c r="W1951" s="24" t="s">
        <v>11198</v>
      </c>
      <c r="X1951" s="24" t="s">
        <v>11199</v>
      </c>
      <c r="Y1951" s="24" t="s">
        <v>11200</v>
      </c>
      <c r="Z1951" s="24" t="s">
        <v>162</v>
      </c>
      <c r="AA1951" s="24">
        <v>3147154024</v>
      </c>
      <c r="AB1951" s="24" t="s">
        <v>77</v>
      </c>
      <c r="AC1951" s="24" t="s">
        <v>77</v>
      </c>
      <c r="AD1951" s="24" t="s">
        <v>77</v>
      </c>
      <c r="AE1951" s="26" t="s">
        <v>151</v>
      </c>
      <c r="AF1951" s="26"/>
      <c r="AG1951" s="26"/>
      <c r="AH1951" s="27" t="s">
        <v>184</v>
      </c>
      <c r="AI1951" s="27" t="s">
        <v>1612</v>
      </c>
      <c r="AJ1951" s="27" t="s">
        <v>487</v>
      </c>
      <c r="AK1951" s="24" t="s">
        <v>121</v>
      </c>
      <c r="AL1951" s="24" t="s">
        <v>7086</v>
      </c>
      <c r="AM1951" s="23">
        <v>43724</v>
      </c>
      <c r="AN1951" s="28">
        <v>908526</v>
      </c>
      <c r="AO1951" s="28">
        <v>106454</v>
      </c>
      <c r="AP1951" s="24"/>
      <c r="AQ1951" s="24"/>
      <c r="AR1951" s="24"/>
      <c r="AS1951" s="24"/>
      <c r="AT1951" s="24" t="e">
        <v>#N/A</v>
      </c>
      <c r="AU1951" s="24" t="e">
        <v>#N/A</v>
      </c>
      <c r="AV1951" s="24" t="e">
        <v>#N/A</v>
      </c>
      <c r="AW1951" s="24"/>
      <c r="AX1951" s="24"/>
      <c r="AY1951" s="24"/>
      <c r="AZ1951" s="24"/>
      <c r="BA1951" s="24"/>
      <c r="BB1951" s="24"/>
      <c r="BC1951" s="24"/>
      <c r="BD1951" s="24">
        <v>0</v>
      </c>
      <c r="BE1951" s="24">
        <v>0</v>
      </c>
      <c r="BF1951" s="23"/>
      <c r="BG1951" s="23"/>
      <c r="BH1951" s="23">
        <v>44252</v>
      </c>
      <c r="BI1951" s="26" t="s">
        <v>127</v>
      </c>
      <c r="BJ1951" s="26" t="s">
        <v>5148</v>
      </c>
      <c r="BK1951" s="29">
        <v>0</v>
      </c>
      <c r="BL1951" s="24" t="s">
        <v>129</v>
      </c>
      <c r="BM1951" s="22" t="str">
        <f ca="1">+IF(Tabla1[[#This Row],[FECHA INGRESO]]&gt;=44986,IF((TODAY()-Tabla1[[#This Row],[FECHA INGRESO]])&gt;=50,"ALERTA","TODAVÍA FALTA"),"N/A")</f>
        <v>N/A</v>
      </c>
      <c r="BN1951" s="7">
        <f>IFERROR((_xlfn.DAYS(Tabla1[[#This Row],[FECHA INGRESO]],Tabla1[[#This Row],[FECHA RETIRO]]))/30,"")</f>
        <v>-17.600000000000001</v>
      </c>
    </row>
    <row r="1952" spans="1:66" x14ac:dyDescent="0.35">
      <c r="A1952" s="31">
        <v>1024592717</v>
      </c>
      <c r="B1952" s="22" t="s">
        <v>11201</v>
      </c>
      <c r="C1952" s="23">
        <v>43724</v>
      </c>
      <c r="D1952" s="23" t="s">
        <v>93</v>
      </c>
      <c r="E1952" s="23" t="s">
        <v>69</v>
      </c>
      <c r="F1952" s="23"/>
      <c r="G1952" s="24"/>
      <c r="H1952" s="24">
        <v>24096692057</v>
      </c>
      <c r="I1952" s="24" t="s">
        <v>72</v>
      </c>
      <c r="J1952" s="24">
        <f>DATEDIF(Tabla1[[#This Row],[FECHA DE NACIMIENTO]],Tabla1[[#This Row],[FECHA ACTUAL]],"Y")</f>
        <v>22</v>
      </c>
      <c r="K1952" s="24" t="s">
        <v>73</v>
      </c>
      <c r="L1952" s="24" t="s">
        <v>112</v>
      </c>
      <c r="M1952" s="24">
        <v>0</v>
      </c>
      <c r="N1952" s="24">
        <v>0</v>
      </c>
      <c r="O1952" s="24">
        <v>3</v>
      </c>
      <c r="P1952" s="24" t="s">
        <v>101</v>
      </c>
      <c r="Q1952" s="23">
        <v>36787</v>
      </c>
      <c r="R1952" s="24" t="s">
        <v>76</v>
      </c>
      <c r="S1952" s="25">
        <v>45119</v>
      </c>
      <c r="T1952" s="24"/>
      <c r="U1952" s="24">
        <v>3197089476</v>
      </c>
      <c r="V1952" s="24" t="s">
        <v>11202</v>
      </c>
      <c r="W1952" s="24" t="s">
        <v>11203</v>
      </c>
      <c r="X1952" s="24" t="s">
        <v>9001</v>
      </c>
      <c r="Y1952" s="24" t="s">
        <v>11204</v>
      </c>
      <c r="Z1952" s="24" t="s">
        <v>117</v>
      </c>
      <c r="AA1952" s="24">
        <v>3134533216</v>
      </c>
      <c r="AB1952" s="24" t="s">
        <v>77</v>
      </c>
      <c r="AC1952" s="24" t="s">
        <v>77</v>
      </c>
      <c r="AD1952" s="24" t="s">
        <v>77</v>
      </c>
      <c r="AE1952" s="26" t="s">
        <v>151</v>
      </c>
      <c r="AF1952" s="26"/>
      <c r="AG1952" s="26"/>
      <c r="AH1952" s="27" t="s">
        <v>184</v>
      </c>
      <c r="AI1952" s="27" t="s">
        <v>224</v>
      </c>
      <c r="AJ1952" s="27" t="s">
        <v>530</v>
      </c>
      <c r="AK1952" s="24" t="s">
        <v>121</v>
      </c>
      <c r="AL1952" s="24" t="s">
        <v>7086</v>
      </c>
      <c r="AM1952" s="23">
        <v>43724</v>
      </c>
      <c r="AN1952" s="28">
        <v>857100.06</v>
      </c>
      <c r="AO1952" s="28">
        <v>97032</v>
      </c>
      <c r="AP1952" s="24"/>
      <c r="AQ1952" s="24"/>
      <c r="AR1952" s="24"/>
      <c r="AS1952" s="24"/>
      <c r="AT1952" s="24" t="e">
        <v>#N/A</v>
      </c>
      <c r="AU1952" s="24" t="e">
        <v>#N/A</v>
      </c>
      <c r="AV1952" s="24">
        <v>88</v>
      </c>
      <c r="AW1952" s="24"/>
      <c r="AX1952" s="24"/>
      <c r="AY1952" s="24"/>
      <c r="AZ1952" s="24"/>
      <c r="BA1952" s="24"/>
      <c r="BB1952" s="24"/>
      <c r="BC1952" s="24"/>
      <c r="BD1952" s="24">
        <v>0</v>
      </c>
      <c r="BE1952" s="24">
        <v>0</v>
      </c>
      <c r="BF1952" s="23"/>
      <c r="BG1952" s="23"/>
      <c r="BH1952" s="23">
        <v>43774</v>
      </c>
      <c r="BI1952" s="26" t="s">
        <v>127</v>
      </c>
      <c r="BJ1952" s="26" t="s">
        <v>273</v>
      </c>
      <c r="BK1952" s="29">
        <v>57508</v>
      </c>
      <c r="BL1952" s="24" t="s">
        <v>129</v>
      </c>
      <c r="BM1952" s="22" t="str">
        <f ca="1">+IF(Tabla1[[#This Row],[FECHA INGRESO]]&gt;=44986,IF((TODAY()-Tabla1[[#This Row],[FECHA INGRESO]])&gt;=50,"ALERTA","TODAVÍA FALTA"),"N/A")</f>
        <v>N/A</v>
      </c>
      <c r="BN1952" s="7">
        <f>IFERROR((_xlfn.DAYS(Tabla1[[#This Row],[FECHA INGRESO]],Tabla1[[#This Row],[FECHA RETIRO]]))/30,"")</f>
        <v>-1.6666666666666667</v>
      </c>
    </row>
    <row r="1953" spans="1:66" ht="15" customHeight="1" x14ac:dyDescent="0.35">
      <c r="A1953" s="31">
        <v>1073250459</v>
      </c>
      <c r="B1953" s="22" t="s">
        <v>11205</v>
      </c>
      <c r="C1953" s="23">
        <v>43724</v>
      </c>
      <c r="D1953" s="23" t="s">
        <v>4526</v>
      </c>
      <c r="E1953" s="23" t="s">
        <v>110</v>
      </c>
      <c r="F1953" s="23"/>
      <c r="G1953" s="24"/>
      <c r="H1953" s="24">
        <v>24096817407</v>
      </c>
      <c r="I1953" s="24" t="s">
        <v>72</v>
      </c>
      <c r="J1953" s="24">
        <f>DATEDIF(Tabla1[[#This Row],[FECHA DE NACIMIENTO]],Tabla1[[#This Row],[FECHA ACTUAL]],"Y")</f>
        <v>25</v>
      </c>
      <c r="K1953" s="24" t="s">
        <v>96</v>
      </c>
      <c r="L1953" s="24" t="s">
        <v>112</v>
      </c>
      <c r="M1953" s="24">
        <v>0</v>
      </c>
      <c r="N1953" s="24">
        <v>0</v>
      </c>
      <c r="O1953" s="24">
        <v>1</v>
      </c>
      <c r="P1953" s="24" t="s">
        <v>101</v>
      </c>
      <c r="Q1953" s="23">
        <v>35862</v>
      </c>
      <c r="R1953" s="24" t="s">
        <v>669</v>
      </c>
      <c r="S1953" s="25">
        <v>45119</v>
      </c>
      <c r="T1953" s="24"/>
      <c r="U1953" s="24">
        <v>3209757199</v>
      </c>
      <c r="V1953" s="24" t="s">
        <v>11206</v>
      </c>
      <c r="W1953" s="24" t="s">
        <v>11207</v>
      </c>
      <c r="X1953" s="24" t="s">
        <v>8969</v>
      </c>
      <c r="Y1953" s="24" t="s">
        <v>11208</v>
      </c>
      <c r="Z1953" s="24" t="s">
        <v>117</v>
      </c>
      <c r="AA1953" s="24">
        <v>3135609333</v>
      </c>
      <c r="AB1953" s="24" t="s">
        <v>77</v>
      </c>
      <c r="AC1953" s="24" t="s">
        <v>77</v>
      </c>
      <c r="AD1953" s="24" t="s">
        <v>77</v>
      </c>
      <c r="AE1953" s="26" t="s">
        <v>151</v>
      </c>
      <c r="AF1953" s="26"/>
      <c r="AG1953" s="26"/>
      <c r="AH1953" s="27" t="s">
        <v>184</v>
      </c>
      <c r="AI1953" s="27" t="s">
        <v>11209</v>
      </c>
      <c r="AJ1953" s="27" t="s">
        <v>487</v>
      </c>
      <c r="AK1953" s="24" t="s">
        <v>8947</v>
      </c>
      <c r="AL1953" s="24" t="s">
        <v>7086</v>
      </c>
      <c r="AM1953" s="23">
        <v>43724</v>
      </c>
      <c r="AN1953" s="28">
        <v>857100.06</v>
      </c>
      <c r="AO1953" s="28">
        <v>97032</v>
      </c>
      <c r="AP1953" s="24"/>
      <c r="AQ1953" s="24"/>
      <c r="AR1953" s="24"/>
      <c r="AS1953" s="24"/>
      <c r="AT1953" s="24" t="e">
        <v>#N/A</v>
      </c>
      <c r="AU1953" s="24" t="e">
        <v>#N/A</v>
      </c>
      <c r="AV1953" s="24" t="e">
        <v>#N/A</v>
      </c>
      <c r="AW1953" s="24"/>
      <c r="AX1953" s="24"/>
      <c r="AY1953" s="24"/>
      <c r="AZ1953" s="24"/>
      <c r="BA1953" s="24"/>
      <c r="BB1953" s="24"/>
      <c r="BC1953" s="24"/>
      <c r="BD1953" s="24">
        <v>0</v>
      </c>
      <c r="BE1953" s="24">
        <v>0</v>
      </c>
      <c r="BF1953" s="23"/>
      <c r="BG1953" s="23"/>
      <c r="BH1953" s="23">
        <v>43747</v>
      </c>
      <c r="BI1953" s="26" t="s">
        <v>10014</v>
      </c>
      <c r="BJ1953" s="26" t="s">
        <v>2589</v>
      </c>
      <c r="BK1953" s="29">
        <v>0</v>
      </c>
      <c r="BL1953" s="24" t="s">
        <v>129</v>
      </c>
      <c r="BM1953" s="22" t="str">
        <f ca="1">+IF(Tabla1[[#This Row],[FECHA INGRESO]]&gt;=44986,IF((TODAY()-Tabla1[[#This Row],[FECHA INGRESO]])&gt;=50,"ALERTA","TODAVÍA FALTA"),"N/A")</f>
        <v>N/A</v>
      </c>
      <c r="BN1953" s="7">
        <f>IFERROR((_xlfn.DAYS(Tabla1[[#This Row],[FECHA INGRESO]],Tabla1[[#This Row],[FECHA RETIRO]]))/30,"")</f>
        <v>-0.76666666666666672</v>
      </c>
    </row>
    <row r="1954" spans="1:66" ht="15" customHeight="1" x14ac:dyDescent="0.35">
      <c r="A1954" s="31">
        <v>72004229</v>
      </c>
      <c r="B1954" s="22" t="s">
        <v>11210</v>
      </c>
      <c r="C1954" s="23">
        <v>43731</v>
      </c>
      <c r="D1954" s="23" t="s">
        <v>582</v>
      </c>
      <c r="E1954" s="24" t="s">
        <v>94</v>
      </c>
      <c r="F1954" s="23"/>
      <c r="G1954" s="24"/>
      <c r="H1954" s="24">
        <v>24097006705</v>
      </c>
      <c r="I1954" s="24" t="s">
        <v>72</v>
      </c>
      <c r="J1954" s="24">
        <f>DATEDIF(Tabla1[[#This Row],[FECHA DE NACIMIENTO]],Tabla1[[#This Row],[FECHA ACTUAL]],"Y")</f>
        <v>45</v>
      </c>
      <c r="K1954" s="24" t="s">
        <v>73</v>
      </c>
      <c r="L1954" s="24" t="s">
        <v>74</v>
      </c>
      <c r="M1954" s="24">
        <v>3</v>
      </c>
      <c r="N1954" s="24">
        <v>3</v>
      </c>
      <c r="O1954" s="24">
        <v>3</v>
      </c>
      <c r="P1954" s="24" t="s">
        <v>101</v>
      </c>
      <c r="Q1954" s="23">
        <v>28529</v>
      </c>
      <c r="R1954" s="24" t="s">
        <v>872</v>
      </c>
      <c r="S1954" s="25">
        <v>45119</v>
      </c>
      <c r="T1954" s="24">
        <v>4881350</v>
      </c>
      <c r="U1954" s="24">
        <v>3008433526</v>
      </c>
      <c r="V1954" s="24" t="s">
        <v>11211</v>
      </c>
      <c r="W1954" s="24" t="s">
        <v>11212</v>
      </c>
      <c r="X1954" s="24" t="s">
        <v>11213</v>
      </c>
      <c r="Y1954" s="24" t="s">
        <v>11214</v>
      </c>
      <c r="Z1954" s="24" t="s">
        <v>82</v>
      </c>
      <c r="AA1954" s="24">
        <v>3202655304</v>
      </c>
      <c r="AB1954" s="24" t="s">
        <v>77</v>
      </c>
      <c r="AC1954" s="24" t="s">
        <v>77</v>
      </c>
      <c r="AD1954" s="24" t="s">
        <v>77</v>
      </c>
      <c r="AE1954" s="26" t="s">
        <v>102</v>
      </c>
      <c r="AF1954" s="26"/>
      <c r="AG1954" s="26" t="s">
        <v>11215</v>
      </c>
      <c r="AH1954" s="27" t="s">
        <v>119</v>
      </c>
      <c r="AI1954" s="27" t="s">
        <v>120</v>
      </c>
      <c r="AJ1954" s="27" t="s">
        <v>120</v>
      </c>
      <c r="AK1954" s="24" t="s">
        <v>121</v>
      </c>
      <c r="AL1954" s="24" t="s">
        <v>7086</v>
      </c>
      <c r="AM1954" s="23">
        <v>43731</v>
      </c>
      <c r="AN1954" s="28">
        <v>2194200</v>
      </c>
      <c r="AO1954" s="28">
        <v>0</v>
      </c>
      <c r="AP1954" s="24"/>
      <c r="AQ1954" s="24"/>
      <c r="AR1954" s="24"/>
      <c r="AS1954" s="24"/>
      <c r="AT1954" s="24" t="e">
        <v>#N/A</v>
      </c>
      <c r="AU1954" s="24" t="e">
        <v>#N/A</v>
      </c>
      <c r="AV1954" s="24" t="e">
        <v>#N/A</v>
      </c>
      <c r="AW1954" s="24"/>
      <c r="AX1954" s="24"/>
      <c r="AY1954" s="24"/>
      <c r="AZ1954" s="24"/>
      <c r="BA1954" s="24"/>
      <c r="BB1954" s="24"/>
      <c r="BC1954" s="24"/>
      <c r="BD1954" s="24">
        <v>0</v>
      </c>
      <c r="BE1954" s="24">
        <v>0</v>
      </c>
      <c r="BF1954" s="23"/>
      <c r="BG1954" s="23"/>
      <c r="BH1954" s="23">
        <v>43832</v>
      </c>
      <c r="BI1954" s="26" t="s">
        <v>127</v>
      </c>
      <c r="BJ1954" s="26" t="s">
        <v>3286</v>
      </c>
      <c r="BK1954" s="29">
        <v>0</v>
      </c>
      <c r="BL1954" s="24" t="s">
        <v>129</v>
      </c>
      <c r="BM1954" s="22" t="str">
        <f ca="1">+IF(Tabla1[[#This Row],[FECHA INGRESO]]&gt;=44986,IF((TODAY()-Tabla1[[#This Row],[FECHA INGRESO]])&gt;=50,"ALERTA","TODAVÍA FALTA"),"N/A")</f>
        <v>N/A</v>
      </c>
      <c r="BN1954" s="7">
        <f>IFERROR((_xlfn.DAYS(Tabla1[[#This Row],[FECHA INGRESO]],Tabla1[[#This Row],[FECHA RETIRO]]))/30,"")</f>
        <v>-3.3666666666666667</v>
      </c>
    </row>
    <row r="1955" spans="1:66" ht="15" customHeight="1" x14ac:dyDescent="0.35">
      <c r="A1955" s="31">
        <v>1020814880</v>
      </c>
      <c r="B1955" s="22" t="s">
        <v>11216</v>
      </c>
      <c r="C1955" s="23">
        <v>43731</v>
      </c>
      <c r="D1955" s="23" t="s">
        <v>93</v>
      </c>
      <c r="E1955" s="23" t="s">
        <v>111</v>
      </c>
      <c r="F1955" s="23"/>
      <c r="G1955" s="24"/>
      <c r="H1955" s="24">
        <v>24096978807</v>
      </c>
      <c r="I1955" s="24" t="s">
        <v>95</v>
      </c>
      <c r="J1955" s="24">
        <f>DATEDIF(Tabla1[[#This Row],[FECHA DE NACIMIENTO]],Tabla1[[#This Row],[FECHA ACTUAL]],"Y")</f>
        <v>27</v>
      </c>
      <c r="K1955" s="24" t="s">
        <v>73</v>
      </c>
      <c r="L1955" s="24" t="s">
        <v>112</v>
      </c>
      <c r="M1955" s="24">
        <v>0</v>
      </c>
      <c r="N1955" s="24">
        <v>0</v>
      </c>
      <c r="O1955" s="24">
        <v>3</v>
      </c>
      <c r="P1955" s="24" t="s">
        <v>101</v>
      </c>
      <c r="Q1955" s="23">
        <v>35115</v>
      </c>
      <c r="R1955" s="24" t="s">
        <v>76</v>
      </c>
      <c r="S1955" s="25">
        <v>45119</v>
      </c>
      <c r="T1955" s="24"/>
      <c r="U1955" s="24">
        <v>3103031365</v>
      </c>
      <c r="V1955" s="24" t="s">
        <v>11217</v>
      </c>
      <c r="W1955" s="24" t="s">
        <v>11218</v>
      </c>
      <c r="X1955" s="24" t="s">
        <v>10625</v>
      </c>
      <c r="Y1955" s="24" t="s">
        <v>11219</v>
      </c>
      <c r="Z1955" s="24" t="s">
        <v>1597</v>
      </c>
      <c r="AA1955" s="24">
        <v>3204646097</v>
      </c>
      <c r="AB1955" s="24" t="s">
        <v>77</v>
      </c>
      <c r="AC1955" s="24" t="s">
        <v>77</v>
      </c>
      <c r="AD1955" s="24" t="s">
        <v>77</v>
      </c>
      <c r="AE1955" s="26" t="s">
        <v>151</v>
      </c>
      <c r="AF1955" s="26"/>
      <c r="AG1955" s="26"/>
      <c r="AH1955" s="27" t="s">
        <v>184</v>
      </c>
      <c r="AI1955" s="27" t="s">
        <v>1612</v>
      </c>
      <c r="AJ1955" s="27" t="s">
        <v>487</v>
      </c>
      <c r="AK1955" s="24" t="s">
        <v>121</v>
      </c>
      <c r="AL1955" s="24" t="s">
        <v>7086</v>
      </c>
      <c r="AM1955" s="23">
        <v>43731</v>
      </c>
      <c r="AN1955" s="28">
        <v>877803</v>
      </c>
      <c r="AO1955" s="28">
        <v>102854</v>
      </c>
      <c r="AP1955" s="24"/>
      <c r="AQ1955" s="24"/>
      <c r="AR1955" s="24"/>
      <c r="AS1955" s="24"/>
      <c r="AT1955" s="24" t="e">
        <v>#N/A</v>
      </c>
      <c r="AU1955" s="24" t="e">
        <v>#N/A</v>
      </c>
      <c r="AV1955" s="24" t="e">
        <v>#N/A</v>
      </c>
      <c r="AW1955" s="24"/>
      <c r="AX1955" s="24"/>
      <c r="AY1955" s="24"/>
      <c r="AZ1955" s="24"/>
      <c r="BA1955" s="24"/>
      <c r="BB1955" s="24"/>
      <c r="BC1955" s="24"/>
      <c r="BD1955" s="24">
        <v>0</v>
      </c>
      <c r="BE1955" s="24">
        <v>0</v>
      </c>
      <c r="BF1955" s="23"/>
      <c r="BG1955" s="23"/>
      <c r="BH1955" s="23">
        <v>43829</v>
      </c>
      <c r="BI1955" s="26" t="s">
        <v>127</v>
      </c>
      <c r="BJ1955" s="26" t="s">
        <v>232</v>
      </c>
      <c r="BK1955" s="29">
        <v>120070</v>
      </c>
      <c r="BL1955" s="24" t="s">
        <v>129</v>
      </c>
      <c r="BM1955" s="22" t="str">
        <f ca="1">+IF(Tabla1[[#This Row],[FECHA INGRESO]]&gt;=44986,IF((TODAY()-Tabla1[[#This Row],[FECHA INGRESO]])&gt;=50,"ALERTA","TODAVÍA FALTA"),"N/A")</f>
        <v>N/A</v>
      </c>
      <c r="BN1955" s="7">
        <f>IFERROR((_xlfn.DAYS(Tabla1[[#This Row],[FECHA INGRESO]],Tabla1[[#This Row],[FECHA RETIRO]]))/30,"")</f>
        <v>-3.2666666666666666</v>
      </c>
    </row>
    <row r="1956" spans="1:66" x14ac:dyDescent="0.35">
      <c r="A1956" s="31">
        <v>52758364</v>
      </c>
      <c r="B1956" s="22" t="s">
        <v>11220</v>
      </c>
      <c r="C1956" s="23">
        <v>43731</v>
      </c>
      <c r="D1956" s="23" t="s">
        <v>188</v>
      </c>
      <c r="E1956" s="23" t="s">
        <v>111</v>
      </c>
      <c r="F1956" s="23"/>
      <c r="G1956" s="24"/>
      <c r="H1956" s="24">
        <v>24096960356</v>
      </c>
      <c r="I1956" s="24" t="s">
        <v>95</v>
      </c>
      <c r="J1956" s="24">
        <f>DATEDIF(Tabla1[[#This Row],[FECHA DE NACIMIENTO]],Tabla1[[#This Row],[FECHA ACTUAL]],"Y")</f>
        <v>41</v>
      </c>
      <c r="K1956" s="24" t="s">
        <v>3119</v>
      </c>
      <c r="L1956" s="24" t="s">
        <v>234</v>
      </c>
      <c r="M1956" s="24">
        <v>3</v>
      </c>
      <c r="N1956" s="24">
        <v>3</v>
      </c>
      <c r="O1956" s="24">
        <v>2</v>
      </c>
      <c r="P1956" s="24" t="s">
        <v>101</v>
      </c>
      <c r="Q1956" s="23">
        <v>30062</v>
      </c>
      <c r="R1956" s="24" t="s">
        <v>76</v>
      </c>
      <c r="S1956" s="25">
        <v>45119</v>
      </c>
      <c r="T1956" s="24"/>
      <c r="U1956" s="24">
        <v>3105649116</v>
      </c>
      <c r="V1956" s="24" t="s">
        <v>11221</v>
      </c>
      <c r="W1956" s="24" t="s">
        <v>11222</v>
      </c>
      <c r="X1956" s="24" t="s">
        <v>11223</v>
      </c>
      <c r="Y1956" s="24" t="s">
        <v>11224</v>
      </c>
      <c r="Z1956" s="24" t="s">
        <v>82</v>
      </c>
      <c r="AA1956" s="24">
        <v>3105649116</v>
      </c>
      <c r="AB1956" s="24" t="s">
        <v>77</v>
      </c>
      <c r="AC1956" s="24" t="s">
        <v>77</v>
      </c>
      <c r="AD1956" s="24" t="s">
        <v>77</v>
      </c>
      <c r="AE1956" s="26" t="s">
        <v>183</v>
      </c>
      <c r="AF1956" s="26"/>
      <c r="AG1956" s="26"/>
      <c r="AH1956" s="27" t="s">
        <v>184</v>
      </c>
      <c r="AI1956" s="27" t="s">
        <v>165</v>
      </c>
      <c r="AJ1956" s="27" t="s">
        <v>165</v>
      </c>
      <c r="AK1956" s="24" t="s">
        <v>121</v>
      </c>
      <c r="AL1956" s="24" t="s">
        <v>7086</v>
      </c>
      <c r="AM1956" s="23">
        <v>43731</v>
      </c>
      <c r="AN1956" s="28">
        <v>857100.06</v>
      </c>
      <c r="AO1956" s="28">
        <v>97032</v>
      </c>
      <c r="AP1956" s="24"/>
      <c r="AQ1956" s="24"/>
      <c r="AR1956" s="24"/>
      <c r="AS1956" s="24"/>
      <c r="AT1956" s="24" t="e">
        <v>#N/A</v>
      </c>
      <c r="AU1956" s="24" t="e">
        <v>#N/A</v>
      </c>
      <c r="AV1956" s="24" t="e">
        <v>#N/A</v>
      </c>
      <c r="AW1956" s="24"/>
      <c r="AX1956" s="24"/>
      <c r="AY1956" s="24"/>
      <c r="AZ1956" s="24"/>
      <c r="BA1956" s="24"/>
      <c r="BB1956" s="24"/>
      <c r="BC1956" s="24"/>
      <c r="BD1956" s="24">
        <v>0</v>
      </c>
      <c r="BE1956" s="24">
        <v>0</v>
      </c>
      <c r="BF1956" s="23"/>
      <c r="BG1956" s="23"/>
      <c r="BH1956" s="23">
        <v>43753</v>
      </c>
      <c r="BI1956" s="26" t="s">
        <v>127</v>
      </c>
      <c r="BJ1956" s="26" t="s">
        <v>273</v>
      </c>
      <c r="BK1956" s="29">
        <v>0</v>
      </c>
      <c r="BL1956" s="24" t="s">
        <v>129</v>
      </c>
      <c r="BM1956" s="22" t="str">
        <f ca="1">+IF(Tabla1[[#This Row],[FECHA INGRESO]]&gt;=44986,IF((TODAY()-Tabla1[[#This Row],[FECHA INGRESO]])&gt;=50,"ALERTA","TODAVÍA FALTA"),"N/A")</f>
        <v>N/A</v>
      </c>
      <c r="BN1956" s="7">
        <f>IFERROR((_xlfn.DAYS(Tabla1[[#This Row],[FECHA INGRESO]],Tabla1[[#This Row],[FECHA RETIRO]]))/30,"")</f>
        <v>-0.73333333333333328</v>
      </c>
    </row>
    <row r="1957" spans="1:66" ht="15" customHeight="1" x14ac:dyDescent="0.35">
      <c r="A1957" s="32">
        <v>39790578</v>
      </c>
      <c r="B1957" s="22" t="s">
        <v>11225</v>
      </c>
      <c r="C1957" s="23">
        <v>43739</v>
      </c>
      <c r="D1957" s="23" t="s">
        <v>68</v>
      </c>
      <c r="E1957" s="23" t="s">
        <v>69</v>
      </c>
      <c r="F1957" s="23" t="s">
        <v>110</v>
      </c>
      <c r="G1957" s="24"/>
      <c r="H1957" s="24">
        <v>24097194758</v>
      </c>
      <c r="I1957" s="24" t="s">
        <v>95</v>
      </c>
      <c r="J1957" s="24">
        <f>DATEDIF(Tabla1[[#This Row],[FECHA DE NACIMIENTO]],Tabla1[[#This Row],[FECHA ACTUAL]],"Y")</f>
        <v>51</v>
      </c>
      <c r="K1957" s="24" t="s">
        <v>73</v>
      </c>
      <c r="L1957" s="24" t="s">
        <v>112</v>
      </c>
      <c r="M1957" s="24">
        <v>0</v>
      </c>
      <c r="N1957" s="24">
        <v>0</v>
      </c>
      <c r="O1957" s="24">
        <v>4</v>
      </c>
      <c r="P1957" s="24" t="s">
        <v>101</v>
      </c>
      <c r="Q1957" s="23">
        <v>26232</v>
      </c>
      <c r="R1957" s="24" t="s">
        <v>76</v>
      </c>
      <c r="S1957" s="25">
        <v>45119</v>
      </c>
      <c r="T1957" s="24">
        <v>4459741</v>
      </c>
      <c r="U1957" s="24">
        <v>3215666881</v>
      </c>
      <c r="V1957" s="24" t="s">
        <v>11226</v>
      </c>
      <c r="W1957" s="24" t="s">
        <v>11227</v>
      </c>
      <c r="X1957" s="24" t="s">
        <v>8046</v>
      </c>
      <c r="Y1957" s="24" t="s">
        <v>11228</v>
      </c>
      <c r="Z1957" s="24" t="s">
        <v>3224</v>
      </c>
      <c r="AA1957" s="24">
        <v>3152996190</v>
      </c>
      <c r="AB1957" s="24" t="s">
        <v>101</v>
      </c>
      <c r="AC1957" s="24" t="s">
        <v>101</v>
      </c>
      <c r="AD1957" s="24" t="e">
        <v>#REF!</v>
      </c>
      <c r="AE1957" s="26" t="s">
        <v>84</v>
      </c>
      <c r="AF1957" s="26" t="s">
        <v>10853</v>
      </c>
      <c r="AG1957" s="26">
        <v>0</v>
      </c>
      <c r="AH1957" s="27" t="s">
        <v>11229</v>
      </c>
      <c r="AI1957" s="27" t="s">
        <v>1432</v>
      </c>
      <c r="AJ1957" s="27" t="s">
        <v>1432</v>
      </c>
      <c r="AK1957" s="24" t="s">
        <v>89</v>
      </c>
      <c r="AL1957" s="24" t="s">
        <v>90</v>
      </c>
      <c r="AM1957" s="23">
        <v>43739</v>
      </c>
      <c r="AN1957" s="28">
        <v>9173879</v>
      </c>
      <c r="AO1957" s="28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96</v>
      </c>
      <c r="AW1957" s="24">
        <v>98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v>0</v>
      </c>
      <c r="BE1957" s="24">
        <v>0</v>
      </c>
      <c r="BF1957" s="23"/>
      <c r="BG1957" s="23"/>
      <c r="BH1957" s="23" t="s">
        <v>75</v>
      </c>
      <c r="BI1957" s="26">
        <v>0</v>
      </c>
      <c r="BJ1957" s="26">
        <v>0</v>
      </c>
      <c r="BK1957" s="29">
        <v>0</v>
      </c>
      <c r="BL1957" s="24" t="s">
        <v>91</v>
      </c>
      <c r="BM1957" s="22" t="str">
        <f ca="1">+IF(Tabla1[[#This Row],[FECHA INGRESO]]&gt;=44986,IF((TODAY()-Tabla1[[#This Row],[FECHA INGRESO]])&gt;=50,"ALERTA","TODAVÍA FALTA"),"N/A")</f>
        <v>N/A</v>
      </c>
      <c r="BN1957" s="7" t="str">
        <f>IFERROR((_xlfn.DAYS(Tabla1[[#This Row],[FECHA INGRESO]],Tabla1[[#This Row],[FECHA RETIRO]]))/30,"")</f>
        <v/>
      </c>
    </row>
    <row r="1958" spans="1:66" x14ac:dyDescent="0.35">
      <c r="A1958" s="21">
        <v>1023964957</v>
      </c>
      <c r="B1958" s="22" t="s">
        <v>9718</v>
      </c>
      <c r="C1958" s="23">
        <v>43739</v>
      </c>
      <c r="D1958" s="23" t="s">
        <v>93</v>
      </c>
      <c r="E1958" s="23" t="s">
        <v>110</v>
      </c>
      <c r="F1958" s="23" t="s">
        <v>70</v>
      </c>
      <c r="G1958" s="24" t="s">
        <v>11230</v>
      </c>
      <c r="H1958" s="24">
        <v>24093113454</v>
      </c>
      <c r="I1958" s="24" t="s">
        <v>72</v>
      </c>
      <c r="J1958" s="24">
        <f>DATEDIF(Tabla1[[#This Row],[FECHA DE NACIMIENTO]],Tabla1[[#This Row],[FECHA ACTUAL]],"Y")</f>
        <v>25</v>
      </c>
      <c r="K1958" s="24" t="s">
        <v>96</v>
      </c>
      <c r="L1958" s="24" t="s">
        <v>112</v>
      </c>
      <c r="M1958" s="24">
        <v>0</v>
      </c>
      <c r="N1958" s="24">
        <v>0</v>
      </c>
      <c r="O1958" s="24">
        <v>1</v>
      </c>
      <c r="P1958" s="24" t="s">
        <v>101</v>
      </c>
      <c r="Q1958" s="23">
        <v>35788</v>
      </c>
      <c r="R1958" s="24" t="s">
        <v>76</v>
      </c>
      <c r="S1958" s="25">
        <v>45119</v>
      </c>
      <c r="T1958" s="24">
        <v>3644192</v>
      </c>
      <c r="U1958" s="24">
        <v>3127603847</v>
      </c>
      <c r="V1958" s="24" t="s">
        <v>9719</v>
      </c>
      <c r="W1958" s="24" t="s">
        <v>9720</v>
      </c>
      <c r="X1958" s="24" t="s">
        <v>11231</v>
      </c>
      <c r="Y1958" s="24" t="s">
        <v>9722</v>
      </c>
      <c r="Z1958" s="24" t="s">
        <v>117</v>
      </c>
      <c r="AA1958" s="24">
        <v>3227923981</v>
      </c>
      <c r="AB1958" s="24" t="s">
        <v>83</v>
      </c>
      <c r="AC1958" s="24" t="s">
        <v>101</v>
      </c>
      <c r="AD1958" s="24" t="e">
        <v>#REF!</v>
      </c>
      <c r="AE1958" s="26" t="s">
        <v>183</v>
      </c>
      <c r="AF1958" s="26"/>
      <c r="AG1958" s="26">
        <v>0</v>
      </c>
      <c r="AH1958" s="27" t="s">
        <v>9506</v>
      </c>
      <c r="AI1958" s="27" t="s">
        <v>687</v>
      </c>
      <c r="AJ1958" s="27" t="s">
        <v>687</v>
      </c>
      <c r="AK1958" s="24" t="s">
        <v>89</v>
      </c>
      <c r="AL1958" s="24" t="s">
        <v>90</v>
      </c>
      <c r="AM1958" s="23">
        <v>43739</v>
      </c>
      <c r="AN1958" s="28">
        <v>1349360</v>
      </c>
      <c r="AO1958" s="28">
        <v>140606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82</v>
      </c>
      <c r="AW1958" s="24">
        <v>90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v>0</v>
      </c>
      <c r="BE1958" s="24">
        <v>0</v>
      </c>
      <c r="BF1958" s="23"/>
      <c r="BG1958" s="23"/>
      <c r="BH1958" s="23" t="s">
        <v>75</v>
      </c>
      <c r="BI1958" s="26">
        <v>0</v>
      </c>
      <c r="BJ1958" s="26">
        <v>0</v>
      </c>
      <c r="BK1958" s="29">
        <v>0</v>
      </c>
      <c r="BL1958" s="24" t="s">
        <v>91</v>
      </c>
      <c r="BM1958" s="22" t="str">
        <f ca="1">+IF(Tabla1[[#This Row],[FECHA INGRESO]]&gt;=44986,IF((TODAY()-Tabla1[[#This Row],[FECHA INGRESO]])&gt;=50,"ALERTA","TODAVÍA FALTA"),"N/A")</f>
        <v>N/A</v>
      </c>
      <c r="BN1958" s="7" t="str">
        <f>IFERROR((_xlfn.DAYS(Tabla1[[#This Row],[FECHA INGRESO]],Tabla1[[#This Row],[FECHA RETIRO]]))/30,"")</f>
        <v/>
      </c>
    </row>
    <row r="1959" spans="1:66" x14ac:dyDescent="0.35">
      <c r="A1959" s="32">
        <v>79399798</v>
      </c>
      <c r="B1959" s="22" t="s">
        <v>11232</v>
      </c>
      <c r="C1959" s="23">
        <v>43739</v>
      </c>
      <c r="D1959" s="23" t="s">
        <v>68</v>
      </c>
      <c r="E1959" s="23" t="s">
        <v>110</v>
      </c>
      <c r="F1959" s="23" t="s">
        <v>70</v>
      </c>
      <c r="G1959" s="24"/>
      <c r="H1959" s="24">
        <v>24097301260</v>
      </c>
      <c r="I1959" s="24" t="s">
        <v>72</v>
      </c>
      <c r="J1959" s="24">
        <f>DATEDIF(Tabla1[[#This Row],[FECHA DE NACIMIENTO]],Tabla1[[#This Row],[FECHA ACTUAL]],"Y")</f>
        <v>56</v>
      </c>
      <c r="K1959" s="24" t="s">
        <v>73</v>
      </c>
      <c r="L1959" s="24" t="s">
        <v>74</v>
      </c>
      <c r="M1959" s="24">
        <v>2</v>
      </c>
      <c r="N1959" s="24">
        <v>3</v>
      </c>
      <c r="O1959" s="24">
        <v>4</v>
      </c>
      <c r="P1959" s="24" t="s">
        <v>101</v>
      </c>
      <c r="Q1959" s="23">
        <v>24309</v>
      </c>
      <c r="R1959" s="24" t="s">
        <v>76</v>
      </c>
      <c r="S1959" s="25">
        <v>45119</v>
      </c>
      <c r="T1959" s="24">
        <v>2638146</v>
      </c>
      <c r="U1959" s="24">
        <v>3002657901</v>
      </c>
      <c r="V1959" s="24" t="s">
        <v>11233</v>
      </c>
      <c r="W1959" s="24" t="s">
        <v>11234</v>
      </c>
      <c r="X1959" s="24" t="s">
        <v>10858</v>
      </c>
      <c r="Y1959" s="24" t="s">
        <v>11235</v>
      </c>
      <c r="Z1959" s="24" t="s">
        <v>82</v>
      </c>
      <c r="AA1959" s="24">
        <v>3022914416</v>
      </c>
      <c r="AB1959" s="24" t="s">
        <v>77</v>
      </c>
      <c r="AC1959" s="24" t="s">
        <v>77</v>
      </c>
      <c r="AD1959" s="24" t="s">
        <v>77</v>
      </c>
      <c r="AE1959" s="26" t="s">
        <v>194</v>
      </c>
      <c r="AF1959" s="26"/>
      <c r="AG1959" s="26"/>
      <c r="AH1959" s="27" t="s">
        <v>11236</v>
      </c>
      <c r="AI1959" s="27" t="s">
        <v>105</v>
      </c>
      <c r="AJ1959" s="27" t="s">
        <v>106</v>
      </c>
      <c r="AK1959" s="24" t="s">
        <v>89</v>
      </c>
      <c r="AL1959" s="24" t="s">
        <v>7086</v>
      </c>
      <c r="AM1959" s="23">
        <v>43739</v>
      </c>
      <c r="AN1959" s="28">
        <v>1645650</v>
      </c>
      <c r="AO1959" s="28">
        <v>106454</v>
      </c>
      <c r="AP1959" s="24"/>
      <c r="AQ1959" s="24"/>
      <c r="AR1959" s="24"/>
      <c r="AS1959" s="24"/>
      <c r="AT1959" s="24" t="e">
        <v>#N/A</v>
      </c>
      <c r="AU1959" s="24" t="e">
        <v>#N/A</v>
      </c>
      <c r="AV1959" s="24" t="e">
        <v>#N/A</v>
      </c>
      <c r="AW1959" s="24"/>
      <c r="AX1959" s="24"/>
      <c r="AY1959" s="24"/>
      <c r="AZ1959" s="24"/>
      <c r="BA1959" s="24"/>
      <c r="BB1959" s="24"/>
      <c r="BC1959" s="24"/>
      <c r="BD1959" s="24">
        <v>0</v>
      </c>
      <c r="BE1959" s="24">
        <v>0</v>
      </c>
      <c r="BF1959" s="23"/>
      <c r="BG1959" s="23"/>
      <c r="BH1959" s="23">
        <v>44298</v>
      </c>
      <c r="BI1959" s="26" t="s">
        <v>127</v>
      </c>
      <c r="BJ1959" s="26" t="s">
        <v>273</v>
      </c>
      <c r="BK1959" s="29">
        <v>0</v>
      </c>
      <c r="BL1959" s="24" t="s">
        <v>129</v>
      </c>
      <c r="BM1959" s="22" t="str">
        <f ca="1">+IF(Tabla1[[#This Row],[FECHA INGRESO]]&gt;=44986,IF((TODAY()-Tabla1[[#This Row],[FECHA INGRESO]])&gt;=50,"ALERTA","TODAVÍA FALTA"),"N/A")</f>
        <v>N/A</v>
      </c>
      <c r="BN1959" s="7">
        <f>IFERROR((_xlfn.DAYS(Tabla1[[#This Row],[FECHA INGRESO]],Tabla1[[#This Row],[FECHA RETIRO]]))/30,"")</f>
        <v>-18.633333333333333</v>
      </c>
    </row>
    <row r="1960" spans="1:66" x14ac:dyDescent="0.35">
      <c r="A1960" s="31">
        <v>33353500</v>
      </c>
      <c r="B1960" s="22" t="s">
        <v>9700</v>
      </c>
      <c r="C1960" s="23">
        <v>43739</v>
      </c>
      <c r="D1960" s="23" t="s">
        <v>266</v>
      </c>
      <c r="E1960" s="23" t="s">
        <v>111</v>
      </c>
      <c r="F1960" s="23"/>
      <c r="G1960" s="24"/>
      <c r="H1960" s="24">
        <v>24093057972</v>
      </c>
      <c r="I1960" s="24" t="s">
        <v>95</v>
      </c>
      <c r="J1960" s="24">
        <f>DATEDIF(Tabla1[[#This Row],[FECHA DE NACIMIENTO]],Tabla1[[#This Row],[FECHA ACTUAL]],"Y")</f>
        <v>39</v>
      </c>
      <c r="K1960" s="24" t="s">
        <v>320</v>
      </c>
      <c r="L1960" s="24" t="s">
        <v>234</v>
      </c>
      <c r="M1960" s="24">
        <v>3</v>
      </c>
      <c r="N1960" s="24">
        <v>3</v>
      </c>
      <c r="O1960" s="24">
        <v>3</v>
      </c>
      <c r="P1960" s="24" t="s">
        <v>101</v>
      </c>
      <c r="Q1960" s="23">
        <v>30799</v>
      </c>
      <c r="R1960" s="24" t="s">
        <v>9701</v>
      </c>
      <c r="S1960" s="25">
        <v>45119</v>
      </c>
      <c r="T1960" s="24">
        <v>4621886</v>
      </c>
      <c r="U1960" s="24">
        <v>3142788438</v>
      </c>
      <c r="V1960" s="24" t="s">
        <v>9702</v>
      </c>
      <c r="W1960" s="24" t="s">
        <v>9703</v>
      </c>
      <c r="X1960" s="24" t="s">
        <v>6304</v>
      </c>
      <c r="Y1960" s="24" t="s">
        <v>9704</v>
      </c>
      <c r="Z1960" s="24" t="s">
        <v>82</v>
      </c>
      <c r="AA1960" s="24">
        <v>3105698395</v>
      </c>
      <c r="AB1960" s="24" t="s">
        <v>77</v>
      </c>
      <c r="AC1960" s="24" t="s">
        <v>77</v>
      </c>
      <c r="AD1960" s="24" t="s">
        <v>77</v>
      </c>
      <c r="AE1960" s="26" t="s">
        <v>183</v>
      </c>
      <c r="AF1960" s="26"/>
      <c r="AG1960" s="26"/>
      <c r="AH1960" s="27" t="s">
        <v>11237</v>
      </c>
      <c r="AI1960" s="27" t="s">
        <v>673</v>
      </c>
      <c r="AJ1960" s="27" t="s">
        <v>673</v>
      </c>
      <c r="AK1960" s="24" t="s">
        <v>89</v>
      </c>
      <c r="AL1960" s="24" t="s">
        <v>7086</v>
      </c>
      <c r="AM1960" s="23">
        <v>43739</v>
      </c>
      <c r="AN1960" s="28">
        <v>997633.39500000002</v>
      </c>
      <c r="AO1960" s="28">
        <v>97032</v>
      </c>
      <c r="AP1960" s="24"/>
      <c r="AQ1960" s="24"/>
      <c r="AR1960" s="24"/>
      <c r="AS1960" s="24"/>
      <c r="AT1960" s="24" t="e">
        <v>#N/A</v>
      </c>
      <c r="AU1960" s="24" t="e">
        <v>#N/A</v>
      </c>
      <c r="AV1960" s="24" t="e">
        <v>#N/A</v>
      </c>
      <c r="AW1960" s="24"/>
      <c r="AX1960" s="24"/>
      <c r="AY1960" s="24"/>
      <c r="AZ1960" s="24"/>
      <c r="BA1960" s="24"/>
      <c r="BB1960" s="24"/>
      <c r="BC1960" s="24"/>
      <c r="BD1960" s="24">
        <v>0</v>
      </c>
      <c r="BE1960" s="24">
        <v>0</v>
      </c>
      <c r="BF1960" s="23"/>
      <c r="BG1960" s="23"/>
      <c r="BH1960" s="23">
        <v>43819</v>
      </c>
      <c r="BI1960" s="26" t="s">
        <v>127</v>
      </c>
      <c r="BJ1960" s="26" t="s">
        <v>10253</v>
      </c>
      <c r="BK1960" s="29">
        <v>0</v>
      </c>
      <c r="BL1960" s="24" t="s">
        <v>129</v>
      </c>
      <c r="BM1960" s="22" t="str">
        <f ca="1">+IF(Tabla1[[#This Row],[FECHA INGRESO]]&gt;=44986,IF((TODAY()-Tabla1[[#This Row],[FECHA INGRESO]])&gt;=50,"ALERTA","TODAVÍA FALTA"),"N/A")</f>
        <v>N/A</v>
      </c>
      <c r="BN1960" s="7">
        <f>IFERROR((_xlfn.DAYS(Tabla1[[#This Row],[FECHA INGRESO]],Tabla1[[#This Row],[FECHA RETIRO]]))/30,"")</f>
        <v>-2.6666666666666665</v>
      </c>
    </row>
    <row r="1961" spans="1:66" ht="15" customHeight="1" x14ac:dyDescent="0.35">
      <c r="A1961" s="34">
        <v>1016098151</v>
      </c>
      <c r="B1961" s="22" t="s">
        <v>11238</v>
      </c>
      <c r="C1961" s="23">
        <v>43740</v>
      </c>
      <c r="D1961" s="23" t="s">
        <v>68</v>
      </c>
      <c r="E1961" s="24" t="s">
        <v>94</v>
      </c>
      <c r="F1961" s="23" t="s">
        <v>70</v>
      </c>
      <c r="G1961" s="24"/>
      <c r="H1961" s="24">
        <v>24097193320</v>
      </c>
      <c r="I1961" s="24" t="s">
        <v>95</v>
      </c>
      <c r="J1961" s="24">
        <f>DATEDIF(Tabla1[[#This Row],[FECHA DE NACIMIENTO]],Tabla1[[#This Row],[FECHA ACTUAL]],"Y")</f>
        <v>25</v>
      </c>
      <c r="K1961" s="24" t="s">
        <v>73</v>
      </c>
      <c r="L1961" s="24" t="s">
        <v>112</v>
      </c>
      <c r="M1961" s="24">
        <v>0</v>
      </c>
      <c r="N1961" s="24">
        <v>0</v>
      </c>
      <c r="O1961" s="24">
        <v>4</v>
      </c>
      <c r="P1961" s="24" t="s">
        <v>101</v>
      </c>
      <c r="Q1961" s="23">
        <v>35747</v>
      </c>
      <c r="R1961" s="24" t="s">
        <v>76</v>
      </c>
      <c r="S1961" s="25">
        <v>45119</v>
      </c>
      <c r="T1961" s="24">
        <v>2638146</v>
      </c>
      <c r="U1961" s="24">
        <v>3024232329</v>
      </c>
      <c r="V1961" s="24" t="s">
        <v>11239</v>
      </c>
      <c r="W1961" s="24" t="s">
        <v>11234</v>
      </c>
      <c r="X1961" s="24" t="s">
        <v>10858</v>
      </c>
      <c r="Y1961" s="24" t="s">
        <v>11240</v>
      </c>
      <c r="Z1961" s="24" t="s">
        <v>285</v>
      </c>
      <c r="AA1961" s="24">
        <v>3002657901</v>
      </c>
      <c r="AB1961" s="24" t="s">
        <v>77</v>
      </c>
      <c r="AC1961" s="24" t="s">
        <v>77</v>
      </c>
      <c r="AD1961" s="24" t="s">
        <v>77</v>
      </c>
      <c r="AE1961" s="26" t="s">
        <v>194</v>
      </c>
      <c r="AF1961" s="26" t="s">
        <v>6346</v>
      </c>
      <c r="AG1961" s="26"/>
      <c r="AH1961" s="27" t="s">
        <v>3042</v>
      </c>
      <c r="AI1961" s="27" t="s">
        <v>4910</v>
      </c>
      <c r="AJ1961" s="27" t="s">
        <v>4910</v>
      </c>
      <c r="AK1961" s="24" t="s">
        <v>121</v>
      </c>
      <c r="AL1961" s="24" t="s">
        <v>7086</v>
      </c>
      <c r="AM1961" s="23">
        <v>43740</v>
      </c>
      <c r="AN1961" s="28">
        <v>877803</v>
      </c>
      <c r="AO1961" s="28">
        <v>102854</v>
      </c>
      <c r="AP1961" s="24" t="s">
        <v>9200</v>
      </c>
      <c r="AQ1961" s="24"/>
      <c r="AR1961" s="24"/>
      <c r="AS1961" s="24"/>
      <c r="AT1961" s="24" t="e">
        <v>#N/A</v>
      </c>
      <c r="AU1961" s="24" t="e">
        <v>#N/A</v>
      </c>
      <c r="AV1961" s="24">
        <v>96</v>
      </c>
      <c r="AW1961" s="24"/>
      <c r="AX1961" s="24"/>
      <c r="AY1961" s="24"/>
      <c r="AZ1961" s="24"/>
      <c r="BA1961" s="24"/>
      <c r="BB1961" s="24"/>
      <c r="BC1961" s="24"/>
      <c r="BD1961" s="24">
        <v>0</v>
      </c>
      <c r="BE1961" s="24">
        <v>0</v>
      </c>
      <c r="BF1961" s="23"/>
      <c r="BG1961" s="23"/>
      <c r="BH1961" s="23">
        <v>44046</v>
      </c>
      <c r="BI1961" s="26" t="s">
        <v>127</v>
      </c>
      <c r="BJ1961" s="26" t="s">
        <v>623</v>
      </c>
      <c r="BK1961" s="29">
        <v>0</v>
      </c>
      <c r="BL1961" s="24" t="s">
        <v>129</v>
      </c>
      <c r="BM1961" s="22" t="str">
        <f ca="1">+IF(Tabla1[[#This Row],[FECHA INGRESO]]&gt;=44986,IF((TODAY()-Tabla1[[#This Row],[FECHA INGRESO]])&gt;=50,"ALERTA","TODAVÍA FALTA"),"N/A")</f>
        <v>N/A</v>
      </c>
      <c r="BN1961" s="7">
        <f>IFERROR((_xlfn.DAYS(Tabla1[[#This Row],[FECHA INGRESO]],Tabla1[[#This Row],[FECHA RETIRO]]))/30,"")</f>
        <v>-10.199999999999999</v>
      </c>
    </row>
    <row r="1962" spans="1:66" x14ac:dyDescent="0.35">
      <c r="A1962" s="31">
        <v>1072196876</v>
      </c>
      <c r="B1962" s="22" t="s">
        <v>11241</v>
      </c>
      <c r="C1962" s="23">
        <v>43740</v>
      </c>
      <c r="D1962" s="23" t="s">
        <v>266</v>
      </c>
      <c r="E1962" s="23" t="s">
        <v>111</v>
      </c>
      <c r="F1962" s="23"/>
      <c r="G1962" s="24"/>
      <c r="H1962" s="24">
        <v>24097100241</v>
      </c>
      <c r="I1962" s="24" t="s">
        <v>95</v>
      </c>
      <c r="J1962" s="24">
        <f>DATEDIF(Tabla1[[#This Row],[FECHA DE NACIMIENTO]],Tabla1[[#This Row],[FECHA ACTUAL]],"Y")</f>
        <v>25</v>
      </c>
      <c r="K1962" s="24" t="s">
        <v>73</v>
      </c>
      <c r="L1962" s="24" t="s">
        <v>112</v>
      </c>
      <c r="M1962" s="24">
        <v>0</v>
      </c>
      <c r="N1962" s="24">
        <v>0</v>
      </c>
      <c r="O1962" s="24">
        <v>2</v>
      </c>
      <c r="P1962" s="24" t="s">
        <v>101</v>
      </c>
      <c r="Q1962" s="23">
        <v>35740</v>
      </c>
      <c r="R1962" s="24" t="s">
        <v>1544</v>
      </c>
      <c r="S1962" s="25">
        <v>45119</v>
      </c>
      <c r="T1962" s="24"/>
      <c r="U1962" s="24">
        <v>3123813107</v>
      </c>
      <c r="V1962" s="24" t="s">
        <v>11242</v>
      </c>
      <c r="W1962" s="24" t="s">
        <v>11243</v>
      </c>
      <c r="X1962" s="24" t="s">
        <v>10625</v>
      </c>
      <c r="Y1962" s="24" t="s">
        <v>11244</v>
      </c>
      <c r="Z1962" s="24" t="s">
        <v>82</v>
      </c>
      <c r="AA1962" s="24">
        <v>3222015968</v>
      </c>
      <c r="AB1962" s="24" t="s">
        <v>77</v>
      </c>
      <c r="AC1962" s="24" t="s">
        <v>77</v>
      </c>
      <c r="AD1962" s="24" t="s">
        <v>77</v>
      </c>
      <c r="AE1962" s="26" t="s">
        <v>151</v>
      </c>
      <c r="AF1962" s="26"/>
      <c r="AG1962" s="26"/>
      <c r="AH1962" s="27" t="s">
        <v>3042</v>
      </c>
      <c r="AI1962" s="27" t="s">
        <v>10168</v>
      </c>
      <c r="AJ1962" s="27" t="s">
        <v>438</v>
      </c>
      <c r="AK1962" s="24" t="s">
        <v>121</v>
      </c>
      <c r="AL1962" s="24" t="s">
        <v>7086</v>
      </c>
      <c r="AM1962" s="23">
        <v>43740</v>
      </c>
      <c r="AN1962" s="28">
        <v>857100.06</v>
      </c>
      <c r="AO1962" s="28">
        <v>97032</v>
      </c>
      <c r="AP1962" s="24"/>
      <c r="AQ1962" s="24"/>
      <c r="AR1962" s="24"/>
      <c r="AS1962" s="24"/>
      <c r="AT1962" s="24" t="e">
        <v>#N/A</v>
      </c>
      <c r="AU1962" s="24" t="e">
        <v>#N/A</v>
      </c>
      <c r="AV1962" s="24" t="e">
        <v>#N/A</v>
      </c>
      <c r="AW1962" s="24"/>
      <c r="AX1962" s="24"/>
      <c r="AY1962" s="24"/>
      <c r="AZ1962" s="24"/>
      <c r="BA1962" s="24"/>
      <c r="BB1962" s="24"/>
      <c r="BC1962" s="24"/>
      <c r="BD1962" s="24">
        <v>0</v>
      </c>
      <c r="BE1962" s="24">
        <v>0</v>
      </c>
      <c r="BF1962" s="23"/>
      <c r="BG1962" s="23"/>
      <c r="BH1962" s="23">
        <v>43743</v>
      </c>
      <c r="BI1962" s="26" t="s">
        <v>10014</v>
      </c>
      <c r="BJ1962" s="26" t="s">
        <v>10594</v>
      </c>
      <c r="BK1962" s="29">
        <v>4601</v>
      </c>
      <c r="BL1962" s="24" t="s">
        <v>129</v>
      </c>
      <c r="BM1962" s="22" t="str">
        <f ca="1">+IF(Tabla1[[#This Row],[FECHA INGRESO]]&gt;=44986,IF((TODAY()-Tabla1[[#This Row],[FECHA INGRESO]])&gt;=50,"ALERTA","TODAVÍA FALTA"),"N/A")</f>
        <v>N/A</v>
      </c>
      <c r="BN1962" s="7">
        <f>IFERROR((_xlfn.DAYS(Tabla1[[#This Row],[FECHA INGRESO]],Tabla1[[#This Row],[FECHA RETIRO]]))/30,"")</f>
        <v>-0.1</v>
      </c>
    </row>
    <row r="1963" spans="1:66" x14ac:dyDescent="0.35">
      <c r="A1963" s="34">
        <v>1032488874</v>
      </c>
      <c r="B1963" s="22" t="s">
        <v>11245</v>
      </c>
      <c r="C1963" s="23">
        <v>43740</v>
      </c>
      <c r="D1963" s="23" t="s">
        <v>188</v>
      </c>
      <c r="E1963" s="23" t="s">
        <v>111</v>
      </c>
      <c r="F1963" s="23" t="s">
        <v>70</v>
      </c>
      <c r="G1963" s="24"/>
      <c r="H1963" s="24">
        <v>24097100241</v>
      </c>
      <c r="I1963" s="24" t="s">
        <v>95</v>
      </c>
      <c r="J1963" s="24">
        <f>DATEDIF(Tabla1[[#This Row],[FECHA DE NACIMIENTO]],Tabla1[[#This Row],[FECHA ACTUAL]],"Y")</f>
        <v>26</v>
      </c>
      <c r="K1963" s="24" t="s">
        <v>73</v>
      </c>
      <c r="L1963" s="24" t="s">
        <v>234</v>
      </c>
      <c r="M1963" s="24">
        <v>0</v>
      </c>
      <c r="N1963" s="24">
        <v>0</v>
      </c>
      <c r="O1963" s="24">
        <v>3</v>
      </c>
      <c r="P1963" s="24" t="s">
        <v>101</v>
      </c>
      <c r="Q1963" s="23">
        <v>35456</v>
      </c>
      <c r="R1963" s="24" t="s">
        <v>76</v>
      </c>
      <c r="S1963" s="25">
        <v>45119</v>
      </c>
      <c r="T1963" s="24">
        <v>6312611</v>
      </c>
      <c r="U1963" s="24">
        <v>3003645692</v>
      </c>
      <c r="V1963" s="24" t="s">
        <v>11246</v>
      </c>
      <c r="W1963" s="24" t="s">
        <v>11247</v>
      </c>
      <c r="X1963" s="24" t="s">
        <v>6389</v>
      </c>
      <c r="Y1963" s="24" t="s">
        <v>11248</v>
      </c>
      <c r="Z1963" s="24" t="s">
        <v>117</v>
      </c>
      <c r="AA1963" s="24">
        <v>3115877231</v>
      </c>
      <c r="AB1963" s="24" t="s">
        <v>77</v>
      </c>
      <c r="AC1963" s="24" t="s">
        <v>77</v>
      </c>
      <c r="AD1963" s="24" t="s">
        <v>77</v>
      </c>
      <c r="AE1963" s="26" t="s">
        <v>183</v>
      </c>
      <c r="AF1963" s="26" t="s">
        <v>11249</v>
      </c>
      <c r="AG1963" s="26"/>
      <c r="AH1963" s="27" t="s">
        <v>3042</v>
      </c>
      <c r="AI1963" s="27" t="s">
        <v>9289</v>
      </c>
      <c r="AJ1963" s="27" t="s">
        <v>438</v>
      </c>
      <c r="AK1963" s="24" t="s">
        <v>121</v>
      </c>
      <c r="AL1963" s="24" t="s">
        <v>7086</v>
      </c>
      <c r="AM1963" s="23">
        <v>43740</v>
      </c>
      <c r="AN1963" s="28">
        <v>877803</v>
      </c>
      <c r="AO1963" s="28">
        <v>102854</v>
      </c>
      <c r="AP1963" s="24" t="s">
        <v>10861</v>
      </c>
      <c r="AQ1963" s="24"/>
      <c r="AR1963" s="24"/>
      <c r="AS1963" s="24"/>
      <c r="AT1963" s="24" t="e">
        <v>#N/A</v>
      </c>
      <c r="AU1963" s="24" t="e">
        <v>#N/A</v>
      </c>
      <c r="AV1963" s="24" t="e">
        <v>#N/A</v>
      </c>
      <c r="AW1963" s="24"/>
      <c r="AX1963" s="24"/>
      <c r="AY1963" s="24"/>
      <c r="AZ1963" s="24"/>
      <c r="BA1963" s="24"/>
      <c r="BB1963" s="24"/>
      <c r="BC1963" s="24"/>
      <c r="BD1963" s="24">
        <v>0</v>
      </c>
      <c r="BE1963" s="24">
        <v>0</v>
      </c>
      <c r="BF1963" s="23"/>
      <c r="BG1963" s="23"/>
      <c r="BH1963" s="23">
        <v>43957</v>
      </c>
      <c r="BI1963" s="26" t="s">
        <v>10014</v>
      </c>
      <c r="BJ1963" s="26" t="s">
        <v>8317</v>
      </c>
      <c r="BK1963" s="29">
        <v>0</v>
      </c>
      <c r="BL1963" s="24" t="s">
        <v>129</v>
      </c>
      <c r="BM1963" s="22" t="str">
        <f ca="1">+IF(Tabla1[[#This Row],[FECHA INGRESO]]&gt;=44986,IF((TODAY()-Tabla1[[#This Row],[FECHA INGRESO]])&gt;=50,"ALERTA","TODAVÍA FALTA"),"N/A")</f>
        <v>N/A</v>
      </c>
      <c r="BN1963" s="7">
        <f>IFERROR((_xlfn.DAYS(Tabla1[[#This Row],[FECHA INGRESO]],Tabla1[[#This Row],[FECHA RETIRO]]))/30,"")</f>
        <v>-7.2333333333333334</v>
      </c>
    </row>
    <row r="1964" spans="1:66" ht="15" customHeight="1" x14ac:dyDescent="0.35">
      <c r="A1964" s="34">
        <v>1233889917</v>
      </c>
      <c r="B1964" s="22" t="s">
        <v>11250</v>
      </c>
      <c r="C1964" s="23">
        <v>43740</v>
      </c>
      <c r="D1964" s="23" t="s">
        <v>93</v>
      </c>
      <c r="E1964" s="23" t="s">
        <v>110</v>
      </c>
      <c r="F1964" s="23" t="s">
        <v>70</v>
      </c>
      <c r="G1964" s="24"/>
      <c r="H1964" s="24">
        <v>24097101686</v>
      </c>
      <c r="I1964" s="24" t="s">
        <v>72</v>
      </c>
      <c r="J1964" s="24" t="e">
        <f>DATEDIF(Tabla1[[#This Row],[FECHA DE NACIMIENTO]],Tabla1[[#This Row],[FECHA ACTUAL]],"Y")</f>
        <v>#VALUE!</v>
      </c>
      <c r="K1964" s="24" t="s">
        <v>96</v>
      </c>
      <c r="L1964" s="24" t="s">
        <v>112</v>
      </c>
      <c r="M1964" s="24">
        <v>0</v>
      </c>
      <c r="N1964" s="24">
        <v>1</v>
      </c>
      <c r="O1964" s="24">
        <v>3</v>
      </c>
      <c r="P1964" s="24" t="s">
        <v>101</v>
      </c>
      <c r="Q1964" s="23" t="s">
        <v>11251</v>
      </c>
      <c r="R1964" s="24" t="s">
        <v>76</v>
      </c>
      <c r="S1964" s="25">
        <v>45119</v>
      </c>
      <c r="T1964" s="24">
        <v>5353537</v>
      </c>
      <c r="U1964" s="24">
        <v>3012705783</v>
      </c>
      <c r="V1964" s="24" t="s">
        <v>11252</v>
      </c>
      <c r="W1964" s="24" t="s">
        <v>11253</v>
      </c>
      <c r="X1964" s="24" t="s">
        <v>11254</v>
      </c>
      <c r="Y1964" s="24" t="s">
        <v>11255</v>
      </c>
      <c r="Z1964" s="24" t="s">
        <v>567</v>
      </c>
      <c r="AA1964" s="24">
        <v>3142261979</v>
      </c>
      <c r="AB1964" s="24" t="s">
        <v>77</v>
      </c>
      <c r="AC1964" s="24" t="s">
        <v>77</v>
      </c>
      <c r="AD1964" s="24" t="s">
        <v>77</v>
      </c>
      <c r="AE1964" s="26" t="s">
        <v>151</v>
      </c>
      <c r="AF1964" s="26"/>
      <c r="AG1964" s="26"/>
      <c r="AH1964" s="27" t="s">
        <v>3042</v>
      </c>
      <c r="AI1964" s="27" t="s">
        <v>10168</v>
      </c>
      <c r="AJ1964" s="27" t="s">
        <v>438</v>
      </c>
      <c r="AK1964" s="24" t="s">
        <v>121</v>
      </c>
      <c r="AL1964" s="24" t="s">
        <v>7086</v>
      </c>
      <c r="AM1964" s="23">
        <v>43740</v>
      </c>
      <c r="AN1964" s="28">
        <v>877803</v>
      </c>
      <c r="AO1964" s="28">
        <v>102854</v>
      </c>
      <c r="AP1964" s="24" t="s">
        <v>10861</v>
      </c>
      <c r="AQ1964" s="24"/>
      <c r="AR1964" s="24"/>
      <c r="AS1964" s="24"/>
      <c r="AT1964" s="24" t="e">
        <v>#N/A</v>
      </c>
      <c r="AU1964" s="24" t="e">
        <v>#N/A</v>
      </c>
      <c r="AV1964" s="24" t="e">
        <v>#N/A</v>
      </c>
      <c r="AW1964" s="24"/>
      <c r="AX1964" s="24"/>
      <c r="AY1964" s="24"/>
      <c r="AZ1964" s="24"/>
      <c r="BA1964" s="24"/>
      <c r="BB1964" s="24"/>
      <c r="BC1964" s="24"/>
      <c r="BD1964" s="24">
        <v>0</v>
      </c>
      <c r="BE1964" s="24">
        <v>0</v>
      </c>
      <c r="BF1964" s="23"/>
      <c r="BG1964" s="23"/>
      <c r="BH1964" s="23">
        <v>43980</v>
      </c>
      <c r="BI1964" s="26" t="s">
        <v>466</v>
      </c>
      <c r="BJ1964" s="26" t="s">
        <v>6087</v>
      </c>
      <c r="BK1964" s="29">
        <v>0</v>
      </c>
      <c r="BL1964" s="24" t="s">
        <v>129</v>
      </c>
      <c r="BM1964" s="22" t="str">
        <f ca="1">+IF(Tabla1[[#This Row],[FECHA INGRESO]]&gt;=44986,IF((TODAY()-Tabla1[[#This Row],[FECHA INGRESO]])&gt;=50,"ALERTA","TODAVÍA FALTA"),"N/A")</f>
        <v>N/A</v>
      </c>
      <c r="BN1964" s="7">
        <f>IFERROR((_xlfn.DAYS(Tabla1[[#This Row],[FECHA INGRESO]],Tabla1[[#This Row],[FECHA RETIRO]]))/30,"")</f>
        <v>-8</v>
      </c>
    </row>
    <row r="1965" spans="1:66" x14ac:dyDescent="0.35">
      <c r="A1965" s="21">
        <v>1012445065</v>
      </c>
      <c r="B1965" s="22" t="s">
        <v>11256</v>
      </c>
      <c r="C1965" s="23">
        <v>43741</v>
      </c>
      <c r="D1965" s="23" t="s">
        <v>131</v>
      </c>
      <c r="E1965" s="24" t="s">
        <v>94</v>
      </c>
      <c r="F1965" s="23" t="s">
        <v>70</v>
      </c>
      <c r="G1965" s="24"/>
      <c r="H1965" s="24">
        <v>24097119959</v>
      </c>
      <c r="I1965" s="24" t="s">
        <v>72</v>
      </c>
      <c r="J1965" s="24">
        <f>DATEDIF(Tabla1[[#This Row],[FECHA DE NACIMIENTO]],Tabla1[[#This Row],[FECHA ACTUAL]],"Y")</f>
        <v>26</v>
      </c>
      <c r="K1965" s="24" t="s">
        <v>73</v>
      </c>
      <c r="L1965" s="24" t="s">
        <v>112</v>
      </c>
      <c r="M1965" s="24">
        <v>0</v>
      </c>
      <c r="N1965" s="24">
        <v>0</v>
      </c>
      <c r="O1965" s="24">
        <v>2</v>
      </c>
      <c r="P1965" s="24" t="s">
        <v>101</v>
      </c>
      <c r="Q1965" s="23">
        <v>35408</v>
      </c>
      <c r="R1965" s="24" t="s">
        <v>76</v>
      </c>
      <c r="S1965" s="25">
        <v>45119</v>
      </c>
      <c r="T1965" s="24"/>
      <c r="U1965" s="24">
        <v>3114914069</v>
      </c>
      <c r="V1965" s="24" t="s">
        <v>11257</v>
      </c>
      <c r="W1965" s="24" t="s">
        <v>11258</v>
      </c>
      <c r="X1965" s="24" t="s">
        <v>11259</v>
      </c>
      <c r="Y1965" s="24" t="s">
        <v>11260</v>
      </c>
      <c r="Z1965" s="24" t="s">
        <v>3224</v>
      </c>
      <c r="AA1965" s="24">
        <v>3103380107</v>
      </c>
      <c r="AB1965" s="24" t="s">
        <v>83</v>
      </c>
      <c r="AC1965" s="24" t="s">
        <v>83</v>
      </c>
      <c r="AD1965" s="24" t="e">
        <v>#REF!</v>
      </c>
      <c r="AE1965" s="26" t="s">
        <v>151</v>
      </c>
      <c r="AF1965" s="26"/>
      <c r="AG1965" s="26" t="s">
        <v>11261</v>
      </c>
      <c r="AH1965" s="27" t="s">
        <v>5802</v>
      </c>
      <c r="AI1965" s="27" t="s">
        <v>487</v>
      </c>
      <c r="AJ1965" s="27" t="s">
        <v>487</v>
      </c>
      <c r="AK1965" s="24" t="s">
        <v>121</v>
      </c>
      <c r="AL1965" s="24" t="s">
        <v>7086</v>
      </c>
      <c r="AM1965" s="23">
        <v>43741</v>
      </c>
      <c r="AN1965" s="28">
        <v>1469895</v>
      </c>
      <c r="AO1965" s="28">
        <v>140606</v>
      </c>
      <c r="AP1965" s="24" t="s">
        <v>11262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92</v>
      </c>
      <c r="AW1965" s="24">
        <v>78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v>0</v>
      </c>
      <c r="BE1965" s="24">
        <v>0</v>
      </c>
      <c r="BF1965" s="23"/>
      <c r="BG1965" s="23"/>
      <c r="BH1965" s="23" t="s">
        <v>75</v>
      </c>
      <c r="BI1965" s="26">
        <v>0</v>
      </c>
      <c r="BJ1965" s="26">
        <v>0</v>
      </c>
      <c r="BK1965" s="29">
        <v>0</v>
      </c>
      <c r="BL1965" s="24" t="s">
        <v>91</v>
      </c>
      <c r="BM1965" s="22" t="str">
        <f ca="1">+IF(Tabla1[[#This Row],[FECHA INGRESO]]&gt;=44986,IF((TODAY()-Tabla1[[#This Row],[FECHA INGRESO]])&gt;=50,"ALERTA","TODAVÍA FALTA"),"N/A")</f>
        <v>N/A</v>
      </c>
      <c r="BN1965" s="7" t="str">
        <f>IFERROR((_xlfn.DAYS(Tabla1[[#This Row],[FECHA INGRESO]],Tabla1[[#This Row],[FECHA RETIRO]]))/30,"")</f>
        <v/>
      </c>
    </row>
    <row r="1966" spans="1:66" x14ac:dyDescent="0.35">
      <c r="A1966" s="21">
        <v>1001269651</v>
      </c>
      <c r="B1966" s="22" t="s">
        <v>11263</v>
      </c>
      <c r="C1966" s="23">
        <v>43741</v>
      </c>
      <c r="D1966" s="23" t="s">
        <v>93</v>
      </c>
      <c r="E1966" s="23" t="s">
        <v>111</v>
      </c>
      <c r="F1966" s="23" t="s">
        <v>70</v>
      </c>
      <c r="G1966" s="24"/>
      <c r="H1966" s="24">
        <v>24097139629</v>
      </c>
      <c r="I1966" s="24" t="s">
        <v>95</v>
      </c>
      <c r="J1966" s="24">
        <f>DATEDIF(Tabla1[[#This Row],[FECHA DE NACIMIENTO]],Tabla1[[#This Row],[FECHA ACTUAL]],"Y")</f>
        <v>22</v>
      </c>
      <c r="K1966" s="24" t="s">
        <v>96</v>
      </c>
      <c r="L1966" s="24" t="s">
        <v>112</v>
      </c>
      <c r="M1966" s="24">
        <v>0</v>
      </c>
      <c r="N1966" s="24">
        <v>1</v>
      </c>
      <c r="O1966" s="24">
        <v>2</v>
      </c>
      <c r="P1966" s="24" t="s">
        <v>101</v>
      </c>
      <c r="Q1966" s="23">
        <v>36864</v>
      </c>
      <c r="R1966" s="24" t="s">
        <v>76</v>
      </c>
      <c r="S1966" s="25">
        <v>45119</v>
      </c>
      <c r="T1966" s="24"/>
      <c r="U1966" s="24">
        <v>3219656326</v>
      </c>
      <c r="V1966" s="24" t="s">
        <v>11264</v>
      </c>
      <c r="W1966" s="24" t="s">
        <v>11265</v>
      </c>
      <c r="X1966" s="24" t="s">
        <v>11266</v>
      </c>
      <c r="Y1966" s="24" t="s">
        <v>11267</v>
      </c>
      <c r="Z1966" s="24" t="s">
        <v>117</v>
      </c>
      <c r="AA1966" s="24">
        <v>3208357212</v>
      </c>
      <c r="AB1966" s="24" t="s">
        <v>83</v>
      </c>
      <c r="AC1966" s="24" t="s">
        <v>101</v>
      </c>
      <c r="AD1966" s="24" t="e">
        <v>#REF!</v>
      </c>
      <c r="AE1966" s="26" t="s">
        <v>183</v>
      </c>
      <c r="AF1966" s="26"/>
      <c r="AG1966" s="26">
        <v>0</v>
      </c>
      <c r="AH1966" s="27" t="s">
        <v>9506</v>
      </c>
      <c r="AI1966" s="27" t="s">
        <v>687</v>
      </c>
      <c r="AJ1966" s="27" t="s">
        <v>687</v>
      </c>
      <c r="AK1966" s="24" t="s">
        <v>89</v>
      </c>
      <c r="AL1966" s="24" t="s">
        <v>90</v>
      </c>
      <c r="AM1966" s="23">
        <v>43741</v>
      </c>
      <c r="AN1966" s="28">
        <v>1349360</v>
      </c>
      <c r="AO1966" s="28">
        <v>140606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80</v>
      </c>
      <c r="AW1966" s="24">
        <v>83</v>
      </c>
      <c r="AX1966" s="24" t="s">
        <v>11268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v>0</v>
      </c>
      <c r="BE1966" s="24">
        <v>0</v>
      </c>
      <c r="BF1966" s="23"/>
      <c r="BG1966" s="23"/>
      <c r="BH1966" s="23" t="s">
        <v>75</v>
      </c>
      <c r="BI1966" s="26">
        <v>0</v>
      </c>
      <c r="BJ1966" s="26">
        <v>0</v>
      </c>
      <c r="BK1966" s="29">
        <v>0</v>
      </c>
      <c r="BL1966" s="24" t="s">
        <v>91</v>
      </c>
      <c r="BM1966" s="22" t="str">
        <f ca="1">+IF(Tabla1[[#This Row],[FECHA INGRESO]]&gt;=44986,IF((TODAY()-Tabla1[[#This Row],[FECHA INGRESO]])&gt;=50,"ALERTA","TODAVÍA FALTA"),"N/A")</f>
        <v>N/A</v>
      </c>
      <c r="BN1966" s="7" t="str">
        <f>IFERROR((_xlfn.DAYS(Tabla1[[#This Row],[FECHA INGRESO]],Tabla1[[#This Row],[FECHA RETIRO]]))/30,"")</f>
        <v/>
      </c>
    </row>
    <row r="1967" spans="1:66" x14ac:dyDescent="0.35">
      <c r="A1967" s="31">
        <v>1024578889</v>
      </c>
      <c r="B1967" s="22" t="s">
        <v>11269</v>
      </c>
      <c r="C1967" s="23">
        <v>43741</v>
      </c>
      <c r="D1967" s="23" t="s">
        <v>93</v>
      </c>
      <c r="E1967" s="23" t="s">
        <v>111</v>
      </c>
      <c r="F1967" s="23"/>
      <c r="G1967" s="24"/>
      <c r="H1967" s="24">
        <v>24097111506</v>
      </c>
      <c r="I1967" s="24" t="s">
        <v>72</v>
      </c>
      <c r="J1967" s="24">
        <f>DATEDIF(Tabla1[[#This Row],[FECHA DE NACIMIENTO]],Tabla1[[#This Row],[FECHA ACTUAL]],"Y")</f>
        <v>26</v>
      </c>
      <c r="K1967" s="24" t="s">
        <v>73</v>
      </c>
      <c r="L1967" s="24" t="s">
        <v>112</v>
      </c>
      <c r="M1967" s="24">
        <v>0</v>
      </c>
      <c r="N1967" s="24">
        <v>2</v>
      </c>
      <c r="O1967" s="24">
        <v>2</v>
      </c>
      <c r="P1967" s="24" t="s">
        <v>101</v>
      </c>
      <c r="Q1967" s="23">
        <v>35487</v>
      </c>
      <c r="R1967" s="24" t="s">
        <v>76</v>
      </c>
      <c r="S1967" s="25">
        <v>45119</v>
      </c>
      <c r="T1967" s="24">
        <v>7751856</v>
      </c>
      <c r="U1967" s="24">
        <v>3058197364</v>
      </c>
      <c r="V1967" s="24" t="s">
        <v>11270</v>
      </c>
      <c r="W1967" s="24" t="s">
        <v>11271</v>
      </c>
      <c r="X1967" s="24" t="s">
        <v>10246</v>
      </c>
      <c r="Y1967" s="24" t="s">
        <v>11272</v>
      </c>
      <c r="Z1967" s="24" t="s">
        <v>117</v>
      </c>
      <c r="AA1967" s="24">
        <v>3203129185</v>
      </c>
      <c r="AB1967" s="24" t="s">
        <v>77</v>
      </c>
      <c r="AC1967" s="24" t="s">
        <v>77</v>
      </c>
      <c r="AD1967" s="24" t="s">
        <v>77</v>
      </c>
      <c r="AE1967" s="26" t="s">
        <v>183</v>
      </c>
      <c r="AF1967" s="26"/>
      <c r="AG1967" s="26"/>
      <c r="AH1967" s="27" t="s">
        <v>184</v>
      </c>
      <c r="AI1967" s="27" t="s">
        <v>1612</v>
      </c>
      <c r="AJ1967" s="27" t="s">
        <v>487</v>
      </c>
      <c r="AK1967" s="24" t="s">
        <v>121</v>
      </c>
      <c r="AL1967" s="24" t="s">
        <v>7086</v>
      </c>
      <c r="AM1967" s="23">
        <v>43741</v>
      </c>
      <c r="AN1967" s="28">
        <v>857100.06</v>
      </c>
      <c r="AO1967" s="28">
        <v>97032</v>
      </c>
      <c r="AP1967" s="24"/>
      <c r="AQ1967" s="24"/>
      <c r="AR1967" s="24"/>
      <c r="AS1967" s="24"/>
      <c r="AT1967" s="24" t="e">
        <v>#N/A</v>
      </c>
      <c r="AU1967" s="24" t="e">
        <v>#N/A</v>
      </c>
      <c r="AV1967" s="24" t="e">
        <v>#N/A</v>
      </c>
      <c r="AW1967" s="24"/>
      <c r="AX1967" s="24"/>
      <c r="AY1967" s="24"/>
      <c r="AZ1967" s="24"/>
      <c r="BA1967" s="24"/>
      <c r="BB1967" s="24"/>
      <c r="BC1967" s="24"/>
      <c r="BD1967" s="24">
        <v>0</v>
      </c>
      <c r="BE1967" s="24">
        <v>0</v>
      </c>
      <c r="BF1967" s="23"/>
      <c r="BG1967" s="23"/>
      <c r="BH1967" s="23">
        <v>43774</v>
      </c>
      <c r="BI1967" s="26" t="s">
        <v>127</v>
      </c>
      <c r="BJ1967" s="26" t="s">
        <v>273</v>
      </c>
      <c r="BK1967" s="29">
        <v>37955</v>
      </c>
      <c r="BL1967" s="24" t="s">
        <v>129</v>
      </c>
      <c r="BM1967" s="22" t="str">
        <f ca="1">+IF(Tabla1[[#This Row],[FECHA INGRESO]]&gt;=44986,IF((TODAY()-Tabla1[[#This Row],[FECHA INGRESO]])&gt;=50,"ALERTA","TODAVÍA FALTA"),"N/A")</f>
        <v>N/A</v>
      </c>
      <c r="BN1967" s="7">
        <f>IFERROR((_xlfn.DAYS(Tabla1[[#This Row],[FECHA INGRESO]],Tabla1[[#This Row],[FECHA RETIRO]]))/30,"")</f>
        <v>-1.1000000000000001</v>
      </c>
    </row>
    <row r="1968" spans="1:66" ht="15" customHeight="1" x14ac:dyDescent="0.35">
      <c r="A1968" s="34">
        <v>1018512559</v>
      </c>
      <c r="B1968" s="22" t="s">
        <v>11273</v>
      </c>
      <c r="C1968" s="23">
        <v>43741</v>
      </c>
      <c r="D1968" s="23" t="s">
        <v>93</v>
      </c>
      <c r="E1968" s="23" t="s">
        <v>111</v>
      </c>
      <c r="F1968" s="23" t="s">
        <v>111</v>
      </c>
      <c r="G1968" s="24"/>
      <c r="H1968" s="24">
        <v>24097108012</v>
      </c>
      <c r="I1968" s="24" t="s">
        <v>95</v>
      </c>
      <c r="J1968" s="24">
        <f>DATEDIF(Tabla1[[#This Row],[FECHA DE NACIMIENTO]],Tabla1[[#This Row],[FECHA ACTUAL]],"Y")</f>
        <v>23</v>
      </c>
      <c r="K1968" s="24" t="s">
        <v>73</v>
      </c>
      <c r="L1968" s="24" t="s">
        <v>112</v>
      </c>
      <c r="M1968" s="24">
        <v>0</v>
      </c>
      <c r="N1968" s="24">
        <v>0</v>
      </c>
      <c r="O1968" s="24">
        <v>3</v>
      </c>
      <c r="P1968" s="24" t="s">
        <v>101</v>
      </c>
      <c r="Q1968" s="23">
        <v>36370</v>
      </c>
      <c r="R1968" s="24" t="s">
        <v>76</v>
      </c>
      <c r="S1968" s="25">
        <v>45119</v>
      </c>
      <c r="T1968" s="24"/>
      <c r="U1968" s="24">
        <v>3504912638</v>
      </c>
      <c r="V1968" s="33" t="s">
        <v>11274</v>
      </c>
      <c r="W1968" s="24" t="s">
        <v>11275</v>
      </c>
      <c r="X1968" s="24" t="s">
        <v>9012</v>
      </c>
      <c r="Y1968" s="24" t="s">
        <v>11276</v>
      </c>
      <c r="Z1968" s="24" t="s">
        <v>1597</v>
      </c>
      <c r="AA1968" s="24">
        <v>3504942637</v>
      </c>
      <c r="AB1968" s="24" t="s">
        <v>101</v>
      </c>
      <c r="AC1968" s="24" t="s">
        <v>83</v>
      </c>
      <c r="AD1968" s="24" t="e">
        <v>#REF!</v>
      </c>
      <c r="AE1968" s="26" t="s">
        <v>151</v>
      </c>
      <c r="AF1968" s="26"/>
      <c r="AG1968" s="26"/>
      <c r="AH1968" s="27" t="s">
        <v>184</v>
      </c>
      <c r="AI1968" s="27" t="s">
        <v>1612</v>
      </c>
      <c r="AJ1968" s="27" t="s">
        <v>487</v>
      </c>
      <c r="AK1968" s="24" t="s">
        <v>121</v>
      </c>
      <c r="AL1968" s="24" t="s">
        <v>7086</v>
      </c>
      <c r="AM1968" s="23">
        <v>43741</v>
      </c>
      <c r="AN1968" s="28">
        <v>1000000</v>
      </c>
      <c r="AO1968" s="28">
        <v>117172</v>
      </c>
      <c r="AP1968" s="24"/>
      <c r="AQ1968" s="24"/>
      <c r="AR1968" s="24"/>
      <c r="AS1968" s="24"/>
      <c r="AT1968" s="24"/>
      <c r="AU1968" s="24"/>
      <c r="AV1968" s="24">
        <v>79</v>
      </c>
      <c r="AW1968" s="24">
        <v>100</v>
      </c>
      <c r="AX1968" s="24"/>
      <c r="AY1968" s="24"/>
      <c r="AZ1968" s="24"/>
      <c r="BA1968" s="24"/>
      <c r="BB1968" s="24"/>
      <c r="BC1968" s="24"/>
      <c r="BD1968" s="24">
        <v>0</v>
      </c>
      <c r="BE1968" s="24">
        <v>0</v>
      </c>
      <c r="BF1968" s="23"/>
      <c r="BG1968" s="23"/>
      <c r="BH1968" s="23">
        <v>44587</v>
      </c>
      <c r="BI1968" s="26" t="s">
        <v>127</v>
      </c>
      <c r="BJ1968" s="26" t="s">
        <v>273</v>
      </c>
      <c r="BK1968" s="29">
        <v>0</v>
      </c>
      <c r="BL1968" s="24" t="s">
        <v>129</v>
      </c>
      <c r="BM1968" s="22" t="str">
        <f ca="1">+IF(Tabla1[[#This Row],[FECHA INGRESO]]&gt;=44986,IF((TODAY()-Tabla1[[#This Row],[FECHA INGRESO]])&gt;=50,"ALERTA","TODAVÍA FALTA"),"N/A")</f>
        <v>N/A</v>
      </c>
      <c r="BN1968" s="7">
        <f>IFERROR((_xlfn.DAYS(Tabla1[[#This Row],[FECHA INGRESO]],Tabla1[[#This Row],[FECHA RETIRO]]))/30,"")</f>
        <v>-28.2</v>
      </c>
    </row>
    <row r="1969" spans="1:66" x14ac:dyDescent="0.35">
      <c r="A1969" s="34">
        <v>1131075374</v>
      </c>
      <c r="B1969" s="22" t="s">
        <v>11277</v>
      </c>
      <c r="C1969" s="23">
        <v>43741</v>
      </c>
      <c r="D1969" s="23" t="s">
        <v>93</v>
      </c>
      <c r="E1969" s="23" t="s">
        <v>111</v>
      </c>
      <c r="F1969" s="23" t="s">
        <v>70</v>
      </c>
      <c r="G1969" s="24"/>
      <c r="H1969" s="24">
        <v>24097072182</v>
      </c>
      <c r="I1969" s="24" t="s">
        <v>95</v>
      </c>
      <c r="J1969" s="24">
        <f>DATEDIF(Tabla1[[#This Row],[FECHA DE NACIMIENTO]],Tabla1[[#This Row],[FECHA ACTUAL]],"Y")</f>
        <v>26</v>
      </c>
      <c r="K1969" s="24" t="s">
        <v>385</v>
      </c>
      <c r="L1969" s="24" t="s">
        <v>112</v>
      </c>
      <c r="M1969" s="24">
        <v>0</v>
      </c>
      <c r="N1969" s="24">
        <v>0</v>
      </c>
      <c r="O1969" s="24">
        <v>2</v>
      </c>
      <c r="P1969" s="24" t="s">
        <v>101</v>
      </c>
      <c r="Q1969" s="23">
        <v>35616</v>
      </c>
      <c r="R1969" s="24" t="s">
        <v>8575</v>
      </c>
      <c r="S1969" s="25">
        <v>45119</v>
      </c>
      <c r="T1969" s="24"/>
      <c r="U1969" s="24">
        <v>3507401410</v>
      </c>
      <c r="V1969" s="24" t="s">
        <v>11278</v>
      </c>
      <c r="W1969" s="24" t="s">
        <v>11279</v>
      </c>
      <c r="X1969" s="24" t="s">
        <v>10018</v>
      </c>
      <c r="Y1969" s="24" t="s">
        <v>11280</v>
      </c>
      <c r="Z1969" s="24" t="s">
        <v>117</v>
      </c>
      <c r="AA1969" s="24">
        <v>3003031381</v>
      </c>
      <c r="AB1969" s="24" t="s">
        <v>77</v>
      </c>
      <c r="AC1969" s="24" t="s">
        <v>77</v>
      </c>
      <c r="AD1969" s="24" t="s">
        <v>77</v>
      </c>
      <c r="AE1969" s="26" t="s">
        <v>151</v>
      </c>
      <c r="AF1969" s="26"/>
      <c r="AG1969" s="26"/>
      <c r="AH1969" s="27" t="s">
        <v>184</v>
      </c>
      <c r="AI1969" s="27" t="s">
        <v>1612</v>
      </c>
      <c r="AJ1969" s="27" t="s">
        <v>487</v>
      </c>
      <c r="AK1969" s="24" t="s">
        <v>121</v>
      </c>
      <c r="AL1969" s="24" t="s">
        <v>7086</v>
      </c>
      <c r="AM1969" s="23">
        <v>43741</v>
      </c>
      <c r="AN1969" s="28">
        <v>908526</v>
      </c>
      <c r="AO1969" s="28">
        <v>106454</v>
      </c>
      <c r="AP1969" s="24"/>
      <c r="AQ1969" s="24"/>
      <c r="AR1969" s="24"/>
      <c r="AS1969" s="24"/>
      <c r="AT1969" s="24"/>
      <c r="AU1969" s="24"/>
      <c r="AV1969" s="24">
        <v>73</v>
      </c>
      <c r="AW1969" s="24">
        <v>78</v>
      </c>
      <c r="AX1969" s="24"/>
      <c r="AY1969" s="24"/>
      <c r="AZ1969" s="24"/>
      <c r="BA1969" s="24"/>
      <c r="BB1969" s="24"/>
      <c r="BC1969" s="24"/>
      <c r="BD1969" s="24">
        <v>0</v>
      </c>
      <c r="BE1969" s="24">
        <v>0</v>
      </c>
      <c r="BF1969" s="23"/>
      <c r="BG1969" s="23"/>
      <c r="BH1969" s="23">
        <v>44347</v>
      </c>
      <c r="BI1969" s="26" t="s">
        <v>127</v>
      </c>
      <c r="BJ1969" s="26" t="s">
        <v>273</v>
      </c>
      <c r="BK1969" s="29">
        <v>0</v>
      </c>
      <c r="BL1969" s="24" t="s">
        <v>129</v>
      </c>
      <c r="BM1969" s="22" t="str">
        <f ca="1">+IF(Tabla1[[#This Row],[FECHA INGRESO]]&gt;=44986,IF((TODAY()-Tabla1[[#This Row],[FECHA INGRESO]])&gt;=50,"ALERTA","TODAVÍA FALTA"),"N/A")</f>
        <v>N/A</v>
      </c>
      <c r="BN1969" s="7">
        <f>IFERROR((_xlfn.DAYS(Tabla1[[#This Row],[FECHA INGRESO]],Tabla1[[#This Row],[FECHA RETIRO]]))/30,"")</f>
        <v>-20.2</v>
      </c>
    </row>
    <row r="1970" spans="1:66" x14ac:dyDescent="0.35">
      <c r="A1970" s="31">
        <v>1010181537</v>
      </c>
      <c r="B1970" s="22" t="s">
        <v>11281</v>
      </c>
      <c r="C1970" s="23">
        <v>43741</v>
      </c>
      <c r="D1970" s="23" t="s">
        <v>188</v>
      </c>
      <c r="E1970" s="24" t="s">
        <v>94</v>
      </c>
      <c r="F1970" s="23"/>
      <c r="G1970" s="24"/>
      <c r="H1970" s="24">
        <v>24097105068</v>
      </c>
      <c r="I1970" s="24" t="s">
        <v>95</v>
      </c>
      <c r="J1970" s="24">
        <f>DATEDIF(Tabla1[[#This Row],[FECHA DE NACIMIENTO]],Tabla1[[#This Row],[FECHA ACTUAL]],"Y")</f>
        <v>34</v>
      </c>
      <c r="K1970" s="24" t="s">
        <v>73</v>
      </c>
      <c r="L1970" s="24" t="s">
        <v>112</v>
      </c>
      <c r="M1970" s="24">
        <v>1</v>
      </c>
      <c r="N1970" s="24">
        <v>1</v>
      </c>
      <c r="O1970" s="24">
        <v>3</v>
      </c>
      <c r="P1970" s="24" t="s">
        <v>101</v>
      </c>
      <c r="Q1970" s="23">
        <v>32541</v>
      </c>
      <c r="R1970" s="24" t="s">
        <v>76</v>
      </c>
      <c r="S1970" s="25">
        <v>45119</v>
      </c>
      <c r="T1970" s="24"/>
      <c r="U1970" s="24">
        <v>3059127388</v>
      </c>
      <c r="V1970" s="24" t="s">
        <v>11282</v>
      </c>
      <c r="W1970" s="24" t="s">
        <v>11283</v>
      </c>
      <c r="X1970" s="24" t="s">
        <v>11284</v>
      </c>
      <c r="Y1970" s="24" t="s">
        <v>11285</v>
      </c>
      <c r="Z1970" s="24" t="s">
        <v>2964</v>
      </c>
      <c r="AA1970" s="24">
        <v>3115383270</v>
      </c>
      <c r="AB1970" s="24" t="s">
        <v>77</v>
      </c>
      <c r="AC1970" s="24" t="s">
        <v>77</v>
      </c>
      <c r="AD1970" s="24" t="s">
        <v>77</v>
      </c>
      <c r="AE1970" s="26" t="s">
        <v>151</v>
      </c>
      <c r="AF1970" s="26"/>
      <c r="AG1970" s="26"/>
      <c r="AH1970" s="27" t="s">
        <v>184</v>
      </c>
      <c r="AI1970" s="27" t="s">
        <v>1612</v>
      </c>
      <c r="AJ1970" s="27" t="s">
        <v>487</v>
      </c>
      <c r="AK1970" s="24" t="s">
        <v>121</v>
      </c>
      <c r="AL1970" s="24" t="s">
        <v>7086</v>
      </c>
      <c r="AM1970" s="23">
        <v>43741</v>
      </c>
      <c r="AN1970" s="28">
        <v>857100.06</v>
      </c>
      <c r="AO1970" s="28">
        <v>97032</v>
      </c>
      <c r="AP1970" s="24"/>
      <c r="AQ1970" s="24"/>
      <c r="AR1970" s="24"/>
      <c r="AS1970" s="24"/>
      <c r="AT1970" s="24" t="e">
        <v>#N/A</v>
      </c>
      <c r="AU1970" s="24" t="e">
        <v>#N/A</v>
      </c>
      <c r="AV1970" s="24">
        <v>73</v>
      </c>
      <c r="AW1970" s="24"/>
      <c r="AX1970" s="24"/>
      <c r="AY1970" s="24"/>
      <c r="AZ1970" s="24"/>
      <c r="BA1970" s="24"/>
      <c r="BB1970" s="24"/>
      <c r="BC1970" s="24"/>
      <c r="BD1970" s="24">
        <v>0</v>
      </c>
      <c r="BE1970" s="24">
        <v>0</v>
      </c>
      <c r="BF1970" s="23"/>
      <c r="BG1970" s="23"/>
      <c r="BH1970" s="23">
        <v>43798</v>
      </c>
      <c r="BI1970" s="26" t="s">
        <v>10014</v>
      </c>
      <c r="BJ1970" s="26" t="s">
        <v>2589</v>
      </c>
      <c r="BK1970" s="29">
        <v>67059</v>
      </c>
      <c r="BL1970" s="24" t="s">
        <v>129</v>
      </c>
      <c r="BM1970" s="22" t="str">
        <f ca="1">+IF(Tabla1[[#This Row],[FECHA INGRESO]]&gt;=44986,IF((TODAY()-Tabla1[[#This Row],[FECHA INGRESO]])&gt;=50,"ALERTA","TODAVÍA FALTA"),"N/A")</f>
        <v>N/A</v>
      </c>
      <c r="BN1970" s="7">
        <f>IFERROR((_xlfn.DAYS(Tabla1[[#This Row],[FECHA INGRESO]],Tabla1[[#This Row],[FECHA RETIRO]]))/30,"")</f>
        <v>-1.9</v>
      </c>
    </row>
    <row r="1971" spans="1:66" x14ac:dyDescent="0.35">
      <c r="A1971" s="34">
        <v>1018487105</v>
      </c>
      <c r="B1971" s="22" t="s">
        <v>11286</v>
      </c>
      <c r="C1971" s="23">
        <v>43741</v>
      </c>
      <c r="D1971" s="23" t="s">
        <v>188</v>
      </c>
      <c r="E1971" s="24" t="s">
        <v>94</v>
      </c>
      <c r="F1971" s="23" t="s">
        <v>94</v>
      </c>
      <c r="G1971" s="24"/>
      <c r="H1971" s="24">
        <v>24096783573</v>
      </c>
      <c r="I1971" s="24" t="s">
        <v>95</v>
      </c>
      <c r="J1971" s="24">
        <f>DATEDIF(Tabla1[[#This Row],[FECHA DE NACIMIENTO]],Tabla1[[#This Row],[FECHA ACTUAL]],"Y")</f>
        <v>27</v>
      </c>
      <c r="K1971" s="24" t="s">
        <v>73</v>
      </c>
      <c r="L1971" s="24" t="s">
        <v>234</v>
      </c>
      <c r="M1971" s="24">
        <v>1</v>
      </c>
      <c r="N1971" s="24">
        <v>1</v>
      </c>
      <c r="O1971" s="24">
        <v>2</v>
      </c>
      <c r="P1971" s="24" t="s">
        <v>101</v>
      </c>
      <c r="Q1971" s="23">
        <v>35231</v>
      </c>
      <c r="R1971" s="24" t="s">
        <v>76</v>
      </c>
      <c r="S1971" s="25">
        <v>45119</v>
      </c>
      <c r="T1971" s="24"/>
      <c r="U1971" s="24">
        <v>3208180518</v>
      </c>
      <c r="V1971" s="24" t="s">
        <v>11287</v>
      </c>
      <c r="W1971" s="24" t="s">
        <v>11288</v>
      </c>
      <c r="X1971" s="24" t="s">
        <v>11289</v>
      </c>
      <c r="Y1971" s="24" t="s">
        <v>11290</v>
      </c>
      <c r="Z1971" s="24" t="s">
        <v>82</v>
      </c>
      <c r="AA1971" s="24">
        <v>3222825302</v>
      </c>
      <c r="AB1971" s="24" t="s">
        <v>77</v>
      </c>
      <c r="AC1971" s="24" t="s">
        <v>77</v>
      </c>
      <c r="AD1971" s="24" t="s">
        <v>77</v>
      </c>
      <c r="AE1971" s="26" t="s">
        <v>151</v>
      </c>
      <c r="AF1971" s="26"/>
      <c r="AG1971" s="26"/>
      <c r="AH1971" s="27" t="s">
        <v>184</v>
      </c>
      <c r="AI1971" s="27" t="s">
        <v>1612</v>
      </c>
      <c r="AJ1971" s="27" t="s">
        <v>487</v>
      </c>
      <c r="AK1971" s="24" t="s">
        <v>121</v>
      </c>
      <c r="AL1971" s="24" t="s">
        <v>7086</v>
      </c>
      <c r="AM1971" s="23">
        <v>43741</v>
      </c>
      <c r="AN1971" s="28">
        <v>908526</v>
      </c>
      <c r="AO1971" s="28">
        <v>106454</v>
      </c>
      <c r="AP1971" s="24"/>
      <c r="AQ1971" s="24"/>
      <c r="AR1971" s="24"/>
      <c r="AS1971" s="24"/>
      <c r="AT1971" s="24"/>
      <c r="AU1971" s="24"/>
      <c r="AV1971" s="24">
        <v>96</v>
      </c>
      <c r="AW1971" s="24">
        <v>88</v>
      </c>
      <c r="AX1971" s="24"/>
      <c r="AY1971" s="24"/>
      <c r="AZ1971" s="24"/>
      <c r="BA1971" s="24"/>
      <c r="BB1971" s="24"/>
      <c r="BC1971" s="24"/>
      <c r="BD1971" s="24">
        <v>0</v>
      </c>
      <c r="BE1971" s="24">
        <v>0</v>
      </c>
      <c r="BF1971" s="23"/>
      <c r="BG1971" s="23"/>
      <c r="BH1971" s="23">
        <v>44438</v>
      </c>
      <c r="BI1971" s="26" t="s">
        <v>127</v>
      </c>
      <c r="BJ1971" s="26" t="s">
        <v>273</v>
      </c>
      <c r="BK1971" s="29">
        <v>0</v>
      </c>
      <c r="BL1971" s="24" t="s">
        <v>129</v>
      </c>
      <c r="BM1971" s="22" t="str">
        <f ca="1">+IF(Tabla1[[#This Row],[FECHA INGRESO]]&gt;=44986,IF((TODAY()-Tabla1[[#This Row],[FECHA INGRESO]])&gt;=50,"ALERTA","TODAVÍA FALTA"),"N/A")</f>
        <v>N/A</v>
      </c>
      <c r="BN1971" s="7">
        <f>IFERROR((_xlfn.DAYS(Tabla1[[#This Row],[FECHA INGRESO]],Tabla1[[#This Row],[FECHA RETIRO]]))/30,"")</f>
        <v>-23.233333333333334</v>
      </c>
    </row>
    <row r="1972" spans="1:66" x14ac:dyDescent="0.35">
      <c r="A1972" s="21">
        <v>1023941045</v>
      </c>
      <c r="B1972" s="22" t="s">
        <v>11291</v>
      </c>
      <c r="C1972" s="23">
        <v>43745</v>
      </c>
      <c r="D1972" s="23" t="s">
        <v>188</v>
      </c>
      <c r="E1972" s="23" t="s">
        <v>111</v>
      </c>
      <c r="F1972" s="23" t="s">
        <v>70</v>
      </c>
      <c r="G1972" s="24"/>
      <c r="H1972" s="24">
        <v>24097264486</v>
      </c>
      <c r="I1972" s="24" t="s">
        <v>95</v>
      </c>
      <c r="J1972" s="24">
        <f>DATEDIF(Tabla1[[#This Row],[FECHA DE NACIMIENTO]],Tabla1[[#This Row],[FECHA ACTUAL]],"Y")</f>
        <v>28</v>
      </c>
      <c r="K1972" s="24" t="s">
        <v>73</v>
      </c>
      <c r="L1972" s="24" t="s">
        <v>112</v>
      </c>
      <c r="M1972" s="24">
        <v>0</v>
      </c>
      <c r="N1972" s="24">
        <v>1</v>
      </c>
      <c r="O1972" s="24">
        <v>3</v>
      </c>
      <c r="P1972" s="24" t="s">
        <v>101</v>
      </c>
      <c r="Q1972" s="23">
        <v>34776</v>
      </c>
      <c r="R1972" s="24" t="s">
        <v>76</v>
      </c>
      <c r="S1972" s="25">
        <v>45119</v>
      </c>
      <c r="T1972" s="24">
        <v>9020749</v>
      </c>
      <c r="U1972" s="24">
        <v>3219686354</v>
      </c>
      <c r="V1972" s="33" t="s">
        <v>11292</v>
      </c>
      <c r="W1972" s="24" t="s">
        <v>11293</v>
      </c>
      <c r="X1972" s="24" t="s">
        <v>11294</v>
      </c>
      <c r="Y1972" s="24" t="s">
        <v>11295</v>
      </c>
      <c r="Z1972" s="24" t="s">
        <v>117</v>
      </c>
      <c r="AA1972" s="24">
        <v>3125706556</v>
      </c>
      <c r="AB1972" s="24" t="s">
        <v>101</v>
      </c>
      <c r="AC1972" s="24" t="s">
        <v>101</v>
      </c>
      <c r="AD1972" s="24" t="e">
        <v>#REF!</v>
      </c>
      <c r="AE1972" s="26" t="s">
        <v>194</v>
      </c>
      <c r="AF1972" s="26" t="s">
        <v>395</v>
      </c>
      <c r="AG1972" s="26">
        <v>0</v>
      </c>
      <c r="AH1972" s="27" t="s">
        <v>311</v>
      </c>
      <c r="AI1972" s="27" t="s">
        <v>1432</v>
      </c>
      <c r="AJ1972" s="27" t="s">
        <v>1432</v>
      </c>
      <c r="AK1972" s="24" t="s">
        <v>89</v>
      </c>
      <c r="AL1972" s="24" t="s">
        <v>7086</v>
      </c>
      <c r="AM1972" s="23">
        <v>43745</v>
      </c>
      <c r="AN1972" s="28">
        <v>1048959</v>
      </c>
      <c r="AO1972" s="28">
        <v>117172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81</v>
      </c>
      <c r="AW1972" s="24">
        <v>95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v>0</v>
      </c>
      <c r="BE1972" s="24">
        <v>0</v>
      </c>
      <c r="BF1972" s="23"/>
      <c r="BG1972" s="23"/>
      <c r="BH1972" s="23">
        <v>44834</v>
      </c>
      <c r="BI1972" s="26" t="s">
        <v>127</v>
      </c>
      <c r="BJ1972" s="26" t="s">
        <v>1680</v>
      </c>
      <c r="BK1972" s="29">
        <v>0</v>
      </c>
      <c r="BL1972" s="24" t="s">
        <v>129</v>
      </c>
      <c r="BM1972" s="22" t="str">
        <f ca="1">+IF(Tabla1[[#This Row],[FECHA INGRESO]]&gt;=44986,IF((TODAY()-Tabla1[[#This Row],[FECHA INGRESO]])&gt;=50,"ALERTA","TODAVÍA FALTA"),"N/A")</f>
        <v>N/A</v>
      </c>
      <c r="BN1972" s="7">
        <f>IFERROR((_xlfn.DAYS(Tabla1[[#This Row],[FECHA INGRESO]],Tabla1[[#This Row],[FECHA RETIRO]]))/30,"")</f>
        <v>-36.299999999999997</v>
      </c>
    </row>
    <row r="1973" spans="1:66" ht="15" customHeight="1" x14ac:dyDescent="0.35">
      <c r="A1973" s="34">
        <v>1000724133</v>
      </c>
      <c r="B1973" s="22" t="s">
        <v>11296</v>
      </c>
      <c r="C1973" s="23">
        <v>43745</v>
      </c>
      <c r="D1973" s="23" t="s">
        <v>131</v>
      </c>
      <c r="E1973" s="23" t="s">
        <v>111</v>
      </c>
      <c r="F1973" s="23" t="s">
        <v>70</v>
      </c>
      <c r="G1973" s="24"/>
      <c r="H1973" s="24">
        <v>24097297897</v>
      </c>
      <c r="I1973" s="24" t="s">
        <v>95</v>
      </c>
      <c r="J1973" s="24">
        <f>DATEDIF(Tabla1[[#This Row],[FECHA DE NACIMIENTO]],Tabla1[[#This Row],[FECHA ACTUAL]],"Y")</f>
        <v>23</v>
      </c>
      <c r="K1973" s="24" t="s">
        <v>73</v>
      </c>
      <c r="L1973" s="24" t="s">
        <v>112</v>
      </c>
      <c r="M1973" s="24">
        <v>0</v>
      </c>
      <c r="N1973" s="24">
        <v>0</v>
      </c>
      <c r="O1973" s="24">
        <v>2</v>
      </c>
      <c r="P1973" s="24" t="s">
        <v>101</v>
      </c>
      <c r="Q1973" s="23">
        <v>36454</v>
      </c>
      <c r="R1973" s="24" t="s">
        <v>76</v>
      </c>
      <c r="S1973" s="25">
        <v>45119</v>
      </c>
      <c r="T1973" s="24"/>
      <c r="U1973" s="24">
        <v>3017899802</v>
      </c>
      <c r="V1973" s="33" t="s">
        <v>11297</v>
      </c>
      <c r="W1973" s="24" t="s">
        <v>11298</v>
      </c>
      <c r="X1973" s="24" t="s">
        <v>11299</v>
      </c>
      <c r="Y1973" s="24" t="s">
        <v>11300</v>
      </c>
      <c r="Z1973" s="24" t="s">
        <v>117</v>
      </c>
      <c r="AA1973" s="24">
        <v>3156802449</v>
      </c>
      <c r="AB1973" s="24" t="s">
        <v>77</v>
      </c>
      <c r="AC1973" s="24" t="s">
        <v>77</v>
      </c>
      <c r="AD1973" s="24" t="s">
        <v>77</v>
      </c>
      <c r="AE1973" s="26" t="s">
        <v>183</v>
      </c>
      <c r="AF1973" s="26"/>
      <c r="AG1973" s="26"/>
      <c r="AH1973" s="27" t="s">
        <v>184</v>
      </c>
      <c r="AI1973" s="27" t="s">
        <v>1612</v>
      </c>
      <c r="AJ1973" s="27" t="s">
        <v>487</v>
      </c>
      <c r="AK1973" s="24" t="s">
        <v>121</v>
      </c>
      <c r="AL1973" s="24" t="s">
        <v>7086</v>
      </c>
      <c r="AM1973" s="23">
        <v>43745</v>
      </c>
      <c r="AN1973" s="28">
        <v>908526</v>
      </c>
      <c r="AO1973" s="28">
        <v>106454</v>
      </c>
      <c r="AP1973" s="24"/>
      <c r="AQ1973" s="24"/>
      <c r="AR1973" s="24"/>
      <c r="AS1973" s="24"/>
      <c r="AT1973" s="24" t="e">
        <v>#N/A</v>
      </c>
      <c r="AU1973" s="24" t="e">
        <v>#N/A</v>
      </c>
      <c r="AV1973" s="24">
        <v>96</v>
      </c>
      <c r="AW1973" s="24"/>
      <c r="AX1973" s="24"/>
      <c r="AY1973" s="24"/>
      <c r="AZ1973" s="24"/>
      <c r="BA1973" s="24"/>
      <c r="BB1973" s="24"/>
      <c r="BC1973" s="24"/>
      <c r="BD1973" s="24">
        <v>0</v>
      </c>
      <c r="BE1973" s="24">
        <v>0</v>
      </c>
      <c r="BF1973" s="23"/>
      <c r="BG1973" s="23"/>
      <c r="BH1973" s="23">
        <v>44229</v>
      </c>
      <c r="BI1973" s="26" t="s">
        <v>127</v>
      </c>
      <c r="BJ1973" s="26" t="s">
        <v>273</v>
      </c>
      <c r="BK1973" s="29">
        <v>0</v>
      </c>
      <c r="BL1973" s="24" t="s">
        <v>129</v>
      </c>
      <c r="BM1973" s="22" t="str">
        <f ca="1">+IF(Tabla1[[#This Row],[FECHA INGRESO]]&gt;=44986,IF((TODAY()-Tabla1[[#This Row],[FECHA INGRESO]])&gt;=50,"ALERTA","TODAVÍA FALTA"),"N/A")</f>
        <v>N/A</v>
      </c>
      <c r="BN1973" s="7">
        <f>IFERROR((_xlfn.DAYS(Tabla1[[#This Row],[FECHA INGRESO]],Tabla1[[#This Row],[FECHA RETIRO]]))/30,"")</f>
        <v>-16.133333333333333</v>
      </c>
    </row>
    <row r="1974" spans="1:66" ht="15" customHeight="1" x14ac:dyDescent="0.35">
      <c r="A1974" s="34">
        <v>1031180104</v>
      </c>
      <c r="B1974" s="22" t="s">
        <v>11301</v>
      </c>
      <c r="C1974" s="23">
        <v>43745</v>
      </c>
      <c r="D1974" s="23" t="s">
        <v>93</v>
      </c>
      <c r="E1974" s="23" t="s">
        <v>111</v>
      </c>
      <c r="F1974" s="23" t="s">
        <v>70</v>
      </c>
      <c r="G1974" s="24"/>
      <c r="H1974" s="24">
        <v>24097141956</v>
      </c>
      <c r="I1974" s="24" t="s">
        <v>72</v>
      </c>
      <c r="J1974" s="24">
        <f>DATEDIF(Tabla1[[#This Row],[FECHA DE NACIMIENTO]],Tabla1[[#This Row],[FECHA ACTUAL]],"Y")</f>
        <v>24</v>
      </c>
      <c r="K1974" s="24" t="s">
        <v>73</v>
      </c>
      <c r="L1974" s="24" t="s">
        <v>112</v>
      </c>
      <c r="M1974" s="24">
        <v>0</v>
      </c>
      <c r="N1974" s="24">
        <v>0</v>
      </c>
      <c r="O1974" s="24">
        <v>2</v>
      </c>
      <c r="P1974" s="24" t="s">
        <v>101</v>
      </c>
      <c r="Q1974" s="23">
        <v>36275</v>
      </c>
      <c r="R1974" s="24" t="s">
        <v>76</v>
      </c>
      <c r="S1974" s="25">
        <v>45119</v>
      </c>
      <c r="T1974" s="24">
        <v>2040023</v>
      </c>
      <c r="U1974" s="24">
        <v>3166162160</v>
      </c>
      <c r="V1974" s="33" t="s">
        <v>11302</v>
      </c>
      <c r="W1974" s="24" t="s">
        <v>11303</v>
      </c>
      <c r="X1974" s="24" t="s">
        <v>11304</v>
      </c>
      <c r="Y1974" s="24" t="s">
        <v>11305</v>
      </c>
      <c r="Z1974" s="24" t="s">
        <v>117</v>
      </c>
      <c r="AA1974" s="24">
        <v>3176437780</v>
      </c>
      <c r="AB1974" s="24" t="s">
        <v>77</v>
      </c>
      <c r="AC1974" s="24" t="s">
        <v>77</v>
      </c>
      <c r="AD1974" s="24" t="s">
        <v>77</v>
      </c>
      <c r="AE1974" s="26" t="s">
        <v>151</v>
      </c>
      <c r="AF1974" s="26"/>
      <c r="AG1974" s="26"/>
      <c r="AH1974" s="27" t="s">
        <v>184</v>
      </c>
      <c r="AI1974" s="27" t="s">
        <v>1612</v>
      </c>
      <c r="AJ1974" s="27" t="s">
        <v>487</v>
      </c>
      <c r="AK1974" s="24" t="s">
        <v>121</v>
      </c>
      <c r="AL1974" s="24" t="s">
        <v>7086</v>
      </c>
      <c r="AM1974" s="23">
        <v>43745</v>
      </c>
      <c r="AN1974" s="28">
        <v>877803</v>
      </c>
      <c r="AO1974" s="28">
        <v>102854</v>
      </c>
      <c r="AP1974" s="24"/>
      <c r="AQ1974" s="24"/>
      <c r="AR1974" s="24"/>
      <c r="AS1974" s="24"/>
      <c r="AT1974" s="24" t="e">
        <v>#N/A</v>
      </c>
      <c r="AU1974" s="24" t="e">
        <v>#N/A</v>
      </c>
      <c r="AV1974" s="24">
        <v>86</v>
      </c>
      <c r="AW1974" s="24"/>
      <c r="AX1974" s="24"/>
      <c r="AY1974" s="24"/>
      <c r="AZ1974" s="24"/>
      <c r="BA1974" s="24"/>
      <c r="BB1974" s="24"/>
      <c r="BC1974" s="24"/>
      <c r="BD1974" s="24">
        <v>0</v>
      </c>
      <c r="BE1974" s="24">
        <v>0</v>
      </c>
      <c r="BF1974" s="23"/>
      <c r="BG1974" s="23"/>
      <c r="BH1974" s="23">
        <v>44012</v>
      </c>
      <c r="BI1974" s="26" t="s">
        <v>127</v>
      </c>
      <c r="BJ1974" s="26" t="s">
        <v>273</v>
      </c>
      <c r="BK1974" s="29">
        <v>0</v>
      </c>
      <c r="BL1974" s="24" t="s">
        <v>129</v>
      </c>
      <c r="BM1974" s="22" t="str">
        <f ca="1">+IF(Tabla1[[#This Row],[FECHA INGRESO]]&gt;=44986,IF((TODAY()-Tabla1[[#This Row],[FECHA INGRESO]])&gt;=50,"ALERTA","TODAVÍA FALTA"),"N/A")</f>
        <v>N/A</v>
      </c>
      <c r="BN1974" s="7">
        <f>IFERROR((_xlfn.DAYS(Tabla1[[#This Row],[FECHA INGRESO]],Tabla1[[#This Row],[FECHA RETIRO]]))/30,"")</f>
        <v>-8.9</v>
      </c>
    </row>
    <row r="1975" spans="1:66" ht="15" customHeight="1" x14ac:dyDescent="0.35">
      <c r="A1975" s="31">
        <v>1012406431</v>
      </c>
      <c r="B1975" s="22" t="s">
        <v>11306</v>
      </c>
      <c r="C1975" s="23">
        <v>43745</v>
      </c>
      <c r="D1975" s="23" t="s">
        <v>93</v>
      </c>
      <c r="E1975" s="23" t="s">
        <v>111</v>
      </c>
      <c r="F1975" s="23"/>
      <c r="G1975" s="24"/>
      <c r="H1975" s="24">
        <v>24075236119</v>
      </c>
      <c r="I1975" s="24" t="s">
        <v>72</v>
      </c>
      <c r="J1975" s="24">
        <f>DATEDIF(Tabla1[[#This Row],[FECHA DE NACIMIENTO]],Tabla1[[#This Row],[FECHA ACTUAL]],"Y")</f>
        <v>29</v>
      </c>
      <c r="K1975" s="24" t="s">
        <v>73</v>
      </c>
      <c r="L1975" s="24" t="s">
        <v>112</v>
      </c>
      <c r="M1975" s="24">
        <v>0</v>
      </c>
      <c r="N1975" s="24">
        <v>0</v>
      </c>
      <c r="O1975" s="24">
        <v>2</v>
      </c>
      <c r="P1975" s="24" t="s">
        <v>101</v>
      </c>
      <c r="Q1975" s="23">
        <v>34336</v>
      </c>
      <c r="R1975" s="24" t="s">
        <v>76</v>
      </c>
      <c r="S1975" s="25">
        <v>45119</v>
      </c>
      <c r="T1975" s="24"/>
      <c r="U1975" s="24">
        <v>3013480508</v>
      </c>
      <c r="V1975" s="24" t="s">
        <v>11307</v>
      </c>
      <c r="W1975" s="24" t="s">
        <v>11308</v>
      </c>
      <c r="X1975" s="24" t="s">
        <v>11309</v>
      </c>
      <c r="Y1975" s="24" t="s">
        <v>11310</v>
      </c>
      <c r="Z1975" s="24" t="s">
        <v>117</v>
      </c>
      <c r="AA1975" s="24">
        <v>3013480508</v>
      </c>
      <c r="AB1975" s="24" t="s">
        <v>77</v>
      </c>
      <c r="AC1975" s="24" t="s">
        <v>77</v>
      </c>
      <c r="AD1975" s="24" t="s">
        <v>77</v>
      </c>
      <c r="AE1975" s="26" t="s">
        <v>151</v>
      </c>
      <c r="AF1975" s="26"/>
      <c r="AG1975" s="26"/>
      <c r="AH1975" s="27" t="s">
        <v>184</v>
      </c>
      <c r="AI1975" s="27" t="s">
        <v>1612</v>
      </c>
      <c r="AJ1975" s="27" t="s">
        <v>487</v>
      </c>
      <c r="AK1975" s="24" t="s">
        <v>121</v>
      </c>
      <c r="AL1975" s="24" t="s">
        <v>7086</v>
      </c>
      <c r="AM1975" s="23">
        <v>43745</v>
      </c>
      <c r="AN1975" s="28">
        <v>857100.06</v>
      </c>
      <c r="AO1975" s="28">
        <v>97032</v>
      </c>
      <c r="AP1975" s="24"/>
      <c r="AQ1975" s="24"/>
      <c r="AR1975" s="24"/>
      <c r="AS1975" s="24"/>
      <c r="AT1975" s="24" t="e">
        <v>#N/A</v>
      </c>
      <c r="AU1975" s="24" t="e">
        <v>#N/A</v>
      </c>
      <c r="AV1975" s="24" t="e">
        <v>#N/A</v>
      </c>
      <c r="AW1975" s="24"/>
      <c r="AX1975" s="24"/>
      <c r="AY1975" s="24"/>
      <c r="AZ1975" s="24"/>
      <c r="BA1975" s="24"/>
      <c r="BB1975" s="24"/>
      <c r="BC1975" s="24"/>
      <c r="BD1975" s="24">
        <v>0</v>
      </c>
      <c r="BE1975" s="24">
        <v>0</v>
      </c>
      <c r="BF1975" s="23"/>
      <c r="BG1975" s="23"/>
      <c r="BH1975" s="23">
        <v>43746</v>
      </c>
      <c r="BI1975" s="26" t="s">
        <v>127</v>
      </c>
      <c r="BJ1975" s="26" t="s">
        <v>273</v>
      </c>
      <c r="BK1975" s="29">
        <v>2300</v>
      </c>
      <c r="BL1975" s="24" t="s">
        <v>129</v>
      </c>
      <c r="BM1975" s="22" t="str">
        <f ca="1">+IF(Tabla1[[#This Row],[FECHA INGRESO]]&gt;=44986,IF((TODAY()-Tabla1[[#This Row],[FECHA INGRESO]])&gt;=50,"ALERTA","TODAVÍA FALTA"),"N/A")</f>
        <v>N/A</v>
      </c>
      <c r="BN1975" s="7">
        <f>IFERROR((_xlfn.DAYS(Tabla1[[#This Row],[FECHA INGRESO]],Tabla1[[#This Row],[FECHA RETIRO]]))/30,"")</f>
        <v>-3.3333333333333333E-2</v>
      </c>
    </row>
    <row r="1976" spans="1:66" x14ac:dyDescent="0.35">
      <c r="A1976" s="31">
        <v>1030674938</v>
      </c>
      <c r="B1976" s="22" t="s">
        <v>11311</v>
      </c>
      <c r="C1976" s="23">
        <v>43745</v>
      </c>
      <c r="D1976" s="23" t="s">
        <v>188</v>
      </c>
      <c r="E1976" s="23" t="s">
        <v>111</v>
      </c>
      <c r="F1976" s="23"/>
      <c r="G1976" s="24"/>
      <c r="H1976" s="24">
        <v>24097146379</v>
      </c>
      <c r="I1976" s="24" t="s">
        <v>95</v>
      </c>
      <c r="J1976" s="24">
        <f>DATEDIF(Tabla1[[#This Row],[FECHA DE NACIMIENTO]],Tabla1[[#This Row],[FECHA ACTUAL]],"Y")</f>
        <v>26</v>
      </c>
      <c r="K1976" s="24" t="s">
        <v>73</v>
      </c>
      <c r="L1976" s="24" t="s">
        <v>234</v>
      </c>
      <c r="M1976" s="24">
        <v>2</v>
      </c>
      <c r="N1976" s="24">
        <v>2</v>
      </c>
      <c r="O1976" s="24">
        <v>1</v>
      </c>
      <c r="P1976" s="24" t="s">
        <v>101</v>
      </c>
      <c r="Q1976" s="23">
        <v>35452</v>
      </c>
      <c r="R1976" s="24" t="s">
        <v>76</v>
      </c>
      <c r="S1976" s="25">
        <v>45119</v>
      </c>
      <c r="T1976" s="24"/>
      <c r="U1976" s="24">
        <v>3124556498</v>
      </c>
      <c r="V1976" s="24" t="s">
        <v>11312</v>
      </c>
      <c r="W1976" s="24" t="s">
        <v>11313</v>
      </c>
      <c r="X1976" s="24" t="s">
        <v>11314</v>
      </c>
      <c r="Y1976" s="24" t="s">
        <v>11315</v>
      </c>
      <c r="Z1976" s="24" t="s">
        <v>117</v>
      </c>
      <c r="AA1976" s="24">
        <v>3152166911</v>
      </c>
      <c r="AB1976" s="24" t="s">
        <v>77</v>
      </c>
      <c r="AC1976" s="24" t="s">
        <v>77</v>
      </c>
      <c r="AD1976" s="24" t="s">
        <v>77</v>
      </c>
      <c r="AE1976" s="26" t="s">
        <v>151</v>
      </c>
      <c r="AF1976" s="26"/>
      <c r="AG1976" s="26"/>
      <c r="AH1976" s="27" t="s">
        <v>184</v>
      </c>
      <c r="AI1976" s="27" t="s">
        <v>1612</v>
      </c>
      <c r="AJ1976" s="27" t="s">
        <v>487</v>
      </c>
      <c r="AK1976" s="24" t="s">
        <v>121</v>
      </c>
      <c r="AL1976" s="24" t="s">
        <v>7086</v>
      </c>
      <c r="AM1976" s="23">
        <v>43745</v>
      </c>
      <c r="AN1976" s="28">
        <v>857100.06</v>
      </c>
      <c r="AO1976" s="28">
        <v>97032</v>
      </c>
      <c r="AP1976" s="24"/>
      <c r="AQ1976" s="24"/>
      <c r="AR1976" s="24"/>
      <c r="AS1976" s="24"/>
      <c r="AT1976" s="24" t="e">
        <v>#N/A</v>
      </c>
      <c r="AU1976" s="24" t="e">
        <v>#N/A</v>
      </c>
      <c r="AV1976" s="24" t="e">
        <v>#N/A</v>
      </c>
      <c r="AW1976" s="24"/>
      <c r="AX1976" s="24"/>
      <c r="AY1976" s="24"/>
      <c r="AZ1976" s="24"/>
      <c r="BA1976" s="24"/>
      <c r="BB1976" s="24"/>
      <c r="BC1976" s="24"/>
      <c r="BD1976" s="24">
        <v>0</v>
      </c>
      <c r="BE1976" s="24">
        <v>0</v>
      </c>
      <c r="BF1976" s="23"/>
      <c r="BG1976" s="23"/>
      <c r="BH1976" s="23">
        <v>43794</v>
      </c>
      <c r="BI1976" s="26" t="s">
        <v>127</v>
      </c>
      <c r="BJ1976" s="26" t="s">
        <v>273</v>
      </c>
      <c r="BK1976" s="29" t="s">
        <v>11316</v>
      </c>
      <c r="BL1976" s="24" t="s">
        <v>129</v>
      </c>
      <c r="BM1976" s="22" t="str">
        <f ca="1">+IF(Tabla1[[#This Row],[FECHA INGRESO]]&gt;=44986,IF((TODAY()-Tabla1[[#This Row],[FECHA INGRESO]])&gt;=50,"ALERTA","TODAVÍA FALTA"),"N/A")</f>
        <v>N/A</v>
      </c>
      <c r="BN1976" s="7">
        <f>IFERROR((_xlfn.DAYS(Tabla1[[#This Row],[FECHA INGRESO]],Tabla1[[#This Row],[FECHA RETIRO]]))/30,"")</f>
        <v>-1.6333333333333333</v>
      </c>
    </row>
    <row r="1977" spans="1:66" x14ac:dyDescent="0.35">
      <c r="A1977" s="31">
        <v>1015462756</v>
      </c>
      <c r="B1977" s="22" t="s">
        <v>11317</v>
      </c>
      <c r="C1977" s="23">
        <v>43745</v>
      </c>
      <c r="D1977" s="23" t="s">
        <v>188</v>
      </c>
      <c r="E1977" s="23" t="s">
        <v>111</v>
      </c>
      <c r="F1977" s="23"/>
      <c r="G1977" s="24"/>
      <c r="H1977" s="24">
        <v>24097181101</v>
      </c>
      <c r="I1977" s="24" t="s">
        <v>72</v>
      </c>
      <c r="J1977" s="24">
        <f>DATEDIF(Tabla1[[#This Row],[FECHA DE NACIMIENTO]],Tabla1[[#This Row],[FECHA ACTUAL]],"Y")</f>
        <v>27</v>
      </c>
      <c r="K1977" s="24" t="s">
        <v>73</v>
      </c>
      <c r="L1977" s="24" t="s">
        <v>112</v>
      </c>
      <c r="M1977" s="24">
        <v>0</v>
      </c>
      <c r="N1977" s="24">
        <v>0</v>
      </c>
      <c r="O1977" s="24">
        <v>2</v>
      </c>
      <c r="P1977" s="24" t="s">
        <v>101</v>
      </c>
      <c r="Q1977" s="23">
        <v>35202</v>
      </c>
      <c r="R1977" s="24" t="s">
        <v>76</v>
      </c>
      <c r="S1977" s="25">
        <v>45119</v>
      </c>
      <c r="T1977" s="24">
        <v>9242526</v>
      </c>
      <c r="U1977" s="24">
        <v>3202988311</v>
      </c>
      <c r="V1977" s="24" t="s">
        <v>11318</v>
      </c>
      <c r="W1977" s="24" t="s">
        <v>11319</v>
      </c>
      <c r="X1977" s="24" t="s">
        <v>1590</v>
      </c>
      <c r="Y1977" s="24" t="s">
        <v>11320</v>
      </c>
      <c r="Z1977" s="24" t="s">
        <v>117</v>
      </c>
      <c r="AA1977" s="24">
        <v>3133959070</v>
      </c>
      <c r="AB1977" s="24" t="s">
        <v>77</v>
      </c>
      <c r="AC1977" s="24" t="s">
        <v>77</v>
      </c>
      <c r="AD1977" s="24" t="s">
        <v>77</v>
      </c>
      <c r="AE1977" s="26" t="s">
        <v>151</v>
      </c>
      <c r="AF1977" s="26"/>
      <c r="AG1977" s="26"/>
      <c r="AH1977" s="27" t="s">
        <v>184</v>
      </c>
      <c r="AI1977" s="27" t="s">
        <v>1612</v>
      </c>
      <c r="AJ1977" s="27" t="s">
        <v>487</v>
      </c>
      <c r="AK1977" s="24" t="s">
        <v>121</v>
      </c>
      <c r="AL1977" s="24" t="s">
        <v>7086</v>
      </c>
      <c r="AM1977" s="23">
        <v>43745</v>
      </c>
      <c r="AN1977" s="28">
        <v>877803</v>
      </c>
      <c r="AO1977" s="28">
        <v>102854</v>
      </c>
      <c r="AP1977" s="24"/>
      <c r="AQ1977" s="24"/>
      <c r="AR1977" s="24"/>
      <c r="AS1977" s="24"/>
      <c r="AT1977" s="24" t="e">
        <v>#N/A</v>
      </c>
      <c r="AU1977" s="24" t="e">
        <v>#N/A</v>
      </c>
      <c r="AV1977" s="24" t="e">
        <v>#N/A</v>
      </c>
      <c r="AW1977" s="24"/>
      <c r="AX1977" s="24"/>
      <c r="AY1977" s="24"/>
      <c r="AZ1977" s="24"/>
      <c r="BA1977" s="24"/>
      <c r="BB1977" s="24"/>
      <c r="BC1977" s="24"/>
      <c r="BD1977" s="24">
        <v>0</v>
      </c>
      <c r="BE1977" s="24">
        <v>0</v>
      </c>
      <c r="BF1977" s="23"/>
      <c r="BG1977" s="23"/>
      <c r="BH1977" s="23">
        <v>43834</v>
      </c>
      <c r="BI1977" s="26" t="s">
        <v>127</v>
      </c>
      <c r="BJ1977" s="26" t="s">
        <v>11321</v>
      </c>
      <c r="BK1977" s="29" t="s">
        <v>11322</v>
      </c>
      <c r="BL1977" s="24" t="s">
        <v>129</v>
      </c>
      <c r="BM1977" s="22" t="str">
        <f ca="1">+IF(Tabla1[[#This Row],[FECHA INGRESO]]&gt;=44986,IF((TODAY()-Tabla1[[#This Row],[FECHA INGRESO]])&gt;=50,"ALERTA","TODAVÍA FALTA"),"N/A")</f>
        <v>N/A</v>
      </c>
      <c r="BN1977" s="7">
        <f>IFERROR((_xlfn.DAYS(Tabla1[[#This Row],[FECHA INGRESO]],Tabla1[[#This Row],[FECHA RETIRO]]))/30,"")</f>
        <v>-2.9666666666666668</v>
      </c>
    </row>
    <row r="1978" spans="1:66" ht="15" customHeight="1" x14ac:dyDescent="0.35">
      <c r="A1978" s="34">
        <v>13861906</v>
      </c>
      <c r="B1978" s="22" t="s">
        <v>11323</v>
      </c>
      <c r="C1978" s="23">
        <v>43746</v>
      </c>
      <c r="D1978" s="23" t="s">
        <v>266</v>
      </c>
      <c r="E1978" s="23" t="s">
        <v>111</v>
      </c>
      <c r="F1978" s="23" t="s">
        <v>70</v>
      </c>
      <c r="G1978" s="24"/>
      <c r="H1978" s="24">
        <v>24097305945</v>
      </c>
      <c r="I1978" s="24" t="s">
        <v>72</v>
      </c>
      <c r="J1978" s="24">
        <f>DATEDIF(Tabla1[[#This Row],[FECHA DE NACIMIENTO]],Tabla1[[#This Row],[FECHA ACTUAL]],"Y")</f>
        <v>42</v>
      </c>
      <c r="K1978" s="24" t="s">
        <v>73</v>
      </c>
      <c r="L1978" s="24" t="s">
        <v>112</v>
      </c>
      <c r="M1978" s="24">
        <v>2</v>
      </c>
      <c r="N1978" s="24">
        <v>2</v>
      </c>
      <c r="O1978" s="24">
        <v>2</v>
      </c>
      <c r="P1978" s="24" t="s">
        <v>101</v>
      </c>
      <c r="Q1978" s="23">
        <v>29742</v>
      </c>
      <c r="R1978" s="24" t="s">
        <v>3332</v>
      </c>
      <c r="S1978" s="25">
        <v>45119</v>
      </c>
      <c r="T1978" s="24">
        <v>663513</v>
      </c>
      <c r="U1978" s="24">
        <v>3213425271</v>
      </c>
      <c r="V1978" s="24" t="s">
        <v>11324</v>
      </c>
      <c r="W1978" s="24" t="s">
        <v>11325</v>
      </c>
      <c r="X1978" s="24" t="s">
        <v>11326</v>
      </c>
      <c r="Y1978" s="24" t="s">
        <v>11327</v>
      </c>
      <c r="Z1978" s="24" t="s">
        <v>82</v>
      </c>
      <c r="AA1978" s="24">
        <v>3213425271</v>
      </c>
      <c r="AB1978" s="24" t="s">
        <v>77</v>
      </c>
      <c r="AC1978" s="24" t="s">
        <v>77</v>
      </c>
      <c r="AD1978" s="24" t="s">
        <v>77</v>
      </c>
      <c r="AE1978" s="26" t="s">
        <v>84</v>
      </c>
      <c r="AF1978" s="26" t="s">
        <v>10915</v>
      </c>
      <c r="AG1978" s="26"/>
      <c r="AH1978" s="27" t="s">
        <v>324</v>
      </c>
      <c r="AI1978" s="27" t="s">
        <v>9573</v>
      </c>
      <c r="AJ1978" s="27" t="s">
        <v>9573</v>
      </c>
      <c r="AK1978" s="24" t="s">
        <v>121</v>
      </c>
      <c r="AL1978" s="24" t="s">
        <v>7086</v>
      </c>
      <c r="AM1978" s="23">
        <v>43746</v>
      </c>
      <c r="AN1978" s="28">
        <v>877803</v>
      </c>
      <c r="AO1978" s="28">
        <v>102854</v>
      </c>
      <c r="AP1978" s="24"/>
      <c r="AQ1978" s="24"/>
      <c r="AR1978" s="24"/>
      <c r="AS1978" s="24"/>
      <c r="AT1978" s="24" t="e">
        <v>#N/A</v>
      </c>
      <c r="AU1978" s="24" t="e">
        <v>#N/A</v>
      </c>
      <c r="AV1978" s="24">
        <v>81</v>
      </c>
      <c r="AW1978" s="24"/>
      <c r="AX1978" s="24"/>
      <c r="AY1978" s="24"/>
      <c r="AZ1978" s="24"/>
      <c r="BA1978" s="24"/>
      <c r="BB1978" s="24"/>
      <c r="BC1978" s="24"/>
      <c r="BD1978" s="24">
        <v>0</v>
      </c>
      <c r="BE1978" s="24">
        <v>0</v>
      </c>
      <c r="BF1978" s="23"/>
      <c r="BG1978" s="23"/>
      <c r="BH1978" s="23">
        <v>43878</v>
      </c>
      <c r="BI1978" s="26" t="s">
        <v>127</v>
      </c>
      <c r="BJ1978" s="26" t="s">
        <v>232</v>
      </c>
      <c r="BK1978" s="29">
        <v>0</v>
      </c>
      <c r="BL1978" s="24" t="s">
        <v>129</v>
      </c>
      <c r="BM1978" s="22" t="str">
        <f ca="1">+IF(Tabla1[[#This Row],[FECHA INGRESO]]&gt;=44986,IF((TODAY()-Tabla1[[#This Row],[FECHA INGRESO]])&gt;=50,"ALERTA","TODAVÍA FALTA"),"N/A")</f>
        <v>N/A</v>
      </c>
      <c r="BN1978" s="7">
        <f>IFERROR((_xlfn.DAYS(Tabla1[[#This Row],[FECHA INGRESO]],Tabla1[[#This Row],[FECHA RETIRO]]))/30,"")</f>
        <v>-4.4000000000000004</v>
      </c>
    </row>
    <row r="1979" spans="1:66" x14ac:dyDescent="0.35">
      <c r="A1979" s="34">
        <v>1030625377</v>
      </c>
      <c r="B1979" s="22" t="s">
        <v>11328</v>
      </c>
      <c r="C1979" s="23">
        <v>43747</v>
      </c>
      <c r="D1979" s="23" t="s">
        <v>93</v>
      </c>
      <c r="E1979" s="23" t="s">
        <v>111</v>
      </c>
      <c r="F1979" s="23" t="s">
        <v>70</v>
      </c>
      <c r="G1979" s="24"/>
      <c r="H1979" s="24">
        <v>24097195256</v>
      </c>
      <c r="I1979" s="24" t="s">
        <v>72</v>
      </c>
      <c r="J1979" s="24">
        <f>DATEDIF(Tabla1[[#This Row],[FECHA DE NACIMIENTO]],Tabla1[[#This Row],[FECHA ACTUAL]],"Y")</f>
        <v>30</v>
      </c>
      <c r="K1979" s="24" t="s">
        <v>73</v>
      </c>
      <c r="L1979" s="24" t="s">
        <v>234</v>
      </c>
      <c r="M1979" s="24">
        <v>1</v>
      </c>
      <c r="N1979" s="24">
        <v>2</v>
      </c>
      <c r="O1979" s="24">
        <v>2</v>
      </c>
      <c r="P1979" s="24" t="s">
        <v>101</v>
      </c>
      <c r="Q1979" s="23">
        <v>34101</v>
      </c>
      <c r="R1979" s="24" t="s">
        <v>76</v>
      </c>
      <c r="S1979" s="25">
        <v>45119</v>
      </c>
      <c r="T1979" s="24"/>
      <c r="U1979" s="24">
        <v>3229035637</v>
      </c>
      <c r="V1979" s="24" t="s">
        <v>11329</v>
      </c>
      <c r="W1979" s="24" t="s">
        <v>11330</v>
      </c>
      <c r="X1979" s="24" t="s">
        <v>11331</v>
      </c>
      <c r="Y1979" s="24" t="s">
        <v>11332</v>
      </c>
      <c r="Z1979" s="24" t="s">
        <v>117</v>
      </c>
      <c r="AA1979" s="24">
        <v>3143493948</v>
      </c>
      <c r="AB1979" s="24" t="s">
        <v>77</v>
      </c>
      <c r="AC1979" s="24" t="s">
        <v>77</v>
      </c>
      <c r="AD1979" s="24" t="s">
        <v>77</v>
      </c>
      <c r="AE1979" s="26" t="s">
        <v>183</v>
      </c>
      <c r="AF1979" s="26"/>
      <c r="AG1979" s="26"/>
      <c r="AH1979" s="27" t="s">
        <v>8906</v>
      </c>
      <c r="AI1979" s="27" t="s">
        <v>687</v>
      </c>
      <c r="AJ1979" s="27" t="s">
        <v>687</v>
      </c>
      <c r="AK1979" s="24" t="s">
        <v>89</v>
      </c>
      <c r="AL1979" s="24" t="s">
        <v>7086</v>
      </c>
      <c r="AM1979" s="23">
        <v>43747</v>
      </c>
      <c r="AN1979" s="28">
        <v>1535940</v>
      </c>
      <c r="AO1979" s="28">
        <v>102854</v>
      </c>
      <c r="AP1979" s="24"/>
      <c r="AQ1979" s="24"/>
      <c r="AR1979" s="24"/>
      <c r="AS1979" s="24"/>
      <c r="AT1979" s="24" t="e">
        <v>#N/A</v>
      </c>
      <c r="AU1979" s="24" t="e">
        <v>#N/A</v>
      </c>
      <c r="AV1979" s="24" t="e">
        <v>#N/A</v>
      </c>
      <c r="AW1979" s="24"/>
      <c r="AX1979" s="24"/>
      <c r="AY1979" s="24"/>
      <c r="AZ1979" s="24"/>
      <c r="BA1979" s="24"/>
      <c r="BB1979" s="24"/>
      <c r="BC1979" s="24"/>
      <c r="BD1979" s="24">
        <v>0</v>
      </c>
      <c r="BE1979" s="24">
        <v>0</v>
      </c>
      <c r="BF1979" s="23"/>
      <c r="BG1979" s="23"/>
      <c r="BH1979" s="23">
        <v>44113</v>
      </c>
      <c r="BI1979" s="26" t="s">
        <v>127</v>
      </c>
      <c r="BJ1979" s="26" t="s">
        <v>273</v>
      </c>
      <c r="BK1979" s="29">
        <v>0</v>
      </c>
      <c r="BL1979" s="24" t="s">
        <v>129</v>
      </c>
      <c r="BM1979" s="22" t="str">
        <f ca="1">+IF(Tabla1[[#This Row],[FECHA INGRESO]]&gt;=44986,IF((TODAY()-Tabla1[[#This Row],[FECHA INGRESO]])&gt;=50,"ALERTA","TODAVÍA FALTA"),"N/A")</f>
        <v>N/A</v>
      </c>
      <c r="BN1979" s="7">
        <f>IFERROR((_xlfn.DAYS(Tabla1[[#This Row],[FECHA INGRESO]],Tabla1[[#This Row],[FECHA RETIRO]]))/30,"")</f>
        <v>-12.2</v>
      </c>
    </row>
    <row r="1980" spans="1:66" x14ac:dyDescent="0.35">
      <c r="A1980" s="31">
        <v>1031139341</v>
      </c>
      <c r="B1980" s="22" t="s">
        <v>11333</v>
      </c>
      <c r="C1980" s="23">
        <v>43747</v>
      </c>
      <c r="D1980" s="23" t="s">
        <v>109</v>
      </c>
      <c r="E1980" s="23" t="s">
        <v>111</v>
      </c>
      <c r="F1980" s="23"/>
      <c r="G1980" s="24"/>
      <c r="H1980" s="24">
        <v>24097182490</v>
      </c>
      <c r="I1980" s="24" t="s">
        <v>95</v>
      </c>
      <c r="J1980" s="24">
        <f>DATEDIF(Tabla1[[#This Row],[FECHA DE NACIMIENTO]],Tabla1[[#This Row],[FECHA ACTUAL]],"Y")</f>
        <v>31</v>
      </c>
      <c r="K1980" s="24" t="s">
        <v>73</v>
      </c>
      <c r="L1980" s="24" t="s">
        <v>112</v>
      </c>
      <c r="M1980" s="24">
        <v>1</v>
      </c>
      <c r="N1980" s="24">
        <v>1</v>
      </c>
      <c r="O1980" s="24">
        <v>2</v>
      </c>
      <c r="P1980" s="24" t="s">
        <v>101</v>
      </c>
      <c r="Q1980" s="23">
        <v>33652</v>
      </c>
      <c r="R1980" s="24" t="s">
        <v>76</v>
      </c>
      <c r="S1980" s="25">
        <v>45119</v>
      </c>
      <c r="T1980" s="24">
        <v>5675975</v>
      </c>
      <c r="U1980" s="24">
        <v>3143727431</v>
      </c>
      <c r="V1980" s="24" t="s">
        <v>11334</v>
      </c>
      <c r="W1980" s="24" t="s">
        <v>11335</v>
      </c>
      <c r="X1980" s="24" t="s">
        <v>276</v>
      </c>
      <c r="Y1980" s="24" t="s">
        <v>11336</v>
      </c>
      <c r="Z1980" s="24" t="s">
        <v>117</v>
      </c>
      <c r="AA1980" s="24">
        <v>31125152248</v>
      </c>
      <c r="AB1980" s="24" t="s">
        <v>77</v>
      </c>
      <c r="AC1980" s="24" t="s">
        <v>77</v>
      </c>
      <c r="AD1980" s="24" t="s">
        <v>77</v>
      </c>
      <c r="AE1980" s="26" t="s">
        <v>102</v>
      </c>
      <c r="AF1980" s="26" t="s">
        <v>8823</v>
      </c>
      <c r="AG1980" s="26"/>
      <c r="AH1980" s="27" t="s">
        <v>184</v>
      </c>
      <c r="AI1980" s="27" t="s">
        <v>1612</v>
      </c>
      <c r="AJ1980" s="27" t="s">
        <v>487</v>
      </c>
      <c r="AK1980" s="24" t="s">
        <v>121</v>
      </c>
      <c r="AL1980" s="24" t="s">
        <v>7086</v>
      </c>
      <c r="AM1980" s="23">
        <v>43747</v>
      </c>
      <c r="AN1980" s="28">
        <v>857100.06</v>
      </c>
      <c r="AO1980" s="28">
        <v>97032</v>
      </c>
      <c r="AP1980" s="24"/>
      <c r="AQ1980" s="24"/>
      <c r="AR1980" s="24"/>
      <c r="AS1980" s="24"/>
      <c r="AT1980" s="24" t="e">
        <v>#N/A</v>
      </c>
      <c r="AU1980" s="24" t="e">
        <v>#N/A</v>
      </c>
      <c r="AV1980" s="24" t="e">
        <v>#N/A</v>
      </c>
      <c r="AW1980" s="24"/>
      <c r="AX1980" s="24"/>
      <c r="AY1980" s="24"/>
      <c r="AZ1980" s="24"/>
      <c r="BA1980" s="24"/>
      <c r="BB1980" s="24"/>
      <c r="BC1980" s="24"/>
      <c r="BD1980" s="24">
        <v>0</v>
      </c>
      <c r="BE1980" s="24">
        <v>0</v>
      </c>
      <c r="BF1980" s="23"/>
      <c r="BG1980" s="23"/>
      <c r="BH1980" s="23">
        <v>43826</v>
      </c>
      <c r="BI1980" s="26" t="s">
        <v>10014</v>
      </c>
      <c r="BJ1980" s="26" t="s">
        <v>11337</v>
      </c>
      <c r="BK1980" s="29" t="s">
        <v>11338</v>
      </c>
      <c r="BL1980" s="24" t="s">
        <v>129</v>
      </c>
      <c r="BM1980" s="22" t="str">
        <f ca="1">+IF(Tabla1[[#This Row],[FECHA INGRESO]]&gt;=44986,IF((TODAY()-Tabla1[[#This Row],[FECHA INGRESO]])&gt;=50,"ALERTA","TODAVÍA FALTA"),"N/A")</f>
        <v>N/A</v>
      </c>
      <c r="BN1980" s="7">
        <f>IFERROR((_xlfn.DAYS(Tabla1[[#This Row],[FECHA INGRESO]],Tabla1[[#This Row],[FECHA RETIRO]]))/30,"")</f>
        <v>-2.6333333333333333</v>
      </c>
    </row>
    <row r="1981" spans="1:66" x14ac:dyDescent="0.35">
      <c r="A1981" s="32">
        <v>1022372049</v>
      </c>
      <c r="B1981" s="22" t="s">
        <v>11339</v>
      </c>
      <c r="C1981" s="23">
        <v>43753</v>
      </c>
      <c r="D1981" s="23" t="s">
        <v>131</v>
      </c>
      <c r="E1981" s="23" t="s">
        <v>69</v>
      </c>
      <c r="F1981" s="23" t="s">
        <v>70</v>
      </c>
      <c r="G1981" s="24" t="s">
        <v>11340</v>
      </c>
      <c r="H1981" s="24">
        <v>24097445083</v>
      </c>
      <c r="I1981" s="24" t="s">
        <v>95</v>
      </c>
      <c r="J1981" s="24">
        <f>DATEDIF(Tabla1[[#This Row],[FECHA DE NACIMIENTO]],Tabla1[[#This Row],[FECHA ACTUAL]],"Y")</f>
        <v>31</v>
      </c>
      <c r="K1981" s="24" t="s">
        <v>73</v>
      </c>
      <c r="L1981" s="24" t="s">
        <v>112</v>
      </c>
      <c r="M1981" s="24">
        <v>2</v>
      </c>
      <c r="N1981" s="24">
        <v>2</v>
      </c>
      <c r="O1981" s="24">
        <v>2</v>
      </c>
      <c r="P1981" s="24" t="s">
        <v>101</v>
      </c>
      <c r="Q1981" s="23">
        <v>33561</v>
      </c>
      <c r="R1981" s="24" t="s">
        <v>76</v>
      </c>
      <c r="S1981" s="25">
        <v>45119</v>
      </c>
      <c r="T1981" s="24"/>
      <c r="U1981" s="24">
        <v>3104194143</v>
      </c>
      <c r="V1981" s="24" t="s">
        <v>11341</v>
      </c>
      <c r="W1981" s="24" t="s">
        <v>11342</v>
      </c>
      <c r="X1981" s="24" t="s">
        <v>2480</v>
      </c>
      <c r="Y1981" s="24" t="s">
        <v>11343</v>
      </c>
      <c r="Z1981" s="24" t="s">
        <v>10660</v>
      </c>
      <c r="AA1981" s="24">
        <v>3124719696</v>
      </c>
      <c r="AB1981" s="24" t="s">
        <v>83</v>
      </c>
      <c r="AC1981" s="24" t="s">
        <v>101</v>
      </c>
      <c r="AD1981" s="24" t="e">
        <v>#REF!</v>
      </c>
      <c r="AE1981" s="26" t="s">
        <v>151</v>
      </c>
      <c r="AF1981" s="26"/>
      <c r="AG1981" s="26" t="s">
        <v>374</v>
      </c>
      <c r="AH1981" s="27" t="s">
        <v>955</v>
      </c>
      <c r="AI1981" s="27" t="s">
        <v>377</v>
      </c>
      <c r="AJ1981" s="27" t="s">
        <v>377</v>
      </c>
      <c r="AK1981" s="24" t="s">
        <v>121</v>
      </c>
      <c r="AL1981" s="24" t="s">
        <v>7086</v>
      </c>
      <c r="AM1981" s="23">
        <v>43753</v>
      </c>
      <c r="AN1981" s="28">
        <v>1160000</v>
      </c>
      <c r="AO1981" s="28">
        <v>140606</v>
      </c>
      <c r="AP1981" s="24">
        <v>0</v>
      </c>
      <c r="AQ1981" s="24">
        <v>0</v>
      </c>
      <c r="AR1981" s="24">
        <v>0</v>
      </c>
      <c r="AS1981" s="24">
        <v>0</v>
      </c>
      <c r="AT1981" s="24">
        <v>0</v>
      </c>
      <c r="AU1981" s="24">
        <v>0</v>
      </c>
      <c r="AV1981" s="24">
        <v>80</v>
      </c>
      <c r="AW1981" s="24">
        <v>68</v>
      </c>
      <c r="AX1981" s="24">
        <v>0</v>
      </c>
      <c r="AY1981" s="24">
        <v>0</v>
      </c>
      <c r="AZ1981" s="24">
        <v>0</v>
      </c>
      <c r="BA1981" s="24">
        <v>0</v>
      </c>
      <c r="BB1981" s="24">
        <v>0</v>
      </c>
      <c r="BC1981" s="24">
        <v>0</v>
      </c>
      <c r="BD1981" s="24">
        <v>0</v>
      </c>
      <c r="BE1981" s="24">
        <v>0</v>
      </c>
      <c r="BF1981" s="23"/>
      <c r="BG1981" s="23"/>
      <c r="BH1981" s="23" t="s">
        <v>75</v>
      </c>
      <c r="BI1981" s="26">
        <v>0</v>
      </c>
      <c r="BJ1981" s="26">
        <v>0</v>
      </c>
      <c r="BK1981" s="29">
        <v>0</v>
      </c>
      <c r="BL1981" s="24" t="s">
        <v>91</v>
      </c>
      <c r="BM1981" s="22" t="str">
        <f ca="1">+IF(Tabla1[[#This Row],[FECHA INGRESO]]&gt;=44986,IF((TODAY()-Tabla1[[#This Row],[FECHA INGRESO]])&gt;=50,"ALERTA","TODAVÍA FALTA"),"N/A")</f>
        <v>N/A</v>
      </c>
      <c r="BN1981" s="7" t="str">
        <f>IFERROR((_xlfn.DAYS(Tabla1[[#This Row],[FECHA INGRESO]],Tabla1[[#This Row],[FECHA RETIRO]]))/30,"")</f>
        <v/>
      </c>
    </row>
    <row r="1982" spans="1:66" ht="15" customHeight="1" x14ac:dyDescent="0.35">
      <c r="A1982" s="21">
        <v>1024526124</v>
      </c>
      <c r="B1982" s="22" t="s">
        <v>11344</v>
      </c>
      <c r="C1982" s="23">
        <v>43753</v>
      </c>
      <c r="D1982" s="23" t="s">
        <v>11345</v>
      </c>
      <c r="E1982" s="23" t="s">
        <v>111</v>
      </c>
      <c r="F1982" s="23" t="s">
        <v>70</v>
      </c>
      <c r="G1982" s="24"/>
      <c r="H1982" s="24">
        <v>24097412160</v>
      </c>
      <c r="I1982" s="24" t="s">
        <v>95</v>
      </c>
      <c r="J1982" s="24">
        <f>DATEDIF(Tabla1[[#This Row],[FECHA DE NACIMIENTO]],Tabla1[[#This Row],[FECHA ACTUAL]],"Y")</f>
        <v>31</v>
      </c>
      <c r="K1982" s="24" t="s">
        <v>96</v>
      </c>
      <c r="L1982" s="24" t="s">
        <v>234</v>
      </c>
      <c r="M1982" s="24">
        <v>2</v>
      </c>
      <c r="N1982" s="24">
        <v>2</v>
      </c>
      <c r="O1982" s="24">
        <v>1</v>
      </c>
      <c r="P1982" s="24" t="s">
        <v>101</v>
      </c>
      <c r="Q1982" s="23">
        <v>33638</v>
      </c>
      <c r="R1982" s="24" t="s">
        <v>76</v>
      </c>
      <c r="S1982" s="25">
        <v>45119</v>
      </c>
      <c r="T1982" s="24">
        <v>7310762</v>
      </c>
      <c r="U1982" s="24">
        <v>3138561209</v>
      </c>
      <c r="V1982" s="24" t="s">
        <v>11346</v>
      </c>
      <c r="W1982" s="24" t="s">
        <v>11347</v>
      </c>
      <c r="X1982" s="24" t="s">
        <v>11348</v>
      </c>
      <c r="Y1982" s="24" t="s">
        <v>11349</v>
      </c>
      <c r="Z1982" s="24" t="s">
        <v>117</v>
      </c>
      <c r="AA1982" s="24">
        <v>3215111694</v>
      </c>
      <c r="AB1982" s="24" t="s">
        <v>101</v>
      </c>
      <c r="AC1982" s="24" t="s">
        <v>83</v>
      </c>
      <c r="AD1982" s="24" t="e">
        <v>#REF!</v>
      </c>
      <c r="AE1982" s="26" t="s">
        <v>183</v>
      </c>
      <c r="AF1982" s="26" t="s">
        <v>11350</v>
      </c>
      <c r="AG1982" s="26" t="s">
        <v>75</v>
      </c>
      <c r="AH1982" s="27" t="s">
        <v>152</v>
      </c>
      <c r="AI1982" s="27" t="s">
        <v>1612</v>
      </c>
      <c r="AJ1982" s="27" t="s">
        <v>487</v>
      </c>
      <c r="AK1982" s="24" t="s">
        <v>121</v>
      </c>
      <c r="AL1982" s="24" t="s">
        <v>90</v>
      </c>
      <c r="AM1982" s="23">
        <v>43753</v>
      </c>
      <c r="AN1982" s="28">
        <v>1278819</v>
      </c>
      <c r="AO1982" s="28">
        <v>140606</v>
      </c>
      <c r="AP1982" s="24" t="s">
        <v>9185</v>
      </c>
      <c r="AQ1982" s="24">
        <v>0</v>
      </c>
      <c r="AR1982" s="24">
        <v>0</v>
      </c>
      <c r="AS1982" s="24">
        <v>0</v>
      </c>
      <c r="AT1982" s="24">
        <v>0</v>
      </c>
      <c r="AU1982" s="24">
        <v>0</v>
      </c>
      <c r="AV1982" s="24">
        <v>92</v>
      </c>
      <c r="AW1982" s="24">
        <v>97</v>
      </c>
      <c r="AX1982" s="24">
        <v>0</v>
      </c>
      <c r="AY1982" s="24">
        <v>0</v>
      </c>
      <c r="AZ1982" s="24">
        <v>0</v>
      </c>
      <c r="BA1982" s="24">
        <v>0</v>
      </c>
      <c r="BB1982" s="24">
        <v>0</v>
      </c>
      <c r="BC1982" s="24">
        <v>0</v>
      </c>
      <c r="BD1982" s="24">
        <v>0</v>
      </c>
      <c r="BE1982" s="24">
        <v>0</v>
      </c>
      <c r="BF1982" s="23"/>
      <c r="BG1982" s="23"/>
      <c r="BH1982" s="23" t="s">
        <v>75</v>
      </c>
      <c r="BI1982" s="26">
        <v>0</v>
      </c>
      <c r="BJ1982" s="26">
        <v>0</v>
      </c>
      <c r="BK1982" s="29">
        <v>0</v>
      </c>
      <c r="BL1982" s="24" t="s">
        <v>91</v>
      </c>
      <c r="BM1982" s="22" t="str">
        <f ca="1">+IF(Tabla1[[#This Row],[FECHA INGRESO]]&gt;=44986,IF((TODAY()-Tabla1[[#This Row],[FECHA INGRESO]])&gt;=50,"ALERTA","TODAVÍA FALTA"),"N/A")</f>
        <v>N/A</v>
      </c>
      <c r="BN1982" s="7" t="str">
        <f>IFERROR((_xlfn.DAYS(Tabla1[[#This Row],[FECHA INGRESO]],Tabla1[[#This Row],[FECHA RETIRO]]))/30,"")</f>
        <v/>
      </c>
    </row>
    <row r="1983" spans="1:66" x14ac:dyDescent="0.35">
      <c r="A1983" s="21">
        <v>52269715</v>
      </c>
      <c r="B1983" s="22" t="s">
        <v>11351</v>
      </c>
      <c r="C1983" s="23">
        <v>43753</v>
      </c>
      <c r="D1983" s="23" t="s">
        <v>131</v>
      </c>
      <c r="E1983" s="23" t="s">
        <v>69</v>
      </c>
      <c r="F1983" s="23" t="s">
        <v>70</v>
      </c>
      <c r="G1983" s="24"/>
      <c r="H1983" s="24">
        <v>24097187938</v>
      </c>
      <c r="I1983" s="24" t="s">
        <v>95</v>
      </c>
      <c r="J1983" s="24">
        <f>DATEDIF(Tabla1[[#This Row],[FECHA DE NACIMIENTO]],Tabla1[[#This Row],[FECHA ACTUAL]],"Y")</f>
        <v>47</v>
      </c>
      <c r="K1983" s="24" t="s">
        <v>73</v>
      </c>
      <c r="L1983" s="24" t="s">
        <v>112</v>
      </c>
      <c r="M1983" s="24">
        <v>0</v>
      </c>
      <c r="N1983" s="24">
        <v>0</v>
      </c>
      <c r="O1983" s="24">
        <v>3</v>
      </c>
      <c r="P1983" s="24" t="s">
        <v>101</v>
      </c>
      <c r="Q1983" s="23">
        <v>27635</v>
      </c>
      <c r="R1983" s="24" t="s">
        <v>76</v>
      </c>
      <c r="S1983" s="25">
        <v>45119</v>
      </c>
      <c r="T1983" s="24"/>
      <c r="U1983" s="24">
        <v>3008424870</v>
      </c>
      <c r="V1983" s="24" t="s">
        <v>11352</v>
      </c>
      <c r="W1983" s="24" t="s">
        <v>11353</v>
      </c>
      <c r="X1983" s="24" t="s">
        <v>11354</v>
      </c>
      <c r="Y1983" s="24" t="s">
        <v>11355</v>
      </c>
      <c r="Z1983" s="24" t="s">
        <v>117</v>
      </c>
      <c r="AA1983" s="24" t="s">
        <v>8868</v>
      </c>
      <c r="AB1983" s="24" t="s">
        <v>83</v>
      </c>
      <c r="AC1983" s="24" t="s">
        <v>83</v>
      </c>
      <c r="AD1983" s="24" t="e">
        <v>#REF!</v>
      </c>
      <c r="AE1983" s="26" t="s">
        <v>151</v>
      </c>
      <c r="AF1983" s="26"/>
      <c r="AG1983" s="26">
        <v>0</v>
      </c>
      <c r="AH1983" s="27" t="s">
        <v>955</v>
      </c>
      <c r="AI1983" s="27" t="s">
        <v>120</v>
      </c>
      <c r="AJ1983" s="27" t="s">
        <v>120</v>
      </c>
      <c r="AK1983" s="24" t="s">
        <v>121</v>
      </c>
      <c r="AL1983" s="24" t="s">
        <v>7086</v>
      </c>
      <c r="AM1983" s="23">
        <v>43753</v>
      </c>
      <c r="AN1983" s="28">
        <v>1160000</v>
      </c>
      <c r="AO1983" s="28">
        <v>140606</v>
      </c>
      <c r="AP1983" s="24">
        <v>0</v>
      </c>
      <c r="AQ1983" s="24">
        <v>0</v>
      </c>
      <c r="AR1983" s="24">
        <v>0</v>
      </c>
      <c r="AS1983" s="24">
        <v>0</v>
      </c>
      <c r="AT1983" s="24">
        <v>0</v>
      </c>
      <c r="AU1983" s="24">
        <v>0</v>
      </c>
      <c r="AV1983" s="24">
        <v>70</v>
      </c>
      <c r="AW1983" s="24">
        <v>92</v>
      </c>
      <c r="AX1983" s="24">
        <v>0</v>
      </c>
      <c r="AY1983" s="24">
        <v>0</v>
      </c>
      <c r="AZ1983" s="24">
        <v>0</v>
      </c>
      <c r="BA1983" s="24">
        <v>0</v>
      </c>
      <c r="BB1983" s="24">
        <v>0</v>
      </c>
      <c r="BC1983" s="24">
        <v>0</v>
      </c>
      <c r="BD1983" s="24">
        <v>0</v>
      </c>
      <c r="BE1983" s="24">
        <v>0</v>
      </c>
      <c r="BF1983" s="23"/>
      <c r="BG1983" s="23"/>
      <c r="BH1983" s="23" t="s">
        <v>75</v>
      </c>
      <c r="BI1983" s="26">
        <v>0</v>
      </c>
      <c r="BJ1983" s="26">
        <v>0</v>
      </c>
      <c r="BK1983" s="29">
        <v>0</v>
      </c>
      <c r="BL1983" s="24" t="s">
        <v>91</v>
      </c>
      <c r="BM1983" s="22" t="str">
        <f ca="1">+IF(Tabla1[[#This Row],[FECHA INGRESO]]&gt;=44986,IF((TODAY()-Tabla1[[#This Row],[FECHA INGRESO]])&gt;=50,"ALERTA","TODAVÍA FALTA"),"N/A")</f>
        <v>N/A</v>
      </c>
      <c r="BN1983" s="7" t="str">
        <f>IFERROR((_xlfn.DAYS(Tabla1[[#This Row],[FECHA INGRESO]],Tabla1[[#This Row],[FECHA RETIRO]]))/30,"")</f>
        <v/>
      </c>
    </row>
    <row r="1984" spans="1:66" ht="15" customHeight="1" x14ac:dyDescent="0.35">
      <c r="A1984" s="31">
        <v>1024493017</v>
      </c>
      <c r="B1984" s="22" t="s">
        <v>11356</v>
      </c>
      <c r="C1984" s="23">
        <v>43753</v>
      </c>
      <c r="D1984" s="23" t="s">
        <v>93</v>
      </c>
      <c r="E1984" s="23" t="s">
        <v>111</v>
      </c>
      <c r="F1984" s="23"/>
      <c r="G1984" s="24"/>
      <c r="H1984" s="24">
        <v>24097416580</v>
      </c>
      <c r="I1984" s="24" t="s">
        <v>95</v>
      </c>
      <c r="J1984" s="24">
        <f>DATEDIF(Tabla1[[#This Row],[FECHA DE NACIMIENTO]],Tabla1[[#This Row],[FECHA ACTUAL]],"Y")</f>
        <v>34</v>
      </c>
      <c r="K1984" s="24" t="s">
        <v>73</v>
      </c>
      <c r="L1984" s="24" t="s">
        <v>112</v>
      </c>
      <c r="M1984" s="24">
        <v>0</v>
      </c>
      <c r="N1984" s="24">
        <v>1</v>
      </c>
      <c r="O1984" s="24">
        <v>1</v>
      </c>
      <c r="P1984" s="24" t="s">
        <v>101</v>
      </c>
      <c r="Q1984" s="23">
        <v>32679</v>
      </c>
      <c r="R1984" s="24" t="s">
        <v>76</v>
      </c>
      <c r="S1984" s="25">
        <v>45119</v>
      </c>
      <c r="T1984" s="24"/>
      <c r="U1984" s="24">
        <v>3214045845</v>
      </c>
      <c r="V1984" s="24" t="s">
        <v>11357</v>
      </c>
      <c r="W1984" s="24" t="s">
        <v>11358</v>
      </c>
      <c r="X1984" s="24" t="s">
        <v>7773</v>
      </c>
      <c r="Y1984" s="24" t="s">
        <v>11359</v>
      </c>
      <c r="Z1984" s="24" t="s">
        <v>117</v>
      </c>
      <c r="AA1984" s="24">
        <v>3112869956</v>
      </c>
      <c r="AB1984" s="24" t="s">
        <v>77</v>
      </c>
      <c r="AC1984" s="24" t="s">
        <v>77</v>
      </c>
      <c r="AD1984" s="24" t="s">
        <v>77</v>
      </c>
      <c r="AE1984" s="26" t="s">
        <v>151</v>
      </c>
      <c r="AF1984" s="26"/>
      <c r="AG1984" s="26"/>
      <c r="AH1984" s="27" t="s">
        <v>184</v>
      </c>
      <c r="AI1984" s="27" t="s">
        <v>1612</v>
      </c>
      <c r="AJ1984" s="27" t="s">
        <v>487</v>
      </c>
      <c r="AK1984" s="24" t="s">
        <v>121</v>
      </c>
      <c r="AL1984" s="24" t="s">
        <v>7086</v>
      </c>
      <c r="AM1984" s="23">
        <v>43753</v>
      </c>
      <c r="AN1984" s="28">
        <v>857100.06</v>
      </c>
      <c r="AO1984" s="28">
        <v>97032</v>
      </c>
      <c r="AP1984" s="24"/>
      <c r="AQ1984" s="24"/>
      <c r="AR1984" s="24"/>
      <c r="AS1984" s="24"/>
      <c r="AT1984" s="24" t="e">
        <v>#N/A</v>
      </c>
      <c r="AU1984" s="24" t="e">
        <v>#N/A</v>
      </c>
      <c r="AV1984" s="24">
        <v>80</v>
      </c>
      <c r="AW1984" s="24"/>
      <c r="AX1984" s="24"/>
      <c r="AY1984" s="24"/>
      <c r="AZ1984" s="24"/>
      <c r="BA1984" s="24"/>
      <c r="BB1984" s="24"/>
      <c r="BC1984" s="24"/>
      <c r="BD1984" s="24">
        <v>0</v>
      </c>
      <c r="BE1984" s="24">
        <v>0</v>
      </c>
      <c r="BF1984" s="23"/>
      <c r="BG1984" s="23"/>
      <c r="BH1984" s="23">
        <v>43774</v>
      </c>
      <c r="BI1984" s="26" t="s">
        <v>127</v>
      </c>
      <c r="BJ1984" s="26" t="s">
        <v>1953</v>
      </c>
      <c r="BK1984" s="29" t="s">
        <v>11360</v>
      </c>
      <c r="BL1984" s="24" t="s">
        <v>129</v>
      </c>
      <c r="BM1984" s="22" t="str">
        <f ca="1">+IF(Tabla1[[#This Row],[FECHA INGRESO]]&gt;=44986,IF((TODAY()-Tabla1[[#This Row],[FECHA INGRESO]])&gt;=50,"ALERTA","TODAVÍA FALTA"),"N/A")</f>
        <v>N/A</v>
      </c>
      <c r="BN1984" s="7">
        <f>IFERROR((_xlfn.DAYS(Tabla1[[#This Row],[FECHA INGRESO]],Tabla1[[#This Row],[FECHA RETIRO]]))/30,"")</f>
        <v>-0.7</v>
      </c>
    </row>
    <row r="1985" spans="1:66" x14ac:dyDescent="0.35">
      <c r="A1985" s="31">
        <v>1013658940</v>
      </c>
      <c r="B1985" s="22" t="s">
        <v>11361</v>
      </c>
      <c r="C1985" s="23">
        <v>43753</v>
      </c>
      <c r="D1985" s="23" t="s">
        <v>582</v>
      </c>
      <c r="E1985" s="24" t="s">
        <v>94</v>
      </c>
      <c r="F1985" s="23"/>
      <c r="G1985" s="24"/>
      <c r="H1985" s="24">
        <v>24097445920</v>
      </c>
      <c r="I1985" s="24" t="s">
        <v>95</v>
      </c>
      <c r="J1985" s="24">
        <f>DATEDIF(Tabla1[[#This Row],[FECHA DE NACIMIENTO]],Tabla1[[#This Row],[FECHA ACTUAL]],"Y")</f>
        <v>28</v>
      </c>
      <c r="K1985" s="24" t="s">
        <v>1020</v>
      </c>
      <c r="L1985" s="24" t="s">
        <v>234</v>
      </c>
      <c r="M1985" s="24">
        <v>0</v>
      </c>
      <c r="N1985" s="24">
        <v>0</v>
      </c>
      <c r="O1985" s="24">
        <v>3</v>
      </c>
      <c r="P1985" s="24" t="s">
        <v>101</v>
      </c>
      <c r="Q1985" s="23">
        <v>34848</v>
      </c>
      <c r="R1985" s="24" t="s">
        <v>76</v>
      </c>
      <c r="S1985" s="25">
        <v>45119</v>
      </c>
      <c r="T1985" s="24"/>
      <c r="U1985" s="24">
        <v>3192154035</v>
      </c>
      <c r="V1985" s="24" t="s">
        <v>11362</v>
      </c>
      <c r="W1985" s="24" t="s">
        <v>11363</v>
      </c>
      <c r="X1985" s="24" t="s">
        <v>11364</v>
      </c>
      <c r="Y1985" s="24" t="s">
        <v>11365</v>
      </c>
      <c r="Z1985" s="24" t="s">
        <v>82</v>
      </c>
      <c r="AA1985" s="24">
        <v>3192268229</v>
      </c>
      <c r="AB1985" s="24" t="s">
        <v>77</v>
      </c>
      <c r="AC1985" s="24" t="s">
        <v>77</v>
      </c>
      <c r="AD1985" s="24" t="s">
        <v>77</v>
      </c>
      <c r="AE1985" s="26" t="s">
        <v>183</v>
      </c>
      <c r="AF1985" s="26"/>
      <c r="AG1985" s="26"/>
      <c r="AH1985" s="27" t="s">
        <v>184</v>
      </c>
      <c r="AI1985" s="27" t="s">
        <v>6347</v>
      </c>
      <c r="AJ1985" s="27" t="s">
        <v>6347</v>
      </c>
      <c r="AK1985" s="24" t="s">
        <v>121</v>
      </c>
      <c r="AL1985" s="24" t="s">
        <v>7086</v>
      </c>
      <c r="AM1985" s="23">
        <v>43753</v>
      </c>
      <c r="AN1985" s="28">
        <v>857100.06</v>
      </c>
      <c r="AO1985" s="28">
        <v>97032</v>
      </c>
      <c r="AP1985" s="24"/>
      <c r="AQ1985" s="24"/>
      <c r="AR1985" s="24"/>
      <c r="AS1985" s="24"/>
      <c r="AT1985" s="24" t="e">
        <v>#N/A</v>
      </c>
      <c r="AU1985" s="24" t="e">
        <v>#N/A</v>
      </c>
      <c r="AV1985" s="24" t="e">
        <v>#N/A</v>
      </c>
      <c r="AW1985" s="24"/>
      <c r="AX1985" s="24"/>
      <c r="AY1985" s="24"/>
      <c r="AZ1985" s="24"/>
      <c r="BA1985" s="24"/>
      <c r="BB1985" s="24"/>
      <c r="BC1985" s="24"/>
      <c r="BD1985" s="24">
        <v>0</v>
      </c>
      <c r="BE1985" s="24">
        <v>0</v>
      </c>
      <c r="BF1985" s="23"/>
      <c r="BG1985" s="23"/>
      <c r="BH1985" s="23">
        <v>43798</v>
      </c>
      <c r="BI1985" s="26" t="s">
        <v>10014</v>
      </c>
      <c r="BJ1985" s="26" t="s">
        <v>2589</v>
      </c>
      <c r="BK1985" s="29">
        <v>51757</v>
      </c>
      <c r="BL1985" s="24" t="s">
        <v>129</v>
      </c>
      <c r="BM1985" s="22" t="str">
        <f ca="1">+IF(Tabla1[[#This Row],[FECHA INGRESO]]&gt;=44986,IF((TODAY()-Tabla1[[#This Row],[FECHA INGRESO]])&gt;=50,"ALERTA","TODAVÍA FALTA"),"N/A")</f>
        <v>N/A</v>
      </c>
      <c r="BN1985" s="7">
        <f>IFERROR((_xlfn.DAYS(Tabla1[[#This Row],[FECHA INGRESO]],Tabla1[[#This Row],[FECHA RETIRO]]))/30,"")</f>
        <v>-1.5</v>
      </c>
    </row>
    <row r="1986" spans="1:66" ht="15" customHeight="1" x14ac:dyDescent="0.35">
      <c r="A1986" s="34">
        <v>1023915198</v>
      </c>
      <c r="B1986" s="22" t="s">
        <v>11366</v>
      </c>
      <c r="C1986" s="23">
        <v>43753</v>
      </c>
      <c r="D1986" s="23" t="s">
        <v>131</v>
      </c>
      <c r="E1986" s="23" t="s">
        <v>110</v>
      </c>
      <c r="F1986" s="23" t="s">
        <v>70</v>
      </c>
      <c r="G1986" s="24"/>
      <c r="H1986" s="24">
        <v>24097418896</v>
      </c>
      <c r="I1986" s="24" t="s">
        <v>95</v>
      </c>
      <c r="J1986" s="24">
        <f>DATEDIF(Tabla1[[#This Row],[FECHA DE NACIMIENTO]],Tabla1[[#This Row],[FECHA ACTUAL]],"Y")</f>
        <v>31</v>
      </c>
      <c r="K1986" s="24" t="s">
        <v>73</v>
      </c>
      <c r="L1986" s="24" t="s">
        <v>234</v>
      </c>
      <c r="M1986" s="24">
        <v>1</v>
      </c>
      <c r="N1986" s="24">
        <v>2</v>
      </c>
      <c r="O1986" s="24">
        <v>2</v>
      </c>
      <c r="P1986" s="24" t="s">
        <v>101</v>
      </c>
      <c r="Q1986" s="23">
        <v>33689</v>
      </c>
      <c r="R1986" s="24" t="s">
        <v>76</v>
      </c>
      <c r="S1986" s="25">
        <v>45119</v>
      </c>
      <c r="T1986" s="24"/>
      <c r="U1986" s="24">
        <v>3167992813</v>
      </c>
      <c r="V1986" s="24" t="s">
        <v>11367</v>
      </c>
      <c r="W1986" s="24" t="s">
        <v>11368</v>
      </c>
      <c r="X1986" s="24" t="s">
        <v>11369</v>
      </c>
      <c r="Y1986" s="24" t="s">
        <v>11370</v>
      </c>
      <c r="Z1986" s="24" t="s">
        <v>117</v>
      </c>
      <c r="AA1986" s="24">
        <v>3154034716</v>
      </c>
      <c r="AB1986" s="24" t="s">
        <v>77</v>
      </c>
      <c r="AC1986" s="24" t="s">
        <v>77</v>
      </c>
      <c r="AD1986" s="24" t="s">
        <v>77</v>
      </c>
      <c r="AE1986" s="26" t="s">
        <v>151</v>
      </c>
      <c r="AF1986" s="26"/>
      <c r="AG1986" s="26"/>
      <c r="AH1986" s="27" t="s">
        <v>184</v>
      </c>
      <c r="AI1986" s="27" t="s">
        <v>1612</v>
      </c>
      <c r="AJ1986" s="27" t="s">
        <v>487</v>
      </c>
      <c r="AK1986" s="24" t="s">
        <v>121</v>
      </c>
      <c r="AL1986" s="24" t="s">
        <v>7086</v>
      </c>
      <c r="AM1986" s="23">
        <v>43753</v>
      </c>
      <c r="AN1986" s="28">
        <v>877803</v>
      </c>
      <c r="AO1986" s="28">
        <v>102854</v>
      </c>
      <c r="AP1986" s="24"/>
      <c r="AQ1986" s="24"/>
      <c r="AR1986" s="24"/>
      <c r="AS1986" s="24"/>
      <c r="AT1986" s="24" t="e">
        <v>#N/A</v>
      </c>
      <c r="AU1986" s="24" t="e">
        <v>#N/A</v>
      </c>
      <c r="AV1986" s="24" t="e">
        <v>#N/A</v>
      </c>
      <c r="AW1986" s="24"/>
      <c r="AX1986" s="24"/>
      <c r="AY1986" s="24"/>
      <c r="AZ1986" s="24"/>
      <c r="BA1986" s="24"/>
      <c r="BB1986" s="24"/>
      <c r="BC1986" s="24"/>
      <c r="BD1986" s="24">
        <v>0</v>
      </c>
      <c r="BE1986" s="24">
        <v>0</v>
      </c>
      <c r="BF1986" s="23"/>
      <c r="BG1986" s="23"/>
      <c r="BH1986" s="23">
        <v>43981</v>
      </c>
      <c r="BI1986" s="26" t="s">
        <v>10014</v>
      </c>
      <c r="BJ1986" s="26" t="s">
        <v>11371</v>
      </c>
      <c r="BK1986" s="29">
        <v>0</v>
      </c>
      <c r="BL1986" s="24" t="s">
        <v>129</v>
      </c>
      <c r="BM1986" s="22" t="str">
        <f ca="1">+IF(Tabla1[[#This Row],[FECHA INGRESO]]&gt;=44986,IF((TODAY()-Tabla1[[#This Row],[FECHA INGRESO]])&gt;=50,"ALERTA","TODAVÍA FALTA"),"N/A")</f>
        <v>N/A</v>
      </c>
      <c r="BN1986" s="7">
        <f>IFERROR((_xlfn.DAYS(Tabla1[[#This Row],[FECHA INGRESO]],Tabla1[[#This Row],[FECHA RETIRO]]))/30,"")</f>
        <v>-7.6</v>
      </c>
    </row>
    <row r="1987" spans="1:66" x14ac:dyDescent="0.35">
      <c r="A1987" s="31">
        <v>1000515962</v>
      </c>
      <c r="B1987" s="22" t="s">
        <v>11372</v>
      </c>
      <c r="C1987" s="23">
        <v>43753</v>
      </c>
      <c r="D1987" s="23" t="s">
        <v>188</v>
      </c>
      <c r="E1987" s="23" t="s">
        <v>110</v>
      </c>
      <c r="F1987" s="23"/>
      <c r="G1987" s="24"/>
      <c r="H1987" s="24">
        <v>24097314189</v>
      </c>
      <c r="I1987" s="24" t="s">
        <v>95</v>
      </c>
      <c r="J1987" s="24">
        <f>DATEDIF(Tabla1[[#This Row],[FECHA DE NACIMIENTO]],Tabla1[[#This Row],[FECHA ACTUAL]],"Y")</f>
        <v>22</v>
      </c>
      <c r="K1987" s="24" t="s">
        <v>73</v>
      </c>
      <c r="L1987" s="24" t="s">
        <v>112</v>
      </c>
      <c r="M1987" s="24">
        <v>0</v>
      </c>
      <c r="N1987" s="24">
        <v>0</v>
      </c>
      <c r="O1987" s="24">
        <v>1</v>
      </c>
      <c r="P1987" s="24" t="s">
        <v>101</v>
      </c>
      <c r="Q1987" s="23">
        <v>36841</v>
      </c>
      <c r="R1987" s="24" t="s">
        <v>736</v>
      </c>
      <c r="S1987" s="25">
        <v>45119</v>
      </c>
      <c r="T1987" s="24"/>
      <c r="U1987" s="24">
        <v>3003584379</v>
      </c>
      <c r="V1987" s="24" t="s">
        <v>11373</v>
      </c>
      <c r="W1987" s="24" t="s">
        <v>11374</v>
      </c>
      <c r="X1987" s="24" t="s">
        <v>11375</v>
      </c>
      <c r="Y1987" s="24" t="s">
        <v>11376</v>
      </c>
      <c r="Z1987" s="24" t="s">
        <v>162</v>
      </c>
      <c r="AA1987" s="24">
        <v>3203429890</v>
      </c>
      <c r="AB1987" s="24" t="s">
        <v>77</v>
      </c>
      <c r="AC1987" s="24" t="s">
        <v>77</v>
      </c>
      <c r="AD1987" s="24" t="s">
        <v>77</v>
      </c>
      <c r="AE1987" s="26" t="s">
        <v>183</v>
      </c>
      <c r="AF1987" s="26"/>
      <c r="AG1987" s="26"/>
      <c r="AH1987" s="27" t="s">
        <v>184</v>
      </c>
      <c r="AI1987" s="27" t="s">
        <v>1612</v>
      </c>
      <c r="AJ1987" s="27" t="s">
        <v>487</v>
      </c>
      <c r="AK1987" s="24" t="s">
        <v>121</v>
      </c>
      <c r="AL1987" s="24" t="s">
        <v>7086</v>
      </c>
      <c r="AM1987" s="23">
        <v>43753</v>
      </c>
      <c r="AN1987" s="28">
        <v>857100.06</v>
      </c>
      <c r="AO1987" s="28">
        <v>97032</v>
      </c>
      <c r="AP1987" s="24"/>
      <c r="AQ1987" s="24"/>
      <c r="AR1987" s="24"/>
      <c r="AS1987" s="24"/>
      <c r="AT1987" s="24" t="e">
        <v>#N/A</v>
      </c>
      <c r="AU1987" s="24" t="e">
        <v>#N/A</v>
      </c>
      <c r="AV1987" s="24" t="e">
        <v>#N/A</v>
      </c>
      <c r="AW1987" s="24"/>
      <c r="AX1987" s="24"/>
      <c r="AY1987" s="24"/>
      <c r="AZ1987" s="24"/>
      <c r="BA1987" s="24"/>
      <c r="BB1987" s="24"/>
      <c r="BC1987" s="24"/>
      <c r="BD1987" s="24">
        <v>0</v>
      </c>
      <c r="BE1987" s="24">
        <v>0</v>
      </c>
      <c r="BF1987" s="23"/>
      <c r="BG1987" s="23"/>
      <c r="BH1987" s="23">
        <v>43798</v>
      </c>
      <c r="BI1987" s="26" t="s">
        <v>10014</v>
      </c>
      <c r="BJ1987" s="26" t="s">
        <v>2589</v>
      </c>
      <c r="BK1987" s="29">
        <v>51757</v>
      </c>
      <c r="BL1987" s="24" t="s">
        <v>129</v>
      </c>
      <c r="BM1987" s="22" t="str">
        <f ca="1">+IF(Tabla1[[#This Row],[FECHA INGRESO]]&gt;=44986,IF((TODAY()-Tabla1[[#This Row],[FECHA INGRESO]])&gt;=50,"ALERTA","TODAVÍA FALTA"),"N/A")</f>
        <v>N/A</v>
      </c>
      <c r="BN1987" s="7">
        <f>IFERROR((_xlfn.DAYS(Tabla1[[#This Row],[FECHA INGRESO]],Tabla1[[#This Row],[FECHA RETIRO]]))/30,"")</f>
        <v>-1.5</v>
      </c>
    </row>
    <row r="1988" spans="1:66" ht="15" customHeight="1" x14ac:dyDescent="0.35">
      <c r="A1988" s="34">
        <v>80742390</v>
      </c>
      <c r="B1988" s="22" t="s">
        <v>11377</v>
      </c>
      <c r="C1988" s="23">
        <v>43753</v>
      </c>
      <c r="D1988" s="23" t="s">
        <v>109</v>
      </c>
      <c r="E1988" s="23" t="s">
        <v>111</v>
      </c>
      <c r="F1988" s="23" t="s">
        <v>70</v>
      </c>
      <c r="G1988" s="24"/>
      <c r="H1988" s="24">
        <v>24097411934</v>
      </c>
      <c r="I1988" s="24" t="s">
        <v>72</v>
      </c>
      <c r="J1988" s="24">
        <f>DATEDIF(Tabla1[[#This Row],[FECHA DE NACIMIENTO]],Tabla1[[#This Row],[FECHA ACTUAL]],"Y")</f>
        <v>40</v>
      </c>
      <c r="K1988" s="24" t="s">
        <v>73</v>
      </c>
      <c r="L1988" s="24" t="s">
        <v>112</v>
      </c>
      <c r="M1988" s="24">
        <v>1</v>
      </c>
      <c r="N1988" s="24">
        <v>1</v>
      </c>
      <c r="O1988" s="24">
        <v>1</v>
      </c>
      <c r="P1988" s="24" t="s">
        <v>101</v>
      </c>
      <c r="Q1988" s="23">
        <v>30271</v>
      </c>
      <c r="R1988" s="24" t="s">
        <v>76</v>
      </c>
      <c r="S1988" s="25">
        <v>45119</v>
      </c>
      <c r="T1988" s="24"/>
      <c r="U1988" s="24">
        <v>3123211682</v>
      </c>
      <c r="V1988" s="24" t="s">
        <v>11378</v>
      </c>
      <c r="W1988" s="24" t="s">
        <v>11379</v>
      </c>
      <c r="X1988" s="24" t="s">
        <v>11380</v>
      </c>
      <c r="Y1988" s="24" t="s">
        <v>11381</v>
      </c>
      <c r="Z1988" s="24" t="s">
        <v>285</v>
      </c>
      <c r="AA1988" s="24">
        <v>3196262457</v>
      </c>
      <c r="AB1988" s="24" t="s">
        <v>77</v>
      </c>
      <c r="AC1988" s="24" t="s">
        <v>77</v>
      </c>
      <c r="AD1988" s="24" t="s">
        <v>77</v>
      </c>
      <c r="AE1988" s="26" t="s">
        <v>183</v>
      </c>
      <c r="AF1988" s="26"/>
      <c r="AG1988" s="26"/>
      <c r="AH1988" s="27" t="s">
        <v>184</v>
      </c>
      <c r="AI1988" s="27" t="s">
        <v>1612</v>
      </c>
      <c r="AJ1988" s="27" t="s">
        <v>487</v>
      </c>
      <c r="AK1988" s="24" t="s">
        <v>121</v>
      </c>
      <c r="AL1988" s="24" t="s">
        <v>7086</v>
      </c>
      <c r="AM1988" s="23">
        <v>43753</v>
      </c>
      <c r="AN1988" s="28">
        <v>908526</v>
      </c>
      <c r="AO1988" s="28">
        <v>106454</v>
      </c>
      <c r="AP1988" s="24"/>
      <c r="AQ1988" s="24"/>
      <c r="AR1988" s="24"/>
      <c r="AS1988" s="24"/>
      <c r="AT1988" s="24"/>
      <c r="AU1988" s="24"/>
      <c r="AV1988" s="24">
        <v>94</v>
      </c>
      <c r="AW1988" s="24">
        <v>92</v>
      </c>
      <c r="AX1988" s="24"/>
      <c r="AY1988" s="24"/>
      <c r="AZ1988" s="24"/>
      <c r="BA1988" s="24"/>
      <c r="BB1988" s="24"/>
      <c r="BC1988" s="24"/>
      <c r="BD1988" s="24">
        <v>0</v>
      </c>
      <c r="BE1988" s="24">
        <v>0</v>
      </c>
      <c r="BF1988" s="23"/>
      <c r="BG1988" s="23"/>
      <c r="BH1988" s="23">
        <v>44516</v>
      </c>
      <c r="BI1988" s="26" t="s">
        <v>127</v>
      </c>
      <c r="BJ1988" s="26" t="s">
        <v>273</v>
      </c>
      <c r="BK1988" s="29">
        <v>0</v>
      </c>
      <c r="BL1988" s="24" t="s">
        <v>129</v>
      </c>
      <c r="BM1988" s="22" t="str">
        <f ca="1">+IF(Tabla1[[#This Row],[FECHA INGRESO]]&gt;=44986,IF((TODAY()-Tabla1[[#This Row],[FECHA INGRESO]])&gt;=50,"ALERTA","TODAVÍA FALTA"),"N/A")</f>
        <v>N/A</v>
      </c>
      <c r="BN1988" s="7">
        <f>IFERROR((_xlfn.DAYS(Tabla1[[#This Row],[FECHA INGRESO]],Tabla1[[#This Row],[FECHA RETIRO]]))/30,"")</f>
        <v>-25.433333333333334</v>
      </c>
    </row>
    <row r="1989" spans="1:66" ht="15" customHeight="1" x14ac:dyDescent="0.35">
      <c r="A1989" s="31">
        <v>1013609452</v>
      </c>
      <c r="B1989" s="22" t="s">
        <v>11382</v>
      </c>
      <c r="C1989" s="23">
        <v>43755</v>
      </c>
      <c r="D1989" s="23" t="s">
        <v>11039</v>
      </c>
      <c r="E1989" s="23" t="s">
        <v>111</v>
      </c>
      <c r="F1989" s="23"/>
      <c r="G1989" s="24"/>
      <c r="H1989" s="24">
        <v>24097477686</v>
      </c>
      <c r="I1989" s="24" t="s">
        <v>95</v>
      </c>
      <c r="J1989" s="24">
        <f>DATEDIF(Tabla1[[#This Row],[FECHA DE NACIMIENTO]],Tabla1[[#This Row],[FECHA ACTUAL]],"Y")</f>
        <v>33</v>
      </c>
      <c r="K1989" s="24" t="s">
        <v>500</v>
      </c>
      <c r="L1989" s="24" t="s">
        <v>112</v>
      </c>
      <c r="M1989" s="24">
        <v>1</v>
      </c>
      <c r="N1989" s="24">
        <v>1</v>
      </c>
      <c r="O1989" s="24">
        <v>3</v>
      </c>
      <c r="P1989" s="24" t="s">
        <v>101</v>
      </c>
      <c r="Q1989" s="23">
        <v>32821</v>
      </c>
      <c r="R1989" s="24" t="s">
        <v>76</v>
      </c>
      <c r="S1989" s="25">
        <v>45119</v>
      </c>
      <c r="T1989" s="24"/>
      <c r="U1989" s="24">
        <v>3134120883</v>
      </c>
      <c r="V1989" s="24" t="s">
        <v>11383</v>
      </c>
      <c r="W1989" s="24" t="s">
        <v>11384</v>
      </c>
      <c r="X1989" s="24" t="s">
        <v>11385</v>
      </c>
      <c r="Y1989" s="24" t="s">
        <v>11386</v>
      </c>
      <c r="Z1989" s="24" t="s">
        <v>117</v>
      </c>
      <c r="AA1989" s="24">
        <v>3107960803</v>
      </c>
      <c r="AB1989" s="24" t="s">
        <v>77</v>
      </c>
      <c r="AC1989" s="24" t="s">
        <v>77</v>
      </c>
      <c r="AD1989" s="24" t="s">
        <v>77</v>
      </c>
      <c r="AE1989" s="26" t="s">
        <v>151</v>
      </c>
      <c r="AF1989" s="26"/>
      <c r="AG1989" s="26"/>
      <c r="AH1989" s="27" t="s">
        <v>184</v>
      </c>
      <c r="AI1989" s="27" t="s">
        <v>11209</v>
      </c>
      <c r="AJ1989" s="27" t="s">
        <v>8947</v>
      </c>
      <c r="AK1989" s="24" t="s">
        <v>8947</v>
      </c>
      <c r="AL1989" s="24" t="s">
        <v>7086</v>
      </c>
      <c r="AM1989" s="23">
        <v>43755</v>
      </c>
      <c r="AN1989" s="28">
        <v>857100.06</v>
      </c>
      <c r="AO1989" s="28">
        <v>97032</v>
      </c>
      <c r="AP1989" s="24"/>
      <c r="AQ1989" s="24"/>
      <c r="AR1989" s="24"/>
      <c r="AS1989" s="24"/>
      <c r="AT1989" s="24" t="e">
        <v>#N/A</v>
      </c>
      <c r="AU1989" s="24" t="e">
        <v>#N/A</v>
      </c>
      <c r="AV1989" s="24">
        <v>92</v>
      </c>
      <c r="AW1989" s="24"/>
      <c r="AX1989" s="24"/>
      <c r="AY1989" s="24"/>
      <c r="AZ1989" s="24"/>
      <c r="BA1989" s="24"/>
      <c r="BB1989" s="24"/>
      <c r="BC1989" s="24"/>
      <c r="BD1989" s="24">
        <v>0</v>
      </c>
      <c r="BE1989" s="24">
        <v>0</v>
      </c>
      <c r="BF1989" s="23"/>
      <c r="BG1989" s="23"/>
      <c r="BH1989" s="23">
        <v>43767</v>
      </c>
      <c r="BI1989" s="26" t="s">
        <v>127</v>
      </c>
      <c r="BJ1989" s="26" t="s">
        <v>9133</v>
      </c>
      <c r="BK1989" s="29">
        <v>14952</v>
      </c>
      <c r="BL1989" s="24" t="s">
        <v>129</v>
      </c>
      <c r="BM1989" s="22" t="str">
        <f ca="1">+IF(Tabla1[[#This Row],[FECHA INGRESO]]&gt;=44986,IF((TODAY()-Tabla1[[#This Row],[FECHA INGRESO]])&gt;=50,"ALERTA","TODAVÍA FALTA"),"N/A")</f>
        <v>N/A</v>
      </c>
      <c r="BN1989" s="7">
        <f>IFERROR((_xlfn.DAYS(Tabla1[[#This Row],[FECHA INGRESO]],Tabla1[[#This Row],[FECHA RETIRO]]))/30,"")</f>
        <v>-0.4</v>
      </c>
    </row>
    <row r="1990" spans="1:66" x14ac:dyDescent="0.35">
      <c r="A1990" s="31">
        <v>1012415888</v>
      </c>
      <c r="B1990" s="22" t="s">
        <v>11387</v>
      </c>
      <c r="C1990" s="23">
        <v>43755</v>
      </c>
      <c r="D1990" s="23" t="s">
        <v>93</v>
      </c>
      <c r="E1990" s="23" t="s">
        <v>110</v>
      </c>
      <c r="F1990" s="23"/>
      <c r="G1990" s="24"/>
      <c r="H1990" s="24">
        <v>24097481988</v>
      </c>
      <c r="I1990" s="24" t="s">
        <v>95</v>
      </c>
      <c r="J1990" s="24">
        <f>DATEDIF(Tabla1[[#This Row],[FECHA DE NACIMIENTO]],Tabla1[[#This Row],[FECHA ACTUAL]],"Y")</f>
        <v>28</v>
      </c>
      <c r="K1990" s="24" t="s">
        <v>73</v>
      </c>
      <c r="L1990" s="24" t="s">
        <v>112</v>
      </c>
      <c r="M1990" s="24">
        <v>0</v>
      </c>
      <c r="N1990" s="24">
        <v>0</v>
      </c>
      <c r="O1990" s="24">
        <v>3</v>
      </c>
      <c r="P1990" s="24" t="s">
        <v>101</v>
      </c>
      <c r="Q1990" s="23">
        <v>34608</v>
      </c>
      <c r="R1990" s="24" t="s">
        <v>76</v>
      </c>
      <c r="S1990" s="25">
        <v>45119</v>
      </c>
      <c r="T1990" s="24">
        <v>2737965</v>
      </c>
      <c r="U1990" s="24">
        <v>3003706319</v>
      </c>
      <c r="V1990" s="24" t="s">
        <v>11388</v>
      </c>
      <c r="W1990" s="24" t="s">
        <v>11389</v>
      </c>
      <c r="X1990" s="24" t="s">
        <v>9098</v>
      </c>
      <c r="Y1990" s="24" t="s">
        <v>11390</v>
      </c>
      <c r="Z1990" s="24" t="s">
        <v>852</v>
      </c>
      <c r="AA1990" s="24">
        <v>302698322</v>
      </c>
      <c r="AB1990" s="24" t="s">
        <v>77</v>
      </c>
      <c r="AC1990" s="24" t="s">
        <v>77</v>
      </c>
      <c r="AD1990" s="24" t="s">
        <v>77</v>
      </c>
      <c r="AE1990" s="26" t="s">
        <v>151</v>
      </c>
      <c r="AF1990" s="26"/>
      <c r="AG1990" s="26"/>
      <c r="AH1990" s="27" t="s">
        <v>184</v>
      </c>
      <c r="AI1990" s="27" t="s">
        <v>11209</v>
      </c>
      <c r="AJ1990" s="27" t="s">
        <v>8947</v>
      </c>
      <c r="AK1990" s="24" t="s">
        <v>8947</v>
      </c>
      <c r="AL1990" s="24" t="s">
        <v>7086</v>
      </c>
      <c r="AM1990" s="23">
        <v>43755</v>
      </c>
      <c r="AN1990" s="28">
        <v>857100.06</v>
      </c>
      <c r="AO1990" s="28">
        <v>97032</v>
      </c>
      <c r="AP1990" s="24"/>
      <c r="AQ1990" s="24"/>
      <c r="AR1990" s="24"/>
      <c r="AS1990" s="24"/>
      <c r="AT1990" s="24" t="e">
        <v>#N/A</v>
      </c>
      <c r="AU1990" s="24" t="e">
        <v>#N/A</v>
      </c>
      <c r="AV1990" s="24" t="e">
        <v>#N/A</v>
      </c>
      <c r="AW1990" s="24"/>
      <c r="AX1990" s="24"/>
      <c r="AY1990" s="24"/>
      <c r="AZ1990" s="24"/>
      <c r="BA1990" s="24"/>
      <c r="BB1990" s="24"/>
      <c r="BC1990" s="24"/>
      <c r="BD1990" s="24">
        <v>0</v>
      </c>
      <c r="BE1990" s="24">
        <v>0</v>
      </c>
      <c r="BF1990" s="23"/>
      <c r="BG1990" s="23"/>
      <c r="BH1990" s="23">
        <v>43768</v>
      </c>
      <c r="BI1990" s="26" t="s">
        <v>127</v>
      </c>
      <c r="BJ1990" s="26" t="s">
        <v>1953</v>
      </c>
      <c r="BK1990" s="29">
        <v>16102</v>
      </c>
      <c r="BL1990" s="24" t="s">
        <v>129</v>
      </c>
      <c r="BM1990" s="22" t="str">
        <f ca="1">+IF(Tabla1[[#This Row],[FECHA INGRESO]]&gt;=44986,IF((TODAY()-Tabla1[[#This Row],[FECHA INGRESO]])&gt;=50,"ALERTA","TODAVÍA FALTA"),"N/A")</f>
        <v>N/A</v>
      </c>
      <c r="BN1990" s="7">
        <f>IFERROR((_xlfn.DAYS(Tabla1[[#This Row],[FECHA INGRESO]],Tabla1[[#This Row],[FECHA RETIRO]]))/30,"")</f>
        <v>-0.43333333333333335</v>
      </c>
    </row>
    <row r="1991" spans="1:66" ht="15" customHeight="1" x14ac:dyDescent="0.35">
      <c r="A1991" s="31">
        <v>1010191599</v>
      </c>
      <c r="B1991" s="22" t="s">
        <v>11391</v>
      </c>
      <c r="C1991" s="23">
        <v>43755</v>
      </c>
      <c r="D1991" s="23" t="s">
        <v>188</v>
      </c>
      <c r="E1991" s="24" t="s">
        <v>94</v>
      </c>
      <c r="F1991" s="23"/>
      <c r="G1991" s="24"/>
      <c r="H1991" s="24">
        <v>24097478139</v>
      </c>
      <c r="I1991" s="24" t="s">
        <v>95</v>
      </c>
      <c r="J1991" s="24">
        <f>DATEDIF(Tabla1[[#This Row],[FECHA DE NACIMIENTO]],Tabla1[[#This Row],[FECHA ACTUAL]],"Y")</f>
        <v>43</v>
      </c>
      <c r="K1991" s="24" t="s">
        <v>73</v>
      </c>
      <c r="L1991" s="24" t="s">
        <v>112</v>
      </c>
      <c r="M1991" s="24">
        <v>1</v>
      </c>
      <c r="N1991" s="24">
        <v>1</v>
      </c>
      <c r="O1991" s="24">
        <v>2</v>
      </c>
      <c r="P1991" s="24" t="s">
        <v>101</v>
      </c>
      <c r="Q1991" s="23">
        <v>29226</v>
      </c>
      <c r="R1991" s="24" t="s">
        <v>76</v>
      </c>
      <c r="S1991" s="25">
        <v>45119</v>
      </c>
      <c r="T1991" s="24">
        <v>2666305</v>
      </c>
      <c r="U1991" s="24">
        <v>3213339954</v>
      </c>
      <c r="V1991" s="24" t="s">
        <v>11392</v>
      </c>
      <c r="W1991" s="24" t="s">
        <v>11393</v>
      </c>
      <c r="X1991" s="24" t="s">
        <v>11394</v>
      </c>
      <c r="Y1991" s="24" t="s">
        <v>11395</v>
      </c>
      <c r="Z1991" s="24" t="s">
        <v>117</v>
      </c>
      <c r="AA1991" s="24">
        <v>3004646399</v>
      </c>
      <c r="AB1991" s="24" t="s">
        <v>77</v>
      </c>
      <c r="AC1991" s="24" t="s">
        <v>77</v>
      </c>
      <c r="AD1991" s="24" t="s">
        <v>77</v>
      </c>
      <c r="AE1991" s="26" t="s">
        <v>183</v>
      </c>
      <c r="AF1991" s="26"/>
      <c r="AG1991" s="26"/>
      <c r="AH1991" s="27" t="s">
        <v>184</v>
      </c>
      <c r="AI1991" s="27" t="s">
        <v>165</v>
      </c>
      <c r="AJ1991" s="27" t="s">
        <v>165</v>
      </c>
      <c r="AK1991" s="24" t="s">
        <v>121</v>
      </c>
      <c r="AL1991" s="24" t="s">
        <v>7086</v>
      </c>
      <c r="AM1991" s="23">
        <v>43755</v>
      </c>
      <c r="AN1991" s="28">
        <v>857100.06</v>
      </c>
      <c r="AO1991" s="28">
        <v>97032</v>
      </c>
      <c r="AP1991" s="24"/>
      <c r="AQ1991" s="24"/>
      <c r="AR1991" s="24"/>
      <c r="AS1991" s="24"/>
      <c r="AT1991" s="24" t="e">
        <v>#N/A</v>
      </c>
      <c r="AU1991" s="24" t="e">
        <v>#N/A</v>
      </c>
      <c r="AV1991" s="24" t="e">
        <v>#N/A</v>
      </c>
      <c r="AW1991" s="24"/>
      <c r="AX1991" s="24"/>
      <c r="AY1991" s="24"/>
      <c r="AZ1991" s="24"/>
      <c r="BA1991" s="24"/>
      <c r="BB1991" s="24"/>
      <c r="BC1991" s="24"/>
      <c r="BD1991" s="24">
        <v>0</v>
      </c>
      <c r="BE1991" s="24">
        <v>0</v>
      </c>
      <c r="BF1991" s="23"/>
      <c r="BG1991" s="23"/>
      <c r="BH1991" s="23">
        <v>43832</v>
      </c>
      <c r="BI1991" s="26" t="s">
        <v>127</v>
      </c>
      <c r="BJ1991" s="26" t="s">
        <v>232</v>
      </c>
      <c r="BK1991" s="29">
        <v>0</v>
      </c>
      <c r="BL1991" s="24" t="s">
        <v>129</v>
      </c>
      <c r="BM1991" s="22" t="str">
        <f ca="1">+IF(Tabla1[[#This Row],[FECHA INGRESO]]&gt;=44986,IF((TODAY()-Tabla1[[#This Row],[FECHA INGRESO]])&gt;=50,"ALERTA","TODAVÍA FALTA"),"N/A")</f>
        <v>N/A</v>
      </c>
      <c r="BN1991" s="7">
        <f>IFERROR((_xlfn.DAYS(Tabla1[[#This Row],[FECHA INGRESO]],Tabla1[[#This Row],[FECHA RETIRO]]))/30,"")</f>
        <v>-2.5666666666666669</v>
      </c>
    </row>
    <row r="1992" spans="1:66" ht="15" customHeight="1" x14ac:dyDescent="0.35">
      <c r="A1992" s="31">
        <v>52447033</v>
      </c>
      <c r="B1992" s="22" t="s">
        <v>11396</v>
      </c>
      <c r="C1992" s="23">
        <v>43755</v>
      </c>
      <c r="D1992" s="23" t="s">
        <v>266</v>
      </c>
      <c r="E1992" s="23" t="s">
        <v>111</v>
      </c>
      <c r="F1992" s="23"/>
      <c r="G1992" s="24"/>
      <c r="H1992" s="24">
        <v>24097480651</v>
      </c>
      <c r="I1992" s="24" t="s">
        <v>95</v>
      </c>
      <c r="J1992" s="24">
        <f>DATEDIF(Tabla1[[#This Row],[FECHA DE NACIMIENTO]],Tabla1[[#This Row],[FECHA ACTUAL]],"Y")</f>
        <v>43</v>
      </c>
      <c r="K1992" s="24" t="s">
        <v>73</v>
      </c>
      <c r="L1992" s="24" t="s">
        <v>112</v>
      </c>
      <c r="M1992" s="24">
        <v>1</v>
      </c>
      <c r="N1992" s="24">
        <v>1</v>
      </c>
      <c r="O1992" s="24">
        <v>2</v>
      </c>
      <c r="P1992" s="24" t="s">
        <v>101</v>
      </c>
      <c r="Q1992" s="23">
        <v>29226</v>
      </c>
      <c r="R1992" s="24" t="s">
        <v>76</v>
      </c>
      <c r="S1992" s="25">
        <v>45119</v>
      </c>
      <c r="T1992" s="24"/>
      <c r="U1992" s="24">
        <v>3213444027</v>
      </c>
      <c r="V1992" s="24" t="s">
        <v>11397</v>
      </c>
      <c r="W1992" s="24" t="s">
        <v>11398</v>
      </c>
      <c r="X1992" s="24" t="s">
        <v>8342</v>
      </c>
      <c r="Y1992" s="24" t="s">
        <v>11399</v>
      </c>
      <c r="Z1992" s="24" t="s">
        <v>852</v>
      </c>
      <c r="AA1992" s="24">
        <v>3133630040</v>
      </c>
      <c r="AB1992" s="24" t="s">
        <v>77</v>
      </c>
      <c r="AC1992" s="24" t="s">
        <v>77</v>
      </c>
      <c r="AD1992" s="24" t="s">
        <v>77</v>
      </c>
      <c r="AE1992" s="26" t="s">
        <v>151</v>
      </c>
      <c r="AF1992" s="26"/>
      <c r="AG1992" s="26"/>
      <c r="AH1992" s="27" t="s">
        <v>184</v>
      </c>
      <c r="AI1992" s="27" t="s">
        <v>10149</v>
      </c>
      <c r="AJ1992" s="27" t="s">
        <v>10149</v>
      </c>
      <c r="AK1992" s="24" t="s">
        <v>121</v>
      </c>
      <c r="AL1992" s="24" t="s">
        <v>7086</v>
      </c>
      <c r="AM1992" s="23">
        <v>43755</v>
      </c>
      <c r="AN1992" s="28">
        <v>857100.06</v>
      </c>
      <c r="AO1992" s="28">
        <v>97032</v>
      </c>
      <c r="AP1992" s="24"/>
      <c r="AQ1992" s="24"/>
      <c r="AR1992" s="24"/>
      <c r="AS1992" s="24"/>
      <c r="AT1992" s="24" t="e">
        <v>#N/A</v>
      </c>
      <c r="AU1992" s="24" t="e">
        <v>#N/A</v>
      </c>
      <c r="AV1992" s="24" t="e">
        <v>#N/A</v>
      </c>
      <c r="AW1992" s="24"/>
      <c r="AX1992" s="24"/>
      <c r="AY1992" s="24"/>
      <c r="AZ1992" s="24"/>
      <c r="BA1992" s="24"/>
      <c r="BB1992" s="24"/>
      <c r="BC1992" s="24"/>
      <c r="BD1992" s="24">
        <v>0</v>
      </c>
      <c r="BE1992" s="24">
        <v>0</v>
      </c>
      <c r="BF1992" s="23"/>
      <c r="BG1992" s="23"/>
      <c r="BH1992" s="23">
        <v>43813</v>
      </c>
      <c r="BI1992" s="26" t="s">
        <v>127</v>
      </c>
      <c r="BJ1992" s="26" t="s">
        <v>1246</v>
      </c>
      <c r="BK1992" s="29" t="s">
        <v>11400</v>
      </c>
      <c r="BL1992" s="24" t="s">
        <v>129</v>
      </c>
      <c r="BM1992" s="22" t="str">
        <f ca="1">+IF(Tabla1[[#This Row],[FECHA INGRESO]]&gt;=44986,IF((TODAY()-Tabla1[[#This Row],[FECHA INGRESO]])&gt;=50,"ALERTA","TODAVÍA FALTA"),"N/A")</f>
        <v>N/A</v>
      </c>
      <c r="BN1992" s="7">
        <f>IFERROR((_xlfn.DAYS(Tabla1[[#This Row],[FECHA INGRESO]],Tabla1[[#This Row],[FECHA RETIRO]]))/30,"")</f>
        <v>-1.9333333333333333</v>
      </c>
    </row>
    <row r="1993" spans="1:66" x14ac:dyDescent="0.35">
      <c r="A1993" s="34">
        <v>1022444503</v>
      </c>
      <c r="B1993" s="22" t="s">
        <v>11401</v>
      </c>
      <c r="C1993" s="23">
        <v>43755</v>
      </c>
      <c r="D1993" s="23" t="s">
        <v>157</v>
      </c>
      <c r="E1993" s="23" t="s">
        <v>111</v>
      </c>
      <c r="F1993" s="23" t="s">
        <v>70</v>
      </c>
      <c r="G1993" s="24"/>
      <c r="H1993" s="24">
        <v>24097479480</v>
      </c>
      <c r="I1993" s="24" t="s">
        <v>95</v>
      </c>
      <c r="J1993" s="24">
        <f>DATEDIF(Tabla1[[#This Row],[FECHA DE NACIMIENTO]],Tabla1[[#This Row],[FECHA ACTUAL]],"Y")</f>
        <v>23</v>
      </c>
      <c r="K1993" s="24" t="s">
        <v>73</v>
      </c>
      <c r="L1993" s="24" t="s">
        <v>112</v>
      </c>
      <c r="M1993" s="24">
        <v>0</v>
      </c>
      <c r="N1993" s="24">
        <v>0</v>
      </c>
      <c r="O1993" s="24">
        <v>3</v>
      </c>
      <c r="P1993" s="24" t="s">
        <v>101</v>
      </c>
      <c r="Q1993" s="23">
        <v>36358</v>
      </c>
      <c r="R1993" s="24" t="s">
        <v>76</v>
      </c>
      <c r="S1993" s="25">
        <v>45119</v>
      </c>
      <c r="T1993" s="24">
        <v>5649783</v>
      </c>
      <c r="U1993" s="24">
        <v>3162453137</v>
      </c>
      <c r="V1993" s="24" t="s">
        <v>11402</v>
      </c>
      <c r="W1993" s="24" t="s">
        <v>11403</v>
      </c>
      <c r="X1993" s="24" t="s">
        <v>11404</v>
      </c>
      <c r="Y1993" s="24" t="s">
        <v>11405</v>
      </c>
      <c r="Z1993" s="24" t="s">
        <v>117</v>
      </c>
      <c r="AA1993" s="24">
        <v>3102569562</v>
      </c>
      <c r="AB1993" s="24" t="s">
        <v>83</v>
      </c>
      <c r="AC1993" s="24" t="s">
        <v>83</v>
      </c>
      <c r="AD1993" s="24" t="e">
        <v>#REF!</v>
      </c>
      <c r="AE1993" s="26" t="s">
        <v>194</v>
      </c>
      <c r="AF1993" s="26"/>
      <c r="AG1993" s="26"/>
      <c r="AH1993" s="27" t="s">
        <v>184</v>
      </c>
      <c r="AI1993" s="27" t="s">
        <v>1612</v>
      </c>
      <c r="AJ1993" s="27" t="s">
        <v>487</v>
      </c>
      <c r="AK1993" s="24" t="s">
        <v>121</v>
      </c>
      <c r="AL1993" s="24" t="s">
        <v>7086</v>
      </c>
      <c r="AM1993" s="23">
        <v>43755</v>
      </c>
      <c r="AN1993" s="28">
        <v>908526</v>
      </c>
      <c r="AO1993" s="28">
        <v>106454</v>
      </c>
      <c r="AP1993" s="24">
        <v>43892</v>
      </c>
      <c r="AQ1993" s="24"/>
      <c r="AR1993" s="24"/>
      <c r="AS1993" s="24"/>
      <c r="AT1993" s="24"/>
      <c r="AU1993" s="24"/>
      <c r="AV1993" s="24">
        <v>90</v>
      </c>
      <c r="AW1993" s="24">
        <v>90</v>
      </c>
      <c r="AX1993" s="24"/>
      <c r="AY1993" s="24"/>
      <c r="AZ1993" s="24"/>
      <c r="BA1993" s="24"/>
      <c r="BB1993" s="24"/>
      <c r="BC1993" s="24"/>
      <c r="BD1993" s="24">
        <v>0</v>
      </c>
      <c r="BE1993" s="24">
        <v>0</v>
      </c>
      <c r="BF1993" s="23"/>
      <c r="BG1993" s="23"/>
      <c r="BH1993" s="23">
        <v>44561</v>
      </c>
      <c r="BI1993" s="26" t="s">
        <v>127</v>
      </c>
      <c r="BJ1993" s="26" t="s">
        <v>273</v>
      </c>
      <c r="BK1993" s="29">
        <v>0</v>
      </c>
      <c r="BL1993" s="24" t="s">
        <v>129</v>
      </c>
      <c r="BM1993" s="22" t="str">
        <f ca="1">+IF(Tabla1[[#This Row],[FECHA INGRESO]]&gt;=44986,IF((TODAY()-Tabla1[[#This Row],[FECHA INGRESO]])&gt;=50,"ALERTA","TODAVÍA FALTA"),"N/A")</f>
        <v>N/A</v>
      </c>
      <c r="BN1993" s="7">
        <f>IFERROR((_xlfn.DAYS(Tabla1[[#This Row],[FECHA INGRESO]],Tabla1[[#This Row],[FECHA RETIRO]]))/30,"")</f>
        <v>-26.866666666666667</v>
      </c>
    </row>
    <row r="1994" spans="1:66" x14ac:dyDescent="0.35">
      <c r="A1994" s="21">
        <v>1033687626</v>
      </c>
      <c r="B1994" s="22" t="s">
        <v>11406</v>
      </c>
      <c r="C1994" s="23">
        <v>43760</v>
      </c>
      <c r="D1994" s="23" t="s">
        <v>93</v>
      </c>
      <c r="E1994" s="23" t="s">
        <v>111</v>
      </c>
      <c r="F1994" s="23" t="s">
        <v>94</v>
      </c>
      <c r="G1994" s="24"/>
      <c r="H1994" s="24">
        <v>24097593494</v>
      </c>
      <c r="I1994" s="24" t="s">
        <v>95</v>
      </c>
      <c r="J1994" s="24">
        <f>DATEDIF(Tabla1[[#This Row],[FECHA DE NACIMIENTO]],Tabla1[[#This Row],[FECHA ACTUAL]],"Y")</f>
        <v>36</v>
      </c>
      <c r="K1994" s="24" t="s">
        <v>73</v>
      </c>
      <c r="L1994" s="24" t="s">
        <v>112</v>
      </c>
      <c r="M1994" s="24">
        <v>1</v>
      </c>
      <c r="N1994" s="24">
        <v>1</v>
      </c>
      <c r="O1994" s="24">
        <v>3</v>
      </c>
      <c r="P1994" s="24" t="s">
        <v>101</v>
      </c>
      <c r="Q1994" s="23">
        <v>31946</v>
      </c>
      <c r="R1994" s="24" t="s">
        <v>76</v>
      </c>
      <c r="S1994" s="25">
        <v>45119</v>
      </c>
      <c r="T1994" s="24"/>
      <c r="U1994" s="24">
        <v>3138350700</v>
      </c>
      <c r="V1994" s="33" t="s">
        <v>11407</v>
      </c>
      <c r="W1994" s="24" t="s">
        <v>11408</v>
      </c>
      <c r="X1994" s="24" t="s">
        <v>11409</v>
      </c>
      <c r="Y1994" s="24" t="s">
        <v>11410</v>
      </c>
      <c r="Z1994" s="24" t="s">
        <v>117</v>
      </c>
      <c r="AA1994" s="24">
        <v>3118461005</v>
      </c>
      <c r="AB1994" s="24" t="s">
        <v>83</v>
      </c>
      <c r="AC1994" s="24" t="s">
        <v>83</v>
      </c>
      <c r="AD1994" s="24" t="e">
        <v>#REF!</v>
      </c>
      <c r="AE1994" s="26" t="s">
        <v>183</v>
      </c>
      <c r="AF1994" s="26" t="s">
        <v>103</v>
      </c>
      <c r="AG1994" s="26" t="s">
        <v>75</v>
      </c>
      <c r="AH1994" s="27" t="s">
        <v>163</v>
      </c>
      <c r="AI1994" s="27" t="s">
        <v>120</v>
      </c>
      <c r="AJ1994" s="27" t="s">
        <v>120</v>
      </c>
      <c r="AK1994" s="24" t="s">
        <v>121</v>
      </c>
      <c r="AL1994" s="24" t="s">
        <v>7086</v>
      </c>
      <c r="AM1994" s="23">
        <v>43760</v>
      </c>
      <c r="AN1994" s="28">
        <v>1736155</v>
      </c>
      <c r="AO1994" s="28">
        <v>140606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86</v>
      </c>
      <c r="AW1994" s="24">
        <v>86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v>0</v>
      </c>
      <c r="BE1994" s="24">
        <v>0</v>
      </c>
      <c r="BF1994" s="23"/>
      <c r="BG1994" s="23"/>
      <c r="BH1994" s="23" t="s">
        <v>75</v>
      </c>
      <c r="BI1994" s="26">
        <v>0</v>
      </c>
      <c r="BJ1994" s="26">
        <v>0</v>
      </c>
      <c r="BK1994" s="29">
        <v>0</v>
      </c>
      <c r="BL1994" s="24" t="s">
        <v>91</v>
      </c>
      <c r="BM1994" s="22" t="str">
        <f ca="1">+IF(Tabla1[[#This Row],[FECHA INGRESO]]&gt;=44986,IF((TODAY()-Tabla1[[#This Row],[FECHA INGRESO]])&gt;=50,"ALERTA","TODAVÍA FALTA"),"N/A")</f>
        <v>N/A</v>
      </c>
      <c r="BN1994" s="7" t="str">
        <f>IFERROR((_xlfn.DAYS(Tabla1[[#This Row],[FECHA INGRESO]],Tabla1[[#This Row],[FECHA RETIRO]]))/30,"")</f>
        <v/>
      </c>
    </row>
    <row r="1995" spans="1:66" ht="15" customHeight="1" x14ac:dyDescent="0.35">
      <c r="A1995" s="31">
        <v>1101179214</v>
      </c>
      <c r="B1995" s="22" t="s">
        <v>11411</v>
      </c>
      <c r="C1995" s="23">
        <v>43766</v>
      </c>
      <c r="D1995" s="23" t="s">
        <v>93</v>
      </c>
      <c r="E1995" s="23" t="s">
        <v>111</v>
      </c>
      <c r="F1995" s="23"/>
      <c r="G1995" s="24"/>
      <c r="H1995" s="24">
        <v>24097137281</v>
      </c>
      <c r="I1995" s="24" t="s">
        <v>95</v>
      </c>
      <c r="J1995" s="24">
        <f>DATEDIF(Tabla1[[#This Row],[FECHA DE NACIMIENTO]],Tabla1[[#This Row],[FECHA ACTUAL]],"Y")</f>
        <v>23</v>
      </c>
      <c r="K1995" s="24" t="s">
        <v>73</v>
      </c>
      <c r="L1995" s="24" t="s">
        <v>74</v>
      </c>
      <c r="M1995" s="24">
        <v>1</v>
      </c>
      <c r="N1995" s="24">
        <v>1</v>
      </c>
      <c r="O1995" s="24">
        <v>2</v>
      </c>
      <c r="P1995" s="24" t="s">
        <v>101</v>
      </c>
      <c r="Q1995" s="23">
        <v>36468</v>
      </c>
      <c r="R1995" s="24" t="s">
        <v>11412</v>
      </c>
      <c r="S1995" s="25">
        <v>45119</v>
      </c>
      <c r="T1995" s="24"/>
      <c r="U1995" s="24">
        <v>3144390704</v>
      </c>
      <c r="V1995" s="24" t="s">
        <v>11413</v>
      </c>
      <c r="W1995" s="24" t="s">
        <v>11414</v>
      </c>
      <c r="X1995" s="24" t="s">
        <v>730</v>
      </c>
      <c r="Y1995" s="24" t="s">
        <v>11415</v>
      </c>
      <c r="Z1995" s="24" t="s">
        <v>117</v>
      </c>
      <c r="AA1995" s="24">
        <v>3144390704</v>
      </c>
      <c r="AB1995" s="24" t="s">
        <v>77</v>
      </c>
      <c r="AC1995" s="24" t="s">
        <v>77</v>
      </c>
      <c r="AD1995" s="24" t="s">
        <v>77</v>
      </c>
      <c r="AE1995" s="26" t="s">
        <v>151</v>
      </c>
      <c r="AF1995" s="26"/>
      <c r="AG1995" s="26"/>
      <c r="AH1995" s="27" t="s">
        <v>3042</v>
      </c>
      <c r="AI1995" s="27" t="s">
        <v>10168</v>
      </c>
      <c r="AJ1995" s="27" t="s">
        <v>438</v>
      </c>
      <c r="AK1995" s="24" t="s">
        <v>121</v>
      </c>
      <c r="AL1995" s="24" t="s">
        <v>7086</v>
      </c>
      <c r="AM1995" s="23">
        <v>43766</v>
      </c>
      <c r="AN1995" s="28">
        <v>857100.06</v>
      </c>
      <c r="AO1995" s="28">
        <v>97032</v>
      </c>
      <c r="AP1995" s="24"/>
      <c r="AQ1995" s="24"/>
      <c r="AR1995" s="24"/>
      <c r="AS1995" s="24"/>
      <c r="AT1995" s="24" t="e">
        <v>#N/A</v>
      </c>
      <c r="AU1995" s="24" t="e">
        <v>#N/A</v>
      </c>
      <c r="AV1995" s="24">
        <v>83</v>
      </c>
      <c r="AW1995" s="24"/>
      <c r="AX1995" s="24"/>
      <c r="AY1995" s="24"/>
      <c r="AZ1995" s="24"/>
      <c r="BA1995" s="24"/>
      <c r="BB1995" s="24"/>
      <c r="BC1995" s="24"/>
      <c r="BD1995" s="24">
        <v>0</v>
      </c>
      <c r="BE1995" s="24">
        <v>0</v>
      </c>
      <c r="BF1995" s="23"/>
      <c r="BG1995" s="23"/>
      <c r="BH1995" s="23">
        <v>43802</v>
      </c>
      <c r="BI1995" s="26" t="s">
        <v>10014</v>
      </c>
      <c r="BJ1995" s="26" t="s">
        <v>8327</v>
      </c>
      <c r="BK1995" s="29" t="s">
        <v>11416</v>
      </c>
      <c r="BL1995" s="24" t="s">
        <v>129</v>
      </c>
      <c r="BM1995" s="22" t="str">
        <f ca="1">+IF(Tabla1[[#This Row],[FECHA INGRESO]]&gt;=44986,IF((TODAY()-Tabla1[[#This Row],[FECHA INGRESO]])&gt;=50,"ALERTA","TODAVÍA FALTA"),"N/A")</f>
        <v>N/A</v>
      </c>
      <c r="BN1995" s="7">
        <f>IFERROR((_xlfn.DAYS(Tabla1[[#This Row],[FECHA INGRESO]],Tabla1[[#This Row],[FECHA RETIRO]]))/30,"")</f>
        <v>-1.2</v>
      </c>
    </row>
    <row r="1996" spans="1:66" x14ac:dyDescent="0.35">
      <c r="A1996" s="21">
        <v>25878771</v>
      </c>
      <c r="B1996" s="22" t="s">
        <v>11417</v>
      </c>
      <c r="C1996" s="23">
        <v>43766</v>
      </c>
      <c r="D1996" s="23" t="s">
        <v>131</v>
      </c>
      <c r="E1996" s="23" t="s">
        <v>110</v>
      </c>
      <c r="F1996" s="23" t="s">
        <v>70</v>
      </c>
      <c r="G1996" s="24"/>
      <c r="H1996" s="24">
        <v>24097107110</v>
      </c>
      <c r="I1996" s="24" t="s">
        <v>95</v>
      </c>
      <c r="J1996" s="24">
        <f>DATEDIF(Tabla1[[#This Row],[FECHA DE NACIMIENTO]],Tabla1[[#This Row],[FECHA ACTUAL]],"Y")</f>
        <v>39</v>
      </c>
      <c r="K1996" s="24" t="s">
        <v>73</v>
      </c>
      <c r="L1996" s="24" t="s">
        <v>234</v>
      </c>
      <c r="M1996" s="24">
        <v>1</v>
      </c>
      <c r="N1996" s="24">
        <v>3</v>
      </c>
      <c r="O1996" s="24">
        <v>2</v>
      </c>
      <c r="P1996" s="24" t="s">
        <v>101</v>
      </c>
      <c r="Q1996" s="23">
        <v>30791</v>
      </c>
      <c r="R1996" s="24" t="s">
        <v>11418</v>
      </c>
      <c r="S1996" s="25">
        <v>45119</v>
      </c>
      <c r="T1996" s="24">
        <v>5830861</v>
      </c>
      <c r="U1996" s="24">
        <v>3133555685</v>
      </c>
      <c r="V1996" s="33" t="s">
        <v>11419</v>
      </c>
      <c r="W1996" s="24" t="s">
        <v>11420</v>
      </c>
      <c r="X1996" s="24" t="s">
        <v>805</v>
      </c>
      <c r="Y1996" s="24" t="s">
        <v>11421</v>
      </c>
      <c r="Z1996" s="24" t="s">
        <v>82</v>
      </c>
      <c r="AA1996" s="24">
        <v>3163701712</v>
      </c>
      <c r="AB1996" s="24" t="s">
        <v>101</v>
      </c>
      <c r="AC1996" s="24" t="s">
        <v>101</v>
      </c>
      <c r="AD1996" s="24" t="e">
        <v>#REF!</v>
      </c>
      <c r="AE1996" s="26" t="s">
        <v>194</v>
      </c>
      <c r="AF1996" s="26" t="s">
        <v>11422</v>
      </c>
      <c r="AG1996" s="26" t="s">
        <v>9231</v>
      </c>
      <c r="AH1996" s="27" t="s">
        <v>163</v>
      </c>
      <c r="AI1996" s="27" t="s">
        <v>120</v>
      </c>
      <c r="AJ1996" s="27" t="s">
        <v>120</v>
      </c>
      <c r="AK1996" s="24" t="s">
        <v>121</v>
      </c>
      <c r="AL1996" s="24" t="s">
        <v>7086</v>
      </c>
      <c r="AM1996" s="23">
        <v>43766</v>
      </c>
      <c r="AN1996" s="28">
        <v>1736155</v>
      </c>
      <c r="AO1996" s="28">
        <v>140606</v>
      </c>
      <c r="AP1996" s="24" t="s">
        <v>11423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83</v>
      </c>
      <c r="AW1996" s="24">
        <v>94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v>0</v>
      </c>
      <c r="BE1996" s="24">
        <v>0</v>
      </c>
      <c r="BF1996" s="23"/>
      <c r="BG1996" s="23"/>
      <c r="BH1996" s="23" t="s">
        <v>75</v>
      </c>
      <c r="BI1996" s="26">
        <v>0</v>
      </c>
      <c r="BJ1996" s="26">
        <v>0</v>
      </c>
      <c r="BK1996" s="29">
        <v>0</v>
      </c>
      <c r="BL1996" s="24" t="s">
        <v>91</v>
      </c>
      <c r="BM1996" s="22" t="str">
        <f ca="1">+IF(Tabla1[[#This Row],[FECHA INGRESO]]&gt;=44986,IF((TODAY()-Tabla1[[#This Row],[FECHA INGRESO]])&gt;=50,"ALERTA","TODAVÍA FALTA"),"N/A")</f>
        <v>N/A</v>
      </c>
      <c r="BN1996" s="7" t="str">
        <f>IFERROR((_xlfn.DAYS(Tabla1[[#This Row],[FECHA INGRESO]],Tabla1[[#This Row],[FECHA RETIRO]]))/30,"")</f>
        <v/>
      </c>
    </row>
    <row r="1997" spans="1:66" x14ac:dyDescent="0.35">
      <c r="A1997" s="34">
        <v>1012453051</v>
      </c>
      <c r="B1997" s="22" t="s">
        <v>11424</v>
      </c>
      <c r="C1997" s="23">
        <v>43770</v>
      </c>
      <c r="D1997" s="23" t="s">
        <v>4008</v>
      </c>
      <c r="E1997" s="23" t="s">
        <v>77</v>
      </c>
      <c r="F1997" s="23" t="s">
        <v>70</v>
      </c>
      <c r="G1997" s="24"/>
      <c r="H1997" s="24">
        <v>24097819886</v>
      </c>
      <c r="I1997" s="24" t="s">
        <v>95</v>
      </c>
      <c r="J1997" s="24">
        <f>DATEDIF(Tabla1[[#This Row],[FECHA DE NACIMIENTO]],Tabla1[[#This Row],[FECHA ACTUAL]],"Y")</f>
        <v>25</v>
      </c>
      <c r="K1997" s="24" t="s">
        <v>73</v>
      </c>
      <c r="L1997" s="24" t="s">
        <v>112</v>
      </c>
      <c r="M1997" s="24">
        <v>0</v>
      </c>
      <c r="N1997" s="24">
        <v>0</v>
      </c>
      <c r="O1997" s="24">
        <v>2</v>
      </c>
      <c r="P1997" s="24" t="s">
        <v>101</v>
      </c>
      <c r="Q1997" s="23">
        <v>35948</v>
      </c>
      <c r="R1997" s="24" t="s">
        <v>76</v>
      </c>
      <c r="S1997" s="25">
        <v>45119</v>
      </c>
      <c r="T1997" s="24">
        <v>4653522</v>
      </c>
      <c r="U1997" s="24">
        <v>3146502103</v>
      </c>
      <c r="V1997" s="24" t="s">
        <v>11425</v>
      </c>
      <c r="W1997" s="24" t="s">
        <v>11426</v>
      </c>
      <c r="X1997" s="24" t="s">
        <v>1768</v>
      </c>
      <c r="Y1997" s="24" t="s">
        <v>11427</v>
      </c>
      <c r="Z1997" s="24" t="s">
        <v>117</v>
      </c>
      <c r="AA1997" s="24">
        <v>3142209593</v>
      </c>
      <c r="AB1997" s="24" t="s">
        <v>77</v>
      </c>
      <c r="AC1997" s="24" t="s">
        <v>77</v>
      </c>
      <c r="AD1997" s="24" t="s">
        <v>77</v>
      </c>
      <c r="AE1997" s="26" t="s">
        <v>183</v>
      </c>
      <c r="AF1997" s="26"/>
      <c r="AG1997" s="26"/>
      <c r="AH1997" s="27" t="s">
        <v>867</v>
      </c>
      <c r="AI1997" s="27" t="s">
        <v>398</v>
      </c>
      <c r="AJ1997" s="27" t="s">
        <v>398</v>
      </c>
      <c r="AK1997" s="24" t="s">
        <v>89</v>
      </c>
      <c r="AL1997" s="24" t="s">
        <v>868</v>
      </c>
      <c r="AM1997" s="23">
        <v>43770</v>
      </c>
      <c r="AN1997" s="28">
        <v>908526</v>
      </c>
      <c r="AO1997" s="28">
        <v>106454</v>
      </c>
      <c r="AP1997" s="24"/>
      <c r="AQ1997" s="24"/>
      <c r="AR1997" s="24"/>
      <c r="AS1997" s="24"/>
      <c r="AT1997" s="24" t="e">
        <v>#N/A</v>
      </c>
      <c r="AU1997" s="24" t="e">
        <v>#N/A</v>
      </c>
      <c r="AV1997" s="24" t="e">
        <v>#N/A</v>
      </c>
      <c r="AW1997" s="24"/>
      <c r="AX1997" s="24"/>
      <c r="AY1997" s="24"/>
      <c r="AZ1997" s="24"/>
      <c r="BA1997" s="24"/>
      <c r="BB1997" s="24"/>
      <c r="BC1997" s="24"/>
      <c r="BD1997" s="24">
        <v>0</v>
      </c>
      <c r="BE1997" s="24">
        <v>0</v>
      </c>
      <c r="BF1997" s="23"/>
      <c r="BG1997" s="23"/>
      <c r="BH1997" s="23">
        <v>44256</v>
      </c>
      <c r="BI1997" s="26" t="s">
        <v>10014</v>
      </c>
      <c r="BJ1997" s="26" t="s">
        <v>11428</v>
      </c>
      <c r="BK1997" s="29">
        <v>0</v>
      </c>
      <c r="BL1997" s="24" t="s">
        <v>129</v>
      </c>
      <c r="BM1997" s="22" t="str">
        <f ca="1">+IF(Tabla1[[#This Row],[FECHA INGRESO]]&gt;=44986,IF((TODAY()-Tabla1[[#This Row],[FECHA INGRESO]])&gt;=50,"ALERTA","TODAVÍA FALTA"),"N/A")</f>
        <v>N/A</v>
      </c>
      <c r="BN1997" s="7">
        <f>IFERROR((_xlfn.DAYS(Tabla1[[#This Row],[FECHA INGRESO]],Tabla1[[#This Row],[FECHA RETIRO]]))/30,"")</f>
        <v>-16.2</v>
      </c>
    </row>
    <row r="1998" spans="1:66" x14ac:dyDescent="0.35">
      <c r="A1998" s="34">
        <v>1073719466</v>
      </c>
      <c r="B1998" s="22" t="s">
        <v>11429</v>
      </c>
      <c r="C1998" s="23">
        <v>43775</v>
      </c>
      <c r="D1998" s="23" t="s">
        <v>266</v>
      </c>
      <c r="E1998" s="23" t="s">
        <v>110</v>
      </c>
      <c r="F1998" s="23"/>
      <c r="G1998" s="24"/>
      <c r="H1998" s="24">
        <v>24097885845</v>
      </c>
      <c r="I1998" s="24" t="s">
        <v>95</v>
      </c>
      <c r="J1998" s="24">
        <f>DATEDIF(Tabla1[[#This Row],[FECHA DE NACIMIENTO]],Tabla1[[#This Row],[FECHA ACTUAL]],"Y")</f>
        <v>24</v>
      </c>
      <c r="K1998" s="24" t="s">
        <v>96</v>
      </c>
      <c r="L1998" s="24" t="s">
        <v>112</v>
      </c>
      <c r="M1998" s="24">
        <v>0</v>
      </c>
      <c r="N1998" s="24">
        <v>0</v>
      </c>
      <c r="O1998" s="24">
        <v>3</v>
      </c>
      <c r="P1998" s="24" t="s">
        <v>101</v>
      </c>
      <c r="Q1998" s="23">
        <v>36254</v>
      </c>
      <c r="R1998" s="24" t="s">
        <v>736</v>
      </c>
      <c r="S1998" s="25">
        <v>45119</v>
      </c>
      <c r="T1998" s="24">
        <v>8211203</v>
      </c>
      <c r="U1998" s="24">
        <v>306205251</v>
      </c>
      <c r="V1998" s="24" t="s">
        <v>11430</v>
      </c>
      <c r="W1998" s="24" t="s">
        <v>11431</v>
      </c>
      <c r="X1998" s="24" t="s">
        <v>11432</v>
      </c>
      <c r="Y1998" s="24" t="s">
        <v>11433</v>
      </c>
      <c r="Z1998" s="24" t="s">
        <v>1570</v>
      </c>
      <c r="AA1998" s="24">
        <v>3143505338</v>
      </c>
      <c r="AB1998" s="24" t="s">
        <v>77</v>
      </c>
      <c r="AC1998" s="24" t="s">
        <v>77</v>
      </c>
      <c r="AD1998" s="24" t="s">
        <v>77</v>
      </c>
      <c r="AE1998" s="26" t="s">
        <v>194</v>
      </c>
      <c r="AF1998" s="26"/>
      <c r="AG1998" s="26"/>
      <c r="AH1998" s="27" t="s">
        <v>3042</v>
      </c>
      <c r="AI1998" s="27" t="s">
        <v>10168</v>
      </c>
      <c r="AJ1998" s="27" t="s">
        <v>438</v>
      </c>
      <c r="AK1998" s="24" t="s">
        <v>121</v>
      </c>
      <c r="AL1998" s="24" t="s">
        <v>7086</v>
      </c>
      <c r="AM1998" s="23">
        <v>43775</v>
      </c>
      <c r="AN1998" s="28">
        <v>857100.06</v>
      </c>
      <c r="AO1998" s="28">
        <v>97032</v>
      </c>
      <c r="AP1998" s="24"/>
      <c r="AQ1998" s="24"/>
      <c r="AR1998" s="24"/>
      <c r="AS1998" s="24"/>
      <c r="AT1998" s="24" t="e">
        <v>#N/A</v>
      </c>
      <c r="AU1998" s="24" t="e">
        <v>#N/A</v>
      </c>
      <c r="AV1998" s="24">
        <v>81</v>
      </c>
      <c r="AW1998" s="24"/>
      <c r="AX1998" s="24"/>
      <c r="AY1998" s="24"/>
      <c r="AZ1998" s="24"/>
      <c r="BA1998" s="24"/>
      <c r="BB1998" s="24"/>
      <c r="BC1998" s="24"/>
      <c r="BD1998" s="24">
        <v>0</v>
      </c>
      <c r="BE1998" s="24">
        <v>0</v>
      </c>
      <c r="BF1998" s="23"/>
      <c r="BG1998" s="23"/>
      <c r="BH1998" s="23">
        <v>43833</v>
      </c>
      <c r="BI1998" s="26" t="s">
        <v>466</v>
      </c>
      <c r="BJ1998" s="26" t="s">
        <v>9591</v>
      </c>
      <c r="BK1998" s="29">
        <v>0</v>
      </c>
      <c r="BL1998" s="24" t="s">
        <v>129</v>
      </c>
      <c r="BM1998" s="22" t="str">
        <f ca="1">+IF(Tabla1[[#This Row],[FECHA INGRESO]]&gt;=44986,IF((TODAY()-Tabla1[[#This Row],[FECHA INGRESO]])&gt;=50,"ALERTA","TODAVÍA FALTA"),"N/A")</f>
        <v>N/A</v>
      </c>
      <c r="BN1998" s="7">
        <f>IFERROR((_xlfn.DAYS(Tabla1[[#This Row],[FECHA INGRESO]],Tabla1[[#This Row],[FECHA RETIRO]]))/30,"")</f>
        <v>-1.9333333333333333</v>
      </c>
    </row>
    <row r="1999" spans="1:66" x14ac:dyDescent="0.35">
      <c r="A1999" s="34">
        <v>1000257313</v>
      </c>
      <c r="B1999" s="22" t="s">
        <v>11434</v>
      </c>
      <c r="C1999" s="23">
        <v>43775</v>
      </c>
      <c r="D1999" s="23" t="s">
        <v>188</v>
      </c>
      <c r="E1999" s="23" t="s">
        <v>110</v>
      </c>
      <c r="F1999" s="23"/>
      <c r="G1999" s="24"/>
      <c r="H1999" s="24">
        <v>24094602065</v>
      </c>
      <c r="I1999" s="24" t="s">
        <v>95</v>
      </c>
      <c r="J1999" s="24">
        <f>DATEDIF(Tabla1[[#This Row],[FECHA DE NACIMIENTO]],Tabla1[[#This Row],[FECHA ACTUAL]],"Y")</f>
        <v>22</v>
      </c>
      <c r="K1999" s="24" t="s">
        <v>96</v>
      </c>
      <c r="L1999" s="24" t="s">
        <v>112</v>
      </c>
      <c r="M1999" s="24">
        <v>0</v>
      </c>
      <c r="N1999" s="24">
        <v>0</v>
      </c>
      <c r="O1999" s="24">
        <v>2</v>
      </c>
      <c r="P1999" s="24" t="s">
        <v>101</v>
      </c>
      <c r="Q1999" s="23">
        <v>36953</v>
      </c>
      <c r="R1999" s="24" t="s">
        <v>76</v>
      </c>
      <c r="S1999" s="25">
        <v>45119</v>
      </c>
      <c r="T1999" s="24">
        <v>7478600</v>
      </c>
      <c r="U1999" s="24">
        <v>3144558685</v>
      </c>
      <c r="V1999" s="24" t="s">
        <v>11435</v>
      </c>
      <c r="W1999" s="24" t="s">
        <v>11436</v>
      </c>
      <c r="X1999" s="24" t="s">
        <v>11223</v>
      </c>
      <c r="Y1999" s="24" t="s">
        <v>11437</v>
      </c>
      <c r="Z1999" s="24" t="s">
        <v>117</v>
      </c>
      <c r="AA1999" s="24">
        <v>3123402735</v>
      </c>
      <c r="AB1999" s="24" t="s">
        <v>77</v>
      </c>
      <c r="AC1999" s="24" t="s">
        <v>77</v>
      </c>
      <c r="AD1999" s="24" t="s">
        <v>77</v>
      </c>
      <c r="AE1999" s="26" t="s">
        <v>151</v>
      </c>
      <c r="AF1999" s="26"/>
      <c r="AG1999" s="26"/>
      <c r="AH1999" s="27" t="s">
        <v>3042</v>
      </c>
      <c r="AI1999" s="27" t="s">
        <v>10168</v>
      </c>
      <c r="AJ1999" s="27" t="s">
        <v>438</v>
      </c>
      <c r="AK1999" s="24" t="s">
        <v>121</v>
      </c>
      <c r="AL1999" s="24" t="s">
        <v>7086</v>
      </c>
      <c r="AM1999" s="23">
        <v>43775</v>
      </c>
      <c r="AN1999" s="28">
        <v>857100.06</v>
      </c>
      <c r="AO1999" s="28">
        <v>97032</v>
      </c>
      <c r="AP1999" s="24"/>
      <c r="AQ1999" s="24"/>
      <c r="AR1999" s="24"/>
      <c r="AS1999" s="24"/>
      <c r="AT1999" s="24" t="e">
        <v>#N/A</v>
      </c>
      <c r="AU1999" s="24" t="e">
        <v>#N/A</v>
      </c>
      <c r="AV1999" s="24" t="e">
        <v>#N/A</v>
      </c>
      <c r="AW1999" s="24"/>
      <c r="AX1999" s="24"/>
      <c r="AY1999" s="24"/>
      <c r="AZ1999" s="24"/>
      <c r="BA1999" s="24"/>
      <c r="BB1999" s="24"/>
      <c r="BC1999" s="24"/>
      <c r="BD1999" s="24">
        <v>0</v>
      </c>
      <c r="BE1999" s="24">
        <v>0</v>
      </c>
      <c r="BF1999" s="23"/>
      <c r="BG1999" s="23"/>
      <c r="BH1999" s="23">
        <v>43788</v>
      </c>
      <c r="BI1999" s="26" t="s">
        <v>127</v>
      </c>
      <c r="BJ1999" s="26" t="s">
        <v>11438</v>
      </c>
      <c r="BK1999" s="29">
        <v>16102</v>
      </c>
      <c r="BL1999" s="24" t="s">
        <v>129</v>
      </c>
      <c r="BM1999" s="22" t="str">
        <f ca="1">+IF(Tabla1[[#This Row],[FECHA INGRESO]]&gt;=44986,IF((TODAY()-Tabla1[[#This Row],[FECHA INGRESO]])&gt;=50,"ALERTA","TODAVÍA FALTA"),"N/A")</f>
        <v>N/A</v>
      </c>
      <c r="BN1999" s="7">
        <f>IFERROR((_xlfn.DAYS(Tabla1[[#This Row],[FECHA INGRESO]],Tabla1[[#This Row],[FECHA RETIRO]]))/30,"")</f>
        <v>-0.43333333333333335</v>
      </c>
    </row>
    <row r="2000" spans="1:66" ht="15" customHeight="1" x14ac:dyDescent="0.35">
      <c r="A2000" s="34">
        <v>1030683877</v>
      </c>
      <c r="B2000" s="22" t="s">
        <v>11439</v>
      </c>
      <c r="C2000" s="23">
        <v>43775</v>
      </c>
      <c r="D2000" s="23" t="s">
        <v>266</v>
      </c>
      <c r="E2000" s="23" t="s">
        <v>69</v>
      </c>
      <c r="F2000" s="23"/>
      <c r="G2000" s="24"/>
      <c r="H2000" s="24">
        <v>24097889157</v>
      </c>
      <c r="I2000" s="24" t="s">
        <v>72</v>
      </c>
      <c r="J2000" s="24" t="e">
        <f>DATEDIF(Tabla1[[#This Row],[FECHA DE NACIMIENTO]],Tabla1[[#This Row],[FECHA ACTUAL]],"Y")</f>
        <v>#VALUE!</v>
      </c>
      <c r="K2000" s="24" t="s">
        <v>96</v>
      </c>
      <c r="L2000" s="24" t="s">
        <v>112</v>
      </c>
      <c r="M2000" s="24">
        <v>0</v>
      </c>
      <c r="N2000" s="24">
        <v>0</v>
      </c>
      <c r="O2000" s="24">
        <v>3</v>
      </c>
      <c r="P2000" s="24" t="s">
        <v>101</v>
      </c>
      <c r="Q2000" s="23" t="s">
        <v>11440</v>
      </c>
      <c r="R2000" s="24" t="s">
        <v>76</v>
      </c>
      <c r="S2000" s="25">
        <v>45119</v>
      </c>
      <c r="T2000" s="24"/>
      <c r="U2000" s="24">
        <v>3185384244</v>
      </c>
      <c r="V2000" s="24" t="s">
        <v>11441</v>
      </c>
      <c r="W2000" s="24" t="s">
        <v>11442</v>
      </c>
      <c r="X2000" s="24" t="s">
        <v>11223</v>
      </c>
      <c r="Y2000" s="24" t="s">
        <v>11443</v>
      </c>
      <c r="Z2000" s="24" t="s">
        <v>162</v>
      </c>
      <c r="AA2000" s="24">
        <v>3504735213</v>
      </c>
      <c r="AB2000" s="24" t="s">
        <v>77</v>
      </c>
      <c r="AC2000" s="24" t="s">
        <v>77</v>
      </c>
      <c r="AD2000" s="24" t="s">
        <v>77</v>
      </c>
      <c r="AE2000" s="26" t="s">
        <v>151</v>
      </c>
      <c r="AF2000" s="26"/>
      <c r="AG2000" s="26"/>
      <c r="AH2000" s="27" t="s">
        <v>3042</v>
      </c>
      <c r="AI2000" s="27" t="s">
        <v>10168</v>
      </c>
      <c r="AJ2000" s="27" t="s">
        <v>438</v>
      </c>
      <c r="AK2000" s="24" t="s">
        <v>121</v>
      </c>
      <c r="AL2000" s="24" t="s">
        <v>7086</v>
      </c>
      <c r="AM2000" s="23">
        <v>43775</v>
      </c>
      <c r="AN2000" s="28">
        <v>857100.06</v>
      </c>
      <c r="AO2000" s="28">
        <v>97032</v>
      </c>
      <c r="AP2000" s="24"/>
      <c r="AQ2000" s="24"/>
      <c r="AR2000" s="24"/>
      <c r="AS2000" s="24"/>
      <c r="AT2000" s="24" t="e">
        <v>#N/A</v>
      </c>
      <c r="AU2000" s="24" t="e">
        <v>#N/A</v>
      </c>
      <c r="AV2000" s="24" t="e">
        <v>#N/A</v>
      </c>
      <c r="AW2000" s="24"/>
      <c r="AX2000" s="24"/>
      <c r="AY2000" s="24"/>
      <c r="AZ2000" s="24"/>
      <c r="BA2000" s="24"/>
      <c r="BB2000" s="24"/>
      <c r="BC2000" s="24"/>
      <c r="BD2000" s="24">
        <v>0</v>
      </c>
      <c r="BE2000" s="24">
        <v>0</v>
      </c>
      <c r="BF2000" s="23"/>
      <c r="BG2000" s="23"/>
      <c r="BH2000" s="23">
        <v>43788</v>
      </c>
      <c r="BI2000" s="26" t="s">
        <v>127</v>
      </c>
      <c r="BJ2000" s="26" t="s">
        <v>11438</v>
      </c>
      <c r="BK2000" s="29">
        <v>16102</v>
      </c>
      <c r="BL2000" s="24" t="s">
        <v>129</v>
      </c>
      <c r="BM2000" s="22" t="str">
        <f ca="1">+IF(Tabla1[[#This Row],[FECHA INGRESO]]&gt;=44986,IF((TODAY()-Tabla1[[#This Row],[FECHA INGRESO]])&gt;=50,"ALERTA","TODAVÍA FALTA"),"N/A")</f>
        <v>N/A</v>
      </c>
      <c r="BN2000" s="7">
        <f>IFERROR((_xlfn.DAYS(Tabla1[[#This Row],[FECHA INGRESO]],Tabla1[[#This Row],[FECHA RETIRO]]))/30,"")</f>
        <v>-0.43333333333333335</v>
      </c>
    </row>
    <row r="2001" spans="1:66" ht="15" customHeight="1" x14ac:dyDescent="0.35">
      <c r="A2001" s="21">
        <v>1013685996</v>
      </c>
      <c r="B2001" s="22" t="s">
        <v>11444</v>
      </c>
      <c r="C2001" s="23">
        <v>43775</v>
      </c>
      <c r="D2001" s="23" t="s">
        <v>157</v>
      </c>
      <c r="E2001" s="24" t="s">
        <v>94</v>
      </c>
      <c r="F2001" s="23" t="s">
        <v>70</v>
      </c>
      <c r="G2001" s="24"/>
      <c r="H2001" s="24">
        <v>24097882985</v>
      </c>
      <c r="I2001" s="24" t="s">
        <v>95</v>
      </c>
      <c r="J2001" s="24">
        <f>DATEDIF(Tabla1[[#This Row],[FECHA DE NACIMIENTO]],Tabla1[[#This Row],[FECHA ACTUAL]],"Y")</f>
        <v>24</v>
      </c>
      <c r="K2001" s="24" t="s">
        <v>96</v>
      </c>
      <c r="L2001" s="24" t="s">
        <v>112</v>
      </c>
      <c r="M2001" s="24">
        <v>0</v>
      </c>
      <c r="N2001" s="24">
        <v>0</v>
      </c>
      <c r="O2001" s="24">
        <v>1</v>
      </c>
      <c r="P2001" s="24" t="s">
        <v>101</v>
      </c>
      <c r="Q2001" s="23">
        <v>36139</v>
      </c>
      <c r="R2001" s="24" t="s">
        <v>76</v>
      </c>
      <c r="S2001" s="25">
        <v>45119</v>
      </c>
      <c r="T2001" s="24"/>
      <c r="U2001" s="24">
        <v>3222916647</v>
      </c>
      <c r="V2001" s="33" t="s">
        <v>11445</v>
      </c>
      <c r="W2001" s="24" t="s">
        <v>11446</v>
      </c>
      <c r="X2001" s="24" t="s">
        <v>11447</v>
      </c>
      <c r="Y2001" s="24" t="s">
        <v>11448</v>
      </c>
      <c r="Z2001" s="24" t="s">
        <v>117</v>
      </c>
      <c r="AA2001" s="24">
        <v>3146522604</v>
      </c>
      <c r="AB2001" s="24" t="s">
        <v>83</v>
      </c>
      <c r="AC2001" s="24" t="s">
        <v>83</v>
      </c>
      <c r="AD2001" s="24" t="e">
        <v>#REF!</v>
      </c>
      <c r="AE2001" s="26" t="s">
        <v>183</v>
      </c>
      <c r="AF2001" s="26"/>
      <c r="AG2001" s="26" t="s">
        <v>75</v>
      </c>
      <c r="AH2001" s="27" t="s">
        <v>184</v>
      </c>
      <c r="AI2001" s="27" t="s">
        <v>1612</v>
      </c>
      <c r="AJ2001" s="27" t="s">
        <v>487</v>
      </c>
      <c r="AK2001" s="24" t="s">
        <v>121</v>
      </c>
      <c r="AL2001" s="24" t="s">
        <v>7086</v>
      </c>
      <c r="AM2001" s="23">
        <v>43775</v>
      </c>
      <c r="AN2001" s="28">
        <v>1160000</v>
      </c>
      <c r="AO2001" s="28">
        <v>140606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90</v>
      </c>
      <c r="AW2001" s="24">
        <v>90</v>
      </c>
      <c r="AX2001" s="24">
        <v>0</v>
      </c>
      <c r="AY2001" s="24">
        <v>0</v>
      </c>
      <c r="AZ2001" s="24" t="s">
        <v>4393</v>
      </c>
      <c r="BA2001" s="24">
        <v>0</v>
      </c>
      <c r="BB2001" s="24">
        <v>0</v>
      </c>
      <c r="BC2001" s="24">
        <v>0</v>
      </c>
      <c r="BD2001" s="24">
        <v>0</v>
      </c>
      <c r="BE2001" s="24">
        <v>0</v>
      </c>
      <c r="BF2001" s="23"/>
      <c r="BG2001" s="23"/>
      <c r="BH2001" s="23">
        <v>44960</v>
      </c>
      <c r="BI2001" s="26" t="s">
        <v>127</v>
      </c>
      <c r="BJ2001" s="26" t="s">
        <v>9390</v>
      </c>
      <c r="BK2001" s="29">
        <v>0</v>
      </c>
      <c r="BL2001" s="24" t="s">
        <v>129</v>
      </c>
      <c r="BM2001" s="22" t="str">
        <f ca="1">+IF(Tabla1[[#This Row],[FECHA INGRESO]]&gt;=44986,IF((TODAY()-Tabla1[[#This Row],[FECHA INGRESO]])&gt;=50,"ALERTA","TODAVÍA FALTA"),"N/A")</f>
        <v>N/A</v>
      </c>
      <c r="BN2001" s="7">
        <f>IFERROR((_xlfn.DAYS(Tabla1[[#This Row],[FECHA INGRESO]],Tabla1[[#This Row],[FECHA RETIRO]]))/30,"")</f>
        <v>-39.5</v>
      </c>
    </row>
    <row r="2002" spans="1:66" ht="15" customHeight="1" x14ac:dyDescent="0.35">
      <c r="A2002" s="34">
        <v>1031180170</v>
      </c>
      <c r="B2002" s="22" t="s">
        <v>11449</v>
      </c>
      <c r="C2002" s="23">
        <v>43775</v>
      </c>
      <c r="D2002" s="23" t="s">
        <v>188</v>
      </c>
      <c r="E2002" s="23" t="s">
        <v>111</v>
      </c>
      <c r="F2002" s="23" t="s">
        <v>70</v>
      </c>
      <c r="G2002" s="24"/>
      <c r="H2002" s="24">
        <v>24097887339</v>
      </c>
      <c r="I2002" s="24" t="s">
        <v>95</v>
      </c>
      <c r="J2002" s="24">
        <f>DATEDIF(Tabla1[[#This Row],[FECHA DE NACIMIENTO]],Tabla1[[#This Row],[FECHA ACTUAL]],"Y")</f>
        <v>24</v>
      </c>
      <c r="K2002" s="24" t="s">
        <v>73</v>
      </c>
      <c r="L2002" s="24" t="s">
        <v>112</v>
      </c>
      <c r="M2002" s="24">
        <v>0</v>
      </c>
      <c r="N2002" s="24">
        <v>0</v>
      </c>
      <c r="O2002" s="24">
        <v>1</v>
      </c>
      <c r="P2002" s="24" t="s">
        <v>101</v>
      </c>
      <c r="Q2002" s="23">
        <v>36275</v>
      </c>
      <c r="R2002" s="24" t="s">
        <v>76</v>
      </c>
      <c r="S2002" s="25">
        <v>45119</v>
      </c>
      <c r="T2002" s="24">
        <v>7177581</v>
      </c>
      <c r="U2002" s="24">
        <v>3022715057</v>
      </c>
      <c r="V2002" s="24" t="s">
        <v>11450</v>
      </c>
      <c r="W2002" s="24" t="s">
        <v>11451</v>
      </c>
      <c r="X2002" s="24" t="s">
        <v>11452</v>
      </c>
      <c r="Y2002" s="24" t="s">
        <v>11453</v>
      </c>
      <c r="Z2002" s="24" t="s">
        <v>117</v>
      </c>
      <c r="AA2002" s="24">
        <v>3144921044</v>
      </c>
      <c r="AB2002" s="24" t="s">
        <v>101</v>
      </c>
      <c r="AC2002" s="24" t="s">
        <v>83</v>
      </c>
      <c r="AD2002" s="24" t="e">
        <v>#REF!</v>
      </c>
      <c r="AE2002" s="26" t="s">
        <v>183</v>
      </c>
      <c r="AF2002" s="26"/>
      <c r="AG2002" s="26"/>
      <c r="AH2002" s="27" t="s">
        <v>184</v>
      </c>
      <c r="AI2002" s="27" t="s">
        <v>1612</v>
      </c>
      <c r="AJ2002" s="27" t="s">
        <v>487</v>
      </c>
      <c r="AK2002" s="24" t="s">
        <v>121</v>
      </c>
      <c r="AL2002" s="24" t="s">
        <v>7086</v>
      </c>
      <c r="AM2002" s="23">
        <v>43775</v>
      </c>
      <c r="AN2002" s="28">
        <v>908526</v>
      </c>
      <c r="AO2002" s="28">
        <v>106454</v>
      </c>
      <c r="AP2002" s="24"/>
      <c r="AQ2002" s="24"/>
      <c r="AR2002" s="24"/>
      <c r="AS2002" s="24"/>
      <c r="AT2002" s="24"/>
      <c r="AU2002" s="24"/>
      <c r="AV2002" s="24">
        <v>95</v>
      </c>
      <c r="AW2002" s="24">
        <v>100</v>
      </c>
      <c r="AX2002" s="24"/>
      <c r="AY2002" s="24"/>
      <c r="AZ2002" s="24"/>
      <c r="BA2002" s="24"/>
      <c r="BB2002" s="24"/>
      <c r="BC2002" s="24"/>
      <c r="BD2002" s="24">
        <v>0</v>
      </c>
      <c r="BE2002" s="24">
        <v>0</v>
      </c>
      <c r="BF2002" s="23"/>
      <c r="BG2002" s="23"/>
      <c r="BH2002" s="23">
        <v>44565</v>
      </c>
      <c r="BI2002" s="26" t="s">
        <v>127</v>
      </c>
      <c r="BJ2002" s="26" t="s">
        <v>273</v>
      </c>
      <c r="BK2002" s="29">
        <v>0</v>
      </c>
      <c r="BL2002" s="24" t="s">
        <v>129</v>
      </c>
      <c r="BM2002" s="22" t="str">
        <f ca="1">+IF(Tabla1[[#This Row],[FECHA INGRESO]]&gt;=44986,IF((TODAY()-Tabla1[[#This Row],[FECHA INGRESO]])&gt;=50,"ALERTA","TODAVÍA FALTA"),"N/A")</f>
        <v>N/A</v>
      </c>
      <c r="BN2002" s="7">
        <f>IFERROR((_xlfn.DAYS(Tabla1[[#This Row],[FECHA INGRESO]],Tabla1[[#This Row],[FECHA RETIRO]]))/30,"")</f>
        <v>-26.333333333333332</v>
      </c>
    </row>
    <row r="2003" spans="1:66" x14ac:dyDescent="0.35">
      <c r="A2003" s="34">
        <v>1023033957</v>
      </c>
      <c r="B2003" s="22" t="s">
        <v>11454</v>
      </c>
      <c r="C2003" s="23">
        <v>43775</v>
      </c>
      <c r="D2003" s="23" t="s">
        <v>93</v>
      </c>
      <c r="E2003" s="23" t="s">
        <v>111</v>
      </c>
      <c r="F2003" s="23" t="s">
        <v>70</v>
      </c>
      <c r="G2003" s="24"/>
      <c r="H2003" s="24">
        <v>24097854005</v>
      </c>
      <c r="I2003" s="24" t="s">
        <v>95</v>
      </c>
      <c r="J2003" s="24">
        <f>DATEDIF(Tabla1[[#This Row],[FECHA DE NACIMIENTO]],Tabla1[[#This Row],[FECHA ACTUAL]],"Y")</f>
        <v>24</v>
      </c>
      <c r="K2003" s="24" t="s">
        <v>96</v>
      </c>
      <c r="L2003" s="24" t="s">
        <v>112</v>
      </c>
      <c r="M2003" s="24">
        <v>1</v>
      </c>
      <c r="N2003" s="24">
        <v>2</v>
      </c>
      <c r="O2003" s="24">
        <v>1</v>
      </c>
      <c r="P2003" s="24" t="s">
        <v>101</v>
      </c>
      <c r="Q2003" s="23">
        <v>36215</v>
      </c>
      <c r="R2003" s="24" t="s">
        <v>76</v>
      </c>
      <c r="S2003" s="25">
        <v>45119</v>
      </c>
      <c r="T2003" s="24"/>
      <c r="U2003" s="24">
        <v>3135647893</v>
      </c>
      <c r="V2003" s="24" t="s">
        <v>11455</v>
      </c>
      <c r="W2003" s="24" t="s">
        <v>11456</v>
      </c>
      <c r="X2003" s="24" t="s">
        <v>11457</v>
      </c>
      <c r="Y2003" s="24" t="s">
        <v>11458</v>
      </c>
      <c r="Z2003" s="24" t="s">
        <v>8586</v>
      </c>
      <c r="AA2003" s="24">
        <v>3105647394</v>
      </c>
      <c r="AB2003" s="24" t="s">
        <v>77</v>
      </c>
      <c r="AC2003" s="24" t="s">
        <v>77</v>
      </c>
      <c r="AD2003" s="24" t="s">
        <v>77</v>
      </c>
      <c r="AE2003" s="26" t="s">
        <v>151</v>
      </c>
      <c r="AF2003" s="26"/>
      <c r="AG2003" s="26"/>
      <c r="AH2003" s="27" t="s">
        <v>184</v>
      </c>
      <c r="AI2003" s="27" t="s">
        <v>1612</v>
      </c>
      <c r="AJ2003" s="27" t="s">
        <v>487</v>
      </c>
      <c r="AK2003" s="24" t="s">
        <v>121</v>
      </c>
      <c r="AL2003" s="24" t="s">
        <v>7086</v>
      </c>
      <c r="AM2003" s="23">
        <v>43775</v>
      </c>
      <c r="AN2003" s="28">
        <v>877803</v>
      </c>
      <c r="AO2003" s="28">
        <v>102854</v>
      </c>
      <c r="AP2003" s="24"/>
      <c r="AQ2003" s="24"/>
      <c r="AR2003" s="24"/>
      <c r="AS2003" s="24"/>
      <c r="AT2003" s="24" t="e">
        <v>#N/A</v>
      </c>
      <c r="AU2003" s="24" t="e">
        <v>#N/A</v>
      </c>
      <c r="AV2003" s="24">
        <v>95</v>
      </c>
      <c r="AW2003" s="24"/>
      <c r="AX2003" s="24"/>
      <c r="AY2003" s="24"/>
      <c r="AZ2003" s="24"/>
      <c r="BA2003" s="24"/>
      <c r="BB2003" s="24"/>
      <c r="BC2003" s="24"/>
      <c r="BD2003" s="24">
        <v>0</v>
      </c>
      <c r="BE2003" s="24">
        <v>0</v>
      </c>
      <c r="BF2003" s="23"/>
      <c r="BG2003" s="23"/>
      <c r="BH2003" s="23">
        <v>44156</v>
      </c>
      <c r="BI2003" s="26" t="s">
        <v>127</v>
      </c>
      <c r="BJ2003" s="26" t="s">
        <v>5148</v>
      </c>
      <c r="BK2003" s="29">
        <v>0</v>
      </c>
      <c r="BL2003" s="24" t="s">
        <v>129</v>
      </c>
      <c r="BM2003" s="22" t="str">
        <f ca="1">+IF(Tabla1[[#This Row],[FECHA INGRESO]]&gt;=44986,IF((TODAY()-Tabla1[[#This Row],[FECHA INGRESO]])&gt;=50,"ALERTA","TODAVÍA FALTA"),"N/A")</f>
        <v>N/A</v>
      </c>
      <c r="BN2003" s="7">
        <f>IFERROR((_xlfn.DAYS(Tabla1[[#This Row],[FECHA INGRESO]],Tabla1[[#This Row],[FECHA RETIRO]]))/30,"")</f>
        <v>-12.7</v>
      </c>
    </row>
    <row r="2004" spans="1:66" x14ac:dyDescent="0.35">
      <c r="A2004" s="34">
        <v>1001277665</v>
      </c>
      <c r="B2004" s="22" t="s">
        <v>11459</v>
      </c>
      <c r="C2004" s="23">
        <v>43777</v>
      </c>
      <c r="D2004" s="23" t="s">
        <v>93</v>
      </c>
      <c r="E2004" s="23" t="s">
        <v>77</v>
      </c>
      <c r="F2004" s="23" t="s">
        <v>70</v>
      </c>
      <c r="G2004" s="24"/>
      <c r="H2004" s="24">
        <v>24097947039</v>
      </c>
      <c r="I2004" s="24" t="s">
        <v>95</v>
      </c>
      <c r="J2004" s="24">
        <f>DATEDIF(Tabla1[[#This Row],[FECHA DE NACIMIENTO]],Tabla1[[#This Row],[FECHA ACTUAL]],"Y")</f>
        <v>23</v>
      </c>
      <c r="K2004" s="24" t="s">
        <v>73</v>
      </c>
      <c r="L2004" s="24" t="s">
        <v>112</v>
      </c>
      <c r="M2004" s="24">
        <v>0</v>
      </c>
      <c r="N2004" s="24">
        <v>0</v>
      </c>
      <c r="O2004" s="24">
        <v>1</v>
      </c>
      <c r="P2004" s="24" t="s">
        <v>101</v>
      </c>
      <c r="Q2004" s="23">
        <v>36632</v>
      </c>
      <c r="R2004" s="24" t="s">
        <v>76</v>
      </c>
      <c r="S2004" s="25">
        <v>45119</v>
      </c>
      <c r="T2004" s="24">
        <v>7183767</v>
      </c>
      <c r="U2004" s="24">
        <v>3115936212</v>
      </c>
      <c r="V2004" s="24" t="s">
        <v>11460</v>
      </c>
      <c r="W2004" s="24" t="s">
        <v>11461</v>
      </c>
      <c r="X2004" s="24" t="s">
        <v>11452</v>
      </c>
      <c r="Y2004" s="24" t="s">
        <v>11462</v>
      </c>
      <c r="Z2004" s="24" t="s">
        <v>117</v>
      </c>
      <c r="AA2004" s="24">
        <v>3115936212</v>
      </c>
      <c r="AB2004" s="24" t="s">
        <v>77</v>
      </c>
      <c r="AC2004" s="24" t="s">
        <v>77</v>
      </c>
      <c r="AD2004" s="24" t="s">
        <v>77</v>
      </c>
      <c r="AE2004" s="26" t="s">
        <v>183</v>
      </c>
      <c r="AF2004" s="26"/>
      <c r="AG2004" s="26"/>
      <c r="AH2004" s="27" t="s">
        <v>867</v>
      </c>
      <c r="AI2004" s="27" t="s">
        <v>9994</v>
      </c>
      <c r="AJ2004" s="27" t="s">
        <v>9995</v>
      </c>
      <c r="AK2004" s="24" t="s">
        <v>89</v>
      </c>
      <c r="AL2004" s="24" t="s">
        <v>868</v>
      </c>
      <c r="AM2004" s="23">
        <v>43777</v>
      </c>
      <c r="AN2004" s="28">
        <v>940324.41</v>
      </c>
      <c r="AO2004" s="28">
        <v>106454</v>
      </c>
      <c r="AP2004" s="24"/>
      <c r="AQ2004" s="24"/>
      <c r="AR2004" s="24"/>
      <c r="AS2004" s="24"/>
      <c r="AT2004" s="24" t="e">
        <v>#N/A</v>
      </c>
      <c r="AU2004" s="24" t="e">
        <v>#N/A</v>
      </c>
      <c r="AV2004" s="24" t="e">
        <v>#N/A</v>
      </c>
      <c r="AW2004" s="24"/>
      <c r="AX2004" s="24"/>
      <c r="AY2004" s="24"/>
      <c r="AZ2004" s="24"/>
      <c r="BA2004" s="24"/>
      <c r="BB2004" s="24"/>
      <c r="BC2004" s="24"/>
      <c r="BD2004" s="24">
        <v>0</v>
      </c>
      <c r="BE2004" s="24">
        <v>0</v>
      </c>
      <c r="BF2004" s="23"/>
      <c r="BG2004" s="23"/>
      <c r="BH2004" s="23">
        <v>44290</v>
      </c>
      <c r="BI2004" s="26" t="s">
        <v>10014</v>
      </c>
      <c r="BJ2004" s="26" t="s">
        <v>9706</v>
      </c>
      <c r="BK2004" s="29">
        <v>0</v>
      </c>
      <c r="BL2004" s="24" t="s">
        <v>129</v>
      </c>
      <c r="BM2004" s="22" t="str">
        <f ca="1">+IF(Tabla1[[#This Row],[FECHA INGRESO]]&gt;=44986,IF((TODAY()-Tabla1[[#This Row],[FECHA INGRESO]])&gt;=50,"ALERTA","TODAVÍA FALTA"),"N/A")</f>
        <v>N/A</v>
      </c>
      <c r="BN2004" s="7">
        <f>IFERROR((_xlfn.DAYS(Tabla1[[#This Row],[FECHA INGRESO]],Tabla1[[#This Row],[FECHA RETIRO]]))/30,"")</f>
        <v>-17.100000000000001</v>
      </c>
    </row>
    <row r="2005" spans="1:66" x14ac:dyDescent="0.35">
      <c r="A2005" s="34">
        <v>1026303243</v>
      </c>
      <c r="B2005" s="22" t="s">
        <v>11463</v>
      </c>
      <c r="C2005" s="23">
        <v>43787</v>
      </c>
      <c r="D2005" s="23" t="s">
        <v>188</v>
      </c>
      <c r="E2005" s="23" t="s">
        <v>110</v>
      </c>
      <c r="F2005" s="23" t="s">
        <v>70</v>
      </c>
      <c r="G2005" s="24"/>
      <c r="H2005" s="24">
        <v>24098097021</v>
      </c>
      <c r="I2005" s="24" t="s">
        <v>95</v>
      </c>
      <c r="J2005" s="24">
        <f>DATEDIF(Tabla1[[#This Row],[FECHA DE NACIMIENTO]],Tabla1[[#This Row],[FECHA ACTUAL]],"Y")</f>
        <v>24</v>
      </c>
      <c r="K2005" s="24" t="s">
        <v>73</v>
      </c>
      <c r="L2005" s="24" t="s">
        <v>112</v>
      </c>
      <c r="M2005" s="24">
        <v>0</v>
      </c>
      <c r="N2005" s="24">
        <v>0</v>
      </c>
      <c r="O2005" s="24">
        <v>2</v>
      </c>
      <c r="P2005" s="24" t="s">
        <v>101</v>
      </c>
      <c r="Q2005" s="23">
        <v>36075</v>
      </c>
      <c r="R2005" s="24" t="s">
        <v>76</v>
      </c>
      <c r="S2005" s="25">
        <v>45119</v>
      </c>
      <c r="T2005" s="24">
        <v>2469325</v>
      </c>
      <c r="U2005" s="24">
        <v>3118952250</v>
      </c>
      <c r="V2005" s="24" t="s">
        <v>11464</v>
      </c>
      <c r="W2005" s="24" t="s">
        <v>11465</v>
      </c>
      <c r="X2005" s="24" t="s">
        <v>11466</v>
      </c>
      <c r="Y2005" s="24" t="s">
        <v>11467</v>
      </c>
      <c r="Z2005" s="24" t="s">
        <v>117</v>
      </c>
      <c r="AA2005" s="24">
        <v>3118952250</v>
      </c>
      <c r="AB2005" s="24" t="s">
        <v>77</v>
      </c>
      <c r="AC2005" s="24" t="s">
        <v>77</v>
      </c>
      <c r="AD2005" s="24" t="s">
        <v>77</v>
      </c>
      <c r="AE2005" s="26" t="s">
        <v>151</v>
      </c>
      <c r="AF2005" s="26"/>
      <c r="AG2005" s="26"/>
      <c r="AH2005" s="27" t="s">
        <v>3042</v>
      </c>
      <c r="AI2005" s="27" t="s">
        <v>9289</v>
      </c>
      <c r="AJ2005" s="27" t="s">
        <v>438</v>
      </c>
      <c r="AK2005" s="24" t="s">
        <v>121</v>
      </c>
      <c r="AL2005" s="24" t="s">
        <v>7086</v>
      </c>
      <c r="AM2005" s="23">
        <v>43787</v>
      </c>
      <c r="AN2005" s="28">
        <v>877803</v>
      </c>
      <c r="AO2005" s="28">
        <v>102854</v>
      </c>
      <c r="AP2005" s="24"/>
      <c r="AQ2005" s="24"/>
      <c r="AR2005" s="24"/>
      <c r="AS2005" s="24"/>
      <c r="AT2005" s="24" t="e">
        <v>#N/A</v>
      </c>
      <c r="AU2005" s="24" t="e">
        <v>#N/A</v>
      </c>
      <c r="AV2005" s="24" t="e">
        <v>#N/A</v>
      </c>
      <c r="AW2005" s="24"/>
      <c r="AX2005" s="24"/>
      <c r="AY2005" s="24"/>
      <c r="AZ2005" s="24"/>
      <c r="BA2005" s="24"/>
      <c r="BB2005" s="24"/>
      <c r="BC2005" s="24"/>
      <c r="BD2005" s="24">
        <v>0</v>
      </c>
      <c r="BE2005" s="24">
        <v>0</v>
      </c>
      <c r="BF2005" s="23"/>
      <c r="BG2005" s="23"/>
      <c r="BH2005" s="23">
        <v>43909</v>
      </c>
      <c r="BI2005" s="26" t="s">
        <v>127</v>
      </c>
      <c r="BJ2005" s="26" t="s">
        <v>10927</v>
      </c>
      <c r="BK2005" s="29">
        <v>0</v>
      </c>
      <c r="BL2005" s="24" t="s">
        <v>129</v>
      </c>
      <c r="BM2005" s="22" t="str">
        <f ca="1">+IF(Tabla1[[#This Row],[FECHA INGRESO]]&gt;=44986,IF((TODAY()-Tabla1[[#This Row],[FECHA INGRESO]])&gt;=50,"ALERTA","TODAVÍA FALTA"),"N/A")</f>
        <v>N/A</v>
      </c>
      <c r="BN2005" s="7">
        <f>IFERROR((_xlfn.DAYS(Tabla1[[#This Row],[FECHA INGRESO]],Tabla1[[#This Row],[FECHA RETIRO]]))/30,"")</f>
        <v>-4.0666666666666664</v>
      </c>
    </row>
    <row r="2006" spans="1:66" x14ac:dyDescent="0.35">
      <c r="A2006" s="34">
        <v>79518449</v>
      </c>
      <c r="B2006" s="22" t="s">
        <v>11468</v>
      </c>
      <c r="C2006" s="23">
        <v>43787</v>
      </c>
      <c r="D2006" s="23" t="s">
        <v>1311</v>
      </c>
      <c r="E2006" s="24" t="s">
        <v>94</v>
      </c>
      <c r="F2006" s="23" t="s">
        <v>70</v>
      </c>
      <c r="G2006" s="24"/>
      <c r="H2006" s="24">
        <v>24098100787</v>
      </c>
      <c r="I2006" s="24" t="s">
        <v>72</v>
      </c>
      <c r="J2006" s="24">
        <f>DATEDIF(Tabla1[[#This Row],[FECHA DE NACIMIENTO]],Tabla1[[#This Row],[FECHA ACTUAL]],"Y")</f>
        <v>4</v>
      </c>
      <c r="K2006" s="24" t="s">
        <v>73</v>
      </c>
      <c r="L2006" s="24" t="s">
        <v>234</v>
      </c>
      <c r="M2006" s="24">
        <v>4</v>
      </c>
      <c r="N2006" s="24">
        <v>5</v>
      </c>
      <c r="O2006" s="24">
        <v>3</v>
      </c>
      <c r="P2006" s="24" t="s">
        <v>101</v>
      </c>
      <c r="Q2006" s="23">
        <v>43592</v>
      </c>
      <c r="R2006" s="24" t="s">
        <v>76</v>
      </c>
      <c r="S2006" s="25">
        <v>45119</v>
      </c>
      <c r="T2006" s="24">
        <v>7658459</v>
      </c>
      <c r="U2006" s="24">
        <v>3155756594</v>
      </c>
      <c r="V2006" s="24" t="s">
        <v>11469</v>
      </c>
      <c r="W2006" s="24" t="s">
        <v>11470</v>
      </c>
      <c r="X2006" s="24" t="s">
        <v>11471</v>
      </c>
      <c r="Y2006" s="24" t="s">
        <v>11472</v>
      </c>
      <c r="Z2006" s="24" t="s">
        <v>82</v>
      </c>
      <c r="AA2006" s="24">
        <v>3133760712</v>
      </c>
      <c r="AB2006" s="24" t="s">
        <v>77</v>
      </c>
      <c r="AC2006" s="24" t="s">
        <v>77</v>
      </c>
      <c r="AD2006" s="24" t="s">
        <v>77</v>
      </c>
      <c r="AE2006" s="26" t="s">
        <v>183</v>
      </c>
      <c r="AF2006" s="26"/>
      <c r="AG2006" s="26"/>
      <c r="AH2006" s="27" t="s">
        <v>11473</v>
      </c>
      <c r="AI2006" s="27" t="s">
        <v>421</v>
      </c>
      <c r="AJ2006" s="27" t="s">
        <v>421</v>
      </c>
      <c r="AK2006" s="24" t="s">
        <v>89</v>
      </c>
      <c r="AL2006" s="24" t="s">
        <v>7086</v>
      </c>
      <c r="AM2006" s="23">
        <v>43787</v>
      </c>
      <c r="AN2006" s="28">
        <v>877803</v>
      </c>
      <c r="AO2006" s="28">
        <v>102854</v>
      </c>
      <c r="AP2006" s="24"/>
      <c r="AQ2006" s="24"/>
      <c r="AR2006" s="24"/>
      <c r="AS2006" s="24"/>
      <c r="AT2006" s="24" t="e">
        <v>#N/A</v>
      </c>
      <c r="AU2006" s="24" t="e">
        <v>#N/A</v>
      </c>
      <c r="AV2006" s="24" t="e">
        <v>#N/A</v>
      </c>
      <c r="AW2006" s="24"/>
      <c r="AX2006" s="24"/>
      <c r="AY2006" s="24"/>
      <c r="AZ2006" s="24"/>
      <c r="BA2006" s="24"/>
      <c r="BB2006" s="24"/>
      <c r="BC2006" s="24"/>
      <c r="BD2006" s="24">
        <v>0</v>
      </c>
      <c r="BE2006" s="24">
        <v>0</v>
      </c>
      <c r="BF2006" s="23"/>
      <c r="BG2006" s="23"/>
      <c r="BH2006" s="23">
        <v>43892</v>
      </c>
      <c r="BI2006" s="26" t="s">
        <v>127</v>
      </c>
      <c r="BJ2006" s="26" t="s">
        <v>10983</v>
      </c>
      <c r="BK2006" s="29">
        <v>128013</v>
      </c>
      <c r="BL2006" s="24" t="s">
        <v>129</v>
      </c>
      <c r="BM2006" s="22" t="str">
        <f ca="1">+IF(Tabla1[[#This Row],[FECHA INGRESO]]&gt;=44986,IF((TODAY()-Tabla1[[#This Row],[FECHA INGRESO]])&gt;=50,"ALERTA","TODAVÍA FALTA"),"N/A")</f>
        <v>N/A</v>
      </c>
      <c r="BN2006" s="7">
        <f>IFERROR((_xlfn.DAYS(Tabla1[[#This Row],[FECHA INGRESO]],Tabla1[[#This Row],[FECHA RETIRO]]))/30,"")</f>
        <v>-3.5</v>
      </c>
    </row>
    <row r="2007" spans="1:66" x14ac:dyDescent="0.35">
      <c r="A2007" s="21">
        <v>1026304024</v>
      </c>
      <c r="B2007" s="22" t="s">
        <v>11474</v>
      </c>
      <c r="C2007" s="23">
        <v>43787</v>
      </c>
      <c r="D2007" s="23" t="s">
        <v>266</v>
      </c>
      <c r="E2007" s="23" t="s">
        <v>111</v>
      </c>
      <c r="F2007" s="23" t="s">
        <v>111</v>
      </c>
      <c r="G2007" s="24"/>
      <c r="H2007" s="24">
        <v>24098095436</v>
      </c>
      <c r="I2007" s="24" t="s">
        <v>95</v>
      </c>
      <c r="J2007" s="24">
        <f>DATEDIF(Tabla1[[#This Row],[FECHA DE NACIMIENTO]],Tabla1[[#This Row],[FECHA ACTUAL]],"Y")</f>
        <v>24</v>
      </c>
      <c r="K2007" s="24" t="s">
        <v>73</v>
      </c>
      <c r="L2007" s="24" t="s">
        <v>112</v>
      </c>
      <c r="M2007" s="24">
        <v>0</v>
      </c>
      <c r="N2007" s="24">
        <v>0</v>
      </c>
      <c r="O2007" s="24">
        <v>2</v>
      </c>
      <c r="P2007" s="24" t="s">
        <v>101</v>
      </c>
      <c r="Q2007" s="23">
        <v>36170</v>
      </c>
      <c r="R2007" s="24" t="s">
        <v>76</v>
      </c>
      <c r="S2007" s="25">
        <v>45119</v>
      </c>
      <c r="T2007" s="24">
        <v>7859337</v>
      </c>
      <c r="U2007" s="24">
        <v>3004430882</v>
      </c>
      <c r="V2007" s="33" t="s">
        <v>11475</v>
      </c>
      <c r="W2007" s="24" t="s">
        <v>11476</v>
      </c>
      <c r="X2007" s="24" t="s">
        <v>2448</v>
      </c>
      <c r="Y2007" s="24" t="s">
        <v>11477</v>
      </c>
      <c r="Z2007" s="24" t="s">
        <v>117</v>
      </c>
      <c r="AA2007" s="24">
        <v>3118330279</v>
      </c>
      <c r="AB2007" s="24" t="s">
        <v>83</v>
      </c>
      <c r="AC2007" s="24" t="s">
        <v>101</v>
      </c>
      <c r="AD2007" s="24" t="e">
        <v>#REF!</v>
      </c>
      <c r="AE2007" s="26" t="s">
        <v>183</v>
      </c>
      <c r="AF2007" s="26"/>
      <c r="AG2007" s="26" t="s">
        <v>1502</v>
      </c>
      <c r="AH2007" s="27" t="s">
        <v>184</v>
      </c>
      <c r="AI2007" s="27" t="s">
        <v>10123</v>
      </c>
      <c r="AJ2007" s="27" t="s">
        <v>10123</v>
      </c>
      <c r="AK2007" s="24" t="s">
        <v>121</v>
      </c>
      <c r="AL2007" s="24" t="s">
        <v>7086</v>
      </c>
      <c r="AM2007" s="23">
        <v>43787</v>
      </c>
      <c r="AN2007" s="28">
        <v>1000000</v>
      </c>
      <c r="AO2007" s="28">
        <v>117172</v>
      </c>
      <c r="AP2007" s="24" t="s">
        <v>11478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63</v>
      </c>
      <c r="AW2007" s="24">
        <v>94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v>0</v>
      </c>
      <c r="BE2007" s="24">
        <v>0</v>
      </c>
      <c r="BF2007" s="23"/>
      <c r="BG2007" s="23"/>
      <c r="BH2007" s="23">
        <v>44643</v>
      </c>
      <c r="BI2007" s="26" t="s">
        <v>127</v>
      </c>
      <c r="BJ2007" s="26" t="s">
        <v>178</v>
      </c>
      <c r="BK2007" s="29">
        <v>0</v>
      </c>
      <c r="BL2007" s="24" t="s">
        <v>129</v>
      </c>
      <c r="BM2007" s="22" t="str">
        <f ca="1">+IF(Tabla1[[#This Row],[FECHA INGRESO]]&gt;=44986,IF((TODAY()-Tabla1[[#This Row],[FECHA INGRESO]])&gt;=50,"ALERTA","TODAVÍA FALTA"),"N/A")</f>
        <v>N/A</v>
      </c>
      <c r="BN2007" s="7">
        <f>IFERROR((_xlfn.DAYS(Tabla1[[#This Row],[FECHA INGRESO]],Tabla1[[#This Row],[FECHA RETIRO]]))/30,"")</f>
        <v>-28.533333333333335</v>
      </c>
    </row>
    <row r="2008" spans="1:66" x14ac:dyDescent="0.35">
      <c r="A2008" s="34">
        <v>1022447303</v>
      </c>
      <c r="B2008" s="22" t="s">
        <v>11479</v>
      </c>
      <c r="C2008" s="23">
        <v>43787</v>
      </c>
      <c r="D2008" s="23" t="s">
        <v>266</v>
      </c>
      <c r="E2008" s="23" t="s">
        <v>69</v>
      </c>
      <c r="F2008" s="23" t="s">
        <v>70</v>
      </c>
      <c r="G2008" s="24"/>
      <c r="H2008" s="24">
        <v>24098094882</v>
      </c>
      <c r="I2008" s="24" t="s">
        <v>95</v>
      </c>
      <c r="J2008" s="24">
        <f>DATEDIF(Tabla1[[#This Row],[FECHA DE NACIMIENTO]],Tabla1[[#This Row],[FECHA ACTUAL]],"Y")</f>
        <v>23</v>
      </c>
      <c r="K2008" s="24" t="s">
        <v>73</v>
      </c>
      <c r="L2008" s="24" t="s">
        <v>112</v>
      </c>
      <c r="M2008" s="24">
        <v>0</v>
      </c>
      <c r="N2008" s="24">
        <v>0</v>
      </c>
      <c r="O2008" s="24">
        <v>2</v>
      </c>
      <c r="P2008" s="24" t="s">
        <v>101</v>
      </c>
      <c r="Q2008" s="23">
        <v>36521</v>
      </c>
      <c r="R2008" s="24" t="s">
        <v>76</v>
      </c>
      <c r="S2008" s="25">
        <v>45119</v>
      </c>
      <c r="T2008" s="24">
        <v>2620607</v>
      </c>
      <c r="U2008" s="24">
        <v>3208673366</v>
      </c>
      <c r="V2008" s="24" t="s">
        <v>11480</v>
      </c>
      <c r="W2008" s="24" t="s">
        <v>11481</v>
      </c>
      <c r="X2008" s="24" t="s">
        <v>11482</v>
      </c>
      <c r="Y2008" s="24" t="s">
        <v>11483</v>
      </c>
      <c r="Z2008" s="24" t="s">
        <v>117</v>
      </c>
      <c r="AA2008" s="24">
        <v>3204836750</v>
      </c>
      <c r="AB2008" s="24" t="s">
        <v>77</v>
      </c>
      <c r="AC2008" s="24" t="s">
        <v>77</v>
      </c>
      <c r="AD2008" s="24" t="s">
        <v>77</v>
      </c>
      <c r="AE2008" s="26" t="s">
        <v>183</v>
      </c>
      <c r="AF2008" s="26"/>
      <c r="AG2008" s="26"/>
      <c r="AH2008" s="27" t="s">
        <v>184</v>
      </c>
      <c r="AI2008" s="27" t="s">
        <v>1612</v>
      </c>
      <c r="AJ2008" s="27" t="s">
        <v>487</v>
      </c>
      <c r="AK2008" s="24" t="s">
        <v>121</v>
      </c>
      <c r="AL2008" s="24" t="s">
        <v>7086</v>
      </c>
      <c r="AM2008" s="23">
        <v>43787</v>
      </c>
      <c r="AN2008" s="28">
        <v>877803</v>
      </c>
      <c r="AO2008" s="28">
        <v>102854</v>
      </c>
      <c r="AP2008" s="24"/>
      <c r="AQ2008" s="24"/>
      <c r="AR2008" s="24"/>
      <c r="AS2008" s="24"/>
      <c r="AT2008" s="24" t="e">
        <v>#N/A</v>
      </c>
      <c r="AU2008" s="24" t="e">
        <v>#N/A</v>
      </c>
      <c r="AV2008" s="24">
        <v>63</v>
      </c>
      <c r="AW2008" s="24"/>
      <c r="AX2008" s="24"/>
      <c r="AY2008" s="24"/>
      <c r="AZ2008" s="24"/>
      <c r="BA2008" s="24"/>
      <c r="BB2008" s="24"/>
      <c r="BC2008" s="24"/>
      <c r="BD2008" s="24">
        <v>0</v>
      </c>
      <c r="BE2008" s="24">
        <v>0</v>
      </c>
      <c r="BF2008" s="23"/>
      <c r="BG2008" s="23"/>
      <c r="BH2008" s="23">
        <v>43867</v>
      </c>
      <c r="BI2008" s="26" t="s">
        <v>127</v>
      </c>
      <c r="BJ2008" s="26" t="s">
        <v>273</v>
      </c>
      <c r="BK2008" s="29">
        <v>0</v>
      </c>
      <c r="BL2008" s="24" t="s">
        <v>129</v>
      </c>
      <c r="BM2008" s="22" t="str">
        <f ca="1">+IF(Tabla1[[#This Row],[FECHA INGRESO]]&gt;=44986,IF((TODAY()-Tabla1[[#This Row],[FECHA INGRESO]])&gt;=50,"ALERTA","TODAVÍA FALTA"),"N/A")</f>
        <v>N/A</v>
      </c>
      <c r="BN2008" s="7">
        <f>IFERROR((_xlfn.DAYS(Tabla1[[#This Row],[FECHA INGRESO]],Tabla1[[#This Row],[FECHA RETIRO]]))/30,"")</f>
        <v>-2.6666666666666665</v>
      </c>
    </row>
    <row r="2009" spans="1:66" ht="15" customHeight="1" x14ac:dyDescent="0.35">
      <c r="A2009" s="34">
        <v>35477488</v>
      </c>
      <c r="B2009" s="22" t="s">
        <v>11484</v>
      </c>
      <c r="C2009" s="23">
        <v>43787</v>
      </c>
      <c r="D2009" s="23" t="s">
        <v>266</v>
      </c>
      <c r="E2009" s="23" t="s">
        <v>111</v>
      </c>
      <c r="F2009" s="23" t="s">
        <v>70</v>
      </c>
      <c r="G2009" s="24"/>
      <c r="H2009" s="24">
        <v>24103264583</v>
      </c>
      <c r="I2009" s="24" t="s">
        <v>95</v>
      </c>
      <c r="J2009" s="24">
        <f>DATEDIF(Tabla1[[#This Row],[FECHA DE NACIMIENTO]],Tabla1[[#This Row],[FECHA ACTUAL]],"Y")</f>
        <v>48</v>
      </c>
      <c r="K2009" s="24" t="s">
        <v>73</v>
      </c>
      <c r="L2009" s="24" t="s">
        <v>112</v>
      </c>
      <c r="M2009" s="24">
        <v>1</v>
      </c>
      <c r="N2009" s="24">
        <v>0</v>
      </c>
      <c r="O2009" s="24">
        <v>3</v>
      </c>
      <c r="P2009" s="24" t="s">
        <v>101</v>
      </c>
      <c r="Q2009" s="23">
        <v>27350</v>
      </c>
      <c r="R2009" s="24" t="s">
        <v>11485</v>
      </c>
      <c r="S2009" s="25">
        <v>45119</v>
      </c>
      <c r="T2009" s="24"/>
      <c r="U2009" s="24">
        <v>3007880009</v>
      </c>
      <c r="V2009" s="24" t="s">
        <v>11486</v>
      </c>
      <c r="W2009" s="24" t="s">
        <v>11487</v>
      </c>
      <c r="X2009" s="24" t="s">
        <v>11488</v>
      </c>
      <c r="Y2009" s="24" t="s">
        <v>11489</v>
      </c>
      <c r="Z2009" s="24" t="s">
        <v>150</v>
      </c>
      <c r="AA2009" s="24">
        <v>3187171307</v>
      </c>
      <c r="AB2009" s="24" t="s">
        <v>83</v>
      </c>
      <c r="AC2009" s="24" t="s">
        <v>83</v>
      </c>
      <c r="AD2009" s="24" t="e">
        <v>#REF!</v>
      </c>
      <c r="AE2009" s="26" t="s">
        <v>84</v>
      </c>
      <c r="AF2009" s="26" t="s">
        <v>11490</v>
      </c>
      <c r="AG2009" s="26"/>
      <c r="AH2009" s="27" t="s">
        <v>11491</v>
      </c>
      <c r="AI2009" s="27" t="s">
        <v>11492</v>
      </c>
      <c r="AJ2009" s="27" t="s">
        <v>11493</v>
      </c>
      <c r="AK2009" s="24" t="s">
        <v>89</v>
      </c>
      <c r="AL2009" s="24" t="s">
        <v>90</v>
      </c>
      <c r="AM2009" s="23">
        <v>43787</v>
      </c>
      <c r="AN2009" s="28">
        <v>3721363.2</v>
      </c>
      <c r="AO2009" s="28">
        <v>0</v>
      </c>
      <c r="AP2009" s="24"/>
      <c r="AQ2009" s="24"/>
      <c r="AR2009" s="24"/>
      <c r="AS2009" s="24"/>
      <c r="AT2009" s="24"/>
      <c r="AU2009" s="24"/>
      <c r="AV2009" s="24">
        <v>87</v>
      </c>
      <c r="AW2009" s="24">
        <v>92</v>
      </c>
      <c r="AX2009" s="24"/>
      <c r="AY2009" s="24"/>
      <c r="AZ2009" s="24"/>
      <c r="BA2009" s="24"/>
      <c r="BB2009" s="24"/>
      <c r="BC2009" s="24"/>
      <c r="BD2009" s="24">
        <v>0</v>
      </c>
      <c r="BE2009" s="24">
        <v>0</v>
      </c>
      <c r="BF2009" s="23"/>
      <c r="BG2009" s="23"/>
      <c r="BH2009" s="23">
        <v>44561</v>
      </c>
      <c r="BI2009" s="26" t="s">
        <v>127</v>
      </c>
      <c r="BJ2009" s="26" t="s">
        <v>5148</v>
      </c>
      <c r="BK2009" s="29">
        <v>0</v>
      </c>
      <c r="BL2009" s="24" t="s">
        <v>129</v>
      </c>
      <c r="BM2009" s="22" t="str">
        <f ca="1">+IF(Tabla1[[#This Row],[FECHA INGRESO]]&gt;=44986,IF((TODAY()-Tabla1[[#This Row],[FECHA INGRESO]])&gt;=50,"ALERTA","TODAVÍA FALTA"),"N/A")</f>
        <v>N/A</v>
      </c>
      <c r="BN2009" s="7">
        <f>IFERROR((_xlfn.DAYS(Tabla1[[#This Row],[FECHA INGRESO]],Tabla1[[#This Row],[FECHA RETIRO]]))/30,"")</f>
        <v>-25.8</v>
      </c>
    </row>
    <row r="2010" spans="1:66" x14ac:dyDescent="0.35">
      <c r="A2010" s="34">
        <v>1233888484</v>
      </c>
      <c r="B2010" s="22" t="s">
        <v>11494</v>
      </c>
      <c r="C2010" s="23">
        <v>43794</v>
      </c>
      <c r="D2010" s="23" t="s">
        <v>157</v>
      </c>
      <c r="E2010" s="23" t="s">
        <v>111</v>
      </c>
      <c r="F2010" s="23"/>
      <c r="G2010" s="24"/>
      <c r="H2010" s="24">
        <v>24098212503</v>
      </c>
      <c r="I2010" s="24" t="s">
        <v>95</v>
      </c>
      <c r="J2010" s="24">
        <f>DATEDIF(Tabla1[[#This Row],[FECHA DE NACIMIENTO]],Tabla1[[#This Row],[FECHA ACTUAL]],"Y")</f>
        <v>26</v>
      </c>
      <c r="K2010" s="24" t="s">
        <v>73</v>
      </c>
      <c r="L2010" s="24" t="s">
        <v>112</v>
      </c>
      <c r="M2010" s="24">
        <v>0</v>
      </c>
      <c r="N2010" s="24">
        <v>0</v>
      </c>
      <c r="O2010" s="24">
        <v>2</v>
      </c>
      <c r="P2010" s="24" t="s">
        <v>101</v>
      </c>
      <c r="Q2010" s="23">
        <v>35374</v>
      </c>
      <c r="R2010" s="24" t="s">
        <v>76</v>
      </c>
      <c r="S2010" s="25">
        <v>45119</v>
      </c>
      <c r="T2010" s="24"/>
      <c r="U2010" s="24">
        <v>3232214895</v>
      </c>
      <c r="V2010" s="24" t="s">
        <v>11495</v>
      </c>
      <c r="W2010" s="24" t="s">
        <v>11496</v>
      </c>
      <c r="X2010" s="24" t="s">
        <v>10807</v>
      </c>
      <c r="Y2010" s="24" t="s">
        <v>11497</v>
      </c>
      <c r="Z2010" s="24" t="s">
        <v>285</v>
      </c>
      <c r="AA2010" s="24">
        <v>3123167200</v>
      </c>
      <c r="AB2010" s="24" t="s">
        <v>77</v>
      </c>
      <c r="AC2010" s="24" t="s">
        <v>77</v>
      </c>
      <c r="AD2010" s="24" t="s">
        <v>77</v>
      </c>
      <c r="AE2010" s="26" t="s">
        <v>194</v>
      </c>
      <c r="AF2010" s="26"/>
      <c r="AG2010" s="26"/>
      <c r="AH2010" s="27" t="s">
        <v>3042</v>
      </c>
      <c r="AI2010" s="27" t="s">
        <v>10168</v>
      </c>
      <c r="AJ2010" s="27" t="s">
        <v>438</v>
      </c>
      <c r="AK2010" s="24" t="s">
        <v>121</v>
      </c>
      <c r="AL2010" s="24" t="s">
        <v>7086</v>
      </c>
      <c r="AM2010" s="23">
        <v>43794</v>
      </c>
      <c r="AN2010" s="28">
        <v>857100.06</v>
      </c>
      <c r="AO2010" s="28">
        <v>97032</v>
      </c>
      <c r="AP2010" s="24"/>
      <c r="AQ2010" s="24"/>
      <c r="AR2010" s="24"/>
      <c r="AS2010" s="24"/>
      <c r="AT2010" s="24" t="e">
        <v>#N/A</v>
      </c>
      <c r="AU2010" s="24" t="e">
        <v>#N/A</v>
      </c>
      <c r="AV2010" s="24" t="e">
        <v>#N/A</v>
      </c>
      <c r="AW2010" s="24"/>
      <c r="AX2010" s="24"/>
      <c r="AY2010" s="24"/>
      <c r="AZ2010" s="24"/>
      <c r="BA2010" s="24"/>
      <c r="BB2010" s="24"/>
      <c r="BC2010" s="24"/>
      <c r="BD2010" s="24">
        <v>0</v>
      </c>
      <c r="BE2010" s="24">
        <v>0</v>
      </c>
      <c r="BF2010" s="23"/>
      <c r="BG2010" s="23"/>
      <c r="BH2010" s="23">
        <v>43827</v>
      </c>
      <c r="BI2010" s="26" t="s">
        <v>127</v>
      </c>
      <c r="BJ2010" s="26" t="s">
        <v>6087</v>
      </c>
      <c r="BK2010" s="29">
        <v>0</v>
      </c>
      <c r="BL2010" s="24" t="s">
        <v>129</v>
      </c>
      <c r="BM2010" s="22" t="str">
        <f ca="1">+IF(Tabla1[[#This Row],[FECHA INGRESO]]&gt;=44986,IF((TODAY()-Tabla1[[#This Row],[FECHA INGRESO]])&gt;=50,"ALERTA","TODAVÍA FALTA"),"N/A")</f>
        <v>N/A</v>
      </c>
      <c r="BN2010" s="7">
        <f>IFERROR((_xlfn.DAYS(Tabla1[[#This Row],[FECHA INGRESO]],Tabla1[[#This Row],[FECHA RETIRO]]))/30,"")</f>
        <v>-1.1000000000000001</v>
      </c>
    </row>
    <row r="2011" spans="1:66" x14ac:dyDescent="0.35">
      <c r="A2011" s="34">
        <v>1019034113</v>
      </c>
      <c r="B2011" s="22" t="s">
        <v>11498</v>
      </c>
      <c r="C2011" s="23">
        <v>43794</v>
      </c>
      <c r="D2011" s="23" t="s">
        <v>188</v>
      </c>
      <c r="E2011" s="23" t="s">
        <v>111</v>
      </c>
      <c r="F2011" s="23" t="s">
        <v>94</v>
      </c>
      <c r="G2011" s="24"/>
      <c r="H2011" s="24">
        <v>24098215021</v>
      </c>
      <c r="I2011" s="24" t="s">
        <v>95</v>
      </c>
      <c r="J2011" s="24">
        <f>DATEDIF(Tabla1[[#This Row],[FECHA DE NACIMIENTO]],Tabla1[[#This Row],[FECHA ACTUAL]],"Y")</f>
        <v>34</v>
      </c>
      <c r="K2011" s="24" t="s">
        <v>73</v>
      </c>
      <c r="L2011" s="24" t="s">
        <v>234</v>
      </c>
      <c r="M2011" s="24">
        <v>2</v>
      </c>
      <c r="N2011" s="24">
        <v>2</v>
      </c>
      <c r="O2011" s="24">
        <v>2</v>
      </c>
      <c r="P2011" s="24" t="s">
        <v>101</v>
      </c>
      <c r="Q2011" s="23">
        <v>32657</v>
      </c>
      <c r="R2011" s="24" t="s">
        <v>76</v>
      </c>
      <c r="S2011" s="25">
        <v>45119</v>
      </c>
      <c r="T2011" s="24"/>
      <c r="U2011" s="24">
        <v>3115918840</v>
      </c>
      <c r="V2011" s="24" t="s">
        <v>11499</v>
      </c>
      <c r="W2011" s="24" t="s">
        <v>11500</v>
      </c>
      <c r="X2011" s="24" t="s">
        <v>9535</v>
      </c>
      <c r="Y2011" s="24" t="s">
        <v>11501</v>
      </c>
      <c r="Z2011" s="24" t="s">
        <v>117</v>
      </c>
      <c r="AA2011" s="24">
        <v>3115918840</v>
      </c>
      <c r="AB2011" s="24" t="s">
        <v>77</v>
      </c>
      <c r="AC2011" s="24" t="s">
        <v>77</v>
      </c>
      <c r="AD2011" s="24" t="s">
        <v>77</v>
      </c>
      <c r="AE2011" s="26" t="s">
        <v>151</v>
      </c>
      <c r="AF2011" s="26"/>
      <c r="AG2011" s="26"/>
      <c r="AH2011" s="27" t="s">
        <v>3042</v>
      </c>
      <c r="AI2011" s="27" t="s">
        <v>9232</v>
      </c>
      <c r="AJ2011" s="27" t="s">
        <v>9317</v>
      </c>
      <c r="AK2011" s="24" t="s">
        <v>121</v>
      </c>
      <c r="AL2011" s="24" t="s">
        <v>7086</v>
      </c>
      <c r="AM2011" s="23">
        <v>43794</v>
      </c>
      <c r="AN2011" s="28">
        <v>908526</v>
      </c>
      <c r="AO2011" s="28">
        <v>106454</v>
      </c>
      <c r="AP2011" s="24"/>
      <c r="AQ2011" s="24"/>
      <c r="AR2011" s="24"/>
      <c r="AS2011" s="24"/>
      <c r="AT2011" s="24" t="e">
        <v>#N/A</v>
      </c>
      <c r="AU2011" s="24" t="e">
        <v>#N/A</v>
      </c>
      <c r="AV2011" s="24">
        <v>51</v>
      </c>
      <c r="AW2011" s="24"/>
      <c r="AX2011" s="24"/>
      <c r="AY2011" s="24"/>
      <c r="AZ2011" s="24"/>
      <c r="BA2011" s="24"/>
      <c r="BB2011" s="24"/>
      <c r="BC2011" s="24"/>
      <c r="BD2011" s="24">
        <v>0</v>
      </c>
      <c r="BE2011" s="24">
        <v>0</v>
      </c>
      <c r="BF2011" s="23"/>
      <c r="BG2011" s="23"/>
      <c r="BH2011" s="23">
        <v>44257</v>
      </c>
      <c r="BI2011" s="26" t="s">
        <v>466</v>
      </c>
      <c r="BJ2011" s="26" t="s">
        <v>273</v>
      </c>
      <c r="BK2011" s="29">
        <v>0</v>
      </c>
      <c r="BL2011" s="24" t="s">
        <v>129</v>
      </c>
      <c r="BM2011" s="22" t="str">
        <f ca="1">+IF(Tabla1[[#This Row],[FECHA INGRESO]]&gt;=44986,IF((TODAY()-Tabla1[[#This Row],[FECHA INGRESO]])&gt;=50,"ALERTA","TODAVÍA FALTA"),"N/A")</f>
        <v>N/A</v>
      </c>
      <c r="BN2011" s="7">
        <f>IFERROR((_xlfn.DAYS(Tabla1[[#This Row],[FECHA INGRESO]],Tabla1[[#This Row],[FECHA RETIRO]]))/30,"")</f>
        <v>-15.433333333333334</v>
      </c>
    </row>
    <row r="2012" spans="1:66" x14ac:dyDescent="0.35">
      <c r="A2012" s="21">
        <v>1001098198</v>
      </c>
      <c r="B2012" s="22" t="s">
        <v>11502</v>
      </c>
      <c r="C2012" s="23">
        <v>43794</v>
      </c>
      <c r="D2012" s="23" t="s">
        <v>188</v>
      </c>
      <c r="E2012" s="23" t="s">
        <v>110</v>
      </c>
      <c r="F2012" s="23" t="s">
        <v>70</v>
      </c>
      <c r="G2012" s="24"/>
      <c r="H2012" s="24">
        <v>24098196238</v>
      </c>
      <c r="I2012" s="24" t="s">
        <v>95</v>
      </c>
      <c r="J2012" s="24">
        <f>DATEDIF(Tabla1[[#This Row],[FECHA DE NACIMIENTO]],Tabla1[[#This Row],[FECHA ACTUAL]],"Y")</f>
        <v>22</v>
      </c>
      <c r="K2012" s="24" t="s">
        <v>73</v>
      </c>
      <c r="L2012" s="24" t="s">
        <v>112</v>
      </c>
      <c r="M2012" s="24">
        <v>2</v>
      </c>
      <c r="N2012" s="24">
        <v>1</v>
      </c>
      <c r="O2012" s="24">
        <v>2</v>
      </c>
      <c r="P2012" s="24" t="s">
        <v>101</v>
      </c>
      <c r="Q2012" s="23">
        <v>37001</v>
      </c>
      <c r="R2012" s="24" t="s">
        <v>76</v>
      </c>
      <c r="S2012" s="25">
        <v>45119</v>
      </c>
      <c r="T2012" s="24">
        <v>4044340</v>
      </c>
      <c r="U2012" s="24">
        <v>3016152332</v>
      </c>
      <c r="V2012" s="24" t="s">
        <v>11503</v>
      </c>
      <c r="W2012" s="24" t="s">
        <v>11504</v>
      </c>
      <c r="X2012" s="24" t="s">
        <v>2867</v>
      </c>
      <c r="Y2012" s="24" t="s">
        <v>11505</v>
      </c>
      <c r="Z2012" s="24" t="s">
        <v>285</v>
      </c>
      <c r="AA2012" s="24">
        <v>3194666557</v>
      </c>
      <c r="AB2012" s="24" t="s">
        <v>83</v>
      </c>
      <c r="AC2012" s="24" t="s">
        <v>101</v>
      </c>
      <c r="AD2012" s="24" t="e">
        <v>#REF!</v>
      </c>
      <c r="AE2012" s="26" t="s">
        <v>151</v>
      </c>
      <c r="AF2012" s="26"/>
      <c r="AG2012" s="26" t="s">
        <v>9231</v>
      </c>
      <c r="AH2012" s="27" t="s">
        <v>460</v>
      </c>
      <c r="AI2012" s="27" t="s">
        <v>461</v>
      </c>
      <c r="AJ2012" s="27" t="s">
        <v>461</v>
      </c>
      <c r="AK2012" s="24" t="s">
        <v>121</v>
      </c>
      <c r="AL2012" s="24" t="s">
        <v>7086</v>
      </c>
      <c r="AM2012" s="23">
        <v>43794</v>
      </c>
      <c r="AN2012" s="28">
        <v>1469895</v>
      </c>
      <c r="AO2012" s="28">
        <v>140606</v>
      </c>
      <c r="AP2012" s="24" t="s">
        <v>11506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48</v>
      </c>
      <c r="AW2012" s="24">
        <v>79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v>0</v>
      </c>
      <c r="BE2012" s="24">
        <v>0</v>
      </c>
      <c r="BF2012" s="23"/>
      <c r="BG2012" s="23"/>
      <c r="BH2012" s="23" t="s">
        <v>75</v>
      </c>
      <c r="BI2012" s="26">
        <v>0</v>
      </c>
      <c r="BJ2012" s="26">
        <v>0</v>
      </c>
      <c r="BK2012" s="29">
        <v>0</v>
      </c>
      <c r="BL2012" s="24" t="s">
        <v>91</v>
      </c>
      <c r="BM2012" s="22" t="str">
        <f ca="1">+IF(Tabla1[[#This Row],[FECHA INGRESO]]&gt;=44986,IF((TODAY()-Tabla1[[#This Row],[FECHA INGRESO]])&gt;=50,"ALERTA","TODAVÍA FALTA"),"N/A")</f>
        <v>N/A</v>
      </c>
      <c r="BN2012" s="7" t="str">
        <f>IFERROR((_xlfn.DAYS(Tabla1[[#This Row],[FECHA INGRESO]],Tabla1[[#This Row],[FECHA RETIRO]]))/30,"")</f>
        <v/>
      </c>
    </row>
    <row r="2013" spans="1:66" x14ac:dyDescent="0.35">
      <c r="A2013" s="21">
        <v>1023894656</v>
      </c>
      <c r="B2013" s="22" t="s">
        <v>11507</v>
      </c>
      <c r="C2013" s="23">
        <v>43794</v>
      </c>
      <c r="D2013" s="23" t="s">
        <v>4008</v>
      </c>
      <c r="E2013" s="23" t="s">
        <v>111</v>
      </c>
      <c r="F2013" s="23" t="s">
        <v>111</v>
      </c>
      <c r="G2013" s="24"/>
      <c r="H2013" s="24">
        <v>24098212558</v>
      </c>
      <c r="I2013" s="24" t="s">
        <v>95</v>
      </c>
      <c r="J2013" s="24">
        <f>DATEDIF(Tabla1[[#This Row],[FECHA DE NACIMIENTO]],Tabla1[[#This Row],[FECHA ACTUAL]],"Y")</f>
        <v>33</v>
      </c>
      <c r="K2013" s="24" t="s">
        <v>96</v>
      </c>
      <c r="L2013" s="24" t="s">
        <v>234</v>
      </c>
      <c r="M2013" s="24">
        <v>0</v>
      </c>
      <c r="N2013" s="24">
        <v>2</v>
      </c>
      <c r="O2013" s="24">
        <v>2</v>
      </c>
      <c r="P2013" s="24" t="s">
        <v>101</v>
      </c>
      <c r="Q2013" s="23">
        <v>32957</v>
      </c>
      <c r="R2013" s="24" t="s">
        <v>76</v>
      </c>
      <c r="S2013" s="25">
        <v>45119</v>
      </c>
      <c r="T2013" s="24">
        <v>2070578</v>
      </c>
      <c r="U2013" s="24">
        <v>3138391835</v>
      </c>
      <c r="V2013" s="33" t="s">
        <v>11508</v>
      </c>
      <c r="W2013" s="24" t="s">
        <v>11509</v>
      </c>
      <c r="X2013" s="24" t="s">
        <v>2096</v>
      </c>
      <c r="Y2013" s="24" t="s">
        <v>11510</v>
      </c>
      <c r="Z2013" s="24" t="s">
        <v>117</v>
      </c>
      <c r="AA2013" s="24">
        <v>3124464940</v>
      </c>
      <c r="AB2013" s="24" t="s">
        <v>83</v>
      </c>
      <c r="AC2013" s="24" t="s">
        <v>101</v>
      </c>
      <c r="AD2013" s="24" t="e">
        <v>#REF!</v>
      </c>
      <c r="AE2013" s="26" t="s">
        <v>194</v>
      </c>
      <c r="AF2013" s="26" t="s">
        <v>11511</v>
      </c>
      <c r="AG2013" s="26" t="s">
        <v>9231</v>
      </c>
      <c r="AH2013" s="27" t="s">
        <v>163</v>
      </c>
      <c r="AI2013" s="27" t="s">
        <v>9232</v>
      </c>
      <c r="AJ2013" s="27" t="s">
        <v>9317</v>
      </c>
      <c r="AK2013" s="24" t="s">
        <v>121</v>
      </c>
      <c r="AL2013" s="24" t="s">
        <v>7086</v>
      </c>
      <c r="AM2013" s="23">
        <v>43794</v>
      </c>
      <c r="AN2013" s="28">
        <v>1736155</v>
      </c>
      <c r="AO2013" s="28">
        <v>140606</v>
      </c>
      <c r="AP2013" s="24" t="s">
        <v>11512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94</v>
      </c>
      <c r="AW2013" s="24">
        <v>90</v>
      </c>
      <c r="AX2013" s="24" t="s">
        <v>11513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v>0</v>
      </c>
      <c r="BE2013" s="24">
        <v>0</v>
      </c>
      <c r="BF2013" s="23"/>
      <c r="BG2013" s="23"/>
      <c r="BH2013" s="23">
        <v>44963</v>
      </c>
      <c r="BI2013" s="26" t="s">
        <v>10014</v>
      </c>
      <c r="BJ2013" s="26" t="s">
        <v>845</v>
      </c>
      <c r="BK2013" s="29">
        <v>0</v>
      </c>
      <c r="BL2013" s="24" t="s">
        <v>129</v>
      </c>
      <c r="BM2013" s="22" t="str">
        <f ca="1">+IF(Tabla1[[#This Row],[FECHA INGRESO]]&gt;=44986,IF((TODAY()-Tabla1[[#This Row],[FECHA INGRESO]])&gt;=50,"ALERTA","TODAVÍA FALTA"),"N/A")</f>
        <v>N/A</v>
      </c>
      <c r="BN2013" s="7">
        <f>IFERROR((_xlfn.DAYS(Tabla1[[#This Row],[FECHA INGRESO]],Tabla1[[#This Row],[FECHA RETIRO]]))/30,"")</f>
        <v>-38.966666666666669</v>
      </c>
    </row>
    <row r="2014" spans="1:66" x14ac:dyDescent="0.35">
      <c r="A2014" s="21">
        <v>1032384086</v>
      </c>
      <c r="B2014" s="22" t="s">
        <v>11514</v>
      </c>
      <c r="C2014" s="23">
        <v>43794</v>
      </c>
      <c r="D2014" s="23" t="s">
        <v>93</v>
      </c>
      <c r="E2014" s="23" t="s">
        <v>110</v>
      </c>
      <c r="F2014" s="23" t="s">
        <v>94</v>
      </c>
      <c r="G2014" s="24"/>
      <c r="H2014" s="24">
        <v>24095373098</v>
      </c>
      <c r="I2014" s="24" t="s">
        <v>95</v>
      </c>
      <c r="J2014" s="24">
        <f>DATEDIF(Tabla1[[#This Row],[FECHA DE NACIMIENTO]],Tabla1[[#This Row],[FECHA ACTUAL]],"Y")</f>
        <v>36</v>
      </c>
      <c r="K2014" s="24" t="s">
        <v>73</v>
      </c>
      <c r="L2014" s="24" t="s">
        <v>234</v>
      </c>
      <c r="M2014" s="24">
        <v>2</v>
      </c>
      <c r="N2014" s="24">
        <v>2</v>
      </c>
      <c r="O2014" s="24">
        <v>1</v>
      </c>
      <c r="P2014" s="24" t="s">
        <v>101</v>
      </c>
      <c r="Q2014" s="23">
        <v>31797</v>
      </c>
      <c r="R2014" s="24" t="s">
        <v>76</v>
      </c>
      <c r="S2014" s="25">
        <v>45119</v>
      </c>
      <c r="T2014" s="24"/>
      <c r="U2014" s="24">
        <v>3214838044</v>
      </c>
      <c r="V2014" s="24" t="s">
        <v>11515</v>
      </c>
      <c r="W2014" s="24" t="s">
        <v>11516</v>
      </c>
      <c r="X2014" s="24" t="s">
        <v>11517</v>
      </c>
      <c r="Y2014" s="24" t="s">
        <v>11518</v>
      </c>
      <c r="Z2014" s="24" t="s">
        <v>285</v>
      </c>
      <c r="AA2014" s="24">
        <v>3214258082</v>
      </c>
      <c r="AB2014" s="24" t="s">
        <v>101</v>
      </c>
      <c r="AC2014" s="24" t="s">
        <v>101</v>
      </c>
      <c r="AD2014" s="24" t="e">
        <v>#REF!</v>
      </c>
      <c r="AE2014" s="26" t="s">
        <v>183</v>
      </c>
      <c r="AF2014" s="26"/>
      <c r="AG2014" s="26">
        <v>0</v>
      </c>
      <c r="AH2014" s="27" t="s">
        <v>955</v>
      </c>
      <c r="AI2014" s="27" t="s">
        <v>120</v>
      </c>
      <c r="AJ2014" s="27" t="s">
        <v>120</v>
      </c>
      <c r="AK2014" s="24" t="s">
        <v>121</v>
      </c>
      <c r="AL2014" s="24" t="s">
        <v>7086</v>
      </c>
      <c r="AM2014" s="23">
        <v>43794</v>
      </c>
      <c r="AN2014" s="28">
        <v>1160000</v>
      </c>
      <c r="AO2014" s="28">
        <v>140606</v>
      </c>
      <c r="AP2014" s="24" t="s">
        <v>9523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51</v>
      </c>
      <c r="AW2014" s="24">
        <v>88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v>0</v>
      </c>
      <c r="BE2014" s="24">
        <v>0</v>
      </c>
      <c r="BF2014" s="23"/>
      <c r="BG2014" s="23"/>
      <c r="BH2014" s="23" t="s">
        <v>75</v>
      </c>
      <c r="BI2014" s="26">
        <v>0</v>
      </c>
      <c r="BJ2014" s="26">
        <v>0</v>
      </c>
      <c r="BK2014" s="29">
        <v>0</v>
      </c>
      <c r="BL2014" s="24" t="s">
        <v>91</v>
      </c>
      <c r="BM2014" s="22" t="str">
        <f ca="1">+IF(Tabla1[[#This Row],[FECHA INGRESO]]&gt;=44986,IF((TODAY()-Tabla1[[#This Row],[FECHA INGRESO]])&gt;=50,"ALERTA","TODAVÍA FALTA"),"N/A")</f>
        <v>N/A</v>
      </c>
      <c r="BN2014" s="7" t="str">
        <f>IFERROR((_xlfn.DAYS(Tabla1[[#This Row],[FECHA INGRESO]],Tabla1[[#This Row],[FECHA RETIRO]]))/30,"")</f>
        <v/>
      </c>
    </row>
    <row r="2015" spans="1:66" ht="15" customHeight="1" x14ac:dyDescent="0.35">
      <c r="A2015" s="34">
        <v>13718016</v>
      </c>
      <c r="B2015" s="22" t="s">
        <v>11519</v>
      </c>
      <c r="C2015" s="23">
        <v>43795</v>
      </c>
      <c r="D2015" s="23" t="s">
        <v>1311</v>
      </c>
      <c r="E2015" s="23" t="s">
        <v>110</v>
      </c>
      <c r="F2015" s="23" t="s">
        <v>70</v>
      </c>
      <c r="G2015" s="24"/>
      <c r="H2015" s="24">
        <v>24098235133</v>
      </c>
      <c r="I2015" s="24" t="s">
        <v>72</v>
      </c>
      <c r="J2015" s="24">
        <f>DATEDIF(Tabla1[[#This Row],[FECHA DE NACIMIENTO]],Tabla1[[#This Row],[FECHA ACTUAL]],"Y")</f>
        <v>44</v>
      </c>
      <c r="K2015" s="24" t="s">
        <v>73</v>
      </c>
      <c r="L2015" s="24" t="s">
        <v>234</v>
      </c>
      <c r="M2015" s="24">
        <v>2</v>
      </c>
      <c r="N2015" s="24">
        <v>2</v>
      </c>
      <c r="O2015" s="24">
        <v>3</v>
      </c>
      <c r="P2015" s="24" t="s">
        <v>101</v>
      </c>
      <c r="Q2015" s="23">
        <v>28947</v>
      </c>
      <c r="R2015" s="24" t="s">
        <v>3332</v>
      </c>
      <c r="S2015" s="25">
        <v>45119</v>
      </c>
      <c r="T2015" s="24">
        <v>6444835</v>
      </c>
      <c r="U2015" s="24">
        <v>3163553103</v>
      </c>
      <c r="V2015" s="24" t="s">
        <v>11520</v>
      </c>
      <c r="W2015" s="24" t="s">
        <v>11521</v>
      </c>
      <c r="X2015" s="24" t="s">
        <v>11522</v>
      </c>
      <c r="Y2015" s="24" t="s">
        <v>11523</v>
      </c>
      <c r="Z2015" s="24" t="s">
        <v>82</v>
      </c>
      <c r="AA2015" s="24">
        <v>3222106038</v>
      </c>
      <c r="AB2015" s="24" t="s">
        <v>77</v>
      </c>
      <c r="AC2015" s="24" t="s">
        <v>77</v>
      </c>
      <c r="AD2015" s="24" t="s">
        <v>77</v>
      </c>
      <c r="AE2015" s="26" t="s">
        <v>151</v>
      </c>
      <c r="AF2015" s="26"/>
      <c r="AG2015" s="26"/>
      <c r="AH2015" s="27" t="s">
        <v>324</v>
      </c>
      <c r="AI2015" s="27" t="s">
        <v>9573</v>
      </c>
      <c r="AJ2015" s="27" t="s">
        <v>9573</v>
      </c>
      <c r="AK2015" s="24" t="s">
        <v>121</v>
      </c>
      <c r="AL2015" s="24" t="s">
        <v>7086</v>
      </c>
      <c r="AM2015" s="23">
        <v>43795</v>
      </c>
      <c r="AN2015" s="28">
        <v>877803</v>
      </c>
      <c r="AO2015" s="28">
        <v>102854</v>
      </c>
      <c r="AP2015" s="24"/>
      <c r="AQ2015" s="24"/>
      <c r="AR2015" s="24"/>
      <c r="AS2015" s="24"/>
      <c r="AT2015" s="24" t="e">
        <v>#N/A</v>
      </c>
      <c r="AU2015" s="24" t="e">
        <v>#N/A</v>
      </c>
      <c r="AV2015" s="24">
        <v>94</v>
      </c>
      <c r="AW2015" s="24"/>
      <c r="AX2015" s="24"/>
      <c r="AY2015" s="24"/>
      <c r="AZ2015" s="24"/>
      <c r="BA2015" s="24"/>
      <c r="BB2015" s="24"/>
      <c r="BC2015" s="24"/>
      <c r="BD2015" s="24">
        <v>0</v>
      </c>
      <c r="BE2015" s="24">
        <v>0</v>
      </c>
      <c r="BF2015" s="23"/>
      <c r="BG2015" s="23"/>
      <c r="BH2015" s="23">
        <v>44005</v>
      </c>
      <c r="BI2015" s="26" t="s">
        <v>10014</v>
      </c>
      <c r="BJ2015" s="26" t="s">
        <v>7119</v>
      </c>
      <c r="BK2015" s="29">
        <v>0</v>
      </c>
      <c r="BL2015" s="24" t="s">
        <v>129</v>
      </c>
      <c r="BM2015" s="22" t="str">
        <f ca="1">+IF(Tabla1[[#This Row],[FECHA INGRESO]]&gt;=44986,IF((TODAY()-Tabla1[[#This Row],[FECHA INGRESO]])&gt;=50,"ALERTA","TODAVÍA FALTA"),"N/A")</f>
        <v>N/A</v>
      </c>
      <c r="BN2015" s="7">
        <f>IFERROR((_xlfn.DAYS(Tabla1[[#This Row],[FECHA INGRESO]],Tabla1[[#This Row],[FECHA RETIRO]]))/30,"")</f>
        <v>-7</v>
      </c>
    </row>
    <row r="2016" spans="1:66" x14ac:dyDescent="0.35">
      <c r="A2016" s="21">
        <v>40049322</v>
      </c>
      <c r="B2016" s="22" t="s">
        <v>11524</v>
      </c>
      <c r="C2016" s="23">
        <v>43801</v>
      </c>
      <c r="D2016" s="23" t="s">
        <v>93</v>
      </c>
      <c r="E2016" s="23" t="s">
        <v>111</v>
      </c>
      <c r="F2016" s="23" t="s">
        <v>70</v>
      </c>
      <c r="G2016" s="24"/>
      <c r="H2016" s="24">
        <v>24098275061</v>
      </c>
      <c r="I2016" s="24" t="s">
        <v>95</v>
      </c>
      <c r="J2016" s="24">
        <f>DATEDIF(Tabla1[[#This Row],[FECHA DE NACIMIENTO]],Tabla1[[#This Row],[FECHA ACTUAL]],"Y")</f>
        <v>44</v>
      </c>
      <c r="K2016" s="24" t="s">
        <v>73</v>
      </c>
      <c r="L2016" s="24" t="s">
        <v>112</v>
      </c>
      <c r="M2016" s="24">
        <v>1</v>
      </c>
      <c r="N2016" s="24">
        <v>1</v>
      </c>
      <c r="O2016" s="24">
        <v>2</v>
      </c>
      <c r="P2016" s="24" t="s">
        <v>101</v>
      </c>
      <c r="Q2016" s="23">
        <v>28985</v>
      </c>
      <c r="R2016" s="24" t="s">
        <v>76</v>
      </c>
      <c r="S2016" s="25">
        <v>45119</v>
      </c>
      <c r="T2016" s="24">
        <v>7894070</v>
      </c>
      <c r="U2016" s="24">
        <v>3195363180</v>
      </c>
      <c r="V2016" s="24" t="s">
        <v>11525</v>
      </c>
      <c r="W2016" s="24" t="s">
        <v>11526</v>
      </c>
      <c r="X2016" s="24" t="s">
        <v>11527</v>
      </c>
      <c r="Y2016" s="24" t="s">
        <v>11528</v>
      </c>
      <c r="Z2016" s="24" t="s">
        <v>150</v>
      </c>
      <c r="AA2016" s="24">
        <v>3197151673</v>
      </c>
      <c r="AB2016" s="24" t="s">
        <v>83</v>
      </c>
      <c r="AC2016" s="24" t="s">
        <v>83</v>
      </c>
      <c r="AD2016" s="24" t="e">
        <v>#REF!</v>
      </c>
      <c r="AE2016" s="26" t="s">
        <v>151</v>
      </c>
      <c r="AF2016" s="26"/>
      <c r="AG2016" s="26">
        <v>0</v>
      </c>
      <c r="AH2016" s="27" t="s">
        <v>955</v>
      </c>
      <c r="AI2016" s="27" t="s">
        <v>120</v>
      </c>
      <c r="AJ2016" s="27" t="s">
        <v>120</v>
      </c>
      <c r="AK2016" s="24" t="s">
        <v>121</v>
      </c>
      <c r="AL2016" s="24" t="s">
        <v>7086</v>
      </c>
      <c r="AM2016" s="23">
        <v>43801</v>
      </c>
      <c r="AN2016" s="28">
        <v>1160000</v>
      </c>
      <c r="AO2016" s="28">
        <v>140606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89</v>
      </c>
      <c r="AW2016" s="24">
        <v>92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v>0</v>
      </c>
      <c r="BE2016" s="24">
        <v>0</v>
      </c>
      <c r="BF2016" s="23"/>
      <c r="BG2016" s="23"/>
      <c r="BH2016" s="23" t="s">
        <v>75</v>
      </c>
      <c r="BI2016" s="26">
        <v>0</v>
      </c>
      <c r="BJ2016" s="26">
        <v>0</v>
      </c>
      <c r="BK2016" s="29">
        <v>0</v>
      </c>
      <c r="BL2016" s="24" t="s">
        <v>91</v>
      </c>
      <c r="BM2016" s="22" t="str">
        <f ca="1">+IF(Tabla1[[#This Row],[FECHA INGRESO]]&gt;=44986,IF((TODAY()-Tabla1[[#This Row],[FECHA INGRESO]])&gt;=50,"ALERTA","TODAVÍA FALTA"),"N/A")</f>
        <v>N/A</v>
      </c>
      <c r="BN2016" s="7" t="str">
        <f>IFERROR((_xlfn.DAYS(Tabla1[[#This Row],[FECHA INGRESO]],Tabla1[[#This Row],[FECHA RETIRO]]))/30,"")</f>
        <v/>
      </c>
    </row>
    <row r="2017" spans="1:66" x14ac:dyDescent="0.35">
      <c r="A2017" s="34">
        <v>1040748646</v>
      </c>
      <c r="B2017" s="22" t="s">
        <v>11529</v>
      </c>
      <c r="C2017" s="23">
        <v>43801</v>
      </c>
      <c r="D2017" s="23" t="s">
        <v>582</v>
      </c>
      <c r="E2017" s="24" t="s">
        <v>94</v>
      </c>
      <c r="F2017" s="23"/>
      <c r="G2017" s="24"/>
      <c r="H2017" s="24">
        <v>24098276949</v>
      </c>
      <c r="I2017" s="24" t="s">
        <v>95</v>
      </c>
      <c r="J2017" s="24">
        <f>DATEDIF(Tabla1[[#This Row],[FECHA DE NACIMIENTO]],Tabla1[[#This Row],[FECHA ACTUAL]],"Y")</f>
        <v>23</v>
      </c>
      <c r="K2017" s="24" t="s">
        <v>73</v>
      </c>
      <c r="L2017" s="24" t="s">
        <v>112</v>
      </c>
      <c r="M2017" s="24">
        <v>1</v>
      </c>
      <c r="N2017" s="24">
        <v>1</v>
      </c>
      <c r="O2017" s="24">
        <v>4</v>
      </c>
      <c r="P2017" s="24" t="s">
        <v>101</v>
      </c>
      <c r="Q2017" s="23">
        <v>36461</v>
      </c>
      <c r="R2017" s="24" t="s">
        <v>1762</v>
      </c>
      <c r="S2017" s="25">
        <v>45119</v>
      </c>
      <c r="T2017" s="24">
        <v>5858839</v>
      </c>
      <c r="U2017" s="24">
        <v>3005214364</v>
      </c>
      <c r="V2017" s="24" t="s">
        <v>11530</v>
      </c>
      <c r="W2017" s="24" t="s">
        <v>11531</v>
      </c>
      <c r="X2017" s="24" t="s">
        <v>2021</v>
      </c>
      <c r="Y2017" s="24" t="s">
        <v>11532</v>
      </c>
      <c r="Z2017" s="24" t="s">
        <v>117</v>
      </c>
      <c r="AA2017" s="24">
        <v>3148043918</v>
      </c>
      <c r="AB2017" s="24" t="s">
        <v>77</v>
      </c>
      <c r="AC2017" s="24" t="s">
        <v>77</v>
      </c>
      <c r="AD2017" s="24" t="s">
        <v>77</v>
      </c>
      <c r="AE2017" s="26" t="s">
        <v>151</v>
      </c>
      <c r="AF2017" s="26"/>
      <c r="AG2017" s="26"/>
      <c r="AH2017" s="27" t="s">
        <v>184</v>
      </c>
      <c r="AI2017" s="27" t="s">
        <v>515</v>
      </c>
      <c r="AJ2017" s="27" t="s">
        <v>515</v>
      </c>
      <c r="AK2017" s="24" t="s">
        <v>121</v>
      </c>
      <c r="AL2017" s="24" t="s">
        <v>7086</v>
      </c>
      <c r="AM2017" s="23">
        <v>43801</v>
      </c>
      <c r="AN2017" s="28">
        <v>857100.06</v>
      </c>
      <c r="AO2017" s="28">
        <v>97032</v>
      </c>
      <c r="AP2017" s="24"/>
      <c r="AQ2017" s="24"/>
      <c r="AR2017" s="24"/>
      <c r="AS2017" s="24"/>
      <c r="AT2017" s="24" t="e">
        <v>#N/A</v>
      </c>
      <c r="AU2017" s="24" t="e">
        <v>#N/A</v>
      </c>
      <c r="AV2017" s="24" t="e">
        <v>#N/A</v>
      </c>
      <c r="AW2017" s="24"/>
      <c r="AX2017" s="24"/>
      <c r="AY2017" s="24"/>
      <c r="AZ2017" s="24"/>
      <c r="BA2017" s="24"/>
      <c r="BB2017" s="24"/>
      <c r="BC2017" s="24"/>
      <c r="BD2017" s="24">
        <v>0</v>
      </c>
      <c r="BE2017" s="24">
        <v>0</v>
      </c>
      <c r="BF2017" s="23"/>
      <c r="BG2017" s="23"/>
      <c r="BH2017" s="23">
        <v>43819</v>
      </c>
      <c r="BI2017" s="26" t="s">
        <v>127</v>
      </c>
      <c r="BJ2017" s="26" t="s">
        <v>273</v>
      </c>
      <c r="BK2017" s="29">
        <v>0</v>
      </c>
      <c r="BL2017" s="24" t="s">
        <v>129</v>
      </c>
      <c r="BM2017" s="22" t="str">
        <f ca="1">+IF(Tabla1[[#This Row],[FECHA INGRESO]]&gt;=44986,IF((TODAY()-Tabla1[[#This Row],[FECHA INGRESO]])&gt;=50,"ALERTA","TODAVÍA FALTA"),"N/A")</f>
        <v>N/A</v>
      </c>
      <c r="BN2017" s="7">
        <f>IFERROR((_xlfn.DAYS(Tabla1[[#This Row],[FECHA INGRESO]],Tabla1[[#This Row],[FECHA RETIRO]]))/30,"")</f>
        <v>-0.6</v>
      </c>
    </row>
    <row r="2018" spans="1:66" x14ac:dyDescent="0.35">
      <c r="A2018" s="21">
        <v>1097388269</v>
      </c>
      <c r="B2018" s="22" t="s">
        <v>11533</v>
      </c>
      <c r="C2018" s="23">
        <v>43801</v>
      </c>
      <c r="D2018" s="23" t="s">
        <v>266</v>
      </c>
      <c r="E2018" s="23" t="s">
        <v>111</v>
      </c>
      <c r="F2018" s="23" t="s">
        <v>94</v>
      </c>
      <c r="G2018" s="24" t="s">
        <v>11534</v>
      </c>
      <c r="H2018" s="24">
        <v>24098310894</v>
      </c>
      <c r="I2018" s="24" t="s">
        <v>95</v>
      </c>
      <c r="J2018" s="24">
        <f>DATEDIF(Tabla1[[#This Row],[FECHA DE NACIMIENTO]],Tabla1[[#This Row],[FECHA ACTUAL]],"Y")</f>
        <v>37</v>
      </c>
      <c r="K2018" s="24" t="s">
        <v>73</v>
      </c>
      <c r="L2018" s="24" t="s">
        <v>112</v>
      </c>
      <c r="M2018" s="24">
        <v>2</v>
      </c>
      <c r="N2018" s="24">
        <v>2</v>
      </c>
      <c r="O2018" s="24">
        <v>3</v>
      </c>
      <c r="P2018" s="24" t="s">
        <v>101</v>
      </c>
      <c r="Q2018" s="23">
        <v>31484</v>
      </c>
      <c r="R2018" s="24" t="s">
        <v>2256</v>
      </c>
      <c r="S2018" s="25">
        <v>45119</v>
      </c>
      <c r="T2018" s="24">
        <v>7507394</v>
      </c>
      <c r="U2018" s="24">
        <v>3124971340</v>
      </c>
      <c r="V2018" s="24" t="s">
        <v>11535</v>
      </c>
      <c r="W2018" s="24" t="s">
        <v>11536</v>
      </c>
      <c r="X2018" s="24" t="s">
        <v>11537</v>
      </c>
      <c r="Y2018" s="24" t="s">
        <v>11538</v>
      </c>
      <c r="Z2018" s="24" t="s">
        <v>285</v>
      </c>
      <c r="AA2018" s="24">
        <v>3124080914</v>
      </c>
      <c r="AB2018" s="24" t="s">
        <v>101</v>
      </c>
      <c r="AC2018" s="24" t="s">
        <v>83</v>
      </c>
      <c r="AD2018" s="24" t="e">
        <v>#REF!</v>
      </c>
      <c r="AE2018" s="26" t="s">
        <v>151</v>
      </c>
      <c r="AF2018" s="26"/>
      <c r="AG2018" s="26" t="s">
        <v>75</v>
      </c>
      <c r="AH2018" s="27" t="s">
        <v>184</v>
      </c>
      <c r="AI2018" s="27" t="s">
        <v>1612</v>
      </c>
      <c r="AJ2018" s="27" t="s">
        <v>487</v>
      </c>
      <c r="AK2018" s="24" t="s">
        <v>121</v>
      </c>
      <c r="AL2018" s="24" t="s">
        <v>7086</v>
      </c>
      <c r="AM2018" s="23">
        <v>43801</v>
      </c>
      <c r="AN2018" s="28">
        <v>1000000</v>
      </c>
      <c r="AO2018" s="28">
        <v>117172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82</v>
      </c>
      <c r="AW2018" s="24">
        <v>74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v>0</v>
      </c>
      <c r="BE2018" s="24">
        <v>0</v>
      </c>
      <c r="BF2018" s="23"/>
      <c r="BG2018" s="23"/>
      <c r="BH2018" s="23">
        <v>44741</v>
      </c>
      <c r="BI2018" s="26" t="s">
        <v>127</v>
      </c>
      <c r="BJ2018" s="26" t="s">
        <v>11539</v>
      </c>
      <c r="BK2018" s="29">
        <v>0</v>
      </c>
      <c r="BL2018" s="24" t="s">
        <v>129</v>
      </c>
      <c r="BM2018" s="22" t="str">
        <f ca="1">+IF(Tabla1[[#This Row],[FECHA INGRESO]]&gt;=44986,IF((TODAY()-Tabla1[[#This Row],[FECHA INGRESO]])&gt;=50,"ALERTA","TODAVÍA FALTA"),"N/A")</f>
        <v>N/A</v>
      </c>
      <c r="BN2018" s="7">
        <f>IFERROR((_xlfn.DAYS(Tabla1[[#This Row],[FECHA INGRESO]],Tabla1[[#This Row],[FECHA RETIRO]]))/30,"")</f>
        <v>-31.333333333333332</v>
      </c>
    </row>
    <row r="2019" spans="1:66" x14ac:dyDescent="0.35">
      <c r="A2019" s="34">
        <v>1033741912</v>
      </c>
      <c r="B2019" s="22" t="s">
        <v>11540</v>
      </c>
      <c r="C2019" s="23">
        <v>43801</v>
      </c>
      <c r="D2019" s="23" t="s">
        <v>157</v>
      </c>
      <c r="E2019" s="23" t="s">
        <v>69</v>
      </c>
      <c r="F2019" s="23" t="s">
        <v>70</v>
      </c>
      <c r="G2019" s="24"/>
      <c r="H2019" s="24">
        <v>24084372259</v>
      </c>
      <c r="I2019" s="24" t="s">
        <v>95</v>
      </c>
      <c r="J2019" s="24">
        <f>DATEDIF(Tabla1[[#This Row],[FECHA DE NACIMIENTO]],Tabla1[[#This Row],[FECHA ACTUAL]],"Y")</f>
        <v>31</v>
      </c>
      <c r="K2019" s="24" t="s">
        <v>73</v>
      </c>
      <c r="L2019" s="24" t="s">
        <v>112</v>
      </c>
      <c r="M2019" s="24">
        <v>0</v>
      </c>
      <c r="N2019" s="24">
        <v>0</v>
      </c>
      <c r="O2019" s="24">
        <v>1</v>
      </c>
      <c r="P2019" s="24" t="s">
        <v>101</v>
      </c>
      <c r="Q2019" s="23">
        <v>33641</v>
      </c>
      <c r="R2019" s="24" t="s">
        <v>76</v>
      </c>
      <c r="S2019" s="25">
        <v>45119</v>
      </c>
      <c r="T2019" s="24">
        <v>6412167</v>
      </c>
      <c r="U2019" s="24">
        <v>3204726212</v>
      </c>
      <c r="V2019" s="24" t="s">
        <v>11541</v>
      </c>
      <c r="W2019" s="24" t="s">
        <v>11542</v>
      </c>
      <c r="X2019" s="24" t="s">
        <v>11543</v>
      </c>
      <c r="Y2019" s="24" t="s">
        <v>11544</v>
      </c>
      <c r="Z2019" s="24" t="s">
        <v>285</v>
      </c>
      <c r="AA2019" s="24">
        <v>3138813051</v>
      </c>
      <c r="AB2019" s="24" t="s">
        <v>77</v>
      </c>
      <c r="AC2019" s="24" t="s">
        <v>77</v>
      </c>
      <c r="AD2019" s="24" t="s">
        <v>77</v>
      </c>
      <c r="AE2019" s="26" t="s">
        <v>194</v>
      </c>
      <c r="AF2019" s="26"/>
      <c r="AG2019" s="26"/>
      <c r="AH2019" s="27" t="s">
        <v>184</v>
      </c>
      <c r="AI2019" s="27" t="s">
        <v>1612</v>
      </c>
      <c r="AJ2019" s="27" t="s">
        <v>487</v>
      </c>
      <c r="AK2019" s="24" t="s">
        <v>121</v>
      </c>
      <c r="AL2019" s="24" t="s">
        <v>7086</v>
      </c>
      <c r="AM2019" s="23">
        <v>43801</v>
      </c>
      <c r="AN2019" s="28">
        <v>877803</v>
      </c>
      <c r="AO2019" s="28">
        <v>102854</v>
      </c>
      <c r="AP2019" s="24"/>
      <c r="AQ2019" s="24"/>
      <c r="AR2019" s="24"/>
      <c r="AS2019" s="24"/>
      <c r="AT2019" s="24" t="e">
        <v>#N/A</v>
      </c>
      <c r="AU2019" s="24" t="e">
        <v>#N/A</v>
      </c>
      <c r="AV2019" s="24">
        <v>82</v>
      </c>
      <c r="AW2019" s="24"/>
      <c r="AX2019" s="24"/>
      <c r="AY2019" s="24"/>
      <c r="AZ2019" s="24"/>
      <c r="BA2019" s="24"/>
      <c r="BB2019" s="24"/>
      <c r="BC2019" s="24"/>
      <c r="BD2019" s="24">
        <v>0</v>
      </c>
      <c r="BE2019" s="24">
        <v>0</v>
      </c>
      <c r="BF2019" s="23"/>
      <c r="BG2019" s="23"/>
      <c r="BH2019" s="23">
        <v>44202</v>
      </c>
      <c r="BI2019" s="26" t="s">
        <v>127</v>
      </c>
      <c r="BJ2019" s="26" t="s">
        <v>273</v>
      </c>
      <c r="BK2019" s="29">
        <v>0</v>
      </c>
      <c r="BL2019" s="24" t="s">
        <v>129</v>
      </c>
      <c r="BM2019" s="22" t="str">
        <f ca="1">+IF(Tabla1[[#This Row],[FECHA INGRESO]]&gt;=44986,IF((TODAY()-Tabla1[[#This Row],[FECHA INGRESO]])&gt;=50,"ALERTA","TODAVÍA FALTA"),"N/A")</f>
        <v>N/A</v>
      </c>
      <c r="BN2019" s="7">
        <f>IFERROR((_xlfn.DAYS(Tabla1[[#This Row],[FECHA INGRESO]],Tabla1[[#This Row],[FECHA RETIRO]]))/30,"")</f>
        <v>-13.366666666666667</v>
      </c>
    </row>
    <row r="2020" spans="1:66" x14ac:dyDescent="0.35">
      <c r="A2020" s="34">
        <v>1014294784</v>
      </c>
      <c r="B2020" s="22" t="s">
        <v>11545</v>
      </c>
      <c r="C2020" s="23">
        <v>43801</v>
      </c>
      <c r="D2020" s="23" t="s">
        <v>93</v>
      </c>
      <c r="E2020" s="23" t="s">
        <v>69</v>
      </c>
      <c r="F2020" s="23" t="s">
        <v>70</v>
      </c>
      <c r="G2020" s="24"/>
      <c r="H2020" s="24">
        <v>24098276420</v>
      </c>
      <c r="I2020" s="24" t="s">
        <v>72</v>
      </c>
      <c r="J2020" s="24">
        <f>DATEDIF(Tabla1[[#This Row],[FECHA DE NACIMIENTO]],Tabla1[[#This Row],[FECHA ACTUAL]],"Y")</f>
        <v>25</v>
      </c>
      <c r="K2020" s="24" t="s">
        <v>73</v>
      </c>
      <c r="L2020" s="24" t="s">
        <v>112</v>
      </c>
      <c r="M2020" s="24">
        <v>0</v>
      </c>
      <c r="N2020" s="24">
        <v>0</v>
      </c>
      <c r="O2020" s="24">
        <v>1</v>
      </c>
      <c r="P2020" s="24" t="s">
        <v>101</v>
      </c>
      <c r="Q2020" s="23">
        <v>35808</v>
      </c>
      <c r="R2020" s="24" t="s">
        <v>76</v>
      </c>
      <c r="S2020" s="25">
        <v>45119</v>
      </c>
      <c r="T2020" s="24">
        <v>7652744</v>
      </c>
      <c r="U2020" s="24">
        <v>3143650429</v>
      </c>
      <c r="V2020" s="24" t="s">
        <v>11546</v>
      </c>
      <c r="W2020" s="24" t="s">
        <v>11547</v>
      </c>
      <c r="X2020" s="24" t="s">
        <v>7930</v>
      </c>
      <c r="Y2020" s="24" t="s">
        <v>11548</v>
      </c>
      <c r="Z2020" s="24" t="s">
        <v>567</v>
      </c>
      <c r="AA2020" s="24">
        <v>3142412975</v>
      </c>
      <c r="AB2020" s="24" t="s">
        <v>77</v>
      </c>
      <c r="AC2020" s="24" t="s">
        <v>77</v>
      </c>
      <c r="AD2020" s="24" t="s">
        <v>77</v>
      </c>
      <c r="AE2020" s="26" t="s">
        <v>151</v>
      </c>
      <c r="AF2020" s="26"/>
      <c r="AG2020" s="26"/>
      <c r="AH2020" s="27" t="s">
        <v>184</v>
      </c>
      <c r="AI2020" s="27" t="s">
        <v>1612</v>
      </c>
      <c r="AJ2020" s="27" t="s">
        <v>487</v>
      </c>
      <c r="AK2020" s="24" t="s">
        <v>121</v>
      </c>
      <c r="AL2020" s="24" t="s">
        <v>7086</v>
      </c>
      <c r="AM2020" s="23">
        <v>43801</v>
      </c>
      <c r="AN2020" s="28">
        <v>908526</v>
      </c>
      <c r="AO2020" s="28">
        <v>106454</v>
      </c>
      <c r="AP2020" s="24"/>
      <c r="AQ2020" s="24"/>
      <c r="AR2020" s="24"/>
      <c r="AS2020" s="24"/>
      <c r="AT2020" s="24"/>
      <c r="AU2020" s="24"/>
      <c r="AV2020" s="24">
        <v>87</v>
      </c>
      <c r="AW2020" s="24">
        <v>82</v>
      </c>
      <c r="AX2020" s="24"/>
      <c r="AY2020" s="24"/>
      <c r="AZ2020" s="24"/>
      <c r="BA2020" s="24"/>
      <c r="BB2020" s="24"/>
      <c r="BC2020" s="24"/>
      <c r="BD2020" s="24">
        <v>0</v>
      </c>
      <c r="BE2020" s="24">
        <v>0</v>
      </c>
      <c r="BF2020" s="23"/>
      <c r="BG2020" s="23"/>
      <c r="BH2020" s="23">
        <v>44338</v>
      </c>
      <c r="BI2020" s="26" t="s">
        <v>127</v>
      </c>
      <c r="BJ2020" s="26" t="s">
        <v>9133</v>
      </c>
      <c r="BK2020" s="29">
        <v>0</v>
      </c>
      <c r="BL2020" s="24" t="s">
        <v>129</v>
      </c>
      <c r="BM2020" s="22" t="str">
        <f ca="1">+IF(Tabla1[[#This Row],[FECHA INGRESO]]&gt;=44986,IF((TODAY()-Tabla1[[#This Row],[FECHA INGRESO]])&gt;=50,"ALERTA","TODAVÍA FALTA"),"N/A")</f>
        <v>N/A</v>
      </c>
      <c r="BN2020" s="7">
        <f>IFERROR((_xlfn.DAYS(Tabla1[[#This Row],[FECHA INGRESO]],Tabla1[[#This Row],[FECHA RETIRO]]))/30,"")</f>
        <v>-17.899999999999999</v>
      </c>
    </row>
    <row r="2021" spans="1:66" x14ac:dyDescent="0.35">
      <c r="A2021" s="34">
        <v>1073720761</v>
      </c>
      <c r="B2021" s="22" t="s">
        <v>11549</v>
      </c>
      <c r="C2021" s="23">
        <v>43801</v>
      </c>
      <c r="D2021" s="23" t="s">
        <v>1311</v>
      </c>
      <c r="E2021" s="24" t="s">
        <v>94</v>
      </c>
      <c r="F2021" s="23" t="s">
        <v>70</v>
      </c>
      <c r="G2021" s="24"/>
      <c r="H2021" s="24">
        <v>24098275117</v>
      </c>
      <c r="I2021" s="24" t="s">
        <v>95</v>
      </c>
      <c r="J2021" s="24">
        <f>DATEDIF(Tabla1[[#This Row],[FECHA DE NACIMIENTO]],Tabla1[[#This Row],[FECHA ACTUAL]],"Y")</f>
        <v>23</v>
      </c>
      <c r="K2021" s="24" t="s">
        <v>320</v>
      </c>
      <c r="L2021" s="24" t="s">
        <v>112</v>
      </c>
      <c r="M2021" s="24">
        <v>0</v>
      </c>
      <c r="N2021" s="24">
        <v>0</v>
      </c>
      <c r="O2021" s="24">
        <v>3</v>
      </c>
      <c r="P2021" s="24" t="s">
        <v>101</v>
      </c>
      <c r="Q2021" s="23">
        <v>36370</v>
      </c>
      <c r="R2021" s="24" t="s">
        <v>736</v>
      </c>
      <c r="S2021" s="25">
        <v>45119</v>
      </c>
      <c r="T2021" s="24">
        <v>9025178</v>
      </c>
      <c r="U2021" s="24">
        <v>3153184074</v>
      </c>
      <c r="V2021" s="24" t="s">
        <v>11550</v>
      </c>
      <c r="W2021" s="24" t="s">
        <v>11551</v>
      </c>
      <c r="X2021" s="24" t="s">
        <v>730</v>
      </c>
      <c r="Y2021" s="24" t="s">
        <v>11552</v>
      </c>
      <c r="Z2021" s="24" t="s">
        <v>117</v>
      </c>
      <c r="AA2021" s="24">
        <v>3153184079</v>
      </c>
      <c r="AB2021" s="24" t="s">
        <v>77</v>
      </c>
      <c r="AC2021" s="24" t="s">
        <v>77</v>
      </c>
      <c r="AD2021" s="24" t="s">
        <v>77</v>
      </c>
      <c r="AE2021" s="26" t="s">
        <v>183</v>
      </c>
      <c r="AF2021" s="26"/>
      <c r="AG2021" s="26"/>
      <c r="AH2021" s="27" t="s">
        <v>184</v>
      </c>
      <c r="AI2021" s="27" t="s">
        <v>1612</v>
      </c>
      <c r="AJ2021" s="27" t="s">
        <v>487</v>
      </c>
      <c r="AK2021" s="24" t="s">
        <v>121</v>
      </c>
      <c r="AL2021" s="24" t="s">
        <v>7086</v>
      </c>
      <c r="AM2021" s="23">
        <v>43801</v>
      </c>
      <c r="AN2021" s="28">
        <v>877803</v>
      </c>
      <c r="AO2021" s="28">
        <v>102854</v>
      </c>
      <c r="AP2021" s="24"/>
      <c r="AQ2021" s="24"/>
      <c r="AR2021" s="24"/>
      <c r="AS2021" s="24"/>
      <c r="AT2021" s="24" t="e">
        <v>#N/A</v>
      </c>
      <c r="AU2021" s="24" t="e">
        <v>#N/A</v>
      </c>
      <c r="AV2021" s="24">
        <v>87</v>
      </c>
      <c r="AW2021" s="24"/>
      <c r="AX2021" s="24"/>
      <c r="AY2021" s="24"/>
      <c r="AZ2021" s="24"/>
      <c r="BA2021" s="24"/>
      <c r="BB2021" s="24"/>
      <c r="BC2021" s="24"/>
      <c r="BD2021" s="24">
        <v>0</v>
      </c>
      <c r="BE2021" s="24">
        <v>0</v>
      </c>
      <c r="BF2021" s="23"/>
      <c r="BG2021" s="23"/>
      <c r="BH2021" s="23">
        <v>44054</v>
      </c>
      <c r="BI2021" s="26" t="s">
        <v>466</v>
      </c>
      <c r="BJ2021" s="26" t="s">
        <v>273</v>
      </c>
      <c r="BK2021" s="29">
        <v>0</v>
      </c>
      <c r="BL2021" s="24" t="s">
        <v>129</v>
      </c>
      <c r="BM2021" s="22" t="str">
        <f ca="1">+IF(Tabla1[[#This Row],[FECHA INGRESO]]&gt;=44986,IF((TODAY()-Tabla1[[#This Row],[FECHA INGRESO]])&gt;=50,"ALERTA","TODAVÍA FALTA"),"N/A")</f>
        <v>N/A</v>
      </c>
      <c r="BN2021" s="7">
        <f>IFERROR((_xlfn.DAYS(Tabla1[[#This Row],[FECHA INGRESO]],Tabla1[[#This Row],[FECHA RETIRO]]))/30,"")</f>
        <v>-8.4333333333333336</v>
      </c>
    </row>
    <row r="2022" spans="1:66" x14ac:dyDescent="0.35">
      <c r="A2022" s="34">
        <v>1033805426</v>
      </c>
      <c r="B2022" s="22" t="s">
        <v>11553</v>
      </c>
      <c r="C2022" s="23">
        <v>43801</v>
      </c>
      <c r="D2022" s="23" t="s">
        <v>157</v>
      </c>
      <c r="E2022" s="23" t="s">
        <v>69</v>
      </c>
      <c r="F2022" s="23" t="s">
        <v>70</v>
      </c>
      <c r="G2022" s="24"/>
      <c r="H2022" s="24">
        <v>24096504477</v>
      </c>
      <c r="I2022" s="24" t="s">
        <v>72</v>
      </c>
      <c r="J2022" s="24">
        <f>DATEDIF(Tabla1[[#This Row],[FECHA DE NACIMIENTO]],Tabla1[[#This Row],[FECHA ACTUAL]],"Y")</f>
        <v>25</v>
      </c>
      <c r="K2022" s="24" t="s">
        <v>73</v>
      </c>
      <c r="L2022" s="24" t="s">
        <v>112</v>
      </c>
      <c r="M2022" s="24">
        <v>0</v>
      </c>
      <c r="N2022" s="24">
        <v>0</v>
      </c>
      <c r="O2022" s="24">
        <v>2</v>
      </c>
      <c r="P2022" s="24" t="s">
        <v>101</v>
      </c>
      <c r="Q2022" s="23">
        <v>35884</v>
      </c>
      <c r="R2022" s="24" t="s">
        <v>76</v>
      </c>
      <c r="S2022" s="25">
        <v>45119</v>
      </c>
      <c r="T2022" s="24">
        <v>2878730</v>
      </c>
      <c r="U2022" s="24">
        <v>3006533883</v>
      </c>
      <c r="V2022" s="24" t="s">
        <v>11554</v>
      </c>
      <c r="W2022" s="24" t="s">
        <v>11555</v>
      </c>
      <c r="X2022" s="24" t="s">
        <v>11556</v>
      </c>
      <c r="Y2022" s="24" t="s">
        <v>11557</v>
      </c>
      <c r="Z2022" s="24" t="s">
        <v>9331</v>
      </c>
      <c r="AA2022" s="24">
        <v>3195465530</v>
      </c>
      <c r="AB2022" s="24" t="s">
        <v>77</v>
      </c>
      <c r="AC2022" s="24" t="s">
        <v>77</v>
      </c>
      <c r="AD2022" s="24" t="s">
        <v>77</v>
      </c>
      <c r="AE2022" s="26" t="s">
        <v>151</v>
      </c>
      <c r="AF2022" s="26"/>
      <c r="AG2022" s="26"/>
      <c r="AH2022" s="27" t="s">
        <v>184</v>
      </c>
      <c r="AI2022" s="27" t="s">
        <v>1612</v>
      </c>
      <c r="AJ2022" s="27" t="s">
        <v>487</v>
      </c>
      <c r="AK2022" s="24" t="s">
        <v>121</v>
      </c>
      <c r="AL2022" s="24" t="s">
        <v>7086</v>
      </c>
      <c r="AM2022" s="23">
        <v>43801</v>
      </c>
      <c r="AN2022" s="28">
        <v>908526</v>
      </c>
      <c r="AO2022" s="28">
        <v>106454</v>
      </c>
      <c r="AP2022" s="24"/>
      <c r="AQ2022" s="24"/>
      <c r="AR2022" s="24"/>
      <c r="AS2022" s="24"/>
      <c r="AT2022" s="24" t="e">
        <v>#N/A</v>
      </c>
      <c r="AU2022" s="24" t="e">
        <v>#N/A</v>
      </c>
      <c r="AV2022" s="24" t="e">
        <v>#N/A</v>
      </c>
      <c r="AW2022" s="24"/>
      <c r="AX2022" s="24"/>
      <c r="AY2022" s="24"/>
      <c r="AZ2022" s="24"/>
      <c r="BA2022" s="24"/>
      <c r="BB2022" s="24"/>
      <c r="BC2022" s="24"/>
      <c r="BD2022" s="24">
        <v>0</v>
      </c>
      <c r="BE2022" s="24">
        <v>0</v>
      </c>
      <c r="BF2022" s="23"/>
      <c r="BG2022" s="23"/>
      <c r="BH2022" s="23">
        <v>44260</v>
      </c>
      <c r="BI2022" s="26" t="s">
        <v>127</v>
      </c>
      <c r="BJ2022" s="26" t="s">
        <v>273</v>
      </c>
      <c r="BK2022" s="29">
        <v>0</v>
      </c>
      <c r="BL2022" s="24" t="s">
        <v>129</v>
      </c>
      <c r="BM2022" s="22" t="str">
        <f ca="1">+IF(Tabla1[[#This Row],[FECHA INGRESO]]&gt;=44986,IF((TODAY()-Tabla1[[#This Row],[FECHA INGRESO]])&gt;=50,"ALERTA","TODAVÍA FALTA"),"N/A")</f>
        <v>N/A</v>
      </c>
      <c r="BN2022" s="7">
        <f>IFERROR((_xlfn.DAYS(Tabla1[[#This Row],[FECHA INGRESO]],Tabla1[[#This Row],[FECHA RETIRO]]))/30,"")</f>
        <v>-15.3</v>
      </c>
    </row>
    <row r="2023" spans="1:66" x14ac:dyDescent="0.35">
      <c r="A2023" s="21">
        <v>52518574</v>
      </c>
      <c r="B2023" s="22" t="s">
        <v>11558</v>
      </c>
      <c r="C2023" s="23">
        <v>43804</v>
      </c>
      <c r="D2023" s="23" t="s">
        <v>188</v>
      </c>
      <c r="E2023" s="23" t="s">
        <v>111</v>
      </c>
      <c r="F2023" s="23" t="s">
        <v>70</v>
      </c>
      <c r="G2023" s="24"/>
      <c r="H2023" s="24">
        <v>24098453568</v>
      </c>
      <c r="I2023" s="24" t="s">
        <v>95</v>
      </c>
      <c r="J2023" s="24">
        <f>DATEDIF(Tabla1[[#This Row],[FECHA DE NACIMIENTO]],Tabla1[[#This Row],[FECHA ACTUAL]],"Y")</f>
        <v>46</v>
      </c>
      <c r="K2023" s="24" t="s">
        <v>385</v>
      </c>
      <c r="L2023" s="24" t="s">
        <v>112</v>
      </c>
      <c r="M2023" s="24">
        <v>0</v>
      </c>
      <c r="N2023" s="24">
        <v>0</v>
      </c>
      <c r="O2023" s="24">
        <v>3</v>
      </c>
      <c r="P2023" s="24" t="s">
        <v>101</v>
      </c>
      <c r="Q2023" s="23">
        <v>28006</v>
      </c>
      <c r="R2023" s="24" t="s">
        <v>76</v>
      </c>
      <c r="S2023" s="25">
        <v>45119</v>
      </c>
      <c r="T2023" s="24">
        <v>4647212</v>
      </c>
      <c r="U2023" s="24">
        <v>3144821853</v>
      </c>
      <c r="V2023" s="24" t="s">
        <v>11559</v>
      </c>
      <c r="W2023" s="24" t="s">
        <v>11560</v>
      </c>
      <c r="X2023" s="24" t="s">
        <v>11561</v>
      </c>
      <c r="Y2023" s="24" t="s">
        <v>11562</v>
      </c>
      <c r="Z2023" s="24" t="s">
        <v>117</v>
      </c>
      <c r="AA2023" s="24">
        <v>3118673606</v>
      </c>
      <c r="AB2023" s="24" t="s">
        <v>101</v>
      </c>
      <c r="AC2023" s="24" t="s">
        <v>83</v>
      </c>
      <c r="AD2023" s="24" t="e">
        <v>#REF!</v>
      </c>
      <c r="AE2023" s="26" t="s">
        <v>183</v>
      </c>
      <c r="AF2023" s="26" t="s">
        <v>11563</v>
      </c>
      <c r="AG2023" s="26" t="s">
        <v>75</v>
      </c>
      <c r="AH2023" s="27" t="s">
        <v>184</v>
      </c>
      <c r="AI2023" s="27" t="s">
        <v>1612</v>
      </c>
      <c r="AJ2023" s="27" t="s">
        <v>487</v>
      </c>
      <c r="AK2023" s="24" t="s">
        <v>121</v>
      </c>
      <c r="AL2023" s="24" t="s">
        <v>7086</v>
      </c>
      <c r="AM2023" s="23">
        <v>43804</v>
      </c>
      <c r="AN2023" s="28">
        <v>1160000</v>
      </c>
      <c r="AO2023" s="28">
        <v>140606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71</v>
      </c>
      <c r="AW2023" s="24">
        <v>58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v>0</v>
      </c>
      <c r="BE2023" s="24">
        <v>0</v>
      </c>
      <c r="BF2023" s="23"/>
      <c r="BG2023" s="23"/>
      <c r="BH2023" s="23">
        <v>45016</v>
      </c>
      <c r="BI2023" s="26" t="s">
        <v>127</v>
      </c>
      <c r="BJ2023" s="26" t="s">
        <v>1246</v>
      </c>
      <c r="BK2023" s="29">
        <v>0</v>
      </c>
      <c r="BL2023" s="24" t="s">
        <v>129</v>
      </c>
      <c r="BM2023" s="22" t="str">
        <f ca="1">+IF(Tabla1[[#This Row],[FECHA INGRESO]]&gt;=44986,IF((TODAY()-Tabla1[[#This Row],[FECHA INGRESO]])&gt;=50,"ALERTA","TODAVÍA FALTA"),"N/A")</f>
        <v>N/A</v>
      </c>
      <c r="BN2023" s="7">
        <f>IFERROR((_xlfn.DAYS(Tabla1[[#This Row],[FECHA INGRESO]],Tabla1[[#This Row],[FECHA RETIRO]]))/30,"")</f>
        <v>-40.4</v>
      </c>
    </row>
    <row r="2024" spans="1:66" x14ac:dyDescent="0.35">
      <c r="A2024" s="34">
        <v>1026268699</v>
      </c>
      <c r="B2024" s="22" t="s">
        <v>11564</v>
      </c>
      <c r="C2024" s="23">
        <v>43804</v>
      </c>
      <c r="D2024" s="23" t="s">
        <v>188</v>
      </c>
      <c r="E2024" s="23" t="s">
        <v>111</v>
      </c>
      <c r="F2024" s="23" t="s">
        <v>70</v>
      </c>
      <c r="G2024" s="24"/>
      <c r="H2024" s="24">
        <v>24098452192</v>
      </c>
      <c r="I2024" s="24" t="s">
        <v>72</v>
      </c>
      <c r="J2024" s="24">
        <f>DATEDIF(Tabla1[[#This Row],[FECHA DE NACIMIENTO]],Tabla1[[#This Row],[FECHA ACTUAL]],"Y")</f>
        <v>33</v>
      </c>
      <c r="K2024" s="24" t="s">
        <v>96</v>
      </c>
      <c r="L2024" s="24" t="s">
        <v>234</v>
      </c>
      <c r="M2024" s="24">
        <v>3</v>
      </c>
      <c r="N2024" s="24">
        <v>2</v>
      </c>
      <c r="O2024" s="24">
        <v>2</v>
      </c>
      <c r="P2024" s="24" t="s">
        <v>101</v>
      </c>
      <c r="Q2024" s="23">
        <v>32951</v>
      </c>
      <c r="R2024" s="24" t="s">
        <v>76</v>
      </c>
      <c r="S2024" s="25">
        <v>45119</v>
      </c>
      <c r="T2024" s="24"/>
      <c r="U2024" s="24">
        <v>3103283371</v>
      </c>
      <c r="V2024" s="24" t="s">
        <v>11565</v>
      </c>
      <c r="W2024" s="24" t="s">
        <v>11566</v>
      </c>
      <c r="X2024" s="24" t="s">
        <v>3728</v>
      </c>
      <c r="Y2024" s="24" t="s">
        <v>11567</v>
      </c>
      <c r="Z2024" s="24" t="s">
        <v>117</v>
      </c>
      <c r="AA2024" s="24">
        <v>3142875051</v>
      </c>
      <c r="AB2024" s="24" t="s">
        <v>77</v>
      </c>
      <c r="AC2024" s="24" t="s">
        <v>77</v>
      </c>
      <c r="AD2024" s="24" t="s">
        <v>77</v>
      </c>
      <c r="AE2024" s="26" t="s">
        <v>151</v>
      </c>
      <c r="AF2024" s="26"/>
      <c r="AG2024" s="26"/>
      <c r="AH2024" s="27" t="s">
        <v>184</v>
      </c>
      <c r="AI2024" s="27" t="s">
        <v>1612</v>
      </c>
      <c r="AJ2024" s="27" t="s">
        <v>487</v>
      </c>
      <c r="AK2024" s="24" t="s">
        <v>121</v>
      </c>
      <c r="AL2024" s="24" t="s">
        <v>7086</v>
      </c>
      <c r="AM2024" s="23">
        <v>43804</v>
      </c>
      <c r="AN2024" s="28">
        <v>877803</v>
      </c>
      <c r="AO2024" s="28">
        <v>102854</v>
      </c>
      <c r="AP2024" s="24"/>
      <c r="AQ2024" s="24"/>
      <c r="AR2024" s="24"/>
      <c r="AS2024" s="24"/>
      <c r="AT2024" s="24" t="e">
        <v>#N/A</v>
      </c>
      <c r="AU2024" s="24" t="e">
        <v>#N/A</v>
      </c>
      <c r="AV2024" s="24">
        <v>71</v>
      </c>
      <c r="AW2024" s="24"/>
      <c r="AX2024" s="24"/>
      <c r="AY2024" s="24"/>
      <c r="AZ2024" s="24"/>
      <c r="BA2024" s="24"/>
      <c r="BB2024" s="24"/>
      <c r="BC2024" s="24"/>
      <c r="BD2024" s="24">
        <v>0</v>
      </c>
      <c r="BE2024" s="24">
        <v>0</v>
      </c>
      <c r="BF2024" s="23"/>
      <c r="BG2024" s="23"/>
      <c r="BH2024" s="23">
        <v>44139</v>
      </c>
      <c r="BI2024" s="26" t="s">
        <v>10014</v>
      </c>
      <c r="BJ2024" s="26" t="s">
        <v>11568</v>
      </c>
      <c r="BK2024" s="29">
        <v>0</v>
      </c>
      <c r="BL2024" s="24" t="s">
        <v>129</v>
      </c>
      <c r="BM2024" s="22" t="str">
        <f ca="1">+IF(Tabla1[[#This Row],[FECHA INGRESO]]&gt;=44986,IF((TODAY()-Tabla1[[#This Row],[FECHA INGRESO]])&gt;=50,"ALERTA","TODAVÍA FALTA"),"N/A")</f>
        <v>N/A</v>
      </c>
      <c r="BN2024" s="7">
        <f>IFERROR((_xlfn.DAYS(Tabla1[[#This Row],[FECHA INGRESO]],Tabla1[[#This Row],[FECHA RETIRO]]))/30,"")</f>
        <v>-11.166666666666666</v>
      </c>
    </row>
    <row r="2025" spans="1:66" ht="15.75" customHeight="1" x14ac:dyDescent="0.35">
      <c r="A2025" s="21">
        <v>1192801613</v>
      </c>
      <c r="B2025" s="22" t="s">
        <v>11569</v>
      </c>
      <c r="C2025" s="23">
        <v>43804</v>
      </c>
      <c r="D2025" s="23" t="s">
        <v>188</v>
      </c>
      <c r="E2025" s="23" t="s">
        <v>111</v>
      </c>
      <c r="F2025" s="23"/>
      <c r="G2025" s="24"/>
      <c r="H2025" s="24">
        <v>24098451694</v>
      </c>
      <c r="I2025" s="24" t="s">
        <v>95</v>
      </c>
      <c r="J2025" s="24">
        <f>DATEDIF(Tabla1[[#This Row],[FECHA DE NACIMIENTO]],Tabla1[[#This Row],[FECHA ACTUAL]],"Y")</f>
        <v>3</v>
      </c>
      <c r="K2025" s="24" t="s">
        <v>96</v>
      </c>
      <c r="L2025" s="24" t="s">
        <v>112</v>
      </c>
      <c r="M2025" s="24">
        <v>0</v>
      </c>
      <c r="N2025" s="24">
        <v>0</v>
      </c>
      <c r="O2025" s="24">
        <v>3</v>
      </c>
      <c r="P2025" s="24" t="s">
        <v>101</v>
      </c>
      <c r="Q2025" s="23">
        <v>43674</v>
      </c>
      <c r="R2025" s="24" t="s">
        <v>76</v>
      </c>
      <c r="S2025" s="25">
        <v>45119</v>
      </c>
      <c r="T2025" s="24"/>
      <c r="U2025" s="24">
        <v>3013220445</v>
      </c>
      <c r="V2025" s="24" t="s">
        <v>11570</v>
      </c>
      <c r="W2025" s="24" t="s">
        <v>11571</v>
      </c>
      <c r="X2025" s="24" t="s">
        <v>3722</v>
      </c>
      <c r="Y2025" s="24" t="s">
        <v>11572</v>
      </c>
      <c r="Z2025" s="24" t="s">
        <v>117</v>
      </c>
      <c r="AA2025" s="24">
        <v>3153301268</v>
      </c>
      <c r="AB2025" s="24" t="s">
        <v>77</v>
      </c>
      <c r="AC2025" s="24" t="s">
        <v>77</v>
      </c>
      <c r="AD2025" s="24" t="s">
        <v>77</v>
      </c>
      <c r="AE2025" s="26" t="s">
        <v>151</v>
      </c>
      <c r="AF2025" s="26"/>
      <c r="AG2025" s="26"/>
      <c r="AH2025" s="27" t="s">
        <v>184</v>
      </c>
      <c r="AI2025" s="27" t="s">
        <v>1612</v>
      </c>
      <c r="AJ2025" s="27" t="s">
        <v>487</v>
      </c>
      <c r="AK2025" s="24" t="s">
        <v>121</v>
      </c>
      <c r="AL2025" s="24" t="s">
        <v>7086</v>
      </c>
      <c r="AM2025" s="23">
        <v>43804</v>
      </c>
      <c r="AN2025" s="28">
        <v>877803</v>
      </c>
      <c r="AO2025" s="28">
        <v>102854</v>
      </c>
      <c r="AP2025" s="24"/>
      <c r="AQ2025" s="24"/>
      <c r="AR2025" s="24"/>
      <c r="AS2025" s="24"/>
      <c r="AT2025" s="24" t="e">
        <v>#N/A</v>
      </c>
      <c r="AU2025" s="24" t="e">
        <v>#N/A</v>
      </c>
      <c r="AV2025" s="24">
        <v>79</v>
      </c>
      <c r="AW2025" s="24"/>
      <c r="AX2025" s="24"/>
      <c r="AY2025" s="24"/>
      <c r="AZ2025" s="24"/>
      <c r="BA2025" s="24"/>
      <c r="BB2025" s="24"/>
      <c r="BC2025" s="24"/>
      <c r="BD2025" s="24">
        <v>0</v>
      </c>
      <c r="BE2025" s="24">
        <v>0</v>
      </c>
      <c r="BF2025" s="23"/>
      <c r="BG2025" s="23"/>
      <c r="BH2025" s="23">
        <v>43860</v>
      </c>
      <c r="BI2025" s="26" t="s">
        <v>127</v>
      </c>
      <c r="BJ2025" s="26" t="s">
        <v>1246</v>
      </c>
      <c r="BK2025" s="29">
        <v>0</v>
      </c>
      <c r="BL2025" s="24" t="s">
        <v>129</v>
      </c>
      <c r="BM2025" s="22" t="str">
        <f ca="1">+IF(Tabla1[[#This Row],[FECHA INGRESO]]&gt;=44986,IF((TODAY()-Tabla1[[#This Row],[FECHA INGRESO]])&gt;=50,"ALERTA","TODAVÍA FALTA"),"N/A")</f>
        <v>N/A</v>
      </c>
      <c r="BN2025" s="7">
        <f>IFERROR((_xlfn.DAYS(Tabla1[[#This Row],[FECHA INGRESO]],Tabla1[[#This Row],[FECHA RETIRO]]))/30,"")</f>
        <v>-1.8666666666666667</v>
      </c>
    </row>
    <row r="2026" spans="1:66" x14ac:dyDescent="0.35">
      <c r="A2026" s="34">
        <v>1019088880</v>
      </c>
      <c r="B2026" s="22" t="s">
        <v>11573</v>
      </c>
      <c r="C2026" s="23">
        <v>43804</v>
      </c>
      <c r="D2026" s="23" t="s">
        <v>131</v>
      </c>
      <c r="E2026" s="24" t="s">
        <v>94</v>
      </c>
      <c r="F2026" s="23"/>
      <c r="G2026" s="24"/>
      <c r="H2026" s="24">
        <v>24098443585</v>
      </c>
      <c r="I2026" s="24" t="s">
        <v>72</v>
      </c>
      <c r="J2026" s="24">
        <f>DATEDIF(Tabla1[[#This Row],[FECHA DE NACIMIENTO]],Tabla1[[#This Row],[FECHA ACTUAL]],"Y")</f>
        <v>29</v>
      </c>
      <c r="K2026" s="24" t="s">
        <v>500</v>
      </c>
      <c r="L2026" s="24" t="s">
        <v>234</v>
      </c>
      <c r="M2026" s="24">
        <v>0</v>
      </c>
      <c r="N2026" s="24">
        <v>0</v>
      </c>
      <c r="O2026" s="24">
        <v>2</v>
      </c>
      <c r="P2026" s="24" t="s">
        <v>101</v>
      </c>
      <c r="Q2026" s="23">
        <v>34282</v>
      </c>
      <c r="R2026" s="24" t="s">
        <v>76</v>
      </c>
      <c r="S2026" s="25">
        <v>45119</v>
      </c>
      <c r="T2026" s="24"/>
      <c r="U2026" s="24">
        <v>3115815354</v>
      </c>
      <c r="V2026" s="24" t="s">
        <v>11574</v>
      </c>
      <c r="W2026" s="24" t="s">
        <v>11575</v>
      </c>
      <c r="X2026" s="24" t="s">
        <v>11576</v>
      </c>
      <c r="Y2026" s="24" t="s">
        <v>11577</v>
      </c>
      <c r="Z2026" s="24" t="s">
        <v>117</v>
      </c>
      <c r="AA2026" s="24">
        <v>3208028688</v>
      </c>
      <c r="AB2026" s="24" t="s">
        <v>77</v>
      </c>
      <c r="AC2026" s="24" t="s">
        <v>77</v>
      </c>
      <c r="AD2026" s="24" t="s">
        <v>77</v>
      </c>
      <c r="AE2026" s="26" t="s">
        <v>151</v>
      </c>
      <c r="AF2026" s="26"/>
      <c r="AG2026" s="26"/>
      <c r="AH2026" s="27" t="s">
        <v>184</v>
      </c>
      <c r="AI2026" s="27" t="s">
        <v>165</v>
      </c>
      <c r="AJ2026" s="27" t="s">
        <v>165</v>
      </c>
      <c r="AK2026" s="24" t="s">
        <v>121</v>
      </c>
      <c r="AL2026" s="24" t="s">
        <v>7086</v>
      </c>
      <c r="AM2026" s="23">
        <v>43804</v>
      </c>
      <c r="AN2026" s="28">
        <v>877803</v>
      </c>
      <c r="AO2026" s="28">
        <v>102854</v>
      </c>
      <c r="AP2026" s="24"/>
      <c r="AQ2026" s="24"/>
      <c r="AR2026" s="24"/>
      <c r="AS2026" s="24"/>
      <c r="AT2026" s="24" t="e">
        <v>#N/A</v>
      </c>
      <c r="AU2026" s="24" t="e">
        <v>#N/A</v>
      </c>
      <c r="AV2026" s="24" t="e">
        <v>#N/A</v>
      </c>
      <c r="AW2026" s="24"/>
      <c r="AX2026" s="24"/>
      <c r="AY2026" s="24"/>
      <c r="AZ2026" s="24"/>
      <c r="BA2026" s="24"/>
      <c r="BB2026" s="24"/>
      <c r="BC2026" s="24"/>
      <c r="BD2026" s="24">
        <v>0</v>
      </c>
      <c r="BE2026" s="24">
        <v>0</v>
      </c>
      <c r="BF2026" s="23"/>
      <c r="BG2026" s="23"/>
      <c r="BH2026" s="23">
        <v>43851</v>
      </c>
      <c r="BI2026" s="26" t="s">
        <v>127</v>
      </c>
      <c r="BJ2026" s="26" t="s">
        <v>232</v>
      </c>
      <c r="BK2026" s="29">
        <v>0</v>
      </c>
      <c r="BL2026" s="24" t="s">
        <v>129</v>
      </c>
      <c r="BM2026" s="22" t="str">
        <f ca="1">+IF(Tabla1[[#This Row],[FECHA INGRESO]]&gt;=44986,IF((TODAY()-Tabla1[[#This Row],[FECHA INGRESO]])&gt;=50,"ALERTA","TODAVÍA FALTA"),"N/A")</f>
        <v>N/A</v>
      </c>
      <c r="BN2026" s="7">
        <f>IFERROR((_xlfn.DAYS(Tabla1[[#This Row],[FECHA INGRESO]],Tabla1[[#This Row],[FECHA RETIRO]]))/30,"")</f>
        <v>-1.5666666666666667</v>
      </c>
    </row>
    <row r="2027" spans="1:66" x14ac:dyDescent="0.35">
      <c r="A2027" s="34">
        <v>1073719464</v>
      </c>
      <c r="B2027" s="22" t="s">
        <v>11578</v>
      </c>
      <c r="C2027" s="23">
        <v>43811</v>
      </c>
      <c r="D2027" s="23" t="s">
        <v>188</v>
      </c>
      <c r="E2027" s="23" t="s">
        <v>111</v>
      </c>
      <c r="F2027" s="23" t="s">
        <v>70</v>
      </c>
      <c r="G2027" s="24"/>
      <c r="H2027" s="24">
        <v>24098597228</v>
      </c>
      <c r="I2027" s="24" t="s">
        <v>95</v>
      </c>
      <c r="J2027" s="24">
        <f>DATEDIF(Tabla1[[#This Row],[FECHA DE NACIMIENTO]],Tabla1[[#This Row],[FECHA ACTUAL]],"Y")</f>
        <v>24</v>
      </c>
      <c r="K2027" s="24" t="s">
        <v>500</v>
      </c>
      <c r="L2027" s="24" t="s">
        <v>112</v>
      </c>
      <c r="M2027" s="24">
        <v>1</v>
      </c>
      <c r="N2027" s="24">
        <v>1</v>
      </c>
      <c r="O2027" s="24">
        <v>3</v>
      </c>
      <c r="P2027" s="24" t="s">
        <v>101</v>
      </c>
      <c r="Q2027" s="23">
        <v>36237</v>
      </c>
      <c r="R2027" s="24" t="s">
        <v>736</v>
      </c>
      <c r="S2027" s="25">
        <v>45119</v>
      </c>
      <c r="T2027" s="24"/>
      <c r="U2027" s="24">
        <v>3168055527</v>
      </c>
      <c r="V2027" s="24" t="s">
        <v>11579</v>
      </c>
      <c r="W2027" s="24" t="s">
        <v>11580</v>
      </c>
      <c r="X2027" s="24" t="s">
        <v>6326</v>
      </c>
      <c r="Y2027" s="24" t="s">
        <v>11581</v>
      </c>
      <c r="Z2027" s="24" t="s">
        <v>117</v>
      </c>
      <c r="AA2027" s="24">
        <v>3185566734</v>
      </c>
      <c r="AB2027" s="24" t="s">
        <v>77</v>
      </c>
      <c r="AC2027" s="24" t="s">
        <v>77</v>
      </c>
      <c r="AD2027" s="24" t="s">
        <v>77</v>
      </c>
      <c r="AE2027" s="26" t="s">
        <v>151</v>
      </c>
      <c r="AF2027" s="26"/>
      <c r="AG2027" s="26"/>
      <c r="AH2027" s="27" t="s">
        <v>3042</v>
      </c>
      <c r="AI2027" s="27" t="s">
        <v>9832</v>
      </c>
      <c r="AJ2027" s="27" t="s">
        <v>438</v>
      </c>
      <c r="AK2027" s="24" t="s">
        <v>121</v>
      </c>
      <c r="AL2027" s="24" t="s">
        <v>7086</v>
      </c>
      <c r="AM2027" s="23">
        <v>43811</v>
      </c>
      <c r="AN2027" s="28">
        <v>877803</v>
      </c>
      <c r="AO2027" s="28">
        <v>102854</v>
      </c>
      <c r="AP2027" s="24"/>
      <c r="AQ2027" s="24"/>
      <c r="AR2027" s="24"/>
      <c r="AS2027" s="24"/>
      <c r="AT2027" s="24" t="e">
        <v>#N/A</v>
      </c>
      <c r="AU2027" s="24" t="e">
        <v>#N/A</v>
      </c>
      <c r="AV2027" s="24">
        <v>77</v>
      </c>
      <c r="AW2027" s="24"/>
      <c r="AX2027" s="24"/>
      <c r="AY2027" s="24"/>
      <c r="AZ2027" s="24"/>
      <c r="BA2027" s="24"/>
      <c r="BB2027" s="24"/>
      <c r="BC2027" s="24"/>
      <c r="BD2027" s="24">
        <v>0</v>
      </c>
      <c r="BE2027" s="24">
        <v>0</v>
      </c>
      <c r="BF2027" s="23"/>
      <c r="BG2027" s="23"/>
      <c r="BH2027" s="23">
        <v>43865</v>
      </c>
      <c r="BI2027" s="26" t="s">
        <v>466</v>
      </c>
      <c r="BJ2027" s="26" t="s">
        <v>6087</v>
      </c>
      <c r="BK2027" s="29">
        <v>0</v>
      </c>
      <c r="BL2027" s="24" t="s">
        <v>129</v>
      </c>
      <c r="BM2027" s="22" t="str">
        <f ca="1">+IF(Tabla1[[#This Row],[FECHA INGRESO]]&gt;=44986,IF((TODAY()-Tabla1[[#This Row],[FECHA INGRESO]])&gt;=50,"ALERTA","TODAVÍA FALTA"),"N/A")</f>
        <v>N/A</v>
      </c>
      <c r="BN2027" s="7">
        <f>IFERROR((_xlfn.DAYS(Tabla1[[#This Row],[FECHA INGRESO]],Tabla1[[#This Row],[FECHA RETIRO]]))/30,"")</f>
        <v>-1.8</v>
      </c>
    </row>
    <row r="2028" spans="1:66" x14ac:dyDescent="0.35">
      <c r="A2028" s="34">
        <v>1010142650</v>
      </c>
      <c r="B2028" s="22" t="s">
        <v>11582</v>
      </c>
      <c r="C2028" s="23">
        <v>43811</v>
      </c>
      <c r="D2028" s="23" t="s">
        <v>11039</v>
      </c>
      <c r="E2028" s="23" t="s">
        <v>111</v>
      </c>
      <c r="F2028" s="23" t="s">
        <v>70</v>
      </c>
      <c r="G2028" s="24"/>
      <c r="H2028" s="24">
        <v>24098596047</v>
      </c>
      <c r="I2028" s="24" t="s">
        <v>95</v>
      </c>
      <c r="J2028" s="24">
        <f>DATEDIF(Tabla1[[#This Row],[FECHA DE NACIMIENTO]],Tabla1[[#This Row],[FECHA ACTUAL]],"Y")</f>
        <v>23</v>
      </c>
      <c r="K2028" s="24" t="s">
        <v>320</v>
      </c>
      <c r="L2028" s="24" t="s">
        <v>112</v>
      </c>
      <c r="M2028" s="24">
        <v>0</v>
      </c>
      <c r="N2028" s="24">
        <v>0</v>
      </c>
      <c r="O2028" s="24">
        <v>2</v>
      </c>
      <c r="P2028" s="24" t="s">
        <v>101</v>
      </c>
      <c r="Q2028" s="23">
        <v>36683</v>
      </c>
      <c r="R2028" s="24" t="s">
        <v>76</v>
      </c>
      <c r="S2028" s="25">
        <v>45119</v>
      </c>
      <c r="T2028" s="24">
        <v>7168331</v>
      </c>
      <c r="U2028" s="24">
        <v>3217195503</v>
      </c>
      <c r="V2028" s="24" t="s">
        <v>11583</v>
      </c>
      <c r="W2028" s="24" t="s">
        <v>11584</v>
      </c>
      <c r="X2028" s="24" t="s">
        <v>11585</v>
      </c>
      <c r="Y2028" s="24" t="s">
        <v>11586</v>
      </c>
      <c r="Z2028" s="24" t="s">
        <v>117</v>
      </c>
      <c r="AA2028" s="24">
        <v>3133759607</v>
      </c>
      <c r="AB2028" s="24" t="s">
        <v>77</v>
      </c>
      <c r="AC2028" s="24" t="s">
        <v>77</v>
      </c>
      <c r="AD2028" s="24" t="s">
        <v>77</v>
      </c>
      <c r="AE2028" s="26" t="s">
        <v>151</v>
      </c>
      <c r="AF2028" s="26"/>
      <c r="AG2028" s="26"/>
      <c r="AH2028" s="27" t="s">
        <v>3042</v>
      </c>
      <c r="AI2028" s="27" t="s">
        <v>10168</v>
      </c>
      <c r="AJ2028" s="27" t="s">
        <v>438</v>
      </c>
      <c r="AK2028" s="24" t="s">
        <v>121</v>
      </c>
      <c r="AL2028" s="24" t="s">
        <v>7086</v>
      </c>
      <c r="AM2028" s="23">
        <v>43811</v>
      </c>
      <c r="AN2028" s="28">
        <v>877803</v>
      </c>
      <c r="AO2028" s="28">
        <v>102854</v>
      </c>
      <c r="AP2028" s="24"/>
      <c r="AQ2028" s="24"/>
      <c r="AR2028" s="24"/>
      <c r="AS2028" s="24"/>
      <c r="AT2028" s="24" t="e">
        <v>#N/A</v>
      </c>
      <c r="AU2028" s="24" t="e">
        <v>#N/A</v>
      </c>
      <c r="AV2028" s="24" t="e">
        <v>#N/A</v>
      </c>
      <c r="AW2028" s="24"/>
      <c r="AX2028" s="24"/>
      <c r="AY2028" s="24"/>
      <c r="AZ2028" s="24"/>
      <c r="BA2028" s="24"/>
      <c r="BB2028" s="24"/>
      <c r="BC2028" s="24"/>
      <c r="BD2028" s="24">
        <v>0</v>
      </c>
      <c r="BE2028" s="24">
        <v>0</v>
      </c>
      <c r="BF2028" s="23"/>
      <c r="BG2028" s="23"/>
      <c r="BH2028" s="23">
        <v>43951</v>
      </c>
      <c r="BI2028" s="26" t="s">
        <v>10014</v>
      </c>
      <c r="BJ2028" s="26" t="s">
        <v>144</v>
      </c>
      <c r="BK2028" s="29">
        <v>0</v>
      </c>
      <c r="BL2028" s="24" t="s">
        <v>129</v>
      </c>
      <c r="BM2028" s="22" t="str">
        <f ca="1">+IF(Tabla1[[#This Row],[FECHA INGRESO]]&gt;=44986,IF((TODAY()-Tabla1[[#This Row],[FECHA INGRESO]])&gt;=50,"ALERTA","TODAVÍA FALTA"),"N/A")</f>
        <v>N/A</v>
      </c>
      <c r="BN2028" s="7">
        <f>IFERROR((_xlfn.DAYS(Tabla1[[#This Row],[FECHA INGRESO]],Tabla1[[#This Row],[FECHA RETIRO]]))/30,"")</f>
        <v>-4.666666666666667</v>
      </c>
    </row>
    <row r="2029" spans="1:66" x14ac:dyDescent="0.35">
      <c r="A2029" s="34">
        <v>1023033819</v>
      </c>
      <c r="B2029" s="22" t="s">
        <v>11587</v>
      </c>
      <c r="C2029" s="23">
        <v>43811</v>
      </c>
      <c r="D2029" s="23" t="s">
        <v>266</v>
      </c>
      <c r="E2029" s="23" t="s">
        <v>110</v>
      </c>
      <c r="F2029" s="23" t="s">
        <v>70</v>
      </c>
      <c r="G2029" s="24"/>
      <c r="H2029" s="24">
        <v>24098586413</v>
      </c>
      <c r="I2029" s="24" t="s">
        <v>72</v>
      </c>
      <c r="J2029" s="24">
        <f>DATEDIF(Tabla1[[#This Row],[FECHA DE NACIMIENTO]],Tabla1[[#This Row],[FECHA ACTUAL]],"Y")</f>
        <v>24</v>
      </c>
      <c r="K2029" s="24" t="s">
        <v>73</v>
      </c>
      <c r="L2029" s="24" t="s">
        <v>112</v>
      </c>
      <c r="M2029" s="24">
        <v>0</v>
      </c>
      <c r="N2029" s="24">
        <v>0</v>
      </c>
      <c r="O2029" s="24">
        <v>2</v>
      </c>
      <c r="P2029" s="24" t="s">
        <v>101</v>
      </c>
      <c r="Q2029" s="23">
        <v>36222</v>
      </c>
      <c r="R2029" s="24" t="s">
        <v>76</v>
      </c>
      <c r="S2029" s="25">
        <v>45119</v>
      </c>
      <c r="T2029" s="24"/>
      <c r="U2029" s="24">
        <v>3118835848</v>
      </c>
      <c r="V2029" s="24" t="s">
        <v>11588</v>
      </c>
      <c r="W2029" s="24" t="s">
        <v>11589</v>
      </c>
      <c r="X2029" s="24" t="s">
        <v>6823</v>
      </c>
      <c r="Y2029" s="24" t="s">
        <v>11590</v>
      </c>
      <c r="Z2029" s="24" t="s">
        <v>285</v>
      </c>
      <c r="AA2029" s="24">
        <v>3003859423</v>
      </c>
      <c r="AB2029" s="24" t="s">
        <v>77</v>
      </c>
      <c r="AC2029" s="24" t="s">
        <v>77</v>
      </c>
      <c r="AD2029" s="24" t="s">
        <v>77</v>
      </c>
      <c r="AE2029" s="26" t="s">
        <v>151</v>
      </c>
      <c r="AF2029" s="26"/>
      <c r="AG2029" s="26"/>
      <c r="AH2029" s="27" t="s">
        <v>184</v>
      </c>
      <c r="AI2029" s="27" t="s">
        <v>376</v>
      </c>
      <c r="AJ2029" s="27" t="s">
        <v>377</v>
      </c>
      <c r="AK2029" s="24" t="s">
        <v>121</v>
      </c>
      <c r="AL2029" s="24" t="s">
        <v>7086</v>
      </c>
      <c r="AM2029" s="23">
        <v>43811</v>
      </c>
      <c r="AN2029" s="28">
        <v>877803</v>
      </c>
      <c r="AO2029" s="28">
        <v>102854</v>
      </c>
      <c r="AP2029" s="24"/>
      <c r="AQ2029" s="24"/>
      <c r="AR2029" s="24"/>
      <c r="AS2029" s="24"/>
      <c r="AT2029" s="24" t="e">
        <v>#N/A</v>
      </c>
      <c r="AU2029" s="24" t="e">
        <v>#N/A</v>
      </c>
      <c r="AV2029" s="24" t="e">
        <v>#N/A</v>
      </c>
      <c r="AW2029" s="24"/>
      <c r="AX2029" s="24"/>
      <c r="AY2029" s="24"/>
      <c r="AZ2029" s="24"/>
      <c r="BA2029" s="24"/>
      <c r="BB2029" s="24"/>
      <c r="BC2029" s="24"/>
      <c r="BD2029" s="24">
        <v>0</v>
      </c>
      <c r="BE2029" s="24">
        <v>0</v>
      </c>
      <c r="BF2029" s="23"/>
      <c r="BG2029" s="23"/>
      <c r="BH2029" s="23">
        <v>44160</v>
      </c>
      <c r="BI2029" s="26" t="s">
        <v>127</v>
      </c>
      <c r="BJ2029" s="26" t="s">
        <v>978</v>
      </c>
      <c r="BK2029" s="29">
        <v>0</v>
      </c>
      <c r="BL2029" s="24" t="s">
        <v>129</v>
      </c>
      <c r="BM2029" s="22" t="str">
        <f ca="1">+IF(Tabla1[[#This Row],[FECHA INGRESO]]&gt;=44986,IF((TODAY()-Tabla1[[#This Row],[FECHA INGRESO]])&gt;=50,"ALERTA","TODAVÍA FALTA"),"N/A")</f>
        <v>N/A</v>
      </c>
      <c r="BN2029" s="7">
        <f>IFERROR((_xlfn.DAYS(Tabla1[[#This Row],[FECHA INGRESO]],Tabla1[[#This Row],[FECHA RETIRO]]))/30,"")</f>
        <v>-11.633333333333333</v>
      </c>
    </row>
    <row r="2030" spans="1:66" x14ac:dyDescent="0.35">
      <c r="A2030" s="34">
        <v>1095798848</v>
      </c>
      <c r="B2030" s="22" t="s">
        <v>11591</v>
      </c>
      <c r="C2030" s="23">
        <v>43812</v>
      </c>
      <c r="D2030" s="23" t="s">
        <v>93</v>
      </c>
      <c r="E2030" s="23" t="s">
        <v>69</v>
      </c>
      <c r="F2030" s="23" t="s">
        <v>70</v>
      </c>
      <c r="G2030" s="24"/>
      <c r="H2030" s="24">
        <v>24098612507</v>
      </c>
      <c r="I2030" s="24" t="s">
        <v>95</v>
      </c>
      <c r="J2030" s="24">
        <f>DATEDIF(Tabla1[[#This Row],[FECHA DE NACIMIENTO]],Tabla1[[#This Row],[FECHA ACTUAL]],"Y")</f>
        <v>34</v>
      </c>
      <c r="K2030" s="24" t="s">
        <v>1020</v>
      </c>
      <c r="L2030" s="24" t="s">
        <v>112</v>
      </c>
      <c r="M2030" s="24">
        <v>1</v>
      </c>
      <c r="N2030" s="24">
        <v>1</v>
      </c>
      <c r="O2030" s="24">
        <v>3</v>
      </c>
      <c r="P2030" s="24" t="s">
        <v>101</v>
      </c>
      <c r="Q2030" s="23">
        <v>32493</v>
      </c>
      <c r="R2030" s="24" t="s">
        <v>11592</v>
      </c>
      <c r="S2030" s="25">
        <v>45119</v>
      </c>
      <c r="T2030" s="24">
        <v>9215695</v>
      </c>
      <c r="U2030" s="24">
        <v>3182789402</v>
      </c>
      <c r="V2030" s="24" t="s">
        <v>11593</v>
      </c>
      <c r="W2030" s="24" t="s">
        <v>11594</v>
      </c>
      <c r="X2030" s="24" t="s">
        <v>11595</v>
      </c>
      <c r="Y2030" s="24" t="s">
        <v>11596</v>
      </c>
      <c r="Z2030" s="24" t="s">
        <v>162</v>
      </c>
      <c r="AA2030" s="24">
        <v>3178016409</v>
      </c>
      <c r="AB2030" s="24" t="s">
        <v>77</v>
      </c>
      <c r="AC2030" s="24" t="s">
        <v>77</v>
      </c>
      <c r="AD2030" s="24" t="s">
        <v>77</v>
      </c>
      <c r="AE2030" s="26" t="s">
        <v>84</v>
      </c>
      <c r="AF2030" s="26" t="s">
        <v>547</v>
      </c>
      <c r="AG2030" s="26"/>
      <c r="AH2030" s="27" t="s">
        <v>11597</v>
      </c>
      <c r="AI2030" s="27" t="s">
        <v>4918</v>
      </c>
      <c r="AJ2030" s="27" t="s">
        <v>438</v>
      </c>
      <c r="AK2030" s="24" t="s">
        <v>121</v>
      </c>
      <c r="AL2030" s="24" t="s">
        <v>7086</v>
      </c>
      <c r="AM2030" s="23">
        <v>43812</v>
      </c>
      <c r="AN2030" s="28">
        <v>1395511.2</v>
      </c>
      <c r="AO2030" s="28">
        <v>102854</v>
      </c>
      <c r="AP2030" s="24"/>
      <c r="AQ2030" s="24"/>
      <c r="AR2030" s="24"/>
      <c r="AS2030" s="24"/>
      <c r="AT2030" s="24" t="e">
        <v>#N/A</v>
      </c>
      <c r="AU2030" s="24" t="e">
        <v>#N/A</v>
      </c>
      <c r="AV2030" s="24" t="e">
        <v>#N/A</v>
      </c>
      <c r="AW2030" s="24"/>
      <c r="AX2030" s="24"/>
      <c r="AY2030" s="24"/>
      <c r="AZ2030" s="24"/>
      <c r="BA2030" s="24"/>
      <c r="BB2030" s="24"/>
      <c r="BC2030" s="24"/>
      <c r="BD2030" s="24">
        <v>0</v>
      </c>
      <c r="BE2030" s="24">
        <v>0</v>
      </c>
      <c r="BF2030" s="23"/>
      <c r="BG2030" s="23"/>
      <c r="BH2030" s="23">
        <v>43893</v>
      </c>
      <c r="BI2030" s="26" t="s">
        <v>127</v>
      </c>
      <c r="BJ2030" s="26" t="s">
        <v>6087</v>
      </c>
      <c r="BK2030" s="29">
        <v>0</v>
      </c>
      <c r="BL2030" s="24" t="s">
        <v>129</v>
      </c>
      <c r="BM2030" s="22" t="str">
        <f ca="1">+IF(Tabla1[[#This Row],[FECHA INGRESO]]&gt;=44986,IF((TODAY()-Tabla1[[#This Row],[FECHA INGRESO]])&gt;=50,"ALERTA","TODAVÍA FALTA"),"N/A")</f>
        <v>N/A</v>
      </c>
      <c r="BN2030" s="7">
        <f>IFERROR((_xlfn.DAYS(Tabla1[[#This Row],[FECHA INGRESO]],Tabla1[[#This Row],[FECHA RETIRO]]))/30,"")</f>
        <v>-2.7</v>
      </c>
    </row>
    <row r="2031" spans="1:66" x14ac:dyDescent="0.35">
      <c r="A2031" s="34">
        <v>1023025699</v>
      </c>
      <c r="B2031" s="22" t="s">
        <v>11598</v>
      </c>
      <c r="C2031" s="23">
        <v>43816</v>
      </c>
      <c r="D2031" s="23" t="s">
        <v>188</v>
      </c>
      <c r="E2031" s="23" t="s">
        <v>69</v>
      </c>
      <c r="F2031" s="23" t="s">
        <v>70</v>
      </c>
      <c r="G2031" s="24"/>
      <c r="H2031" s="24">
        <v>24098670015</v>
      </c>
      <c r="I2031" s="24" t="s">
        <v>72</v>
      </c>
      <c r="J2031" s="24">
        <f>DATEDIF(Tabla1[[#This Row],[FECHA DE NACIMIENTO]],Tabla1[[#This Row],[FECHA ACTUAL]],"Y")</f>
        <v>25</v>
      </c>
      <c r="K2031" s="24" t="s">
        <v>73</v>
      </c>
      <c r="L2031" s="24" t="s">
        <v>112</v>
      </c>
      <c r="M2031" s="24">
        <v>0</v>
      </c>
      <c r="N2031" s="24">
        <v>0</v>
      </c>
      <c r="O2031" s="24">
        <v>1</v>
      </c>
      <c r="P2031" s="24" t="s">
        <v>101</v>
      </c>
      <c r="Q2031" s="23">
        <v>35732</v>
      </c>
      <c r="R2031" s="24" t="s">
        <v>76</v>
      </c>
      <c r="S2031" s="25">
        <v>45119</v>
      </c>
      <c r="T2031" s="24"/>
      <c r="U2031" s="24">
        <v>3213832074</v>
      </c>
      <c r="V2031" s="24" t="s">
        <v>11599</v>
      </c>
      <c r="W2031" s="24" t="s">
        <v>11600</v>
      </c>
      <c r="X2031" s="24" t="s">
        <v>11601</v>
      </c>
      <c r="Y2031" s="24" t="s">
        <v>11602</v>
      </c>
      <c r="Z2031" s="24" t="s">
        <v>117</v>
      </c>
      <c r="AA2031" s="24">
        <v>3052549302</v>
      </c>
      <c r="AB2031" s="24" t="s">
        <v>77</v>
      </c>
      <c r="AC2031" s="24" t="s">
        <v>77</v>
      </c>
      <c r="AD2031" s="24" t="s">
        <v>77</v>
      </c>
      <c r="AE2031" s="26" t="s">
        <v>102</v>
      </c>
      <c r="AF2031" s="26"/>
      <c r="AG2031" s="26" t="s">
        <v>11603</v>
      </c>
      <c r="AH2031" s="27" t="s">
        <v>8906</v>
      </c>
      <c r="AI2031" s="27" t="s">
        <v>687</v>
      </c>
      <c r="AJ2031" s="27" t="s">
        <v>687</v>
      </c>
      <c r="AK2031" s="24" t="s">
        <v>89</v>
      </c>
      <c r="AL2031" s="24" t="s">
        <v>7086</v>
      </c>
      <c r="AM2031" s="23">
        <v>43816</v>
      </c>
      <c r="AN2031" s="28">
        <v>1535940</v>
      </c>
      <c r="AO2031" s="28">
        <v>106454</v>
      </c>
      <c r="AP2031" s="24"/>
      <c r="AQ2031" s="24"/>
      <c r="AR2031" s="24"/>
      <c r="AS2031" s="24"/>
      <c r="AT2031" s="24"/>
      <c r="AU2031" s="24"/>
      <c r="AV2031" s="24">
        <v>82</v>
      </c>
      <c r="AW2031" s="24">
        <v>98</v>
      </c>
      <c r="AX2031" s="24"/>
      <c r="AY2031" s="24"/>
      <c r="AZ2031" s="24"/>
      <c r="BA2031" s="24"/>
      <c r="BB2031" s="24"/>
      <c r="BC2031" s="24"/>
      <c r="BD2031" s="24">
        <v>0</v>
      </c>
      <c r="BE2031" s="24">
        <v>0</v>
      </c>
      <c r="BF2031" s="23"/>
      <c r="BG2031" s="23"/>
      <c r="BH2031" s="23">
        <v>44460</v>
      </c>
      <c r="BI2031" s="26" t="s">
        <v>127</v>
      </c>
      <c r="BJ2031" s="26" t="s">
        <v>11604</v>
      </c>
      <c r="BK2031" s="29">
        <v>0</v>
      </c>
      <c r="BL2031" s="24" t="s">
        <v>129</v>
      </c>
      <c r="BM2031" s="22" t="str">
        <f ca="1">+IF(Tabla1[[#This Row],[FECHA INGRESO]]&gt;=44986,IF((TODAY()-Tabla1[[#This Row],[FECHA INGRESO]])&gt;=50,"ALERTA","TODAVÍA FALTA"),"N/A")</f>
        <v>N/A</v>
      </c>
      <c r="BN2031" s="7">
        <f>IFERROR((_xlfn.DAYS(Tabla1[[#This Row],[FECHA INGRESO]],Tabla1[[#This Row],[FECHA RETIRO]]))/30,"")</f>
        <v>-21.466666666666665</v>
      </c>
    </row>
    <row r="2032" spans="1:66" x14ac:dyDescent="0.35">
      <c r="A2032" s="34">
        <v>1110538825</v>
      </c>
      <c r="B2032" s="22" t="s">
        <v>11605</v>
      </c>
      <c r="C2032" s="23">
        <v>43817</v>
      </c>
      <c r="D2032" s="23" t="s">
        <v>266</v>
      </c>
      <c r="E2032" s="24" t="s">
        <v>94</v>
      </c>
      <c r="F2032" s="23"/>
      <c r="G2032" s="24"/>
      <c r="H2032" s="24">
        <v>24098695456</v>
      </c>
      <c r="I2032" s="24" t="s">
        <v>95</v>
      </c>
      <c r="J2032" s="24">
        <f>DATEDIF(Tabla1[[#This Row],[FECHA DE NACIMIENTO]],Tabla1[[#This Row],[FECHA ACTUAL]],"Y")</f>
        <v>29</v>
      </c>
      <c r="K2032" s="24" t="s">
        <v>73</v>
      </c>
      <c r="L2032" s="24" t="s">
        <v>112</v>
      </c>
      <c r="M2032" s="24">
        <v>1</v>
      </c>
      <c r="N2032" s="24">
        <v>1</v>
      </c>
      <c r="O2032" s="24"/>
      <c r="P2032" s="24" t="s">
        <v>101</v>
      </c>
      <c r="Q2032" s="23">
        <v>34213</v>
      </c>
      <c r="R2032" s="24" t="s">
        <v>2591</v>
      </c>
      <c r="S2032" s="25">
        <v>45119</v>
      </c>
      <c r="T2032" s="24"/>
      <c r="U2032" s="24">
        <v>3133794679</v>
      </c>
      <c r="V2032" s="24" t="s">
        <v>11606</v>
      </c>
      <c r="W2032" s="24" t="s">
        <v>11607</v>
      </c>
      <c r="X2032" s="24" t="s">
        <v>5081</v>
      </c>
      <c r="Y2032" s="24" t="s">
        <v>11608</v>
      </c>
      <c r="Z2032" s="24" t="s">
        <v>117</v>
      </c>
      <c r="AA2032" s="24">
        <v>3123062303</v>
      </c>
      <c r="AB2032" s="24" t="s">
        <v>77</v>
      </c>
      <c r="AC2032" s="24" t="s">
        <v>77</v>
      </c>
      <c r="AD2032" s="24" t="s">
        <v>77</v>
      </c>
      <c r="AE2032" s="26" t="s">
        <v>151</v>
      </c>
      <c r="AF2032" s="26"/>
      <c r="AG2032" s="26"/>
      <c r="AH2032" s="27" t="s">
        <v>184</v>
      </c>
      <c r="AI2032" s="27" t="s">
        <v>286</v>
      </c>
      <c r="AJ2032" s="27" t="s">
        <v>165</v>
      </c>
      <c r="AK2032" s="24" t="s">
        <v>121</v>
      </c>
      <c r="AL2032" s="24" t="s">
        <v>7086</v>
      </c>
      <c r="AM2032" s="23">
        <v>43817</v>
      </c>
      <c r="AN2032" s="28">
        <v>877803</v>
      </c>
      <c r="AO2032" s="28">
        <v>102854</v>
      </c>
      <c r="AP2032" s="24"/>
      <c r="AQ2032" s="24"/>
      <c r="AR2032" s="24"/>
      <c r="AS2032" s="24"/>
      <c r="AT2032" s="24" t="e">
        <v>#N/A</v>
      </c>
      <c r="AU2032" s="24" t="e">
        <v>#N/A</v>
      </c>
      <c r="AV2032" s="24">
        <v>82</v>
      </c>
      <c r="AW2032" s="24"/>
      <c r="AX2032" s="24"/>
      <c r="AY2032" s="24"/>
      <c r="AZ2032" s="24"/>
      <c r="BA2032" s="24"/>
      <c r="BB2032" s="24"/>
      <c r="BC2032" s="24"/>
      <c r="BD2032" s="24">
        <v>0</v>
      </c>
      <c r="BE2032" s="24">
        <v>0</v>
      </c>
      <c r="BF2032" s="23"/>
      <c r="BG2032" s="23"/>
      <c r="BH2032" s="23">
        <v>43848</v>
      </c>
      <c r="BI2032" s="26" t="s">
        <v>127</v>
      </c>
      <c r="BJ2032" s="26" t="s">
        <v>273</v>
      </c>
      <c r="BK2032" s="29">
        <v>0</v>
      </c>
      <c r="BL2032" s="24" t="s">
        <v>129</v>
      </c>
      <c r="BM2032" s="22" t="str">
        <f ca="1">+IF(Tabla1[[#This Row],[FECHA INGRESO]]&gt;=44986,IF((TODAY()-Tabla1[[#This Row],[FECHA INGRESO]])&gt;=50,"ALERTA","TODAVÍA FALTA"),"N/A")</f>
        <v>N/A</v>
      </c>
      <c r="BN2032" s="7">
        <f>IFERROR((_xlfn.DAYS(Tabla1[[#This Row],[FECHA INGRESO]],Tabla1[[#This Row],[FECHA RETIRO]]))/30,"")</f>
        <v>-1.0333333333333334</v>
      </c>
    </row>
    <row r="2033" spans="1:66" x14ac:dyDescent="0.35">
      <c r="A2033" s="34">
        <v>1018424209</v>
      </c>
      <c r="B2033" s="22" t="s">
        <v>11609</v>
      </c>
      <c r="C2033" s="23">
        <v>43826</v>
      </c>
      <c r="D2033" s="23" t="s">
        <v>266</v>
      </c>
      <c r="E2033" s="23" t="s">
        <v>69</v>
      </c>
      <c r="F2033" s="23" t="s">
        <v>70</v>
      </c>
      <c r="G2033" s="24"/>
      <c r="H2033" s="24">
        <v>24098836947</v>
      </c>
      <c r="I2033" s="24" t="s">
        <v>72</v>
      </c>
      <c r="J2033" s="24">
        <f>DATEDIF(Tabla1[[#This Row],[FECHA DE NACIMIENTO]],Tabla1[[#This Row],[FECHA ACTUAL]],"Y")</f>
        <v>34</v>
      </c>
      <c r="K2033" s="24" t="s">
        <v>73</v>
      </c>
      <c r="L2033" s="24" t="s">
        <v>112</v>
      </c>
      <c r="M2033" s="24">
        <v>0</v>
      </c>
      <c r="N2033" s="24">
        <v>0</v>
      </c>
      <c r="O2033" s="24">
        <v>5</v>
      </c>
      <c r="P2033" s="24" t="s">
        <v>101</v>
      </c>
      <c r="Q2033" s="23">
        <v>32547</v>
      </c>
      <c r="R2033" s="24" t="s">
        <v>76</v>
      </c>
      <c r="S2033" s="25">
        <v>45119</v>
      </c>
      <c r="T2033" s="24"/>
      <c r="U2033" s="24">
        <v>3203579775</v>
      </c>
      <c r="V2033" s="24" t="s">
        <v>11610</v>
      </c>
      <c r="W2033" s="24" t="s">
        <v>11611</v>
      </c>
      <c r="X2033" s="24" t="s">
        <v>11199</v>
      </c>
      <c r="Y2033" s="24" t="s">
        <v>11612</v>
      </c>
      <c r="Z2033" s="24" t="s">
        <v>117</v>
      </c>
      <c r="AA2033" s="24">
        <v>3103049345</v>
      </c>
      <c r="AB2033" s="24" t="s">
        <v>77</v>
      </c>
      <c r="AC2033" s="24" t="s">
        <v>77</v>
      </c>
      <c r="AD2033" s="24" t="s">
        <v>77</v>
      </c>
      <c r="AE2033" s="26" t="s">
        <v>84</v>
      </c>
      <c r="AF2033" s="26" t="s">
        <v>103</v>
      </c>
      <c r="AG2033" s="26"/>
      <c r="AH2033" s="27" t="s">
        <v>11597</v>
      </c>
      <c r="AI2033" s="27" t="s">
        <v>438</v>
      </c>
      <c r="AJ2033" s="27" t="s">
        <v>438</v>
      </c>
      <c r="AK2033" s="24" t="s">
        <v>121</v>
      </c>
      <c r="AL2033" s="24" t="s">
        <v>7086</v>
      </c>
      <c r="AM2033" s="23">
        <v>43826</v>
      </c>
      <c r="AN2033" s="28">
        <v>1395511.2</v>
      </c>
      <c r="AO2033" s="28">
        <v>102854</v>
      </c>
      <c r="AP2033" s="24"/>
      <c r="AQ2033" s="24"/>
      <c r="AR2033" s="24"/>
      <c r="AS2033" s="24"/>
      <c r="AT2033" s="24" t="e">
        <v>#N/A</v>
      </c>
      <c r="AU2033" s="24" t="e">
        <v>#N/A</v>
      </c>
      <c r="AV2033" s="24" t="e">
        <v>#N/A</v>
      </c>
      <c r="AW2033" s="24"/>
      <c r="AX2033" s="24"/>
      <c r="AY2033" s="24"/>
      <c r="AZ2033" s="24"/>
      <c r="BA2033" s="24"/>
      <c r="BB2033" s="24"/>
      <c r="BC2033" s="24"/>
      <c r="BD2033" s="24">
        <v>0</v>
      </c>
      <c r="BE2033" s="24">
        <v>0</v>
      </c>
      <c r="BF2033" s="23"/>
      <c r="BG2033" s="23"/>
      <c r="BH2033" s="23">
        <v>43868</v>
      </c>
      <c r="BI2033" s="26" t="s">
        <v>127</v>
      </c>
      <c r="BJ2033" s="26" t="s">
        <v>11613</v>
      </c>
      <c r="BK2033" s="29">
        <v>0</v>
      </c>
      <c r="BL2033" s="24" t="s">
        <v>129</v>
      </c>
      <c r="BM2033" s="22" t="str">
        <f ca="1">+IF(Tabla1[[#This Row],[FECHA INGRESO]]&gt;=44986,IF((TODAY()-Tabla1[[#This Row],[FECHA INGRESO]])&gt;=50,"ALERTA","TODAVÍA FALTA"),"N/A")</f>
        <v>N/A</v>
      </c>
      <c r="BN2033" s="7">
        <f>IFERROR((_xlfn.DAYS(Tabla1[[#This Row],[FECHA INGRESO]],Tabla1[[#This Row],[FECHA RETIRO]]))/30,"")</f>
        <v>-1.4</v>
      </c>
    </row>
    <row r="2034" spans="1:66" x14ac:dyDescent="0.35">
      <c r="A2034" s="34">
        <v>52089156</v>
      </c>
      <c r="B2034" s="37" t="s">
        <v>11614</v>
      </c>
      <c r="C2034" s="23">
        <v>43832</v>
      </c>
      <c r="D2034" s="23" t="s">
        <v>93</v>
      </c>
      <c r="E2034" s="23" t="s">
        <v>69</v>
      </c>
      <c r="F2034" s="23" t="s">
        <v>94</v>
      </c>
      <c r="G2034" s="24"/>
      <c r="H2034" s="24">
        <v>24098870992</v>
      </c>
      <c r="I2034" s="24" t="s">
        <v>95</v>
      </c>
      <c r="J2034" s="24">
        <f>DATEDIF(Tabla1[[#This Row],[FECHA DE NACIMIENTO]],Tabla1[[#This Row],[FECHA ACTUAL]],"Y")</f>
        <v>50</v>
      </c>
      <c r="K2034" s="24" t="s">
        <v>73</v>
      </c>
      <c r="L2034" s="24" t="s">
        <v>234</v>
      </c>
      <c r="M2034" s="24">
        <v>2</v>
      </c>
      <c r="N2034" s="24">
        <v>2</v>
      </c>
      <c r="O2034" s="24">
        <v>2</v>
      </c>
      <c r="P2034" s="24" t="s">
        <v>101</v>
      </c>
      <c r="Q2034" s="23">
        <v>26517</v>
      </c>
      <c r="R2034" s="24" t="s">
        <v>76</v>
      </c>
      <c r="S2034" s="25">
        <v>45119</v>
      </c>
      <c r="T2034" s="24"/>
      <c r="U2034" s="24">
        <v>3123962181</v>
      </c>
      <c r="V2034" s="24" t="s">
        <v>11615</v>
      </c>
      <c r="W2034" s="24" t="s">
        <v>11616</v>
      </c>
      <c r="X2034" s="24" t="s">
        <v>11617</v>
      </c>
      <c r="Y2034" s="24" t="s">
        <v>11618</v>
      </c>
      <c r="Z2034" s="24" t="s">
        <v>409</v>
      </c>
      <c r="AA2034" s="24">
        <v>3008339893</v>
      </c>
      <c r="AB2034" s="24" t="s">
        <v>101</v>
      </c>
      <c r="AC2034" s="24" t="s">
        <v>101</v>
      </c>
      <c r="AD2034" s="24" t="e">
        <v>#REF!</v>
      </c>
      <c r="AE2034" s="26" t="s">
        <v>183</v>
      </c>
      <c r="AF2034" s="26" t="s">
        <v>11619</v>
      </c>
      <c r="AG2034" s="26" t="s">
        <v>9231</v>
      </c>
      <c r="AH2034" s="27" t="s">
        <v>10575</v>
      </c>
      <c r="AI2034" s="27" t="s">
        <v>5470</v>
      </c>
      <c r="AJ2034" s="27" t="s">
        <v>5470</v>
      </c>
      <c r="AK2034" s="24" t="s">
        <v>121</v>
      </c>
      <c r="AL2034" s="24" t="s">
        <v>7086</v>
      </c>
      <c r="AM2034" s="23">
        <v>43832</v>
      </c>
      <c r="AN2034" s="28">
        <v>1000000</v>
      </c>
      <c r="AO2034" s="28">
        <v>117172</v>
      </c>
      <c r="AP2034" s="24" t="s">
        <v>9200</v>
      </c>
      <c r="AQ2034" s="24">
        <v>0</v>
      </c>
      <c r="AR2034" s="24">
        <v>0</v>
      </c>
      <c r="AS2034" s="24">
        <v>0</v>
      </c>
      <c r="AT2034" s="24">
        <v>0</v>
      </c>
      <c r="AU2034" s="24">
        <v>0</v>
      </c>
      <c r="AV2034" s="24">
        <v>61</v>
      </c>
      <c r="AW2034" s="24">
        <v>88</v>
      </c>
      <c r="AX2034" s="24">
        <v>0</v>
      </c>
      <c r="AY2034" s="24">
        <v>0</v>
      </c>
      <c r="AZ2034" s="24">
        <v>0</v>
      </c>
      <c r="BA2034" s="24">
        <v>0</v>
      </c>
      <c r="BB2034" s="24">
        <v>0</v>
      </c>
      <c r="BC2034" s="24">
        <v>0</v>
      </c>
      <c r="BD2034" s="24">
        <v>0</v>
      </c>
      <c r="BE2034" s="24">
        <v>0</v>
      </c>
      <c r="BF2034" s="23"/>
      <c r="BG2034" s="23"/>
      <c r="BH2034" s="23">
        <v>44622</v>
      </c>
      <c r="BI2034" s="26" t="s">
        <v>127</v>
      </c>
      <c r="BJ2034" s="26" t="s">
        <v>1165</v>
      </c>
      <c r="BK2034" s="29">
        <v>0</v>
      </c>
      <c r="BL2034" s="24" t="s">
        <v>129</v>
      </c>
      <c r="BM2034" s="22" t="str">
        <f ca="1">+IF(Tabla1[[#This Row],[FECHA INGRESO]]&gt;=44986,IF((TODAY()-Tabla1[[#This Row],[FECHA INGRESO]])&gt;=50,"ALERTA","TODAVÍA FALTA"),"N/A")</f>
        <v>N/A</v>
      </c>
      <c r="BN2034" s="7">
        <f>IFERROR((_xlfn.DAYS(Tabla1[[#This Row],[FECHA INGRESO]],Tabla1[[#This Row],[FECHA RETIRO]]))/30,"")</f>
        <v>-26.333333333333332</v>
      </c>
    </row>
    <row r="2035" spans="1:66" x14ac:dyDescent="0.35">
      <c r="A2035" s="21">
        <v>1022374806</v>
      </c>
      <c r="B2035" s="22" t="s">
        <v>11620</v>
      </c>
      <c r="C2035" s="23">
        <v>43832</v>
      </c>
      <c r="D2035" s="23" t="s">
        <v>93</v>
      </c>
      <c r="E2035" s="24" t="s">
        <v>94</v>
      </c>
      <c r="F2035" s="23" t="s">
        <v>94</v>
      </c>
      <c r="G2035" s="24"/>
      <c r="H2035" s="24">
        <v>24098898541</v>
      </c>
      <c r="I2035" s="24" t="s">
        <v>95</v>
      </c>
      <c r="J2035" s="24">
        <f>DATEDIF(Tabla1[[#This Row],[FECHA DE NACIMIENTO]],Tabla1[[#This Row],[FECHA ACTUAL]],"Y")</f>
        <v>31</v>
      </c>
      <c r="K2035" s="24" t="s">
        <v>73</v>
      </c>
      <c r="L2035" s="24" t="s">
        <v>74</v>
      </c>
      <c r="M2035" s="24">
        <v>0</v>
      </c>
      <c r="N2035" s="24">
        <v>0</v>
      </c>
      <c r="O2035" s="24">
        <v>1</v>
      </c>
      <c r="P2035" s="24" t="s">
        <v>101</v>
      </c>
      <c r="Q2035" s="23">
        <v>33673</v>
      </c>
      <c r="R2035" s="24" t="s">
        <v>76</v>
      </c>
      <c r="S2035" s="25">
        <v>45119</v>
      </c>
      <c r="T2035" s="24"/>
      <c r="U2035" s="24">
        <v>3212563990</v>
      </c>
      <c r="V2035" s="24" t="s">
        <v>11621</v>
      </c>
      <c r="W2035" s="24" t="s">
        <v>11622</v>
      </c>
      <c r="X2035" s="24" t="s">
        <v>11623</v>
      </c>
      <c r="Y2035" s="24" t="s">
        <v>11624</v>
      </c>
      <c r="Z2035" s="24" t="s">
        <v>82</v>
      </c>
      <c r="AA2035" s="24">
        <v>3202532154</v>
      </c>
      <c r="AB2035" s="24" t="s">
        <v>83</v>
      </c>
      <c r="AC2035" s="24" t="s">
        <v>83</v>
      </c>
      <c r="AD2035" s="24" t="e">
        <v>#REF!</v>
      </c>
      <c r="AE2035" s="26" t="s">
        <v>194</v>
      </c>
      <c r="AF2035" s="26" t="s">
        <v>103</v>
      </c>
      <c r="AG2035" s="26" t="s">
        <v>75</v>
      </c>
      <c r="AH2035" s="27" t="s">
        <v>119</v>
      </c>
      <c r="AI2035" s="27" t="s">
        <v>11625</v>
      </c>
      <c r="AJ2035" s="27" t="s">
        <v>11625</v>
      </c>
      <c r="AK2035" s="24" t="s">
        <v>121</v>
      </c>
      <c r="AL2035" s="24" t="s">
        <v>7086</v>
      </c>
      <c r="AM2035" s="23">
        <v>43832</v>
      </c>
      <c r="AN2035" s="28">
        <v>2778375</v>
      </c>
      <c r="AO2035" s="28">
        <v>0</v>
      </c>
      <c r="AP2035" s="24" t="s">
        <v>11626</v>
      </c>
      <c r="AQ2035" s="24">
        <v>0</v>
      </c>
      <c r="AR2035" s="24">
        <v>0</v>
      </c>
      <c r="AS2035" s="24">
        <v>0</v>
      </c>
      <c r="AT2035" s="24">
        <v>0</v>
      </c>
      <c r="AU2035" s="24">
        <v>0</v>
      </c>
      <c r="AV2035" s="24">
        <v>82</v>
      </c>
      <c r="AW2035" s="24">
        <v>93</v>
      </c>
      <c r="AX2035" s="24">
        <v>0</v>
      </c>
      <c r="AY2035" s="24">
        <v>0</v>
      </c>
      <c r="AZ2035" s="24">
        <v>0</v>
      </c>
      <c r="BA2035" s="24">
        <v>0</v>
      </c>
      <c r="BB2035" s="24">
        <v>0</v>
      </c>
      <c r="BC2035" s="24">
        <v>0</v>
      </c>
      <c r="BD2035" s="24">
        <v>0</v>
      </c>
      <c r="BE2035" s="24">
        <v>0</v>
      </c>
      <c r="BF2035" s="23"/>
      <c r="BG2035" s="23"/>
      <c r="BH2035" s="23" t="s">
        <v>75</v>
      </c>
      <c r="BI2035" s="26">
        <v>0</v>
      </c>
      <c r="BJ2035" s="26">
        <v>0</v>
      </c>
      <c r="BK2035" s="29">
        <v>0</v>
      </c>
      <c r="BL2035" s="24" t="s">
        <v>91</v>
      </c>
      <c r="BM2035" s="22" t="str">
        <f ca="1">+IF(Tabla1[[#This Row],[FECHA INGRESO]]&gt;=44986,IF((TODAY()-Tabla1[[#This Row],[FECHA INGRESO]])&gt;=50,"ALERTA","TODAVÍA FALTA"),"N/A")</f>
        <v>N/A</v>
      </c>
      <c r="BN2035" s="7" t="str">
        <f>IFERROR((_xlfn.DAYS(Tabla1[[#This Row],[FECHA INGRESO]],Tabla1[[#This Row],[FECHA RETIRO]]))/30,"")</f>
        <v/>
      </c>
    </row>
    <row r="2036" spans="1:66" x14ac:dyDescent="0.35">
      <c r="A2036" s="34">
        <v>1117545598</v>
      </c>
      <c r="B2036" s="22" t="s">
        <v>11627</v>
      </c>
      <c r="C2036" s="23">
        <v>43832</v>
      </c>
      <c r="D2036" s="23" t="s">
        <v>266</v>
      </c>
      <c r="E2036" s="23" t="s">
        <v>111</v>
      </c>
      <c r="F2036" s="23" t="s">
        <v>70</v>
      </c>
      <c r="G2036" s="24"/>
      <c r="H2036" s="24">
        <v>24063875441</v>
      </c>
      <c r="I2036" s="24" t="s">
        <v>95</v>
      </c>
      <c r="J2036" s="24">
        <f>DATEDIF(Tabla1[[#This Row],[FECHA DE NACIMIENTO]],Tabla1[[#This Row],[FECHA ACTUAL]],"Y")</f>
        <v>26</v>
      </c>
      <c r="K2036" s="24" t="s">
        <v>73</v>
      </c>
      <c r="L2036" s="24" t="s">
        <v>112</v>
      </c>
      <c r="M2036" s="24">
        <v>0</v>
      </c>
      <c r="N2036" s="24">
        <v>0</v>
      </c>
      <c r="O2036" s="24">
        <v>3</v>
      </c>
      <c r="P2036" s="24" t="s">
        <v>101</v>
      </c>
      <c r="Q2036" s="23">
        <v>35419</v>
      </c>
      <c r="R2036" s="24" t="s">
        <v>7942</v>
      </c>
      <c r="S2036" s="25">
        <v>45119</v>
      </c>
      <c r="T2036" s="24">
        <v>8075579</v>
      </c>
      <c r="U2036" s="24">
        <v>3172195921</v>
      </c>
      <c r="V2036" s="24" t="s">
        <v>11628</v>
      </c>
      <c r="W2036" s="24" t="s">
        <v>11629</v>
      </c>
      <c r="X2036" s="24" t="s">
        <v>11630</v>
      </c>
      <c r="Y2036" s="24" t="s">
        <v>11631</v>
      </c>
      <c r="Z2036" s="24" t="s">
        <v>162</v>
      </c>
      <c r="AA2036" s="24">
        <v>3173818578</v>
      </c>
      <c r="AB2036" s="24" t="s">
        <v>77</v>
      </c>
      <c r="AC2036" s="24" t="s">
        <v>77</v>
      </c>
      <c r="AD2036" s="24" t="s">
        <v>77</v>
      </c>
      <c r="AE2036" s="26" t="s">
        <v>194</v>
      </c>
      <c r="AF2036" s="26" t="s">
        <v>6819</v>
      </c>
      <c r="AG2036" s="26"/>
      <c r="AH2036" s="27" t="s">
        <v>184</v>
      </c>
      <c r="AI2036" s="27" t="s">
        <v>120</v>
      </c>
      <c r="AJ2036" s="27" t="s">
        <v>120</v>
      </c>
      <c r="AK2036" s="24" t="s">
        <v>121</v>
      </c>
      <c r="AL2036" s="24" t="s">
        <v>7086</v>
      </c>
      <c r="AM2036" s="23">
        <v>43832</v>
      </c>
      <c r="AN2036" s="28">
        <v>877803</v>
      </c>
      <c r="AO2036" s="28">
        <v>102854</v>
      </c>
      <c r="AP2036" s="24"/>
      <c r="AQ2036" s="24"/>
      <c r="AR2036" s="24"/>
      <c r="AS2036" s="24"/>
      <c r="AT2036" s="24" t="e">
        <v>#N/A</v>
      </c>
      <c r="AU2036" s="24" t="e">
        <v>#N/A</v>
      </c>
      <c r="AV2036" s="24">
        <v>48</v>
      </c>
      <c r="AW2036" s="24"/>
      <c r="AX2036" s="24"/>
      <c r="AY2036" s="24"/>
      <c r="AZ2036" s="24"/>
      <c r="BA2036" s="24"/>
      <c r="BB2036" s="24"/>
      <c r="BC2036" s="24"/>
      <c r="BD2036" s="24">
        <v>0</v>
      </c>
      <c r="BE2036" s="24">
        <v>0</v>
      </c>
      <c r="BF2036" s="23"/>
      <c r="BG2036" s="23"/>
      <c r="BH2036" s="23">
        <v>44043</v>
      </c>
      <c r="BI2036" s="26" t="s">
        <v>10014</v>
      </c>
      <c r="BJ2036" s="26" t="s">
        <v>10412</v>
      </c>
      <c r="BK2036" s="29">
        <v>0</v>
      </c>
      <c r="BL2036" s="24" t="s">
        <v>129</v>
      </c>
      <c r="BM2036" s="22" t="str">
        <f ca="1">+IF(Tabla1[[#This Row],[FECHA INGRESO]]&gt;=44986,IF((TODAY()-Tabla1[[#This Row],[FECHA INGRESO]])&gt;=50,"ALERTA","TODAVÍA FALTA"),"N/A")</f>
        <v>N/A</v>
      </c>
      <c r="BN2036" s="7">
        <f>IFERROR((_xlfn.DAYS(Tabla1[[#This Row],[FECHA INGRESO]],Tabla1[[#This Row],[FECHA RETIRO]]))/30,"")</f>
        <v>-7.0333333333333332</v>
      </c>
    </row>
    <row r="2037" spans="1:66" x14ac:dyDescent="0.35">
      <c r="A2037" s="34">
        <v>1005482912</v>
      </c>
      <c r="B2037" s="22" t="s">
        <v>11632</v>
      </c>
      <c r="C2037" s="23">
        <v>43837</v>
      </c>
      <c r="D2037" s="23" t="s">
        <v>11633</v>
      </c>
      <c r="E2037" s="23" t="s">
        <v>111</v>
      </c>
      <c r="F2037" s="23" t="s">
        <v>70</v>
      </c>
      <c r="G2037" s="24"/>
      <c r="H2037" s="24">
        <v>24095591841</v>
      </c>
      <c r="I2037" s="24" t="s">
        <v>95</v>
      </c>
      <c r="J2037" s="24">
        <f>DATEDIF(Tabla1[[#This Row],[FECHA DE NACIMIENTO]],Tabla1[[#This Row],[FECHA ACTUAL]],"Y")</f>
        <v>22</v>
      </c>
      <c r="K2037" s="24" t="s">
        <v>73</v>
      </c>
      <c r="L2037" s="24" t="s">
        <v>112</v>
      </c>
      <c r="M2037" s="24">
        <v>0</v>
      </c>
      <c r="N2037" s="24">
        <v>0</v>
      </c>
      <c r="O2037" s="24">
        <v>3</v>
      </c>
      <c r="P2037" s="24" t="s">
        <v>101</v>
      </c>
      <c r="Q2037" s="23">
        <v>37026</v>
      </c>
      <c r="R2037" s="24" t="s">
        <v>4732</v>
      </c>
      <c r="S2037" s="25">
        <v>45119</v>
      </c>
      <c r="T2037" s="24"/>
      <c r="U2037" s="24">
        <v>3103517257</v>
      </c>
      <c r="V2037" s="33" t="s">
        <v>11634</v>
      </c>
      <c r="W2037" s="24" t="s">
        <v>11635</v>
      </c>
      <c r="X2037" s="24" t="s">
        <v>11636</v>
      </c>
      <c r="Y2037" s="24" t="s">
        <v>11637</v>
      </c>
      <c r="Z2037" s="24" t="s">
        <v>117</v>
      </c>
      <c r="AA2037" s="24">
        <v>3133866422</v>
      </c>
      <c r="AB2037" s="24" t="s">
        <v>77</v>
      </c>
      <c r="AC2037" s="24" t="s">
        <v>77</v>
      </c>
      <c r="AD2037" s="24" t="s">
        <v>77</v>
      </c>
      <c r="AE2037" s="26" t="s">
        <v>151</v>
      </c>
      <c r="AF2037" s="26"/>
      <c r="AG2037" s="26"/>
      <c r="AH2037" s="27" t="s">
        <v>184</v>
      </c>
      <c r="AI2037" s="27" t="s">
        <v>363</v>
      </c>
      <c r="AJ2037" s="27" t="s">
        <v>398</v>
      </c>
      <c r="AK2037" s="24" t="s">
        <v>8947</v>
      </c>
      <c r="AL2037" s="24" t="s">
        <v>7086</v>
      </c>
      <c r="AM2037" s="23">
        <v>43837</v>
      </c>
      <c r="AN2037" s="28">
        <v>877803</v>
      </c>
      <c r="AO2037" s="28">
        <v>102854</v>
      </c>
      <c r="AP2037" s="24"/>
      <c r="AQ2037" s="24"/>
      <c r="AR2037" s="24"/>
      <c r="AS2037" s="24"/>
      <c r="AT2037" s="24" t="e">
        <v>#N/A</v>
      </c>
      <c r="AU2037" s="24" t="e">
        <v>#N/A</v>
      </c>
      <c r="AV2037" s="24" t="e">
        <v>#N/A</v>
      </c>
      <c r="AW2037" s="24"/>
      <c r="AX2037" s="24"/>
      <c r="AY2037" s="24"/>
      <c r="AZ2037" s="24"/>
      <c r="BA2037" s="24"/>
      <c r="BB2037" s="24"/>
      <c r="BC2037" s="24"/>
      <c r="BD2037" s="24">
        <v>0</v>
      </c>
      <c r="BE2037" s="24">
        <v>0</v>
      </c>
      <c r="BF2037" s="23"/>
      <c r="BG2037" s="23"/>
      <c r="BH2037" s="23">
        <v>43949</v>
      </c>
      <c r="BI2037" s="26" t="s">
        <v>10014</v>
      </c>
      <c r="BJ2037" s="26" t="s">
        <v>9402</v>
      </c>
      <c r="BK2037" s="29">
        <v>0</v>
      </c>
      <c r="BL2037" s="24" t="s">
        <v>129</v>
      </c>
      <c r="BM2037" s="22" t="str">
        <f ca="1">+IF(Tabla1[[#This Row],[FECHA INGRESO]]&gt;=44986,IF((TODAY()-Tabla1[[#This Row],[FECHA INGRESO]])&gt;=50,"ALERTA","TODAVÍA FALTA"),"N/A")</f>
        <v>N/A</v>
      </c>
      <c r="BN2037" s="7">
        <f>IFERROR((_xlfn.DAYS(Tabla1[[#This Row],[FECHA INGRESO]],Tabla1[[#This Row],[FECHA RETIRO]]))/30,"")</f>
        <v>-3.7333333333333334</v>
      </c>
    </row>
    <row r="2038" spans="1:66" x14ac:dyDescent="0.35">
      <c r="A2038" s="34">
        <v>1007134992</v>
      </c>
      <c r="B2038" s="22" t="s">
        <v>9927</v>
      </c>
      <c r="C2038" s="23">
        <v>43837</v>
      </c>
      <c r="D2038" s="23" t="s">
        <v>188</v>
      </c>
      <c r="E2038" s="23" t="s">
        <v>110</v>
      </c>
      <c r="F2038" s="23" t="s">
        <v>70</v>
      </c>
      <c r="G2038" s="24"/>
      <c r="H2038" s="24">
        <v>24093434012</v>
      </c>
      <c r="I2038" s="24" t="s">
        <v>72</v>
      </c>
      <c r="J2038" s="24">
        <f>DATEDIF(Tabla1[[#This Row],[FECHA DE NACIMIENTO]],Tabla1[[#This Row],[FECHA ACTUAL]],"Y")</f>
        <v>22</v>
      </c>
      <c r="K2038" s="24" t="s">
        <v>73</v>
      </c>
      <c r="L2038" s="24" t="s">
        <v>112</v>
      </c>
      <c r="M2038" s="24">
        <v>0</v>
      </c>
      <c r="N2038" s="24">
        <v>0</v>
      </c>
      <c r="O2038" s="24">
        <v>2</v>
      </c>
      <c r="P2038" s="24" t="s">
        <v>101</v>
      </c>
      <c r="Q2038" s="23">
        <v>37009</v>
      </c>
      <c r="R2038" s="24" t="s">
        <v>1544</v>
      </c>
      <c r="S2038" s="25">
        <v>45119</v>
      </c>
      <c r="T2038" s="24"/>
      <c r="U2038" s="24">
        <v>0</v>
      </c>
      <c r="V2038" s="24" t="s">
        <v>9928</v>
      </c>
      <c r="W2038" s="24" t="s">
        <v>9929</v>
      </c>
      <c r="X2038" s="24" t="s">
        <v>9930</v>
      </c>
      <c r="Y2038" s="24" t="s">
        <v>9931</v>
      </c>
      <c r="Z2038" s="24" t="s">
        <v>117</v>
      </c>
      <c r="AA2038" s="24">
        <v>322728896</v>
      </c>
      <c r="AB2038" s="24" t="s">
        <v>77</v>
      </c>
      <c r="AC2038" s="24" t="s">
        <v>77</v>
      </c>
      <c r="AD2038" s="24" t="s">
        <v>77</v>
      </c>
      <c r="AE2038" s="26" t="s">
        <v>151</v>
      </c>
      <c r="AF2038" s="26"/>
      <c r="AG2038" s="26"/>
      <c r="AH2038" s="27" t="s">
        <v>6470</v>
      </c>
      <c r="AI2038" s="27" t="s">
        <v>687</v>
      </c>
      <c r="AJ2038" s="27" t="s">
        <v>673</v>
      </c>
      <c r="AK2038" s="24" t="s">
        <v>89</v>
      </c>
      <c r="AL2038" s="24" t="s">
        <v>7086</v>
      </c>
      <c r="AM2038" s="23">
        <v>43837</v>
      </c>
      <c r="AN2038" s="28">
        <v>1057491.585</v>
      </c>
      <c r="AO2038" s="28">
        <v>102854</v>
      </c>
      <c r="AP2038" s="24"/>
      <c r="AQ2038" s="24"/>
      <c r="AR2038" s="24"/>
      <c r="AS2038" s="24"/>
      <c r="AT2038" s="24" t="e">
        <v>#N/A</v>
      </c>
      <c r="AU2038" s="24" t="e">
        <v>#N/A</v>
      </c>
      <c r="AV2038" s="24">
        <v>79</v>
      </c>
      <c r="AW2038" s="24"/>
      <c r="AX2038" s="24"/>
      <c r="AY2038" s="24"/>
      <c r="AZ2038" s="24"/>
      <c r="BA2038" s="24"/>
      <c r="BB2038" s="24"/>
      <c r="BC2038" s="24"/>
      <c r="BD2038" s="24">
        <v>0</v>
      </c>
      <c r="BE2038" s="24">
        <v>0</v>
      </c>
      <c r="BF2038" s="23"/>
      <c r="BG2038" s="23"/>
      <c r="BH2038" s="23">
        <v>43871</v>
      </c>
      <c r="BI2038" s="26" t="s">
        <v>10014</v>
      </c>
      <c r="BJ2038" s="26" t="s">
        <v>9207</v>
      </c>
      <c r="BK2038" s="29">
        <v>0</v>
      </c>
      <c r="BL2038" s="24" t="s">
        <v>129</v>
      </c>
      <c r="BM2038" s="22" t="str">
        <f ca="1">+IF(Tabla1[[#This Row],[FECHA INGRESO]]&gt;=44986,IF((TODAY()-Tabla1[[#This Row],[FECHA INGRESO]])&gt;=50,"ALERTA","TODAVÍA FALTA"),"N/A")</f>
        <v>N/A</v>
      </c>
      <c r="BN2038" s="7">
        <f>IFERROR((_xlfn.DAYS(Tabla1[[#This Row],[FECHA INGRESO]],Tabla1[[#This Row],[FECHA RETIRO]]))/30,"")</f>
        <v>-1.1333333333333333</v>
      </c>
    </row>
    <row r="2039" spans="1:66" x14ac:dyDescent="0.35">
      <c r="A2039" s="34">
        <v>1022988047</v>
      </c>
      <c r="B2039" s="22" t="s">
        <v>11638</v>
      </c>
      <c r="C2039" s="23">
        <v>43839</v>
      </c>
      <c r="D2039" s="23" t="s">
        <v>93</v>
      </c>
      <c r="E2039" s="23" t="s">
        <v>111</v>
      </c>
      <c r="F2039" s="23" t="s">
        <v>70</v>
      </c>
      <c r="G2039" s="24"/>
      <c r="H2039" s="24">
        <v>24099011842</v>
      </c>
      <c r="I2039" s="24" t="s">
        <v>95</v>
      </c>
      <c r="J2039" s="24">
        <f>DATEDIF(Tabla1[[#This Row],[FECHA DE NACIMIENTO]],Tabla1[[#This Row],[FECHA ACTUAL]],"Y")</f>
        <v>30</v>
      </c>
      <c r="K2039" s="24" t="s">
        <v>73</v>
      </c>
      <c r="L2039" s="24" t="s">
        <v>234</v>
      </c>
      <c r="M2039" s="24">
        <v>0</v>
      </c>
      <c r="N2039" s="24">
        <v>0</v>
      </c>
      <c r="O2039" s="24">
        <v>1</v>
      </c>
      <c r="P2039" s="24" t="s">
        <v>101</v>
      </c>
      <c r="Q2039" s="23">
        <v>34148</v>
      </c>
      <c r="R2039" s="24" t="s">
        <v>76</v>
      </c>
      <c r="S2039" s="25">
        <v>45119</v>
      </c>
      <c r="T2039" s="24"/>
      <c r="U2039" s="24">
        <v>3133801512</v>
      </c>
      <c r="V2039" s="24" t="s">
        <v>11639</v>
      </c>
      <c r="W2039" s="24" t="s">
        <v>11640</v>
      </c>
      <c r="X2039" s="24" t="s">
        <v>2926</v>
      </c>
      <c r="Y2039" s="24" t="s">
        <v>11641</v>
      </c>
      <c r="Z2039" s="24" t="s">
        <v>285</v>
      </c>
      <c r="AA2039" s="24">
        <v>3118393185</v>
      </c>
      <c r="AB2039" s="24" t="s">
        <v>77</v>
      </c>
      <c r="AC2039" s="24" t="s">
        <v>77</v>
      </c>
      <c r="AD2039" s="24" t="s">
        <v>77</v>
      </c>
      <c r="AE2039" s="26" t="s">
        <v>183</v>
      </c>
      <c r="AF2039" s="26" t="s">
        <v>10271</v>
      </c>
      <c r="AG2039" s="26"/>
      <c r="AH2039" s="27" t="s">
        <v>184</v>
      </c>
      <c r="AI2039" s="27" t="s">
        <v>376</v>
      </c>
      <c r="AJ2039" s="27" t="s">
        <v>377</v>
      </c>
      <c r="AK2039" s="24" t="s">
        <v>121</v>
      </c>
      <c r="AL2039" s="24" t="s">
        <v>7086</v>
      </c>
      <c r="AM2039" s="23">
        <v>43839</v>
      </c>
      <c r="AN2039" s="28">
        <v>877803</v>
      </c>
      <c r="AO2039" s="28">
        <v>102854</v>
      </c>
      <c r="AP2039" s="24"/>
      <c r="AQ2039" s="24"/>
      <c r="AR2039" s="24"/>
      <c r="AS2039" s="24"/>
      <c r="AT2039" s="24" t="e">
        <v>#N/A</v>
      </c>
      <c r="AU2039" s="24" t="e">
        <v>#N/A</v>
      </c>
      <c r="AV2039" s="24" t="e">
        <v>#N/A</v>
      </c>
      <c r="AW2039" s="24"/>
      <c r="AX2039" s="24"/>
      <c r="AY2039" s="24"/>
      <c r="AZ2039" s="24"/>
      <c r="BA2039" s="24"/>
      <c r="BB2039" s="24"/>
      <c r="BC2039" s="24"/>
      <c r="BD2039" s="24">
        <v>0</v>
      </c>
      <c r="BE2039" s="24">
        <v>0</v>
      </c>
      <c r="BF2039" s="23"/>
      <c r="BG2039" s="23"/>
      <c r="BH2039" s="23">
        <v>43899</v>
      </c>
      <c r="BI2039" s="26" t="s">
        <v>10014</v>
      </c>
      <c r="BJ2039" s="26" t="s">
        <v>8159</v>
      </c>
      <c r="BK2039" s="29">
        <v>0</v>
      </c>
      <c r="BL2039" s="24" t="s">
        <v>129</v>
      </c>
      <c r="BM2039" s="22" t="str">
        <f ca="1">+IF(Tabla1[[#This Row],[FECHA INGRESO]]&gt;=44986,IF((TODAY()-Tabla1[[#This Row],[FECHA INGRESO]])&gt;=50,"ALERTA","TODAVÍA FALTA"),"N/A")</f>
        <v>N/A</v>
      </c>
      <c r="BN2039" s="7">
        <f>IFERROR((_xlfn.DAYS(Tabla1[[#This Row],[FECHA INGRESO]],Tabla1[[#This Row],[FECHA RETIRO]]))/30,"")</f>
        <v>-2</v>
      </c>
    </row>
    <row r="2040" spans="1:66" x14ac:dyDescent="0.35">
      <c r="A2040" s="21">
        <v>1023954911</v>
      </c>
      <c r="B2040" s="22" t="s">
        <v>11642</v>
      </c>
      <c r="C2040" s="23">
        <v>43839</v>
      </c>
      <c r="D2040" s="23" t="s">
        <v>9392</v>
      </c>
      <c r="E2040" s="23" t="s">
        <v>111</v>
      </c>
      <c r="F2040" s="23" t="s">
        <v>70</v>
      </c>
      <c r="G2040" s="24"/>
      <c r="H2040" s="24">
        <v>24098984411</v>
      </c>
      <c r="I2040" s="24" t="s">
        <v>72</v>
      </c>
      <c r="J2040" s="24">
        <f>DATEDIF(Tabla1[[#This Row],[FECHA DE NACIMIENTO]],Tabla1[[#This Row],[FECHA ACTUAL]],"Y")</f>
        <v>26</v>
      </c>
      <c r="K2040" s="24" t="s">
        <v>96</v>
      </c>
      <c r="L2040" s="24" t="s">
        <v>112</v>
      </c>
      <c r="M2040" s="24">
        <v>0</v>
      </c>
      <c r="N2040" s="24">
        <v>0</v>
      </c>
      <c r="O2040" s="24">
        <v>2</v>
      </c>
      <c r="P2040" s="24" t="s">
        <v>101</v>
      </c>
      <c r="Q2040" s="23">
        <v>35344</v>
      </c>
      <c r="R2040" s="24" t="s">
        <v>76</v>
      </c>
      <c r="S2040" s="25">
        <v>45119</v>
      </c>
      <c r="T2040" s="24">
        <v>7664097</v>
      </c>
      <c r="U2040" s="24">
        <v>3242803575</v>
      </c>
      <c r="V2040" s="24" t="s">
        <v>11643</v>
      </c>
      <c r="W2040" s="24" t="s">
        <v>11644</v>
      </c>
      <c r="X2040" s="24" t="s">
        <v>3970</v>
      </c>
      <c r="Y2040" s="24" t="s">
        <v>11645</v>
      </c>
      <c r="Z2040" s="24" t="s">
        <v>117</v>
      </c>
      <c r="AA2040" s="24">
        <v>3212470943</v>
      </c>
      <c r="AB2040" s="24" t="s">
        <v>83</v>
      </c>
      <c r="AC2040" s="24" t="s">
        <v>101</v>
      </c>
      <c r="AD2040" s="24" t="e">
        <v>#REF!</v>
      </c>
      <c r="AE2040" s="26" t="s">
        <v>151</v>
      </c>
      <c r="AF2040" s="26"/>
      <c r="AG2040" s="26" t="s">
        <v>9231</v>
      </c>
      <c r="AH2040" s="27" t="s">
        <v>955</v>
      </c>
      <c r="AI2040" s="27" t="s">
        <v>376</v>
      </c>
      <c r="AJ2040" s="27" t="s">
        <v>377</v>
      </c>
      <c r="AK2040" s="24" t="s">
        <v>121</v>
      </c>
      <c r="AL2040" s="24" t="s">
        <v>7086</v>
      </c>
      <c r="AM2040" s="23">
        <v>43839</v>
      </c>
      <c r="AN2040" s="28">
        <v>1160000</v>
      </c>
      <c r="AO2040" s="28">
        <v>140606</v>
      </c>
      <c r="AP2040" s="24" t="s">
        <v>11646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75</v>
      </c>
      <c r="AW2040" s="24">
        <v>62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v>0</v>
      </c>
      <c r="BE2040" s="24">
        <v>0</v>
      </c>
      <c r="BF2040" s="23"/>
      <c r="BG2040" s="23"/>
      <c r="BH2040" s="23" t="s">
        <v>75</v>
      </c>
      <c r="BI2040" s="26">
        <v>0</v>
      </c>
      <c r="BJ2040" s="26">
        <v>0</v>
      </c>
      <c r="BK2040" s="29">
        <v>0</v>
      </c>
      <c r="BL2040" s="24" t="s">
        <v>91</v>
      </c>
      <c r="BM2040" s="22" t="str">
        <f ca="1">+IF(Tabla1[[#This Row],[FECHA INGRESO]]&gt;=44986,IF((TODAY()-Tabla1[[#This Row],[FECHA INGRESO]])&gt;=50,"ALERTA","TODAVÍA FALTA"),"N/A")</f>
        <v>N/A</v>
      </c>
      <c r="BN2040" s="7" t="str">
        <f>IFERROR((_xlfn.DAYS(Tabla1[[#This Row],[FECHA INGRESO]],Tabla1[[#This Row],[FECHA RETIRO]]))/30,"")</f>
        <v/>
      </c>
    </row>
    <row r="2041" spans="1:66" ht="15" customHeight="1" x14ac:dyDescent="0.35">
      <c r="A2041" s="34">
        <v>1033811218</v>
      </c>
      <c r="B2041" s="22" t="s">
        <v>11647</v>
      </c>
      <c r="C2041" s="23">
        <v>43839</v>
      </c>
      <c r="D2041" s="23" t="s">
        <v>93</v>
      </c>
      <c r="E2041" s="24" t="s">
        <v>94</v>
      </c>
      <c r="F2041" s="23" t="s">
        <v>70</v>
      </c>
      <c r="G2041" s="24"/>
      <c r="H2041" s="24">
        <v>24098997260</v>
      </c>
      <c r="I2041" s="24" t="s">
        <v>72</v>
      </c>
      <c r="J2041" s="24">
        <f>DATEDIF(Tabla1[[#This Row],[FECHA DE NACIMIENTO]],Tabla1[[#This Row],[FECHA ACTUAL]],"Y")</f>
        <v>24</v>
      </c>
      <c r="K2041" s="24" t="s">
        <v>73</v>
      </c>
      <c r="L2041" s="24" t="s">
        <v>112</v>
      </c>
      <c r="M2041" s="24">
        <v>0</v>
      </c>
      <c r="N2041" s="24">
        <v>0</v>
      </c>
      <c r="O2041" s="24">
        <v>2</v>
      </c>
      <c r="P2041" s="24" t="s">
        <v>101</v>
      </c>
      <c r="Q2041" s="23">
        <v>36102</v>
      </c>
      <c r="R2041" s="24" t="s">
        <v>76</v>
      </c>
      <c r="S2041" s="25">
        <v>45119</v>
      </c>
      <c r="T2041" s="24">
        <v>7905383</v>
      </c>
      <c r="U2041" s="24">
        <v>3058158493</v>
      </c>
      <c r="V2041" s="24" t="s">
        <v>11648</v>
      </c>
      <c r="W2041" s="24" t="s">
        <v>11649</v>
      </c>
      <c r="X2041" s="24" t="s">
        <v>11650</v>
      </c>
      <c r="Y2041" s="24" t="s">
        <v>11651</v>
      </c>
      <c r="Z2041" s="24" t="s">
        <v>117</v>
      </c>
      <c r="AA2041" s="24">
        <v>3132911906</v>
      </c>
      <c r="AB2041" s="24" t="s">
        <v>77</v>
      </c>
      <c r="AC2041" s="24" t="s">
        <v>77</v>
      </c>
      <c r="AD2041" s="24" t="s">
        <v>77</v>
      </c>
      <c r="AE2041" s="26" t="s">
        <v>183</v>
      </c>
      <c r="AF2041" s="26" t="s">
        <v>11652</v>
      </c>
      <c r="AG2041" s="26"/>
      <c r="AH2041" s="27" t="s">
        <v>184</v>
      </c>
      <c r="AI2041" s="27" t="s">
        <v>120</v>
      </c>
      <c r="AJ2041" s="27" t="s">
        <v>120</v>
      </c>
      <c r="AK2041" s="24" t="s">
        <v>121</v>
      </c>
      <c r="AL2041" s="24" t="s">
        <v>7086</v>
      </c>
      <c r="AM2041" s="23">
        <v>43839</v>
      </c>
      <c r="AN2041" s="28">
        <v>908526</v>
      </c>
      <c r="AO2041" s="28">
        <v>106454</v>
      </c>
      <c r="AP2041" s="24"/>
      <c r="AQ2041" s="24"/>
      <c r="AR2041" s="24"/>
      <c r="AS2041" s="24"/>
      <c r="AT2041" s="24"/>
      <c r="AU2041" s="24"/>
      <c r="AV2041" s="24">
        <v>77</v>
      </c>
      <c r="AW2041" s="24">
        <v>62</v>
      </c>
      <c r="AX2041" s="24"/>
      <c r="AY2041" s="24"/>
      <c r="AZ2041" s="24"/>
      <c r="BA2041" s="24"/>
      <c r="BB2041" s="24"/>
      <c r="BC2041" s="24"/>
      <c r="BD2041" s="24">
        <v>0</v>
      </c>
      <c r="BE2041" s="24">
        <v>0</v>
      </c>
      <c r="BF2041" s="23"/>
      <c r="BG2041" s="23"/>
      <c r="BH2041" s="23">
        <v>44503</v>
      </c>
      <c r="BI2041" s="26" t="s">
        <v>127</v>
      </c>
      <c r="BJ2041" s="26" t="s">
        <v>11653</v>
      </c>
      <c r="BK2041" s="29">
        <v>0</v>
      </c>
      <c r="BL2041" s="24" t="s">
        <v>129</v>
      </c>
      <c r="BM2041" s="22" t="str">
        <f ca="1">+IF(Tabla1[[#This Row],[FECHA INGRESO]]&gt;=44986,IF((TODAY()-Tabla1[[#This Row],[FECHA INGRESO]])&gt;=50,"ALERTA","TODAVÍA FALTA"),"N/A")</f>
        <v>N/A</v>
      </c>
      <c r="BN2041" s="7">
        <f>IFERROR((_xlfn.DAYS(Tabla1[[#This Row],[FECHA INGRESO]],Tabla1[[#This Row],[FECHA RETIRO]]))/30,"")</f>
        <v>-22.133333333333333</v>
      </c>
    </row>
    <row r="2042" spans="1:66" x14ac:dyDescent="0.35">
      <c r="A2042" s="31">
        <v>1233898259</v>
      </c>
      <c r="B2042" s="22" t="s">
        <v>11654</v>
      </c>
      <c r="C2042" s="23">
        <v>43843</v>
      </c>
      <c r="D2042" s="23" t="s">
        <v>93</v>
      </c>
      <c r="E2042" s="23" t="s">
        <v>111</v>
      </c>
      <c r="F2042" s="23"/>
      <c r="G2042" s="24"/>
      <c r="H2042" s="24">
        <v>24099067807</v>
      </c>
      <c r="I2042" s="24" t="s">
        <v>72</v>
      </c>
      <c r="J2042" s="24">
        <f>DATEDIF(Tabla1[[#This Row],[FECHA DE NACIMIENTO]],Tabla1[[#This Row],[FECHA ACTUAL]],"Y")</f>
        <v>25</v>
      </c>
      <c r="K2042" s="24" t="s">
        <v>500</v>
      </c>
      <c r="L2042" s="24" t="s">
        <v>112</v>
      </c>
      <c r="M2042" s="24">
        <v>0</v>
      </c>
      <c r="N2042" s="24">
        <v>0</v>
      </c>
      <c r="O2042" s="24">
        <v>2</v>
      </c>
      <c r="P2042" s="24" t="s">
        <v>101</v>
      </c>
      <c r="Q2042" s="23">
        <v>35914</v>
      </c>
      <c r="R2042" s="24" t="s">
        <v>76</v>
      </c>
      <c r="S2042" s="25">
        <v>45119</v>
      </c>
      <c r="T2042" s="24"/>
      <c r="U2042" s="24">
        <v>3186451927</v>
      </c>
      <c r="V2042" s="24" t="s">
        <v>11655</v>
      </c>
      <c r="W2042" s="24" t="s">
        <v>11656</v>
      </c>
      <c r="X2042" s="24" t="s">
        <v>11657</v>
      </c>
      <c r="Y2042" s="24" t="s">
        <v>11658</v>
      </c>
      <c r="Z2042" s="24" t="s">
        <v>1570</v>
      </c>
      <c r="AA2042" s="24">
        <v>3058109274</v>
      </c>
      <c r="AB2042" s="24" t="s">
        <v>77</v>
      </c>
      <c r="AC2042" s="24" t="s">
        <v>77</v>
      </c>
      <c r="AD2042" s="24" t="s">
        <v>77</v>
      </c>
      <c r="AE2042" s="26" t="s">
        <v>151</v>
      </c>
      <c r="AF2042" s="26"/>
      <c r="AG2042" s="26"/>
      <c r="AH2042" s="27" t="s">
        <v>184</v>
      </c>
      <c r="AI2042" s="27" t="s">
        <v>1612</v>
      </c>
      <c r="AJ2042" s="27" t="s">
        <v>487</v>
      </c>
      <c r="AK2042" s="24" t="s">
        <v>121</v>
      </c>
      <c r="AL2042" s="24" t="s">
        <v>7086</v>
      </c>
      <c r="AM2042" s="23">
        <v>43843</v>
      </c>
      <c r="AN2042" s="28">
        <v>877803</v>
      </c>
      <c r="AO2042" s="28">
        <v>102854</v>
      </c>
      <c r="AP2042" s="24"/>
      <c r="AQ2042" s="24"/>
      <c r="AR2042" s="24"/>
      <c r="AS2042" s="24"/>
      <c r="AT2042" s="24" t="e">
        <v>#N/A</v>
      </c>
      <c r="AU2042" s="24" t="e">
        <v>#N/A</v>
      </c>
      <c r="AV2042" s="24">
        <v>75</v>
      </c>
      <c r="AW2042" s="24"/>
      <c r="AX2042" s="24"/>
      <c r="AY2042" s="24"/>
      <c r="AZ2042" s="24"/>
      <c r="BA2042" s="24"/>
      <c r="BB2042" s="24"/>
      <c r="BC2042" s="24"/>
      <c r="BD2042" s="24">
        <v>0</v>
      </c>
      <c r="BE2042" s="24">
        <v>0</v>
      </c>
      <c r="BF2042" s="23"/>
      <c r="BG2042" s="23"/>
      <c r="BH2042" s="23">
        <v>43843</v>
      </c>
      <c r="BI2042" s="26" t="s">
        <v>127</v>
      </c>
      <c r="BJ2042" s="26" t="s">
        <v>232</v>
      </c>
      <c r="BK2042" s="29">
        <v>0</v>
      </c>
      <c r="BL2042" s="24" t="s">
        <v>129</v>
      </c>
      <c r="BM2042" s="22" t="str">
        <f ca="1">+IF(Tabla1[[#This Row],[FECHA INGRESO]]&gt;=44986,IF((TODAY()-Tabla1[[#This Row],[FECHA INGRESO]])&gt;=50,"ALERTA","TODAVÍA FALTA"),"N/A")</f>
        <v>N/A</v>
      </c>
      <c r="BN2042" s="7">
        <f>IFERROR((_xlfn.DAYS(Tabla1[[#This Row],[FECHA INGRESO]],Tabla1[[#This Row],[FECHA RETIRO]]))/30,"")</f>
        <v>0</v>
      </c>
    </row>
    <row r="2043" spans="1:66" x14ac:dyDescent="0.35">
      <c r="A2043" s="21">
        <v>1110062354</v>
      </c>
      <c r="B2043" s="22" t="s">
        <v>1606</v>
      </c>
      <c r="C2043" s="23">
        <v>43843</v>
      </c>
      <c r="D2043" s="23" t="s">
        <v>131</v>
      </c>
      <c r="E2043" s="23" t="s">
        <v>111</v>
      </c>
      <c r="F2043" s="23" t="s">
        <v>70</v>
      </c>
      <c r="G2043" s="24"/>
      <c r="H2043" s="24">
        <v>24051696265</v>
      </c>
      <c r="I2043" s="24" t="s">
        <v>95</v>
      </c>
      <c r="J2043" s="24">
        <f>DATEDIF(Tabla1[[#This Row],[FECHA DE NACIMIENTO]],Tabla1[[#This Row],[FECHA ACTUAL]],"Y")</f>
        <v>27</v>
      </c>
      <c r="K2043" s="24" t="s">
        <v>96</v>
      </c>
      <c r="L2043" s="24" t="s">
        <v>112</v>
      </c>
      <c r="M2043" s="24">
        <v>0</v>
      </c>
      <c r="N2043" s="24">
        <v>0</v>
      </c>
      <c r="O2043" s="24">
        <v>3</v>
      </c>
      <c r="P2043" s="24" t="s">
        <v>101</v>
      </c>
      <c r="Q2043" s="23">
        <v>35162</v>
      </c>
      <c r="R2043" s="24" t="s">
        <v>1607</v>
      </c>
      <c r="S2043" s="25">
        <v>45119</v>
      </c>
      <c r="T2043" s="24"/>
      <c r="U2043" s="24">
        <v>3224701036</v>
      </c>
      <c r="V2043" s="24" t="s">
        <v>1608</v>
      </c>
      <c r="W2043" s="24" t="s">
        <v>1609</v>
      </c>
      <c r="X2043" s="24" t="s">
        <v>11659</v>
      </c>
      <c r="Y2043" s="24" t="s">
        <v>11660</v>
      </c>
      <c r="Z2043" s="24" t="s">
        <v>117</v>
      </c>
      <c r="AA2043" s="24">
        <v>3502867434</v>
      </c>
      <c r="AB2043" s="24" t="s">
        <v>101</v>
      </c>
      <c r="AC2043" s="24" t="s">
        <v>101</v>
      </c>
      <c r="AD2043" s="24" t="e">
        <v>#REF!</v>
      </c>
      <c r="AE2043" s="26" t="s">
        <v>183</v>
      </c>
      <c r="AF2043" s="26"/>
      <c r="AG2043" s="26" t="s">
        <v>75</v>
      </c>
      <c r="AH2043" s="27" t="s">
        <v>184</v>
      </c>
      <c r="AI2043" s="27" t="s">
        <v>1612</v>
      </c>
      <c r="AJ2043" s="27" t="s">
        <v>487</v>
      </c>
      <c r="AK2043" s="24" t="s">
        <v>121</v>
      </c>
      <c r="AL2043" s="24" t="s">
        <v>7086</v>
      </c>
      <c r="AM2043" s="23">
        <v>43843</v>
      </c>
      <c r="AN2043" s="28">
        <v>1000000</v>
      </c>
      <c r="AO2043" s="28">
        <v>117172</v>
      </c>
      <c r="AP2043" s="24">
        <v>0</v>
      </c>
      <c r="AQ2043" s="24">
        <v>0</v>
      </c>
      <c r="AR2043" s="24">
        <v>0</v>
      </c>
      <c r="AS2043" s="24">
        <v>0</v>
      </c>
      <c r="AT2043" s="24">
        <v>83</v>
      </c>
      <c r="AU2043" s="24">
        <v>62</v>
      </c>
      <c r="AV2043" s="24">
        <v>93</v>
      </c>
      <c r="AW2043" s="24">
        <v>92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v>0</v>
      </c>
      <c r="BE2043" s="24">
        <v>0</v>
      </c>
      <c r="BF2043" s="23"/>
      <c r="BG2043" s="23"/>
      <c r="BH2043" s="23">
        <v>44638</v>
      </c>
      <c r="BI2043" s="26" t="s">
        <v>127</v>
      </c>
      <c r="BJ2043" s="26" t="s">
        <v>1550</v>
      </c>
      <c r="BK2043" s="29">
        <v>571632</v>
      </c>
      <c r="BL2043" s="24" t="s">
        <v>129</v>
      </c>
      <c r="BM2043" s="22" t="str">
        <f ca="1">+IF(Tabla1[[#This Row],[FECHA INGRESO]]&gt;=44986,IF((TODAY()-Tabla1[[#This Row],[FECHA INGRESO]])&gt;=50,"ALERTA","TODAVÍA FALTA"),"N/A")</f>
        <v>N/A</v>
      </c>
      <c r="BN2043" s="7">
        <f>IFERROR((_xlfn.DAYS(Tabla1[[#This Row],[FECHA INGRESO]],Tabla1[[#This Row],[FECHA RETIRO]]))/30,"")</f>
        <v>-26.5</v>
      </c>
    </row>
    <row r="2044" spans="1:66" x14ac:dyDescent="0.35">
      <c r="A2044" s="21">
        <v>1013680947</v>
      </c>
      <c r="B2044" s="22" t="s">
        <v>11661</v>
      </c>
      <c r="C2044" s="23">
        <v>43844</v>
      </c>
      <c r="D2044" s="23" t="s">
        <v>4008</v>
      </c>
      <c r="E2044" s="23" t="s">
        <v>111</v>
      </c>
      <c r="F2044" s="23" t="s">
        <v>70</v>
      </c>
      <c r="G2044" s="24"/>
      <c r="H2044" s="24">
        <v>24099116521</v>
      </c>
      <c r="I2044" s="24" t="s">
        <v>95</v>
      </c>
      <c r="J2044" s="24">
        <f>DATEDIF(Tabla1[[#This Row],[FECHA DE NACIMIENTO]],Tabla1[[#This Row],[FECHA ACTUAL]],"Y")</f>
        <v>25</v>
      </c>
      <c r="K2044" s="24" t="s">
        <v>73</v>
      </c>
      <c r="L2044" s="24" t="s">
        <v>112</v>
      </c>
      <c r="M2044" s="24">
        <v>1</v>
      </c>
      <c r="N2044" s="24">
        <v>1</v>
      </c>
      <c r="O2044" s="24">
        <v>3</v>
      </c>
      <c r="P2044" s="24" t="s">
        <v>101</v>
      </c>
      <c r="Q2044" s="23">
        <v>35891</v>
      </c>
      <c r="R2044" s="24" t="s">
        <v>76</v>
      </c>
      <c r="S2044" s="25">
        <v>45119</v>
      </c>
      <c r="T2044" s="24">
        <v>2031277</v>
      </c>
      <c r="U2044" s="24">
        <v>3188821714</v>
      </c>
      <c r="V2044" s="24" t="s">
        <v>11662</v>
      </c>
      <c r="W2044" s="24" t="s">
        <v>11663</v>
      </c>
      <c r="X2044" s="24" t="s">
        <v>11664</v>
      </c>
      <c r="Y2044" s="24" t="s">
        <v>11665</v>
      </c>
      <c r="Z2044" s="24" t="s">
        <v>117</v>
      </c>
      <c r="AA2044" s="24">
        <v>3228575041</v>
      </c>
      <c r="AB2044" s="24" t="s">
        <v>77</v>
      </c>
      <c r="AC2044" s="24" t="s">
        <v>77</v>
      </c>
      <c r="AD2044" s="24" t="s">
        <v>77</v>
      </c>
      <c r="AE2044" s="26" t="s">
        <v>183</v>
      </c>
      <c r="AF2044" s="26" t="s">
        <v>11666</v>
      </c>
      <c r="AG2044" s="26"/>
      <c r="AH2044" s="27" t="s">
        <v>184</v>
      </c>
      <c r="AI2044" s="27" t="s">
        <v>11667</v>
      </c>
      <c r="AJ2044" s="27" t="s">
        <v>6347</v>
      </c>
      <c r="AK2044" s="24" t="s">
        <v>121</v>
      </c>
      <c r="AL2044" s="24" t="s">
        <v>7086</v>
      </c>
      <c r="AM2044" s="23">
        <v>43844</v>
      </c>
      <c r="AN2044" s="28">
        <v>908526</v>
      </c>
      <c r="AO2044" s="28">
        <v>106454</v>
      </c>
      <c r="AP2044" s="24"/>
      <c r="AQ2044" s="24"/>
      <c r="AR2044" s="24"/>
      <c r="AS2044" s="24"/>
      <c r="AT2044" s="24"/>
      <c r="AU2044" s="24"/>
      <c r="AV2044" s="24">
        <v>84</v>
      </c>
      <c r="AW2044" s="24">
        <v>90</v>
      </c>
      <c r="AX2044" s="24"/>
      <c r="AY2044" s="24"/>
      <c r="AZ2044" s="24"/>
      <c r="BA2044" s="24"/>
      <c r="BB2044" s="24"/>
      <c r="BC2044" s="24"/>
      <c r="BD2044" s="24">
        <v>0</v>
      </c>
      <c r="BE2044" s="24">
        <v>0</v>
      </c>
      <c r="BF2044" s="23"/>
      <c r="BG2044" s="23"/>
      <c r="BH2044" s="23">
        <v>44407</v>
      </c>
      <c r="BI2044" s="26" t="s">
        <v>127</v>
      </c>
      <c r="BJ2044" s="26" t="s">
        <v>978</v>
      </c>
      <c r="BK2044" s="29">
        <v>0</v>
      </c>
      <c r="BL2044" s="24" t="s">
        <v>129</v>
      </c>
      <c r="BM2044" s="22" t="str">
        <f ca="1">+IF(Tabla1[[#This Row],[FECHA INGRESO]]&gt;=44986,IF((TODAY()-Tabla1[[#This Row],[FECHA INGRESO]])&gt;=50,"ALERTA","TODAVÍA FALTA"),"N/A")</f>
        <v>N/A</v>
      </c>
      <c r="BN2044" s="7">
        <f>IFERROR((_xlfn.DAYS(Tabla1[[#This Row],[FECHA INGRESO]],Tabla1[[#This Row],[FECHA RETIRO]]))/30,"")</f>
        <v>-18.766666666666666</v>
      </c>
    </row>
    <row r="2045" spans="1:66" x14ac:dyDescent="0.35">
      <c r="A2045" s="21">
        <v>1001171978</v>
      </c>
      <c r="B2045" s="22" t="s">
        <v>11668</v>
      </c>
      <c r="C2045" s="23">
        <v>43845</v>
      </c>
      <c r="D2045" s="23" t="s">
        <v>266</v>
      </c>
      <c r="E2045" s="23" t="s">
        <v>111</v>
      </c>
      <c r="F2045" s="23" t="s">
        <v>70</v>
      </c>
      <c r="G2045" s="24"/>
      <c r="H2045" s="24">
        <v>24099161615</v>
      </c>
      <c r="I2045" s="24" t="s">
        <v>95</v>
      </c>
      <c r="J2045" s="24">
        <f>DATEDIF(Tabla1[[#This Row],[FECHA DE NACIMIENTO]],Tabla1[[#This Row],[FECHA ACTUAL]],"Y")</f>
        <v>24</v>
      </c>
      <c r="K2045" s="24" t="s">
        <v>73</v>
      </c>
      <c r="L2045" s="24" t="s">
        <v>112</v>
      </c>
      <c r="M2045" s="24">
        <v>1</v>
      </c>
      <c r="N2045" s="24">
        <v>0</v>
      </c>
      <c r="O2045" s="24">
        <v>2</v>
      </c>
      <c r="P2045" s="24" t="s">
        <v>101</v>
      </c>
      <c r="Q2045" s="23">
        <v>36076</v>
      </c>
      <c r="R2045" s="24" t="s">
        <v>76</v>
      </c>
      <c r="S2045" s="25">
        <v>45119</v>
      </c>
      <c r="T2045" s="24"/>
      <c r="U2045" s="24">
        <v>3204620138</v>
      </c>
      <c r="V2045" s="33" t="s">
        <v>11669</v>
      </c>
      <c r="W2045" s="24" t="s">
        <v>11670</v>
      </c>
      <c r="X2045" s="24" t="s">
        <v>11671</v>
      </c>
      <c r="Y2045" s="24" t="s">
        <v>11672</v>
      </c>
      <c r="Z2045" s="24" t="s">
        <v>3224</v>
      </c>
      <c r="AA2045" s="24">
        <v>3175294208</v>
      </c>
      <c r="AB2045" s="24" t="s">
        <v>101</v>
      </c>
      <c r="AC2045" s="24" t="s">
        <v>83</v>
      </c>
      <c r="AD2045" s="24" t="e">
        <v>#REF!</v>
      </c>
      <c r="AE2045" s="26" t="s">
        <v>151</v>
      </c>
      <c r="AF2045" s="26"/>
      <c r="AG2045" s="26" t="s">
        <v>75</v>
      </c>
      <c r="AH2045" s="27" t="s">
        <v>184</v>
      </c>
      <c r="AI2045" s="27" t="s">
        <v>1612</v>
      </c>
      <c r="AJ2045" s="27" t="s">
        <v>487</v>
      </c>
      <c r="AK2045" s="24" t="s">
        <v>121</v>
      </c>
      <c r="AL2045" s="24" t="s">
        <v>7086</v>
      </c>
      <c r="AM2045" s="23">
        <v>43845</v>
      </c>
      <c r="AN2045" s="28">
        <v>1000000</v>
      </c>
      <c r="AO2045" s="28">
        <v>117172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86</v>
      </c>
      <c r="AW2045" s="24">
        <v>85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v>0</v>
      </c>
      <c r="BE2045" s="24">
        <v>0</v>
      </c>
      <c r="BF2045" s="23"/>
      <c r="BG2045" s="23"/>
      <c r="BH2045" s="23">
        <v>44786</v>
      </c>
      <c r="BI2045" s="26" t="s">
        <v>466</v>
      </c>
      <c r="BJ2045" s="26" t="s">
        <v>382</v>
      </c>
      <c r="BK2045" s="29">
        <v>0</v>
      </c>
      <c r="BL2045" s="24" t="s">
        <v>129</v>
      </c>
      <c r="BM2045" s="22" t="str">
        <f ca="1">+IF(Tabla1[[#This Row],[FECHA INGRESO]]&gt;=44986,IF((TODAY()-Tabla1[[#This Row],[FECHA INGRESO]])&gt;=50,"ALERTA","TODAVÍA FALTA"),"N/A")</f>
        <v>N/A</v>
      </c>
      <c r="BN2045" s="7">
        <f>IFERROR((_xlfn.DAYS(Tabla1[[#This Row],[FECHA INGRESO]],Tabla1[[#This Row],[FECHA RETIRO]]))/30,"")</f>
        <v>-31.366666666666667</v>
      </c>
    </row>
    <row r="2046" spans="1:66" x14ac:dyDescent="0.35">
      <c r="A2046" s="34">
        <v>1010117949</v>
      </c>
      <c r="B2046" s="22" t="s">
        <v>11673</v>
      </c>
      <c r="C2046" s="23">
        <v>43845</v>
      </c>
      <c r="D2046" s="23" t="s">
        <v>266</v>
      </c>
      <c r="E2046" s="24" t="s">
        <v>94</v>
      </c>
      <c r="F2046" s="23" t="s">
        <v>70</v>
      </c>
      <c r="G2046" s="24"/>
      <c r="H2046" s="24">
        <v>24099156776</v>
      </c>
      <c r="I2046" s="24" t="s">
        <v>95</v>
      </c>
      <c r="J2046" s="24">
        <f>DATEDIF(Tabla1[[#This Row],[FECHA DE NACIMIENTO]],Tabla1[[#This Row],[FECHA ACTUAL]],"Y")</f>
        <v>23</v>
      </c>
      <c r="K2046" s="24" t="s">
        <v>73</v>
      </c>
      <c r="L2046" s="24" t="s">
        <v>112</v>
      </c>
      <c r="M2046" s="24">
        <v>0</v>
      </c>
      <c r="N2046" s="24">
        <v>0</v>
      </c>
      <c r="O2046" s="24">
        <v>1</v>
      </c>
      <c r="P2046" s="24" t="s">
        <v>101</v>
      </c>
      <c r="Q2046" s="23">
        <v>36718</v>
      </c>
      <c r="R2046" s="24" t="s">
        <v>76</v>
      </c>
      <c r="S2046" s="25">
        <v>45119</v>
      </c>
      <c r="T2046" s="24"/>
      <c r="U2046" s="24">
        <v>3004882546</v>
      </c>
      <c r="V2046" s="24" t="s">
        <v>11674</v>
      </c>
      <c r="W2046" s="24" t="s">
        <v>11675</v>
      </c>
      <c r="X2046" s="24" t="s">
        <v>11676</v>
      </c>
      <c r="Y2046" s="24" t="s">
        <v>11677</v>
      </c>
      <c r="Z2046" s="24" t="s">
        <v>117</v>
      </c>
      <c r="AA2046" s="24">
        <v>3152447444</v>
      </c>
      <c r="AB2046" s="24" t="s">
        <v>101</v>
      </c>
      <c r="AC2046" s="24" t="s">
        <v>83</v>
      </c>
      <c r="AD2046" s="24" t="e">
        <v>#REF!</v>
      </c>
      <c r="AE2046" s="26" t="s">
        <v>151</v>
      </c>
      <c r="AF2046" s="26"/>
      <c r="AG2046" s="26">
        <v>0</v>
      </c>
      <c r="AH2046" s="27" t="s">
        <v>184</v>
      </c>
      <c r="AI2046" s="27" t="s">
        <v>11667</v>
      </c>
      <c r="AJ2046" s="27" t="s">
        <v>6347</v>
      </c>
      <c r="AK2046" s="24" t="s">
        <v>121</v>
      </c>
      <c r="AL2046" s="24" t="s">
        <v>7086</v>
      </c>
      <c r="AM2046" s="23">
        <v>43845</v>
      </c>
      <c r="AN2046" s="28">
        <v>1000000</v>
      </c>
      <c r="AO2046" s="28">
        <v>117172</v>
      </c>
      <c r="AP2046" s="24" t="s">
        <v>11678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82</v>
      </c>
      <c r="AW2046" s="24">
        <v>88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v>0</v>
      </c>
      <c r="BE2046" s="24">
        <v>0</v>
      </c>
      <c r="BF2046" s="23"/>
      <c r="BG2046" s="23"/>
      <c r="BH2046" s="23">
        <v>44622</v>
      </c>
      <c r="BI2046" s="26" t="s">
        <v>127</v>
      </c>
      <c r="BJ2046" s="26" t="s">
        <v>232</v>
      </c>
      <c r="BK2046" s="29">
        <v>0</v>
      </c>
      <c r="BL2046" s="24" t="s">
        <v>129</v>
      </c>
      <c r="BM2046" s="22" t="str">
        <f ca="1">+IF(Tabla1[[#This Row],[FECHA INGRESO]]&gt;=44986,IF((TODAY()-Tabla1[[#This Row],[FECHA INGRESO]])&gt;=50,"ALERTA","TODAVÍA FALTA"),"N/A")</f>
        <v>N/A</v>
      </c>
      <c r="BN2046" s="7">
        <f>IFERROR((_xlfn.DAYS(Tabla1[[#This Row],[FECHA INGRESO]],Tabla1[[#This Row],[FECHA RETIRO]]))/30,"")</f>
        <v>-25.9</v>
      </c>
    </row>
    <row r="2047" spans="1:66" x14ac:dyDescent="0.35">
      <c r="A2047" s="34">
        <v>1023036927</v>
      </c>
      <c r="B2047" s="22" t="s">
        <v>11679</v>
      </c>
      <c r="C2047" s="23">
        <v>43845</v>
      </c>
      <c r="D2047" s="23" t="s">
        <v>266</v>
      </c>
      <c r="E2047" s="23" t="s">
        <v>111</v>
      </c>
      <c r="F2047" s="23" t="s">
        <v>94</v>
      </c>
      <c r="G2047" s="24"/>
      <c r="H2047" s="24">
        <v>24099127569</v>
      </c>
      <c r="I2047" s="24" t="s">
        <v>95</v>
      </c>
      <c r="J2047" s="24">
        <f>DATEDIF(Tabla1[[#This Row],[FECHA DE NACIMIENTO]],Tabla1[[#This Row],[FECHA ACTUAL]],"Y")</f>
        <v>23</v>
      </c>
      <c r="K2047" s="24" t="s">
        <v>73</v>
      </c>
      <c r="L2047" s="24" t="s">
        <v>112</v>
      </c>
      <c r="M2047" s="24">
        <v>0</v>
      </c>
      <c r="N2047" s="24">
        <v>0</v>
      </c>
      <c r="O2047" s="24">
        <v>1</v>
      </c>
      <c r="P2047" s="24" t="s">
        <v>101</v>
      </c>
      <c r="Q2047" s="23">
        <v>36361</v>
      </c>
      <c r="R2047" s="24" t="s">
        <v>76</v>
      </c>
      <c r="S2047" s="25">
        <v>45119</v>
      </c>
      <c r="T2047" s="24">
        <v>6211520</v>
      </c>
      <c r="U2047" s="24">
        <v>3132346539</v>
      </c>
      <c r="V2047" s="24" t="s">
        <v>11680</v>
      </c>
      <c r="W2047" s="24" t="s">
        <v>11681</v>
      </c>
      <c r="X2047" s="24" t="s">
        <v>11682</v>
      </c>
      <c r="Y2047" s="24" t="s">
        <v>11683</v>
      </c>
      <c r="Z2047" s="24" t="s">
        <v>117</v>
      </c>
      <c r="AA2047" s="24">
        <v>3023072174</v>
      </c>
      <c r="AB2047" s="24" t="s">
        <v>77</v>
      </c>
      <c r="AC2047" s="24" t="s">
        <v>77</v>
      </c>
      <c r="AD2047" s="24" t="s">
        <v>77</v>
      </c>
      <c r="AE2047" s="26" t="s">
        <v>183</v>
      </c>
      <c r="AF2047" s="26" t="s">
        <v>103</v>
      </c>
      <c r="AG2047" s="26"/>
      <c r="AH2047" s="27" t="s">
        <v>184</v>
      </c>
      <c r="AI2047" s="27" t="s">
        <v>1612</v>
      </c>
      <c r="AJ2047" s="27" t="s">
        <v>487</v>
      </c>
      <c r="AK2047" s="24" t="s">
        <v>121</v>
      </c>
      <c r="AL2047" s="24" t="s">
        <v>7086</v>
      </c>
      <c r="AM2047" s="23">
        <v>43845</v>
      </c>
      <c r="AN2047" s="28">
        <v>908526</v>
      </c>
      <c r="AO2047" s="28">
        <v>106454</v>
      </c>
      <c r="AP2047" s="24"/>
      <c r="AQ2047" s="24"/>
      <c r="AR2047" s="24"/>
      <c r="AS2047" s="24"/>
      <c r="AT2047" s="24"/>
      <c r="AU2047" s="24"/>
      <c r="AV2047" s="24">
        <v>89</v>
      </c>
      <c r="AW2047" s="24">
        <v>90</v>
      </c>
      <c r="AX2047" s="24"/>
      <c r="AY2047" s="24"/>
      <c r="AZ2047" s="24"/>
      <c r="BA2047" s="24"/>
      <c r="BB2047" s="24"/>
      <c r="BC2047" s="24"/>
      <c r="BD2047" s="24">
        <v>0</v>
      </c>
      <c r="BE2047" s="24">
        <v>0</v>
      </c>
      <c r="BF2047" s="23"/>
      <c r="BG2047" s="23"/>
      <c r="BH2047" s="23">
        <v>44454</v>
      </c>
      <c r="BI2047" s="26" t="s">
        <v>127</v>
      </c>
      <c r="BJ2047" s="26" t="s">
        <v>1434</v>
      </c>
      <c r="BK2047" s="29">
        <v>0</v>
      </c>
      <c r="BL2047" s="24" t="s">
        <v>129</v>
      </c>
      <c r="BM2047" s="22" t="str">
        <f ca="1">+IF(Tabla1[[#This Row],[FECHA INGRESO]]&gt;=44986,IF((TODAY()-Tabla1[[#This Row],[FECHA INGRESO]])&gt;=50,"ALERTA","TODAVÍA FALTA"),"N/A")</f>
        <v>N/A</v>
      </c>
      <c r="BN2047" s="7">
        <f>IFERROR((_xlfn.DAYS(Tabla1[[#This Row],[FECHA INGRESO]],Tabla1[[#This Row],[FECHA RETIRO]]))/30,"")</f>
        <v>-20.3</v>
      </c>
    </row>
    <row r="2048" spans="1:66" x14ac:dyDescent="0.35">
      <c r="A2048" s="34">
        <v>1233890690</v>
      </c>
      <c r="B2048" s="22" t="s">
        <v>11684</v>
      </c>
      <c r="C2048" s="23">
        <v>43845</v>
      </c>
      <c r="D2048" s="23" t="s">
        <v>188</v>
      </c>
      <c r="E2048" s="23" t="s">
        <v>111</v>
      </c>
      <c r="F2048" s="23" t="s">
        <v>70</v>
      </c>
      <c r="G2048" s="24"/>
      <c r="H2048" s="24">
        <v>24099135762</v>
      </c>
      <c r="I2048" s="24" t="s">
        <v>72</v>
      </c>
      <c r="J2048" s="24">
        <f>DATEDIF(Tabla1[[#This Row],[FECHA DE NACIMIENTO]],Tabla1[[#This Row],[FECHA ACTUAL]],"Y")</f>
        <v>26</v>
      </c>
      <c r="K2048" s="24" t="s">
        <v>73</v>
      </c>
      <c r="L2048" s="24" t="s">
        <v>112</v>
      </c>
      <c r="M2048" s="24">
        <v>0</v>
      </c>
      <c r="N2048" s="24">
        <v>0</v>
      </c>
      <c r="O2048" s="24">
        <v>2</v>
      </c>
      <c r="P2048" s="24" t="s">
        <v>101</v>
      </c>
      <c r="Q2048" s="23">
        <v>35537</v>
      </c>
      <c r="R2048" s="24" t="s">
        <v>76</v>
      </c>
      <c r="S2048" s="25">
        <v>45119</v>
      </c>
      <c r="T2048" s="24"/>
      <c r="U2048" s="24">
        <v>3194085168</v>
      </c>
      <c r="V2048" s="24" t="s">
        <v>11685</v>
      </c>
      <c r="W2048" s="24" t="s">
        <v>11686</v>
      </c>
      <c r="X2048" s="24" t="s">
        <v>2432</v>
      </c>
      <c r="Y2048" s="24" t="s">
        <v>11687</v>
      </c>
      <c r="Z2048" s="24" t="s">
        <v>567</v>
      </c>
      <c r="AA2048" s="24">
        <v>3108582050</v>
      </c>
      <c r="AB2048" s="24" t="s">
        <v>77</v>
      </c>
      <c r="AC2048" s="24" t="s">
        <v>77</v>
      </c>
      <c r="AD2048" s="24" t="s">
        <v>77</v>
      </c>
      <c r="AE2048" s="26" t="s">
        <v>151</v>
      </c>
      <c r="AF2048" s="26"/>
      <c r="AG2048" s="26"/>
      <c r="AH2048" s="27" t="s">
        <v>184</v>
      </c>
      <c r="AI2048" s="27" t="s">
        <v>1612</v>
      </c>
      <c r="AJ2048" s="27" t="s">
        <v>487</v>
      </c>
      <c r="AK2048" s="24" t="s">
        <v>121</v>
      </c>
      <c r="AL2048" s="24" t="s">
        <v>7086</v>
      </c>
      <c r="AM2048" s="23">
        <v>43845</v>
      </c>
      <c r="AN2048" s="28">
        <v>877803</v>
      </c>
      <c r="AO2048" s="28">
        <v>102854</v>
      </c>
      <c r="AP2048" s="24"/>
      <c r="AQ2048" s="24"/>
      <c r="AR2048" s="24"/>
      <c r="AS2048" s="24"/>
      <c r="AT2048" s="24" t="e">
        <v>#N/A</v>
      </c>
      <c r="AU2048" s="24" t="e">
        <v>#N/A</v>
      </c>
      <c r="AV2048" s="24">
        <v>89</v>
      </c>
      <c r="AW2048" s="24"/>
      <c r="AX2048" s="24"/>
      <c r="AY2048" s="24"/>
      <c r="AZ2048" s="24"/>
      <c r="BA2048" s="24"/>
      <c r="BB2048" s="24"/>
      <c r="BC2048" s="24"/>
      <c r="BD2048" s="24">
        <v>0</v>
      </c>
      <c r="BE2048" s="24">
        <v>0</v>
      </c>
      <c r="BF2048" s="23"/>
      <c r="BG2048" s="23"/>
      <c r="BH2048" s="23">
        <v>43879</v>
      </c>
      <c r="BI2048" s="26" t="s">
        <v>10014</v>
      </c>
      <c r="BJ2048" s="26" t="s">
        <v>2589</v>
      </c>
      <c r="BK2048" s="29">
        <v>0</v>
      </c>
      <c r="BL2048" s="24" t="s">
        <v>129</v>
      </c>
      <c r="BM2048" s="22" t="str">
        <f ca="1">+IF(Tabla1[[#This Row],[FECHA INGRESO]]&gt;=44986,IF((TODAY()-Tabla1[[#This Row],[FECHA INGRESO]])&gt;=50,"ALERTA","TODAVÍA FALTA"),"N/A")</f>
        <v>N/A</v>
      </c>
      <c r="BN2048" s="7">
        <f>IFERROR((_xlfn.DAYS(Tabla1[[#This Row],[FECHA INGRESO]],Tabla1[[#This Row],[FECHA RETIRO]]))/30,"")</f>
        <v>-1.1333333333333333</v>
      </c>
    </row>
    <row r="2049" spans="1:66" x14ac:dyDescent="0.35">
      <c r="A2049" s="34">
        <v>1031167175</v>
      </c>
      <c r="B2049" s="22" t="s">
        <v>11688</v>
      </c>
      <c r="C2049" s="23">
        <v>43845</v>
      </c>
      <c r="D2049" s="23" t="s">
        <v>131</v>
      </c>
      <c r="E2049" s="23" t="s">
        <v>111</v>
      </c>
      <c r="F2049" s="23"/>
      <c r="G2049" s="24"/>
      <c r="H2049" s="24">
        <v>24099157988</v>
      </c>
      <c r="I2049" s="24" t="s">
        <v>72</v>
      </c>
      <c r="J2049" s="24">
        <f>DATEDIF(Tabla1[[#This Row],[FECHA DE NACIMIENTO]],Tabla1[[#This Row],[FECHA ACTUAL]],"Y")</f>
        <v>26</v>
      </c>
      <c r="K2049" s="24" t="s">
        <v>73</v>
      </c>
      <c r="L2049" s="24" t="s">
        <v>112</v>
      </c>
      <c r="M2049" s="24">
        <v>0</v>
      </c>
      <c r="N2049" s="24">
        <v>0</v>
      </c>
      <c r="O2049" s="24">
        <v>1</v>
      </c>
      <c r="P2049" s="24" t="s">
        <v>101</v>
      </c>
      <c r="Q2049" s="23">
        <v>35336</v>
      </c>
      <c r="R2049" s="24" t="s">
        <v>76</v>
      </c>
      <c r="S2049" s="25">
        <v>45119</v>
      </c>
      <c r="T2049" s="24"/>
      <c r="U2049" s="24">
        <v>3229056496</v>
      </c>
      <c r="V2049" s="24" t="s">
        <v>11689</v>
      </c>
      <c r="W2049" s="24" t="s">
        <v>11690</v>
      </c>
      <c r="X2049" s="24" t="s">
        <v>11576</v>
      </c>
      <c r="Y2049" s="24" t="s">
        <v>11691</v>
      </c>
      <c r="Z2049" s="24" t="s">
        <v>117</v>
      </c>
      <c r="AA2049" s="24">
        <v>3133272382</v>
      </c>
      <c r="AB2049" s="24" t="s">
        <v>77</v>
      </c>
      <c r="AC2049" s="24" t="s">
        <v>77</v>
      </c>
      <c r="AD2049" s="24" t="s">
        <v>77</v>
      </c>
      <c r="AE2049" s="26" t="s">
        <v>151</v>
      </c>
      <c r="AF2049" s="26"/>
      <c r="AG2049" s="26"/>
      <c r="AH2049" s="27" t="s">
        <v>184</v>
      </c>
      <c r="AI2049" s="27" t="s">
        <v>1612</v>
      </c>
      <c r="AJ2049" s="27" t="s">
        <v>487</v>
      </c>
      <c r="AK2049" s="24" t="s">
        <v>121</v>
      </c>
      <c r="AL2049" s="24" t="s">
        <v>7086</v>
      </c>
      <c r="AM2049" s="23">
        <v>43845</v>
      </c>
      <c r="AN2049" s="28">
        <v>877803</v>
      </c>
      <c r="AO2049" s="28">
        <v>102854</v>
      </c>
      <c r="AP2049" s="24"/>
      <c r="AQ2049" s="24"/>
      <c r="AR2049" s="24"/>
      <c r="AS2049" s="24"/>
      <c r="AT2049" s="24" t="e">
        <v>#N/A</v>
      </c>
      <c r="AU2049" s="24" t="e">
        <v>#N/A</v>
      </c>
      <c r="AV2049" s="24" t="e">
        <v>#N/A</v>
      </c>
      <c r="AW2049" s="24"/>
      <c r="AX2049" s="24"/>
      <c r="AY2049" s="24"/>
      <c r="AZ2049" s="24"/>
      <c r="BA2049" s="24"/>
      <c r="BB2049" s="24"/>
      <c r="BC2049" s="24"/>
      <c r="BD2049" s="24">
        <v>0</v>
      </c>
      <c r="BE2049" s="24">
        <v>0</v>
      </c>
      <c r="BF2049" s="23"/>
      <c r="BG2049" s="23"/>
      <c r="BH2049" s="23">
        <v>43859</v>
      </c>
      <c r="BI2049" s="26" t="s">
        <v>127</v>
      </c>
      <c r="BJ2049" s="26" t="s">
        <v>232</v>
      </c>
      <c r="BK2049" s="29">
        <v>18288</v>
      </c>
      <c r="BL2049" s="24" t="s">
        <v>129</v>
      </c>
      <c r="BM2049" s="22" t="str">
        <f ca="1">+IF(Tabla1[[#This Row],[FECHA INGRESO]]&gt;=44986,IF((TODAY()-Tabla1[[#This Row],[FECHA INGRESO]])&gt;=50,"ALERTA","TODAVÍA FALTA"),"N/A")</f>
        <v>N/A</v>
      </c>
      <c r="BN2049" s="7">
        <f>IFERROR((_xlfn.DAYS(Tabla1[[#This Row],[FECHA INGRESO]],Tabla1[[#This Row],[FECHA RETIRO]]))/30,"")</f>
        <v>-0.46666666666666667</v>
      </c>
    </row>
    <row r="2050" spans="1:66" x14ac:dyDescent="0.35">
      <c r="A2050" s="34">
        <v>1001058449</v>
      </c>
      <c r="B2050" s="22" t="s">
        <v>11692</v>
      </c>
      <c r="C2050" s="23">
        <v>43845</v>
      </c>
      <c r="D2050" s="23" t="s">
        <v>266</v>
      </c>
      <c r="E2050" s="23" t="s">
        <v>110</v>
      </c>
      <c r="F2050" s="23" t="s">
        <v>70</v>
      </c>
      <c r="G2050" s="24"/>
      <c r="H2050" s="24">
        <v>24099123226</v>
      </c>
      <c r="I2050" s="24" t="s">
        <v>95</v>
      </c>
      <c r="J2050" s="24">
        <f>DATEDIF(Tabla1[[#This Row],[FECHA DE NACIMIENTO]],Tabla1[[#This Row],[FECHA ACTUAL]],"Y")</f>
        <v>21</v>
      </c>
      <c r="K2050" s="24" t="s">
        <v>73</v>
      </c>
      <c r="L2050" s="24" t="s">
        <v>112</v>
      </c>
      <c r="M2050" s="24">
        <v>0</v>
      </c>
      <c r="N2050" s="24">
        <v>0</v>
      </c>
      <c r="O2050" s="24">
        <v>2</v>
      </c>
      <c r="P2050" s="24" t="s">
        <v>101</v>
      </c>
      <c r="Q2050" s="23">
        <v>37166</v>
      </c>
      <c r="R2050" s="24" t="s">
        <v>76</v>
      </c>
      <c r="S2050" s="25">
        <v>45119</v>
      </c>
      <c r="T2050" s="24">
        <v>2052922</v>
      </c>
      <c r="U2050" s="24">
        <v>3213636161</v>
      </c>
      <c r="V2050" s="24" t="s">
        <v>11693</v>
      </c>
      <c r="W2050" s="24" t="s">
        <v>11694</v>
      </c>
      <c r="X2050" s="24" t="s">
        <v>11695</v>
      </c>
      <c r="Y2050" s="24" t="s">
        <v>11696</v>
      </c>
      <c r="Z2050" s="24" t="s">
        <v>117</v>
      </c>
      <c r="AA2050" s="24">
        <v>3212471119</v>
      </c>
      <c r="AB2050" s="24" t="s">
        <v>77</v>
      </c>
      <c r="AC2050" s="24" t="s">
        <v>77</v>
      </c>
      <c r="AD2050" s="24" t="s">
        <v>77</v>
      </c>
      <c r="AE2050" s="26" t="s">
        <v>151</v>
      </c>
      <c r="AF2050" s="26"/>
      <c r="AG2050" s="26"/>
      <c r="AH2050" s="27" t="s">
        <v>184</v>
      </c>
      <c r="AI2050" s="27" t="s">
        <v>1612</v>
      </c>
      <c r="AJ2050" s="27" t="s">
        <v>487</v>
      </c>
      <c r="AK2050" s="24" t="s">
        <v>121</v>
      </c>
      <c r="AL2050" s="24" t="s">
        <v>7086</v>
      </c>
      <c r="AM2050" s="23">
        <v>43845</v>
      </c>
      <c r="AN2050" s="28">
        <v>877803</v>
      </c>
      <c r="AO2050" s="28">
        <v>102854</v>
      </c>
      <c r="AP2050" s="24"/>
      <c r="AQ2050" s="24"/>
      <c r="AR2050" s="24"/>
      <c r="AS2050" s="24"/>
      <c r="AT2050" s="24" t="e">
        <v>#N/A</v>
      </c>
      <c r="AU2050" s="24" t="e">
        <v>#N/A</v>
      </c>
      <c r="AV2050" s="24" t="e">
        <v>#N/A</v>
      </c>
      <c r="AW2050" s="24"/>
      <c r="AX2050" s="24"/>
      <c r="AY2050" s="24"/>
      <c r="AZ2050" s="24"/>
      <c r="BA2050" s="24"/>
      <c r="BB2050" s="24"/>
      <c r="BC2050" s="24"/>
      <c r="BD2050" s="24">
        <v>0</v>
      </c>
      <c r="BE2050" s="24">
        <v>0</v>
      </c>
      <c r="BF2050" s="23"/>
      <c r="BG2050" s="23"/>
      <c r="BH2050" s="23">
        <v>44135</v>
      </c>
      <c r="BI2050" s="26" t="s">
        <v>466</v>
      </c>
      <c r="BJ2050" s="26" t="s">
        <v>1434</v>
      </c>
      <c r="BK2050" s="29">
        <v>0</v>
      </c>
      <c r="BL2050" s="24" t="s">
        <v>129</v>
      </c>
      <c r="BM2050" s="22" t="str">
        <f ca="1">+IF(Tabla1[[#This Row],[FECHA INGRESO]]&gt;=44986,IF((TODAY()-Tabla1[[#This Row],[FECHA INGRESO]])&gt;=50,"ALERTA","TODAVÍA FALTA"),"N/A")</f>
        <v>N/A</v>
      </c>
      <c r="BN2050" s="7">
        <f>IFERROR((_xlfn.DAYS(Tabla1[[#This Row],[FECHA INGRESO]],Tabla1[[#This Row],[FECHA RETIRO]]))/30,"")</f>
        <v>-9.6666666666666661</v>
      </c>
    </row>
    <row r="2051" spans="1:66" x14ac:dyDescent="0.35">
      <c r="A2051" s="34">
        <v>1014272063</v>
      </c>
      <c r="B2051" s="22" t="s">
        <v>11697</v>
      </c>
      <c r="C2051" s="23">
        <v>43845</v>
      </c>
      <c r="D2051" s="23" t="s">
        <v>188</v>
      </c>
      <c r="E2051" s="24" t="s">
        <v>94</v>
      </c>
      <c r="F2051" s="23" t="s">
        <v>94</v>
      </c>
      <c r="G2051" s="24"/>
      <c r="H2051" s="24">
        <v>24099124096</v>
      </c>
      <c r="I2051" s="24" t="s">
        <v>72</v>
      </c>
      <c r="J2051" s="24">
        <f>DATEDIF(Tabla1[[#This Row],[FECHA DE NACIMIENTO]],Tabla1[[#This Row],[FECHA ACTUAL]],"Y")</f>
        <v>27</v>
      </c>
      <c r="K2051" s="24" t="s">
        <v>96</v>
      </c>
      <c r="L2051" s="24" t="s">
        <v>112</v>
      </c>
      <c r="M2051" s="24">
        <v>0</v>
      </c>
      <c r="N2051" s="24">
        <v>0</v>
      </c>
      <c r="O2051" s="24">
        <v>3</v>
      </c>
      <c r="P2051" s="24" t="s">
        <v>101</v>
      </c>
      <c r="Q2051" s="23">
        <v>35036</v>
      </c>
      <c r="R2051" s="24" t="s">
        <v>76</v>
      </c>
      <c r="S2051" s="25">
        <v>45119</v>
      </c>
      <c r="T2051" s="24">
        <v>5239801</v>
      </c>
      <c r="U2051" s="24">
        <v>3209258095</v>
      </c>
      <c r="V2051" s="24" t="s">
        <v>11698</v>
      </c>
      <c r="W2051" s="24" t="s">
        <v>11699</v>
      </c>
      <c r="X2051" s="24" t="s">
        <v>2275</v>
      </c>
      <c r="Y2051" s="24" t="s">
        <v>11700</v>
      </c>
      <c r="Z2051" s="24" t="s">
        <v>117</v>
      </c>
      <c r="AA2051" s="24">
        <v>3164966694</v>
      </c>
      <c r="AB2051" s="24" t="s">
        <v>77</v>
      </c>
      <c r="AC2051" s="24" t="s">
        <v>77</v>
      </c>
      <c r="AD2051" s="24" t="s">
        <v>77</v>
      </c>
      <c r="AE2051" s="26" t="s">
        <v>151</v>
      </c>
      <c r="AF2051" s="26"/>
      <c r="AG2051" s="26"/>
      <c r="AH2051" s="27" t="s">
        <v>184</v>
      </c>
      <c r="AI2051" s="27" t="s">
        <v>1612</v>
      </c>
      <c r="AJ2051" s="27" t="s">
        <v>487</v>
      </c>
      <c r="AK2051" s="24" t="s">
        <v>121</v>
      </c>
      <c r="AL2051" s="24" t="s">
        <v>7086</v>
      </c>
      <c r="AM2051" s="23">
        <v>43845</v>
      </c>
      <c r="AN2051" s="28">
        <v>908526</v>
      </c>
      <c r="AO2051" s="28">
        <v>106454</v>
      </c>
      <c r="AP2051" s="24"/>
      <c r="AQ2051" s="24"/>
      <c r="AR2051" s="24"/>
      <c r="AS2051" s="24"/>
      <c r="AT2051" s="24"/>
      <c r="AU2051" s="24"/>
      <c r="AV2051" s="24">
        <v>86</v>
      </c>
      <c r="AW2051" s="24">
        <v>92</v>
      </c>
      <c r="AX2051" s="24"/>
      <c r="AY2051" s="24"/>
      <c r="AZ2051" s="24"/>
      <c r="BA2051" s="24"/>
      <c r="BB2051" s="24"/>
      <c r="BC2051" s="24"/>
      <c r="BD2051" s="24">
        <v>0</v>
      </c>
      <c r="BE2051" s="24">
        <v>0</v>
      </c>
      <c r="BF2051" s="23"/>
      <c r="BG2051" s="23"/>
      <c r="BH2051" s="23">
        <v>44319</v>
      </c>
      <c r="BI2051" s="26" t="s">
        <v>127</v>
      </c>
      <c r="BJ2051" s="26" t="s">
        <v>1434</v>
      </c>
      <c r="BK2051" s="29">
        <v>0</v>
      </c>
      <c r="BL2051" s="24" t="s">
        <v>129</v>
      </c>
      <c r="BM2051" s="22" t="str">
        <f ca="1">+IF(Tabla1[[#This Row],[FECHA INGRESO]]&gt;=44986,IF((TODAY()-Tabla1[[#This Row],[FECHA INGRESO]])&gt;=50,"ALERTA","TODAVÍA FALTA"),"N/A")</f>
        <v>N/A</v>
      </c>
      <c r="BN2051" s="7">
        <f>IFERROR((_xlfn.DAYS(Tabla1[[#This Row],[FECHA INGRESO]],Tabla1[[#This Row],[FECHA RETIRO]]))/30,"")</f>
        <v>-15.8</v>
      </c>
    </row>
    <row r="2052" spans="1:66" x14ac:dyDescent="0.35">
      <c r="A2052" s="34">
        <v>1001270269</v>
      </c>
      <c r="B2052" s="22" t="s">
        <v>11701</v>
      </c>
      <c r="C2052" s="23">
        <v>43845</v>
      </c>
      <c r="D2052" s="23" t="s">
        <v>266</v>
      </c>
      <c r="E2052" s="23" t="s">
        <v>110</v>
      </c>
      <c r="F2052" s="23" t="s">
        <v>70</v>
      </c>
      <c r="G2052" s="24"/>
      <c r="H2052" s="24">
        <v>24099129255</v>
      </c>
      <c r="I2052" s="24" t="s">
        <v>95</v>
      </c>
      <c r="J2052" s="24">
        <f>DATEDIF(Tabla1[[#This Row],[FECHA DE NACIMIENTO]],Tabla1[[#This Row],[FECHA ACTUAL]],"Y")</f>
        <v>22</v>
      </c>
      <c r="K2052" s="24" t="s">
        <v>73</v>
      </c>
      <c r="L2052" s="24" t="s">
        <v>112</v>
      </c>
      <c r="M2052" s="24">
        <v>0</v>
      </c>
      <c r="N2052" s="24">
        <v>2</v>
      </c>
      <c r="O2052" s="24">
        <v>1</v>
      </c>
      <c r="P2052" s="24" t="s">
        <v>101</v>
      </c>
      <c r="Q2052" s="23">
        <v>36983</v>
      </c>
      <c r="R2052" s="24" t="s">
        <v>76</v>
      </c>
      <c r="S2052" s="25">
        <v>45119</v>
      </c>
      <c r="T2052" s="24">
        <v>7657661</v>
      </c>
      <c r="U2052" s="24">
        <v>3214459595</v>
      </c>
      <c r="V2052" s="24" t="s">
        <v>11702</v>
      </c>
      <c r="W2052" s="24" t="s">
        <v>11703</v>
      </c>
      <c r="X2052" s="24" t="s">
        <v>9556</v>
      </c>
      <c r="Y2052" s="24" t="s">
        <v>11704</v>
      </c>
      <c r="Z2052" s="24" t="s">
        <v>162</v>
      </c>
      <c r="AA2052" s="24">
        <v>3208333433</v>
      </c>
      <c r="AB2052" s="24" t="s">
        <v>77</v>
      </c>
      <c r="AC2052" s="24" t="s">
        <v>77</v>
      </c>
      <c r="AD2052" s="24" t="s">
        <v>77</v>
      </c>
      <c r="AE2052" s="26" t="s">
        <v>183</v>
      </c>
      <c r="AF2052" s="26" t="s">
        <v>5032</v>
      </c>
      <c r="AG2052" s="26"/>
      <c r="AH2052" s="27" t="s">
        <v>184</v>
      </c>
      <c r="AI2052" s="27" t="s">
        <v>1612</v>
      </c>
      <c r="AJ2052" s="27" t="s">
        <v>487</v>
      </c>
      <c r="AK2052" s="24" t="s">
        <v>121</v>
      </c>
      <c r="AL2052" s="24" t="s">
        <v>7086</v>
      </c>
      <c r="AM2052" s="23">
        <v>43845</v>
      </c>
      <c r="AN2052" s="28">
        <v>908526</v>
      </c>
      <c r="AO2052" s="28">
        <v>106454</v>
      </c>
      <c r="AP2052" s="24"/>
      <c r="AQ2052" s="24"/>
      <c r="AR2052" s="24"/>
      <c r="AS2052" s="24"/>
      <c r="AT2052" s="24" t="e">
        <v>#N/A</v>
      </c>
      <c r="AU2052" s="24" t="e">
        <v>#N/A</v>
      </c>
      <c r="AV2052" s="24">
        <v>90</v>
      </c>
      <c r="AW2052" s="24"/>
      <c r="AX2052" s="24"/>
      <c r="AY2052" s="24"/>
      <c r="AZ2052" s="24"/>
      <c r="BA2052" s="24"/>
      <c r="BB2052" s="24"/>
      <c r="BC2052" s="24"/>
      <c r="BD2052" s="24">
        <v>0</v>
      </c>
      <c r="BE2052" s="24">
        <v>0</v>
      </c>
      <c r="BF2052" s="23"/>
      <c r="BG2052" s="23"/>
      <c r="BH2052" s="23">
        <v>44226</v>
      </c>
      <c r="BI2052" s="26" t="s">
        <v>127</v>
      </c>
      <c r="BJ2052" s="26" t="s">
        <v>273</v>
      </c>
      <c r="BK2052" s="29">
        <v>0</v>
      </c>
      <c r="BL2052" s="24" t="s">
        <v>129</v>
      </c>
      <c r="BM2052" s="22" t="str">
        <f ca="1">+IF(Tabla1[[#This Row],[FECHA INGRESO]]&gt;=44986,IF((TODAY()-Tabla1[[#This Row],[FECHA INGRESO]])&gt;=50,"ALERTA","TODAVÍA FALTA"),"N/A")</f>
        <v>N/A</v>
      </c>
      <c r="BN2052" s="7">
        <f>IFERROR((_xlfn.DAYS(Tabla1[[#This Row],[FECHA INGRESO]],Tabla1[[#This Row],[FECHA RETIRO]]))/30,"")</f>
        <v>-12.7</v>
      </c>
    </row>
    <row r="2053" spans="1:66" x14ac:dyDescent="0.35">
      <c r="A2053" s="34">
        <v>1000810094</v>
      </c>
      <c r="B2053" s="22" t="s">
        <v>11705</v>
      </c>
      <c r="C2053" s="23">
        <v>43845</v>
      </c>
      <c r="D2053" s="23" t="s">
        <v>266</v>
      </c>
      <c r="E2053" s="23" t="s">
        <v>110</v>
      </c>
      <c r="F2053" s="23" t="s">
        <v>70</v>
      </c>
      <c r="G2053" s="24"/>
      <c r="H2053" s="24">
        <v>24099164070</v>
      </c>
      <c r="I2053" s="24" t="s">
        <v>95</v>
      </c>
      <c r="J2053" s="24">
        <f>DATEDIF(Tabla1[[#This Row],[FECHA DE NACIMIENTO]],Tabla1[[#This Row],[FECHA ACTUAL]],"Y")</f>
        <v>21</v>
      </c>
      <c r="K2053" s="24" t="s">
        <v>73</v>
      </c>
      <c r="L2053" s="24" t="s">
        <v>112</v>
      </c>
      <c r="M2053" s="24">
        <v>0</v>
      </c>
      <c r="N2053" s="24">
        <v>0</v>
      </c>
      <c r="O2053" s="24">
        <v>2</v>
      </c>
      <c r="P2053" s="24" t="s">
        <v>101</v>
      </c>
      <c r="Q2053" s="23">
        <v>37249</v>
      </c>
      <c r="R2053" s="24" t="s">
        <v>76</v>
      </c>
      <c r="S2053" s="25">
        <v>45119</v>
      </c>
      <c r="T2053" s="24"/>
      <c r="U2053" s="24">
        <v>3227855659</v>
      </c>
      <c r="V2053" s="24" t="s">
        <v>11706</v>
      </c>
      <c r="W2053" s="24" t="s">
        <v>11707</v>
      </c>
      <c r="X2053" s="24" t="s">
        <v>11708</v>
      </c>
      <c r="Y2053" s="24" t="s">
        <v>11709</v>
      </c>
      <c r="Z2053" s="24" t="s">
        <v>285</v>
      </c>
      <c r="AA2053" s="24">
        <v>3108505488</v>
      </c>
      <c r="AB2053" s="24" t="s">
        <v>77</v>
      </c>
      <c r="AC2053" s="24" t="s">
        <v>77</v>
      </c>
      <c r="AD2053" s="24" t="s">
        <v>77</v>
      </c>
      <c r="AE2053" s="26" t="s">
        <v>151</v>
      </c>
      <c r="AF2053" s="26"/>
      <c r="AG2053" s="26"/>
      <c r="AH2053" s="27" t="s">
        <v>184</v>
      </c>
      <c r="AI2053" s="27" t="s">
        <v>1612</v>
      </c>
      <c r="AJ2053" s="27" t="s">
        <v>487</v>
      </c>
      <c r="AK2053" s="24" t="s">
        <v>121</v>
      </c>
      <c r="AL2053" s="24" t="s">
        <v>7086</v>
      </c>
      <c r="AM2053" s="23">
        <v>43845</v>
      </c>
      <c r="AN2053" s="28">
        <v>877803</v>
      </c>
      <c r="AO2053" s="28">
        <v>102854</v>
      </c>
      <c r="AP2053" s="24"/>
      <c r="AQ2053" s="24"/>
      <c r="AR2053" s="24"/>
      <c r="AS2053" s="24"/>
      <c r="AT2053" s="24" t="e">
        <v>#N/A</v>
      </c>
      <c r="AU2053" s="24" t="e">
        <v>#N/A</v>
      </c>
      <c r="AV2053" s="24">
        <v>89</v>
      </c>
      <c r="AW2053" s="24"/>
      <c r="AX2053" s="24"/>
      <c r="AY2053" s="24"/>
      <c r="AZ2053" s="24"/>
      <c r="BA2053" s="24"/>
      <c r="BB2053" s="24"/>
      <c r="BC2053" s="24"/>
      <c r="BD2053" s="24">
        <v>0</v>
      </c>
      <c r="BE2053" s="24">
        <v>0</v>
      </c>
      <c r="BF2053" s="23"/>
      <c r="BG2053" s="23"/>
      <c r="BH2053" s="23">
        <v>43878</v>
      </c>
      <c r="BI2053" s="26" t="s">
        <v>127</v>
      </c>
      <c r="BJ2053" s="26" t="s">
        <v>273</v>
      </c>
      <c r="BK2053" s="29">
        <v>0</v>
      </c>
      <c r="BL2053" s="24" t="s">
        <v>129</v>
      </c>
      <c r="BM2053" s="22" t="str">
        <f ca="1">+IF(Tabla1[[#This Row],[FECHA INGRESO]]&gt;=44986,IF((TODAY()-Tabla1[[#This Row],[FECHA INGRESO]])&gt;=50,"ALERTA","TODAVÍA FALTA"),"N/A")</f>
        <v>N/A</v>
      </c>
      <c r="BN2053" s="7">
        <f>IFERROR((_xlfn.DAYS(Tabla1[[#This Row],[FECHA INGRESO]],Tabla1[[#This Row],[FECHA RETIRO]]))/30,"")</f>
        <v>-1.1000000000000001</v>
      </c>
    </row>
    <row r="2054" spans="1:66" x14ac:dyDescent="0.35">
      <c r="A2054" s="34">
        <v>1000001636</v>
      </c>
      <c r="B2054" s="22" t="s">
        <v>11710</v>
      </c>
      <c r="C2054" s="23">
        <v>43845</v>
      </c>
      <c r="D2054" s="23" t="s">
        <v>131</v>
      </c>
      <c r="E2054" s="23" t="s">
        <v>111</v>
      </c>
      <c r="F2054" s="23" t="s">
        <v>70</v>
      </c>
      <c r="G2054" s="24"/>
      <c r="H2054" s="24">
        <v>24099128067</v>
      </c>
      <c r="I2054" s="24" t="s">
        <v>95</v>
      </c>
      <c r="J2054" s="24">
        <f>DATEDIF(Tabla1[[#This Row],[FECHA DE NACIMIENTO]],Tabla1[[#This Row],[FECHA ACTUAL]],"Y")</f>
        <v>21</v>
      </c>
      <c r="K2054" s="24" t="s">
        <v>320</v>
      </c>
      <c r="L2054" s="24" t="s">
        <v>112</v>
      </c>
      <c r="M2054" s="24">
        <v>0</v>
      </c>
      <c r="N2054" s="24">
        <v>0</v>
      </c>
      <c r="O2054" s="24">
        <v>2</v>
      </c>
      <c r="P2054" s="24" t="s">
        <v>101</v>
      </c>
      <c r="Q2054" s="23">
        <v>37150</v>
      </c>
      <c r="R2054" s="24" t="s">
        <v>76</v>
      </c>
      <c r="S2054" s="25">
        <v>45119</v>
      </c>
      <c r="T2054" s="24">
        <v>7538911</v>
      </c>
      <c r="U2054" s="24">
        <v>3123602161</v>
      </c>
      <c r="V2054" s="33" t="s">
        <v>11711</v>
      </c>
      <c r="W2054" s="24" t="s">
        <v>11712</v>
      </c>
      <c r="X2054" s="24" t="s">
        <v>8426</v>
      </c>
      <c r="Y2054" s="24" t="s">
        <v>11713</v>
      </c>
      <c r="Z2054" s="24" t="s">
        <v>117</v>
      </c>
      <c r="AA2054" s="24">
        <v>3115360299</v>
      </c>
      <c r="AB2054" s="24" t="s">
        <v>77</v>
      </c>
      <c r="AC2054" s="24" t="s">
        <v>77</v>
      </c>
      <c r="AD2054" s="24" t="s">
        <v>77</v>
      </c>
      <c r="AE2054" s="26" t="s">
        <v>151</v>
      </c>
      <c r="AF2054" s="26"/>
      <c r="AG2054" s="26"/>
      <c r="AH2054" s="27" t="s">
        <v>184</v>
      </c>
      <c r="AI2054" s="27" t="s">
        <v>1612</v>
      </c>
      <c r="AJ2054" s="27" t="s">
        <v>487</v>
      </c>
      <c r="AK2054" s="24" t="s">
        <v>121</v>
      </c>
      <c r="AL2054" s="24" t="s">
        <v>7086</v>
      </c>
      <c r="AM2054" s="23">
        <v>43845</v>
      </c>
      <c r="AN2054" s="28">
        <v>877803</v>
      </c>
      <c r="AO2054" s="28">
        <v>102854</v>
      </c>
      <c r="AP2054" s="24"/>
      <c r="AQ2054" s="24"/>
      <c r="AR2054" s="24"/>
      <c r="AS2054" s="24"/>
      <c r="AT2054" s="24" t="e">
        <v>#N/A</v>
      </c>
      <c r="AU2054" s="24" t="e">
        <v>#N/A</v>
      </c>
      <c r="AV2054" s="24">
        <v>77</v>
      </c>
      <c r="AW2054" s="24"/>
      <c r="AX2054" s="24"/>
      <c r="AY2054" s="24"/>
      <c r="AZ2054" s="24"/>
      <c r="BA2054" s="24"/>
      <c r="BB2054" s="24"/>
      <c r="BC2054" s="24"/>
      <c r="BD2054" s="24">
        <v>0</v>
      </c>
      <c r="BE2054" s="24">
        <v>0</v>
      </c>
      <c r="BF2054" s="23"/>
      <c r="BG2054" s="23"/>
      <c r="BH2054" s="23">
        <v>43953</v>
      </c>
      <c r="BI2054" s="26" t="s">
        <v>127</v>
      </c>
      <c r="BJ2054" s="26" t="s">
        <v>273</v>
      </c>
      <c r="BK2054" s="29">
        <v>0</v>
      </c>
      <c r="BL2054" s="24" t="s">
        <v>129</v>
      </c>
      <c r="BM2054" s="22" t="str">
        <f ca="1">+IF(Tabla1[[#This Row],[FECHA INGRESO]]&gt;=44986,IF((TODAY()-Tabla1[[#This Row],[FECHA INGRESO]])&gt;=50,"ALERTA","TODAVÍA FALTA"),"N/A")</f>
        <v>N/A</v>
      </c>
      <c r="BN2054" s="7">
        <f>IFERROR((_xlfn.DAYS(Tabla1[[#This Row],[FECHA INGRESO]],Tabla1[[#This Row],[FECHA RETIRO]]))/30,"")</f>
        <v>-3.6</v>
      </c>
    </row>
    <row r="2055" spans="1:66" x14ac:dyDescent="0.35">
      <c r="A2055" s="21">
        <v>1023950622</v>
      </c>
      <c r="B2055" s="22" t="s">
        <v>11714</v>
      </c>
      <c r="C2055" s="23">
        <v>43845</v>
      </c>
      <c r="D2055" s="23" t="s">
        <v>4008</v>
      </c>
      <c r="E2055" s="23" t="s">
        <v>110</v>
      </c>
      <c r="F2055" s="23" t="s">
        <v>110</v>
      </c>
      <c r="G2055" s="24"/>
      <c r="H2055" s="24">
        <v>24099139120</v>
      </c>
      <c r="I2055" s="24" t="s">
        <v>95</v>
      </c>
      <c r="J2055" s="24">
        <f>DATEDIF(Tabla1[[#This Row],[FECHA DE NACIMIENTO]],Tabla1[[#This Row],[FECHA ACTUAL]],"Y")</f>
        <v>27</v>
      </c>
      <c r="K2055" s="24" t="s">
        <v>73</v>
      </c>
      <c r="L2055" s="24" t="s">
        <v>234</v>
      </c>
      <c r="M2055" s="24">
        <v>2</v>
      </c>
      <c r="N2055" s="24">
        <v>3</v>
      </c>
      <c r="O2055" s="24">
        <v>1</v>
      </c>
      <c r="P2055" s="24" t="s">
        <v>101</v>
      </c>
      <c r="Q2055" s="23">
        <v>35172</v>
      </c>
      <c r="R2055" s="24" t="s">
        <v>76</v>
      </c>
      <c r="S2055" s="25">
        <v>45119</v>
      </c>
      <c r="T2055" s="24"/>
      <c r="U2055" s="24">
        <v>3006704817</v>
      </c>
      <c r="V2055" s="24" t="s">
        <v>11715</v>
      </c>
      <c r="W2055" s="24" t="s">
        <v>11716</v>
      </c>
      <c r="X2055" s="24" t="s">
        <v>11717</v>
      </c>
      <c r="Y2055" s="24" t="s">
        <v>11718</v>
      </c>
      <c r="Z2055" s="24" t="s">
        <v>117</v>
      </c>
      <c r="AA2055" s="24">
        <v>3146358373</v>
      </c>
      <c r="AB2055" s="24" t="s">
        <v>83</v>
      </c>
      <c r="AC2055" s="24" t="s">
        <v>101</v>
      </c>
      <c r="AD2055" s="24" t="e">
        <v>#REF!</v>
      </c>
      <c r="AE2055" s="26" t="s">
        <v>183</v>
      </c>
      <c r="AF2055" s="26" t="s">
        <v>103</v>
      </c>
      <c r="AG2055" s="26" t="s">
        <v>75</v>
      </c>
      <c r="AH2055" s="27" t="s">
        <v>184</v>
      </c>
      <c r="AI2055" s="27" t="s">
        <v>5470</v>
      </c>
      <c r="AJ2055" s="27" t="s">
        <v>5470</v>
      </c>
      <c r="AK2055" s="24" t="s">
        <v>121</v>
      </c>
      <c r="AL2055" s="24" t="s">
        <v>7086</v>
      </c>
      <c r="AM2055" s="23">
        <v>43845</v>
      </c>
      <c r="AN2055" s="28">
        <v>1000000</v>
      </c>
      <c r="AO2055" s="28">
        <v>117172</v>
      </c>
      <c r="AP2055" s="24" t="s">
        <v>5471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77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v>0</v>
      </c>
      <c r="BE2055" s="24">
        <v>0</v>
      </c>
      <c r="BF2055" s="23"/>
      <c r="BG2055" s="23"/>
      <c r="BH2055" s="23">
        <v>44616</v>
      </c>
      <c r="BI2055" s="26" t="s">
        <v>127</v>
      </c>
      <c r="BJ2055" s="26" t="s">
        <v>11719</v>
      </c>
      <c r="BK2055" s="29">
        <v>0</v>
      </c>
      <c r="BL2055" s="24" t="s">
        <v>129</v>
      </c>
      <c r="BM2055" s="22" t="str">
        <f ca="1">+IF(Tabla1[[#This Row],[FECHA INGRESO]]&gt;=44986,IF((TODAY()-Tabla1[[#This Row],[FECHA INGRESO]])&gt;=50,"ALERTA","TODAVÍA FALTA"),"N/A")</f>
        <v>N/A</v>
      </c>
      <c r="BN2055" s="7">
        <f>IFERROR((_xlfn.DAYS(Tabla1[[#This Row],[FECHA INGRESO]],Tabla1[[#This Row],[FECHA RETIRO]]))/30,"")</f>
        <v>-25.7</v>
      </c>
    </row>
    <row r="2056" spans="1:66" x14ac:dyDescent="0.35">
      <c r="A2056" s="34">
        <v>1035441944</v>
      </c>
      <c r="B2056" s="22" t="s">
        <v>11720</v>
      </c>
      <c r="C2056" s="23">
        <v>43846</v>
      </c>
      <c r="D2056" s="23" t="s">
        <v>582</v>
      </c>
      <c r="E2056" s="24" t="s">
        <v>94</v>
      </c>
      <c r="F2056" s="23" t="s">
        <v>70</v>
      </c>
      <c r="G2056" s="24"/>
      <c r="H2056" s="24">
        <v>24099171458</v>
      </c>
      <c r="I2056" s="24" t="s">
        <v>95</v>
      </c>
      <c r="J2056" s="24">
        <f>DATEDIF(Tabla1[[#This Row],[FECHA DE NACIMIENTO]],Tabla1[[#This Row],[FECHA ACTUAL]],"Y")</f>
        <v>24</v>
      </c>
      <c r="K2056" s="24" t="s">
        <v>73</v>
      </c>
      <c r="L2056" s="24" t="s">
        <v>112</v>
      </c>
      <c r="M2056" s="24">
        <v>0</v>
      </c>
      <c r="N2056" s="24">
        <v>0</v>
      </c>
      <c r="O2056" s="24">
        <v>2</v>
      </c>
      <c r="P2056" s="24" t="s">
        <v>101</v>
      </c>
      <c r="Q2056" s="23">
        <v>36257</v>
      </c>
      <c r="R2056" s="24" t="s">
        <v>2126</v>
      </c>
      <c r="S2056" s="25">
        <v>45119</v>
      </c>
      <c r="T2056" s="24">
        <v>6000265</v>
      </c>
      <c r="U2056" s="24">
        <v>3013461165</v>
      </c>
      <c r="V2056" s="24" t="s">
        <v>11721</v>
      </c>
      <c r="W2056" s="24" t="s">
        <v>11722</v>
      </c>
      <c r="X2056" s="24" t="s">
        <v>11723</v>
      </c>
      <c r="Y2056" s="24" t="s">
        <v>11724</v>
      </c>
      <c r="Z2056" s="24" t="s">
        <v>117</v>
      </c>
      <c r="AA2056" s="24">
        <v>3136811623</v>
      </c>
      <c r="AB2056" s="24" t="s">
        <v>77</v>
      </c>
      <c r="AC2056" s="24" t="s">
        <v>77</v>
      </c>
      <c r="AD2056" s="24" t="s">
        <v>77</v>
      </c>
      <c r="AE2056" s="26" t="s">
        <v>151</v>
      </c>
      <c r="AF2056" s="26"/>
      <c r="AG2056" s="26"/>
      <c r="AH2056" s="27" t="s">
        <v>184</v>
      </c>
      <c r="AI2056" s="27" t="s">
        <v>515</v>
      </c>
      <c r="AJ2056" s="27" t="s">
        <v>515</v>
      </c>
      <c r="AK2056" s="24" t="s">
        <v>121</v>
      </c>
      <c r="AL2056" s="24" t="s">
        <v>7086</v>
      </c>
      <c r="AM2056" s="23">
        <v>43846</v>
      </c>
      <c r="AN2056" s="28">
        <v>877803</v>
      </c>
      <c r="AO2056" s="28">
        <v>102854</v>
      </c>
      <c r="AP2056" s="24"/>
      <c r="AQ2056" s="24"/>
      <c r="AR2056" s="24"/>
      <c r="AS2056" s="24"/>
      <c r="AT2056" s="24" t="e">
        <v>#N/A</v>
      </c>
      <c r="AU2056" s="24" t="e">
        <v>#N/A</v>
      </c>
      <c r="AV2056" s="24" t="e">
        <v>#N/A</v>
      </c>
      <c r="AW2056" s="24"/>
      <c r="AX2056" s="24"/>
      <c r="AY2056" s="24"/>
      <c r="AZ2056" s="24"/>
      <c r="BA2056" s="24"/>
      <c r="BB2056" s="24"/>
      <c r="BC2056" s="24"/>
      <c r="BD2056" s="24">
        <v>0</v>
      </c>
      <c r="BE2056" s="24">
        <v>0</v>
      </c>
      <c r="BF2056" s="23"/>
      <c r="BG2056" s="23"/>
      <c r="BH2056" s="23">
        <v>43880</v>
      </c>
      <c r="BI2056" s="26" t="s">
        <v>127</v>
      </c>
      <c r="BJ2056" s="26" t="s">
        <v>1246</v>
      </c>
      <c r="BK2056" s="29">
        <v>0</v>
      </c>
      <c r="BL2056" s="24" t="s">
        <v>129</v>
      </c>
      <c r="BM2056" s="22" t="str">
        <f ca="1">+IF(Tabla1[[#This Row],[FECHA INGRESO]]&gt;=44986,IF((TODAY()-Tabla1[[#This Row],[FECHA INGRESO]])&gt;=50,"ALERTA","TODAVÍA FALTA"),"N/A")</f>
        <v>N/A</v>
      </c>
      <c r="BN2056" s="7">
        <f>IFERROR((_xlfn.DAYS(Tabla1[[#This Row],[FECHA INGRESO]],Tabla1[[#This Row],[FECHA RETIRO]]))/30,"")</f>
        <v>-1.1333333333333333</v>
      </c>
    </row>
    <row r="2057" spans="1:66" x14ac:dyDescent="0.35">
      <c r="A2057" s="34">
        <v>1007223133</v>
      </c>
      <c r="B2057" s="22" t="s">
        <v>11725</v>
      </c>
      <c r="C2057" s="48">
        <v>43846</v>
      </c>
      <c r="D2057" s="23" t="s">
        <v>870</v>
      </c>
      <c r="E2057" s="24" t="s">
        <v>94</v>
      </c>
      <c r="F2057" s="23" t="s">
        <v>70</v>
      </c>
      <c r="G2057" s="49"/>
      <c r="H2057" s="24">
        <v>24099187484</v>
      </c>
      <c r="I2057" s="24" t="s">
        <v>95</v>
      </c>
      <c r="J2057" s="24">
        <f>DATEDIF(Tabla1[[#This Row],[FECHA DE NACIMIENTO]],Tabla1[[#This Row],[FECHA ACTUAL]],"Y")</f>
        <v>23</v>
      </c>
      <c r="K2057" s="24" t="s">
        <v>73</v>
      </c>
      <c r="L2057" s="24" t="s">
        <v>112</v>
      </c>
      <c r="M2057" s="24">
        <v>0</v>
      </c>
      <c r="N2057" s="24">
        <v>0</v>
      </c>
      <c r="O2057" s="24">
        <v>3</v>
      </c>
      <c r="P2057" s="24" t="s">
        <v>101</v>
      </c>
      <c r="Q2057" s="23">
        <v>36696</v>
      </c>
      <c r="R2057" s="24" t="s">
        <v>1526</v>
      </c>
      <c r="S2057" s="25">
        <v>45119</v>
      </c>
      <c r="T2057" s="24">
        <v>5965118</v>
      </c>
      <c r="U2057" s="24">
        <v>3014692078</v>
      </c>
      <c r="V2057" s="24" t="s">
        <v>11726</v>
      </c>
      <c r="W2057" s="24" t="s">
        <v>11727</v>
      </c>
      <c r="X2057" s="24" t="s">
        <v>7667</v>
      </c>
      <c r="Y2057" s="24" t="s">
        <v>11728</v>
      </c>
      <c r="Z2057" s="24" t="s">
        <v>117</v>
      </c>
      <c r="AA2057" s="24">
        <v>3234744711</v>
      </c>
      <c r="AB2057" s="24" t="s">
        <v>77</v>
      </c>
      <c r="AC2057" s="24" t="s">
        <v>77</v>
      </c>
      <c r="AD2057" s="24" t="s">
        <v>77</v>
      </c>
      <c r="AE2057" s="26" t="s">
        <v>151</v>
      </c>
      <c r="AF2057" s="26"/>
      <c r="AG2057" s="26"/>
      <c r="AH2057" s="27" t="s">
        <v>184</v>
      </c>
      <c r="AI2057" s="27" t="s">
        <v>515</v>
      </c>
      <c r="AJ2057" s="27" t="s">
        <v>515</v>
      </c>
      <c r="AK2057" s="24" t="s">
        <v>121</v>
      </c>
      <c r="AL2057" s="24" t="s">
        <v>7086</v>
      </c>
      <c r="AM2057" s="23">
        <v>43846</v>
      </c>
      <c r="AN2057" s="28">
        <v>877803</v>
      </c>
      <c r="AO2057" s="28">
        <v>102854</v>
      </c>
      <c r="AP2057" s="24"/>
      <c r="AQ2057" s="24"/>
      <c r="AR2057" s="24"/>
      <c r="AS2057" s="24"/>
      <c r="AT2057" s="24" t="e">
        <v>#N/A</v>
      </c>
      <c r="AU2057" s="24" t="e">
        <v>#N/A</v>
      </c>
      <c r="AV2057" s="24" t="e">
        <v>#N/A</v>
      </c>
      <c r="AW2057" s="24"/>
      <c r="AX2057" s="24"/>
      <c r="AY2057" s="24"/>
      <c r="AZ2057" s="24"/>
      <c r="BA2057" s="24"/>
      <c r="BB2057" s="24"/>
      <c r="BC2057" s="24"/>
      <c r="BD2057" s="24">
        <v>0</v>
      </c>
      <c r="BE2057" s="24">
        <v>0</v>
      </c>
      <c r="BF2057" s="23"/>
      <c r="BG2057" s="23"/>
      <c r="BH2057" s="23">
        <v>43894</v>
      </c>
      <c r="BI2057" s="26" t="s">
        <v>10014</v>
      </c>
      <c r="BJ2057" s="26" t="s">
        <v>6948</v>
      </c>
      <c r="BK2057" s="29">
        <v>59739</v>
      </c>
      <c r="BL2057" s="24" t="s">
        <v>129</v>
      </c>
      <c r="BM2057" s="22" t="str">
        <f ca="1">+IF(Tabla1[[#This Row],[FECHA INGRESO]]&gt;=44986,IF((TODAY()-Tabla1[[#This Row],[FECHA INGRESO]])&gt;=50,"ALERTA","TODAVÍA FALTA"),"N/A")</f>
        <v>N/A</v>
      </c>
      <c r="BN2057" s="7">
        <f>IFERROR((_xlfn.DAYS(Tabla1[[#This Row],[FECHA INGRESO]],Tabla1[[#This Row],[FECHA RETIRO]]))/30,"")</f>
        <v>-1.6</v>
      </c>
    </row>
    <row r="2058" spans="1:66" x14ac:dyDescent="0.35">
      <c r="A2058" s="34">
        <v>1012365313</v>
      </c>
      <c r="B2058" s="22" t="s">
        <v>11729</v>
      </c>
      <c r="C2058" s="23">
        <v>43846</v>
      </c>
      <c r="D2058" s="23" t="s">
        <v>157</v>
      </c>
      <c r="E2058" s="24" t="s">
        <v>94</v>
      </c>
      <c r="F2058" s="23" t="s">
        <v>70</v>
      </c>
      <c r="G2058" s="24"/>
      <c r="H2058" s="24">
        <v>24099172088</v>
      </c>
      <c r="I2058" s="24" t="s">
        <v>95</v>
      </c>
      <c r="J2058" s="24">
        <f>DATEDIF(Tabla1[[#This Row],[FECHA DE NACIMIENTO]],Tabla1[[#This Row],[FECHA ACTUAL]],"Y")</f>
        <v>33</v>
      </c>
      <c r="K2058" s="24" t="s">
        <v>73</v>
      </c>
      <c r="L2058" s="24" t="s">
        <v>112</v>
      </c>
      <c r="M2058" s="24">
        <v>1</v>
      </c>
      <c r="N2058" s="24">
        <v>1</v>
      </c>
      <c r="O2058" s="24">
        <v>2</v>
      </c>
      <c r="P2058" s="24" t="s">
        <v>101</v>
      </c>
      <c r="Q2058" s="23">
        <v>33017</v>
      </c>
      <c r="R2058" s="24" t="s">
        <v>76</v>
      </c>
      <c r="S2058" s="25">
        <v>45119</v>
      </c>
      <c r="T2058" s="24"/>
      <c r="U2058" s="24">
        <v>3215404418</v>
      </c>
      <c r="V2058" s="24" t="s">
        <v>11730</v>
      </c>
      <c r="W2058" s="24" t="s">
        <v>11731</v>
      </c>
      <c r="X2058" s="24" t="s">
        <v>11732</v>
      </c>
      <c r="Y2058" s="24" t="s">
        <v>11733</v>
      </c>
      <c r="Z2058" s="24" t="s">
        <v>117</v>
      </c>
      <c r="AA2058" s="24">
        <v>3136888933</v>
      </c>
      <c r="AB2058" s="24" t="s">
        <v>77</v>
      </c>
      <c r="AC2058" s="24" t="s">
        <v>77</v>
      </c>
      <c r="AD2058" s="24" t="s">
        <v>77</v>
      </c>
      <c r="AE2058" s="26" t="s">
        <v>183</v>
      </c>
      <c r="AF2058" s="26" t="s">
        <v>11734</v>
      </c>
      <c r="AG2058" s="26"/>
      <c r="AH2058" s="27" t="s">
        <v>184</v>
      </c>
      <c r="AI2058" s="27" t="s">
        <v>515</v>
      </c>
      <c r="AJ2058" s="27" t="s">
        <v>515</v>
      </c>
      <c r="AK2058" s="24" t="s">
        <v>121</v>
      </c>
      <c r="AL2058" s="24" t="s">
        <v>7086</v>
      </c>
      <c r="AM2058" s="23">
        <v>43846</v>
      </c>
      <c r="AN2058" s="28">
        <v>877803</v>
      </c>
      <c r="AO2058" s="28">
        <v>102854</v>
      </c>
      <c r="AP2058" s="24"/>
      <c r="AQ2058" s="24"/>
      <c r="AR2058" s="24"/>
      <c r="AS2058" s="24"/>
      <c r="AT2058" s="24" t="e">
        <v>#N/A</v>
      </c>
      <c r="AU2058" s="24" t="e">
        <v>#N/A</v>
      </c>
      <c r="AV2058" s="24" t="e">
        <v>#N/A</v>
      </c>
      <c r="AW2058" s="24"/>
      <c r="AX2058" s="24"/>
      <c r="AY2058" s="24"/>
      <c r="AZ2058" s="24"/>
      <c r="BA2058" s="24"/>
      <c r="BB2058" s="24"/>
      <c r="BC2058" s="24"/>
      <c r="BD2058" s="24">
        <v>0</v>
      </c>
      <c r="BE2058" s="24">
        <v>0</v>
      </c>
      <c r="BF2058" s="23"/>
      <c r="BG2058" s="23"/>
      <c r="BH2058" s="23">
        <v>43875</v>
      </c>
      <c r="BI2058" s="26" t="s">
        <v>127</v>
      </c>
      <c r="BJ2058" s="26" t="s">
        <v>1953</v>
      </c>
      <c r="BK2058" s="29">
        <v>0</v>
      </c>
      <c r="BL2058" s="24" t="s">
        <v>129</v>
      </c>
      <c r="BM2058" s="22" t="str">
        <f ca="1">+IF(Tabla1[[#This Row],[FECHA INGRESO]]&gt;=44986,IF((TODAY()-Tabla1[[#This Row],[FECHA INGRESO]])&gt;=50,"ALERTA","TODAVÍA FALTA"),"N/A")</f>
        <v>N/A</v>
      </c>
      <c r="BN2058" s="7">
        <f>IFERROR((_xlfn.DAYS(Tabla1[[#This Row],[FECHA INGRESO]],Tabla1[[#This Row],[FECHA RETIRO]]))/30,"")</f>
        <v>-0.96666666666666667</v>
      </c>
    </row>
    <row r="2059" spans="1:66" x14ac:dyDescent="0.35">
      <c r="A2059" s="34">
        <v>1013663293</v>
      </c>
      <c r="B2059" s="22" t="s">
        <v>11735</v>
      </c>
      <c r="C2059" s="23">
        <v>43847</v>
      </c>
      <c r="D2059" s="23" t="s">
        <v>266</v>
      </c>
      <c r="E2059" s="23" t="s">
        <v>110</v>
      </c>
      <c r="F2059" s="23" t="s">
        <v>70</v>
      </c>
      <c r="G2059" s="24"/>
      <c r="H2059" s="24">
        <v>24099220367</v>
      </c>
      <c r="I2059" s="24" t="s">
        <v>72</v>
      </c>
      <c r="J2059" s="24">
        <f>DATEDIF(Tabla1[[#This Row],[FECHA DE NACIMIENTO]],Tabla1[[#This Row],[FECHA ACTUAL]],"Y")</f>
        <v>27</v>
      </c>
      <c r="K2059" s="24" t="s">
        <v>96</v>
      </c>
      <c r="L2059" s="24" t="s">
        <v>112</v>
      </c>
      <c r="M2059" s="24">
        <v>0</v>
      </c>
      <c r="N2059" s="24">
        <v>0</v>
      </c>
      <c r="O2059" s="24">
        <v>1</v>
      </c>
      <c r="P2059" s="24" t="s">
        <v>101</v>
      </c>
      <c r="Q2059" s="23">
        <v>35029</v>
      </c>
      <c r="R2059" s="24" t="s">
        <v>76</v>
      </c>
      <c r="S2059" s="25">
        <v>45119</v>
      </c>
      <c r="T2059" s="24">
        <v>9286192</v>
      </c>
      <c r="U2059" s="24">
        <v>3202532382</v>
      </c>
      <c r="V2059" s="24" t="s">
        <v>11736</v>
      </c>
      <c r="W2059" s="24" t="s">
        <v>11737</v>
      </c>
      <c r="X2059" s="24" t="s">
        <v>11738</v>
      </c>
      <c r="Y2059" s="24" t="s">
        <v>11739</v>
      </c>
      <c r="Z2059" s="24" t="s">
        <v>285</v>
      </c>
      <c r="AA2059" s="24">
        <v>3138358884</v>
      </c>
      <c r="AB2059" s="24" t="s">
        <v>77</v>
      </c>
      <c r="AC2059" s="24" t="s">
        <v>77</v>
      </c>
      <c r="AD2059" s="24" t="s">
        <v>77</v>
      </c>
      <c r="AE2059" s="26" t="s">
        <v>194</v>
      </c>
      <c r="AF2059" s="26"/>
      <c r="AG2059" s="26" t="s">
        <v>11740</v>
      </c>
      <c r="AH2059" s="27" t="s">
        <v>163</v>
      </c>
      <c r="AI2059" s="27" t="s">
        <v>376</v>
      </c>
      <c r="AJ2059" s="27" t="s">
        <v>377</v>
      </c>
      <c r="AK2059" s="24" t="s">
        <v>121</v>
      </c>
      <c r="AL2059" s="24" t="s">
        <v>7086</v>
      </c>
      <c r="AM2059" s="23">
        <v>43847</v>
      </c>
      <c r="AN2059" s="28">
        <v>1395511.2</v>
      </c>
      <c r="AO2059" s="28">
        <v>102854</v>
      </c>
      <c r="AP2059" s="24"/>
      <c r="AQ2059" s="24"/>
      <c r="AR2059" s="24"/>
      <c r="AS2059" s="24"/>
      <c r="AT2059" s="24" t="e">
        <v>#N/A</v>
      </c>
      <c r="AU2059" s="24" t="e">
        <v>#N/A</v>
      </c>
      <c r="AV2059" s="24" t="e">
        <v>#N/A</v>
      </c>
      <c r="AW2059" s="24"/>
      <c r="AX2059" s="24"/>
      <c r="AY2059" s="24"/>
      <c r="AZ2059" s="24"/>
      <c r="BA2059" s="24"/>
      <c r="BB2059" s="24"/>
      <c r="BC2059" s="24"/>
      <c r="BD2059" s="24">
        <v>0</v>
      </c>
      <c r="BE2059" s="24">
        <v>0</v>
      </c>
      <c r="BF2059" s="23"/>
      <c r="BG2059" s="23"/>
      <c r="BH2059" s="23">
        <v>44139</v>
      </c>
      <c r="BI2059" s="26" t="s">
        <v>10014</v>
      </c>
      <c r="BJ2059" s="26" t="s">
        <v>782</v>
      </c>
      <c r="BK2059" s="29">
        <v>0</v>
      </c>
      <c r="BL2059" s="24" t="s">
        <v>129</v>
      </c>
      <c r="BM2059" s="22" t="str">
        <f ca="1">+IF(Tabla1[[#This Row],[FECHA INGRESO]]&gt;=44986,IF((TODAY()-Tabla1[[#This Row],[FECHA INGRESO]])&gt;=50,"ALERTA","TODAVÍA FALTA"),"N/A")</f>
        <v>N/A</v>
      </c>
      <c r="BN2059" s="7">
        <f>IFERROR((_xlfn.DAYS(Tabla1[[#This Row],[FECHA INGRESO]],Tabla1[[#This Row],[FECHA RETIRO]]))/30,"")</f>
        <v>-9.7333333333333325</v>
      </c>
    </row>
    <row r="2060" spans="1:66" x14ac:dyDescent="0.35">
      <c r="A2060" s="34">
        <v>52706834</v>
      </c>
      <c r="B2060" s="22" t="s">
        <v>11741</v>
      </c>
      <c r="C2060" s="23">
        <v>43850</v>
      </c>
      <c r="D2060" s="23" t="s">
        <v>266</v>
      </c>
      <c r="E2060" s="23" t="s">
        <v>111</v>
      </c>
      <c r="F2060" s="23" t="s">
        <v>111</v>
      </c>
      <c r="G2060" s="24"/>
      <c r="H2060" s="24">
        <v>24099211565</v>
      </c>
      <c r="I2060" s="24" t="s">
        <v>95</v>
      </c>
      <c r="J2060" s="24">
        <f>DATEDIF(Tabla1[[#This Row],[FECHA DE NACIMIENTO]],Tabla1[[#This Row],[FECHA ACTUAL]],"Y")</f>
        <v>43</v>
      </c>
      <c r="K2060" s="24" t="s">
        <v>96</v>
      </c>
      <c r="L2060" s="24" t="s">
        <v>74</v>
      </c>
      <c r="M2060" s="24">
        <v>0</v>
      </c>
      <c r="N2060" s="24">
        <v>1</v>
      </c>
      <c r="O2060" s="24">
        <v>4</v>
      </c>
      <c r="P2060" s="24" t="s">
        <v>101</v>
      </c>
      <c r="Q2060" s="23">
        <v>29227</v>
      </c>
      <c r="R2060" s="24" t="s">
        <v>76</v>
      </c>
      <c r="S2060" s="25">
        <v>45119</v>
      </c>
      <c r="T2060" s="24">
        <v>3082589</v>
      </c>
      <c r="U2060" s="24">
        <v>3193492414</v>
      </c>
      <c r="V2060" s="24" t="s">
        <v>11742</v>
      </c>
      <c r="W2060" s="24" t="s">
        <v>11743</v>
      </c>
      <c r="X2060" s="24" t="s">
        <v>11744</v>
      </c>
      <c r="Y2060" s="24" t="s">
        <v>11745</v>
      </c>
      <c r="Z2060" s="24" t="s">
        <v>82</v>
      </c>
      <c r="AA2060" s="24">
        <v>3142586220</v>
      </c>
      <c r="AB2060" s="24" t="s">
        <v>77</v>
      </c>
      <c r="AC2060" s="24" t="s">
        <v>77</v>
      </c>
      <c r="AD2060" s="24" t="s">
        <v>77</v>
      </c>
      <c r="AE2060" s="26" t="s">
        <v>84</v>
      </c>
      <c r="AF2060" s="26" t="s">
        <v>11746</v>
      </c>
      <c r="AG2060" s="26"/>
      <c r="AH2060" s="27" t="s">
        <v>213</v>
      </c>
      <c r="AI2060" s="27" t="s">
        <v>3338</v>
      </c>
      <c r="AJ2060" s="27" t="s">
        <v>377</v>
      </c>
      <c r="AK2060" s="24" t="s">
        <v>121</v>
      </c>
      <c r="AL2060" s="24" t="s">
        <v>7086</v>
      </c>
      <c r="AM2060" s="23">
        <v>43850</v>
      </c>
      <c r="AN2060" s="28">
        <v>3721363.2</v>
      </c>
      <c r="AO2060" s="28">
        <v>0</v>
      </c>
      <c r="AP2060" s="24"/>
      <c r="AQ2060" s="24"/>
      <c r="AR2060" s="24"/>
      <c r="AS2060" s="24"/>
      <c r="AT2060" s="24" t="e">
        <v>#N/A</v>
      </c>
      <c r="AU2060" s="24" t="e">
        <v>#N/A</v>
      </c>
      <c r="AV2060" s="24">
        <v>82</v>
      </c>
      <c r="AW2060" s="24"/>
      <c r="AX2060" s="24"/>
      <c r="AY2060" s="24"/>
      <c r="AZ2060" s="24"/>
      <c r="BA2060" s="24"/>
      <c r="BB2060" s="24"/>
      <c r="BC2060" s="24"/>
      <c r="BD2060" s="24">
        <v>0</v>
      </c>
      <c r="BE2060" s="24">
        <v>0</v>
      </c>
      <c r="BF2060" s="23"/>
      <c r="BG2060" s="23"/>
      <c r="BH2060" s="23">
        <v>44111</v>
      </c>
      <c r="BI2060" s="26" t="s">
        <v>466</v>
      </c>
      <c r="BJ2060" s="26" t="s">
        <v>11747</v>
      </c>
      <c r="BK2060" s="29">
        <v>0</v>
      </c>
      <c r="BL2060" s="24" t="s">
        <v>129</v>
      </c>
      <c r="BM2060" s="22" t="str">
        <f ca="1">+IF(Tabla1[[#This Row],[FECHA INGRESO]]&gt;=44986,IF((TODAY()-Tabla1[[#This Row],[FECHA INGRESO]])&gt;=50,"ALERTA","TODAVÍA FALTA"),"N/A")</f>
        <v>N/A</v>
      </c>
      <c r="BN2060" s="7">
        <f>IFERROR((_xlfn.DAYS(Tabla1[[#This Row],[FECHA INGRESO]],Tabla1[[#This Row],[FECHA RETIRO]]))/30,"")</f>
        <v>-8.6999999999999993</v>
      </c>
    </row>
    <row r="2061" spans="1:66" x14ac:dyDescent="0.35">
      <c r="A2061" s="34">
        <v>52187382</v>
      </c>
      <c r="B2061" s="22" t="s">
        <v>11748</v>
      </c>
      <c r="C2061" s="23">
        <v>43850</v>
      </c>
      <c r="D2061" s="23" t="s">
        <v>188</v>
      </c>
      <c r="E2061" s="23" t="s">
        <v>110</v>
      </c>
      <c r="F2061" s="23" t="s">
        <v>70</v>
      </c>
      <c r="G2061" s="24"/>
      <c r="H2061" s="24">
        <v>24099259916</v>
      </c>
      <c r="I2061" s="24" t="s">
        <v>95</v>
      </c>
      <c r="J2061" s="24">
        <f>DATEDIF(Tabla1[[#This Row],[FECHA DE NACIMIENTO]],Tabla1[[#This Row],[FECHA ACTUAL]],"Y")</f>
        <v>46</v>
      </c>
      <c r="K2061" s="24" t="s">
        <v>73</v>
      </c>
      <c r="L2061" s="24" t="s">
        <v>234</v>
      </c>
      <c r="M2061" s="24">
        <v>2</v>
      </c>
      <c r="N2061" s="24">
        <v>2</v>
      </c>
      <c r="O2061" s="24">
        <v>2</v>
      </c>
      <c r="P2061" s="24" t="s">
        <v>101</v>
      </c>
      <c r="Q2061" s="23">
        <v>28104</v>
      </c>
      <c r="R2061" s="24" t="s">
        <v>76</v>
      </c>
      <c r="S2061" s="25">
        <v>45119</v>
      </c>
      <c r="T2061" s="24"/>
      <c r="U2061" s="24">
        <v>3125350607</v>
      </c>
      <c r="V2061" s="24" t="s">
        <v>11749</v>
      </c>
      <c r="W2061" s="24" t="s">
        <v>11750</v>
      </c>
      <c r="X2061" s="24" t="s">
        <v>2561</v>
      </c>
      <c r="Y2061" s="24" t="s">
        <v>11751</v>
      </c>
      <c r="Z2061" s="24" t="s">
        <v>162</v>
      </c>
      <c r="AA2061" s="24">
        <v>3212545258</v>
      </c>
      <c r="AB2061" s="24" t="s">
        <v>77</v>
      </c>
      <c r="AC2061" s="24" t="s">
        <v>77</v>
      </c>
      <c r="AD2061" s="24" t="s">
        <v>77</v>
      </c>
      <c r="AE2061" s="26" t="s">
        <v>183</v>
      </c>
      <c r="AF2061" s="26"/>
      <c r="AG2061" s="26" t="s">
        <v>11752</v>
      </c>
      <c r="AH2061" s="27" t="s">
        <v>3042</v>
      </c>
      <c r="AI2061" s="27" t="s">
        <v>9289</v>
      </c>
      <c r="AJ2061" s="27" t="s">
        <v>438</v>
      </c>
      <c r="AK2061" s="24" t="s">
        <v>121</v>
      </c>
      <c r="AL2061" s="24" t="s">
        <v>7086</v>
      </c>
      <c r="AM2061" s="23">
        <v>43850</v>
      </c>
      <c r="AN2061" s="28">
        <v>877803</v>
      </c>
      <c r="AO2061" s="28">
        <v>102854</v>
      </c>
      <c r="AP2061" s="24"/>
      <c r="AQ2061" s="24"/>
      <c r="AR2061" s="24"/>
      <c r="AS2061" s="24"/>
      <c r="AT2061" s="24" t="e">
        <v>#N/A</v>
      </c>
      <c r="AU2061" s="24" t="e">
        <v>#N/A</v>
      </c>
      <c r="AV2061" s="24">
        <v>93</v>
      </c>
      <c r="AW2061" s="24"/>
      <c r="AX2061" s="24"/>
      <c r="AY2061" s="24"/>
      <c r="AZ2061" s="24"/>
      <c r="BA2061" s="24"/>
      <c r="BB2061" s="24"/>
      <c r="BC2061" s="24"/>
      <c r="BD2061" s="24">
        <v>0</v>
      </c>
      <c r="BE2061" s="24">
        <v>0</v>
      </c>
      <c r="BF2061" s="23"/>
      <c r="BG2061" s="23"/>
      <c r="BH2061" s="23">
        <v>43878</v>
      </c>
      <c r="BI2061" s="26" t="s">
        <v>127</v>
      </c>
      <c r="BJ2061" s="26" t="s">
        <v>8265</v>
      </c>
      <c r="BK2061" s="29">
        <v>0</v>
      </c>
      <c r="BL2061" s="24" t="s">
        <v>129</v>
      </c>
      <c r="BM2061" s="22" t="str">
        <f ca="1">+IF(Tabla1[[#This Row],[FECHA INGRESO]]&gt;=44986,IF((TODAY()-Tabla1[[#This Row],[FECHA INGRESO]])&gt;=50,"ALERTA","TODAVÍA FALTA"),"N/A")</f>
        <v>N/A</v>
      </c>
      <c r="BN2061" s="7">
        <f>IFERROR((_xlfn.DAYS(Tabla1[[#This Row],[FECHA INGRESO]],Tabla1[[#This Row],[FECHA RETIRO]]))/30,"")</f>
        <v>-0.93333333333333335</v>
      </c>
    </row>
    <row r="2062" spans="1:66" x14ac:dyDescent="0.35">
      <c r="A2062" s="34">
        <v>1019030456</v>
      </c>
      <c r="B2062" s="22" t="s">
        <v>11753</v>
      </c>
      <c r="C2062" s="23">
        <v>43850</v>
      </c>
      <c r="D2062" s="23" t="s">
        <v>131</v>
      </c>
      <c r="E2062" s="23" t="s">
        <v>111</v>
      </c>
      <c r="F2062" s="23" t="s">
        <v>70</v>
      </c>
      <c r="G2062" s="24"/>
      <c r="H2062" s="24">
        <v>24099233837</v>
      </c>
      <c r="I2062" s="24" t="s">
        <v>95</v>
      </c>
      <c r="J2062" s="24">
        <f>DATEDIF(Tabla1[[#This Row],[FECHA DE NACIMIENTO]],Tabla1[[#This Row],[FECHA ACTUAL]],"Y")</f>
        <v>34</v>
      </c>
      <c r="K2062" s="24" t="s">
        <v>73</v>
      </c>
      <c r="L2062" s="24" t="s">
        <v>234</v>
      </c>
      <c r="M2062" s="24">
        <v>1</v>
      </c>
      <c r="N2062" s="24">
        <v>1</v>
      </c>
      <c r="O2062" s="24">
        <v>2</v>
      </c>
      <c r="P2062" s="24" t="s">
        <v>101</v>
      </c>
      <c r="Q2062" s="23">
        <v>32488</v>
      </c>
      <c r="R2062" s="24" t="s">
        <v>76</v>
      </c>
      <c r="S2062" s="25">
        <v>45119</v>
      </c>
      <c r="T2062" s="24">
        <v>7078360</v>
      </c>
      <c r="U2062" s="24">
        <v>3054816860</v>
      </c>
      <c r="V2062" s="24" t="s">
        <v>11754</v>
      </c>
      <c r="W2062" s="24" t="s">
        <v>11755</v>
      </c>
      <c r="X2062" s="24" t="s">
        <v>11708</v>
      </c>
      <c r="Y2062" s="24" t="s">
        <v>11756</v>
      </c>
      <c r="Z2062" s="24" t="s">
        <v>82</v>
      </c>
      <c r="AA2062" s="24">
        <v>3126222798</v>
      </c>
      <c r="AB2062" s="24" t="s">
        <v>77</v>
      </c>
      <c r="AC2062" s="24" t="s">
        <v>77</v>
      </c>
      <c r="AD2062" s="24" t="s">
        <v>77</v>
      </c>
      <c r="AE2062" s="26" t="s">
        <v>183</v>
      </c>
      <c r="AF2062" s="26"/>
      <c r="AG2062" s="26" t="s">
        <v>11757</v>
      </c>
      <c r="AH2062" s="27" t="s">
        <v>3042</v>
      </c>
      <c r="AI2062" s="27" t="s">
        <v>11758</v>
      </c>
      <c r="AJ2062" s="27" t="s">
        <v>438</v>
      </c>
      <c r="AK2062" s="24" t="s">
        <v>121</v>
      </c>
      <c r="AL2062" s="24" t="s">
        <v>7086</v>
      </c>
      <c r="AM2062" s="23">
        <v>43850</v>
      </c>
      <c r="AN2062" s="28">
        <v>877803</v>
      </c>
      <c r="AO2062" s="28">
        <v>102854</v>
      </c>
      <c r="AP2062" s="24"/>
      <c r="AQ2062" s="24"/>
      <c r="AR2062" s="24"/>
      <c r="AS2062" s="24"/>
      <c r="AT2062" s="24" t="e">
        <v>#N/A</v>
      </c>
      <c r="AU2062" s="24" t="e">
        <v>#N/A</v>
      </c>
      <c r="AV2062" s="24" t="e">
        <v>#N/A</v>
      </c>
      <c r="AW2062" s="24"/>
      <c r="AX2062" s="24"/>
      <c r="AY2062" s="24"/>
      <c r="AZ2062" s="24"/>
      <c r="BA2062" s="24"/>
      <c r="BB2062" s="24"/>
      <c r="BC2062" s="24"/>
      <c r="BD2062" s="24">
        <v>0</v>
      </c>
      <c r="BE2062" s="24">
        <v>0</v>
      </c>
      <c r="BF2062" s="23"/>
      <c r="BG2062" s="23"/>
      <c r="BH2062" s="23">
        <v>43861</v>
      </c>
      <c r="BI2062" s="26" t="s">
        <v>466</v>
      </c>
      <c r="BJ2062" s="26"/>
      <c r="BK2062" s="29">
        <v>0</v>
      </c>
      <c r="BL2062" s="24" t="s">
        <v>129</v>
      </c>
      <c r="BM2062" s="22" t="str">
        <f ca="1">+IF(Tabla1[[#This Row],[FECHA INGRESO]]&gt;=44986,IF((TODAY()-Tabla1[[#This Row],[FECHA INGRESO]])&gt;=50,"ALERTA","TODAVÍA FALTA"),"N/A")</f>
        <v>N/A</v>
      </c>
      <c r="BN2062" s="7">
        <f>IFERROR((_xlfn.DAYS(Tabla1[[#This Row],[FECHA INGRESO]],Tabla1[[#This Row],[FECHA RETIRO]]))/30,"")</f>
        <v>-0.36666666666666664</v>
      </c>
    </row>
    <row r="2063" spans="1:66" x14ac:dyDescent="0.35">
      <c r="A2063" s="34">
        <v>1003764524</v>
      </c>
      <c r="B2063" s="22" t="s">
        <v>11759</v>
      </c>
      <c r="C2063" s="23">
        <v>43850</v>
      </c>
      <c r="D2063" s="23" t="s">
        <v>157</v>
      </c>
      <c r="E2063" s="23" t="s">
        <v>111</v>
      </c>
      <c r="F2063" s="23" t="s">
        <v>70</v>
      </c>
      <c r="G2063" s="24"/>
      <c r="H2063" s="24">
        <v>24099259389</v>
      </c>
      <c r="I2063" s="24" t="s">
        <v>72</v>
      </c>
      <c r="J2063" s="24">
        <f>DATEDIF(Tabla1[[#This Row],[FECHA DE NACIMIENTO]],Tabla1[[#This Row],[FECHA ACTUAL]],"Y")</f>
        <v>21</v>
      </c>
      <c r="K2063" s="24" t="s">
        <v>500</v>
      </c>
      <c r="L2063" s="24" t="s">
        <v>112</v>
      </c>
      <c r="M2063" s="24">
        <v>0</v>
      </c>
      <c r="N2063" s="24">
        <v>0</v>
      </c>
      <c r="O2063" s="24">
        <v>2</v>
      </c>
      <c r="P2063" s="24" t="s">
        <v>101</v>
      </c>
      <c r="Q2063" s="23">
        <v>37230</v>
      </c>
      <c r="R2063" s="24" t="s">
        <v>76</v>
      </c>
      <c r="S2063" s="25">
        <v>45119</v>
      </c>
      <c r="T2063" s="24">
        <v>5756172</v>
      </c>
      <c r="U2063" s="24">
        <v>3204229916</v>
      </c>
      <c r="V2063" s="24" t="s">
        <v>11760</v>
      </c>
      <c r="W2063" s="24" t="s">
        <v>11761</v>
      </c>
      <c r="X2063" s="24" t="s">
        <v>2752</v>
      </c>
      <c r="Y2063" s="24" t="s">
        <v>11762</v>
      </c>
      <c r="Z2063" s="24" t="s">
        <v>9331</v>
      </c>
      <c r="AA2063" s="24">
        <v>3204217366</v>
      </c>
      <c r="AB2063" s="24" t="s">
        <v>77</v>
      </c>
      <c r="AC2063" s="24" t="s">
        <v>77</v>
      </c>
      <c r="AD2063" s="24" t="s">
        <v>77</v>
      </c>
      <c r="AE2063" s="26" t="s">
        <v>151</v>
      </c>
      <c r="AF2063" s="26"/>
      <c r="AG2063" s="26"/>
      <c r="AH2063" s="27" t="s">
        <v>3042</v>
      </c>
      <c r="AI2063" s="27" t="s">
        <v>10168</v>
      </c>
      <c r="AJ2063" s="27" t="s">
        <v>438</v>
      </c>
      <c r="AK2063" s="24" t="s">
        <v>121</v>
      </c>
      <c r="AL2063" s="24" t="s">
        <v>7086</v>
      </c>
      <c r="AM2063" s="23">
        <v>43850</v>
      </c>
      <c r="AN2063" s="28">
        <v>877803</v>
      </c>
      <c r="AO2063" s="28">
        <v>102854</v>
      </c>
      <c r="AP2063" s="24"/>
      <c r="AQ2063" s="24"/>
      <c r="AR2063" s="24"/>
      <c r="AS2063" s="24"/>
      <c r="AT2063" s="24" t="e">
        <v>#N/A</v>
      </c>
      <c r="AU2063" s="24" t="e">
        <v>#N/A</v>
      </c>
      <c r="AV2063" s="24" t="e">
        <v>#N/A</v>
      </c>
      <c r="AW2063" s="24"/>
      <c r="AX2063" s="24"/>
      <c r="AY2063" s="24"/>
      <c r="AZ2063" s="24"/>
      <c r="BA2063" s="24"/>
      <c r="BB2063" s="24"/>
      <c r="BC2063" s="24"/>
      <c r="BD2063" s="24">
        <v>0</v>
      </c>
      <c r="BE2063" s="24">
        <v>0</v>
      </c>
      <c r="BF2063" s="23"/>
      <c r="BG2063" s="23"/>
      <c r="BH2063" s="23">
        <v>43966</v>
      </c>
      <c r="BI2063" s="26" t="s">
        <v>127</v>
      </c>
      <c r="BJ2063" s="26" t="s">
        <v>9591</v>
      </c>
      <c r="BK2063" s="29">
        <v>0</v>
      </c>
      <c r="BL2063" s="24" t="s">
        <v>129</v>
      </c>
      <c r="BM2063" s="22" t="str">
        <f ca="1">+IF(Tabla1[[#This Row],[FECHA INGRESO]]&gt;=44986,IF((TODAY()-Tabla1[[#This Row],[FECHA INGRESO]])&gt;=50,"ALERTA","TODAVÍA FALTA"),"N/A")</f>
        <v>N/A</v>
      </c>
      <c r="BN2063" s="7">
        <f>IFERROR((_xlfn.DAYS(Tabla1[[#This Row],[FECHA INGRESO]],Tabla1[[#This Row],[FECHA RETIRO]]))/30,"")</f>
        <v>-3.8666666666666667</v>
      </c>
    </row>
    <row r="2064" spans="1:66" x14ac:dyDescent="0.35">
      <c r="A2064" s="34">
        <v>80814793</v>
      </c>
      <c r="B2064" s="22" t="s">
        <v>11763</v>
      </c>
      <c r="C2064" s="23">
        <v>43850</v>
      </c>
      <c r="D2064" s="23" t="s">
        <v>93</v>
      </c>
      <c r="E2064" s="23" t="s">
        <v>110</v>
      </c>
      <c r="F2064" s="23" t="s">
        <v>70</v>
      </c>
      <c r="G2064" s="24"/>
      <c r="H2064" s="24">
        <v>24099198903</v>
      </c>
      <c r="I2064" s="24" t="s">
        <v>72</v>
      </c>
      <c r="J2064" s="24">
        <f>DATEDIF(Tabla1[[#This Row],[FECHA DE NACIMIENTO]],Tabla1[[#This Row],[FECHA ACTUAL]],"Y")</f>
        <v>39</v>
      </c>
      <c r="K2064" s="24" t="s">
        <v>73</v>
      </c>
      <c r="L2064" s="24" t="s">
        <v>234</v>
      </c>
      <c r="M2064" s="24">
        <v>2</v>
      </c>
      <c r="N2064" s="24">
        <v>3</v>
      </c>
      <c r="O2064" s="24">
        <v>3</v>
      </c>
      <c r="P2064" s="24" t="s">
        <v>101</v>
      </c>
      <c r="Q2064" s="23">
        <v>30733</v>
      </c>
      <c r="R2064" s="24" t="s">
        <v>76</v>
      </c>
      <c r="S2064" s="25">
        <v>45119</v>
      </c>
      <c r="T2064" s="24"/>
      <c r="U2064" s="24">
        <v>3158661483</v>
      </c>
      <c r="V2064" s="24" t="s">
        <v>11764</v>
      </c>
      <c r="W2064" s="24" t="s">
        <v>11765</v>
      </c>
      <c r="X2064" s="24" t="s">
        <v>11766</v>
      </c>
      <c r="Y2064" s="24" t="s">
        <v>11767</v>
      </c>
      <c r="Z2064" s="24" t="s">
        <v>285</v>
      </c>
      <c r="AA2064" s="24">
        <v>3213047138</v>
      </c>
      <c r="AB2064" s="24" t="s">
        <v>77</v>
      </c>
      <c r="AC2064" s="24" t="s">
        <v>77</v>
      </c>
      <c r="AD2064" s="24" t="s">
        <v>77</v>
      </c>
      <c r="AE2064" s="26" t="s">
        <v>151</v>
      </c>
      <c r="AF2064" s="26"/>
      <c r="AG2064" s="26"/>
      <c r="AH2064" s="27" t="s">
        <v>3042</v>
      </c>
      <c r="AI2064" s="27" t="s">
        <v>9289</v>
      </c>
      <c r="AJ2064" s="27" t="s">
        <v>438</v>
      </c>
      <c r="AK2064" s="24" t="s">
        <v>121</v>
      </c>
      <c r="AL2064" s="24" t="s">
        <v>7086</v>
      </c>
      <c r="AM2064" s="23">
        <v>43850</v>
      </c>
      <c r="AN2064" s="28">
        <v>877803</v>
      </c>
      <c r="AO2064" s="28">
        <v>102854</v>
      </c>
      <c r="AP2064" s="24"/>
      <c r="AQ2064" s="24"/>
      <c r="AR2064" s="24"/>
      <c r="AS2064" s="24"/>
      <c r="AT2064" s="24" t="e">
        <v>#N/A</v>
      </c>
      <c r="AU2064" s="24" t="e">
        <v>#N/A</v>
      </c>
      <c r="AV2064" s="24" t="e">
        <v>#N/A</v>
      </c>
      <c r="AW2064" s="24"/>
      <c r="AX2064" s="24"/>
      <c r="AY2064" s="24"/>
      <c r="AZ2064" s="24"/>
      <c r="BA2064" s="24"/>
      <c r="BB2064" s="24"/>
      <c r="BC2064" s="24"/>
      <c r="BD2064" s="24">
        <v>0</v>
      </c>
      <c r="BE2064" s="24">
        <v>0</v>
      </c>
      <c r="BF2064" s="23"/>
      <c r="BG2064" s="23"/>
      <c r="BH2064" s="23">
        <v>43909</v>
      </c>
      <c r="BI2064" s="26" t="s">
        <v>10014</v>
      </c>
      <c r="BJ2064" s="26" t="s">
        <v>9207</v>
      </c>
      <c r="BK2064" s="29">
        <v>0</v>
      </c>
      <c r="BL2064" s="24" t="s">
        <v>129</v>
      </c>
      <c r="BM2064" s="22" t="str">
        <f ca="1">+IF(Tabla1[[#This Row],[FECHA INGRESO]]&gt;=44986,IF((TODAY()-Tabla1[[#This Row],[FECHA INGRESO]])&gt;=50,"ALERTA","TODAVÍA FALTA"),"N/A")</f>
        <v>N/A</v>
      </c>
      <c r="BN2064" s="7">
        <f>IFERROR((_xlfn.DAYS(Tabla1[[#This Row],[FECHA INGRESO]],Tabla1[[#This Row],[FECHA RETIRO]]))/30,"")</f>
        <v>-1.9666666666666666</v>
      </c>
    </row>
    <row r="2065" spans="1:66" x14ac:dyDescent="0.35">
      <c r="A2065" s="34">
        <v>1013609379</v>
      </c>
      <c r="B2065" s="22" t="s">
        <v>11768</v>
      </c>
      <c r="C2065" s="23">
        <v>43850</v>
      </c>
      <c r="D2065" s="23" t="s">
        <v>188</v>
      </c>
      <c r="E2065" s="23" t="s">
        <v>111</v>
      </c>
      <c r="F2065" s="23" t="s">
        <v>70</v>
      </c>
      <c r="G2065" s="24"/>
      <c r="H2065" s="24">
        <v>24099208653</v>
      </c>
      <c r="I2065" s="24" t="s">
        <v>95</v>
      </c>
      <c r="J2065" s="24">
        <f>DATEDIF(Tabla1[[#This Row],[FECHA DE NACIMIENTO]],Tabla1[[#This Row],[FECHA ACTUAL]],"Y")</f>
        <v>33</v>
      </c>
      <c r="K2065" s="24" t="s">
        <v>73</v>
      </c>
      <c r="L2065" s="24" t="s">
        <v>74</v>
      </c>
      <c r="M2065" s="24">
        <v>1</v>
      </c>
      <c r="N2065" s="24">
        <v>1</v>
      </c>
      <c r="O2065" s="24">
        <v>2</v>
      </c>
      <c r="P2065" s="24" t="s">
        <v>101</v>
      </c>
      <c r="Q2065" s="23">
        <v>32867</v>
      </c>
      <c r="R2065" s="24" t="s">
        <v>76</v>
      </c>
      <c r="S2065" s="25">
        <v>45119</v>
      </c>
      <c r="T2065" s="24"/>
      <c r="U2065" s="24">
        <v>3002268383</v>
      </c>
      <c r="V2065" s="24" t="s">
        <v>11769</v>
      </c>
      <c r="W2065" s="24" t="s">
        <v>11770</v>
      </c>
      <c r="X2065" s="24" t="s">
        <v>6105</v>
      </c>
      <c r="Y2065" s="24" t="s">
        <v>11771</v>
      </c>
      <c r="Z2065" s="24" t="s">
        <v>82</v>
      </c>
      <c r="AA2065" s="24">
        <v>3012205010</v>
      </c>
      <c r="AB2065" s="24" t="s">
        <v>77</v>
      </c>
      <c r="AC2065" s="24" t="s">
        <v>77</v>
      </c>
      <c r="AD2065" s="24" t="s">
        <v>77</v>
      </c>
      <c r="AE2065" s="26" t="s">
        <v>151</v>
      </c>
      <c r="AF2065" s="26"/>
      <c r="AG2065" s="26"/>
      <c r="AH2065" s="27" t="s">
        <v>184</v>
      </c>
      <c r="AI2065" s="27" t="s">
        <v>1612</v>
      </c>
      <c r="AJ2065" s="27" t="s">
        <v>487</v>
      </c>
      <c r="AK2065" s="24" t="s">
        <v>121</v>
      </c>
      <c r="AL2065" s="24" t="s">
        <v>7086</v>
      </c>
      <c r="AM2065" s="23">
        <v>43850</v>
      </c>
      <c r="AN2065" s="28">
        <v>908526</v>
      </c>
      <c r="AO2065" s="28">
        <v>106454</v>
      </c>
      <c r="AP2065" s="24"/>
      <c r="AQ2065" s="24"/>
      <c r="AR2065" s="24"/>
      <c r="AS2065" s="24"/>
      <c r="AT2065" s="24"/>
      <c r="AU2065" s="24"/>
      <c r="AV2065" s="24">
        <v>99</v>
      </c>
      <c r="AW2065" s="24">
        <v>90</v>
      </c>
      <c r="AX2065" s="24"/>
      <c r="AY2065" s="24"/>
      <c r="AZ2065" s="24"/>
      <c r="BA2065" s="24"/>
      <c r="BB2065" s="24"/>
      <c r="BC2065" s="24"/>
      <c r="BD2065" s="24">
        <v>0</v>
      </c>
      <c r="BE2065" s="24">
        <v>0</v>
      </c>
      <c r="BF2065" s="23"/>
      <c r="BG2065" s="23"/>
      <c r="BH2065" s="23">
        <v>44413</v>
      </c>
      <c r="BI2065" s="26" t="s">
        <v>127</v>
      </c>
      <c r="BJ2065" s="26" t="s">
        <v>273</v>
      </c>
      <c r="BK2065" s="29">
        <v>0</v>
      </c>
      <c r="BL2065" s="24" t="s">
        <v>129</v>
      </c>
      <c r="BM2065" s="22" t="str">
        <f ca="1">+IF(Tabla1[[#This Row],[FECHA INGRESO]]&gt;=44986,IF((TODAY()-Tabla1[[#This Row],[FECHA INGRESO]])&gt;=50,"ALERTA","TODAVÍA FALTA"),"N/A")</f>
        <v>N/A</v>
      </c>
      <c r="BN2065" s="7">
        <f>IFERROR((_xlfn.DAYS(Tabla1[[#This Row],[FECHA INGRESO]],Tabla1[[#This Row],[FECHA RETIRO]]))/30,"")</f>
        <v>-18.766666666666666</v>
      </c>
    </row>
    <row r="2066" spans="1:66" x14ac:dyDescent="0.35">
      <c r="A2066" s="34">
        <v>1127620698</v>
      </c>
      <c r="B2066" s="22" t="s">
        <v>11772</v>
      </c>
      <c r="C2066" s="23">
        <v>43851</v>
      </c>
      <c r="D2066" s="23" t="s">
        <v>11022</v>
      </c>
      <c r="E2066" s="23" t="s">
        <v>111</v>
      </c>
      <c r="F2066" s="23" t="s">
        <v>70</v>
      </c>
      <c r="G2066" s="24"/>
      <c r="H2066" s="24">
        <v>24099234715</v>
      </c>
      <c r="I2066" s="24" t="s">
        <v>95</v>
      </c>
      <c r="J2066" s="24">
        <f>DATEDIF(Tabla1[[#This Row],[FECHA DE NACIMIENTO]],Tabla1[[#This Row],[FECHA ACTUAL]],"Y")</f>
        <v>28</v>
      </c>
      <c r="K2066" s="24" t="s">
        <v>73</v>
      </c>
      <c r="L2066" s="24" t="s">
        <v>112</v>
      </c>
      <c r="M2066" s="24">
        <v>2</v>
      </c>
      <c r="N2066" s="24">
        <v>2</v>
      </c>
      <c r="O2066" s="24">
        <v>2</v>
      </c>
      <c r="P2066" s="24" t="s">
        <v>101</v>
      </c>
      <c r="Q2066" s="23">
        <v>34623</v>
      </c>
      <c r="R2066" s="24" t="s">
        <v>4000</v>
      </c>
      <c r="S2066" s="25">
        <v>45119</v>
      </c>
      <c r="T2066" s="24"/>
      <c r="U2066" s="24">
        <v>3123383305</v>
      </c>
      <c r="V2066" s="24" t="s">
        <v>11773</v>
      </c>
      <c r="W2066" s="24" t="s">
        <v>11774</v>
      </c>
      <c r="X2066" s="24" t="s">
        <v>9245</v>
      </c>
      <c r="Y2066" s="24" t="s">
        <v>11775</v>
      </c>
      <c r="Z2066" s="24" t="s">
        <v>255</v>
      </c>
      <c r="AA2066" s="24">
        <v>3016490695</v>
      </c>
      <c r="AB2066" s="24" t="s">
        <v>77</v>
      </c>
      <c r="AC2066" s="24" t="s">
        <v>77</v>
      </c>
      <c r="AD2066" s="24" t="s">
        <v>77</v>
      </c>
      <c r="AE2066" s="26" t="s">
        <v>151</v>
      </c>
      <c r="AF2066" s="26"/>
      <c r="AG2066" s="26"/>
      <c r="AH2066" s="27" t="s">
        <v>184</v>
      </c>
      <c r="AI2066" s="27" t="s">
        <v>1612</v>
      </c>
      <c r="AJ2066" s="27" t="s">
        <v>487</v>
      </c>
      <c r="AK2066" s="24" t="s">
        <v>121</v>
      </c>
      <c r="AL2066" s="24" t="s">
        <v>7086</v>
      </c>
      <c r="AM2066" s="23">
        <v>43851</v>
      </c>
      <c r="AN2066" s="28">
        <v>877803</v>
      </c>
      <c r="AO2066" s="28">
        <v>102854</v>
      </c>
      <c r="AP2066" s="24"/>
      <c r="AQ2066" s="24"/>
      <c r="AR2066" s="24"/>
      <c r="AS2066" s="24"/>
      <c r="AT2066" s="24" t="e">
        <v>#N/A</v>
      </c>
      <c r="AU2066" s="24" t="e">
        <v>#N/A</v>
      </c>
      <c r="AV2066" s="24">
        <v>99</v>
      </c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3"/>
      <c r="BG2066" s="23"/>
      <c r="BH2066" s="23">
        <v>43908</v>
      </c>
      <c r="BI2066" s="26" t="s">
        <v>10014</v>
      </c>
      <c r="BJ2066" s="26" t="s">
        <v>2589</v>
      </c>
      <c r="BK2066" s="29">
        <v>0</v>
      </c>
      <c r="BL2066" s="24" t="s">
        <v>129</v>
      </c>
      <c r="BM2066" s="22" t="str">
        <f ca="1">+IF(Tabla1[[#This Row],[FECHA INGRESO]]&gt;=44986,IF((TODAY()-Tabla1[[#This Row],[FECHA INGRESO]])&gt;=50,"ALERTA","TODAVÍA FALTA"),"N/A")</f>
        <v>N/A</v>
      </c>
      <c r="BN2066" s="7">
        <f>IFERROR((_xlfn.DAYS(Tabla1[[#This Row],[FECHA INGRESO]],Tabla1[[#This Row],[FECHA RETIRO]]))/30,"")</f>
        <v>-1.9</v>
      </c>
    </row>
    <row r="2067" spans="1:66" x14ac:dyDescent="0.35">
      <c r="A2067" s="34">
        <v>52751250</v>
      </c>
      <c r="B2067" s="22" t="s">
        <v>11776</v>
      </c>
      <c r="C2067" s="23">
        <v>43851</v>
      </c>
      <c r="D2067" s="23" t="s">
        <v>266</v>
      </c>
      <c r="E2067" s="23" t="s">
        <v>110</v>
      </c>
      <c r="F2067" s="23" t="s">
        <v>70</v>
      </c>
      <c r="G2067" s="24"/>
      <c r="H2067" s="24">
        <v>24099292627</v>
      </c>
      <c r="I2067" s="24" t="s">
        <v>95</v>
      </c>
      <c r="J2067" s="24">
        <f>DATEDIF(Tabla1[[#This Row],[FECHA DE NACIMIENTO]],Tabla1[[#This Row],[FECHA ACTUAL]],"Y")</f>
        <v>38</v>
      </c>
      <c r="K2067" s="24" t="s">
        <v>96</v>
      </c>
      <c r="L2067" s="24" t="s">
        <v>74</v>
      </c>
      <c r="M2067" s="24">
        <v>2</v>
      </c>
      <c r="N2067" s="24">
        <v>2</v>
      </c>
      <c r="O2067" s="24">
        <v>2</v>
      </c>
      <c r="P2067" s="24" t="s">
        <v>101</v>
      </c>
      <c r="Q2067" s="23">
        <v>31048</v>
      </c>
      <c r="R2067" s="24" t="s">
        <v>76</v>
      </c>
      <c r="S2067" s="25">
        <v>45119</v>
      </c>
      <c r="T2067" s="24"/>
      <c r="U2067" s="24">
        <v>3203399929</v>
      </c>
      <c r="V2067" s="24" t="s">
        <v>11777</v>
      </c>
      <c r="W2067" s="24" t="s">
        <v>11778</v>
      </c>
      <c r="X2067" s="24" t="s">
        <v>11779</v>
      </c>
      <c r="Y2067" s="24" t="s">
        <v>11780</v>
      </c>
      <c r="Z2067" s="24" t="s">
        <v>82</v>
      </c>
      <c r="AA2067" s="24">
        <v>3118976067</v>
      </c>
      <c r="AB2067" s="24" t="s">
        <v>101</v>
      </c>
      <c r="AC2067" s="24" t="s">
        <v>83</v>
      </c>
      <c r="AD2067" s="24" t="e">
        <v>#REF!</v>
      </c>
      <c r="AE2067" s="26" t="s">
        <v>151</v>
      </c>
      <c r="AF2067" s="26"/>
      <c r="AG2067" s="26" t="s">
        <v>75</v>
      </c>
      <c r="AH2067" s="27" t="s">
        <v>184</v>
      </c>
      <c r="AI2067" s="27" t="s">
        <v>1612</v>
      </c>
      <c r="AJ2067" s="27" t="s">
        <v>487</v>
      </c>
      <c r="AK2067" s="24" t="s">
        <v>121</v>
      </c>
      <c r="AL2067" s="24" t="s">
        <v>7086</v>
      </c>
      <c r="AM2067" s="23">
        <v>43851</v>
      </c>
      <c r="AN2067" s="28">
        <v>1000000</v>
      </c>
      <c r="AO2067" s="28">
        <v>117172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96</v>
      </c>
      <c r="AW2067" s="24">
        <v>98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v>0</v>
      </c>
      <c r="BE2067" s="24">
        <v>0</v>
      </c>
      <c r="BF2067" s="23"/>
      <c r="BG2067" s="23"/>
      <c r="BH2067" s="23">
        <v>44623</v>
      </c>
      <c r="BI2067" s="26" t="s">
        <v>127</v>
      </c>
      <c r="BJ2067" s="26" t="s">
        <v>9591</v>
      </c>
      <c r="BK2067" s="29">
        <v>0</v>
      </c>
      <c r="BL2067" s="24" t="s">
        <v>129</v>
      </c>
      <c r="BM2067" s="22" t="str">
        <f ca="1">+IF(Tabla1[[#This Row],[FECHA INGRESO]]&gt;=44986,IF((TODAY()-Tabla1[[#This Row],[FECHA INGRESO]])&gt;=50,"ALERTA","TODAVÍA FALTA"),"N/A")</f>
        <v>N/A</v>
      </c>
      <c r="BN2067" s="7">
        <f>IFERROR((_xlfn.DAYS(Tabla1[[#This Row],[FECHA INGRESO]],Tabla1[[#This Row],[FECHA RETIRO]]))/30,"")</f>
        <v>-25.733333333333334</v>
      </c>
    </row>
    <row r="2068" spans="1:66" x14ac:dyDescent="0.35">
      <c r="A2068" s="34">
        <v>1023971755</v>
      </c>
      <c r="B2068" s="22" t="s">
        <v>11781</v>
      </c>
      <c r="C2068" s="23">
        <v>43853</v>
      </c>
      <c r="D2068" s="23" t="s">
        <v>131</v>
      </c>
      <c r="E2068" s="24" t="s">
        <v>94</v>
      </c>
      <c r="F2068" s="23" t="s">
        <v>70</v>
      </c>
      <c r="G2068" s="24"/>
      <c r="H2068" s="24">
        <v>24099206873</v>
      </c>
      <c r="I2068" s="24" t="s">
        <v>72</v>
      </c>
      <c r="J2068" s="24">
        <f>DATEDIF(Tabla1[[#This Row],[FECHA DE NACIMIENTO]],Tabla1[[#This Row],[FECHA ACTUAL]],"Y")</f>
        <v>24</v>
      </c>
      <c r="K2068" s="24" t="s">
        <v>73</v>
      </c>
      <c r="L2068" s="24" t="s">
        <v>112</v>
      </c>
      <c r="M2068" s="24">
        <v>0</v>
      </c>
      <c r="N2068" s="24">
        <v>0</v>
      </c>
      <c r="O2068" s="24">
        <v>2</v>
      </c>
      <c r="P2068" s="24" t="s">
        <v>101</v>
      </c>
      <c r="Q2068" s="23">
        <v>36074</v>
      </c>
      <c r="R2068" s="24" t="s">
        <v>76</v>
      </c>
      <c r="S2068" s="25">
        <v>45119</v>
      </c>
      <c r="T2068" s="24"/>
      <c r="U2068" s="24">
        <v>3014172496</v>
      </c>
      <c r="V2068" s="24" t="s">
        <v>11782</v>
      </c>
      <c r="W2068" s="24" t="s">
        <v>11783</v>
      </c>
      <c r="X2068" s="24" t="s">
        <v>11784</v>
      </c>
      <c r="Y2068" s="24" t="s">
        <v>11785</v>
      </c>
      <c r="Z2068" s="24" t="s">
        <v>117</v>
      </c>
      <c r="AA2068" s="24">
        <v>3008090215</v>
      </c>
      <c r="AB2068" s="24" t="s">
        <v>77</v>
      </c>
      <c r="AC2068" s="24" t="s">
        <v>77</v>
      </c>
      <c r="AD2068" s="24" t="s">
        <v>77</v>
      </c>
      <c r="AE2068" s="26" t="s">
        <v>194</v>
      </c>
      <c r="AF2068" s="26"/>
      <c r="AG2068" s="26" t="s">
        <v>11786</v>
      </c>
      <c r="AH2068" s="27" t="s">
        <v>867</v>
      </c>
      <c r="AI2068" s="27" t="s">
        <v>1612</v>
      </c>
      <c r="AJ2068" s="27" t="s">
        <v>487</v>
      </c>
      <c r="AK2068" s="24" t="s">
        <v>121</v>
      </c>
      <c r="AL2068" s="24" t="s">
        <v>868</v>
      </c>
      <c r="AM2068" s="23">
        <v>43853</v>
      </c>
      <c r="AN2068" s="28">
        <v>877803</v>
      </c>
      <c r="AO2068" s="28">
        <v>102854</v>
      </c>
      <c r="AP2068" s="24" t="s">
        <v>11787</v>
      </c>
      <c r="AQ2068" s="24"/>
      <c r="AR2068" s="24"/>
      <c r="AS2068" s="24"/>
      <c r="AT2068" s="24" t="e">
        <v>#N/A</v>
      </c>
      <c r="AU2068" s="24" t="e">
        <v>#N/A</v>
      </c>
      <c r="AV2068" s="24">
        <v>96</v>
      </c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3"/>
      <c r="BG2068" s="23"/>
      <c r="BH2068" s="23">
        <v>44035</v>
      </c>
      <c r="BI2068" s="26" t="s">
        <v>10014</v>
      </c>
      <c r="BJ2068" s="26" t="s">
        <v>10382</v>
      </c>
      <c r="BK2068" s="29">
        <v>0</v>
      </c>
      <c r="BL2068" s="24" t="s">
        <v>129</v>
      </c>
      <c r="BM2068" s="22" t="str">
        <f ca="1">+IF(Tabla1[[#This Row],[FECHA INGRESO]]&gt;=44986,IF((TODAY()-Tabla1[[#This Row],[FECHA INGRESO]])&gt;=50,"ALERTA","TODAVÍA FALTA"),"N/A")</f>
        <v>N/A</v>
      </c>
      <c r="BN2068" s="7">
        <f>IFERROR((_xlfn.DAYS(Tabla1[[#This Row],[FECHA INGRESO]],Tabla1[[#This Row],[FECHA RETIRO]]))/30,"")</f>
        <v>-6.0666666666666664</v>
      </c>
    </row>
    <row r="2069" spans="1:66" x14ac:dyDescent="0.35">
      <c r="A2069" s="34">
        <v>1069873654</v>
      </c>
      <c r="B2069" s="22" t="s">
        <v>11788</v>
      </c>
      <c r="C2069" s="23">
        <v>43853</v>
      </c>
      <c r="D2069" s="23" t="s">
        <v>266</v>
      </c>
      <c r="E2069" s="23" t="s">
        <v>111</v>
      </c>
      <c r="F2069" s="23" t="s">
        <v>111</v>
      </c>
      <c r="G2069" s="24"/>
      <c r="H2069" s="24">
        <v>24099360018</v>
      </c>
      <c r="I2069" s="24" t="s">
        <v>95</v>
      </c>
      <c r="J2069" s="24">
        <f>DATEDIF(Tabla1[[#This Row],[FECHA DE NACIMIENTO]],Tabla1[[#This Row],[FECHA ACTUAL]],"Y")</f>
        <v>25</v>
      </c>
      <c r="K2069" s="24" t="s">
        <v>96</v>
      </c>
      <c r="L2069" s="24" t="s">
        <v>112</v>
      </c>
      <c r="M2069" s="24">
        <v>0</v>
      </c>
      <c r="N2069" s="24">
        <v>0</v>
      </c>
      <c r="O2069" s="24">
        <v>2</v>
      </c>
      <c r="P2069" s="24" t="s">
        <v>101</v>
      </c>
      <c r="Q2069" s="23">
        <v>35861</v>
      </c>
      <c r="R2069" s="24" t="s">
        <v>11789</v>
      </c>
      <c r="S2069" s="25">
        <v>45119</v>
      </c>
      <c r="T2069" s="24"/>
      <c r="U2069" s="24">
        <v>3182908551</v>
      </c>
      <c r="V2069" s="24" t="s">
        <v>11790</v>
      </c>
      <c r="W2069" s="24" t="s">
        <v>11791</v>
      </c>
      <c r="X2069" s="24" t="s">
        <v>11304</v>
      </c>
      <c r="Y2069" s="24" t="s">
        <v>11792</v>
      </c>
      <c r="Z2069" s="24" t="s">
        <v>1570</v>
      </c>
      <c r="AA2069" s="24">
        <v>3176437788</v>
      </c>
      <c r="AB2069" s="24" t="s">
        <v>101</v>
      </c>
      <c r="AC2069" s="24" t="s">
        <v>83</v>
      </c>
      <c r="AD2069" s="24" t="e">
        <v>#REF!</v>
      </c>
      <c r="AE2069" s="26" t="s">
        <v>102</v>
      </c>
      <c r="AF2069" s="26"/>
      <c r="AG2069" s="26" t="s">
        <v>10847</v>
      </c>
      <c r="AH2069" s="27" t="s">
        <v>184</v>
      </c>
      <c r="AI2069" s="27" t="s">
        <v>1612</v>
      </c>
      <c r="AJ2069" s="27" t="s">
        <v>487</v>
      </c>
      <c r="AK2069" s="24" t="s">
        <v>121</v>
      </c>
      <c r="AL2069" s="24" t="s">
        <v>7086</v>
      </c>
      <c r="AM2069" s="23">
        <v>43853</v>
      </c>
      <c r="AN2069" s="28">
        <v>1000000</v>
      </c>
      <c r="AO2069" s="28">
        <v>117172</v>
      </c>
      <c r="AP2069" s="24"/>
      <c r="AQ2069" s="24"/>
      <c r="AR2069" s="24"/>
      <c r="AS2069" s="24"/>
      <c r="AT2069" s="24"/>
      <c r="AU2069" s="24"/>
      <c r="AV2069" s="24">
        <v>88</v>
      </c>
      <c r="AW2069" s="24">
        <v>88</v>
      </c>
      <c r="AX2069" s="24"/>
      <c r="AY2069" s="24"/>
      <c r="AZ2069" s="24"/>
      <c r="BA2069" s="24"/>
      <c r="BB2069" s="24"/>
      <c r="BC2069" s="24"/>
      <c r="BD2069" s="24"/>
      <c r="BE2069" s="24"/>
      <c r="BF2069" s="23"/>
      <c r="BG2069" s="23"/>
      <c r="BH2069" s="23">
        <v>44586</v>
      </c>
      <c r="BI2069" s="26" t="s">
        <v>127</v>
      </c>
      <c r="BJ2069" s="26" t="s">
        <v>273</v>
      </c>
      <c r="BK2069" s="29">
        <v>0</v>
      </c>
      <c r="BL2069" s="24" t="s">
        <v>129</v>
      </c>
      <c r="BM2069" s="22" t="str">
        <f ca="1">+IF(Tabla1[[#This Row],[FECHA INGRESO]]&gt;=44986,IF((TODAY()-Tabla1[[#This Row],[FECHA INGRESO]])&gt;=50,"ALERTA","TODAVÍA FALTA"),"N/A")</f>
        <v>N/A</v>
      </c>
      <c r="BN2069" s="7">
        <f>IFERROR((_xlfn.DAYS(Tabla1[[#This Row],[FECHA INGRESO]],Tabla1[[#This Row],[FECHA RETIRO]]))/30,"")</f>
        <v>-24.433333333333334</v>
      </c>
    </row>
    <row r="2070" spans="1:66" x14ac:dyDescent="0.35">
      <c r="A2070" s="21">
        <v>1018508589</v>
      </c>
      <c r="B2070" s="22" t="s">
        <v>11793</v>
      </c>
      <c r="C2070" s="23">
        <v>43853</v>
      </c>
      <c r="D2070" s="23" t="s">
        <v>93</v>
      </c>
      <c r="E2070" s="23" t="s">
        <v>110</v>
      </c>
      <c r="F2070" s="23" t="s">
        <v>70</v>
      </c>
      <c r="G2070" s="24"/>
      <c r="H2070" s="24">
        <v>24099352947</v>
      </c>
      <c r="I2070" s="24" t="s">
        <v>72</v>
      </c>
      <c r="J2070" s="24">
        <f>DATEDIF(Tabla1[[#This Row],[FECHA DE NACIMIENTO]],Tabla1[[#This Row],[FECHA ACTUAL]],"Y")</f>
        <v>24</v>
      </c>
      <c r="K2070" s="24" t="s">
        <v>96</v>
      </c>
      <c r="L2070" s="24" t="s">
        <v>112</v>
      </c>
      <c r="M2070" s="24">
        <v>0</v>
      </c>
      <c r="N2070" s="24">
        <v>0</v>
      </c>
      <c r="O2070" s="24">
        <v>4</v>
      </c>
      <c r="P2070" s="24" t="s">
        <v>101</v>
      </c>
      <c r="Q2070" s="23">
        <v>36186</v>
      </c>
      <c r="R2070" s="24" t="s">
        <v>76</v>
      </c>
      <c r="S2070" s="25">
        <v>45119</v>
      </c>
      <c r="T2070" s="24"/>
      <c r="U2070" s="24">
        <v>3114679582</v>
      </c>
      <c r="V2070" s="24" t="s">
        <v>11794</v>
      </c>
      <c r="W2070" s="24" t="s">
        <v>11795</v>
      </c>
      <c r="X2070" s="24" t="s">
        <v>10327</v>
      </c>
      <c r="Y2070" s="24" t="s">
        <v>11796</v>
      </c>
      <c r="Z2070" s="24" t="s">
        <v>117</v>
      </c>
      <c r="AA2070" s="24">
        <v>3114438075</v>
      </c>
      <c r="AB2070" s="24" t="s">
        <v>77</v>
      </c>
      <c r="AC2070" s="24" t="s">
        <v>77</v>
      </c>
      <c r="AD2070" s="24" t="s">
        <v>77</v>
      </c>
      <c r="AE2070" s="26" t="s">
        <v>151</v>
      </c>
      <c r="AF2070" s="26"/>
      <c r="AG2070" s="26"/>
      <c r="AH2070" s="27" t="s">
        <v>184</v>
      </c>
      <c r="AI2070" s="27" t="s">
        <v>1612</v>
      </c>
      <c r="AJ2070" s="27" t="s">
        <v>487</v>
      </c>
      <c r="AK2070" s="24" t="s">
        <v>121</v>
      </c>
      <c r="AL2070" s="24" t="s">
        <v>7086</v>
      </c>
      <c r="AM2070" s="23">
        <v>43853</v>
      </c>
      <c r="AN2070" s="28">
        <v>877803</v>
      </c>
      <c r="AO2070" s="28">
        <v>102854</v>
      </c>
      <c r="AP2070" s="24"/>
      <c r="AQ2070" s="24"/>
      <c r="AR2070" s="24"/>
      <c r="AS2070" s="24"/>
      <c r="AT2070" s="24" t="e">
        <v>#N/A</v>
      </c>
      <c r="AU2070" s="24" t="e">
        <v>#N/A</v>
      </c>
      <c r="AV2070" s="24">
        <v>88</v>
      </c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3"/>
      <c r="BG2070" s="23"/>
      <c r="BH2070" s="23">
        <v>44068</v>
      </c>
      <c r="BI2070" s="26" t="s">
        <v>10014</v>
      </c>
      <c r="BJ2070" s="26" t="s">
        <v>199</v>
      </c>
      <c r="BK2070" s="29">
        <v>0</v>
      </c>
      <c r="BL2070" s="24" t="s">
        <v>129</v>
      </c>
      <c r="BM2070" s="22" t="str">
        <f ca="1">+IF(Tabla1[[#This Row],[FECHA INGRESO]]&gt;=44986,IF((TODAY()-Tabla1[[#This Row],[FECHA INGRESO]])&gt;=50,"ALERTA","TODAVÍA FALTA"),"N/A")</f>
        <v>N/A</v>
      </c>
      <c r="BN2070" s="7">
        <f>IFERROR((_xlfn.DAYS(Tabla1[[#This Row],[FECHA INGRESO]],Tabla1[[#This Row],[FECHA RETIRO]]))/30,"")</f>
        <v>-7.166666666666667</v>
      </c>
    </row>
    <row r="2071" spans="1:66" x14ac:dyDescent="0.35">
      <c r="A2071" s="34">
        <v>1023945847</v>
      </c>
      <c r="B2071" s="22" t="s">
        <v>11797</v>
      </c>
      <c r="C2071" s="23">
        <v>43853</v>
      </c>
      <c r="D2071" s="23" t="s">
        <v>188</v>
      </c>
      <c r="E2071" s="23" t="s">
        <v>111</v>
      </c>
      <c r="F2071" s="23" t="s">
        <v>70</v>
      </c>
      <c r="G2071" s="24"/>
      <c r="H2071" s="24">
        <v>24099359195</v>
      </c>
      <c r="I2071" s="24" t="s">
        <v>95</v>
      </c>
      <c r="J2071" s="24">
        <f>DATEDIF(Tabla1[[#This Row],[FECHA DE NACIMIENTO]],Tabla1[[#This Row],[FECHA ACTUAL]],"Y")</f>
        <v>27</v>
      </c>
      <c r="K2071" s="24" t="s">
        <v>73</v>
      </c>
      <c r="L2071" s="24" t="s">
        <v>112</v>
      </c>
      <c r="M2071" s="24">
        <v>1</v>
      </c>
      <c r="N2071" s="24">
        <v>1</v>
      </c>
      <c r="O2071" s="24">
        <v>2</v>
      </c>
      <c r="P2071" s="24" t="s">
        <v>101</v>
      </c>
      <c r="Q2071" s="23">
        <v>34979</v>
      </c>
      <c r="R2071" s="24" t="s">
        <v>76</v>
      </c>
      <c r="S2071" s="25">
        <v>45119</v>
      </c>
      <c r="T2071" s="24"/>
      <c r="U2071" s="24">
        <v>3144265203</v>
      </c>
      <c r="V2071" s="24" t="s">
        <v>11798</v>
      </c>
      <c r="W2071" s="24" t="s">
        <v>11799</v>
      </c>
      <c r="X2071" s="24" t="s">
        <v>9012</v>
      </c>
      <c r="Y2071" s="24" t="s">
        <v>11800</v>
      </c>
      <c r="Z2071" s="24" t="s">
        <v>285</v>
      </c>
      <c r="AA2071" s="24">
        <v>3133337544</v>
      </c>
      <c r="AB2071" s="24" t="s">
        <v>77</v>
      </c>
      <c r="AC2071" s="24" t="s">
        <v>77</v>
      </c>
      <c r="AD2071" s="24" t="s">
        <v>77</v>
      </c>
      <c r="AE2071" s="26" t="s">
        <v>183</v>
      </c>
      <c r="AF2071" s="26"/>
      <c r="AG2071" s="26" t="s">
        <v>11801</v>
      </c>
      <c r="AH2071" s="27" t="s">
        <v>184</v>
      </c>
      <c r="AI2071" s="27" t="s">
        <v>1612</v>
      </c>
      <c r="AJ2071" s="27" t="s">
        <v>487</v>
      </c>
      <c r="AK2071" s="24" t="s">
        <v>121</v>
      </c>
      <c r="AL2071" s="24" t="s">
        <v>7086</v>
      </c>
      <c r="AM2071" s="23">
        <v>43853</v>
      </c>
      <c r="AN2071" s="28">
        <v>877803</v>
      </c>
      <c r="AO2071" s="28">
        <v>102854</v>
      </c>
      <c r="AP2071" s="24"/>
      <c r="AQ2071" s="24"/>
      <c r="AR2071" s="24"/>
      <c r="AS2071" s="24"/>
      <c r="AT2071" s="24" t="e">
        <v>#N/A</v>
      </c>
      <c r="AU2071" s="24" t="e">
        <v>#N/A</v>
      </c>
      <c r="AV2071" s="24">
        <v>79</v>
      </c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3"/>
      <c r="BG2071" s="23"/>
      <c r="BH2071" s="23">
        <v>43995</v>
      </c>
      <c r="BI2071" s="26" t="s">
        <v>127</v>
      </c>
      <c r="BJ2071" s="26" t="s">
        <v>273</v>
      </c>
      <c r="BK2071" s="29">
        <v>0</v>
      </c>
      <c r="BL2071" s="24" t="s">
        <v>129</v>
      </c>
      <c r="BM2071" s="22" t="str">
        <f ca="1">+IF(Tabla1[[#This Row],[FECHA INGRESO]]&gt;=44986,IF((TODAY()-Tabla1[[#This Row],[FECHA INGRESO]])&gt;=50,"ALERTA","TODAVÍA FALTA"),"N/A")</f>
        <v>N/A</v>
      </c>
      <c r="BN2071" s="7">
        <f>IFERROR((_xlfn.DAYS(Tabla1[[#This Row],[FECHA INGRESO]],Tabla1[[#This Row],[FECHA RETIRO]]))/30,"")</f>
        <v>-4.7333333333333334</v>
      </c>
    </row>
    <row r="2072" spans="1:66" x14ac:dyDescent="0.35">
      <c r="A2072" s="34">
        <v>1000951128</v>
      </c>
      <c r="B2072" s="22" t="s">
        <v>11802</v>
      </c>
      <c r="C2072" s="23">
        <v>43853</v>
      </c>
      <c r="D2072" s="23" t="s">
        <v>11803</v>
      </c>
      <c r="E2072" s="23" t="s">
        <v>110</v>
      </c>
      <c r="F2072" s="23" t="s">
        <v>70</v>
      </c>
      <c r="G2072" s="24"/>
      <c r="H2072" s="24">
        <v>24099349251</v>
      </c>
      <c r="I2072" s="24" t="s">
        <v>72</v>
      </c>
      <c r="J2072" s="24">
        <f>DATEDIF(Tabla1[[#This Row],[FECHA DE NACIMIENTO]],Tabla1[[#This Row],[FECHA ACTUAL]],"Y")</f>
        <v>23</v>
      </c>
      <c r="K2072" s="24" t="s">
        <v>73</v>
      </c>
      <c r="L2072" s="24" t="s">
        <v>112</v>
      </c>
      <c r="M2072" s="24">
        <v>0</v>
      </c>
      <c r="N2072" s="24">
        <v>0</v>
      </c>
      <c r="O2072" s="24">
        <v>3</v>
      </c>
      <c r="P2072" s="24" t="s">
        <v>101</v>
      </c>
      <c r="Q2072" s="23">
        <v>36581</v>
      </c>
      <c r="R2072" s="24" t="s">
        <v>76</v>
      </c>
      <c r="S2072" s="25">
        <v>45119</v>
      </c>
      <c r="T2072" s="24">
        <v>6086761</v>
      </c>
      <c r="U2072" s="24">
        <v>3117413675</v>
      </c>
      <c r="V2072" s="24" t="s">
        <v>11804</v>
      </c>
      <c r="W2072" s="24" t="s">
        <v>11805</v>
      </c>
      <c r="X2072" s="24" t="s">
        <v>11806</v>
      </c>
      <c r="Y2072" s="24" t="s">
        <v>11807</v>
      </c>
      <c r="Z2072" s="24" t="s">
        <v>162</v>
      </c>
      <c r="AA2072" s="24">
        <v>3102814965</v>
      </c>
      <c r="AB2072" s="24" t="s">
        <v>77</v>
      </c>
      <c r="AC2072" s="24" t="s">
        <v>77</v>
      </c>
      <c r="AD2072" s="24" t="s">
        <v>77</v>
      </c>
      <c r="AE2072" s="26" t="s">
        <v>151</v>
      </c>
      <c r="AF2072" s="26"/>
      <c r="AG2072" s="26"/>
      <c r="AH2072" s="27" t="s">
        <v>184</v>
      </c>
      <c r="AI2072" s="27" t="s">
        <v>1612</v>
      </c>
      <c r="AJ2072" s="27" t="s">
        <v>487</v>
      </c>
      <c r="AK2072" s="24" t="s">
        <v>121</v>
      </c>
      <c r="AL2072" s="24" t="s">
        <v>7086</v>
      </c>
      <c r="AM2072" s="23">
        <v>43853</v>
      </c>
      <c r="AN2072" s="28">
        <v>908526</v>
      </c>
      <c r="AO2072" s="28">
        <v>106454</v>
      </c>
      <c r="AP2072" s="24">
        <v>43892</v>
      </c>
      <c r="AQ2072" s="24"/>
      <c r="AR2072" s="24"/>
      <c r="AS2072" s="24"/>
      <c r="AT2072" s="24" t="e">
        <v>#N/A</v>
      </c>
      <c r="AU2072" s="24" t="e">
        <v>#N/A</v>
      </c>
      <c r="AV2072" s="24" t="e">
        <v>#N/A</v>
      </c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3"/>
      <c r="BG2072" s="23"/>
      <c r="BH2072" s="23">
        <v>44248</v>
      </c>
      <c r="BI2072" s="26" t="s">
        <v>127</v>
      </c>
      <c r="BJ2072" s="26" t="s">
        <v>11808</v>
      </c>
      <c r="BK2072" s="29">
        <v>0</v>
      </c>
      <c r="BL2072" s="24" t="s">
        <v>129</v>
      </c>
      <c r="BM2072" s="22" t="str">
        <f ca="1">+IF(Tabla1[[#This Row],[FECHA INGRESO]]&gt;=44986,IF((TODAY()-Tabla1[[#This Row],[FECHA INGRESO]])&gt;=50,"ALERTA","TODAVÍA FALTA"),"N/A")</f>
        <v>N/A</v>
      </c>
      <c r="BN2072" s="7">
        <f>IFERROR((_xlfn.DAYS(Tabla1[[#This Row],[FECHA INGRESO]],Tabla1[[#This Row],[FECHA RETIRO]]))/30,"")</f>
        <v>-13.166666666666666</v>
      </c>
    </row>
    <row r="2073" spans="1:66" x14ac:dyDescent="0.35">
      <c r="A2073" s="34">
        <v>1018475078</v>
      </c>
      <c r="B2073" s="22" t="s">
        <v>11809</v>
      </c>
      <c r="C2073" s="23">
        <v>43853</v>
      </c>
      <c r="D2073" s="23" t="s">
        <v>188</v>
      </c>
      <c r="E2073" s="23" t="s">
        <v>111</v>
      </c>
      <c r="F2073" s="23" t="s">
        <v>111</v>
      </c>
      <c r="G2073" s="24"/>
      <c r="H2073" s="24">
        <v>24099349275</v>
      </c>
      <c r="I2073" s="24" t="s">
        <v>95</v>
      </c>
      <c r="J2073" s="24">
        <f>DATEDIF(Tabla1[[#This Row],[FECHA DE NACIMIENTO]],Tabla1[[#This Row],[FECHA ACTUAL]],"Y")</f>
        <v>28</v>
      </c>
      <c r="K2073" s="24" t="s">
        <v>320</v>
      </c>
      <c r="L2073" s="24" t="s">
        <v>112</v>
      </c>
      <c r="M2073" s="24">
        <v>2</v>
      </c>
      <c r="N2073" s="24">
        <v>2</v>
      </c>
      <c r="O2073" s="24">
        <v>3</v>
      </c>
      <c r="P2073" s="24" t="s">
        <v>101</v>
      </c>
      <c r="Q2073" s="23">
        <v>34781</v>
      </c>
      <c r="R2073" s="24" t="s">
        <v>76</v>
      </c>
      <c r="S2073" s="25">
        <v>45119</v>
      </c>
      <c r="T2073" s="24"/>
      <c r="U2073" s="24">
        <v>3007241461</v>
      </c>
      <c r="V2073" s="24" t="s">
        <v>11810</v>
      </c>
      <c r="W2073" s="24" t="s">
        <v>11811</v>
      </c>
      <c r="X2073" s="24" t="s">
        <v>11812</v>
      </c>
      <c r="Y2073" s="24" t="s">
        <v>11813</v>
      </c>
      <c r="Z2073" s="24" t="s">
        <v>285</v>
      </c>
      <c r="AA2073" s="24">
        <v>3044868785</v>
      </c>
      <c r="AB2073" s="24" t="s">
        <v>101</v>
      </c>
      <c r="AC2073" s="24" t="s">
        <v>83</v>
      </c>
      <c r="AD2073" s="24" t="e">
        <v>#REF!</v>
      </c>
      <c r="AE2073" s="26" t="s">
        <v>151</v>
      </c>
      <c r="AF2073" s="26"/>
      <c r="AG2073" s="26" t="s">
        <v>11814</v>
      </c>
      <c r="AH2073" s="27" t="s">
        <v>163</v>
      </c>
      <c r="AI2073" s="27" t="s">
        <v>1612</v>
      </c>
      <c r="AJ2073" s="27" t="s">
        <v>487</v>
      </c>
      <c r="AK2073" s="24" t="s">
        <v>121</v>
      </c>
      <c r="AL2073" s="24" t="s">
        <v>7086</v>
      </c>
      <c r="AM2073" s="23">
        <v>43853</v>
      </c>
      <c r="AN2073" s="28">
        <v>1535062</v>
      </c>
      <c r="AO2073" s="28">
        <v>117172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87</v>
      </c>
      <c r="AW2073" s="24">
        <v>86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v>0</v>
      </c>
      <c r="BE2073" s="24">
        <v>0</v>
      </c>
      <c r="BF2073" s="23"/>
      <c r="BG2073" s="23"/>
      <c r="BH2073" s="23">
        <v>44635</v>
      </c>
      <c r="BI2073" s="26" t="s">
        <v>127</v>
      </c>
      <c r="BJ2073" s="26" t="s">
        <v>11815</v>
      </c>
      <c r="BK2073" s="29">
        <v>0</v>
      </c>
      <c r="BL2073" s="24" t="s">
        <v>129</v>
      </c>
      <c r="BM2073" s="22" t="str">
        <f ca="1">+IF(Tabla1[[#This Row],[FECHA INGRESO]]&gt;=44986,IF((TODAY()-Tabla1[[#This Row],[FECHA INGRESO]])&gt;=50,"ALERTA","TODAVÍA FALTA"),"N/A")</f>
        <v>N/A</v>
      </c>
      <c r="BN2073" s="7">
        <f>IFERROR((_xlfn.DAYS(Tabla1[[#This Row],[FECHA INGRESO]],Tabla1[[#This Row],[FECHA RETIRO]]))/30,"")</f>
        <v>-26.066666666666666</v>
      </c>
    </row>
    <row r="2074" spans="1:66" x14ac:dyDescent="0.35">
      <c r="A2074" s="21">
        <v>1070968064</v>
      </c>
      <c r="B2074" s="22" t="s">
        <v>11816</v>
      </c>
      <c r="C2074" s="23">
        <v>43857</v>
      </c>
      <c r="D2074" s="23" t="s">
        <v>188</v>
      </c>
      <c r="E2074" s="23" t="s">
        <v>111</v>
      </c>
      <c r="F2074" s="23" t="s">
        <v>70</v>
      </c>
      <c r="G2074" s="24"/>
      <c r="H2074" s="24">
        <v>24099419390</v>
      </c>
      <c r="I2074" s="24" t="s">
        <v>72</v>
      </c>
      <c r="J2074" s="24">
        <f>DATEDIF(Tabla1[[#This Row],[FECHA DE NACIMIENTO]],Tabla1[[#This Row],[FECHA ACTUAL]],"Y")</f>
        <v>29</v>
      </c>
      <c r="K2074" s="24" t="s">
        <v>96</v>
      </c>
      <c r="L2074" s="24" t="s">
        <v>234</v>
      </c>
      <c r="M2074" s="24">
        <v>0</v>
      </c>
      <c r="N2074" s="24">
        <v>1</v>
      </c>
      <c r="O2074" s="24">
        <v>2</v>
      </c>
      <c r="P2074" s="24" t="s">
        <v>101</v>
      </c>
      <c r="Q2074" s="23">
        <v>34181</v>
      </c>
      <c r="R2074" s="24" t="s">
        <v>791</v>
      </c>
      <c r="S2074" s="25">
        <v>45119</v>
      </c>
      <c r="T2074" s="24"/>
      <c r="U2074" s="24">
        <v>3142005717</v>
      </c>
      <c r="V2074" s="24" t="s">
        <v>11817</v>
      </c>
      <c r="W2074" s="24" t="s">
        <v>11818</v>
      </c>
      <c r="X2074" s="24" t="s">
        <v>11819</v>
      </c>
      <c r="Y2074" s="24" t="s">
        <v>11820</v>
      </c>
      <c r="Z2074" s="24" t="s">
        <v>117</v>
      </c>
      <c r="AA2074" s="24">
        <v>3208498205</v>
      </c>
      <c r="AB2074" s="24" t="s">
        <v>77</v>
      </c>
      <c r="AC2074" s="24" t="s">
        <v>77</v>
      </c>
      <c r="AD2074" s="24" t="s">
        <v>77</v>
      </c>
      <c r="AE2074" s="26" t="s">
        <v>102</v>
      </c>
      <c r="AF2074" s="26"/>
      <c r="AG2074" s="26" t="s">
        <v>11821</v>
      </c>
      <c r="AH2074" s="27" t="s">
        <v>3042</v>
      </c>
      <c r="AI2074" s="27" t="s">
        <v>11758</v>
      </c>
      <c r="AJ2074" s="27" t="s">
        <v>438</v>
      </c>
      <c r="AK2074" s="24" t="s">
        <v>121</v>
      </c>
      <c r="AL2074" s="24" t="s">
        <v>7086</v>
      </c>
      <c r="AM2074" s="23">
        <v>43857</v>
      </c>
      <c r="AN2074" s="28">
        <v>877803</v>
      </c>
      <c r="AO2074" s="28">
        <v>102854</v>
      </c>
      <c r="AP2074" s="24"/>
      <c r="AQ2074" s="24"/>
      <c r="AR2074" s="24"/>
      <c r="AS2074" s="24"/>
      <c r="AT2074" s="24" t="e">
        <v>#N/A</v>
      </c>
      <c r="AU2074" s="24" t="e">
        <v>#N/A</v>
      </c>
      <c r="AV2074" s="24">
        <v>87</v>
      </c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3"/>
      <c r="BG2074" s="23"/>
      <c r="BH2074" s="23">
        <v>43880</v>
      </c>
      <c r="BI2074" s="26" t="s">
        <v>127</v>
      </c>
      <c r="BJ2074" s="26" t="s">
        <v>6087</v>
      </c>
      <c r="BK2074" s="29">
        <v>0</v>
      </c>
      <c r="BL2074" s="24" t="s">
        <v>129</v>
      </c>
      <c r="BM2074" s="22" t="str">
        <f ca="1">+IF(Tabla1[[#This Row],[FECHA INGRESO]]&gt;=44986,IF((TODAY()-Tabla1[[#This Row],[FECHA INGRESO]])&gt;=50,"ALERTA","TODAVÍA FALTA"),"N/A")</f>
        <v>N/A</v>
      </c>
      <c r="BN2074" s="7">
        <f>IFERROR((_xlfn.DAYS(Tabla1[[#This Row],[FECHA INGRESO]],Tabla1[[#This Row],[FECHA RETIRO]]))/30,"")</f>
        <v>-0.76666666666666672</v>
      </c>
    </row>
    <row r="2075" spans="1:66" x14ac:dyDescent="0.35">
      <c r="A2075" s="34">
        <v>1033808433</v>
      </c>
      <c r="B2075" s="22" t="s">
        <v>11822</v>
      </c>
      <c r="C2075" s="23">
        <v>43857</v>
      </c>
      <c r="D2075" s="23" t="s">
        <v>266</v>
      </c>
      <c r="E2075" s="23" t="s">
        <v>110</v>
      </c>
      <c r="F2075" s="23" t="s">
        <v>70</v>
      </c>
      <c r="G2075" s="24"/>
      <c r="H2075" s="24">
        <v>24099399807</v>
      </c>
      <c r="I2075" s="24" t="s">
        <v>72</v>
      </c>
      <c r="J2075" s="24">
        <f>DATEDIF(Tabla1[[#This Row],[FECHA DE NACIMIENTO]],Tabla1[[#This Row],[FECHA ACTUAL]],"Y")</f>
        <v>24</v>
      </c>
      <c r="K2075" s="24" t="s">
        <v>96</v>
      </c>
      <c r="L2075" s="24" t="s">
        <v>112</v>
      </c>
      <c r="M2075" s="24">
        <v>0</v>
      </c>
      <c r="N2075" s="24">
        <v>0</v>
      </c>
      <c r="O2075" s="24">
        <v>2</v>
      </c>
      <c r="P2075" s="24" t="s">
        <v>101</v>
      </c>
      <c r="Q2075" s="23">
        <v>35991</v>
      </c>
      <c r="R2075" s="24" t="s">
        <v>76</v>
      </c>
      <c r="S2075" s="25">
        <v>45119</v>
      </c>
      <c r="T2075" s="24">
        <v>5673722</v>
      </c>
      <c r="U2075" s="24">
        <v>3012154246</v>
      </c>
      <c r="V2075" s="33" t="s">
        <v>11823</v>
      </c>
      <c r="W2075" s="24" t="s">
        <v>11824</v>
      </c>
      <c r="X2075" s="24" t="s">
        <v>9108</v>
      </c>
      <c r="Y2075" s="24" t="s">
        <v>11825</v>
      </c>
      <c r="Z2075" s="24" t="s">
        <v>117</v>
      </c>
      <c r="AA2075" s="24">
        <v>3135476906</v>
      </c>
      <c r="AB2075" s="24" t="s">
        <v>77</v>
      </c>
      <c r="AC2075" s="24" t="s">
        <v>77</v>
      </c>
      <c r="AD2075" s="24" t="s">
        <v>77</v>
      </c>
      <c r="AE2075" s="26" t="s">
        <v>194</v>
      </c>
      <c r="AF2075" s="26"/>
      <c r="AG2075" s="26" t="s">
        <v>11826</v>
      </c>
      <c r="AH2075" s="27" t="s">
        <v>3042</v>
      </c>
      <c r="AI2075" s="27" t="s">
        <v>10168</v>
      </c>
      <c r="AJ2075" s="27" t="s">
        <v>438</v>
      </c>
      <c r="AK2075" s="24" t="s">
        <v>121</v>
      </c>
      <c r="AL2075" s="24" t="s">
        <v>7086</v>
      </c>
      <c r="AM2075" s="23">
        <v>43857</v>
      </c>
      <c r="AN2075" s="28">
        <v>877803</v>
      </c>
      <c r="AO2075" s="28">
        <v>102854</v>
      </c>
      <c r="AP2075" s="24"/>
      <c r="AQ2075" s="24"/>
      <c r="AR2075" s="24"/>
      <c r="AS2075" s="24"/>
      <c r="AT2075" s="24" t="e">
        <v>#N/A</v>
      </c>
      <c r="AU2075" s="24" t="e">
        <v>#N/A</v>
      </c>
      <c r="AV2075" s="24" t="e">
        <v>#N/A</v>
      </c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3"/>
      <c r="BG2075" s="23"/>
      <c r="BH2075" s="23">
        <v>43960</v>
      </c>
      <c r="BI2075" s="26" t="s">
        <v>127</v>
      </c>
      <c r="BJ2075" s="26" t="s">
        <v>11827</v>
      </c>
      <c r="BK2075" s="29">
        <v>0</v>
      </c>
      <c r="BL2075" s="24" t="s">
        <v>129</v>
      </c>
      <c r="BM2075" s="22" t="str">
        <f ca="1">+IF(Tabla1[[#This Row],[FECHA INGRESO]]&gt;=44986,IF((TODAY()-Tabla1[[#This Row],[FECHA INGRESO]])&gt;=50,"ALERTA","TODAVÍA FALTA"),"N/A")</f>
        <v>N/A</v>
      </c>
      <c r="BN2075" s="7">
        <f>IFERROR((_xlfn.DAYS(Tabla1[[#This Row],[FECHA INGRESO]],Tabla1[[#This Row],[FECHA RETIRO]]))/30,"")</f>
        <v>-3.4333333333333331</v>
      </c>
    </row>
    <row r="2076" spans="1:66" x14ac:dyDescent="0.35">
      <c r="A2076" s="34">
        <v>1016071944</v>
      </c>
      <c r="B2076" s="22" t="s">
        <v>11828</v>
      </c>
      <c r="C2076" s="23">
        <v>43857</v>
      </c>
      <c r="D2076" s="23" t="s">
        <v>1311</v>
      </c>
      <c r="E2076" s="24" t="s">
        <v>94</v>
      </c>
      <c r="F2076" s="23" t="s">
        <v>70</v>
      </c>
      <c r="G2076" s="24"/>
      <c r="H2076" s="24">
        <v>24099414364</v>
      </c>
      <c r="I2076" s="24" t="s">
        <v>72</v>
      </c>
      <c r="J2076" s="24">
        <f>DATEDIF(Tabla1[[#This Row],[FECHA DE NACIMIENTO]],Tabla1[[#This Row],[FECHA ACTUAL]],"Y")</f>
        <v>28</v>
      </c>
      <c r="K2076" s="24" t="s">
        <v>73</v>
      </c>
      <c r="L2076" s="24" t="s">
        <v>112</v>
      </c>
      <c r="M2076" s="24">
        <v>0</v>
      </c>
      <c r="N2076" s="24">
        <v>0</v>
      </c>
      <c r="O2076" s="24">
        <v>3</v>
      </c>
      <c r="P2076" s="24" t="s">
        <v>101</v>
      </c>
      <c r="Q2076" s="23">
        <v>34684</v>
      </c>
      <c r="R2076" s="24" t="s">
        <v>76</v>
      </c>
      <c r="S2076" s="25">
        <v>45119</v>
      </c>
      <c r="T2076" s="24"/>
      <c r="U2076" s="24">
        <v>3219029414</v>
      </c>
      <c r="V2076" s="24" t="s">
        <v>11829</v>
      </c>
      <c r="W2076" s="24" t="s">
        <v>11830</v>
      </c>
      <c r="X2076" s="24" t="s">
        <v>181</v>
      </c>
      <c r="Y2076" s="24" t="s">
        <v>11831</v>
      </c>
      <c r="Z2076" s="24" t="s">
        <v>82</v>
      </c>
      <c r="AA2076" s="24">
        <v>3143168114</v>
      </c>
      <c r="AB2076" s="24" t="s">
        <v>77</v>
      </c>
      <c r="AC2076" s="24" t="s">
        <v>77</v>
      </c>
      <c r="AD2076" s="24" t="s">
        <v>77</v>
      </c>
      <c r="AE2076" s="26" t="s">
        <v>151</v>
      </c>
      <c r="AF2076" s="26"/>
      <c r="AG2076" s="26"/>
      <c r="AH2076" s="27" t="s">
        <v>184</v>
      </c>
      <c r="AI2076" s="27" t="s">
        <v>165</v>
      </c>
      <c r="AJ2076" s="27" t="s">
        <v>165</v>
      </c>
      <c r="AK2076" s="24" t="s">
        <v>121</v>
      </c>
      <c r="AL2076" s="24" t="s">
        <v>7086</v>
      </c>
      <c r="AM2076" s="23">
        <v>43857</v>
      </c>
      <c r="AN2076" s="28">
        <v>877803</v>
      </c>
      <c r="AO2076" s="28">
        <v>102854</v>
      </c>
      <c r="AP2076" s="24"/>
      <c r="AQ2076" s="24"/>
      <c r="AR2076" s="24"/>
      <c r="AS2076" s="24"/>
      <c r="AT2076" s="24" t="e">
        <v>#N/A</v>
      </c>
      <c r="AU2076" s="24" t="e">
        <v>#N/A</v>
      </c>
      <c r="AV2076" s="24" t="e">
        <v>#N/A</v>
      </c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3"/>
      <c r="BG2076" s="23"/>
      <c r="BH2076" s="23">
        <v>43985</v>
      </c>
      <c r="BI2076" s="26" t="s">
        <v>10014</v>
      </c>
      <c r="BJ2076" s="26" t="s">
        <v>10862</v>
      </c>
      <c r="BK2076" s="29">
        <v>0</v>
      </c>
      <c r="BL2076" s="24" t="s">
        <v>129</v>
      </c>
      <c r="BM2076" s="22" t="str">
        <f ca="1">+IF(Tabla1[[#This Row],[FECHA INGRESO]]&gt;=44986,IF((TODAY()-Tabla1[[#This Row],[FECHA INGRESO]])&gt;=50,"ALERTA","TODAVÍA FALTA"),"N/A")</f>
        <v>N/A</v>
      </c>
      <c r="BN2076" s="7">
        <f>IFERROR((_xlfn.DAYS(Tabla1[[#This Row],[FECHA INGRESO]],Tabla1[[#This Row],[FECHA RETIRO]]))/30,"")</f>
        <v>-4.2666666666666666</v>
      </c>
    </row>
    <row r="2077" spans="1:66" x14ac:dyDescent="0.35">
      <c r="A2077" s="21">
        <v>1007732701</v>
      </c>
      <c r="B2077" s="22" t="s">
        <v>11832</v>
      </c>
      <c r="C2077" s="23">
        <v>43857</v>
      </c>
      <c r="D2077" s="23" t="s">
        <v>131</v>
      </c>
      <c r="E2077" s="23" t="s">
        <v>69</v>
      </c>
      <c r="F2077" s="23" t="s">
        <v>70</v>
      </c>
      <c r="G2077" s="24"/>
      <c r="H2077" s="24">
        <v>24099416252</v>
      </c>
      <c r="I2077" s="24" t="s">
        <v>95</v>
      </c>
      <c r="J2077" s="24">
        <f>DATEDIF(Tabla1[[#This Row],[FECHA DE NACIMIENTO]],Tabla1[[#This Row],[FECHA ACTUAL]],"Y")</f>
        <v>22</v>
      </c>
      <c r="K2077" s="24" t="s">
        <v>96</v>
      </c>
      <c r="L2077" s="24" t="s">
        <v>112</v>
      </c>
      <c r="M2077" s="24">
        <v>1</v>
      </c>
      <c r="N2077" s="24">
        <v>0</v>
      </c>
      <c r="O2077" s="24">
        <v>2</v>
      </c>
      <c r="P2077" s="24" t="s">
        <v>101</v>
      </c>
      <c r="Q2077" s="23">
        <v>36908</v>
      </c>
      <c r="R2077" s="24" t="s">
        <v>76</v>
      </c>
      <c r="S2077" s="25">
        <v>45119</v>
      </c>
      <c r="T2077" s="24"/>
      <c r="U2077" s="24">
        <v>3214400244</v>
      </c>
      <c r="V2077" s="24" t="s">
        <v>11833</v>
      </c>
      <c r="W2077" s="24" t="s">
        <v>11834</v>
      </c>
      <c r="X2077" s="24" t="s">
        <v>11835</v>
      </c>
      <c r="Y2077" s="24" t="s">
        <v>11836</v>
      </c>
      <c r="Z2077" s="24" t="s">
        <v>117</v>
      </c>
      <c r="AA2077" s="24">
        <v>3144888091</v>
      </c>
      <c r="AB2077" s="24" t="s">
        <v>101</v>
      </c>
      <c r="AC2077" s="24" t="s">
        <v>83</v>
      </c>
      <c r="AD2077" s="24" t="e">
        <v>#REF!</v>
      </c>
      <c r="AE2077" s="26" t="s">
        <v>151</v>
      </c>
      <c r="AF2077" s="26"/>
      <c r="AG2077" s="26" t="s">
        <v>75</v>
      </c>
      <c r="AH2077" s="27" t="s">
        <v>184</v>
      </c>
      <c r="AI2077" s="27" t="s">
        <v>1612</v>
      </c>
      <c r="AJ2077" s="27" t="s">
        <v>487</v>
      </c>
      <c r="AK2077" s="24" t="s">
        <v>121</v>
      </c>
      <c r="AL2077" s="24" t="s">
        <v>7086</v>
      </c>
      <c r="AM2077" s="23">
        <v>43857</v>
      </c>
      <c r="AN2077" s="28">
        <v>1000000</v>
      </c>
      <c r="AO2077" s="28">
        <v>117172</v>
      </c>
      <c r="AP2077" s="24" t="s">
        <v>11837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96</v>
      </c>
      <c r="AW2077" s="24">
        <v>88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v>0</v>
      </c>
      <c r="BE2077" s="24">
        <v>0</v>
      </c>
      <c r="BF2077" s="23"/>
      <c r="BG2077" s="23"/>
      <c r="BH2077" s="23">
        <v>44742</v>
      </c>
      <c r="BI2077" s="26" t="s">
        <v>466</v>
      </c>
      <c r="BJ2077" s="26" t="s">
        <v>11838</v>
      </c>
      <c r="BK2077" s="29">
        <v>0</v>
      </c>
      <c r="BL2077" s="24" t="s">
        <v>129</v>
      </c>
      <c r="BM2077" s="22" t="str">
        <f ca="1">+IF(Tabla1[[#This Row],[FECHA INGRESO]]&gt;=44986,IF((TODAY()-Tabla1[[#This Row],[FECHA INGRESO]])&gt;=50,"ALERTA","TODAVÍA FALTA"),"N/A")</f>
        <v>N/A</v>
      </c>
      <c r="BN2077" s="7">
        <f>IFERROR((_xlfn.DAYS(Tabla1[[#This Row],[FECHA INGRESO]],Tabla1[[#This Row],[FECHA RETIRO]]))/30,"")</f>
        <v>-29.5</v>
      </c>
    </row>
    <row r="2078" spans="1:66" x14ac:dyDescent="0.35">
      <c r="A2078" s="34">
        <v>1125764370</v>
      </c>
      <c r="B2078" s="22" t="s">
        <v>11839</v>
      </c>
      <c r="C2078" s="23">
        <v>43857</v>
      </c>
      <c r="D2078" s="23" t="s">
        <v>157</v>
      </c>
      <c r="E2078" s="23" t="s">
        <v>111</v>
      </c>
      <c r="F2078" s="23" t="s">
        <v>70</v>
      </c>
      <c r="G2078" s="24"/>
      <c r="H2078" s="24">
        <v>24096408238</v>
      </c>
      <c r="I2078" s="24" t="s">
        <v>95</v>
      </c>
      <c r="J2078" s="24">
        <f>DATEDIF(Tabla1[[#This Row],[FECHA DE NACIMIENTO]],Tabla1[[#This Row],[FECHA ACTUAL]],"Y")</f>
        <v>22</v>
      </c>
      <c r="K2078" s="24" t="s">
        <v>73</v>
      </c>
      <c r="L2078" s="24" t="s">
        <v>112</v>
      </c>
      <c r="M2078" s="24">
        <v>0</v>
      </c>
      <c r="N2078" s="24">
        <v>0</v>
      </c>
      <c r="O2078" s="24">
        <v>2</v>
      </c>
      <c r="P2078" s="24" t="s">
        <v>101</v>
      </c>
      <c r="Q2078" s="23">
        <v>36789</v>
      </c>
      <c r="R2078" s="24" t="s">
        <v>11840</v>
      </c>
      <c r="S2078" s="25">
        <v>45119</v>
      </c>
      <c r="T2078" s="24"/>
      <c r="U2078" s="24">
        <v>3214501422</v>
      </c>
      <c r="V2078" s="24" t="s">
        <v>11841</v>
      </c>
      <c r="W2078" s="24" t="s">
        <v>11842</v>
      </c>
      <c r="X2078" s="24" t="s">
        <v>6389</v>
      </c>
      <c r="Y2078" s="24" t="s">
        <v>11843</v>
      </c>
      <c r="Z2078" s="24" t="s">
        <v>285</v>
      </c>
      <c r="AA2078" s="24">
        <v>3123925044</v>
      </c>
      <c r="AB2078" s="24" t="s">
        <v>77</v>
      </c>
      <c r="AC2078" s="24" t="s">
        <v>77</v>
      </c>
      <c r="AD2078" s="24" t="s">
        <v>77</v>
      </c>
      <c r="AE2078" s="26" t="s">
        <v>151</v>
      </c>
      <c r="AF2078" s="26"/>
      <c r="AG2078" s="26"/>
      <c r="AH2078" s="27" t="s">
        <v>184</v>
      </c>
      <c r="AI2078" s="27" t="s">
        <v>120</v>
      </c>
      <c r="AJ2078" s="27" t="s">
        <v>120</v>
      </c>
      <c r="AK2078" s="24" t="s">
        <v>121</v>
      </c>
      <c r="AL2078" s="24" t="s">
        <v>7086</v>
      </c>
      <c r="AM2078" s="23">
        <v>43857</v>
      </c>
      <c r="AN2078" s="28">
        <v>877803</v>
      </c>
      <c r="AO2078" s="28">
        <v>102854</v>
      </c>
      <c r="AP2078" s="24"/>
      <c r="AQ2078" s="24"/>
      <c r="AR2078" s="24"/>
      <c r="AS2078" s="24"/>
      <c r="AT2078" s="24" t="e">
        <v>#N/A</v>
      </c>
      <c r="AU2078" s="24" t="e">
        <v>#N/A</v>
      </c>
      <c r="AV2078" s="24">
        <v>96</v>
      </c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3"/>
      <c r="BG2078" s="23"/>
      <c r="BH2078" s="23">
        <v>44133</v>
      </c>
      <c r="BI2078" s="26" t="s">
        <v>127</v>
      </c>
      <c r="BJ2078" s="26" t="s">
        <v>5148</v>
      </c>
      <c r="BK2078" s="29">
        <v>0</v>
      </c>
      <c r="BL2078" s="24" t="s">
        <v>129</v>
      </c>
      <c r="BM2078" s="22" t="str">
        <f ca="1">+IF(Tabla1[[#This Row],[FECHA INGRESO]]&gt;=44986,IF((TODAY()-Tabla1[[#This Row],[FECHA INGRESO]])&gt;=50,"ALERTA","TODAVÍA FALTA"),"N/A")</f>
        <v>N/A</v>
      </c>
      <c r="BN2078" s="7">
        <f>IFERROR((_xlfn.DAYS(Tabla1[[#This Row],[FECHA INGRESO]],Tabla1[[#This Row],[FECHA RETIRO]]))/30,"")</f>
        <v>-9.1999999999999993</v>
      </c>
    </row>
    <row r="2079" spans="1:66" x14ac:dyDescent="0.35">
      <c r="A2079" s="34">
        <v>1033755437</v>
      </c>
      <c r="B2079" s="22" t="s">
        <v>11844</v>
      </c>
      <c r="C2079" s="23">
        <v>43859</v>
      </c>
      <c r="D2079" s="23" t="s">
        <v>131</v>
      </c>
      <c r="E2079" s="23" t="s">
        <v>111</v>
      </c>
      <c r="F2079" s="23" t="s">
        <v>70</v>
      </c>
      <c r="G2079" s="24"/>
      <c r="H2079" s="24">
        <v>24081538137</v>
      </c>
      <c r="I2079" s="24" t="s">
        <v>95</v>
      </c>
      <c r="J2079" s="24">
        <f>DATEDIF(Tabla1[[#This Row],[FECHA DE NACIMIENTO]],Tabla1[[#This Row],[FECHA ACTUAL]],"Y")</f>
        <v>30</v>
      </c>
      <c r="K2079" s="24" t="s">
        <v>73</v>
      </c>
      <c r="L2079" s="24" t="s">
        <v>112</v>
      </c>
      <c r="M2079" s="24">
        <v>0</v>
      </c>
      <c r="N2079" s="24">
        <v>0</v>
      </c>
      <c r="O2079" s="24">
        <v>2</v>
      </c>
      <c r="P2079" s="24" t="s">
        <v>101</v>
      </c>
      <c r="Q2079" s="23">
        <v>34114</v>
      </c>
      <c r="R2079" s="24" t="s">
        <v>76</v>
      </c>
      <c r="S2079" s="25">
        <v>45119</v>
      </c>
      <c r="T2079" s="24"/>
      <c r="U2079" s="24">
        <v>3202956910</v>
      </c>
      <c r="V2079" s="33" t="s">
        <v>11845</v>
      </c>
      <c r="W2079" s="24" t="s">
        <v>11846</v>
      </c>
      <c r="X2079" s="24" t="s">
        <v>11847</v>
      </c>
      <c r="Y2079" s="24" t="s">
        <v>11848</v>
      </c>
      <c r="Z2079" s="24" t="s">
        <v>117</v>
      </c>
      <c r="AA2079" s="24">
        <v>3208172203</v>
      </c>
      <c r="AB2079" s="24" t="s">
        <v>77</v>
      </c>
      <c r="AC2079" s="24" t="s">
        <v>77</v>
      </c>
      <c r="AD2079" s="24" t="s">
        <v>77</v>
      </c>
      <c r="AE2079" s="26" t="s">
        <v>102</v>
      </c>
      <c r="AF2079" s="26"/>
      <c r="AG2079" s="26" t="s">
        <v>11849</v>
      </c>
      <c r="AH2079" s="27" t="s">
        <v>184</v>
      </c>
      <c r="AI2079" s="27" t="s">
        <v>11850</v>
      </c>
      <c r="AJ2079" s="27" t="s">
        <v>6147</v>
      </c>
      <c r="AK2079" s="24" t="s">
        <v>121</v>
      </c>
      <c r="AL2079" s="24" t="s">
        <v>7086</v>
      </c>
      <c r="AM2079" s="23">
        <v>43859</v>
      </c>
      <c r="AN2079" s="28">
        <v>877803</v>
      </c>
      <c r="AO2079" s="28">
        <v>102854</v>
      </c>
      <c r="AP2079" s="24"/>
      <c r="AQ2079" s="24"/>
      <c r="AR2079" s="24"/>
      <c r="AS2079" s="24"/>
      <c r="AT2079" s="24" t="e">
        <v>#N/A</v>
      </c>
      <c r="AU2079" s="24" t="e">
        <v>#N/A</v>
      </c>
      <c r="AV2079" s="24">
        <v>81</v>
      </c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3"/>
      <c r="BG2079" s="23"/>
      <c r="BH2079" s="23">
        <v>43866</v>
      </c>
      <c r="BI2079" s="26" t="s">
        <v>127</v>
      </c>
      <c r="BJ2079" s="26" t="s">
        <v>11808</v>
      </c>
      <c r="BK2079" s="29">
        <v>0</v>
      </c>
      <c r="BL2079" s="24" t="s">
        <v>129</v>
      </c>
      <c r="BM2079" s="22" t="str">
        <f ca="1">+IF(Tabla1[[#This Row],[FECHA INGRESO]]&gt;=44986,IF((TODAY()-Tabla1[[#This Row],[FECHA INGRESO]])&gt;=50,"ALERTA","TODAVÍA FALTA"),"N/A")</f>
        <v>N/A</v>
      </c>
      <c r="BN2079" s="7">
        <f>IFERROR((_xlfn.DAYS(Tabla1[[#This Row],[FECHA INGRESO]],Tabla1[[#This Row],[FECHA RETIRO]]))/30,"")</f>
        <v>-0.23333333333333334</v>
      </c>
    </row>
    <row r="2080" spans="1:66" x14ac:dyDescent="0.35">
      <c r="A2080" s="34">
        <v>1116871247</v>
      </c>
      <c r="B2080" s="22" t="s">
        <v>11851</v>
      </c>
      <c r="C2080" s="23">
        <v>43859</v>
      </c>
      <c r="D2080" s="23" t="s">
        <v>8236</v>
      </c>
      <c r="E2080" s="23" t="s">
        <v>111</v>
      </c>
      <c r="F2080" s="23" t="s">
        <v>70</v>
      </c>
      <c r="G2080" s="24"/>
      <c r="H2080" s="24">
        <v>24087940891</v>
      </c>
      <c r="I2080" s="24" t="s">
        <v>95</v>
      </c>
      <c r="J2080" s="24">
        <f>DATEDIF(Tabla1[[#This Row],[FECHA DE NACIMIENTO]],Tabla1[[#This Row],[FECHA ACTUAL]],"Y")</f>
        <v>25</v>
      </c>
      <c r="K2080" s="24" t="s">
        <v>73</v>
      </c>
      <c r="L2080" s="24" t="s">
        <v>112</v>
      </c>
      <c r="M2080" s="24">
        <v>0</v>
      </c>
      <c r="N2080" s="24">
        <v>0</v>
      </c>
      <c r="O2080" s="24">
        <v>2</v>
      </c>
      <c r="P2080" s="24" t="s">
        <v>101</v>
      </c>
      <c r="Q2080" s="23">
        <v>35781</v>
      </c>
      <c r="R2080" s="24" t="s">
        <v>8237</v>
      </c>
      <c r="S2080" s="25">
        <v>45119</v>
      </c>
      <c r="T2080" s="24"/>
      <c r="U2080" s="24">
        <v>3222304233</v>
      </c>
      <c r="V2080" s="33" t="s">
        <v>11852</v>
      </c>
      <c r="W2080" s="24" t="s">
        <v>8239</v>
      </c>
      <c r="X2080" s="24" t="s">
        <v>5871</v>
      </c>
      <c r="Y2080" s="24" t="s">
        <v>8240</v>
      </c>
      <c r="Z2080" s="24" t="s">
        <v>82</v>
      </c>
      <c r="AA2080" s="24">
        <v>3134572641</v>
      </c>
      <c r="AB2080" s="24" t="s">
        <v>77</v>
      </c>
      <c r="AC2080" s="24" t="s">
        <v>77</v>
      </c>
      <c r="AD2080" s="24" t="s">
        <v>77</v>
      </c>
      <c r="AE2080" s="26" t="s">
        <v>183</v>
      </c>
      <c r="AF2080" s="26" t="s">
        <v>8241</v>
      </c>
      <c r="AG2080" s="26" t="s">
        <v>8242</v>
      </c>
      <c r="AH2080" s="27" t="s">
        <v>184</v>
      </c>
      <c r="AI2080" s="27" t="s">
        <v>120</v>
      </c>
      <c r="AJ2080" s="27" t="s">
        <v>120</v>
      </c>
      <c r="AK2080" s="24" t="s">
        <v>121</v>
      </c>
      <c r="AL2080" s="24" t="s">
        <v>7086</v>
      </c>
      <c r="AM2080" s="23">
        <v>43859</v>
      </c>
      <c r="AN2080" s="28">
        <v>877803</v>
      </c>
      <c r="AO2080" s="28">
        <v>102854</v>
      </c>
      <c r="AP2080" s="24"/>
      <c r="AQ2080" s="24"/>
      <c r="AR2080" s="24"/>
      <c r="AS2080" s="24"/>
      <c r="AT2080" s="24" t="e">
        <v>#N/A</v>
      </c>
      <c r="AU2080" s="24" t="e">
        <v>#N/A</v>
      </c>
      <c r="AV2080" s="24" t="e">
        <v>#N/A</v>
      </c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3"/>
      <c r="BG2080" s="23"/>
      <c r="BH2080" s="23">
        <v>44012</v>
      </c>
      <c r="BI2080" s="26" t="s">
        <v>127</v>
      </c>
      <c r="BJ2080" s="26" t="s">
        <v>273</v>
      </c>
      <c r="BK2080" s="29">
        <v>0</v>
      </c>
      <c r="BL2080" s="24" t="s">
        <v>129</v>
      </c>
      <c r="BM2080" s="22" t="str">
        <f ca="1">+IF(Tabla1[[#This Row],[FECHA INGRESO]]&gt;=44986,IF((TODAY()-Tabla1[[#This Row],[FECHA INGRESO]])&gt;=50,"ALERTA","TODAVÍA FALTA"),"N/A")</f>
        <v>N/A</v>
      </c>
      <c r="BN2080" s="7">
        <f>IFERROR((_xlfn.DAYS(Tabla1[[#This Row],[FECHA INGRESO]],Tabla1[[#This Row],[FECHA RETIRO]]))/30,"")</f>
        <v>-5.0999999999999996</v>
      </c>
    </row>
    <row r="2081" spans="1:66" x14ac:dyDescent="0.35">
      <c r="A2081" s="34">
        <v>1000985975</v>
      </c>
      <c r="B2081" s="22" t="s">
        <v>8431</v>
      </c>
      <c r="C2081" s="23">
        <v>43859</v>
      </c>
      <c r="D2081" s="23" t="s">
        <v>1311</v>
      </c>
      <c r="E2081" s="24" t="s">
        <v>94</v>
      </c>
      <c r="F2081" s="23" t="s">
        <v>70</v>
      </c>
      <c r="G2081" s="24"/>
      <c r="H2081" s="24">
        <v>24089285639</v>
      </c>
      <c r="I2081" s="24" t="s">
        <v>95</v>
      </c>
      <c r="J2081" s="24">
        <f>DATEDIF(Tabla1[[#This Row],[FECHA DE NACIMIENTO]],Tabla1[[#This Row],[FECHA ACTUAL]],"Y")</f>
        <v>23</v>
      </c>
      <c r="K2081" s="24" t="s">
        <v>320</v>
      </c>
      <c r="L2081" s="24" t="s">
        <v>112</v>
      </c>
      <c r="M2081" s="24">
        <v>0</v>
      </c>
      <c r="N2081" s="24">
        <v>0</v>
      </c>
      <c r="O2081" s="24">
        <v>2</v>
      </c>
      <c r="P2081" s="24" t="s">
        <v>101</v>
      </c>
      <c r="Q2081" s="23">
        <v>36576</v>
      </c>
      <c r="R2081" s="24" t="s">
        <v>76</v>
      </c>
      <c r="S2081" s="25">
        <v>45119</v>
      </c>
      <c r="T2081" s="24">
        <v>5230505</v>
      </c>
      <c r="U2081" s="24">
        <v>3155865376</v>
      </c>
      <c r="V2081" s="24" t="s">
        <v>8432</v>
      </c>
      <c r="W2081" s="24" t="s">
        <v>8433</v>
      </c>
      <c r="X2081" s="24" t="s">
        <v>276</v>
      </c>
      <c r="Y2081" s="24" t="s">
        <v>8434</v>
      </c>
      <c r="Z2081" s="24" t="s">
        <v>117</v>
      </c>
      <c r="AA2081" s="24">
        <v>3138295126</v>
      </c>
      <c r="AB2081" s="24" t="s">
        <v>77</v>
      </c>
      <c r="AC2081" s="24" t="s">
        <v>77</v>
      </c>
      <c r="AD2081" s="24" t="s">
        <v>77</v>
      </c>
      <c r="AE2081" s="26" t="s">
        <v>151</v>
      </c>
      <c r="AF2081" s="26"/>
      <c r="AG2081" s="26" t="s">
        <v>8435</v>
      </c>
      <c r="AH2081" s="27" t="s">
        <v>184</v>
      </c>
      <c r="AI2081" s="27" t="s">
        <v>438</v>
      </c>
      <c r="AJ2081" s="27" t="s">
        <v>438</v>
      </c>
      <c r="AK2081" s="24" t="s">
        <v>121</v>
      </c>
      <c r="AL2081" s="24" t="s">
        <v>7086</v>
      </c>
      <c r="AM2081" s="23">
        <v>43859</v>
      </c>
      <c r="AN2081" s="28">
        <v>877803</v>
      </c>
      <c r="AO2081" s="28">
        <v>102854</v>
      </c>
      <c r="AP2081" s="24" t="s">
        <v>10861</v>
      </c>
      <c r="AQ2081" s="24"/>
      <c r="AR2081" s="24"/>
      <c r="AS2081" s="24"/>
      <c r="AT2081" s="24" t="e">
        <v>#N/A</v>
      </c>
      <c r="AU2081" s="24" t="e">
        <v>#N/A</v>
      </c>
      <c r="AV2081" s="24" t="e">
        <v>#N/A</v>
      </c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3"/>
      <c r="BG2081" s="23"/>
      <c r="BH2081" s="23">
        <v>43956</v>
      </c>
      <c r="BI2081" s="26" t="s">
        <v>10014</v>
      </c>
      <c r="BJ2081" s="26" t="s">
        <v>11853</v>
      </c>
      <c r="BK2081" s="29">
        <v>0</v>
      </c>
      <c r="BL2081" s="24" t="s">
        <v>129</v>
      </c>
      <c r="BM2081" s="22" t="str">
        <f ca="1">+IF(Tabla1[[#This Row],[FECHA INGRESO]]&gt;=44986,IF((TODAY()-Tabla1[[#This Row],[FECHA INGRESO]])&gt;=50,"ALERTA","TODAVÍA FALTA"),"N/A")</f>
        <v>N/A</v>
      </c>
      <c r="BN2081" s="7">
        <f>IFERROR((_xlfn.DAYS(Tabla1[[#This Row],[FECHA INGRESO]],Tabla1[[#This Row],[FECHA RETIRO]]))/30,"")</f>
        <v>-3.2333333333333334</v>
      </c>
    </row>
    <row r="2082" spans="1:66" x14ac:dyDescent="0.35">
      <c r="A2082" s="34">
        <v>1037655971</v>
      </c>
      <c r="B2082" s="22" t="s">
        <v>11854</v>
      </c>
      <c r="C2082" s="23">
        <v>43859</v>
      </c>
      <c r="D2082" s="23" t="s">
        <v>157</v>
      </c>
      <c r="E2082" s="23" t="s">
        <v>111</v>
      </c>
      <c r="F2082" s="23" t="s">
        <v>70</v>
      </c>
      <c r="G2082" s="24"/>
      <c r="H2082" s="24">
        <v>24099441443</v>
      </c>
      <c r="I2082" s="24" t="s">
        <v>95</v>
      </c>
      <c r="J2082" s="24">
        <f>DATEDIF(Tabla1[[#This Row],[FECHA DE NACIMIENTO]],Tabla1[[#This Row],[FECHA ACTUAL]],"Y")</f>
        <v>26</v>
      </c>
      <c r="K2082" s="24" t="s">
        <v>73</v>
      </c>
      <c r="L2082" s="24" t="s">
        <v>112</v>
      </c>
      <c r="M2082" s="24">
        <v>0</v>
      </c>
      <c r="N2082" s="24">
        <v>0</v>
      </c>
      <c r="O2082" s="24">
        <v>3</v>
      </c>
      <c r="P2082" s="24" t="s">
        <v>101</v>
      </c>
      <c r="Q2082" s="23">
        <v>35550</v>
      </c>
      <c r="R2082" s="24" t="s">
        <v>1526</v>
      </c>
      <c r="S2082" s="25">
        <v>45119</v>
      </c>
      <c r="T2082" s="24">
        <v>2806752</v>
      </c>
      <c r="U2082" s="24">
        <v>3217214330</v>
      </c>
      <c r="V2082" s="24" t="s">
        <v>11855</v>
      </c>
      <c r="W2082" s="24" t="s">
        <v>11856</v>
      </c>
      <c r="X2082" s="24" t="s">
        <v>11857</v>
      </c>
      <c r="Y2082" s="24" t="s">
        <v>11858</v>
      </c>
      <c r="Z2082" s="24" t="s">
        <v>117</v>
      </c>
      <c r="AA2082" s="24">
        <v>3217214330</v>
      </c>
      <c r="AB2082" s="24" t="s">
        <v>77</v>
      </c>
      <c r="AC2082" s="24" t="s">
        <v>77</v>
      </c>
      <c r="AD2082" s="24" t="s">
        <v>77</v>
      </c>
      <c r="AE2082" s="26" t="s">
        <v>102</v>
      </c>
      <c r="AF2082" s="26" t="s">
        <v>8823</v>
      </c>
      <c r="AG2082" s="26"/>
      <c r="AH2082" s="27" t="s">
        <v>184</v>
      </c>
      <c r="AI2082" s="27" t="s">
        <v>120</v>
      </c>
      <c r="AJ2082" s="27" t="s">
        <v>120</v>
      </c>
      <c r="AK2082" s="24" t="s">
        <v>121</v>
      </c>
      <c r="AL2082" s="24" t="s">
        <v>7086</v>
      </c>
      <c r="AM2082" s="23">
        <v>43859</v>
      </c>
      <c r="AN2082" s="28">
        <v>877803</v>
      </c>
      <c r="AO2082" s="28">
        <v>102854</v>
      </c>
      <c r="AP2082" s="24"/>
      <c r="AQ2082" s="24"/>
      <c r="AR2082" s="24"/>
      <c r="AS2082" s="24"/>
      <c r="AT2082" s="24" t="e">
        <v>#N/A</v>
      </c>
      <c r="AU2082" s="24" t="e">
        <v>#N/A</v>
      </c>
      <c r="AV2082" s="24" t="e">
        <v>#N/A</v>
      </c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3"/>
      <c r="BG2082" s="23"/>
      <c r="BH2082" s="23">
        <v>43876</v>
      </c>
      <c r="BI2082" s="26" t="s">
        <v>127</v>
      </c>
      <c r="BJ2082" s="26" t="s">
        <v>232</v>
      </c>
      <c r="BK2082" s="29">
        <v>0</v>
      </c>
      <c r="BL2082" s="24" t="s">
        <v>129</v>
      </c>
      <c r="BM2082" s="22" t="str">
        <f ca="1">+IF(Tabla1[[#This Row],[FECHA INGRESO]]&gt;=44986,IF((TODAY()-Tabla1[[#This Row],[FECHA INGRESO]])&gt;=50,"ALERTA","TODAVÍA FALTA"),"N/A")</f>
        <v>N/A</v>
      </c>
      <c r="BN2082" s="7">
        <f>IFERROR((_xlfn.DAYS(Tabla1[[#This Row],[FECHA INGRESO]],Tabla1[[#This Row],[FECHA RETIRO]]))/30,"")</f>
        <v>-0.56666666666666665</v>
      </c>
    </row>
    <row r="2083" spans="1:66" x14ac:dyDescent="0.35">
      <c r="A2083" s="34">
        <v>1010176189</v>
      </c>
      <c r="B2083" s="22" t="s">
        <v>11859</v>
      </c>
      <c r="C2083" s="23">
        <v>43860</v>
      </c>
      <c r="D2083" s="23" t="s">
        <v>1311</v>
      </c>
      <c r="E2083" s="23" t="s">
        <v>69</v>
      </c>
      <c r="F2083" s="23" t="s">
        <v>70</v>
      </c>
      <c r="G2083" s="24"/>
      <c r="H2083" s="24">
        <v>24064800471</v>
      </c>
      <c r="I2083" s="24" t="s">
        <v>95</v>
      </c>
      <c r="J2083" s="24">
        <f>DATEDIF(Tabla1[[#This Row],[FECHA DE NACIMIENTO]],Tabla1[[#This Row],[FECHA ACTUAL]],"Y")</f>
        <v>35</v>
      </c>
      <c r="K2083" s="24" t="s">
        <v>96</v>
      </c>
      <c r="L2083" s="24" t="s">
        <v>112</v>
      </c>
      <c r="M2083" s="24">
        <v>1</v>
      </c>
      <c r="N2083" s="24">
        <v>1</v>
      </c>
      <c r="O2083" s="24">
        <v>3</v>
      </c>
      <c r="P2083" s="24" t="s">
        <v>101</v>
      </c>
      <c r="Q2083" s="23">
        <v>32257</v>
      </c>
      <c r="R2083" s="24" t="s">
        <v>76</v>
      </c>
      <c r="S2083" s="25">
        <v>45119</v>
      </c>
      <c r="T2083" s="24">
        <v>6164207</v>
      </c>
      <c r="U2083" s="24">
        <v>3125035873</v>
      </c>
      <c r="V2083" s="24" t="s">
        <v>11860</v>
      </c>
      <c r="W2083" s="24" t="s">
        <v>11861</v>
      </c>
      <c r="X2083" s="24" t="s">
        <v>11862</v>
      </c>
      <c r="Y2083" s="24" t="s">
        <v>11863</v>
      </c>
      <c r="Z2083" s="24" t="s">
        <v>117</v>
      </c>
      <c r="AA2083" s="24">
        <v>3013838716</v>
      </c>
      <c r="AB2083" s="24" t="s">
        <v>77</v>
      </c>
      <c r="AC2083" s="24" t="s">
        <v>77</v>
      </c>
      <c r="AD2083" s="24" t="s">
        <v>77</v>
      </c>
      <c r="AE2083" s="26" t="s">
        <v>151</v>
      </c>
      <c r="AF2083" s="26"/>
      <c r="AG2083" s="26"/>
      <c r="AH2083" s="27" t="s">
        <v>184</v>
      </c>
      <c r="AI2083" s="27" t="s">
        <v>1612</v>
      </c>
      <c r="AJ2083" s="27" t="s">
        <v>487</v>
      </c>
      <c r="AK2083" s="24" t="s">
        <v>121</v>
      </c>
      <c r="AL2083" s="24" t="s">
        <v>7086</v>
      </c>
      <c r="AM2083" s="23">
        <v>43860</v>
      </c>
      <c r="AN2083" s="28">
        <v>877803</v>
      </c>
      <c r="AO2083" s="28">
        <v>102854</v>
      </c>
      <c r="AP2083" s="24"/>
      <c r="AQ2083" s="24"/>
      <c r="AR2083" s="24"/>
      <c r="AS2083" s="24"/>
      <c r="AT2083" s="24" t="e">
        <v>#N/A</v>
      </c>
      <c r="AU2083" s="24" t="e">
        <v>#N/A</v>
      </c>
      <c r="AV2083" s="24" t="e">
        <v>#N/A</v>
      </c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3"/>
      <c r="BG2083" s="23"/>
      <c r="BH2083" s="23">
        <v>43909</v>
      </c>
      <c r="BI2083" s="26" t="s">
        <v>10014</v>
      </c>
      <c r="BJ2083" s="26" t="s">
        <v>2589</v>
      </c>
      <c r="BK2083" s="29">
        <v>0</v>
      </c>
      <c r="BL2083" s="24" t="s">
        <v>129</v>
      </c>
      <c r="BM2083" s="22" t="str">
        <f ca="1">+IF(Tabla1[[#This Row],[FECHA INGRESO]]&gt;=44986,IF((TODAY()-Tabla1[[#This Row],[FECHA INGRESO]])&gt;=50,"ALERTA","TODAVÍA FALTA"),"N/A")</f>
        <v>N/A</v>
      </c>
      <c r="BN2083" s="7">
        <f>IFERROR((_xlfn.DAYS(Tabla1[[#This Row],[FECHA INGRESO]],Tabla1[[#This Row],[FECHA RETIRO]]))/30,"")</f>
        <v>-1.6333333333333333</v>
      </c>
    </row>
    <row r="2084" spans="1:66" x14ac:dyDescent="0.35">
      <c r="A2084" s="34">
        <v>1061048229</v>
      </c>
      <c r="B2084" s="22" t="s">
        <v>11864</v>
      </c>
      <c r="C2084" s="23">
        <v>43860</v>
      </c>
      <c r="D2084" s="23" t="s">
        <v>1311</v>
      </c>
      <c r="E2084" s="24" t="s">
        <v>94</v>
      </c>
      <c r="F2084" s="23" t="s">
        <v>70</v>
      </c>
      <c r="G2084" s="24"/>
      <c r="H2084" s="24">
        <v>24099523042</v>
      </c>
      <c r="I2084" s="24" t="s">
        <v>95</v>
      </c>
      <c r="J2084" s="24">
        <f>DATEDIF(Tabla1[[#This Row],[FECHA DE NACIMIENTO]],Tabla1[[#This Row],[FECHA ACTUAL]],"Y")</f>
        <v>25</v>
      </c>
      <c r="K2084" s="24" t="s">
        <v>96</v>
      </c>
      <c r="L2084" s="24" t="s">
        <v>112</v>
      </c>
      <c r="M2084" s="24">
        <v>1</v>
      </c>
      <c r="N2084" s="24">
        <v>1</v>
      </c>
      <c r="O2084" s="24">
        <v>3</v>
      </c>
      <c r="P2084" s="24" t="s">
        <v>101</v>
      </c>
      <c r="Q2084" s="23">
        <v>35914</v>
      </c>
      <c r="R2084" s="24" t="s">
        <v>11865</v>
      </c>
      <c r="S2084" s="25">
        <v>45119</v>
      </c>
      <c r="T2084" s="24"/>
      <c r="U2084" s="24">
        <v>3115487401</v>
      </c>
      <c r="V2084" s="24" t="s">
        <v>11866</v>
      </c>
      <c r="W2084" s="24" t="s">
        <v>11867</v>
      </c>
      <c r="X2084" s="24" t="s">
        <v>11868</v>
      </c>
      <c r="Y2084" s="24" t="s">
        <v>11869</v>
      </c>
      <c r="Z2084" s="24" t="s">
        <v>8586</v>
      </c>
      <c r="AA2084" s="24">
        <v>3118100146</v>
      </c>
      <c r="AB2084" s="24" t="s">
        <v>77</v>
      </c>
      <c r="AC2084" s="24" t="s">
        <v>77</v>
      </c>
      <c r="AD2084" s="24" t="s">
        <v>77</v>
      </c>
      <c r="AE2084" s="26" t="s">
        <v>151</v>
      </c>
      <c r="AF2084" s="26"/>
      <c r="AG2084" s="26"/>
      <c r="AH2084" s="27" t="s">
        <v>184</v>
      </c>
      <c r="AI2084" s="27" t="s">
        <v>1612</v>
      </c>
      <c r="AJ2084" s="27" t="s">
        <v>487</v>
      </c>
      <c r="AK2084" s="24" t="s">
        <v>121</v>
      </c>
      <c r="AL2084" s="24" t="s">
        <v>7086</v>
      </c>
      <c r="AM2084" s="23">
        <v>43860</v>
      </c>
      <c r="AN2084" s="28">
        <v>877803</v>
      </c>
      <c r="AO2084" s="28">
        <v>102854</v>
      </c>
      <c r="AP2084" s="24"/>
      <c r="AQ2084" s="24"/>
      <c r="AR2084" s="24"/>
      <c r="AS2084" s="24"/>
      <c r="AT2084" s="24" t="e">
        <v>#N/A</v>
      </c>
      <c r="AU2084" s="24" t="e">
        <v>#N/A</v>
      </c>
      <c r="AV2084" s="24" t="e">
        <v>#N/A</v>
      </c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3"/>
      <c r="BG2084" s="23"/>
      <c r="BH2084" s="23">
        <v>43864</v>
      </c>
      <c r="BI2084" s="26" t="s">
        <v>127</v>
      </c>
      <c r="BJ2084" s="26" t="s">
        <v>11870</v>
      </c>
      <c r="BK2084" s="29">
        <v>0</v>
      </c>
      <c r="BL2084" s="24" t="s">
        <v>129</v>
      </c>
      <c r="BM2084" s="22" t="str">
        <f ca="1">+IF(Tabla1[[#This Row],[FECHA INGRESO]]&gt;=44986,IF((TODAY()-Tabla1[[#This Row],[FECHA INGRESO]])&gt;=50,"ALERTA","TODAVÍA FALTA"),"N/A")</f>
        <v>N/A</v>
      </c>
      <c r="BN2084" s="7">
        <f>IFERROR((_xlfn.DAYS(Tabla1[[#This Row],[FECHA INGRESO]],Tabla1[[#This Row],[FECHA RETIRO]]))/30,"")</f>
        <v>-0.13333333333333333</v>
      </c>
    </row>
    <row r="2085" spans="1:66" x14ac:dyDescent="0.35">
      <c r="A2085" s="34">
        <v>1001067320</v>
      </c>
      <c r="B2085" s="22" t="s">
        <v>11871</v>
      </c>
      <c r="C2085" s="23">
        <v>43860</v>
      </c>
      <c r="D2085" s="23" t="s">
        <v>266</v>
      </c>
      <c r="E2085" s="23" t="s">
        <v>111</v>
      </c>
      <c r="F2085" s="23" t="s">
        <v>70</v>
      </c>
      <c r="G2085" s="24"/>
      <c r="H2085" s="24">
        <v>24099509774</v>
      </c>
      <c r="I2085" s="24" t="s">
        <v>95</v>
      </c>
      <c r="J2085" s="24">
        <f>DATEDIF(Tabla1[[#This Row],[FECHA DE NACIMIENTO]],Tabla1[[#This Row],[FECHA ACTUAL]],"Y")</f>
        <v>22</v>
      </c>
      <c r="K2085" s="24" t="s">
        <v>385</v>
      </c>
      <c r="L2085" s="24" t="s">
        <v>112</v>
      </c>
      <c r="M2085" s="24">
        <v>0</v>
      </c>
      <c r="N2085" s="24">
        <v>0</v>
      </c>
      <c r="O2085" s="24">
        <v>2</v>
      </c>
      <c r="P2085" s="24" t="s">
        <v>101</v>
      </c>
      <c r="Q2085" s="23">
        <v>36995</v>
      </c>
      <c r="R2085" s="24" t="s">
        <v>76</v>
      </c>
      <c r="S2085" s="25">
        <v>45119</v>
      </c>
      <c r="T2085" s="24"/>
      <c r="U2085" s="24">
        <v>3222445656</v>
      </c>
      <c r="V2085" s="24" t="s">
        <v>11872</v>
      </c>
      <c r="W2085" s="24" t="s">
        <v>11873</v>
      </c>
      <c r="X2085" s="24" t="s">
        <v>8282</v>
      </c>
      <c r="Y2085" s="24" t="s">
        <v>11874</v>
      </c>
      <c r="Z2085" s="24" t="s">
        <v>117</v>
      </c>
      <c r="AA2085" s="24">
        <v>3123457964</v>
      </c>
      <c r="AB2085" s="24" t="s">
        <v>77</v>
      </c>
      <c r="AC2085" s="24" t="s">
        <v>77</v>
      </c>
      <c r="AD2085" s="24" t="s">
        <v>77</v>
      </c>
      <c r="AE2085" s="26" t="s">
        <v>151</v>
      </c>
      <c r="AF2085" s="26"/>
      <c r="AG2085" s="26"/>
      <c r="AH2085" s="27" t="s">
        <v>184</v>
      </c>
      <c r="AI2085" s="27" t="s">
        <v>1612</v>
      </c>
      <c r="AJ2085" s="27" t="s">
        <v>487</v>
      </c>
      <c r="AK2085" s="24" t="s">
        <v>121</v>
      </c>
      <c r="AL2085" s="24" t="s">
        <v>7086</v>
      </c>
      <c r="AM2085" s="23">
        <v>43860</v>
      </c>
      <c r="AN2085" s="28">
        <v>877803</v>
      </c>
      <c r="AO2085" s="28">
        <v>102854</v>
      </c>
      <c r="AP2085" s="24"/>
      <c r="AQ2085" s="24"/>
      <c r="AR2085" s="24"/>
      <c r="AS2085" s="24"/>
      <c r="AT2085" s="24" t="e">
        <v>#N/A</v>
      </c>
      <c r="AU2085" s="24" t="e">
        <v>#N/A</v>
      </c>
      <c r="AV2085" s="24" t="e">
        <v>#N/A</v>
      </c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3"/>
      <c r="BG2085" s="23"/>
      <c r="BH2085" s="23">
        <v>44191</v>
      </c>
      <c r="BI2085" s="26" t="s">
        <v>127</v>
      </c>
      <c r="BJ2085" s="26" t="s">
        <v>3469</v>
      </c>
      <c r="BK2085" s="29">
        <v>0</v>
      </c>
      <c r="BL2085" s="24" t="s">
        <v>129</v>
      </c>
      <c r="BM2085" s="22" t="str">
        <f ca="1">+IF(Tabla1[[#This Row],[FECHA INGRESO]]&gt;=44986,IF((TODAY()-Tabla1[[#This Row],[FECHA INGRESO]])&gt;=50,"ALERTA","TODAVÍA FALTA"),"N/A")</f>
        <v>N/A</v>
      </c>
      <c r="BN2085" s="7">
        <f>IFERROR((_xlfn.DAYS(Tabla1[[#This Row],[FECHA INGRESO]],Tabla1[[#This Row],[FECHA RETIRO]]))/30,"")</f>
        <v>-11.033333333333333</v>
      </c>
    </row>
    <row r="2086" spans="1:66" x14ac:dyDescent="0.35">
      <c r="A2086" s="34">
        <v>1032372437</v>
      </c>
      <c r="B2086" s="22" t="s">
        <v>11875</v>
      </c>
      <c r="C2086" s="23">
        <v>43862</v>
      </c>
      <c r="D2086" s="23" t="s">
        <v>93</v>
      </c>
      <c r="E2086" s="24" t="s">
        <v>94</v>
      </c>
      <c r="F2086" s="23" t="s">
        <v>70</v>
      </c>
      <c r="G2086" s="24"/>
      <c r="H2086" s="24">
        <v>24099552026</v>
      </c>
      <c r="I2086" s="24" t="s">
        <v>72</v>
      </c>
      <c r="J2086" s="24">
        <f>DATEDIF(Tabla1[[#This Row],[FECHA DE NACIMIENTO]],Tabla1[[#This Row],[FECHA ACTUAL]],"Y")</f>
        <v>36</v>
      </c>
      <c r="K2086" s="24" t="s">
        <v>73</v>
      </c>
      <c r="L2086" s="24" t="s">
        <v>112</v>
      </c>
      <c r="M2086" s="24">
        <v>1</v>
      </c>
      <c r="N2086" s="24">
        <v>1</v>
      </c>
      <c r="O2086" s="24">
        <v>3</v>
      </c>
      <c r="P2086" s="24" t="s">
        <v>101</v>
      </c>
      <c r="Q2086" s="23">
        <v>31636</v>
      </c>
      <c r="R2086" s="24" t="s">
        <v>76</v>
      </c>
      <c r="S2086" s="25">
        <v>45119</v>
      </c>
      <c r="T2086" s="24"/>
      <c r="U2086" s="24">
        <v>3185283148</v>
      </c>
      <c r="V2086" s="24" t="s">
        <v>11876</v>
      </c>
      <c r="W2086" s="24" t="s">
        <v>11877</v>
      </c>
      <c r="X2086" s="24" t="s">
        <v>11878</v>
      </c>
      <c r="Y2086" s="24" t="s">
        <v>11879</v>
      </c>
      <c r="Z2086" s="24" t="s">
        <v>162</v>
      </c>
      <c r="AA2086" s="24">
        <v>3196857553</v>
      </c>
      <c r="AB2086" s="24" t="s">
        <v>77</v>
      </c>
      <c r="AC2086" s="24" t="s">
        <v>77</v>
      </c>
      <c r="AD2086" s="24" t="s">
        <v>77</v>
      </c>
      <c r="AE2086" s="26" t="s">
        <v>84</v>
      </c>
      <c r="AF2086" s="26" t="s">
        <v>11880</v>
      </c>
      <c r="AG2086" s="26"/>
      <c r="AH2086" s="27" t="s">
        <v>3042</v>
      </c>
      <c r="AI2086" s="27" t="s">
        <v>8295</v>
      </c>
      <c r="AJ2086" s="27" t="s">
        <v>438</v>
      </c>
      <c r="AK2086" s="24" t="s">
        <v>121</v>
      </c>
      <c r="AL2086" s="24" t="s">
        <v>7086</v>
      </c>
      <c r="AM2086" s="23">
        <v>43862</v>
      </c>
      <c r="AN2086" s="28">
        <v>877803</v>
      </c>
      <c r="AO2086" s="28">
        <v>102854</v>
      </c>
      <c r="AP2086" s="24"/>
      <c r="AQ2086" s="24"/>
      <c r="AR2086" s="24"/>
      <c r="AS2086" s="24"/>
      <c r="AT2086" s="24" t="e">
        <v>#N/A</v>
      </c>
      <c r="AU2086" s="24" t="e">
        <v>#N/A</v>
      </c>
      <c r="AV2086" s="24">
        <v>97</v>
      </c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3"/>
      <c r="BG2086" s="23"/>
      <c r="BH2086" s="23">
        <v>43874</v>
      </c>
      <c r="BI2086" s="26" t="s">
        <v>127</v>
      </c>
      <c r="BJ2086" s="26" t="s">
        <v>1352</v>
      </c>
      <c r="BK2086" s="29">
        <v>0</v>
      </c>
      <c r="BL2086" s="24" t="s">
        <v>129</v>
      </c>
      <c r="BM2086" s="22" t="str">
        <f ca="1">+IF(Tabla1[[#This Row],[FECHA INGRESO]]&gt;=44986,IF((TODAY()-Tabla1[[#This Row],[FECHA INGRESO]])&gt;=50,"ALERTA","TODAVÍA FALTA"),"N/A")</f>
        <v>N/A</v>
      </c>
      <c r="BN2086" s="7">
        <f>IFERROR((_xlfn.DAYS(Tabla1[[#This Row],[FECHA INGRESO]],Tabla1[[#This Row],[FECHA RETIRO]]))/30,"")</f>
        <v>-0.4</v>
      </c>
    </row>
    <row r="2087" spans="1:66" x14ac:dyDescent="0.35">
      <c r="A2087" s="21">
        <v>1000255135</v>
      </c>
      <c r="B2087" s="22" t="s">
        <v>11881</v>
      </c>
      <c r="C2087" s="23">
        <v>43865</v>
      </c>
      <c r="D2087" s="23" t="s">
        <v>157</v>
      </c>
      <c r="E2087" s="23" t="s">
        <v>111</v>
      </c>
      <c r="F2087" s="23" t="s">
        <v>70</v>
      </c>
      <c r="G2087" s="24"/>
      <c r="H2087" s="24">
        <v>24099637268</v>
      </c>
      <c r="I2087" s="24" t="s">
        <v>95</v>
      </c>
      <c r="J2087" s="24">
        <f>DATEDIF(Tabla1[[#This Row],[FECHA DE NACIMIENTO]],Tabla1[[#This Row],[FECHA ACTUAL]],"Y")</f>
        <v>22</v>
      </c>
      <c r="K2087" s="24" t="s">
        <v>96</v>
      </c>
      <c r="L2087" s="24" t="s">
        <v>112</v>
      </c>
      <c r="M2087" s="24">
        <v>0</v>
      </c>
      <c r="N2087" s="24">
        <v>0</v>
      </c>
      <c r="O2087" s="24">
        <v>1</v>
      </c>
      <c r="P2087" s="24" t="s">
        <v>101</v>
      </c>
      <c r="Q2087" s="23">
        <v>37062</v>
      </c>
      <c r="R2087" s="24" t="s">
        <v>76</v>
      </c>
      <c r="S2087" s="25">
        <v>45119</v>
      </c>
      <c r="T2087" s="24">
        <v>7909315</v>
      </c>
      <c r="U2087" s="24">
        <v>3143150954</v>
      </c>
      <c r="V2087" s="33" t="s">
        <v>11882</v>
      </c>
      <c r="W2087" s="24" t="s">
        <v>11883</v>
      </c>
      <c r="X2087" s="24" t="s">
        <v>11884</v>
      </c>
      <c r="Y2087" s="24" t="s">
        <v>11885</v>
      </c>
      <c r="Z2087" s="24" t="s">
        <v>117</v>
      </c>
      <c r="AA2087" s="24">
        <v>3135476968</v>
      </c>
      <c r="AB2087" s="24" t="s">
        <v>83</v>
      </c>
      <c r="AC2087" s="24" t="s">
        <v>101</v>
      </c>
      <c r="AD2087" s="24" t="e">
        <v>#REF!</v>
      </c>
      <c r="AE2087" s="26" t="s">
        <v>84</v>
      </c>
      <c r="AF2087" s="26" t="s">
        <v>11886</v>
      </c>
      <c r="AG2087" s="26" t="s">
        <v>11887</v>
      </c>
      <c r="AH2087" s="27" t="s">
        <v>163</v>
      </c>
      <c r="AI2087" s="27" t="s">
        <v>11888</v>
      </c>
      <c r="AJ2087" s="27" t="s">
        <v>11888</v>
      </c>
      <c r="AK2087" s="24" t="s">
        <v>121</v>
      </c>
      <c r="AL2087" s="24" t="s">
        <v>7086</v>
      </c>
      <c r="AM2087" s="23">
        <v>43865</v>
      </c>
      <c r="AN2087" s="28">
        <v>1535062</v>
      </c>
      <c r="AO2087" s="28">
        <v>117172</v>
      </c>
      <c r="AP2087" s="24" t="s">
        <v>11889</v>
      </c>
      <c r="AQ2087" s="24">
        <v>0</v>
      </c>
      <c r="AR2087" s="24">
        <v>0</v>
      </c>
      <c r="AS2087" s="24">
        <v>0</v>
      </c>
      <c r="AT2087" s="24">
        <v>0</v>
      </c>
      <c r="AU2087" s="24">
        <v>0</v>
      </c>
      <c r="AV2087" s="24">
        <v>57</v>
      </c>
      <c r="AW2087" s="24">
        <v>93</v>
      </c>
      <c r="AX2087" s="24">
        <v>0</v>
      </c>
      <c r="AY2087" s="24">
        <v>0</v>
      </c>
      <c r="AZ2087" s="24">
        <v>0</v>
      </c>
      <c r="BA2087" s="24">
        <v>0</v>
      </c>
      <c r="BB2087" s="24">
        <v>0</v>
      </c>
      <c r="BC2087" s="24">
        <v>0</v>
      </c>
      <c r="BD2087" s="24">
        <v>0</v>
      </c>
      <c r="BE2087" s="24">
        <v>0</v>
      </c>
      <c r="BF2087" s="23"/>
      <c r="BG2087" s="23"/>
      <c r="BH2087" s="23">
        <v>44903</v>
      </c>
      <c r="BI2087" s="26" t="s">
        <v>127</v>
      </c>
      <c r="BJ2087" s="26" t="s">
        <v>6087</v>
      </c>
      <c r="BK2087" s="29">
        <v>0</v>
      </c>
      <c r="BL2087" s="24" t="s">
        <v>129</v>
      </c>
      <c r="BM2087" s="22" t="str">
        <f ca="1">+IF(Tabla1[[#This Row],[FECHA INGRESO]]&gt;=44986,IF((TODAY()-Tabla1[[#This Row],[FECHA INGRESO]])&gt;=50,"ALERTA","TODAVÍA FALTA"),"N/A")</f>
        <v>N/A</v>
      </c>
      <c r="BN2087" s="7">
        <f>IFERROR((_xlfn.DAYS(Tabla1[[#This Row],[FECHA INGRESO]],Tabla1[[#This Row],[FECHA RETIRO]]))/30,"")</f>
        <v>-34.6</v>
      </c>
    </row>
    <row r="2088" spans="1:66" x14ac:dyDescent="0.35">
      <c r="A2088" s="34">
        <v>1018484480</v>
      </c>
      <c r="B2088" s="22" t="s">
        <v>11890</v>
      </c>
      <c r="C2088" s="23">
        <v>43865</v>
      </c>
      <c r="D2088" s="23" t="s">
        <v>266</v>
      </c>
      <c r="E2088" s="24" t="s">
        <v>94</v>
      </c>
      <c r="F2088" s="23" t="s">
        <v>70</v>
      </c>
      <c r="G2088" s="24"/>
      <c r="H2088" s="24">
        <v>24099635882</v>
      </c>
      <c r="I2088" s="24" t="s">
        <v>72</v>
      </c>
      <c r="J2088" s="24">
        <f>DATEDIF(Tabla1[[#This Row],[FECHA DE NACIMIENTO]],Tabla1[[#This Row],[FECHA ACTUAL]],"Y")</f>
        <v>27</v>
      </c>
      <c r="K2088" s="24" t="s">
        <v>73</v>
      </c>
      <c r="L2088" s="24" t="s">
        <v>112</v>
      </c>
      <c r="M2088" s="24">
        <v>0</v>
      </c>
      <c r="N2088" s="24">
        <v>0</v>
      </c>
      <c r="O2088" s="24">
        <v>2</v>
      </c>
      <c r="P2088" s="24" t="s">
        <v>101</v>
      </c>
      <c r="Q2088" s="23">
        <v>35163</v>
      </c>
      <c r="R2088" s="24" t="s">
        <v>76</v>
      </c>
      <c r="S2088" s="25">
        <v>45119</v>
      </c>
      <c r="T2088" s="24">
        <v>4974217</v>
      </c>
      <c r="U2088" s="24">
        <v>3184003947</v>
      </c>
      <c r="V2088" s="24" t="s">
        <v>11891</v>
      </c>
      <c r="W2088" s="24" t="s">
        <v>11892</v>
      </c>
      <c r="X2088" s="24" t="s">
        <v>11893</v>
      </c>
      <c r="Y2088" s="24" t="s">
        <v>11894</v>
      </c>
      <c r="Z2088" s="24" t="s">
        <v>285</v>
      </c>
      <c r="AA2088" s="24">
        <v>3118255134</v>
      </c>
      <c r="AB2088" s="24" t="s">
        <v>77</v>
      </c>
      <c r="AC2088" s="24" t="s">
        <v>77</v>
      </c>
      <c r="AD2088" s="24" t="s">
        <v>77</v>
      </c>
      <c r="AE2088" s="26" t="s">
        <v>84</v>
      </c>
      <c r="AF2088" s="26" t="s">
        <v>103</v>
      </c>
      <c r="AG2088" s="26"/>
      <c r="AH2088" s="27" t="s">
        <v>4605</v>
      </c>
      <c r="AI2088" s="27" t="s">
        <v>10123</v>
      </c>
      <c r="AJ2088" s="27" t="s">
        <v>10123</v>
      </c>
      <c r="AK2088" s="24" t="s">
        <v>121</v>
      </c>
      <c r="AL2088" s="24" t="s">
        <v>7086</v>
      </c>
      <c r="AM2088" s="23">
        <v>43865</v>
      </c>
      <c r="AN2088" s="28">
        <v>1552500</v>
      </c>
      <c r="AO2088" s="28">
        <v>106454</v>
      </c>
      <c r="AP2088" s="24"/>
      <c r="AQ2088" s="24"/>
      <c r="AR2088" s="24"/>
      <c r="AS2088" s="24"/>
      <c r="AT2088" s="24"/>
      <c r="AU2088" s="24"/>
      <c r="AV2088" s="24">
        <v>72</v>
      </c>
      <c r="AW2088" s="24">
        <v>88</v>
      </c>
      <c r="AX2088" s="24"/>
      <c r="AY2088" s="24"/>
      <c r="AZ2088" s="24"/>
      <c r="BA2088" s="24"/>
      <c r="BB2088" s="24"/>
      <c r="BC2088" s="24"/>
      <c r="BD2088" s="24"/>
      <c r="BE2088" s="24"/>
      <c r="BF2088" s="23"/>
      <c r="BG2088" s="23"/>
      <c r="BH2088" s="23">
        <v>44448</v>
      </c>
      <c r="BI2088" s="26" t="s">
        <v>127</v>
      </c>
      <c r="BJ2088" s="26" t="s">
        <v>1434</v>
      </c>
      <c r="BK2088" s="29">
        <v>0</v>
      </c>
      <c r="BL2088" s="24" t="s">
        <v>129</v>
      </c>
      <c r="BM2088" s="22" t="str">
        <f ca="1">+IF(Tabla1[[#This Row],[FECHA INGRESO]]&gt;=44986,IF((TODAY()-Tabla1[[#This Row],[FECHA INGRESO]])&gt;=50,"ALERTA","TODAVÍA FALTA"),"N/A")</f>
        <v>N/A</v>
      </c>
      <c r="BN2088" s="7">
        <f>IFERROR((_xlfn.DAYS(Tabla1[[#This Row],[FECHA INGRESO]],Tabla1[[#This Row],[FECHA RETIRO]]))/30,"")</f>
        <v>-19.433333333333334</v>
      </c>
    </row>
    <row r="2089" spans="1:66" x14ac:dyDescent="0.35">
      <c r="A2089" s="34">
        <v>1010237669</v>
      </c>
      <c r="B2089" s="22" t="s">
        <v>11895</v>
      </c>
      <c r="C2089" s="23">
        <v>43865</v>
      </c>
      <c r="D2089" s="23" t="s">
        <v>266</v>
      </c>
      <c r="E2089" s="23" t="s">
        <v>110</v>
      </c>
      <c r="F2089" s="23" t="s">
        <v>70</v>
      </c>
      <c r="G2089" s="24"/>
      <c r="H2089" s="24">
        <v>24099635983</v>
      </c>
      <c r="I2089" s="24" t="s">
        <v>95</v>
      </c>
      <c r="J2089" s="24">
        <f>DATEDIF(Tabla1[[#This Row],[FECHA DE NACIMIENTO]],Tabla1[[#This Row],[FECHA ACTUAL]],"Y")</f>
        <v>25</v>
      </c>
      <c r="K2089" s="24" t="s">
        <v>96</v>
      </c>
      <c r="L2089" s="24" t="s">
        <v>112</v>
      </c>
      <c r="M2089" s="24">
        <v>0</v>
      </c>
      <c r="N2089" s="24">
        <v>0</v>
      </c>
      <c r="O2089" s="24">
        <v>2</v>
      </c>
      <c r="P2089" s="24" t="s">
        <v>101</v>
      </c>
      <c r="Q2089" s="23">
        <v>35819</v>
      </c>
      <c r="R2089" s="24" t="s">
        <v>76</v>
      </c>
      <c r="S2089" s="25">
        <v>45119</v>
      </c>
      <c r="T2089" s="24"/>
      <c r="U2089" s="24">
        <v>3017812013</v>
      </c>
      <c r="V2089" s="24" t="s">
        <v>11896</v>
      </c>
      <c r="W2089" s="24" t="s">
        <v>11897</v>
      </c>
      <c r="X2089" s="24" t="s">
        <v>11676</v>
      </c>
      <c r="Y2089" s="24" t="s">
        <v>11898</v>
      </c>
      <c r="Z2089" s="24" t="s">
        <v>117</v>
      </c>
      <c r="AA2089" s="24">
        <v>3152447444</v>
      </c>
      <c r="AB2089" s="24" t="s">
        <v>77</v>
      </c>
      <c r="AC2089" s="24" t="s">
        <v>77</v>
      </c>
      <c r="AD2089" s="24" t="s">
        <v>77</v>
      </c>
      <c r="AE2089" s="26" t="s">
        <v>151</v>
      </c>
      <c r="AF2089" s="26"/>
      <c r="AG2089" s="26"/>
      <c r="AH2089" s="27" t="s">
        <v>184</v>
      </c>
      <c r="AI2089" s="27" t="s">
        <v>1612</v>
      </c>
      <c r="AJ2089" s="27" t="s">
        <v>487</v>
      </c>
      <c r="AK2089" s="24" t="s">
        <v>121</v>
      </c>
      <c r="AL2089" s="24" t="s">
        <v>7086</v>
      </c>
      <c r="AM2089" s="23">
        <v>43865</v>
      </c>
      <c r="AN2089" s="28">
        <v>908526</v>
      </c>
      <c r="AO2089" s="28">
        <v>106454</v>
      </c>
      <c r="AP2089" s="24"/>
      <c r="AQ2089" s="24"/>
      <c r="AR2089" s="24"/>
      <c r="AS2089" s="24"/>
      <c r="AT2089" s="24"/>
      <c r="AU2089" s="24"/>
      <c r="AV2089" s="24">
        <v>85</v>
      </c>
      <c r="AW2089" s="24">
        <v>89</v>
      </c>
      <c r="AX2089" s="24"/>
      <c r="AY2089" s="24"/>
      <c r="AZ2089" s="24"/>
      <c r="BA2089" s="24"/>
      <c r="BB2089" s="24"/>
      <c r="BC2089" s="24"/>
      <c r="BD2089" s="24">
        <v>0</v>
      </c>
      <c r="BE2089" s="24">
        <v>0</v>
      </c>
      <c r="BF2089" s="23"/>
      <c r="BG2089" s="23"/>
      <c r="BH2089" s="23">
        <v>44517</v>
      </c>
      <c r="BI2089" s="26" t="s">
        <v>127</v>
      </c>
      <c r="BJ2089" s="26" t="s">
        <v>1434</v>
      </c>
      <c r="BK2089" s="29">
        <v>0</v>
      </c>
      <c r="BL2089" s="24" t="s">
        <v>129</v>
      </c>
      <c r="BM2089" s="22" t="str">
        <f ca="1">+IF(Tabla1[[#This Row],[FECHA INGRESO]]&gt;=44986,IF((TODAY()-Tabla1[[#This Row],[FECHA INGRESO]])&gt;=50,"ALERTA","TODAVÍA FALTA"),"N/A")</f>
        <v>N/A</v>
      </c>
      <c r="BN2089" s="7">
        <f>IFERROR((_xlfn.DAYS(Tabla1[[#This Row],[FECHA INGRESO]],Tabla1[[#This Row],[FECHA RETIRO]]))/30,"")</f>
        <v>-21.733333333333334</v>
      </c>
    </row>
    <row r="2090" spans="1:66" x14ac:dyDescent="0.35">
      <c r="A2090" s="34">
        <v>1000155237</v>
      </c>
      <c r="B2090" s="22" t="s">
        <v>11899</v>
      </c>
      <c r="C2090" s="23">
        <v>43866</v>
      </c>
      <c r="D2090" s="23" t="s">
        <v>4008</v>
      </c>
      <c r="E2090" s="23" t="s">
        <v>111</v>
      </c>
      <c r="F2090" s="23" t="s">
        <v>70</v>
      </c>
      <c r="G2090" s="24"/>
      <c r="H2090" s="24">
        <v>24099672348</v>
      </c>
      <c r="I2090" s="24" t="s">
        <v>95</v>
      </c>
      <c r="J2090" s="24">
        <f>DATEDIF(Tabla1[[#This Row],[FECHA DE NACIMIENTO]],Tabla1[[#This Row],[FECHA ACTUAL]],"Y")</f>
        <v>23</v>
      </c>
      <c r="K2090" s="24" t="s">
        <v>73</v>
      </c>
      <c r="L2090" s="24" t="s">
        <v>112</v>
      </c>
      <c r="M2090" s="24">
        <v>0</v>
      </c>
      <c r="N2090" s="24">
        <v>0</v>
      </c>
      <c r="O2090" s="24">
        <v>2</v>
      </c>
      <c r="P2090" s="24" t="s">
        <v>101</v>
      </c>
      <c r="Q2090" s="23">
        <v>36582</v>
      </c>
      <c r="R2090" s="24" t="s">
        <v>11900</v>
      </c>
      <c r="S2090" s="25">
        <v>45119</v>
      </c>
      <c r="T2090" s="24"/>
      <c r="U2090" s="24">
        <v>3138257111</v>
      </c>
      <c r="V2090" s="24" t="s">
        <v>11901</v>
      </c>
      <c r="W2090" s="24" t="s">
        <v>11902</v>
      </c>
      <c r="X2090" s="24" t="s">
        <v>11903</v>
      </c>
      <c r="Y2090" s="24" t="s">
        <v>11904</v>
      </c>
      <c r="Z2090" s="24" t="s">
        <v>162</v>
      </c>
      <c r="AA2090" s="24">
        <v>3203431526</v>
      </c>
      <c r="AB2090" s="24" t="s">
        <v>77</v>
      </c>
      <c r="AC2090" s="24" t="s">
        <v>77</v>
      </c>
      <c r="AD2090" s="24" t="s">
        <v>77</v>
      </c>
      <c r="AE2090" s="26" t="s">
        <v>151</v>
      </c>
      <c r="AF2090" s="26"/>
      <c r="AG2090" s="26"/>
      <c r="AH2090" s="27" t="s">
        <v>184</v>
      </c>
      <c r="AI2090" s="27" t="s">
        <v>1612</v>
      </c>
      <c r="AJ2090" s="27" t="s">
        <v>487</v>
      </c>
      <c r="AK2090" s="24" t="s">
        <v>121</v>
      </c>
      <c r="AL2090" s="24" t="s">
        <v>7086</v>
      </c>
      <c r="AM2090" s="23">
        <v>43866</v>
      </c>
      <c r="AN2090" s="28">
        <v>877803</v>
      </c>
      <c r="AO2090" s="28">
        <v>102854</v>
      </c>
      <c r="AP2090" s="24"/>
      <c r="AQ2090" s="24"/>
      <c r="AR2090" s="24"/>
      <c r="AS2090" s="24"/>
      <c r="AT2090" s="24" t="e">
        <v>#N/A</v>
      </c>
      <c r="AU2090" s="24" t="e">
        <v>#N/A</v>
      </c>
      <c r="AV2090" s="24">
        <v>77</v>
      </c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3"/>
      <c r="BG2090" s="23"/>
      <c r="BH2090" s="23">
        <v>44187</v>
      </c>
      <c r="BI2090" s="26" t="s">
        <v>10014</v>
      </c>
      <c r="BJ2090" s="26" t="s">
        <v>11905</v>
      </c>
      <c r="BK2090" s="29">
        <v>0</v>
      </c>
      <c r="BL2090" s="24" t="s">
        <v>129</v>
      </c>
      <c r="BM2090" s="22" t="str">
        <f ca="1">+IF(Tabla1[[#This Row],[FECHA INGRESO]]&gt;=44986,IF((TODAY()-Tabla1[[#This Row],[FECHA INGRESO]])&gt;=50,"ALERTA","TODAVÍA FALTA"),"N/A")</f>
        <v>N/A</v>
      </c>
      <c r="BN2090" s="7">
        <f>IFERROR((_xlfn.DAYS(Tabla1[[#This Row],[FECHA INGRESO]],Tabla1[[#This Row],[FECHA RETIRO]]))/30,"")</f>
        <v>-10.7</v>
      </c>
    </row>
    <row r="2091" spans="1:66" x14ac:dyDescent="0.35">
      <c r="A2091" s="34">
        <v>1022999978</v>
      </c>
      <c r="B2091" s="22" t="s">
        <v>11906</v>
      </c>
      <c r="C2091" s="23">
        <v>43866</v>
      </c>
      <c r="D2091" s="23" t="s">
        <v>266</v>
      </c>
      <c r="E2091" s="23" t="s">
        <v>111</v>
      </c>
      <c r="F2091" s="23" t="s">
        <v>70</v>
      </c>
      <c r="G2091" s="24"/>
      <c r="H2091" s="24">
        <v>24099665263</v>
      </c>
      <c r="I2091" s="24" t="s">
        <v>95</v>
      </c>
      <c r="J2091" s="24">
        <f>DATEDIF(Tabla1[[#This Row],[FECHA DE NACIMIENTO]],Tabla1[[#This Row],[FECHA ACTUAL]],"Y")</f>
        <v>28</v>
      </c>
      <c r="K2091" s="24" t="s">
        <v>320</v>
      </c>
      <c r="L2091" s="24" t="s">
        <v>112</v>
      </c>
      <c r="M2091" s="24">
        <v>1</v>
      </c>
      <c r="N2091" s="24">
        <v>1</v>
      </c>
      <c r="O2091" s="24">
        <v>1</v>
      </c>
      <c r="P2091" s="24" t="s">
        <v>101</v>
      </c>
      <c r="Q2091" s="23">
        <v>34640</v>
      </c>
      <c r="R2091" s="24" t="s">
        <v>76</v>
      </c>
      <c r="S2091" s="25">
        <v>45119</v>
      </c>
      <c r="T2091" s="24">
        <v>7689088</v>
      </c>
      <c r="U2091" s="24">
        <v>3212690554</v>
      </c>
      <c r="V2091" s="33" t="s">
        <v>11907</v>
      </c>
      <c r="W2091" s="24" t="s">
        <v>11908</v>
      </c>
      <c r="X2091" s="24" t="s">
        <v>9791</v>
      </c>
      <c r="Y2091" s="24" t="s">
        <v>11909</v>
      </c>
      <c r="Z2091" s="24" t="s">
        <v>117</v>
      </c>
      <c r="AA2091" s="24">
        <v>3118527437</v>
      </c>
      <c r="AB2091" s="24" t="s">
        <v>77</v>
      </c>
      <c r="AC2091" s="24" t="s">
        <v>77</v>
      </c>
      <c r="AD2091" s="24" t="s">
        <v>77</v>
      </c>
      <c r="AE2091" s="26" t="s">
        <v>151</v>
      </c>
      <c r="AF2091" s="26"/>
      <c r="AG2091" s="26"/>
      <c r="AH2091" s="27" t="s">
        <v>184</v>
      </c>
      <c r="AI2091" s="27" t="s">
        <v>224</v>
      </c>
      <c r="AJ2091" s="27" t="s">
        <v>224</v>
      </c>
      <c r="AK2091" s="24" t="s">
        <v>121</v>
      </c>
      <c r="AL2091" s="24" t="s">
        <v>7086</v>
      </c>
      <c r="AM2091" s="23">
        <v>43866</v>
      </c>
      <c r="AN2091" s="28">
        <v>877803</v>
      </c>
      <c r="AO2091" s="28">
        <v>102854</v>
      </c>
      <c r="AP2091" s="24"/>
      <c r="AQ2091" s="24"/>
      <c r="AR2091" s="24"/>
      <c r="AS2091" s="24"/>
      <c r="AT2091" s="24" t="e">
        <v>#N/A</v>
      </c>
      <c r="AU2091" s="24" t="e">
        <v>#N/A</v>
      </c>
      <c r="AV2091" s="24">
        <v>64</v>
      </c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3"/>
      <c r="BG2091" s="23"/>
      <c r="BH2091" s="23">
        <v>43921</v>
      </c>
      <c r="BI2091" s="26" t="s">
        <v>10014</v>
      </c>
      <c r="BJ2091" s="26" t="s">
        <v>9402</v>
      </c>
      <c r="BK2091" s="29">
        <v>0</v>
      </c>
      <c r="BL2091" s="24" t="s">
        <v>129</v>
      </c>
      <c r="BM2091" s="22" t="str">
        <f ca="1">+IF(Tabla1[[#This Row],[FECHA INGRESO]]&gt;=44986,IF((TODAY()-Tabla1[[#This Row],[FECHA INGRESO]])&gt;=50,"ALERTA","TODAVÍA FALTA"),"N/A")</f>
        <v>N/A</v>
      </c>
      <c r="BN2091" s="7">
        <f>IFERROR((_xlfn.DAYS(Tabla1[[#This Row],[FECHA INGRESO]],Tabla1[[#This Row],[FECHA RETIRO]]))/30,"")</f>
        <v>-1.8333333333333333</v>
      </c>
    </row>
    <row r="2092" spans="1:66" x14ac:dyDescent="0.35">
      <c r="A2092" s="34">
        <v>1023030948</v>
      </c>
      <c r="B2092" s="22" t="s">
        <v>11910</v>
      </c>
      <c r="C2092" s="23">
        <v>43867</v>
      </c>
      <c r="D2092" s="23" t="s">
        <v>93</v>
      </c>
      <c r="E2092" s="24" t="s">
        <v>94</v>
      </c>
      <c r="F2092" s="23" t="s">
        <v>70</v>
      </c>
      <c r="G2092" s="24"/>
      <c r="H2092" s="24">
        <v>24090779608</v>
      </c>
      <c r="I2092" s="24" t="s">
        <v>95</v>
      </c>
      <c r="J2092" s="24">
        <f>DATEDIF(Tabla1[[#This Row],[FECHA DE NACIMIENTO]],Tabla1[[#This Row],[FECHA ACTUAL]],"Y")</f>
        <v>24</v>
      </c>
      <c r="K2092" s="24" t="s">
        <v>73</v>
      </c>
      <c r="L2092" s="24" t="s">
        <v>112</v>
      </c>
      <c r="M2092" s="24">
        <v>1</v>
      </c>
      <c r="N2092" s="24">
        <v>1</v>
      </c>
      <c r="O2092" s="24">
        <v>1</v>
      </c>
      <c r="P2092" s="24" t="s">
        <v>101</v>
      </c>
      <c r="Q2092" s="23">
        <v>36085</v>
      </c>
      <c r="R2092" s="24" t="s">
        <v>76</v>
      </c>
      <c r="S2092" s="25">
        <v>45119</v>
      </c>
      <c r="T2092" s="24">
        <v>6630086</v>
      </c>
      <c r="U2092" s="24">
        <v>3222888173</v>
      </c>
      <c r="V2092" s="24" t="s">
        <v>11911</v>
      </c>
      <c r="W2092" s="24" t="s">
        <v>11912</v>
      </c>
      <c r="X2092" s="24" t="s">
        <v>11100</v>
      </c>
      <c r="Y2092" s="24" t="s">
        <v>11913</v>
      </c>
      <c r="Z2092" s="24" t="s">
        <v>255</v>
      </c>
      <c r="AA2092" s="24">
        <v>3125096020</v>
      </c>
      <c r="AB2092" s="24" t="s">
        <v>77</v>
      </c>
      <c r="AC2092" s="24" t="s">
        <v>77</v>
      </c>
      <c r="AD2092" s="24" t="s">
        <v>77</v>
      </c>
      <c r="AE2092" s="26" t="s">
        <v>183</v>
      </c>
      <c r="AF2092" s="26"/>
      <c r="AG2092" s="26" t="s">
        <v>11914</v>
      </c>
      <c r="AH2092" s="27" t="s">
        <v>184</v>
      </c>
      <c r="AI2092" s="27" t="s">
        <v>1612</v>
      </c>
      <c r="AJ2092" s="27" t="s">
        <v>487</v>
      </c>
      <c r="AK2092" s="24" t="s">
        <v>121</v>
      </c>
      <c r="AL2092" s="24" t="s">
        <v>7086</v>
      </c>
      <c r="AM2092" s="23">
        <v>43867</v>
      </c>
      <c r="AN2092" s="28">
        <v>877803</v>
      </c>
      <c r="AO2092" s="28">
        <v>102854</v>
      </c>
      <c r="AP2092" s="24"/>
      <c r="AQ2092" s="24"/>
      <c r="AR2092" s="24"/>
      <c r="AS2092" s="24"/>
      <c r="AT2092" s="24" t="e">
        <v>#N/A</v>
      </c>
      <c r="AU2092" s="24" t="e">
        <v>#N/A</v>
      </c>
      <c r="AV2092" s="24" t="e">
        <v>#N/A</v>
      </c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3"/>
      <c r="BG2092" s="23"/>
      <c r="BH2092" s="23">
        <v>44140</v>
      </c>
      <c r="BI2092" s="26" t="s">
        <v>466</v>
      </c>
      <c r="BJ2092" s="26" t="s">
        <v>1434</v>
      </c>
      <c r="BK2092" s="29">
        <v>0</v>
      </c>
      <c r="BL2092" s="24" t="s">
        <v>129</v>
      </c>
      <c r="BM2092" s="22" t="str">
        <f ca="1">+IF(Tabla1[[#This Row],[FECHA INGRESO]]&gt;=44986,IF((TODAY()-Tabla1[[#This Row],[FECHA INGRESO]])&gt;=50,"ALERTA","TODAVÍA FALTA"),"N/A")</f>
        <v>N/A</v>
      </c>
      <c r="BN2092" s="7">
        <f>IFERROR((_xlfn.DAYS(Tabla1[[#This Row],[FECHA INGRESO]],Tabla1[[#This Row],[FECHA RETIRO]]))/30,"")</f>
        <v>-9.1</v>
      </c>
    </row>
    <row r="2093" spans="1:66" x14ac:dyDescent="0.35">
      <c r="A2093" s="34">
        <v>1023006627</v>
      </c>
      <c r="B2093" s="22" t="s">
        <v>11915</v>
      </c>
      <c r="C2093" s="23">
        <v>43867</v>
      </c>
      <c r="D2093" s="23" t="s">
        <v>4008</v>
      </c>
      <c r="E2093" s="24" t="s">
        <v>94</v>
      </c>
      <c r="F2093" s="23" t="s">
        <v>70</v>
      </c>
      <c r="G2093" s="24"/>
      <c r="H2093" s="24">
        <v>24099266844</v>
      </c>
      <c r="I2093" s="24" t="s">
        <v>95</v>
      </c>
      <c r="J2093" s="24">
        <f>DATEDIF(Tabla1[[#This Row],[FECHA DE NACIMIENTO]],Tabla1[[#This Row],[FECHA ACTUAL]],"Y")</f>
        <v>27</v>
      </c>
      <c r="K2093" s="24" t="s">
        <v>385</v>
      </c>
      <c r="L2093" s="24" t="s">
        <v>112</v>
      </c>
      <c r="M2093" s="24">
        <v>1</v>
      </c>
      <c r="N2093" s="24">
        <v>1</v>
      </c>
      <c r="O2093" s="24">
        <v>2</v>
      </c>
      <c r="P2093" s="24" t="s">
        <v>101</v>
      </c>
      <c r="Q2093" s="23">
        <v>34936</v>
      </c>
      <c r="R2093" s="24" t="s">
        <v>76</v>
      </c>
      <c r="S2093" s="25">
        <v>45119</v>
      </c>
      <c r="T2093" s="24"/>
      <c r="U2093" s="24">
        <v>3144528767</v>
      </c>
      <c r="V2093" s="24" t="s">
        <v>11916</v>
      </c>
      <c r="W2093" s="24" t="s">
        <v>11917</v>
      </c>
      <c r="X2093" s="24" t="s">
        <v>11918</v>
      </c>
      <c r="Y2093" s="24" t="s">
        <v>11919</v>
      </c>
      <c r="Z2093" s="24" t="s">
        <v>3224</v>
      </c>
      <c r="AA2093" s="24">
        <v>3118861525</v>
      </c>
      <c r="AB2093" s="24" t="s">
        <v>83</v>
      </c>
      <c r="AC2093" s="24" t="s">
        <v>83</v>
      </c>
      <c r="AD2093" s="24" t="e">
        <v>#REF!</v>
      </c>
      <c r="AE2093" s="26" t="s">
        <v>151</v>
      </c>
      <c r="AF2093" s="26"/>
      <c r="AG2093" s="26" t="s">
        <v>11920</v>
      </c>
      <c r="AH2093" s="27" t="s">
        <v>184</v>
      </c>
      <c r="AI2093" s="27" t="s">
        <v>1612</v>
      </c>
      <c r="AJ2093" s="27" t="s">
        <v>487</v>
      </c>
      <c r="AK2093" s="24" t="s">
        <v>121</v>
      </c>
      <c r="AL2093" s="24" t="s">
        <v>7086</v>
      </c>
      <c r="AM2093" s="23">
        <v>43867</v>
      </c>
      <c r="AN2093" s="28">
        <v>1000000</v>
      </c>
      <c r="AO2093" s="28">
        <v>117172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75</v>
      </c>
      <c r="AW2093" s="24">
        <v>90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v>0</v>
      </c>
      <c r="BE2093" s="24">
        <v>0</v>
      </c>
      <c r="BF2093" s="23"/>
      <c r="BG2093" s="23"/>
      <c r="BH2093" s="23">
        <v>44621</v>
      </c>
      <c r="BI2093" s="26" t="s">
        <v>127</v>
      </c>
      <c r="BJ2093" s="26" t="s">
        <v>11921</v>
      </c>
      <c r="BK2093" s="29">
        <v>0</v>
      </c>
      <c r="BL2093" s="24" t="s">
        <v>129</v>
      </c>
      <c r="BM2093" s="22" t="str">
        <f ca="1">+IF(Tabla1[[#This Row],[FECHA INGRESO]]&gt;=44986,IF((TODAY()-Tabla1[[#This Row],[FECHA INGRESO]])&gt;=50,"ALERTA","TODAVÍA FALTA"),"N/A")</f>
        <v>N/A</v>
      </c>
      <c r="BN2093" s="7">
        <f>IFERROR((_xlfn.DAYS(Tabla1[[#This Row],[FECHA INGRESO]],Tabla1[[#This Row],[FECHA RETIRO]]))/30,"")</f>
        <v>-25.133333333333333</v>
      </c>
    </row>
    <row r="2094" spans="1:66" x14ac:dyDescent="0.35">
      <c r="A2094" s="34">
        <v>1233908835</v>
      </c>
      <c r="B2094" s="22" t="s">
        <v>11922</v>
      </c>
      <c r="C2094" s="23">
        <v>43867</v>
      </c>
      <c r="D2094" s="23" t="s">
        <v>188</v>
      </c>
      <c r="E2094" s="24" t="s">
        <v>94</v>
      </c>
      <c r="F2094" s="23" t="s">
        <v>70</v>
      </c>
      <c r="G2094" s="24"/>
      <c r="H2094" s="24">
        <v>24099691628</v>
      </c>
      <c r="I2094" s="24" t="s">
        <v>72</v>
      </c>
      <c r="J2094" s="24">
        <f>DATEDIF(Tabla1[[#This Row],[FECHA DE NACIMIENTO]],Tabla1[[#This Row],[FECHA ACTUAL]],"Y")</f>
        <v>24</v>
      </c>
      <c r="K2094" s="24" t="s">
        <v>385</v>
      </c>
      <c r="L2094" s="24" t="s">
        <v>112</v>
      </c>
      <c r="M2094" s="24">
        <v>0</v>
      </c>
      <c r="N2094" s="24">
        <v>0</v>
      </c>
      <c r="O2094" s="24">
        <v>3</v>
      </c>
      <c r="P2094" s="24" t="s">
        <v>101</v>
      </c>
      <c r="Q2094" s="23">
        <v>36341</v>
      </c>
      <c r="R2094" s="24" t="s">
        <v>76</v>
      </c>
      <c r="S2094" s="25">
        <v>45119</v>
      </c>
      <c r="T2094" s="24">
        <v>4621001</v>
      </c>
      <c r="U2094" s="24">
        <v>3016585615</v>
      </c>
      <c r="V2094" s="33" t="s">
        <v>11923</v>
      </c>
      <c r="W2094" s="24" t="s">
        <v>11924</v>
      </c>
      <c r="X2094" s="24" t="s">
        <v>11925</v>
      </c>
      <c r="Y2094" s="24" t="s">
        <v>11926</v>
      </c>
      <c r="Z2094" s="24" t="s">
        <v>117</v>
      </c>
      <c r="AA2094" s="24">
        <v>3118515400</v>
      </c>
      <c r="AB2094" s="24" t="s">
        <v>77</v>
      </c>
      <c r="AC2094" s="24" t="s">
        <v>77</v>
      </c>
      <c r="AD2094" s="24" t="s">
        <v>77</v>
      </c>
      <c r="AE2094" s="26" t="s">
        <v>183</v>
      </c>
      <c r="AF2094" s="26"/>
      <c r="AG2094" s="26" t="s">
        <v>11927</v>
      </c>
      <c r="AH2094" s="27" t="s">
        <v>184</v>
      </c>
      <c r="AI2094" s="27" t="s">
        <v>1612</v>
      </c>
      <c r="AJ2094" s="27" t="s">
        <v>487</v>
      </c>
      <c r="AK2094" s="24" t="s">
        <v>121</v>
      </c>
      <c r="AL2094" s="24" t="s">
        <v>7086</v>
      </c>
      <c r="AM2094" s="23">
        <v>43867</v>
      </c>
      <c r="AN2094" s="28">
        <v>877803</v>
      </c>
      <c r="AO2094" s="28">
        <v>102854</v>
      </c>
      <c r="AP2094" s="24"/>
      <c r="AQ2094" s="24"/>
      <c r="AR2094" s="24"/>
      <c r="AS2094" s="24"/>
      <c r="AT2094" s="24" t="e">
        <v>#N/A</v>
      </c>
      <c r="AU2094" s="24" t="e">
        <v>#N/A</v>
      </c>
      <c r="AV2094" s="24">
        <v>75</v>
      </c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3"/>
      <c r="BG2094" s="23"/>
      <c r="BH2094" s="23">
        <v>44027</v>
      </c>
      <c r="BI2094" s="26" t="s">
        <v>127</v>
      </c>
      <c r="BJ2094" s="26" t="s">
        <v>1953</v>
      </c>
      <c r="BK2094" s="29">
        <v>0</v>
      </c>
      <c r="BL2094" s="24" t="s">
        <v>129</v>
      </c>
      <c r="BM2094" s="22" t="str">
        <f ca="1">+IF(Tabla1[[#This Row],[FECHA INGRESO]]&gt;=44986,IF((TODAY()-Tabla1[[#This Row],[FECHA INGRESO]])&gt;=50,"ALERTA","TODAVÍA FALTA"),"N/A")</f>
        <v>N/A</v>
      </c>
      <c r="BN2094" s="7">
        <f>IFERROR((_xlfn.DAYS(Tabla1[[#This Row],[FECHA INGRESO]],Tabla1[[#This Row],[FECHA RETIRO]]))/30,"")</f>
        <v>-5.333333333333333</v>
      </c>
    </row>
    <row r="2095" spans="1:66" x14ac:dyDescent="0.35">
      <c r="A2095" s="34">
        <v>1030656512</v>
      </c>
      <c r="B2095" s="22" t="s">
        <v>11928</v>
      </c>
      <c r="C2095" s="23">
        <v>43867</v>
      </c>
      <c r="D2095" s="23" t="s">
        <v>188</v>
      </c>
      <c r="E2095" s="23" t="s">
        <v>77</v>
      </c>
      <c r="F2095" s="23" t="s">
        <v>70</v>
      </c>
      <c r="G2095" s="24"/>
      <c r="H2095" s="24">
        <v>24099645098</v>
      </c>
      <c r="I2095" s="24" t="s">
        <v>72</v>
      </c>
      <c r="J2095" s="24">
        <f>DATEDIF(Tabla1[[#This Row],[FECHA DE NACIMIENTO]],Tabla1[[#This Row],[FECHA ACTUAL]],"Y")</f>
        <v>27</v>
      </c>
      <c r="K2095" s="24" t="s">
        <v>73</v>
      </c>
      <c r="L2095" s="24" t="s">
        <v>234</v>
      </c>
      <c r="M2095" s="24">
        <v>0</v>
      </c>
      <c r="N2095" s="24">
        <v>1</v>
      </c>
      <c r="O2095" s="24">
        <v>2</v>
      </c>
      <c r="P2095" s="24" t="s">
        <v>101</v>
      </c>
      <c r="Q2095" s="23">
        <v>34925</v>
      </c>
      <c r="R2095" s="24" t="s">
        <v>76</v>
      </c>
      <c r="S2095" s="25">
        <v>45119</v>
      </c>
      <c r="T2095" s="24">
        <v>7852338</v>
      </c>
      <c r="U2095" s="24">
        <v>3208783792</v>
      </c>
      <c r="V2095" s="33" t="s">
        <v>11929</v>
      </c>
      <c r="W2095" s="24" t="s">
        <v>11930</v>
      </c>
      <c r="X2095" s="24" t="s">
        <v>11931</v>
      </c>
      <c r="Y2095" s="24" t="s">
        <v>11932</v>
      </c>
      <c r="Z2095" s="24" t="s">
        <v>82</v>
      </c>
      <c r="AA2095" s="24">
        <v>3123259842</v>
      </c>
      <c r="AB2095" s="24" t="s">
        <v>77</v>
      </c>
      <c r="AC2095" s="24" t="s">
        <v>77</v>
      </c>
      <c r="AD2095" s="24" t="s">
        <v>77</v>
      </c>
      <c r="AE2095" s="26" t="s">
        <v>183</v>
      </c>
      <c r="AF2095" s="26"/>
      <c r="AG2095" s="26" t="s">
        <v>11914</v>
      </c>
      <c r="AH2095" s="27" t="s">
        <v>6747</v>
      </c>
      <c r="AI2095" s="27" t="s">
        <v>11933</v>
      </c>
      <c r="AJ2095" s="27" t="s">
        <v>11933</v>
      </c>
      <c r="AK2095" s="24" t="s">
        <v>121</v>
      </c>
      <c r="AL2095" s="24" t="s">
        <v>868</v>
      </c>
      <c r="AM2095" s="23">
        <v>43867</v>
      </c>
      <c r="AN2095" s="28">
        <v>877803</v>
      </c>
      <c r="AO2095" s="28">
        <v>102854</v>
      </c>
      <c r="AP2095" s="24"/>
      <c r="AQ2095" s="24"/>
      <c r="AR2095" s="24"/>
      <c r="AS2095" s="24"/>
      <c r="AT2095" s="24" t="e">
        <v>#N/A</v>
      </c>
      <c r="AU2095" s="24" t="e">
        <v>#N/A</v>
      </c>
      <c r="AV2095" s="24" t="e">
        <v>#N/A</v>
      </c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3"/>
      <c r="BG2095" s="23"/>
      <c r="BH2095" s="23">
        <v>43929</v>
      </c>
      <c r="BI2095" s="26" t="s">
        <v>10014</v>
      </c>
      <c r="BJ2095" s="26" t="s">
        <v>10382</v>
      </c>
      <c r="BK2095" s="29">
        <v>0</v>
      </c>
      <c r="BL2095" s="24" t="s">
        <v>129</v>
      </c>
      <c r="BM2095" s="22" t="str">
        <f ca="1">+IF(Tabla1[[#This Row],[FECHA INGRESO]]&gt;=44986,IF((TODAY()-Tabla1[[#This Row],[FECHA INGRESO]])&gt;=50,"ALERTA","TODAVÍA FALTA"),"N/A")</f>
        <v>N/A</v>
      </c>
      <c r="BN2095" s="7">
        <f>IFERROR((_xlfn.DAYS(Tabla1[[#This Row],[FECHA INGRESO]],Tabla1[[#This Row],[FECHA RETIRO]]))/30,"")</f>
        <v>-2.0666666666666669</v>
      </c>
    </row>
    <row r="2096" spans="1:66" x14ac:dyDescent="0.35">
      <c r="A2096" s="34">
        <v>1214718671</v>
      </c>
      <c r="B2096" s="22" t="s">
        <v>11934</v>
      </c>
      <c r="C2096" s="48">
        <v>43871</v>
      </c>
      <c r="D2096" s="23" t="s">
        <v>582</v>
      </c>
      <c r="E2096" s="23" t="s">
        <v>111</v>
      </c>
      <c r="F2096" s="23" t="s">
        <v>70</v>
      </c>
      <c r="G2096" s="49"/>
      <c r="H2096" s="24">
        <v>24099735991</v>
      </c>
      <c r="I2096" s="24" t="s">
        <v>72</v>
      </c>
      <c r="J2096" s="24">
        <f>DATEDIF(Tabla1[[#This Row],[FECHA DE NACIMIENTO]],Tabla1[[#This Row],[FECHA ACTUAL]],"Y")</f>
        <v>30</v>
      </c>
      <c r="K2096" s="24" t="s">
        <v>500</v>
      </c>
      <c r="L2096" s="24" t="s">
        <v>112</v>
      </c>
      <c r="M2096" s="24">
        <v>0</v>
      </c>
      <c r="N2096" s="24">
        <v>0</v>
      </c>
      <c r="O2096" s="24">
        <v>3</v>
      </c>
      <c r="P2096" s="24" t="s">
        <v>101</v>
      </c>
      <c r="Q2096" s="23">
        <v>34147</v>
      </c>
      <c r="R2096" s="24" t="s">
        <v>830</v>
      </c>
      <c r="S2096" s="25">
        <v>45119</v>
      </c>
      <c r="T2096" s="24">
        <v>4988381</v>
      </c>
      <c r="U2096" s="24">
        <v>3024244332</v>
      </c>
      <c r="V2096" s="33" t="s">
        <v>11935</v>
      </c>
      <c r="W2096" s="24" t="s">
        <v>11936</v>
      </c>
      <c r="X2096" s="24" t="s">
        <v>6508</v>
      </c>
      <c r="Y2096" s="24" t="s">
        <v>11937</v>
      </c>
      <c r="Z2096" s="24" t="s">
        <v>117</v>
      </c>
      <c r="AA2096" s="24">
        <v>3014727610</v>
      </c>
      <c r="AB2096" s="24" t="s">
        <v>77</v>
      </c>
      <c r="AC2096" s="24" t="s">
        <v>77</v>
      </c>
      <c r="AD2096" s="24" t="s">
        <v>77</v>
      </c>
      <c r="AE2096" s="26" t="s">
        <v>151</v>
      </c>
      <c r="AF2096" s="26"/>
      <c r="AG2096" s="26"/>
      <c r="AH2096" s="27" t="s">
        <v>184</v>
      </c>
      <c r="AI2096" s="27" t="s">
        <v>515</v>
      </c>
      <c r="AJ2096" s="27" t="s">
        <v>515</v>
      </c>
      <c r="AK2096" s="24" t="s">
        <v>121</v>
      </c>
      <c r="AL2096" s="24" t="s">
        <v>7086</v>
      </c>
      <c r="AM2096" s="23">
        <v>43871</v>
      </c>
      <c r="AN2096" s="28">
        <v>877803</v>
      </c>
      <c r="AO2096" s="28">
        <v>102854</v>
      </c>
      <c r="AP2096" s="24"/>
      <c r="AQ2096" s="24"/>
      <c r="AR2096" s="24"/>
      <c r="AS2096" s="24"/>
      <c r="AT2096" s="24" t="e">
        <v>#N/A</v>
      </c>
      <c r="AU2096" s="24" t="e">
        <v>#N/A</v>
      </c>
      <c r="AV2096" s="24" t="e">
        <v>#N/A</v>
      </c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3"/>
      <c r="BG2096" s="23"/>
      <c r="BH2096" s="23">
        <v>44014</v>
      </c>
      <c r="BI2096" s="26" t="s">
        <v>127</v>
      </c>
      <c r="BJ2096" s="26" t="s">
        <v>273</v>
      </c>
      <c r="BK2096" s="29">
        <v>0</v>
      </c>
      <c r="BL2096" s="24" t="s">
        <v>129</v>
      </c>
      <c r="BM2096" s="22" t="str">
        <f ca="1">+IF(Tabla1[[#This Row],[FECHA INGRESO]]&gt;=44986,IF((TODAY()-Tabla1[[#This Row],[FECHA INGRESO]])&gt;=50,"ALERTA","TODAVÍA FALTA"),"N/A")</f>
        <v>N/A</v>
      </c>
      <c r="BN2096" s="7">
        <f>IFERROR((_xlfn.DAYS(Tabla1[[#This Row],[FECHA INGRESO]],Tabla1[[#This Row],[FECHA RETIRO]]))/30,"")</f>
        <v>-4.7666666666666666</v>
      </c>
    </row>
    <row r="2097" spans="1:66" x14ac:dyDescent="0.35">
      <c r="A2097" s="34">
        <v>1000227489</v>
      </c>
      <c r="B2097" s="22" t="s">
        <v>11938</v>
      </c>
      <c r="C2097" s="50">
        <v>43871</v>
      </c>
      <c r="D2097" s="23" t="s">
        <v>131</v>
      </c>
      <c r="E2097" s="23" t="s">
        <v>111</v>
      </c>
      <c r="F2097" s="23" t="s">
        <v>70</v>
      </c>
      <c r="G2097" s="51"/>
      <c r="H2097" s="51">
        <v>24099767525</v>
      </c>
      <c r="I2097" s="24" t="s">
        <v>72</v>
      </c>
      <c r="J2097" s="24">
        <f>DATEDIF(Tabla1[[#This Row],[FECHA DE NACIMIENTO]],Tabla1[[#This Row],[FECHA ACTUAL]],"Y")</f>
        <v>21</v>
      </c>
      <c r="K2097" s="24" t="s">
        <v>96</v>
      </c>
      <c r="L2097" s="24" t="s">
        <v>112</v>
      </c>
      <c r="M2097" s="24">
        <v>0</v>
      </c>
      <c r="N2097" s="24">
        <v>0</v>
      </c>
      <c r="O2097" s="24">
        <v>3</v>
      </c>
      <c r="P2097" s="24" t="s">
        <v>101</v>
      </c>
      <c r="Q2097" s="23">
        <v>37130</v>
      </c>
      <c r="R2097" s="24" t="s">
        <v>669</v>
      </c>
      <c r="S2097" s="25">
        <v>45119</v>
      </c>
      <c r="T2097" s="24"/>
      <c r="U2097" s="24">
        <v>3508631634</v>
      </c>
      <c r="V2097" s="52" t="s">
        <v>11939</v>
      </c>
      <c r="W2097" s="24" t="s">
        <v>11940</v>
      </c>
      <c r="X2097" s="24" t="s">
        <v>11941</v>
      </c>
      <c r="Y2097" s="24" t="s">
        <v>11942</v>
      </c>
      <c r="Z2097" s="24" t="s">
        <v>285</v>
      </c>
      <c r="AA2097" s="24">
        <v>3136845604</v>
      </c>
      <c r="AB2097" s="24" t="s">
        <v>77</v>
      </c>
      <c r="AC2097" s="24" t="s">
        <v>77</v>
      </c>
      <c r="AD2097" s="24" t="s">
        <v>77</v>
      </c>
      <c r="AE2097" s="26" t="s">
        <v>151</v>
      </c>
      <c r="AF2097" s="26"/>
      <c r="AG2097" s="26"/>
      <c r="AH2097" s="27" t="s">
        <v>184</v>
      </c>
      <c r="AI2097" s="27" t="s">
        <v>363</v>
      </c>
      <c r="AJ2097" s="27" t="s">
        <v>398</v>
      </c>
      <c r="AK2097" s="24" t="s">
        <v>8947</v>
      </c>
      <c r="AL2097" s="24" t="s">
        <v>7086</v>
      </c>
      <c r="AM2097" s="23">
        <v>43871</v>
      </c>
      <c r="AN2097" s="28">
        <v>877803</v>
      </c>
      <c r="AO2097" s="28">
        <v>102854</v>
      </c>
      <c r="AP2097" s="24"/>
      <c r="AQ2097" s="24"/>
      <c r="AR2097" s="24"/>
      <c r="AS2097" s="24"/>
      <c r="AT2097" s="24" t="e">
        <v>#N/A</v>
      </c>
      <c r="AU2097" s="24" t="e">
        <v>#N/A</v>
      </c>
      <c r="AV2097" s="24" t="e">
        <v>#N/A</v>
      </c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3"/>
      <c r="BG2097" s="23"/>
      <c r="BH2097" s="23">
        <v>43883</v>
      </c>
      <c r="BI2097" s="26" t="s">
        <v>127</v>
      </c>
      <c r="BJ2097" s="26" t="s">
        <v>232</v>
      </c>
      <c r="BK2097" s="29">
        <v>0</v>
      </c>
      <c r="BL2097" s="24" t="s">
        <v>129</v>
      </c>
      <c r="BM2097" s="22" t="str">
        <f ca="1">+IF(Tabla1[[#This Row],[FECHA INGRESO]]&gt;=44986,IF((TODAY()-Tabla1[[#This Row],[FECHA INGRESO]])&gt;=50,"ALERTA","TODAVÍA FALTA"),"N/A")</f>
        <v>N/A</v>
      </c>
      <c r="BN2097" s="7">
        <f>IFERROR((_xlfn.DAYS(Tabla1[[#This Row],[FECHA INGRESO]],Tabla1[[#This Row],[FECHA RETIRO]]))/30,"")</f>
        <v>-0.4</v>
      </c>
    </row>
    <row r="2098" spans="1:66" x14ac:dyDescent="0.35">
      <c r="A2098" s="34">
        <v>1032473694</v>
      </c>
      <c r="B2098" s="22" t="s">
        <v>11943</v>
      </c>
      <c r="C2098" s="50">
        <v>43871</v>
      </c>
      <c r="D2098" s="23" t="s">
        <v>11039</v>
      </c>
      <c r="E2098" s="23" t="s">
        <v>110</v>
      </c>
      <c r="F2098" s="23" t="s">
        <v>70</v>
      </c>
      <c r="G2098" s="51"/>
      <c r="H2098" s="51">
        <v>24099741150</v>
      </c>
      <c r="I2098" s="24" t="s">
        <v>95</v>
      </c>
      <c r="J2098" s="24">
        <f>DATEDIF(Tabla1[[#This Row],[FECHA DE NACIMIENTO]],Tabla1[[#This Row],[FECHA ACTUAL]],"Y")</f>
        <v>28</v>
      </c>
      <c r="K2098" s="24" t="s">
        <v>73</v>
      </c>
      <c r="L2098" s="24" t="s">
        <v>234</v>
      </c>
      <c r="M2098" s="24">
        <v>1</v>
      </c>
      <c r="N2098" s="24">
        <v>2</v>
      </c>
      <c r="O2098" s="24">
        <v>2</v>
      </c>
      <c r="P2098" s="24" t="s">
        <v>101</v>
      </c>
      <c r="Q2098" s="23">
        <v>34787</v>
      </c>
      <c r="R2098" s="24" t="s">
        <v>76</v>
      </c>
      <c r="S2098" s="25">
        <v>45119</v>
      </c>
      <c r="T2098" s="24"/>
      <c r="U2098" s="24">
        <v>3205783350</v>
      </c>
      <c r="V2098" s="52" t="s">
        <v>11944</v>
      </c>
      <c r="W2098" s="24" t="s">
        <v>11945</v>
      </c>
      <c r="X2098" s="24" t="s">
        <v>5480</v>
      </c>
      <c r="Y2098" s="24" t="s">
        <v>11946</v>
      </c>
      <c r="Z2098" s="24" t="s">
        <v>117</v>
      </c>
      <c r="AA2098" s="24">
        <v>3208975207</v>
      </c>
      <c r="AB2098" s="24" t="s">
        <v>77</v>
      </c>
      <c r="AC2098" s="24" t="s">
        <v>77</v>
      </c>
      <c r="AD2098" s="24" t="s">
        <v>77</v>
      </c>
      <c r="AE2098" s="26" t="s">
        <v>151</v>
      </c>
      <c r="AF2098" s="26"/>
      <c r="AG2098" s="26"/>
      <c r="AH2098" s="27" t="s">
        <v>184</v>
      </c>
      <c r="AI2098" s="27" t="s">
        <v>7776</v>
      </c>
      <c r="AJ2098" s="27" t="s">
        <v>6147</v>
      </c>
      <c r="AK2098" s="24" t="s">
        <v>121</v>
      </c>
      <c r="AL2098" s="24" t="s">
        <v>7086</v>
      </c>
      <c r="AM2098" s="23">
        <v>43871</v>
      </c>
      <c r="AN2098" s="28">
        <v>877803</v>
      </c>
      <c r="AO2098" s="28">
        <v>102854</v>
      </c>
      <c r="AP2098" s="24"/>
      <c r="AQ2098" s="24"/>
      <c r="AR2098" s="24"/>
      <c r="AS2098" s="24"/>
      <c r="AT2098" s="24" t="e">
        <v>#N/A</v>
      </c>
      <c r="AU2098" s="24" t="e">
        <v>#N/A</v>
      </c>
      <c r="AV2098" s="24" t="e">
        <v>#N/A</v>
      </c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3"/>
      <c r="BG2098" s="23"/>
      <c r="BH2098" s="23">
        <v>43892</v>
      </c>
      <c r="BI2098" s="26" t="s">
        <v>10014</v>
      </c>
      <c r="BJ2098" s="26" t="s">
        <v>6948</v>
      </c>
      <c r="BK2098" s="29">
        <v>0</v>
      </c>
      <c r="BL2098" s="24" t="s">
        <v>129</v>
      </c>
      <c r="BM2098" s="22" t="str">
        <f ca="1">+IF(Tabla1[[#This Row],[FECHA INGRESO]]&gt;=44986,IF((TODAY()-Tabla1[[#This Row],[FECHA INGRESO]])&gt;=50,"ALERTA","TODAVÍA FALTA"),"N/A")</f>
        <v>N/A</v>
      </c>
      <c r="BN2098" s="7">
        <f>IFERROR((_xlfn.DAYS(Tabla1[[#This Row],[FECHA INGRESO]],Tabla1[[#This Row],[FECHA RETIRO]]))/30,"")</f>
        <v>-0.7</v>
      </c>
    </row>
    <row r="2099" spans="1:66" x14ac:dyDescent="0.35">
      <c r="A2099" s="21">
        <v>53028965</v>
      </c>
      <c r="B2099" s="22" t="s">
        <v>219</v>
      </c>
      <c r="C2099" s="23">
        <v>43871</v>
      </c>
      <c r="D2099" s="23" t="s">
        <v>93</v>
      </c>
      <c r="E2099" s="23" t="s">
        <v>110</v>
      </c>
      <c r="F2099" s="23" t="s">
        <v>70</v>
      </c>
      <c r="G2099" s="24"/>
      <c r="H2099" s="24">
        <v>24033424880</v>
      </c>
      <c r="I2099" s="24" t="s">
        <v>95</v>
      </c>
      <c r="J2099" s="24">
        <f>DATEDIF(Tabla1[[#This Row],[FECHA DE NACIMIENTO]],Tabla1[[#This Row],[FECHA ACTUAL]],"Y")</f>
        <v>39</v>
      </c>
      <c r="K2099" s="24" t="s">
        <v>73</v>
      </c>
      <c r="L2099" s="24" t="s">
        <v>234</v>
      </c>
      <c r="M2099" s="24">
        <v>2</v>
      </c>
      <c r="N2099" s="24">
        <v>2</v>
      </c>
      <c r="O2099" s="24">
        <v>3</v>
      </c>
      <c r="P2099" s="24" t="s">
        <v>101</v>
      </c>
      <c r="Q2099" s="23">
        <v>30688</v>
      </c>
      <c r="R2099" s="24" t="s">
        <v>76</v>
      </c>
      <c r="S2099" s="25">
        <v>45119</v>
      </c>
      <c r="T2099" s="24"/>
      <c r="U2099" s="24">
        <v>3105714129</v>
      </c>
      <c r="V2099" s="33" t="s">
        <v>11947</v>
      </c>
      <c r="W2099" s="24" t="s">
        <v>11948</v>
      </c>
      <c r="X2099" s="24" t="s">
        <v>11949</v>
      </c>
      <c r="Y2099" s="24" t="s">
        <v>11950</v>
      </c>
      <c r="Z2099" s="24" t="s">
        <v>162</v>
      </c>
      <c r="AA2099" s="24">
        <v>3152280944</v>
      </c>
      <c r="AB2099" s="24" t="s">
        <v>83</v>
      </c>
      <c r="AC2099" s="24" t="s">
        <v>83</v>
      </c>
      <c r="AD2099" s="24" t="e">
        <v>#REF!</v>
      </c>
      <c r="AE2099" s="26" t="s">
        <v>151</v>
      </c>
      <c r="AF2099" s="26"/>
      <c r="AG2099" s="26">
        <v>0</v>
      </c>
      <c r="AH2099" s="27" t="s">
        <v>955</v>
      </c>
      <c r="AI2099" s="27" t="s">
        <v>120</v>
      </c>
      <c r="AJ2099" s="27" t="s">
        <v>120</v>
      </c>
      <c r="AK2099" s="24" t="s">
        <v>121</v>
      </c>
      <c r="AL2099" s="24" t="s">
        <v>7086</v>
      </c>
      <c r="AM2099" s="23">
        <v>43871</v>
      </c>
      <c r="AN2099" s="28">
        <v>1160000</v>
      </c>
      <c r="AO2099" s="28">
        <v>140606</v>
      </c>
      <c r="AP2099" s="24">
        <v>0</v>
      </c>
      <c r="AQ2099" s="24">
        <v>0</v>
      </c>
      <c r="AR2099" s="24">
        <v>0</v>
      </c>
      <c r="AS2099" s="24">
        <v>0</v>
      </c>
      <c r="AT2099" s="24">
        <v>71</v>
      </c>
      <c r="AU2099" s="24">
        <v>71</v>
      </c>
      <c r="AV2099" s="24">
        <v>75</v>
      </c>
      <c r="AW2099" s="24">
        <v>93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v>0</v>
      </c>
      <c r="BE2099" s="24">
        <v>0</v>
      </c>
      <c r="BF2099" s="23"/>
      <c r="BG2099" s="23"/>
      <c r="BH2099" s="23" t="s">
        <v>75</v>
      </c>
      <c r="BI2099" s="26">
        <v>0</v>
      </c>
      <c r="BJ2099" s="26">
        <v>0</v>
      </c>
      <c r="BK2099" s="29">
        <v>0</v>
      </c>
      <c r="BL2099" s="24" t="s">
        <v>91</v>
      </c>
      <c r="BM2099" s="22" t="str">
        <f ca="1">+IF(Tabla1[[#This Row],[FECHA INGRESO]]&gt;=44986,IF((TODAY()-Tabla1[[#This Row],[FECHA INGRESO]])&gt;=50,"ALERTA","TODAVÍA FALTA"),"N/A")</f>
        <v>N/A</v>
      </c>
      <c r="BN2099" s="7" t="str">
        <f>IFERROR((_xlfn.DAYS(Tabla1[[#This Row],[FECHA INGRESO]],Tabla1[[#This Row],[FECHA RETIRO]]))/30,"")</f>
        <v/>
      </c>
    </row>
    <row r="2100" spans="1:66" x14ac:dyDescent="0.35">
      <c r="A2100" s="53">
        <v>1030621345</v>
      </c>
      <c r="B2100" s="22" t="s">
        <v>11951</v>
      </c>
      <c r="C2100" s="48">
        <v>43872</v>
      </c>
      <c r="D2100" s="23" t="s">
        <v>188</v>
      </c>
      <c r="E2100" s="24" t="s">
        <v>94</v>
      </c>
      <c r="F2100" s="23" t="s">
        <v>70</v>
      </c>
      <c r="G2100" s="49"/>
      <c r="H2100" s="49">
        <v>24099800338</v>
      </c>
      <c r="I2100" s="24" t="s">
        <v>95</v>
      </c>
      <c r="J2100" s="24">
        <f>DATEDIF(Tabla1[[#This Row],[FECHA DE NACIMIENTO]],Tabla1[[#This Row],[FECHA ACTUAL]],"Y")</f>
        <v>30</v>
      </c>
      <c r="K2100" s="49" t="s">
        <v>385</v>
      </c>
      <c r="L2100" s="24" t="s">
        <v>112</v>
      </c>
      <c r="M2100" s="49">
        <v>0</v>
      </c>
      <c r="N2100" s="49">
        <v>0</v>
      </c>
      <c r="O2100" s="49">
        <v>2</v>
      </c>
      <c r="P2100" s="49" t="s">
        <v>101</v>
      </c>
      <c r="Q2100" s="48">
        <v>34020</v>
      </c>
      <c r="R2100" s="24" t="s">
        <v>76</v>
      </c>
      <c r="S2100" s="25">
        <v>45119</v>
      </c>
      <c r="T2100" s="49"/>
      <c r="U2100" s="49">
        <v>3105529873</v>
      </c>
      <c r="V2100" s="54" t="s">
        <v>11952</v>
      </c>
      <c r="W2100" s="24" t="s">
        <v>11953</v>
      </c>
      <c r="X2100" s="49" t="s">
        <v>11954</v>
      </c>
      <c r="Y2100" s="49" t="s">
        <v>11955</v>
      </c>
      <c r="Z2100" s="24" t="s">
        <v>117</v>
      </c>
      <c r="AA2100" s="49">
        <v>3163481096</v>
      </c>
      <c r="AB2100" s="24" t="s">
        <v>77</v>
      </c>
      <c r="AC2100" s="24" t="s">
        <v>77</v>
      </c>
      <c r="AD2100" s="24" t="s">
        <v>77</v>
      </c>
      <c r="AE2100" s="26" t="s">
        <v>183</v>
      </c>
      <c r="AF2100" s="26"/>
      <c r="AG2100" s="26" t="s">
        <v>4156</v>
      </c>
      <c r="AH2100" s="27" t="s">
        <v>184</v>
      </c>
      <c r="AI2100" s="27" t="s">
        <v>1612</v>
      </c>
      <c r="AJ2100" s="27" t="s">
        <v>487</v>
      </c>
      <c r="AK2100" s="24" t="s">
        <v>121</v>
      </c>
      <c r="AL2100" s="24" t="s">
        <v>7086</v>
      </c>
      <c r="AM2100" s="23">
        <v>43872</v>
      </c>
      <c r="AN2100" s="28">
        <v>877803</v>
      </c>
      <c r="AO2100" s="28">
        <v>102854</v>
      </c>
      <c r="AP2100" s="24"/>
      <c r="AQ2100" s="24"/>
      <c r="AR2100" s="24"/>
      <c r="AS2100" s="24"/>
      <c r="AT2100" s="24" t="e">
        <v>#N/A</v>
      </c>
      <c r="AU2100" s="24" t="e">
        <v>#N/A</v>
      </c>
      <c r="AV2100" s="24">
        <v>81</v>
      </c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3"/>
      <c r="BG2100" s="23"/>
      <c r="BH2100" s="23">
        <v>43881</v>
      </c>
      <c r="BI2100" s="26" t="s">
        <v>10014</v>
      </c>
      <c r="BJ2100" s="26" t="s">
        <v>11956</v>
      </c>
      <c r="BK2100" s="29">
        <v>0</v>
      </c>
      <c r="BL2100" s="24" t="s">
        <v>129</v>
      </c>
      <c r="BM2100" s="22" t="str">
        <f ca="1">+IF(Tabla1[[#This Row],[FECHA INGRESO]]&gt;=44986,IF((TODAY()-Tabla1[[#This Row],[FECHA INGRESO]])&gt;=50,"ALERTA","TODAVÍA FALTA"),"N/A")</f>
        <v>N/A</v>
      </c>
      <c r="BN2100" s="7">
        <f>IFERROR((_xlfn.DAYS(Tabla1[[#This Row],[FECHA INGRESO]],Tabla1[[#This Row],[FECHA RETIRO]]))/30,"")</f>
        <v>-0.3</v>
      </c>
    </row>
    <row r="2101" spans="1:66" x14ac:dyDescent="0.35">
      <c r="A2101" s="34">
        <v>1152707337</v>
      </c>
      <c r="B2101" s="22" t="s">
        <v>11957</v>
      </c>
      <c r="C2101" s="23">
        <v>43872</v>
      </c>
      <c r="D2101" s="23" t="s">
        <v>582</v>
      </c>
      <c r="E2101" s="24" t="s">
        <v>94</v>
      </c>
      <c r="F2101" s="23" t="s">
        <v>70</v>
      </c>
      <c r="G2101" s="51"/>
      <c r="H2101" s="51">
        <v>24099786007</v>
      </c>
      <c r="I2101" s="24" t="s">
        <v>95</v>
      </c>
      <c r="J2101" s="24">
        <f>DATEDIF(Tabla1[[#This Row],[FECHA DE NACIMIENTO]],Tabla1[[#This Row],[FECHA ACTUAL]],"Y")</f>
        <v>30</v>
      </c>
      <c r="K2101" s="24" t="s">
        <v>385</v>
      </c>
      <c r="L2101" s="24" t="s">
        <v>112</v>
      </c>
      <c r="M2101" s="24">
        <v>0</v>
      </c>
      <c r="N2101" s="24">
        <v>0</v>
      </c>
      <c r="O2101" s="24">
        <v>2</v>
      </c>
      <c r="P2101" s="24" t="s">
        <v>101</v>
      </c>
      <c r="Q2101" s="23">
        <v>34020</v>
      </c>
      <c r="R2101" s="24" t="s">
        <v>830</v>
      </c>
      <c r="S2101" s="25">
        <v>45119</v>
      </c>
      <c r="T2101" s="24"/>
      <c r="U2101" s="24">
        <v>3004482215</v>
      </c>
      <c r="V2101" s="33" t="s">
        <v>11958</v>
      </c>
      <c r="W2101" s="24" t="s">
        <v>11959</v>
      </c>
      <c r="X2101" s="24" t="s">
        <v>11960</v>
      </c>
      <c r="Y2101" s="24" t="s">
        <v>11961</v>
      </c>
      <c r="Z2101" s="24" t="s">
        <v>117</v>
      </c>
      <c r="AA2101" s="24">
        <v>5366298</v>
      </c>
      <c r="AB2101" s="24" t="s">
        <v>77</v>
      </c>
      <c r="AC2101" s="24" t="s">
        <v>77</v>
      </c>
      <c r="AD2101" s="24" t="s">
        <v>77</v>
      </c>
      <c r="AE2101" s="26" t="s">
        <v>151</v>
      </c>
      <c r="AF2101" s="26"/>
      <c r="AG2101" s="26"/>
      <c r="AH2101" s="27" t="s">
        <v>184</v>
      </c>
      <c r="AI2101" s="27" t="s">
        <v>515</v>
      </c>
      <c r="AJ2101" s="27" t="s">
        <v>515</v>
      </c>
      <c r="AK2101" s="24" t="s">
        <v>121</v>
      </c>
      <c r="AL2101" s="24" t="s">
        <v>7086</v>
      </c>
      <c r="AM2101" s="23">
        <v>43872</v>
      </c>
      <c r="AN2101" s="28">
        <v>877803</v>
      </c>
      <c r="AO2101" s="28">
        <v>102854</v>
      </c>
      <c r="AP2101" s="24"/>
      <c r="AQ2101" s="24"/>
      <c r="AR2101" s="24"/>
      <c r="AS2101" s="24"/>
      <c r="AT2101" s="24" t="e">
        <v>#N/A</v>
      </c>
      <c r="AU2101" s="24" t="e">
        <v>#N/A</v>
      </c>
      <c r="AV2101" s="24" t="e">
        <v>#N/A</v>
      </c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3"/>
      <c r="BG2101" s="23"/>
      <c r="BH2101" s="23">
        <v>43872</v>
      </c>
      <c r="BI2101" s="26" t="s">
        <v>10014</v>
      </c>
      <c r="BJ2101" s="26" t="s">
        <v>11956</v>
      </c>
      <c r="BK2101" s="29">
        <v>0</v>
      </c>
      <c r="BL2101" s="24" t="s">
        <v>129</v>
      </c>
      <c r="BM2101" s="22" t="str">
        <f ca="1">+IF(Tabla1[[#This Row],[FECHA INGRESO]]&gt;=44986,IF((TODAY()-Tabla1[[#This Row],[FECHA INGRESO]])&gt;=50,"ALERTA","TODAVÍA FALTA"),"N/A")</f>
        <v>N/A</v>
      </c>
      <c r="BN2101" s="7">
        <f>IFERROR((_xlfn.DAYS(Tabla1[[#This Row],[FECHA INGRESO]],Tabla1[[#This Row],[FECHA RETIRO]]))/30,"")</f>
        <v>0</v>
      </c>
    </row>
    <row r="2102" spans="1:66" x14ac:dyDescent="0.35">
      <c r="A2102" s="34">
        <v>1010005578</v>
      </c>
      <c r="B2102" s="22" t="s">
        <v>11962</v>
      </c>
      <c r="C2102" s="23">
        <v>43872</v>
      </c>
      <c r="D2102" s="23" t="s">
        <v>582</v>
      </c>
      <c r="E2102" s="23" t="s">
        <v>111</v>
      </c>
      <c r="F2102" s="23" t="s">
        <v>70</v>
      </c>
      <c r="G2102" s="51"/>
      <c r="H2102" s="51">
        <v>24099787567</v>
      </c>
      <c r="I2102" s="24" t="s">
        <v>95</v>
      </c>
      <c r="J2102" s="24">
        <f>DATEDIF(Tabla1[[#This Row],[FECHA DE NACIMIENTO]],Tabla1[[#This Row],[FECHA ACTUAL]],"Y")</f>
        <v>23</v>
      </c>
      <c r="K2102" s="24" t="s">
        <v>96</v>
      </c>
      <c r="L2102" s="24" t="s">
        <v>112</v>
      </c>
      <c r="M2102" s="24">
        <v>0</v>
      </c>
      <c r="N2102" s="24">
        <v>0</v>
      </c>
      <c r="O2102" s="24">
        <v>1</v>
      </c>
      <c r="P2102" s="24" t="s">
        <v>101</v>
      </c>
      <c r="Q2102" s="23">
        <v>36471</v>
      </c>
      <c r="R2102" s="24" t="s">
        <v>76</v>
      </c>
      <c r="S2102" s="25">
        <v>45119</v>
      </c>
      <c r="T2102" s="24">
        <v>5720782</v>
      </c>
      <c r="U2102" s="24">
        <v>3006291314</v>
      </c>
      <c r="V2102" s="33" t="s">
        <v>11963</v>
      </c>
      <c r="W2102" s="24" t="s">
        <v>11964</v>
      </c>
      <c r="X2102" s="24" t="s">
        <v>11965</v>
      </c>
      <c r="Y2102" s="24" t="s">
        <v>11966</v>
      </c>
      <c r="Z2102" s="24" t="s">
        <v>162</v>
      </c>
      <c r="AA2102" s="24">
        <v>3219986656</v>
      </c>
      <c r="AB2102" s="24" t="s">
        <v>77</v>
      </c>
      <c r="AC2102" s="24" t="s">
        <v>77</v>
      </c>
      <c r="AD2102" s="24" t="s">
        <v>77</v>
      </c>
      <c r="AE2102" s="26" t="s">
        <v>151</v>
      </c>
      <c r="AF2102" s="26"/>
      <c r="AG2102" s="26"/>
      <c r="AH2102" s="27" t="s">
        <v>184</v>
      </c>
      <c r="AI2102" s="27" t="s">
        <v>515</v>
      </c>
      <c r="AJ2102" s="27" t="s">
        <v>515</v>
      </c>
      <c r="AK2102" s="24" t="s">
        <v>121</v>
      </c>
      <c r="AL2102" s="24" t="s">
        <v>7086</v>
      </c>
      <c r="AM2102" s="23">
        <v>43872</v>
      </c>
      <c r="AN2102" s="28">
        <v>908526</v>
      </c>
      <c r="AO2102" s="28">
        <v>106454</v>
      </c>
      <c r="AP2102" s="24"/>
      <c r="AQ2102" s="24"/>
      <c r="AR2102" s="24"/>
      <c r="AS2102" s="24"/>
      <c r="AT2102" s="24" t="e">
        <v>#N/A</v>
      </c>
      <c r="AU2102" s="24" t="e">
        <v>#N/A</v>
      </c>
      <c r="AV2102" s="24" t="e">
        <v>#N/A</v>
      </c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3"/>
      <c r="BG2102" s="23"/>
      <c r="BH2102" s="23">
        <v>44242</v>
      </c>
      <c r="BI2102" s="26" t="s">
        <v>127</v>
      </c>
      <c r="BJ2102" s="26" t="s">
        <v>273</v>
      </c>
      <c r="BK2102" s="29">
        <v>0</v>
      </c>
      <c r="BL2102" s="24" t="s">
        <v>129</v>
      </c>
      <c r="BM2102" s="22" t="str">
        <f ca="1">+IF(Tabla1[[#This Row],[FECHA INGRESO]]&gt;=44986,IF((TODAY()-Tabla1[[#This Row],[FECHA INGRESO]])&gt;=50,"ALERTA","TODAVÍA FALTA"),"N/A")</f>
        <v>N/A</v>
      </c>
      <c r="BN2102" s="7">
        <f>IFERROR((_xlfn.DAYS(Tabla1[[#This Row],[FECHA INGRESO]],Tabla1[[#This Row],[FECHA RETIRO]]))/30,"")</f>
        <v>-12.333333333333334</v>
      </c>
    </row>
    <row r="2103" spans="1:66" x14ac:dyDescent="0.35">
      <c r="A2103" s="34">
        <v>1035435835</v>
      </c>
      <c r="B2103" s="22" t="s">
        <v>11967</v>
      </c>
      <c r="C2103" s="48">
        <v>43874</v>
      </c>
      <c r="D2103" s="23" t="s">
        <v>582</v>
      </c>
      <c r="E2103" s="24" t="s">
        <v>94</v>
      </c>
      <c r="F2103" s="23" t="s">
        <v>70</v>
      </c>
      <c r="G2103" s="49"/>
      <c r="H2103" s="49">
        <v>24099819356</v>
      </c>
      <c r="I2103" s="24" t="s">
        <v>95</v>
      </c>
      <c r="J2103" s="24">
        <f>DATEDIF(Tabla1[[#This Row],[FECHA DE NACIMIENTO]],Tabla1[[#This Row],[FECHA ACTUAL]],"Y")</f>
        <v>27</v>
      </c>
      <c r="K2103" s="49" t="s">
        <v>320</v>
      </c>
      <c r="L2103" s="24" t="s">
        <v>112</v>
      </c>
      <c r="M2103" s="49">
        <v>0</v>
      </c>
      <c r="N2103" s="49">
        <v>0</v>
      </c>
      <c r="O2103" s="49">
        <v>2</v>
      </c>
      <c r="P2103" s="49" t="s">
        <v>101</v>
      </c>
      <c r="Q2103" s="48">
        <v>35175</v>
      </c>
      <c r="R2103" s="49" t="s">
        <v>2126</v>
      </c>
      <c r="S2103" s="25">
        <v>45119</v>
      </c>
      <c r="T2103" s="49">
        <v>6115256</v>
      </c>
      <c r="U2103" s="49">
        <v>3215046988</v>
      </c>
      <c r="V2103" s="33" t="s">
        <v>11968</v>
      </c>
      <c r="W2103" s="24" t="s">
        <v>11969</v>
      </c>
      <c r="X2103" s="49" t="s">
        <v>2126</v>
      </c>
      <c r="Y2103" s="49" t="s">
        <v>11970</v>
      </c>
      <c r="Z2103" s="49" t="s">
        <v>285</v>
      </c>
      <c r="AA2103" s="49">
        <v>3206625399</v>
      </c>
      <c r="AB2103" s="24" t="s">
        <v>77</v>
      </c>
      <c r="AC2103" s="24" t="s">
        <v>77</v>
      </c>
      <c r="AD2103" s="24" t="s">
        <v>77</v>
      </c>
      <c r="AE2103" s="26" t="s">
        <v>151</v>
      </c>
      <c r="AF2103" s="26"/>
      <c r="AG2103" s="26"/>
      <c r="AH2103" s="27" t="s">
        <v>184</v>
      </c>
      <c r="AI2103" s="27" t="s">
        <v>515</v>
      </c>
      <c r="AJ2103" s="27" t="s">
        <v>515</v>
      </c>
      <c r="AK2103" s="24" t="s">
        <v>121</v>
      </c>
      <c r="AL2103" s="24" t="s">
        <v>7086</v>
      </c>
      <c r="AM2103" s="23">
        <v>43874</v>
      </c>
      <c r="AN2103" s="28">
        <v>877803</v>
      </c>
      <c r="AO2103" s="28">
        <v>102854</v>
      </c>
      <c r="AP2103" s="24"/>
      <c r="AQ2103" s="24"/>
      <c r="AR2103" s="24"/>
      <c r="AS2103" s="24"/>
      <c r="AT2103" s="24" t="e">
        <v>#N/A</v>
      </c>
      <c r="AU2103" s="24" t="e">
        <v>#N/A</v>
      </c>
      <c r="AV2103" s="24">
        <v>70</v>
      </c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3"/>
      <c r="BG2103" s="23"/>
      <c r="BH2103" s="23">
        <v>43953</v>
      </c>
      <c r="BI2103" s="26" t="s">
        <v>127</v>
      </c>
      <c r="BJ2103" s="26" t="s">
        <v>273</v>
      </c>
      <c r="BK2103" s="29">
        <v>0</v>
      </c>
      <c r="BL2103" s="24" t="s">
        <v>129</v>
      </c>
      <c r="BM2103" s="22" t="str">
        <f ca="1">+IF(Tabla1[[#This Row],[FECHA INGRESO]]&gt;=44986,IF((TODAY()-Tabla1[[#This Row],[FECHA INGRESO]])&gt;=50,"ALERTA","TODAVÍA FALTA"),"N/A")</f>
        <v>N/A</v>
      </c>
      <c r="BN2103" s="7">
        <f>IFERROR((_xlfn.DAYS(Tabla1[[#This Row],[FECHA INGRESO]],Tabla1[[#This Row],[FECHA RETIRO]]))/30,"")</f>
        <v>-2.6333333333333333</v>
      </c>
    </row>
    <row r="2104" spans="1:66" x14ac:dyDescent="0.35">
      <c r="A2104" s="34">
        <v>1024522467</v>
      </c>
      <c r="B2104" s="22" t="s">
        <v>7011</v>
      </c>
      <c r="C2104" s="48">
        <v>43878</v>
      </c>
      <c r="D2104" s="23" t="s">
        <v>582</v>
      </c>
      <c r="E2104" s="24" t="s">
        <v>94</v>
      </c>
      <c r="F2104" s="23" t="s">
        <v>70</v>
      </c>
      <c r="G2104" s="49"/>
      <c r="H2104" s="49">
        <v>24099803818</v>
      </c>
      <c r="I2104" s="24" t="s">
        <v>95</v>
      </c>
      <c r="J2104" s="24">
        <f>DATEDIF(Tabla1[[#This Row],[FECHA DE NACIMIENTO]],Tabla1[[#This Row],[FECHA ACTUAL]],"Y")</f>
        <v>31</v>
      </c>
      <c r="K2104" s="49" t="s">
        <v>73</v>
      </c>
      <c r="L2104" s="24" t="s">
        <v>234</v>
      </c>
      <c r="M2104" s="49">
        <v>2</v>
      </c>
      <c r="N2104" s="49">
        <v>2</v>
      </c>
      <c r="O2104" s="49">
        <v>1</v>
      </c>
      <c r="P2104" s="49" t="s">
        <v>101</v>
      </c>
      <c r="Q2104" s="48">
        <v>33515</v>
      </c>
      <c r="R2104" s="24" t="s">
        <v>76</v>
      </c>
      <c r="S2104" s="25">
        <v>45119</v>
      </c>
      <c r="T2104" s="49"/>
      <c r="U2104" s="49">
        <v>3164985227</v>
      </c>
      <c r="V2104" s="24" t="s">
        <v>11971</v>
      </c>
      <c r="W2104" s="24" t="s">
        <v>7013</v>
      </c>
      <c r="X2104" s="24" t="s">
        <v>11972</v>
      </c>
      <c r="Y2104" s="24" t="s">
        <v>11973</v>
      </c>
      <c r="Z2104" s="24" t="s">
        <v>82</v>
      </c>
      <c r="AA2104" s="24">
        <v>3162536164</v>
      </c>
      <c r="AB2104" s="24" t="s">
        <v>83</v>
      </c>
      <c r="AC2104" s="24" t="s">
        <v>101</v>
      </c>
      <c r="AD2104" s="24" t="e">
        <v>#REF!</v>
      </c>
      <c r="AE2104" s="26" t="s">
        <v>194</v>
      </c>
      <c r="AF2104" s="26"/>
      <c r="AG2104" s="26" t="s">
        <v>11974</v>
      </c>
      <c r="AH2104" s="27" t="s">
        <v>9506</v>
      </c>
      <c r="AI2104" s="27" t="s">
        <v>687</v>
      </c>
      <c r="AJ2104" s="27" t="s">
        <v>673</v>
      </c>
      <c r="AK2104" s="24" t="s">
        <v>89</v>
      </c>
      <c r="AL2104" s="24" t="s">
        <v>7086</v>
      </c>
      <c r="AM2104" s="23">
        <v>43878</v>
      </c>
      <c r="AN2104" s="28">
        <v>1163241</v>
      </c>
      <c r="AO2104" s="28">
        <v>117172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82</v>
      </c>
      <c r="AW2104" s="24">
        <v>91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v>0</v>
      </c>
      <c r="BE2104" s="24">
        <v>0</v>
      </c>
      <c r="BF2104" s="23"/>
      <c r="BG2104" s="23"/>
      <c r="BH2104" s="23">
        <v>44637</v>
      </c>
      <c r="BI2104" s="26" t="s">
        <v>127</v>
      </c>
      <c r="BJ2104" s="26" t="s">
        <v>11975</v>
      </c>
      <c r="BK2104" s="29">
        <v>0</v>
      </c>
      <c r="BL2104" s="24" t="s">
        <v>129</v>
      </c>
      <c r="BM2104" s="22" t="str">
        <f ca="1">+IF(Tabla1[[#This Row],[FECHA INGRESO]]&gt;=44986,IF((TODAY()-Tabla1[[#This Row],[FECHA INGRESO]])&gt;=50,"ALERTA","TODAVÍA FALTA"),"N/A")</f>
        <v>N/A</v>
      </c>
      <c r="BN2104" s="7">
        <f>IFERROR((_xlfn.DAYS(Tabla1[[#This Row],[FECHA INGRESO]],Tabla1[[#This Row],[FECHA RETIRO]]))/30,"")</f>
        <v>-25.3</v>
      </c>
    </row>
    <row r="2105" spans="1:66" x14ac:dyDescent="0.35">
      <c r="A2105" s="34">
        <v>1001281959</v>
      </c>
      <c r="B2105" s="22" t="s">
        <v>11976</v>
      </c>
      <c r="C2105" s="48">
        <v>43878</v>
      </c>
      <c r="D2105" s="23" t="s">
        <v>157</v>
      </c>
      <c r="E2105" s="23" t="s">
        <v>69</v>
      </c>
      <c r="F2105" s="23" t="s">
        <v>94</v>
      </c>
      <c r="G2105" s="49"/>
      <c r="H2105" s="49">
        <v>24099932026</v>
      </c>
      <c r="I2105" s="24" t="s">
        <v>95</v>
      </c>
      <c r="J2105" s="24">
        <f>DATEDIF(Tabla1[[#This Row],[FECHA DE NACIMIENTO]],Tabla1[[#This Row],[FECHA ACTUAL]],"Y")</f>
        <v>23</v>
      </c>
      <c r="K2105" s="49" t="s">
        <v>96</v>
      </c>
      <c r="L2105" s="24" t="s">
        <v>112</v>
      </c>
      <c r="M2105" s="49">
        <v>0</v>
      </c>
      <c r="N2105" s="49">
        <v>0</v>
      </c>
      <c r="O2105" s="49">
        <v>1</v>
      </c>
      <c r="P2105" s="49" t="s">
        <v>101</v>
      </c>
      <c r="Q2105" s="48">
        <v>36578</v>
      </c>
      <c r="R2105" s="24" t="s">
        <v>76</v>
      </c>
      <c r="S2105" s="25">
        <v>45119</v>
      </c>
      <c r="T2105" s="49">
        <v>7352199</v>
      </c>
      <c r="U2105" s="49">
        <v>3142718926</v>
      </c>
      <c r="V2105" s="33" t="s">
        <v>11977</v>
      </c>
      <c r="W2105" s="24" t="s">
        <v>11978</v>
      </c>
      <c r="X2105" s="49" t="s">
        <v>11979</v>
      </c>
      <c r="Y2105" s="49" t="s">
        <v>11980</v>
      </c>
      <c r="Z2105" s="49" t="s">
        <v>117</v>
      </c>
      <c r="AA2105" s="49">
        <v>3182445474</v>
      </c>
      <c r="AB2105" s="24" t="s">
        <v>77</v>
      </c>
      <c r="AC2105" s="24" t="s">
        <v>77</v>
      </c>
      <c r="AD2105" s="24" t="s">
        <v>77</v>
      </c>
      <c r="AE2105" s="26" t="s">
        <v>194</v>
      </c>
      <c r="AF2105" s="26"/>
      <c r="AG2105" s="26" t="s">
        <v>11981</v>
      </c>
      <c r="AH2105" s="27" t="s">
        <v>184</v>
      </c>
      <c r="AI2105" s="27" t="s">
        <v>1612</v>
      </c>
      <c r="AJ2105" s="27" t="s">
        <v>487</v>
      </c>
      <c r="AK2105" s="24" t="s">
        <v>121</v>
      </c>
      <c r="AL2105" s="24" t="s">
        <v>7086</v>
      </c>
      <c r="AM2105" s="23">
        <v>43878</v>
      </c>
      <c r="AN2105" s="28">
        <v>908526</v>
      </c>
      <c r="AO2105" s="28">
        <v>106454</v>
      </c>
      <c r="AP2105" s="24"/>
      <c r="AQ2105" s="24"/>
      <c r="AR2105" s="24"/>
      <c r="AS2105" s="24"/>
      <c r="AT2105" s="24" t="e">
        <v>#N/A</v>
      </c>
      <c r="AU2105" s="24" t="e">
        <v>#N/A</v>
      </c>
      <c r="AV2105" s="24">
        <v>81</v>
      </c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3"/>
      <c r="BG2105" s="23"/>
      <c r="BH2105" s="23">
        <v>44285</v>
      </c>
      <c r="BI2105" s="26" t="s">
        <v>127</v>
      </c>
      <c r="BJ2105" s="26" t="s">
        <v>978</v>
      </c>
      <c r="BK2105" s="29">
        <v>0</v>
      </c>
      <c r="BL2105" s="24" t="s">
        <v>129</v>
      </c>
      <c r="BM2105" s="22" t="str">
        <f ca="1">+IF(Tabla1[[#This Row],[FECHA INGRESO]]&gt;=44986,IF((TODAY()-Tabla1[[#This Row],[FECHA INGRESO]])&gt;=50,"ALERTA","TODAVÍA FALTA"),"N/A")</f>
        <v>N/A</v>
      </c>
      <c r="BN2105" s="7">
        <f>IFERROR((_xlfn.DAYS(Tabla1[[#This Row],[FECHA INGRESO]],Tabla1[[#This Row],[FECHA RETIRO]]))/30,"")</f>
        <v>-13.566666666666666</v>
      </c>
    </row>
    <row r="2106" spans="1:66" x14ac:dyDescent="0.35">
      <c r="A2106" s="34">
        <v>1012463308</v>
      </c>
      <c r="B2106" s="22" t="s">
        <v>11982</v>
      </c>
      <c r="C2106" s="48">
        <v>43878</v>
      </c>
      <c r="D2106" s="23" t="s">
        <v>4008</v>
      </c>
      <c r="E2106" s="23" t="s">
        <v>111</v>
      </c>
      <c r="F2106" s="23" t="s">
        <v>70</v>
      </c>
      <c r="G2106" s="49"/>
      <c r="H2106" s="49">
        <v>24099896935</v>
      </c>
      <c r="I2106" s="24" t="s">
        <v>95</v>
      </c>
      <c r="J2106" s="24">
        <f>DATEDIF(Tabla1[[#This Row],[FECHA DE NACIMIENTO]],Tabla1[[#This Row],[FECHA ACTUAL]],"Y")</f>
        <v>23</v>
      </c>
      <c r="K2106" s="49" t="s">
        <v>73</v>
      </c>
      <c r="L2106" s="24" t="s">
        <v>112</v>
      </c>
      <c r="M2106" s="49">
        <v>0</v>
      </c>
      <c r="N2106" s="49">
        <v>0</v>
      </c>
      <c r="O2106" s="49">
        <v>2</v>
      </c>
      <c r="P2106" s="49" t="s">
        <v>101</v>
      </c>
      <c r="Q2106" s="48">
        <v>36364</v>
      </c>
      <c r="R2106" s="24" t="s">
        <v>76</v>
      </c>
      <c r="S2106" s="25">
        <v>45119</v>
      </c>
      <c r="T2106" s="49">
        <v>6087168</v>
      </c>
      <c r="U2106" s="49">
        <v>3213815176</v>
      </c>
      <c r="V2106" s="24" t="s">
        <v>11983</v>
      </c>
      <c r="W2106" s="24" t="s">
        <v>11984</v>
      </c>
      <c r="X2106" s="49" t="s">
        <v>2199</v>
      </c>
      <c r="Y2106" s="49" t="s">
        <v>11985</v>
      </c>
      <c r="Z2106" s="24" t="s">
        <v>117</v>
      </c>
      <c r="AA2106" s="49">
        <v>6087168</v>
      </c>
      <c r="AB2106" s="24" t="s">
        <v>77</v>
      </c>
      <c r="AC2106" s="24" t="s">
        <v>77</v>
      </c>
      <c r="AD2106" s="24" t="s">
        <v>77</v>
      </c>
      <c r="AE2106" s="26" t="s">
        <v>151</v>
      </c>
      <c r="AF2106" s="26"/>
      <c r="AG2106" s="26"/>
      <c r="AH2106" s="27" t="s">
        <v>184</v>
      </c>
      <c r="AI2106" s="27" t="s">
        <v>1612</v>
      </c>
      <c r="AJ2106" s="27" t="s">
        <v>487</v>
      </c>
      <c r="AK2106" s="24" t="s">
        <v>121</v>
      </c>
      <c r="AL2106" s="24" t="s">
        <v>7086</v>
      </c>
      <c r="AM2106" s="23">
        <v>43878</v>
      </c>
      <c r="AN2106" s="28">
        <v>877803</v>
      </c>
      <c r="AO2106" s="28">
        <v>102854</v>
      </c>
      <c r="AP2106" s="24"/>
      <c r="AQ2106" s="24"/>
      <c r="AR2106" s="24"/>
      <c r="AS2106" s="24"/>
      <c r="AT2106" s="24" t="e">
        <v>#N/A</v>
      </c>
      <c r="AU2106" s="24" t="e">
        <v>#N/A</v>
      </c>
      <c r="AV2106" s="24">
        <v>86</v>
      </c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3"/>
      <c r="BG2106" s="23"/>
      <c r="BH2106" s="23">
        <v>44158</v>
      </c>
      <c r="BI2106" s="26" t="s">
        <v>127</v>
      </c>
      <c r="BJ2106" s="26" t="s">
        <v>978</v>
      </c>
      <c r="BK2106" s="29">
        <v>0</v>
      </c>
      <c r="BL2106" s="24" t="s">
        <v>129</v>
      </c>
      <c r="BM2106" s="22" t="str">
        <f ca="1">+IF(Tabla1[[#This Row],[FECHA INGRESO]]&gt;=44986,IF((TODAY()-Tabla1[[#This Row],[FECHA INGRESO]])&gt;=50,"ALERTA","TODAVÍA FALTA"),"N/A")</f>
        <v>N/A</v>
      </c>
      <c r="BN2106" s="7">
        <f>IFERROR((_xlfn.DAYS(Tabla1[[#This Row],[FECHA INGRESO]],Tabla1[[#This Row],[FECHA RETIRO]]))/30,"")</f>
        <v>-9.3333333333333339</v>
      </c>
    </row>
    <row r="2107" spans="1:66" x14ac:dyDescent="0.35">
      <c r="A2107" s="34">
        <v>1030646983</v>
      </c>
      <c r="B2107" s="22" t="s">
        <v>11986</v>
      </c>
      <c r="C2107" s="48">
        <v>43878</v>
      </c>
      <c r="D2107" s="23" t="s">
        <v>4833</v>
      </c>
      <c r="E2107" s="23" t="s">
        <v>3836</v>
      </c>
      <c r="F2107" s="23" t="s">
        <v>70</v>
      </c>
      <c r="G2107" s="49"/>
      <c r="H2107" s="49">
        <v>24099896810</v>
      </c>
      <c r="I2107" s="24" t="s">
        <v>95</v>
      </c>
      <c r="J2107" s="24">
        <f>DATEDIF(Tabla1[[#This Row],[FECHA DE NACIMIENTO]],Tabla1[[#This Row],[FECHA ACTUAL]],"Y")</f>
        <v>28</v>
      </c>
      <c r="K2107" s="49" t="s">
        <v>73</v>
      </c>
      <c r="L2107" s="24" t="s">
        <v>112</v>
      </c>
      <c r="M2107" s="49">
        <v>0</v>
      </c>
      <c r="N2107" s="49">
        <v>0</v>
      </c>
      <c r="O2107" s="49">
        <v>2</v>
      </c>
      <c r="P2107" s="49" t="s">
        <v>101</v>
      </c>
      <c r="Q2107" s="48">
        <v>34640</v>
      </c>
      <c r="R2107" s="24" t="s">
        <v>76</v>
      </c>
      <c r="S2107" s="25">
        <v>45119</v>
      </c>
      <c r="T2107" s="49">
        <v>4288810</v>
      </c>
      <c r="U2107" s="49">
        <v>3228000577</v>
      </c>
      <c r="V2107" s="24" t="s">
        <v>11987</v>
      </c>
      <c r="W2107" s="24" t="s">
        <v>11988</v>
      </c>
      <c r="X2107" s="49" t="s">
        <v>1104</v>
      </c>
      <c r="Y2107" s="49" t="s">
        <v>11989</v>
      </c>
      <c r="Z2107" s="24" t="s">
        <v>162</v>
      </c>
      <c r="AA2107" s="49">
        <v>3228000577</v>
      </c>
      <c r="AB2107" s="24" t="s">
        <v>77</v>
      </c>
      <c r="AC2107" s="24" t="s">
        <v>77</v>
      </c>
      <c r="AD2107" s="24" t="s">
        <v>77</v>
      </c>
      <c r="AE2107" s="26" t="s">
        <v>183</v>
      </c>
      <c r="AF2107" s="26"/>
      <c r="AG2107" s="26" t="s">
        <v>11990</v>
      </c>
      <c r="AH2107" s="27" t="s">
        <v>184</v>
      </c>
      <c r="AI2107" s="27" t="s">
        <v>1612</v>
      </c>
      <c r="AJ2107" s="27" t="s">
        <v>487</v>
      </c>
      <c r="AK2107" s="24" t="s">
        <v>121</v>
      </c>
      <c r="AL2107" s="24" t="s">
        <v>7086</v>
      </c>
      <c r="AM2107" s="23">
        <v>43878</v>
      </c>
      <c r="AN2107" s="28">
        <v>877803</v>
      </c>
      <c r="AO2107" s="28">
        <v>102854</v>
      </c>
      <c r="AP2107" s="24"/>
      <c r="AQ2107" s="24"/>
      <c r="AR2107" s="24"/>
      <c r="AS2107" s="24"/>
      <c r="AT2107" s="24" t="e">
        <v>#N/A</v>
      </c>
      <c r="AU2107" s="24" t="e">
        <v>#N/A</v>
      </c>
      <c r="AV2107" s="24">
        <v>92</v>
      </c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3"/>
      <c r="BG2107" s="23"/>
      <c r="BH2107" s="23">
        <v>44146</v>
      </c>
      <c r="BI2107" s="26" t="s">
        <v>466</v>
      </c>
      <c r="BJ2107" s="26" t="s">
        <v>11991</v>
      </c>
      <c r="BK2107" s="29">
        <v>0</v>
      </c>
      <c r="BL2107" s="24" t="s">
        <v>129</v>
      </c>
      <c r="BM2107" s="22" t="str">
        <f ca="1">+IF(Tabla1[[#This Row],[FECHA INGRESO]]&gt;=44986,IF((TODAY()-Tabla1[[#This Row],[FECHA INGRESO]])&gt;=50,"ALERTA","TODAVÍA FALTA"),"N/A")</f>
        <v>N/A</v>
      </c>
      <c r="BN2107" s="7">
        <f>IFERROR((_xlfn.DAYS(Tabla1[[#This Row],[FECHA INGRESO]],Tabla1[[#This Row],[FECHA RETIRO]]))/30,"")</f>
        <v>-8.9333333333333336</v>
      </c>
    </row>
    <row r="2108" spans="1:66" x14ac:dyDescent="0.35">
      <c r="A2108" s="21">
        <v>1097890349</v>
      </c>
      <c r="B2108" s="22" t="s">
        <v>11992</v>
      </c>
      <c r="C2108" s="48">
        <v>43878</v>
      </c>
      <c r="D2108" s="23" t="s">
        <v>188</v>
      </c>
      <c r="E2108" s="23" t="s">
        <v>111</v>
      </c>
      <c r="F2108" s="23" t="s">
        <v>70</v>
      </c>
      <c r="G2108" s="49"/>
      <c r="H2108" s="49">
        <v>24099895545</v>
      </c>
      <c r="I2108" s="24" t="s">
        <v>72</v>
      </c>
      <c r="J2108" s="24">
        <f>DATEDIF(Tabla1[[#This Row],[FECHA DE NACIMIENTO]],Tabla1[[#This Row],[FECHA ACTUAL]],"Y")</f>
        <v>30</v>
      </c>
      <c r="K2108" s="49" t="s">
        <v>73</v>
      </c>
      <c r="L2108" s="24" t="s">
        <v>112</v>
      </c>
      <c r="M2108" s="49">
        <v>0</v>
      </c>
      <c r="N2108" s="49">
        <v>0</v>
      </c>
      <c r="O2108" s="49">
        <v>2</v>
      </c>
      <c r="P2108" s="49" t="s">
        <v>101</v>
      </c>
      <c r="Q2108" s="48">
        <v>33838</v>
      </c>
      <c r="R2108" s="49" t="s">
        <v>11993</v>
      </c>
      <c r="S2108" s="25">
        <v>45119</v>
      </c>
      <c r="T2108" s="49"/>
      <c r="U2108" s="49">
        <v>3166188388</v>
      </c>
      <c r="V2108" s="24" t="s">
        <v>11994</v>
      </c>
      <c r="W2108" s="24" t="s">
        <v>11995</v>
      </c>
      <c r="X2108" s="24" t="s">
        <v>11996</v>
      </c>
      <c r="Y2108" s="24" t="s">
        <v>11997</v>
      </c>
      <c r="Z2108" s="24" t="s">
        <v>3224</v>
      </c>
      <c r="AA2108" s="24">
        <v>3108124850</v>
      </c>
      <c r="AB2108" s="24" t="s">
        <v>101</v>
      </c>
      <c r="AC2108" s="24" t="s">
        <v>83</v>
      </c>
      <c r="AD2108" s="24" t="e">
        <v>#REF!</v>
      </c>
      <c r="AE2108" s="26" t="s">
        <v>194</v>
      </c>
      <c r="AF2108" s="26" t="s">
        <v>8899</v>
      </c>
      <c r="AG2108" s="26" t="s">
        <v>11998</v>
      </c>
      <c r="AH2108" s="27" t="s">
        <v>1599</v>
      </c>
      <c r="AI2108" s="27" t="s">
        <v>1612</v>
      </c>
      <c r="AJ2108" s="27" t="s">
        <v>487</v>
      </c>
      <c r="AK2108" s="24" t="s">
        <v>121</v>
      </c>
      <c r="AL2108" s="24" t="s">
        <v>7086</v>
      </c>
      <c r="AM2108" s="23">
        <v>43878</v>
      </c>
      <c r="AN2108" s="28">
        <v>1707877</v>
      </c>
      <c r="AO2108" s="28">
        <v>140606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86</v>
      </c>
      <c r="AW2108" s="24">
        <v>89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v>0</v>
      </c>
      <c r="BE2108" s="24">
        <v>0</v>
      </c>
      <c r="BF2108" s="23"/>
      <c r="BG2108" s="23"/>
      <c r="BH2108" s="23" t="s">
        <v>75</v>
      </c>
      <c r="BI2108" s="26">
        <v>0</v>
      </c>
      <c r="BJ2108" s="26">
        <v>0</v>
      </c>
      <c r="BK2108" s="29">
        <v>0</v>
      </c>
      <c r="BL2108" s="24" t="s">
        <v>91</v>
      </c>
      <c r="BM2108" s="22" t="str">
        <f ca="1">+IF(Tabla1[[#This Row],[FECHA INGRESO]]&gt;=44986,IF((TODAY()-Tabla1[[#This Row],[FECHA INGRESO]])&gt;=50,"ALERTA","TODAVÍA FALTA"),"N/A")</f>
        <v>N/A</v>
      </c>
      <c r="BN2108" s="7" t="str">
        <f>IFERROR((_xlfn.DAYS(Tabla1[[#This Row],[FECHA INGRESO]],Tabla1[[#This Row],[FECHA RETIRO]]))/30,"")</f>
        <v/>
      </c>
    </row>
    <row r="2109" spans="1:66" x14ac:dyDescent="0.35">
      <c r="A2109" s="21">
        <v>1001329045</v>
      </c>
      <c r="B2109" s="22" t="s">
        <v>11999</v>
      </c>
      <c r="C2109" s="48">
        <v>43879</v>
      </c>
      <c r="D2109" s="23" t="s">
        <v>188</v>
      </c>
      <c r="E2109" s="23" t="s">
        <v>77</v>
      </c>
      <c r="F2109" s="23" t="s">
        <v>77</v>
      </c>
      <c r="G2109" s="49"/>
      <c r="H2109" s="49">
        <v>24099930626</v>
      </c>
      <c r="I2109" s="24" t="s">
        <v>95</v>
      </c>
      <c r="J2109" s="24">
        <f>DATEDIF(Tabla1[[#This Row],[FECHA DE NACIMIENTO]],Tabla1[[#This Row],[FECHA ACTUAL]],"Y")</f>
        <v>21</v>
      </c>
      <c r="K2109" s="49" t="s">
        <v>73</v>
      </c>
      <c r="L2109" s="24" t="s">
        <v>112</v>
      </c>
      <c r="M2109" s="49">
        <v>0</v>
      </c>
      <c r="N2109" s="49">
        <v>0</v>
      </c>
      <c r="O2109" s="49">
        <v>2</v>
      </c>
      <c r="P2109" s="49" t="s">
        <v>101</v>
      </c>
      <c r="Q2109" s="48">
        <v>37314</v>
      </c>
      <c r="R2109" s="24" t="s">
        <v>76</v>
      </c>
      <c r="S2109" s="25">
        <v>45119</v>
      </c>
      <c r="T2109" s="49">
        <v>7234424</v>
      </c>
      <c r="U2109" s="49">
        <v>3117016654</v>
      </c>
      <c r="V2109" s="24" t="s">
        <v>12000</v>
      </c>
      <c r="W2109" s="24" t="s">
        <v>12001</v>
      </c>
      <c r="X2109" s="49" t="s">
        <v>12002</v>
      </c>
      <c r="Y2109" s="49" t="s">
        <v>12003</v>
      </c>
      <c r="Z2109" s="24" t="s">
        <v>117</v>
      </c>
      <c r="AA2109" s="49">
        <v>3213688465</v>
      </c>
      <c r="AB2109" s="24" t="s">
        <v>77</v>
      </c>
      <c r="AC2109" s="24" t="s">
        <v>77</v>
      </c>
      <c r="AD2109" s="24" t="s">
        <v>77</v>
      </c>
      <c r="AE2109" s="26" t="s">
        <v>151</v>
      </c>
      <c r="AF2109" s="26"/>
      <c r="AG2109" s="26" t="s">
        <v>12004</v>
      </c>
      <c r="AH2109" s="27" t="s">
        <v>867</v>
      </c>
      <c r="AI2109" s="27" t="s">
        <v>487</v>
      </c>
      <c r="AJ2109" s="27" t="s">
        <v>487</v>
      </c>
      <c r="AK2109" s="24" t="s">
        <v>121</v>
      </c>
      <c r="AL2109" s="24" t="s">
        <v>868</v>
      </c>
      <c r="AM2109" s="23">
        <v>43879</v>
      </c>
      <c r="AN2109" s="28">
        <v>908526</v>
      </c>
      <c r="AO2109" s="28">
        <v>106454</v>
      </c>
      <c r="AP2109" s="24"/>
      <c r="AQ2109" s="24"/>
      <c r="AR2109" s="24"/>
      <c r="AS2109" s="24"/>
      <c r="AT2109" s="24"/>
      <c r="AU2109" s="24"/>
      <c r="AV2109" s="24">
        <v>0</v>
      </c>
      <c r="AW2109" s="24">
        <v>0</v>
      </c>
      <c r="AX2109" s="24" t="s">
        <v>12005</v>
      </c>
      <c r="AY2109" s="24"/>
      <c r="AZ2109" s="24"/>
      <c r="BA2109" s="24"/>
      <c r="BB2109" s="24"/>
      <c r="BC2109" s="24"/>
      <c r="BD2109" s="24"/>
      <c r="BE2109" s="24"/>
      <c r="BF2109" s="23"/>
      <c r="BG2109" s="23"/>
      <c r="BH2109" s="23">
        <v>44398</v>
      </c>
      <c r="BI2109" s="26" t="s">
        <v>10014</v>
      </c>
      <c r="BJ2109" s="26" t="s">
        <v>12006</v>
      </c>
      <c r="BK2109" s="29">
        <v>0</v>
      </c>
      <c r="BL2109" s="24" t="s">
        <v>129</v>
      </c>
      <c r="BM2109" s="22" t="str">
        <f ca="1">+IF(Tabla1[[#This Row],[FECHA INGRESO]]&gt;=44986,IF((TODAY()-Tabla1[[#This Row],[FECHA INGRESO]])&gt;=50,"ALERTA","TODAVÍA FALTA"),"N/A")</f>
        <v>N/A</v>
      </c>
      <c r="BN2109" s="7">
        <f>IFERROR((_xlfn.DAYS(Tabla1[[#This Row],[FECHA INGRESO]],Tabla1[[#This Row],[FECHA RETIRO]]))/30,"")</f>
        <v>-17.3</v>
      </c>
    </row>
    <row r="2110" spans="1:66" x14ac:dyDescent="0.35">
      <c r="A2110" s="34">
        <v>1013663265</v>
      </c>
      <c r="B2110" s="22" t="s">
        <v>12007</v>
      </c>
      <c r="C2110" s="48">
        <v>43879</v>
      </c>
      <c r="D2110" s="23" t="s">
        <v>188</v>
      </c>
      <c r="E2110" s="23" t="s">
        <v>111</v>
      </c>
      <c r="F2110" s="23" t="s">
        <v>70</v>
      </c>
      <c r="G2110" s="49"/>
      <c r="H2110" s="49">
        <v>24099969655</v>
      </c>
      <c r="I2110" s="24" t="s">
        <v>95</v>
      </c>
      <c r="J2110" s="24">
        <f>DATEDIF(Tabla1[[#This Row],[FECHA DE NACIMIENTO]],Tabla1[[#This Row],[FECHA ACTUAL]],"Y")</f>
        <v>27</v>
      </c>
      <c r="K2110" s="49" t="s">
        <v>73</v>
      </c>
      <c r="L2110" s="49" t="s">
        <v>234</v>
      </c>
      <c r="M2110" s="49">
        <v>1</v>
      </c>
      <c r="N2110" s="49">
        <v>1</v>
      </c>
      <c r="O2110" s="49">
        <v>3</v>
      </c>
      <c r="P2110" s="49" t="s">
        <v>101</v>
      </c>
      <c r="Q2110" s="48">
        <v>35027</v>
      </c>
      <c r="R2110" s="24" t="s">
        <v>76</v>
      </c>
      <c r="S2110" s="25">
        <v>45119</v>
      </c>
      <c r="T2110" s="49">
        <v>7733052</v>
      </c>
      <c r="U2110" s="49">
        <v>3185273662</v>
      </c>
      <c r="V2110" s="24" t="s">
        <v>12008</v>
      </c>
      <c r="W2110" s="24" t="s">
        <v>12009</v>
      </c>
      <c r="X2110" s="49" t="s">
        <v>865</v>
      </c>
      <c r="Y2110" s="49" t="s">
        <v>12010</v>
      </c>
      <c r="Z2110" s="24" t="s">
        <v>82</v>
      </c>
      <c r="AA2110" s="49">
        <v>3208019410</v>
      </c>
      <c r="AB2110" s="24" t="s">
        <v>77</v>
      </c>
      <c r="AC2110" s="24" t="s">
        <v>77</v>
      </c>
      <c r="AD2110" s="24" t="s">
        <v>77</v>
      </c>
      <c r="AE2110" s="26" t="s">
        <v>183</v>
      </c>
      <c r="AF2110" s="26" t="s">
        <v>671</v>
      </c>
      <c r="AG2110" s="26"/>
      <c r="AH2110" s="27" t="s">
        <v>3042</v>
      </c>
      <c r="AI2110" s="27" t="s">
        <v>9832</v>
      </c>
      <c r="AJ2110" s="27" t="s">
        <v>438</v>
      </c>
      <c r="AK2110" s="24" t="s">
        <v>121</v>
      </c>
      <c r="AL2110" s="24" t="s">
        <v>7086</v>
      </c>
      <c r="AM2110" s="23">
        <v>43879</v>
      </c>
      <c r="AN2110" s="28">
        <v>877803</v>
      </c>
      <c r="AO2110" s="28">
        <v>102854</v>
      </c>
      <c r="AP2110" s="24"/>
      <c r="AQ2110" s="24"/>
      <c r="AR2110" s="24"/>
      <c r="AS2110" s="24"/>
      <c r="AT2110" s="24" t="e">
        <v>#N/A</v>
      </c>
      <c r="AU2110" s="24" t="e">
        <v>#N/A</v>
      </c>
      <c r="AV2110" s="24" t="e">
        <v>#N/A</v>
      </c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3"/>
      <c r="BG2110" s="23"/>
      <c r="BH2110" s="23">
        <v>43879</v>
      </c>
      <c r="BI2110" s="26" t="s">
        <v>10014</v>
      </c>
      <c r="BJ2110" s="26"/>
      <c r="BK2110" s="29">
        <v>0</v>
      </c>
      <c r="BL2110" s="24" t="s">
        <v>129</v>
      </c>
      <c r="BM2110" s="22" t="str">
        <f ca="1">+IF(Tabla1[[#This Row],[FECHA INGRESO]]&gt;=44986,IF((TODAY()-Tabla1[[#This Row],[FECHA INGRESO]])&gt;=50,"ALERTA","TODAVÍA FALTA"),"N/A")</f>
        <v>N/A</v>
      </c>
      <c r="BN2110" s="7">
        <f>IFERROR((_xlfn.DAYS(Tabla1[[#This Row],[FECHA INGRESO]],Tabla1[[#This Row],[FECHA RETIRO]]))/30,"")</f>
        <v>0</v>
      </c>
    </row>
    <row r="2111" spans="1:66" x14ac:dyDescent="0.35">
      <c r="A2111" s="34">
        <v>1013685320</v>
      </c>
      <c r="B2111" s="22" t="s">
        <v>12011</v>
      </c>
      <c r="C2111" s="48">
        <v>43879</v>
      </c>
      <c r="D2111" s="23" t="s">
        <v>4008</v>
      </c>
      <c r="E2111" s="23" t="s">
        <v>111</v>
      </c>
      <c r="F2111" s="23" t="s">
        <v>70</v>
      </c>
      <c r="G2111" s="49"/>
      <c r="H2111" s="49">
        <v>24099970206</v>
      </c>
      <c r="I2111" s="24" t="s">
        <v>95</v>
      </c>
      <c r="J2111" s="24">
        <f>DATEDIF(Tabla1[[#This Row],[FECHA DE NACIMIENTO]],Tabla1[[#This Row],[FECHA ACTUAL]],"Y")</f>
        <v>24</v>
      </c>
      <c r="K2111" s="49" t="s">
        <v>96</v>
      </c>
      <c r="L2111" s="24" t="s">
        <v>112</v>
      </c>
      <c r="M2111" s="49">
        <v>0</v>
      </c>
      <c r="N2111" s="49">
        <v>0</v>
      </c>
      <c r="O2111" s="49">
        <v>3</v>
      </c>
      <c r="P2111" s="49" t="s">
        <v>101</v>
      </c>
      <c r="Q2111" s="48">
        <v>36117</v>
      </c>
      <c r="R2111" s="24" t="s">
        <v>76</v>
      </c>
      <c r="S2111" s="25">
        <v>45119</v>
      </c>
      <c r="T2111" s="49">
        <v>7471024</v>
      </c>
      <c r="U2111" s="49">
        <v>3132248235</v>
      </c>
      <c r="V2111" s="24" t="s">
        <v>12012</v>
      </c>
      <c r="W2111" s="24" t="s">
        <v>12013</v>
      </c>
      <c r="X2111" s="49" t="s">
        <v>10513</v>
      </c>
      <c r="Y2111" s="49" t="s">
        <v>12014</v>
      </c>
      <c r="Z2111" s="24" t="s">
        <v>117</v>
      </c>
      <c r="AA2111" s="49">
        <v>3203535079</v>
      </c>
      <c r="AB2111" s="24" t="s">
        <v>77</v>
      </c>
      <c r="AC2111" s="24" t="s">
        <v>77</v>
      </c>
      <c r="AD2111" s="24" t="s">
        <v>77</v>
      </c>
      <c r="AE2111" s="26" t="s">
        <v>151</v>
      </c>
      <c r="AF2111" s="26"/>
      <c r="AG2111" s="26"/>
      <c r="AH2111" s="27" t="s">
        <v>184</v>
      </c>
      <c r="AI2111" s="27" t="s">
        <v>1612</v>
      </c>
      <c r="AJ2111" s="27" t="s">
        <v>487</v>
      </c>
      <c r="AK2111" s="24" t="s">
        <v>121</v>
      </c>
      <c r="AL2111" s="24" t="s">
        <v>7086</v>
      </c>
      <c r="AM2111" s="23">
        <v>43879</v>
      </c>
      <c r="AN2111" s="28">
        <v>877803</v>
      </c>
      <c r="AO2111" s="28">
        <v>102854</v>
      </c>
      <c r="AP2111" s="24"/>
      <c r="AQ2111" s="24"/>
      <c r="AR2111" s="24"/>
      <c r="AS2111" s="24"/>
      <c r="AT2111" s="24" t="e">
        <v>#N/A</v>
      </c>
      <c r="AU2111" s="24" t="e">
        <v>#N/A</v>
      </c>
      <c r="AV2111" s="24" t="e">
        <v>#N/A</v>
      </c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3"/>
      <c r="BG2111" s="23"/>
      <c r="BH2111" s="23">
        <v>43890</v>
      </c>
      <c r="BI2111" s="26" t="s">
        <v>466</v>
      </c>
      <c r="BJ2111" s="26" t="s">
        <v>12015</v>
      </c>
      <c r="BK2111" s="29">
        <v>0</v>
      </c>
      <c r="BL2111" s="24" t="s">
        <v>129</v>
      </c>
      <c r="BM2111" s="22" t="str">
        <f ca="1">+IF(Tabla1[[#This Row],[FECHA INGRESO]]&gt;=44986,IF((TODAY()-Tabla1[[#This Row],[FECHA INGRESO]])&gt;=50,"ALERTA","TODAVÍA FALTA"),"N/A")</f>
        <v>N/A</v>
      </c>
      <c r="BN2111" s="7">
        <f>IFERROR((_xlfn.DAYS(Tabla1[[#This Row],[FECHA INGRESO]],Tabla1[[#This Row],[FECHA RETIRO]]))/30,"")</f>
        <v>-0.36666666666666664</v>
      </c>
    </row>
    <row r="2112" spans="1:66" x14ac:dyDescent="0.35">
      <c r="A2112" s="34">
        <v>1001205450</v>
      </c>
      <c r="B2112" s="22" t="s">
        <v>12016</v>
      </c>
      <c r="C2112" s="48">
        <v>43879</v>
      </c>
      <c r="D2112" s="23" t="s">
        <v>1311</v>
      </c>
      <c r="E2112" s="23" t="s">
        <v>77</v>
      </c>
      <c r="F2112" s="23" t="s">
        <v>77</v>
      </c>
      <c r="G2112" s="49"/>
      <c r="H2112" s="49">
        <v>24099994529</v>
      </c>
      <c r="I2112" s="24" t="s">
        <v>95</v>
      </c>
      <c r="J2112" s="24">
        <f>DATEDIF(Tabla1[[#This Row],[FECHA DE NACIMIENTO]],Tabla1[[#This Row],[FECHA ACTUAL]],"Y")</f>
        <v>22</v>
      </c>
      <c r="K2112" s="49" t="s">
        <v>96</v>
      </c>
      <c r="L2112" s="24" t="s">
        <v>112</v>
      </c>
      <c r="M2112" s="49">
        <v>0</v>
      </c>
      <c r="N2112" s="49">
        <v>0</v>
      </c>
      <c r="O2112" s="49">
        <v>2</v>
      </c>
      <c r="P2112" s="49" t="s">
        <v>101</v>
      </c>
      <c r="Q2112" s="48">
        <v>37068</v>
      </c>
      <c r="R2112" s="24" t="s">
        <v>76</v>
      </c>
      <c r="S2112" s="25">
        <v>45119</v>
      </c>
      <c r="T2112" s="49"/>
      <c r="U2112" s="49">
        <v>3224459689</v>
      </c>
      <c r="V2112" s="24" t="s">
        <v>12017</v>
      </c>
      <c r="W2112" s="24" t="s">
        <v>12018</v>
      </c>
      <c r="X2112" s="49" t="s">
        <v>12019</v>
      </c>
      <c r="Y2112" s="49" t="s">
        <v>12020</v>
      </c>
      <c r="Z2112" s="24" t="s">
        <v>117</v>
      </c>
      <c r="AA2112" s="49">
        <v>3134755763</v>
      </c>
      <c r="AB2112" s="24" t="s">
        <v>77</v>
      </c>
      <c r="AC2112" s="24" t="s">
        <v>77</v>
      </c>
      <c r="AD2112" s="24" t="s">
        <v>77</v>
      </c>
      <c r="AE2112" s="26" t="s">
        <v>151</v>
      </c>
      <c r="AF2112" s="26"/>
      <c r="AG2112" s="26" t="s">
        <v>12004</v>
      </c>
      <c r="AH2112" s="27" t="s">
        <v>867</v>
      </c>
      <c r="AI2112" s="27" t="s">
        <v>165</v>
      </c>
      <c r="AJ2112" s="27" t="s">
        <v>165</v>
      </c>
      <c r="AK2112" s="24" t="s">
        <v>121</v>
      </c>
      <c r="AL2112" s="24" t="s">
        <v>868</v>
      </c>
      <c r="AM2112" s="23">
        <v>43879</v>
      </c>
      <c r="AN2112" s="28">
        <v>908526</v>
      </c>
      <c r="AO2112" s="28">
        <v>106454</v>
      </c>
      <c r="AP2112" s="24"/>
      <c r="AQ2112" s="24"/>
      <c r="AR2112" s="24"/>
      <c r="AS2112" s="24"/>
      <c r="AT2112" s="24"/>
      <c r="AU2112" s="24"/>
      <c r="AV2112" s="24">
        <v>0</v>
      </c>
      <c r="AW2112" s="24">
        <v>71</v>
      </c>
      <c r="AX2112" s="24"/>
      <c r="AY2112" s="24"/>
      <c r="AZ2112" s="24"/>
      <c r="BA2112" s="24"/>
      <c r="BB2112" s="24"/>
      <c r="BC2112" s="24"/>
      <c r="BD2112" s="24"/>
      <c r="BE2112" s="24"/>
      <c r="BF2112" s="23"/>
      <c r="BG2112" s="23"/>
      <c r="BH2112" s="23">
        <v>44398</v>
      </c>
      <c r="BI2112" s="26" t="s">
        <v>127</v>
      </c>
      <c r="BJ2112" s="26" t="s">
        <v>12021</v>
      </c>
      <c r="BK2112" s="29">
        <v>0</v>
      </c>
      <c r="BL2112" s="24" t="s">
        <v>129</v>
      </c>
      <c r="BM2112" s="22" t="str">
        <f ca="1">+IF(Tabla1[[#This Row],[FECHA INGRESO]]&gt;=44986,IF((TODAY()-Tabla1[[#This Row],[FECHA INGRESO]])&gt;=50,"ALERTA","TODAVÍA FALTA"),"N/A")</f>
        <v>N/A</v>
      </c>
      <c r="BN2112" s="7">
        <f>IFERROR((_xlfn.DAYS(Tabla1[[#This Row],[FECHA INGRESO]],Tabla1[[#This Row],[FECHA RETIRO]]))/30,"")</f>
        <v>-17.3</v>
      </c>
    </row>
    <row r="2113" spans="1:66" x14ac:dyDescent="0.35">
      <c r="A2113" s="34">
        <v>1000020965</v>
      </c>
      <c r="B2113" s="22" t="s">
        <v>12022</v>
      </c>
      <c r="C2113" s="48">
        <v>43879</v>
      </c>
      <c r="D2113" s="23" t="s">
        <v>188</v>
      </c>
      <c r="E2113" s="23" t="s">
        <v>77</v>
      </c>
      <c r="F2113" s="23" t="s">
        <v>77</v>
      </c>
      <c r="G2113" s="49"/>
      <c r="H2113" s="49">
        <v>24099994916</v>
      </c>
      <c r="I2113" s="24" t="s">
        <v>72</v>
      </c>
      <c r="J2113" s="24">
        <f>DATEDIF(Tabla1[[#This Row],[FECHA DE NACIMIENTO]],Tabla1[[#This Row],[FECHA ACTUAL]],"Y")</f>
        <v>22</v>
      </c>
      <c r="K2113" s="49" t="s">
        <v>73</v>
      </c>
      <c r="L2113" s="24" t="s">
        <v>112</v>
      </c>
      <c r="M2113" s="49">
        <v>0</v>
      </c>
      <c r="N2113" s="49">
        <v>0</v>
      </c>
      <c r="O2113" s="49">
        <v>3</v>
      </c>
      <c r="P2113" s="49" t="s">
        <v>101</v>
      </c>
      <c r="Q2113" s="48">
        <v>36910</v>
      </c>
      <c r="R2113" s="24" t="s">
        <v>76</v>
      </c>
      <c r="S2113" s="25">
        <v>45119</v>
      </c>
      <c r="T2113" s="49"/>
      <c r="U2113" s="49" t="s">
        <v>12023</v>
      </c>
      <c r="V2113" s="24" t="s">
        <v>12024</v>
      </c>
      <c r="W2113" s="24" t="s">
        <v>12025</v>
      </c>
      <c r="X2113" s="49" t="s">
        <v>7084</v>
      </c>
      <c r="Y2113" s="49" t="s">
        <v>12026</v>
      </c>
      <c r="Z2113" s="24" t="s">
        <v>567</v>
      </c>
      <c r="AA2113" s="49">
        <v>3118900127</v>
      </c>
      <c r="AB2113" s="24" t="s">
        <v>77</v>
      </c>
      <c r="AC2113" s="24" t="s">
        <v>77</v>
      </c>
      <c r="AD2113" s="24" t="s">
        <v>77</v>
      </c>
      <c r="AE2113" s="26" t="s">
        <v>151</v>
      </c>
      <c r="AF2113" s="26"/>
      <c r="AG2113" s="26" t="s">
        <v>12004</v>
      </c>
      <c r="AH2113" s="27" t="s">
        <v>867</v>
      </c>
      <c r="AI2113" s="27" t="s">
        <v>120</v>
      </c>
      <c r="AJ2113" s="27" t="s">
        <v>120</v>
      </c>
      <c r="AK2113" s="24" t="s">
        <v>121</v>
      </c>
      <c r="AL2113" s="24" t="s">
        <v>868</v>
      </c>
      <c r="AM2113" s="23">
        <v>43879</v>
      </c>
      <c r="AN2113" s="28">
        <v>908526</v>
      </c>
      <c r="AO2113" s="28">
        <v>106454</v>
      </c>
      <c r="AP2113" s="24"/>
      <c r="AQ2113" s="24"/>
      <c r="AR2113" s="24"/>
      <c r="AS2113" s="24"/>
      <c r="AT2113" s="24" t="e">
        <v>#N/A</v>
      </c>
      <c r="AU2113" s="24" t="e">
        <v>#N/A</v>
      </c>
      <c r="AV2113" s="24" t="e">
        <v>#N/A</v>
      </c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3"/>
      <c r="BG2113" s="23"/>
      <c r="BH2113" s="23">
        <v>44243</v>
      </c>
      <c r="BI2113" s="26" t="s">
        <v>10014</v>
      </c>
      <c r="BJ2113" s="26" t="s">
        <v>12021</v>
      </c>
      <c r="BK2113" s="29">
        <v>0</v>
      </c>
      <c r="BL2113" s="24" t="s">
        <v>129</v>
      </c>
      <c r="BM2113" s="22" t="str">
        <f ca="1">+IF(Tabla1[[#This Row],[FECHA INGRESO]]&gt;=44986,IF((TODAY()-Tabla1[[#This Row],[FECHA INGRESO]])&gt;=50,"ALERTA","TODAVÍA FALTA"),"N/A")</f>
        <v>N/A</v>
      </c>
      <c r="BN2113" s="7">
        <f>IFERROR((_xlfn.DAYS(Tabla1[[#This Row],[FECHA INGRESO]],Tabla1[[#This Row],[FECHA RETIRO]]))/30,"")</f>
        <v>-12.133333333333333</v>
      </c>
    </row>
    <row r="2114" spans="1:66" x14ac:dyDescent="0.35">
      <c r="A2114" s="34">
        <v>1033786958</v>
      </c>
      <c r="B2114" s="22" t="s">
        <v>12027</v>
      </c>
      <c r="C2114" s="48">
        <v>43880</v>
      </c>
      <c r="D2114" s="23" t="s">
        <v>188</v>
      </c>
      <c r="E2114" s="23" t="s">
        <v>111</v>
      </c>
      <c r="F2114" s="23" t="s">
        <v>70</v>
      </c>
      <c r="G2114" s="49"/>
      <c r="H2114" s="49">
        <v>24099990969</v>
      </c>
      <c r="I2114" s="24" t="s">
        <v>72</v>
      </c>
      <c r="J2114" s="24">
        <f>DATEDIF(Tabla1[[#This Row],[FECHA DE NACIMIENTO]],Tabla1[[#This Row],[FECHA ACTUAL]],"Y")</f>
        <v>27</v>
      </c>
      <c r="K2114" s="49" t="s">
        <v>96</v>
      </c>
      <c r="L2114" s="24" t="s">
        <v>112</v>
      </c>
      <c r="M2114" s="49">
        <v>0</v>
      </c>
      <c r="N2114" s="49">
        <v>0</v>
      </c>
      <c r="O2114" s="49">
        <v>2</v>
      </c>
      <c r="P2114" s="49" t="s">
        <v>101</v>
      </c>
      <c r="Q2114" s="48">
        <v>35163</v>
      </c>
      <c r="R2114" s="24" t="s">
        <v>76</v>
      </c>
      <c r="S2114" s="25">
        <v>45119</v>
      </c>
      <c r="T2114" s="49"/>
      <c r="U2114" s="49">
        <v>3144835718</v>
      </c>
      <c r="V2114" s="24" t="s">
        <v>12028</v>
      </c>
      <c r="W2114" s="24" t="s">
        <v>12029</v>
      </c>
      <c r="X2114" s="49" t="s">
        <v>805</v>
      </c>
      <c r="Y2114" s="49" t="s">
        <v>12030</v>
      </c>
      <c r="Z2114" s="24" t="s">
        <v>117</v>
      </c>
      <c r="AA2114" s="49">
        <v>3202806063</v>
      </c>
      <c r="AB2114" s="24" t="s">
        <v>77</v>
      </c>
      <c r="AC2114" s="24" t="s">
        <v>77</v>
      </c>
      <c r="AD2114" s="24" t="s">
        <v>77</v>
      </c>
      <c r="AE2114" s="26" t="s">
        <v>194</v>
      </c>
      <c r="AF2114" s="26" t="s">
        <v>12031</v>
      </c>
      <c r="AG2114" s="26"/>
      <c r="AH2114" s="27" t="s">
        <v>324</v>
      </c>
      <c r="AI2114" s="27" t="s">
        <v>376</v>
      </c>
      <c r="AJ2114" s="27" t="s">
        <v>377</v>
      </c>
      <c r="AK2114" s="24" t="s">
        <v>121</v>
      </c>
      <c r="AL2114" s="24" t="s">
        <v>7086</v>
      </c>
      <c r="AM2114" s="23">
        <v>43880</v>
      </c>
      <c r="AN2114" s="28">
        <v>877803</v>
      </c>
      <c r="AO2114" s="28">
        <v>102854</v>
      </c>
      <c r="AP2114" s="24"/>
      <c r="AQ2114" s="24"/>
      <c r="AR2114" s="24"/>
      <c r="AS2114" s="24"/>
      <c r="AT2114" s="24" t="e">
        <v>#N/A</v>
      </c>
      <c r="AU2114" s="24" t="e">
        <v>#N/A</v>
      </c>
      <c r="AV2114" s="24">
        <v>76</v>
      </c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3"/>
      <c r="BG2114" s="23"/>
      <c r="BH2114" s="23">
        <v>43947</v>
      </c>
      <c r="BI2114" s="26" t="s">
        <v>127</v>
      </c>
      <c r="BJ2114" s="26" t="s">
        <v>8265</v>
      </c>
      <c r="BK2114" s="29">
        <v>0</v>
      </c>
      <c r="BL2114" s="24" t="s">
        <v>129</v>
      </c>
      <c r="BM2114" s="22" t="str">
        <f ca="1">+IF(Tabla1[[#This Row],[FECHA INGRESO]]&gt;=44986,IF((TODAY()-Tabla1[[#This Row],[FECHA INGRESO]])&gt;=50,"ALERTA","TODAVÍA FALTA"),"N/A")</f>
        <v>N/A</v>
      </c>
      <c r="BN2114" s="7">
        <f>IFERROR((_xlfn.DAYS(Tabla1[[#This Row],[FECHA INGRESO]],Tabla1[[#This Row],[FECHA RETIRO]]))/30,"")</f>
        <v>-2.2333333333333334</v>
      </c>
    </row>
    <row r="2115" spans="1:66" x14ac:dyDescent="0.35">
      <c r="A2115" s="21">
        <v>1010233088</v>
      </c>
      <c r="B2115" s="22" t="s">
        <v>12032</v>
      </c>
      <c r="C2115" s="55">
        <v>43880</v>
      </c>
      <c r="D2115" s="44" t="s">
        <v>188</v>
      </c>
      <c r="E2115" s="24" t="s">
        <v>94</v>
      </c>
      <c r="F2115" s="44" t="s">
        <v>70</v>
      </c>
      <c r="G2115" s="56"/>
      <c r="H2115" s="56">
        <v>24099992895</v>
      </c>
      <c r="I2115" s="36" t="s">
        <v>95</v>
      </c>
      <c r="J2115" s="24">
        <f>DATEDIF(Tabla1[[#This Row],[FECHA DE NACIMIENTO]],Tabla1[[#This Row],[FECHA ACTUAL]],"Y")</f>
        <v>26</v>
      </c>
      <c r="K2115" s="56" t="s">
        <v>385</v>
      </c>
      <c r="L2115" s="24" t="s">
        <v>112</v>
      </c>
      <c r="M2115" s="56">
        <v>0</v>
      </c>
      <c r="N2115" s="56">
        <v>0</v>
      </c>
      <c r="O2115" s="56">
        <v>3</v>
      </c>
      <c r="P2115" s="56" t="s">
        <v>101</v>
      </c>
      <c r="Q2115" s="55">
        <v>35539</v>
      </c>
      <c r="R2115" s="24" t="s">
        <v>76</v>
      </c>
      <c r="S2115" s="25">
        <v>45119</v>
      </c>
      <c r="T2115" s="56">
        <v>4714957</v>
      </c>
      <c r="U2115" s="56">
        <v>3202423733</v>
      </c>
      <c r="V2115" s="24" t="s">
        <v>12033</v>
      </c>
      <c r="W2115" s="24" t="s">
        <v>12034</v>
      </c>
      <c r="X2115" s="24" t="s">
        <v>1684</v>
      </c>
      <c r="Y2115" s="24" t="s">
        <v>12035</v>
      </c>
      <c r="Z2115" s="24" t="s">
        <v>117</v>
      </c>
      <c r="AA2115" s="24">
        <v>3174361413</v>
      </c>
      <c r="AB2115" s="24" t="s">
        <v>83</v>
      </c>
      <c r="AC2115" s="24" t="s">
        <v>101</v>
      </c>
      <c r="AD2115" s="24" t="e">
        <v>#REF!</v>
      </c>
      <c r="AE2115" s="26" t="s">
        <v>84</v>
      </c>
      <c r="AF2115" s="26" t="s">
        <v>12036</v>
      </c>
      <c r="AG2115" s="26" t="s">
        <v>652</v>
      </c>
      <c r="AH2115" s="27" t="s">
        <v>12037</v>
      </c>
      <c r="AI2115" s="27" t="s">
        <v>1432</v>
      </c>
      <c r="AJ2115" s="27" t="s">
        <v>1432</v>
      </c>
      <c r="AK2115" s="24" t="s">
        <v>89</v>
      </c>
      <c r="AL2115" s="24" t="s">
        <v>7086</v>
      </c>
      <c r="AM2115" s="23">
        <v>43880</v>
      </c>
      <c r="AN2115" s="28">
        <v>1048959</v>
      </c>
      <c r="AO2115" s="28">
        <v>117172</v>
      </c>
      <c r="AP2115" s="24" t="s">
        <v>12038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58</v>
      </c>
      <c r="AW2115" s="24">
        <v>95</v>
      </c>
      <c r="AX2115" s="24" t="s">
        <v>12039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v>0</v>
      </c>
      <c r="BE2115" s="24">
        <v>0</v>
      </c>
      <c r="BF2115" s="23"/>
      <c r="BG2115" s="23"/>
      <c r="BH2115" s="23">
        <v>44685</v>
      </c>
      <c r="BI2115" s="26" t="s">
        <v>127</v>
      </c>
      <c r="BJ2115" s="26" t="s">
        <v>3469</v>
      </c>
      <c r="BK2115" s="29">
        <v>0</v>
      </c>
      <c r="BL2115" s="24" t="s">
        <v>129</v>
      </c>
      <c r="BM2115" s="22" t="str">
        <f ca="1">+IF(Tabla1[[#This Row],[FECHA INGRESO]]&gt;=44986,IF((TODAY()-Tabla1[[#This Row],[FECHA INGRESO]])&gt;=50,"ALERTA","TODAVÍA FALTA"),"N/A")</f>
        <v>N/A</v>
      </c>
      <c r="BN2115" s="7">
        <f>IFERROR((_xlfn.DAYS(Tabla1[[#This Row],[FECHA INGRESO]],Tabla1[[#This Row],[FECHA RETIRO]]))/30,"")</f>
        <v>-26.833333333333332</v>
      </c>
    </row>
    <row r="2116" spans="1:66" x14ac:dyDescent="0.35">
      <c r="A2116" s="34">
        <v>79638016</v>
      </c>
      <c r="B2116" s="22" t="s">
        <v>12040</v>
      </c>
      <c r="C2116" s="48">
        <v>43880</v>
      </c>
      <c r="D2116" s="23" t="s">
        <v>68</v>
      </c>
      <c r="E2116" s="24" t="s">
        <v>94</v>
      </c>
      <c r="F2116" s="23" t="s">
        <v>70</v>
      </c>
      <c r="G2116" s="49"/>
      <c r="H2116" s="49">
        <v>24070954900</v>
      </c>
      <c r="I2116" s="24" t="s">
        <v>72</v>
      </c>
      <c r="J2116" s="24">
        <f>DATEDIF(Tabla1[[#This Row],[FECHA DE NACIMIENTO]],Tabla1[[#This Row],[FECHA ACTUAL]],"Y")</f>
        <v>50</v>
      </c>
      <c r="K2116" s="49" t="s">
        <v>73</v>
      </c>
      <c r="L2116" s="24" t="s">
        <v>112</v>
      </c>
      <c r="M2116" s="49">
        <v>0</v>
      </c>
      <c r="N2116" s="49">
        <v>1</v>
      </c>
      <c r="O2116" s="49">
        <v>3</v>
      </c>
      <c r="P2116" s="49" t="s">
        <v>101</v>
      </c>
      <c r="Q2116" s="48">
        <v>26817</v>
      </c>
      <c r="R2116" s="24" t="s">
        <v>76</v>
      </c>
      <c r="S2116" s="25">
        <v>45119</v>
      </c>
      <c r="T2116" s="49">
        <v>4691856</v>
      </c>
      <c r="U2116" s="49">
        <v>3138028048</v>
      </c>
      <c r="V2116" s="24" t="s">
        <v>12041</v>
      </c>
      <c r="W2116" s="24" t="s">
        <v>12042</v>
      </c>
      <c r="X2116" s="49" t="s">
        <v>8470</v>
      </c>
      <c r="Y2116" s="49" t="s">
        <v>12043</v>
      </c>
      <c r="Z2116" s="24" t="s">
        <v>150</v>
      </c>
      <c r="AA2116" s="49">
        <v>3052925359</v>
      </c>
      <c r="AB2116" s="24" t="s">
        <v>77</v>
      </c>
      <c r="AC2116" s="24" t="s">
        <v>77</v>
      </c>
      <c r="AD2116" s="24" t="s">
        <v>77</v>
      </c>
      <c r="AE2116" s="26" t="s">
        <v>84</v>
      </c>
      <c r="AF2116" s="26" t="s">
        <v>103</v>
      </c>
      <c r="AG2116" s="26"/>
      <c r="AH2116" s="27" t="s">
        <v>119</v>
      </c>
      <c r="AI2116" s="27" t="s">
        <v>215</v>
      </c>
      <c r="AJ2116" s="27" t="s">
        <v>165</v>
      </c>
      <c r="AK2116" s="24" t="s">
        <v>121</v>
      </c>
      <c r="AL2116" s="24" t="s">
        <v>7086</v>
      </c>
      <c r="AM2116" s="23">
        <v>43880</v>
      </c>
      <c r="AN2116" s="28">
        <v>2325852</v>
      </c>
      <c r="AO2116" s="28">
        <v>102854</v>
      </c>
      <c r="AP2116" s="24"/>
      <c r="AQ2116" s="24"/>
      <c r="AR2116" s="24"/>
      <c r="AS2116" s="24"/>
      <c r="AT2116" s="24" t="e">
        <v>#N/A</v>
      </c>
      <c r="AU2116" s="24" t="e">
        <v>#N/A</v>
      </c>
      <c r="AV2116" s="24">
        <v>58</v>
      </c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3"/>
      <c r="BG2116" s="23"/>
      <c r="BH2116" s="23">
        <v>44088</v>
      </c>
      <c r="BI2116" s="26" t="s">
        <v>10014</v>
      </c>
      <c r="BJ2116" s="26" t="s">
        <v>845</v>
      </c>
      <c r="BK2116" s="29">
        <v>0</v>
      </c>
      <c r="BL2116" s="24" t="s">
        <v>129</v>
      </c>
      <c r="BM2116" s="22" t="str">
        <f ca="1">+IF(Tabla1[[#This Row],[FECHA INGRESO]]&gt;=44986,IF((TODAY()-Tabla1[[#This Row],[FECHA INGRESO]])&gt;=50,"ALERTA","TODAVÍA FALTA"),"N/A")</f>
        <v>N/A</v>
      </c>
      <c r="BN2116" s="7">
        <f>IFERROR((_xlfn.DAYS(Tabla1[[#This Row],[FECHA INGRESO]],Tabla1[[#This Row],[FECHA RETIRO]]))/30,"")</f>
        <v>-6.9333333333333336</v>
      </c>
    </row>
    <row r="2117" spans="1:66" x14ac:dyDescent="0.35">
      <c r="A2117" s="34">
        <v>1130678178</v>
      </c>
      <c r="B2117" s="22" t="s">
        <v>12044</v>
      </c>
      <c r="C2117" s="48">
        <v>43880</v>
      </c>
      <c r="D2117" s="23" t="s">
        <v>93</v>
      </c>
      <c r="E2117" s="23" t="s">
        <v>111</v>
      </c>
      <c r="F2117" s="23" t="s">
        <v>111</v>
      </c>
      <c r="G2117" s="49"/>
      <c r="H2117" s="49">
        <v>24100004807</v>
      </c>
      <c r="I2117" s="24" t="s">
        <v>72</v>
      </c>
      <c r="J2117" s="24">
        <f>DATEDIF(Tabla1[[#This Row],[FECHA DE NACIMIENTO]],Tabla1[[#This Row],[FECHA ACTUAL]],"Y")</f>
        <v>35</v>
      </c>
      <c r="K2117" s="49" t="s">
        <v>96</v>
      </c>
      <c r="L2117" s="24" t="s">
        <v>112</v>
      </c>
      <c r="M2117" s="49">
        <v>0</v>
      </c>
      <c r="N2117" s="49">
        <v>0</v>
      </c>
      <c r="O2117" s="49">
        <v>3</v>
      </c>
      <c r="P2117" s="49" t="s">
        <v>101</v>
      </c>
      <c r="Q2117" s="48">
        <v>32270</v>
      </c>
      <c r="R2117" s="49" t="s">
        <v>12045</v>
      </c>
      <c r="S2117" s="25">
        <v>45119</v>
      </c>
      <c r="T2117" s="49"/>
      <c r="U2117" s="49">
        <v>3008426465</v>
      </c>
      <c r="V2117" s="24" t="s">
        <v>12046</v>
      </c>
      <c r="W2117" s="24" t="s">
        <v>12047</v>
      </c>
      <c r="X2117" s="49" t="s">
        <v>8226</v>
      </c>
      <c r="Y2117" s="49" t="s">
        <v>12048</v>
      </c>
      <c r="Z2117" s="24" t="s">
        <v>117</v>
      </c>
      <c r="AA2117" s="49">
        <v>3155777453</v>
      </c>
      <c r="AB2117" s="24" t="s">
        <v>77</v>
      </c>
      <c r="AC2117" s="24" t="s">
        <v>77</v>
      </c>
      <c r="AD2117" s="24" t="s">
        <v>77</v>
      </c>
      <c r="AE2117" s="26" t="s">
        <v>151</v>
      </c>
      <c r="AF2117" s="26"/>
      <c r="AG2117" s="26"/>
      <c r="AH2117" s="27" t="s">
        <v>163</v>
      </c>
      <c r="AI2117" s="27" t="s">
        <v>4918</v>
      </c>
      <c r="AJ2117" s="27" t="s">
        <v>438</v>
      </c>
      <c r="AK2117" s="24" t="s">
        <v>121</v>
      </c>
      <c r="AL2117" s="24" t="s">
        <v>7086</v>
      </c>
      <c r="AM2117" s="23">
        <v>43880</v>
      </c>
      <c r="AN2117" s="28">
        <v>1395511.2</v>
      </c>
      <c r="AO2117" s="28">
        <v>102854</v>
      </c>
      <c r="AP2117" s="24"/>
      <c r="AQ2117" s="24"/>
      <c r="AR2117" s="24"/>
      <c r="AS2117" s="24"/>
      <c r="AT2117" s="24" t="e">
        <v>#N/A</v>
      </c>
      <c r="AU2117" s="24" t="e">
        <v>#N/A</v>
      </c>
      <c r="AV2117" s="24">
        <v>71</v>
      </c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3"/>
      <c r="BG2117" s="23"/>
      <c r="BH2117" s="23">
        <v>43951</v>
      </c>
      <c r="BI2117" s="26" t="s">
        <v>127</v>
      </c>
      <c r="BJ2117" s="26" t="s">
        <v>467</v>
      </c>
      <c r="BK2117" s="29">
        <v>0</v>
      </c>
      <c r="BL2117" s="24" t="s">
        <v>129</v>
      </c>
      <c r="BM2117" s="22" t="str">
        <f ca="1">+IF(Tabla1[[#This Row],[FECHA INGRESO]]&gt;=44986,IF((TODAY()-Tabla1[[#This Row],[FECHA INGRESO]])&gt;=50,"ALERTA","TODAVÍA FALTA"),"N/A")</f>
        <v>N/A</v>
      </c>
      <c r="BN2117" s="7">
        <f>IFERROR((_xlfn.DAYS(Tabla1[[#This Row],[FECHA INGRESO]],Tabla1[[#This Row],[FECHA RETIRO]]))/30,"")</f>
        <v>-2.3666666666666667</v>
      </c>
    </row>
    <row r="2118" spans="1:66" x14ac:dyDescent="0.35">
      <c r="A2118" s="21">
        <v>1000001001</v>
      </c>
      <c r="B2118" s="22" t="s">
        <v>12049</v>
      </c>
      <c r="C2118" s="48">
        <v>43880</v>
      </c>
      <c r="D2118" s="23" t="s">
        <v>9392</v>
      </c>
      <c r="E2118" s="24" t="s">
        <v>94</v>
      </c>
      <c r="F2118" s="23" t="s">
        <v>70</v>
      </c>
      <c r="G2118" s="49"/>
      <c r="H2118" s="49">
        <v>24099992679</v>
      </c>
      <c r="I2118" s="24" t="s">
        <v>72</v>
      </c>
      <c r="J2118" s="24">
        <f>DATEDIF(Tabla1[[#This Row],[FECHA DE NACIMIENTO]],Tabla1[[#This Row],[FECHA ACTUAL]],"Y")</f>
        <v>22</v>
      </c>
      <c r="K2118" s="49" t="s">
        <v>96</v>
      </c>
      <c r="L2118" s="24" t="s">
        <v>112</v>
      </c>
      <c r="M2118" s="49">
        <v>0</v>
      </c>
      <c r="N2118" s="49">
        <v>0</v>
      </c>
      <c r="O2118" s="49">
        <v>2</v>
      </c>
      <c r="P2118" s="49" t="s">
        <v>101</v>
      </c>
      <c r="Q2118" s="48">
        <v>37055</v>
      </c>
      <c r="R2118" s="24" t="s">
        <v>76</v>
      </c>
      <c r="S2118" s="25">
        <v>45119</v>
      </c>
      <c r="T2118" s="49">
        <v>4659919</v>
      </c>
      <c r="U2118" s="49">
        <v>3227142669</v>
      </c>
      <c r="V2118" s="24" t="s">
        <v>12050</v>
      </c>
      <c r="W2118" s="24" t="s">
        <v>12051</v>
      </c>
      <c r="X2118" s="24" t="s">
        <v>12052</v>
      </c>
      <c r="Y2118" s="24" t="s">
        <v>12053</v>
      </c>
      <c r="Z2118" s="24" t="s">
        <v>285</v>
      </c>
      <c r="AA2118" s="24">
        <v>3132191344</v>
      </c>
      <c r="AB2118" s="24" t="s">
        <v>101</v>
      </c>
      <c r="AC2118" s="24" t="s">
        <v>83</v>
      </c>
      <c r="AD2118" s="24" t="e">
        <v>#REF!</v>
      </c>
      <c r="AE2118" s="26" t="s">
        <v>151</v>
      </c>
      <c r="AF2118" s="26"/>
      <c r="AG2118" s="26" t="s">
        <v>75</v>
      </c>
      <c r="AH2118" s="27" t="s">
        <v>9506</v>
      </c>
      <c r="AI2118" s="27" t="s">
        <v>687</v>
      </c>
      <c r="AJ2118" s="27" t="s">
        <v>687</v>
      </c>
      <c r="AK2118" s="24" t="s">
        <v>89</v>
      </c>
      <c r="AL2118" s="24" t="s">
        <v>90</v>
      </c>
      <c r="AM2118" s="23">
        <v>43880</v>
      </c>
      <c r="AN2118" s="28">
        <v>1349360</v>
      </c>
      <c r="AO2118" s="28">
        <v>140606</v>
      </c>
      <c r="AP2118" s="24" t="s">
        <v>12054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76</v>
      </c>
      <c r="AW2118" s="24">
        <v>92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v>0</v>
      </c>
      <c r="BE2118" s="24">
        <v>0</v>
      </c>
      <c r="BF2118" s="23"/>
      <c r="BG2118" s="23"/>
      <c r="BH2118" s="23" t="s">
        <v>75</v>
      </c>
      <c r="BI2118" s="26">
        <v>0</v>
      </c>
      <c r="BJ2118" s="26">
        <v>0</v>
      </c>
      <c r="BK2118" s="29">
        <v>0</v>
      </c>
      <c r="BL2118" s="24" t="s">
        <v>91</v>
      </c>
      <c r="BM2118" s="22" t="str">
        <f ca="1">+IF(Tabla1[[#This Row],[FECHA INGRESO]]&gt;=44986,IF((TODAY()-Tabla1[[#This Row],[FECHA INGRESO]])&gt;=50,"ALERTA","TODAVÍA FALTA"),"N/A")</f>
        <v>N/A</v>
      </c>
      <c r="BN2118" s="7" t="str">
        <f>IFERROR((_xlfn.DAYS(Tabla1[[#This Row],[FECHA INGRESO]],Tabla1[[#This Row],[FECHA RETIRO]]))/30,"")</f>
        <v/>
      </c>
    </row>
    <row r="2119" spans="1:66" x14ac:dyDescent="0.35">
      <c r="A2119" s="21">
        <v>1030646224</v>
      </c>
      <c r="B2119" s="22" t="s">
        <v>12055</v>
      </c>
      <c r="C2119" s="48">
        <v>43881</v>
      </c>
      <c r="D2119" s="23" t="s">
        <v>188</v>
      </c>
      <c r="E2119" s="23" t="s">
        <v>111</v>
      </c>
      <c r="F2119" s="23" t="s">
        <v>94</v>
      </c>
      <c r="G2119" s="49"/>
      <c r="H2119" s="49">
        <v>24100022913</v>
      </c>
      <c r="I2119" s="24" t="s">
        <v>72</v>
      </c>
      <c r="J2119" s="24">
        <f>DATEDIF(Tabla1[[#This Row],[FECHA DE NACIMIENTO]],Tabla1[[#This Row],[FECHA ACTUAL]],"Y")</f>
        <v>28</v>
      </c>
      <c r="K2119" s="49" t="s">
        <v>73</v>
      </c>
      <c r="L2119" s="24" t="s">
        <v>112</v>
      </c>
      <c r="M2119" s="49">
        <v>0</v>
      </c>
      <c r="N2119" s="49">
        <v>0</v>
      </c>
      <c r="O2119" s="49">
        <v>3</v>
      </c>
      <c r="P2119" s="49" t="s">
        <v>101</v>
      </c>
      <c r="Q2119" s="48">
        <v>34616</v>
      </c>
      <c r="R2119" s="24" t="s">
        <v>76</v>
      </c>
      <c r="S2119" s="25">
        <v>45119</v>
      </c>
      <c r="T2119" s="49"/>
      <c r="U2119" s="49">
        <v>3148838785</v>
      </c>
      <c r="V2119" s="24" t="s">
        <v>12056</v>
      </c>
      <c r="W2119" s="24" t="s">
        <v>12057</v>
      </c>
      <c r="X2119" s="24" t="s">
        <v>9098</v>
      </c>
      <c r="Y2119" s="24" t="s">
        <v>12058</v>
      </c>
      <c r="Z2119" s="24" t="s">
        <v>285</v>
      </c>
      <c r="AA2119" s="24">
        <v>3118543928</v>
      </c>
      <c r="AB2119" s="24" t="s">
        <v>83</v>
      </c>
      <c r="AC2119" s="24" t="s">
        <v>101</v>
      </c>
      <c r="AD2119" s="24" t="e">
        <v>#REF!</v>
      </c>
      <c r="AE2119" s="26" t="s">
        <v>183</v>
      </c>
      <c r="AF2119" s="26" t="s">
        <v>671</v>
      </c>
      <c r="AG2119" s="26">
        <v>0</v>
      </c>
      <c r="AH2119" s="27" t="s">
        <v>9506</v>
      </c>
      <c r="AI2119" s="27" t="s">
        <v>687</v>
      </c>
      <c r="AJ2119" s="27" t="s">
        <v>673</v>
      </c>
      <c r="AK2119" s="24" t="s">
        <v>89</v>
      </c>
      <c r="AL2119" s="24" t="s">
        <v>7086</v>
      </c>
      <c r="AM2119" s="23">
        <v>43881</v>
      </c>
      <c r="AN2119" s="28">
        <v>1163241</v>
      </c>
      <c r="AO2119" s="28">
        <v>117172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81</v>
      </c>
      <c r="AW2119" s="24">
        <v>84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v>0</v>
      </c>
      <c r="BE2119" s="24">
        <v>0</v>
      </c>
      <c r="BF2119" s="23"/>
      <c r="BG2119" s="23"/>
      <c r="BH2119" s="23">
        <v>44834</v>
      </c>
      <c r="BI2119" s="26" t="s">
        <v>127</v>
      </c>
      <c r="BJ2119" s="26" t="s">
        <v>12059</v>
      </c>
      <c r="BK2119" s="29">
        <v>0</v>
      </c>
      <c r="BL2119" s="24" t="s">
        <v>129</v>
      </c>
      <c r="BM2119" s="22" t="str">
        <f ca="1">+IF(Tabla1[[#This Row],[FECHA INGRESO]]&gt;=44986,IF((TODAY()-Tabla1[[#This Row],[FECHA INGRESO]])&gt;=50,"ALERTA","TODAVÍA FALTA"),"N/A")</f>
        <v>N/A</v>
      </c>
      <c r="BN2119" s="7">
        <f>IFERROR((_xlfn.DAYS(Tabla1[[#This Row],[FECHA INGRESO]],Tabla1[[#This Row],[FECHA RETIRO]]))/30,"")</f>
        <v>-31.766666666666666</v>
      </c>
    </row>
    <row r="2120" spans="1:66" x14ac:dyDescent="0.35">
      <c r="A2120" s="34">
        <v>1017276269</v>
      </c>
      <c r="B2120" s="22" t="s">
        <v>12060</v>
      </c>
      <c r="C2120" s="48">
        <v>43881</v>
      </c>
      <c r="D2120" s="23" t="s">
        <v>582</v>
      </c>
      <c r="E2120" s="23" t="s">
        <v>110</v>
      </c>
      <c r="F2120" s="23" t="s">
        <v>70</v>
      </c>
      <c r="G2120" s="49"/>
      <c r="H2120" s="49">
        <v>24100082605</v>
      </c>
      <c r="I2120" s="24" t="s">
        <v>72</v>
      </c>
      <c r="J2120" s="24">
        <f>DATEDIF(Tabla1[[#This Row],[FECHA DE NACIMIENTO]],Tabla1[[#This Row],[FECHA ACTUAL]],"Y")</f>
        <v>23</v>
      </c>
      <c r="K2120" s="49" t="s">
        <v>73</v>
      </c>
      <c r="L2120" s="24" t="s">
        <v>112</v>
      </c>
      <c r="M2120" s="49">
        <v>0</v>
      </c>
      <c r="N2120" s="49">
        <v>0</v>
      </c>
      <c r="O2120" s="49">
        <v>4</v>
      </c>
      <c r="P2120" s="49" t="s">
        <v>101</v>
      </c>
      <c r="Q2120" s="48">
        <v>36505</v>
      </c>
      <c r="R2120" s="24" t="s">
        <v>830</v>
      </c>
      <c r="S2120" s="25">
        <v>45119</v>
      </c>
      <c r="T2120" s="49">
        <v>5735746</v>
      </c>
      <c r="U2120" s="49">
        <v>3178708535</v>
      </c>
      <c r="V2120" s="24" t="s">
        <v>12061</v>
      </c>
      <c r="W2120" s="24" t="s">
        <v>12062</v>
      </c>
      <c r="X2120" s="49" t="s">
        <v>4511</v>
      </c>
      <c r="Y2120" s="49" t="s">
        <v>12063</v>
      </c>
      <c r="Z2120" s="24" t="s">
        <v>162</v>
      </c>
      <c r="AA2120" s="49">
        <v>3012632463</v>
      </c>
      <c r="AB2120" s="24" t="s">
        <v>77</v>
      </c>
      <c r="AC2120" s="24" t="s">
        <v>77</v>
      </c>
      <c r="AD2120" s="24" t="s">
        <v>77</v>
      </c>
      <c r="AE2120" s="26" t="s">
        <v>183</v>
      </c>
      <c r="AF2120" s="26" t="s">
        <v>12064</v>
      </c>
      <c r="AG2120" s="26"/>
      <c r="AH2120" s="27" t="s">
        <v>184</v>
      </c>
      <c r="AI2120" s="27" t="s">
        <v>515</v>
      </c>
      <c r="AJ2120" s="27" t="s">
        <v>515</v>
      </c>
      <c r="AK2120" s="24" t="s">
        <v>121</v>
      </c>
      <c r="AL2120" s="24" t="s">
        <v>7086</v>
      </c>
      <c r="AM2120" s="23">
        <v>43881</v>
      </c>
      <c r="AN2120" s="28">
        <v>877803</v>
      </c>
      <c r="AO2120" s="28">
        <v>102854</v>
      </c>
      <c r="AP2120" s="24"/>
      <c r="AQ2120" s="24"/>
      <c r="AR2120" s="24"/>
      <c r="AS2120" s="24"/>
      <c r="AT2120" s="24" t="e">
        <v>#N/A</v>
      </c>
      <c r="AU2120" s="24" t="e">
        <v>#N/A</v>
      </c>
      <c r="AV2120" s="24" t="e">
        <v>#N/A</v>
      </c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3"/>
      <c r="BG2120" s="23"/>
      <c r="BH2120" s="23">
        <v>44187</v>
      </c>
      <c r="BI2120" s="26" t="s">
        <v>10014</v>
      </c>
      <c r="BJ2120" s="26" t="s">
        <v>11905</v>
      </c>
      <c r="BK2120" s="29">
        <v>0</v>
      </c>
      <c r="BL2120" s="24" t="s">
        <v>129</v>
      </c>
      <c r="BM2120" s="22" t="str">
        <f ca="1">+IF(Tabla1[[#This Row],[FECHA INGRESO]]&gt;=44986,IF((TODAY()-Tabla1[[#This Row],[FECHA INGRESO]])&gt;=50,"ALERTA","TODAVÍA FALTA"),"N/A")</f>
        <v>N/A</v>
      </c>
      <c r="BN2120" s="7">
        <f>IFERROR((_xlfn.DAYS(Tabla1[[#This Row],[FECHA INGRESO]],Tabla1[[#This Row],[FECHA RETIRO]]))/30,"")</f>
        <v>-10.199999999999999</v>
      </c>
    </row>
    <row r="2121" spans="1:66" x14ac:dyDescent="0.35">
      <c r="A2121" s="34">
        <v>1020478176</v>
      </c>
      <c r="B2121" s="22" t="s">
        <v>12065</v>
      </c>
      <c r="C2121" s="48">
        <v>43881</v>
      </c>
      <c r="D2121" s="23" t="s">
        <v>582</v>
      </c>
      <c r="E2121" s="23" t="s">
        <v>111</v>
      </c>
      <c r="F2121" s="23" t="s">
        <v>94</v>
      </c>
      <c r="G2121" s="49"/>
      <c r="H2121" s="49">
        <v>24100026713</v>
      </c>
      <c r="I2121" s="24" t="s">
        <v>72</v>
      </c>
      <c r="J2121" s="24">
        <f>DATEDIF(Tabla1[[#This Row],[FECHA DE NACIMIENTO]],Tabla1[[#This Row],[FECHA ACTUAL]],"Y")</f>
        <v>26</v>
      </c>
      <c r="K2121" s="49" t="s">
        <v>96</v>
      </c>
      <c r="L2121" s="24" t="s">
        <v>112</v>
      </c>
      <c r="M2121" s="49">
        <v>0</v>
      </c>
      <c r="N2121" s="49">
        <v>0</v>
      </c>
      <c r="O2121" s="49">
        <v>1</v>
      </c>
      <c r="P2121" s="49" t="s">
        <v>101</v>
      </c>
      <c r="Q2121" s="48">
        <v>35480</v>
      </c>
      <c r="R2121" s="49" t="s">
        <v>1066</v>
      </c>
      <c r="S2121" s="25">
        <v>45119</v>
      </c>
      <c r="T2121" s="49">
        <v>4625154</v>
      </c>
      <c r="U2121" s="49">
        <v>3184517154</v>
      </c>
      <c r="V2121" s="24" t="s">
        <v>12066</v>
      </c>
      <c r="W2121" s="24" t="s">
        <v>12067</v>
      </c>
      <c r="X2121" s="49"/>
      <c r="Y2121" s="49" t="s">
        <v>12068</v>
      </c>
      <c r="Z2121" s="24" t="s">
        <v>117</v>
      </c>
      <c r="AA2121" s="49">
        <v>3042458182</v>
      </c>
      <c r="AB2121" s="24" t="s">
        <v>77</v>
      </c>
      <c r="AC2121" s="24" t="s">
        <v>77</v>
      </c>
      <c r="AD2121" s="24" t="s">
        <v>77</v>
      </c>
      <c r="AE2121" s="26" t="s">
        <v>151</v>
      </c>
      <c r="AF2121" s="26"/>
      <c r="AG2121" s="26"/>
      <c r="AH2121" s="27" t="s">
        <v>184</v>
      </c>
      <c r="AI2121" s="27" t="s">
        <v>515</v>
      </c>
      <c r="AJ2121" s="27" t="s">
        <v>515</v>
      </c>
      <c r="AK2121" s="24" t="s">
        <v>121</v>
      </c>
      <c r="AL2121" s="24" t="s">
        <v>7086</v>
      </c>
      <c r="AM2121" s="23">
        <v>43881</v>
      </c>
      <c r="AN2121" s="28">
        <v>908526</v>
      </c>
      <c r="AO2121" s="28">
        <v>106454</v>
      </c>
      <c r="AP2121" s="24"/>
      <c r="AQ2121" s="24"/>
      <c r="AR2121" s="24"/>
      <c r="AS2121" s="24"/>
      <c r="AT2121" s="24" t="e">
        <v>#N/A</v>
      </c>
      <c r="AU2121" s="24" t="e">
        <v>#N/A</v>
      </c>
      <c r="AV2121" s="24">
        <v>75</v>
      </c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3"/>
      <c r="BG2121" s="23"/>
      <c r="BH2121" s="23">
        <v>44247</v>
      </c>
      <c r="BI2121" s="26" t="s">
        <v>127</v>
      </c>
      <c r="BJ2121" s="26" t="s">
        <v>5148</v>
      </c>
      <c r="BK2121" s="29">
        <v>0</v>
      </c>
      <c r="BL2121" s="24" t="s">
        <v>129</v>
      </c>
      <c r="BM2121" s="22" t="str">
        <f ca="1">+IF(Tabla1[[#This Row],[FECHA INGRESO]]&gt;=44986,IF((TODAY()-Tabla1[[#This Row],[FECHA INGRESO]])&gt;=50,"ALERTA","TODAVÍA FALTA"),"N/A")</f>
        <v>N/A</v>
      </c>
      <c r="BN2121" s="7">
        <f>IFERROR((_xlfn.DAYS(Tabla1[[#This Row],[FECHA INGRESO]],Tabla1[[#This Row],[FECHA RETIRO]]))/30,"")</f>
        <v>-12.2</v>
      </c>
    </row>
    <row r="2122" spans="1:66" x14ac:dyDescent="0.35">
      <c r="A2122" s="34">
        <v>1016112404</v>
      </c>
      <c r="B2122" s="22" t="s">
        <v>12069</v>
      </c>
      <c r="C2122" s="48">
        <v>43881</v>
      </c>
      <c r="D2122" s="23" t="s">
        <v>7738</v>
      </c>
      <c r="E2122" s="23" t="s">
        <v>111</v>
      </c>
      <c r="F2122" s="23" t="s">
        <v>70</v>
      </c>
      <c r="G2122" s="49"/>
      <c r="H2122" s="49">
        <v>24100029130</v>
      </c>
      <c r="I2122" s="24" t="s">
        <v>72</v>
      </c>
      <c r="J2122" s="24">
        <f>DATEDIF(Tabla1[[#This Row],[FECHA DE NACIMIENTO]],Tabla1[[#This Row],[FECHA ACTUAL]],"Y")</f>
        <v>23</v>
      </c>
      <c r="K2122" s="49" t="s">
        <v>320</v>
      </c>
      <c r="L2122" s="24" t="s">
        <v>112</v>
      </c>
      <c r="M2122" s="49">
        <v>0</v>
      </c>
      <c r="N2122" s="49">
        <v>0</v>
      </c>
      <c r="O2122" s="49">
        <v>2</v>
      </c>
      <c r="P2122" s="49" t="s">
        <v>101</v>
      </c>
      <c r="Q2122" s="48">
        <v>36399</v>
      </c>
      <c r="R2122" s="24" t="s">
        <v>76</v>
      </c>
      <c r="S2122" s="25">
        <v>45119</v>
      </c>
      <c r="T2122" s="49"/>
      <c r="U2122" s="49">
        <v>3112037697</v>
      </c>
      <c r="V2122" s="24" t="s">
        <v>12070</v>
      </c>
      <c r="W2122" s="24" t="s">
        <v>12071</v>
      </c>
      <c r="X2122" s="49" t="s">
        <v>12072</v>
      </c>
      <c r="Y2122" s="49" t="s">
        <v>12073</v>
      </c>
      <c r="Z2122" s="24" t="s">
        <v>117</v>
      </c>
      <c r="AA2122" s="49">
        <v>3115520010</v>
      </c>
      <c r="AB2122" s="24" t="s">
        <v>77</v>
      </c>
      <c r="AC2122" s="24" t="s">
        <v>77</v>
      </c>
      <c r="AD2122" s="24" t="s">
        <v>77</v>
      </c>
      <c r="AE2122" s="26" t="s">
        <v>151</v>
      </c>
      <c r="AF2122" s="26"/>
      <c r="AG2122" s="26"/>
      <c r="AH2122" s="27" t="s">
        <v>184</v>
      </c>
      <c r="AI2122" s="27" t="s">
        <v>120</v>
      </c>
      <c r="AJ2122" s="27" t="s">
        <v>120</v>
      </c>
      <c r="AK2122" s="24" t="s">
        <v>121</v>
      </c>
      <c r="AL2122" s="24" t="s">
        <v>7086</v>
      </c>
      <c r="AM2122" s="23">
        <v>43881</v>
      </c>
      <c r="AN2122" s="28">
        <v>877803</v>
      </c>
      <c r="AO2122" s="28">
        <v>102854</v>
      </c>
      <c r="AP2122" s="24"/>
      <c r="AQ2122" s="24"/>
      <c r="AR2122" s="24"/>
      <c r="AS2122" s="24"/>
      <c r="AT2122" s="24" t="e">
        <v>#N/A</v>
      </c>
      <c r="AU2122" s="24" t="e">
        <v>#N/A</v>
      </c>
      <c r="AV2122" s="24">
        <v>75</v>
      </c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3"/>
      <c r="BG2122" s="23"/>
      <c r="BH2122" s="23">
        <v>43881</v>
      </c>
      <c r="BI2122" s="26" t="s">
        <v>10014</v>
      </c>
      <c r="BJ2122" s="26" t="s">
        <v>12074</v>
      </c>
      <c r="BK2122" s="29">
        <v>0</v>
      </c>
      <c r="BL2122" s="24" t="s">
        <v>129</v>
      </c>
      <c r="BM2122" s="22" t="str">
        <f ca="1">+IF(Tabla1[[#This Row],[FECHA INGRESO]]&gt;=44986,IF((TODAY()-Tabla1[[#This Row],[FECHA INGRESO]])&gt;=50,"ALERTA","TODAVÍA FALTA"),"N/A")</f>
        <v>N/A</v>
      </c>
      <c r="BN2122" s="7">
        <f>IFERROR((_xlfn.DAYS(Tabla1[[#This Row],[FECHA INGRESO]],Tabla1[[#This Row],[FECHA RETIRO]]))/30,"")</f>
        <v>0</v>
      </c>
    </row>
    <row r="2123" spans="1:66" x14ac:dyDescent="0.35">
      <c r="A2123" s="34">
        <v>1017203868</v>
      </c>
      <c r="B2123" s="22" t="s">
        <v>12075</v>
      </c>
      <c r="C2123" s="48">
        <v>43881</v>
      </c>
      <c r="D2123" s="23" t="s">
        <v>582</v>
      </c>
      <c r="E2123" s="23" t="s">
        <v>111</v>
      </c>
      <c r="F2123" s="23" t="s">
        <v>70</v>
      </c>
      <c r="G2123" s="49"/>
      <c r="H2123" s="49">
        <v>24100025897</v>
      </c>
      <c r="I2123" s="24" t="s">
        <v>95</v>
      </c>
      <c r="J2123" s="24">
        <f>DATEDIF(Tabla1[[#This Row],[FECHA DE NACIMIENTO]],Tabla1[[#This Row],[FECHA ACTUAL]],"Y")</f>
        <v>31</v>
      </c>
      <c r="K2123" s="49" t="s">
        <v>500</v>
      </c>
      <c r="L2123" s="24" t="s">
        <v>112</v>
      </c>
      <c r="M2123" s="49">
        <v>2</v>
      </c>
      <c r="N2123" s="49">
        <v>1</v>
      </c>
      <c r="O2123" s="49">
        <v>2</v>
      </c>
      <c r="P2123" s="49" t="s">
        <v>101</v>
      </c>
      <c r="Q2123" s="48">
        <v>33746</v>
      </c>
      <c r="R2123" s="24" t="s">
        <v>830</v>
      </c>
      <c r="S2123" s="25">
        <v>45119</v>
      </c>
      <c r="T2123" s="49"/>
      <c r="U2123" s="49">
        <v>3126601210</v>
      </c>
      <c r="V2123" s="24" t="s">
        <v>12076</v>
      </c>
      <c r="W2123" s="24" t="s">
        <v>12077</v>
      </c>
      <c r="X2123" s="49" t="s">
        <v>12078</v>
      </c>
      <c r="Y2123" s="49" t="s">
        <v>12079</v>
      </c>
      <c r="Z2123" s="24" t="s">
        <v>117</v>
      </c>
      <c r="AA2123" s="49">
        <v>3127962320</v>
      </c>
      <c r="AB2123" s="24" t="s">
        <v>77</v>
      </c>
      <c r="AC2123" s="24" t="s">
        <v>77</v>
      </c>
      <c r="AD2123" s="24" t="s">
        <v>77</v>
      </c>
      <c r="AE2123" s="26" t="s">
        <v>183</v>
      </c>
      <c r="AF2123" s="26"/>
      <c r="AG2123" s="26"/>
      <c r="AH2123" s="27" t="s">
        <v>184</v>
      </c>
      <c r="AI2123" s="27" t="s">
        <v>515</v>
      </c>
      <c r="AJ2123" s="27" t="s">
        <v>515</v>
      </c>
      <c r="AK2123" s="24" t="s">
        <v>121</v>
      </c>
      <c r="AL2123" s="24" t="s">
        <v>7086</v>
      </c>
      <c r="AM2123" s="23">
        <v>43881</v>
      </c>
      <c r="AN2123" s="28">
        <v>877803</v>
      </c>
      <c r="AO2123" s="28">
        <v>102854</v>
      </c>
      <c r="AP2123" s="24"/>
      <c r="AQ2123" s="24"/>
      <c r="AR2123" s="24"/>
      <c r="AS2123" s="24"/>
      <c r="AT2123" s="24" t="e">
        <v>#N/A</v>
      </c>
      <c r="AU2123" s="24" t="e">
        <v>#N/A</v>
      </c>
      <c r="AV2123" s="24">
        <v>81</v>
      </c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3"/>
      <c r="BG2123" s="23"/>
      <c r="BH2123" s="23">
        <v>44187</v>
      </c>
      <c r="BI2123" s="26" t="s">
        <v>10014</v>
      </c>
      <c r="BJ2123" s="26" t="s">
        <v>11905</v>
      </c>
      <c r="BK2123" s="29">
        <v>0</v>
      </c>
      <c r="BL2123" s="24" t="s">
        <v>129</v>
      </c>
      <c r="BM2123" s="22" t="str">
        <f ca="1">+IF(Tabla1[[#This Row],[FECHA INGRESO]]&gt;=44986,IF((TODAY()-Tabla1[[#This Row],[FECHA INGRESO]])&gt;=50,"ALERTA","TODAVÍA FALTA"),"N/A")</f>
        <v>N/A</v>
      </c>
      <c r="BN2123" s="7">
        <f>IFERROR((_xlfn.DAYS(Tabla1[[#This Row],[FECHA INGRESO]],Tabla1[[#This Row],[FECHA RETIRO]]))/30,"")</f>
        <v>-10.199999999999999</v>
      </c>
    </row>
    <row r="2124" spans="1:66" x14ac:dyDescent="0.35">
      <c r="A2124" s="34">
        <v>1020452593</v>
      </c>
      <c r="B2124" s="22" t="s">
        <v>12080</v>
      </c>
      <c r="C2124" s="48">
        <v>43885</v>
      </c>
      <c r="D2124" s="23" t="s">
        <v>582</v>
      </c>
      <c r="E2124" s="24" t="s">
        <v>94</v>
      </c>
      <c r="F2124" s="23" t="s">
        <v>70</v>
      </c>
      <c r="G2124" s="49"/>
      <c r="H2124" s="49">
        <v>24100074736</v>
      </c>
      <c r="I2124" s="24" t="s">
        <v>95</v>
      </c>
      <c r="J2124" s="24">
        <f>DATEDIF(Tabla1[[#This Row],[FECHA DE NACIMIENTO]],Tabla1[[#This Row],[FECHA ACTUAL]],"Y")</f>
        <v>30</v>
      </c>
      <c r="K2124" s="49" t="s">
        <v>73</v>
      </c>
      <c r="L2124" s="24" t="s">
        <v>112</v>
      </c>
      <c r="M2124" s="49">
        <v>0</v>
      </c>
      <c r="N2124" s="49">
        <v>0</v>
      </c>
      <c r="O2124" s="49">
        <v>2</v>
      </c>
      <c r="P2124" s="49" t="s">
        <v>101</v>
      </c>
      <c r="Q2124" s="48">
        <v>34043</v>
      </c>
      <c r="R2124" s="24" t="s">
        <v>1066</v>
      </c>
      <c r="S2124" s="25">
        <v>45119</v>
      </c>
      <c r="T2124" s="49">
        <v>5474586</v>
      </c>
      <c r="U2124" s="49">
        <v>3022452266</v>
      </c>
      <c r="V2124" s="24" t="s">
        <v>12081</v>
      </c>
      <c r="W2124" s="24" t="s">
        <v>12082</v>
      </c>
      <c r="X2124" s="49" t="s">
        <v>12083</v>
      </c>
      <c r="Y2124" s="49" t="s">
        <v>12084</v>
      </c>
      <c r="Z2124" s="24" t="s">
        <v>117</v>
      </c>
      <c r="AA2124" s="49">
        <v>5979586</v>
      </c>
      <c r="AB2124" s="24" t="s">
        <v>77</v>
      </c>
      <c r="AC2124" s="24" t="s">
        <v>77</v>
      </c>
      <c r="AD2124" s="24" t="s">
        <v>77</v>
      </c>
      <c r="AE2124" s="26" t="s">
        <v>151</v>
      </c>
      <c r="AF2124" s="26"/>
      <c r="AG2124" s="26"/>
      <c r="AH2124" s="27" t="s">
        <v>184</v>
      </c>
      <c r="AI2124" s="27" t="s">
        <v>515</v>
      </c>
      <c r="AJ2124" s="27" t="s">
        <v>515</v>
      </c>
      <c r="AK2124" s="24" t="s">
        <v>121</v>
      </c>
      <c r="AL2124" s="24" t="s">
        <v>7086</v>
      </c>
      <c r="AM2124" s="23">
        <v>43885</v>
      </c>
      <c r="AN2124" s="28">
        <v>908526</v>
      </c>
      <c r="AO2124" s="28">
        <v>106454</v>
      </c>
      <c r="AP2124" s="24"/>
      <c r="AQ2124" s="24"/>
      <c r="AR2124" s="24"/>
      <c r="AS2124" s="24"/>
      <c r="AT2124" s="24" t="e">
        <v>#N/A</v>
      </c>
      <c r="AU2124" s="24" t="e">
        <v>#N/A</v>
      </c>
      <c r="AV2124" s="24">
        <v>74</v>
      </c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3"/>
      <c r="BG2124" s="23"/>
      <c r="BH2124" s="23">
        <v>44222</v>
      </c>
      <c r="BI2124" s="26" t="s">
        <v>127</v>
      </c>
      <c r="BJ2124" s="26" t="s">
        <v>5148</v>
      </c>
      <c r="BK2124" s="29">
        <v>0</v>
      </c>
      <c r="BL2124" s="24" t="s">
        <v>129</v>
      </c>
      <c r="BM2124" s="22" t="str">
        <f ca="1">+IF(Tabla1[[#This Row],[FECHA INGRESO]]&gt;=44986,IF((TODAY()-Tabla1[[#This Row],[FECHA INGRESO]])&gt;=50,"ALERTA","TODAVÍA FALTA"),"N/A")</f>
        <v>N/A</v>
      </c>
      <c r="BN2124" s="7">
        <f>IFERROR((_xlfn.DAYS(Tabla1[[#This Row],[FECHA INGRESO]],Tabla1[[#This Row],[FECHA RETIRO]]))/30,"")</f>
        <v>-11.233333333333333</v>
      </c>
    </row>
    <row r="2125" spans="1:66" x14ac:dyDescent="0.35">
      <c r="A2125" s="34">
        <v>1016010931</v>
      </c>
      <c r="B2125" s="22" t="s">
        <v>12085</v>
      </c>
      <c r="C2125" s="48">
        <v>43892</v>
      </c>
      <c r="D2125" s="23" t="s">
        <v>188</v>
      </c>
      <c r="E2125" s="23" t="s">
        <v>111</v>
      </c>
      <c r="F2125" s="23" t="s">
        <v>70</v>
      </c>
      <c r="G2125" s="49"/>
      <c r="H2125" s="49">
        <v>24100227600</v>
      </c>
      <c r="I2125" s="24" t="s">
        <v>72</v>
      </c>
      <c r="J2125" s="24">
        <f>DATEDIF(Tabla1[[#This Row],[FECHA DE NACIMIENTO]],Tabla1[[#This Row],[FECHA ACTUAL]],"Y")</f>
        <v>34</v>
      </c>
      <c r="K2125" s="49" t="s">
        <v>73</v>
      </c>
      <c r="L2125" s="24" t="s">
        <v>112</v>
      </c>
      <c r="M2125" s="49">
        <v>2</v>
      </c>
      <c r="N2125" s="49">
        <v>0</v>
      </c>
      <c r="O2125" s="49">
        <v>2</v>
      </c>
      <c r="P2125" s="49" t="s">
        <v>101</v>
      </c>
      <c r="Q2125" s="48">
        <v>32347</v>
      </c>
      <c r="R2125" s="24" t="s">
        <v>76</v>
      </c>
      <c r="S2125" s="25">
        <v>45119</v>
      </c>
      <c r="T2125" s="49"/>
      <c r="U2125" s="49">
        <v>3508115508</v>
      </c>
      <c r="V2125" s="24" t="s">
        <v>12086</v>
      </c>
      <c r="W2125" s="24" t="s">
        <v>12087</v>
      </c>
      <c r="X2125" s="49" t="s">
        <v>12088</v>
      </c>
      <c r="Y2125" s="49" t="s">
        <v>12089</v>
      </c>
      <c r="Z2125" s="24" t="s">
        <v>162</v>
      </c>
      <c r="AA2125" s="49">
        <v>3176387392</v>
      </c>
      <c r="AB2125" s="24" t="s">
        <v>77</v>
      </c>
      <c r="AC2125" s="24" t="s">
        <v>77</v>
      </c>
      <c r="AD2125" s="24" t="s">
        <v>77</v>
      </c>
      <c r="AE2125" s="26" t="s">
        <v>194</v>
      </c>
      <c r="AF2125" s="26"/>
      <c r="AG2125" s="26"/>
      <c r="AH2125" s="27" t="s">
        <v>163</v>
      </c>
      <c r="AI2125" s="27" t="s">
        <v>4918</v>
      </c>
      <c r="AJ2125" s="27" t="s">
        <v>438</v>
      </c>
      <c r="AK2125" s="24" t="s">
        <v>121</v>
      </c>
      <c r="AL2125" s="24" t="s">
        <v>7086</v>
      </c>
      <c r="AM2125" s="23">
        <v>43892</v>
      </c>
      <c r="AN2125" s="28">
        <v>1395511.2</v>
      </c>
      <c r="AO2125" s="28">
        <v>102854</v>
      </c>
      <c r="AP2125" s="24"/>
      <c r="AQ2125" s="24"/>
      <c r="AR2125" s="24"/>
      <c r="AS2125" s="24"/>
      <c r="AT2125" s="24" t="e">
        <v>#N/A</v>
      </c>
      <c r="AU2125" s="24" t="e">
        <v>#N/A</v>
      </c>
      <c r="AV2125" s="24">
        <v>77</v>
      </c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3"/>
      <c r="BG2125" s="23"/>
      <c r="BH2125" s="23">
        <v>43981</v>
      </c>
      <c r="BI2125" s="26" t="s">
        <v>10014</v>
      </c>
      <c r="BJ2125" s="26" t="s">
        <v>7119</v>
      </c>
      <c r="BK2125" s="29">
        <v>0</v>
      </c>
      <c r="BL2125" s="24" t="s">
        <v>129</v>
      </c>
      <c r="BM2125" s="22" t="str">
        <f ca="1">+IF(Tabla1[[#This Row],[FECHA INGRESO]]&gt;=44986,IF((TODAY()-Tabla1[[#This Row],[FECHA INGRESO]])&gt;=50,"ALERTA","TODAVÍA FALTA"),"N/A")</f>
        <v>N/A</v>
      </c>
      <c r="BN2125" s="7">
        <f>IFERROR((_xlfn.DAYS(Tabla1[[#This Row],[FECHA INGRESO]],Tabla1[[#This Row],[FECHA RETIRO]]))/30,"")</f>
        <v>-2.9666666666666668</v>
      </c>
    </row>
    <row r="2126" spans="1:66" x14ac:dyDescent="0.35">
      <c r="A2126" s="21">
        <v>1023970815</v>
      </c>
      <c r="B2126" s="22" t="s">
        <v>12090</v>
      </c>
      <c r="C2126" s="23">
        <v>43892</v>
      </c>
      <c r="D2126" s="23" t="s">
        <v>93</v>
      </c>
      <c r="E2126" s="23" t="s">
        <v>111</v>
      </c>
      <c r="F2126" s="23" t="s">
        <v>70</v>
      </c>
      <c r="G2126" s="24"/>
      <c r="H2126" s="24">
        <v>24100226708</v>
      </c>
      <c r="I2126" s="24" t="s">
        <v>72</v>
      </c>
      <c r="J2126" s="24">
        <f>DATEDIF(Tabla1[[#This Row],[FECHA DE NACIMIENTO]],Tabla1[[#This Row],[FECHA ACTUAL]],"Y")</f>
        <v>24</v>
      </c>
      <c r="K2126" s="24" t="s">
        <v>73</v>
      </c>
      <c r="L2126" s="24" t="s">
        <v>112</v>
      </c>
      <c r="M2126" s="24">
        <v>0</v>
      </c>
      <c r="N2126" s="24">
        <v>0</v>
      </c>
      <c r="O2126" s="24">
        <v>2</v>
      </c>
      <c r="P2126" s="24" t="s">
        <v>101</v>
      </c>
      <c r="Q2126" s="23">
        <v>36040</v>
      </c>
      <c r="R2126" s="24" t="s">
        <v>76</v>
      </c>
      <c r="S2126" s="25">
        <v>45119</v>
      </c>
      <c r="T2126" s="24">
        <v>8141855</v>
      </c>
      <c r="U2126" s="24">
        <v>3233243311</v>
      </c>
      <c r="V2126" s="24" t="s">
        <v>12091</v>
      </c>
      <c r="W2126" s="24" t="s">
        <v>12092</v>
      </c>
      <c r="X2126" s="24" t="s">
        <v>12093</v>
      </c>
      <c r="Y2126" s="24" t="s">
        <v>12094</v>
      </c>
      <c r="Z2126" s="24" t="s">
        <v>117</v>
      </c>
      <c r="AA2126" s="24">
        <v>3118374318</v>
      </c>
      <c r="AB2126" s="24" t="s">
        <v>77</v>
      </c>
      <c r="AC2126" s="24" t="s">
        <v>77</v>
      </c>
      <c r="AD2126" s="24" t="s">
        <v>77</v>
      </c>
      <c r="AE2126" s="26" t="s">
        <v>183</v>
      </c>
      <c r="AF2126" s="26"/>
      <c r="AG2126" s="26"/>
      <c r="AH2126" s="27" t="s">
        <v>311</v>
      </c>
      <c r="AI2126" s="27" t="s">
        <v>1432</v>
      </c>
      <c r="AJ2126" s="27" t="s">
        <v>1432</v>
      </c>
      <c r="AK2126" s="24" t="s">
        <v>89</v>
      </c>
      <c r="AL2126" s="24" t="s">
        <v>7086</v>
      </c>
      <c r="AM2126" s="23">
        <v>43892</v>
      </c>
      <c r="AN2126" s="28">
        <v>953599.32</v>
      </c>
      <c r="AO2126" s="28">
        <v>106454</v>
      </c>
      <c r="AP2126" s="24" t="s">
        <v>12095</v>
      </c>
      <c r="AQ2126" s="24"/>
      <c r="AR2126" s="24"/>
      <c r="AS2126" s="24"/>
      <c r="AT2126" s="24"/>
      <c r="AU2126" s="24"/>
      <c r="AV2126" s="24">
        <v>58</v>
      </c>
      <c r="AW2126" s="24">
        <v>90</v>
      </c>
      <c r="AX2126" s="24" t="s">
        <v>12039</v>
      </c>
      <c r="AY2126" s="24"/>
      <c r="AZ2126" s="24"/>
      <c r="BA2126" s="24"/>
      <c r="BB2126" s="24"/>
      <c r="BC2126" s="24"/>
      <c r="BD2126" s="24"/>
      <c r="BE2126" s="24"/>
      <c r="BF2126" s="23"/>
      <c r="BG2126" s="23"/>
      <c r="BH2126" s="23">
        <v>44380</v>
      </c>
      <c r="BI2126" s="26" t="s">
        <v>127</v>
      </c>
      <c r="BJ2126" s="26" t="s">
        <v>178</v>
      </c>
      <c r="BK2126" s="29">
        <v>0</v>
      </c>
      <c r="BL2126" s="24" t="s">
        <v>129</v>
      </c>
      <c r="BM2126" s="22" t="str">
        <f ca="1">+IF(Tabla1[[#This Row],[FECHA INGRESO]]&gt;=44986,IF((TODAY()-Tabla1[[#This Row],[FECHA INGRESO]])&gt;=50,"ALERTA","TODAVÍA FALTA"),"N/A")</f>
        <v>N/A</v>
      </c>
      <c r="BN2126" s="7">
        <f>IFERROR((_xlfn.DAYS(Tabla1[[#This Row],[FECHA INGRESO]],Tabla1[[#This Row],[FECHA RETIRO]]))/30,"")</f>
        <v>-16.266666666666666</v>
      </c>
    </row>
    <row r="2127" spans="1:66" x14ac:dyDescent="0.35">
      <c r="A2127" s="34">
        <v>1024583056</v>
      </c>
      <c r="B2127" s="22" t="s">
        <v>12096</v>
      </c>
      <c r="C2127" s="48">
        <v>43892</v>
      </c>
      <c r="D2127" s="23" t="s">
        <v>266</v>
      </c>
      <c r="E2127" s="23" t="s">
        <v>110</v>
      </c>
      <c r="F2127" s="23" t="s">
        <v>70</v>
      </c>
      <c r="G2127" s="49"/>
      <c r="H2127" s="49">
        <v>24100253887</v>
      </c>
      <c r="I2127" s="24" t="s">
        <v>72</v>
      </c>
      <c r="J2127" s="24">
        <f>DATEDIF(Tabla1[[#This Row],[FECHA DE NACIMIENTO]],Tabla1[[#This Row],[FECHA ACTUAL]],"Y")</f>
        <v>25</v>
      </c>
      <c r="K2127" s="49" t="s">
        <v>73</v>
      </c>
      <c r="L2127" s="24" t="s">
        <v>112</v>
      </c>
      <c r="M2127" s="49">
        <v>0</v>
      </c>
      <c r="N2127" s="49">
        <v>0</v>
      </c>
      <c r="O2127" s="49">
        <v>2</v>
      </c>
      <c r="P2127" s="49" t="s">
        <v>101</v>
      </c>
      <c r="Q2127" s="48">
        <v>35640</v>
      </c>
      <c r="R2127" s="24" t="s">
        <v>76</v>
      </c>
      <c r="S2127" s="25">
        <v>45119</v>
      </c>
      <c r="T2127" s="49">
        <v>7141687</v>
      </c>
      <c r="U2127" s="49">
        <v>3132714033</v>
      </c>
      <c r="V2127" s="24" t="s">
        <v>12097</v>
      </c>
      <c r="W2127" s="24" t="s">
        <v>12098</v>
      </c>
      <c r="X2127" s="49" t="s">
        <v>12099</v>
      </c>
      <c r="Y2127" s="49" t="s">
        <v>12100</v>
      </c>
      <c r="Z2127" s="24" t="s">
        <v>567</v>
      </c>
      <c r="AA2127" s="49">
        <v>3114493922</v>
      </c>
      <c r="AB2127" s="24" t="s">
        <v>77</v>
      </c>
      <c r="AC2127" s="24" t="s">
        <v>77</v>
      </c>
      <c r="AD2127" s="24" t="s">
        <v>77</v>
      </c>
      <c r="AE2127" s="26" t="s">
        <v>151</v>
      </c>
      <c r="AF2127" s="26"/>
      <c r="AG2127" s="26"/>
      <c r="AH2127" s="27" t="s">
        <v>3042</v>
      </c>
      <c r="AI2127" s="27" t="s">
        <v>10051</v>
      </c>
      <c r="AJ2127" s="27" t="s">
        <v>438</v>
      </c>
      <c r="AK2127" s="24" t="s">
        <v>121</v>
      </c>
      <c r="AL2127" s="24" t="s">
        <v>7086</v>
      </c>
      <c r="AM2127" s="23">
        <v>43892</v>
      </c>
      <c r="AN2127" s="28">
        <v>877803</v>
      </c>
      <c r="AO2127" s="28">
        <v>102854</v>
      </c>
      <c r="AP2127" s="24"/>
      <c r="AQ2127" s="24"/>
      <c r="AR2127" s="24"/>
      <c r="AS2127" s="24"/>
      <c r="AT2127" s="24" t="e">
        <v>#N/A</v>
      </c>
      <c r="AU2127" s="24" t="e">
        <v>#N/A</v>
      </c>
      <c r="AV2127" s="24">
        <v>58</v>
      </c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3"/>
      <c r="BG2127" s="23"/>
      <c r="BH2127" s="23">
        <v>43906</v>
      </c>
      <c r="BI2127" s="26" t="s">
        <v>466</v>
      </c>
      <c r="BJ2127" s="26" t="s">
        <v>12101</v>
      </c>
      <c r="BK2127" s="29">
        <v>0</v>
      </c>
      <c r="BL2127" s="24" t="s">
        <v>129</v>
      </c>
      <c r="BM2127" s="22" t="str">
        <f ca="1">+IF(Tabla1[[#This Row],[FECHA INGRESO]]&gt;=44986,IF((TODAY()-Tabla1[[#This Row],[FECHA INGRESO]])&gt;=50,"ALERTA","TODAVÍA FALTA"),"N/A")</f>
        <v>N/A</v>
      </c>
      <c r="BN2127" s="7">
        <f>IFERROR((_xlfn.DAYS(Tabla1[[#This Row],[FECHA INGRESO]],Tabla1[[#This Row],[FECHA RETIRO]]))/30,"")</f>
        <v>-0.46666666666666667</v>
      </c>
    </row>
    <row r="2128" spans="1:66" x14ac:dyDescent="0.35">
      <c r="A2128" s="21">
        <v>1013609388</v>
      </c>
      <c r="B2128" s="22" t="s">
        <v>12102</v>
      </c>
      <c r="C2128" s="48">
        <v>43893</v>
      </c>
      <c r="D2128" s="23" t="s">
        <v>582</v>
      </c>
      <c r="E2128" s="23" t="s">
        <v>111</v>
      </c>
      <c r="F2128" s="23" t="s">
        <v>70</v>
      </c>
      <c r="G2128" s="49"/>
      <c r="H2128" s="49">
        <v>24100291081</v>
      </c>
      <c r="I2128" s="24" t="s">
        <v>95</v>
      </c>
      <c r="J2128" s="24">
        <f>DATEDIF(Tabla1[[#This Row],[FECHA DE NACIMIENTO]],Tabla1[[#This Row],[FECHA ACTUAL]],"Y")</f>
        <v>33</v>
      </c>
      <c r="K2128" s="49" t="s">
        <v>73</v>
      </c>
      <c r="L2128" s="49" t="s">
        <v>234</v>
      </c>
      <c r="M2128" s="49">
        <v>2</v>
      </c>
      <c r="N2128" s="49">
        <v>2</v>
      </c>
      <c r="O2128" s="49">
        <v>0</v>
      </c>
      <c r="P2128" s="49" t="s">
        <v>101</v>
      </c>
      <c r="Q2128" s="48">
        <v>32873</v>
      </c>
      <c r="R2128" s="24" t="s">
        <v>76</v>
      </c>
      <c r="S2128" s="25">
        <v>45119</v>
      </c>
      <c r="T2128" s="49">
        <v>7978196</v>
      </c>
      <c r="U2128" s="49">
        <v>3128140984</v>
      </c>
      <c r="V2128" s="24" t="s">
        <v>12103</v>
      </c>
      <c r="W2128" s="24" t="s">
        <v>12104</v>
      </c>
      <c r="X2128" s="24" t="s">
        <v>8412</v>
      </c>
      <c r="Y2128" s="24" t="s">
        <v>12105</v>
      </c>
      <c r="Z2128" s="24" t="s">
        <v>117</v>
      </c>
      <c r="AA2128" s="24">
        <v>3224187049</v>
      </c>
      <c r="AB2128" s="24" t="s">
        <v>83</v>
      </c>
      <c r="AC2128" s="24" t="s">
        <v>83</v>
      </c>
      <c r="AD2128" s="24" t="e">
        <v>#REF!</v>
      </c>
      <c r="AE2128" s="26" t="s">
        <v>151</v>
      </c>
      <c r="AF2128" s="26"/>
      <c r="AG2128" s="26" t="s">
        <v>75</v>
      </c>
      <c r="AH2128" s="27" t="s">
        <v>184</v>
      </c>
      <c r="AI2128" s="27" t="s">
        <v>120</v>
      </c>
      <c r="AJ2128" s="27" t="s">
        <v>120</v>
      </c>
      <c r="AK2128" s="24" t="s">
        <v>121</v>
      </c>
      <c r="AL2128" s="24" t="s">
        <v>7086</v>
      </c>
      <c r="AM2128" s="23">
        <v>43893</v>
      </c>
      <c r="AN2128" s="28">
        <v>1160000</v>
      </c>
      <c r="AO2128" s="28">
        <v>140606</v>
      </c>
      <c r="AP2128" s="24" t="s">
        <v>12106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78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v>0</v>
      </c>
      <c r="BE2128" s="24">
        <v>0</v>
      </c>
      <c r="BF2128" s="23"/>
      <c r="BG2128" s="23"/>
      <c r="BH2128" s="23">
        <v>45015</v>
      </c>
      <c r="BI2128" s="26" t="s">
        <v>127</v>
      </c>
      <c r="BJ2128" s="26" t="s">
        <v>6087</v>
      </c>
      <c r="BK2128" s="29">
        <v>0</v>
      </c>
      <c r="BL2128" s="24" t="s">
        <v>129</v>
      </c>
      <c r="BM2128" s="22" t="str">
        <f ca="1">+IF(Tabla1[[#This Row],[FECHA INGRESO]]&gt;=44986,IF((TODAY()-Tabla1[[#This Row],[FECHA INGRESO]])&gt;=50,"ALERTA","TODAVÍA FALTA"),"N/A")</f>
        <v>N/A</v>
      </c>
      <c r="BN2128" s="7">
        <f>IFERROR((_xlfn.DAYS(Tabla1[[#This Row],[FECHA INGRESO]],Tabla1[[#This Row],[FECHA RETIRO]]))/30,"")</f>
        <v>-37.4</v>
      </c>
    </row>
    <row r="2129" spans="1:66" x14ac:dyDescent="0.35">
      <c r="A2129" s="21">
        <v>79859125</v>
      </c>
      <c r="B2129" s="22" t="s">
        <v>12107</v>
      </c>
      <c r="C2129" s="48">
        <v>43895</v>
      </c>
      <c r="D2129" s="24" t="s">
        <v>266</v>
      </c>
      <c r="E2129" s="49" t="s">
        <v>110</v>
      </c>
      <c r="F2129" s="23" t="s">
        <v>110</v>
      </c>
      <c r="G2129" s="49"/>
      <c r="H2129" s="49">
        <v>24100373077</v>
      </c>
      <c r="I2129" s="24" t="s">
        <v>72</v>
      </c>
      <c r="J2129" s="24">
        <f>DATEDIF(Tabla1[[#This Row],[FECHA DE NACIMIENTO]],Tabla1[[#This Row],[FECHA ACTUAL]],"Y")</f>
        <v>48</v>
      </c>
      <c r="K2129" s="49" t="s">
        <v>73</v>
      </c>
      <c r="L2129" s="24" t="s">
        <v>74</v>
      </c>
      <c r="M2129" s="49">
        <v>2</v>
      </c>
      <c r="N2129" s="49">
        <v>2</v>
      </c>
      <c r="O2129" s="49">
        <v>4</v>
      </c>
      <c r="P2129" s="49" t="s">
        <v>101</v>
      </c>
      <c r="Q2129" s="48">
        <v>27576</v>
      </c>
      <c r="R2129" s="24" t="s">
        <v>76</v>
      </c>
      <c r="S2129" s="25">
        <v>45119</v>
      </c>
      <c r="T2129" s="49">
        <v>7522553</v>
      </c>
      <c r="U2129" s="49">
        <v>3213300833</v>
      </c>
      <c r="V2129" s="33" t="s">
        <v>12108</v>
      </c>
      <c r="W2129" s="24" t="s">
        <v>12109</v>
      </c>
      <c r="X2129" s="24" t="s">
        <v>4619</v>
      </c>
      <c r="Y2129" s="24" t="s">
        <v>12110</v>
      </c>
      <c r="Z2129" s="24" t="s">
        <v>285</v>
      </c>
      <c r="AA2129" s="24">
        <v>3107919138</v>
      </c>
      <c r="AB2129" s="24" t="s">
        <v>101</v>
      </c>
      <c r="AC2129" s="24" t="s">
        <v>83</v>
      </c>
      <c r="AD2129" s="24" t="e">
        <v>#REF!</v>
      </c>
      <c r="AE2129" s="26" t="s">
        <v>194</v>
      </c>
      <c r="AF2129" s="26"/>
      <c r="AG2129" s="26">
        <v>0</v>
      </c>
      <c r="AH2129" s="27" t="s">
        <v>213</v>
      </c>
      <c r="AI2129" s="27" t="s">
        <v>410</v>
      </c>
      <c r="AJ2129" s="27" t="s">
        <v>410</v>
      </c>
      <c r="AK2129" s="24" t="s">
        <v>121</v>
      </c>
      <c r="AL2129" s="24" t="s">
        <v>90</v>
      </c>
      <c r="AM2129" s="23">
        <v>43895</v>
      </c>
      <c r="AN2129" s="28">
        <v>4445400</v>
      </c>
      <c r="AO2129" s="28">
        <v>0</v>
      </c>
      <c r="AP2129" s="24" t="s">
        <v>12111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98</v>
      </c>
      <c r="AW2129" s="24">
        <v>95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v>0</v>
      </c>
      <c r="BE2129" s="24">
        <v>0</v>
      </c>
      <c r="BF2129" s="23">
        <v>0</v>
      </c>
      <c r="BG2129" s="23">
        <v>0</v>
      </c>
      <c r="BH2129" s="23">
        <v>45048</v>
      </c>
      <c r="BI2129" s="26" t="s">
        <v>127</v>
      </c>
      <c r="BJ2129" s="26" t="s">
        <v>12112</v>
      </c>
      <c r="BK2129" s="29">
        <v>0</v>
      </c>
      <c r="BL2129" s="24" t="s">
        <v>129</v>
      </c>
      <c r="BM2129" s="22" t="str">
        <f ca="1">+IF(Tabla1[[#This Row],[FECHA INGRESO]]&gt;=44986,IF((TODAY()-Tabla1[[#This Row],[FECHA INGRESO]])&gt;=50,"ALERTA","TODAVÍA FALTA"),"N/A")</f>
        <v>N/A</v>
      </c>
      <c r="BN2129" s="7">
        <f>IFERROR((_xlfn.DAYS(Tabla1[[#This Row],[FECHA INGRESO]],Tabla1[[#This Row],[FECHA RETIRO]]))/30,"")</f>
        <v>-38.43333333333333</v>
      </c>
    </row>
    <row r="2130" spans="1:66" x14ac:dyDescent="0.35">
      <c r="A2130" s="34">
        <v>1024597726</v>
      </c>
      <c r="B2130" s="22" t="s">
        <v>12113</v>
      </c>
      <c r="C2130" s="48">
        <v>43899</v>
      </c>
      <c r="D2130" s="23" t="s">
        <v>93</v>
      </c>
      <c r="E2130" s="24" t="s">
        <v>94</v>
      </c>
      <c r="F2130" s="23" t="s">
        <v>70</v>
      </c>
      <c r="G2130" s="49"/>
      <c r="H2130" s="49">
        <v>24100396164</v>
      </c>
      <c r="I2130" s="24" t="s">
        <v>72</v>
      </c>
      <c r="J2130" s="24">
        <f>DATEDIF(Tabla1[[#This Row],[FECHA DE NACIMIENTO]],Tabla1[[#This Row],[FECHA ACTUAL]],"Y")</f>
        <v>24</v>
      </c>
      <c r="K2130" s="49" t="s">
        <v>96</v>
      </c>
      <c r="L2130" s="24" t="s">
        <v>112</v>
      </c>
      <c r="M2130" s="49">
        <v>0</v>
      </c>
      <c r="N2130" s="49">
        <v>0</v>
      </c>
      <c r="O2130" s="49">
        <v>2</v>
      </c>
      <c r="P2130" s="49" t="s">
        <v>101</v>
      </c>
      <c r="Q2130" s="48">
        <v>36248</v>
      </c>
      <c r="R2130" s="24" t="s">
        <v>76</v>
      </c>
      <c r="S2130" s="25">
        <v>45119</v>
      </c>
      <c r="T2130" s="49"/>
      <c r="U2130" s="49">
        <v>3013131677</v>
      </c>
      <c r="V2130" s="24" t="s">
        <v>12114</v>
      </c>
      <c r="W2130" s="24" t="s">
        <v>12115</v>
      </c>
      <c r="X2130" s="49" t="s">
        <v>12116</v>
      </c>
      <c r="Y2130" s="49" t="s">
        <v>12117</v>
      </c>
      <c r="Z2130" s="24" t="s">
        <v>117</v>
      </c>
      <c r="AA2130" s="49">
        <v>3154961510</v>
      </c>
      <c r="AB2130" s="24" t="s">
        <v>77</v>
      </c>
      <c r="AC2130" s="24" t="s">
        <v>77</v>
      </c>
      <c r="AD2130" s="24" t="s">
        <v>77</v>
      </c>
      <c r="AE2130" s="26" t="s">
        <v>151</v>
      </c>
      <c r="AF2130" s="26"/>
      <c r="AG2130" s="26" t="s">
        <v>12118</v>
      </c>
      <c r="AH2130" s="27" t="s">
        <v>3042</v>
      </c>
      <c r="AI2130" s="27" t="s">
        <v>10051</v>
      </c>
      <c r="AJ2130" s="27" t="s">
        <v>438</v>
      </c>
      <c r="AK2130" s="24" t="s">
        <v>8947</v>
      </c>
      <c r="AL2130" s="24" t="s">
        <v>7086</v>
      </c>
      <c r="AM2130" s="23">
        <v>43899</v>
      </c>
      <c r="AN2130" s="28">
        <v>877803</v>
      </c>
      <c r="AO2130" s="28">
        <v>102854</v>
      </c>
      <c r="AP2130" s="24"/>
      <c r="AQ2130" s="24"/>
      <c r="AR2130" s="24"/>
      <c r="AS2130" s="24"/>
      <c r="AT2130" s="24" t="e">
        <v>#N/A</v>
      </c>
      <c r="AU2130" s="24" t="e">
        <v>#N/A</v>
      </c>
      <c r="AV2130" s="24" t="e">
        <v>#N/A</v>
      </c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3"/>
      <c r="BG2130" s="23"/>
      <c r="BH2130" s="23">
        <v>43972</v>
      </c>
      <c r="BI2130" s="26" t="s">
        <v>127</v>
      </c>
      <c r="BJ2130" s="26" t="s">
        <v>12101</v>
      </c>
      <c r="BK2130" s="29">
        <v>0</v>
      </c>
      <c r="BL2130" s="24" t="s">
        <v>129</v>
      </c>
      <c r="BM2130" s="22" t="str">
        <f ca="1">+IF(Tabla1[[#This Row],[FECHA INGRESO]]&gt;=44986,IF((TODAY()-Tabla1[[#This Row],[FECHA INGRESO]])&gt;=50,"ALERTA","TODAVÍA FALTA"),"N/A")</f>
        <v>N/A</v>
      </c>
      <c r="BN2130" s="7">
        <f>IFERROR((_xlfn.DAYS(Tabla1[[#This Row],[FECHA INGRESO]],Tabla1[[#This Row],[FECHA RETIRO]]))/30,"")</f>
        <v>-2.4333333333333331</v>
      </c>
    </row>
    <row r="2131" spans="1:66" x14ac:dyDescent="0.35">
      <c r="A2131" s="34">
        <v>1001300988</v>
      </c>
      <c r="B2131" s="22" t="s">
        <v>12119</v>
      </c>
      <c r="C2131" s="48">
        <v>43899</v>
      </c>
      <c r="D2131" s="23" t="s">
        <v>93</v>
      </c>
      <c r="E2131" s="23" t="s">
        <v>111</v>
      </c>
      <c r="F2131" s="23" t="s">
        <v>70</v>
      </c>
      <c r="G2131" s="49"/>
      <c r="H2131" s="49">
        <v>24100426104</v>
      </c>
      <c r="I2131" s="24" t="s">
        <v>95</v>
      </c>
      <c r="J2131" s="24">
        <f>DATEDIF(Tabla1[[#This Row],[FECHA DE NACIMIENTO]],Tabla1[[#This Row],[FECHA ACTUAL]],"Y")</f>
        <v>22</v>
      </c>
      <c r="K2131" s="49" t="s">
        <v>73</v>
      </c>
      <c r="L2131" s="24" t="s">
        <v>112</v>
      </c>
      <c r="M2131" s="49">
        <v>0</v>
      </c>
      <c r="N2131" s="49">
        <v>0</v>
      </c>
      <c r="O2131" s="49">
        <v>3</v>
      </c>
      <c r="P2131" s="49" t="s">
        <v>101</v>
      </c>
      <c r="Q2131" s="48">
        <v>36984</v>
      </c>
      <c r="R2131" s="24" t="s">
        <v>76</v>
      </c>
      <c r="S2131" s="25">
        <v>45119</v>
      </c>
      <c r="T2131" s="49"/>
      <c r="U2131" s="49">
        <v>3219780487</v>
      </c>
      <c r="V2131" s="24" t="s">
        <v>12120</v>
      </c>
      <c r="W2131" s="24" t="s">
        <v>12121</v>
      </c>
      <c r="X2131" s="49" t="s">
        <v>12122</v>
      </c>
      <c r="Y2131" s="49" t="s">
        <v>12123</v>
      </c>
      <c r="Z2131" s="24" t="s">
        <v>117</v>
      </c>
      <c r="AA2131" s="49">
        <v>3219046603</v>
      </c>
      <c r="AB2131" s="24" t="s">
        <v>77</v>
      </c>
      <c r="AC2131" s="24" t="s">
        <v>77</v>
      </c>
      <c r="AD2131" s="24" t="s">
        <v>77</v>
      </c>
      <c r="AE2131" s="26" t="s">
        <v>151</v>
      </c>
      <c r="AF2131" s="26"/>
      <c r="AG2131" s="26" t="s">
        <v>12124</v>
      </c>
      <c r="AH2131" s="27" t="s">
        <v>3042</v>
      </c>
      <c r="AI2131" s="27" t="s">
        <v>10051</v>
      </c>
      <c r="AJ2131" s="27" t="s">
        <v>438</v>
      </c>
      <c r="AK2131" s="24" t="s">
        <v>8947</v>
      </c>
      <c r="AL2131" s="24" t="s">
        <v>7086</v>
      </c>
      <c r="AM2131" s="23">
        <v>43899</v>
      </c>
      <c r="AN2131" s="28">
        <v>877803</v>
      </c>
      <c r="AO2131" s="28">
        <v>102854</v>
      </c>
      <c r="AP2131" s="24"/>
      <c r="AQ2131" s="24"/>
      <c r="AR2131" s="24"/>
      <c r="AS2131" s="24"/>
      <c r="AT2131" s="24" t="e">
        <v>#N/A</v>
      </c>
      <c r="AU2131" s="24" t="e">
        <v>#N/A</v>
      </c>
      <c r="AV2131" s="24" t="e">
        <v>#N/A</v>
      </c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3"/>
      <c r="BG2131" s="23"/>
      <c r="BH2131" s="23">
        <v>43956</v>
      </c>
      <c r="BI2131" s="26" t="s">
        <v>10014</v>
      </c>
      <c r="BJ2131" s="26" t="s">
        <v>9207</v>
      </c>
      <c r="BK2131" s="29">
        <v>0</v>
      </c>
      <c r="BL2131" s="24" t="s">
        <v>129</v>
      </c>
      <c r="BM2131" s="22" t="str">
        <f ca="1">+IF(Tabla1[[#This Row],[FECHA INGRESO]]&gt;=44986,IF((TODAY()-Tabla1[[#This Row],[FECHA INGRESO]])&gt;=50,"ALERTA","TODAVÍA FALTA"),"N/A")</f>
        <v>N/A</v>
      </c>
      <c r="BN2131" s="7">
        <f>IFERROR((_xlfn.DAYS(Tabla1[[#This Row],[FECHA INGRESO]],Tabla1[[#This Row],[FECHA RETIRO]]))/30,"")</f>
        <v>-1.9</v>
      </c>
    </row>
    <row r="2132" spans="1:66" x14ac:dyDescent="0.35">
      <c r="A2132" s="34">
        <v>1001274046</v>
      </c>
      <c r="B2132" s="22" t="s">
        <v>12125</v>
      </c>
      <c r="C2132" s="48">
        <v>43899</v>
      </c>
      <c r="D2132" s="23" t="s">
        <v>4008</v>
      </c>
      <c r="E2132" s="23" t="s">
        <v>111</v>
      </c>
      <c r="F2132" s="23" t="s">
        <v>70</v>
      </c>
      <c r="G2132" s="49"/>
      <c r="H2132" s="49">
        <v>24100393862</v>
      </c>
      <c r="I2132" s="24" t="s">
        <v>95</v>
      </c>
      <c r="J2132" s="24">
        <f>DATEDIF(Tabla1[[#This Row],[FECHA DE NACIMIENTO]],Tabla1[[#This Row],[FECHA ACTUAL]],"Y")</f>
        <v>25</v>
      </c>
      <c r="K2132" s="49" t="s">
        <v>73</v>
      </c>
      <c r="L2132" s="24" t="s">
        <v>112</v>
      </c>
      <c r="M2132" s="49">
        <v>1</v>
      </c>
      <c r="N2132" s="49">
        <v>0</v>
      </c>
      <c r="O2132" s="49">
        <v>1</v>
      </c>
      <c r="P2132" s="49" t="s">
        <v>101</v>
      </c>
      <c r="Q2132" s="48">
        <v>35765</v>
      </c>
      <c r="R2132" s="24" t="s">
        <v>76</v>
      </c>
      <c r="S2132" s="25">
        <v>45119</v>
      </c>
      <c r="T2132" s="49">
        <v>6458427</v>
      </c>
      <c r="U2132" s="49">
        <v>3057422596</v>
      </c>
      <c r="V2132" s="24" t="s">
        <v>12126</v>
      </c>
      <c r="W2132" s="24" t="s">
        <v>12127</v>
      </c>
      <c r="X2132" s="49" t="s">
        <v>12128</v>
      </c>
      <c r="Y2132" s="49" t="s">
        <v>12129</v>
      </c>
      <c r="Z2132" s="24" t="s">
        <v>117</v>
      </c>
      <c r="AA2132" s="49">
        <v>3212925538</v>
      </c>
      <c r="AB2132" s="24" t="s">
        <v>77</v>
      </c>
      <c r="AC2132" s="24" t="s">
        <v>77</v>
      </c>
      <c r="AD2132" s="24" t="s">
        <v>77</v>
      </c>
      <c r="AE2132" s="26" t="s">
        <v>183</v>
      </c>
      <c r="AF2132" s="26"/>
      <c r="AG2132" s="26"/>
      <c r="AH2132" s="27" t="s">
        <v>3042</v>
      </c>
      <c r="AI2132" s="27" t="s">
        <v>363</v>
      </c>
      <c r="AJ2132" s="27" t="s">
        <v>398</v>
      </c>
      <c r="AK2132" s="24" t="s">
        <v>8947</v>
      </c>
      <c r="AL2132" s="24" t="s">
        <v>7086</v>
      </c>
      <c r="AM2132" s="23">
        <v>43899</v>
      </c>
      <c r="AN2132" s="28">
        <v>877803</v>
      </c>
      <c r="AO2132" s="28">
        <v>102854</v>
      </c>
      <c r="AP2132" s="24"/>
      <c r="AQ2132" s="24"/>
      <c r="AR2132" s="24"/>
      <c r="AS2132" s="24"/>
      <c r="AT2132" s="24" t="e">
        <v>#N/A</v>
      </c>
      <c r="AU2132" s="24" t="e">
        <v>#N/A</v>
      </c>
      <c r="AV2132" s="24" t="e">
        <v>#N/A</v>
      </c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3"/>
      <c r="BG2132" s="23"/>
      <c r="BH2132" s="23">
        <v>43909</v>
      </c>
      <c r="BI2132" s="26" t="s">
        <v>10014</v>
      </c>
      <c r="BJ2132" s="26" t="s">
        <v>6948</v>
      </c>
      <c r="BK2132" s="29">
        <v>0</v>
      </c>
      <c r="BL2132" s="24" t="s">
        <v>129</v>
      </c>
      <c r="BM2132" s="22" t="str">
        <f ca="1">+IF(Tabla1[[#This Row],[FECHA INGRESO]]&gt;=44986,IF((TODAY()-Tabla1[[#This Row],[FECHA INGRESO]])&gt;=50,"ALERTA","TODAVÍA FALTA"),"N/A")</f>
        <v>N/A</v>
      </c>
      <c r="BN2132" s="7">
        <f>IFERROR((_xlfn.DAYS(Tabla1[[#This Row],[FECHA INGRESO]],Tabla1[[#This Row],[FECHA RETIRO]]))/30,"")</f>
        <v>-0.33333333333333331</v>
      </c>
    </row>
    <row r="2133" spans="1:66" x14ac:dyDescent="0.35">
      <c r="A2133" s="34">
        <v>1033801591</v>
      </c>
      <c r="B2133" s="22" t="s">
        <v>12130</v>
      </c>
      <c r="C2133" s="48">
        <v>43899</v>
      </c>
      <c r="D2133" s="23" t="s">
        <v>188</v>
      </c>
      <c r="E2133" s="24" t="s">
        <v>94</v>
      </c>
      <c r="F2133" s="23" t="s">
        <v>70</v>
      </c>
      <c r="G2133" s="49"/>
      <c r="H2133" s="49">
        <v>24076144592</v>
      </c>
      <c r="I2133" s="24" t="s">
        <v>95</v>
      </c>
      <c r="J2133" s="24">
        <f>DATEDIF(Tabla1[[#This Row],[FECHA DE NACIMIENTO]],Tabla1[[#This Row],[FECHA ACTUAL]],"Y")</f>
        <v>25</v>
      </c>
      <c r="K2133" s="49" t="s">
        <v>96</v>
      </c>
      <c r="L2133" s="24" t="s">
        <v>112</v>
      </c>
      <c r="M2133" s="49">
        <v>1</v>
      </c>
      <c r="N2133" s="49">
        <v>1</v>
      </c>
      <c r="O2133" s="49">
        <v>2</v>
      </c>
      <c r="P2133" s="49" t="s">
        <v>101</v>
      </c>
      <c r="Q2133" s="48">
        <v>35751</v>
      </c>
      <c r="R2133" s="24" t="s">
        <v>76</v>
      </c>
      <c r="S2133" s="25">
        <v>45119</v>
      </c>
      <c r="T2133" s="49">
        <v>6312894</v>
      </c>
      <c r="U2133" s="49">
        <v>3223739912</v>
      </c>
      <c r="V2133" s="24" t="s">
        <v>12131</v>
      </c>
      <c r="W2133" s="24" t="s">
        <v>12132</v>
      </c>
      <c r="X2133" s="49" t="s">
        <v>12133</v>
      </c>
      <c r="Y2133" s="49" t="s">
        <v>12134</v>
      </c>
      <c r="Z2133" s="24" t="s">
        <v>255</v>
      </c>
      <c r="AA2133" s="49">
        <v>3104333670</v>
      </c>
      <c r="AB2133" s="24" t="s">
        <v>77</v>
      </c>
      <c r="AC2133" s="24" t="s">
        <v>77</v>
      </c>
      <c r="AD2133" s="24" t="s">
        <v>77</v>
      </c>
      <c r="AE2133" s="26" t="s">
        <v>151</v>
      </c>
      <c r="AF2133" s="26"/>
      <c r="AG2133" s="26"/>
      <c r="AH2133" s="27" t="s">
        <v>184</v>
      </c>
      <c r="AI2133" s="27" t="s">
        <v>1612</v>
      </c>
      <c r="AJ2133" s="27" t="s">
        <v>487</v>
      </c>
      <c r="AK2133" s="24" t="s">
        <v>121</v>
      </c>
      <c r="AL2133" s="24" t="s">
        <v>7086</v>
      </c>
      <c r="AM2133" s="23">
        <v>43899</v>
      </c>
      <c r="AN2133" s="28">
        <v>908526</v>
      </c>
      <c r="AO2133" s="28">
        <v>106454</v>
      </c>
      <c r="AP2133" s="24"/>
      <c r="AQ2133" s="24"/>
      <c r="AR2133" s="24"/>
      <c r="AS2133" s="24"/>
      <c r="AT2133" s="24"/>
      <c r="AU2133" s="24"/>
      <c r="AV2133" s="24">
        <v>89</v>
      </c>
      <c r="AW2133" s="24">
        <v>88</v>
      </c>
      <c r="AX2133" s="24"/>
      <c r="AY2133" s="24"/>
      <c r="AZ2133" s="24"/>
      <c r="BA2133" s="24"/>
      <c r="BB2133" s="24"/>
      <c r="BC2133" s="24"/>
      <c r="BD2133" s="24"/>
      <c r="BE2133" s="24"/>
      <c r="BF2133" s="23"/>
      <c r="BG2133" s="23"/>
      <c r="BH2133" s="23">
        <v>44410</v>
      </c>
      <c r="BI2133" s="26" t="s">
        <v>127</v>
      </c>
      <c r="BJ2133" s="26" t="s">
        <v>12135</v>
      </c>
      <c r="BK2133" s="29">
        <v>0</v>
      </c>
      <c r="BL2133" s="24" t="s">
        <v>129</v>
      </c>
      <c r="BM2133" s="22" t="str">
        <f ca="1">+IF(Tabla1[[#This Row],[FECHA INGRESO]]&gt;=44986,IF((TODAY()-Tabla1[[#This Row],[FECHA INGRESO]])&gt;=50,"ALERTA","TODAVÍA FALTA"),"N/A")</f>
        <v>N/A</v>
      </c>
      <c r="BN2133" s="7">
        <f>IFERROR((_xlfn.DAYS(Tabla1[[#This Row],[FECHA INGRESO]],Tabla1[[#This Row],[FECHA RETIRO]]))/30,"")</f>
        <v>-17.033333333333335</v>
      </c>
    </row>
    <row r="2134" spans="1:66" x14ac:dyDescent="0.35">
      <c r="A2134" s="34">
        <v>1023973775</v>
      </c>
      <c r="B2134" s="22" t="s">
        <v>12136</v>
      </c>
      <c r="C2134" s="48">
        <v>43899</v>
      </c>
      <c r="D2134" s="23" t="s">
        <v>11039</v>
      </c>
      <c r="E2134" s="23" t="s">
        <v>111</v>
      </c>
      <c r="F2134" s="23" t="s">
        <v>70</v>
      </c>
      <c r="G2134" s="49"/>
      <c r="H2134" s="49">
        <v>24100405260</v>
      </c>
      <c r="I2134" s="24" t="s">
        <v>72</v>
      </c>
      <c r="J2134" s="24">
        <f>DATEDIF(Tabla1[[#This Row],[FECHA DE NACIMIENTO]],Tabla1[[#This Row],[FECHA ACTUAL]],"Y")</f>
        <v>24</v>
      </c>
      <c r="K2134" s="49" t="s">
        <v>73</v>
      </c>
      <c r="L2134" s="49" t="s">
        <v>234</v>
      </c>
      <c r="M2134" s="49">
        <v>0</v>
      </c>
      <c r="N2134" s="49">
        <v>0</v>
      </c>
      <c r="O2134" s="49">
        <v>2</v>
      </c>
      <c r="P2134" s="49" t="s">
        <v>101</v>
      </c>
      <c r="Q2134" s="48">
        <v>36164</v>
      </c>
      <c r="R2134" s="24" t="s">
        <v>76</v>
      </c>
      <c r="S2134" s="25">
        <v>45119</v>
      </c>
      <c r="T2134" s="49"/>
      <c r="U2134" s="49">
        <v>3212459915</v>
      </c>
      <c r="V2134" s="24" t="s">
        <v>12137</v>
      </c>
      <c r="W2134" s="24" t="s">
        <v>12138</v>
      </c>
      <c r="X2134" s="49" t="s">
        <v>12139</v>
      </c>
      <c r="Y2134" s="49" t="s">
        <v>12140</v>
      </c>
      <c r="Z2134" s="24" t="s">
        <v>162</v>
      </c>
      <c r="AA2134" s="49">
        <v>3212642510</v>
      </c>
      <c r="AB2134" s="24" t="s">
        <v>77</v>
      </c>
      <c r="AC2134" s="24" t="s">
        <v>77</v>
      </c>
      <c r="AD2134" s="24" t="s">
        <v>77</v>
      </c>
      <c r="AE2134" s="26" t="s">
        <v>151</v>
      </c>
      <c r="AF2134" s="26"/>
      <c r="AG2134" s="26"/>
      <c r="AH2134" s="27" t="s">
        <v>184</v>
      </c>
      <c r="AI2134" s="27" t="s">
        <v>1612</v>
      </c>
      <c r="AJ2134" s="27" t="s">
        <v>487</v>
      </c>
      <c r="AK2134" s="24" t="s">
        <v>121</v>
      </c>
      <c r="AL2134" s="24" t="s">
        <v>7086</v>
      </c>
      <c r="AM2134" s="23">
        <v>43899</v>
      </c>
      <c r="AN2134" s="28">
        <v>908526</v>
      </c>
      <c r="AO2134" s="28">
        <v>106454</v>
      </c>
      <c r="AP2134" s="24"/>
      <c r="AQ2134" s="24"/>
      <c r="AR2134" s="24"/>
      <c r="AS2134" s="24"/>
      <c r="AT2134" s="24" t="e">
        <v>#N/A</v>
      </c>
      <c r="AU2134" s="24" t="e">
        <v>#N/A</v>
      </c>
      <c r="AV2134" s="24" t="e">
        <v>#N/A</v>
      </c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3"/>
      <c r="BG2134" s="23"/>
      <c r="BH2134" s="23">
        <v>44246</v>
      </c>
      <c r="BI2134" s="26" t="s">
        <v>127</v>
      </c>
      <c r="BJ2134" s="26" t="s">
        <v>12141</v>
      </c>
      <c r="BK2134" s="29">
        <v>0</v>
      </c>
      <c r="BL2134" s="24" t="s">
        <v>129</v>
      </c>
      <c r="BM2134" s="22" t="str">
        <f ca="1">+IF(Tabla1[[#This Row],[FECHA INGRESO]]&gt;=44986,IF((TODAY()-Tabla1[[#This Row],[FECHA INGRESO]])&gt;=50,"ALERTA","TODAVÍA FALTA"),"N/A")</f>
        <v>N/A</v>
      </c>
      <c r="BN2134" s="7">
        <f>IFERROR((_xlfn.DAYS(Tabla1[[#This Row],[FECHA INGRESO]],Tabla1[[#This Row],[FECHA RETIRO]]))/30,"")</f>
        <v>-11.566666666666666</v>
      </c>
    </row>
    <row r="2135" spans="1:66" x14ac:dyDescent="0.35">
      <c r="A2135" s="21">
        <v>1018450585</v>
      </c>
      <c r="B2135" s="22" t="s">
        <v>12142</v>
      </c>
      <c r="C2135" s="48">
        <v>43899</v>
      </c>
      <c r="D2135" s="23" t="s">
        <v>266</v>
      </c>
      <c r="E2135" s="23" t="s">
        <v>69</v>
      </c>
      <c r="F2135" s="23" t="s">
        <v>70</v>
      </c>
      <c r="G2135" s="49"/>
      <c r="H2135" s="49">
        <v>24044580797</v>
      </c>
      <c r="I2135" s="24" t="s">
        <v>95</v>
      </c>
      <c r="J2135" s="24">
        <f>DATEDIF(Tabla1[[#This Row],[FECHA DE NACIMIENTO]],Tabla1[[#This Row],[FECHA ACTUAL]],"Y")</f>
        <v>31</v>
      </c>
      <c r="K2135" s="49" t="s">
        <v>73</v>
      </c>
      <c r="L2135" s="24" t="s">
        <v>112</v>
      </c>
      <c r="M2135" s="49">
        <v>0</v>
      </c>
      <c r="N2135" s="49">
        <v>1</v>
      </c>
      <c r="O2135" s="49">
        <v>2</v>
      </c>
      <c r="P2135" s="49" t="s">
        <v>101</v>
      </c>
      <c r="Q2135" s="48">
        <v>33655</v>
      </c>
      <c r="R2135" s="24" t="s">
        <v>76</v>
      </c>
      <c r="S2135" s="25">
        <v>45119</v>
      </c>
      <c r="T2135" s="49">
        <v>9347819</v>
      </c>
      <c r="U2135" s="49">
        <v>3138915020</v>
      </c>
      <c r="V2135" s="24" t="s">
        <v>12143</v>
      </c>
      <c r="W2135" s="24" t="s">
        <v>12144</v>
      </c>
      <c r="X2135" s="24" t="s">
        <v>12145</v>
      </c>
      <c r="Y2135" s="24" t="s">
        <v>12146</v>
      </c>
      <c r="Z2135" s="24" t="s">
        <v>117</v>
      </c>
      <c r="AA2135" s="24">
        <v>3133058071</v>
      </c>
      <c r="AB2135" s="24" t="s">
        <v>101</v>
      </c>
      <c r="AC2135" s="24" t="s">
        <v>101</v>
      </c>
      <c r="AD2135" s="24" t="e">
        <v>#REF!</v>
      </c>
      <c r="AE2135" s="26" t="s">
        <v>84</v>
      </c>
      <c r="AF2135" s="26" t="s">
        <v>12147</v>
      </c>
      <c r="AG2135" s="26" t="s">
        <v>12148</v>
      </c>
      <c r="AH2135" s="27" t="s">
        <v>12149</v>
      </c>
      <c r="AI2135" s="27" t="s">
        <v>398</v>
      </c>
      <c r="AJ2135" s="27" t="s">
        <v>398</v>
      </c>
      <c r="AK2135" s="24" t="s">
        <v>89</v>
      </c>
      <c r="AL2135" s="24" t="s">
        <v>7086</v>
      </c>
      <c r="AM2135" s="23">
        <v>43899</v>
      </c>
      <c r="AN2135" s="28">
        <v>1918828</v>
      </c>
      <c r="AO2135" s="28">
        <v>117172</v>
      </c>
      <c r="AP2135" s="24">
        <v>0</v>
      </c>
      <c r="AQ2135" s="24">
        <v>0</v>
      </c>
      <c r="AR2135" s="24">
        <v>0</v>
      </c>
      <c r="AS2135" s="24">
        <v>0</v>
      </c>
      <c r="AT2135" s="24">
        <v>0</v>
      </c>
      <c r="AU2135" s="24">
        <v>0</v>
      </c>
      <c r="AV2135" s="24">
        <v>92</v>
      </c>
      <c r="AW2135" s="24">
        <v>94</v>
      </c>
      <c r="AX2135" s="24">
        <v>0</v>
      </c>
      <c r="AY2135" s="24">
        <v>0</v>
      </c>
      <c r="AZ2135" s="24">
        <v>0</v>
      </c>
      <c r="BA2135" s="24">
        <v>0</v>
      </c>
      <c r="BB2135" s="24">
        <v>0</v>
      </c>
      <c r="BC2135" s="24">
        <v>0</v>
      </c>
      <c r="BD2135" s="24">
        <v>0</v>
      </c>
      <c r="BE2135" s="24">
        <v>0</v>
      </c>
      <c r="BF2135" s="23"/>
      <c r="BG2135" s="23"/>
      <c r="BH2135" s="23">
        <v>44789</v>
      </c>
      <c r="BI2135" s="26" t="s">
        <v>127</v>
      </c>
      <c r="BJ2135" s="26" t="s">
        <v>12150</v>
      </c>
      <c r="BK2135" s="29">
        <v>0</v>
      </c>
      <c r="BL2135" s="24" t="s">
        <v>129</v>
      </c>
      <c r="BM2135" s="22" t="str">
        <f ca="1">+IF(Tabla1[[#This Row],[FECHA INGRESO]]&gt;=44986,IF((TODAY()-Tabla1[[#This Row],[FECHA INGRESO]])&gt;=50,"ALERTA","TODAVÍA FALTA"),"N/A")</f>
        <v>N/A</v>
      </c>
      <c r="BN2135" s="7">
        <f>IFERROR((_xlfn.DAYS(Tabla1[[#This Row],[FECHA INGRESO]],Tabla1[[#This Row],[FECHA RETIRO]]))/30,"")</f>
        <v>-29.666666666666668</v>
      </c>
    </row>
    <row r="2136" spans="1:66" x14ac:dyDescent="0.35">
      <c r="A2136" s="34">
        <v>1023039126</v>
      </c>
      <c r="B2136" s="22" t="s">
        <v>12151</v>
      </c>
      <c r="C2136" s="48">
        <v>43899</v>
      </c>
      <c r="D2136" s="23" t="s">
        <v>266</v>
      </c>
      <c r="E2136" s="23" t="s">
        <v>111</v>
      </c>
      <c r="F2136" s="23" t="s">
        <v>70</v>
      </c>
      <c r="G2136" s="49"/>
      <c r="H2136" s="49">
        <v>24100392681</v>
      </c>
      <c r="I2136" s="24" t="s">
        <v>95</v>
      </c>
      <c r="J2136" s="24">
        <f>DATEDIF(Tabla1[[#This Row],[FECHA DE NACIMIENTO]],Tabla1[[#This Row],[FECHA ACTUAL]],"Y")</f>
        <v>23</v>
      </c>
      <c r="K2136" s="49" t="s">
        <v>73</v>
      </c>
      <c r="L2136" s="24" t="s">
        <v>112</v>
      </c>
      <c r="M2136" s="49">
        <v>3</v>
      </c>
      <c r="N2136" s="49">
        <v>0</v>
      </c>
      <c r="O2136" s="49">
        <v>2</v>
      </c>
      <c r="P2136" s="49" t="s">
        <v>101</v>
      </c>
      <c r="Q2136" s="48">
        <v>36463</v>
      </c>
      <c r="R2136" s="24" t="s">
        <v>76</v>
      </c>
      <c r="S2136" s="25">
        <v>45119</v>
      </c>
      <c r="T2136" s="49"/>
      <c r="U2136" s="49">
        <v>3022630827</v>
      </c>
      <c r="V2136" s="24" t="s">
        <v>12152</v>
      </c>
      <c r="W2136" s="24" t="s">
        <v>12153</v>
      </c>
      <c r="X2136" s="49" t="s">
        <v>10453</v>
      </c>
      <c r="Y2136" s="49" t="s">
        <v>12154</v>
      </c>
      <c r="Z2136" s="24" t="s">
        <v>567</v>
      </c>
      <c r="AA2136" s="49">
        <v>3133645732</v>
      </c>
      <c r="AB2136" s="24" t="s">
        <v>77</v>
      </c>
      <c r="AC2136" s="24" t="s">
        <v>77</v>
      </c>
      <c r="AD2136" s="24" t="s">
        <v>77</v>
      </c>
      <c r="AE2136" s="26" t="s">
        <v>151</v>
      </c>
      <c r="AF2136" s="26"/>
      <c r="AG2136" s="26"/>
      <c r="AH2136" s="27" t="s">
        <v>184</v>
      </c>
      <c r="AI2136" s="27" t="s">
        <v>1612</v>
      </c>
      <c r="AJ2136" s="27" t="s">
        <v>487</v>
      </c>
      <c r="AK2136" s="24" t="s">
        <v>121</v>
      </c>
      <c r="AL2136" s="24" t="s">
        <v>7086</v>
      </c>
      <c r="AM2136" s="23">
        <v>43899</v>
      </c>
      <c r="AN2136" s="28">
        <v>908526</v>
      </c>
      <c r="AO2136" s="28">
        <v>106454</v>
      </c>
      <c r="AP2136" s="24"/>
      <c r="AQ2136" s="24"/>
      <c r="AR2136" s="24"/>
      <c r="AS2136" s="24"/>
      <c r="AT2136" s="24"/>
      <c r="AU2136" s="24"/>
      <c r="AV2136" s="24">
        <v>98</v>
      </c>
      <c r="AW2136" s="24">
        <v>96</v>
      </c>
      <c r="AX2136" s="24"/>
      <c r="AY2136" s="24"/>
      <c r="AZ2136" s="24"/>
      <c r="BA2136" s="24"/>
      <c r="BB2136" s="24"/>
      <c r="BC2136" s="24"/>
      <c r="BD2136" s="24"/>
      <c r="BE2136" s="24"/>
      <c r="BF2136" s="23"/>
      <c r="BG2136" s="23"/>
      <c r="BH2136" s="23">
        <v>44481</v>
      </c>
      <c r="BI2136" s="26" t="s">
        <v>127</v>
      </c>
      <c r="BJ2136" s="26" t="s">
        <v>5148</v>
      </c>
      <c r="BK2136" s="29">
        <v>0</v>
      </c>
      <c r="BL2136" s="24" t="s">
        <v>129</v>
      </c>
      <c r="BM2136" s="22" t="str">
        <f ca="1">+IF(Tabla1[[#This Row],[FECHA INGRESO]]&gt;=44986,IF((TODAY()-Tabla1[[#This Row],[FECHA INGRESO]])&gt;=50,"ALERTA","TODAVÍA FALTA"),"N/A")</f>
        <v>N/A</v>
      </c>
      <c r="BN2136" s="7">
        <f>IFERROR((_xlfn.DAYS(Tabla1[[#This Row],[FECHA INGRESO]],Tabla1[[#This Row],[FECHA RETIRO]]))/30,"")</f>
        <v>-19.399999999999999</v>
      </c>
    </row>
    <row r="2137" spans="1:66" x14ac:dyDescent="0.35">
      <c r="A2137" s="34">
        <v>1098734754</v>
      </c>
      <c r="B2137" s="22" t="s">
        <v>12155</v>
      </c>
      <c r="C2137" s="48">
        <v>43900</v>
      </c>
      <c r="D2137" s="23" t="s">
        <v>266</v>
      </c>
      <c r="E2137" s="23" t="s">
        <v>111</v>
      </c>
      <c r="F2137" s="23" t="s">
        <v>70</v>
      </c>
      <c r="G2137" s="49"/>
      <c r="H2137" s="49">
        <v>24100467390</v>
      </c>
      <c r="I2137" s="24" t="s">
        <v>72</v>
      </c>
      <c r="J2137" s="24">
        <f>DATEDIF(Tabla1[[#This Row],[FECHA DE NACIMIENTO]],Tabla1[[#This Row],[FECHA ACTUAL]],"Y")</f>
        <v>30</v>
      </c>
      <c r="K2137" s="49" t="s">
        <v>73</v>
      </c>
      <c r="L2137" s="49" t="s">
        <v>234</v>
      </c>
      <c r="M2137" s="49">
        <v>0</v>
      </c>
      <c r="N2137" s="49">
        <v>0</v>
      </c>
      <c r="O2137" s="49">
        <v>2</v>
      </c>
      <c r="P2137" s="49" t="s">
        <v>101</v>
      </c>
      <c r="Q2137" s="48">
        <v>34027</v>
      </c>
      <c r="R2137" s="24" t="s">
        <v>3332</v>
      </c>
      <c r="S2137" s="25">
        <v>45119</v>
      </c>
      <c r="T2137" s="49"/>
      <c r="U2137" s="49">
        <v>3168729664</v>
      </c>
      <c r="V2137" s="24" t="s">
        <v>12156</v>
      </c>
      <c r="W2137" s="24" t="s">
        <v>12157</v>
      </c>
      <c r="X2137" s="49" t="s">
        <v>12158</v>
      </c>
      <c r="Y2137" s="49" t="s">
        <v>12159</v>
      </c>
      <c r="Z2137" s="24" t="s">
        <v>82</v>
      </c>
      <c r="AA2137" s="49">
        <v>3164469784</v>
      </c>
      <c r="AB2137" s="24" t="s">
        <v>77</v>
      </c>
      <c r="AC2137" s="24" t="s">
        <v>77</v>
      </c>
      <c r="AD2137" s="24" t="s">
        <v>77</v>
      </c>
      <c r="AE2137" s="26" t="s">
        <v>151</v>
      </c>
      <c r="AF2137" s="26"/>
      <c r="AG2137" s="26"/>
      <c r="AH2137" s="27" t="s">
        <v>324</v>
      </c>
      <c r="AI2137" s="27" t="s">
        <v>9573</v>
      </c>
      <c r="AJ2137" s="27" t="s">
        <v>9573</v>
      </c>
      <c r="AK2137" s="24" t="s">
        <v>121</v>
      </c>
      <c r="AL2137" s="24" t="s">
        <v>7086</v>
      </c>
      <c r="AM2137" s="23">
        <v>43900</v>
      </c>
      <c r="AN2137" s="28">
        <v>877803</v>
      </c>
      <c r="AO2137" s="28">
        <v>102854</v>
      </c>
      <c r="AP2137" s="24"/>
      <c r="AQ2137" s="24"/>
      <c r="AR2137" s="24"/>
      <c r="AS2137" s="24"/>
      <c r="AT2137" s="24" t="e">
        <v>#N/A</v>
      </c>
      <c r="AU2137" s="24" t="e">
        <v>#N/A</v>
      </c>
      <c r="AV2137" s="24">
        <v>920</v>
      </c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3"/>
      <c r="BG2137" s="23"/>
      <c r="BH2137" s="23">
        <v>44109</v>
      </c>
      <c r="BI2137" s="26" t="s">
        <v>127</v>
      </c>
      <c r="BJ2137" s="26" t="s">
        <v>178</v>
      </c>
      <c r="BK2137" s="29">
        <v>0</v>
      </c>
      <c r="BL2137" s="24" t="s">
        <v>129</v>
      </c>
      <c r="BM2137" s="22" t="str">
        <f ca="1">+IF(Tabla1[[#This Row],[FECHA INGRESO]]&gt;=44986,IF((TODAY()-Tabla1[[#This Row],[FECHA INGRESO]])&gt;=50,"ALERTA","TODAVÍA FALTA"),"N/A")</f>
        <v>N/A</v>
      </c>
      <c r="BN2137" s="7">
        <f>IFERROR((_xlfn.DAYS(Tabla1[[#This Row],[FECHA INGRESO]],Tabla1[[#This Row],[FECHA RETIRO]]))/30,"")</f>
        <v>-6.9666666666666668</v>
      </c>
    </row>
    <row r="2138" spans="1:66" x14ac:dyDescent="0.35">
      <c r="A2138" s="34">
        <v>1010169212</v>
      </c>
      <c r="B2138" s="22" t="s">
        <v>12160</v>
      </c>
      <c r="C2138" s="48">
        <v>43901</v>
      </c>
      <c r="D2138" s="23" t="s">
        <v>4008</v>
      </c>
      <c r="E2138" s="23" t="s">
        <v>111</v>
      </c>
      <c r="F2138" s="23" t="s">
        <v>70</v>
      </c>
      <c r="G2138" s="49"/>
      <c r="H2138" s="49">
        <v>24100489941</v>
      </c>
      <c r="I2138" s="24" t="s">
        <v>72</v>
      </c>
      <c r="J2138" s="24">
        <f>DATEDIF(Tabla1[[#This Row],[FECHA DE NACIMIENTO]],Tabla1[[#This Row],[FECHA ACTUAL]],"Y")</f>
        <v>36</v>
      </c>
      <c r="K2138" s="49" t="s">
        <v>96</v>
      </c>
      <c r="L2138" s="24" t="s">
        <v>112</v>
      </c>
      <c r="M2138" s="49">
        <v>0</v>
      </c>
      <c r="N2138" s="49">
        <v>0</v>
      </c>
      <c r="O2138" s="49">
        <v>3</v>
      </c>
      <c r="P2138" s="49" t="s">
        <v>101</v>
      </c>
      <c r="Q2138" s="48">
        <v>31781</v>
      </c>
      <c r="R2138" s="24" t="s">
        <v>76</v>
      </c>
      <c r="S2138" s="25">
        <v>45119</v>
      </c>
      <c r="T2138" s="49"/>
      <c r="U2138" s="49">
        <v>3193767685</v>
      </c>
      <c r="V2138" s="24" t="s">
        <v>12161</v>
      </c>
      <c r="W2138" s="24" t="s">
        <v>12162</v>
      </c>
      <c r="X2138" s="49" t="s">
        <v>3828</v>
      </c>
      <c r="Y2138" s="49" t="s">
        <v>12163</v>
      </c>
      <c r="Z2138" s="24" t="s">
        <v>117</v>
      </c>
      <c r="AA2138" s="49">
        <v>3138287157</v>
      </c>
      <c r="AB2138" s="24" t="s">
        <v>77</v>
      </c>
      <c r="AC2138" s="24" t="s">
        <v>77</v>
      </c>
      <c r="AD2138" s="24" t="s">
        <v>77</v>
      </c>
      <c r="AE2138" s="26" t="s">
        <v>151</v>
      </c>
      <c r="AF2138" s="26"/>
      <c r="AG2138" s="26"/>
      <c r="AH2138" s="27" t="s">
        <v>184</v>
      </c>
      <c r="AI2138" s="27" t="s">
        <v>1612</v>
      </c>
      <c r="AJ2138" s="27" t="s">
        <v>487</v>
      </c>
      <c r="AK2138" s="24" t="s">
        <v>121</v>
      </c>
      <c r="AL2138" s="24" t="s">
        <v>7086</v>
      </c>
      <c r="AM2138" s="23">
        <v>43901</v>
      </c>
      <c r="AN2138" s="28">
        <v>877803</v>
      </c>
      <c r="AO2138" s="28">
        <v>102854</v>
      </c>
      <c r="AP2138" s="24"/>
      <c r="AQ2138" s="24"/>
      <c r="AR2138" s="24"/>
      <c r="AS2138" s="24"/>
      <c r="AT2138" s="24" t="e">
        <v>#N/A</v>
      </c>
      <c r="AU2138" s="24" t="e">
        <v>#N/A</v>
      </c>
      <c r="AV2138" s="24">
        <v>96</v>
      </c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3"/>
      <c r="BG2138" s="23"/>
      <c r="BH2138" s="23">
        <v>43948</v>
      </c>
      <c r="BI2138" s="26" t="s">
        <v>10014</v>
      </c>
      <c r="BJ2138" s="26" t="s">
        <v>2589</v>
      </c>
      <c r="BK2138" s="29">
        <v>0</v>
      </c>
      <c r="BL2138" s="24" t="s">
        <v>129</v>
      </c>
      <c r="BM2138" s="22" t="str">
        <f ca="1">+IF(Tabla1[[#This Row],[FECHA INGRESO]]&gt;=44986,IF((TODAY()-Tabla1[[#This Row],[FECHA INGRESO]])&gt;=50,"ALERTA","TODAVÍA FALTA"),"N/A")</f>
        <v>N/A</v>
      </c>
      <c r="BN2138" s="7">
        <f>IFERROR((_xlfn.DAYS(Tabla1[[#This Row],[FECHA INGRESO]],Tabla1[[#This Row],[FECHA RETIRO]]))/30,"")</f>
        <v>-1.5666666666666667</v>
      </c>
    </row>
    <row r="2139" spans="1:66" x14ac:dyDescent="0.35">
      <c r="A2139" s="21">
        <v>1001277824</v>
      </c>
      <c r="B2139" s="22" t="s">
        <v>12164</v>
      </c>
      <c r="C2139" s="48">
        <v>43901</v>
      </c>
      <c r="D2139" s="23" t="s">
        <v>266</v>
      </c>
      <c r="E2139" s="23" t="s">
        <v>111</v>
      </c>
      <c r="F2139" s="23" t="s">
        <v>70</v>
      </c>
      <c r="G2139" s="49"/>
      <c r="H2139" s="49">
        <v>24100481815</v>
      </c>
      <c r="I2139" s="24" t="s">
        <v>95</v>
      </c>
      <c r="J2139" s="24">
        <f>DATEDIF(Tabla1[[#This Row],[FECHA DE NACIMIENTO]],Tabla1[[#This Row],[FECHA ACTUAL]],"Y")</f>
        <v>22</v>
      </c>
      <c r="K2139" s="49" t="s">
        <v>73</v>
      </c>
      <c r="L2139" s="24" t="s">
        <v>112</v>
      </c>
      <c r="M2139" s="49">
        <v>0</v>
      </c>
      <c r="N2139" s="49">
        <v>0</v>
      </c>
      <c r="O2139" s="49">
        <v>2</v>
      </c>
      <c r="P2139" s="49" t="s">
        <v>101</v>
      </c>
      <c r="Q2139" s="48">
        <v>36805</v>
      </c>
      <c r="R2139" s="24" t="s">
        <v>76</v>
      </c>
      <c r="S2139" s="25">
        <v>45119</v>
      </c>
      <c r="T2139" s="49">
        <v>7913605</v>
      </c>
      <c r="U2139" s="49">
        <v>3204280495</v>
      </c>
      <c r="V2139" s="24" t="s">
        <v>12165</v>
      </c>
      <c r="W2139" s="24" t="s">
        <v>12166</v>
      </c>
      <c r="X2139" s="24" t="s">
        <v>12167</v>
      </c>
      <c r="Y2139" s="24" t="s">
        <v>12168</v>
      </c>
      <c r="Z2139" s="24" t="s">
        <v>117</v>
      </c>
      <c r="AA2139" s="24">
        <v>3057053630</v>
      </c>
      <c r="AB2139" s="24" t="s">
        <v>101</v>
      </c>
      <c r="AC2139" s="24" t="s">
        <v>83</v>
      </c>
      <c r="AD2139" s="24" t="e">
        <v>#REF!</v>
      </c>
      <c r="AE2139" s="26" t="s">
        <v>151</v>
      </c>
      <c r="AF2139" s="26"/>
      <c r="AG2139" s="26" t="s">
        <v>75</v>
      </c>
      <c r="AH2139" s="27" t="s">
        <v>184</v>
      </c>
      <c r="AI2139" s="27" t="s">
        <v>1612</v>
      </c>
      <c r="AJ2139" s="27" t="s">
        <v>487</v>
      </c>
      <c r="AK2139" s="24" t="s">
        <v>121</v>
      </c>
      <c r="AL2139" s="24" t="s">
        <v>7086</v>
      </c>
      <c r="AM2139" s="23">
        <v>43901</v>
      </c>
      <c r="AN2139" s="28">
        <v>1000000</v>
      </c>
      <c r="AO2139" s="28">
        <v>117172</v>
      </c>
      <c r="AP2139" s="24">
        <v>0</v>
      </c>
      <c r="AQ2139" s="24">
        <v>0</v>
      </c>
      <c r="AR2139" s="24">
        <v>0</v>
      </c>
      <c r="AS2139" s="24">
        <v>0</v>
      </c>
      <c r="AT2139" s="24">
        <v>0</v>
      </c>
      <c r="AU2139" s="24">
        <v>0</v>
      </c>
      <c r="AV2139" s="24">
        <v>91</v>
      </c>
      <c r="AW2139" s="24">
        <v>76</v>
      </c>
      <c r="AX2139" s="24">
        <v>0</v>
      </c>
      <c r="AY2139" s="24">
        <v>0</v>
      </c>
      <c r="AZ2139" s="24">
        <v>0</v>
      </c>
      <c r="BA2139" s="24">
        <v>0</v>
      </c>
      <c r="BB2139" s="24">
        <v>0</v>
      </c>
      <c r="BC2139" s="24">
        <v>0</v>
      </c>
      <c r="BD2139" s="24">
        <v>0</v>
      </c>
      <c r="BE2139" s="24">
        <v>0</v>
      </c>
      <c r="BF2139" s="23"/>
      <c r="BG2139" s="23"/>
      <c r="BH2139" s="23">
        <v>44748</v>
      </c>
      <c r="BI2139" s="26" t="s">
        <v>466</v>
      </c>
      <c r="BJ2139" s="26" t="s">
        <v>12169</v>
      </c>
      <c r="BK2139" s="29">
        <v>0</v>
      </c>
      <c r="BL2139" s="24" t="s">
        <v>129</v>
      </c>
      <c r="BM2139" s="22" t="str">
        <f ca="1">+IF(Tabla1[[#This Row],[FECHA INGRESO]]&gt;=44986,IF((TODAY()-Tabla1[[#This Row],[FECHA INGRESO]])&gt;=50,"ALERTA","TODAVÍA FALTA"),"N/A")</f>
        <v>N/A</v>
      </c>
      <c r="BN2139" s="7">
        <f>IFERROR((_xlfn.DAYS(Tabla1[[#This Row],[FECHA INGRESO]],Tabla1[[#This Row],[FECHA RETIRO]]))/30,"")</f>
        <v>-28.233333333333334</v>
      </c>
    </row>
    <row r="2140" spans="1:66" x14ac:dyDescent="0.35">
      <c r="A2140" s="21">
        <v>1030643678</v>
      </c>
      <c r="B2140" s="22" t="s">
        <v>12170</v>
      </c>
      <c r="C2140" s="48">
        <v>43901</v>
      </c>
      <c r="D2140" s="23" t="s">
        <v>93</v>
      </c>
      <c r="E2140" s="24" t="s">
        <v>94</v>
      </c>
      <c r="F2140" s="23" t="s">
        <v>70</v>
      </c>
      <c r="G2140" s="49"/>
      <c r="H2140" s="49">
        <v>24100480696</v>
      </c>
      <c r="I2140" s="24" t="s">
        <v>72</v>
      </c>
      <c r="J2140" s="24">
        <f>DATEDIF(Tabla1[[#This Row],[FECHA DE NACIMIENTO]],Tabla1[[#This Row],[FECHA ACTUAL]],"Y")</f>
        <v>28</v>
      </c>
      <c r="K2140" s="49" t="s">
        <v>73</v>
      </c>
      <c r="L2140" s="24" t="s">
        <v>112</v>
      </c>
      <c r="M2140" s="49">
        <v>0</v>
      </c>
      <c r="N2140" s="49">
        <v>0</v>
      </c>
      <c r="O2140" s="49">
        <v>2</v>
      </c>
      <c r="P2140" s="49" t="s">
        <v>101</v>
      </c>
      <c r="Q2140" s="48">
        <v>34543</v>
      </c>
      <c r="R2140" s="24" t="s">
        <v>76</v>
      </c>
      <c r="S2140" s="25">
        <v>45119</v>
      </c>
      <c r="T2140" s="49">
        <v>8031318</v>
      </c>
      <c r="U2140" s="49">
        <v>3212937714</v>
      </c>
      <c r="V2140" s="24" t="s">
        <v>12171</v>
      </c>
      <c r="W2140" s="24" t="s">
        <v>12172</v>
      </c>
      <c r="X2140" s="24" t="s">
        <v>12173</v>
      </c>
      <c r="Y2140" s="24" t="s">
        <v>12174</v>
      </c>
      <c r="Z2140" s="24" t="s">
        <v>409</v>
      </c>
      <c r="AA2140" s="24">
        <v>8031318</v>
      </c>
      <c r="AB2140" s="24" t="s">
        <v>83</v>
      </c>
      <c r="AC2140" s="24" t="s">
        <v>83</v>
      </c>
      <c r="AD2140" s="24" t="e">
        <v>#REF!</v>
      </c>
      <c r="AE2140" s="26" t="s">
        <v>194</v>
      </c>
      <c r="AF2140" s="26" t="s">
        <v>12175</v>
      </c>
      <c r="AG2140" s="26" t="s">
        <v>75</v>
      </c>
      <c r="AH2140" s="27" t="s">
        <v>460</v>
      </c>
      <c r="AI2140" s="27" t="s">
        <v>1612</v>
      </c>
      <c r="AJ2140" s="27" t="s">
        <v>487</v>
      </c>
      <c r="AK2140" s="24" t="s">
        <v>121</v>
      </c>
      <c r="AL2140" s="24" t="s">
        <v>7086</v>
      </c>
      <c r="AM2140" s="23">
        <v>43901</v>
      </c>
      <c r="AN2140" s="28">
        <v>1469895</v>
      </c>
      <c r="AO2140" s="28">
        <v>140606</v>
      </c>
      <c r="AP2140" s="24" t="s">
        <v>12176</v>
      </c>
      <c r="AQ2140" s="24">
        <v>0</v>
      </c>
      <c r="AR2140" s="24">
        <v>0</v>
      </c>
      <c r="AS2140" s="24">
        <v>0</v>
      </c>
      <c r="AT2140" s="24">
        <v>0</v>
      </c>
      <c r="AU2140" s="24">
        <v>0</v>
      </c>
      <c r="AV2140" s="24">
        <v>75</v>
      </c>
      <c r="AW2140" s="24">
        <v>91</v>
      </c>
      <c r="AX2140" s="24">
        <v>0</v>
      </c>
      <c r="AY2140" s="24">
        <v>0</v>
      </c>
      <c r="AZ2140" s="24">
        <v>0</v>
      </c>
      <c r="BA2140" s="24">
        <v>0</v>
      </c>
      <c r="BB2140" s="24">
        <v>0</v>
      </c>
      <c r="BC2140" s="24">
        <v>0</v>
      </c>
      <c r="BD2140" s="24">
        <v>0</v>
      </c>
      <c r="BE2140" s="24">
        <v>0</v>
      </c>
      <c r="BF2140" s="23"/>
      <c r="BG2140" s="23"/>
      <c r="BH2140" s="23" t="s">
        <v>75</v>
      </c>
      <c r="BI2140" s="26">
        <v>0</v>
      </c>
      <c r="BJ2140" s="26">
        <v>0</v>
      </c>
      <c r="BK2140" s="29">
        <v>0</v>
      </c>
      <c r="BL2140" s="24" t="s">
        <v>91</v>
      </c>
      <c r="BM2140" s="22" t="str">
        <f ca="1">+IF(Tabla1[[#This Row],[FECHA INGRESO]]&gt;=44986,IF((TODAY()-Tabla1[[#This Row],[FECHA INGRESO]])&gt;=50,"ALERTA","TODAVÍA FALTA"),"N/A")</f>
        <v>N/A</v>
      </c>
      <c r="BN2140" s="7" t="str">
        <f>IFERROR((_xlfn.DAYS(Tabla1[[#This Row],[FECHA INGRESO]],Tabla1[[#This Row],[FECHA RETIRO]]))/30,"")</f>
        <v/>
      </c>
    </row>
    <row r="2141" spans="1:66" x14ac:dyDescent="0.35">
      <c r="A2141" s="21">
        <v>1000515837</v>
      </c>
      <c r="B2141" s="22" t="s">
        <v>12177</v>
      </c>
      <c r="C2141" s="48">
        <v>43901</v>
      </c>
      <c r="D2141" s="23" t="s">
        <v>157</v>
      </c>
      <c r="E2141" s="23" t="s">
        <v>69</v>
      </c>
      <c r="F2141" s="23" t="s">
        <v>70</v>
      </c>
      <c r="G2141" s="49"/>
      <c r="H2141" s="49">
        <v>24100479881</v>
      </c>
      <c r="I2141" s="24" t="s">
        <v>72</v>
      </c>
      <c r="J2141" s="24">
        <f>DATEDIF(Tabla1[[#This Row],[FECHA DE NACIMIENTO]],Tabla1[[#This Row],[FECHA ACTUAL]],"Y")</f>
        <v>22</v>
      </c>
      <c r="K2141" s="49" t="s">
        <v>96</v>
      </c>
      <c r="L2141" s="24" t="s">
        <v>112</v>
      </c>
      <c r="M2141" s="49">
        <v>0</v>
      </c>
      <c r="N2141" s="49">
        <v>0</v>
      </c>
      <c r="O2141" s="49">
        <v>2</v>
      </c>
      <c r="P2141" s="49" t="s">
        <v>101</v>
      </c>
      <c r="Q2141" s="48">
        <v>36870</v>
      </c>
      <c r="R2141" s="24" t="s">
        <v>76</v>
      </c>
      <c r="S2141" s="25">
        <v>45119</v>
      </c>
      <c r="T2141" s="49"/>
      <c r="U2141" s="49">
        <v>3144227684</v>
      </c>
      <c r="V2141" s="24" t="s">
        <v>12178</v>
      </c>
      <c r="W2141" s="24" t="s">
        <v>12179</v>
      </c>
      <c r="X2141" s="24" t="s">
        <v>12180</v>
      </c>
      <c r="Y2141" s="24" t="s">
        <v>12181</v>
      </c>
      <c r="Z2141" s="24" t="s">
        <v>117</v>
      </c>
      <c r="AA2141" s="24">
        <v>3134462359</v>
      </c>
      <c r="AB2141" s="24" t="s">
        <v>101</v>
      </c>
      <c r="AC2141" s="24" t="s">
        <v>83</v>
      </c>
      <c r="AD2141" s="24" t="e">
        <v>#REF!</v>
      </c>
      <c r="AE2141" s="26" t="s">
        <v>183</v>
      </c>
      <c r="AF2141" s="26" t="s">
        <v>553</v>
      </c>
      <c r="AG2141" s="26" t="s">
        <v>75</v>
      </c>
      <c r="AH2141" s="27" t="s">
        <v>1599</v>
      </c>
      <c r="AI2141" s="27" t="s">
        <v>5470</v>
      </c>
      <c r="AJ2141" s="27" t="s">
        <v>5470</v>
      </c>
      <c r="AK2141" s="24" t="s">
        <v>121</v>
      </c>
      <c r="AL2141" s="24" t="s">
        <v>7086</v>
      </c>
      <c r="AM2141" s="23">
        <v>43901</v>
      </c>
      <c r="AN2141" s="28">
        <v>1707877</v>
      </c>
      <c r="AO2141" s="28">
        <v>140606</v>
      </c>
      <c r="AP2141" s="24" t="s">
        <v>12182</v>
      </c>
      <c r="AQ2141" s="24">
        <v>0</v>
      </c>
      <c r="AR2141" s="24">
        <v>0</v>
      </c>
      <c r="AS2141" s="24">
        <v>0</v>
      </c>
      <c r="AT2141" s="24">
        <v>0</v>
      </c>
      <c r="AU2141" s="24">
        <v>0</v>
      </c>
      <c r="AV2141" s="24">
        <v>96</v>
      </c>
      <c r="AW2141" s="24">
        <v>0</v>
      </c>
      <c r="AX2141" s="24">
        <v>0</v>
      </c>
      <c r="AY2141" s="24">
        <v>0</v>
      </c>
      <c r="AZ2141" s="24">
        <v>0</v>
      </c>
      <c r="BA2141" s="24">
        <v>0</v>
      </c>
      <c r="BB2141" s="24">
        <v>0</v>
      </c>
      <c r="BC2141" s="24">
        <v>0</v>
      </c>
      <c r="BD2141" s="24">
        <v>0</v>
      </c>
      <c r="BE2141" s="24">
        <v>0</v>
      </c>
      <c r="BF2141" s="23"/>
      <c r="BG2141" s="23"/>
      <c r="BH2141" s="23" t="s">
        <v>75</v>
      </c>
      <c r="BI2141" s="26">
        <v>0</v>
      </c>
      <c r="BJ2141" s="26">
        <v>0</v>
      </c>
      <c r="BK2141" s="29">
        <v>0</v>
      </c>
      <c r="BL2141" s="24" t="s">
        <v>91</v>
      </c>
      <c r="BM2141" s="22" t="str">
        <f ca="1">+IF(Tabla1[[#This Row],[FECHA INGRESO]]&gt;=44986,IF((TODAY()-Tabla1[[#This Row],[FECHA INGRESO]])&gt;=50,"ALERTA","TODAVÍA FALTA"),"N/A")</f>
        <v>N/A</v>
      </c>
      <c r="BN2141" s="7" t="str">
        <f>IFERROR((_xlfn.DAYS(Tabla1[[#This Row],[FECHA INGRESO]],Tabla1[[#This Row],[FECHA RETIRO]]))/30,"")</f>
        <v/>
      </c>
    </row>
    <row r="2142" spans="1:66" x14ac:dyDescent="0.35">
      <c r="A2142" s="34">
        <v>80053503</v>
      </c>
      <c r="B2142" s="22" t="s">
        <v>12183</v>
      </c>
      <c r="C2142" s="48">
        <v>43902</v>
      </c>
      <c r="D2142" s="23" t="s">
        <v>188</v>
      </c>
      <c r="E2142" s="23" t="s">
        <v>69</v>
      </c>
      <c r="F2142" s="23" t="s">
        <v>70</v>
      </c>
      <c r="G2142" s="49"/>
      <c r="H2142" s="49">
        <v>24100482298</v>
      </c>
      <c r="I2142" s="24" t="s">
        <v>72</v>
      </c>
      <c r="J2142" s="24">
        <f>DATEDIF(Tabla1[[#This Row],[FECHA DE NACIMIENTO]],Tabla1[[#This Row],[FECHA ACTUAL]],"Y")</f>
        <v>42</v>
      </c>
      <c r="K2142" s="49" t="s">
        <v>73</v>
      </c>
      <c r="L2142" s="49" t="s">
        <v>234</v>
      </c>
      <c r="M2142" s="49">
        <v>2</v>
      </c>
      <c r="N2142" s="49">
        <v>2</v>
      </c>
      <c r="O2142" s="49">
        <v>3</v>
      </c>
      <c r="P2142" s="49" t="s">
        <v>101</v>
      </c>
      <c r="Q2142" s="48">
        <v>29632</v>
      </c>
      <c r="R2142" s="24" t="s">
        <v>76</v>
      </c>
      <c r="S2142" s="25">
        <v>45119</v>
      </c>
      <c r="T2142" s="49"/>
      <c r="U2142" s="49">
        <v>3507475989</v>
      </c>
      <c r="V2142" s="24" t="s">
        <v>12184</v>
      </c>
      <c r="W2142" s="24" t="s">
        <v>12185</v>
      </c>
      <c r="X2142" s="49" t="s">
        <v>12186</v>
      </c>
      <c r="Y2142" s="49" t="s">
        <v>12187</v>
      </c>
      <c r="Z2142" s="24" t="s">
        <v>117</v>
      </c>
      <c r="AA2142" s="49">
        <v>3208951134</v>
      </c>
      <c r="AB2142" s="24" t="s">
        <v>77</v>
      </c>
      <c r="AC2142" s="24" t="s">
        <v>77</v>
      </c>
      <c r="AD2142" s="24" t="s">
        <v>77</v>
      </c>
      <c r="AE2142" s="26" t="s">
        <v>84</v>
      </c>
      <c r="AF2142" s="26" t="s">
        <v>85</v>
      </c>
      <c r="AG2142" s="26"/>
      <c r="AH2142" s="27" t="s">
        <v>12188</v>
      </c>
      <c r="AI2142" s="27" t="s">
        <v>4910</v>
      </c>
      <c r="AJ2142" s="27" t="s">
        <v>4910</v>
      </c>
      <c r="AK2142" s="24" t="s">
        <v>121</v>
      </c>
      <c r="AL2142" s="24" t="s">
        <v>7086</v>
      </c>
      <c r="AM2142" s="23">
        <v>43902</v>
      </c>
      <c r="AN2142" s="28">
        <v>1395511.2</v>
      </c>
      <c r="AO2142" s="28">
        <v>106454</v>
      </c>
      <c r="AP2142" s="24" t="s">
        <v>9200</v>
      </c>
      <c r="AQ2142" s="24"/>
      <c r="AR2142" s="24"/>
      <c r="AS2142" s="24"/>
      <c r="AT2142" s="24" t="e">
        <v>#N/A</v>
      </c>
      <c r="AU2142" s="24" t="e">
        <v>#N/A</v>
      </c>
      <c r="AV2142" s="24">
        <v>91</v>
      </c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3"/>
      <c r="BG2142" s="23"/>
      <c r="BH2142" s="23">
        <v>44215</v>
      </c>
      <c r="BI2142" s="26" t="s">
        <v>466</v>
      </c>
      <c r="BJ2142" s="26" t="s">
        <v>11604</v>
      </c>
      <c r="BK2142" s="29">
        <v>0</v>
      </c>
      <c r="BL2142" s="24" t="s">
        <v>129</v>
      </c>
      <c r="BM2142" s="22" t="str">
        <f ca="1">+IF(Tabla1[[#This Row],[FECHA INGRESO]]&gt;=44986,IF((TODAY()-Tabla1[[#This Row],[FECHA INGRESO]])&gt;=50,"ALERTA","TODAVÍA FALTA"),"N/A")</f>
        <v>N/A</v>
      </c>
      <c r="BN2142" s="7">
        <f>IFERROR((_xlfn.DAYS(Tabla1[[#This Row],[FECHA INGRESO]],Tabla1[[#This Row],[FECHA RETIRO]]))/30,"")</f>
        <v>-10.433333333333334</v>
      </c>
    </row>
    <row r="2143" spans="1:66" x14ac:dyDescent="0.35">
      <c r="A2143" s="34">
        <v>1019089728</v>
      </c>
      <c r="B2143" s="22" t="s">
        <v>12189</v>
      </c>
      <c r="C2143" s="48">
        <v>43922</v>
      </c>
      <c r="D2143" s="23" t="s">
        <v>266</v>
      </c>
      <c r="E2143" s="24" t="s">
        <v>94</v>
      </c>
      <c r="F2143" s="23" t="s">
        <v>70</v>
      </c>
      <c r="G2143" s="49"/>
      <c r="H2143" s="49">
        <v>24100695791</v>
      </c>
      <c r="I2143" s="24" t="s">
        <v>95</v>
      </c>
      <c r="J2143" s="24">
        <f>DATEDIF(Tabla1[[#This Row],[FECHA DE NACIMIENTO]],Tabla1[[#This Row],[FECHA ACTUAL]],"Y")</f>
        <v>29</v>
      </c>
      <c r="K2143" s="49" t="s">
        <v>73</v>
      </c>
      <c r="L2143" s="49" t="s">
        <v>234</v>
      </c>
      <c r="M2143" s="49">
        <v>1</v>
      </c>
      <c r="N2143" s="49">
        <v>1</v>
      </c>
      <c r="O2143" s="49">
        <v>3</v>
      </c>
      <c r="P2143" s="49" t="s">
        <v>101</v>
      </c>
      <c r="Q2143" s="48">
        <v>34265</v>
      </c>
      <c r="R2143" s="24" t="s">
        <v>76</v>
      </c>
      <c r="S2143" s="25">
        <v>45119</v>
      </c>
      <c r="T2143" s="49"/>
      <c r="U2143" s="49">
        <v>3197639710</v>
      </c>
      <c r="V2143" s="24" t="s">
        <v>12190</v>
      </c>
      <c r="W2143" s="24" t="s">
        <v>12191</v>
      </c>
      <c r="X2143" s="49" t="s">
        <v>10807</v>
      </c>
      <c r="Y2143" s="49" t="s">
        <v>12192</v>
      </c>
      <c r="Z2143" s="24" t="s">
        <v>162</v>
      </c>
      <c r="AA2143" s="49">
        <v>3203180606</v>
      </c>
      <c r="AB2143" s="24" t="s">
        <v>77</v>
      </c>
      <c r="AC2143" s="24" t="s">
        <v>77</v>
      </c>
      <c r="AD2143" s="24" t="s">
        <v>77</v>
      </c>
      <c r="AE2143" s="26" t="s">
        <v>151</v>
      </c>
      <c r="AF2143" s="26"/>
      <c r="AG2143" s="26" t="s">
        <v>12193</v>
      </c>
      <c r="AH2143" s="27" t="s">
        <v>184</v>
      </c>
      <c r="AI2143" s="27" t="s">
        <v>11667</v>
      </c>
      <c r="AJ2143" s="27" t="s">
        <v>6347</v>
      </c>
      <c r="AK2143" s="24" t="s">
        <v>121</v>
      </c>
      <c r="AL2143" s="24" t="s">
        <v>7086</v>
      </c>
      <c r="AM2143" s="23">
        <v>43922</v>
      </c>
      <c r="AN2143" s="28">
        <v>877803</v>
      </c>
      <c r="AO2143" s="28">
        <v>102854</v>
      </c>
      <c r="AP2143" s="24"/>
      <c r="AQ2143" s="24"/>
      <c r="AR2143" s="24"/>
      <c r="AS2143" s="24"/>
      <c r="AT2143" s="24" t="e">
        <v>#N/A</v>
      </c>
      <c r="AU2143" s="24" t="e">
        <v>#N/A</v>
      </c>
      <c r="AV2143" s="24">
        <v>87</v>
      </c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3"/>
      <c r="BG2143" s="23"/>
      <c r="BH2143" s="23">
        <v>44165</v>
      </c>
      <c r="BI2143" s="26" t="s">
        <v>127</v>
      </c>
      <c r="BJ2143" s="26" t="s">
        <v>5148</v>
      </c>
      <c r="BK2143" s="29">
        <v>0</v>
      </c>
      <c r="BL2143" s="24" t="s">
        <v>129</v>
      </c>
      <c r="BM2143" s="22" t="str">
        <f ca="1">+IF(Tabla1[[#This Row],[FECHA INGRESO]]&gt;=44986,IF((TODAY()-Tabla1[[#This Row],[FECHA INGRESO]])&gt;=50,"ALERTA","TODAVÍA FALTA"),"N/A")</f>
        <v>N/A</v>
      </c>
      <c r="BN2143" s="7">
        <f>IFERROR((_xlfn.DAYS(Tabla1[[#This Row],[FECHA INGRESO]],Tabla1[[#This Row],[FECHA RETIRO]]))/30,"")</f>
        <v>-8.1</v>
      </c>
    </row>
    <row r="2144" spans="1:66" x14ac:dyDescent="0.35">
      <c r="A2144" s="34">
        <v>1023973120</v>
      </c>
      <c r="B2144" s="22" t="s">
        <v>12194</v>
      </c>
      <c r="C2144" s="48">
        <v>43922</v>
      </c>
      <c r="D2144" s="23" t="s">
        <v>93</v>
      </c>
      <c r="E2144" s="23" t="s">
        <v>111</v>
      </c>
      <c r="F2144" s="23" t="s">
        <v>111</v>
      </c>
      <c r="G2144" s="49"/>
      <c r="H2144" s="49">
        <v>24100690905</v>
      </c>
      <c r="I2144" s="24" t="s">
        <v>95</v>
      </c>
      <c r="J2144" s="24">
        <f>DATEDIF(Tabla1[[#This Row],[FECHA DE NACIMIENTO]],Tabla1[[#This Row],[FECHA ACTUAL]],"Y")</f>
        <v>24</v>
      </c>
      <c r="K2144" s="49" t="s">
        <v>96</v>
      </c>
      <c r="L2144" s="24" t="s">
        <v>112</v>
      </c>
      <c r="M2144" s="49">
        <v>0</v>
      </c>
      <c r="N2144" s="49">
        <v>0</v>
      </c>
      <c r="O2144" s="49">
        <v>2</v>
      </c>
      <c r="P2144" s="49" t="s">
        <v>101</v>
      </c>
      <c r="Q2144" s="48">
        <v>36140</v>
      </c>
      <c r="R2144" s="24" t="s">
        <v>76</v>
      </c>
      <c r="S2144" s="25">
        <v>45119</v>
      </c>
      <c r="T2144" s="49"/>
      <c r="U2144" s="49">
        <v>3112933169</v>
      </c>
      <c r="V2144" s="24" t="s">
        <v>12195</v>
      </c>
      <c r="W2144" s="24" t="s">
        <v>12196</v>
      </c>
      <c r="X2144" s="49" t="s">
        <v>12197</v>
      </c>
      <c r="Y2144" s="49" t="s">
        <v>12198</v>
      </c>
      <c r="Z2144" s="24" t="s">
        <v>117</v>
      </c>
      <c r="AA2144" s="49">
        <v>3012031840</v>
      </c>
      <c r="AB2144" s="24" t="s">
        <v>77</v>
      </c>
      <c r="AC2144" s="24" t="s">
        <v>77</v>
      </c>
      <c r="AD2144" s="24" t="s">
        <v>77</v>
      </c>
      <c r="AE2144" s="26" t="s">
        <v>194</v>
      </c>
      <c r="AF2144" s="26" t="s">
        <v>9849</v>
      </c>
      <c r="AG2144" s="26" t="s">
        <v>3955</v>
      </c>
      <c r="AH2144" s="27" t="s">
        <v>184</v>
      </c>
      <c r="AI2144" s="27" t="s">
        <v>11667</v>
      </c>
      <c r="AJ2144" s="27" t="s">
        <v>6347</v>
      </c>
      <c r="AK2144" s="24" t="s">
        <v>121</v>
      </c>
      <c r="AL2144" s="24" t="s">
        <v>7086</v>
      </c>
      <c r="AM2144" s="23">
        <v>43922</v>
      </c>
      <c r="AN2144" s="28">
        <v>908526</v>
      </c>
      <c r="AO2144" s="28">
        <v>106454</v>
      </c>
      <c r="AP2144" s="24"/>
      <c r="AQ2144" s="24"/>
      <c r="AR2144" s="24"/>
      <c r="AS2144" s="24"/>
      <c r="AT2144" s="24" t="e">
        <v>#N/A</v>
      </c>
      <c r="AU2144" s="24" t="e">
        <v>#N/A</v>
      </c>
      <c r="AV2144" s="24" t="e">
        <v>#N/A</v>
      </c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3"/>
      <c r="BG2144" s="23"/>
      <c r="BH2144" s="23">
        <v>44243</v>
      </c>
      <c r="BI2144" s="26" t="s">
        <v>127</v>
      </c>
      <c r="BJ2144" s="26" t="s">
        <v>5148</v>
      </c>
      <c r="BK2144" s="29">
        <v>0</v>
      </c>
      <c r="BL2144" s="24" t="s">
        <v>129</v>
      </c>
      <c r="BM2144" s="22" t="str">
        <f ca="1">+IF(Tabla1[[#This Row],[FECHA INGRESO]]&gt;=44986,IF((TODAY()-Tabla1[[#This Row],[FECHA INGRESO]])&gt;=50,"ALERTA","TODAVÍA FALTA"),"N/A")</f>
        <v>N/A</v>
      </c>
      <c r="BN2144" s="7">
        <f>IFERROR((_xlfn.DAYS(Tabla1[[#This Row],[FECHA INGRESO]],Tabla1[[#This Row],[FECHA RETIRO]]))/30,"")</f>
        <v>-10.7</v>
      </c>
    </row>
    <row r="2145" spans="1:66" x14ac:dyDescent="0.35">
      <c r="A2145" s="34">
        <v>1030665942</v>
      </c>
      <c r="B2145" s="22" t="s">
        <v>12199</v>
      </c>
      <c r="C2145" s="23">
        <v>43928</v>
      </c>
      <c r="D2145" s="23" t="s">
        <v>109</v>
      </c>
      <c r="E2145" s="23" t="s">
        <v>111</v>
      </c>
      <c r="F2145" s="23" t="s">
        <v>70</v>
      </c>
      <c r="G2145" s="24"/>
      <c r="H2145" s="24">
        <v>24092181771</v>
      </c>
      <c r="I2145" s="24" t="s">
        <v>95</v>
      </c>
      <c r="J2145" s="24">
        <f>DATEDIF(Tabla1[[#This Row],[FECHA DE NACIMIENTO]],Tabla1[[#This Row],[FECHA ACTUAL]],"Y")</f>
        <v>27</v>
      </c>
      <c r="K2145" s="24" t="s">
        <v>73</v>
      </c>
      <c r="L2145" s="24" t="s">
        <v>234</v>
      </c>
      <c r="M2145" s="24">
        <v>1</v>
      </c>
      <c r="N2145" s="24">
        <v>1</v>
      </c>
      <c r="O2145" s="24">
        <v>3</v>
      </c>
      <c r="P2145" s="24" t="s">
        <v>101</v>
      </c>
      <c r="Q2145" s="23">
        <v>35194</v>
      </c>
      <c r="R2145" s="24" t="s">
        <v>76</v>
      </c>
      <c r="S2145" s="25">
        <v>45119</v>
      </c>
      <c r="T2145" s="24">
        <v>4544588</v>
      </c>
      <c r="U2145" s="24">
        <v>3222282478</v>
      </c>
      <c r="V2145" s="24" t="s">
        <v>9191</v>
      </c>
      <c r="W2145" s="24" t="s">
        <v>9192</v>
      </c>
      <c r="X2145" s="24" t="s">
        <v>5818</v>
      </c>
      <c r="Y2145" s="24" t="s">
        <v>9193</v>
      </c>
      <c r="Z2145" s="24" t="s">
        <v>82</v>
      </c>
      <c r="AA2145" s="24">
        <v>3204248277</v>
      </c>
      <c r="AB2145" s="24" t="s">
        <v>77</v>
      </c>
      <c r="AC2145" s="24" t="s">
        <v>77</v>
      </c>
      <c r="AD2145" s="24" t="s">
        <v>77</v>
      </c>
      <c r="AE2145" s="26" t="s">
        <v>194</v>
      </c>
      <c r="AF2145" s="26"/>
      <c r="AG2145" s="26"/>
      <c r="AH2145" s="27" t="s">
        <v>184</v>
      </c>
      <c r="AI2145" s="27" t="s">
        <v>1612</v>
      </c>
      <c r="AJ2145" s="27" t="s">
        <v>487</v>
      </c>
      <c r="AK2145" s="24" t="s">
        <v>121</v>
      </c>
      <c r="AL2145" s="24" t="s">
        <v>7086</v>
      </c>
      <c r="AM2145" s="23">
        <v>43928</v>
      </c>
      <c r="AN2145" s="28">
        <v>877803</v>
      </c>
      <c r="AO2145" s="28">
        <v>102854</v>
      </c>
      <c r="AP2145" s="24" t="s">
        <v>12200</v>
      </c>
      <c r="AQ2145" s="24"/>
      <c r="AR2145" s="24"/>
      <c r="AS2145" s="24"/>
      <c r="AT2145" s="24" t="e">
        <v>#N/A</v>
      </c>
      <c r="AU2145" s="24" t="e">
        <v>#N/A</v>
      </c>
      <c r="AV2145" s="24" t="e">
        <v>#N/A</v>
      </c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3"/>
      <c r="BG2145" s="23"/>
      <c r="BH2145" s="23">
        <v>44201</v>
      </c>
      <c r="BI2145" s="26" t="s">
        <v>127</v>
      </c>
      <c r="BJ2145" s="26" t="s">
        <v>5148</v>
      </c>
      <c r="BK2145" s="29">
        <v>0</v>
      </c>
      <c r="BL2145" s="24" t="s">
        <v>129</v>
      </c>
      <c r="BM2145" s="22" t="str">
        <f ca="1">+IF(Tabla1[[#This Row],[FECHA INGRESO]]&gt;=44986,IF((TODAY()-Tabla1[[#This Row],[FECHA INGRESO]])&gt;=50,"ALERTA","TODAVÍA FALTA"),"N/A")</f>
        <v>N/A</v>
      </c>
      <c r="BN2145" s="7">
        <f>IFERROR((_xlfn.DAYS(Tabla1[[#This Row],[FECHA INGRESO]],Tabla1[[#This Row],[FECHA RETIRO]]))/30,"")</f>
        <v>-9.1</v>
      </c>
    </row>
    <row r="2146" spans="1:66" x14ac:dyDescent="0.35">
      <c r="A2146" s="34">
        <v>1010008782</v>
      </c>
      <c r="B2146" s="22" t="s">
        <v>9263</v>
      </c>
      <c r="C2146" s="23">
        <v>43928</v>
      </c>
      <c r="D2146" s="23" t="s">
        <v>188</v>
      </c>
      <c r="E2146" s="23" t="s">
        <v>77</v>
      </c>
      <c r="F2146" s="23" t="s">
        <v>70</v>
      </c>
      <c r="G2146" s="24"/>
      <c r="H2146" s="24">
        <v>24092253900</v>
      </c>
      <c r="I2146" s="24" t="s">
        <v>95</v>
      </c>
      <c r="J2146" s="24">
        <f>DATEDIF(Tabla1[[#This Row],[FECHA DE NACIMIENTO]],Tabla1[[#This Row],[FECHA ACTUAL]],"Y")</f>
        <v>22</v>
      </c>
      <c r="K2146" s="24" t="s">
        <v>73</v>
      </c>
      <c r="L2146" s="24" t="s">
        <v>112</v>
      </c>
      <c r="M2146" s="24">
        <v>0</v>
      </c>
      <c r="N2146" s="24">
        <v>0</v>
      </c>
      <c r="O2146" s="24">
        <v>2</v>
      </c>
      <c r="P2146" s="24" t="s">
        <v>101</v>
      </c>
      <c r="Q2146" s="23">
        <v>36874</v>
      </c>
      <c r="R2146" s="24" t="s">
        <v>76</v>
      </c>
      <c r="S2146" s="25">
        <v>45119</v>
      </c>
      <c r="T2146" s="24">
        <v>7768034</v>
      </c>
      <c r="U2146" s="24">
        <v>3042104174</v>
      </c>
      <c r="V2146" s="24" t="s">
        <v>9264</v>
      </c>
      <c r="W2146" s="24" t="s">
        <v>9265</v>
      </c>
      <c r="X2146" s="24" t="s">
        <v>9266</v>
      </c>
      <c r="Y2146" s="24" t="s">
        <v>9267</v>
      </c>
      <c r="Z2146" s="24" t="s">
        <v>117</v>
      </c>
      <c r="AA2146" s="24">
        <v>3502243199</v>
      </c>
      <c r="AB2146" s="24" t="s">
        <v>77</v>
      </c>
      <c r="AC2146" s="24" t="s">
        <v>77</v>
      </c>
      <c r="AD2146" s="24" t="s">
        <v>77</v>
      </c>
      <c r="AE2146" s="26" t="s">
        <v>194</v>
      </c>
      <c r="AF2146" s="26"/>
      <c r="AG2146" s="26"/>
      <c r="AH2146" s="27" t="s">
        <v>184</v>
      </c>
      <c r="AI2146" s="27" t="s">
        <v>165</v>
      </c>
      <c r="AJ2146" s="27" t="s">
        <v>165</v>
      </c>
      <c r="AK2146" s="24" t="s">
        <v>121</v>
      </c>
      <c r="AL2146" s="24" t="s">
        <v>7086</v>
      </c>
      <c r="AM2146" s="23">
        <v>43928</v>
      </c>
      <c r="AN2146" s="28">
        <v>877803</v>
      </c>
      <c r="AO2146" s="28">
        <v>102854</v>
      </c>
      <c r="AP2146" s="24"/>
      <c r="AQ2146" s="24"/>
      <c r="AR2146" s="24"/>
      <c r="AS2146" s="24"/>
      <c r="AT2146" s="24" t="e">
        <v>#N/A</v>
      </c>
      <c r="AU2146" s="24" t="e">
        <v>#N/A</v>
      </c>
      <c r="AV2146" s="24">
        <v>60</v>
      </c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3"/>
      <c r="BG2146" s="23"/>
      <c r="BH2146" s="23">
        <v>43939</v>
      </c>
      <c r="BI2146" s="26" t="s">
        <v>127</v>
      </c>
      <c r="BJ2146" s="26" t="s">
        <v>232</v>
      </c>
      <c r="BK2146" s="29">
        <v>0</v>
      </c>
      <c r="BL2146" s="24" t="s">
        <v>129</v>
      </c>
      <c r="BM2146" s="22" t="str">
        <f ca="1">+IF(Tabla1[[#This Row],[FECHA INGRESO]]&gt;=44986,IF((TODAY()-Tabla1[[#This Row],[FECHA INGRESO]])&gt;=50,"ALERTA","TODAVÍA FALTA"),"N/A")</f>
        <v>N/A</v>
      </c>
      <c r="BN2146" s="7">
        <f>IFERROR((_xlfn.DAYS(Tabla1[[#This Row],[FECHA INGRESO]],Tabla1[[#This Row],[FECHA RETIRO]]))/30,"")</f>
        <v>-0.36666666666666664</v>
      </c>
    </row>
    <row r="2147" spans="1:66" x14ac:dyDescent="0.35">
      <c r="A2147" s="34">
        <v>1030676687</v>
      </c>
      <c r="B2147" s="22" t="s">
        <v>12201</v>
      </c>
      <c r="C2147" s="23">
        <v>43858</v>
      </c>
      <c r="D2147" s="23" t="s">
        <v>188</v>
      </c>
      <c r="E2147" s="23" t="s">
        <v>77</v>
      </c>
      <c r="F2147" s="23" t="s">
        <v>70</v>
      </c>
      <c r="G2147" s="24"/>
      <c r="H2147" s="24">
        <v>24099457208</v>
      </c>
      <c r="I2147" s="24" t="s">
        <v>72</v>
      </c>
      <c r="J2147" s="24">
        <f>DATEDIF(Tabla1[[#This Row],[FECHA DE NACIMIENTO]],Tabla1[[#This Row],[FECHA ACTUAL]],"Y")</f>
        <v>26</v>
      </c>
      <c r="K2147" s="24" t="s">
        <v>73</v>
      </c>
      <c r="L2147" s="24" t="s">
        <v>112</v>
      </c>
      <c r="M2147" s="24">
        <v>0</v>
      </c>
      <c r="N2147" s="24">
        <v>0</v>
      </c>
      <c r="O2147" s="24">
        <v>2</v>
      </c>
      <c r="P2147" s="24" t="s">
        <v>101</v>
      </c>
      <c r="Q2147" s="23">
        <v>35510</v>
      </c>
      <c r="R2147" s="24" t="s">
        <v>76</v>
      </c>
      <c r="S2147" s="25">
        <v>45119</v>
      </c>
      <c r="T2147" s="24">
        <v>3749665</v>
      </c>
      <c r="U2147" s="24">
        <v>3123355762</v>
      </c>
      <c r="V2147" s="24" t="s">
        <v>12202</v>
      </c>
      <c r="W2147" s="24" t="s">
        <v>12203</v>
      </c>
      <c r="X2147" s="24" t="s">
        <v>10489</v>
      </c>
      <c r="Y2147" s="24" t="s">
        <v>12204</v>
      </c>
      <c r="Z2147" s="24" t="s">
        <v>285</v>
      </c>
      <c r="AA2147" s="24">
        <v>3023854373</v>
      </c>
      <c r="AB2147" s="24" t="s">
        <v>77</v>
      </c>
      <c r="AC2147" s="24" t="s">
        <v>77</v>
      </c>
      <c r="AD2147" s="24" t="s">
        <v>77</v>
      </c>
      <c r="AE2147" s="26" t="s">
        <v>183</v>
      </c>
      <c r="AF2147" s="26"/>
      <c r="AG2147" s="26" t="s">
        <v>12205</v>
      </c>
      <c r="AH2147" s="27" t="s">
        <v>12206</v>
      </c>
      <c r="AI2147" s="27" t="s">
        <v>687</v>
      </c>
      <c r="AJ2147" s="27" t="s">
        <v>687</v>
      </c>
      <c r="AK2147" s="24" t="s">
        <v>89</v>
      </c>
      <c r="AL2147" s="24" t="s">
        <v>868</v>
      </c>
      <c r="AM2147" s="23">
        <v>43929</v>
      </c>
      <c r="AN2147" s="28">
        <v>877803</v>
      </c>
      <c r="AO2147" s="28">
        <v>102854</v>
      </c>
      <c r="AP2147" s="24"/>
      <c r="AQ2147" s="24"/>
      <c r="AR2147" s="24"/>
      <c r="AS2147" s="24"/>
      <c r="AT2147" s="24" t="e">
        <v>#N/A</v>
      </c>
      <c r="AU2147" s="24" t="e">
        <v>#N/A</v>
      </c>
      <c r="AV2147" s="24">
        <v>85</v>
      </c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3"/>
      <c r="BG2147" s="23"/>
      <c r="BH2147" s="23">
        <v>44117</v>
      </c>
      <c r="BI2147" s="26" t="s">
        <v>143</v>
      </c>
      <c r="BJ2147" s="26" t="s">
        <v>2450</v>
      </c>
      <c r="BK2147" s="29">
        <v>0</v>
      </c>
      <c r="BL2147" s="24" t="s">
        <v>129</v>
      </c>
      <c r="BM2147" s="22" t="str">
        <f ca="1">+IF(Tabla1[[#This Row],[FECHA INGRESO]]&gt;=44986,IF((TODAY()-Tabla1[[#This Row],[FECHA INGRESO]])&gt;=50,"ALERTA","TODAVÍA FALTA"),"N/A")</f>
        <v>N/A</v>
      </c>
      <c r="BN2147" s="7">
        <f>IFERROR((_xlfn.DAYS(Tabla1[[#This Row],[FECHA INGRESO]],Tabla1[[#This Row],[FECHA RETIRO]]))/30,"")</f>
        <v>-6.2666666666666666</v>
      </c>
    </row>
    <row r="2148" spans="1:66" x14ac:dyDescent="0.35">
      <c r="A2148" s="34">
        <v>1005482912</v>
      </c>
      <c r="B2148" s="22" t="s">
        <v>12207</v>
      </c>
      <c r="C2148" s="23">
        <v>43963</v>
      </c>
      <c r="D2148" s="23" t="s">
        <v>11633</v>
      </c>
      <c r="E2148" s="23" t="s">
        <v>111</v>
      </c>
      <c r="F2148" s="23" t="s">
        <v>70</v>
      </c>
      <c r="G2148" s="24"/>
      <c r="H2148" s="24">
        <v>24095591841</v>
      </c>
      <c r="I2148" s="24" t="s">
        <v>95</v>
      </c>
      <c r="J2148" s="24">
        <f>DATEDIF(Tabla1[[#This Row],[FECHA DE NACIMIENTO]],Tabla1[[#This Row],[FECHA ACTUAL]],"Y")</f>
        <v>22</v>
      </c>
      <c r="K2148" s="24" t="s">
        <v>73</v>
      </c>
      <c r="L2148" s="24" t="s">
        <v>112</v>
      </c>
      <c r="M2148" s="24">
        <v>0</v>
      </c>
      <c r="N2148" s="24">
        <v>0</v>
      </c>
      <c r="O2148" s="24">
        <v>3</v>
      </c>
      <c r="P2148" s="24" t="s">
        <v>101</v>
      </c>
      <c r="Q2148" s="23">
        <v>37026</v>
      </c>
      <c r="R2148" s="24" t="s">
        <v>4732</v>
      </c>
      <c r="S2148" s="25">
        <v>45119</v>
      </c>
      <c r="T2148" s="24"/>
      <c r="U2148" s="24">
        <v>3103517257</v>
      </c>
      <c r="V2148" s="24" t="s">
        <v>12208</v>
      </c>
      <c r="W2148" s="24" t="s">
        <v>11635</v>
      </c>
      <c r="X2148" s="24" t="s">
        <v>11636</v>
      </c>
      <c r="Y2148" s="24" t="s">
        <v>11637</v>
      </c>
      <c r="Z2148" s="24" t="s">
        <v>117</v>
      </c>
      <c r="AA2148" s="24">
        <v>3133866422</v>
      </c>
      <c r="AB2148" s="24" t="s">
        <v>77</v>
      </c>
      <c r="AC2148" s="24" t="s">
        <v>77</v>
      </c>
      <c r="AD2148" s="24" t="s">
        <v>77</v>
      </c>
      <c r="AE2148" s="26" t="s">
        <v>151</v>
      </c>
      <c r="AF2148" s="26"/>
      <c r="AG2148" s="26"/>
      <c r="AH2148" s="27" t="s">
        <v>10575</v>
      </c>
      <c r="AI2148" s="27" t="s">
        <v>398</v>
      </c>
      <c r="AJ2148" s="27" t="s">
        <v>398</v>
      </c>
      <c r="AK2148" s="24" t="s">
        <v>121</v>
      </c>
      <c r="AL2148" s="24" t="s">
        <v>7086</v>
      </c>
      <c r="AM2148" s="23">
        <v>43963</v>
      </c>
      <c r="AN2148" s="28">
        <v>908526.10499999998</v>
      </c>
      <c r="AO2148" s="28">
        <v>102854</v>
      </c>
      <c r="AP2148" s="24"/>
      <c r="AQ2148" s="24"/>
      <c r="AR2148" s="24"/>
      <c r="AS2148" s="24"/>
      <c r="AT2148" s="24" t="e">
        <v>#N/A</v>
      </c>
      <c r="AU2148" s="24" t="e">
        <v>#N/A</v>
      </c>
      <c r="AV2148" s="24" t="e">
        <v>#N/A</v>
      </c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3"/>
      <c r="BG2148" s="23"/>
      <c r="BH2148" s="23">
        <v>44154</v>
      </c>
      <c r="BI2148" s="26" t="s">
        <v>127</v>
      </c>
      <c r="BJ2148" s="26" t="s">
        <v>1434</v>
      </c>
      <c r="BK2148" s="29">
        <v>0</v>
      </c>
      <c r="BL2148" s="24" t="s">
        <v>129</v>
      </c>
      <c r="BM2148" s="22" t="str">
        <f ca="1">+IF(Tabla1[[#This Row],[FECHA INGRESO]]&gt;=44986,IF((TODAY()-Tabla1[[#This Row],[FECHA INGRESO]])&gt;=50,"ALERTA","TODAVÍA FALTA"),"N/A")</f>
        <v>N/A</v>
      </c>
      <c r="BN2148" s="7">
        <f>IFERROR((_xlfn.DAYS(Tabla1[[#This Row],[FECHA INGRESO]],Tabla1[[#This Row],[FECHA RETIRO]]))/30,"")</f>
        <v>-6.3666666666666663</v>
      </c>
    </row>
    <row r="2149" spans="1:66" x14ac:dyDescent="0.35">
      <c r="A2149" s="34">
        <v>1030696600</v>
      </c>
      <c r="B2149" s="22" t="s">
        <v>12209</v>
      </c>
      <c r="C2149" s="23">
        <v>43983</v>
      </c>
      <c r="D2149" s="23" t="s">
        <v>157</v>
      </c>
      <c r="E2149" s="23" t="s">
        <v>111</v>
      </c>
      <c r="F2149" s="23" t="s">
        <v>70</v>
      </c>
      <c r="G2149" s="24"/>
      <c r="H2149" s="24">
        <v>24100945326</v>
      </c>
      <c r="I2149" s="24" t="s">
        <v>72</v>
      </c>
      <c r="J2149" s="24">
        <f>DATEDIF(Tabla1[[#This Row],[FECHA DE NACIMIENTO]],Tabla1[[#This Row],[FECHA ACTUAL]],"Y")</f>
        <v>24</v>
      </c>
      <c r="K2149" s="24" t="s">
        <v>73</v>
      </c>
      <c r="L2149" s="24" t="s">
        <v>112</v>
      </c>
      <c r="M2149" s="24">
        <v>0</v>
      </c>
      <c r="N2149" s="24">
        <v>0</v>
      </c>
      <c r="O2149" s="24">
        <v>2</v>
      </c>
      <c r="P2149" s="24" t="s">
        <v>101</v>
      </c>
      <c r="Q2149" s="23">
        <v>36305</v>
      </c>
      <c r="R2149" s="24" t="s">
        <v>76</v>
      </c>
      <c r="S2149" s="25">
        <v>45119</v>
      </c>
      <c r="T2149" s="24"/>
      <c r="U2149" s="24">
        <v>3133726228</v>
      </c>
      <c r="V2149" s="33" t="s">
        <v>12210</v>
      </c>
      <c r="W2149" s="24" t="s">
        <v>12211</v>
      </c>
      <c r="X2149" s="24" t="s">
        <v>12212</v>
      </c>
      <c r="Y2149" s="24" t="s">
        <v>12213</v>
      </c>
      <c r="Z2149" s="24" t="s">
        <v>117</v>
      </c>
      <c r="AA2149" s="24">
        <v>3123354964</v>
      </c>
      <c r="AB2149" s="24" t="s">
        <v>77</v>
      </c>
      <c r="AC2149" s="24" t="s">
        <v>77</v>
      </c>
      <c r="AD2149" s="24" t="s">
        <v>77</v>
      </c>
      <c r="AE2149" s="26" t="s">
        <v>194</v>
      </c>
      <c r="AF2149" s="26" t="s">
        <v>6404</v>
      </c>
      <c r="AG2149" s="26"/>
      <c r="AH2149" s="27" t="s">
        <v>184</v>
      </c>
      <c r="AI2149" s="27" t="s">
        <v>1612</v>
      </c>
      <c r="AJ2149" s="27" t="s">
        <v>487</v>
      </c>
      <c r="AK2149" s="24" t="s">
        <v>121</v>
      </c>
      <c r="AL2149" s="24" t="s">
        <v>7086</v>
      </c>
      <c r="AM2149" s="23">
        <v>43983</v>
      </c>
      <c r="AN2149" s="28">
        <v>877803</v>
      </c>
      <c r="AO2149" s="28">
        <v>102854</v>
      </c>
      <c r="AP2149" s="24"/>
      <c r="AQ2149" s="24"/>
      <c r="AR2149" s="24"/>
      <c r="AS2149" s="24"/>
      <c r="AT2149" s="24" t="e">
        <v>#N/A</v>
      </c>
      <c r="AU2149" s="24" t="e">
        <v>#N/A</v>
      </c>
      <c r="AV2149" s="24" t="e">
        <v>#N/A</v>
      </c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3"/>
      <c r="BG2149" s="23"/>
      <c r="BH2149" s="23">
        <v>43998</v>
      </c>
      <c r="BI2149" s="26" t="s">
        <v>10014</v>
      </c>
      <c r="BJ2149" s="26" t="s">
        <v>2589</v>
      </c>
      <c r="BK2149" s="29">
        <v>0</v>
      </c>
      <c r="BL2149" s="24" t="s">
        <v>129</v>
      </c>
      <c r="BM2149" s="22" t="str">
        <f ca="1">+IF(Tabla1[[#This Row],[FECHA INGRESO]]&gt;=44986,IF((TODAY()-Tabla1[[#This Row],[FECHA INGRESO]])&gt;=50,"ALERTA","TODAVÍA FALTA"),"N/A")</f>
        <v>N/A</v>
      </c>
      <c r="BN2149" s="7">
        <f>IFERROR((_xlfn.DAYS(Tabla1[[#This Row],[FECHA INGRESO]],Tabla1[[#This Row],[FECHA RETIRO]]))/30,"")</f>
        <v>-0.5</v>
      </c>
    </row>
    <row r="2150" spans="1:66" x14ac:dyDescent="0.35">
      <c r="A2150" s="34">
        <v>1033800629</v>
      </c>
      <c r="B2150" s="22" t="s">
        <v>12214</v>
      </c>
      <c r="C2150" s="23">
        <v>43983</v>
      </c>
      <c r="D2150" s="23" t="s">
        <v>68</v>
      </c>
      <c r="E2150" s="24" t="s">
        <v>94</v>
      </c>
      <c r="F2150" s="23" t="s">
        <v>70</v>
      </c>
      <c r="G2150" s="24"/>
      <c r="H2150" s="24">
        <v>24100944703</v>
      </c>
      <c r="I2150" s="24" t="s">
        <v>95</v>
      </c>
      <c r="J2150" s="24">
        <f>DATEDIF(Tabla1[[#This Row],[FECHA DE NACIMIENTO]],Tabla1[[#This Row],[FECHA ACTUAL]],"Y")</f>
        <v>25</v>
      </c>
      <c r="K2150" s="24" t="s">
        <v>73</v>
      </c>
      <c r="L2150" s="24" t="s">
        <v>112</v>
      </c>
      <c r="M2150" s="24">
        <v>0</v>
      </c>
      <c r="N2150" s="24">
        <v>0</v>
      </c>
      <c r="O2150" s="24">
        <v>1</v>
      </c>
      <c r="P2150" s="24" t="s">
        <v>101</v>
      </c>
      <c r="Q2150" s="23">
        <v>35696</v>
      </c>
      <c r="R2150" s="24" t="s">
        <v>76</v>
      </c>
      <c r="S2150" s="25">
        <v>45119</v>
      </c>
      <c r="T2150" s="24"/>
      <c r="U2150" s="24">
        <v>3216905368</v>
      </c>
      <c r="V2150" s="24" t="s">
        <v>12215</v>
      </c>
      <c r="W2150" s="24" t="s">
        <v>12216</v>
      </c>
      <c r="X2150" s="24" t="s">
        <v>12217</v>
      </c>
      <c r="Y2150" s="24" t="s">
        <v>12218</v>
      </c>
      <c r="Z2150" s="24" t="s">
        <v>117</v>
      </c>
      <c r="AA2150" s="24">
        <v>3125721916</v>
      </c>
      <c r="AB2150" s="24" t="s">
        <v>77</v>
      </c>
      <c r="AC2150" s="24" t="s">
        <v>77</v>
      </c>
      <c r="AD2150" s="24" t="s">
        <v>77</v>
      </c>
      <c r="AE2150" s="26" t="s">
        <v>194</v>
      </c>
      <c r="AF2150" s="26" t="s">
        <v>7926</v>
      </c>
      <c r="AG2150" s="26"/>
      <c r="AH2150" s="27" t="s">
        <v>184</v>
      </c>
      <c r="AI2150" s="27" t="s">
        <v>1612</v>
      </c>
      <c r="AJ2150" s="27" t="s">
        <v>487</v>
      </c>
      <c r="AK2150" s="24" t="s">
        <v>121</v>
      </c>
      <c r="AL2150" s="24" t="s">
        <v>7086</v>
      </c>
      <c r="AM2150" s="23">
        <v>43983</v>
      </c>
      <c r="AN2150" s="28">
        <v>908526</v>
      </c>
      <c r="AO2150" s="28">
        <v>106454</v>
      </c>
      <c r="AP2150" s="24"/>
      <c r="AQ2150" s="24"/>
      <c r="AR2150" s="24"/>
      <c r="AS2150" s="24"/>
      <c r="AT2150" s="24"/>
      <c r="AU2150" s="24"/>
      <c r="AV2150" s="24">
        <v>0</v>
      </c>
      <c r="AW2150" s="24">
        <v>87</v>
      </c>
      <c r="AX2150" s="24"/>
      <c r="AY2150" s="24"/>
      <c r="AZ2150" s="24"/>
      <c r="BA2150" s="24"/>
      <c r="BB2150" s="24"/>
      <c r="BC2150" s="24"/>
      <c r="BD2150" s="24"/>
      <c r="BE2150" s="24"/>
      <c r="BF2150" s="23"/>
      <c r="BG2150" s="23"/>
      <c r="BH2150" s="23">
        <v>44407</v>
      </c>
      <c r="BI2150" s="26" t="s">
        <v>127</v>
      </c>
      <c r="BJ2150" s="26" t="s">
        <v>1434</v>
      </c>
      <c r="BK2150" s="29">
        <v>0</v>
      </c>
      <c r="BL2150" s="24" t="s">
        <v>129</v>
      </c>
      <c r="BM2150" s="22" t="str">
        <f ca="1">+IF(Tabla1[[#This Row],[FECHA INGRESO]]&gt;=44986,IF((TODAY()-Tabla1[[#This Row],[FECHA INGRESO]])&gt;=50,"ALERTA","TODAVÍA FALTA"),"N/A")</f>
        <v>N/A</v>
      </c>
      <c r="BN2150" s="7">
        <f>IFERROR((_xlfn.DAYS(Tabla1[[#This Row],[FECHA INGRESO]],Tabla1[[#This Row],[FECHA RETIRO]]))/30,"")</f>
        <v>-14.133333333333333</v>
      </c>
    </row>
    <row r="2151" spans="1:66" x14ac:dyDescent="0.35">
      <c r="A2151" s="21">
        <v>53029278</v>
      </c>
      <c r="B2151" s="22" t="s">
        <v>12219</v>
      </c>
      <c r="C2151" s="23">
        <v>43983</v>
      </c>
      <c r="D2151" s="23" t="s">
        <v>93</v>
      </c>
      <c r="E2151" s="23" t="s">
        <v>69</v>
      </c>
      <c r="F2151" s="23" t="s">
        <v>111</v>
      </c>
      <c r="G2151" s="24"/>
      <c r="H2151" s="24">
        <v>24075712149</v>
      </c>
      <c r="I2151" s="24" t="s">
        <v>95</v>
      </c>
      <c r="J2151" s="24">
        <f>DATEDIF(Tabla1[[#This Row],[FECHA DE NACIMIENTO]],Tabla1[[#This Row],[FECHA ACTUAL]],"Y")</f>
        <v>38</v>
      </c>
      <c r="K2151" s="24" t="s">
        <v>96</v>
      </c>
      <c r="L2151" s="24" t="s">
        <v>112</v>
      </c>
      <c r="M2151" s="24">
        <v>0</v>
      </c>
      <c r="N2151" s="24">
        <v>1</v>
      </c>
      <c r="O2151" s="24">
        <v>3</v>
      </c>
      <c r="P2151" s="24" t="s">
        <v>101</v>
      </c>
      <c r="Q2151" s="23">
        <v>30934</v>
      </c>
      <c r="R2151" s="24" t="s">
        <v>76</v>
      </c>
      <c r="S2151" s="25">
        <v>45119</v>
      </c>
      <c r="T2151" s="24">
        <v>2096745</v>
      </c>
      <c r="U2151" s="24">
        <v>3118834584</v>
      </c>
      <c r="V2151" s="24" t="s">
        <v>12220</v>
      </c>
      <c r="W2151" s="24" t="s">
        <v>12221</v>
      </c>
      <c r="X2151" s="24" t="s">
        <v>12222</v>
      </c>
      <c r="Y2151" s="24" t="s">
        <v>12223</v>
      </c>
      <c r="Z2151" s="24" t="s">
        <v>117</v>
      </c>
      <c r="AA2151" s="24">
        <v>3134171887</v>
      </c>
      <c r="AB2151" s="24" t="s">
        <v>83</v>
      </c>
      <c r="AC2151" s="24" t="s">
        <v>83</v>
      </c>
      <c r="AD2151" s="24" t="e">
        <v>#REF!</v>
      </c>
      <c r="AE2151" s="26" t="s">
        <v>84</v>
      </c>
      <c r="AF2151" s="26" t="s">
        <v>6055</v>
      </c>
      <c r="AG2151" s="26">
        <v>0</v>
      </c>
      <c r="AH2151" s="27" t="s">
        <v>12224</v>
      </c>
      <c r="AI2151" s="27" t="s">
        <v>105</v>
      </c>
      <c r="AJ2151" s="27" t="s">
        <v>106</v>
      </c>
      <c r="AK2151" s="24" t="s">
        <v>89</v>
      </c>
      <c r="AL2151" s="24" t="s">
        <v>90</v>
      </c>
      <c r="AM2151" s="23">
        <v>43983</v>
      </c>
      <c r="AN2151" s="28">
        <v>1802700.9</v>
      </c>
      <c r="AO2151" s="28">
        <v>140606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99</v>
      </c>
      <c r="AX2151" s="24" t="s">
        <v>12225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v>0</v>
      </c>
      <c r="BE2151" s="24">
        <v>0</v>
      </c>
      <c r="BF2151" s="23"/>
      <c r="BG2151" s="23"/>
      <c r="BH2151" s="23" t="s">
        <v>75</v>
      </c>
      <c r="BI2151" s="26">
        <v>0</v>
      </c>
      <c r="BJ2151" s="26">
        <v>0</v>
      </c>
      <c r="BK2151" s="29">
        <v>0</v>
      </c>
      <c r="BL2151" s="24" t="s">
        <v>91</v>
      </c>
      <c r="BM2151" s="22" t="str">
        <f ca="1">+IF(Tabla1[[#This Row],[FECHA INGRESO]]&gt;=44986,IF((TODAY()-Tabla1[[#This Row],[FECHA INGRESO]])&gt;=50,"ALERTA","TODAVÍA FALTA"),"N/A")</f>
        <v>N/A</v>
      </c>
      <c r="BN2151" s="7" t="str">
        <f>IFERROR((_xlfn.DAYS(Tabla1[[#This Row],[FECHA INGRESO]],Tabla1[[#This Row],[FECHA RETIRO]]))/30,"")</f>
        <v/>
      </c>
    </row>
    <row r="2152" spans="1:66" x14ac:dyDescent="0.35">
      <c r="A2152" s="34">
        <v>1012407155</v>
      </c>
      <c r="B2152" s="22" t="s">
        <v>12226</v>
      </c>
      <c r="C2152" s="23">
        <v>43987</v>
      </c>
      <c r="D2152" s="23" t="s">
        <v>266</v>
      </c>
      <c r="E2152" s="24" t="s">
        <v>94</v>
      </c>
      <c r="F2152" s="23" t="s">
        <v>94</v>
      </c>
      <c r="G2152" s="24"/>
      <c r="H2152" s="24">
        <v>24100977633</v>
      </c>
      <c r="I2152" s="24" t="s">
        <v>95</v>
      </c>
      <c r="J2152" s="24">
        <f>DATEDIF(Tabla1[[#This Row],[FECHA DE NACIMIENTO]],Tabla1[[#This Row],[FECHA ACTUAL]],"Y")</f>
        <v>29</v>
      </c>
      <c r="K2152" s="24" t="s">
        <v>96</v>
      </c>
      <c r="L2152" s="24" t="s">
        <v>112</v>
      </c>
      <c r="M2152" s="24">
        <v>1</v>
      </c>
      <c r="N2152" s="24">
        <v>1</v>
      </c>
      <c r="O2152" s="24">
        <v>1</v>
      </c>
      <c r="P2152" s="24" t="s">
        <v>101</v>
      </c>
      <c r="Q2152" s="23">
        <v>34345</v>
      </c>
      <c r="R2152" s="24" t="s">
        <v>76</v>
      </c>
      <c r="S2152" s="25">
        <v>45119</v>
      </c>
      <c r="T2152" s="24"/>
      <c r="U2152" s="24">
        <v>3184735159</v>
      </c>
      <c r="V2152" s="24" t="s">
        <v>12227</v>
      </c>
      <c r="W2152" s="24" t="s">
        <v>12228</v>
      </c>
      <c r="X2152" s="24" t="s">
        <v>8359</v>
      </c>
      <c r="Y2152" s="24" t="s">
        <v>12229</v>
      </c>
      <c r="Z2152" s="24" t="s">
        <v>117</v>
      </c>
      <c r="AA2152" s="24">
        <v>3114496081</v>
      </c>
      <c r="AB2152" s="24" t="s">
        <v>77</v>
      </c>
      <c r="AC2152" s="24" t="s">
        <v>77</v>
      </c>
      <c r="AD2152" s="24" t="s">
        <v>77</v>
      </c>
      <c r="AE2152" s="26" t="s">
        <v>183</v>
      </c>
      <c r="AF2152" s="26" t="s">
        <v>8209</v>
      </c>
      <c r="AG2152" s="26"/>
      <c r="AH2152" s="27" t="s">
        <v>184</v>
      </c>
      <c r="AI2152" s="27" t="s">
        <v>186</v>
      </c>
      <c r="AJ2152" s="27" t="s">
        <v>186</v>
      </c>
      <c r="AK2152" s="24" t="s">
        <v>121</v>
      </c>
      <c r="AL2152" s="24" t="s">
        <v>7086</v>
      </c>
      <c r="AM2152" s="23">
        <v>43987</v>
      </c>
      <c r="AN2152" s="28">
        <v>908526</v>
      </c>
      <c r="AO2152" s="28">
        <v>106454</v>
      </c>
      <c r="AP2152" s="24"/>
      <c r="AQ2152" s="24"/>
      <c r="AR2152" s="24"/>
      <c r="AS2152" s="24"/>
      <c r="AT2152" s="24"/>
      <c r="AU2152" s="24"/>
      <c r="AV2152" s="24">
        <v>48</v>
      </c>
      <c r="AW2152" s="24">
        <v>80</v>
      </c>
      <c r="AX2152" s="24"/>
      <c r="AY2152" s="24"/>
      <c r="AZ2152" s="24"/>
      <c r="BA2152" s="24"/>
      <c r="BB2152" s="24"/>
      <c r="BC2152" s="24"/>
      <c r="BD2152" s="24"/>
      <c r="BE2152" s="24"/>
      <c r="BF2152" s="23"/>
      <c r="BG2152" s="23"/>
      <c r="BH2152" s="23">
        <v>44350</v>
      </c>
      <c r="BI2152" s="26" t="s">
        <v>127</v>
      </c>
      <c r="BJ2152" s="26" t="s">
        <v>1434</v>
      </c>
      <c r="BK2152" s="29">
        <v>0</v>
      </c>
      <c r="BL2152" s="24" t="s">
        <v>129</v>
      </c>
      <c r="BM2152" s="22" t="str">
        <f ca="1">+IF(Tabla1[[#This Row],[FECHA INGRESO]]&gt;=44986,IF((TODAY()-Tabla1[[#This Row],[FECHA INGRESO]])&gt;=50,"ALERTA","TODAVÍA FALTA"),"N/A")</f>
        <v>N/A</v>
      </c>
      <c r="BN2152" s="7">
        <f>IFERROR((_xlfn.DAYS(Tabla1[[#This Row],[FECHA INGRESO]],Tabla1[[#This Row],[FECHA RETIRO]]))/30,"")</f>
        <v>-12.1</v>
      </c>
    </row>
    <row r="2153" spans="1:66" x14ac:dyDescent="0.35">
      <c r="A2153" s="21">
        <v>1233501841</v>
      </c>
      <c r="B2153" s="22" t="s">
        <v>12230</v>
      </c>
      <c r="C2153" s="23">
        <v>43990</v>
      </c>
      <c r="D2153" s="23" t="s">
        <v>188</v>
      </c>
      <c r="E2153" s="23" t="s">
        <v>69</v>
      </c>
      <c r="F2153" s="23" t="s">
        <v>70</v>
      </c>
      <c r="G2153" s="24"/>
      <c r="H2153" s="24">
        <v>24100997435</v>
      </c>
      <c r="I2153" s="24" t="s">
        <v>95</v>
      </c>
      <c r="J2153" s="24">
        <f>DATEDIF(Tabla1[[#This Row],[FECHA DE NACIMIENTO]],Tabla1[[#This Row],[FECHA ACTUAL]],"Y")</f>
        <v>24</v>
      </c>
      <c r="K2153" s="24" t="s">
        <v>96</v>
      </c>
      <c r="L2153" s="24" t="s">
        <v>112</v>
      </c>
      <c r="M2153" s="24">
        <v>0</v>
      </c>
      <c r="N2153" s="24">
        <v>0</v>
      </c>
      <c r="O2153" s="24">
        <v>2</v>
      </c>
      <c r="P2153" s="24" t="s">
        <v>101</v>
      </c>
      <c r="Q2153" s="23">
        <v>36119</v>
      </c>
      <c r="R2153" s="24" t="s">
        <v>76</v>
      </c>
      <c r="S2153" s="25">
        <v>45119</v>
      </c>
      <c r="T2153" s="24">
        <v>9068365</v>
      </c>
      <c r="U2153" s="24">
        <v>3108597234</v>
      </c>
      <c r="V2153" s="24" t="s">
        <v>12231</v>
      </c>
      <c r="W2153" s="24" t="s">
        <v>12232</v>
      </c>
      <c r="X2153" s="24" t="s">
        <v>4239</v>
      </c>
      <c r="Y2153" s="24" t="s">
        <v>12233</v>
      </c>
      <c r="Z2153" s="24" t="s">
        <v>117</v>
      </c>
      <c r="AA2153" s="24">
        <v>3108512664</v>
      </c>
      <c r="AB2153" s="24" t="s">
        <v>83</v>
      </c>
      <c r="AC2153" s="24" t="s">
        <v>101</v>
      </c>
      <c r="AD2153" s="24" t="e">
        <v>#REF!</v>
      </c>
      <c r="AE2153" s="26" t="s">
        <v>183</v>
      </c>
      <c r="AF2153" s="26" t="s">
        <v>12234</v>
      </c>
      <c r="AG2153" s="26" t="s">
        <v>2532</v>
      </c>
      <c r="AH2153" s="27" t="s">
        <v>184</v>
      </c>
      <c r="AI2153" s="27" t="s">
        <v>10123</v>
      </c>
      <c r="AJ2153" s="27" t="s">
        <v>10123</v>
      </c>
      <c r="AK2153" s="24" t="s">
        <v>121</v>
      </c>
      <c r="AL2153" s="24" t="s">
        <v>7086</v>
      </c>
      <c r="AM2153" s="23">
        <v>43990</v>
      </c>
      <c r="AN2153" s="28">
        <v>1000000</v>
      </c>
      <c r="AO2153" s="28">
        <v>117172</v>
      </c>
      <c r="AP2153" s="24" t="s">
        <v>12235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53</v>
      </c>
      <c r="AW2153" s="24">
        <v>80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v>0</v>
      </c>
      <c r="BE2153" s="24">
        <v>0</v>
      </c>
      <c r="BF2153" s="23"/>
      <c r="BG2153" s="23"/>
      <c r="BH2153" s="23">
        <v>44777</v>
      </c>
      <c r="BI2153" s="26" t="s">
        <v>127</v>
      </c>
      <c r="BJ2153" s="26" t="s">
        <v>6087</v>
      </c>
      <c r="BK2153" s="29">
        <v>0</v>
      </c>
      <c r="BL2153" s="24" t="s">
        <v>129</v>
      </c>
      <c r="BM2153" s="22" t="str">
        <f ca="1">+IF(Tabla1[[#This Row],[FECHA INGRESO]]&gt;=44986,IF((TODAY()-Tabla1[[#This Row],[FECHA INGRESO]])&gt;=50,"ALERTA","TODAVÍA FALTA"),"N/A")</f>
        <v>N/A</v>
      </c>
      <c r="BN2153" s="7">
        <f>IFERROR((_xlfn.DAYS(Tabla1[[#This Row],[FECHA INGRESO]],Tabla1[[#This Row],[FECHA RETIRO]]))/30,"")</f>
        <v>-26.233333333333334</v>
      </c>
    </row>
    <row r="2154" spans="1:66" x14ac:dyDescent="0.35">
      <c r="A2154" s="34">
        <v>1024568331</v>
      </c>
      <c r="B2154" s="22" t="s">
        <v>12236</v>
      </c>
      <c r="C2154" s="23">
        <v>43998</v>
      </c>
      <c r="D2154" s="23" t="s">
        <v>4008</v>
      </c>
      <c r="E2154" s="23" t="s">
        <v>77</v>
      </c>
      <c r="F2154" s="23" t="s">
        <v>77</v>
      </c>
      <c r="G2154" s="24"/>
      <c r="H2154" s="24">
        <v>24101030210</v>
      </c>
      <c r="I2154" s="24" t="s">
        <v>72</v>
      </c>
      <c r="J2154" s="24">
        <f>DATEDIF(Tabla1[[#This Row],[FECHA DE NACIMIENTO]],Tabla1[[#This Row],[FECHA ACTUAL]],"Y")</f>
        <v>27</v>
      </c>
      <c r="K2154" s="24" t="s">
        <v>12237</v>
      </c>
      <c r="L2154" s="24" t="s">
        <v>112</v>
      </c>
      <c r="M2154" s="24">
        <v>0</v>
      </c>
      <c r="N2154" s="24">
        <v>3</v>
      </c>
      <c r="O2154" s="24">
        <v>1</v>
      </c>
      <c r="P2154" s="24" t="s">
        <v>101</v>
      </c>
      <c r="Q2154" s="23">
        <v>35104</v>
      </c>
      <c r="R2154" s="24" t="s">
        <v>76</v>
      </c>
      <c r="S2154" s="25">
        <v>45119</v>
      </c>
      <c r="T2154" s="24">
        <v>2994191</v>
      </c>
      <c r="U2154" s="24">
        <v>3222208837</v>
      </c>
      <c r="V2154" s="33" t="s">
        <v>12238</v>
      </c>
      <c r="W2154" s="24" t="s">
        <v>12239</v>
      </c>
      <c r="X2154" s="24" t="s">
        <v>9205</v>
      </c>
      <c r="Y2154" s="24" t="s">
        <v>12240</v>
      </c>
      <c r="Z2154" s="24" t="s">
        <v>117</v>
      </c>
      <c r="AA2154" s="24">
        <v>3118350895</v>
      </c>
      <c r="AB2154" s="24" t="s">
        <v>77</v>
      </c>
      <c r="AC2154" s="24" t="s">
        <v>77</v>
      </c>
      <c r="AD2154" s="24" t="s">
        <v>77</v>
      </c>
      <c r="AE2154" s="26" t="s">
        <v>151</v>
      </c>
      <c r="AF2154" s="26"/>
      <c r="AG2154" s="26" t="s">
        <v>7429</v>
      </c>
      <c r="AH2154" s="27" t="s">
        <v>867</v>
      </c>
      <c r="AI2154" s="27" t="s">
        <v>487</v>
      </c>
      <c r="AJ2154" s="27" t="s">
        <v>487</v>
      </c>
      <c r="AK2154" s="24" t="s">
        <v>121</v>
      </c>
      <c r="AL2154" s="24" t="s">
        <v>868</v>
      </c>
      <c r="AM2154" s="23">
        <v>43998</v>
      </c>
      <c r="AN2154" s="28">
        <v>908526</v>
      </c>
      <c r="AO2154" s="28">
        <v>106454</v>
      </c>
      <c r="AP2154" s="24"/>
      <c r="AQ2154" s="24"/>
      <c r="AR2154" s="24"/>
      <c r="AS2154" s="24"/>
      <c r="AT2154" s="24"/>
      <c r="AU2154" s="24"/>
      <c r="AV2154" s="24"/>
      <c r="AW2154" s="24">
        <v>0</v>
      </c>
      <c r="AX2154" s="24"/>
      <c r="AY2154" s="24"/>
      <c r="AZ2154" s="24"/>
      <c r="BA2154" s="24"/>
      <c r="BB2154" s="24"/>
      <c r="BC2154" s="24"/>
      <c r="BD2154" s="24"/>
      <c r="BE2154" s="24"/>
      <c r="BF2154" s="23"/>
      <c r="BG2154" s="23"/>
      <c r="BH2154" s="23">
        <v>44475</v>
      </c>
      <c r="BI2154" s="26" t="s">
        <v>10014</v>
      </c>
      <c r="BJ2154" s="26" t="s">
        <v>9932</v>
      </c>
      <c r="BK2154" s="29">
        <v>0</v>
      </c>
      <c r="BL2154" s="24" t="s">
        <v>129</v>
      </c>
      <c r="BM2154" s="22" t="str">
        <f ca="1">+IF(Tabla1[[#This Row],[FECHA INGRESO]]&gt;=44986,IF((TODAY()-Tabla1[[#This Row],[FECHA INGRESO]])&gt;=50,"ALERTA","TODAVÍA FALTA"),"N/A")</f>
        <v>N/A</v>
      </c>
      <c r="BN2154" s="7">
        <f>IFERROR((_xlfn.DAYS(Tabla1[[#This Row],[FECHA INGRESO]],Tabla1[[#This Row],[FECHA RETIRO]]))/30,"")</f>
        <v>-15.9</v>
      </c>
    </row>
    <row r="2155" spans="1:66" x14ac:dyDescent="0.35">
      <c r="A2155" s="34">
        <v>1032458562</v>
      </c>
      <c r="B2155" s="22" t="s">
        <v>12241</v>
      </c>
      <c r="C2155" s="23">
        <v>43998</v>
      </c>
      <c r="D2155" s="23" t="s">
        <v>266</v>
      </c>
      <c r="E2155" s="24" t="s">
        <v>94</v>
      </c>
      <c r="F2155" s="23" t="s">
        <v>70</v>
      </c>
      <c r="G2155" s="24"/>
      <c r="H2155" s="24">
        <v>24091917085</v>
      </c>
      <c r="I2155" s="24" t="s">
        <v>95</v>
      </c>
      <c r="J2155" s="24">
        <f>DATEDIF(Tabla1[[#This Row],[FECHA DE NACIMIENTO]],Tabla1[[#This Row],[FECHA ACTUAL]],"Y")</f>
        <v>29</v>
      </c>
      <c r="K2155" s="24" t="s">
        <v>73</v>
      </c>
      <c r="L2155" s="24" t="s">
        <v>234</v>
      </c>
      <c r="M2155" s="24">
        <v>1</v>
      </c>
      <c r="N2155" s="24">
        <v>1</v>
      </c>
      <c r="O2155" s="24">
        <v>2</v>
      </c>
      <c r="P2155" s="24" t="s">
        <v>101</v>
      </c>
      <c r="Q2155" s="23">
        <v>34203</v>
      </c>
      <c r="R2155" s="24" t="s">
        <v>76</v>
      </c>
      <c r="S2155" s="25">
        <v>45119</v>
      </c>
      <c r="T2155" s="24"/>
      <c r="U2155" s="24">
        <v>3203878531</v>
      </c>
      <c r="V2155" s="33" t="s">
        <v>12242</v>
      </c>
      <c r="W2155" s="24" t="s">
        <v>12243</v>
      </c>
      <c r="X2155" s="24" t="s">
        <v>9001</v>
      </c>
      <c r="Y2155" s="24" t="s">
        <v>12244</v>
      </c>
      <c r="Z2155" s="24" t="s">
        <v>82</v>
      </c>
      <c r="AA2155" s="24">
        <v>3215078922</v>
      </c>
      <c r="AB2155" s="24" t="s">
        <v>77</v>
      </c>
      <c r="AC2155" s="24" t="s">
        <v>77</v>
      </c>
      <c r="AD2155" s="24" t="s">
        <v>77</v>
      </c>
      <c r="AE2155" s="26" t="s">
        <v>151</v>
      </c>
      <c r="AF2155" s="26"/>
      <c r="AG2155" s="26"/>
      <c r="AH2155" s="27" t="s">
        <v>184</v>
      </c>
      <c r="AI2155" s="27" t="s">
        <v>120</v>
      </c>
      <c r="AJ2155" s="27" t="s">
        <v>120</v>
      </c>
      <c r="AK2155" s="24" t="s">
        <v>121</v>
      </c>
      <c r="AL2155" s="24" t="s">
        <v>7086</v>
      </c>
      <c r="AM2155" s="23">
        <v>43998</v>
      </c>
      <c r="AN2155" s="28">
        <v>877803</v>
      </c>
      <c r="AO2155" s="28">
        <v>102854</v>
      </c>
      <c r="AP2155" s="24"/>
      <c r="AQ2155" s="24"/>
      <c r="AR2155" s="24"/>
      <c r="AS2155" s="24"/>
      <c r="AT2155" s="24" t="e">
        <v>#N/A</v>
      </c>
      <c r="AU2155" s="24" t="e">
        <v>#N/A</v>
      </c>
      <c r="AV2155" s="24">
        <v>53</v>
      </c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3"/>
      <c r="BG2155" s="23"/>
      <c r="BH2155" s="23">
        <v>44009</v>
      </c>
      <c r="BI2155" s="26" t="s">
        <v>127</v>
      </c>
      <c r="BJ2155" s="26" t="s">
        <v>12245</v>
      </c>
      <c r="BK2155" s="29">
        <v>0</v>
      </c>
      <c r="BL2155" s="24" t="s">
        <v>129</v>
      </c>
      <c r="BM2155" s="22" t="str">
        <f ca="1">+IF(Tabla1[[#This Row],[FECHA INGRESO]]&gt;=44986,IF((TODAY()-Tabla1[[#This Row],[FECHA INGRESO]])&gt;=50,"ALERTA","TODAVÍA FALTA"),"N/A")</f>
        <v>N/A</v>
      </c>
      <c r="BN2155" s="7">
        <f>IFERROR((_xlfn.DAYS(Tabla1[[#This Row],[FECHA INGRESO]],Tabla1[[#This Row],[FECHA RETIRO]]))/30,"")</f>
        <v>-0.36666666666666664</v>
      </c>
    </row>
    <row r="2156" spans="1:66" x14ac:dyDescent="0.35">
      <c r="A2156" s="21">
        <v>1022443053</v>
      </c>
      <c r="B2156" s="22" t="s">
        <v>12246</v>
      </c>
      <c r="C2156" s="23">
        <v>43998</v>
      </c>
      <c r="D2156" s="23" t="s">
        <v>188</v>
      </c>
      <c r="E2156" s="23" t="s">
        <v>110</v>
      </c>
      <c r="F2156" s="23" t="s">
        <v>70</v>
      </c>
      <c r="G2156" s="24"/>
      <c r="H2156" s="24">
        <v>24101054773</v>
      </c>
      <c r="I2156" s="24" t="s">
        <v>95</v>
      </c>
      <c r="J2156" s="24">
        <f>DATEDIF(Tabla1[[#This Row],[FECHA DE NACIMIENTO]],Tabla1[[#This Row],[FECHA ACTUAL]],"Y")</f>
        <v>24</v>
      </c>
      <c r="K2156" s="24" t="s">
        <v>96</v>
      </c>
      <c r="L2156" s="24" t="s">
        <v>112</v>
      </c>
      <c r="M2156" s="24">
        <v>0</v>
      </c>
      <c r="N2156" s="24">
        <v>0</v>
      </c>
      <c r="O2156" s="24">
        <v>2</v>
      </c>
      <c r="P2156" s="24" t="s">
        <v>101</v>
      </c>
      <c r="Q2156" s="23">
        <v>36289</v>
      </c>
      <c r="R2156" s="24" t="s">
        <v>76</v>
      </c>
      <c r="S2156" s="25">
        <v>45119</v>
      </c>
      <c r="T2156" s="24"/>
      <c r="U2156" s="24">
        <v>3205627796</v>
      </c>
      <c r="V2156" s="24" t="s">
        <v>12247</v>
      </c>
      <c r="W2156" s="24" t="s">
        <v>12248</v>
      </c>
      <c r="X2156" s="24" t="s">
        <v>12249</v>
      </c>
      <c r="Y2156" s="24" t="s">
        <v>12250</v>
      </c>
      <c r="Z2156" s="24" t="s">
        <v>285</v>
      </c>
      <c r="AA2156" s="24">
        <v>3026207217</v>
      </c>
      <c r="AB2156" s="24" t="s">
        <v>101</v>
      </c>
      <c r="AC2156" s="24" t="s">
        <v>83</v>
      </c>
      <c r="AD2156" s="24" t="e">
        <v>#REF!</v>
      </c>
      <c r="AE2156" s="26" t="s">
        <v>151</v>
      </c>
      <c r="AF2156" s="26"/>
      <c r="AG2156" s="26" t="s">
        <v>12251</v>
      </c>
      <c r="AH2156" s="27" t="s">
        <v>184</v>
      </c>
      <c r="AI2156" s="27" t="s">
        <v>1612</v>
      </c>
      <c r="AJ2156" s="27" t="s">
        <v>487</v>
      </c>
      <c r="AK2156" s="24" t="s">
        <v>121</v>
      </c>
      <c r="AL2156" s="24" t="s">
        <v>7086</v>
      </c>
      <c r="AM2156" s="23">
        <v>43998</v>
      </c>
      <c r="AN2156" s="28">
        <v>1000000</v>
      </c>
      <c r="AO2156" s="28">
        <v>117172</v>
      </c>
      <c r="AP2156" s="24" t="s">
        <v>12252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93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v>0</v>
      </c>
      <c r="BE2156" s="24">
        <v>0</v>
      </c>
      <c r="BF2156" s="23"/>
      <c r="BG2156" s="23"/>
      <c r="BH2156" s="23">
        <v>44693</v>
      </c>
      <c r="BI2156" s="26" t="s">
        <v>127</v>
      </c>
      <c r="BJ2156" s="26" t="s">
        <v>3469</v>
      </c>
      <c r="BK2156" s="29">
        <v>0</v>
      </c>
      <c r="BL2156" s="24" t="s">
        <v>129</v>
      </c>
      <c r="BM2156" s="22" t="str">
        <f ca="1">+IF(Tabla1[[#This Row],[FECHA INGRESO]]&gt;=44986,IF((TODAY()-Tabla1[[#This Row],[FECHA INGRESO]])&gt;=50,"ALERTA","TODAVÍA FALTA"),"N/A")</f>
        <v>N/A</v>
      </c>
      <c r="BN2156" s="7">
        <f>IFERROR((_xlfn.DAYS(Tabla1[[#This Row],[FECHA INGRESO]],Tabla1[[#This Row],[FECHA RETIRO]]))/30,"")</f>
        <v>-23.166666666666668</v>
      </c>
    </row>
    <row r="2157" spans="1:66" x14ac:dyDescent="0.35">
      <c r="A2157" s="34">
        <v>1014302892</v>
      </c>
      <c r="B2157" s="22" t="s">
        <v>12253</v>
      </c>
      <c r="C2157" s="23">
        <v>43998</v>
      </c>
      <c r="D2157" s="23" t="s">
        <v>4833</v>
      </c>
      <c r="E2157" s="23" t="s">
        <v>3836</v>
      </c>
      <c r="F2157" s="23" t="s">
        <v>70</v>
      </c>
      <c r="G2157" s="24"/>
      <c r="H2157" s="24">
        <v>24101039969</v>
      </c>
      <c r="I2157" s="24" t="s">
        <v>72</v>
      </c>
      <c r="J2157" s="24">
        <f>DATEDIF(Tabla1[[#This Row],[FECHA DE NACIMIENTO]],Tabla1[[#This Row],[FECHA ACTUAL]],"Y")</f>
        <v>24</v>
      </c>
      <c r="K2157" s="24" t="s">
        <v>73</v>
      </c>
      <c r="L2157" s="24" t="s">
        <v>112</v>
      </c>
      <c r="M2157" s="24">
        <v>0</v>
      </c>
      <c r="N2157" s="24">
        <v>0</v>
      </c>
      <c r="O2157" s="24">
        <v>2</v>
      </c>
      <c r="P2157" s="24" t="s">
        <v>101</v>
      </c>
      <c r="Q2157" s="23">
        <v>36170</v>
      </c>
      <c r="R2157" s="24" t="s">
        <v>76</v>
      </c>
      <c r="S2157" s="25">
        <v>45119</v>
      </c>
      <c r="T2157" s="24">
        <v>6855083</v>
      </c>
      <c r="U2157" s="24">
        <v>3142038817</v>
      </c>
      <c r="V2157" s="33" t="s">
        <v>12254</v>
      </c>
      <c r="W2157" s="24" t="s">
        <v>12255</v>
      </c>
      <c r="X2157" s="24" t="s">
        <v>12256</v>
      </c>
      <c r="Y2157" s="24" t="s">
        <v>12257</v>
      </c>
      <c r="Z2157" s="24" t="s">
        <v>117</v>
      </c>
      <c r="AA2157" s="24">
        <v>3124565735</v>
      </c>
      <c r="AB2157" s="24" t="s">
        <v>77</v>
      </c>
      <c r="AC2157" s="24" t="s">
        <v>77</v>
      </c>
      <c r="AD2157" s="24" t="s">
        <v>77</v>
      </c>
      <c r="AE2157" s="26" t="s">
        <v>102</v>
      </c>
      <c r="AF2157" s="26"/>
      <c r="AG2157" s="26" t="s">
        <v>12258</v>
      </c>
      <c r="AH2157" s="27" t="s">
        <v>184</v>
      </c>
      <c r="AI2157" s="27" t="s">
        <v>120</v>
      </c>
      <c r="AJ2157" s="27" t="s">
        <v>120</v>
      </c>
      <c r="AK2157" s="24" t="s">
        <v>121</v>
      </c>
      <c r="AL2157" s="24" t="s">
        <v>7086</v>
      </c>
      <c r="AM2157" s="23">
        <v>43998</v>
      </c>
      <c r="AN2157" s="28">
        <v>877803</v>
      </c>
      <c r="AO2157" s="28">
        <v>102854</v>
      </c>
      <c r="AP2157" s="24"/>
      <c r="AQ2157" s="24"/>
      <c r="AR2157" s="24"/>
      <c r="AS2157" s="24"/>
      <c r="AT2157" s="24" t="e">
        <v>#N/A</v>
      </c>
      <c r="AU2157" s="24" t="e">
        <v>#N/A</v>
      </c>
      <c r="AV2157" s="24" t="e">
        <v>#N/A</v>
      </c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3"/>
      <c r="BG2157" s="23"/>
      <c r="BH2157" s="23">
        <v>44043</v>
      </c>
      <c r="BI2157" s="26" t="s">
        <v>10014</v>
      </c>
      <c r="BJ2157" s="26" t="s">
        <v>10412</v>
      </c>
      <c r="BK2157" s="29">
        <v>0</v>
      </c>
      <c r="BL2157" s="24" t="s">
        <v>129</v>
      </c>
      <c r="BM2157" s="22" t="str">
        <f ca="1">+IF(Tabla1[[#This Row],[FECHA INGRESO]]&gt;=44986,IF((TODAY()-Tabla1[[#This Row],[FECHA INGRESO]])&gt;=50,"ALERTA","TODAVÍA FALTA"),"N/A")</f>
        <v>N/A</v>
      </c>
      <c r="BN2157" s="7">
        <f>IFERROR((_xlfn.DAYS(Tabla1[[#This Row],[FECHA INGRESO]],Tabla1[[#This Row],[FECHA RETIRO]]))/30,"")</f>
        <v>-1.5</v>
      </c>
    </row>
    <row r="2158" spans="1:66" x14ac:dyDescent="0.35">
      <c r="A2158" s="34">
        <v>1048216737</v>
      </c>
      <c r="B2158" s="22" t="s">
        <v>12259</v>
      </c>
      <c r="C2158" s="23">
        <v>43998</v>
      </c>
      <c r="D2158" s="23" t="s">
        <v>4833</v>
      </c>
      <c r="E2158" s="23" t="s">
        <v>110</v>
      </c>
      <c r="F2158" s="23" t="s">
        <v>70</v>
      </c>
      <c r="G2158" s="24"/>
      <c r="H2158" s="24">
        <v>24096905296</v>
      </c>
      <c r="I2158" s="24" t="s">
        <v>95</v>
      </c>
      <c r="J2158" s="24">
        <f>DATEDIF(Tabla1[[#This Row],[FECHA DE NACIMIENTO]],Tabla1[[#This Row],[FECHA ACTUAL]],"Y")</f>
        <v>29</v>
      </c>
      <c r="K2158" s="24" t="s">
        <v>96</v>
      </c>
      <c r="L2158" s="24" t="s">
        <v>234</v>
      </c>
      <c r="M2158" s="24">
        <v>2</v>
      </c>
      <c r="N2158" s="24">
        <v>2</v>
      </c>
      <c r="O2158" s="24">
        <v>1</v>
      </c>
      <c r="P2158" s="24" t="s">
        <v>101</v>
      </c>
      <c r="Q2158" s="23">
        <v>34511</v>
      </c>
      <c r="R2158" s="24" t="s">
        <v>12260</v>
      </c>
      <c r="S2158" s="25">
        <v>45119</v>
      </c>
      <c r="T2158" s="24"/>
      <c r="U2158" s="24">
        <v>3023672213</v>
      </c>
      <c r="V2158" s="33" t="s">
        <v>12261</v>
      </c>
      <c r="W2158" s="24" t="s">
        <v>12262</v>
      </c>
      <c r="X2158" s="24" t="s">
        <v>12263</v>
      </c>
      <c r="Y2158" s="24" t="s">
        <v>12264</v>
      </c>
      <c r="Z2158" s="24" t="s">
        <v>82</v>
      </c>
      <c r="AA2158" s="24">
        <v>3108274775</v>
      </c>
      <c r="AB2158" s="24" t="s">
        <v>77</v>
      </c>
      <c r="AC2158" s="24" t="s">
        <v>77</v>
      </c>
      <c r="AD2158" s="24" t="s">
        <v>77</v>
      </c>
      <c r="AE2158" s="26" t="s">
        <v>151</v>
      </c>
      <c r="AF2158" s="26"/>
      <c r="AG2158" s="26"/>
      <c r="AH2158" s="27" t="s">
        <v>184</v>
      </c>
      <c r="AI2158" s="27" t="s">
        <v>120</v>
      </c>
      <c r="AJ2158" s="27" t="s">
        <v>120</v>
      </c>
      <c r="AK2158" s="24" t="s">
        <v>121</v>
      </c>
      <c r="AL2158" s="24" t="s">
        <v>7086</v>
      </c>
      <c r="AM2158" s="23">
        <v>43998</v>
      </c>
      <c r="AN2158" s="28">
        <v>877803</v>
      </c>
      <c r="AO2158" s="28">
        <v>102854</v>
      </c>
      <c r="AP2158" s="24"/>
      <c r="AQ2158" s="24"/>
      <c r="AR2158" s="24"/>
      <c r="AS2158" s="24"/>
      <c r="AT2158" s="24" t="e">
        <v>#N/A</v>
      </c>
      <c r="AU2158" s="24" t="e">
        <v>#N/A</v>
      </c>
      <c r="AV2158" s="24" t="e">
        <v>#N/A</v>
      </c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3"/>
      <c r="BG2158" s="23"/>
      <c r="BH2158" s="23">
        <v>44008</v>
      </c>
      <c r="BI2158" s="26" t="s">
        <v>466</v>
      </c>
      <c r="BJ2158" s="26" t="s">
        <v>273</v>
      </c>
      <c r="BK2158" s="29">
        <v>0</v>
      </c>
      <c r="BL2158" s="24" t="s">
        <v>129</v>
      </c>
      <c r="BM2158" s="22" t="str">
        <f ca="1">+IF(Tabla1[[#This Row],[FECHA INGRESO]]&gt;=44986,IF((TODAY()-Tabla1[[#This Row],[FECHA INGRESO]])&gt;=50,"ALERTA","TODAVÍA FALTA"),"N/A")</f>
        <v>N/A</v>
      </c>
      <c r="BN2158" s="7">
        <f>IFERROR((_xlfn.DAYS(Tabla1[[#This Row],[FECHA INGRESO]],Tabla1[[#This Row],[FECHA RETIRO]]))/30,"")</f>
        <v>-0.33333333333333331</v>
      </c>
    </row>
    <row r="2159" spans="1:66" x14ac:dyDescent="0.35">
      <c r="A2159" s="34">
        <v>1016001679</v>
      </c>
      <c r="B2159" s="22" t="s">
        <v>12265</v>
      </c>
      <c r="C2159" s="23">
        <v>43998</v>
      </c>
      <c r="D2159" s="23" t="s">
        <v>266</v>
      </c>
      <c r="E2159" s="24" t="s">
        <v>94</v>
      </c>
      <c r="F2159" s="23" t="s">
        <v>70</v>
      </c>
      <c r="G2159" s="24"/>
      <c r="H2159" s="24">
        <v>24101056779</v>
      </c>
      <c r="I2159" s="24" t="s">
        <v>72</v>
      </c>
      <c r="J2159" s="24">
        <f>DATEDIF(Tabla1[[#This Row],[FECHA DE NACIMIENTO]],Tabla1[[#This Row],[FECHA ACTUAL]],"Y")</f>
        <v>36</v>
      </c>
      <c r="K2159" s="24" t="s">
        <v>96</v>
      </c>
      <c r="L2159" s="24" t="s">
        <v>234</v>
      </c>
      <c r="M2159" s="24">
        <v>2</v>
      </c>
      <c r="N2159" s="24">
        <v>2</v>
      </c>
      <c r="O2159" s="24">
        <v>3</v>
      </c>
      <c r="P2159" s="24" t="s">
        <v>101</v>
      </c>
      <c r="Q2159" s="23">
        <v>31870</v>
      </c>
      <c r="R2159" s="24" t="s">
        <v>76</v>
      </c>
      <c r="S2159" s="25">
        <v>45119</v>
      </c>
      <c r="T2159" s="24"/>
      <c r="U2159" s="24">
        <v>3214546637</v>
      </c>
      <c r="V2159" s="33" t="s">
        <v>12266</v>
      </c>
      <c r="W2159" s="24" t="s">
        <v>12267</v>
      </c>
      <c r="X2159" s="24" t="s">
        <v>8578</v>
      </c>
      <c r="Y2159" s="24" t="s">
        <v>12268</v>
      </c>
      <c r="Z2159" s="24" t="s">
        <v>117</v>
      </c>
      <c r="AA2159" s="24">
        <v>3133652236</v>
      </c>
      <c r="AB2159" s="24" t="s">
        <v>77</v>
      </c>
      <c r="AC2159" s="24" t="s">
        <v>77</v>
      </c>
      <c r="AD2159" s="24" t="s">
        <v>77</v>
      </c>
      <c r="AE2159" s="26" t="s">
        <v>183</v>
      </c>
      <c r="AF2159" s="26"/>
      <c r="AG2159" s="26"/>
      <c r="AH2159" s="27" t="s">
        <v>184</v>
      </c>
      <c r="AI2159" s="27" t="s">
        <v>120</v>
      </c>
      <c r="AJ2159" s="27" t="s">
        <v>120</v>
      </c>
      <c r="AK2159" s="24" t="s">
        <v>121</v>
      </c>
      <c r="AL2159" s="24" t="s">
        <v>7086</v>
      </c>
      <c r="AM2159" s="23">
        <v>43998</v>
      </c>
      <c r="AN2159" s="28">
        <v>877803</v>
      </c>
      <c r="AO2159" s="28">
        <v>102854</v>
      </c>
      <c r="AP2159" s="24"/>
      <c r="AQ2159" s="24"/>
      <c r="AR2159" s="24"/>
      <c r="AS2159" s="24"/>
      <c r="AT2159" s="24" t="e">
        <v>#N/A</v>
      </c>
      <c r="AU2159" s="24" t="e">
        <v>#N/A</v>
      </c>
      <c r="AV2159" s="24" t="e">
        <v>#N/A</v>
      </c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3"/>
      <c r="BG2159" s="23"/>
      <c r="BH2159" s="23">
        <v>44009</v>
      </c>
      <c r="BI2159" s="26" t="s">
        <v>466</v>
      </c>
      <c r="BJ2159" s="26" t="s">
        <v>273</v>
      </c>
      <c r="BK2159" s="29">
        <v>0</v>
      </c>
      <c r="BL2159" s="24" t="s">
        <v>129</v>
      </c>
      <c r="BM2159" s="22" t="str">
        <f ca="1">+IF(Tabla1[[#This Row],[FECHA INGRESO]]&gt;=44986,IF((TODAY()-Tabla1[[#This Row],[FECHA INGRESO]])&gt;=50,"ALERTA","TODAVÍA FALTA"),"N/A")</f>
        <v>N/A</v>
      </c>
      <c r="BN2159" s="7">
        <f>IFERROR((_xlfn.DAYS(Tabla1[[#This Row],[FECHA INGRESO]],Tabla1[[#This Row],[FECHA RETIRO]]))/30,"")</f>
        <v>-0.36666666666666664</v>
      </c>
    </row>
    <row r="2160" spans="1:66" x14ac:dyDescent="0.35">
      <c r="A2160" s="34">
        <v>1031140465</v>
      </c>
      <c r="B2160" s="22" t="s">
        <v>12269</v>
      </c>
      <c r="C2160" s="23">
        <v>43998</v>
      </c>
      <c r="D2160" s="23" t="s">
        <v>93</v>
      </c>
      <c r="E2160" s="23" t="s">
        <v>3836</v>
      </c>
      <c r="F2160" s="23" t="s">
        <v>70</v>
      </c>
      <c r="G2160" s="24"/>
      <c r="H2160" s="24"/>
      <c r="I2160" s="24" t="s">
        <v>95</v>
      </c>
      <c r="J2160" s="24">
        <f>DATEDIF(Tabla1[[#This Row],[FECHA DE NACIMIENTO]],Tabla1[[#This Row],[FECHA ACTUAL]],"Y")</f>
        <v>30</v>
      </c>
      <c r="K2160" s="24" t="s">
        <v>73</v>
      </c>
      <c r="L2160" s="24" t="s">
        <v>112</v>
      </c>
      <c r="M2160" s="24">
        <v>1</v>
      </c>
      <c r="N2160" s="24">
        <v>1</v>
      </c>
      <c r="O2160" s="24">
        <v>3</v>
      </c>
      <c r="P2160" s="24" t="s">
        <v>101</v>
      </c>
      <c r="Q2160" s="23">
        <v>33836</v>
      </c>
      <c r="R2160" s="24" t="s">
        <v>76</v>
      </c>
      <c r="S2160" s="25">
        <v>45119</v>
      </c>
      <c r="T2160" s="24"/>
      <c r="U2160" s="24">
        <v>3174753676</v>
      </c>
      <c r="V2160" s="33" t="s">
        <v>12270</v>
      </c>
      <c r="W2160" s="24" t="s">
        <v>12271</v>
      </c>
      <c r="X2160" s="24" t="s">
        <v>9060</v>
      </c>
      <c r="Y2160" s="24" t="s">
        <v>12272</v>
      </c>
      <c r="Z2160" s="24" t="s">
        <v>117</v>
      </c>
      <c r="AA2160" s="24">
        <v>3118840702</v>
      </c>
      <c r="AB2160" s="24" t="s">
        <v>77</v>
      </c>
      <c r="AC2160" s="24" t="s">
        <v>77</v>
      </c>
      <c r="AD2160" s="24" t="s">
        <v>77</v>
      </c>
      <c r="AE2160" s="26" t="s">
        <v>151</v>
      </c>
      <c r="AF2160" s="26"/>
      <c r="AG2160" s="26"/>
      <c r="AH2160" s="27" t="s">
        <v>184</v>
      </c>
      <c r="AI2160" s="27" t="s">
        <v>120</v>
      </c>
      <c r="AJ2160" s="27" t="s">
        <v>120</v>
      </c>
      <c r="AK2160" s="24" t="s">
        <v>121</v>
      </c>
      <c r="AL2160" s="24" t="s">
        <v>7086</v>
      </c>
      <c r="AM2160" s="23">
        <v>43998</v>
      </c>
      <c r="AN2160" s="28">
        <v>877803</v>
      </c>
      <c r="AO2160" s="28">
        <v>102854</v>
      </c>
      <c r="AP2160" s="24"/>
      <c r="AQ2160" s="24"/>
      <c r="AR2160" s="24"/>
      <c r="AS2160" s="24"/>
      <c r="AT2160" s="24" t="e">
        <v>#N/A</v>
      </c>
      <c r="AU2160" s="24" t="e">
        <v>#N/A</v>
      </c>
      <c r="AV2160" s="24" t="e">
        <v>#N/A</v>
      </c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3"/>
      <c r="BG2160" s="23"/>
      <c r="BH2160" s="23">
        <v>44008</v>
      </c>
      <c r="BI2160" s="26" t="s">
        <v>466</v>
      </c>
      <c r="BJ2160" s="26" t="s">
        <v>273</v>
      </c>
      <c r="BK2160" s="29">
        <v>0</v>
      </c>
      <c r="BL2160" s="24" t="s">
        <v>129</v>
      </c>
      <c r="BM2160" s="22" t="str">
        <f ca="1">+IF(Tabla1[[#This Row],[FECHA INGRESO]]&gt;=44986,IF((TODAY()-Tabla1[[#This Row],[FECHA INGRESO]])&gt;=50,"ALERTA","TODAVÍA FALTA"),"N/A")</f>
        <v>N/A</v>
      </c>
      <c r="BN2160" s="7">
        <f>IFERROR((_xlfn.DAYS(Tabla1[[#This Row],[FECHA INGRESO]],Tabla1[[#This Row],[FECHA RETIRO]]))/30,"")</f>
        <v>-0.33333333333333331</v>
      </c>
    </row>
    <row r="2161" spans="1:66" x14ac:dyDescent="0.35">
      <c r="A2161" s="34">
        <v>1026299548</v>
      </c>
      <c r="B2161" s="22" t="s">
        <v>12273</v>
      </c>
      <c r="C2161" s="23">
        <v>43998</v>
      </c>
      <c r="D2161" s="23" t="s">
        <v>4008</v>
      </c>
      <c r="E2161" s="24" t="s">
        <v>94</v>
      </c>
      <c r="F2161" s="23" t="s">
        <v>70</v>
      </c>
      <c r="G2161" s="24"/>
      <c r="H2161" s="24">
        <v>24101040914</v>
      </c>
      <c r="I2161" s="24" t="s">
        <v>95</v>
      </c>
      <c r="J2161" s="24">
        <f>DATEDIF(Tabla1[[#This Row],[FECHA DE NACIMIENTO]],Tabla1[[#This Row],[FECHA ACTUAL]],"Y")</f>
        <v>25</v>
      </c>
      <c r="K2161" s="24" t="s">
        <v>385</v>
      </c>
      <c r="L2161" s="24" t="s">
        <v>112</v>
      </c>
      <c r="M2161" s="24">
        <v>0</v>
      </c>
      <c r="N2161" s="24">
        <v>0</v>
      </c>
      <c r="O2161" s="24">
        <v>2</v>
      </c>
      <c r="P2161" s="24" t="s">
        <v>101</v>
      </c>
      <c r="Q2161" s="23">
        <v>35672</v>
      </c>
      <c r="R2161" s="24" t="s">
        <v>76</v>
      </c>
      <c r="S2161" s="25">
        <v>45119</v>
      </c>
      <c r="T2161" s="24"/>
      <c r="U2161" s="24">
        <v>3143006631</v>
      </c>
      <c r="V2161" s="33" t="s">
        <v>12274</v>
      </c>
      <c r="W2161" s="24" t="s">
        <v>12275</v>
      </c>
      <c r="X2161" s="24" t="s">
        <v>8169</v>
      </c>
      <c r="Y2161" s="24" t="s">
        <v>12276</v>
      </c>
      <c r="Z2161" s="24" t="s">
        <v>255</v>
      </c>
      <c r="AA2161" s="24">
        <v>3212697707</v>
      </c>
      <c r="AB2161" s="24" t="s">
        <v>77</v>
      </c>
      <c r="AC2161" s="24" t="s">
        <v>77</v>
      </c>
      <c r="AD2161" s="24" t="s">
        <v>77</v>
      </c>
      <c r="AE2161" s="26" t="s">
        <v>151</v>
      </c>
      <c r="AF2161" s="26"/>
      <c r="AG2161" s="26"/>
      <c r="AH2161" s="27" t="s">
        <v>184</v>
      </c>
      <c r="AI2161" s="27" t="s">
        <v>120</v>
      </c>
      <c r="AJ2161" s="27" t="s">
        <v>120</v>
      </c>
      <c r="AK2161" s="24" t="s">
        <v>121</v>
      </c>
      <c r="AL2161" s="24" t="s">
        <v>7086</v>
      </c>
      <c r="AM2161" s="23">
        <v>43998</v>
      </c>
      <c r="AN2161" s="28">
        <v>877803</v>
      </c>
      <c r="AO2161" s="28">
        <v>102854</v>
      </c>
      <c r="AP2161" s="24"/>
      <c r="AQ2161" s="24"/>
      <c r="AR2161" s="24"/>
      <c r="AS2161" s="24"/>
      <c r="AT2161" s="24" t="e">
        <v>#N/A</v>
      </c>
      <c r="AU2161" s="24" t="e">
        <v>#N/A</v>
      </c>
      <c r="AV2161" s="24" t="e">
        <v>#N/A</v>
      </c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3"/>
      <c r="BG2161" s="23"/>
      <c r="BH2161" s="23">
        <v>44043</v>
      </c>
      <c r="BI2161" s="26" t="s">
        <v>10014</v>
      </c>
      <c r="BJ2161" s="26" t="s">
        <v>10412</v>
      </c>
      <c r="BK2161" s="29">
        <v>0</v>
      </c>
      <c r="BL2161" s="24" t="s">
        <v>129</v>
      </c>
      <c r="BM2161" s="22" t="str">
        <f ca="1">+IF(Tabla1[[#This Row],[FECHA INGRESO]]&gt;=44986,IF((TODAY()-Tabla1[[#This Row],[FECHA INGRESO]])&gt;=50,"ALERTA","TODAVÍA FALTA"),"N/A")</f>
        <v>N/A</v>
      </c>
      <c r="BN2161" s="7">
        <f>IFERROR((_xlfn.DAYS(Tabla1[[#This Row],[FECHA INGRESO]],Tabla1[[#This Row],[FECHA RETIRO]]))/30,"")</f>
        <v>-1.5</v>
      </c>
    </row>
    <row r="2162" spans="1:66" x14ac:dyDescent="0.35">
      <c r="A2162" s="34">
        <v>1000155930</v>
      </c>
      <c r="B2162" s="22" t="s">
        <v>12277</v>
      </c>
      <c r="C2162" s="23">
        <v>43998</v>
      </c>
      <c r="D2162" s="23" t="s">
        <v>93</v>
      </c>
      <c r="E2162" s="23" t="s">
        <v>111</v>
      </c>
      <c r="F2162" s="23" t="s">
        <v>70</v>
      </c>
      <c r="G2162" s="24"/>
      <c r="H2162" s="24">
        <v>24101036960</v>
      </c>
      <c r="I2162" s="24" t="s">
        <v>95</v>
      </c>
      <c r="J2162" s="24">
        <f>DATEDIF(Tabla1[[#This Row],[FECHA DE NACIMIENTO]],Tabla1[[#This Row],[FECHA ACTUAL]],"Y")</f>
        <v>22</v>
      </c>
      <c r="K2162" s="24" t="s">
        <v>73</v>
      </c>
      <c r="L2162" s="24" t="s">
        <v>112</v>
      </c>
      <c r="M2162" s="24">
        <v>0</v>
      </c>
      <c r="N2162" s="24">
        <v>0</v>
      </c>
      <c r="O2162" s="24">
        <v>3</v>
      </c>
      <c r="P2162" s="24" t="s">
        <v>101</v>
      </c>
      <c r="Q2162" s="23">
        <v>36777</v>
      </c>
      <c r="R2162" s="24" t="s">
        <v>76</v>
      </c>
      <c r="S2162" s="25">
        <v>45119</v>
      </c>
      <c r="T2162" s="24">
        <v>2648813</v>
      </c>
      <c r="U2162" s="24">
        <v>3223758381</v>
      </c>
      <c r="V2162" s="33" t="s">
        <v>12278</v>
      </c>
      <c r="W2162" s="24" t="s">
        <v>12279</v>
      </c>
      <c r="X2162" s="24" t="s">
        <v>11868</v>
      </c>
      <c r="Y2162" s="24" t="s">
        <v>12280</v>
      </c>
      <c r="Z2162" s="24" t="s">
        <v>5349</v>
      </c>
      <c r="AA2162" s="24">
        <v>3107735626</v>
      </c>
      <c r="AB2162" s="24" t="s">
        <v>77</v>
      </c>
      <c r="AC2162" s="24" t="s">
        <v>77</v>
      </c>
      <c r="AD2162" s="24" t="s">
        <v>77</v>
      </c>
      <c r="AE2162" s="26" t="s">
        <v>151</v>
      </c>
      <c r="AF2162" s="26"/>
      <c r="AG2162" s="26"/>
      <c r="AH2162" s="27" t="s">
        <v>184</v>
      </c>
      <c r="AI2162" s="27" t="s">
        <v>120</v>
      </c>
      <c r="AJ2162" s="27" t="s">
        <v>120</v>
      </c>
      <c r="AK2162" s="24" t="s">
        <v>121</v>
      </c>
      <c r="AL2162" s="24" t="s">
        <v>7086</v>
      </c>
      <c r="AM2162" s="23">
        <v>43998</v>
      </c>
      <c r="AN2162" s="28">
        <v>877803</v>
      </c>
      <c r="AO2162" s="28">
        <v>102854</v>
      </c>
      <c r="AP2162" s="24"/>
      <c r="AQ2162" s="24"/>
      <c r="AR2162" s="24"/>
      <c r="AS2162" s="24"/>
      <c r="AT2162" s="24" t="e">
        <v>#N/A</v>
      </c>
      <c r="AU2162" s="24" t="e">
        <v>#N/A</v>
      </c>
      <c r="AV2162" s="24" t="e">
        <v>#N/A</v>
      </c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3"/>
      <c r="BG2162" s="23"/>
      <c r="BH2162" s="23">
        <v>44043</v>
      </c>
      <c r="BI2162" s="26" t="s">
        <v>10014</v>
      </c>
      <c r="BJ2162" s="26" t="s">
        <v>10412</v>
      </c>
      <c r="BK2162" s="29">
        <v>0</v>
      </c>
      <c r="BL2162" s="24" t="s">
        <v>129</v>
      </c>
      <c r="BM2162" s="22" t="str">
        <f ca="1">+IF(Tabla1[[#This Row],[FECHA INGRESO]]&gt;=44986,IF((TODAY()-Tabla1[[#This Row],[FECHA INGRESO]])&gt;=50,"ALERTA","TODAVÍA FALTA"),"N/A")</f>
        <v>N/A</v>
      </c>
      <c r="BN2162" s="7">
        <f>IFERROR((_xlfn.DAYS(Tabla1[[#This Row],[FECHA INGRESO]],Tabla1[[#This Row],[FECHA RETIRO]]))/30,"")</f>
        <v>-1.5</v>
      </c>
    </row>
    <row r="2163" spans="1:66" x14ac:dyDescent="0.35">
      <c r="A2163" s="34">
        <v>1015455607</v>
      </c>
      <c r="B2163" s="22" t="s">
        <v>12281</v>
      </c>
      <c r="C2163" s="23">
        <v>43998</v>
      </c>
      <c r="D2163" s="23" t="s">
        <v>11039</v>
      </c>
      <c r="E2163" s="23" t="s">
        <v>3836</v>
      </c>
      <c r="F2163" s="23" t="s">
        <v>70</v>
      </c>
      <c r="G2163" s="24"/>
      <c r="H2163" s="24">
        <v>24101043610</v>
      </c>
      <c r="I2163" s="24" t="s">
        <v>72</v>
      </c>
      <c r="J2163" s="24">
        <f>DATEDIF(Tabla1[[#This Row],[FECHA DE NACIMIENTO]],Tabla1[[#This Row],[FECHA ACTUAL]],"Y")</f>
        <v>28</v>
      </c>
      <c r="K2163" s="24" t="s">
        <v>320</v>
      </c>
      <c r="L2163" s="24" t="s">
        <v>112</v>
      </c>
      <c r="M2163" s="24">
        <v>0</v>
      </c>
      <c r="N2163" s="24">
        <v>0</v>
      </c>
      <c r="O2163" s="24">
        <v>2</v>
      </c>
      <c r="P2163" s="24" t="s">
        <v>101</v>
      </c>
      <c r="Q2163" s="23">
        <v>34887</v>
      </c>
      <c r="R2163" s="24" t="s">
        <v>76</v>
      </c>
      <c r="S2163" s="25">
        <v>45119</v>
      </c>
      <c r="T2163" s="24"/>
      <c r="U2163" s="24">
        <v>3504623351</v>
      </c>
      <c r="V2163" s="33" t="s">
        <v>12282</v>
      </c>
      <c r="W2163" s="24" t="s">
        <v>12283</v>
      </c>
      <c r="X2163" s="24" t="s">
        <v>12284</v>
      </c>
      <c r="Y2163" s="24" t="s">
        <v>12285</v>
      </c>
      <c r="Z2163" s="24" t="s">
        <v>117</v>
      </c>
      <c r="AA2163" s="24">
        <v>3107740916</v>
      </c>
      <c r="AB2163" s="24" t="s">
        <v>77</v>
      </c>
      <c r="AC2163" s="24" t="s">
        <v>77</v>
      </c>
      <c r="AD2163" s="24" t="s">
        <v>77</v>
      </c>
      <c r="AE2163" s="26" t="s">
        <v>194</v>
      </c>
      <c r="AF2163" s="26"/>
      <c r="AG2163" s="26"/>
      <c r="AH2163" s="27" t="s">
        <v>184</v>
      </c>
      <c r="AI2163" s="27" t="s">
        <v>120</v>
      </c>
      <c r="AJ2163" s="27" t="s">
        <v>120</v>
      </c>
      <c r="AK2163" s="24" t="s">
        <v>121</v>
      </c>
      <c r="AL2163" s="24" t="s">
        <v>7086</v>
      </c>
      <c r="AM2163" s="23">
        <v>43998</v>
      </c>
      <c r="AN2163" s="28">
        <v>877803</v>
      </c>
      <c r="AO2163" s="28">
        <v>102854</v>
      </c>
      <c r="AP2163" s="24"/>
      <c r="AQ2163" s="24"/>
      <c r="AR2163" s="24"/>
      <c r="AS2163" s="24"/>
      <c r="AT2163" s="24" t="e">
        <v>#N/A</v>
      </c>
      <c r="AU2163" s="24" t="e">
        <v>#N/A</v>
      </c>
      <c r="AV2163" s="24" t="e">
        <v>#N/A</v>
      </c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3"/>
      <c r="BG2163" s="23"/>
      <c r="BH2163" s="23">
        <v>44043</v>
      </c>
      <c r="BI2163" s="26" t="s">
        <v>10014</v>
      </c>
      <c r="BJ2163" s="26" t="s">
        <v>10412</v>
      </c>
      <c r="BK2163" s="29">
        <v>0</v>
      </c>
      <c r="BL2163" s="24" t="s">
        <v>129</v>
      </c>
      <c r="BM2163" s="22" t="str">
        <f ca="1">+IF(Tabla1[[#This Row],[FECHA INGRESO]]&gt;=44986,IF((TODAY()-Tabla1[[#This Row],[FECHA INGRESO]])&gt;=50,"ALERTA","TODAVÍA FALTA"),"N/A")</f>
        <v>N/A</v>
      </c>
      <c r="BN2163" s="7">
        <f>IFERROR((_xlfn.DAYS(Tabla1[[#This Row],[FECHA INGRESO]],Tabla1[[#This Row],[FECHA RETIRO]]))/30,"")</f>
        <v>-1.5</v>
      </c>
    </row>
    <row r="2164" spans="1:66" x14ac:dyDescent="0.35">
      <c r="A2164" s="34">
        <v>1003557999</v>
      </c>
      <c r="B2164" s="22" t="s">
        <v>12286</v>
      </c>
      <c r="C2164" s="23">
        <v>43998</v>
      </c>
      <c r="D2164" s="23" t="s">
        <v>12287</v>
      </c>
      <c r="E2164" s="23" t="s">
        <v>1274</v>
      </c>
      <c r="F2164" s="23" t="s">
        <v>70</v>
      </c>
      <c r="G2164" s="24"/>
      <c r="H2164" s="24">
        <v>24101119391</v>
      </c>
      <c r="I2164" s="24" t="s">
        <v>95</v>
      </c>
      <c r="J2164" s="24">
        <f>DATEDIF(Tabla1[[#This Row],[FECHA DE NACIMIENTO]],Tabla1[[#This Row],[FECHA ACTUAL]],"Y")</f>
        <v>21</v>
      </c>
      <c r="K2164" s="24" t="s">
        <v>73</v>
      </c>
      <c r="L2164" s="24" t="s">
        <v>112</v>
      </c>
      <c r="M2164" s="24">
        <v>0</v>
      </c>
      <c r="N2164" s="24">
        <v>0</v>
      </c>
      <c r="O2164" s="24">
        <v>1</v>
      </c>
      <c r="P2164" s="24" t="s">
        <v>101</v>
      </c>
      <c r="Q2164" s="23">
        <v>37285</v>
      </c>
      <c r="R2164" s="24" t="s">
        <v>76</v>
      </c>
      <c r="S2164" s="25">
        <v>45119</v>
      </c>
      <c r="T2164" s="24"/>
      <c r="U2164" s="24">
        <v>3124788463</v>
      </c>
      <c r="V2164" s="33" t="s">
        <v>12288</v>
      </c>
      <c r="W2164" s="24" t="s">
        <v>12289</v>
      </c>
      <c r="X2164" s="24" t="s">
        <v>12290</v>
      </c>
      <c r="Y2164" s="24" t="s">
        <v>12291</v>
      </c>
      <c r="Z2164" s="24" t="s">
        <v>162</v>
      </c>
      <c r="AA2164" s="24">
        <v>3228926546</v>
      </c>
      <c r="AB2164" s="24" t="s">
        <v>77</v>
      </c>
      <c r="AC2164" s="24" t="s">
        <v>77</v>
      </c>
      <c r="AD2164" s="24" t="s">
        <v>77</v>
      </c>
      <c r="AE2164" s="26" t="s">
        <v>151</v>
      </c>
      <c r="AF2164" s="26"/>
      <c r="AG2164" s="26"/>
      <c r="AH2164" s="27" t="s">
        <v>184</v>
      </c>
      <c r="AI2164" s="27" t="s">
        <v>120</v>
      </c>
      <c r="AJ2164" s="27" t="s">
        <v>120</v>
      </c>
      <c r="AK2164" s="24" t="s">
        <v>121</v>
      </c>
      <c r="AL2164" s="24" t="s">
        <v>7086</v>
      </c>
      <c r="AM2164" s="23">
        <v>43998</v>
      </c>
      <c r="AN2164" s="28">
        <v>877803</v>
      </c>
      <c r="AO2164" s="28">
        <v>102854</v>
      </c>
      <c r="AP2164" s="24"/>
      <c r="AQ2164" s="24"/>
      <c r="AR2164" s="24"/>
      <c r="AS2164" s="24"/>
      <c r="AT2164" s="24" t="e">
        <v>#N/A</v>
      </c>
      <c r="AU2164" s="24" t="e">
        <v>#N/A</v>
      </c>
      <c r="AV2164" s="24" t="e">
        <v>#N/A</v>
      </c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3"/>
      <c r="BG2164" s="23"/>
      <c r="BH2164" s="23">
        <v>44043</v>
      </c>
      <c r="BI2164" s="26" t="s">
        <v>10014</v>
      </c>
      <c r="BJ2164" s="26" t="s">
        <v>10412</v>
      </c>
      <c r="BK2164" s="29">
        <v>0</v>
      </c>
      <c r="BL2164" s="24" t="s">
        <v>129</v>
      </c>
      <c r="BM2164" s="22" t="str">
        <f ca="1">+IF(Tabla1[[#This Row],[FECHA INGRESO]]&gt;=44986,IF((TODAY()-Tabla1[[#This Row],[FECHA INGRESO]])&gt;=50,"ALERTA","TODAVÍA FALTA"),"N/A")</f>
        <v>N/A</v>
      </c>
      <c r="BN2164" s="7">
        <f>IFERROR((_xlfn.DAYS(Tabla1[[#This Row],[FECHA INGRESO]],Tabla1[[#This Row],[FECHA RETIRO]]))/30,"")</f>
        <v>-1.5</v>
      </c>
    </row>
    <row r="2165" spans="1:66" x14ac:dyDescent="0.35">
      <c r="A2165" s="34">
        <v>1000349334</v>
      </c>
      <c r="B2165" s="22" t="s">
        <v>12292</v>
      </c>
      <c r="C2165" s="23">
        <v>43998</v>
      </c>
      <c r="D2165" s="23" t="s">
        <v>4008</v>
      </c>
      <c r="E2165" s="23" t="s">
        <v>111</v>
      </c>
      <c r="F2165" s="23" t="s">
        <v>70</v>
      </c>
      <c r="G2165" s="24"/>
      <c r="H2165" s="24">
        <v>24101041753</v>
      </c>
      <c r="I2165" s="24" t="s">
        <v>95</v>
      </c>
      <c r="J2165" s="24">
        <f>DATEDIF(Tabla1[[#This Row],[FECHA DE NACIMIENTO]],Tabla1[[#This Row],[FECHA ACTUAL]],"Y")</f>
        <v>22</v>
      </c>
      <c r="K2165" s="24" t="s">
        <v>73</v>
      </c>
      <c r="L2165" s="24" t="s">
        <v>112</v>
      </c>
      <c r="M2165" s="24">
        <v>0</v>
      </c>
      <c r="N2165" s="24">
        <v>0</v>
      </c>
      <c r="O2165" s="24">
        <v>3</v>
      </c>
      <c r="P2165" s="24" t="s">
        <v>101</v>
      </c>
      <c r="Q2165" s="23">
        <v>37004</v>
      </c>
      <c r="R2165" s="24" t="s">
        <v>76</v>
      </c>
      <c r="S2165" s="25">
        <v>45119</v>
      </c>
      <c r="T2165" s="24"/>
      <c r="U2165" s="24">
        <v>3223726192</v>
      </c>
      <c r="V2165" s="33" t="s">
        <v>12293</v>
      </c>
      <c r="W2165" s="24" t="s">
        <v>12294</v>
      </c>
      <c r="X2165" s="24" t="s">
        <v>12295</v>
      </c>
      <c r="Y2165" s="24" t="s">
        <v>12296</v>
      </c>
      <c r="Z2165" s="24" t="s">
        <v>5349</v>
      </c>
      <c r="AA2165" s="24">
        <v>3138241584</v>
      </c>
      <c r="AB2165" s="24" t="s">
        <v>77</v>
      </c>
      <c r="AC2165" s="24" t="s">
        <v>77</v>
      </c>
      <c r="AD2165" s="24" t="s">
        <v>77</v>
      </c>
      <c r="AE2165" s="26" t="s">
        <v>151</v>
      </c>
      <c r="AF2165" s="26"/>
      <c r="AG2165" s="26"/>
      <c r="AH2165" s="27" t="s">
        <v>184</v>
      </c>
      <c r="AI2165" s="27" t="s">
        <v>487</v>
      </c>
      <c r="AJ2165" s="27" t="s">
        <v>487</v>
      </c>
      <c r="AK2165" s="24" t="s">
        <v>121</v>
      </c>
      <c r="AL2165" s="24" t="s">
        <v>7086</v>
      </c>
      <c r="AM2165" s="23">
        <v>43998</v>
      </c>
      <c r="AN2165" s="28">
        <v>877803</v>
      </c>
      <c r="AO2165" s="28">
        <v>102854</v>
      </c>
      <c r="AP2165" s="24" t="s">
        <v>12297</v>
      </c>
      <c r="AQ2165" s="24" t="s">
        <v>12298</v>
      </c>
      <c r="AR2165" s="24"/>
      <c r="AS2165" s="24"/>
      <c r="AT2165" s="24" t="e">
        <v>#N/A</v>
      </c>
      <c r="AU2165" s="24" t="e">
        <v>#N/A</v>
      </c>
      <c r="AV2165" s="24" t="e">
        <v>#N/A</v>
      </c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3"/>
      <c r="BG2165" s="23"/>
      <c r="BH2165" s="23">
        <v>44053</v>
      </c>
      <c r="BI2165" s="26" t="s">
        <v>466</v>
      </c>
      <c r="BJ2165" s="26" t="s">
        <v>9661</v>
      </c>
      <c r="BK2165" s="29">
        <v>0</v>
      </c>
      <c r="BL2165" s="24" t="s">
        <v>129</v>
      </c>
      <c r="BM2165" s="22" t="str">
        <f ca="1">+IF(Tabla1[[#This Row],[FECHA INGRESO]]&gt;=44986,IF((TODAY()-Tabla1[[#This Row],[FECHA INGRESO]])&gt;=50,"ALERTA","TODAVÍA FALTA"),"N/A")</f>
        <v>N/A</v>
      </c>
      <c r="BN2165" s="7">
        <f>IFERROR((_xlfn.DAYS(Tabla1[[#This Row],[FECHA INGRESO]],Tabla1[[#This Row],[FECHA RETIRO]]))/30,"")</f>
        <v>-1.8333333333333333</v>
      </c>
    </row>
    <row r="2166" spans="1:66" x14ac:dyDescent="0.35">
      <c r="A2166" s="34">
        <v>1235242620</v>
      </c>
      <c r="B2166" s="22" t="s">
        <v>12299</v>
      </c>
      <c r="C2166" s="23">
        <v>43998</v>
      </c>
      <c r="D2166" s="23" t="s">
        <v>266</v>
      </c>
      <c r="E2166" s="23" t="s">
        <v>1274</v>
      </c>
      <c r="F2166" s="23" t="s">
        <v>70</v>
      </c>
      <c r="G2166" s="24"/>
      <c r="H2166" s="24">
        <v>24101072377</v>
      </c>
      <c r="I2166" s="24" t="s">
        <v>95</v>
      </c>
      <c r="J2166" s="24">
        <f>DATEDIF(Tabla1[[#This Row],[FECHA DE NACIMIENTO]],Tabla1[[#This Row],[FECHA ACTUAL]],"Y")</f>
        <v>38</v>
      </c>
      <c r="K2166" s="24" t="s">
        <v>73</v>
      </c>
      <c r="L2166" s="24" t="s">
        <v>74</v>
      </c>
      <c r="M2166" s="24">
        <v>2</v>
      </c>
      <c r="N2166" s="24">
        <v>3</v>
      </c>
      <c r="O2166" s="24">
        <v>1</v>
      </c>
      <c r="P2166" s="24" t="s">
        <v>101</v>
      </c>
      <c r="Q2166" s="23">
        <v>30901</v>
      </c>
      <c r="R2166" s="24" t="s">
        <v>6007</v>
      </c>
      <c r="S2166" s="25">
        <v>45119</v>
      </c>
      <c r="T2166" s="24">
        <v>9322483</v>
      </c>
      <c r="U2166" s="24">
        <v>3136972752</v>
      </c>
      <c r="V2166" s="33" t="s">
        <v>12300</v>
      </c>
      <c r="W2166" s="24" t="s">
        <v>12301</v>
      </c>
      <c r="X2166" s="24" t="s">
        <v>12302</v>
      </c>
      <c r="Y2166" s="24" t="s">
        <v>12303</v>
      </c>
      <c r="Z2166" s="24" t="s">
        <v>82</v>
      </c>
      <c r="AA2166" s="24">
        <v>3136972752</v>
      </c>
      <c r="AB2166" s="24" t="s">
        <v>77</v>
      </c>
      <c r="AC2166" s="24" t="s">
        <v>77</v>
      </c>
      <c r="AD2166" s="24" t="s">
        <v>77</v>
      </c>
      <c r="AE2166" s="26" t="s">
        <v>151</v>
      </c>
      <c r="AF2166" s="26"/>
      <c r="AG2166" s="26"/>
      <c r="AH2166" s="27" t="s">
        <v>184</v>
      </c>
      <c r="AI2166" s="27" t="s">
        <v>120</v>
      </c>
      <c r="AJ2166" s="27" t="s">
        <v>120</v>
      </c>
      <c r="AK2166" s="24" t="s">
        <v>121</v>
      </c>
      <c r="AL2166" s="24" t="s">
        <v>7086</v>
      </c>
      <c r="AM2166" s="23">
        <v>43998</v>
      </c>
      <c r="AN2166" s="28">
        <v>908526</v>
      </c>
      <c r="AO2166" s="28">
        <v>106454</v>
      </c>
      <c r="AP2166" s="24"/>
      <c r="AQ2166" s="24"/>
      <c r="AR2166" s="24"/>
      <c r="AS2166" s="24"/>
      <c r="AT2166" s="24"/>
      <c r="AU2166" s="24"/>
      <c r="AV2166" s="24"/>
      <c r="AW2166" s="24">
        <v>77</v>
      </c>
      <c r="AX2166" s="24"/>
      <c r="AY2166" s="24"/>
      <c r="AZ2166" s="24"/>
      <c r="BA2166" s="24"/>
      <c r="BB2166" s="24"/>
      <c r="BC2166" s="24"/>
      <c r="BD2166" s="24"/>
      <c r="BE2166" s="24"/>
      <c r="BF2166" s="23"/>
      <c r="BG2166" s="23"/>
      <c r="BH2166" s="23">
        <v>44386</v>
      </c>
      <c r="BI2166" s="26" t="s">
        <v>127</v>
      </c>
      <c r="BJ2166" s="26" t="s">
        <v>273</v>
      </c>
      <c r="BK2166" s="29">
        <v>0</v>
      </c>
      <c r="BL2166" s="24" t="s">
        <v>129</v>
      </c>
      <c r="BM2166" s="22" t="str">
        <f ca="1">+IF(Tabla1[[#This Row],[FECHA INGRESO]]&gt;=44986,IF((TODAY()-Tabla1[[#This Row],[FECHA INGRESO]])&gt;=50,"ALERTA","TODAVÍA FALTA"),"N/A")</f>
        <v>N/A</v>
      </c>
      <c r="BN2166" s="7">
        <f>IFERROR((_xlfn.DAYS(Tabla1[[#This Row],[FECHA INGRESO]],Tabla1[[#This Row],[FECHA RETIRO]]))/30,"")</f>
        <v>-12.933333333333334</v>
      </c>
    </row>
    <row r="2167" spans="1:66" x14ac:dyDescent="0.35">
      <c r="A2167" s="34">
        <v>1024596147</v>
      </c>
      <c r="B2167" s="22" t="s">
        <v>12304</v>
      </c>
      <c r="C2167" s="23">
        <v>43998</v>
      </c>
      <c r="D2167" s="23" t="s">
        <v>157</v>
      </c>
      <c r="E2167" s="23" t="s">
        <v>69</v>
      </c>
      <c r="F2167" s="23" t="s">
        <v>70</v>
      </c>
      <c r="G2167" s="24"/>
      <c r="H2167" s="24">
        <v>24101048684</v>
      </c>
      <c r="I2167" s="24" t="s">
        <v>95</v>
      </c>
      <c r="J2167" s="24">
        <f>DATEDIF(Tabla1[[#This Row],[FECHA DE NACIMIENTO]],Tabla1[[#This Row],[FECHA ACTUAL]],"Y")</f>
        <v>24</v>
      </c>
      <c r="K2167" s="24" t="s">
        <v>73</v>
      </c>
      <c r="L2167" s="24" t="s">
        <v>112</v>
      </c>
      <c r="M2167" s="24">
        <v>0</v>
      </c>
      <c r="N2167" s="24">
        <v>0</v>
      </c>
      <c r="O2167" s="24">
        <v>2</v>
      </c>
      <c r="P2167" s="24" t="s">
        <v>101</v>
      </c>
      <c r="Q2167" s="23">
        <v>36213</v>
      </c>
      <c r="R2167" s="24" t="s">
        <v>76</v>
      </c>
      <c r="S2167" s="25">
        <v>45119</v>
      </c>
      <c r="T2167" s="24">
        <v>7772585</v>
      </c>
      <c r="U2167" s="24">
        <v>3218294704</v>
      </c>
      <c r="V2167" s="33" t="s">
        <v>12305</v>
      </c>
      <c r="W2167" s="24" t="s">
        <v>12306</v>
      </c>
      <c r="X2167" s="24" t="s">
        <v>7819</v>
      </c>
      <c r="Y2167" s="24" t="s">
        <v>12307</v>
      </c>
      <c r="Z2167" s="24" t="s">
        <v>117</v>
      </c>
      <c r="AA2167" s="24">
        <v>3133734591</v>
      </c>
      <c r="AB2167" s="24" t="s">
        <v>77</v>
      </c>
      <c r="AC2167" s="24" t="s">
        <v>77</v>
      </c>
      <c r="AD2167" s="24" t="s">
        <v>77</v>
      </c>
      <c r="AE2167" s="26" t="s">
        <v>194</v>
      </c>
      <c r="AF2167" s="26"/>
      <c r="AG2167" s="26"/>
      <c r="AH2167" s="27" t="s">
        <v>184</v>
      </c>
      <c r="AI2167" s="27" t="s">
        <v>120</v>
      </c>
      <c r="AJ2167" s="27" t="s">
        <v>120</v>
      </c>
      <c r="AK2167" s="24" t="s">
        <v>121</v>
      </c>
      <c r="AL2167" s="24" t="s">
        <v>7086</v>
      </c>
      <c r="AM2167" s="23">
        <v>43998</v>
      </c>
      <c r="AN2167" s="28">
        <v>908526</v>
      </c>
      <c r="AO2167" s="28">
        <v>106454</v>
      </c>
      <c r="AP2167" s="24"/>
      <c r="AQ2167" s="24"/>
      <c r="AR2167" s="24"/>
      <c r="AS2167" s="24"/>
      <c r="AT2167" s="24" t="e">
        <v>#N/A</v>
      </c>
      <c r="AU2167" s="24" t="e">
        <v>#N/A</v>
      </c>
      <c r="AV2167" s="24" t="e">
        <v>#N/A</v>
      </c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3"/>
      <c r="BG2167" s="23"/>
      <c r="BH2167" s="23">
        <v>44299</v>
      </c>
      <c r="BI2167" s="26" t="s">
        <v>127</v>
      </c>
      <c r="BJ2167" s="26" t="s">
        <v>273</v>
      </c>
      <c r="BK2167" s="29">
        <v>0</v>
      </c>
      <c r="BL2167" s="24" t="s">
        <v>129</v>
      </c>
      <c r="BM2167" s="22" t="str">
        <f ca="1">+IF(Tabla1[[#This Row],[FECHA INGRESO]]&gt;=44986,IF((TODAY()-Tabla1[[#This Row],[FECHA INGRESO]])&gt;=50,"ALERTA","TODAVÍA FALTA"),"N/A")</f>
        <v>N/A</v>
      </c>
      <c r="BN2167" s="7">
        <f>IFERROR((_xlfn.DAYS(Tabla1[[#This Row],[FECHA INGRESO]],Tabla1[[#This Row],[FECHA RETIRO]]))/30,"")</f>
        <v>-10.033333333333333</v>
      </c>
    </row>
    <row r="2168" spans="1:66" x14ac:dyDescent="0.35">
      <c r="A2168" s="34">
        <v>1013672952</v>
      </c>
      <c r="B2168" s="22" t="s">
        <v>12308</v>
      </c>
      <c r="C2168" s="23">
        <v>43998</v>
      </c>
      <c r="D2168" s="23" t="s">
        <v>266</v>
      </c>
      <c r="E2168" s="23" t="s">
        <v>111</v>
      </c>
      <c r="F2168" s="23" t="s">
        <v>70</v>
      </c>
      <c r="G2168" s="24"/>
      <c r="H2168" s="24">
        <v>24101072771</v>
      </c>
      <c r="I2168" s="24" t="s">
        <v>72</v>
      </c>
      <c r="J2168" s="24">
        <f>DATEDIF(Tabla1[[#This Row],[FECHA DE NACIMIENTO]],Tabla1[[#This Row],[FECHA ACTUAL]],"Y")</f>
        <v>26</v>
      </c>
      <c r="K2168" s="24" t="s">
        <v>73</v>
      </c>
      <c r="L2168" s="24" t="s">
        <v>112</v>
      </c>
      <c r="M2168" s="24">
        <v>0</v>
      </c>
      <c r="N2168" s="24">
        <v>0</v>
      </c>
      <c r="O2168" s="24">
        <v>2</v>
      </c>
      <c r="P2168" s="24" t="s">
        <v>101</v>
      </c>
      <c r="Q2168" s="23">
        <v>35530</v>
      </c>
      <c r="R2168" s="24" t="s">
        <v>76</v>
      </c>
      <c r="S2168" s="25">
        <v>45119</v>
      </c>
      <c r="T2168" s="24">
        <v>3860880</v>
      </c>
      <c r="U2168" s="24">
        <v>3134863966</v>
      </c>
      <c r="V2168" s="33" t="s">
        <v>12309</v>
      </c>
      <c r="W2168" s="24" t="s">
        <v>12310</v>
      </c>
      <c r="X2168" s="24" t="s">
        <v>12311</v>
      </c>
      <c r="Y2168" s="24" t="s">
        <v>12312</v>
      </c>
      <c r="Z2168" s="24" t="s">
        <v>255</v>
      </c>
      <c r="AA2168" s="24">
        <v>3138452388</v>
      </c>
      <c r="AB2168" s="24" t="s">
        <v>77</v>
      </c>
      <c r="AC2168" s="24" t="s">
        <v>77</v>
      </c>
      <c r="AD2168" s="24" t="s">
        <v>77</v>
      </c>
      <c r="AE2168" s="26" t="s">
        <v>84</v>
      </c>
      <c r="AF2168" s="26" t="s">
        <v>103</v>
      </c>
      <c r="AG2168" s="26" t="s">
        <v>12313</v>
      </c>
      <c r="AH2168" s="27" t="s">
        <v>184</v>
      </c>
      <c r="AI2168" s="27" t="s">
        <v>120</v>
      </c>
      <c r="AJ2168" s="27" t="s">
        <v>120</v>
      </c>
      <c r="AK2168" s="24" t="s">
        <v>121</v>
      </c>
      <c r="AL2168" s="24" t="s">
        <v>7086</v>
      </c>
      <c r="AM2168" s="23">
        <v>43998</v>
      </c>
      <c r="AN2168" s="28">
        <v>877803</v>
      </c>
      <c r="AO2168" s="28">
        <v>102854</v>
      </c>
      <c r="AP2168" s="24"/>
      <c r="AQ2168" s="24"/>
      <c r="AR2168" s="24"/>
      <c r="AS2168" s="24"/>
      <c r="AT2168" s="24" t="e">
        <v>#N/A</v>
      </c>
      <c r="AU2168" s="24" t="e">
        <v>#N/A</v>
      </c>
      <c r="AV2168" s="24" t="e">
        <v>#N/A</v>
      </c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3"/>
      <c r="BG2168" s="23"/>
      <c r="BH2168" s="23">
        <v>44043</v>
      </c>
      <c r="BI2168" s="26" t="s">
        <v>10014</v>
      </c>
      <c r="BJ2168" s="26" t="s">
        <v>10412</v>
      </c>
      <c r="BK2168" s="29">
        <v>0</v>
      </c>
      <c r="BL2168" s="24" t="s">
        <v>129</v>
      </c>
      <c r="BM2168" s="22" t="str">
        <f ca="1">+IF(Tabla1[[#This Row],[FECHA INGRESO]]&gt;=44986,IF((TODAY()-Tabla1[[#This Row],[FECHA INGRESO]])&gt;=50,"ALERTA","TODAVÍA FALTA"),"N/A")</f>
        <v>N/A</v>
      </c>
      <c r="BN2168" s="7">
        <f>IFERROR((_xlfn.DAYS(Tabla1[[#This Row],[FECHA INGRESO]],Tabla1[[#This Row],[FECHA RETIRO]]))/30,"")</f>
        <v>-1.5</v>
      </c>
    </row>
    <row r="2169" spans="1:66" x14ac:dyDescent="0.35">
      <c r="A2169" s="34">
        <v>1000618339</v>
      </c>
      <c r="B2169" s="22" t="s">
        <v>12314</v>
      </c>
      <c r="C2169" s="23">
        <v>43998</v>
      </c>
      <c r="D2169" s="23" t="s">
        <v>4833</v>
      </c>
      <c r="E2169" s="24" t="s">
        <v>94</v>
      </c>
      <c r="F2169" s="23" t="s">
        <v>70</v>
      </c>
      <c r="G2169" s="24"/>
      <c r="H2169" s="24">
        <v>24101042934</v>
      </c>
      <c r="I2169" s="24" t="s">
        <v>72</v>
      </c>
      <c r="J2169" s="24">
        <f>DATEDIF(Tabla1[[#This Row],[FECHA DE NACIMIENTO]],Tabla1[[#This Row],[FECHA ACTUAL]],"Y")</f>
        <v>23</v>
      </c>
      <c r="K2169" s="24" t="s">
        <v>96</v>
      </c>
      <c r="L2169" s="24" t="s">
        <v>112</v>
      </c>
      <c r="M2169" s="24">
        <v>0</v>
      </c>
      <c r="N2169" s="24">
        <v>0</v>
      </c>
      <c r="O2169" s="24">
        <v>2</v>
      </c>
      <c r="P2169" s="24" t="s">
        <v>101</v>
      </c>
      <c r="Q2169" s="23">
        <v>36704</v>
      </c>
      <c r="R2169" s="24" t="s">
        <v>830</v>
      </c>
      <c r="S2169" s="25">
        <v>45119</v>
      </c>
      <c r="T2169" s="24"/>
      <c r="U2169" s="24">
        <v>3209770798</v>
      </c>
      <c r="V2169" s="33" t="s">
        <v>12315</v>
      </c>
      <c r="W2169" s="24" t="s">
        <v>12316</v>
      </c>
      <c r="X2169" s="24" t="s">
        <v>12317</v>
      </c>
      <c r="Y2169" s="24" t="s">
        <v>12318</v>
      </c>
      <c r="Z2169" s="24" t="s">
        <v>117</v>
      </c>
      <c r="AA2169" s="24">
        <v>3227306921</v>
      </c>
      <c r="AB2169" s="24" t="s">
        <v>77</v>
      </c>
      <c r="AC2169" s="24" t="s">
        <v>77</v>
      </c>
      <c r="AD2169" s="24" t="s">
        <v>77</v>
      </c>
      <c r="AE2169" s="26" t="s">
        <v>183</v>
      </c>
      <c r="AF2169" s="26"/>
      <c r="AG2169" s="26"/>
      <c r="AH2169" s="27" t="s">
        <v>184</v>
      </c>
      <c r="AI2169" s="27" t="s">
        <v>120</v>
      </c>
      <c r="AJ2169" s="27" t="s">
        <v>120</v>
      </c>
      <c r="AK2169" s="24" t="s">
        <v>121</v>
      </c>
      <c r="AL2169" s="24" t="s">
        <v>7086</v>
      </c>
      <c r="AM2169" s="23">
        <v>43998</v>
      </c>
      <c r="AN2169" s="28">
        <v>877803</v>
      </c>
      <c r="AO2169" s="28">
        <v>102854</v>
      </c>
      <c r="AP2169" s="24"/>
      <c r="AQ2169" s="24"/>
      <c r="AR2169" s="24"/>
      <c r="AS2169" s="24"/>
      <c r="AT2169" s="24" t="e">
        <v>#N/A</v>
      </c>
      <c r="AU2169" s="24" t="e">
        <v>#N/A</v>
      </c>
      <c r="AV2169" s="24" t="e">
        <v>#N/A</v>
      </c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3"/>
      <c r="BG2169" s="23"/>
      <c r="BH2169" s="23">
        <v>44043</v>
      </c>
      <c r="BI2169" s="26" t="s">
        <v>10014</v>
      </c>
      <c r="BJ2169" s="26" t="s">
        <v>10412</v>
      </c>
      <c r="BK2169" s="29">
        <v>0</v>
      </c>
      <c r="BL2169" s="24" t="s">
        <v>129</v>
      </c>
      <c r="BM2169" s="22" t="str">
        <f ca="1">+IF(Tabla1[[#This Row],[FECHA INGRESO]]&gt;=44986,IF((TODAY()-Tabla1[[#This Row],[FECHA INGRESO]])&gt;=50,"ALERTA","TODAVÍA FALTA"),"N/A")</f>
        <v>N/A</v>
      </c>
      <c r="BN2169" s="7">
        <f>IFERROR((_xlfn.DAYS(Tabla1[[#This Row],[FECHA INGRESO]],Tabla1[[#This Row],[FECHA RETIRO]]))/30,"")</f>
        <v>-1.5</v>
      </c>
    </row>
    <row r="2170" spans="1:66" x14ac:dyDescent="0.35">
      <c r="A2170" s="34">
        <v>1118200698</v>
      </c>
      <c r="B2170" s="22" t="s">
        <v>12319</v>
      </c>
      <c r="C2170" s="23">
        <v>43998</v>
      </c>
      <c r="D2170" s="23" t="s">
        <v>4833</v>
      </c>
      <c r="E2170" s="23" t="s">
        <v>1274</v>
      </c>
      <c r="F2170" s="23" t="s">
        <v>70</v>
      </c>
      <c r="G2170" s="24"/>
      <c r="H2170" s="24">
        <v>24101073046</v>
      </c>
      <c r="I2170" s="24" t="s">
        <v>95</v>
      </c>
      <c r="J2170" s="24">
        <f>DATEDIF(Tabla1[[#This Row],[FECHA DE NACIMIENTO]],Tabla1[[#This Row],[FECHA ACTUAL]],"Y")</f>
        <v>28</v>
      </c>
      <c r="K2170" s="24" t="s">
        <v>73</v>
      </c>
      <c r="L2170" s="24" t="s">
        <v>112</v>
      </c>
      <c r="M2170" s="24">
        <v>2</v>
      </c>
      <c r="N2170" s="24">
        <v>2</v>
      </c>
      <c r="O2170" s="24">
        <v>3</v>
      </c>
      <c r="P2170" s="24" t="s">
        <v>101</v>
      </c>
      <c r="Q2170" s="23">
        <v>34892</v>
      </c>
      <c r="R2170" s="24" t="s">
        <v>12320</v>
      </c>
      <c r="S2170" s="25">
        <v>45119</v>
      </c>
      <c r="T2170" s="24"/>
      <c r="U2170" s="24">
        <v>3144810940</v>
      </c>
      <c r="V2170" s="33" t="s">
        <v>12321</v>
      </c>
      <c r="W2170" s="24" t="s">
        <v>12322</v>
      </c>
      <c r="X2170" s="24" t="s">
        <v>12323</v>
      </c>
      <c r="Y2170" s="24" t="s">
        <v>12324</v>
      </c>
      <c r="Z2170" s="24" t="s">
        <v>117</v>
      </c>
      <c r="AA2170" s="24">
        <v>3204971057</v>
      </c>
      <c r="AB2170" s="24" t="s">
        <v>77</v>
      </c>
      <c r="AC2170" s="24" t="s">
        <v>77</v>
      </c>
      <c r="AD2170" s="24" t="s">
        <v>77</v>
      </c>
      <c r="AE2170" s="26" t="s">
        <v>151</v>
      </c>
      <c r="AF2170" s="26"/>
      <c r="AG2170" s="26"/>
      <c r="AH2170" s="27" t="s">
        <v>184</v>
      </c>
      <c r="AI2170" s="27" t="s">
        <v>1612</v>
      </c>
      <c r="AJ2170" s="27" t="s">
        <v>487</v>
      </c>
      <c r="AK2170" s="24" t="s">
        <v>121</v>
      </c>
      <c r="AL2170" s="24" t="s">
        <v>7086</v>
      </c>
      <c r="AM2170" s="23">
        <v>43998</v>
      </c>
      <c r="AN2170" s="28">
        <v>908526</v>
      </c>
      <c r="AO2170" s="28">
        <v>106454</v>
      </c>
      <c r="AP2170" s="24" t="s">
        <v>12297</v>
      </c>
      <c r="AQ2170" s="24" t="s">
        <v>12298</v>
      </c>
      <c r="AR2170" s="24"/>
      <c r="AS2170" s="24"/>
      <c r="AT2170" s="24"/>
      <c r="AU2170" s="24"/>
      <c r="AV2170" s="24"/>
      <c r="AW2170" s="24">
        <v>91</v>
      </c>
      <c r="AX2170" s="24"/>
      <c r="AY2170" s="24"/>
      <c r="AZ2170" s="24"/>
      <c r="BA2170" s="24"/>
      <c r="BB2170" s="24"/>
      <c r="BC2170" s="24"/>
      <c r="BD2170" s="24"/>
      <c r="BE2170" s="24"/>
      <c r="BF2170" s="23"/>
      <c r="BG2170" s="23"/>
      <c r="BH2170" s="23">
        <v>44428</v>
      </c>
      <c r="BI2170" s="26" t="s">
        <v>127</v>
      </c>
      <c r="BJ2170" s="26" t="s">
        <v>273</v>
      </c>
      <c r="BK2170" s="29">
        <v>0</v>
      </c>
      <c r="BL2170" s="24" t="s">
        <v>129</v>
      </c>
      <c r="BM2170" s="22" t="str">
        <f ca="1">+IF(Tabla1[[#This Row],[FECHA INGRESO]]&gt;=44986,IF((TODAY()-Tabla1[[#This Row],[FECHA INGRESO]])&gt;=50,"ALERTA","TODAVÍA FALTA"),"N/A")</f>
        <v>N/A</v>
      </c>
      <c r="BN2170" s="7">
        <f>IFERROR((_xlfn.DAYS(Tabla1[[#This Row],[FECHA INGRESO]],Tabla1[[#This Row],[FECHA RETIRO]]))/30,"")</f>
        <v>-14.333333333333334</v>
      </c>
    </row>
    <row r="2171" spans="1:66" x14ac:dyDescent="0.35">
      <c r="A2171" s="34">
        <v>1012367973</v>
      </c>
      <c r="B2171" s="22" t="s">
        <v>12325</v>
      </c>
      <c r="C2171" s="23">
        <v>43998</v>
      </c>
      <c r="D2171" s="23" t="s">
        <v>266</v>
      </c>
      <c r="E2171" s="23" t="s">
        <v>110</v>
      </c>
      <c r="F2171" s="23" t="s">
        <v>70</v>
      </c>
      <c r="G2171" s="24"/>
      <c r="H2171" s="24">
        <v>24094207840</v>
      </c>
      <c r="I2171" s="24" t="s">
        <v>72</v>
      </c>
      <c r="J2171" s="24">
        <f>DATEDIF(Tabla1[[#This Row],[FECHA DE NACIMIENTO]],Tabla1[[#This Row],[FECHA ACTUAL]],"Y")</f>
        <v>32</v>
      </c>
      <c r="K2171" s="24" t="s">
        <v>385</v>
      </c>
      <c r="L2171" s="24" t="s">
        <v>74</v>
      </c>
      <c r="M2171" s="24">
        <v>1</v>
      </c>
      <c r="N2171" s="24">
        <v>1</v>
      </c>
      <c r="O2171" s="24">
        <v>2</v>
      </c>
      <c r="P2171" s="24" t="s">
        <v>101</v>
      </c>
      <c r="Q2171" s="23">
        <v>33104</v>
      </c>
      <c r="R2171" s="24" t="s">
        <v>76</v>
      </c>
      <c r="S2171" s="25">
        <v>45119</v>
      </c>
      <c r="T2171" s="24"/>
      <c r="U2171" s="24">
        <v>3002224181</v>
      </c>
      <c r="V2171" s="33" t="s">
        <v>12326</v>
      </c>
      <c r="W2171" s="24" t="s">
        <v>12327</v>
      </c>
      <c r="X2171" s="24" t="s">
        <v>11223</v>
      </c>
      <c r="Y2171" s="24" t="s">
        <v>12328</v>
      </c>
      <c r="Z2171" s="24" t="s">
        <v>82</v>
      </c>
      <c r="AA2171" s="24">
        <v>3106870640</v>
      </c>
      <c r="AB2171" s="24" t="s">
        <v>77</v>
      </c>
      <c r="AC2171" s="24" t="s">
        <v>77</v>
      </c>
      <c r="AD2171" s="24" t="s">
        <v>77</v>
      </c>
      <c r="AE2171" s="26" t="s">
        <v>102</v>
      </c>
      <c r="AF2171" s="26" t="s">
        <v>12329</v>
      </c>
      <c r="AG2171" s="26" t="s">
        <v>12330</v>
      </c>
      <c r="AH2171" s="27" t="s">
        <v>184</v>
      </c>
      <c r="AI2171" s="27" t="s">
        <v>120</v>
      </c>
      <c r="AJ2171" s="27" t="s">
        <v>120</v>
      </c>
      <c r="AK2171" s="24" t="s">
        <v>121</v>
      </c>
      <c r="AL2171" s="24" t="s">
        <v>7086</v>
      </c>
      <c r="AM2171" s="23">
        <v>43998</v>
      </c>
      <c r="AN2171" s="28">
        <v>877803</v>
      </c>
      <c r="AO2171" s="28">
        <v>102854</v>
      </c>
      <c r="AP2171" s="24"/>
      <c r="AQ2171" s="24"/>
      <c r="AR2171" s="24"/>
      <c r="AS2171" s="24"/>
      <c r="AT2171" s="24" t="e">
        <v>#N/A</v>
      </c>
      <c r="AU2171" s="24" t="e">
        <v>#N/A</v>
      </c>
      <c r="AV2171" s="24" t="e">
        <v>#N/A</v>
      </c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3"/>
      <c r="BG2171" s="23"/>
      <c r="BH2171" s="23">
        <v>44043</v>
      </c>
      <c r="BI2171" s="26" t="s">
        <v>10014</v>
      </c>
      <c r="BJ2171" s="26" t="s">
        <v>10412</v>
      </c>
      <c r="BK2171" s="29">
        <v>0</v>
      </c>
      <c r="BL2171" s="24" t="s">
        <v>129</v>
      </c>
      <c r="BM2171" s="22" t="str">
        <f ca="1">+IF(Tabla1[[#This Row],[FECHA INGRESO]]&gt;=44986,IF((TODAY()-Tabla1[[#This Row],[FECHA INGRESO]])&gt;=50,"ALERTA","TODAVÍA FALTA"),"N/A")</f>
        <v>N/A</v>
      </c>
      <c r="BN2171" s="7">
        <f>IFERROR((_xlfn.DAYS(Tabla1[[#This Row],[FECHA INGRESO]],Tabla1[[#This Row],[FECHA RETIRO]]))/30,"")</f>
        <v>-1.5</v>
      </c>
    </row>
    <row r="2172" spans="1:66" x14ac:dyDescent="0.35">
      <c r="A2172" s="34">
        <v>1007370691</v>
      </c>
      <c r="B2172" s="22" t="s">
        <v>12331</v>
      </c>
      <c r="C2172" s="23">
        <v>43998</v>
      </c>
      <c r="D2172" s="23" t="s">
        <v>93</v>
      </c>
      <c r="E2172" s="23" t="s">
        <v>1274</v>
      </c>
      <c r="F2172" s="23" t="s">
        <v>70</v>
      </c>
      <c r="G2172" s="24"/>
      <c r="H2172" s="24">
        <v>24101055916</v>
      </c>
      <c r="I2172" s="24" t="s">
        <v>95</v>
      </c>
      <c r="J2172" s="24">
        <f>DATEDIF(Tabla1[[#This Row],[FECHA DE NACIMIENTO]],Tabla1[[#This Row],[FECHA ACTUAL]],"Y")</f>
        <v>23</v>
      </c>
      <c r="K2172" s="24" t="s">
        <v>320</v>
      </c>
      <c r="L2172" s="24" t="s">
        <v>112</v>
      </c>
      <c r="M2172" s="24">
        <v>0</v>
      </c>
      <c r="N2172" s="24">
        <v>0</v>
      </c>
      <c r="O2172" s="24">
        <v>2</v>
      </c>
      <c r="P2172" s="24" t="s">
        <v>101</v>
      </c>
      <c r="Q2172" s="23">
        <v>36655</v>
      </c>
      <c r="R2172" s="24" t="s">
        <v>76</v>
      </c>
      <c r="S2172" s="25">
        <v>45119</v>
      </c>
      <c r="T2172" s="24"/>
      <c r="U2172" s="24">
        <v>3175946043</v>
      </c>
      <c r="V2172" s="33" t="s">
        <v>12332</v>
      </c>
      <c r="W2172" s="24" t="s">
        <v>12333</v>
      </c>
      <c r="X2172" s="24" t="s">
        <v>12334</v>
      </c>
      <c r="Y2172" s="24" t="s">
        <v>12335</v>
      </c>
      <c r="Z2172" s="24" t="s">
        <v>117</v>
      </c>
      <c r="AA2172" s="24">
        <v>3204163835</v>
      </c>
      <c r="AB2172" s="24" t="s">
        <v>77</v>
      </c>
      <c r="AC2172" s="24" t="s">
        <v>77</v>
      </c>
      <c r="AD2172" s="24" t="s">
        <v>77</v>
      </c>
      <c r="AE2172" s="26" t="s">
        <v>183</v>
      </c>
      <c r="AF2172" s="26"/>
      <c r="AG2172" s="26"/>
      <c r="AH2172" s="27" t="s">
        <v>184</v>
      </c>
      <c r="AI2172" s="27" t="s">
        <v>120</v>
      </c>
      <c r="AJ2172" s="27" t="s">
        <v>120</v>
      </c>
      <c r="AK2172" s="24" t="s">
        <v>121</v>
      </c>
      <c r="AL2172" s="24" t="s">
        <v>7086</v>
      </c>
      <c r="AM2172" s="23">
        <v>43998</v>
      </c>
      <c r="AN2172" s="28">
        <v>877803</v>
      </c>
      <c r="AO2172" s="28">
        <v>102854</v>
      </c>
      <c r="AP2172" s="24"/>
      <c r="AQ2172" s="24"/>
      <c r="AR2172" s="24"/>
      <c r="AS2172" s="24"/>
      <c r="AT2172" s="24" t="e">
        <v>#N/A</v>
      </c>
      <c r="AU2172" s="24" t="e">
        <v>#N/A</v>
      </c>
      <c r="AV2172" s="24" t="e">
        <v>#N/A</v>
      </c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3"/>
      <c r="BG2172" s="23"/>
      <c r="BH2172" s="23">
        <v>44043</v>
      </c>
      <c r="BI2172" s="26" t="s">
        <v>10014</v>
      </c>
      <c r="BJ2172" s="26" t="s">
        <v>10412</v>
      </c>
      <c r="BK2172" s="29">
        <v>0</v>
      </c>
      <c r="BL2172" s="24" t="s">
        <v>129</v>
      </c>
      <c r="BM2172" s="22" t="str">
        <f ca="1">+IF(Tabla1[[#This Row],[FECHA INGRESO]]&gt;=44986,IF((TODAY()-Tabla1[[#This Row],[FECHA INGRESO]])&gt;=50,"ALERTA","TODAVÍA FALTA"),"N/A")</f>
        <v>N/A</v>
      </c>
      <c r="BN2172" s="7">
        <f>IFERROR((_xlfn.DAYS(Tabla1[[#This Row],[FECHA INGRESO]],Tabla1[[#This Row],[FECHA RETIRO]]))/30,"")</f>
        <v>-1.5</v>
      </c>
    </row>
    <row r="2173" spans="1:66" x14ac:dyDescent="0.35">
      <c r="A2173" s="34">
        <v>1019017839</v>
      </c>
      <c r="B2173" s="22" t="s">
        <v>12336</v>
      </c>
      <c r="C2173" s="23">
        <v>43998</v>
      </c>
      <c r="D2173" s="23" t="s">
        <v>188</v>
      </c>
      <c r="E2173" s="24" t="s">
        <v>94</v>
      </c>
      <c r="F2173" s="23" t="s">
        <v>70</v>
      </c>
      <c r="G2173" s="24"/>
      <c r="H2173" s="24">
        <v>24101034630</v>
      </c>
      <c r="I2173" s="24" t="s">
        <v>95</v>
      </c>
      <c r="J2173" s="24">
        <f>DATEDIF(Tabla1[[#This Row],[FECHA DE NACIMIENTO]],Tabla1[[#This Row],[FECHA ACTUAL]],"Y")</f>
        <v>35</v>
      </c>
      <c r="K2173" s="24" t="s">
        <v>73</v>
      </c>
      <c r="L2173" s="24" t="s">
        <v>112</v>
      </c>
      <c r="M2173" s="24">
        <v>1</v>
      </c>
      <c r="N2173" s="24">
        <v>2</v>
      </c>
      <c r="O2173" s="24">
        <v>3</v>
      </c>
      <c r="P2173" s="24" t="s">
        <v>101</v>
      </c>
      <c r="Q2173" s="23">
        <v>32031</v>
      </c>
      <c r="R2173" s="24" t="s">
        <v>76</v>
      </c>
      <c r="S2173" s="25">
        <v>45119</v>
      </c>
      <c r="T2173" s="24">
        <v>6835109</v>
      </c>
      <c r="U2173" s="24">
        <v>3003395017</v>
      </c>
      <c r="V2173" s="33" t="s">
        <v>12337</v>
      </c>
      <c r="W2173" s="24" t="s">
        <v>12338</v>
      </c>
      <c r="X2173" s="24" t="s">
        <v>626</v>
      </c>
      <c r="Y2173" s="24" t="s">
        <v>12339</v>
      </c>
      <c r="Z2173" s="24" t="s">
        <v>567</v>
      </c>
      <c r="AA2173" s="24">
        <v>3204992831</v>
      </c>
      <c r="AB2173" s="24" t="s">
        <v>77</v>
      </c>
      <c r="AC2173" s="24" t="s">
        <v>77</v>
      </c>
      <c r="AD2173" s="24" t="s">
        <v>77</v>
      </c>
      <c r="AE2173" s="26" t="s">
        <v>151</v>
      </c>
      <c r="AF2173" s="26"/>
      <c r="AG2173" s="26"/>
      <c r="AH2173" s="27" t="s">
        <v>184</v>
      </c>
      <c r="AI2173" s="27" t="s">
        <v>120</v>
      </c>
      <c r="AJ2173" s="27" t="s">
        <v>120</v>
      </c>
      <c r="AK2173" s="24" t="s">
        <v>121</v>
      </c>
      <c r="AL2173" s="24" t="s">
        <v>7086</v>
      </c>
      <c r="AM2173" s="23">
        <v>43998</v>
      </c>
      <c r="AN2173" s="28">
        <v>877803</v>
      </c>
      <c r="AO2173" s="28">
        <v>102854</v>
      </c>
      <c r="AP2173" s="24"/>
      <c r="AQ2173" s="24"/>
      <c r="AR2173" s="24"/>
      <c r="AS2173" s="24"/>
      <c r="AT2173" s="24" t="e">
        <v>#N/A</v>
      </c>
      <c r="AU2173" s="24" t="e">
        <v>#N/A</v>
      </c>
      <c r="AV2173" s="24" t="e">
        <v>#N/A</v>
      </c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3"/>
      <c r="BG2173" s="23"/>
      <c r="BH2173" s="23">
        <v>44043</v>
      </c>
      <c r="BI2173" s="26" t="s">
        <v>10014</v>
      </c>
      <c r="BJ2173" s="26" t="s">
        <v>10412</v>
      </c>
      <c r="BK2173" s="29">
        <v>0</v>
      </c>
      <c r="BL2173" s="24" t="s">
        <v>129</v>
      </c>
      <c r="BM2173" s="22" t="str">
        <f ca="1">+IF(Tabla1[[#This Row],[FECHA INGRESO]]&gt;=44986,IF((TODAY()-Tabla1[[#This Row],[FECHA INGRESO]])&gt;=50,"ALERTA","TODAVÍA FALTA"),"N/A")</f>
        <v>N/A</v>
      </c>
      <c r="BN2173" s="7">
        <f>IFERROR((_xlfn.DAYS(Tabla1[[#This Row],[FECHA INGRESO]],Tabla1[[#This Row],[FECHA RETIRO]]))/30,"")</f>
        <v>-1.5</v>
      </c>
    </row>
    <row r="2174" spans="1:66" x14ac:dyDescent="0.35">
      <c r="A2174" s="34">
        <v>52762718</v>
      </c>
      <c r="B2174" s="22" t="s">
        <v>12340</v>
      </c>
      <c r="C2174" s="23">
        <v>43998</v>
      </c>
      <c r="D2174" s="23" t="s">
        <v>188</v>
      </c>
      <c r="E2174" s="23" t="s">
        <v>1274</v>
      </c>
      <c r="F2174" s="23" t="s">
        <v>70</v>
      </c>
      <c r="G2174" s="24"/>
      <c r="H2174" s="24">
        <v>24101071893</v>
      </c>
      <c r="I2174" s="24" t="s">
        <v>95</v>
      </c>
      <c r="J2174" s="24">
        <f>DATEDIF(Tabla1[[#This Row],[FECHA DE NACIMIENTO]],Tabla1[[#This Row],[FECHA ACTUAL]],"Y")</f>
        <v>38</v>
      </c>
      <c r="K2174" s="24" t="s">
        <v>73</v>
      </c>
      <c r="L2174" s="24" t="s">
        <v>112</v>
      </c>
      <c r="M2174" s="24">
        <v>2</v>
      </c>
      <c r="N2174" s="24">
        <v>3</v>
      </c>
      <c r="O2174" s="24">
        <v>2</v>
      </c>
      <c r="P2174" s="24" t="s">
        <v>101</v>
      </c>
      <c r="Q2174" s="23">
        <v>30935</v>
      </c>
      <c r="R2174" s="24" t="s">
        <v>76</v>
      </c>
      <c r="S2174" s="25">
        <v>45119</v>
      </c>
      <c r="T2174" s="24">
        <v>4530617</v>
      </c>
      <c r="U2174" s="24">
        <v>3208211025</v>
      </c>
      <c r="V2174" s="33" t="s">
        <v>12341</v>
      </c>
      <c r="W2174" s="24" t="s">
        <v>12342</v>
      </c>
      <c r="X2174" s="24" t="s">
        <v>11331</v>
      </c>
      <c r="Y2174" s="24" t="s">
        <v>12343</v>
      </c>
      <c r="Z2174" s="24" t="s">
        <v>1597</v>
      </c>
      <c r="AA2174" s="24">
        <v>3112128457</v>
      </c>
      <c r="AB2174" s="24" t="s">
        <v>77</v>
      </c>
      <c r="AC2174" s="24" t="s">
        <v>77</v>
      </c>
      <c r="AD2174" s="24" t="s">
        <v>77</v>
      </c>
      <c r="AE2174" s="26" t="s">
        <v>151</v>
      </c>
      <c r="AF2174" s="26"/>
      <c r="AG2174" s="26"/>
      <c r="AH2174" s="27" t="s">
        <v>184</v>
      </c>
      <c r="AI2174" s="27" t="s">
        <v>120</v>
      </c>
      <c r="AJ2174" s="27" t="s">
        <v>120</v>
      </c>
      <c r="AK2174" s="24" t="s">
        <v>121</v>
      </c>
      <c r="AL2174" s="24" t="s">
        <v>7086</v>
      </c>
      <c r="AM2174" s="23">
        <v>43998</v>
      </c>
      <c r="AN2174" s="28">
        <v>877803</v>
      </c>
      <c r="AO2174" s="28">
        <v>102854</v>
      </c>
      <c r="AP2174" s="24"/>
      <c r="AQ2174" s="24"/>
      <c r="AR2174" s="24"/>
      <c r="AS2174" s="24"/>
      <c r="AT2174" s="24" t="e">
        <v>#N/A</v>
      </c>
      <c r="AU2174" s="24" t="e">
        <v>#N/A</v>
      </c>
      <c r="AV2174" s="24" t="e">
        <v>#N/A</v>
      </c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3"/>
      <c r="BG2174" s="23"/>
      <c r="BH2174" s="23">
        <v>44043</v>
      </c>
      <c r="BI2174" s="26" t="s">
        <v>10014</v>
      </c>
      <c r="BJ2174" s="26" t="s">
        <v>10412</v>
      </c>
      <c r="BK2174" s="29">
        <v>0</v>
      </c>
      <c r="BL2174" s="24" t="s">
        <v>129</v>
      </c>
      <c r="BM2174" s="22" t="str">
        <f ca="1">+IF(Tabla1[[#This Row],[FECHA INGRESO]]&gt;=44986,IF((TODAY()-Tabla1[[#This Row],[FECHA INGRESO]])&gt;=50,"ALERTA","TODAVÍA FALTA"),"N/A")</f>
        <v>N/A</v>
      </c>
      <c r="BN2174" s="7">
        <f>IFERROR((_xlfn.DAYS(Tabla1[[#This Row],[FECHA INGRESO]],Tabla1[[#This Row],[FECHA RETIRO]]))/30,"")</f>
        <v>-1.5</v>
      </c>
    </row>
    <row r="2175" spans="1:66" x14ac:dyDescent="0.35">
      <c r="A2175" s="34">
        <v>1032407727</v>
      </c>
      <c r="B2175" s="22" t="s">
        <v>12344</v>
      </c>
      <c r="C2175" s="23">
        <v>43998</v>
      </c>
      <c r="D2175" s="23" t="s">
        <v>582</v>
      </c>
      <c r="E2175" s="23" t="s">
        <v>3836</v>
      </c>
      <c r="F2175" s="23" t="s">
        <v>70</v>
      </c>
      <c r="G2175" s="24"/>
      <c r="H2175" s="24">
        <v>24101041544</v>
      </c>
      <c r="I2175" s="24" t="s">
        <v>72</v>
      </c>
      <c r="J2175" s="24">
        <f>DATEDIF(Tabla1[[#This Row],[FECHA DE NACIMIENTO]],Tabla1[[#This Row],[FECHA ACTUAL]],"Y")</f>
        <v>35</v>
      </c>
      <c r="K2175" s="24" t="s">
        <v>73</v>
      </c>
      <c r="L2175" s="24" t="s">
        <v>112</v>
      </c>
      <c r="M2175" s="24">
        <v>0</v>
      </c>
      <c r="N2175" s="24">
        <v>0</v>
      </c>
      <c r="O2175" s="24">
        <v>3</v>
      </c>
      <c r="P2175" s="24" t="s">
        <v>101</v>
      </c>
      <c r="Q2175" s="23">
        <v>32202</v>
      </c>
      <c r="R2175" s="24" t="s">
        <v>76</v>
      </c>
      <c r="S2175" s="25">
        <v>45119</v>
      </c>
      <c r="T2175" s="24"/>
      <c r="U2175" s="24">
        <v>3193608731</v>
      </c>
      <c r="V2175" s="33" t="s">
        <v>12345</v>
      </c>
      <c r="W2175" s="24" t="s">
        <v>12346</v>
      </c>
      <c r="X2175" s="24" t="s">
        <v>8470</v>
      </c>
      <c r="Y2175" s="24" t="s">
        <v>12347</v>
      </c>
      <c r="Z2175" s="24" t="s">
        <v>255</v>
      </c>
      <c r="AA2175" s="24">
        <v>3193608731</v>
      </c>
      <c r="AB2175" s="24" t="s">
        <v>77</v>
      </c>
      <c r="AC2175" s="24" t="s">
        <v>77</v>
      </c>
      <c r="AD2175" s="24" t="s">
        <v>77</v>
      </c>
      <c r="AE2175" s="26" t="s">
        <v>183</v>
      </c>
      <c r="AF2175" s="26"/>
      <c r="AG2175" s="26"/>
      <c r="AH2175" s="27" t="s">
        <v>184</v>
      </c>
      <c r="AI2175" s="27" t="s">
        <v>120</v>
      </c>
      <c r="AJ2175" s="27" t="s">
        <v>120</v>
      </c>
      <c r="AK2175" s="24" t="s">
        <v>121</v>
      </c>
      <c r="AL2175" s="24" t="s">
        <v>7086</v>
      </c>
      <c r="AM2175" s="23">
        <v>43998</v>
      </c>
      <c r="AN2175" s="28">
        <v>877803</v>
      </c>
      <c r="AO2175" s="28">
        <v>102854</v>
      </c>
      <c r="AP2175" s="24"/>
      <c r="AQ2175" s="24"/>
      <c r="AR2175" s="24"/>
      <c r="AS2175" s="24"/>
      <c r="AT2175" s="24" t="e">
        <v>#N/A</v>
      </c>
      <c r="AU2175" s="24" t="e">
        <v>#N/A</v>
      </c>
      <c r="AV2175" s="24" t="e">
        <v>#N/A</v>
      </c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3"/>
      <c r="BG2175" s="23"/>
      <c r="BH2175" s="23">
        <v>44043</v>
      </c>
      <c r="BI2175" s="26" t="s">
        <v>10014</v>
      </c>
      <c r="BJ2175" s="26" t="s">
        <v>10412</v>
      </c>
      <c r="BK2175" s="29">
        <v>0</v>
      </c>
      <c r="BL2175" s="24" t="s">
        <v>129</v>
      </c>
      <c r="BM2175" s="22" t="str">
        <f ca="1">+IF(Tabla1[[#This Row],[FECHA INGRESO]]&gt;=44986,IF((TODAY()-Tabla1[[#This Row],[FECHA INGRESO]])&gt;=50,"ALERTA","TODAVÍA FALTA"),"N/A")</f>
        <v>N/A</v>
      </c>
      <c r="BN2175" s="7">
        <f>IFERROR((_xlfn.DAYS(Tabla1[[#This Row],[FECHA INGRESO]],Tabla1[[#This Row],[FECHA RETIRO]]))/30,"")</f>
        <v>-1.5</v>
      </c>
    </row>
    <row r="2176" spans="1:66" x14ac:dyDescent="0.35">
      <c r="A2176" s="34">
        <v>1121417372</v>
      </c>
      <c r="B2176" s="22" t="s">
        <v>12348</v>
      </c>
      <c r="C2176" s="23">
        <v>43998</v>
      </c>
      <c r="D2176" s="23" t="s">
        <v>188</v>
      </c>
      <c r="E2176" s="23" t="s">
        <v>1274</v>
      </c>
      <c r="F2176" s="23" t="s">
        <v>70</v>
      </c>
      <c r="G2176" s="24"/>
      <c r="H2176" s="24">
        <v>24080766612</v>
      </c>
      <c r="I2176" s="24" t="s">
        <v>95</v>
      </c>
      <c r="J2176" s="24">
        <f>DATEDIF(Tabla1[[#This Row],[FECHA DE NACIMIENTO]],Tabla1[[#This Row],[FECHA ACTUAL]],"Y")</f>
        <v>23</v>
      </c>
      <c r="K2176" s="24" t="s">
        <v>73</v>
      </c>
      <c r="L2176" s="24" t="s">
        <v>112</v>
      </c>
      <c r="M2176" s="24">
        <v>1</v>
      </c>
      <c r="N2176" s="24">
        <v>3</v>
      </c>
      <c r="O2176" s="24">
        <v>2</v>
      </c>
      <c r="P2176" s="24" t="s">
        <v>101</v>
      </c>
      <c r="Q2176" s="23">
        <v>36530</v>
      </c>
      <c r="R2176" s="24" t="s">
        <v>76</v>
      </c>
      <c r="S2176" s="25">
        <v>45119</v>
      </c>
      <c r="T2176" s="24"/>
      <c r="U2176" s="24">
        <v>3232923699</v>
      </c>
      <c r="V2176" s="33" t="s">
        <v>12349</v>
      </c>
      <c r="W2176" s="24" t="s">
        <v>12350</v>
      </c>
      <c r="X2176" s="24" t="s">
        <v>12351</v>
      </c>
      <c r="Y2176" s="24" t="s">
        <v>12352</v>
      </c>
      <c r="Z2176" s="24" t="s">
        <v>117</v>
      </c>
      <c r="AA2176" s="24">
        <v>3107524733</v>
      </c>
      <c r="AB2176" s="24" t="s">
        <v>77</v>
      </c>
      <c r="AC2176" s="24" t="s">
        <v>77</v>
      </c>
      <c r="AD2176" s="24" t="s">
        <v>77</v>
      </c>
      <c r="AE2176" s="26" t="s">
        <v>151</v>
      </c>
      <c r="AF2176" s="26"/>
      <c r="AG2176" s="26"/>
      <c r="AH2176" s="27" t="s">
        <v>184</v>
      </c>
      <c r="AI2176" s="27" t="s">
        <v>120</v>
      </c>
      <c r="AJ2176" s="27" t="s">
        <v>120</v>
      </c>
      <c r="AK2176" s="24" t="s">
        <v>121</v>
      </c>
      <c r="AL2176" s="24" t="s">
        <v>7086</v>
      </c>
      <c r="AM2176" s="23">
        <v>43998</v>
      </c>
      <c r="AN2176" s="28">
        <v>877803</v>
      </c>
      <c r="AO2176" s="28">
        <v>102854</v>
      </c>
      <c r="AP2176" s="24"/>
      <c r="AQ2176" s="24"/>
      <c r="AR2176" s="24"/>
      <c r="AS2176" s="24"/>
      <c r="AT2176" s="24" t="e">
        <v>#N/A</v>
      </c>
      <c r="AU2176" s="24" t="e">
        <v>#N/A</v>
      </c>
      <c r="AV2176" s="24" t="e">
        <v>#N/A</v>
      </c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3"/>
      <c r="BG2176" s="23"/>
      <c r="BH2176" s="23">
        <v>44043</v>
      </c>
      <c r="BI2176" s="26" t="s">
        <v>10014</v>
      </c>
      <c r="BJ2176" s="26" t="s">
        <v>10412</v>
      </c>
      <c r="BK2176" s="29">
        <v>0</v>
      </c>
      <c r="BL2176" s="24" t="s">
        <v>129</v>
      </c>
      <c r="BM2176" s="22" t="str">
        <f ca="1">+IF(Tabla1[[#This Row],[FECHA INGRESO]]&gt;=44986,IF((TODAY()-Tabla1[[#This Row],[FECHA INGRESO]])&gt;=50,"ALERTA","TODAVÍA FALTA"),"N/A")</f>
        <v>N/A</v>
      </c>
      <c r="BN2176" s="7">
        <f>IFERROR((_xlfn.DAYS(Tabla1[[#This Row],[FECHA INGRESO]],Tabla1[[#This Row],[FECHA RETIRO]]))/30,"")</f>
        <v>-1.5</v>
      </c>
    </row>
    <row r="2177" spans="1:66" x14ac:dyDescent="0.35">
      <c r="A2177" s="34">
        <v>1020802122</v>
      </c>
      <c r="B2177" s="22" t="s">
        <v>12353</v>
      </c>
      <c r="C2177" s="23">
        <v>43998</v>
      </c>
      <c r="D2177" s="23" t="s">
        <v>93</v>
      </c>
      <c r="E2177" s="23" t="s">
        <v>1274</v>
      </c>
      <c r="F2177" s="23" t="s">
        <v>70</v>
      </c>
      <c r="G2177" s="24"/>
      <c r="H2177" s="24">
        <v>24082436955</v>
      </c>
      <c r="I2177" s="24" t="s">
        <v>72</v>
      </c>
      <c r="J2177" s="24">
        <f>DATEDIF(Tabla1[[#This Row],[FECHA DE NACIMIENTO]],Tabla1[[#This Row],[FECHA ACTUAL]],"Y")</f>
        <v>28</v>
      </c>
      <c r="K2177" s="24" t="s">
        <v>96</v>
      </c>
      <c r="L2177" s="24" t="s">
        <v>112</v>
      </c>
      <c r="M2177" s="24">
        <v>0</v>
      </c>
      <c r="N2177" s="24">
        <v>0</v>
      </c>
      <c r="O2177" s="24">
        <v>3</v>
      </c>
      <c r="P2177" s="24" t="s">
        <v>101</v>
      </c>
      <c r="Q2177" s="23">
        <v>34750</v>
      </c>
      <c r="R2177" s="24" t="s">
        <v>76</v>
      </c>
      <c r="S2177" s="25">
        <v>45119</v>
      </c>
      <c r="T2177" s="24"/>
      <c r="U2177" s="24">
        <v>3176703491</v>
      </c>
      <c r="V2177" s="33" t="s">
        <v>12354</v>
      </c>
      <c r="W2177" s="24" t="s">
        <v>12355</v>
      </c>
      <c r="X2177" s="24" t="s">
        <v>12323</v>
      </c>
      <c r="Y2177" s="24" t="s">
        <v>12356</v>
      </c>
      <c r="Z2177" s="24" t="s">
        <v>5349</v>
      </c>
      <c r="AA2177" s="24">
        <v>3156814923</v>
      </c>
      <c r="AB2177" s="24" t="s">
        <v>77</v>
      </c>
      <c r="AC2177" s="24" t="s">
        <v>77</v>
      </c>
      <c r="AD2177" s="24" t="s">
        <v>77</v>
      </c>
      <c r="AE2177" s="26" t="s">
        <v>102</v>
      </c>
      <c r="AF2177" s="26" t="s">
        <v>12357</v>
      </c>
      <c r="AG2177" s="26"/>
      <c r="AH2177" s="27" t="s">
        <v>184</v>
      </c>
      <c r="AI2177" s="27" t="s">
        <v>120</v>
      </c>
      <c r="AJ2177" s="27" t="s">
        <v>120</v>
      </c>
      <c r="AK2177" s="24" t="s">
        <v>121</v>
      </c>
      <c r="AL2177" s="24" t="s">
        <v>7086</v>
      </c>
      <c r="AM2177" s="23">
        <v>43998</v>
      </c>
      <c r="AN2177" s="28">
        <v>908526</v>
      </c>
      <c r="AO2177" s="28">
        <v>106454</v>
      </c>
      <c r="AP2177" s="24"/>
      <c r="AQ2177" s="24"/>
      <c r="AR2177" s="24"/>
      <c r="AS2177" s="24"/>
      <c r="AT2177" s="24"/>
      <c r="AU2177" s="24"/>
      <c r="AV2177" s="24"/>
      <c r="AW2177" s="24">
        <v>68</v>
      </c>
      <c r="AX2177" s="24"/>
      <c r="AY2177" s="24"/>
      <c r="AZ2177" s="24"/>
      <c r="BA2177" s="24"/>
      <c r="BB2177" s="24"/>
      <c r="BC2177" s="24"/>
      <c r="BD2177" s="24"/>
      <c r="BE2177" s="24"/>
      <c r="BF2177" s="23"/>
      <c r="BG2177" s="23"/>
      <c r="BH2177" s="23">
        <v>44407</v>
      </c>
      <c r="BI2177" s="26" t="s">
        <v>466</v>
      </c>
      <c r="BJ2177" s="26" t="s">
        <v>5148</v>
      </c>
      <c r="BK2177" s="29">
        <v>0</v>
      </c>
      <c r="BL2177" s="24" t="s">
        <v>129</v>
      </c>
      <c r="BM2177" s="22" t="str">
        <f ca="1">+IF(Tabla1[[#This Row],[FECHA INGRESO]]&gt;=44986,IF((TODAY()-Tabla1[[#This Row],[FECHA INGRESO]])&gt;=50,"ALERTA","TODAVÍA FALTA"),"N/A")</f>
        <v>N/A</v>
      </c>
      <c r="BN2177" s="7">
        <f>IFERROR((_xlfn.DAYS(Tabla1[[#This Row],[FECHA INGRESO]],Tabla1[[#This Row],[FECHA RETIRO]]))/30,"")</f>
        <v>-13.633333333333333</v>
      </c>
    </row>
    <row r="2178" spans="1:66" x14ac:dyDescent="0.35">
      <c r="A2178" s="34">
        <v>1012458063</v>
      </c>
      <c r="B2178" s="22" t="s">
        <v>12358</v>
      </c>
      <c r="C2178" s="23">
        <v>43998</v>
      </c>
      <c r="D2178" s="23" t="s">
        <v>93</v>
      </c>
      <c r="E2178" s="23" t="s">
        <v>69</v>
      </c>
      <c r="F2178" s="23" t="s">
        <v>70</v>
      </c>
      <c r="G2178" s="24"/>
      <c r="H2178" s="24">
        <v>24101043502</v>
      </c>
      <c r="I2178" s="24" t="s">
        <v>72</v>
      </c>
      <c r="J2178" s="24">
        <f>DATEDIF(Tabla1[[#This Row],[FECHA DE NACIMIENTO]],Tabla1[[#This Row],[FECHA ACTUAL]],"Y")</f>
        <v>23</v>
      </c>
      <c r="K2178" s="24"/>
      <c r="L2178" s="24" t="s">
        <v>112</v>
      </c>
      <c r="M2178" s="24">
        <v>0</v>
      </c>
      <c r="N2178" s="24">
        <v>0</v>
      </c>
      <c r="O2178" s="24">
        <v>2</v>
      </c>
      <c r="P2178" s="24" t="s">
        <v>101</v>
      </c>
      <c r="Q2178" s="23">
        <v>36407</v>
      </c>
      <c r="R2178" s="24" t="s">
        <v>76</v>
      </c>
      <c r="S2178" s="25">
        <v>45119</v>
      </c>
      <c r="T2178" s="24">
        <v>7752101</v>
      </c>
      <c r="U2178" s="24">
        <v>3144359292</v>
      </c>
      <c r="V2178" s="24" t="s">
        <v>12359</v>
      </c>
      <c r="W2178" s="24" t="s">
        <v>12360</v>
      </c>
      <c r="X2178" s="24" t="s">
        <v>12361</v>
      </c>
      <c r="Y2178" s="24" t="s">
        <v>12362</v>
      </c>
      <c r="Z2178" s="24" t="s">
        <v>117</v>
      </c>
      <c r="AA2178" s="24">
        <v>3115227780</v>
      </c>
      <c r="AB2178" s="24" t="s">
        <v>101</v>
      </c>
      <c r="AC2178" s="24" t="s">
        <v>83</v>
      </c>
      <c r="AD2178" s="24" t="e">
        <v>#REF!</v>
      </c>
      <c r="AE2178" s="26" t="s">
        <v>151</v>
      </c>
      <c r="AF2178" s="26"/>
      <c r="AG2178" s="26" t="s">
        <v>12363</v>
      </c>
      <c r="AH2178" s="27" t="s">
        <v>184</v>
      </c>
      <c r="AI2178" s="27" t="s">
        <v>1612</v>
      </c>
      <c r="AJ2178" s="27" t="s">
        <v>487</v>
      </c>
      <c r="AK2178" s="24" t="s">
        <v>121</v>
      </c>
      <c r="AL2178" s="24" t="s">
        <v>7086</v>
      </c>
      <c r="AM2178" s="23">
        <v>43998</v>
      </c>
      <c r="AN2178" s="28">
        <v>1000000</v>
      </c>
      <c r="AO2178" s="28">
        <v>117172</v>
      </c>
      <c r="AP2178" s="24" t="s">
        <v>12297</v>
      </c>
      <c r="AQ2178" s="24" t="s">
        <v>12298</v>
      </c>
      <c r="AR2178" s="24"/>
      <c r="AS2178" s="24"/>
      <c r="AT2178" s="24"/>
      <c r="AU2178" s="24"/>
      <c r="AV2178" s="24"/>
      <c r="AW2178" s="24">
        <v>91</v>
      </c>
      <c r="AX2178" s="24"/>
      <c r="AY2178" s="24"/>
      <c r="AZ2178" s="24"/>
      <c r="BA2178" s="24"/>
      <c r="BB2178" s="24"/>
      <c r="BC2178" s="24"/>
      <c r="BD2178" s="24"/>
      <c r="BE2178" s="24"/>
      <c r="BF2178" s="23"/>
      <c r="BG2178" s="23"/>
      <c r="BH2178" s="23">
        <v>44599</v>
      </c>
      <c r="BI2178" s="26" t="s">
        <v>466</v>
      </c>
      <c r="BJ2178" s="26" t="s">
        <v>273</v>
      </c>
      <c r="BK2178" s="29">
        <v>0</v>
      </c>
      <c r="BL2178" s="24" t="s">
        <v>129</v>
      </c>
      <c r="BM2178" s="22" t="str">
        <f ca="1">+IF(Tabla1[[#This Row],[FECHA INGRESO]]&gt;=44986,IF((TODAY()-Tabla1[[#This Row],[FECHA INGRESO]])&gt;=50,"ALERTA","TODAVÍA FALTA"),"N/A")</f>
        <v>N/A</v>
      </c>
      <c r="BN2178" s="7">
        <f>IFERROR((_xlfn.DAYS(Tabla1[[#This Row],[FECHA INGRESO]],Tabla1[[#This Row],[FECHA RETIRO]]))/30,"")</f>
        <v>-20.033333333333335</v>
      </c>
    </row>
    <row r="2179" spans="1:66" x14ac:dyDescent="0.35">
      <c r="A2179" s="34">
        <v>52994931</v>
      </c>
      <c r="B2179" s="22" t="s">
        <v>12364</v>
      </c>
      <c r="C2179" s="23">
        <v>43999</v>
      </c>
      <c r="D2179" s="23" t="s">
        <v>582</v>
      </c>
      <c r="E2179" s="24" t="s">
        <v>94</v>
      </c>
      <c r="F2179" s="23" t="s">
        <v>94</v>
      </c>
      <c r="G2179" s="24"/>
      <c r="H2179" s="24">
        <v>24101117148</v>
      </c>
      <c r="I2179" s="24" t="s">
        <v>95</v>
      </c>
      <c r="J2179" s="24">
        <f>DATEDIF(Tabla1[[#This Row],[FECHA DE NACIMIENTO]],Tabla1[[#This Row],[FECHA ACTUAL]],"Y")</f>
        <v>39</v>
      </c>
      <c r="K2179" s="24" t="s">
        <v>73</v>
      </c>
      <c r="L2179" s="24" t="s">
        <v>112</v>
      </c>
      <c r="M2179" s="24">
        <v>0</v>
      </c>
      <c r="N2179" s="24">
        <v>1</v>
      </c>
      <c r="O2179" s="24">
        <v>2</v>
      </c>
      <c r="P2179" s="24" t="s">
        <v>101</v>
      </c>
      <c r="Q2179" s="23">
        <v>30640</v>
      </c>
      <c r="R2179" s="24" t="s">
        <v>76</v>
      </c>
      <c r="S2179" s="25">
        <v>45119</v>
      </c>
      <c r="T2179" s="24">
        <v>6749418</v>
      </c>
      <c r="U2179" s="24">
        <v>3203334720</v>
      </c>
      <c r="V2179" s="33" t="s">
        <v>12365</v>
      </c>
      <c r="W2179" s="24" t="s">
        <v>12366</v>
      </c>
      <c r="X2179" s="24" t="s">
        <v>11031</v>
      </c>
      <c r="Y2179" s="24" t="s">
        <v>12367</v>
      </c>
      <c r="Z2179" s="24" t="s">
        <v>117</v>
      </c>
      <c r="AA2179" s="24">
        <v>6749418</v>
      </c>
      <c r="AB2179" s="24" t="s">
        <v>77</v>
      </c>
      <c r="AC2179" s="24" t="s">
        <v>77</v>
      </c>
      <c r="AD2179" s="24" t="s">
        <v>77</v>
      </c>
      <c r="AE2179" s="26" t="s">
        <v>151</v>
      </c>
      <c r="AF2179" s="26"/>
      <c r="AG2179" s="26"/>
      <c r="AH2179" s="27" t="s">
        <v>184</v>
      </c>
      <c r="AI2179" s="27" t="s">
        <v>120</v>
      </c>
      <c r="AJ2179" s="27" t="s">
        <v>120</v>
      </c>
      <c r="AK2179" s="24" t="s">
        <v>121</v>
      </c>
      <c r="AL2179" s="24" t="s">
        <v>7086</v>
      </c>
      <c r="AM2179" s="23">
        <v>43999</v>
      </c>
      <c r="AN2179" s="28">
        <v>877803</v>
      </c>
      <c r="AO2179" s="28">
        <v>102854</v>
      </c>
      <c r="AP2179" s="24"/>
      <c r="AQ2179" s="24"/>
      <c r="AR2179" s="24"/>
      <c r="AS2179" s="24"/>
      <c r="AT2179" s="24" t="e">
        <v>#N/A</v>
      </c>
      <c r="AU2179" s="24" t="e">
        <v>#N/A</v>
      </c>
      <c r="AV2179" s="24">
        <v>70</v>
      </c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3"/>
      <c r="BG2179" s="23"/>
      <c r="BH2179" s="23">
        <v>44043</v>
      </c>
      <c r="BI2179" s="26" t="s">
        <v>10014</v>
      </c>
      <c r="BJ2179" s="26" t="s">
        <v>10412</v>
      </c>
      <c r="BK2179" s="29">
        <v>0</v>
      </c>
      <c r="BL2179" s="24" t="s">
        <v>129</v>
      </c>
      <c r="BM2179" s="22" t="str">
        <f ca="1">+IF(Tabla1[[#This Row],[FECHA INGRESO]]&gt;=44986,IF((TODAY()-Tabla1[[#This Row],[FECHA INGRESO]])&gt;=50,"ALERTA","TODAVÍA FALTA"),"N/A")</f>
        <v>N/A</v>
      </c>
      <c r="BN2179" s="7">
        <f>IFERROR((_xlfn.DAYS(Tabla1[[#This Row],[FECHA INGRESO]],Tabla1[[#This Row],[FECHA RETIRO]]))/30,"")</f>
        <v>-1.4666666666666666</v>
      </c>
    </row>
    <row r="2180" spans="1:66" x14ac:dyDescent="0.35">
      <c r="A2180" s="34">
        <v>1022984918</v>
      </c>
      <c r="B2180" s="22" t="s">
        <v>12368</v>
      </c>
      <c r="C2180" s="23">
        <v>43999</v>
      </c>
      <c r="D2180" s="23" t="s">
        <v>188</v>
      </c>
      <c r="E2180" s="24" t="s">
        <v>94</v>
      </c>
      <c r="F2180" s="23" t="s">
        <v>70</v>
      </c>
      <c r="G2180" s="24"/>
      <c r="H2180" s="24">
        <v>24101091835</v>
      </c>
      <c r="I2180" s="24" t="s">
        <v>72</v>
      </c>
      <c r="J2180" s="24">
        <f>DATEDIF(Tabla1[[#This Row],[FECHA DE NACIMIENTO]],Tabla1[[#This Row],[FECHA ACTUAL]],"Y")</f>
        <v>30</v>
      </c>
      <c r="K2180" s="24" t="s">
        <v>1771</v>
      </c>
      <c r="L2180" s="24" t="s">
        <v>112</v>
      </c>
      <c r="M2180" s="24">
        <v>1</v>
      </c>
      <c r="N2180" s="24">
        <v>2</v>
      </c>
      <c r="O2180" s="24">
        <v>1</v>
      </c>
      <c r="P2180" s="24" t="s">
        <v>101</v>
      </c>
      <c r="Q2180" s="23">
        <v>34050</v>
      </c>
      <c r="R2180" s="24" t="s">
        <v>76</v>
      </c>
      <c r="S2180" s="25">
        <v>45119</v>
      </c>
      <c r="T2180" s="24">
        <v>3655063</v>
      </c>
      <c r="U2180" s="24">
        <v>3103344760</v>
      </c>
      <c r="V2180" s="33" t="s">
        <v>12369</v>
      </c>
      <c r="W2180" s="24" t="s">
        <v>12370</v>
      </c>
      <c r="X2180" s="24" t="s">
        <v>12371</v>
      </c>
      <c r="Y2180" s="24" t="s">
        <v>12372</v>
      </c>
      <c r="Z2180" s="24" t="s">
        <v>117</v>
      </c>
      <c r="AA2180" s="24">
        <v>3112777295</v>
      </c>
      <c r="AB2180" s="24" t="s">
        <v>77</v>
      </c>
      <c r="AC2180" s="24" t="s">
        <v>77</v>
      </c>
      <c r="AD2180" s="24" t="s">
        <v>77</v>
      </c>
      <c r="AE2180" s="26" t="s">
        <v>183</v>
      </c>
      <c r="AF2180" s="26" t="s">
        <v>12373</v>
      </c>
      <c r="AG2180" s="26"/>
      <c r="AH2180" s="27" t="s">
        <v>184</v>
      </c>
      <c r="AI2180" s="27" t="s">
        <v>120</v>
      </c>
      <c r="AJ2180" s="27" t="s">
        <v>120</v>
      </c>
      <c r="AK2180" s="24" t="s">
        <v>121</v>
      </c>
      <c r="AL2180" s="24" t="s">
        <v>7086</v>
      </c>
      <c r="AM2180" s="23">
        <v>43999</v>
      </c>
      <c r="AN2180" s="28">
        <v>877803</v>
      </c>
      <c r="AO2180" s="28">
        <v>102854</v>
      </c>
      <c r="AP2180" s="24"/>
      <c r="AQ2180" s="24"/>
      <c r="AR2180" s="24"/>
      <c r="AS2180" s="24"/>
      <c r="AT2180" s="24" t="e">
        <v>#N/A</v>
      </c>
      <c r="AU2180" s="24" t="e">
        <v>#N/A</v>
      </c>
      <c r="AV2180" s="24" t="e">
        <v>#N/A</v>
      </c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3"/>
      <c r="BG2180" s="23"/>
      <c r="BH2180" s="23">
        <v>44043</v>
      </c>
      <c r="BI2180" s="26" t="s">
        <v>10014</v>
      </c>
      <c r="BJ2180" s="26" t="s">
        <v>10412</v>
      </c>
      <c r="BK2180" s="29">
        <v>0</v>
      </c>
      <c r="BL2180" s="24" t="s">
        <v>129</v>
      </c>
      <c r="BM2180" s="22" t="str">
        <f ca="1">+IF(Tabla1[[#This Row],[FECHA INGRESO]]&gt;=44986,IF((TODAY()-Tabla1[[#This Row],[FECHA INGRESO]])&gt;=50,"ALERTA","TODAVÍA FALTA"),"N/A")</f>
        <v>N/A</v>
      </c>
      <c r="BN2180" s="7">
        <f>IFERROR((_xlfn.DAYS(Tabla1[[#This Row],[FECHA INGRESO]],Tabla1[[#This Row],[FECHA RETIRO]]))/30,"")</f>
        <v>-1.4666666666666666</v>
      </c>
    </row>
    <row r="2181" spans="1:66" x14ac:dyDescent="0.35">
      <c r="A2181" s="34">
        <v>1019095107</v>
      </c>
      <c r="B2181" s="22" t="s">
        <v>12374</v>
      </c>
      <c r="C2181" s="23">
        <v>43999</v>
      </c>
      <c r="D2181" s="23" t="s">
        <v>157</v>
      </c>
      <c r="E2181" s="24" t="s">
        <v>94</v>
      </c>
      <c r="F2181" s="23" t="s">
        <v>94</v>
      </c>
      <c r="G2181" s="24"/>
      <c r="H2181" s="24">
        <v>24070526158</v>
      </c>
      <c r="I2181" s="24" t="s">
        <v>72</v>
      </c>
      <c r="J2181" s="24">
        <f>DATEDIF(Tabla1[[#This Row],[FECHA DE NACIMIENTO]],Tabla1[[#This Row],[FECHA ACTUAL]],"Y")</f>
        <v>29</v>
      </c>
      <c r="K2181" s="24" t="s">
        <v>73</v>
      </c>
      <c r="L2181" s="24" t="s">
        <v>234</v>
      </c>
      <c r="M2181" s="24">
        <v>1</v>
      </c>
      <c r="N2181" s="24">
        <v>2</v>
      </c>
      <c r="O2181" s="24">
        <v>3</v>
      </c>
      <c r="P2181" s="24" t="s">
        <v>101</v>
      </c>
      <c r="Q2181" s="23">
        <v>34448</v>
      </c>
      <c r="R2181" s="24" t="s">
        <v>76</v>
      </c>
      <c r="S2181" s="25">
        <v>45119</v>
      </c>
      <c r="T2181" s="24"/>
      <c r="U2181" s="24">
        <v>3202947318</v>
      </c>
      <c r="V2181" s="33" t="s">
        <v>12375</v>
      </c>
      <c r="W2181" s="24" t="s">
        <v>12376</v>
      </c>
      <c r="X2181" s="24" t="s">
        <v>7819</v>
      </c>
      <c r="Y2181" s="24" t="s">
        <v>12377</v>
      </c>
      <c r="Z2181" s="24" t="s">
        <v>117</v>
      </c>
      <c r="AA2181" s="24">
        <v>3222635659</v>
      </c>
      <c r="AB2181" s="24" t="s">
        <v>77</v>
      </c>
      <c r="AC2181" s="24" t="s">
        <v>77</v>
      </c>
      <c r="AD2181" s="24" t="s">
        <v>77</v>
      </c>
      <c r="AE2181" s="26" t="s">
        <v>151</v>
      </c>
      <c r="AF2181" s="26"/>
      <c r="AG2181" s="26"/>
      <c r="AH2181" s="27" t="s">
        <v>184</v>
      </c>
      <c r="AI2181" s="27" t="s">
        <v>10149</v>
      </c>
      <c r="AJ2181" s="27" t="s">
        <v>10149</v>
      </c>
      <c r="AK2181" s="24" t="s">
        <v>121</v>
      </c>
      <c r="AL2181" s="24" t="s">
        <v>7086</v>
      </c>
      <c r="AM2181" s="23">
        <v>43999</v>
      </c>
      <c r="AN2181" s="28">
        <v>877803</v>
      </c>
      <c r="AO2181" s="28">
        <v>102854</v>
      </c>
      <c r="AP2181" s="24" t="s">
        <v>12378</v>
      </c>
      <c r="AQ2181" s="24"/>
      <c r="AR2181" s="24"/>
      <c r="AS2181" s="24"/>
      <c r="AT2181" s="24" t="e">
        <v>#N/A</v>
      </c>
      <c r="AU2181" s="24" t="e">
        <v>#N/A</v>
      </c>
      <c r="AV2181" s="24" t="e">
        <v>#N/A</v>
      </c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3"/>
      <c r="BG2181" s="23"/>
      <c r="BH2181" s="23">
        <v>44184</v>
      </c>
      <c r="BI2181" s="26" t="s">
        <v>127</v>
      </c>
      <c r="BJ2181" s="26" t="s">
        <v>12379</v>
      </c>
      <c r="BK2181" s="29">
        <v>0</v>
      </c>
      <c r="BL2181" s="24" t="s">
        <v>129</v>
      </c>
      <c r="BM2181" s="22" t="str">
        <f ca="1">+IF(Tabla1[[#This Row],[FECHA INGRESO]]&gt;=44986,IF((TODAY()-Tabla1[[#This Row],[FECHA INGRESO]])&gt;=50,"ALERTA","TODAVÍA FALTA"),"N/A")</f>
        <v>N/A</v>
      </c>
      <c r="BN2181" s="7">
        <f>IFERROR((_xlfn.DAYS(Tabla1[[#This Row],[FECHA INGRESO]],Tabla1[[#This Row],[FECHA RETIRO]]))/30,"")</f>
        <v>-6.166666666666667</v>
      </c>
    </row>
    <row r="2182" spans="1:66" x14ac:dyDescent="0.35">
      <c r="A2182" s="34">
        <v>1079232706</v>
      </c>
      <c r="B2182" s="22" t="s">
        <v>12380</v>
      </c>
      <c r="C2182" s="23">
        <v>43999</v>
      </c>
      <c r="D2182" s="23" t="s">
        <v>188</v>
      </c>
      <c r="E2182" s="23" t="s">
        <v>1274</v>
      </c>
      <c r="F2182" s="23"/>
      <c r="G2182" s="24"/>
      <c r="H2182" s="24"/>
      <c r="I2182" s="24" t="s">
        <v>95</v>
      </c>
      <c r="J2182" s="24">
        <f>DATEDIF(Tabla1[[#This Row],[FECHA DE NACIMIENTO]],Tabla1[[#This Row],[FECHA ACTUAL]],"Y")</f>
        <v>32</v>
      </c>
      <c r="K2182" s="24" t="s">
        <v>96</v>
      </c>
      <c r="L2182" s="24" t="s">
        <v>234</v>
      </c>
      <c r="M2182" s="24">
        <v>2</v>
      </c>
      <c r="N2182" s="24">
        <v>2</v>
      </c>
      <c r="O2182" s="24">
        <v>2</v>
      </c>
      <c r="P2182" s="24" t="s">
        <v>101</v>
      </c>
      <c r="Q2182" s="23">
        <v>33295</v>
      </c>
      <c r="R2182" s="24" t="s">
        <v>12381</v>
      </c>
      <c r="S2182" s="25">
        <v>45119</v>
      </c>
      <c r="T2182" s="24"/>
      <c r="U2182" s="24">
        <v>3219840444</v>
      </c>
      <c r="V2182" s="33" t="s">
        <v>12382</v>
      </c>
      <c r="W2182" s="24" t="s">
        <v>12383</v>
      </c>
      <c r="X2182" s="24" t="s">
        <v>10283</v>
      </c>
      <c r="Y2182" s="24" t="s">
        <v>12384</v>
      </c>
      <c r="Z2182" s="24" t="s">
        <v>82</v>
      </c>
      <c r="AA2182" s="24">
        <v>3505279291</v>
      </c>
      <c r="AB2182" s="24" t="s">
        <v>77</v>
      </c>
      <c r="AC2182" s="24" t="s">
        <v>77</v>
      </c>
      <c r="AD2182" s="24" t="s">
        <v>77</v>
      </c>
      <c r="AE2182" s="26" t="s">
        <v>151</v>
      </c>
      <c r="AF2182" s="26"/>
      <c r="AG2182" s="26"/>
      <c r="AH2182" s="27" t="s">
        <v>184</v>
      </c>
      <c r="AI2182" s="27" t="s">
        <v>120</v>
      </c>
      <c r="AJ2182" s="27" t="s">
        <v>120</v>
      </c>
      <c r="AK2182" s="24" t="s">
        <v>121</v>
      </c>
      <c r="AL2182" s="24" t="s">
        <v>7086</v>
      </c>
      <c r="AM2182" s="23">
        <v>43999</v>
      </c>
      <c r="AN2182" s="28">
        <v>877803</v>
      </c>
      <c r="AO2182" s="28">
        <v>102854</v>
      </c>
      <c r="AP2182" s="24"/>
      <c r="AQ2182" s="24"/>
      <c r="AR2182" s="24"/>
      <c r="AS2182" s="24"/>
      <c r="AT2182" s="24" t="e">
        <v>#N/A</v>
      </c>
      <c r="AU2182" s="24" t="e">
        <v>#N/A</v>
      </c>
      <c r="AV2182" s="24" t="e">
        <v>#N/A</v>
      </c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3"/>
      <c r="BG2182" s="23"/>
      <c r="BH2182" s="23">
        <v>43999</v>
      </c>
      <c r="BI2182" s="26" t="s">
        <v>466</v>
      </c>
      <c r="BJ2182" s="26" t="s">
        <v>12379</v>
      </c>
      <c r="BK2182" s="29">
        <v>0</v>
      </c>
      <c r="BL2182" s="24" t="s">
        <v>129</v>
      </c>
      <c r="BM2182" s="22" t="str">
        <f ca="1">+IF(Tabla1[[#This Row],[FECHA INGRESO]]&gt;=44986,IF((TODAY()-Tabla1[[#This Row],[FECHA INGRESO]])&gt;=50,"ALERTA","TODAVÍA FALTA"),"N/A")</f>
        <v>N/A</v>
      </c>
      <c r="BN2182" s="7">
        <f>IFERROR((_xlfn.DAYS(Tabla1[[#This Row],[FECHA INGRESO]],Tabla1[[#This Row],[FECHA RETIRO]]))/30,"")</f>
        <v>0</v>
      </c>
    </row>
    <row r="2183" spans="1:66" x14ac:dyDescent="0.35">
      <c r="A2183" s="34">
        <v>1023015635</v>
      </c>
      <c r="B2183" s="22" t="s">
        <v>12385</v>
      </c>
      <c r="C2183" s="23">
        <v>43999</v>
      </c>
      <c r="D2183" s="23" t="s">
        <v>4008</v>
      </c>
      <c r="E2183" s="23" t="s">
        <v>1274</v>
      </c>
      <c r="F2183" s="23" t="s">
        <v>1274</v>
      </c>
      <c r="G2183" s="24"/>
      <c r="H2183" s="24">
        <v>24101085676</v>
      </c>
      <c r="I2183" s="24" t="s">
        <v>95</v>
      </c>
      <c r="J2183" s="24">
        <f>DATEDIF(Tabla1[[#This Row],[FECHA DE NACIMIENTO]],Tabla1[[#This Row],[FECHA ACTUAL]],"Y")</f>
        <v>27</v>
      </c>
      <c r="K2183" s="24" t="s">
        <v>73</v>
      </c>
      <c r="L2183" s="24" t="s">
        <v>112</v>
      </c>
      <c r="M2183" s="24">
        <v>0</v>
      </c>
      <c r="N2183" s="24">
        <v>0</v>
      </c>
      <c r="O2183" s="24">
        <v>2</v>
      </c>
      <c r="P2183" s="24" t="s">
        <v>101</v>
      </c>
      <c r="Q2183" s="23">
        <v>35108</v>
      </c>
      <c r="R2183" s="24" t="s">
        <v>76</v>
      </c>
      <c r="S2183" s="25">
        <v>45119</v>
      </c>
      <c r="T2183" s="24"/>
      <c r="U2183" s="24">
        <v>3123101231</v>
      </c>
      <c r="V2183" s="33" t="s">
        <v>12386</v>
      </c>
      <c r="W2183" s="24" t="s">
        <v>12387</v>
      </c>
      <c r="X2183" s="24" t="s">
        <v>12388</v>
      </c>
      <c r="Y2183" s="24" t="s">
        <v>12389</v>
      </c>
      <c r="Z2183" s="24" t="s">
        <v>117</v>
      </c>
      <c r="AA2183" s="24">
        <v>3015660539</v>
      </c>
      <c r="AB2183" s="24" t="s">
        <v>77</v>
      </c>
      <c r="AC2183" s="24" t="s">
        <v>77</v>
      </c>
      <c r="AD2183" s="24" t="s">
        <v>77</v>
      </c>
      <c r="AE2183" s="26" t="s">
        <v>183</v>
      </c>
      <c r="AF2183" s="26" t="s">
        <v>12390</v>
      </c>
      <c r="AG2183" s="26"/>
      <c r="AH2183" s="27" t="s">
        <v>184</v>
      </c>
      <c r="AI2183" s="27" t="s">
        <v>120</v>
      </c>
      <c r="AJ2183" s="27" t="s">
        <v>120</v>
      </c>
      <c r="AK2183" s="24" t="s">
        <v>121</v>
      </c>
      <c r="AL2183" s="24" t="s">
        <v>7086</v>
      </c>
      <c r="AM2183" s="23">
        <v>43999</v>
      </c>
      <c r="AN2183" s="28">
        <v>877803</v>
      </c>
      <c r="AO2183" s="28">
        <v>102854</v>
      </c>
      <c r="AP2183" s="24"/>
      <c r="AQ2183" s="24"/>
      <c r="AR2183" s="24"/>
      <c r="AS2183" s="24"/>
      <c r="AT2183" s="24" t="e">
        <v>#N/A</v>
      </c>
      <c r="AU2183" s="24" t="e">
        <v>#N/A</v>
      </c>
      <c r="AV2183" s="24" t="e">
        <v>#N/A</v>
      </c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3"/>
      <c r="BG2183" s="23"/>
      <c r="BH2183" s="23">
        <v>44043</v>
      </c>
      <c r="BI2183" s="26" t="s">
        <v>10014</v>
      </c>
      <c r="BJ2183" s="26" t="s">
        <v>10412</v>
      </c>
      <c r="BK2183" s="29">
        <v>0</v>
      </c>
      <c r="BL2183" s="24" t="s">
        <v>129</v>
      </c>
      <c r="BM2183" s="22" t="str">
        <f ca="1">+IF(Tabla1[[#This Row],[FECHA INGRESO]]&gt;=44986,IF((TODAY()-Tabla1[[#This Row],[FECHA INGRESO]])&gt;=50,"ALERTA","TODAVÍA FALTA"),"N/A")</f>
        <v>N/A</v>
      </c>
      <c r="BN2183" s="7">
        <f>IFERROR((_xlfn.DAYS(Tabla1[[#This Row],[FECHA INGRESO]],Tabla1[[#This Row],[FECHA RETIRO]]))/30,"")</f>
        <v>-1.4666666666666666</v>
      </c>
    </row>
    <row r="2184" spans="1:66" x14ac:dyDescent="0.35">
      <c r="A2184" s="34">
        <v>1058845348</v>
      </c>
      <c r="B2184" s="22" t="s">
        <v>12391</v>
      </c>
      <c r="C2184" s="23">
        <v>43999</v>
      </c>
      <c r="D2184" s="23" t="s">
        <v>93</v>
      </c>
      <c r="E2184" s="24" t="s">
        <v>94</v>
      </c>
      <c r="F2184" s="23" t="s">
        <v>70</v>
      </c>
      <c r="G2184" s="24"/>
      <c r="H2184" s="24">
        <v>24101093228</v>
      </c>
      <c r="I2184" s="24" t="s">
        <v>95</v>
      </c>
      <c r="J2184" s="24">
        <f>DATEDIF(Tabla1[[#This Row],[FECHA DE NACIMIENTO]],Tabla1[[#This Row],[FECHA ACTUAL]],"Y")</f>
        <v>31</v>
      </c>
      <c r="K2184" s="24" t="s">
        <v>73</v>
      </c>
      <c r="L2184" s="24" t="s">
        <v>112</v>
      </c>
      <c r="M2184" s="24">
        <v>0</v>
      </c>
      <c r="N2184" s="24">
        <v>0</v>
      </c>
      <c r="O2184" s="24">
        <v>2</v>
      </c>
      <c r="P2184" s="24" t="s">
        <v>101</v>
      </c>
      <c r="Q2184" s="23">
        <v>33582</v>
      </c>
      <c r="R2184" s="24" t="s">
        <v>12392</v>
      </c>
      <c r="S2184" s="25">
        <v>45119</v>
      </c>
      <c r="T2184" s="24"/>
      <c r="U2184" s="24">
        <v>3155125404</v>
      </c>
      <c r="V2184" s="33" t="s">
        <v>12393</v>
      </c>
      <c r="W2184" s="24" t="s">
        <v>12394</v>
      </c>
      <c r="X2184" s="24" t="s">
        <v>12395</v>
      </c>
      <c r="Y2184" s="24" t="s">
        <v>12396</v>
      </c>
      <c r="Z2184" s="24" t="s">
        <v>162</v>
      </c>
      <c r="AA2184" s="24">
        <v>3006415012</v>
      </c>
      <c r="AB2184" s="24" t="s">
        <v>77</v>
      </c>
      <c r="AC2184" s="24" t="s">
        <v>77</v>
      </c>
      <c r="AD2184" s="24" t="s">
        <v>77</v>
      </c>
      <c r="AE2184" s="26" t="s">
        <v>151</v>
      </c>
      <c r="AF2184" s="26"/>
      <c r="AG2184" s="26"/>
      <c r="AH2184" s="27" t="s">
        <v>184</v>
      </c>
      <c r="AI2184" s="27" t="s">
        <v>120</v>
      </c>
      <c r="AJ2184" s="27" t="s">
        <v>120</v>
      </c>
      <c r="AK2184" s="24" t="s">
        <v>121</v>
      </c>
      <c r="AL2184" s="24" t="s">
        <v>7086</v>
      </c>
      <c r="AM2184" s="23">
        <v>43999</v>
      </c>
      <c r="AN2184" s="28">
        <v>877803</v>
      </c>
      <c r="AO2184" s="28">
        <v>102854</v>
      </c>
      <c r="AP2184" s="24"/>
      <c r="AQ2184" s="24"/>
      <c r="AR2184" s="24"/>
      <c r="AS2184" s="24"/>
      <c r="AT2184" s="24" t="e">
        <v>#N/A</v>
      </c>
      <c r="AU2184" s="24" t="e">
        <v>#N/A</v>
      </c>
      <c r="AV2184" s="24" t="e">
        <v>#N/A</v>
      </c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3"/>
      <c r="BG2184" s="23"/>
      <c r="BH2184" s="23">
        <v>44053</v>
      </c>
      <c r="BI2184" s="26" t="s">
        <v>127</v>
      </c>
      <c r="BJ2184" s="26" t="s">
        <v>12397</v>
      </c>
      <c r="BK2184" s="29">
        <v>0</v>
      </c>
      <c r="BL2184" s="24" t="s">
        <v>129</v>
      </c>
      <c r="BM2184" s="22" t="str">
        <f ca="1">+IF(Tabla1[[#This Row],[FECHA INGRESO]]&gt;=44986,IF((TODAY()-Tabla1[[#This Row],[FECHA INGRESO]])&gt;=50,"ALERTA","TODAVÍA FALTA"),"N/A")</f>
        <v>N/A</v>
      </c>
      <c r="BN2184" s="7">
        <f>IFERROR((_xlfn.DAYS(Tabla1[[#This Row],[FECHA INGRESO]],Tabla1[[#This Row],[FECHA RETIRO]]))/30,"")</f>
        <v>-1.8</v>
      </c>
    </row>
    <row r="2185" spans="1:66" x14ac:dyDescent="0.35">
      <c r="A2185" s="34">
        <v>1032421389</v>
      </c>
      <c r="B2185" s="22" t="s">
        <v>12398</v>
      </c>
      <c r="C2185" s="23">
        <v>43999</v>
      </c>
      <c r="D2185" s="23" t="s">
        <v>266</v>
      </c>
      <c r="E2185" s="23" t="s">
        <v>1274</v>
      </c>
      <c r="F2185" s="23" t="s">
        <v>70</v>
      </c>
      <c r="G2185" s="24"/>
      <c r="H2185" s="24">
        <v>24101061702</v>
      </c>
      <c r="I2185" s="24" t="s">
        <v>95</v>
      </c>
      <c r="J2185" s="24">
        <f>DATEDIF(Tabla1[[#This Row],[FECHA DE NACIMIENTO]],Tabla1[[#This Row],[FECHA ACTUAL]],"Y")</f>
        <v>34</v>
      </c>
      <c r="K2185" s="24" t="s">
        <v>73</v>
      </c>
      <c r="L2185" s="24" t="s">
        <v>112</v>
      </c>
      <c r="M2185" s="24">
        <v>3</v>
      </c>
      <c r="N2185" s="24">
        <v>3</v>
      </c>
      <c r="O2185" s="24">
        <v>2</v>
      </c>
      <c r="P2185" s="24" t="s">
        <v>101</v>
      </c>
      <c r="Q2185" s="23">
        <v>32389</v>
      </c>
      <c r="R2185" s="24" t="s">
        <v>76</v>
      </c>
      <c r="S2185" s="25">
        <v>45119</v>
      </c>
      <c r="T2185" s="24">
        <v>7155606</v>
      </c>
      <c r="U2185" s="24">
        <v>3113383497</v>
      </c>
      <c r="V2185" s="33" t="s">
        <v>12399</v>
      </c>
      <c r="W2185" s="24" t="s">
        <v>12400</v>
      </c>
      <c r="X2185" s="24" t="s">
        <v>12401</v>
      </c>
      <c r="Y2185" s="24" t="s">
        <v>12402</v>
      </c>
      <c r="Z2185" s="24" t="s">
        <v>117</v>
      </c>
      <c r="AA2185" s="24">
        <v>3172513245</v>
      </c>
      <c r="AB2185" s="24" t="s">
        <v>77</v>
      </c>
      <c r="AC2185" s="24" t="s">
        <v>77</v>
      </c>
      <c r="AD2185" s="24" t="s">
        <v>77</v>
      </c>
      <c r="AE2185" s="26" t="s">
        <v>151</v>
      </c>
      <c r="AF2185" s="26"/>
      <c r="AG2185" s="26"/>
      <c r="AH2185" s="27" t="s">
        <v>184</v>
      </c>
      <c r="AI2185" s="27" t="s">
        <v>120</v>
      </c>
      <c r="AJ2185" s="27" t="s">
        <v>120</v>
      </c>
      <c r="AK2185" s="24" t="s">
        <v>121</v>
      </c>
      <c r="AL2185" s="24" t="s">
        <v>7086</v>
      </c>
      <c r="AM2185" s="23">
        <v>43999</v>
      </c>
      <c r="AN2185" s="28">
        <v>877803</v>
      </c>
      <c r="AO2185" s="28">
        <v>102854</v>
      </c>
      <c r="AP2185" s="24"/>
      <c r="AQ2185" s="24"/>
      <c r="AR2185" s="24"/>
      <c r="AS2185" s="24"/>
      <c r="AT2185" s="24" t="e">
        <v>#N/A</v>
      </c>
      <c r="AU2185" s="24" t="e">
        <v>#N/A</v>
      </c>
      <c r="AV2185" s="24" t="e">
        <v>#N/A</v>
      </c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3"/>
      <c r="BG2185" s="23"/>
      <c r="BH2185" s="23">
        <v>44128</v>
      </c>
      <c r="BI2185" s="26" t="s">
        <v>127</v>
      </c>
      <c r="BJ2185" s="26" t="s">
        <v>5148</v>
      </c>
      <c r="BK2185" s="29">
        <v>0</v>
      </c>
      <c r="BL2185" s="24" t="s">
        <v>129</v>
      </c>
      <c r="BM2185" s="22" t="str">
        <f ca="1">+IF(Tabla1[[#This Row],[FECHA INGRESO]]&gt;=44986,IF((TODAY()-Tabla1[[#This Row],[FECHA INGRESO]])&gt;=50,"ALERTA","TODAVÍA FALTA"),"N/A")</f>
        <v>N/A</v>
      </c>
      <c r="BN2185" s="7">
        <f>IFERROR((_xlfn.DAYS(Tabla1[[#This Row],[FECHA INGRESO]],Tabla1[[#This Row],[FECHA RETIRO]]))/30,"")</f>
        <v>-4.3</v>
      </c>
    </row>
    <row r="2186" spans="1:66" x14ac:dyDescent="0.35">
      <c r="A2186" s="21">
        <v>1031131725</v>
      </c>
      <c r="B2186" s="22" t="s">
        <v>12403</v>
      </c>
      <c r="C2186" s="23">
        <v>43999</v>
      </c>
      <c r="D2186" s="23" t="s">
        <v>188</v>
      </c>
      <c r="E2186" s="24" t="s">
        <v>94</v>
      </c>
      <c r="F2186" s="23" t="s">
        <v>94</v>
      </c>
      <c r="G2186" s="24"/>
      <c r="H2186" s="24">
        <v>24101086004</v>
      </c>
      <c r="I2186" s="24" t="s">
        <v>95</v>
      </c>
      <c r="J2186" s="24">
        <f>DATEDIF(Tabla1[[#This Row],[FECHA DE NACIMIENTO]],Tabla1[[#This Row],[FECHA ACTUAL]],"Y")</f>
        <v>32</v>
      </c>
      <c r="K2186" s="24" t="s">
        <v>385</v>
      </c>
      <c r="L2186" s="24" t="s">
        <v>112</v>
      </c>
      <c r="M2186" s="24">
        <v>0</v>
      </c>
      <c r="N2186" s="24">
        <v>3</v>
      </c>
      <c r="O2186" s="24">
        <v>1</v>
      </c>
      <c r="P2186" s="24" t="s">
        <v>101</v>
      </c>
      <c r="Q2186" s="23">
        <v>33337</v>
      </c>
      <c r="R2186" s="24" t="s">
        <v>76</v>
      </c>
      <c r="S2186" s="25">
        <v>45119</v>
      </c>
      <c r="T2186" s="24">
        <v>7647391</v>
      </c>
      <c r="U2186" s="24">
        <v>3213155956</v>
      </c>
      <c r="V2186" s="33" t="s">
        <v>12404</v>
      </c>
      <c r="W2186" s="24" t="s">
        <v>12405</v>
      </c>
      <c r="X2186" s="24" t="s">
        <v>12406</v>
      </c>
      <c r="Y2186" s="24" t="s">
        <v>12407</v>
      </c>
      <c r="Z2186" s="24" t="s">
        <v>117</v>
      </c>
      <c r="AA2186" s="24">
        <v>3023381161</v>
      </c>
      <c r="AB2186" s="24" t="s">
        <v>101</v>
      </c>
      <c r="AC2186" s="24" t="s">
        <v>83</v>
      </c>
      <c r="AD2186" s="24" t="e">
        <v>#REF!</v>
      </c>
      <c r="AE2186" s="26" t="s">
        <v>151</v>
      </c>
      <c r="AF2186" s="26"/>
      <c r="AG2186" s="26">
        <v>0</v>
      </c>
      <c r="AH2186" s="27" t="s">
        <v>184</v>
      </c>
      <c r="AI2186" s="27" t="s">
        <v>487</v>
      </c>
      <c r="AJ2186" s="27" t="s">
        <v>487</v>
      </c>
      <c r="AK2186" s="24" t="s">
        <v>121</v>
      </c>
      <c r="AL2186" s="24" t="s">
        <v>7086</v>
      </c>
      <c r="AM2186" s="23">
        <v>43999</v>
      </c>
      <c r="AN2186" s="28">
        <v>1000000</v>
      </c>
      <c r="AO2186" s="28">
        <v>117172</v>
      </c>
      <c r="AP2186" s="24" t="s">
        <v>12408</v>
      </c>
      <c r="AQ2186" s="24">
        <v>0</v>
      </c>
      <c r="AR2186" s="24">
        <v>0</v>
      </c>
      <c r="AS2186" s="24">
        <v>0</v>
      </c>
      <c r="AT2186" s="24">
        <v>0</v>
      </c>
      <c r="AU2186" s="24">
        <v>0</v>
      </c>
      <c r="AV2186" s="24">
        <v>0</v>
      </c>
      <c r="AW2186" s="24">
        <v>93</v>
      </c>
      <c r="AX2186" s="24">
        <v>0</v>
      </c>
      <c r="AY2186" s="24">
        <v>0</v>
      </c>
      <c r="AZ2186" s="24">
        <v>0</v>
      </c>
      <c r="BA2186" s="24">
        <v>0</v>
      </c>
      <c r="BB2186" s="24">
        <v>0</v>
      </c>
      <c r="BC2186" s="24">
        <v>0</v>
      </c>
      <c r="BD2186" s="24">
        <v>0</v>
      </c>
      <c r="BE2186" s="24">
        <v>0</v>
      </c>
      <c r="BF2186" s="23"/>
      <c r="BG2186" s="23"/>
      <c r="BH2186" s="23">
        <v>44796</v>
      </c>
      <c r="BI2186" s="26" t="s">
        <v>127</v>
      </c>
      <c r="BJ2186" s="26" t="s">
        <v>1165</v>
      </c>
      <c r="BK2186" s="29">
        <v>0</v>
      </c>
      <c r="BL2186" s="24" t="s">
        <v>129</v>
      </c>
      <c r="BM2186" s="22" t="str">
        <f ca="1">+IF(Tabla1[[#This Row],[FECHA INGRESO]]&gt;=44986,IF((TODAY()-Tabla1[[#This Row],[FECHA INGRESO]])&gt;=50,"ALERTA","TODAVÍA FALTA"),"N/A")</f>
        <v>N/A</v>
      </c>
      <c r="BN2186" s="7">
        <f>IFERROR((_xlfn.DAYS(Tabla1[[#This Row],[FECHA INGRESO]],Tabla1[[#This Row],[FECHA RETIRO]]))/30,"")</f>
        <v>-26.566666666666666</v>
      </c>
    </row>
    <row r="2187" spans="1:66" x14ac:dyDescent="0.35">
      <c r="A2187" s="34">
        <v>1023022523</v>
      </c>
      <c r="B2187" s="22" t="s">
        <v>12409</v>
      </c>
      <c r="C2187" s="23">
        <v>43999</v>
      </c>
      <c r="D2187" s="23" t="s">
        <v>11039</v>
      </c>
      <c r="E2187" s="23" t="s">
        <v>1274</v>
      </c>
      <c r="F2187" s="23" t="s">
        <v>70</v>
      </c>
      <c r="G2187" s="24"/>
      <c r="H2187" s="24">
        <v>24089680113</v>
      </c>
      <c r="I2187" s="24" t="s">
        <v>95</v>
      </c>
      <c r="J2187" s="24">
        <f>DATEDIF(Tabla1[[#This Row],[FECHA DE NACIMIENTO]],Tabla1[[#This Row],[FECHA ACTUAL]],"Y")</f>
        <v>26</v>
      </c>
      <c r="K2187" s="24" t="s">
        <v>73</v>
      </c>
      <c r="L2187" s="24" t="s">
        <v>112</v>
      </c>
      <c r="M2187" s="24">
        <v>0</v>
      </c>
      <c r="N2187" s="24">
        <v>0</v>
      </c>
      <c r="O2187" s="24">
        <v>2</v>
      </c>
      <c r="P2187" s="24" t="s">
        <v>101</v>
      </c>
      <c r="Q2187" s="23">
        <v>35619</v>
      </c>
      <c r="R2187" s="24" t="s">
        <v>76</v>
      </c>
      <c r="S2187" s="25">
        <v>45119</v>
      </c>
      <c r="T2187" s="24"/>
      <c r="U2187" s="24">
        <v>3213184762</v>
      </c>
      <c r="V2187" s="33" t="s">
        <v>12410</v>
      </c>
      <c r="W2187" s="24" t="s">
        <v>12411</v>
      </c>
      <c r="X2187" s="24" t="s">
        <v>12388</v>
      </c>
      <c r="Y2187" s="24" t="s">
        <v>12412</v>
      </c>
      <c r="Z2187" s="24" t="s">
        <v>162</v>
      </c>
      <c r="AA2187" s="24">
        <v>3213616248</v>
      </c>
      <c r="AB2187" s="24" t="s">
        <v>77</v>
      </c>
      <c r="AC2187" s="24" t="s">
        <v>77</v>
      </c>
      <c r="AD2187" s="24" t="s">
        <v>77</v>
      </c>
      <c r="AE2187" s="26" t="s">
        <v>183</v>
      </c>
      <c r="AF2187" s="26" t="s">
        <v>12413</v>
      </c>
      <c r="AG2187" s="26"/>
      <c r="AH2187" s="27" t="s">
        <v>184</v>
      </c>
      <c r="AI2187" s="27" t="s">
        <v>4910</v>
      </c>
      <c r="AJ2187" s="27" t="s">
        <v>4910</v>
      </c>
      <c r="AK2187" s="24" t="s">
        <v>121</v>
      </c>
      <c r="AL2187" s="24" t="s">
        <v>7086</v>
      </c>
      <c r="AM2187" s="23">
        <v>43999</v>
      </c>
      <c r="AN2187" s="28">
        <v>877803</v>
      </c>
      <c r="AO2187" s="28">
        <v>102854</v>
      </c>
      <c r="AP2187" s="24" t="s">
        <v>12414</v>
      </c>
      <c r="AQ2187" s="24" t="s">
        <v>12415</v>
      </c>
      <c r="AR2187" s="24"/>
      <c r="AS2187" s="24"/>
      <c r="AT2187" s="24" t="e">
        <v>#N/A</v>
      </c>
      <c r="AU2187" s="24" t="e">
        <v>#N/A</v>
      </c>
      <c r="AV2187" s="24" t="e">
        <v>#N/A</v>
      </c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3"/>
      <c r="BG2187" s="23"/>
      <c r="BH2187" s="23">
        <v>44048</v>
      </c>
      <c r="BI2187" s="26" t="s">
        <v>127</v>
      </c>
      <c r="BJ2187" s="26" t="s">
        <v>8265</v>
      </c>
      <c r="BK2187" s="29">
        <v>0</v>
      </c>
      <c r="BL2187" s="24" t="s">
        <v>129</v>
      </c>
      <c r="BM2187" s="22" t="str">
        <f ca="1">+IF(Tabla1[[#This Row],[FECHA INGRESO]]&gt;=44986,IF((TODAY()-Tabla1[[#This Row],[FECHA INGRESO]])&gt;=50,"ALERTA","TODAVÍA FALTA"),"N/A")</f>
        <v>N/A</v>
      </c>
      <c r="BN2187" s="7">
        <f>IFERROR((_xlfn.DAYS(Tabla1[[#This Row],[FECHA INGRESO]],Tabla1[[#This Row],[FECHA RETIRO]]))/30,"")</f>
        <v>-1.6333333333333333</v>
      </c>
    </row>
    <row r="2188" spans="1:66" x14ac:dyDescent="0.35">
      <c r="A2188" s="34">
        <v>1087704520</v>
      </c>
      <c r="B2188" s="22" t="s">
        <v>12416</v>
      </c>
      <c r="C2188" s="23">
        <v>43999</v>
      </c>
      <c r="D2188" s="23" t="s">
        <v>93</v>
      </c>
      <c r="E2188" s="23" t="s">
        <v>1274</v>
      </c>
      <c r="F2188" s="23" t="s">
        <v>70</v>
      </c>
      <c r="G2188" s="24"/>
      <c r="H2188" s="24">
        <v>24101092504</v>
      </c>
      <c r="I2188" s="24" t="s">
        <v>72</v>
      </c>
      <c r="J2188" s="24">
        <f>DATEDIF(Tabla1[[#This Row],[FECHA DE NACIMIENTO]],Tabla1[[#This Row],[FECHA ACTUAL]],"Y")</f>
        <v>30</v>
      </c>
      <c r="K2188" s="24" t="s">
        <v>73</v>
      </c>
      <c r="L2188" s="24" t="s">
        <v>112</v>
      </c>
      <c r="M2188" s="24">
        <v>0</v>
      </c>
      <c r="N2188" s="24">
        <v>0</v>
      </c>
      <c r="O2188" s="24">
        <v>2</v>
      </c>
      <c r="P2188" s="24" t="s">
        <v>101</v>
      </c>
      <c r="Q2188" s="23">
        <v>33997</v>
      </c>
      <c r="R2188" s="24" t="s">
        <v>12417</v>
      </c>
      <c r="S2188" s="25">
        <v>45119</v>
      </c>
      <c r="T2188" s="24"/>
      <c r="U2188" s="24">
        <v>3137762052</v>
      </c>
      <c r="V2188" s="33" t="s">
        <v>12418</v>
      </c>
      <c r="W2188" s="24" t="s">
        <v>12419</v>
      </c>
      <c r="X2188" s="24" t="s">
        <v>12420</v>
      </c>
      <c r="Y2188" s="24" t="s">
        <v>12421</v>
      </c>
      <c r="Z2188" s="24" t="s">
        <v>1570</v>
      </c>
      <c r="AA2188" s="24">
        <v>3143313624</v>
      </c>
      <c r="AB2188" s="24" t="s">
        <v>77</v>
      </c>
      <c r="AC2188" s="24" t="s">
        <v>77</v>
      </c>
      <c r="AD2188" s="24" t="s">
        <v>77</v>
      </c>
      <c r="AE2188" s="26" t="s">
        <v>151</v>
      </c>
      <c r="AF2188" s="26"/>
      <c r="AG2188" s="26"/>
      <c r="AH2188" s="27" t="s">
        <v>184</v>
      </c>
      <c r="AI2188" s="27" t="s">
        <v>120</v>
      </c>
      <c r="AJ2188" s="27" t="s">
        <v>120</v>
      </c>
      <c r="AK2188" s="24" t="s">
        <v>121</v>
      </c>
      <c r="AL2188" s="24" t="s">
        <v>7086</v>
      </c>
      <c r="AM2188" s="23">
        <v>43999</v>
      </c>
      <c r="AN2188" s="28">
        <v>877803</v>
      </c>
      <c r="AO2188" s="28">
        <v>102854</v>
      </c>
      <c r="AP2188" s="24"/>
      <c r="AQ2188" s="24"/>
      <c r="AR2188" s="24"/>
      <c r="AS2188" s="24"/>
      <c r="AT2188" s="24" t="e">
        <v>#N/A</v>
      </c>
      <c r="AU2188" s="24" t="e">
        <v>#N/A</v>
      </c>
      <c r="AV2188" s="24" t="e">
        <v>#N/A</v>
      </c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3"/>
      <c r="BG2188" s="23"/>
      <c r="BH2188" s="23">
        <v>44043</v>
      </c>
      <c r="BI2188" s="26" t="s">
        <v>10014</v>
      </c>
      <c r="BJ2188" s="26" t="s">
        <v>10412</v>
      </c>
      <c r="BK2188" s="29">
        <v>0</v>
      </c>
      <c r="BL2188" s="24" t="s">
        <v>129</v>
      </c>
      <c r="BM2188" s="22" t="str">
        <f ca="1">+IF(Tabla1[[#This Row],[FECHA INGRESO]]&gt;=44986,IF((TODAY()-Tabla1[[#This Row],[FECHA INGRESO]])&gt;=50,"ALERTA","TODAVÍA FALTA"),"N/A")</f>
        <v>N/A</v>
      </c>
      <c r="BN2188" s="7">
        <f>IFERROR((_xlfn.DAYS(Tabla1[[#This Row],[FECHA INGRESO]],Tabla1[[#This Row],[FECHA RETIRO]]))/30,"")</f>
        <v>-1.4666666666666666</v>
      </c>
    </row>
    <row r="2189" spans="1:66" x14ac:dyDescent="0.35">
      <c r="A2189" s="21">
        <v>1024508751</v>
      </c>
      <c r="B2189" s="22" t="s">
        <v>12422</v>
      </c>
      <c r="C2189" s="23">
        <v>43999</v>
      </c>
      <c r="D2189" s="23" t="s">
        <v>188</v>
      </c>
      <c r="E2189" s="23" t="s">
        <v>1274</v>
      </c>
      <c r="F2189" s="23" t="s">
        <v>70</v>
      </c>
      <c r="G2189" s="24"/>
      <c r="H2189" s="24">
        <v>24101076076</v>
      </c>
      <c r="I2189" s="24" t="s">
        <v>72</v>
      </c>
      <c r="J2189" s="24">
        <f>DATEDIF(Tabla1[[#This Row],[FECHA DE NACIMIENTO]],Tabla1[[#This Row],[FECHA ACTUAL]],"Y")</f>
        <v>32</v>
      </c>
      <c r="K2189" s="24" t="s">
        <v>320</v>
      </c>
      <c r="L2189" s="24" t="s">
        <v>112</v>
      </c>
      <c r="M2189" s="24">
        <v>0</v>
      </c>
      <c r="N2189" s="24">
        <v>0</v>
      </c>
      <c r="O2189" s="24">
        <v>2</v>
      </c>
      <c r="P2189" s="24" t="s">
        <v>101</v>
      </c>
      <c r="Q2189" s="23">
        <v>33120</v>
      </c>
      <c r="R2189" s="24" t="s">
        <v>76</v>
      </c>
      <c r="S2189" s="25">
        <v>45119</v>
      </c>
      <c r="T2189" s="24"/>
      <c r="U2189" s="24">
        <v>3157405527</v>
      </c>
      <c r="V2189" s="33" t="s">
        <v>12423</v>
      </c>
      <c r="W2189" s="24" t="s">
        <v>12424</v>
      </c>
      <c r="X2189" s="24" t="s">
        <v>12425</v>
      </c>
      <c r="Y2189" s="24" t="s">
        <v>12426</v>
      </c>
      <c r="Z2189" s="24"/>
      <c r="AA2189" s="24" t="s">
        <v>8868</v>
      </c>
      <c r="AB2189" s="24" t="s">
        <v>83</v>
      </c>
      <c r="AC2189" s="24" t="s">
        <v>83</v>
      </c>
      <c r="AD2189" s="24" t="e">
        <v>#REF!</v>
      </c>
      <c r="AE2189" s="26" t="s">
        <v>151</v>
      </c>
      <c r="AF2189" s="26"/>
      <c r="AG2189" s="26">
        <v>0</v>
      </c>
      <c r="AH2189" s="27" t="s">
        <v>184</v>
      </c>
      <c r="AI2189" s="27" t="s">
        <v>120</v>
      </c>
      <c r="AJ2189" s="27" t="s">
        <v>120</v>
      </c>
      <c r="AK2189" s="24" t="s">
        <v>121</v>
      </c>
      <c r="AL2189" s="24" t="s">
        <v>7086</v>
      </c>
      <c r="AM2189" s="23">
        <v>43999</v>
      </c>
      <c r="AN2189" s="28">
        <v>1000000</v>
      </c>
      <c r="AO2189" s="28">
        <v>117172</v>
      </c>
      <c r="AP2189" s="24" t="s">
        <v>12427</v>
      </c>
      <c r="AQ2189" s="24" t="s">
        <v>12428</v>
      </c>
      <c r="AR2189" s="24">
        <v>0</v>
      </c>
      <c r="AS2189" s="24">
        <v>0</v>
      </c>
      <c r="AT2189" s="24">
        <v>0</v>
      </c>
      <c r="AU2189" s="24">
        <v>0</v>
      </c>
      <c r="AV2189" s="24">
        <v>0</v>
      </c>
      <c r="AW2189" s="24">
        <v>56</v>
      </c>
      <c r="AX2189" s="24">
        <v>0</v>
      </c>
      <c r="AY2189" s="24">
        <v>0</v>
      </c>
      <c r="AZ2189" s="24">
        <v>0</v>
      </c>
      <c r="BA2189" s="24">
        <v>0</v>
      </c>
      <c r="BB2189" s="24">
        <v>0</v>
      </c>
      <c r="BC2189" s="24">
        <v>0</v>
      </c>
      <c r="BD2189" s="24">
        <v>0</v>
      </c>
      <c r="BE2189" s="24">
        <v>0</v>
      </c>
      <c r="BF2189" s="23"/>
      <c r="BG2189" s="23"/>
      <c r="BH2189" s="23">
        <v>44790</v>
      </c>
      <c r="BI2189" s="26" t="s">
        <v>127</v>
      </c>
      <c r="BJ2189" s="26" t="s">
        <v>6087</v>
      </c>
      <c r="BK2189" s="29">
        <v>0</v>
      </c>
      <c r="BL2189" s="24" t="s">
        <v>129</v>
      </c>
      <c r="BM2189" s="22" t="str">
        <f ca="1">+IF(Tabla1[[#This Row],[FECHA INGRESO]]&gt;=44986,IF((TODAY()-Tabla1[[#This Row],[FECHA INGRESO]])&gt;=50,"ALERTA","TODAVÍA FALTA"),"N/A")</f>
        <v>N/A</v>
      </c>
      <c r="BN2189" s="7">
        <f>IFERROR((_xlfn.DAYS(Tabla1[[#This Row],[FECHA INGRESO]],Tabla1[[#This Row],[FECHA RETIRO]]))/30,"")</f>
        <v>-26.366666666666667</v>
      </c>
    </row>
    <row r="2190" spans="1:66" x14ac:dyDescent="0.35">
      <c r="A2190" s="34">
        <v>1010051512</v>
      </c>
      <c r="B2190" s="22" t="s">
        <v>12429</v>
      </c>
      <c r="C2190" s="23">
        <v>43999</v>
      </c>
      <c r="D2190" s="23" t="s">
        <v>93</v>
      </c>
      <c r="E2190" s="23" t="s">
        <v>12430</v>
      </c>
      <c r="F2190" s="23" t="s">
        <v>94</v>
      </c>
      <c r="G2190" s="24"/>
      <c r="H2190" s="24">
        <v>24101094649</v>
      </c>
      <c r="I2190" s="24" t="s">
        <v>95</v>
      </c>
      <c r="J2190" s="24">
        <f>DATEDIF(Tabla1[[#This Row],[FECHA DE NACIMIENTO]],Tabla1[[#This Row],[FECHA ACTUAL]],"Y")</f>
        <v>26</v>
      </c>
      <c r="K2190" s="24" t="s">
        <v>96</v>
      </c>
      <c r="L2190" s="24" t="s">
        <v>112</v>
      </c>
      <c r="M2190" s="24">
        <v>1</v>
      </c>
      <c r="N2190" s="24">
        <v>1</v>
      </c>
      <c r="O2190" s="24">
        <v>1</v>
      </c>
      <c r="P2190" s="24" t="s">
        <v>101</v>
      </c>
      <c r="Q2190" s="23">
        <v>35570</v>
      </c>
      <c r="R2190" s="24" t="s">
        <v>76</v>
      </c>
      <c r="S2190" s="25">
        <v>45119</v>
      </c>
      <c r="T2190" s="24"/>
      <c r="U2190" s="24">
        <v>3105711174</v>
      </c>
      <c r="V2190" s="24" t="s">
        <v>12431</v>
      </c>
      <c r="W2190" s="24" t="s">
        <v>12432</v>
      </c>
      <c r="X2190" s="24" t="s">
        <v>1559</v>
      </c>
      <c r="Y2190" s="24" t="s">
        <v>12433</v>
      </c>
      <c r="Z2190" s="24" t="s">
        <v>117</v>
      </c>
      <c r="AA2190" s="24">
        <v>3202709461</v>
      </c>
      <c r="AB2190" s="24" t="s">
        <v>101</v>
      </c>
      <c r="AC2190" s="24" t="s">
        <v>83</v>
      </c>
      <c r="AD2190" s="24" t="e">
        <v>#REF!</v>
      </c>
      <c r="AE2190" s="26" t="s">
        <v>183</v>
      </c>
      <c r="AF2190" s="26" t="s">
        <v>12434</v>
      </c>
      <c r="AG2190" s="26" t="s">
        <v>12435</v>
      </c>
      <c r="AH2190" s="27" t="s">
        <v>184</v>
      </c>
      <c r="AI2190" s="27" t="s">
        <v>1612</v>
      </c>
      <c r="AJ2190" s="27" t="s">
        <v>487</v>
      </c>
      <c r="AK2190" s="24" t="s">
        <v>121</v>
      </c>
      <c r="AL2190" s="24" t="s">
        <v>7086</v>
      </c>
      <c r="AM2190" s="23">
        <v>43999</v>
      </c>
      <c r="AN2190" s="28">
        <v>1000000</v>
      </c>
      <c r="AO2190" s="28">
        <v>117172</v>
      </c>
      <c r="AP2190" s="24" t="s">
        <v>12436</v>
      </c>
      <c r="AQ2190" s="24" t="s">
        <v>12298</v>
      </c>
      <c r="AR2190" s="24">
        <v>0</v>
      </c>
      <c r="AS2190" s="24">
        <v>0</v>
      </c>
      <c r="AT2190" s="24">
        <v>0</v>
      </c>
      <c r="AU2190" s="24">
        <v>0</v>
      </c>
      <c r="AV2190" s="24">
        <v>0</v>
      </c>
      <c r="AW2190" s="24">
        <v>84</v>
      </c>
      <c r="AX2190" s="24">
        <v>0</v>
      </c>
      <c r="AY2190" s="24">
        <v>0</v>
      </c>
      <c r="AZ2190" s="24">
        <v>0</v>
      </c>
      <c r="BA2190" s="24">
        <v>0</v>
      </c>
      <c r="BB2190" s="24">
        <v>0</v>
      </c>
      <c r="BC2190" s="24">
        <v>0</v>
      </c>
      <c r="BD2190" s="24">
        <v>0</v>
      </c>
      <c r="BE2190" s="24">
        <v>0</v>
      </c>
      <c r="BF2190" s="23"/>
      <c r="BG2190" s="23"/>
      <c r="BH2190" s="23">
        <v>44607</v>
      </c>
      <c r="BI2190" s="26" t="s">
        <v>466</v>
      </c>
      <c r="BJ2190" s="26" t="s">
        <v>8265</v>
      </c>
      <c r="BK2190" s="29">
        <v>0</v>
      </c>
      <c r="BL2190" s="24" t="s">
        <v>129</v>
      </c>
      <c r="BM2190" s="22" t="str">
        <f ca="1">+IF(Tabla1[[#This Row],[FECHA INGRESO]]&gt;=44986,IF((TODAY()-Tabla1[[#This Row],[FECHA INGRESO]])&gt;=50,"ALERTA","TODAVÍA FALTA"),"N/A")</f>
        <v>N/A</v>
      </c>
      <c r="BN2190" s="7">
        <f>IFERROR((_xlfn.DAYS(Tabla1[[#This Row],[FECHA INGRESO]],Tabla1[[#This Row],[FECHA RETIRO]]))/30,"")</f>
        <v>-20.266666666666666</v>
      </c>
    </row>
    <row r="2191" spans="1:66" x14ac:dyDescent="0.35">
      <c r="A2191" s="34">
        <v>1022374744</v>
      </c>
      <c r="B2191" s="22" t="s">
        <v>12437</v>
      </c>
      <c r="C2191" s="23">
        <v>44000</v>
      </c>
      <c r="D2191" s="23" t="s">
        <v>93</v>
      </c>
      <c r="E2191" s="24" t="s">
        <v>94</v>
      </c>
      <c r="F2191" s="23" t="s">
        <v>70</v>
      </c>
      <c r="G2191" s="24"/>
      <c r="H2191" s="24">
        <v>24101084394</v>
      </c>
      <c r="I2191" s="24" t="s">
        <v>95</v>
      </c>
      <c r="J2191" s="24">
        <f>DATEDIF(Tabla1[[#This Row],[FECHA DE NACIMIENTO]],Tabla1[[#This Row],[FECHA ACTUAL]],"Y")</f>
        <v>31</v>
      </c>
      <c r="K2191" s="24" t="s">
        <v>320</v>
      </c>
      <c r="L2191" s="24" t="s">
        <v>112</v>
      </c>
      <c r="M2191" s="24">
        <v>0</v>
      </c>
      <c r="N2191" s="24">
        <v>0</v>
      </c>
      <c r="O2191" s="24">
        <v>3</v>
      </c>
      <c r="P2191" s="24" t="s">
        <v>101</v>
      </c>
      <c r="Q2191" s="23">
        <v>33678</v>
      </c>
      <c r="R2191" s="24" t="s">
        <v>76</v>
      </c>
      <c r="S2191" s="25">
        <v>45119</v>
      </c>
      <c r="T2191" s="24"/>
      <c r="U2191" s="24">
        <v>3142859950</v>
      </c>
      <c r="V2191" s="33" t="s">
        <v>12438</v>
      </c>
      <c r="W2191" s="24" t="s">
        <v>12439</v>
      </c>
      <c r="X2191" s="24" t="s">
        <v>12440</v>
      </c>
      <c r="Y2191" s="24" t="s">
        <v>12441</v>
      </c>
      <c r="Z2191" s="24" t="s">
        <v>5349</v>
      </c>
      <c r="AA2191" s="24">
        <v>3115128449</v>
      </c>
      <c r="AB2191" s="24" t="s">
        <v>77</v>
      </c>
      <c r="AC2191" s="24" t="s">
        <v>77</v>
      </c>
      <c r="AD2191" s="24" t="s">
        <v>77</v>
      </c>
      <c r="AE2191" s="26" t="s">
        <v>102</v>
      </c>
      <c r="AF2191" s="26" t="s">
        <v>12442</v>
      </c>
      <c r="AG2191" s="26"/>
      <c r="AH2191" s="27" t="s">
        <v>184</v>
      </c>
      <c r="AI2191" s="27" t="s">
        <v>120</v>
      </c>
      <c r="AJ2191" s="27" t="s">
        <v>120</v>
      </c>
      <c r="AK2191" s="24" t="s">
        <v>121</v>
      </c>
      <c r="AL2191" s="24" t="s">
        <v>7086</v>
      </c>
      <c r="AM2191" s="23">
        <v>44000</v>
      </c>
      <c r="AN2191" s="28">
        <v>877803</v>
      </c>
      <c r="AO2191" s="28">
        <v>102854</v>
      </c>
      <c r="AP2191" s="24"/>
      <c r="AQ2191" s="24"/>
      <c r="AR2191" s="24"/>
      <c r="AS2191" s="24"/>
      <c r="AT2191" s="24" t="e">
        <v>#N/A</v>
      </c>
      <c r="AU2191" s="24" t="e">
        <v>#N/A</v>
      </c>
      <c r="AV2191" s="24" t="e">
        <v>#N/A</v>
      </c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3"/>
      <c r="BG2191" s="23"/>
      <c r="BH2191" s="23">
        <v>44043</v>
      </c>
      <c r="BI2191" s="26" t="s">
        <v>10014</v>
      </c>
      <c r="BJ2191" s="26" t="s">
        <v>10412</v>
      </c>
      <c r="BK2191" s="29">
        <v>0</v>
      </c>
      <c r="BL2191" s="24" t="s">
        <v>129</v>
      </c>
      <c r="BM2191" s="22" t="str">
        <f ca="1">+IF(Tabla1[[#This Row],[FECHA INGRESO]]&gt;=44986,IF((TODAY()-Tabla1[[#This Row],[FECHA INGRESO]])&gt;=50,"ALERTA","TODAVÍA FALTA"),"N/A")</f>
        <v>N/A</v>
      </c>
      <c r="BN2191" s="7">
        <f>IFERROR((_xlfn.DAYS(Tabla1[[#This Row],[FECHA INGRESO]],Tabla1[[#This Row],[FECHA RETIRO]]))/30,"")</f>
        <v>-1.4333333333333333</v>
      </c>
    </row>
    <row r="2192" spans="1:66" x14ac:dyDescent="0.35">
      <c r="A2192" s="34">
        <v>1000352441</v>
      </c>
      <c r="B2192" s="22" t="s">
        <v>12443</v>
      </c>
      <c r="C2192" s="23">
        <v>44000</v>
      </c>
      <c r="D2192" s="23" t="s">
        <v>188</v>
      </c>
      <c r="E2192" s="23" t="s">
        <v>111</v>
      </c>
      <c r="F2192" s="23" t="s">
        <v>70</v>
      </c>
      <c r="G2192" s="24"/>
      <c r="H2192" s="24">
        <v>24101076742</v>
      </c>
      <c r="I2192" s="24" t="s">
        <v>72</v>
      </c>
      <c r="J2192" s="24">
        <f>DATEDIF(Tabla1[[#This Row],[FECHA DE NACIMIENTO]],Tabla1[[#This Row],[FECHA ACTUAL]],"Y")</f>
        <v>21</v>
      </c>
      <c r="K2192" s="24"/>
      <c r="L2192" s="24" t="s">
        <v>112</v>
      </c>
      <c r="M2192" s="24">
        <v>1</v>
      </c>
      <c r="N2192" s="24">
        <v>1</v>
      </c>
      <c r="O2192" s="24">
        <v>3</v>
      </c>
      <c r="P2192" s="24" t="s">
        <v>101</v>
      </c>
      <c r="Q2192" s="23">
        <v>37328</v>
      </c>
      <c r="R2192" s="24" t="s">
        <v>76</v>
      </c>
      <c r="S2192" s="25">
        <v>45119</v>
      </c>
      <c r="T2192" s="24"/>
      <c r="U2192" s="24">
        <v>3133667775</v>
      </c>
      <c r="V2192" s="33" t="s">
        <v>12444</v>
      </c>
      <c r="W2192" s="24" t="s">
        <v>12445</v>
      </c>
      <c r="X2192" s="24" t="s">
        <v>12446</v>
      </c>
      <c r="Y2192" s="24" t="s">
        <v>12447</v>
      </c>
      <c r="Z2192" s="24" t="s">
        <v>117</v>
      </c>
      <c r="AA2192" s="24">
        <v>3102876074</v>
      </c>
      <c r="AB2192" s="24" t="s">
        <v>77</v>
      </c>
      <c r="AC2192" s="24" t="s">
        <v>77</v>
      </c>
      <c r="AD2192" s="24" t="s">
        <v>77</v>
      </c>
      <c r="AE2192" s="26" t="s">
        <v>151</v>
      </c>
      <c r="AF2192" s="26"/>
      <c r="AG2192" s="26"/>
      <c r="AH2192" s="27" t="s">
        <v>184</v>
      </c>
      <c r="AI2192" s="27" t="s">
        <v>120</v>
      </c>
      <c r="AJ2192" s="27" t="s">
        <v>120</v>
      </c>
      <c r="AK2192" s="24" t="s">
        <v>121</v>
      </c>
      <c r="AL2192" s="24" t="s">
        <v>7086</v>
      </c>
      <c r="AM2192" s="23">
        <v>44000</v>
      </c>
      <c r="AN2192" s="28">
        <v>877803</v>
      </c>
      <c r="AO2192" s="28">
        <v>102854</v>
      </c>
      <c r="AP2192" s="24"/>
      <c r="AQ2192" s="24"/>
      <c r="AR2192" s="24"/>
      <c r="AS2192" s="24"/>
      <c r="AT2192" s="24" t="e">
        <v>#N/A</v>
      </c>
      <c r="AU2192" s="24" t="e">
        <v>#N/A</v>
      </c>
      <c r="AV2192" s="24" t="e">
        <v>#N/A</v>
      </c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3"/>
      <c r="BG2192" s="23"/>
      <c r="BH2192" s="23">
        <v>44043</v>
      </c>
      <c r="BI2192" s="26" t="s">
        <v>10014</v>
      </c>
      <c r="BJ2192" s="26" t="s">
        <v>10412</v>
      </c>
      <c r="BK2192" s="29">
        <v>0</v>
      </c>
      <c r="BL2192" s="24" t="s">
        <v>129</v>
      </c>
      <c r="BM2192" s="22" t="str">
        <f ca="1">+IF(Tabla1[[#This Row],[FECHA INGRESO]]&gt;=44986,IF((TODAY()-Tabla1[[#This Row],[FECHA INGRESO]])&gt;=50,"ALERTA","TODAVÍA FALTA"),"N/A")</f>
        <v>N/A</v>
      </c>
      <c r="BN2192" s="7">
        <f>IFERROR((_xlfn.DAYS(Tabla1[[#This Row],[FECHA INGRESO]],Tabla1[[#This Row],[FECHA RETIRO]]))/30,"")</f>
        <v>-1.4333333333333333</v>
      </c>
    </row>
    <row r="2193" spans="1:66" x14ac:dyDescent="0.35">
      <c r="A2193" s="34">
        <v>1031177010</v>
      </c>
      <c r="B2193" s="22" t="s">
        <v>12448</v>
      </c>
      <c r="C2193" s="23">
        <v>44000</v>
      </c>
      <c r="D2193" s="23" t="s">
        <v>188</v>
      </c>
      <c r="E2193" s="23" t="s">
        <v>1274</v>
      </c>
      <c r="F2193" s="23" t="s">
        <v>70</v>
      </c>
      <c r="G2193" s="24"/>
      <c r="H2193" s="24">
        <v>24101094029</v>
      </c>
      <c r="I2193" s="24" t="s">
        <v>95</v>
      </c>
      <c r="J2193" s="24">
        <f>DATEDIF(Tabla1[[#This Row],[FECHA DE NACIMIENTO]],Tabla1[[#This Row],[FECHA ACTUAL]],"Y")</f>
        <v>24</v>
      </c>
      <c r="K2193" s="24" t="s">
        <v>500</v>
      </c>
      <c r="L2193" s="24" t="s">
        <v>112</v>
      </c>
      <c r="M2193" s="24">
        <v>0</v>
      </c>
      <c r="N2193" s="24">
        <v>0</v>
      </c>
      <c r="O2193" s="24">
        <v>2</v>
      </c>
      <c r="P2193" s="24" t="s">
        <v>101</v>
      </c>
      <c r="Q2193" s="23">
        <v>36064</v>
      </c>
      <c r="R2193" s="24" t="s">
        <v>76</v>
      </c>
      <c r="S2193" s="25">
        <v>45119</v>
      </c>
      <c r="T2193" s="24"/>
      <c r="U2193" s="24">
        <v>3124652692</v>
      </c>
      <c r="V2193" s="33" t="s">
        <v>12449</v>
      </c>
      <c r="W2193" s="24" t="s">
        <v>12450</v>
      </c>
      <c r="X2193" s="24" t="s">
        <v>276</v>
      </c>
      <c r="Y2193" s="24" t="s">
        <v>12451</v>
      </c>
      <c r="Z2193" s="24" t="s">
        <v>117</v>
      </c>
      <c r="AA2193" s="24">
        <v>3144266704</v>
      </c>
      <c r="AB2193" s="24" t="s">
        <v>77</v>
      </c>
      <c r="AC2193" s="24" t="s">
        <v>77</v>
      </c>
      <c r="AD2193" s="24" t="s">
        <v>77</v>
      </c>
      <c r="AE2193" s="26" t="s">
        <v>194</v>
      </c>
      <c r="AF2193" s="26" t="s">
        <v>6404</v>
      </c>
      <c r="AG2193" s="26"/>
      <c r="AH2193" s="27" t="s">
        <v>184</v>
      </c>
      <c r="AI2193" s="27" t="s">
        <v>120</v>
      </c>
      <c r="AJ2193" s="27" t="s">
        <v>120</v>
      </c>
      <c r="AK2193" s="24" t="s">
        <v>121</v>
      </c>
      <c r="AL2193" s="24" t="s">
        <v>7086</v>
      </c>
      <c r="AM2193" s="23">
        <v>44000</v>
      </c>
      <c r="AN2193" s="28">
        <v>877803</v>
      </c>
      <c r="AO2193" s="28">
        <v>102854</v>
      </c>
      <c r="AP2193" s="24"/>
      <c r="AQ2193" s="24"/>
      <c r="AR2193" s="24"/>
      <c r="AS2193" s="24"/>
      <c r="AT2193" s="24" t="e">
        <v>#N/A</v>
      </c>
      <c r="AU2193" s="24" t="e">
        <v>#N/A</v>
      </c>
      <c r="AV2193" s="24" t="e">
        <v>#N/A</v>
      </c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3"/>
      <c r="BG2193" s="23"/>
      <c r="BH2193" s="23">
        <v>44043</v>
      </c>
      <c r="BI2193" s="26" t="s">
        <v>10014</v>
      </c>
      <c r="BJ2193" s="26" t="s">
        <v>10412</v>
      </c>
      <c r="BK2193" s="29">
        <v>0</v>
      </c>
      <c r="BL2193" s="24" t="s">
        <v>129</v>
      </c>
      <c r="BM2193" s="22" t="str">
        <f ca="1">+IF(Tabla1[[#This Row],[FECHA INGRESO]]&gt;=44986,IF((TODAY()-Tabla1[[#This Row],[FECHA INGRESO]])&gt;=50,"ALERTA","TODAVÍA FALTA"),"N/A")</f>
        <v>N/A</v>
      </c>
      <c r="BN2193" s="7">
        <f>IFERROR((_xlfn.DAYS(Tabla1[[#This Row],[FECHA INGRESO]],Tabla1[[#This Row],[FECHA RETIRO]]))/30,"")</f>
        <v>-1.4333333333333333</v>
      </c>
    </row>
    <row r="2194" spans="1:66" x14ac:dyDescent="0.35">
      <c r="A2194" s="34">
        <v>1014199060</v>
      </c>
      <c r="B2194" s="22" t="s">
        <v>12452</v>
      </c>
      <c r="C2194" s="23">
        <v>44000</v>
      </c>
      <c r="D2194" s="23" t="s">
        <v>582</v>
      </c>
      <c r="E2194" s="23" t="s">
        <v>1274</v>
      </c>
      <c r="F2194" s="23" t="s">
        <v>70</v>
      </c>
      <c r="G2194" s="24"/>
      <c r="H2194" s="24">
        <v>24101074645</v>
      </c>
      <c r="I2194" s="24" t="s">
        <v>72</v>
      </c>
      <c r="J2194" s="24">
        <f>DATEDIF(Tabla1[[#This Row],[FECHA DE NACIMIENTO]],Tabla1[[#This Row],[FECHA ACTUAL]],"Y")</f>
        <v>34</v>
      </c>
      <c r="K2194" s="24" t="s">
        <v>96</v>
      </c>
      <c r="L2194" s="24" t="s">
        <v>234</v>
      </c>
      <c r="M2194" s="24">
        <v>0</v>
      </c>
      <c r="N2194" s="24">
        <v>0</v>
      </c>
      <c r="O2194" s="24">
        <v>3</v>
      </c>
      <c r="P2194" s="24" t="s">
        <v>101</v>
      </c>
      <c r="Q2194" s="23">
        <v>32538</v>
      </c>
      <c r="R2194" s="24" t="s">
        <v>76</v>
      </c>
      <c r="S2194" s="25">
        <v>45119</v>
      </c>
      <c r="T2194" s="24"/>
      <c r="U2194" s="24">
        <v>3506158413</v>
      </c>
      <c r="V2194" s="33" t="s">
        <v>12453</v>
      </c>
      <c r="W2194" s="24" t="s">
        <v>12454</v>
      </c>
      <c r="X2194" s="24" t="s">
        <v>12455</v>
      </c>
      <c r="Y2194" s="24" t="s">
        <v>12456</v>
      </c>
      <c r="Z2194" s="24" t="s">
        <v>82</v>
      </c>
      <c r="AA2194" s="24">
        <v>3208872726</v>
      </c>
      <c r="AB2194" s="24" t="s">
        <v>77</v>
      </c>
      <c r="AC2194" s="24" t="s">
        <v>77</v>
      </c>
      <c r="AD2194" s="24" t="s">
        <v>77</v>
      </c>
      <c r="AE2194" s="26" t="s">
        <v>151</v>
      </c>
      <c r="AF2194" s="26"/>
      <c r="AG2194" s="26"/>
      <c r="AH2194" s="27" t="s">
        <v>184</v>
      </c>
      <c r="AI2194" s="27" t="s">
        <v>376</v>
      </c>
      <c r="AJ2194" s="27" t="s">
        <v>377</v>
      </c>
      <c r="AK2194" s="24" t="s">
        <v>121</v>
      </c>
      <c r="AL2194" s="24" t="s">
        <v>7086</v>
      </c>
      <c r="AM2194" s="23">
        <v>44000</v>
      </c>
      <c r="AN2194" s="28">
        <v>877803</v>
      </c>
      <c r="AO2194" s="28">
        <v>102854</v>
      </c>
      <c r="AP2194" s="24"/>
      <c r="AQ2194" s="24"/>
      <c r="AR2194" s="24"/>
      <c r="AS2194" s="24"/>
      <c r="AT2194" s="24" t="e">
        <v>#N/A</v>
      </c>
      <c r="AU2194" s="24" t="e">
        <v>#N/A</v>
      </c>
      <c r="AV2194" s="24" t="e">
        <v>#N/A</v>
      </c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3"/>
      <c r="BG2194" s="23"/>
      <c r="BH2194" s="23">
        <v>44043</v>
      </c>
      <c r="BI2194" s="26" t="s">
        <v>10014</v>
      </c>
      <c r="BJ2194" s="26" t="s">
        <v>10412</v>
      </c>
      <c r="BK2194" s="29">
        <v>0</v>
      </c>
      <c r="BL2194" s="24" t="s">
        <v>129</v>
      </c>
      <c r="BM2194" s="22" t="str">
        <f ca="1">+IF(Tabla1[[#This Row],[FECHA INGRESO]]&gt;=44986,IF((TODAY()-Tabla1[[#This Row],[FECHA INGRESO]])&gt;=50,"ALERTA","TODAVÍA FALTA"),"N/A")</f>
        <v>N/A</v>
      </c>
      <c r="BN2194" s="7">
        <f>IFERROR((_xlfn.DAYS(Tabla1[[#This Row],[FECHA INGRESO]],Tabla1[[#This Row],[FECHA RETIRO]]))/30,"")</f>
        <v>-1.4333333333333333</v>
      </c>
    </row>
    <row r="2195" spans="1:66" x14ac:dyDescent="0.35">
      <c r="A2195" s="34">
        <v>1010128069</v>
      </c>
      <c r="B2195" s="22" t="s">
        <v>12457</v>
      </c>
      <c r="C2195" s="23">
        <v>44000</v>
      </c>
      <c r="D2195" s="23" t="s">
        <v>93</v>
      </c>
      <c r="E2195" s="23" t="s">
        <v>69</v>
      </c>
      <c r="F2195" s="23"/>
      <c r="G2195" s="24"/>
      <c r="H2195" s="24">
        <v>24101078818</v>
      </c>
      <c r="I2195" s="24" t="s">
        <v>72</v>
      </c>
      <c r="J2195" s="24">
        <f>DATEDIF(Tabla1[[#This Row],[FECHA DE NACIMIENTO]],Tabla1[[#This Row],[FECHA ACTUAL]],"Y")</f>
        <v>23</v>
      </c>
      <c r="K2195" s="24" t="s">
        <v>73</v>
      </c>
      <c r="L2195" s="24" t="s">
        <v>112</v>
      </c>
      <c r="M2195" s="24">
        <v>0</v>
      </c>
      <c r="N2195" s="24">
        <v>0</v>
      </c>
      <c r="O2195" s="24">
        <v>3</v>
      </c>
      <c r="P2195" s="24" t="s">
        <v>101</v>
      </c>
      <c r="Q2195" s="23">
        <v>36717</v>
      </c>
      <c r="R2195" s="24" t="s">
        <v>76</v>
      </c>
      <c r="S2195" s="25">
        <v>45119</v>
      </c>
      <c r="T2195" s="24"/>
      <c r="U2195" s="24">
        <v>3024262430</v>
      </c>
      <c r="V2195" s="33" t="s">
        <v>12458</v>
      </c>
      <c r="W2195" s="24" t="s">
        <v>12459</v>
      </c>
      <c r="X2195" s="24" t="s">
        <v>12460</v>
      </c>
      <c r="Y2195" s="24" t="s">
        <v>12461</v>
      </c>
      <c r="Z2195" s="24" t="s">
        <v>162</v>
      </c>
      <c r="AA2195" s="24">
        <v>3125525608</v>
      </c>
      <c r="AB2195" s="24" t="s">
        <v>77</v>
      </c>
      <c r="AC2195" s="24" t="s">
        <v>77</v>
      </c>
      <c r="AD2195" s="24" t="s">
        <v>77</v>
      </c>
      <c r="AE2195" s="26" t="s">
        <v>102</v>
      </c>
      <c r="AF2195" s="26" t="s">
        <v>12462</v>
      </c>
      <c r="AG2195" s="26" t="s">
        <v>12463</v>
      </c>
      <c r="AH2195" s="27" t="s">
        <v>184</v>
      </c>
      <c r="AI2195" s="27" t="s">
        <v>120</v>
      </c>
      <c r="AJ2195" s="27" t="s">
        <v>120</v>
      </c>
      <c r="AK2195" s="24" t="s">
        <v>121</v>
      </c>
      <c r="AL2195" s="24" t="s">
        <v>7086</v>
      </c>
      <c r="AM2195" s="23">
        <v>44000</v>
      </c>
      <c r="AN2195" s="28">
        <v>877803</v>
      </c>
      <c r="AO2195" s="28">
        <v>102854</v>
      </c>
      <c r="AP2195" s="24"/>
      <c r="AQ2195" s="24"/>
      <c r="AR2195" s="24"/>
      <c r="AS2195" s="24"/>
      <c r="AT2195" s="24" t="e">
        <v>#N/A</v>
      </c>
      <c r="AU2195" s="24" t="e">
        <v>#N/A</v>
      </c>
      <c r="AV2195" s="24" t="e">
        <v>#N/A</v>
      </c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3"/>
      <c r="BG2195" s="23"/>
      <c r="BH2195" s="23">
        <v>44000</v>
      </c>
      <c r="BI2195" s="26" t="s">
        <v>466</v>
      </c>
      <c r="BJ2195" s="26" t="s">
        <v>273</v>
      </c>
      <c r="BK2195" s="29">
        <v>0</v>
      </c>
      <c r="BL2195" s="24" t="s">
        <v>129</v>
      </c>
      <c r="BM2195" s="22" t="str">
        <f ca="1">+IF(Tabla1[[#This Row],[FECHA INGRESO]]&gt;=44986,IF((TODAY()-Tabla1[[#This Row],[FECHA INGRESO]])&gt;=50,"ALERTA","TODAVÍA FALTA"),"N/A")</f>
        <v>N/A</v>
      </c>
      <c r="BN2195" s="7">
        <f>IFERROR((_xlfn.DAYS(Tabla1[[#This Row],[FECHA INGRESO]],Tabla1[[#This Row],[FECHA RETIRO]]))/30,"")</f>
        <v>0</v>
      </c>
    </row>
    <row r="2196" spans="1:66" x14ac:dyDescent="0.35">
      <c r="A2196" s="34">
        <v>1012353550</v>
      </c>
      <c r="B2196" s="22" t="s">
        <v>12464</v>
      </c>
      <c r="C2196" s="23">
        <v>44000</v>
      </c>
      <c r="D2196" s="23" t="s">
        <v>93</v>
      </c>
      <c r="E2196" s="23" t="s">
        <v>69</v>
      </c>
      <c r="F2196" s="23" t="s">
        <v>70</v>
      </c>
      <c r="G2196" s="24"/>
      <c r="H2196" s="24">
        <v>24101096544</v>
      </c>
      <c r="I2196" s="24" t="s">
        <v>95</v>
      </c>
      <c r="J2196" s="24">
        <f>DATEDIF(Tabla1[[#This Row],[FECHA DE NACIMIENTO]],Tabla1[[#This Row],[FECHA ACTUAL]],"Y")</f>
        <v>34</v>
      </c>
      <c r="K2196" s="24" t="s">
        <v>96</v>
      </c>
      <c r="L2196" s="24" t="s">
        <v>234</v>
      </c>
      <c r="M2196" s="24">
        <v>2</v>
      </c>
      <c r="N2196" s="24">
        <v>3</v>
      </c>
      <c r="O2196" s="24">
        <v>1</v>
      </c>
      <c r="P2196" s="24" t="s">
        <v>101</v>
      </c>
      <c r="Q2196" s="23">
        <v>32680</v>
      </c>
      <c r="R2196" s="24" t="s">
        <v>76</v>
      </c>
      <c r="S2196" s="25">
        <v>45119</v>
      </c>
      <c r="T2196" s="24">
        <v>6223697</v>
      </c>
      <c r="U2196" s="24">
        <v>3143373055</v>
      </c>
      <c r="V2196" s="33" t="s">
        <v>12465</v>
      </c>
      <c r="W2196" s="24" t="s">
        <v>12466</v>
      </c>
      <c r="X2196" s="24" t="s">
        <v>10397</v>
      </c>
      <c r="Y2196" s="24" t="s">
        <v>12467</v>
      </c>
      <c r="Z2196" s="24" t="s">
        <v>117</v>
      </c>
      <c r="AA2196" s="24">
        <v>3102252548</v>
      </c>
      <c r="AB2196" s="24" t="s">
        <v>77</v>
      </c>
      <c r="AC2196" s="24" t="s">
        <v>77</v>
      </c>
      <c r="AD2196" s="24" t="s">
        <v>77</v>
      </c>
      <c r="AE2196" s="26" t="s">
        <v>194</v>
      </c>
      <c r="AF2196" s="26" t="s">
        <v>4200</v>
      </c>
      <c r="AG2196" s="26"/>
      <c r="AH2196" s="27" t="s">
        <v>184</v>
      </c>
      <c r="AI2196" s="27" t="s">
        <v>120</v>
      </c>
      <c r="AJ2196" s="27" t="s">
        <v>120</v>
      </c>
      <c r="AK2196" s="24" t="s">
        <v>121</v>
      </c>
      <c r="AL2196" s="24" t="s">
        <v>7086</v>
      </c>
      <c r="AM2196" s="23">
        <v>44000</v>
      </c>
      <c r="AN2196" s="28">
        <v>877803</v>
      </c>
      <c r="AO2196" s="28">
        <v>102854</v>
      </c>
      <c r="AP2196" s="24">
        <v>44053</v>
      </c>
      <c r="AQ2196" s="24" t="s">
        <v>12468</v>
      </c>
      <c r="AR2196" s="24"/>
      <c r="AS2196" s="24"/>
      <c r="AT2196" s="24" t="e">
        <v>#N/A</v>
      </c>
      <c r="AU2196" s="24" t="e">
        <v>#N/A</v>
      </c>
      <c r="AV2196" s="24" t="e">
        <v>#N/A</v>
      </c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3"/>
      <c r="BG2196" s="23"/>
      <c r="BH2196" s="23">
        <v>44076</v>
      </c>
      <c r="BI2196" s="26" t="s">
        <v>466</v>
      </c>
      <c r="BJ2196" s="26" t="s">
        <v>12469</v>
      </c>
      <c r="BK2196" s="29">
        <v>0</v>
      </c>
      <c r="BL2196" s="24" t="s">
        <v>129</v>
      </c>
      <c r="BM2196" s="22" t="str">
        <f ca="1">+IF(Tabla1[[#This Row],[FECHA INGRESO]]&gt;=44986,IF((TODAY()-Tabla1[[#This Row],[FECHA INGRESO]])&gt;=50,"ALERTA","TODAVÍA FALTA"),"N/A")</f>
        <v>N/A</v>
      </c>
      <c r="BN2196" s="7">
        <f>IFERROR((_xlfn.DAYS(Tabla1[[#This Row],[FECHA INGRESO]],Tabla1[[#This Row],[FECHA RETIRO]]))/30,"")</f>
        <v>-2.5333333333333332</v>
      </c>
    </row>
    <row r="2197" spans="1:66" x14ac:dyDescent="0.35">
      <c r="A2197" s="34">
        <v>1193435304</v>
      </c>
      <c r="B2197" s="22" t="s">
        <v>12470</v>
      </c>
      <c r="C2197" s="23">
        <v>44000</v>
      </c>
      <c r="D2197" s="23" t="s">
        <v>188</v>
      </c>
      <c r="E2197" s="23" t="s">
        <v>3836</v>
      </c>
      <c r="F2197" s="23" t="s">
        <v>70</v>
      </c>
      <c r="G2197" s="24"/>
      <c r="H2197" s="24">
        <v>24101073596</v>
      </c>
      <c r="I2197" s="24" t="s">
        <v>72</v>
      </c>
      <c r="J2197" s="24">
        <f>DATEDIF(Tabla1[[#This Row],[FECHA DE NACIMIENTO]],Tabla1[[#This Row],[FECHA ACTUAL]],"Y")</f>
        <v>21</v>
      </c>
      <c r="K2197" s="24" t="s">
        <v>73</v>
      </c>
      <c r="L2197" s="24" t="s">
        <v>112</v>
      </c>
      <c r="M2197" s="24">
        <v>0</v>
      </c>
      <c r="N2197" s="24">
        <v>0</v>
      </c>
      <c r="O2197" s="24">
        <v>2</v>
      </c>
      <c r="P2197" s="24" t="s">
        <v>101</v>
      </c>
      <c r="Q2197" s="23">
        <v>37160</v>
      </c>
      <c r="R2197" s="24" t="s">
        <v>76</v>
      </c>
      <c r="S2197" s="25">
        <v>45119</v>
      </c>
      <c r="T2197" s="24"/>
      <c r="U2197" s="24">
        <v>3214051628</v>
      </c>
      <c r="V2197" s="33" t="s">
        <v>12471</v>
      </c>
      <c r="W2197" s="24" t="s">
        <v>12472</v>
      </c>
      <c r="X2197" s="24" t="s">
        <v>12473</v>
      </c>
      <c r="Y2197" s="24" t="s">
        <v>9158</v>
      </c>
      <c r="Z2197" s="24" t="s">
        <v>117</v>
      </c>
      <c r="AA2197" s="24">
        <v>3223126033</v>
      </c>
      <c r="AB2197" s="24" t="s">
        <v>77</v>
      </c>
      <c r="AC2197" s="24" t="s">
        <v>77</v>
      </c>
      <c r="AD2197" s="24" t="s">
        <v>77</v>
      </c>
      <c r="AE2197" s="26" t="s">
        <v>183</v>
      </c>
      <c r="AF2197" s="26" t="s">
        <v>12474</v>
      </c>
      <c r="AG2197" s="26"/>
      <c r="AH2197" s="27" t="s">
        <v>184</v>
      </c>
      <c r="AI2197" s="27" t="s">
        <v>487</v>
      </c>
      <c r="AJ2197" s="27" t="s">
        <v>487</v>
      </c>
      <c r="AK2197" s="24" t="s">
        <v>121</v>
      </c>
      <c r="AL2197" s="24" t="s">
        <v>7086</v>
      </c>
      <c r="AM2197" s="23">
        <v>44000</v>
      </c>
      <c r="AN2197" s="28">
        <v>877803</v>
      </c>
      <c r="AO2197" s="28">
        <v>102854</v>
      </c>
      <c r="AP2197" s="24" t="s">
        <v>12436</v>
      </c>
      <c r="AQ2197" s="24" t="s">
        <v>12298</v>
      </c>
      <c r="AR2197" s="24"/>
      <c r="AS2197" s="24"/>
      <c r="AT2197" s="24" t="e">
        <v>#N/A</v>
      </c>
      <c r="AU2197" s="24" t="e">
        <v>#N/A</v>
      </c>
      <c r="AV2197" s="24" t="e">
        <v>#N/A</v>
      </c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3"/>
      <c r="BG2197" s="23"/>
      <c r="BH2197" s="23">
        <v>44109</v>
      </c>
      <c r="BI2197" s="26" t="s">
        <v>466</v>
      </c>
      <c r="BJ2197" s="26" t="s">
        <v>273</v>
      </c>
      <c r="BK2197" s="29">
        <v>0</v>
      </c>
      <c r="BL2197" s="24" t="s">
        <v>129</v>
      </c>
      <c r="BM2197" s="22" t="str">
        <f ca="1">+IF(Tabla1[[#This Row],[FECHA INGRESO]]&gt;=44986,IF((TODAY()-Tabla1[[#This Row],[FECHA INGRESO]])&gt;=50,"ALERTA","TODAVÍA FALTA"),"N/A")</f>
        <v>N/A</v>
      </c>
      <c r="BN2197" s="7">
        <f>IFERROR((_xlfn.DAYS(Tabla1[[#This Row],[FECHA INGRESO]],Tabla1[[#This Row],[FECHA RETIRO]]))/30,"")</f>
        <v>-3.6333333333333333</v>
      </c>
    </row>
    <row r="2198" spans="1:66" x14ac:dyDescent="0.35">
      <c r="A2198" s="34">
        <v>1030638498</v>
      </c>
      <c r="B2198" s="22" t="s">
        <v>12475</v>
      </c>
      <c r="C2198" s="23">
        <v>44000</v>
      </c>
      <c r="D2198" s="23" t="s">
        <v>93</v>
      </c>
      <c r="E2198" s="23" t="s">
        <v>1274</v>
      </c>
      <c r="F2198" s="23" t="s">
        <v>1274</v>
      </c>
      <c r="G2198" s="24"/>
      <c r="H2198" s="24">
        <v>24101096157</v>
      </c>
      <c r="I2198" s="24" t="s">
        <v>95</v>
      </c>
      <c r="J2198" s="24">
        <f>DATEDIF(Tabla1[[#This Row],[FECHA DE NACIMIENTO]],Tabla1[[#This Row],[FECHA ACTUAL]],"Y")</f>
        <v>29</v>
      </c>
      <c r="K2198" s="24" t="s">
        <v>73</v>
      </c>
      <c r="L2198" s="24" t="s">
        <v>112</v>
      </c>
      <c r="M2198" s="24">
        <v>0</v>
      </c>
      <c r="N2198" s="24">
        <v>0</v>
      </c>
      <c r="O2198" s="24">
        <v>3</v>
      </c>
      <c r="P2198" s="24" t="s">
        <v>101</v>
      </c>
      <c r="Q2198" s="23">
        <v>34423</v>
      </c>
      <c r="R2198" s="24" t="s">
        <v>76</v>
      </c>
      <c r="S2198" s="25">
        <v>45119</v>
      </c>
      <c r="T2198" s="24"/>
      <c r="U2198" s="24">
        <v>3054031565</v>
      </c>
      <c r="V2198" s="33" t="s">
        <v>12476</v>
      </c>
      <c r="W2198" s="24" t="s">
        <v>12477</v>
      </c>
      <c r="X2198" s="24" t="s">
        <v>12478</v>
      </c>
      <c r="Y2198" s="24" t="s">
        <v>12479</v>
      </c>
      <c r="Z2198" s="24" t="s">
        <v>12480</v>
      </c>
      <c r="AA2198" s="24">
        <v>3015196851</v>
      </c>
      <c r="AB2198" s="24" t="s">
        <v>77</v>
      </c>
      <c r="AC2198" s="24" t="s">
        <v>77</v>
      </c>
      <c r="AD2198" s="24" t="s">
        <v>77</v>
      </c>
      <c r="AE2198" s="26" t="s">
        <v>151</v>
      </c>
      <c r="AF2198" s="26"/>
      <c r="AG2198" s="26"/>
      <c r="AH2198" s="27" t="s">
        <v>184</v>
      </c>
      <c r="AI2198" s="27" t="s">
        <v>120</v>
      </c>
      <c r="AJ2198" s="27" t="s">
        <v>120</v>
      </c>
      <c r="AK2198" s="24" t="s">
        <v>121</v>
      </c>
      <c r="AL2198" s="24" t="s">
        <v>7086</v>
      </c>
      <c r="AM2198" s="23">
        <v>44000</v>
      </c>
      <c r="AN2198" s="28">
        <v>877803</v>
      </c>
      <c r="AO2198" s="28">
        <v>102854</v>
      </c>
      <c r="AP2198" s="24"/>
      <c r="AQ2198" s="24"/>
      <c r="AR2198" s="24"/>
      <c r="AS2198" s="24"/>
      <c r="AT2198" s="24" t="e">
        <v>#N/A</v>
      </c>
      <c r="AU2198" s="24" t="e">
        <v>#N/A</v>
      </c>
      <c r="AV2198" s="24">
        <v>77</v>
      </c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3"/>
      <c r="BG2198" s="23"/>
      <c r="BH2198" s="23">
        <v>44043</v>
      </c>
      <c r="BI2198" s="26" t="s">
        <v>10014</v>
      </c>
      <c r="BJ2198" s="26" t="s">
        <v>10412</v>
      </c>
      <c r="BK2198" s="29">
        <v>0</v>
      </c>
      <c r="BL2198" s="24" t="s">
        <v>129</v>
      </c>
      <c r="BM2198" s="22" t="str">
        <f ca="1">+IF(Tabla1[[#This Row],[FECHA INGRESO]]&gt;=44986,IF((TODAY()-Tabla1[[#This Row],[FECHA INGRESO]])&gt;=50,"ALERTA","TODAVÍA FALTA"),"N/A")</f>
        <v>N/A</v>
      </c>
      <c r="BN2198" s="7">
        <f>IFERROR((_xlfn.DAYS(Tabla1[[#This Row],[FECHA INGRESO]],Tabla1[[#This Row],[FECHA RETIRO]]))/30,"")</f>
        <v>-1.4333333333333333</v>
      </c>
    </row>
    <row r="2199" spans="1:66" x14ac:dyDescent="0.35">
      <c r="A2199" s="34">
        <v>1127590847</v>
      </c>
      <c r="B2199" s="22" t="s">
        <v>12481</v>
      </c>
      <c r="C2199" s="23">
        <v>44000</v>
      </c>
      <c r="D2199" s="23" t="s">
        <v>4833</v>
      </c>
      <c r="E2199" s="23" t="s">
        <v>1274</v>
      </c>
      <c r="F2199" s="23" t="s">
        <v>70</v>
      </c>
      <c r="G2199" s="24"/>
      <c r="H2199" s="24">
        <v>24101078180</v>
      </c>
      <c r="I2199" s="24" t="s">
        <v>72</v>
      </c>
      <c r="J2199" s="24">
        <f>DATEDIF(Tabla1[[#This Row],[FECHA DE NACIMIENTO]],Tabla1[[#This Row],[FECHA ACTUAL]],"Y")</f>
        <v>31</v>
      </c>
      <c r="K2199" s="24" t="s">
        <v>73</v>
      </c>
      <c r="L2199" s="24" t="s">
        <v>112</v>
      </c>
      <c r="M2199" s="24">
        <v>0</v>
      </c>
      <c r="N2199" s="24">
        <v>1</v>
      </c>
      <c r="O2199" s="24">
        <v>2</v>
      </c>
      <c r="P2199" s="24" t="s">
        <v>101</v>
      </c>
      <c r="Q2199" s="23">
        <v>33612</v>
      </c>
      <c r="R2199" s="24" t="s">
        <v>4000</v>
      </c>
      <c r="S2199" s="25">
        <v>45119</v>
      </c>
      <c r="T2199" s="24"/>
      <c r="U2199" s="24">
        <v>3153535107</v>
      </c>
      <c r="V2199" s="33" t="s">
        <v>12482</v>
      </c>
      <c r="W2199" s="24" t="s">
        <v>12483</v>
      </c>
      <c r="X2199" s="24" t="s">
        <v>12484</v>
      </c>
      <c r="Y2199" s="24" t="s">
        <v>12485</v>
      </c>
      <c r="Z2199" s="24" t="s">
        <v>117</v>
      </c>
      <c r="AA2199" s="24">
        <v>3205286857</v>
      </c>
      <c r="AB2199" s="24" t="s">
        <v>77</v>
      </c>
      <c r="AC2199" s="24" t="s">
        <v>77</v>
      </c>
      <c r="AD2199" s="24" t="s">
        <v>77</v>
      </c>
      <c r="AE2199" s="26" t="s">
        <v>183</v>
      </c>
      <c r="AF2199" s="26"/>
      <c r="AG2199" s="26"/>
      <c r="AH2199" s="27" t="s">
        <v>184</v>
      </c>
      <c r="AI2199" s="27" t="s">
        <v>120</v>
      </c>
      <c r="AJ2199" s="27" t="s">
        <v>120</v>
      </c>
      <c r="AK2199" s="24" t="s">
        <v>121</v>
      </c>
      <c r="AL2199" s="24" t="s">
        <v>7086</v>
      </c>
      <c r="AM2199" s="23">
        <v>44000</v>
      </c>
      <c r="AN2199" s="28">
        <v>877803</v>
      </c>
      <c r="AO2199" s="28">
        <v>102854</v>
      </c>
      <c r="AP2199" s="24"/>
      <c r="AQ2199" s="24"/>
      <c r="AR2199" s="24"/>
      <c r="AS2199" s="24"/>
      <c r="AT2199" s="24" t="e">
        <v>#N/A</v>
      </c>
      <c r="AU2199" s="24" t="e">
        <v>#N/A</v>
      </c>
      <c r="AV2199" s="24">
        <v>82</v>
      </c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3"/>
      <c r="BG2199" s="23"/>
      <c r="BH2199" s="23">
        <v>44058</v>
      </c>
      <c r="BI2199" s="26" t="s">
        <v>127</v>
      </c>
      <c r="BJ2199" s="26" t="s">
        <v>467</v>
      </c>
      <c r="BK2199" s="29">
        <v>0</v>
      </c>
      <c r="BL2199" s="24" t="s">
        <v>129</v>
      </c>
      <c r="BM2199" s="22" t="str">
        <f ca="1">+IF(Tabla1[[#This Row],[FECHA INGRESO]]&gt;=44986,IF((TODAY()-Tabla1[[#This Row],[FECHA INGRESO]])&gt;=50,"ALERTA","TODAVÍA FALTA"),"N/A")</f>
        <v>N/A</v>
      </c>
      <c r="BN2199" s="7">
        <f>IFERROR((_xlfn.DAYS(Tabla1[[#This Row],[FECHA INGRESO]],Tabla1[[#This Row],[FECHA RETIRO]]))/30,"")</f>
        <v>-1.9333333333333333</v>
      </c>
    </row>
    <row r="2200" spans="1:66" x14ac:dyDescent="0.35">
      <c r="A2200" s="34">
        <v>1030667979</v>
      </c>
      <c r="B2200" s="22" t="s">
        <v>12486</v>
      </c>
      <c r="C2200" s="23">
        <v>44000</v>
      </c>
      <c r="D2200" s="23" t="s">
        <v>266</v>
      </c>
      <c r="E2200" s="23" t="s">
        <v>1274</v>
      </c>
      <c r="F2200" s="23" t="s">
        <v>70</v>
      </c>
      <c r="G2200" s="24"/>
      <c r="H2200" s="24">
        <v>24101108889</v>
      </c>
      <c r="I2200" s="24" t="s">
        <v>72</v>
      </c>
      <c r="J2200" s="24">
        <f>DATEDIF(Tabla1[[#This Row],[FECHA DE NACIMIENTO]],Tabla1[[#This Row],[FECHA ACTUAL]],"Y")</f>
        <v>27</v>
      </c>
      <c r="K2200" s="24" t="s">
        <v>73</v>
      </c>
      <c r="L2200" s="24" t="s">
        <v>112</v>
      </c>
      <c r="M2200" s="24">
        <v>0</v>
      </c>
      <c r="N2200" s="24">
        <v>0</v>
      </c>
      <c r="O2200" s="24">
        <v>2</v>
      </c>
      <c r="P2200" s="24" t="s">
        <v>101</v>
      </c>
      <c r="Q2200" s="23">
        <v>35105</v>
      </c>
      <c r="R2200" s="24" t="s">
        <v>76</v>
      </c>
      <c r="S2200" s="25">
        <v>45119</v>
      </c>
      <c r="T2200" s="23"/>
      <c r="U2200" s="24">
        <v>3002690773</v>
      </c>
      <c r="V2200" s="33" t="s">
        <v>12487</v>
      </c>
      <c r="W2200" s="24" t="s">
        <v>12488</v>
      </c>
      <c r="X2200" s="24" t="s">
        <v>730</v>
      </c>
      <c r="Y2200" s="24" t="s">
        <v>12489</v>
      </c>
      <c r="Z2200" s="24" t="s">
        <v>117</v>
      </c>
      <c r="AA2200" s="24">
        <v>3118392451</v>
      </c>
      <c r="AB2200" s="24" t="s">
        <v>77</v>
      </c>
      <c r="AC2200" s="24" t="s">
        <v>77</v>
      </c>
      <c r="AD2200" s="24" t="s">
        <v>77</v>
      </c>
      <c r="AE2200" s="26" t="s">
        <v>183</v>
      </c>
      <c r="AF2200" s="26" t="s">
        <v>6404</v>
      </c>
      <c r="AG2200" s="26"/>
      <c r="AH2200" s="27" t="s">
        <v>184</v>
      </c>
      <c r="AI2200" s="27" t="s">
        <v>120</v>
      </c>
      <c r="AJ2200" s="27" t="s">
        <v>120</v>
      </c>
      <c r="AK2200" s="24" t="s">
        <v>121</v>
      </c>
      <c r="AL2200" s="24" t="s">
        <v>7086</v>
      </c>
      <c r="AM2200" s="23">
        <v>44000</v>
      </c>
      <c r="AN2200" s="28">
        <v>877803</v>
      </c>
      <c r="AO2200" s="28">
        <v>102854</v>
      </c>
      <c r="AP2200" s="24"/>
      <c r="AQ2200" s="24"/>
      <c r="AR2200" s="24"/>
      <c r="AS2200" s="24"/>
      <c r="AT2200" s="24" t="e">
        <v>#N/A</v>
      </c>
      <c r="AU2200" s="24" t="e">
        <v>#N/A</v>
      </c>
      <c r="AV2200" s="24" t="e">
        <v>#N/A</v>
      </c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3"/>
      <c r="BG2200" s="23"/>
      <c r="BH2200" s="23">
        <v>44043</v>
      </c>
      <c r="BI2200" s="26" t="s">
        <v>10014</v>
      </c>
      <c r="BJ2200" s="26" t="s">
        <v>10412</v>
      </c>
      <c r="BK2200" s="29">
        <v>0</v>
      </c>
      <c r="BL2200" s="24" t="s">
        <v>129</v>
      </c>
      <c r="BM2200" s="22" t="str">
        <f ca="1">+IF(Tabla1[[#This Row],[FECHA INGRESO]]&gt;=44986,IF((TODAY()-Tabla1[[#This Row],[FECHA INGRESO]])&gt;=50,"ALERTA","TODAVÍA FALTA"),"N/A")</f>
        <v>N/A</v>
      </c>
      <c r="BN2200" s="7">
        <f>IFERROR((_xlfn.DAYS(Tabla1[[#This Row],[FECHA INGRESO]],Tabla1[[#This Row],[FECHA RETIRO]]))/30,"")</f>
        <v>-1.4333333333333333</v>
      </c>
    </row>
    <row r="2201" spans="1:66" x14ac:dyDescent="0.35">
      <c r="A2201" s="21">
        <v>52061804</v>
      </c>
      <c r="B2201" s="22" t="s">
        <v>12490</v>
      </c>
      <c r="C2201" s="23">
        <v>44000</v>
      </c>
      <c r="D2201" s="23" t="s">
        <v>93</v>
      </c>
      <c r="E2201" s="23" t="s">
        <v>1274</v>
      </c>
      <c r="F2201" s="23" t="s">
        <v>70</v>
      </c>
      <c r="G2201" s="24"/>
      <c r="H2201" s="24">
        <v>24101074025</v>
      </c>
      <c r="I2201" s="24" t="s">
        <v>95</v>
      </c>
      <c r="J2201" s="24">
        <f>DATEDIF(Tabla1[[#This Row],[FECHA DE NACIMIENTO]],Tabla1[[#This Row],[FECHA ACTUAL]],"Y")</f>
        <v>53</v>
      </c>
      <c r="K2201" s="24" t="s">
        <v>500</v>
      </c>
      <c r="L2201" s="24" t="s">
        <v>112</v>
      </c>
      <c r="M2201" s="24">
        <v>1</v>
      </c>
      <c r="N2201" s="24">
        <v>1</v>
      </c>
      <c r="O2201" s="24">
        <v>3</v>
      </c>
      <c r="P2201" s="24" t="s">
        <v>101</v>
      </c>
      <c r="Q2201" s="23">
        <v>25511</v>
      </c>
      <c r="R2201" s="24" t="s">
        <v>76</v>
      </c>
      <c r="S2201" s="25">
        <v>45119</v>
      </c>
      <c r="T2201" s="24">
        <v>8031019</v>
      </c>
      <c r="U2201" s="24">
        <v>3227867307</v>
      </c>
      <c r="V2201" s="24" t="s">
        <v>12491</v>
      </c>
      <c r="W2201" s="24" t="s">
        <v>12492</v>
      </c>
      <c r="X2201" s="24" t="s">
        <v>12493</v>
      </c>
      <c r="Y2201" s="24" t="s">
        <v>12494</v>
      </c>
      <c r="Z2201" s="24" t="s">
        <v>150</v>
      </c>
      <c r="AA2201" s="24">
        <v>3504307000</v>
      </c>
      <c r="AB2201" s="24" t="s">
        <v>83</v>
      </c>
      <c r="AC2201" s="24" t="s">
        <v>83</v>
      </c>
      <c r="AD2201" s="24" t="e">
        <v>#REF!</v>
      </c>
      <c r="AE2201" s="26" t="s">
        <v>151</v>
      </c>
      <c r="AF2201" s="26"/>
      <c r="AG2201" s="26">
        <v>0</v>
      </c>
      <c r="AH2201" s="27" t="s">
        <v>184</v>
      </c>
      <c r="AI2201" s="27" t="s">
        <v>120</v>
      </c>
      <c r="AJ2201" s="27" t="s">
        <v>120</v>
      </c>
      <c r="AK2201" s="24" t="s">
        <v>121</v>
      </c>
      <c r="AL2201" s="24" t="s">
        <v>7086</v>
      </c>
      <c r="AM2201" s="23">
        <v>44000</v>
      </c>
      <c r="AN2201" s="28">
        <v>1160000</v>
      </c>
      <c r="AO2201" s="28">
        <v>140606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93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v>0</v>
      </c>
      <c r="BE2201" s="24">
        <v>0</v>
      </c>
      <c r="BF2201" s="23"/>
      <c r="BG2201" s="23"/>
      <c r="BH2201" s="23">
        <v>45045</v>
      </c>
      <c r="BI2201" s="26" t="s">
        <v>127</v>
      </c>
      <c r="BJ2201" s="26" t="s">
        <v>273</v>
      </c>
      <c r="BK2201" s="29">
        <v>0</v>
      </c>
      <c r="BL2201" s="24" t="s">
        <v>129</v>
      </c>
      <c r="BM2201" s="22" t="str">
        <f ca="1">+IF(Tabla1[[#This Row],[FECHA INGRESO]]&gt;=44986,IF((TODAY()-Tabla1[[#This Row],[FECHA INGRESO]])&gt;=50,"ALERTA","TODAVÍA FALTA"),"N/A")</f>
        <v>N/A</v>
      </c>
      <c r="BN2201" s="7">
        <f>IFERROR((_xlfn.DAYS(Tabla1[[#This Row],[FECHA INGRESO]],Tabla1[[#This Row],[FECHA RETIRO]]))/30,"")</f>
        <v>-34.833333333333336</v>
      </c>
    </row>
    <row r="2202" spans="1:66" x14ac:dyDescent="0.35">
      <c r="A2202" s="21">
        <v>1023978889</v>
      </c>
      <c r="B2202" s="22" t="s">
        <v>12495</v>
      </c>
      <c r="C2202" s="23">
        <v>44000</v>
      </c>
      <c r="D2202" s="23" t="s">
        <v>4833</v>
      </c>
      <c r="E2202" s="23" t="s">
        <v>1274</v>
      </c>
      <c r="F2202" s="23" t="s">
        <v>70</v>
      </c>
      <c r="G2202" s="24"/>
      <c r="H2202" s="24">
        <v>24101077581</v>
      </c>
      <c r="I2202" s="24" t="s">
        <v>72</v>
      </c>
      <c r="J2202" s="24">
        <f>DATEDIF(Tabla1[[#This Row],[FECHA DE NACIMIENTO]],Tabla1[[#This Row],[FECHA ACTUAL]],"Y")</f>
        <v>23</v>
      </c>
      <c r="K2202" s="24" t="s">
        <v>73</v>
      </c>
      <c r="L2202" s="24" t="s">
        <v>112</v>
      </c>
      <c r="M2202" s="24">
        <v>0</v>
      </c>
      <c r="N2202" s="24">
        <v>0</v>
      </c>
      <c r="O2202" s="24">
        <v>2</v>
      </c>
      <c r="P2202" s="24" t="s">
        <v>101</v>
      </c>
      <c r="Q2202" s="23">
        <v>36404</v>
      </c>
      <c r="R2202" s="24" t="s">
        <v>76</v>
      </c>
      <c r="S2202" s="25">
        <v>45119</v>
      </c>
      <c r="T2202" s="24"/>
      <c r="U2202" s="24">
        <v>3133585148</v>
      </c>
      <c r="V2202" s="33" t="s">
        <v>12496</v>
      </c>
      <c r="W2202" s="24" t="s">
        <v>12497</v>
      </c>
      <c r="X2202" s="24" t="s">
        <v>407</v>
      </c>
      <c r="Y2202" s="24" t="s">
        <v>12498</v>
      </c>
      <c r="Z2202" s="24" t="s">
        <v>117</v>
      </c>
      <c r="AA2202" s="24">
        <v>3114696502</v>
      </c>
      <c r="AB2202" s="24" t="s">
        <v>101</v>
      </c>
      <c r="AC2202" s="24" t="s">
        <v>101</v>
      </c>
      <c r="AD2202" s="24" t="e">
        <v>#REF!</v>
      </c>
      <c r="AE2202" s="26" t="s">
        <v>84</v>
      </c>
      <c r="AF2202" s="26" t="s">
        <v>12499</v>
      </c>
      <c r="AG2202" s="26" t="s">
        <v>12500</v>
      </c>
      <c r="AH2202" s="27" t="s">
        <v>163</v>
      </c>
      <c r="AI2202" s="27" t="s">
        <v>377</v>
      </c>
      <c r="AJ2202" s="27" t="s">
        <v>377</v>
      </c>
      <c r="AK2202" s="24" t="s">
        <v>121</v>
      </c>
      <c r="AL2202" s="24" t="s">
        <v>7086</v>
      </c>
      <c r="AM2202" s="23">
        <v>44000</v>
      </c>
      <c r="AN2202" s="28">
        <v>1736155</v>
      </c>
      <c r="AO2202" s="28">
        <v>140606</v>
      </c>
      <c r="AP2202" s="24" t="s">
        <v>12501</v>
      </c>
      <c r="AQ2202" s="24" t="s">
        <v>12298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72</v>
      </c>
      <c r="AX2202" s="24" t="s">
        <v>12502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v>0</v>
      </c>
      <c r="BE2202" s="24">
        <v>0</v>
      </c>
      <c r="BF2202" s="23"/>
      <c r="BG2202" s="23"/>
      <c r="BH2202" s="23">
        <v>45044</v>
      </c>
      <c r="BI2202" s="26" t="s">
        <v>127</v>
      </c>
      <c r="BJ2202" s="26" t="s">
        <v>1680</v>
      </c>
      <c r="BK2202" s="29">
        <v>0</v>
      </c>
      <c r="BL2202" s="24" t="s">
        <v>129</v>
      </c>
      <c r="BM2202" s="22" t="str">
        <f ca="1">+IF(Tabla1[[#This Row],[FECHA INGRESO]]&gt;=44986,IF((TODAY()-Tabla1[[#This Row],[FECHA INGRESO]])&gt;=50,"ALERTA","TODAVÍA FALTA"),"N/A")</f>
        <v>N/A</v>
      </c>
      <c r="BN2202" s="7">
        <f>IFERROR((_xlfn.DAYS(Tabla1[[#This Row],[FECHA INGRESO]],Tabla1[[#This Row],[FECHA RETIRO]]))/30,"")</f>
        <v>-34.799999999999997</v>
      </c>
    </row>
    <row r="2203" spans="1:66" x14ac:dyDescent="0.35">
      <c r="A2203" s="21">
        <v>1000349808</v>
      </c>
      <c r="B2203" s="22" t="s">
        <v>12503</v>
      </c>
      <c r="C2203" s="23">
        <v>44000</v>
      </c>
      <c r="D2203" s="23" t="s">
        <v>93</v>
      </c>
      <c r="E2203" s="24" t="s">
        <v>94</v>
      </c>
      <c r="F2203" s="23" t="s">
        <v>70</v>
      </c>
      <c r="G2203" s="24"/>
      <c r="H2203" s="24">
        <v>24101095774</v>
      </c>
      <c r="I2203" s="24" t="s">
        <v>95</v>
      </c>
      <c r="J2203" s="24">
        <f>DATEDIF(Tabla1[[#This Row],[FECHA DE NACIMIENTO]],Tabla1[[#This Row],[FECHA ACTUAL]],"Y")</f>
        <v>21</v>
      </c>
      <c r="K2203" s="24" t="s">
        <v>73</v>
      </c>
      <c r="L2203" s="24" t="s">
        <v>112</v>
      </c>
      <c r="M2203" s="24">
        <v>0</v>
      </c>
      <c r="N2203" s="24">
        <v>0</v>
      </c>
      <c r="O2203" s="24">
        <v>2</v>
      </c>
      <c r="P2203" s="24" t="s">
        <v>101</v>
      </c>
      <c r="Q2203" s="23">
        <v>37168</v>
      </c>
      <c r="R2203" s="24" t="s">
        <v>76</v>
      </c>
      <c r="S2203" s="25">
        <v>45119</v>
      </c>
      <c r="T2203" s="24"/>
      <c r="U2203" s="24">
        <v>3005920070</v>
      </c>
      <c r="V2203" s="33" t="s">
        <v>12504</v>
      </c>
      <c r="W2203" s="24" t="s">
        <v>12505</v>
      </c>
      <c r="X2203" s="24" t="s">
        <v>9565</v>
      </c>
      <c r="Y2203" s="24" t="s">
        <v>12506</v>
      </c>
      <c r="Z2203" s="24" t="s">
        <v>117</v>
      </c>
      <c r="AA2203" s="24">
        <v>3212222757</v>
      </c>
      <c r="AB2203" s="24" t="s">
        <v>83</v>
      </c>
      <c r="AC2203" s="24" t="s">
        <v>83</v>
      </c>
      <c r="AD2203" s="24" t="e">
        <v>#REF!</v>
      </c>
      <c r="AE2203" s="26" t="s">
        <v>151</v>
      </c>
      <c r="AF2203" s="26"/>
      <c r="AG2203" s="26">
        <v>0</v>
      </c>
      <c r="AH2203" s="27" t="s">
        <v>955</v>
      </c>
      <c r="AI2203" s="27" t="s">
        <v>120</v>
      </c>
      <c r="AJ2203" s="27" t="s">
        <v>120</v>
      </c>
      <c r="AK2203" s="24" t="s">
        <v>121</v>
      </c>
      <c r="AL2203" s="24" t="s">
        <v>7086</v>
      </c>
      <c r="AM2203" s="23">
        <v>44000</v>
      </c>
      <c r="AN2203" s="28">
        <v>1160000</v>
      </c>
      <c r="AO2203" s="28">
        <v>140606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90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v>0</v>
      </c>
      <c r="BE2203" s="24">
        <v>0</v>
      </c>
      <c r="BF2203" s="23"/>
      <c r="BG2203" s="23"/>
      <c r="BH2203" s="23" t="s">
        <v>75</v>
      </c>
      <c r="BI2203" s="26">
        <v>0</v>
      </c>
      <c r="BJ2203" s="26">
        <v>0</v>
      </c>
      <c r="BK2203" s="29">
        <v>0</v>
      </c>
      <c r="BL2203" s="24" t="s">
        <v>91</v>
      </c>
      <c r="BM2203" s="22" t="str">
        <f ca="1">+IF(Tabla1[[#This Row],[FECHA INGRESO]]&gt;=44986,IF((TODAY()-Tabla1[[#This Row],[FECHA INGRESO]])&gt;=50,"ALERTA","TODAVÍA FALTA"),"N/A")</f>
        <v>N/A</v>
      </c>
      <c r="BN2203" s="7" t="str">
        <f>IFERROR((_xlfn.DAYS(Tabla1[[#This Row],[FECHA INGRESO]],Tabla1[[#This Row],[FECHA RETIRO]]))/30,"")</f>
        <v/>
      </c>
    </row>
    <row r="2204" spans="1:66" x14ac:dyDescent="0.35">
      <c r="A2204" s="34">
        <v>1022409476</v>
      </c>
      <c r="B2204" s="22" t="s">
        <v>12507</v>
      </c>
      <c r="C2204" s="23">
        <v>44005</v>
      </c>
      <c r="D2204" s="23" t="s">
        <v>266</v>
      </c>
      <c r="E2204" s="23" t="s">
        <v>1274</v>
      </c>
      <c r="F2204" s="23" t="s">
        <v>70</v>
      </c>
      <c r="G2204" s="24"/>
      <c r="H2204" s="24">
        <v>24088143802</v>
      </c>
      <c r="I2204" s="24" t="s">
        <v>95</v>
      </c>
      <c r="J2204" s="24">
        <f>DATEDIF(Tabla1[[#This Row],[FECHA DE NACIMIENTO]],Tabla1[[#This Row],[FECHA ACTUAL]],"Y")</f>
        <v>27</v>
      </c>
      <c r="K2204" s="24" t="s">
        <v>96</v>
      </c>
      <c r="L2204" s="24" t="s">
        <v>112</v>
      </c>
      <c r="M2204" s="24">
        <v>0</v>
      </c>
      <c r="N2204" s="24">
        <v>0</v>
      </c>
      <c r="O2204" s="24">
        <v>2</v>
      </c>
      <c r="P2204" s="24" t="s">
        <v>101</v>
      </c>
      <c r="Q2204" s="23">
        <v>35009</v>
      </c>
      <c r="R2204" s="24" t="s">
        <v>76</v>
      </c>
      <c r="S2204" s="25">
        <v>45119</v>
      </c>
      <c r="T2204" s="23"/>
      <c r="U2204" s="24">
        <v>3053010630</v>
      </c>
      <c r="V2204" s="57" t="s">
        <v>12508</v>
      </c>
      <c r="W2204" s="24" t="s">
        <v>12509</v>
      </c>
      <c r="X2204" s="24" t="s">
        <v>12510</v>
      </c>
      <c r="Y2204" s="24" t="s">
        <v>12511</v>
      </c>
      <c r="Z2204" s="24" t="s">
        <v>117</v>
      </c>
      <c r="AA2204" s="24">
        <v>3176209198</v>
      </c>
      <c r="AB2204" s="24" t="s">
        <v>77</v>
      </c>
      <c r="AC2204" s="24" t="s">
        <v>77</v>
      </c>
      <c r="AD2204" s="24" t="s">
        <v>77</v>
      </c>
      <c r="AE2204" s="26" t="s">
        <v>194</v>
      </c>
      <c r="AF2204" s="26"/>
      <c r="AG2204" s="26"/>
      <c r="AH2204" s="27" t="s">
        <v>184</v>
      </c>
      <c r="AI2204" s="27" t="s">
        <v>120</v>
      </c>
      <c r="AJ2204" s="27" t="s">
        <v>120</v>
      </c>
      <c r="AK2204" s="24" t="s">
        <v>121</v>
      </c>
      <c r="AL2204" s="24" t="s">
        <v>7086</v>
      </c>
      <c r="AM2204" s="23">
        <v>44005</v>
      </c>
      <c r="AN2204" s="28">
        <v>908526</v>
      </c>
      <c r="AO2204" s="28">
        <v>106454</v>
      </c>
      <c r="AP2204" s="24"/>
      <c r="AQ2204" s="24"/>
      <c r="AR2204" s="24"/>
      <c r="AS2204" s="24"/>
      <c r="AT2204" s="24" t="e">
        <v>#N/A</v>
      </c>
      <c r="AU2204" s="24" t="e">
        <v>#N/A</v>
      </c>
      <c r="AV2204" s="24" t="e">
        <v>#N/A</v>
      </c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3"/>
      <c r="BG2204" s="23"/>
      <c r="BH2204" s="23">
        <v>44209</v>
      </c>
      <c r="BI2204" s="26" t="s">
        <v>127</v>
      </c>
      <c r="BJ2204" s="26" t="s">
        <v>12512</v>
      </c>
      <c r="BK2204" s="29">
        <v>0</v>
      </c>
      <c r="BL2204" s="24" t="s">
        <v>129</v>
      </c>
      <c r="BM2204" s="22" t="str">
        <f ca="1">+IF(Tabla1[[#This Row],[FECHA INGRESO]]&gt;=44986,IF((TODAY()-Tabla1[[#This Row],[FECHA INGRESO]])&gt;=50,"ALERTA","TODAVÍA FALTA"),"N/A")</f>
        <v>N/A</v>
      </c>
      <c r="BN2204" s="7">
        <f>IFERROR((_xlfn.DAYS(Tabla1[[#This Row],[FECHA INGRESO]],Tabla1[[#This Row],[FECHA RETIRO]]))/30,"")</f>
        <v>-6.8</v>
      </c>
    </row>
    <row r="2205" spans="1:66" x14ac:dyDescent="0.35">
      <c r="A2205" s="34">
        <v>1002694714</v>
      </c>
      <c r="B2205" s="22" t="s">
        <v>12513</v>
      </c>
      <c r="C2205" s="23">
        <v>44005</v>
      </c>
      <c r="D2205" s="23" t="s">
        <v>157</v>
      </c>
      <c r="E2205" s="23" t="s">
        <v>1274</v>
      </c>
      <c r="F2205" s="23" t="s">
        <v>70</v>
      </c>
      <c r="G2205" s="24"/>
      <c r="H2205" s="24">
        <v>24101102564</v>
      </c>
      <c r="I2205" s="24" t="s">
        <v>95</v>
      </c>
      <c r="J2205" s="24">
        <f>DATEDIF(Tabla1[[#This Row],[FECHA DE NACIMIENTO]],Tabla1[[#This Row],[FECHA ACTUAL]],"Y")</f>
        <v>22</v>
      </c>
      <c r="K2205" s="24" t="s">
        <v>320</v>
      </c>
      <c r="L2205" s="24" t="s">
        <v>112</v>
      </c>
      <c r="M2205" s="24">
        <v>0</v>
      </c>
      <c r="N2205" s="24">
        <v>0</v>
      </c>
      <c r="O2205" s="24">
        <v>1</v>
      </c>
      <c r="P2205" s="24" t="s">
        <v>101</v>
      </c>
      <c r="Q2205" s="23">
        <v>36847</v>
      </c>
      <c r="R2205" s="24" t="s">
        <v>76</v>
      </c>
      <c r="S2205" s="25">
        <v>45119</v>
      </c>
      <c r="T2205" s="23"/>
      <c r="U2205" s="24">
        <v>3138674304</v>
      </c>
      <c r="V2205" s="57" t="s">
        <v>12514</v>
      </c>
      <c r="W2205" s="24" t="s">
        <v>12515</v>
      </c>
      <c r="X2205" s="24" t="s">
        <v>12516</v>
      </c>
      <c r="Y2205" s="24" t="s">
        <v>12517</v>
      </c>
      <c r="Z2205" s="24" t="s">
        <v>162</v>
      </c>
      <c r="AA2205" s="24">
        <v>3234795791</v>
      </c>
      <c r="AB2205" s="24" t="s">
        <v>77</v>
      </c>
      <c r="AC2205" s="24" t="s">
        <v>77</v>
      </c>
      <c r="AD2205" s="24" t="s">
        <v>77</v>
      </c>
      <c r="AE2205" s="26" t="s">
        <v>194</v>
      </c>
      <c r="AF2205" s="26" t="s">
        <v>12518</v>
      </c>
      <c r="AG2205" s="26"/>
      <c r="AH2205" s="27" t="s">
        <v>184</v>
      </c>
      <c r="AI2205" s="27" t="s">
        <v>120</v>
      </c>
      <c r="AJ2205" s="27" t="s">
        <v>120</v>
      </c>
      <c r="AK2205" s="24" t="s">
        <v>121</v>
      </c>
      <c r="AL2205" s="24" t="s">
        <v>7086</v>
      </c>
      <c r="AM2205" s="23">
        <v>44005</v>
      </c>
      <c r="AN2205" s="28">
        <v>877803</v>
      </c>
      <c r="AO2205" s="28">
        <v>102854</v>
      </c>
      <c r="AP2205" s="24"/>
      <c r="AQ2205" s="24"/>
      <c r="AR2205" s="24"/>
      <c r="AS2205" s="24"/>
      <c r="AT2205" s="24" t="e">
        <v>#N/A</v>
      </c>
      <c r="AU2205" s="24" t="e">
        <v>#N/A</v>
      </c>
      <c r="AV2205" s="24" t="e">
        <v>#N/A</v>
      </c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3"/>
      <c r="BG2205" s="23"/>
      <c r="BH2205" s="23">
        <v>44043</v>
      </c>
      <c r="BI2205" s="26" t="s">
        <v>10014</v>
      </c>
      <c r="BJ2205" s="26" t="s">
        <v>10412</v>
      </c>
      <c r="BK2205" s="29">
        <v>0</v>
      </c>
      <c r="BL2205" s="24" t="s">
        <v>129</v>
      </c>
      <c r="BM2205" s="22" t="str">
        <f ca="1">+IF(Tabla1[[#This Row],[FECHA INGRESO]]&gt;=44986,IF((TODAY()-Tabla1[[#This Row],[FECHA INGRESO]])&gt;=50,"ALERTA","TODAVÍA FALTA"),"N/A")</f>
        <v>N/A</v>
      </c>
      <c r="BN2205" s="7">
        <f>IFERROR((_xlfn.DAYS(Tabla1[[#This Row],[FECHA INGRESO]],Tabla1[[#This Row],[FECHA RETIRO]]))/30,"")</f>
        <v>-1.2666666666666666</v>
      </c>
    </row>
    <row r="2206" spans="1:66" x14ac:dyDescent="0.35">
      <c r="A2206" s="34">
        <v>1022995942</v>
      </c>
      <c r="B2206" s="22" t="s">
        <v>12519</v>
      </c>
      <c r="C2206" s="23">
        <v>44005</v>
      </c>
      <c r="D2206" s="23" t="s">
        <v>4833</v>
      </c>
      <c r="E2206" s="23" t="s">
        <v>1274</v>
      </c>
      <c r="F2206" s="23"/>
      <c r="G2206" s="24"/>
      <c r="H2206" s="24">
        <v>24101100140</v>
      </c>
      <c r="I2206" s="24" t="s">
        <v>72</v>
      </c>
      <c r="J2206" s="24">
        <f>DATEDIF(Tabla1[[#This Row],[FECHA DE NACIMIENTO]],Tabla1[[#This Row],[FECHA ACTUAL]],"Y")</f>
        <v>29</v>
      </c>
      <c r="K2206" s="24" t="s">
        <v>320</v>
      </c>
      <c r="L2206" s="24" t="s">
        <v>74</v>
      </c>
      <c r="M2206" s="24">
        <v>2</v>
      </c>
      <c r="N2206" s="24">
        <v>2</v>
      </c>
      <c r="O2206" s="24">
        <v>2</v>
      </c>
      <c r="P2206" s="24" t="s">
        <v>101</v>
      </c>
      <c r="Q2206" s="23">
        <v>34471</v>
      </c>
      <c r="R2206" s="24" t="s">
        <v>76</v>
      </c>
      <c r="S2206" s="25">
        <v>45119</v>
      </c>
      <c r="T2206" s="24"/>
      <c r="U2206" s="24">
        <v>3508304044</v>
      </c>
      <c r="V2206" s="57" t="s">
        <v>12520</v>
      </c>
      <c r="W2206" s="24" t="s">
        <v>12521</v>
      </c>
      <c r="X2206" s="24" t="s">
        <v>12522</v>
      </c>
      <c r="Y2206" s="24" t="s">
        <v>12523</v>
      </c>
      <c r="Z2206" s="24" t="s">
        <v>82</v>
      </c>
      <c r="AA2206" s="24">
        <v>3508304044</v>
      </c>
      <c r="AB2206" s="24" t="s">
        <v>77</v>
      </c>
      <c r="AC2206" s="24" t="s">
        <v>77</v>
      </c>
      <c r="AD2206" s="24" t="s">
        <v>77</v>
      </c>
      <c r="AE2206" s="26" t="s">
        <v>151</v>
      </c>
      <c r="AF2206" s="26"/>
      <c r="AG2206" s="26"/>
      <c r="AH2206" s="27" t="s">
        <v>184</v>
      </c>
      <c r="AI2206" s="27" t="s">
        <v>120</v>
      </c>
      <c r="AJ2206" s="27" t="s">
        <v>120</v>
      </c>
      <c r="AK2206" s="24" t="s">
        <v>121</v>
      </c>
      <c r="AL2206" s="24" t="s">
        <v>7086</v>
      </c>
      <c r="AM2206" s="23">
        <v>44005</v>
      </c>
      <c r="AN2206" s="28">
        <v>877803</v>
      </c>
      <c r="AO2206" s="28">
        <v>102854</v>
      </c>
      <c r="AP2206" s="24"/>
      <c r="AQ2206" s="24"/>
      <c r="AR2206" s="24"/>
      <c r="AS2206" s="24"/>
      <c r="AT2206" s="24" t="e">
        <v>#N/A</v>
      </c>
      <c r="AU2206" s="24" t="e">
        <v>#N/A</v>
      </c>
      <c r="AV2206" s="24" t="e">
        <v>#N/A</v>
      </c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3"/>
      <c r="BG2206" s="23"/>
      <c r="BH2206" s="23">
        <v>44015</v>
      </c>
      <c r="BI2206" s="26" t="s">
        <v>127</v>
      </c>
      <c r="BJ2206" s="26" t="s">
        <v>12524</v>
      </c>
      <c r="BK2206" s="29">
        <v>0</v>
      </c>
      <c r="BL2206" s="24" t="s">
        <v>129</v>
      </c>
      <c r="BM2206" s="22" t="str">
        <f ca="1">+IF(Tabla1[[#This Row],[FECHA INGRESO]]&gt;=44986,IF((TODAY()-Tabla1[[#This Row],[FECHA INGRESO]])&gt;=50,"ALERTA","TODAVÍA FALTA"),"N/A")</f>
        <v>N/A</v>
      </c>
      <c r="BN2206" s="7">
        <f>IFERROR((_xlfn.DAYS(Tabla1[[#This Row],[FECHA INGRESO]],Tabla1[[#This Row],[FECHA RETIRO]]))/30,"")</f>
        <v>-0.33333333333333331</v>
      </c>
    </row>
    <row r="2207" spans="1:66" x14ac:dyDescent="0.35">
      <c r="A2207" s="34">
        <v>1022446545</v>
      </c>
      <c r="B2207" s="22" t="s">
        <v>12525</v>
      </c>
      <c r="C2207" s="23">
        <v>44005</v>
      </c>
      <c r="D2207" s="23" t="s">
        <v>93</v>
      </c>
      <c r="E2207" s="23" t="s">
        <v>69</v>
      </c>
      <c r="F2207" s="23" t="s">
        <v>70</v>
      </c>
      <c r="G2207" s="24"/>
      <c r="H2207" s="24">
        <v>24101118064</v>
      </c>
      <c r="I2207" s="24" t="s">
        <v>95</v>
      </c>
      <c r="J2207" s="24">
        <f>DATEDIF(Tabla1[[#This Row],[FECHA DE NACIMIENTO]],Tabla1[[#This Row],[FECHA ACTUAL]],"Y")</f>
        <v>23</v>
      </c>
      <c r="K2207" s="24" t="s">
        <v>73</v>
      </c>
      <c r="L2207" s="24" t="s">
        <v>112</v>
      </c>
      <c r="M2207" s="24">
        <v>0</v>
      </c>
      <c r="N2207" s="24">
        <v>0</v>
      </c>
      <c r="O2207" s="24">
        <v>2</v>
      </c>
      <c r="P2207" s="24" t="s">
        <v>101</v>
      </c>
      <c r="Q2207" s="23">
        <v>36472</v>
      </c>
      <c r="R2207" s="24" t="s">
        <v>76</v>
      </c>
      <c r="S2207" s="25">
        <v>45119</v>
      </c>
      <c r="T2207" s="24">
        <v>4827059</v>
      </c>
      <c r="U2207" s="24">
        <v>3103338840</v>
      </c>
      <c r="V2207" s="57" t="s">
        <v>12526</v>
      </c>
      <c r="W2207" s="24" t="s">
        <v>12527</v>
      </c>
      <c r="X2207" s="24" t="s">
        <v>12528</v>
      </c>
      <c r="Y2207" s="24" t="s">
        <v>12529</v>
      </c>
      <c r="Z2207" s="24" t="s">
        <v>255</v>
      </c>
      <c r="AA2207" s="24">
        <v>3212313756</v>
      </c>
      <c r="AB2207" s="24" t="s">
        <v>77</v>
      </c>
      <c r="AC2207" s="24" t="s">
        <v>77</v>
      </c>
      <c r="AD2207" s="24" t="s">
        <v>77</v>
      </c>
      <c r="AE2207" s="26" t="s">
        <v>183</v>
      </c>
      <c r="AF2207" s="26" t="s">
        <v>1502</v>
      </c>
      <c r="AG2207" s="26"/>
      <c r="AH2207" s="27" t="s">
        <v>184</v>
      </c>
      <c r="AI2207" s="27" t="s">
        <v>120</v>
      </c>
      <c r="AJ2207" s="27" t="s">
        <v>120</v>
      </c>
      <c r="AK2207" s="24" t="s">
        <v>121</v>
      </c>
      <c r="AL2207" s="24" t="s">
        <v>7086</v>
      </c>
      <c r="AM2207" s="23">
        <v>44005</v>
      </c>
      <c r="AN2207" s="28">
        <v>877803</v>
      </c>
      <c r="AO2207" s="28">
        <v>102854</v>
      </c>
      <c r="AP2207" s="24"/>
      <c r="AQ2207" s="24"/>
      <c r="AR2207" s="24"/>
      <c r="AS2207" s="24"/>
      <c r="AT2207" s="24" t="e">
        <v>#N/A</v>
      </c>
      <c r="AU2207" s="24" t="e">
        <v>#N/A</v>
      </c>
      <c r="AV2207" s="24" t="e">
        <v>#N/A</v>
      </c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3"/>
      <c r="BG2207" s="23"/>
      <c r="BH2207" s="23">
        <v>44043</v>
      </c>
      <c r="BI2207" s="26" t="s">
        <v>10014</v>
      </c>
      <c r="BJ2207" s="26" t="s">
        <v>10412</v>
      </c>
      <c r="BK2207" s="29">
        <v>0</v>
      </c>
      <c r="BL2207" s="24" t="s">
        <v>129</v>
      </c>
      <c r="BM2207" s="22" t="str">
        <f ca="1">+IF(Tabla1[[#This Row],[FECHA INGRESO]]&gt;=44986,IF((TODAY()-Tabla1[[#This Row],[FECHA INGRESO]])&gt;=50,"ALERTA","TODAVÍA FALTA"),"N/A")</f>
        <v>N/A</v>
      </c>
      <c r="BN2207" s="7">
        <f>IFERROR((_xlfn.DAYS(Tabla1[[#This Row],[FECHA INGRESO]],Tabla1[[#This Row],[FECHA RETIRO]]))/30,"")</f>
        <v>-1.2666666666666666</v>
      </c>
    </row>
    <row r="2208" spans="1:66" x14ac:dyDescent="0.35">
      <c r="A2208" s="34">
        <v>1022442616</v>
      </c>
      <c r="B2208" s="22" t="s">
        <v>12530</v>
      </c>
      <c r="C2208" s="23">
        <v>44005</v>
      </c>
      <c r="D2208" s="23" t="s">
        <v>266</v>
      </c>
      <c r="E2208" s="23" t="s">
        <v>3836</v>
      </c>
      <c r="F2208" s="23" t="s">
        <v>70</v>
      </c>
      <c r="G2208" s="24"/>
      <c r="H2208" s="24">
        <v>24101101150</v>
      </c>
      <c r="I2208" s="24" t="s">
        <v>72</v>
      </c>
      <c r="J2208" s="24">
        <f>DATEDIF(Tabla1[[#This Row],[FECHA DE NACIMIENTO]],Tabla1[[#This Row],[FECHA ACTUAL]],"Y")</f>
        <v>24</v>
      </c>
      <c r="K2208" s="24" t="s">
        <v>73</v>
      </c>
      <c r="L2208" s="24" t="s">
        <v>112</v>
      </c>
      <c r="M2208" s="24">
        <v>0</v>
      </c>
      <c r="N2208" s="24">
        <v>0</v>
      </c>
      <c r="O2208" s="24">
        <v>3</v>
      </c>
      <c r="P2208" s="24" t="s">
        <v>101</v>
      </c>
      <c r="Q2208" s="23">
        <v>36270</v>
      </c>
      <c r="R2208" s="24" t="s">
        <v>76</v>
      </c>
      <c r="S2208" s="25">
        <v>45119</v>
      </c>
      <c r="T2208" s="24"/>
      <c r="U2208" s="24">
        <v>3108827926</v>
      </c>
      <c r="V2208" s="57" t="s">
        <v>12531</v>
      </c>
      <c r="W2208" s="24" t="s">
        <v>12532</v>
      </c>
      <c r="X2208" s="24" t="s">
        <v>12533</v>
      </c>
      <c r="Y2208" s="24" t="s">
        <v>12534</v>
      </c>
      <c r="Z2208" s="24" t="s">
        <v>5349</v>
      </c>
      <c r="AA2208" s="24">
        <v>3103451617</v>
      </c>
      <c r="AB2208" s="24" t="s">
        <v>77</v>
      </c>
      <c r="AC2208" s="24" t="s">
        <v>77</v>
      </c>
      <c r="AD2208" s="24" t="s">
        <v>77</v>
      </c>
      <c r="AE2208" s="26" t="s">
        <v>194</v>
      </c>
      <c r="AF2208" s="26" t="s">
        <v>12535</v>
      </c>
      <c r="AG2208" s="26"/>
      <c r="AH2208" s="27" t="s">
        <v>184</v>
      </c>
      <c r="AI2208" s="27" t="s">
        <v>120</v>
      </c>
      <c r="AJ2208" s="27" t="s">
        <v>120</v>
      </c>
      <c r="AK2208" s="24" t="s">
        <v>121</v>
      </c>
      <c r="AL2208" s="24" t="s">
        <v>7086</v>
      </c>
      <c r="AM2208" s="23">
        <v>44005</v>
      </c>
      <c r="AN2208" s="28">
        <v>877803</v>
      </c>
      <c r="AO2208" s="28">
        <v>102854</v>
      </c>
      <c r="AP2208" s="24"/>
      <c r="AQ2208" s="24"/>
      <c r="AR2208" s="24"/>
      <c r="AS2208" s="24"/>
      <c r="AT2208" s="24" t="e">
        <v>#N/A</v>
      </c>
      <c r="AU2208" s="24" t="e">
        <v>#N/A</v>
      </c>
      <c r="AV2208" s="24" t="e">
        <v>#N/A</v>
      </c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3"/>
      <c r="BG2208" s="23"/>
      <c r="BH2208" s="23">
        <v>44056</v>
      </c>
      <c r="BI2208" s="26" t="s">
        <v>466</v>
      </c>
      <c r="BJ2208" s="26" t="s">
        <v>12512</v>
      </c>
      <c r="BK2208" s="29">
        <v>0</v>
      </c>
      <c r="BL2208" s="24" t="s">
        <v>129</v>
      </c>
      <c r="BM2208" s="22" t="str">
        <f ca="1">+IF(Tabla1[[#This Row],[FECHA INGRESO]]&gt;=44986,IF((TODAY()-Tabla1[[#This Row],[FECHA INGRESO]])&gt;=50,"ALERTA","TODAVÍA FALTA"),"N/A")</f>
        <v>N/A</v>
      </c>
      <c r="BN2208" s="7">
        <f>IFERROR((_xlfn.DAYS(Tabla1[[#This Row],[FECHA INGRESO]],Tabla1[[#This Row],[FECHA RETIRO]]))/30,"")</f>
        <v>-1.7</v>
      </c>
    </row>
    <row r="2209" spans="1:66" x14ac:dyDescent="0.35">
      <c r="A2209" s="34">
        <v>1000354571</v>
      </c>
      <c r="B2209" s="22" t="s">
        <v>12536</v>
      </c>
      <c r="C2209" s="23">
        <v>44005</v>
      </c>
      <c r="D2209" s="23" t="s">
        <v>188</v>
      </c>
      <c r="E2209" s="23" t="s">
        <v>110</v>
      </c>
      <c r="F2209" s="23" t="s">
        <v>70</v>
      </c>
      <c r="G2209" s="24"/>
      <c r="H2209" s="24">
        <v>24101117511</v>
      </c>
      <c r="I2209" s="24" t="s">
        <v>95</v>
      </c>
      <c r="J2209" s="24">
        <f>DATEDIF(Tabla1[[#This Row],[FECHA DE NACIMIENTO]],Tabla1[[#This Row],[FECHA ACTUAL]],"Y")</f>
        <v>22</v>
      </c>
      <c r="K2209" s="24" t="s">
        <v>73</v>
      </c>
      <c r="L2209" s="24" t="s">
        <v>112</v>
      </c>
      <c r="M2209" s="24">
        <v>0</v>
      </c>
      <c r="N2209" s="24">
        <v>1</v>
      </c>
      <c r="O2209" s="24">
        <v>2</v>
      </c>
      <c r="P2209" s="24" t="s">
        <v>101</v>
      </c>
      <c r="Q2209" s="23">
        <v>37061</v>
      </c>
      <c r="R2209" s="24" t="s">
        <v>76</v>
      </c>
      <c r="S2209" s="25">
        <v>45119</v>
      </c>
      <c r="T2209" s="24"/>
      <c r="U2209" s="24">
        <v>3208258291</v>
      </c>
      <c r="V2209" s="57" t="s">
        <v>12537</v>
      </c>
      <c r="W2209" s="24" t="s">
        <v>12538</v>
      </c>
      <c r="X2209" s="24" t="s">
        <v>12539</v>
      </c>
      <c r="Y2209" s="24" t="s">
        <v>12540</v>
      </c>
      <c r="Z2209" s="24" t="s">
        <v>117</v>
      </c>
      <c r="AA2209" s="24">
        <v>3223193570</v>
      </c>
      <c r="AB2209" s="24" t="s">
        <v>77</v>
      </c>
      <c r="AC2209" s="24" t="s">
        <v>77</v>
      </c>
      <c r="AD2209" s="24" t="s">
        <v>77</v>
      </c>
      <c r="AE2209" s="26" t="s">
        <v>151</v>
      </c>
      <c r="AF2209" s="26"/>
      <c r="AG2209" s="26"/>
      <c r="AH2209" s="27" t="s">
        <v>184</v>
      </c>
      <c r="AI2209" s="27" t="s">
        <v>120</v>
      </c>
      <c r="AJ2209" s="27" t="s">
        <v>120</v>
      </c>
      <c r="AK2209" s="24" t="s">
        <v>121</v>
      </c>
      <c r="AL2209" s="24" t="s">
        <v>7086</v>
      </c>
      <c r="AM2209" s="23">
        <v>44005</v>
      </c>
      <c r="AN2209" s="28">
        <v>908526</v>
      </c>
      <c r="AO2209" s="28">
        <v>106454</v>
      </c>
      <c r="AP2209" s="24"/>
      <c r="AQ2209" s="24"/>
      <c r="AR2209" s="24"/>
      <c r="AS2209" s="24"/>
      <c r="AT2209" s="24" t="e">
        <v>#N/A</v>
      </c>
      <c r="AU2209" s="24" t="e">
        <v>#N/A</v>
      </c>
      <c r="AV2209" s="24" t="e">
        <v>#N/A</v>
      </c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3"/>
      <c r="BG2209" s="23"/>
      <c r="BH2209" s="23">
        <v>44278</v>
      </c>
      <c r="BI2209" s="26" t="s">
        <v>466</v>
      </c>
      <c r="BJ2209" s="26" t="s">
        <v>12541</v>
      </c>
      <c r="BK2209" s="29">
        <v>0</v>
      </c>
      <c r="BL2209" s="24" t="s">
        <v>129</v>
      </c>
      <c r="BM2209" s="22" t="str">
        <f ca="1">+IF(Tabla1[[#This Row],[FECHA INGRESO]]&gt;=44986,IF((TODAY()-Tabla1[[#This Row],[FECHA INGRESO]])&gt;=50,"ALERTA","TODAVÍA FALTA"),"N/A")</f>
        <v>N/A</v>
      </c>
      <c r="BN2209" s="7">
        <f>IFERROR((_xlfn.DAYS(Tabla1[[#This Row],[FECHA INGRESO]],Tabla1[[#This Row],[FECHA RETIRO]]))/30,"")</f>
        <v>-9.1</v>
      </c>
    </row>
    <row r="2210" spans="1:66" x14ac:dyDescent="0.35">
      <c r="A2210" s="34">
        <v>1012433293</v>
      </c>
      <c r="B2210" s="22" t="s">
        <v>12542</v>
      </c>
      <c r="C2210" s="23">
        <v>44005</v>
      </c>
      <c r="D2210" s="23" t="s">
        <v>131</v>
      </c>
      <c r="E2210" s="23" t="s">
        <v>3836</v>
      </c>
      <c r="F2210" s="23" t="s">
        <v>70</v>
      </c>
      <c r="G2210" s="24"/>
      <c r="H2210" s="24">
        <v>24101118932</v>
      </c>
      <c r="I2210" s="24" t="s">
        <v>72</v>
      </c>
      <c r="J2210" s="24">
        <f>DATEDIF(Tabla1[[#This Row],[FECHA DE NACIMIENTO]],Tabla1[[#This Row],[FECHA ACTUAL]],"Y")</f>
        <v>27</v>
      </c>
      <c r="K2210" s="24" t="s">
        <v>73</v>
      </c>
      <c r="L2210" s="24" t="s">
        <v>112</v>
      </c>
      <c r="M2210" s="24">
        <v>0</v>
      </c>
      <c r="N2210" s="24">
        <v>0</v>
      </c>
      <c r="O2210" s="24">
        <v>2</v>
      </c>
      <c r="P2210" s="24" t="s">
        <v>101</v>
      </c>
      <c r="Q2210" s="23">
        <v>35146</v>
      </c>
      <c r="R2210" s="24" t="s">
        <v>76</v>
      </c>
      <c r="S2210" s="25">
        <v>45119</v>
      </c>
      <c r="T2210" s="24"/>
      <c r="U2210" s="24">
        <v>3144451899</v>
      </c>
      <c r="V2210" s="57" t="s">
        <v>12543</v>
      </c>
      <c r="W2210" s="24" t="s">
        <v>12544</v>
      </c>
      <c r="X2210" s="24" t="s">
        <v>12545</v>
      </c>
      <c r="Y2210" s="24" t="s">
        <v>12546</v>
      </c>
      <c r="Z2210" s="24" t="s">
        <v>5349</v>
      </c>
      <c r="AA2210" s="24">
        <v>3214375086</v>
      </c>
      <c r="AB2210" s="24" t="s">
        <v>77</v>
      </c>
      <c r="AC2210" s="24" t="s">
        <v>77</v>
      </c>
      <c r="AD2210" s="24" t="s">
        <v>77</v>
      </c>
      <c r="AE2210" s="26" t="s">
        <v>183</v>
      </c>
      <c r="AF2210" s="26"/>
      <c r="AG2210" s="26"/>
      <c r="AH2210" s="27" t="s">
        <v>184</v>
      </c>
      <c r="AI2210" s="27" t="s">
        <v>120</v>
      </c>
      <c r="AJ2210" s="27" t="s">
        <v>120</v>
      </c>
      <c r="AK2210" s="24" t="s">
        <v>121</v>
      </c>
      <c r="AL2210" s="24" t="s">
        <v>7086</v>
      </c>
      <c r="AM2210" s="23">
        <v>44005</v>
      </c>
      <c r="AN2210" s="28">
        <v>877803</v>
      </c>
      <c r="AO2210" s="28">
        <v>102854</v>
      </c>
      <c r="AP2210" s="24"/>
      <c r="AQ2210" s="24"/>
      <c r="AR2210" s="24"/>
      <c r="AS2210" s="24"/>
      <c r="AT2210" s="24" t="e">
        <v>#N/A</v>
      </c>
      <c r="AU2210" s="24" t="e">
        <v>#N/A</v>
      </c>
      <c r="AV2210" s="24" t="e">
        <v>#N/A</v>
      </c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3"/>
      <c r="BG2210" s="23"/>
      <c r="BH2210" s="23">
        <v>44043</v>
      </c>
      <c r="BI2210" s="26" t="s">
        <v>10014</v>
      </c>
      <c r="BJ2210" s="26" t="s">
        <v>10412</v>
      </c>
      <c r="BK2210" s="29">
        <v>0</v>
      </c>
      <c r="BL2210" s="24" t="s">
        <v>129</v>
      </c>
      <c r="BM2210" s="22" t="str">
        <f ca="1">+IF(Tabla1[[#This Row],[FECHA INGRESO]]&gt;=44986,IF((TODAY()-Tabla1[[#This Row],[FECHA INGRESO]])&gt;=50,"ALERTA","TODAVÍA FALTA"),"N/A")</f>
        <v>N/A</v>
      </c>
      <c r="BN2210" s="7">
        <f>IFERROR((_xlfn.DAYS(Tabla1[[#This Row],[FECHA INGRESO]],Tabla1[[#This Row],[FECHA RETIRO]]))/30,"")</f>
        <v>-1.2666666666666666</v>
      </c>
    </row>
    <row r="2211" spans="1:66" x14ac:dyDescent="0.35">
      <c r="A2211" s="34">
        <v>1000122021</v>
      </c>
      <c r="B2211" s="22" t="s">
        <v>12547</v>
      </c>
      <c r="C2211" s="23">
        <v>44005</v>
      </c>
      <c r="D2211" s="23" t="s">
        <v>93</v>
      </c>
      <c r="E2211" s="23" t="s">
        <v>1274</v>
      </c>
      <c r="F2211" s="23" t="s">
        <v>70</v>
      </c>
      <c r="G2211" s="24"/>
      <c r="H2211" s="24">
        <v>24101140085</v>
      </c>
      <c r="I2211" s="24" t="s">
        <v>95</v>
      </c>
      <c r="J2211" s="24">
        <f>DATEDIF(Tabla1[[#This Row],[FECHA DE NACIMIENTO]],Tabla1[[#This Row],[FECHA ACTUAL]],"Y")</f>
        <v>23</v>
      </c>
      <c r="K2211" s="24" t="s">
        <v>320</v>
      </c>
      <c r="L2211" s="24" t="s">
        <v>112</v>
      </c>
      <c r="M2211" s="24">
        <v>0</v>
      </c>
      <c r="N2211" s="24">
        <v>0</v>
      </c>
      <c r="O2211" s="24">
        <v>2</v>
      </c>
      <c r="P2211" s="24" t="s">
        <v>101</v>
      </c>
      <c r="Q2211" s="23">
        <v>36716</v>
      </c>
      <c r="R2211" s="24" t="s">
        <v>76</v>
      </c>
      <c r="S2211" s="25">
        <v>45119</v>
      </c>
      <c r="T2211" s="24">
        <v>7904540</v>
      </c>
      <c r="U2211" s="24">
        <v>3023213288</v>
      </c>
      <c r="V2211" s="57" t="s">
        <v>12548</v>
      </c>
      <c r="W2211" s="24" t="s">
        <v>12549</v>
      </c>
      <c r="X2211" s="24" t="s">
        <v>11452</v>
      </c>
      <c r="Y2211" s="24" t="s">
        <v>12550</v>
      </c>
      <c r="Z2211" s="24" t="s">
        <v>117</v>
      </c>
      <c r="AA2211" s="24">
        <v>7904240</v>
      </c>
      <c r="AB2211" s="24" t="s">
        <v>77</v>
      </c>
      <c r="AC2211" s="24" t="s">
        <v>77</v>
      </c>
      <c r="AD2211" s="24" t="s">
        <v>77</v>
      </c>
      <c r="AE2211" s="26" t="s">
        <v>151</v>
      </c>
      <c r="AF2211" s="26" t="s">
        <v>12551</v>
      </c>
      <c r="AG2211" s="26"/>
      <c r="AH2211" s="27" t="s">
        <v>184</v>
      </c>
      <c r="AI2211" s="27" t="s">
        <v>487</v>
      </c>
      <c r="AJ2211" s="27" t="s">
        <v>487</v>
      </c>
      <c r="AK2211" s="24" t="s">
        <v>121</v>
      </c>
      <c r="AL2211" s="24" t="s">
        <v>7086</v>
      </c>
      <c r="AM2211" s="23">
        <v>44005</v>
      </c>
      <c r="AN2211" s="28">
        <v>877803</v>
      </c>
      <c r="AO2211" s="28">
        <v>102854</v>
      </c>
      <c r="AP2211" s="24" t="s">
        <v>12552</v>
      </c>
      <c r="AQ2211" s="24" t="s">
        <v>12298</v>
      </c>
      <c r="AR2211" s="24"/>
      <c r="AS2211" s="24"/>
      <c r="AT2211" s="24" t="e">
        <v>#N/A</v>
      </c>
      <c r="AU2211" s="24" t="e">
        <v>#N/A</v>
      </c>
      <c r="AV2211" s="24" t="e">
        <v>#N/A</v>
      </c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3"/>
      <c r="BG2211" s="23"/>
      <c r="BH2211" s="23">
        <v>44200</v>
      </c>
      <c r="BI2211" s="26" t="s">
        <v>466</v>
      </c>
      <c r="BJ2211" s="26" t="s">
        <v>11106</v>
      </c>
      <c r="BK2211" s="29">
        <v>0</v>
      </c>
      <c r="BL2211" s="24" t="s">
        <v>129</v>
      </c>
      <c r="BM2211" s="22" t="str">
        <f ca="1">+IF(Tabla1[[#This Row],[FECHA INGRESO]]&gt;=44986,IF((TODAY()-Tabla1[[#This Row],[FECHA INGRESO]])&gt;=50,"ALERTA","TODAVÍA FALTA"),"N/A")</f>
        <v>N/A</v>
      </c>
      <c r="BN2211" s="7">
        <f>IFERROR((_xlfn.DAYS(Tabla1[[#This Row],[FECHA INGRESO]],Tabla1[[#This Row],[FECHA RETIRO]]))/30,"")</f>
        <v>-6.5</v>
      </c>
    </row>
    <row r="2212" spans="1:66" x14ac:dyDescent="0.35">
      <c r="A2212" s="34">
        <v>1032503582</v>
      </c>
      <c r="B2212" s="22" t="s">
        <v>12553</v>
      </c>
      <c r="C2212" s="23">
        <v>44005</v>
      </c>
      <c r="D2212" s="23" t="s">
        <v>93</v>
      </c>
      <c r="E2212" s="23" t="s">
        <v>3836</v>
      </c>
      <c r="F2212" s="23" t="s">
        <v>70</v>
      </c>
      <c r="G2212" s="24"/>
      <c r="H2212" s="24">
        <v>24101102494</v>
      </c>
      <c r="I2212" s="24" t="s">
        <v>95</v>
      </c>
      <c r="J2212" s="24">
        <f>DATEDIF(Tabla1[[#This Row],[FECHA DE NACIMIENTO]],Tabla1[[#This Row],[FECHA ACTUAL]],"Y")</f>
        <v>24</v>
      </c>
      <c r="K2212" s="24" t="s">
        <v>73</v>
      </c>
      <c r="L2212" s="24" t="s">
        <v>112</v>
      </c>
      <c r="M2212" s="24">
        <v>0</v>
      </c>
      <c r="N2212" s="24">
        <v>0</v>
      </c>
      <c r="O2212" s="24">
        <v>2</v>
      </c>
      <c r="P2212" s="24" t="s">
        <v>101</v>
      </c>
      <c r="Q2212" s="23">
        <v>36237</v>
      </c>
      <c r="R2212" s="24" t="s">
        <v>76</v>
      </c>
      <c r="S2212" s="25">
        <v>45119</v>
      </c>
      <c r="T2212" s="24">
        <v>7785501</v>
      </c>
      <c r="U2212" s="24">
        <v>3103160148</v>
      </c>
      <c r="V2212" s="57" t="s">
        <v>12554</v>
      </c>
      <c r="W2212" s="24" t="s">
        <v>12555</v>
      </c>
      <c r="X2212" s="24" t="s">
        <v>12556</v>
      </c>
      <c r="Y2212" s="24" t="s">
        <v>12557</v>
      </c>
      <c r="Z2212" s="24" t="s">
        <v>117</v>
      </c>
      <c r="AA2212" s="24">
        <v>3213768322</v>
      </c>
      <c r="AB2212" s="24" t="s">
        <v>77</v>
      </c>
      <c r="AC2212" s="24" t="s">
        <v>77</v>
      </c>
      <c r="AD2212" s="24" t="s">
        <v>77</v>
      </c>
      <c r="AE2212" s="26" t="s">
        <v>183</v>
      </c>
      <c r="AF2212" s="26" t="s">
        <v>12558</v>
      </c>
      <c r="AG2212" s="26"/>
      <c r="AH2212" s="27" t="s">
        <v>184</v>
      </c>
      <c r="AI2212" s="27" t="s">
        <v>120</v>
      </c>
      <c r="AJ2212" s="27" t="s">
        <v>120</v>
      </c>
      <c r="AK2212" s="24" t="s">
        <v>121</v>
      </c>
      <c r="AL2212" s="24" t="s">
        <v>7086</v>
      </c>
      <c r="AM2212" s="23">
        <v>44005</v>
      </c>
      <c r="AN2212" s="28">
        <v>877803</v>
      </c>
      <c r="AO2212" s="28">
        <v>102854</v>
      </c>
      <c r="AP2212" s="24"/>
      <c r="AQ2212" s="24"/>
      <c r="AR2212" s="24"/>
      <c r="AS2212" s="24"/>
      <c r="AT2212" s="24" t="e">
        <v>#N/A</v>
      </c>
      <c r="AU2212" s="24" t="e">
        <v>#N/A</v>
      </c>
      <c r="AV2212" s="24" t="e">
        <v>#N/A</v>
      </c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3"/>
      <c r="BG2212" s="23"/>
      <c r="BH2212" s="23">
        <v>44046</v>
      </c>
      <c r="BI2212" s="26" t="s">
        <v>466</v>
      </c>
      <c r="BJ2212" s="26" t="s">
        <v>11106</v>
      </c>
      <c r="BK2212" s="29">
        <v>0</v>
      </c>
      <c r="BL2212" s="24" t="s">
        <v>129</v>
      </c>
      <c r="BM2212" s="22" t="str">
        <f ca="1">+IF(Tabla1[[#This Row],[FECHA INGRESO]]&gt;=44986,IF((TODAY()-Tabla1[[#This Row],[FECHA INGRESO]])&gt;=50,"ALERTA","TODAVÍA FALTA"),"N/A")</f>
        <v>N/A</v>
      </c>
      <c r="BN2212" s="7">
        <f>IFERROR((_xlfn.DAYS(Tabla1[[#This Row],[FECHA INGRESO]],Tabla1[[#This Row],[FECHA RETIRO]]))/30,"")</f>
        <v>-1.3666666666666667</v>
      </c>
    </row>
    <row r="2213" spans="1:66" x14ac:dyDescent="0.35">
      <c r="A2213" s="34">
        <v>53045227</v>
      </c>
      <c r="B2213" s="22" t="s">
        <v>12559</v>
      </c>
      <c r="C2213" s="23">
        <v>44005</v>
      </c>
      <c r="D2213" s="23" t="s">
        <v>4008</v>
      </c>
      <c r="E2213" s="23" t="s">
        <v>110</v>
      </c>
      <c r="F2213" s="23" t="s">
        <v>70</v>
      </c>
      <c r="G2213" s="24"/>
      <c r="H2213" s="24">
        <v>24101115173</v>
      </c>
      <c r="I2213" s="24" t="s">
        <v>95</v>
      </c>
      <c r="J2213" s="24">
        <f>DATEDIF(Tabla1[[#This Row],[FECHA DE NACIMIENTO]],Tabla1[[#This Row],[FECHA ACTUAL]],"Y")</f>
        <v>39</v>
      </c>
      <c r="K2213" s="24" t="s">
        <v>73</v>
      </c>
      <c r="L2213" s="24" t="s">
        <v>234</v>
      </c>
      <c r="M2213" s="24">
        <v>2</v>
      </c>
      <c r="N2213" s="24">
        <v>2</v>
      </c>
      <c r="O2213" s="24">
        <v>2</v>
      </c>
      <c r="P2213" s="24" t="s">
        <v>101</v>
      </c>
      <c r="Q2213" s="23">
        <v>30853</v>
      </c>
      <c r="R2213" s="24" t="s">
        <v>76</v>
      </c>
      <c r="S2213" s="25">
        <v>45119</v>
      </c>
      <c r="T2213" s="24">
        <v>2339108</v>
      </c>
      <c r="U2213" s="24">
        <v>3197788235</v>
      </c>
      <c r="V2213" s="57" t="s">
        <v>12560</v>
      </c>
      <c r="W2213" s="24" t="s">
        <v>12561</v>
      </c>
      <c r="X2213" s="24" t="s">
        <v>6861</v>
      </c>
      <c r="Y2213" s="24" t="s">
        <v>12562</v>
      </c>
      <c r="Z2213" s="24" t="s">
        <v>82</v>
      </c>
      <c r="AA2213" s="24">
        <v>3194625652</v>
      </c>
      <c r="AB2213" s="24" t="s">
        <v>77</v>
      </c>
      <c r="AC2213" s="24" t="s">
        <v>77</v>
      </c>
      <c r="AD2213" s="24" t="s">
        <v>77</v>
      </c>
      <c r="AE2213" s="26" t="s">
        <v>183</v>
      </c>
      <c r="AF2213" s="26" t="s">
        <v>1542</v>
      </c>
      <c r="AG2213" s="26"/>
      <c r="AH2213" s="27" t="s">
        <v>184</v>
      </c>
      <c r="AI2213" s="27" t="s">
        <v>1612</v>
      </c>
      <c r="AJ2213" s="27" t="s">
        <v>487</v>
      </c>
      <c r="AK2213" s="24" t="s">
        <v>121</v>
      </c>
      <c r="AL2213" s="24" t="s">
        <v>7086</v>
      </c>
      <c r="AM2213" s="23">
        <v>44005</v>
      </c>
      <c r="AN2213" s="28">
        <v>908526</v>
      </c>
      <c r="AO2213" s="28">
        <v>106454</v>
      </c>
      <c r="AP2213" s="24" t="s">
        <v>12552</v>
      </c>
      <c r="AQ2213" s="24" t="s">
        <v>12298</v>
      </c>
      <c r="AR2213" s="24"/>
      <c r="AS2213" s="24"/>
      <c r="AT2213" s="24"/>
      <c r="AU2213" s="24"/>
      <c r="AV2213" s="24"/>
      <c r="AW2213" s="24">
        <v>91</v>
      </c>
      <c r="AX2213" s="24"/>
      <c r="AY2213" s="24"/>
      <c r="AZ2213" s="24"/>
      <c r="BA2213" s="24"/>
      <c r="BB2213" s="24"/>
      <c r="BC2213" s="24"/>
      <c r="BD2213" s="24"/>
      <c r="BE2213" s="24"/>
      <c r="BF2213" s="23"/>
      <c r="BG2213" s="23"/>
      <c r="BH2213" s="23">
        <v>44450</v>
      </c>
      <c r="BI2213" s="26" t="s">
        <v>466</v>
      </c>
      <c r="BJ2213" s="26" t="s">
        <v>11106</v>
      </c>
      <c r="BK2213" s="29">
        <v>0</v>
      </c>
      <c r="BL2213" s="24" t="s">
        <v>129</v>
      </c>
      <c r="BM2213" s="22" t="str">
        <f ca="1">+IF(Tabla1[[#This Row],[FECHA INGRESO]]&gt;=44986,IF((TODAY()-Tabla1[[#This Row],[FECHA INGRESO]])&gt;=50,"ALERTA","TODAVÍA FALTA"),"N/A")</f>
        <v>N/A</v>
      </c>
      <c r="BN2213" s="7">
        <f>IFERROR((_xlfn.DAYS(Tabla1[[#This Row],[FECHA INGRESO]],Tabla1[[#This Row],[FECHA RETIRO]]))/30,"")</f>
        <v>-14.833333333333334</v>
      </c>
    </row>
    <row r="2214" spans="1:66" x14ac:dyDescent="0.35">
      <c r="A2214" s="21">
        <v>1015416856</v>
      </c>
      <c r="B2214" s="22" t="s">
        <v>12563</v>
      </c>
      <c r="C2214" s="23">
        <v>44005</v>
      </c>
      <c r="D2214" s="23" t="s">
        <v>188</v>
      </c>
      <c r="E2214" s="23" t="s">
        <v>3836</v>
      </c>
      <c r="F2214" s="23" t="s">
        <v>70</v>
      </c>
      <c r="G2214" s="24"/>
      <c r="H2214" s="24">
        <v>24093892182</v>
      </c>
      <c r="I2214" s="24" t="s">
        <v>95</v>
      </c>
      <c r="J2214" s="24">
        <f>DATEDIF(Tabla1[[#This Row],[FECHA DE NACIMIENTO]],Tabla1[[#This Row],[FECHA ACTUAL]],"Y")</f>
        <v>33</v>
      </c>
      <c r="K2214" s="24" t="s">
        <v>96</v>
      </c>
      <c r="L2214" s="24" t="s">
        <v>74</v>
      </c>
      <c r="M2214" s="24">
        <v>2</v>
      </c>
      <c r="N2214" s="24">
        <v>2</v>
      </c>
      <c r="O2214" s="24">
        <v>2</v>
      </c>
      <c r="P2214" s="24" t="s">
        <v>101</v>
      </c>
      <c r="Q2214" s="23">
        <v>32960</v>
      </c>
      <c r="R2214" s="24" t="s">
        <v>76</v>
      </c>
      <c r="S2214" s="25">
        <v>45119</v>
      </c>
      <c r="T2214" s="24"/>
      <c r="U2214" s="24">
        <v>3138492392</v>
      </c>
      <c r="V2214" s="24" t="s">
        <v>12564</v>
      </c>
      <c r="W2214" s="24" t="s">
        <v>12565</v>
      </c>
      <c r="X2214" s="24" t="s">
        <v>12566</v>
      </c>
      <c r="Y2214" s="24" t="s">
        <v>12567</v>
      </c>
      <c r="Z2214" s="24" t="s">
        <v>82</v>
      </c>
      <c r="AA2214" s="24">
        <v>3102846534</v>
      </c>
      <c r="AB2214" s="24" t="s">
        <v>101</v>
      </c>
      <c r="AC2214" s="24" t="s">
        <v>83</v>
      </c>
      <c r="AD2214" s="24" t="e">
        <v>#REF!</v>
      </c>
      <c r="AE2214" s="26" t="s">
        <v>151</v>
      </c>
      <c r="AF2214" s="26"/>
      <c r="AG2214" s="26" t="s">
        <v>75</v>
      </c>
      <c r="AH2214" s="27" t="s">
        <v>184</v>
      </c>
      <c r="AI2214" s="27" t="s">
        <v>1612</v>
      </c>
      <c r="AJ2214" s="27" t="s">
        <v>487</v>
      </c>
      <c r="AK2214" s="24" t="s">
        <v>121</v>
      </c>
      <c r="AL2214" s="24" t="s">
        <v>7086</v>
      </c>
      <c r="AM2214" s="23">
        <v>44005</v>
      </c>
      <c r="AN2214" s="28">
        <v>1000000</v>
      </c>
      <c r="AO2214" s="28">
        <v>117172</v>
      </c>
      <c r="AP2214" s="24" t="s">
        <v>12552</v>
      </c>
      <c r="AQ2214" s="24" t="s">
        <v>12298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88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v>0</v>
      </c>
      <c r="BE2214" s="24">
        <v>0</v>
      </c>
      <c r="BF2214" s="23"/>
      <c r="BG2214" s="23"/>
      <c r="BH2214" s="23">
        <v>44691</v>
      </c>
      <c r="BI2214" s="26" t="s">
        <v>466</v>
      </c>
      <c r="BJ2214" s="26" t="s">
        <v>12568</v>
      </c>
      <c r="BK2214" s="29">
        <v>0</v>
      </c>
      <c r="BL2214" s="24" t="s">
        <v>129</v>
      </c>
      <c r="BM2214" s="22" t="str">
        <f ca="1">+IF(Tabla1[[#This Row],[FECHA INGRESO]]&gt;=44986,IF((TODAY()-Tabla1[[#This Row],[FECHA INGRESO]])&gt;=50,"ALERTA","TODAVÍA FALTA"),"N/A")</f>
        <v>N/A</v>
      </c>
      <c r="BN2214" s="7">
        <f>IFERROR((_xlfn.DAYS(Tabla1[[#This Row],[FECHA INGRESO]],Tabla1[[#This Row],[FECHA RETIRO]]))/30,"")</f>
        <v>-22.866666666666667</v>
      </c>
    </row>
    <row r="2215" spans="1:66" x14ac:dyDescent="0.35">
      <c r="A2215" s="34">
        <v>1000572949</v>
      </c>
      <c r="B2215" s="22" t="s">
        <v>12569</v>
      </c>
      <c r="C2215" s="23">
        <v>44005</v>
      </c>
      <c r="D2215" s="23" t="s">
        <v>93</v>
      </c>
      <c r="E2215" s="23" t="s">
        <v>111</v>
      </c>
      <c r="F2215" s="23" t="s">
        <v>70</v>
      </c>
      <c r="G2215" s="24"/>
      <c r="H2215" s="24">
        <v>24101114428</v>
      </c>
      <c r="I2215" s="24" t="s">
        <v>72</v>
      </c>
      <c r="J2215" s="24">
        <f>DATEDIF(Tabla1[[#This Row],[FECHA DE NACIMIENTO]],Tabla1[[#This Row],[FECHA ACTUAL]],"Y")</f>
        <v>25</v>
      </c>
      <c r="K2215" s="24" t="s">
        <v>73</v>
      </c>
      <c r="L2215" s="24" t="s">
        <v>112</v>
      </c>
      <c r="M2215" s="24">
        <v>0</v>
      </c>
      <c r="N2215" s="24">
        <v>0</v>
      </c>
      <c r="O2215" s="24">
        <v>2</v>
      </c>
      <c r="P2215" s="24" t="s">
        <v>101</v>
      </c>
      <c r="Q2215" s="23">
        <v>35633</v>
      </c>
      <c r="R2215" s="24" t="s">
        <v>76</v>
      </c>
      <c r="S2215" s="25">
        <v>45119</v>
      </c>
      <c r="T2215" s="24"/>
      <c r="U2215" s="24">
        <v>3107348208</v>
      </c>
      <c r="V2215" s="57" t="s">
        <v>12570</v>
      </c>
      <c r="W2215" s="24" t="s">
        <v>12571</v>
      </c>
      <c r="X2215" s="24" t="s">
        <v>12572</v>
      </c>
      <c r="Y2215" s="24" t="s">
        <v>12573</v>
      </c>
      <c r="Z2215" s="24" t="s">
        <v>117</v>
      </c>
      <c r="AA2215" s="24">
        <v>3203439677</v>
      </c>
      <c r="AB2215" s="24" t="s">
        <v>77</v>
      </c>
      <c r="AC2215" s="24" t="s">
        <v>77</v>
      </c>
      <c r="AD2215" s="24" t="s">
        <v>77</v>
      </c>
      <c r="AE2215" s="26" t="s">
        <v>102</v>
      </c>
      <c r="AF2215" s="26" t="s">
        <v>12462</v>
      </c>
      <c r="AG2215" s="26"/>
      <c r="AH2215" s="27" t="s">
        <v>184</v>
      </c>
      <c r="AI2215" s="27" t="s">
        <v>120</v>
      </c>
      <c r="AJ2215" s="27" t="s">
        <v>120</v>
      </c>
      <c r="AK2215" s="24" t="s">
        <v>121</v>
      </c>
      <c r="AL2215" s="24" t="s">
        <v>7086</v>
      </c>
      <c r="AM2215" s="23">
        <v>44005</v>
      </c>
      <c r="AN2215" s="28">
        <v>877803</v>
      </c>
      <c r="AO2215" s="28">
        <v>102854</v>
      </c>
      <c r="AP2215" s="24"/>
      <c r="AQ2215" s="24"/>
      <c r="AR2215" s="24"/>
      <c r="AS2215" s="24"/>
      <c r="AT2215" s="24" t="e">
        <v>#N/A</v>
      </c>
      <c r="AU2215" s="24" t="e">
        <v>#N/A</v>
      </c>
      <c r="AV2215" s="24" t="e">
        <v>#N/A</v>
      </c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3"/>
      <c r="BG2215" s="23"/>
      <c r="BH2215" s="23">
        <v>44088</v>
      </c>
      <c r="BI2215" s="26" t="s">
        <v>466</v>
      </c>
      <c r="BJ2215" s="26" t="s">
        <v>12574</v>
      </c>
      <c r="BK2215" s="29">
        <v>0</v>
      </c>
      <c r="BL2215" s="24" t="s">
        <v>129</v>
      </c>
      <c r="BM2215" s="22" t="str">
        <f ca="1">+IF(Tabla1[[#This Row],[FECHA INGRESO]]&gt;=44986,IF((TODAY()-Tabla1[[#This Row],[FECHA INGRESO]])&gt;=50,"ALERTA","TODAVÍA FALTA"),"N/A")</f>
        <v>N/A</v>
      </c>
      <c r="BN2215" s="7">
        <f>IFERROR((_xlfn.DAYS(Tabla1[[#This Row],[FECHA INGRESO]],Tabla1[[#This Row],[FECHA RETIRO]]))/30,"")</f>
        <v>-2.7666666666666666</v>
      </c>
    </row>
    <row r="2216" spans="1:66" x14ac:dyDescent="0.35">
      <c r="A2216" s="34">
        <v>1031175709</v>
      </c>
      <c r="B2216" s="22" t="s">
        <v>12575</v>
      </c>
      <c r="C2216" s="23">
        <v>44005</v>
      </c>
      <c r="D2216" s="23" t="s">
        <v>68</v>
      </c>
      <c r="E2216" s="23" t="s">
        <v>110</v>
      </c>
      <c r="F2216" s="23" t="s">
        <v>70</v>
      </c>
      <c r="G2216" s="24"/>
      <c r="H2216" s="24">
        <v>24101133892</v>
      </c>
      <c r="I2216" s="24" t="s">
        <v>95</v>
      </c>
      <c r="J2216" s="24">
        <f>DATEDIF(Tabla1[[#This Row],[FECHA DE NACIMIENTO]],Tabla1[[#This Row],[FECHA ACTUAL]],"Y")</f>
        <v>25</v>
      </c>
      <c r="K2216" s="24" t="s">
        <v>73</v>
      </c>
      <c r="L2216" s="24" t="s">
        <v>112</v>
      </c>
      <c r="M2216" s="24">
        <v>1</v>
      </c>
      <c r="N2216" s="24">
        <v>1</v>
      </c>
      <c r="O2216" s="24">
        <v>3</v>
      </c>
      <c r="P2216" s="24" t="s">
        <v>101</v>
      </c>
      <c r="Q2216" s="23">
        <v>35971</v>
      </c>
      <c r="R2216" s="24" t="s">
        <v>76</v>
      </c>
      <c r="S2216" s="25">
        <v>45119</v>
      </c>
      <c r="T2216" s="24"/>
      <c r="U2216" s="24">
        <v>3204214151</v>
      </c>
      <c r="V2216" s="57" t="s">
        <v>370</v>
      </c>
      <c r="W2216" s="24" t="s">
        <v>12576</v>
      </c>
      <c r="X2216" s="24" t="s">
        <v>276</v>
      </c>
      <c r="Y2216" s="24" t="s">
        <v>9587</v>
      </c>
      <c r="Z2216" s="24" t="s">
        <v>117</v>
      </c>
      <c r="AA2216" s="24">
        <v>3187098879</v>
      </c>
      <c r="AB2216" s="24" t="s">
        <v>77</v>
      </c>
      <c r="AC2216" s="24" t="s">
        <v>77</v>
      </c>
      <c r="AD2216" s="24" t="s">
        <v>77</v>
      </c>
      <c r="AE2216" s="26" t="s">
        <v>151</v>
      </c>
      <c r="AF2216" s="26"/>
      <c r="AG2216" s="26"/>
      <c r="AH2216" s="27" t="s">
        <v>184</v>
      </c>
      <c r="AI2216" s="27" t="s">
        <v>120</v>
      </c>
      <c r="AJ2216" s="27" t="s">
        <v>120</v>
      </c>
      <c r="AK2216" s="24" t="s">
        <v>121</v>
      </c>
      <c r="AL2216" s="24" t="s">
        <v>7086</v>
      </c>
      <c r="AM2216" s="23">
        <v>44005</v>
      </c>
      <c r="AN2216" s="28">
        <v>877803</v>
      </c>
      <c r="AO2216" s="28">
        <v>102854</v>
      </c>
      <c r="AP2216" s="24"/>
      <c r="AQ2216" s="24"/>
      <c r="AR2216" s="24"/>
      <c r="AS2216" s="24"/>
      <c r="AT2216" s="24" t="e">
        <v>#N/A</v>
      </c>
      <c r="AU2216" s="24" t="e">
        <v>#N/A</v>
      </c>
      <c r="AV2216" s="24" t="e">
        <v>#N/A</v>
      </c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3"/>
      <c r="BG2216" s="23"/>
      <c r="BH2216" s="23">
        <v>44043</v>
      </c>
      <c r="BI2216" s="26" t="s">
        <v>10014</v>
      </c>
      <c r="BJ2216" s="26" t="s">
        <v>10412</v>
      </c>
      <c r="BK2216" s="29">
        <v>0</v>
      </c>
      <c r="BL2216" s="24" t="s">
        <v>129</v>
      </c>
      <c r="BM2216" s="22" t="str">
        <f ca="1">+IF(Tabla1[[#This Row],[FECHA INGRESO]]&gt;=44986,IF((TODAY()-Tabla1[[#This Row],[FECHA INGRESO]])&gt;=50,"ALERTA","TODAVÍA FALTA"),"N/A")</f>
        <v>N/A</v>
      </c>
      <c r="BN2216" s="7">
        <f>IFERROR((_xlfn.DAYS(Tabla1[[#This Row],[FECHA INGRESO]],Tabla1[[#This Row],[FECHA RETIRO]]))/30,"")</f>
        <v>-1.2666666666666666</v>
      </c>
    </row>
    <row r="2217" spans="1:66" x14ac:dyDescent="0.35">
      <c r="A2217" s="34">
        <v>51930012</v>
      </c>
      <c r="B2217" s="22" t="s">
        <v>2128</v>
      </c>
      <c r="C2217" s="23">
        <v>44005</v>
      </c>
      <c r="D2217" s="23" t="s">
        <v>93</v>
      </c>
      <c r="E2217" s="23" t="s">
        <v>1274</v>
      </c>
      <c r="F2217" s="23" t="s">
        <v>70</v>
      </c>
      <c r="G2217" s="24"/>
      <c r="H2217" s="24">
        <v>24101101617</v>
      </c>
      <c r="I2217" s="24" t="s">
        <v>95</v>
      </c>
      <c r="J2217" s="24">
        <f>DATEDIF(Tabla1[[#This Row],[FECHA DE NACIMIENTO]],Tabla1[[#This Row],[FECHA ACTUAL]],"Y")</f>
        <v>54</v>
      </c>
      <c r="K2217" s="24" t="s">
        <v>73</v>
      </c>
      <c r="L2217" s="24" t="s">
        <v>112</v>
      </c>
      <c r="M2217" s="24">
        <v>4</v>
      </c>
      <c r="N2217" s="24">
        <v>1</v>
      </c>
      <c r="O2217" s="24">
        <v>2</v>
      </c>
      <c r="P2217" s="24" t="s">
        <v>101</v>
      </c>
      <c r="Q2217" s="23">
        <v>25162</v>
      </c>
      <c r="R2217" s="24" t="s">
        <v>76</v>
      </c>
      <c r="S2217" s="25">
        <v>45119</v>
      </c>
      <c r="T2217" s="24">
        <v>5171492</v>
      </c>
      <c r="U2217" s="24">
        <v>3144266704</v>
      </c>
      <c r="V2217" s="57" t="s">
        <v>2130</v>
      </c>
      <c r="W2217" s="24" t="s">
        <v>12577</v>
      </c>
      <c r="X2217" s="24" t="s">
        <v>276</v>
      </c>
      <c r="Y2217" s="24" t="s">
        <v>12578</v>
      </c>
      <c r="Z2217" s="24" t="s">
        <v>9131</v>
      </c>
      <c r="AA2217" s="24">
        <v>3118283664</v>
      </c>
      <c r="AB2217" s="24" t="s">
        <v>77</v>
      </c>
      <c r="AC2217" s="24" t="s">
        <v>77</v>
      </c>
      <c r="AD2217" s="24" t="s">
        <v>77</v>
      </c>
      <c r="AE2217" s="26" t="s">
        <v>183</v>
      </c>
      <c r="AF2217" s="26" t="s">
        <v>12579</v>
      </c>
      <c r="AG2217" s="26"/>
      <c r="AH2217" s="27" t="s">
        <v>184</v>
      </c>
      <c r="AI2217" s="27" t="s">
        <v>120</v>
      </c>
      <c r="AJ2217" s="27" t="s">
        <v>120</v>
      </c>
      <c r="AK2217" s="24" t="s">
        <v>121</v>
      </c>
      <c r="AL2217" s="24" t="s">
        <v>7086</v>
      </c>
      <c r="AM2217" s="23">
        <v>44005</v>
      </c>
      <c r="AN2217" s="28">
        <v>877803</v>
      </c>
      <c r="AO2217" s="28">
        <v>102854</v>
      </c>
      <c r="AP2217" s="24"/>
      <c r="AQ2217" s="24"/>
      <c r="AR2217" s="24"/>
      <c r="AS2217" s="24"/>
      <c r="AT2217" s="24" t="e">
        <v>#N/A</v>
      </c>
      <c r="AU2217" s="24" t="e">
        <v>#N/A</v>
      </c>
      <c r="AV2217" s="24" t="e">
        <v>#N/A</v>
      </c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3"/>
      <c r="BG2217" s="23"/>
      <c r="BH2217" s="23">
        <v>44043</v>
      </c>
      <c r="BI2217" s="26" t="s">
        <v>10014</v>
      </c>
      <c r="BJ2217" s="26" t="s">
        <v>10412</v>
      </c>
      <c r="BK2217" s="29">
        <v>0</v>
      </c>
      <c r="BL2217" s="24" t="s">
        <v>129</v>
      </c>
      <c r="BM2217" s="22" t="str">
        <f ca="1">+IF(Tabla1[[#This Row],[FECHA INGRESO]]&gt;=44986,IF((TODAY()-Tabla1[[#This Row],[FECHA INGRESO]])&gt;=50,"ALERTA","TODAVÍA FALTA"),"N/A")</f>
        <v>N/A</v>
      </c>
      <c r="BN2217" s="7">
        <f>IFERROR((_xlfn.DAYS(Tabla1[[#This Row],[FECHA INGRESO]],Tabla1[[#This Row],[FECHA RETIRO]]))/30,"")</f>
        <v>-1.2666666666666666</v>
      </c>
    </row>
    <row r="2218" spans="1:66" x14ac:dyDescent="0.35">
      <c r="A2218" s="34">
        <v>1022394928</v>
      </c>
      <c r="B2218" s="22" t="s">
        <v>12580</v>
      </c>
      <c r="C2218" s="23">
        <v>44005</v>
      </c>
      <c r="D2218" s="23" t="s">
        <v>12581</v>
      </c>
      <c r="E2218" s="24" t="s">
        <v>94</v>
      </c>
      <c r="F2218" s="23" t="s">
        <v>70</v>
      </c>
      <c r="G2218" s="24"/>
      <c r="H2218" s="24">
        <v>24101101857</v>
      </c>
      <c r="I2218" s="24" t="s">
        <v>95</v>
      </c>
      <c r="J2218" s="24">
        <f>DATEDIF(Tabla1[[#This Row],[FECHA DE NACIMIENTO]],Tabla1[[#This Row],[FECHA ACTUAL]],"Y")</f>
        <v>28</v>
      </c>
      <c r="K2218" s="24" t="s">
        <v>96</v>
      </c>
      <c r="L2218" s="24" t="s">
        <v>234</v>
      </c>
      <c r="M2218" s="24">
        <v>0</v>
      </c>
      <c r="N2218" s="24">
        <v>1</v>
      </c>
      <c r="O2218" s="24">
        <v>1</v>
      </c>
      <c r="P2218" s="24" t="s">
        <v>101</v>
      </c>
      <c r="Q2218" s="23">
        <v>34533</v>
      </c>
      <c r="R2218" s="24" t="s">
        <v>76</v>
      </c>
      <c r="S2218" s="25">
        <v>45119</v>
      </c>
      <c r="T2218" s="24"/>
      <c r="U2218" s="24">
        <v>3107834391</v>
      </c>
      <c r="V2218" s="57" t="s">
        <v>12582</v>
      </c>
      <c r="W2218" s="24" t="s">
        <v>12583</v>
      </c>
      <c r="X2218" s="24" t="s">
        <v>704</v>
      </c>
      <c r="Y2218" s="24" t="s">
        <v>12584</v>
      </c>
      <c r="Z2218" s="24" t="s">
        <v>117</v>
      </c>
      <c r="AA2218" s="24">
        <v>3144888091</v>
      </c>
      <c r="AB2218" s="24" t="s">
        <v>77</v>
      </c>
      <c r="AC2218" s="24" t="s">
        <v>77</v>
      </c>
      <c r="AD2218" s="24" t="s">
        <v>77</v>
      </c>
      <c r="AE2218" s="26" t="s">
        <v>183</v>
      </c>
      <c r="AF2218" s="26" t="s">
        <v>12585</v>
      </c>
      <c r="AG2218" s="26"/>
      <c r="AH2218" s="27" t="s">
        <v>184</v>
      </c>
      <c r="AI2218" s="27" t="s">
        <v>12586</v>
      </c>
      <c r="AJ2218" s="27" t="s">
        <v>12586</v>
      </c>
      <c r="AK2218" s="24" t="s">
        <v>121</v>
      </c>
      <c r="AL2218" s="24" t="s">
        <v>7086</v>
      </c>
      <c r="AM2218" s="23">
        <v>44005</v>
      </c>
      <c r="AN2218" s="28">
        <v>877803</v>
      </c>
      <c r="AO2218" s="28">
        <v>102854</v>
      </c>
      <c r="AP2218" s="24"/>
      <c r="AQ2218" s="24"/>
      <c r="AR2218" s="24"/>
      <c r="AS2218" s="24"/>
      <c r="AT2218" s="24" t="e">
        <v>#N/A</v>
      </c>
      <c r="AU2218" s="24" t="e">
        <v>#N/A</v>
      </c>
      <c r="AV2218" s="24" t="e">
        <v>#N/A</v>
      </c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3"/>
      <c r="BG2218" s="23"/>
      <c r="BH2218" s="23">
        <v>44043</v>
      </c>
      <c r="BI2218" s="26" t="s">
        <v>10014</v>
      </c>
      <c r="BJ2218" s="26" t="s">
        <v>10412</v>
      </c>
      <c r="BK2218" s="29">
        <v>0</v>
      </c>
      <c r="BL2218" s="24" t="s">
        <v>129</v>
      </c>
      <c r="BM2218" s="22" t="str">
        <f ca="1">+IF(Tabla1[[#This Row],[FECHA INGRESO]]&gt;=44986,IF((TODAY()-Tabla1[[#This Row],[FECHA INGRESO]])&gt;=50,"ALERTA","TODAVÍA FALTA"),"N/A")</f>
        <v>N/A</v>
      </c>
      <c r="BN2218" s="7">
        <f>IFERROR((_xlfn.DAYS(Tabla1[[#This Row],[FECHA INGRESO]],Tabla1[[#This Row],[FECHA RETIRO]]))/30,"")</f>
        <v>-1.2666666666666666</v>
      </c>
    </row>
    <row r="2219" spans="1:66" x14ac:dyDescent="0.35">
      <c r="A2219" s="34">
        <v>1014285738</v>
      </c>
      <c r="B2219" s="22" t="s">
        <v>12587</v>
      </c>
      <c r="C2219" s="23">
        <v>44005</v>
      </c>
      <c r="D2219" s="23" t="s">
        <v>870</v>
      </c>
      <c r="E2219" s="23" t="s">
        <v>111</v>
      </c>
      <c r="F2219" s="23" t="s">
        <v>111</v>
      </c>
      <c r="G2219" s="24"/>
      <c r="H2219" s="24">
        <v>24101102139</v>
      </c>
      <c r="I2219" s="24" t="s">
        <v>95</v>
      </c>
      <c r="J2219" s="24">
        <f>DATEDIF(Tabla1[[#This Row],[FECHA DE NACIMIENTO]],Tabla1[[#This Row],[FECHA ACTUAL]],"Y")</f>
        <v>26</v>
      </c>
      <c r="K2219" s="24" t="s">
        <v>96</v>
      </c>
      <c r="L2219" s="24" t="s">
        <v>112</v>
      </c>
      <c r="M2219" s="24">
        <v>0</v>
      </c>
      <c r="N2219" s="24">
        <v>0</v>
      </c>
      <c r="O2219" s="24">
        <v>2</v>
      </c>
      <c r="P2219" s="24" t="s">
        <v>101</v>
      </c>
      <c r="Q2219" s="23">
        <v>35470</v>
      </c>
      <c r="R2219" s="24" t="s">
        <v>76</v>
      </c>
      <c r="S2219" s="25">
        <v>45119</v>
      </c>
      <c r="T2219" s="24"/>
      <c r="U2219" s="24">
        <v>3184128556</v>
      </c>
      <c r="V2219" s="57" t="s">
        <v>12588</v>
      </c>
      <c r="W2219" s="24" t="s">
        <v>12589</v>
      </c>
      <c r="X2219" s="24" t="s">
        <v>12590</v>
      </c>
      <c r="Y2219" s="24" t="s">
        <v>12591</v>
      </c>
      <c r="Z2219" s="24" t="s">
        <v>5349</v>
      </c>
      <c r="AA2219" s="24">
        <v>3134353199</v>
      </c>
      <c r="AB2219" s="24" t="s">
        <v>77</v>
      </c>
      <c r="AC2219" s="24" t="s">
        <v>77</v>
      </c>
      <c r="AD2219" s="24" t="s">
        <v>77</v>
      </c>
      <c r="AE2219" s="26" t="s">
        <v>151</v>
      </c>
      <c r="AF2219" s="26"/>
      <c r="AG2219" s="26"/>
      <c r="AH2219" s="27" t="s">
        <v>184</v>
      </c>
      <c r="AI2219" s="27" t="s">
        <v>120</v>
      </c>
      <c r="AJ2219" s="27" t="s">
        <v>120</v>
      </c>
      <c r="AK2219" s="24" t="s">
        <v>121</v>
      </c>
      <c r="AL2219" s="24" t="s">
        <v>7086</v>
      </c>
      <c r="AM2219" s="23">
        <v>44005</v>
      </c>
      <c r="AN2219" s="28">
        <v>877803</v>
      </c>
      <c r="AO2219" s="28">
        <v>102854</v>
      </c>
      <c r="AP2219" s="24"/>
      <c r="AQ2219" s="24"/>
      <c r="AR2219" s="24"/>
      <c r="AS2219" s="24"/>
      <c r="AT2219" s="24" t="e">
        <v>#N/A</v>
      </c>
      <c r="AU2219" s="24" t="e">
        <v>#N/A</v>
      </c>
      <c r="AV2219" s="24" t="e">
        <v>#N/A</v>
      </c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3"/>
      <c r="BG2219" s="23"/>
      <c r="BH2219" s="23">
        <v>44043</v>
      </c>
      <c r="BI2219" s="26" t="s">
        <v>10014</v>
      </c>
      <c r="BJ2219" s="26" t="s">
        <v>10412</v>
      </c>
      <c r="BK2219" s="29">
        <v>0</v>
      </c>
      <c r="BL2219" s="24" t="s">
        <v>129</v>
      </c>
      <c r="BM2219" s="22" t="str">
        <f ca="1">+IF(Tabla1[[#This Row],[FECHA INGRESO]]&gt;=44986,IF((TODAY()-Tabla1[[#This Row],[FECHA INGRESO]])&gt;=50,"ALERTA","TODAVÍA FALTA"),"N/A")</f>
        <v>N/A</v>
      </c>
      <c r="BN2219" s="7">
        <f>IFERROR((_xlfn.DAYS(Tabla1[[#This Row],[FECHA INGRESO]],Tabla1[[#This Row],[FECHA RETIRO]]))/30,"")</f>
        <v>-1.2666666666666666</v>
      </c>
    </row>
    <row r="2220" spans="1:66" x14ac:dyDescent="0.35">
      <c r="A2220" s="34">
        <v>1007403205</v>
      </c>
      <c r="B2220" s="22" t="s">
        <v>12592</v>
      </c>
      <c r="C2220" s="23">
        <v>44005</v>
      </c>
      <c r="D2220" s="23" t="s">
        <v>188</v>
      </c>
      <c r="E2220" s="23" t="s">
        <v>1274</v>
      </c>
      <c r="F2220" s="23" t="s">
        <v>70</v>
      </c>
      <c r="G2220" s="24"/>
      <c r="H2220" s="24">
        <v>24101115027</v>
      </c>
      <c r="I2220" s="24" t="s">
        <v>72</v>
      </c>
      <c r="J2220" s="24">
        <f>DATEDIF(Tabla1[[#This Row],[FECHA DE NACIMIENTO]],Tabla1[[#This Row],[FECHA ACTUAL]],"Y")</f>
        <v>23</v>
      </c>
      <c r="K2220" s="24" t="s">
        <v>73</v>
      </c>
      <c r="L2220" s="24" t="s">
        <v>112</v>
      </c>
      <c r="M2220" s="24">
        <v>0</v>
      </c>
      <c r="N2220" s="24">
        <v>0</v>
      </c>
      <c r="O2220" s="24">
        <v>2</v>
      </c>
      <c r="P2220" s="24" t="s">
        <v>101</v>
      </c>
      <c r="Q2220" s="23">
        <v>36651</v>
      </c>
      <c r="R2220" s="24" t="s">
        <v>76</v>
      </c>
      <c r="S2220" s="25">
        <v>45119</v>
      </c>
      <c r="T2220" s="24"/>
      <c r="U2220" s="24">
        <v>3223476624</v>
      </c>
      <c r="V2220" s="57" t="s">
        <v>12593</v>
      </c>
      <c r="W2220" s="24" t="s">
        <v>12594</v>
      </c>
      <c r="X2220" s="24" t="s">
        <v>12595</v>
      </c>
      <c r="Y2220" s="24" t="s">
        <v>12596</v>
      </c>
      <c r="Z2220" s="24" t="s">
        <v>5349</v>
      </c>
      <c r="AA2220" s="24">
        <v>3123945517</v>
      </c>
      <c r="AB2220" s="24" t="s">
        <v>77</v>
      </c>
      <c r="AC2220" s="24" t="s">
        <v>77</v>
      </c>
      <c r="AD2220" s="24" t="s">
        <v>77</v>
      </c>
      <c r="AE2220" s="26" t="s">
        <v>183</v>
      </c>
      <c r="AF2220" s="26"/>
      <c r="AG2220" s="26"/>
      <c r="AH2220" s="27" t="s">
        <v>184</v>
      </c>
      <c r="AI2220" s="27" t="s">
        <v>120</v>
      </c>
      <c r="AJ2220" s="27" t="s">
        <v>120</v>
      </c>
      <c r="AK2220" s="24" t="s">
        <v>121</v>
      </c>
      <c r="AL2220" s="24" t="s">
        <v>7086</v>
      </c>
      <c r="AM2220" s="23">
        <v>44005</v>
      </c>
      <c r="AN2220" s="28">
        <v>877803</v>
      </c>
      <c r="AO2220" s="28">
        <v>102854</v>
      </c>
      <c r="AP2220" s="24"/>
      <c r="AQ2220" s="24"/>
      <c r="AR2220" s="24"/>
      <c r="AS2220" s="24"/>
      <c r="AT2220" s="24" t="e">
        <v>#N/A</v>
      </c>
      <c r="AU2220" s="24" t="e">
        <v>#N/A</v>
      </c>
      <c r="AV2220" s="24" t="e">
        <v>#N/A</v>
      </c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3"/>
      <c r="BG2220" s="23"/>
      <c r="BH2220" s="23">
        <v>44058</v>
      </c>
      <c r="BI2220" s="26" t="s">
        <v>466</v>
      </c>
      <c r="BJ2220" s="26" t="s">
        <v>6087</v>
      </c>
      <c r="BK2220" s="29">
        <v>0</v>
      </c>
      <c r="BL2220" s="24" t="s">
        <v>129</v>
      </c>
      <c r="BM2220" s="22" t="str">
        <f ca="1">+IF(Tabla1[[#This Row],[FECHA INGRESO]]&gt;=44986,IF((TODAY()-Tabla1[[#This Row],[FECHA INGRESO]])&gt;=50,"ALERTA","TODAVÍA FALTA"),"N/A")</f>
        <v>N/A</v>
      </c>
      <c r="BN2220" s="7">
        <f>IFERROR((_xlfn.DAYS(Tabla1[[#This Row],[FECHA INGRESO]],Tabla1[[#This Row],[FECHA RETIRO]]))/30,"")</f>
        <v>-1.7666666666666666</v>
      </c>
    </row>
    <row r="2221" spans="1:66" x14ac:dyDescent="0.35">
      <c r="A2221" s="34">
        <v>1077857919</v>
      </c>
      <c r="B2221" s="22" t="s">
        <v>12597</v>
      </c>
      <c r="C2221" s="23">
        <v>44005</v>
      </c>
      <c r="D2221" s="23" t="s">
        <v>11039</v>
      </c>
      <c r="E2221" s="23" t="s">
        <v>77</v>
      </c>
      <c r="F2221" s="23" t="s">
        <v>77</v>
      </c>
      <c r="G2221" s="24"/>
      <c r="H2221" s="24">
        <v>24101113711</v>
      </c>
      <c r="I2221" s="24" t="s">
        <v>95</v>
      </c>
      <c r="J2221" s="24">
        <f>DATEDIF(Tabla1[[#This Row],[FECHA DE NACIMIENTO]],Tabla1[[#This Row],[FECHA ACTUAL]],"Y")</f>
        <v>22</v>
      </c>
      <c r="K2221" s="24" t="s">
        <v>73</v>
      </c>
      <c r="L2221" s="24" t="s">
        <v>112</v>
      </c>
      <c r="M2221" s="24">
        <v>0</v>
      </c>
      <c r="N2221" s="24">
        <v>0</v>
      </c>
      <c r="O2221" s="24">
        <v>2</v>
      </c>
      <c r="P2221" s="24" t="s">
        <v>101</v>
      </c>
      <c r="Q2221" s="23">
        <v>36735</v>
      </c>
      <c r="R2221" s="24" t="s">
        <v>76</v>
      </c>
      <c r="S2221" s="25">
        <v>45119</v>
      </c>
      <c r="T2221" s="24"/>
      <c r="U2221" s="24">
        <v>3208958178</v>
      </c>
      <c r="V2221" s="24" t="s">
        <v>12598</v>
      </c>
      <c r="W2221" s="24" t="s">
        <v>12599</v>
      </c>
      <c r="X2221" s="24" t="s">
        <v>12600</v>
      </c>
      <c r="Y2221" s="24" t="s">
        <v>12601</v>
      </c>
      <c r="Z2221" s="24" t="s">
        <v>117</v>
      </c>
      <c r="AA2221" s="24">
        <v>3105731063</v>
      </c>
      <c r="AB2221" s="24" t="s">
        <v>77</v>
      </c>
      <c r="AC2221" s="24" t="s">
        <v>77</v>
      </c>
      <c r="AD2221" s="24" t="s">
        <v>77</v>
      </c>
      <c r="AE2221" s="26" t="s">
        <v>183</v>
      </c>
      <c r="AF2221" s="26" t="s">
        <v>7926</v>
      </c>
      <c r="AG2221" s="26"/>
      <c r="AH2221" s="27" t="s">
        <v>867</v>
      </c>
      <c r="AI2221" s="27" t="s">
        <v>398</v>
      </c>
      <c r="AJ2221" s="27" t="s">
        <v>398</v>
      </c>
      <c r="AK2221" s="24" t="s">
        <v>89</v>
      </c>
      <c r="AL2221" s="24" t="s">
        <v>868</v>
      </c>
      <c r="AM2221" s="23">
        <v>44005</v>
      </c>
      <c r="AN2221" s="28">
        <v>908526</v>
      </c>
      <c r="AO2221" s="28">
        <v>106454</v>
      </c>
      <c r="AP2221" s="24"/>
      <c r="AQ2221" s="24"/>
      <c r="AR2221" s="24"/>
      <c r="AS2221" s="24"/>
      <c r="AT2221" s="24"/>
      <c r="AU2221" s="24"/>
      <c r="AV2221" s="24"/>
      <c r="AW2221" s="24">
        <v>0</v>
      </c>
      <c r="AX2221" s="24"/>
      <c r="AY2221" s="24"/>
      <c r="AZ2221" s="24"/>
      <c r="BA2221" s="24"/>
      <c r="BB2221" s="24"/>
      <c r="BC2221" s="24"/>
      <c r="BD2221" s="24"/>
      <c r="BE2221" s="24"/>
      <c r="BF2221" s="23"/>
      <c r="BG2221" s="23"/>
      <c r="BH2221" s="23">
        <v>44377</v>
      </c>
      <c r="BI2221" s="26" t="s">
        <v>10014</v>
      </c>
      <c r="BJ2221" s="26" t="s">
        <v>9932</v>
      </c>
      <c r="BK2221" s="29">
        <v>0</v>
      </c>
      <c r="BL2221" s="24" t="s">
        <v>129</v>
      </c>
      <c r="BM2221" s="22" t="str">
        <f ca="1">+IF(Tabla1[[#This Row],[FECHA INGRESO]]&gt;=44986,IF((TODAY()-Tabla1[[#This Row],[FECHA INGRESO]])&gt;=50,"ALERTA","TODAVÍA FALTA"),"N/A")</f>
        <v>N/A</v>
      </c>
      <c r="BN2221" s="7">
        <f>IFERROR((_xlfn.DAYS(Tabla1[[#This Row],[FECHA INGRESO]],Tabla1[[#This Row],[FECHA RETIRO]]))/30,"")</f>
        <v>-12.4</v>
      </c>
    </row>
    <row r="2222" spans="1:66" x14ac:dyDescent="0.35">
      <c r="A2222" s="21">
        <v>52208003</v>
      </c>
      <c r="B2222" s="22" t="s">
        <v>12602</v>
      </c>
      <c r="C2222" s="23">
        <v>44005</v>
      </c>
      <c r="D2222" s="23" t="s">
        <v>93</v>
      </c>
      <c r="E2222" s="23" t="s">
        <v>3836</v>
      </c>
      <c r="F2222" s="23" t="s">
        <v>1274</v>
      </c>
      <c r="G2222" s="24"/>
      <c r="H2222" s="24">
        <v>24101118475</v>
      </c>
      <c r="I2222" s="24" t="s">
        <v>95</v>
      </c>
      <c r="J2222" s="24">
        <f>DATEDIF(Tabla1[[#This Row],[FECHA DE NACIMIENTO]],Tabla1[[#This Row],[FECHA ACTUAL]],"Y")</f>
        <v>48</v>
      </c>
      <c r="K2222" s="24" t="s">
        <v>73</v>
      </c>
      <c r="L2222" s="24" t="s">
        <v>112</v>
      </c>
      <c r="M2222" s="24">
        <v>2</v>
      </c>
      <c r="N2222" s="24">
        <v>2</v>
      </c>
      <c r="O2222" s="24">
        <v>2</v>
      </c>
      <c r="P2222" s="24" t="s">
        <v>101</v>
      </c>
      <c r="Q2222" s="23">
        <v>27385</v>
      </c>
      <c r="R2222" s="24" t="s">
        <v>76</v>
      </c>
      <c r="S2222" s="25">
        <v>45119</v>
      </c>
      <c r="T2222" s="24">
        <v>4607437</v>
      </c>
      <c r="U2222" s="24">
        <v>3203954912</v>
      </c>
      <c r="V2222" s="24" t="s">
        <v>12603</v>
      </c>
      <c r="W2222" s="24" t="s">
        <v>12604</v>
      </c>
      <c r="X2222" s="24" t="s">
        <v>12605</v>
      </c>
      <c r="Y2222" s="24"/>
      <c r="Z2222" s="24" t="s">
        <v>409</v>
      </c>
      <c r="AA2222" s="24">
        <v>3173022607</v>
      </c>
      <c r="AB2222" s="24" t="s">
        <v>101</v>
      </c>
      <c r="AC2222" s="24" t="s">
        <v>83</v>
      </c>
      <c r="AD2222" s="24" t="e">
        <v>#REF!</v>
      </c>
      <c r="AE2222" s="26" t="s">
        <v>183</v>
      </c>
      <c r="AF2222" s="26" t="s">
        <v>12606</v>
      </c>
      <c r="AG2222" s="26" t="s">
        <v>75</v>
      </c>
      <c r="AH2222" s="27" t="s">
        <v>955</v>
      </c>
      <c r="AI2222" s="27" t="s">
        <v>7776</v>
      </c>
      <c r="AJ2222" s="27" t="s">
        <v>6147</v>
      </c>
      <c r="AK2222" s="24" t="s">
        <v>121</v>
      </c>
      <c r="AL2222" s="24" t="s">
        <v>7086</v>
      </c>
      <c r="AM2222" s="23">
        <v>44005</v>
      </c>
      <c r="AN2222" s="28">
        <v>1160000</v>
      </c>
      <c r="AO2222" s="28">
        <v>140606</v>
      </c>
      <c r="AP2222" s="24" t="s">
        <v>12607</v>
      </c>
      <c r="AQ2222" s="24">
        <v>0</v>
      </c>
      <c r="AR2222" s="24">
        <v>0</v>
      </c>
      <c r="AS2222" s="24">
        <v>0</v>
      </c>
      <c r="AT2222" s="24">
        <v>0</v>
      </c>
      <c r="AU2222" s="24">
        <v>0</v>
      </c>
      <c r="AV2222" s="24">
        <v>0</v>
      </c>
      <c r="AW2222" s="24">
        <v>0</v>
      </c>
      <c r="AX2222" s="24">
        <v>0</v>
      </c>
      <c r="AY2222" s="24">
        <v>0</v>
      </c>
      <c r="AZ2222" s="24">
        <v>0</v>
      </c>
      <c r="BA2222" s="24">
        <v>0</v>
      </c>
      <c r="BB2222" s="24">
        <v>0</v>
      </c>
      <c r="BC2222" s="24">
        <v>0</v>
      </c>
      <c r="BD2222" s="24">
        <v>0</v>
      </c>
      <c r="BE2222" s="24">
        <v>0</v>
      </c>
      <c r="BF2222" s="23"/>
      <c r="BG2222" s="23"/>
      <c r="BH2222" s="23" t="s">
        <v>75</v>
      </c>
      <c r="BI2222" s="26">
        <v>0</v>
      </c>
      <c r="BJ2222" s="26">
        <v>0</v>
      </c>
      <c r="BK2222" s="29">
        <v>0</v>
      </c>
      <c r="BL2222" s="24" t="s">
        <v>91</v>
      </c>
      <c r="BM2222" s="22" t="str">
        <f ca="1">+IF(Tabla1[[#This Row],[FECHA INGRESO]]&gt;=44986,IF((TODAY()-Tabla1[[#This Row],[FECHA INGRESO]])&gt;=50,"ALERTA","TODAVÍA FALTA"),"N/A")</f>
        <v>N/A</v>
      </c>
      <c r="BN2222" s="7" t="str">
        <f>IFERROR((_xlfn.DAYS(Tabla1[[#This Row],[FECHA INGRESO]],Tabla1[[#This Row],[FECHA RETIRO]]))/30,"")</f>
        <v/>
      </c>
    </row>
    <row r="2223" spans="1:66" x14ac:dyDescent="0.35">
      <c r="A2223" s="21">
        <v>1012334881</v>
      </c>
      <c r="B2223" s="22" t="s">
        <v>12608</v>
      </c>
      <c r="C2223" s="23">
        <v>44005</v>
      </c>
      <c r="D2223" s="23" t="s">
        <v>4008</v>
      </c>
      <c r="E2223" s="23" t="s">
        <v>1274</v>
      </c>
      <c r="F2223" s="23" t="s">
        <v>1274</v>
      </c>
      <c r="G2223" s="24"/>
      <c r="H2223" s="24">
        <v>24101115546</v>
      </c>
      <c r="I2223" s="24" t="s">
        <v>95</v>
      </c>
      <c r="J2223" s="24">
        <f>DATEDIF(Tabla1[[#This Row],[FECHA DE NACIMIENTO]],Tabla1[[#This Row],[FECHA ACTUAL]],"Y")</f>
        <v>36</v>
      </c>
      <c r="K2223" s="24" t="s">
        <v>96</v>
      </c>
      <c r="L2223" s="24" t="s">
        <v>112</v>
      </c>
      <c r="M2223" s="24">
        <v>0</v>
      </c>
      <c r="N2223" s="24">
        <v>1</v>
      </c>
      <c r="O2223" s="24">
        <v>2</v>
      </c>
      <c r="P2223" s="24" t="s">
        <v>101</v>
      </c>
      <c r="Q2223" s="23">
        <v>31938</v>
      </c>
      <c r="R2223" s="24" t="s">
        <v>76</v>
      </c>
      <c r="S2223" s="25">
        <v>45119</v>
      </c>
      <c r="T2223" s="24"/>
      <c r="U2223" s="24">
        <v>3115622710</v>
      </c>
      <c r="V2223" s="33" t="s">
        <v>12609</v>
      </c>
      <c r="W2223" s="24" t="s">
        <v>12610</v>
      </c>
      <c r="X2223" s="24" t="s">
        <v>12611</v>
      </c>
      <c r="Y2223" s="24" t="s">
        <v>12612</v>
      </c>
      <c r="Z2223" s="24" t="s">
        <v>3224</v>
      </c>
      <c r="AA2223" s="24">
        <v>3115067648</v>
      </c>
      <c r="AB2223" s="24" t="s">
        <v>101</v>
      </c>
      <c r="AC2223" s="24" t="s">
        <v>83</v>
      </c>
      <c r="AD2223" s="24" t="e">
        <v>#REF!</v>
      </c>
      <c r="AE2223" s="26" t="s">
        <v>151</v>
      </c>
      <c r="AF2223" s="26"/>
      <c r="AG2223" s="26" t="s">
        <v>12613</v>
      </c>
      <c r="AH2223" s="27" t="s">
        <v>184</v>
      </c>
      <c r="AI2223" s="27" t="s">
        <v>1612</v>
      </c>
      <c r="AJ2223" s="27" t="s">
        <v>487</v>
      </c>
      <c r="AK2223" s="24" t="s">
        <v>121</v>
      </c>
      <c r="AL2223" s="24" t="s">
        <v>7086</v>
      </c>
      <c r="AM2223" s="23">
        <v>44005</v>
      </c>
      <c r="AN2223" s="28">
        <v>1000000</v>
      </c>
      <c r="AO2223" s="28">
        <v>117172</v>
      </c>
      <c r="AP2223" s="24" t="s">
        <v>12552</v>
      </c>
      <c r="AQ2223" s="24" t="s">
        <v>12298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88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v>0</v>
      </c>
      <c r="BE2223" s="24">
        <v>0</v>
      </c>
      <c r="BF2223" s="23"/>
      <c r="BG2223" s="23"/>
      <c r="BH2223" s="23">
        <v>44895</v>
      </c>
      <c r="BI2223" s="26" t="s">
        <v>466</v>
      </c>
      <c r="BJ2223" s="26" t="s">
        <v>12614</v>
      </c>
      <c r="BK2223" s="29">
        <v>0</v>
      </c>
      <c r="BL2223" s="24" t="s">
        <v>129</v>
      </c>
      <c r="BM2223" s="22" t="str">
        <f ca="1">+IF(Tabla1[[#This Row],[FECHA INGRESO]]&gt;=44986,IF((TODAY()-Tabla1[[#This Row],[FECHA INGRESO]])&gt;=50,"ALERTA","TODAVÍA FALTA"),"N/A")</f>
        <v>N/A</v>
      </c>
      <c r="BN2223" s="7">
        <f>IFERROR((_xlfn.DAYS(Tabla1[[#This Row],[FECHA INGRESO]],Tabla1[[#This Row],[FECHA RETIRO]]))/30,"")</f>
        <v>-29.666666666666668</v>
      </c>
    </row>
    <row r="2224" spans="1:66" x14ac:dyDescent="0.35">
      <c r="A2224" s="21">
        <v>1010101144</v>
      </c>
      <c r="B2224" s="22" t="s">
        <v>12615</v>
      </c>
      <c r="C2224" s="23">
        <v>44005</v>
      </c>
      <c r="D2224" s="23" t="s">
        <v>8395</v>
      </c>
      <c r="E2224" s="23" t="s">
        <v>1274</v>
      </c>
      <c r="F2224" s="23" t="s">
        <v>70</v>
      </c>
      <c r="G2224" s="24"/>
      <c r="H2224" s="24">
        <v>24101101439</v>
      </c>
      <c r="I2224" s="24" t="s">
        <v>72</v>
      </c>
      <c r="J2224" s="24">
        <f>DATEDIF(Tabla1[[#This Row],[FECHA DE NACIMIENTO]],Tabla1[[#This Row],[FECHA ACTUAL]],"Y")</f>
        <v>23</v>
      </c>
      <c r="K2224" s="24" t="s">
        <v>73</v>
      </c>
      <c r="L2224" s="24" t="s">
        <v>112</v>
      </c>
      <c r="M2224" s="24">
        <v>0</v>
      </c>
      <c r="N2224" s="24">
        <v>0</v>
      </c>
      <c r="O2224" s="24">
        <v>2</v>
      </c>
      <c r="P2224" s="24" t="s">
        <v>101</v>
      </c>
      <c r="Q2224" s="23">
        <v>36630</v>
      </c>
      <c r="R2224" s="24" t="s">
        <v>1122</v>
      </c>
      <c r="S2224" s="25">
        <v>45119</v>
      </c>
      <c r="T2224" s="24"/>
      <c r="U2224" s="24">
        <v>3133157584</v>
      </c>
      <c r="V2224" s="24" t="s">
        <v>12616</v>
      </c>
      <c r="W2224" s="24" t="s">
        <v>12617</v>
      </c>
      <c r="X2224" s="24" t="s">
        <v>12618</v>
      </c>
      <c r="Y2224" s="24" t="s">
        <v>12619</v>
      </c>
      <c r="Z2224" s="24" t="s">
        <v>409</v>
      </c>
      <c r="AA2224" s="24">
        <v>3123616561</v>
      </c>
      <c r="AB2224" s="24" t="s">
        <v>83</v>
      </c>
      <c r="AC2224" s="24" t="s">
        <v>83</v>
      </c>
      <c r="AD2224" s="24" t="e">
        <v>#REF!</v>
      </c>
      <c r="AE2224" s="26" t="s">
        <v>183</v>
      </c>
      <c r="AF2224" s="26" t="s">
        <v>12620</v>
      </c>
      <c r="AG2224" s="26" t="s">
        <v>75</v>
      </c>
      <c r="AH2224" s="27" t="s">
        <v>184</v>
      </c>
      <c r="AI2224" s="27" t="s">
        <v>1612</v>
      </c>
      <c r="AJ2224" s="27" t="s">
        <v>487</v>
      </c>
      <c r="AK2224" s="24" t="s">
        <v>121</v>
      </c>
      <c r="AL2224" s="24" t="s">
        <v>7086</v>
      </c>
      <c r="AM2224" s="23">
        <v>44005</v>
      </c>
      <c r="AN2224" s="28">
        <v>1000000</v>
      </c>
      <c r="AO2224" s="28">
        <v>117172</v>
      </c>
      <c r="AP2224" s="24" t="s">
        <v>12552</v>
      </c>
      <c r="AQ2224" s="24" t="s">
        <v>12298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98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v>0</v>
      </c>
      <c r="BE2224" s="24">
        <v>0</v>
      </c>
      <c r="BF2224" s="23"/>
      <c r="BG2224" s="23"/>
      <c r="BH2224" s="23">
        <v>44610</v>
      </c>
      <c r="BI2224" s="26" t="s">
        <v>466</v>
      </c>
      <c r="BJ2224" s="26" t="s">
        <v>9517</v>
      </c>
      <c r="BK2224" s="29">
        <v>0</v>
      </c>
      <c r="BL2224" s="24" t="s">
        <v>129</v>
      </c>
      <c r="BM2224" s="22" t="str">
        <f ca="1">+IF(Tabla1[[#This Row],[FECHA INGRESO]]&gt;=44986,IF((TODAY()-Tabla1[[#This Row],[FECHA INGRESO]])&gt;=50,"ALERTA","TODAVÍA FALTA"),"N/A")</f>
        <v>N/A</v>
      </c>
      <c r="BN2224" s="7">
        <f>IFERROR((_xlfn.DAYS(Tabla1[[#This Row],[FECHA INGRESO]],Tabla1[[#This Row],[FECHA RETIRO]]))/30,"")</f>
        <v>-20.166666666666668</v>
      </c>
    </row>
    <row r="2225" spans="1:66" x14ac:dyDescent="0.35">
      <c r="A2225" s="34">
        <v>1026582280</v>
      </c>
      <c r="B2225" s="22" t="s">
        <v>12621</v>
      </c>
      <c r="C2225" s="23">
        <v>44008</v>
      </c>
      <c r="D2225" s="23" t="s">
        <v>188</v>
      </c>
      <c r="E2225" s="24" t="s">
        <v>94</v>
      </c>
      <c r="F2225" s="23" t="s">
        <v>70</v>
      </c>
      <c r="G2225" s="24"/>
      <c r="H2225" s="24">
        <v>24101169808</v>
      </c>
      <c r="I2225" s="24" t="s">
        <v>95</v>
      </c>
      <c r="J2225" s="24">
        <f>DATEDIF(Tabla1[[#This Row],[FECHA DE NACIMIENTO]],Tabla1[[#This Row],[FECHA ACTUAL]],"Y")</f>
        <v>28</v>
      </c>
      <c r="K2225" s="24" t="s">
        <v>96</v>
      </c>
      <c r="L2225" s="24" t="s">
        <v>112</v>
      </c>
      <c r="M2225" s="24">
        <v>1</v>
      </c>
      <c r="N2225" s="24">
        <v>1</v>
      </c>
      <c r="O2225" s="24">
        <v>1</v>
      </c>
      <c r="P2225" s="24" t="s">
        <v>101</v>
      </c>
      <c r="Q2225" s="23">
        <v>34781</v>
      </c>
      <c r="R2225" s="24" t="s">
        <v>76</v>
      </c>
      <c r="S2225" s="25">
        <v>45119</v>
      </c>
      <c r="T2225" s="24"/>
      <c r="U2225" s="24">
        <v>3102247641</v>
      </c>
      <c r="V2225" s="57" t="s">
        <v>12622</v>
      </c>
      <c r="W2225" s="24" t="s">
        <v>12623</v>
      </c>
      <c r="X2225" s="24" t="s">
        <v>12624</v>
      </c>
      <c r="Y2225" s="24" t="s">
        <v>12625</v>
      </c>
      <c r="Z2225" s="24" t="s">
        <v>117</v>
      </c>
      <c r="AA2225" s="24">
        <v>3138411964</v>
      </c>
      <c r="AB2225" s="24" t="s">
        <v>77</v>
      </c>
      <c r="AC2225" s="24" t="s">
        <v>77</v>
      </c>
      <c r="AD2225" s="24" t="s">
        <v>77</v>
      </c>
      <c r="AE2225" s="26" t="s">
        <v>151</v>
      </c>
      <c r="AF2225" s="26"/>
      <c r="AG2225" s="26"/>
      <c r="AH2225" s="27" t="s">
        <v>184</v>
      </c>
      <c r="AI2225" s="27" t="s">
        <v>10149</v>
      </c>
      <c r="AJ2225" s="27" t="s">
        <v>10149</v>
      </c>
      <c r="AK2225" s="24" t="s">
        <v>121</v>
      </c>
      <c r="AL2225" s="24" t="s">
        <v>7086</v>
      </c>
      <c r="AM2225" s="23">
        <v>44008</v>
      </c>
      <c r="AN2225" s="28">
        <v>877803</v>
      </c>
      <c r="AO2225" s="28">
        <v>102854</v>
      </c>
      <c r="AP2225" s="24"/>
      <c r="AQ2225" s="24"/>
      <c r="AR2225" s="24"/>
      <c r="AS2225" s="24"/>
      <c r="AT2225" s="24" t="e">
        <v>#N/A</v>
      </c>
      <c r="AU2225" s="24" t="e">
        <v>#N/A</v>
      </c>
      <c r="AV2225" s="24" t="e">
        <v>#N/A</v>
      </c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3"/>
      <c r="BG2225" s="23"/>
      <c r="BH2225" s="23">
        <v>44153</v>
      </c>
      <c r="BI2225" s="26" t="s">
        <v>466</v>
      </c>
      <c r="BJ2225" s="26" t="s">
        <v>9517</v>
      </c>
      <c r="BK2225" s="29">
        <v>0</v>
      </c>
      <c r="BL2225" s="24" t="s">
        <v>129</v>
      </c>
      <c r="BM2225" s="22" t="str">
        <f ca="1">+IF(Tabla1[[#This Row],[FECHA INGRESO]]&gt;=44986,IF((TODAY()-Tabla1[[#This Row],[FECHA INGRESO]])&gt;=50,"ALERTA","TODAVÍA FALTA"),"N/A")</f>
        <v>N/A</v>
      </c>
      <c r="BN2225" s="7">
        <f>IFERROR((_xlfn.DAYS(Tabla1[[#This Row],[FECHA INGRESO]],Tabla1[[#This Row],[FECHA RETIRO]]))/30,"")</f>
        <v>-4.833333333333333</v>
      </c>
    </row>
    <row r="2226" spans="1:66" x14ac:dyDescent="0.35">
      <c r="A2226" s="34">
        <v>1030610363</v>
      </c>
      <c r="B2226" s="22" t="s">
        <v>12626</v>
      </c>
      <c r="C2226" s="23">
        <v>44012</v>
      </c>
      <c r="D2226" s="23" t="s">
        <v>93</v>
      </c>
      <c r="E2226" s="23" t="s">
        <v>111</v>
      </c>
      <c r="F2226" s="23" t="s">
        <v>70</v>
      </c>
      <c r="G2226" s="24"/>
      <c r="H2226" s="24">
        <v>24101143091</v>
      </c>
      <c r="I2226" s="24" t="s">
        <v>95</v>
      </c>
      <c r="J2226" s="24">
        <f>DATEDIF(Tabla1[[#This Row],[FECHA DE NACIMIENTO]],Tabla1[[#This Row],[FECHA ACTUAL]],"Y")</f>
        <v>31</v>
      </c>
      <c r="K2226" s="24" t="s">
        <v>73</v>
      </c>
      <c r="L2226" s="24" t="s">
        <v>234</v>
      </c>
      <c r="M2226" s="24">
        <v>1</v>
      </c>
      <c r="N2226" s="24">
        <v>1</v>
      </c>
      <c r="O2226" s="24">
        <v>2</v>
      </c>
      <c r="P2226" s="24" t="s">
        <v>101</v>
      </c>
      <c r="Q2226" s="23">
        <v>33773</v>
      </c>
      <c r="R2226" s="24" t="s">
        <v>76</v>
      </c>
      <c r="S2226" s="25">
        <v>45119</v>
      </c>
      <c r="T2226" s="24">
        <v>8106537</v>
      </c>
      <c r="U2226" s="24">
        <v>3132050459</v>
      </c>
      <c r="V2226" s="57" t="s">
        <v>12627</v>
      </c>
      <c r="W2226" s="24" t="s">
        <v>12628</v>
      </c>
      <c r="X2226" s="24" t="s">
        <v>12629</v>
      </c>
      <c r="Y2226" s="24" t="s">
        <v>12630</v>
      </c>
      <c r="Z2226" s="24" t="s">
        <v>117</v>
      </c>
      <c r="AA2226" s="24">
        <v>3176401313</v>
      </c>
      <c r="AB2226" s="24" t="s">
        <v>77</v>
      </c>
      <c r="AC2226" s="24" t="s">
        <v>77</v>
      </c>
      <c r="AD2226" s="24" t="s">
        <v>77</v>
      </c>
      <c r="AE2226" s="26" t="s">
        <v>151</v>
      </c>
      <c r="AF2226" s="26"/>
      <c r="AG2226" s="26"/>
      <c r="AH2226" s="27" t="s">
        <v>184</v>
      </c>
      <c r="AI2226" s="27" t="s">
        <v>376</v>
      </c>
      <c r="AJ2226" s="27" t="s">
        <v>377</v>
      </c>
      <c r="AK2226" s="24" t="s">
        <v>121</v>
      </c>
      <c r="AL2226" s="24" t="s">
        <v>7086</v>
      </c>
      <c r="AM2226" s="23">
        <v>44012</v>
      </c>
      <c r="AN2226" s="28">
        <v>908526</v>
      </c>
      <c r="AO2226" s="28">
        <v>106454</v>
      </c>
      <c r="AP2226" s="24" t="s">
        <v>12552</v>
      </c>
      <c r="AQ2226" s="24" t="s">
        <v>12298</v>
      </c>
      <c r="AR2226" s="24"/>
      <c r="AS2226" s="24"/>
      <c r="AT2226" s="24"/>
      <c r="AU2226" s="24"/>
      <c r="AV2226" s="24"/>
      <c r="AW2226" s="24">
        <v>58</v>
      </c>
      <c r="AX2226" s="24"/>
      <c r="AY2226" s="24"/>
      <c r="AZ2226" s="24"/>
      <c r="BA2226" s="24"/>
      <c r="BB2226" s="24"/>
      <c r="BC2226" s="24"/>
      <c r="BD2226" s="24"/>
      <c r="BE2226" s="24"/>
      <c r="BF2226" s="23"/>
      <c r="BG2226" s="23"/>
      <c r="BH2226" s="23">
        <v>44336</v>
      </c>
      <c r="BI2226" s="26" t="s">
        <v>127</v>
      </c>
      <c r="BJ2226" s="26" t="s">
        <v>8379</v>
      </c>
      <c r="BK2226" s="29">
        <v>0</v>
      </c>
      <c r="BL2226" s="24" t="s">
        <v>129</v>
      </c>
      <c r="BM2226" s="22" t="str">
        <f ca="1">+IF(Tabla1[[#This Row],[FECHA INGRESO]]&gt;=44986,IF((TODAY()-Tabla1[[#This Row],[FECHA INGRESO]])&gt;=50,"ALERTA","TODAVÍA FALTA"),"N/A")</f>
        <v>N/A</v>
      </c>
      <c r="BN2226" s="7">
        <f>IFERROR((_xlfn.DAYS(Tabla1[[#This Row],[FECHA INGRESO]],Tabla1[[#This Row],[FECHA RETIRO]]))/30,"")</f>
        <v>-10.8</v>
      </c>
    </row>
    <row r="2227" spans="1:66" x14ac:dyDescent="0.35">
      <c r="A2227" s="34">
        <v>1030682209</v>
      </c>
      <c r="B2227" s="22" t="s">
        <v>12631</v>
      </c>
      <c r="C2227" s="23">
        <v>44012</v>
      </c>
      <c r="D2227" s="23" t="s">
        <v>266</v>
      </c>
      <c r="E2227" s="23" t="s">
        <v>111</v>
      </c>
      <c r="F2227" s="23" t="s">
        <v>111</v>
      </c>
      <c r="G2227" s="24"/>
      <c r="H2227" s="24">
        <v>24080055716</v>
      </c>
      <c r="I2227" s="24" t="s">
        <v>72</v>
      </c>
      <c r="J2227" s="24">
        <f>DATEDIF(Tabla1[[#This Row],[FECHA DE NACIMIENTO]],Tabla1[[#This Row],[FECHA ACTUAL]],"Y")</f>
        <v>25</v>
      </c>
      <c r="K2227" s="24" t="s">
        <v>73</v>
      </c>
      <c r="L2227" s="24" t="s">
        <v>112</v>
      </c>
      <c r="M2227" s="24">
        <v>0</v>
      </c>
      <c r="N2227" s="24">
        <v>0</v>
      </c>
      <c r="O2227" s="24">
        <v>3</v>
      </c>
      <c r="P2227" s="24" t="s">
        <v>101</v>
      </c>
      <c r="Q2227" s="23">
        <v>35730</v>
      </c>
      <c r="R2227" s="24" t="s">
        <v>76</v>
      </c>
      <c r="S2227" s="25">
        <v>45119</v>
      </c>
      <c r="T2227" s="24"/>
      <c r="U2227" s="24">
        <v>3157708694</v>
      </c>
      <c r="V2227" s="57" t="s">
        <v>12632</v>
      </c>
      <c r="W2227" s="24" t="s">
        <v>12532</v>
      </c>
      <c r="X2227" s="24" t="s">
        <v>9098</v>
      </c>
      <c r="Y2227" s="24" t="s">
        <v>12633</v>
      </c>
      <c r="Z2227" s="24" t="s">
        <v>162</v>
      </c>
      <c r="AA2227" s="24">
        <v>3040308681</v>
      </c>
      <c r="AB2227" s="24" t="s">
        <v>77</v>
      </c>
      <c r="AC2227" s="24" t="s">
        <v>77</v>
      </c>
      <c r="AD2227" s="24" t="s">
        <v>77</v>
      </c>
      <c r="AE2227" s="26" t="s">
        <v>151</v>
      </c>
      <c r="AF2227" s="26"/>
      <c r="AG2227" s="26"/>
      <c r="AH2227" s="27" t="s">
        <v>184</v>
      </c>
      <c r="AI2227" s="27" t="s">
        <v>120</v>
      </c>
      <c r="AJ2227" s="27" t="s">
        <v>120</v>
      </c>
      <c r="AK2227" s="24" t="s">
        <v>121</v>
      </c>
      <c r="AL2227" s="24" t="s">
        <v>7086</v>
      </c>
      <c r="AM2227" s="23">
        <v>44012</v>
      </c>
      <c r="AN2227" s="28">
        <v>877803</v>
      </c>
      <c r="AO2227" s="28">
        <v>102854</v>
      </c>
      <c r="AP2227" s="24"/>
      <c r="AQ2227" s="24"/>
      <c r="AR2227" s="24"/>
      <c r="AS2227" s="24"/>
      <c r="AT2227" s="24" t="e">
        <v>#N/A</v>
      </c>
      <c r="AU2227" s="24" t="e">
        <v>#N/A</v>
      </c>
      <c r="AV2227" s="24" t="e">
        <v>#N/A</v>
      </c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3"/>
      <c r="BG2227" s="23"/>
      <c r="BH2227" s="23">
        <v>44043</v>
      </c>
      <c r="BI2227" s="26" t="s">
        <v>10014</v>
      </c>
      <c r="BJ2227" s="26" t="s">
        <v>10412</v>
      </c>
      <c r="BK2227" s="29">
        <v>0</v>
      </c>
      <c r="BL2227" s="24" t="s">
        <v>129</v>
      </c>
      <c r="BM2227" s="22" t="str">
        <f ca="1">+IF(Tabla1[[#This Row],[FECHA INGRESO]]&gt;=44986,IF((TODAY()-Tabla1[[#This Row],[FECHA INGRESO]])&gt;=50,"ALERTA","TODAVÍA FALTA"),"N/A")</f>
        <v>N/A</v>
      </c>
      <c r="BN2227" s="7">
        <f>IFERROR((_xlfn.DAYS(Tabla1[[#This Row],[FECHA INGRESO]],Tabla1[[#This Row],[FECHA RETIRO]]))/30,"")</f>
        <v>-1.0333333333333334</v>
      </c>
    </row>
    <row r="2228" spans="1:66" x14ac:dyDescent="0.35">
      <c r="A2228" s="34">
        <v>1000951100</v>
      </c>
      <c r="B2228" s="22" t="s">
        <v>12634</v>
      </c>
      <c r="C2228" s="23">
        <v>44012</v>
      </c>
      <c r="D2228" s="23" t="s">
        <v>131</v>
      </c>
      <c r="E2228" s="24" t="s">
        <v>94</v>
      </c>
      <c r="F2228" s="23" t="s">
        <v>94</v>
      </c>
      <c r="G2228" s="24"/>
      <c r="H2228" s="24">
        <v>24101280426</v>
      </c>
      <c r="I2228" s="24" t="s">
        <v>95</v>
      </c>
      <c r="J2228" s="24">
        <f>DATEDIF(Tabla1[[#This Row],[FECHA DE NACIMIENTO]],Tabla1[[#This Row],[FECHA ACTUAL]],"Y")</f>
        <v>23</v>
      </c>
      <c r="K2228" s="24" t="s">
        <v>73</v>
      </c>
      <c r="L2228" s="24" t="s">
        <v>112</v>
      </c>
      <c r="M2228" s="24">
        <v>0</v>
      </c>
      <c r="N2228" s="24">
        <v>0</v>
      </c>
      <c r="O2228" s="24">
        <v>2</v>
      </c>
      <c r="P2228" s="24" t="s">
        <v>101</v>
      </c>
      <c r="Q2228" s="23">
        <v>36595</v>
      </c>
      <c r="R2228" s="24" t="s">
        <v>76</v>
      </c>
      <c r="S2228" s="25">
        <v>45119</v>
      </c>
      <c r="T2228" s="24">
        <v>7489315</v>
      </c>
      <c r="U2228" s="24">
        <v>3128973599</v>
      </c>
      <c r="V2228" s="57" t="s">
        <v>12635</v>
      </c>
      <c r="W2228" s="24" t="s">
        <v>12636</v>
      </c>
      <c r="X2228" s="24" t="s">
        <v>7741</v>
      </c>
      <c r="Y2228" s="24" t="s">
        <v>12637</v>
      </c>
      <c r="Z2228" s="24" t="s">
        <v>117</v>
      </c>
      <c r="AA2228" s="24">
        <v>7489315</v>
      </c>
      <c r="AB2228" s="24" t="s">
        <v>77</v>
      </c>
      <c r="AC2228" s="24" t="s">
        <v>77</v>
      </c>
      <c r="AD2228" s="24" t="s">
        <v>77</v>
      </c>
      <c r="AE2228" s="26" t="s">
        <v>151</v>
      </c>
      <c r="AF2228" s="26"/>
      <c r="AG2228" s="26"/>
      <c r="AH2228" s="27" t="s">
        <v>184</v>
      </c>
      <c r="AI2228" s="27" t="s">
        <v>120</v>
      </c>
      <c r="AJ2228" s="27" t="s">
        <v>120</v>
      </c>
      <c r="AK2228" s="24" t="s">
        <v>121</v>
      </c>
      <c r="AL2228" s="24" t="s">
        <v>7086</v>
      </c>
      <c r="AM2228" s="23">
        <v>44012</v>
      </c>
      <c r="AN2228" s="28">
        <v>877803</v>
      </c>
      <c r="AO2228" s="28">
        <v>102854</v>
      </c>
      <c r="AP2228" s="24"/>
      <c r="AQ2228" s="24"/>
      <c r="AR2228" s="24"/>
      <c r="AS2228" s="24"/>
      <c r="AT2228" s="24" t="e">
        <v>#N/A</v>
      </c>
      <c r="AU2228" s="24" t="e">
        <v>#N/A</v>
      </c>
      <c r="AV2228" s="24" t="e">
        <v>#N/A</v>
      </c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3"/>
      <c r="BG2228" s="23"/>
      <c r="BH2228" s="23">
        <v>44043</v>
      </c>
      <c r="BI2228" s="26" t="s">
        <v>10014</v>
      </c>
      <c r="BJ2228" s="26" t="s">
        <v>10412</v>
      </c>
      <c r="BK2228" s="29">
        <v>0</v>
      </c>
      <c r="BL2228" s="24" t="s">
        <v>129</v>
      </c>
      <c r="BM2228" s="22" t="str">
        <f ca="1">+IF(Tabla1[[#This Row],[FECHA INGRESO]]&gt;=44986,IF((TODAY()-Tabla1[[#This Row],[FECHA INGRESO]])&gt;=50,"ALERTA","TODAVÍA FALTA"),"N/A")</f>
        <v>N/A</v>
      </c>
      <c r="BN2228" s="7">
        <f>IFERROR((_xlfn.DAYS(Tabla1[[#This Row],[FECHA INGRESO]],Tabla1[[#This Row],[FECHA RETIRO]]))/30,"")</f>
        <v>-1.0333333333333334</v>
      </c>
    </row>
    <row r="2229" spans="1:66" x14ac:dyDescent="0.35">
      <c r="A2229" s="34">
        <v>1013669835</v>
      </c>
      <c r="B2229" s="22" t="s">
        <v>12638</v>
      </c>
      <c r="C2229" s="23">
        <v>44012</v>
      </c>
      <c r="D2229" s="23" t="s">
        <v>93</v>
      </c>
      <c r="E2229" s="23" t="s">
        <v>111</v>
      </c>
      <c r="F2229" s="23" t="s">
        <v>70</v>
      </c>
      <c r="G2229" s="24"/>
      <c r="H2229" s="24">
        <v>24101152273</v>
      </c>
      <c r="I2229" s="24" t="s">
        <v>72</v>
      </c>
      <c r="J2229" s="24">
        <f>DATEDIF(Tabla1[[#This Row],[FECHA DE NACIMIENTO]],Tabla1[[#This Row],[FECHA ACTUAL]],"Y")</f>
        <v>26</v>
      </c>
      <c r="K2229" s="24" t="s">
        <v>96</v>
      </c>
      <c r="L2229" s="24" t="s">
        <v>112</v>
      </c>
      <c r="M2229" s="24">
        <v>0</v>
      </c>
      <c r="N2229" s="24">
        <v>0</v>
      </c>
      <c r="O2229" s="24">
        <v>3</v>
      </c>
      <c r="P2229" s="24" t="s">
        <v>101</v>
      </c>
      <c r="Q2229" s="23">
        <v>35336</v>
      </c>
      <c r="R2229" s="24" t="s">
        <v>76</v>
      </c>
      <c r="S2229" s="25">
        <v>45119</v>
      </c>
      <c r="T2229" s="24"/>
      <c r="U2229" s="24">
        <v>3188067160</v>
      </c>
      <c r="V2229" s="57" t="s">
        <v>12639</v>
      </c>
      <c r="W2229" s="24" t="s">
        <v>12640</v>
      </c>
      <c r="X2229" s="24" t="s">
        <v>9060</v>
      </c>
      <c r="Y2229" s="24" t="s">
        <v>12641</v>
      </c>
      <c r="Z2229" s="24" t="s">
        <v>117</v>
      </c>
      <c r="AA2229" s="24">
        <v>3132221364</v>
      </c>
      <c r="AB2229" s="24" t="s">
        <v>77</v>
      </c>
      <c r="AC2229" s="24" t="s">
        <v>77</v>
      </c>
      <c r="AD2229" s="24" t="s">
        <v>77</v>
      </c>
      <c r="AE2229" s="26" t="s">
        <v>151</v>
      </c>
      <c r="AF2229" s="26"/>
      <c r="AG2229" s="26"/>
      <c r="AH2229" s="27" t="s">
        <v>184</v>
      </c>
      <c r="AI2229" s="27" t="s">
        <v>120</v>
      </c>
      <c r="AJ2229" s="27" t="s">
        <v>120</v>
      </c>
      <c r="AK2229" s="24" t="s">
        <v>121</v>
      </c>
      <c r="AL2229" s="24" t="s">
        <v>7086</v>
      </c>
      <c r="AM2229" s="23">
        <v>44012</v>
      </c>
      <c r="AN2229" s="28">
        <v>877803</v>
      </c>
      <c r="AO2229" s="28">
        <v>102854</v>
      </c>
      <c r="AP2229" s="24"/>
      <c r="AQ2229" s="24"/>
      <c r="AR2229" s="24"/>
      <c r="AS2229" s="24"/>
      <c r="AT2229" s="24" t="e">
        <v>#N/A</v>
      </c>
      <c r="AU2229" s="24" t="e">
        <v>#N/A</v>
      </c>
      <c r="AV2229" s="24" t="e">
        <v>#N/A</v>
      </c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3"/>
      <c r="BG2229" s="23"/>
      <c r="BH2229" s="23">
        <v>44041</v>
      </c>
      <c r="BI2229" s="26" t="s">
        <v>466</v>
      </c>
      <c r="BJ2229" s="26" t="s">
        <v>12642</v>
      </c>
      <c r="BK2229" s="29">
        <v>0</v>
      </c>
      <c r="BL2229" s="24" t="s">
        <v>129</v>
      </c>
      <c r="BM2229" s="22" t="str">
        <f ca="1">+IF(Tabla1[[#This Row],[FECHA INGRESO]]&gt;=44986,IF((TODAY()-Tabla1[[#This Row],[FECHA INGRESO]])&gt;=50,"ALERTA","TODAVÍA FALTA"),"N/A")</f>
        <v>N/A</v>
      </c>
      <c r="BN2229" s="7">
        <f>IFERROR((_xlfn.DAYS(Tabla1[[#This Row],[FECHA INGRESO]],Tabla1[[#This Row],[FECHA RETIRO]]))/30,"")</f>
        <v>-0.96666666666666667</v>
      </c>
    </row>
    <row r="2230" spans="1:66" x14ac:dyDescent="0.35">
      <c r="A2230" s="34">
        <v>1033810092</v>
      </c>
      <c r="B2230" s="22" t="s">
        <v>12643</v>
      </c>
      <c r="C2230" s="23">
        <v>44012</v>
      </c>
      <c r="D2230" s="23" t="s">
        <v>266</v>
      </c>
      <c r="E2230" s="23" t="s">
        <v>110</v>
      </c>
      <c r="F2230" s="23" t="s">
        <v>70</v>
      </c>
      <c r="G2230" s="24"/>
      <c r="H2230" s="24">
        <v>24101164726</v>
      </c>
      <c r="I2230" s="24" t="s">
        <v>95</v>
      </c>
      <c r="J2230" s="24">
        <f>DATEDIF(Tabla1[[#This Row],[FECHA DE NACIMIENTO]],Tabla1[[#This Row],[FECHA ACTUAL]],"Y")</f>
        <v>24</v>
      </c>
      <c r="K2230" s="24" t="s">
        <v>73</v>
      </c>
      <c r="L2230" s="24" t="s">
        <v>112</v>
      </c>
      <c r="M2230" s="24">
        <v>1</v>
      </c>
      <c r="N2230" s="24">
        <v>1</v>
      </c>
      <c r="O2230" s="24">
        <v>3</v>
      </c>
      <c r="P2230" s="24" t="s">
        <v>101</v>
      </c>
      <c r="Q2230" s="23">
        <v>36058</v>
      </c>
      <c r="R2230" s="24" t="s">
        <v>76</v>
      </c>
      <c r="S2230" s="25">
        <v>45119</v>
      </c>
      <c r="T2230" s="24">
        <v>9312092</v>
      </c>
      <c r="U2230" s="24">
        <v>3124848263</v>
      </c>
      <c r="V2230" s="57" t="s">
        <v>12644</v>
      </c>
      <c r="W2230" s="24" t="s">
        <v>12645</v>
      </c>
      <c r="X2230" s="24" t="s">
        <v>12646</v>
      </c>
      <c r="Y2230" s="24" t="s">
        <v>12647</v>
      </c>
      <c r="Z2230" s="24" t="s">
        <v>162</v>
      </c>
      <c r="AA2230" s="24">
        <v>3152150509</v>
      </c>
      <c r="AB2230" s="24" t="s">
        <v>77</v>
      </c>
      <c r="AC2230" s="24" t="s">
        <v>77</v>
      </c>
      <c r="AD2230" s="24" t="s">
        <v>77</v>
      </c>
      <c r="AE2230" s="26" t="s">
        <v>151</v>
      </c>
      <c r="AF2230" s="26"/>
      <c r="AG2230" s="26"/>
      <c r="AH2230" s="27" t="s">
        <v>184</v>
      </c>
      <c r="AI2230" s="27" t="s">
        <v>120</v>
      </c>
      <c r="AJ2230" s="27" t="s">
        <v>120</v>
      </c>
      <c r="AK2230" s="24" t="s">
        <v>121</v>
      </c>
      <c r="AL2230" s="24" t="s">
        <v>7086</v>
      </c>
      <c r="AM2230" s="23">
        <v>44012</v>
      </c>
      <c r="AN2230" s="28">
        <v>877803</v>
      </c>
      <c r="AO2230" s="28">
        <v>102854</v>
      </c>
      <c r="AP2230" s="24"/>
      <c r="AQ2230" s="24"/>
      <c r="AR2230" s="24"/>
      <c r="AS2230" s="24"/>
      <c r="AT2230" s="24" t="e">
        <v>#N/A</v>
      </c>
      <c r="AU2230" s="24" t="e">
        <v>#N/A</v>
      </c>
      <c r="AV2230" s="24" t="e">
        <v>#N/A</v>
      </c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3"/>
      <c r="BG2230" s="23"/>
      <c r="BH2230" s="23">
        <v>44079</v>
      </c>
      <c r="BI2230" s="26" t="s">
        <v>466</v>
      </c>
      <c r="BJ2230" s="26" t="s">
        <v>6087</v>
      </c>
      <c r="BK2230" s="29">
        <v>0</v>
      </c>
      <c r="BL2230" s="24" t="s">
        <v>129</v>
      </c>
      <c r="BM2230" s="22" t="str">
        <f ca="1">+IF(Tabla1[[#This Row],[FECHA INGRESO]]&gt;=44986,IF((TODAY()-Tabla1[[#This Row],[FECHA INGRESO]])&gt;=50,"ALERTA","TODAVÍA FALTA"),"N/A")</f>
        <v>N/A</v>
      </c>
      <c r="BN2230" s="7">
        <f>IFERROR((_xlfn.DAYS(Tabla1[[#This Row],[FECHA INGRESO]],Tabla1[[#This Row],[FECHA RETIRO]]))/30,"")</f>
        <v>-2.2333333333333334</v>
      </c>
    </row>
    <row r="2231" spans="1:66" x14ac:dyDescent="0.35">
      <c r="A2231" s="34">
        <v>1013632127</v>
      </c>
      <c r="B2231" s="22" t="s">
        <v>12648</v>
      </c>
      <c r="C2231" s="23">
        <v>44012</v>
      </c>
      <c r="D2231" s="23" t="s">
        <v>93</v>
      </c>
      <c r="E2231" s="23" t="s">
        <v>111</v>
      </c>
      <c r="F2231" s="23" t="s">
        <v>111</v>
      </c>
      <c r="G2231" s="24"/>
      <c r="H2231" s="24"/>
      <c r="I2231" s="24" t="s">
        <v>95</v>
      </c>
      <c r="J2231" s="24">
        <f>DATEDIF(Tabla1[[#This Row],[FECHA DE NACIMIENTO]],Tabla1[[#This Row],[FECHA ACTUAL]],"Y")</f>
        <v>31</v>
      </c>
      <c r="K2231" s="24" t="s">
        <v>73</v>
      </c>
      <c r="L2231" s="24" t="s">
        <v>112</v>
      </c>
      <c r="M2231" s="24">
        <v>0</v>
      </c>
      <c r="N2231" s="24">
        <v>1</v>
      </c>
      <c r="O2231" s="24">
        <v>3</v>
      </c>
      <c r="P2231" s="24" t="s">
        <v>101</v>
      </c>
      <c r="Q2231" s="23">
        <v>33731</v>
      </c>
      <c r="R2231" s="24" t="s">
        <v>76</v>
      </c>
      <c r="S2231" s="25">
        <v>45119</v>
      </c>
      <c r="T2231" s="24"/>
      <c r="U2231" s="24">
        <v>3157575253</v>
      </c>
      <c r="V2231" s="57" t="s">
        <v>12649</v>
      </c>
      <c r="W2231" s="24" t="s">
        <v>12650</v>
      </c>
      <c r="X2231" s="24" t="s">
        <v>3828</v>
      </c>
      <c r="Y2231" s="24" t="s">
        <v>12651</v>
      </c>
      <c r="Z2231" s="24" t="s">
        <v>117</v>
      </c>
      <c r="AA2231" s="24">
        <v>3003096025</v>
      </c>
      <c r="AB2231" s="24" t="s">
        <v>77</v>
      </c>
      <c r="AC2231" s="24" t="s">
        <v>77</v>
      </c>
      <c r="AD2231" s="24" t="s">
        <v>77</v>
      </c>
      <c r="AE2231" s="26" t="s">
        <v>12652</v>
      </c>
      <c r="AF2231" s="26" t="s">
        <v>12653</v>
      </c>
      <c r="AG2231" s="26"/>
      <c r="AH2231" s="27" t="s">
        <v>184</v>
      </c>
      <c r="AI2231" s="27" t="s">
        <v>120</v>
      </c>
      <c r="AJ2231" s="27" t="s">
        <v>120</v>
      </c>
      <c r="AK2231" s="24" t="s">
        <v>121</v>
      </c>
      <c r="AL2231" s="24" t="s">
        <v>7086</v>
      </c>
      <c r="AM2231" s="23">
        <v>44012</v>
      </c>
      <c r="AN2231" s="28">
        <v>877803</v>
      </c>
      <c r="AO2231" s="28">
        <v>102854</v>
      </c>
      <c r="AP2231" s="24"/>
      <c r="AQ2231" s="24"/>
      <c r="AR2231" s="24"/>
      <c r="AS2231" s="24"/>
      <c r="AT2231" s="24" t="e">
        <v>#N/A</v>
      </c>
      <c r="AU2231" s="24" t="e">
        <v>#N/A</v>
      </c>
      <c r="AV2231" s="24" t="e">
        <v>#N/A</v>
      </c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3"/>
      <c r="BG2231" s="23"/>
      <c r="BH2231" s="23">
        <v>44014</v>
      </c>
      <c r="BI2231" s="26" t="s">
        <v>127</v>
      </c>
      <c r="BJ2231" s="26" t="s">
        <v>12654</v>
      </c>
      <c r="BK2231" s="29">
        <v>0</v>
      </c>
      <c r="BL2231" s="24" t="s">
        <v>129</v>
      </c>
      <c r="BM2231" s="22" t="str">
        <f ca="1">+IF(Tabla1[[#This Row],[FECHA INGRESO]]&gt;=44986,IF((TODAY()-Tabla1[[#This Row],[FECHA INGRESO]])&gt;=50,"ALERTA","TODAVÍA FALTA"),"N/A")</f>
        <v>N/A</v>
      </c>
      <c r="BN2231" s="7">
        <f>IFERROR((_xlfn.DAYS(Tabla1[[#This Row],[FECHA INGRESO]],Tabla1[[#This Row],[FECHA RETIRO]]))/30,"")</f>
        <v>-6.6666666666666666E-2</v>
      </c>
    </row>
    <row r="2232" spans="1:66" x14ac:dyDescent="0.35">
      <c r="A2232" s="34">
        <v>79854811</v>
      </c>
      <c r="B2232" s="22" t="s">
        <v>12655</v>
      </c>
      <c r="C2232" s="23">
        <v>44012</v>
      </c>
      <c r="D2232" s="23" t="s">
        <v>266</v>
      </c>
      <c r="E2232" s="23" t="s">
        <v>111</v>
      </c>
      <c r="F2232" s="23" t="s">
        <v>111</v>
      </c>
      <c r="G2232" s="24"/>
      <c r="H2232" s="24">
        <v>24101151340</v>
      </c>
      <c r="I2232" s="24" t="s">
        <v>72</v>
      </c>
      <c r="J2232" s="24">
        <f>DATEDIF(Tabla1[[#This Row],[FECHA DE NACIMIENTO]],Tabla1[[#This Row],[FECHA ACTUAL]],"Y")</f>
        <v>44</v>
      </c>
      <c r="K2232" s="24" t="s">
        <v>73</v>
      </c>
      <c r="L2232" s="24" t="s">
        <v>234</v>
      </c>
      <c r="M2232" s="24">
        <v>3</v>
      </c>
      <c r="N2232" s="24">
        <v>4</v>
      </c>
      <c r="O2232" s="24">
        <v>3</v>
      </c>
      <c r="P2232" s="24" t="s">
        <v>101</v>
      </c>
      <c r="Q2232" s="23">
        <v>28705</v>
      </c>
      <c r="R2232" s="24" t="s">
        <v>76</v>
      </c>
      <c r="S2232" s="25">
        <v>45119</v>
      </c>
      <c r="T2232" s="24"/>
      <c r="U2232" s="24">
        <v>3507027315</v>
      </c>
      <c r="V2232" s="57" t="s">
        <v>12656</v>
      </c>
      <c r="W2232" s="24" t="s">
        <v>12657</v>
      </c>
      <c r="X2232" s="24" t="s">
        <v>12658</v>
      </c>
      <c r="Y2232" s="24" t="s">
        <v>12659</v>
      </c>
      <c r="Z2232" s="24" t="s">
        <v>82</v>
      </c>
      <c r="AA2232" s="24">
        <v>3197580730</v>
      </c>
      <c r="AB2232" s="24" t="s">
        <v>77</v>
      </c>
      <c r="AC2232" s="24" t="s">
        <v>77</v>
      </c>
      <c r="AD2232" s="24" t="s">
        <v>77</v>
      </c>
      <c r="AE2232" s="26" t="s">
        <v>194</v>
      </c>
      <c r="AF2232" s="26" t="s">
        <v>3474</v>
      </c>
      <c r="AG2232" s="26"/>
      <c r="AH2232" s="27" t="s">
        <v>184</v>
      </c>
      <c r="AI2232" s="27" t="s">
        <v>120</v>
      </c>
      <c r="AJ2232" s="27" t="s">
        <v>120</v>
      </c>
      <c r="AK2232" s="24" t="s">
        <v>121</v>
      </c>
      <c r="AL2232" s="24" t="s">
        <v>7086</v>
      </c>
      <c r="AM2232" s="23">
        <v>44012</v>
      </c>
      <c r="AN2232" s="28">
        <v>877803</v>
      </c>
      <c r="AO2232" s="28">
        <v>102854</v>
      </c>
      <c r="AP2232" s="24"/>
      <c r="AQ2232" s="24"/>
      <c r="AR2232" s="24"/>
      <c r="AS2232" s="24"/>
      <c r="AT2232" s="24" t="e">
        <v>#N/A</v>
      </c>
      <c r="AU2232" s="24" t="e">
        <v>#N/A</v>
      </c>
      <c r="AV2232" s="24" t="e">
        <v>#N/A</v>
      </c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3"/>
      <c r="BG2232" s="23"/>
      <c r="BH2232" s="23">
        <v>44043</v>
      </c>
      <c r="BI2232" s="26" t="s">
        <v>10014</v>
      </c>
      <c r="BJ2232" s="26" t="s">
        <v>10412</v>
      </c>
      <c r="BK2232" s="29">
        <v>0</v>
      </c>
      <c r="BL2232" s="24" t="s">
        <v>129</v>
      </c>
      <c r="BM2232" s="22" t="str">
        <f ca="1">+IF(Tabla1[[#This Row],[FECHA INGRESO]]&gt;=44986,IF((TODAY()-Tabla1[[#This Row],[FECHA INGRESO]])&gt;=50,"ALERTA","TODAVÍA FALTA"),"N/A")</f>
        <v>N/A</v>
      </c>
      <c r="BN2232" s="7">
        <f>IFERROR((_xlfn.DAYS(Tabla1[[#This Row],[FECHA INGRESO]],Tabla1[[#This Row],[FECHA RETIRO]]))/30,"")</f>
        <v>-1.0333333333333334</v>
      </c>
    </row>
    <row r="2233" spans="1:66" x14ac:dyDescent="0.35">
      <c r="A2233" s="34">
        <v>1031121444</v>
      </c>
      <c r="B2233" s="22" t="s">
        <v>12660</v>
      </c>
      <c r="C2233" s="23">
        <v>44012</v>
      </c>
      <c r="D2233" s="23" t="s">
        <v>4008</v>
      </c>
      <c r="E2233" s="23" t="s">
        <v>111</v>
      </c>
      <c r="F2233" s="23" t="s">
        <v>70</v>
      </c>
      <c r="G2233" s="24"/>
      <c r="H2233" s="24">
        <v>24101168867</v>
      </c>
      <c r="I2233" s="24" t="s">
        <v>95</v>
      </c>
      <c r="J2233" s="24">
        <f>DATEDIF(Tabla1[[#This Row],[FECHA DE NACIMIENTO]],Tabla1[[#This Row],[FECHA ACTUAL]],"Y")</f>
        <v>37</v>
      </c>
      <c r="K2233" s="24" t="s">
        <v>73</v>
      </c>
      <c r="L2233" s="24" t="s">
        <v>234</v>
      </c>
      <c r="M2233" s="24">
        <v>2</v>
      </c>
      <c r="N2233" s="24">
        <v>3</v>
      </c>
      <c r="O2233" s="24">
        <v>2</v>
      </c>
      <c r="P2233" s="24" t="s">
        <v>101</v>
      </c>
      <c r="Q2233" s="23">
        <v>31506</v>
      </c>
      <c r="R2233" s="24" t="s">
        <v>76</v>
      </c>
      <c r="S2233" s="25">
        <v>45119</v>
      </c>
      <c r="T2233" s="24">
        <v>3037175</v>
      </c>
      <c r="U2233" s="24">
        <v>3197580730</v>
      </c>
      <c r="V2233" s="57" t="s">
        <v>12661</v>
      </c>
      <c r="W2233" s="24" t="s">
        <v>12662</v>
      </c>
      <c r="X2233" s="24" t="s">
        <v>12658</v>
      </c>
      <c r="Y2233" s="24" t="s">
        <v>12663</v>
      </c>
      <c r="Z2233" s="24" t="s">
        <v>82</v>
      </c>
      <c r="AA2233" s="24">
        <v>3202902097</v>
      </c>
      <c r="AB2233" s="24" t="s">
        <v>77</v>
      </c>
      <c r="AC2233" s="24" t="s">
        <v>77</v>
      </c>
      <c r="AD2233" s="24" t="s">
        <v>77</v>
      </c>
      <c r="AE2233" s="26" t="s">
        <v>151</v>
      </c>
      <c r="AF2233" s="26"/>
      <c r="AG2233" s="26"/>
      <c r="AH2233" s="27" t="s">
        <v>184</v>
      </c>
      <c r="AI2233" s="27" t="s">
        <v>120</v>
      </c>
      <c r="AJ2233" s="27" t="s">
        <v>120</v>
      </c>
      <c r="AK2233" s="24" t="s">
        <v>121</v>
      </c>
      <c r="AL2233" s="24" t="s">
        <v>7086</v>
      </c>
      <c r="AM2233" s="23">
        <v>44012</v>
      </c>
      <c r="AN2233" s="28">
        <v>877803</v>
      </c>
      <c r="AO2233" s="28">
        <v>102854</v>
      </c>
      <c r="AP2233" s="24"/>
      <c r="AQ2233" s="24"/>
      <c r="AR2233" s="24"/>
      <c r="AS2233" s="24"/>
      <c r="AT2233" s="24" t="e">
        <v>#N/A</v>
      </c>
      <c r="AU2233" s="24" t="e">
        <v>#N/A</v>
      </c>
      <c r="AV2233" s="24" t="e">
        <v>#N/A</v>
      </c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3"/>
      <c r="BG2233" s="23"/>
      <c r="BH2233" s="23">
        <v>44043</v>
      </c>
      <c r="BI2233" s="26" t="s">
        <v>10014</v>
      </c>
      <c r="BJ2233" s="26" t="s">
        <v>10412</v>
      </c>
      <c r="BK2233" s="29">
        <v>0</v>
      </c>
      <c r="BL2233" s="24" t="s">
        <v>129</v>
      </c>
      <c r="BM2233" s="22" t="str">
        <f ca="1">+IF(Tabla1[[#This Row],[FECHA INGRESO]]&gt;=44986,IF((TODAY()-Tabla1[[#This Row],[FECHA INGRESO]])&gt;=50,"ALERTA","TODAVÍA FALTA"),"N/A")</f>
        <v>N/A</v>
      </c>
      <c r="BN2233" s="7">
        <f>IFERROR((_xlfn.DAYS(Tabla1[[#This Row],[FECHA INGRESO]],Tabla1[[#This Row],[FECHA RETIRO]]))/30,"")</f>
        <v>-1.0333333333333334</v>
      </c>
    </row>
    <row r="2234" spans="1:66" x14ac:dyDescent="0.35">
      <c r="A2234" s="34">
        <v>1000830933</v>
      </c>
      <c r="B2234" s="22" t="s">
        <v>12664</v>
      </c>
      <c r="C2234" s="23">
        <v>44012</v>
      </c>
      <c r="D2234" s="23" t="s">
        <v>11039</v>
      </c>
      <c r="E2234" s="24" t="s">
        <v>94</v>
      </c>
      <c r="F2234" s="23" t="s">
        <v>70</v>
      </c>
      <c r="G2234" s="24"/>
      <c r="H2234" s="24"/>
      <c r="I2234" s="24" t="s">
        <v>72</v>
      </c>
      <c r="J2234" s="24">
        <f>DATEDIF(Tabla1[[#This Row],[FECHA DE NACIMIENTO]],Tabla1[[#This Row],[FECHA ACTUAL]],"Y")</f>
        <v>23</v>
      </c>
      <c r="K2234" s="24" t="s">
        <v>73</v>
      </c>
      <c r="L2234" s="24" t="s">
        <v>112</v>
      </c>
      <c r="M2234" s="24">
        <v>0</v>
      </c>
      <c r="N2234" s="24">
        <v>0</v>
      </c>
      <c r="O2234" s="24">
        <v>2</v>
      </c>
      <c r="P2234" s="24" t="s">
        <v>101</v>
      </c>
      <c r="Q2234" s="23">
        <v>36618</v>
      </c>
      <c r="R2234" s="24" t="s">
        <v>76</v>
      </c>
      <c r="S2234" s="25">
        <v>45119</v>
      </c>
      <c r="T2234" s="24"/>
      <c r="U2234" s="24">
        <v>3144939358</v>
      </c>
      <c r="V2234" s="57" t="s">
        <v>12665</v>
      </c>
      <c r="W2234" s="24" t="s">
        <v>12666</v>
      </c>
      <c r="X2234" s="24" t="s">
        <v>12667</v>
      </c>
      <c r="Y2234" s="24" t="s">
        <v>12668</v>
      </c>
      <c r="Z2234" s="24" t="s">
        <v>285</v>
      </c>
      <c r="AA2234" s="24">
        <v>3133453472</v>
      </c>
      <c r="AB2234" s="24" t="s">
        <v>77</v>
      </c>
      <c r="AC2234" s="24" t="s">
        <v>77</v>
      </c>
      <c r="AD2234" s="24" t="s">
        <v>77</v>
      </c>
      <c r="AE2234" s="26" t="s">
        <v>5055</v>
      </c>
      <c r="AF2234" s="26"/>
      <c r="AG2234" s="26"/>
      <c r="AH2234" s="27" t="s">
        <v>184</v>
      </c>
      <c r="AI2234" s="27" t="s">
        <v>120</v>
      </c>
      <c r="AJ2234" s="27" t="s">
        <v>120</v>
      </c>
      <c r="AK2234" s="24" t="s">
        <v>121</v>
      </c>
      <c r="AL2234" s="24" t="s">
        <v>7086</v>
      </c>
      <c r="AM2234" s="23">
        <v>44012</v>
      </c>
      <c r="AN2234" s="28">
        <v>877803</v>
      </c>
      <c r="AO2234" s="28">
        <v>102854</v>
      </c>
      <c r="AP2234" s="24"/>
      <c r="AQ2234" s="24"/>
      <c r="AR2234" s="24"/>
      <c r="AS2234" s="24"/>
      <c r="AT2234" s="24" t="e">
        <v>#N/A</v>
      </c>
      <c r="AU2234" s="24" t="e">
        <v>#N/A</v>
      </c>
      <c r="AV2234" s="24" t="e">
        <v>#N/A</v>
      </c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3"/>
      <c r="BG2234" s="23"/>
      <c r="BH2234" s="23">
        <v>44035</v>
      </c>
      <c r="BI2234" s="26" t="s">
        <v>466</v>
      </c>
      <c r="BJ2234" s="26" t="s">
        <v>12669</v>
      </c>
      <c r="BK2234" s="29">
        <v>0</v>
      </c>
      <c r="BL2234" s="24" t="s">
        <v>129</v>
      </c>
      <c r="BM2234" s="22" t="str">
        <f ca="1">+IF(Tabla1[[#This Row],[FECHA INGRESO]]&gt;=44986,IF((TODAY()-Tabla1[[#This Row],[FECHA INGRESO]])&gt;=50,"ALERTA","TODAVÍA FALTA"),"N/A")</f>
        <v>N/A</v>
      </c>
      <c r="BN2234" s="7">
        <f>IFERROR((_xlfn.DAYS(Tabla1[[#This Row],[FECHA INGRESO]],Tabla1[[#This Row],[FECHA RETIRO]]))/30,"")</f>
        <v>-0.76666666666666672</v>
      </c>
    </row>
    <row r="2235" spans="1:66" x14ac:dyDescent="0.35">
      <c r="A2235" s="21">
        <v>1030611698</v>
      </c>
      <c r="B2235" s="22" t="s">
        <v>12670</v>
      </c>
      <c r="C2235" s="23">
        <v>44012</v>
      </c>
      <c r="D2235" s="23" t="s">
        <v>188</v>
      </c>
      <c r="E2235" s="23" t="s">
        <v>110</v>
      </c>
      <c r="F2235" s="23" t="s">
        <v>110</v>
      </c>
      <c r="G2235" s="24"/>
      <c r="H2235" s="24">
        <v>24101225359</v>
      </c>
      <c r="I2235" s="24" t="s">
        <v>95</v>
      </c>
      <c r="J2235" s="24">
        <f>DATEDIF(Tabla1[[#This Row],[FECHA DE NACIMIENTO]],Tabla1[[#This Row],[FECHA ACTUAL]],"Y")</f>
        <v>31</v>
      </c>
      <c r="K2235" s="24" t="s">
        <v>73</v>
      </c>
      <c r="L2235" s="24" t="s">
        <v>112</v>
      </c>
      <c r="M2235" s="24">
        <v>2</v>
      </c>
      <c r="N2235" s="24">
        <v>2</v>
      </c>
      <c r="O2235" s="24">
        <v>2</v>
      </c>
      <c r="P2235" s="24" t="s">
        <v>101</v>
      </c>
      <c r="Q2235" s="23">
        <v>33786</v>
      </c>
      <c r="R2235" s="24" t="s">
        <v>76</v>
      </c>
      <c r="S2235" s="25">
        <v>45119</v>
      </c>
      <c r="T2235" s="24"/>
      <c r="U2235" s="24">
        <v>3134850205</v>
      </c>
      <c r="V2235" s="33" t="s">
        <v>12671</v>
      </c>
      <c r="W2235" s="24" t="s">
        <v>12672</v>
      </c>
      <c r="X2235" s="24" t="s">
        <v>12673</v>
      </c>
      <c r="Y2235" s="24" t="s">
        <v>12674</v>
      </c>
      <c r="Z2235" s="24" t="s">
        <v>117</v>
      </c>
      <c r="AA2235" s="24">
        <v>3115049436</v>
      </c>
      <c r="AB2235" s="24" t="s">
        <v>83</v>
      </c>
      <c r="AC2235" s="24" t="s">
        <v>83</v>
      </c>
      <c r="AD2235" s="24" t="e">
        <v>#REF!</v>
      </c>
      <c r="AE2235" s="26" t="s">
        <v>151</v>
      </c>
      <c r="AF2235" s="26"/>
      <c r="AG2235" s="26">
        <v>0</v>
      </c>
      <c r="AH2235" s="27" t="s">
        <v>955</v>
      </c>
      <c r="AI2235" s="27" t="s">
        <v>120</v>
      </c>
      <c r="AJ2235" s="27" t="s">
        <v>120</v>
      </c>
      <c r="AK2235" s="24" t="s">
        <v>121</v>
      </c>
      <c r="AL2235" s="24" t="s">
        <v>7086</v>
      </c>
      <c r="AM2235" s="23">
        <v>44012</v>
      </c>
      <c r="AN2235" s="28">
        <v>1160000</v>
      </c>
      <c r="AO2235" s="28">
        <v>140606</v>
      </c>
      <c r="AP2235" s="24" t="s">
        <v>12675</v>
      </c>
      <c r="AQ2235" s="24" t="s">
        <v>12298</v>
      </c>
      <c r="AR2235" s="24">
        <v>0</v>
      </c>
      <c r="AS2235" s="24">
        <v>0</v>
      </c>
      <c r="AT2235" s="24">
        <v>0</v>
      </c>
      <c r="AU2235" s="24">
        <v>0</v>
      </c>
      <c r="AV2235" s="24">
        <v>0</v>
      </c>
      <c r="AW2235" s="24">
        <v>93</v>
      </c>
      <c r="AX2235" s="24">
        <v>0</v>
      </c>
      <c r="AY2235" s="24">
        <v>0</v>
      </c>
      <c r="AZ2235" s="24">
        <v>0</v>
      </c>
      <c r="BA2235" s="24">
        <v>0</v>
      </c>
      <c r="BB2235" s="24">
        <v>0</v>
      </c>
      <c r="BC2235" s="24">
        <v>0</v>
      </c>
      <c r="BD2235" s="24">
        <v>0</v>
      </c>
      <c r="BE2235" s="24">
        <v>0</v>
      </c>
      <c r="BF2235" s="23"/>
      <c r="BG2235" s="23"/>
      <c r="BH2235" s="23" t="s">
        <v>75</v>
      </c>
      <c r="BI2235" s="26">
        <v>0</v>
      </c>
      <c r="BJ2235" s="26">
        <v>0</v>
      </c>
      <c r="BK2235" s="29">
        <v>0</v>
      </c>
      <c r="BL2235" s="24" t="s">
        <v>91</v>
      </c>
      <c r="BM2235" s="22" t="str">
        <f ca="1">+IF(Tabla1[[#This Row],[FECHA INGRESO]]&gt;=44986,IF((TODAY()-Tabla1[[#This Row],[FECHA INGRESO]])&gt;=50,"ALERTA","TODAVÍA FALTA"),"N/A")</f>
        <v>N/A</v>
      </c>
      <c r="BN2235" s="7" t="str">
        <f>IFERROR((_xlfn.DAYS(Tabla1[[#This Row],[FECHA INGRESO]],Tabla1[[#This Row],[FECHA RETIRO]]))/30,"")</f>
        <v/>
      </c>
    </row>
    <row r="2236" spans="1:66" x14ac:dyDescent="0.35">
      <c r="A2236" s="34">
        <v>1026303596</v>
      </c>
      <c r="B2236" s="22" t="s">
        <v>12676</v>
      </c>
      <c r="C2236" s="23">
        <v>44013</v>
      </c>
      <c r="D2236" s="23" t="s">
        <v>188</v>
      </c>
      <c r="E2236" s="24" t="s">
        <v>94</v>
      </c>
      <c r="F2236" s="23" t="s">
        <v>70</v>
      </c>
      <c r="G2236" s="24"/>
      <c r="H2236" s="24">
        <v>24101171964</v>
      </c>
      <c r="I2236" s="24" t="s">
        <v>95</v>
      </c>
      <c r="J2236" s="24">
        <f>DATEDIF(Tabla1[[#This Row],[FECHA DE NACIMIENTO]],Tabla1[[#This Row],[FECHA ACTUAL]],"Y")</f>
        <v>24</v>
      </c>
      <c r="K2236" s="24" t="s">
        <v>96</v>
      </c>
      <c r="L2236" s="24" t="s">
        <v>112</v>
      </c>
      <c r="M2236" s="24">
        <v>0</v>
      </c>
      <c r="N2236" s="24">
        <v>0</v>
      </c>
      <c r="O2236" s="24">
        <v>2</v>
      </c>
      <c r="P2236" s="24" t="s">
        <v>101</v>
      </c>
      <c r="Q2236" s="23">
        <v>36123</v>
      </c>
      <c r="R2236" s="24" t="s">
        <v>76</v>
      </c>
      <c r="S2236" s="25">
        <v>45119</v>
      </c>
      <c r="T2236" s="24">
        <v>7144618</v>
      </c>
      <c r="U2236" s="24">
        <v>3193503308</v>
      </c>
      <c r="V2236" s="57" t="s">
        <v>12677</v>
      </c>
      <c r="W2236" s="24" t="s">
        <v>12678</v>
      </c>
      <c r="X2236" s="24" t="s">
        <v>3789</v>
      </c>
      <c r="Y2236" s="24" t="s">
        <v>12679</v>
      </c>
      <c r="Z2236" s="24" t="s">
        <v>117</v>
      </c>
      <c r="AA2236" s="24">
        <v>3125240703</v>
      </c>
      <c r="AB2236" s="24" t="s">
        <v>77</v>
      </c>
      <c r="AC2236" s="24" t="s">
        <v>77</v>
      </c>
      <c r="AD2236" s="24" t="s">
        <v>77</v>
      </c>
      <c r="AE2236" s="26" t="s">
        <v>151</v>
      </c>
      <c r="AF2236" s="26"/>
      <c r="AG2236" s="26" t="s">
        <v>12193</v>
      </c>
      <c r="AH2236" s="27" t="s">
        <v>184</v>
      </c>
      <c r="AI2236" s="27" t="s">
        <v>487</v>
      </c>
      <c r="AJ2236" s="27" t="s">
        <v>487</v>
      </c>
      <c r="AK2236" s="24" t="s">
        <v>121</v>
      </c>
      <c r="AL2236" s="24" t="s">
        <v>7086</v>
      </c>
      <c r="AM2236" s="23">
        <v>44013</v>
      </c>
      <c r="AN2236" s="28">
        <v>908526</v>
      </c>
      <c r="AO2236" s="28">
        <v>106454</v>
      </c>
      <c r="AP2236" s="24"/>
      <c r="AQ2236" s="24"/>
      <c r="AR2236" s="24"/>
      <c r="AS2236" s="24"/>
      <c r="AT2236" s="24" t="e">
        <v>#N/A</v>
      </c>
      <c r="AU2236" s="24" t="e">
        <v>#N/A</v>
      </c>
      <c r="AV2236" s="24" t="e">
        <v>#N/A</v>
      </c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3"/>
      <c r="BG2236" s="23"/>
      <c r="BH2236" s="23">
        <v>44229</v>
      </c>
      <c r="BI2236" s="26" t="s">
        <v>127</v>
      </c>
      <c r="BJ2236" s="26" t="s">
        <v>1246</v>
      </c>
      <c r="BK2236" s="29">
        <v>0</v>
      </c>
      <c r="BL2236" s="24" t="s">
        <v>129</v>
      </c>
      <c r="BM2236" s="22" t="str">
        <f ca="1">+IF(Tabla1[[#This Row],[FECHA INGRESO]]&gt;=44986,IF((TODAY()-Tabla1[[#This Row],[FECHA INGRESO]])&gt;=50,"ALERTA","TODAVÍA FALTA"),"N/A")</f>
        <v>N/A</v>
      </c>
      <c r="BN2236" s="7">
        <f>IFERROR((_xlfn.DAYS(Tabla1[[#This Row],[FECHA INGRESO]],Tabla1[[#This Row],[FECHA RETIRO]]))/30,"")</f>
        <v>-7.2</v>
      </c>
    </row>
    <row r="2237" spans="1:66" x14ac:dyDescent="0.35">
      <c r="A2237" s="34">
        <v>1000384079</v>
      </c>
      <c r="B2237" s="22" t="s">
        <v>12680</v>
      </c>
      <c r="C2237" s="23">
        <v>44013</v>
      </c>
      <c r="D2237" s="23" t="s">
        <v>188</v>
      </c>
      <c r="E2237" s="23" t="s">
        <v>111</v>
      </c>
      <c r="F2237" s="23" t="s">
        <v>70</v>
      </c>
      <c r="G2237" s="24"/>
      <c r="H2237" s="24">
        <v>24101268813</v>
      </c>
      <c r="I2237" s="24" t="s">
        <v>95</v>
      </c>
      <c r="J2237" s="24">
        <f>DATEDIF(Tabla1[[#This Row],[FECHA DE NACIMIENTO]],Tabla1[[#This Row],[FECHA ACTUAL]],"Y")</f>
        <v>21</v>
      </c>
      <c r="K2237" s="24" t="s">
        <v>96</v>
      </c>
      <c r="L2237" s="24" t="s">
        <v>112</v>
      </c>
      <c r="M2237" s="24">
        <v>0</v>
      </c>
      <c r="N2237" s="24">
        <v>2</v>
      </c>
      <c r="O2237" s="24">
        <v>2</v>
      </c>
      <c r="P2237" s="24" t="s">
        <v>101</v>
      </c>
      <c r="Q2237" s="23">
        <v>37143</v>
      </c>
      <c r="R2237" s="24" t="s">
        <v>76</v>
      </c>
      <c r="S2237" s="25">
        <v>45119</v>
      </c>
      <c r="T2237" s="24"/>
      <c r="U2237" s="24">
        <v>3144595619</v>
      </c>
      <c r="V2237" s="57" t="s">
        <v>12681</v>
      </c>
      <c r="W2237" s="24" t="s">
        <v>12682</v>
      </c>
      <c r="X2237" s="24" t="s">
        <v>5182</v>
      </c>
      <c r="Y2237" s="24" t="s">
        <v>12683</v>
      </c>
      <c r="Z2237" s="24" t="s">
        <v>255</v>
      </c>
      <c r="AA2237" s="24">
        <v>3134732585</v>
      </c>
      <c r="AB2237" s="24" t="s">
        <v>77</v>
      </c>
      <c r="AC2237" s="24" t="s">
        <v>77</v>
      </c>
      <c r="AD2237" s="24" t="s">
        <v>77</v>
      </c>
      <c r="AE2237" s="26" t="s">
        <v>151</v>
      </c>
      <c r="AF2237" s="26"/>
      <c r="AG2237" s="26"/>
      <c r="AH2237" s="27" t="s">
        <v>184</v>
      </c>
      <c r="AI2237" s="27" t="s">
        <v>487</v>
      </c>
      <c r="AJ2237" s="27" t="s">
        <v>487</v>
      </c>
      <c r="AK2237" s="24" t="s">
        <v>121</v>
      </c>
      <c r="AL2237" s="24" t="s">
        <v>7086</v>
      </c>
      <c r="AM2237" s="23">
        <v>44013</v>
      </c>
      <c r="AN2237" s="28">
        <v>877803</v>
      </c>
      <c r="AO2237" s="28">
        <v>102854</v>
      </c>
      <c r="AP2237" s="24"/>
      <c r="AQ2237" s="24"/>
      <c r="AR2237" s="24"/>
      <c r="AS2237" s="24"/>
      <c r="AT2237" s="24" t="e">
        <v>#N/A</v>
      </c>
      <c r="AU2237" s="24" t="e">
        <v>#N/A</v>
      </c>
      <c r="AV2237" s="24" t="e">
        <v>#N/A</v>
      </c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3"/>
      <c r="BG2237" s="23"/>
      <c r="BH2237" s="23">
        <v>44195</v>
      </c>
      <c r="BI2237" s="26" t="s">
        <v>127</v>
      </c>
      <c r="BJ2237" s="26" t="s">
        <v>273</v>
      </c>
      <c r="BK2237" s="29">
        <v>0</v>
      </c>
      <c r="BL2237" s="24" t="s">
        <v>129</v>
      </c>
      <c r="BM2237" s="22" t="str">
        <f ca="1">+IF(Tabla1[[#This Row],[FECHA INGRESO]]&gt;=44986,IF((TODAY()-Tabla1[[#This Row],[FECHA INGRESO]])&gt;=50,"ALERTA","TODAVÍA FALTA"),"N/A")</f>
        <v>N/A</v>
      </c>
      <c r="BN2237" s="7">
        <f>IFERROR((_xlfn.DAYS(Tabla1[[#This Row],[FECHA INGRESO]],Tabla1[[#This Row],[FECHA RETIRO]]))/30,"")</f>
        <v>-6.0666666666666664</v>
      </c>
    </row>
    <row r="2238" spans="1:66" x14ac:dyDescent="0.35">
      <c r="A2238" s="34">
        <v>1022984073</v>
      </c>
      <c r="B2238" s="22" t="s">
        <v>12684</v>
      </c>
      <c r="C2238" s="23">
        <v>44013</v>
      </c>
      <c r="D2238" s="23" t="s">
        <v>131</v>
      </c>
      <c r="E2238" s="23" t="s">
        <v>111</v>
      </c>
      <c r="F2238" s="23" t="s">
        <v>70</v>
      </c>
      <c r="G2238" s="24"/>
      <c r="H2238" s="24"/>
      <c r="I2238" s="24" t="s">
        <v>72</v>
      </c>
      <c r="J2238" s="24">
        <f>DATEDIF(Tabla1[[#This Row],[FECHA DE NACIMIENTO]],Tabla1[[#This Row],[FECHA ACTUAL]],"Y")</f>
        <v>30</v>
      </c>
      <c r="K2238" s="24" t="s">
        <v>96</v>
      </c>
      <c r="L2238" s="24" t="s">
        <v>112</v>
      </c>
      <c r="M2238" s="24">
        <v>0</v>
      </c>
      <c r="N2238" s="24">
        <v>0</v>
      </c>
      <c r="O2238" s="24">
        <v>2</v>
      </c>
      <c r="P2238" s="24" t="s">
        <v>101</v>
      </c>
      <c r="Q2238" s="23">
        <v>33995</v>
      </c>
      <c r="R2238" s="24" t="s">
        <v>76</v>
      </c>
      <c r="S2238" s="25">
        <v>45119</v>
      </c>
      <c r="T2238" s="24"/>
      <c r="U2238" s="24">
        <v>3213247227</v>
      </c>
      <c r="V2238" s="57" t="s">
        <v>12685</v>
      </c>
      <c r="W2238" s="24" t="s">
        <v>12686</v>
      </c>
      <c r="X2238" s="24" t="s">
        <v>12388</v>
      </c>
      <c r="Y2238" s="24" t="s">
        <v>12687</v>
      </c>
      <c r="Z2238" s="24" t="s">
        <v>117</v>
      </c>
      <c r="AA2238" s="24">
        <v>321470994</v>
      </c>
      <c r="AB2238" s="24" t="s">
        <v>77</v>
      </c>
      <c r="AC2238" s="24" t="s">
        <v>77</v>
      </c>
      <c r="AD2238" s="24" t="s">
        <v>77</v>
      </c>
      <c r="AE2238" s="26" t="s">
        <v>151</v>
      </c>
      <c r="AF2238" s="26"/>
      <c r="AG2238" s="26"/>
      <c r="AH2238" s="27" t="s">
        <v>184</v>
      </c>
      <c r="AI2238" s="27" t="s">
        <v>120</v>
      </c>
      <c r="AJ2238" s="27" t="s">
        <v>120</v>
      </c>
      <c r="AK2238" s="24" t="s">
        <v>121</v>
      </c>
      <c r="AL2238" s="24" t="s">
        <v>7086</v>
      </c>
      <c r="AM2238" s="23">
        <v>44013</v>
      </c>
      <c r="AN2238" s="28">
        <v>877803</v>
      </c>
      <c r="AO2238" s="28">
        <v>102854</v>
      </c>
      <c r="AP2238" s="24"/>
      <c r="AQ2238" s="24"/>
      <c r="AR2238" s="24"/>
      <c r="AS2238" s="24"/>
      <c r="AT2238" s="24" t="e">
        <v>#N/A</v>
      </c>
      <c r="AU2238" s="24" t="e">
        <v>#N/A</v>
      </c>
      <c r="AV2238" s="24" t="e">
        <v>#N/A</v>
      </c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3"/>
      <c r="BG2238" s="23"/>
      <c r="BH2238" s="23">
        <v>44013</v>
      </c>
      <c r="BI2238" s="26" t="s">
        <v>127</v>
      </c>
      <c r="BJ2238" s="26" t="s">
        <v>273</v>
      </c>
      <c r="BK2238" s="29">
        <v>0</v>
      </c>
      <c r="BL2238" s="24" t="s">
        <v>129</v>
      </c>
      <c r="BM2238" s="22" t="str">
        <f ca="1">+IF(Tabla1[[#This Row],[FECHA INGRESO]]&gt;=44986,IF((TODAY()-Tabla1[[#This Row],[FECHA INGRESO]])&gt;=50,"ALERTA","TODAVÍA FALTA"),"N/A")</f>
        <v>N/A</v>
      </c>
      <c r="BN2238" s="7">
        <f>IFERROR((_xlfn.DAYS(Tabla1[[#This Row],[FECHA INGRESO]],Tabla1[[#This Row],[FECHA RETIRO]]))/30,"")</f>
        <v>0</v>
      </c>
    </row>
    <row r="2239" spans="1:66" x14ac:dyDescent="0.35">
      <c r="A2239" s="34">
        <v>1024582444</v>
      </c>
      <c r="B2239" s="22" t="s">
        <v>12688</v>
      </c>
      <c r="C2239" s="23">
        <v>44013</v>
      </c>
      <c r="D2239" s="23" t="s">
        <v>188</v>
      </c>
      <c r="E2239" s="24" t="s">
        <v>94</v>
      </c>
      <c r="F2239" s="23" t="s">
        <v>70</v>
      </c>
      <c r="G2239" s="24"/>
      <c r="H2239" s="24">
        <v>24098042021</v>
      </c>
      <c r="I2239" s="24" t="s">
        <v>95</v>
      </c>
      <c r="J2239" s="24">
        <f>DATEDIF(Tabla1[[#This Row],[FECHA DE NACIMIENTO]],Tabla1[[#This Row],[FECHA ACTUAL]],"Y")</f>
        <v>25</v>
      </c>
      <c r="K2239" s="24" t="s">
        <v>73</v>
      </c>
      <c r="L2239" s="24" t="s">
        <v>112</v>
      </c>
      <c r="M2239" s="24">
        <v>0</v>
      </c>
      <c r="N2239" s="24">
        <v>0</v>
      </c>
      <c r="O2239" s="24">
        <v>2</v>
      </c>
      <c r="P2239" s="24" t="s">
        <v>101</v>
      </c>
      <c r="Q2239" s="23">
        <v>35624</v>
      </c>
      <c r="R2239" s="24" t="s">
        <v>76</v>
      </c>
      <c r="S2239" s="25">
        <v>45119</v>
      </c>
      <c r="T2239" s="24"/>
      <c r="U2239" s="24">
        <v>3124521651</v>
      </c>
      <c r="V2239" s="57" t="s">
        <v>12689</v>
      </c>
      <c r="W2239" s="24" t="s">
        <v>12690</v>
      </c>
      <c r="X2239" s="24" t="s">
        <v>6389</v>
      </c>
      <c r="Y2239" s="24" t="s">
        <v>12691</v>
      </c>
      <c r="Z2239" s="24" t="s">
        <v>567</v>
      </c>
      <c r="AA2239" s="24">
        <v>3002810842</v>
      </c>
      <c r="AB2239" s="24" t="s">
        <v>77</v>
      </c>
      <c r="AC2239" s="24" t="s">
        <v>77</v>
      </c>
      <c r="AD2239" s="24" t="s">
        <v>77</v>
      </c>
      <c r="AE2239" s="26" t="s">
        <v>151</v>
      </c>
      <c r="AF2239" s="26"/>
      <c r="AG2239" s="26"/>
      <c r="AH2239" s="27" t="s">
        <v>184</v>
      </c>
      <c r="AI2239" s="27" t="s">
        <v>12692</v>
      </c>
      <c r="AJ2239" s="27" t="s">
        <v>12692</v>
      </c>
      <c r="AK2239" s="24" t="s">
        <v>121</v>
      </c>
      <c r="AL2239" s="24" t="s">
        <v>7086</v>
      </c>
      <c r="AM2239" s="23">
        <v>44013</v>
      </c>
      <c r="AN2239" s="28">
        <v>877803</v>
      </c>
      <c r="AO2239" s="28">
        <v>102854</v>
      </c>
      <c r="AP2239" s="24"/>
      <c r="AQ2239" s="24"/>
      <c r="AR2239" s="24"/>
      <c r="AS2239" s="24"/>
      <c r="AT2239" s="24" t="e">
        <v>#N/A</v>
      </c>
      <c r="AU2239" s="24" t="e">
        <v>#N/A</v>
      </c>
      <c r="AV2239" s="24" t="e">
        <v>#N/A</v>
      </c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3"/>
      <c r="BG2239" s="23"/>
      <c r="BH2239" s="23">
        <v>44177</v>
      </c>
      <c r="BI2239" s="26" t="s">
        <v>466</v>
      </c>
      <c r="BJ2239" s="26" t="s">
        <v>12693</v>
      </c>
      <c r="BK2239" s="29">
        <v>0</v>
      </c>
      <c r="BL2239" s="24" t="s">
        <v>129</v>
      </c>
      <c r="BM2239" s="22" t="str">
        <f ca="1">+IF(Tabla1[[#This Row],[FECHA INGRESO]]&gt;=44986,IF((TODAY()-Tabla1[[#This Row],[FECHA INGRESO]])&gt;=50,"ALERTA","TODAVÍA FALTA"),"N/A")</f>
        <v>N/A</v>
      </c>
      <c r="BN2239" s="7">
        <f>IFERROR((_xlfn.DAYS(Tabla1[[#This Row],[FECHA INGRESO]],Tabla1[[#This Row],[FECHA RETIRO]]))/30,"")</f>
        <v>-5.4666666666666668</v>
      </c>
    </row>
    <row r="2240" spans="1:66" x14ac:dyDescent="0.35">
      <c r="A2240" s="34">
        <v>1023015165</v>
      </c>
      <c r="B2240" s="22" t="s">
        <v>12694</v>
      </c>
      <c r="C2240" s="23">
        <v>44013</v>
      </c>
      <c r="D2240" s="23" t="s">
        <v>157</v>
      </c>
      <c r="E2240" s="23" t="s">
        <v>111</v>
      </c>
      <c r="F2240" s="23" t="s">
        <v>70</v>
      </c>
      <c r="G2240" s="24"/>
      <c r="H2240" s="24">
        <v>24101143293</v>
      </c>
      <c r="I2240" s="24" t="s">
        <v>95</v>
      </c>
      <c r="J2240" s="24">
        <f>DATEDIF(Tabla1[[#This Row],[FECHA DE NACIMIENTO]],Tabla1[[#This Row],[FECHA ACTUAL]],"Y")</f>
        <v>26</v>
      </c>
      <c r="K2240" s="24" t="s">
        <v>73</v>
      </c>
      <c r="L2240" s="24" t="s">
        <v>112</v>
      </c>
      <c r="M2240" s="24">
        <v>1</v>
      </c>
      <c r="N2240" s="24">
        <v>2</v>
      </c>
      <c r="O2240" s="24">
        <v>1</v>
      </c>
      <c r="P2240" s="24" t="s">
        <v>101</v>
      </c>
      <c r="Q2240" s="23">
        <v>35298</v>
      </c>
      <c r="R2240" s="24" t="s">
        <v>76</v>
      </c>
      <c r="S2240" s="25">
        <v>45119</v>
      </c>
      <c r="T2240" s="24"/>
      <c r="U2240" s="24">
        <v>3102310515</v>
      </c>
      <c r="V2240" s="57" t="s">
        <v>12695</v>
      </c>
      <c r="W2240" s="24" t="s">
        <v>12696</v>
      </c>
      <c r="X2240" s="24" t="s">
        <v>12697</v>
      </c>
      <c r="Y2240" s="24" t="s">
        <v>12698</v>
      </c>
      <c r="Z2240" s="24" t="s">
        <v>117</v>
      </c>
      <c r="AA2240" s="24">
        <v>3125155035</v>
      </c>
      <c r="AB2240" s="24" t="s">
        <v>77</v>
      </c>
      <c r="AC2240" s="24" t="s">
        <v>77</v>
      </c>
      <c r="AD2240" s="24" t="s">
        <v>77</v>
      </c>
      <c r="AE2240" s="26" t="s">
        <v>151</v>
      </c>
      <c r="AF2240" s="26"/>
      <c r="AG2240" s="26"/>
      <c r="AH2240" s="27" t="s">
        <v>184</v>
      </c>
      <c r="AI2240" s="27" t="s">
        <v>376</v>
      </c>
      <c r="AJ2240" s="27" t="s">
        <v>377</v>
      </c>
      <c r="AK2240" s="24" t="s">
        <v>121</v>
      </c>
      <c r="AL2240" s="24" t="s">
        <v>7086</v>
      </c>
      <c r="AM2240" s="23">
        <v>44013</v>
      </c>
      <c r="AN2240" s="28">
        <v>908526</v>
      </c>
      <c r="AO2240" s="28">
        <v>106454</v>
      </c>
      <c r="AP2240" s="24"/>
      <c r="AQ2240" s="24"/>
      <c r="AR2240" s="24"/>
      <c r="AS2240" s="24"/>
      <c r="AT2240" s="24" t="e">
        <v>#N/A</v>
      </c>
      <c r="AU2240" s="24" t="e">
        <v>#N/A</v>
      </c>
      <c r="AV2240" s="24" t="e">
        <v>#N/A</v>
      </c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3"/>
      <c r="BG2240" s="23"/>
      <c r="BH2240" s="23">
        <v>44257</v>
      </c>
      <c r="BI2240" s="26" t="s">
        <v>10014</v>
      </c>
      <c r="BJ2240" s="26" t="s">
        <v>9475</v>
      </c>
      <c r="BK2240" s="29">
        <v>0</v>
      </c>
      <c r="BL2240" s="24" t="s">
        <v>129</v>
      </c>
      <c r="BM2240" s="22" t="str">
        <f ca="1">+IF(Tabla1[[#This Row],[FECHA INGRESO]]&gt;=44986,IF((TODAY()-Tabla1[[#This Row],[FECHA INGRESO]])&gt;=50,"ALERTA","TODAVÍA FALTA"),"N/A")</f>
        <v>N/A</v>
      </c>
      <c r="BN2240" s="7">
        <f>IFERROR((_xlfn.DAYS(Tabla1[[#This Row],[FECHA INGRESO]],Tabla1[[#This Row],[FECHA RETIRO]]))/30,"")</f>
        <v>-8.1333333333333329</v>
      </c>
    </row>
    <row r="2241" spans="1:66" x14ac:dyDescent="0.35">
      <c r="A2241" s="34">
        <v>1016028220</v>
      </c>
      <c r="B2241" s="22" t="s">
        <v>12699</v>
      </c>
      <c r="C2241" s="23">
        <v>44013</v>
      </c>
      <c r="D2241" s="23"/>
      <c r="E2241" s="23"/>
      <c r="F2241" s="23" t="s">
        <v>70</v>
      </c>
      <c r="G2241" s="24"/>
      <c r="H2241" s="24"/>
      <c r="I2241" s="24" t="s">
        <v>72</v>
      </c>
      <c r="J2241" s="24">
        <f>DATEDIF(Tabla1[[#This Row],[FECHA DE NACIMIENTO]],Tabla1[[#This Row],[FECHA ACTUAL]],"Y")</f>
        <v>33</v>
      </c>
      <c r="K2241" s="24" t="s">
        <v>320</v>
      </c>
      <c r="L2241" s="24" t="s">
        <v>234</v>
      </c>
      <c r="M2241" s="24">
        <v>3</v>
      </c>
      <c r="N2241" s="24">
        <v>3</v>
      </c>
      <c r="O2241" s="24">
        <v>2</v>
      </c>
      <c r="P2241" s="24" t="s">
        <v>101</v>
      </c>
      <c r="Q2241" s="23">
        <v>32961</v>
      </c>
      <c r="R2241" s="24" t="s">
        <v>76</v>
      </c>
      <c r="S2241" s="25">
        <v>45119</v>
      </c>
      <c r="T2241" s="24"/>
      <c r="U2241" s="24">
        <v>3176092502</v>
      </c>
      <c r="V2241" s="57" t="s">
        <v>12700</v>
      </c>
      <c r="W2241" s="24" t="s">
        <v>12701</v>
      </c>
      <c r="X2241" s="24" t="s">
        <v>6326</v>
      </c>
      <c r="Y2241" s="24" t="s">
        <v>12702</v>
      </c>
      <c r="Z2241" s="24" t="s">
        <v>82</v>
      </c>
      <c r="AA2241" s="24">
        <v>3117335822</v>
      </c>
      <c r="AB2241" s="24" t="s">
        <v>77</v>
      </c>
      <c r="AC2241" s="24" t="s">
        <v>77</v>
      </c>
      <c r="AD2241" s="24" t="s">
        <v>77</v>
      </c>
      <c r="AE2241" s="26" t="s">
        <v>151</v>
      </c>
      <c r="AF2241" s="26"/>
      <c r="AG2241" s="26"/>
      <c r="AH2241" s="27" t="s">
        <v>184</v>
      </c>
      <c r="AI2241" s="27" t="s">
        <v>12692</v>
      </c>
      <c r="AJ2241" s="27" t="s">
        <v>377</v>
      </c>
      <c r="AK2241" s="24" t="s">
        <v>121</v>
      </c>
      <c r="AL2241" s="24" t="s">
        <v>7086</v>
      </c>
      <c r="AM2241" s="23">
        <v>44013</v>
      </c>
      <c r="AN2241" s="28">
        <v>877803</v>
      </c>
      <c r="AO2241" s="28">
        <v>102854</v>
      </c>
      <c r="AP2241" s="24"/>
      <c r="AQ2241" s="24"/>
      <c r="AR2241" s="24"/>
      <c r="AS2241" s="24"/>
      <c r="AT2241" s="24" t="e">
        <v>#N/A</v>
      </c>
      <c r="AU2241" s="24" t="e">
        <v>#N/A</v>
      </c>
      <c r="AV2241" s="24" t="e">
        <v>#N/A</v>
      </c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3"/>
      <c r="BG2241" s="23"/>
      <c r="BH2241" s="23">
        <v>44013</v>
      </c>
      <c r="BI2241" s="26" t="s">
        <v>127</v>
      </c>
      <c r="BJ2241" s="26" t="s">
        <v>273</v>
      </c>
      <c r="BK2241" s="29">
        <v>0</v>
      </c>
      <c r="BL2241" s="24" t="s">
        <v>129</v>
      </c>
      <c r="BM2241" s="22" t="str">
        <f ca="1">+IF(Tabla1[[#This Row],[FECHA INGRESO]]&gt;=44986,IF((TODAY()-Tabla1[[#This Row],[FECHA INGRESO]])&gt;=50,"ALERTA","TODAVÍA FALTA"),"N/A")</f>
        <v>N/A</v>
      </c>
      <c r="BN2241" s="7">
        <f>IFERROR((_xlfn.DAYS(Tabla1[[#This Row],[FECHA INGRESO]],Tabla1[[#This Row],[FECHA RETIRO]]))/30,"")</f>
        <v>0</v>
      </c>
    </row>
    <row r="2242" spans="1:66" x14ac:dyDescent="0.35">
      <c r="A2242" s="34">
        <v>1023923327</v>
      </c>
      <c r="B2242" s="22" t="s">
        <v>12703</v>
      </c>
      <c r="C2242" s="23">
        <v>44016</v>
      </c>
      <c r="D2242" s="23" t="s">
        <v>131</v>
      </c>
      <c r="E2242" s="23" t="s">
        <v>111</v>
      </c>
      <c r="F2242" s="23" t="s">
        <v>70</v>
      </c>
      <c r="G2242" s="24"/>
      <c r="H2242" s="24">
        <v>24101233949</v>
      </c>
      <c r="I2242" s="24" t="s">
        <v>72</v>
      </c>
      <c r="J2242" s="24">
        <f>DATEDIF(Tabla1[[#This Row],[FECHA DE NACIMIENTO]],Tabla1[[#This Row],[FECHA ACTUAL]],"Y")</f>
        <v>30</v>
      </c>
      <c r="K2242" s="24" t="s">
        <v>73</v>
      </c>
      <c r="L2242" s="24" t="s">
        <v>112</v>
      </c>
      <c r="M2242" s="24">
        <v>0</v>
      </c>
      <c r="N2242" s="24">
        <v>0</v>
      </c>
      <c r="O2242" s="24">
        <v>3</v>
      </c>
      <c r="P2242" s="24" t="s">
        <v>101</v>
      </c>
      <c r="Q2242" s="23">
        <v>34036</v>
      </c>
      <c r="R2242" s="24" t="s">
        <v>76</v>
      </c>
      <c r="S2242" s="25">
        <v>45119</v>
      </c>
      <c r="T2242" s="24"/>
      <c r="U2242" s="24">
        <v>3192810842</v>
      </c>
      <c r="V2242" s="57" t="s">
        <v>12704</v>
      </c>
      <c r="W2242" s="24" t="s">
        <v>12705</v>
      </c>
      <c r="X2242" s="24" t="s">
        <v>12706</v>
      </c>
      <c r="Y2242" s="24" t="s">
        <v>12707</v>
      </c>
      <c r="Z2242" s="24" t="s">
        <v>117</v>
      </c>
      <c r="AA2242" s="24">
        <v>3202397653</v>
      </c>
      <c r="AB2242" s="24" t="s">
        <v>77</v>
      </c>
      <c r="AC2242" s="24" t="s">
        <v>77</v>
      </c>
      <c r="AD2242" s="24" t="s">
        <v>77</v>
      </c>
      <c r="AE2242" s="26" t="s">
        <v>194</v>
      </c>
      <c r="AF2242" s="26" t="s">
        <v>12708</v>
      </c>
      <c r="AG2242" s="26"/>
      <c r="AH2242" s="27" t="s">
        <v>10575</v>
      </c>
      <c r="AI2242" s="27" t="s">
        <v>398</v>
      </c>
      <c r="AJ2242" s="27" t="s">
        <v>398</v>
      </c>
      <c r="AK2242" s="24" t="s">
        <v>121</v>
      </c>
      <c r="AL2242" s="24" t="s">
        <v>7086</v>
      </c>
      <c r="AM2242" s="23">
        <v>44016</v>
      </c>
      <c r="AN2242" s="28">
        <v>908526.10499999998</v>
      </c>
      <c r="AO2242" s="28">
        <v>102854</v>
      </c>
      <c r="AP2242" s="24" t="s">
        <v>12709</v>
      </c>
      <c r="AQ2242" s="24"/>
      <c r="AR2242" s="24"/>
      <c r="AS2242" s="24"/>
      <c r="AT2242" s="24" t="e">
        <v>#N/A</v>
      </c>
      <c r="AU2242" s="24" t="e">
        <v>#N/A</v>
      </c>
      <c r="AV2242" s="24" t="e">
        <v>#N/A</v>
      </c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3"/>
      <c r="BG2242" s="23"/>
      <c r="BH2242" s="23">
        <v>44193</v>
      </c>
      <c r="BI2242" s="26" t="s">
        <v>10014</v>
      </c>
      <c r="BJ2242" s="26" t="s">
        <v>12710</v>
      </c>
      <c r="BK2242" s="29">
        <v>0</v>
      </c>
      <c r="BL2242" s="24" t="s">
        <v>129</v>
      </c>
      <c r="BM2242" s="22" t="str">
        <f ca="1">+IF(Tabla1[[#This Row],[FECHA INGRESO]]&gt;=44986,IF((TODAY()-Tabla1[[#This Row],[FECHA INGRESO]])&gt;=50,"ALERTA","TODAVÍA FALTA"),"N/A")</f>
        <v>N/A</v>
      </c>
      <c r="BN2242" s="7">
        <f>IFERROR((_xlfn.DAYS(Tabla1[[#This Row],[FECHA INGRESO]],Tabla1[[#This Row],[FECHA RETIRO]]))/30,"")</f>
        <v>-5.9</v>
      </c>
    </row>
    <row r="2243" spans="1:66" x14ac:dyDescent="0.35">
      <c r="A2243" s="34">
        <v>1022396010</v>
      </c>
      <c r="B2243" s="22" t="s">
        <v>12711</v>
      </c>
      <c r="C2243" s="23">
        <v>44016</v>
      </c>
      <c r="D2243" s="23" t="s">
        <v>188</v>
      </c>
      <c r="E2243" s="23" t="s">
        <v>111</v>
      </c>
      <c r="F2243" s="23" t="s">
        <v>70</v>
      </c>
      <c r="G2243" s="24"/>
      <c r="H2243" s="24">
        <v>24101248802</v>
      </c>
      <c r="I2243" s="24" t="s">
        <v>72</v>
      </c>
      <c r="J2243" s="24">
        <f>DATEDIF(Tabla1[[#This Row],[FECHA DE NACIMIENTO]],Tabla1[[#This Row],[FECHA ACTUAL]],"Y")</f>
        <v>30</v>
      </c>
      <c r="K2243" s="24" t="s">
        <v>73</v>
      </c>
      <c r="L2243" s="24" t="s">
        <v>112</v>
      </c>
      <c r="M2243" s="24">
        <v>0</v>
      </c>
      <c r="N2243" s="24">
        <v>3</v>
      </c>
      <c r="O2243" s="24">
        <v>3</v>
      </c>
      <c r="P2243" s="24" t="s">
        <v>101</v>
      </c>
      <c r="Q2243" s="23">
        <v>34106</v>
      </c>
      <c r="R2243" s="24" t="s">
        <v>76</v>
      </c>
      <c r="S2243" s="25">
        <v>45119</v>
      </c>
      <c r="T2243" s="24">
        <v>7555432</v>
      </c>
      <c r="U2243" s="24">
        <v>3114676074</v>
      </c>
      <c r="V2243" s="57" t="s">
        <v>12712</v>
      </c>
      <c r="W2243" s="24" t="s">
        <v>12713</v>
      </c>
      <c r="X2243" s="24" t="s">
        <v>12714</v>
      </c>
      <c r="Y2243" s="24" t="s">
        <v>4530</v>
      </c>
      <c r="Z2243" s="24" t="s">
        <v>117</v>
      </c>
      <c r="AA2243" s="24">
        <v>3123505343</v>
      </c>
      <c r="AB2243" s="24" t="s">
        <v>77</v>
      </c>
      <c r="AC2243" s="24" t="s">
        <v>77</v>
      </c>
      <c r="AD2243" s="24" t="s">
        <v>77</v>
      </c>
      <c r="AE2243" s="26" t="s">
        <v>151</v>
      </c>
      <c r="AF2243" s="26"/>
      <c r="AG2243" s="26"/>
      <c r="AH2243" s="27" t="s">
        <v>12715</v>
      </c>
      <c r="AI2243" s="27" t="s">
        <v>398</v>
      </c>
      <c r="AJ2243" s="27" t="s">
        <v>398</v>
      </c>
      <c r="AK2243" s="24" t="s">
        <v>121</v>
      </c>
      <c r="AL2243" s="24" t="s">
        <v>7086</v>
      </c>
      <c r="AM2243" s="23">
        <v>44016</v>
      </c>
      <c r="AN2243" s="28">
        <v>908526.10499999998</v>
      </c>
      <c r="AO2243" s="28">
        <v>102854</v>
      </c>
      <c r="AP2243" s="24" t="s">
        <v>12709</v>
      </c>
      <c r="AQ2243" s="24"/>
      <c r="AR2243" s="24"/>
      <c r="AS2243" s="24"/>
      <c r="AT2243" s="24" t="e">
        <v>#N/A</v>
      </c>
      <c r="AU2243" s="24" t="e">
        <v>#N/A</v>
      </c>
      <c r="AV2243" s="24" t="e">
        <v>#N/A</v>
      </c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3"/>
      <c r="BG2243" s="23"/>
      <c r="BH2243" s="23">
        <v>44104</v>
      </c>
      <c r="BI2243" s="26" t="s">
        <v>466</v>
      </c>
      <c r="BJ2243" s="26" t="s">
        <v>5148</v>
      </c>
      <c r="BK2243" s="29">
        <v>0</v>
      </c>
      <c r="BL2243" s="24" t="s">
        <v>129</v>
      </c>
      <c r="BM2243" s="22" t="str">
        <f ca="1">+IF(Tabla1[[#This Row],[FECHA INGRESO]]&gt;=44986,IF((TODAY()-Tabla1[[#This Row],[FECHA INGRESO]])&gt;=50,"ALERTA","TODAVÍA FALTA"),"N/A")</f>
        <v>N/A</v>
      </c>
      <c r="BN2243" s="7">
        <f>IFERROR((_xlfn.DAYS(Tabla1[[#This Row],[FECHA INGRESO]],Tabla1[[#This Row],[FECHA RETIRO]]))/30,"")</f>
        <v>-2.9333333333333331</v>
      </c>
    </row>
    <row r="2244" spans="1:66" x14ac:dyDescent="0.35">
      <c r="A2244" s="34">
        <v>1233503194</v>
      </c>
      <c r="B2244" s="22" t="s">
        <v>12716</v>
      </c>
      <c r="C2244" s="23">
        <v>44016</v>
      </c>
      <c r="D2244" s="23" t="s">
        <v>188</v>
      </c>
      <c r="E2244" s="24" t="s">
        <v>94</v>
      </c>
      <c r="F2244" s="23" t="s">
        <v>70</v>
      </c>
      <c r="G2244" s="24"/>
      <c r="H2244" s="24">
        <v>24101253734</v>
      </c>
      <c r="I2244" s="24" t="s">
        <v>72</v>
      </c>
      <c r="J2244" s="24">
        <f>DATEDIF(Tabla1[[#This Row],[FECHA DE NACIMIENTO]],Tabla1[[#This Row],[FECHA ACTUAL]],"Y")</f>
        <v>24</v>
      </c>
      <c r="K2244" s="24" t="s">
        <v>96</v>
      </c>
      <c r="L2244" s="24" t="s">
        <v>112</v>
      </c>
      <c r="M2244" s="24">
        <v>0</v>
      </c>
      <c r="N2244" s="24">
        <v>0</v>
      </c>
      <c r="O2244" s="24">
        <v>2</v>
      </c>
      <c r="P2244" s="24" t="s">
        <v>101</v>
      </c>
      <c r="Q2244" s="23">
        <v>36167</v>
      </c>
      <c r="R2244" s="24" t="s">
        <v>76</v>
      </c>
      <c r="S2244" s="25">
        <v>45119</v>
      </c>
      <c r="T2244" s="24"/>
      <c r="U2244" s="24">
        <v>3017621472</v>
      </c>
      <c r="V2244" s="57" t="s">
        <v>12717</v>
      </c>
      <c r="W2244" s="24" t="s">
        <v>12718</v>
      </c>
      <c r="X2244" s="24" t="s">
        <v>11014</v>
      </c>
      <c r="Y2244" s="24"/>
      <c r="Z2244" s="24"/>
      <c r="AA2244" s="24"/>
      <c r="AB2244" s="24" t="s">
        <v>77</v>
      </c>
      <c r="AC2244" s="24" t="s">
        <v>77</v>
      </c>
      <c r="AD2244" s="24" t="s">
        <v>77</v>
      </c>
      <c r="AE2244" s="26" t="s">
        <v>151</v>
      </c>
      <c r="AF2244" s="26"/>
      <c r="AG2244" s="26"/>
      <c r="AH2244" s="27" t="s">
        <v>184</v>
      </c>
      <c r="AI2244" s="27" t="s">
        <v>8260</v>
      </c>
      <c r="AJ2244" s="27" t="s">
        <v>8260</v>
      </c>
      <c r="AK2244" s="24" t="s">
        <v>121</v>
      </c>
      <c r="AL2244" s="24" t="s">
        <v>7086</v>
      </c>
      <c r="AM2244" s="23">
        <v>44016</v>
      </c>
      <c r="AN2244" s="28">
        <v>877803</v>
      </c>
      <c r="AO2244" s="28">
        <v>102854</v>
      </c>
      <c r="AP2244" s="24"/>
      <c r="AQ2244" s="24"/>
      <c r="AR2244" s="24"/>
      <c r="AS2244" s="24"/>
      <c r="AT2244" s="24" t="e">
        <v>#N/A</v>
      </c>
      <c r="AU2244" s="24" t="e">
        <v>#N/A</v>
      </c>
      <c r="AV2244" s="24" t="e">
        <v>#N/A</v>
      </c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3"/>
      <c r="BG2244" s="23"/>
      <c r="BH2244" s="23">
        <v>44043</v>
      </c>
      <c r="BI2244" s="26" t="s">
        <v>10014</v>
      </c>
      <c r="BJ2244" s="26" t="s">
        <v>10412</v>
      </c>
      <c r="BK2244" s="29">
        <v>0</v>
      </c>
      <c r="BL2244" s="24" t="s">
        <v>129</v>
      </c>
      <c r="BM2244" s="22" t="str">
        <f ca="1">+IF(Tabla1[[#This Row],[FECHA INGRESO]]&gt;=44986,IF((TODAY()-Tabla1[[#This Row],[FECHA INGRESO]])&gt;=50,"ALERTA","TODAVÍA FALTA"),"N/A")</f>
        <v>N/A</v>
      </c>
      <c r="BN2244" s="7">
        <f>IFERROR((_xlfn.DAYS(Tabla1[[#This Row],[FECHA INGRESO]],Tabla1[[#This Row],[FECHA RETIRO]]))/30,"")</f>
        <v>-0.9</v>
      </c>
    </row>
    <row r="2245" spans="1:66" x14ac:dyDescent="0.35">
      <c r="A2245" s="34">
        <v>52747594</v>
      </c>
      <c r="B2245" s="22" t="s">
        <v>12719</v>
      </c>
      <c r="C2245" s="23">
        <v>44016</v>
      </c>
      <c r="D2245" s="23" t="s">
        <v>93</v>
      </c>
      <c r="E2245" s="24" t="s">
        <v>94</v>
      </c>
      <c r="F2245" s="23" t="s">
        <v>70</v>
      </c>
      <c r="G2245" s="24"/>
      <c r="H2245" s="24">
        <v>24101246527</v>
      </c>
      <c r="I2245" s="24" t="s">
        <v>95</v>
      </c>
      <c r="J2245" s="24">
        <f>DATEDIF(Tabla1[[#This Row],[FECHA DE NACIMIENTO]],Tabla1[[#This Row],[FECHA ACTUAL]],"Y")</f>
        <v>39</v>
      </c>
      <c r="K2245" s="24" t="s">
        <v>73</v>
      </c>
      <c r="L2245" s="24" t="s">
        <v>112</v>
      </c>
      <c r="M2245" s="24">
        <v>2</v>
      </c>
      <c r="N2245" s="24">
        <v>2</v>
      </c>
      <c r="O2245" s="24">
        <v>3</v>
      </c>
      <c r="P2245" s="24" t="s">
        <v>101</v>
      </c>
      <c r="Q2245" s="23">
        <v>30637</v>
      </c>
      <c r="R2245" s="24" t="s">
        <v>7942</v>
      </c>
      <c r="S2245" s="25">
        <v>45119</v>
      </c>
      <c r="T2245" s="24">
        <v>7966216</v>
      </c>
      <c r="U2245" s="24">
        <v>3134527037</v>
      </c>
      <c r="V2245" s="57" t="s">
        <v>12720</v>
      </c>
      <c r="W2245" s="24" t="s">
        <v>12721</v>
      </c>
      <c r="X2245" s="24" t="s">
        <v>12722</v>
      </c>
      <c r="Y2245" s="24" t="s">
        <v>12723</v>
      </c>
      <c r="Z2245" s="24" t="s">
        <v>162</v>
      </c>
      <c r="AA2245" s="24">
        <v>3112791829</v>
      </c>
      <c r="AB2245" s="24" t="s">
        <v>77</v>
      </c>
      <c r="AC2245" s="24" t="s">
        <v>77</v>
      </c>
      <c r="AD2245" s="24" t="s">
        <v>77</v>
      </c>
      <c r="AE2245" s="26" t="s">
        <v>151</v>
      </c>
      <c r="AF2245" s="26"/>
      <c r="AG2245" s="26"/>
      <c r="AH2245" s="27" t="s">
        <v>12715</v>
      </c>
      <c r="AI2245" s="27" t="s">
        <v>398</v>
      </c>
      <c r="AJ2245" s="27" t="s">
        <v>398</v>
      </c>
      <c r="AK2245" s="24" t="s">
        <v>121</v>
      </c>
      <c r="AL2245" s="24" t="s">
        <v>7086</v>
      </c>
      <c r="AM2245" s="23">
        <v>44016</v>
      </c>
      <c r="AN2245" s="28">
        <v>908526.10499999998</v>
      </c>
      <c r="AO2245" s="28">
        <v>102854</v>
      </c>
      <c r="AP2245" s="24" t="s">
        <v>12709</v>
      </c>
      <c r="AQ2245" s="24"/>
      <c r="AR2245" s="24"/>
      <c r="AS2245" s="24"/>
      <c r="AT2245" s="24" t="e">
        <v>#N/A</v>
      </c>
      <c r="AU2245" s="24" t="e">
        <v>#N/A</v>
      </c>
      <c r="AV2245" s="24" t="e">
        <v>#N/A</v>
      </c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3"/>
      <c r="BG2245" s="23"/>
      <c r="BH2245" s="23">
        <v>44100</v>
      </c>
      <c r="BI2245" s="26" t="s">
        <v>127</v>
      </c>
      <c r="BJ2245" s="26" t="s">
        <v>1434</v>
      </c>
      <c r="BK2245" s="29">
        <v>0</v>
      </c>
      <c r="BL2245" s="24" t="s">
        <v>129</v>
      </c>
      <c r="BM2245" s="22" t="str">
        <f ca="1">+IF(Tabla1[[#This Row],[FECHA INGRESO]]&gt;=44986,IF((TODAY()-Tabla1[[#This Row],[FECHA INGRESO]])&gt;=50,"ALERTA","TODAVÍA FALTA"),"N/A")</f>
        <v>N/A</v>
      </c>
      <c r="BN2245" s="7">
        <f>IFERROR((_xlfn.DAYS(Tabla1[[#This Row],[FECHA INGRESO]],Tabla1[[#This Row],[FECHA RETIRO]]))/30,"")</f>
        <v>-2.8</v>
      </c>
    </row>
    <row r="2246" spans="1:66" x14ac:dyDescent="0.35">
      <c r="A2246" s="34">
        <v>1192813239</v>
      </c>
      <c r="B2246" s="22" t="s">
        <v>12724</v>
      </c>
      <c r="C2246" s="23">
        <v>44018</v>
      </c>
      <c r="D2246" s="23" t="s">
        <v>188</v>
      </c>
      <c r="E2246" s="23" t="s">
        <v>77</v>
      </c>
      <c r="F2246" s="23" t="s">
        <v>77</v>
      </c>
      <c r="G2246" s="24"/>
      <c r="H2246" s="24">
        <v>24101231246</v>
      </c>
      <c r="I2246" s="24" t="s">
        <v>95</v>
      </c>
      <c r="J2246" s="24">
        <f>DATEDIF(Tabla1[[#This Row],[FECHA DE NACIMIENTO]],Tabla1[[#This Row],[FECHA ACTUAL]],"Y")</f>
        <v>21</v>
      </c>
      <c r="K2246" s="24" t="s">
        <v>73</v>
      </c>
      <c r="L2246" s="24" t="s">
        <v>112</v>
      </c>
      <c r="M2246" s="24">
        <v>0</v>
      </c>
      <c r="N2246" s="24">
        <v>0</v>
      </c>
      <c r="O2246" s="24">
        <v>2</v>
      </c>
      <c r="P2246" s="24" t="s">
        <v>101</v>
      </c>
      <c r="Q2246" s="23">
        <v>37172</v>
      </c>
      <c r="R2246" s="24" t="s">
        <v>12725</v>
      </c>
      <c r="S2246" s="25">
        <v>45119</v>
      </c>
      <c r="T2246" s="24"/>
      <c r="U2246" s="24">
        <v>3108045285</v>
      </c>
      <c r="V2246" s="57" t="s">
        <v>12726</v>
      </c>
      <c r="W2246" s="24" t="s">
        <v>12727</v>
      </c>
      <c r="X2246" s="24" t="s">
        <v>12728</v>
      </c>
      <c r="Y2246" s="24" t="s">
        <v>12729</v>
      </c>
      <c r="Z2246" s="24" t="s">
        <v>285</v>
      </c>
      <c r="AA2246" s="24">
        <v>3138256311</v>
      </c>
      <c r="AB2246" s="24" t="s">
        <v>77</v>
      </c>
      <c r="AC2246" s="24" t="s">
        <v>77</v>
      </c>
      <c r="AD2246" s="24" t="s">
        <v>77</v>
      </c>
      <c r="AE2246" s="26" t="s">
        <v>194</v>
      </c>
      <c r="AF2246" s="26"/>
      <c r="AG2246" s="26" t="s">
        <v>12730</v>
      </c>
      <c r="AH2246" s="27" t="s">
        <v>867</v>
      </c>
      <c r="AI2246" s="27" t="s">
        <v>487</v>
      </c>
      <c r="AJ2246" s="27" t="s">
        <v>487</v>
      </c>
      <c r="AK2246" s="24" t="s">
        <v>121</v>
      </c>
      <c r="AL2246" s="24" t="s">
        <v>868</v>
      </c>
      <c r="AM2246" s="23">
        <v>44018</v>
      </c>
      <c r="AN2246" s="28">
        <v>908526</v>
      </c>
      <c r="AO2246" s="28">
        <v>106454</v>
      </c>
      <c r="AP2246" s="24"/>
      <c r="AQ2246" s="24"/>
      <c r="AR2246" s="24"/>
      <c r="AS2246" s="24"/>
      <c r="AT2246" s="24"/>
      <c r="AU2246" s="24"/>
      <c r="AV2246" s="24"/>
      <c r="AW2246" s="24">
        <v>0</v>
      </c>
      <c r="AX2246" s="24"/>
      <c r="AY2246" s="24"/>
      <c r="AZ2246" s="24"/>
      <c r="BA2246" s="24"/>
      <c r="BB2246" s="24"/>
      <c r="BC2246" s="24"/>
      <c r="BD2246" s="24"/>
      <c r="BE2246" s="24"/>
      <c r="BF2246" s="23"/>
      <c r="BG2246" s="23"/>
      <c r="BH2246" s="23">
        <v>44475</v>
      </c>
      <c r="BI2246" s="26" t="s">
        <v>10014</v>
      </c>
      <c r="BJ2246" s="26" t="s">
        <v>9932</v>
      </c>
      <c r="BK2246" s="29">
        <v>0</v>
      </c>
      <c r="BL2246" s="24" t="s">
        <v>129</v>
      </c>
      <c r="BM2246" s="22" t="str">
        <f ca="1">+IF(Tabla1[[#This Row],[FECHA INGRESO]]&gt;=44986,IF((TODAY()-Tabla1[[#This Row],[FECHA INGRESO]])&gt;=50,"ALERTA","TODAVÍA FALTA"),"N/A")</f>
        <v>N/A</v>
      </c>
      <c r="BN2246" s="7">
        <f>IFERROR((_xlfn.DAYS(Tabla1[[#This Row],[FECHA INGRESO]],Tabla1[[#This Row],[FECHA RETIRO]]))/30,"")</f>
        <v>-15.233333333333333</v>
      </c>
    </row>
    <row r="2247" spans="1:66" x14ac:dyDescent="0.35">
      <c r="A2247" s="34">
        <v>53093423</v>
      </c>
      <c r="B2247" s="22" t="s">
        <v>12731</v>
      </c>
      <c r="C2247" s="23">
        <v>44018</v>
      </c>
      <c r="D2247" s="23" t="s">
        <v>131</v>
      </c>
      <c r="E2247" s="23" t="s">
        <v>111</v>
      </c>
      <c r="F2247" s="23" t="s">
        <v>70</v>
      </c>
      <c r="G2247" s="24"/>
      <c r="H2247" s="24">
        <v>24101209838</v>
      </c>
      <c r="I2247" s="24" t="s">
        <v>95</v>
      </c>
      <c r="J2247" s="24">
        <f>DATEDIF(Tabla1[[#This Row],[FECHA DE NACIMIENTO]],Tabla1[[#This Row],[FECHA ACTUAL]],"Y")</f>
        <v>38</v>
      </c>
      <c r="K2247" s="24" t="s">
        <v>73</v>
      </c>
      <c r="L2247" s="24" t="s">
        <v>234</v>
      </c>
      <c r="M2247" s="24">
        <v>1</v>
      </c>
      <c r="N2247" s="24">
        <v>1</v>
      </c>
      <c r="O2247" s="24">
        <v>3</v>
      </c>
      <c r="P2247" s="24" t="s">
        <v>101</v>
      </c>
      <c r="Q2247" s="23">
        <v>31202</v>
      </c>
      <c r="R2247" s="24" t="s">
        <v>76</v>
      </c>
      <c r="S2247" s="25">
        <v>45119</v>
      </c>
      <c r="T2247" s="24"/>
      <c r="U2247" s="24">
        <v>3204529576</v>
      </c>
      <c r="V2247" s="57" t="s">
        <v>12732</v>
      </c>
      <c r="W2247" s="24" t="s">
        <v>12733</v>
      </c>
      <c r="X2247" s="24" t="s">
        <v>12734</v>
      </c>
      <c r="Y2247" s="24" t="s">
        <v>12735</v>
      </c>
      <c r="Z2247" s="24" t="s">
        <v>82</v>
      </c>
      <c r="AA2247" s="24">
        <v>3204529576</v>
      </c>
      <c r="AB2247" s="24" t="s">
        <v>77</v>
      </c>
      <c r="AC2247" s="24" t="s">
        <v>77</v>
      </c>
      <c r="AD2247" s="24" t="s">
        <v>77</v>
      </c>
      <c r="AE2247" s="26" t="s">
        <v>151</v>
      </c>
      <c r="AF2247" s="26"/>
      <c r="AG2247" s="26"/>
      <c r="AH2247" s="27" t="s">
        <v>184</v>
      </c>
      <c r="AI2247" s="27" t="s">
        <v>7046</v>
      </c>
      <c r="AJ2247" s="27" t="s">
        <v>7046</v>
      </c>
      <c r="AK2247" s="24" t="s">
        <v>121</v>
      </c>
      <c r="AL2247" s="24" t="s">
        <v>7086</v>
      </c>
      <c r="AM2247" s="23">
        <v>44018</v>
      </c>
      <c r="AN2247" s="28">
        <v>877803</v>
      </c>
      <c r="AO2247" s="28">
        <v>102854</v>
      </c>
      <c r="AP2247" s="24"/>
      <c r="AQ2247" s="24"/>
      <c r="AR2247" s="24"/>
      <c r="AS2247" s="24"/>
      <c r="AT2247" s="24" t="e">
        <v>#N/A</v>
      </c>
      <c r="AU2247" s="24" t="e">
        <v>#N/A</v>
      </c>
      <c r="AV2247" s="24" t="e">
        <v>#N/A</v>
      </c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3"/>
      <c r="BG2247" s="23"/>
      <c r="BH2247" s="23">
        <v>44195</v>
      </c>
      <c r="BI2247" s="26" t="s">
        <v>466</v>
      </c>
      <c r="BJ2247" s="26" t="s">
        <v>1434</v>
      </c>
      <c r="BK2247" s="29">
        <v>0</v>
      </c>
      <c r="BL2247" s="24" t="s">
        <v>129</v>
      </c>
      <c r="BM2247" s="22" t="str">
        <f ca="1">+IF(Tabla1[[#This Row],[FECHA INGRESO]]&gt;=44986,IF((TODAY()-Tabla1[[#This Row],[FECHA INGRESO]])&gt;=50,"ALERTA","TODAVÍA FALTA"),"N/A")</f>
        <v>N/A</v>
      </c>
      <c r="BN2247" s="7">
        <f>IFERROR((_xlfn.DAYS(Tabla1[[#This Row],[FECHA INGRESO]],Tabla1[[#This Row],[FECHA RETIRO]]))/30,"")</f>
        <v>-5.9</v>
      </c>
    </row>
    <row r="2248" spans="1:66" x14ac:dyDescent="0.35">
      <c r="A2248" s="34">
        <v>1033817180</v>
      </c>
      <c r="B2248" s="22" t="s">
        <v>12736</v>
      </c>
      <c r="C2248" s="23">
        <v>44019</v>
      </c>
      <c r="D2248" s="23" t="s">
        <v>266</v>
      </c>
      <c r="E2248" s="23" t="s">
        <v>110</v>
      </c>
      <c r="F2248" s="23" t="s">
        <v>70</v>
      </c>
      <c r="G2248" s="24"/>
      <c r="H2248" s="24">
        <v>24101222785</v>
      </c>
      <c r="I2248" s="24" t="s">
        <v>95</v>
      </c>
      <c r="J2248" s="24">
        <f>DATEDIF(Tabla1[[#This Row],[FECHA DE NACIMIENTO]],Tabla1[[#This Row],[FECHA ACTUAL]],"Y")</f>
        <v>24</v>
      </c>
      <c r="K2248" s="24" t="s">
        <v>73</v>
      </c>
      <c r="L2248" s="24" t="s">
        <v>112</v>
      </c>
      <c r="M2248" s="24">
        <v>0</v>
      </c>
      <c r="N2248" s="24">
        <v>0</v>
      </c>
      <c r="O2248" s="24">
        <v>3</v>
      </c>
      <c r="P2248" s="24" t="s">
        <v>101</v>
      </c>
      <c r="Q2248" s="23">
        <v>36351</v>
      </c>
      <c r="R2248" s="24" t="s">
        <v>76</v>
      </c>
      <c r="S2248" s="25">
        <v>45119</v>
      </c>
      <c r="T2248" s="24">
        <v>3922306</v>
      </c>
      <c r="U2248" s="24">
        <v>3223010082</v>
      </c>
      <c r="V2248" s="57" t="s">
        <v>12737</v>
      </c>
      <c r="W2248" s="24" t="s">
        <v>12738</v>
      </c>
      <c r="X2248" s="24" t="s">
        <v>1610</v>
      </c>
      <c r="Y2248" s="24" t="s">
        <v>12739</v>
      </c>
      <c r="Z2248" s="24" t="s">
        <v>117</v>
      </c>
      <c r="AA2248" s="24">
        <v>3118897096</v>
      </c>
      <c r="AB2248" s="24" t="s">
        <v>77</v>
      </c>
      <c r="AC2248" s="24" t="s">
        <v>77</v>
      </c>
      <c r="AD2248" s="24" t="s">
        <v>77</v>
      </c>
      <c r="AE2248" s="26" t="s">
        <v>151</v>
      </c>
      <c r="AF2248" s="26"/>
      <c r="AG2248" s="26"/>
      <c r="AH2248" s="27" t="s">
        <v>184</v>
      </c>
      <c r="AI2248" s="27" t="s">
        <v>120</v>
      </c>
      <c r="AJ2248" s="27" t="s">
        <v>120</v>
      </c>
      <c r="AK2248" s="24" t="s">
        <v>121</v>
      </c>
      <c r="AL2248" s="24" t="s">
        <v>7086</v>
      </c>
      <c r="AM2248" s="23">
        <v>44019</v>
      </c>
      <c r="AN2248" s="28">
        <v>908526</v>
      </c>
      <c r="AO2248" s="28">
        <v>106454</v>
      </c>
      <c r="AP2248" s="24"/>
      <c r="AQ2248" s="24"/>
      <c r="AR2248" s="24"/>
      <c r="AS2248" s="24"/>
      <c r="AT2248" s="24"/>
      <c r="AU2248" s="24"/>
      <c r="AV2248" s="24"/>
      <c r="AW2248" s="24">
        <v>77</v>
      </c>
      <c r="AX2248" s="24"/>
      <c r="AY2248" s="24"/>
      <c r="AZ2248" s="24"/>
      <c r="BA2248" s="24"/>
      <c r="BB2248" s="24"/>
      <c r="BC2248" s="24"/>
      <c r="BD2248" s="24"/>
      <c r="BE2248" s="24"/>
      <c r="BF2248" s="23"/>
      <c r="BG2248" s="23"/>
      <c r="BH2248" s="23">
        <v>44438</v>
      </c>
      <c r="BI2248" s="26" t="s">
        <v>466</v>
      </c>
      <c r="BJ2248" s="26" t="s">
        <v>1434</v>
      </c>
      <c r="BK2248" s="29">
        <v>0</v>
      </c>
      <c r="BL2248" s="24" t="s">
        <v>129</v>
      </c>
      <c r="BM2248" s="22" t="str">
        <f ca="1">+IF(Tabla1[[#This Row],[FECHA INGRESO]]&gt;=44986,IF((TODAY()-Tabla1[[#This Row],[FECHA INGRESO]])&gt;=50,"ALERTA","TODAVÍA FALTA"),"N/A")</f>
        <v>N/A</v>
      </c>
      <c r="BN2248" s="7">
        <f>IFERROR((_xlfn.DAYS(Tabla1[[#This Row],[FECHA INGRESO]],Tabla1[[#This Row],[FECHA RETIRO]]))/30,"")</f>
        <v>-13.966666666666667</v>
      </c>
    </row>
    <row r="2249" spans="1:66" x14ac:dyDescent="0.35">
      <c r="A2249" s="34">
        <v>1004842854</v>
      </c>
      <c r="B2249" s="22" t="s">
        <v>12740</v>
      </c>
      <c r="C2249" s="23">
        <v>44019</v>
      </c>
      <c r="D2249" s="23" t="s">
        <v>157</v>
      </c>
      <c r="E2249" s="23" t="s">
        <v>111</v>
      </c>
      <c r="F2249" s="23" t="s">
        <v>70</v>
      </c>
      <c r="G2249" s="24"/>
      <c r="H2249" s="24">
        <v>24101222329</v>
      </c>
      <c r="I2249" s="24" t="s">
        <v>95</v>
      </c>
      <c r="J2249" s="24">
        <f>DATEDIF(Tabla1[[#This Row],[FECHA DE NACIMIENTO]],Tabla1[[#This Row],[FECHA ACTUAL]],"Y")</f>
        <v>22</v>
      </c>
      <c r="K2249" s="24" t="s">
        <v>96</v>
      </c>
      <c r="L2249" s="24" t="s">
        <v>112</v>
      </c>
      <c r="M2249" s="24">
        <v>1</v>
      </c>
      <c r="N2249" s="24">
        <v>1</v>
      </c>
      <c r="O2249" s="24">
        <v>3</v>
      </c>
      <c r="P2249" s="24" t="s">
        <v>101</v>
      </c>
      <c r="Q2249" s="23">
        <v>37049</v>
      </c>
      <c r="R2249" s="24" t="s">
        <v>7211</v>
      </c>
      <c r="S2249" s="25">
        <v>45119</v>
      </c>
      <c r="T2249" s="24"/>
      <c r="U2249" s="24">
        <v>3153841568</v>
      </c>
      <c r="V2249" s="57" t="s">
        <v>12741</v>
      </c>
      <c r="W2249" s="24" t="s">
        <v>12742</v>
      </c>
      <c r="X2249" s="24" t="s">
        <v>12180</v>
      </c>
      <c r="Y2249" s="24" t="s">
        <v>12743</v>
      </c>
      <c r="Z2249" s="24" t="s">
        <v>12744</v>
      </c>
      <c r="AA2249" s="24">
        <v>3142830883</v>
      </c>
      <c r="AB2249" s="24" t="s">
        <v>77</v>
      </c>
      <c r="AC2249" s="24" t="s">
        <v>77</v>
      </c>
      <c r="AD2249" s="24" t="s">
        <v>77</v>
      </c>
      <c r="AE2249" s="26" t="s">
        <v>151</v>
      </c>
      <c r="AF2249" s="26"/>
      <c r="AG2249" s="26"/>
      <c r="AH2249" s="27" t="s">
        <v>184</v>
      </c>
      <c r="AI2249" s="27" t="s">
        <v>120</v>
      </c>
      <c r="AJ2249" s="27" t="s">
        <v>120</v>
      </c>
      <c r="AK2249" s="24" t="s">
        <v>121</v>
      </c>
      <c r="AL2249" s="24" t="s">
        <v>7086</v>
      </c>
      <c r="AM2249" s="23">
        <v>44019</v>
      </c>
      <c r="AN2249" s="28">
        <v>877803</v>
      </c>
      <c r="AO2249" s="28">
        <v>102854</v>
      </c>
      <c r="AP2249" s="24"/>
      <c r="AQ2249" s="24"/>
      <c r="AR2249" s="24"/>
      <c r="AS2249" s="24"/>
      <c r="AT2249" s="24" t="e">
        <v>#N/A</v>
      </c>
      <c r="AU2249" s="24" t="e">
        <v>#N/A</v>
      </c>
      <c r="AV2249" s="24" t="e">
        <v>#N/A</v>
      </c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3"/>
      <c r="BG2249" s="23"/>
      <c r="BH2249" s="23">
        <v>44043</v>
      </c>
      <c r="BI2249" s="26" t="s">
        <v>10014</v>
      </c>
      <c r="BJ2249" s="26" t="s">
        <v>10412</v>
      </c>
      <c r="BK2249" s="29">
        <v>0</v>
      </c>
      <c r="BL2249" s="24" t="s">
        <v>129</v>
      </c>
      <c r="BM2249" s="22" t="str">
        <f ca="1">+IF(Tabla1[[#This Row],[FECHA INGRESO]]&gt;=44986,IF((TODAY()-Tabla1[[#This Row],[FECHA INGRESO]])&gt;=50,"ALERTA","TODAVÍA FALTA"),"N/A")</f>
        <v>N/A</v>
      </c>
      <c r="BN2249" s="7">
        <f>IFERROR((_xlfn.DAYS(Tabla1[[#This Row],[FECHA INGRESO]],Tabla1[[#This Row],[FECHA RETIRO]]))/30,"")</f>
        <v>-0.8</v>
      </c>
    </row>
    <row r="2250" spans="1:66" x14ac:dyDescent="0.35">
      <c r="A2250" s="34">
        <v>1031162252</v>
      </c>
      <c r="B2250" s="22" t="s">
        <v>12745</v>
      </c>
      <c r="C2250" s="23">
        <v>44019</v>
      </c>
      <c r="D2250" s="23" t="s">
        <v>131</v>
      </c>
      <c r="E2250" s="23" t="s">
        <v>111</v>
      </c>
      <c r="F2250" s="23" t="s">
        <v>70</v>
      </c>
      <c r="G2250" s="24"/>
      <c r="H2250" s="24">
        <v>24101224837</v>
      </c>
      <c r="I2250" s="24" t="s">
        <v>72</v>
      </c>
      <c r="J2250" s="24">
        <f>DATEDIF(Tabla1[[#This Row],[FECHA DE NACIMIENTO]],Tabla1[[#This Row],[FECHA ACTUAL]],"Y")</f>
        <v>27</v>
      </c>
      <c r="K2250" s="24" t="s">
        <v>96</v>
      </c>
      <c r="L2250" s="24" t="s">
        <v>112</v>
      </c>
      <c r="M2250" s="24">
        <v>0</v>
      </c>
      <c r="N2250" s="24">
        <v>2</v>
      </c>
      <c r="O2250" s="24">
        <v>3</v>
      </c>
      <c r="P2250" s="24" t="s">
        <v>101</v>
      </c>
      <c r="Q2250" s="23">
        <v>35039</v>
      </c>
      <c r="R2250" s="24" t="s">
        <v>76</v>
      </c>
      <c r="S2250" s="25">
        <v>45119</v>
      </c>
      <c r="T2250" s="24"/>
      <c r="U2250" s="24">
        <v>3124272663</v>
      </c>
      <c r="V2250" s="57" t="s">
        <v>12746</v>
      </c>
      <c r="W2250" s="24" t="s">
        <v>12747</v>
      </c>
      <c r="X2250" s="24" t="s">
        <v>12658</v>
      </c>
      <c r="Y2250" s="24" t="s">
        <v>12748</v>
      </c>
      <c r="Z2250" s="24" t="s">
        <v>117</v>
      </c>
      <c r="AA2250" s="24">
        <v>3132716694</v>
      </c>
      <c r="AB2250" s="24" t="s">
        <v>77</v>
      </c>
      <c r="AC2250" s="24" t="s">
        <v>77</v>
      </c>
      <c r="AD2250" s="24" t="s">
        <v>77</v>
      </c>
      <c r="AE2250" s="26" t="s">
        <v>151</v>
      </c>
      <c r="AF2250" s="26"/>
      <c r="AG2250" s="26"/>
      <c r="AH2250" s="27" t="s">
        <v>184</v>
      </c>
      <c r="AI2250" s="27" t="s">
        <v>10149</v>
      </c>
      <c r="AJ2250" s="27" t="s">
        <v>10149</v>
      </c>
      <c r="AK2250" s="24" t="s">
        <v>121</v>
      </c>
      <c r="AL2250" s="24" t="s">
        <v>7086</v>
      </c>
      <c r="AM2250" s="23">
        <v>44019</v>
      </c>
      <c r="AN2250" s="28">
        <v>877803</v>
      </c>
      <c r="AO2250" s="28">
        <v>102854</v>
      </c>
      <c r="AP2250" s="24"/>
      <c r="AQ2250" s="24"/>
      <c r="AR2250" s="24"/>
      <c r="AS2250" s="24"/>
      <c r="AT2250" s="24" t="e">
        <v>#N/A</v>
      </c>
      <c r="AU2250" s="24" t="e">
        <v>#N/A</v>
      </c>
      <c r="AV2250" s="24" t="e">
        <v>#N/A</v>
      </c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3"/>
      <c r="BG2250" s="23"/>
      <c r="BH2250" s="23">
        <v>44046</v>
      </c>
      <c r="BI2250" s="26" t="s">
        <v>466</v>
      </c>
      <c r="BJ2250" s="26" t="s">
        <v>12749</v>
      </c>
      <c r="BK2250" s="29">
        <v>0</v>
      </c>
      <c r="BL2250" s="24" t="s">
        <v>129</v>
      </c>
      <c r="BM2250" s="22" t="str">
        <f ca="1">+IF(Tabla1[[#This Row],[FECHA INGRESO]]&gt;=44986,IF((TODAY()-Tabla1[[#This Row],[FECHA INGRESO]])&gt;=50,"ALERTA","TODAVÍA FALTA"),"N/A")</f>
        <v>N/A</v>
      </c>
      <c r="BN2250" s="7">
        <f>IFERROR((_xlfn.DAYS(Tabla1[[#This Row],[FECHA INGRESO]],Tabla1[[#This Row],[FECHA RETIRO]]))/30,"")</f>
        <v>-0.9</v>
      </c>
    </row>
    <row r="2251" spans="1:66" x14ac:dyDescent="0.35">
      <c r="A2251" s="34">
        <v>1000116977</v>
      </c>
      <c r="B2251" s="22" t="s">
        <v>12750</v>
      </c>
      <c r="C2251" s="23">
        <v>44019</v>
      </c>
      <c r="D2251" s="23" t="s">
        <v>188</v>
      </c>
      <c r="E2251" s="23" t="s">
        <v>111</v>
      </c>
      <c r="F2251" s="23" t="s">
        <v>70</v>
      </c>
      <c r="G2251" s="24"/>
      <c r="H2251" s="24">
        <v>24101258133</v>
      </c>
      <c r="I2251" s="24" t="s">
        <v>95</v>
      </c>
      <c r="J2251" s="24">
        <f>DATEDIF(Tabla1[[#This Row],[FECHA DE NACIMIENTO]],Tabla1[[#This Row],[FECHA ACTUAL]],"Y")</f>
        <v>22</v>
      </c>
      <c r="K2251" s="24" t="s">
        <v>96</v>
      </c>
      <c r="L2251" s="24" t="s">
        <v>112</v>
      </c>
      <c r="M2251" s="24">
        <v>0</v>
      </c>
      <c r="N2251" s="24">
        <v>0</v>
      </c>
      <c r="O2251" s="24">
        <v>2</v>
      </c>
      <c r="P2251" s="24" t="s">
        <v>101</v>
      </c>
      <c r="Q2251" s="23">
        <v>36844</v>
      </c>
      <c r="R2251" s="24" t="s">
        <v>76</v>
      </c>
      <c r="S2251" s="25">
        <v>45119</v>
      </c>
      <c r="T2251" s="24"/>
      <c r="U2251" s="24">
        <v>3195580215</v>
      </c>
      <c r="V2251" s="24" t="s">
        <v>12751</v>
      </c>
      <c r="W2251" s="24" t="s">
        <v>12752</v>
      </c>
      <c r="X2251" s="24" t="s">
        <v>12753</v>
      </c>
      <c r="Y2251" s="24" t="s">
        <v>12754</v>
      </c>
      <c r="Z2251" s="24" t="s">
        <v>117</v>
      </c>
      <c r="AA2251" s="24">
        <v>3015100631</v>
      </c>
      <c r="AB2251" s="24" t="s">
        <v>101</v>
      </c>
      <c r="AC2251" s="24" t="s">
        <v>83</v>
      </c>
      <c r="AD2251" s="24" t="e">
        <v>#REF!</v>
      </c>
      <c r="AE2251" s="26" t="s">
        <v>151</v>
      </c>
      <c r="AF2251" s="26"/>
      <c r="AG2251" s="26"/>
      <c r="AH2251" s="27" t="s">
        <v>184</v>
      </c>
      <c r="AI2251" s="27" t="s">
        <v>1612</v>
      </c>
      <c r="AJ2251" s="27" t="s">
        <v>487</v>
      </c>
      <c r="AK2251" s="24" t="s">
        <v>121</v>
      </c>
      <c r="AL2251" s="24" t="s">
        <v>7086</v>
      </c>
      <c r="AM2251" s="23">
        <v>44019</v>
      </c>
      <c r="AN2251" s="28">
        <v>1000000</v>
      </c>
      <c r="AO2251" s="28">
        <v>117172</v>
      </c>
      <c r="AP2251" s="24" t="s">
        <v>12552</v>
      </c>
      <c r="AQ2251" s="24" t="s">
        <v>12298</v>
      </c>
      <c r="AR2251" s="24"/>
      <c r="AS2251" s="24"/>
      <c r="AT2251" s="24"/>
      <c r="AU2251" s="24"/>
      <c r="AV2251" s="24"/>
      <c r="AW2251" s="24">
        <v>92</v>
      </c>
      <c r="AX2251" s="24"/>
      <c r="AY2251" s="24"/>
      <c r="AZ2251" s="24"/>
      <c r="BA2251" s="24"/>
      <c r="BB2251" s="24"/>
      <c r="BC2251" s="24"/>
      <c r="BD2251" s="24"/>
      <c r="BE2251" s="24"/>
      <c r="BF2251" s="23"/>
      <c r="BG2251" s="23"/>
      <c r="BH2251" s="23">
        <v>44599</v>
      </c>
      <c r="BI2251" s="26" t="s">
        <v>466</v>
      </c>
      <c r="BJ2251" s="26" t="s">
        <v>1434</v>
      </c>
      <c r="BK2251" s="29">
        <v>0</v>
      </c>
      <c r="BL2251" s="24" t="s">
        <v>129</v>
      </c>
      <c r="BM2251" s="22" t="str">
        <f ca="1">+IF(Tabla1[[#This Row],[FECHA INGRESO]]&gt;=44986,IF((TODAY()-Tabla1[[#This Row],[FECHA INGRESO]])&gt;=50,"ALERTA","TODAVÍA FALTA"),"N/A")</f>
        <v>N/A</v>
      </c>
      <c r="BN2251" s="7">
        <f>IFERROR((_xlfn.DAYS(Tabla1[[#This Row],[FECHA INGRESO]],Tabla1[[#This Row],[FECHA RETIRO]]))/30,"")</f>
        <v>-19.333333333333332</v>
      </c>
    </row>
    <row r="2252" spans="1:66" x14ac:dyDescent="0.35">
      <c r="A2252" s="34">
        <v>39023742</v>
      </c>
      <c r="B2252" s="22" t="s">
        <v>12755</v>
      </c>
      <c r="C2252" s="23">
        <v>44021</v>
      </c>
      <c r="D2252" s="23" t="s">
        <v>157</v>
      </c>
      <c r="E2252" s="23" t="s">
        <v>111</v>
      </c>
      <c r="F2252" s="23" t="s">
        <v>111</v>
      </c>
      <c r="G2252" s="24"/>
      <c r="H2252" s="24">
        <v>24101278276</v>
      </c>
      <c r="I2252" s="24" t="s">
        <v>95</v>
      </c>
      <c r="J2252" s="24">
        <f>DATEDIF(Tabla1[[#This Row],[FECHA DE NACIMIENTO]],Tabla1[[#This Row],[FECHA ACTUAL]],"Y")</f>
        <v>39</v>
      </c>
      <c r="K2252" s="24" t="s">
        <v>96</v>
      </c>
      <c r="L2252" s="24" t="s">
        <v>112</v>
      </c>
      <c r="M2252" s="24">
        <v>2</v>
      </c>
      <c r="N2252" s="24">
        <v>2</v>
      </c>
      <c r="O2252" s="24">
        <v>3</v>
      </c>
      <c r="P2252" s="24" t="s">
        <v>101</v>
      </c>
      <c r="Q2252" s="23">
        <v>30781</v>
      </c>
      <c r="R2252" s="24" t="s">
        <v>6446</v>
      </c>
      <c r="S2252" s="25">
        <v>45119</v>
      </c>
      <c r="T2252" s="24"/>
      <c r="U2252" s="24">
        <v>3162994257</v>
      </c>
      <c r="V2252" s="57" t="s">
        <v>12756</v>
      </c>
      <c r="W2252" s="24" t="s">
        <v>12757</v>
      </c>
      <c r="X2252" s="24" t="s">
        <v>5871</v>
      </c>
      <c r="Y2252" s="24" t="s">
        <v>12758</v>
      </c>
      <c r="Z2252" s="24" t="s">
        <v>285</v>
      </c>
      <c r="AA2252" s="24">
        <v>3126229545</v>
      </c>
      <c r="AB2252" s="24" t="s">
        <v>77</v>
      </c>
      <c r="AC2252" s="24" t="s">
        <v>77</v>
      </c>
      <c r="AD2252" s="24" t="s">
        <v>77</v>
      </c>
      <c r="AE2252" s="26" t="s">
        <v>151</v>
      </c>
      <c r="AF2252" s="26"/>
      <c r="AG2252" s="26"/>
      <c r="AH2252" s="27" t="s">
        <v>137</v>
      </c>
      <c r="AI2252" s="27" t="s">
        <v>421</v>
      </c>
      <c r="AJ2252" s="27" t="s">
        <v>421</v>
      </c>
      <c r="AK2252" s="24" t="s">
        <v>89</v>
      </c>
      <c r="AL2252" s="24" t="s">
        <v>7086</v>
      </c>
      <c r="AM2252" s="23">
        <v>44021</v>
      </c>
      <c r="AN2252" s="28">
        <v>908526.10499999998</v>
      </c>
      <c r="AO2252" s="28">
        <v>102854</v>
      </c>
      <c r="AP2252" s="24"/>
      <c r="AQ2252" s="24"/>
      <c r="AR2252" s="24"/>
      <c r="AS2252" s="24"/>
      <c r="AT2252" s="24" t="e">
        <v>#N/A</v>
      </c>
      <c r="AU2252" s="24" t="e">
        <v>#N/A</v>
      </c>
      <c r="AV2252" s="24" t="e">
        <v>#N/A</v>
      </c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3"/>
      <c r="BG2252" s="23"/>
      <c r="BH2252" s="23">
        <v>44043</v>
      </c>
      <c r="BI2252" s="26" t="s">
        <v>10014</v>
      </c>
      <c r="BJ2252" s="26" t="s">
        <v>2589</v>
      </c>
      <c r="BK2252" s="29">
        <v>0</v>
      </c>
      <c r="BL2252" s="24" t="s">
        <v>129</v>
      </c>
      <c r="BM2252" s="22" t="str">
        <f ca="1">+IF(Tabla1[[#This Row],[FECHA INGRESO]]&gt;=44986,IF((TODAY()-Tabla1[[#This Row],[FECHA INGRESO]])&gt;=50,"ALERTA","TODAVÍA FALTA"),"N/A")</f>
        <v>N/A</v>
      </c>
      <c r="BN2252" s="7">
        <f>IFERROR((_xlfn.DAYS(Tabla1[[#This Row],[FECHA INGRESO]],Tabla1[[#This Row],[FECHA RETIRO]]))/30,"")</f>
        <v>-0.73333333333333328</v>
      </c>
    </row>
    <row r="2253" spans="1:66" x14ac:dyDescent="0.35">
      <c r="A2253" s="34">
        <v>1032499389</v>
      </c>
      <c r="B2253" s="22" t="s">
        <v>12759</v>
      </c>
      <c r="C2253" s="23">
        <v>44022</v>
      </c>
      <c r="D2253" s="23" t="s">
        <v>157</v>
      </c>
      <c r="E2253" s="23" t="s">
        <v>110</v>
      </c>
      <c r="F2253" s="23" t="s">
        <v>70</v>
      </c>
      <c r="G2253" s="24"/>
      <c r="H2253" s="24">
        <v>24101260112</v>
      </c>
      <c r="I2253" s="24" t="s">
        <v>95</v>
      </c>
      <c r="J2253" s="24">
        <f>DATEDIF(Tabla1[[#This Row],[FECHA DE NACIMIENTO]],Tabla1[[#This Row],[FECHA ACTUAL]],"Y")</f>
        <v>24</v>
      </c>
      <c r="K2253" s="24" t="s">
        <v>320</v>
      </c>
      <c r="L2253" s="24" t="s">
        <v>112</v>
      </c>
      <c r="M2253" s="24">
        <v>0</v>
      </c>
      <c r="N2253" s="24">
        <v>0</v>
      </c>
      <c r="O2253" s="24">
        <v>3</v>
      </c>
      <c r="P2253" s="24" t="s">
        <v>101</v>
      </c>
      <c r="Q2253" s="23">
        <v>36018</v>
      </c>
      <c r="R2253" s="24" t="s">
        <v>76</v>
      </c>
      <c r="S2253" s="25">
        <v>45119</v>
      </c>
      <c r="T2253" s="24">
        <v>5783534</v>
      </c>
      <c r="U2253" s="24">
        <v>30167012580</v>
      </c>
      <c r="V2253" s="57" t="s">
        <v>12760</v>
      </c>
      <c r="W2253" s="24" t="s">
        <v>12761</v>
      </c>
      <c r="X2253" s="24" t="s">
        <v>12762</v>
      </c>
      <c r="Y2253" s="24" t="s">
        <v>12763</v>
      </c>
      <c r="Z2253" s="24" t="s">
        <v>117</v>
      </c>
      <c r="AA2253" s="24">
        <v>3133101289</v>
      </c>
      <c r="AB2253" s="24" t="s">
        <v>77</v>
      </c>
      <c r="AC2253" s="24" t="s">
        <v>77</v>
      </c>
      <c r="AD2253" s="24" t="s">
        <v>77</v>
      </c>
      <c r="AE2253" s="26" t="s">
        <v>151</v>
      </c>
      <c r="AF2253" s="26"/>
      <c r="AG2253" s="26"/>
      <c r="AH2253" s="27" t="s">
        <v>184</v>
      </c>
      <c r="AI2253" s="27" t="s">
        <v>487</v>
      </c>
      <c r="AJ2253" s="27" t="s">
        <v>487</v>
      </c>
      <c r="AK2253" s="24" t="s">
        <v>121</v>
      </c>
      <c r="AL2253" s="24" t="s">
        <v>7086</v>
      </c>
      <c r="AM2253" s="23">
        <v>44022</v>
      </c>
      <c r="AN2253" s="28">
        <v>877803</v>
      </c>
      <c r="AO2253" s="28">
        <v>102854</v>
      </c>
      <c r="AP2253" s="24"/>
      <c r="AQ2253" s="24"/>
      <c r="AR2253" s="24"/>
      <c r="AS2253" s="24"/>
      <c r="AT2253" s="24" t="e">
        <v>#N/A</v>
      </c>
      <c r="AU2253" s="24" t="e">
        <v>#N/A</v>
      </c>
      <c r="AV2253" s="24" t="e">
        <v>#N/A</v>
      </c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3"/>
      <c r="BG2253" s="23"/>
      <c r="BH2253" s="23">
        <v>44201</v>
      </c>
      <c r="BI2253" s="26" t="s">
        <v>127</v>
      </c>
      <c r="BJ2253" s="26" t="s">
        <v>5148</v>
      </c>
      <c r="BK2253" s="29">
        <v>0</v>
      </c>
      <c r="BL2253" s="24" t="s">
        <v>129</v>
      </c>
      <c r="BM2253" s="22" t="str">
        <f ca="1">+IF(Tabla1[[#This Row],[FECHA INGRESO]]&gt;=44986,IF((TODAY()-Tabla1[[#This Row],[FECHA INGRESO]])&gt;=50,"ALERTA","TODAVÍA FALTA"),"N/A")</f>
        <v>N/A</v>
      </c>
      <c r="BN2253" s="7">
        <f>IFERROR((_xlfn.DAYS(Tabla1[[#This Row],[FECHA INGRESO]],Tabla1[[#This Row],[FECHA RETIRO]]))/30,"")</f>
        <v>-5.9666666666666668</v>
      </c>
    </row>
    <row r="2254" spans="1:66" x14ac:dyDescent="0.35">
      <c r="A2254" s="34">
        <v>1073694503</v>
      </c>
      <c r="B2254" s="22" t="s">
        <v>12764</v>
      </c>
      <c r="C2254" s="23">
        <v>44022</v>
      </c>
      <c r="D2254" s="23" t="s">
        <v>157</v>
      </c>
      <c r="E2254" s="23" t="s">
        <v>111</v>
      </c>
      <c r="F2254" s="23" t="s">
        <v>70</v>
      </c>
      <c r="G2254" s="24"/>
      <c r="H2254" s="24">
        <v>24101260376</v>
      </c>
      <c r="I2254" s="24" t="s">
        <v>72</v>
      </c>
      <c r="J2254" s="24">
        <f>DATEDIF(Tabla1[[#This Row],[FECHA DE NACIMIENTO]],Tabla1[[#This Row],[FECHA ACTUAL]],"Y")</f>
        <v>31</v>
      </c>
      <c r="K2254" s="24" t="s">
        <v>1020</v>
      </c>
      <c r="L2254" s="24" t="s">
        <v>234</v>
      </c>
      <c r="M2254" s="24">
        <v>1</v>
      </c>
      <c r="N2254" s="24">
        <v>1</v>
      </c>
      <c r="O2254" s="24">
        <v>1</v>
      </c>
      <c r="P2254" s="24" t="s">
        <v>101</v>
      </c>
      <c r="Q2254" s="23">
        <v>33778</v>
      </c>
      <c r="R2254" s="24" t="s">
        <v>736</v>
      </c>
      <c r="S2254" s="25">
        <v>45119</v>
      </c>
      <c r="T2254" s="24">
        <v>5770854</v>
      </c>
      <c r="U2254" s="24">
        <v>3054836288</v>
      </c>
      <c r="V2254" s="57" t="s">
        <v>12765</v>
      </c>
      <c r="W2254" s="24" t="s">
        <v>12766</v>
      </c>
      <c r="X2254" s="24" t="s">
        <v>12767</v>
      </c>
      <c r="Y2254" s="24" t="s">
        <v>12768</v>
      </c>
      <c r="Z2254" s="24" t="s">
        <v>117</v>
      </c>
      <c r="AA2254" s="24">
        <v>3202008494</v>
      </c>
      <c r="AB2254" s="24" t="s">
        <v>77</v>
      </c>
      <c r="AC2254" s="24" t="s">
        <v>77</v>
      </c>
      <c r="AD2254" s="24" t="s">
        <v>77</v>
      </c>
      <c r="AE2254" s="26" t="s">
        <v>151</v>
      </c>
      <c r="AF2254" s="26"/>
      <c r="AG2254" s="26"/>
      <c r="AH2254" s="27" t="s">
        <v>184</v>
      </c>
      <c r="AI2254" s="27" t="s">
        <v>1612</v>
      </c>
      <c r="AJ2254" s="27" t="s">
        <v>487</v>
      </c>
      <c r="AK2254" s="24" t="s">
        <v>121</v>
      </c>
      <c r="AL2254" s="24" t="s">
        <v>7086</v>
      </c>
      <c r="AM2254" s="23">
        <v>44022</v>
      </c>
      <c r="AN2254" s="28">
        <v>908526</v>
      </c>
      <c r="AO2254" s="28">
        <v>106454</v>
      </c>
      <c r="AP2254" s="24"/>
      <c r="AQ2254" s="24"/>
      <c r="AR2254" s="24"/>
      <c r="AS2254" s="24"/>
      <c r="AT2254" s="24"/>
      <c r="AU2254" s="24"/>
      <c r="AV2254" s="24"/>
      <c r="AW2254" s="24">
        <v>88</v>
      </c>
      <c r="AX2254" s="24"/>
      <c r="AY2254" s="24"/>
      <c r="AZ2254" s="24"/>
      <c r="BA2254" s="24"/>
      <c r="BB2254" s="24"/>
      <c r="BC2254" s="24"/>
      <c r="BD2254" s="24">
        <v>0</v>
      </c>
      <c r="BE2254" s="24">
        <v>0</v>
      </c>
      <c r="BF2254" s="23"/>
      <c r="BG2254" s="23"/>
      <c r="BH2254" s="23">
        <v>44500</v>
      </c>
      <c r="BI2254" s="26" t="s">
        <v>127</v>
      </c>
      <c r="BJ2254" s="26" t="s">
        <v>5148</v>
      </c>
      <c r="BK2254" s="29">
        <v>0</v>
      </c>
      <c r="BL2254" s="24" t="s">
        <v>129</v>
      </c>
      <c r="BM2254" s="22" t="str">
        <f ca="1">+IF(Tabla1[[#This Row],[FECHA INGRESO]]&gt;=44986,IF((TODAY()-Tabla1[[#This Row],[FECHA INGRESO]])&gt;=50,"ALERTA","TODAVÍA FALTA"),"N/A")</f>
        <v>N/A</v>
      </c>
      <c r="BN2254" s="7">
        <f>IFERROR((_xlfn.DAYS(Tabla1[[#This Row],[FECHA INGRESO]],Tabla1[[#This Row],[FECHA RETIRO]]))/30,"")</f>
        <v>-15.933333333333334</v>
      </c>
    </row>
    <row r="2255" spans="1:66" x14ac:dyDescent="0.35">
      <c r="A2255" s="34">
        <v>1006951276</v>
      </c>
      <c r="B2255" s="22" t="s">
        <v>12769</v>
      </c>
      <c r="C2255" s="23">
        <v>44025</v>
      </c>
      <c r="D2255" s="23" t="s">
        <v>93</v>
      </c>
      <c r="E2255" s="23" t="s">
        <v>1274</v>
      </c>
      <c r="F2255" s="23" t="s">
        <v>111</v>
      </c>
      <c r="G2255" s="24"/>
      <c r="H2255" s="24">
        <v>24094221396</v>
      </c>
      <c r="I2255" s="24" t="s">
        <v>95</v>
      </c>
      <c r="J2255" s="24">
        <f>DATEDIF(Tabla1[[#This Row],[FECHA DE NACIMIENTO]],Tabla1[[#This Row],[FECHA ACTUAL]],"Y")</f>
        <v>30</v>
      </c>
      <c r="K2255" s="24" t="s">
        <v>73</v>
      </c>
      <c r="L2255" s="24" t="s">
        <v>112</v>
      </c>
      <c r="M2255" s="24">
        <v>0</v>
      </c>
      <c r="N2255" s="24">
        <v>1</v>
      </c>
      <c r="O2255" s="24">
        <v>3</v>
      </c>
      <c r="P2255" s="24" t="s">
        <v>101</v>
      </c>
      <c r="Q2255" s="23">
        <v>34061</v>
      </c>
      <c r="R2255" s="24" t="s">
        <v>12770</v>
      </c>
      <c r="S2255" s="25">
        <v>45119</v>
      </c>
      <c r="T2255" s="24"/>
      <c r="U2255" s="24">
        <v>3209621952</v>
      </c>
      <c r="V2255" s="57" t="s">
        <v>12771</v>
      </c>
      <c r="W2255" s="24" t="s">
        <v>12772</v>
      </c>
      <c r="X2255" s="24" t="s">
        <v>12773</v>
      </c>
      <c r="Y2255" s="24" t="s">
        <v>12774</v>
      </c>
      <c r="Z2255" s="24" t="s">
        <v>162</v>
      </c>
      <c r="AA2255" s="24">
        <v>3125694817</v>
      </c>
      <c r="AB2255" s="24" t="s">
        <v>77</v>
      </c>
      <c r="AC2255" s="24" t="s">
        <v>77</v>
      </c>
      <c r="AD2255" s="24" t="s">
        <v>77</v>
      </c>
      <c r="AE2255" s="26" t="s">
        <v>151</v>
      </c>
      <c r="AF2255" s="26"/>
      <c r="AG2255" s="26"/>
      <c r="AH2255" s="27" t="s">
        <v>184</v>
      </c>
      <c r="AI2255" s="27" t="s">
        <v>487</v>
      </c>
      <c r="AJ2255" s="27" t="s">
        <v>487</v>
      </c>
      <c r="AK2255" s="24" t="s">
        <v>121</v>
      </c>
      <c r="AL2255" s="24" t="s">
        <v>7086</v>
      </c>
      <c r="AM2255" s="23">
        <v>44025</v>
      </c>
      <c r="AN2255" s="28">
        <v>877803</v>
      </c>
      <c r="AO2255" s="28">
        <v>102854</v>
      </c>
      <c r="AP2255" s="24" t="s">
        <v>12775</v>
      </c>
      <c r="AQ2255" s="24"/>
      <c r="AR2255" s="24"/>
      <c r="AS2255" s="24"/>
      <c r="AT2255" s="24" t="e">
        <v>#N/A</v>
      </c>
      <c r="AU2255" s="24" t="e">
        <v>#N/A</v>
      </c>
      <c r="AV2255" s="24" t="e">
        <v>#N/A</v>
      </c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3"/>
      <c r="BG2255" s="23"/>
      <c r="BH2255" s="23">
        <v>44083</v>
      </c>
      <c r="BI2255" s="26" t="s">
        <v>127</v>
      </c>
      <c r="BJ2255" s="26" t="s">
        <v>5148</v>
      </c>
      <c r="BK2255" s="29">
        <v>0</v>
      </c>
      <c r="BL2255" s="24" t="s">
        <v>129</v>
      </c>
      <c r="BM2255" s="22" t="str">
        <f ca="1">+IF(Tabla1[[#This Row],[FECHA INGRESO]]&gt;=44986,IF((TODAY()-Tabla1[[#This Row],[FECHA INGRESO]])&gt;=50,"ALERTA","TODAVÍA FALTA"),"N/A")</f>
        <v>N/A</v>
      </c>
      <c r="BN2255" s="7">
        <f>IFERROR((_xlfn.DAYS(Tabla1[[#This Row],[FECHA INGRESO]],Tabla1[[#This Row],[FECHA RETIRO]]))/30,"")</f>
        <v>-1.9333333333333333</v>
      </c>
    </row>
    <row r="2256" spans="1:66" x14ac:dyDescent="0.35">
      <c r="A2256" s="21">
        <v>1013689859</v>
      </c>
      <c r="B2256" s="22" t="s">
        <v>12776</v>
      </c>
      <c r="C2256" s="23">
        <v>44025</v>
      </c>
      <c r="D2256" s="23" t="s">
        <v>9392</v>
      </c>
      <c r="E2256" s="23" t="s">
        <v>111</v>
      </c>
      <c r="F2256" s="23" t="s">
        <v>70</v>
      </c>
      <c r="G2256" s="24"/>
      <c r="H2256" s="24">
        <v>24101294285</v>
      </c>
      <c r="I2256" s="24" t="s">
        <v>95</v>
      </c>
      <c r="J2256" s="24">
        <f>DATEDIF(Tabla1[[#This Row],[FECHA DE NACIMIENTO]],Tabla1[[#This Row],[FECHA ACTUAL]],"Y")</f>
        <v>23</v>
      </c>
      <c r="K2256" s="24" t="s">
        <v>73</v>
      </c>
      <c r="L2256" s="24" t="s">
        <v>112</v>
      </c>
      <c r="M2256" s="24">
        <v>0</v>
      </c>
      <c r="N2256" s="24">
        <v>0</v>
      </c>
      <c r="O2256" s="24">
        <v>3</v>
      </c>
      <c r="P2256" s="24" t="s">
        <v>101</v>
      </c>
      <c r="Q2256" s="23">
        <v>36366</v>
      </c>
      <c r="R2256" s="24" t="s">
        <v>76</v>
      </c>
      <c r="S2256" s="25">
        <v>45119</v>
      </c>
      <c r="T2256" s="24"/>
      <c r="U2256" s="24">
        <v>3112481858</v>
      </c>
      <c r="V2256" s="33" t="s">
        <v>12777</v>
      </c>
      <c r="W2256" s="24" t="s">
        <v>12778</v>
      </c>
      <c r="X2256" s="24" t="s">
        <v>12779</v>
      </c>
      <c r="Y2256" s="24" t="s">
        <v>12780</v>
      </c>
      <c r="Z2256" s="24" t="s">
        <v>117</v>
      </c>
      <c r="AA2256" s="24">
        <v>3202457667</v>
      </c>
      <c r="AB2256" s="24" t="s">
        <v>101</v>
      </c>
      <c r="AC2256" s="24" t="s">
        <v>83</v>
      </c>
      <c r="AD2256" s="24" t="e">
        <v>#REF!</v>
      </c>
      <c r="AE2256" s="26" t="s">
        <v>183</v>
      </c>
      <c r="AF2256" s="26" t="s">
        <v>12781</v>
      </c>
      <c r="AG2256" s="26" t="s">
        <v>75</v>
      </c>
      <c r="AH2256" s="27" t="s">
        <v>955</v>
      </c>
      <c r="AI2256" s="27" t="s">
        <v>1612</v>
      </c>
      <c r="AJ2256" s="27" t="s">
        <v>487</v>
      </c>
      <c r="AK2256" s="24" t="s">
        <v>121</v>
      </c>
      <c r="AL2256" s="24" t="s">
        <v>7086</v>
      </c>
      <c r="AM2256" s="23">
        <v>44025</v>
      </c>
      <c r="AN2256" s="28">
        <v>1160000</v>
      </c>
      <c r="AO2256" s="28">
        <v>140606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92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v>0</v>
      </c>
      <c r="BE2256" s="24">
        <v>0</v>
      </c>
      <c r="BF2256" s="23"/>
      <c r="BG2256" s="23"/>
      <c r="BH2256" s="23" t="s">
        <v>75</v>
      </c>
      <c r="BI2256" s="26">
        <v>0</v>
      </c>
      <c r="BJ2256" s="26">
        <v>0</v>
      </c>
      <c r="BK2256" s="29">
        <v>0</v>
      </c>
      <c r="BL2256" s="24" t="s">
        <v>91</v>
      </c>
      <c r="BM2256" s="22" t="str">
        <f ca="1">+IF(Tabla1[[#This Row],[FECHA INGRESO]]&gt;=44986,IF((TODAY()-Tabla1[[#This Row],[FECHA INGRESO]])&gt;=50,"ALERTA","TODAVÍA FALTA"),"N/A")</f>
        <v>N/A</v>
      </c>
      <c r="BN2256" s="7" t="str">
        <f>IFERROR((_xlfn.DAYS(Tabla1[[#This Row],[FECHA INGRESO]],Tabla1[[#This Row],[FECHA RETIRO]]))/30,"")</f>
        <v/>
      </c>
    </row>
    <row r="2257" spans="1:66" x14ac:dyDescent="0.35">
      <c r="A2257" s="21">
        <v>1014279776</v>
      </c>
      <c r="B2257" s="22" t="s">
        <v>12782</v>
      </c>
      <c r="C2257" s="23">
        <v>44025</v>
      </c>
      <c r="D2257" s="23" t="s">
        <v>188</v>
      </c>
      <c r="E2257" s="23" t="s">
        <v>110</v>
      </c>
      <c r="F2257" s="23" t="s">
        <v>70</v>
      </c>
      <c r="G2257" s="24"/>
      <c r="H2257" s="24">
        <v>24101302016</v>
      </c>
      <c r="I2257" s="24" t="s">
        <v>95</v>
      </c>
      <c r="J2257" s="24">
        <f>DATEDIF(Tabla1[[#This Row],[FECHA DE NACIMIENTO]],Tabla1[[#This Row],[FECHA ACTUAL]],"Y")</f>
        <v>27</v>
      </c>
      <c r="K2257" s="24" t="s">
        <v>320</v>
      </c>
      <c r="L2257" s="24" t="s">
        <v>112</v>
      </c>
      <c r="M2257" s="24">
        <v>2</v>
      </c>
      <c r="N2257" s="24">
        <v>2</v>
      </c>
      <c r="O2257" s="24">
        <v>3</v>
      </c>
      <c r="P2257" s="24" t="s">
        <v>101</v>
      </c>
      <c r="Q2257" s="23">
        <v>35249</v>
      </c>
      <c r="R2257" s="24" t="s">
        <v>76</v>
      </c>
      <c r="S2257" s="25">
        <v>45119</v>
      </c>
      <c r="T2257" s="24"/>
      <c r="U2257" s="24">
        <v>3103026649</v>
      </c>
      <c r="V2257" s="24" t="s">
        <v>12783</v>
      </c>
      <c r="W2257" s="24" t="s">
        <v>12784</v>
      </c>
      <c r="X2257" s="24" t="s">
        <v>12785</v>
      </c>
      <c r="Y2257" s="24" t="s">
        <v>12786</v>
      </c>
      <c r="Z2257" s="24" t="s">
        <v>117</v>
      </c>
      <c r="AA2257" s="24">
        <v>3122983182</v>
      </c>
      <c r="AB2257" s="24" t="s">
        <v>83</v>
      </c>
      <c r="AC2257" s="24" t="s">
        <v>83</v>
      </c>
      <c r="AD2257" s="24" t="e">
        <v>#REF!</v>
      </c>
      <c r="AE2257" s="26" t="s">
        <v>151</v>
      </c>
      <c r="AF2257" s="26"/>
      <c r="AG2257" s="26" t="s">
        <v>75</v>
      </c>
      <c r="AH2257" s="27" t="s">
        <v>955</v>
      </c>
      <c r="AI2257" s="27" t="s">
        <v>1612</v>
      </c>
      <c r="AJ2257" s="27" t="s">
        <v>487</v>
      </c>
      <c r="AK2257" s="24" t="s">
        <v>121</v>
      </c>
      <c r="AL2257" s="24" t="s">
        <v>7086</v>
      </c>
      <c r="AM2257" s="23">
        <v>44025</v>
      </c>
      <c r="AN2257" s="28">
        <v>1160000</v>
      </c>
      <c r="AO2257" s="28">
        <v>140606</v>
      </c>
      <c r="AP2257" s="24" t="s">
        <v>12775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68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v>0</v>
      </c>
      <c r="BE2257" s="24">
        <v>0</v>
      </c>
      <c r="BF2257" s="23"/>
      <c r="BG2257" s="23"/>
      <c r="BH2257" s="23" t="s">
        <v>75</v>
      </c>
      <c r="BI2257" s="26">
        <v>0</v>
      </c>
      <c r="BJ2257" s="26">
        <v>0</v>
      </c>
      <c r="BK2257" s="29">
        <v>0</v>
      </c>
      <c r="BL2257" s="24" t="s">
        <v>91</v>
      </c>
      <c r="BM2257" s="22" t="str">
        <f ca="1">+IF(Tabla1[[#This Row],[FECHA INGRESO]]&gt;=44986,IF((TODAY()-Tabla1[[#This Row],[FECHA INGRESO]])&gt;=50,"ALERTA","TODAVÍA FALTA"),"N/A")</f>
        <v>N/A</v>
      </c>
      <c r="BN2257" s="7" t="str">
        <f>IFERROR((_xlfn.DAYS(Tabla1[[#This Row],[FECHA INGRESO]],Tabla1[[#This Row],[FECHA RETIRO]]))/30,"")</f>
        <v/>
      </c>
    </row>
    <row r="2258" spans="1:66" x14ac:dyDescent="0.35">
      <c r="A2258" s="34">
        <v>1001317103</v>
      </c>
      <c r="B2258" s="22" t="s">
        <v>12787</v>
      </c>
      <c r="C2258" s="23">
        <v>44028</v>
      </c>
      <c r="D2258" s="23" t="s">
        <v>188</v>
      </c>
      <c r="E2258" s="23" t="s">
        <v>111</v>
      </c>
      <c r="F2258" s="23" t="s">
        <v>70</v>
      </c>
      <c r="G2258" s="24"/>
      <c r="H2258" s="24">
        <v>24101313403</v>
      </c>
      <c r="I2258" s="24" t="s">
        <v>95</v>
      </c>
      <c r="J2258" s="24">
        <f>DATEDIF(Tabla1[[#This Row],[FECHA DE NACIMIENTO]],Tabla1[[#This Row],[FECHA ACTUAL]],"Y")</f>
        <v>21</v>
      </c>
      <c r="K2258" s="24" t="s">
        <v>73</v>
      </c>
      <c r="L2258" s="24" t="s">
        <v>112</v>
      </c>
      <c r="M2258" s="24">
        <v>0</v>
      </c>
      <c r="N2258" s="24">
        <v>0</v>
      </c>
      <c r="O2258" s="24">
        <v>4</v>
      </c>
      <c r="P2258" s="24" t="s">
        <v>101</v>
      </c>
      <c r="Q2258" s="23">
        <v>37116</v>
      </c>
      <c r="R2258" s="24" t="s">
        <v>76</v>
      </c>
      <c r="S2258" s="25">
        <v>45119</v>
      </c>
      <c r="T2258" s="24"/>
      <c r="U2258" s="24">
        <v>3144323137</v>
      </c>
      <c r="V2258" s="57" t="s">
        <v>12788</v>
      </c>
      <c r="W2258" s="24" t="s">
        <v>12789</v>
      </c>
      <c r="X2258" s="24" t="s">
        <v>12790</v>
      </c>
      <c r="Y2258" s="24" t="s">
        <v>12791</v>
      </c>
      <c r="Z2258" s="24" t="s">
        <v>117</v>
      </c>
      <c r="AA2258" s="24">
        <v>3204296215</v>
      </c>
      <c r="AB2258" s="24" t="s">
        <v>77</v>
      </c>
      <c r="AC2258" s="24" t="s">
        <v>77</v>
      </c>
      <c r="AD2258" s="24" t="s">
        <v>77</v>
      </c>
      <c r="AE2258" s="26" t="s">
        <v>151</v>
      </c>
      <c r="AF2258" s="26"/>
      <c r="AG2258" s="26" t="s">
        <v>12792</v>
      </c>
      <c r="AH2258" s="27" t="s">
        <v>184</v>
      </c>
      <c r="AI2258" s="27" t="s">
        <v>487</v>
      </c>
      <c r="AJ2258" s="27" t="s">
        <v>487</v>
      </c>
      <c r="AK2258" s="24" t="s">
        <v>121</v>
      </c>
      <c r="AL2258" s="24" t="s">
        <v>7086</v>
      </c>
      <c r="AM2258" s="23">
        <v>44028</v>
      </c>
      <c r="AN2258" s="28">
        <v>877803</v>
      </c>
      <c r="AO2258" s="28">
        <v>102854</v>
      </c>
      <c r="AP2258" s="24"/>
      <c r="AQ2258" s="24"/>
      <c r="AR2258" s="24"/>
      <c r="AS2258" s="24"/>
      <c r="AT2258" s="24" t="e">
        <v>#N/A</v>
      </c>
      <c r="AU2258" s="24" t="e">
        <v>#N/A</v>
      </c>
      <c r="AV2258" s="24" t="e">
        <v>#N/A</v>
      </c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3"/>
      <c r="BG2258" s="23"/>
      <c r="BH2258" s="23">
        <v>44071</v>
      </c>
      <c r="BI2258" s="26" t="s">
        <v>466</v>
      </c>
      <c r="BJ2258" s="26" t="s">
        <v>11106</v>
      </c>
      <c r="BK2258" s="29">
        <v>0</v>
      </c>
      <c r="BL2258" s="24" t="s">
        <v>129</v>
      </c>
      <c r="BM2258" s="22" t="str">
        <f ca="1">+IF(Tabla1[[#This Row],[FECHA INGRESO]]&gt;=44986,IF((TODAY()-Tabla1[[#This Row],[FECHA INGRESO]])&gt;=50,"ALERTA","TODAVÍA FALTA"),"N/A")</f>
        <v>N/A</v>
      </c>
      <c r="BN2258" s="7">
        <f>IFERROR((_xlfn.DAYS(Tabla1[[#This Row],[FECHA INGRESO]],Tabla1[[#This Row],[FECHA RETIRO]]))/30,"")</f>
        <v>-1.4333333333333333</v>
      </c>
    </row>
    <row r="2259" spans="1:66" x14ac:dyDescent="0.35">
      <c r="A2259" s="21">
        <v>1000136630</v>
      </c>
      <c r="B2259" s="22" t="s">
        <v>10185</v>
      </c>
      <c r="C2259" s="23">
        <v>44028</v>
      </c>
      <c r="D2259" s="23" t="s">
        <v>131</v>
      </c>
      <c r="E2259" s="24" t="s">
        <v>94</v>
      </c>
      <c r="F2259" s="23" t="s">
        <v>70</v>
      </c>
      <c r="G2259" s="24"/>
      <c r="H2259" s="24">
        <v>24094162909</v>
      </c>
      <c r="I2259" s="24" t="s">
        <v>95</v>
      </c>
      <c r="J2259" s="24">
        <f>DATEDIF(Tabla1[[#This Row],[FECHA DE NACIMIENTO]],Tabla1[[#This Row],[FECHA ACTUAL]],"Y")</f>
        <v>23</v>
      </c>
      <c r="K2259" s="24" t="s">
        <v>96</v>
      </c>
      <c r="L2259" s="24" t="s">
        <v>112</v>
      </c>
      <c r="M2259" s="24">
        <v>0</v>
      </c>
      <c r="N2259" s="24">
        <v>0</v>
      </c>
      <c r="O2259" s="24">
        <v>1</v>
      </c>
      <c r="P2259" s="24" t="s">
        <v>101</v>
      </c>
      <c r="Q2259" s="23">
        <v>36676</v>
      </c>
      <c r="R2259" s="24" t="s">
        <v>76</v>
      </c>
      <c r="S2259" s="25">
        <v>45119</v>
      </c>
      <c r="T2259" s="24"/>
      <c r="U2259" s="24">
        <v>3214441183</v>
      </c>
      <c r="V2259" s="24" t="s">
        <v>10389</v>
      </c>
      <c r="W2259" s="24" t="s">
        <v>10390</v>
      </c>
      <c r="X2259" s="24" t="s">
        <v>12793</v>
      </c>
      <c r="Y2259" s="24" t="s">
        <v>12794</v>
      </c>
      <c r="Z2259" s="24" t="s">
        <v>117</v>
      </c>
      <c r="AA2259" s="24">
        <v>3202959742</v>
      </c>
      <c r="AB2259" s="24" t="s">
        <v>101</v>
      </c>
      <c r="AC2259" s="24" t="s">
        <v>101</v>
      </c>
      <c r="AD2259" s="24" t="e">
        <v>#REF!</v>
      </c>
      <c r="AE2259" s="26" t="s">
        <v>194</v>
      </c>
      <c r="AF2259" s="26"/>
      <c r="AG2259" s="26" t="s">
        <v>12795</v>
      </c>
      <c r="AH2259" s="27" t="s">
        <v>184</v>
      </c>
      <c r="AI2259" s="27" t="s">
        <v>7221</v>
      </c>
      <c r="AJ2259" s="27" t="s">
        <v>7221</v>
      </c>
      <c r="AK2259" s="24" t="s">
        <v>121</v>
      </c>
      <c r="AL2259" s="24" t="s">
        <v>7086</v>
      </c>
      <c r="AM2259" s="23">
        <v>44028</v>
      </c>
      <c r="AN2259" s="28">
        <v>1000000</v>
      </c>
      <c r="AO2259" s="28">
        <v>117172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92</v>
      </c>
      <c r="AW2259" s="24">
        <v>87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v>0</v>
      </c>
      <c r="BE2259" s="24">
        <v>0</v>
      </c>
      <c r="BF2259" s="23"/>
      <c r="BG2259" s="23"/>
      <c r="BH2259" s="23">
        <v>44727</v>
      </c>
      <c r="BI2259" s="26" t="s">
        <v>466</v>
      </c>
      <c r="BJ2259" s="26" t="s">
        <v>3469</v>
      </c>
      <c r="BK2259" s="29">
        <v>0</v>
      </c>
      <c r="BL2259" s="24" t="s">
        <v>129</v>
      </c>
      <c r="BM2259" s="22" t="str">
        <f ca="1">+IF(Tabla1[[#This Row],[FECHA INGRESO]]&gt;=44986,IF((TODAY()-Tabla1[[#This Row],[FECHA INGRESO]])&gt;=50,"ALERTA","TODAVÍA FALTA"),"N/A")</f>
        <v>N/A</v>
      </c>
      <c r="BN2259" s="7">
        <f>IFERROR((_xlfn.DAYS(Tabla1[[#This Row],[FECHA INGRESO]],Tabla1[[#This Row],[FECHA RETIRO]]))/30,"")</f>
        <v>-23.3</v>
      </c>
    </row>
    <row r="2260" spans="1:66" x14ac:dyDescent="0.35">
      <c r="A2260" s="21">
        <v>1081516293</v>
      </c>
      <c r="B2260" s="22" t="s">
        <v>12796</v>
      </c>
      <c r="C2260" s="23">
        <v>44028</v>
      </c>
      <c r="D2260" s="23" t="s">
        <v>188</v>
      </c>
      <c r="E2260" s="23" t="s">
        <v>111</v>
      </c>
      <c r="F2260" s="23" t="s">
        <v>70</v>
      </c>
      <c r="G2260" s="24"/>
      <c r="H2260" s="24">
        <v>24101268293</v>
      </c>
      <c r="I2260" s="24" t="s">
        <v>95</v>
      </c>
      <c r="J2260" s="24">
        <f>DATEDIF(Tabla1[[#This Row],[FECHA DE NACIMIENTO]],Tabla1[[#This Row],[FECHA ACTUAL]],"Y")</f>
        <v>29</v>
      </c>
      <c r="K2260" s="24" t="s">
        <v>73</v>
      </c>
      <c r="L2260" s="24" t="s">
        <v>234</v>
      </c>
      <c r="M2260" s="24">
        <v>0</v>
      </c>
      <c r="N2260" s="24">
        <v>0</v>
      </c>
      <c r="O2260" s="24">
        <v>1</v>
      </c>
      <c r="P2260" s="24" t="s">
        <v>101</v>
      </c>
      <c r="Q2260" s="23">
        <v>34394</v>
      </c>
      <c r="R2260" s="24" t="s">
        <v>10546</v>
      </c>
      <c r="S2260" s="25">
        <v>45119</v>
      </c>
      <c r="T2260" s="24"/>
      <c r="U2260" s="24">
        <v>3014790852</v>
      </c>
      <c r="V2260" s="24" t="s">
        <v>12797</v>
      </c>
      <c r="W2260" s="24" t="s">
        <v>9375</v>
      </c>
      <c r="X2260" s="24" t="s">
        <v>12798</v>
      </c>
      <c r="Y2260" s="24" t="s">
        <v>12799</v>
      </c>
      <c r="Z2260" s="24" t="s">
        <v>82</v>
      </c>
      <c r="AA2260" s="24">
        <v>3105746682</v>
      </c>
      <c r="AB2260" s="24" t="s">
        <v>83</v>
      </c>
      <c r="AC2260" s="24" t="s">
        <v>83</v>
      </c>
      <c r="AD2260" s="24" t="e">
        <v>#REF!</v>
      </c>
      <c r="AE2260" s="26" t="s">
        <v>151</v>
      </c>
      <c r="AF2260" s="26"/>
      <c r="AG2260" s="26"/>
      <c r="AH2260" s="27" t="s">
        <v>184</v>
      </c>
      <c r="AI2260" s="27" t="s">
        <v>1612</v>
      </c>
      <c r="AJ2260" s="27" t="s">
        <v>487</v>
      </c>
      <c r="AK2260" s="24" t="s">
        <v>121</v>
      </c>
      <c r="AL2260" s="24" t="s">
        <v>7086</v>
      </c>
      <c r="AM2260" s="23">
        <v>44028</v>
      </c>
      <c r="AN2260" s="28">
        <v>908526</v>
      </c>
      <c r="AO2260" s="28">
        <v>106454</v>
      </c>
      <c r="AP2260" s="24"/>
      <c r="AQ2260" s="24"/>
      <c r="AR2260" s="24"/>
      <c r="AS2260" s="24"/>
      <c r="AT2260" s="24"/>
      <c r="AU2260" s="24"/>
      <c r="AV2260" s="24"/>
      <c r="AW2260" s="24">
        <v>90</v>
      </c>
      <c r="AX2260" s="24"/>
      <c r="AY2260" s="24"/>
      <c r="AZ2260" s="24"/>
      <c r="BA2260" s="24"/>
      <c r="BB2260" s="24"/>
      <c r="BC2260" s="24"/>
      <c r="BD2260" s="24">
        <v>0</v>
      </c>
      <c r="BE2260" s="24">
        <v>0</v>
      </c>
      <c r="BF2260" s="23"/>
      <c r="BG2260" s="23"/>
      <c r="BH2260" s="23">
        <v>44543</v>
      </c>
      <c r="BI2260" s="26" t="s">
        <v>466</v>
      </c>
      <c r="BJ2260" s="26" t="s">
        <v>11106</v>
      </c>
      <c r="BK2260" s="29">
        <v>0</v>
      </c>
      <c r="BL2260" s="24" t="s">
        <v>129</v>
      </c>
      <c r="BM2260" s="22" t="str">
        <f ca="1">+IF(Tabla1[[#This Row],[FECHA INGRESO]]&gt;=44986,IF((TODAY()-Tabla1[[#This Row],[FECHA INGRESO]])&gt;=50,"ALERTA","TODAVÍA FALTA"),"N/A")</f>
        <v>N/A</v>
      </c>
      <c r="BN2260" s="7">
        <f>IFERROR((_xlfn.DAYS(Tabla1[[#This Row],[FECHA INGRESO]],Tabla1[[#This Row],[FECHA RETIRO]]))/30,"")</f>
        <v>-17.166666666666668</v>
      </c>
    </row>
    <row r="2261" spans="1:66" x14ac:dyDescent="0.35">
      <c r="A2261" s="34">
        <v>40341211</v>
      </c>
      <c r="B2261" s="22" t="s">
        <v>12800</v>
      </c>
      <c r="C2261" s="23">
        <v>44028</v>
      </c>
      <c r="D2261" s="23" t="s">
        <v>157</v>
      </c>
      <c r="E2261" s="23" t="s">
        <v>12430</v>
      </c>
      <c r="F2261" s="23" t="s">
        <v>70</v>
      </c>
      <c r="G2261" s="24"/>
      <c r="H2261" s="24">
        <v>24076980130</v>
      </c>
      <c r="I2261" s="24" t="s">
        <v>95</v>
      </c>
      <c r="J2261" s="24">
        <f>DATEDIF(Tabla1[[#This Row],[FECHA DE NACIMIENTO]],Tabla1[[#This Row],[FECHA ACTUAL]],"Y")</f>
        <v>38</v>
      </c>
      <c r="K2261" s="24" t="s">
        <v>73</v>
      </c>
      <c r="L2261" s="24" t="s">
        <v>234</v>
      </c>
      <c r="M2261" s="24">
        <v>2</v>
      </c>
      <c r="N2261" s="24">
        <v>2</v>
      </c>
      <c r="O2261" s="24">
        <v>3</v>
      </c>
      <c r="P2261" s="24" t="s">
        <v>101</v>
      </c>
      <c r="Q2261" s="23">
        <v>31195</v>
      </c>
      <c r="R2261" s="24" t="s">
        <v>3325</v>
      </c>
      <c r="S2261" s="25">
        <v>45119</v>
      </c>
      <c r="T2261" s="24"/>
      <c r="U2261" s="24">
        <v>3123335364</v>
      </c>
      <c r="V2261" s="33" t="s">
        <v>6094</v>
      </c>
      <c r="W2261" s="24" t="s">
        <v>6095</v>
      </c>
      <c r="X2261" s="24" t="s">
        <v>6096</v>
      </c>
      <c r="Y2261" s="24" t="s">
        <v>6097</v>
      </c>
      <c r="Z2261" s="24" t="s">
        <v>117</v>
      </c>
      <c r="AA2261" s="24">
        <v>3208034110</v>
      </c>
      <c r="AB2261" s="24" t="s">
        <v>77</v>
      </c>
      <c r="AC2261" s="24" t="s">
        <v>77</v>
      </c>
      <c r="AD2261" s="24" t="s">
        <v>77</v>
      </c>
      <c r="AE2261" s="26" t="s">
        <v>183</v>
      </c>
      <c r="AF2261" s="26" t="s">
        <v>5032</v>
      </c>
      <c r="AG2261" s="26"/>
      <c r="AH2261" s="27" t="s">
        <v>184</v>
      </c>
      <c r="AI2261" s="27" t="s">
        <v>3932</v>
      </c>
      <c r="AJ2261" s="27" t="s">
        <v>3323</v>
      </c>
      <c r="AK2261" s="24" t="s">
        <v>121</v>
      </c>
      <c r="AL2261" s="24" t="s">
        <v>7086</v>
      </c>
      <c r="AM2261" s="23">
        <v>44028</v>
      </c>
      <c r="AN2261" s="28">
        <v>908526</v>
      </c>
      <c r="AO2261" s="28">
        <v>106454</v>
      </c>
      <c r="AP2261" s="24"/>
      <c r="AQ2261" s="24"/>
      <c r="AR2261" s="24"/>
      <c r="AS2261" s="24"/>
      <c r="AT2261" s="24">
        <v>83</v>
      </c>
      <c r="AU2261" s="24">
        <v>80</v>
      </c>
      <c r="AV2261" s="24"/>
      <c r="AW2261" s="24">
        <v>85</v>
      </c>
      <c r="AX2261" s="24"/>
      <c r="AY2261" s="24"/>
      <c r="AZ2261" s="24"/>
      <c r="BA2261" s="24"/>
      <c r="BB2261" s="24"/>
      <c r="BC2261" s="24"/>
      <c r="BD2261" s="24">
        <v>0</v>
      </c>
      <c r="BE2261" s="24">
        <v>0</v>
      </c>
      <c r="BF2261" s="23"/>
      <c r="BG2261" s="23"/>
      <c r="BH2261" s="23">
        <v>44509</v>
      </c>
      <c r="BI2261" s="26" t="s">
        <v>466</v>
      </c>
      <c r="BJ2261" s="26" t="s">
        <v>5148</v>
      </c>
      <c r="BK2261" s="29">
        <v>0</v>
      </c>
      <c r="BL2261" s="24" t="s">
        <v>129</v>
      </c>
      <c r="BM2261" s="22" t="str">
        <f ca="1">+IF(Tabla1[[#This Row],[FECHA INGRESO]]&gt;=44986,IF((TODAY()-Tabla1[[#This Row],[FECHA INGRESO]])&gt;=50,"ALERTA","TODAVÍA FALTA"),"N/A")</f>
        <v>N/A</v>
      </c>
      <c r="BN2261" s="7">
        <f>IFERROR((_xlfn.DAYS(Tabla1[[#This Row],[FECHA INGRESO]],Tabla1[[#This Row],[FECHA RETIRO]]))/30,"")</f>
        <v>-16.033333333333335</v>
      </c>
    </row>
    <row r="2262" spans="1:66" x14ac:dyDescent="0.35">
      <c r="A2262" s="34">
        <v>79432643</v>
      </c>
      <c r="B2262" s="22" t="s">
        <v>12801</v>
      </c>
      <c r="C2262" s="23">
        <v>44033</v>
      </c>
      <c r="D2262" s="23" t="s">
        <v>188</v>
      </c>
      <c r="E2262" s="23" t="s">
        <v>69</v>
      </c>
      <c r="F2262" s="23" t="s">
        <v>70</v>
      </c>
      <c r="G2262" s="24"/>
      <c r="H2262" s="24">
        <v>24101349572</v>
      </c>
      <c r="I2262" s="24" t="s">
        <v>72</v>
      </c>
      <c r="J2262" s="24">
        <f>DATEDIF(Tabla1[[#This Row],[FECHA DE NACIMIENTO]],Tabla1[[#This Row],[FECHA ACTUAL]],"Y")</f>
        <v>55</v>
      </c>
      <c r="K2262" s="24" t="s">
        <v>96</v>
      </c>
      <c r="L2262" s="24" t="s">
        <v>74</v>
      </c>
      <c r="M2262" s="24">
        <v>2</v>
      </c>
      <c r="N2262" s="24">
        <v>1</v>
      </c>
      <c r="O2262" s="24">
        <v>3</v>
      </c>
      <c r="P2262" s="24" t="s">
        <v>101</v>
      </c>
      <c r="Q2262" s="23">
        <v>24805</v>
      </c>
      <c r="R2262" s="24" t="s">
        <v>76</v>
      </c>
      <c r="S2262" s="25">
        <v>45119</v>
      </c>
      <c r="T2262" s="24">
        <v>8002365</v>
      </c>
      <c r="U2262" s="24">
        <v>3112385996</v>
      </c>
      <c r="V2262" s="33" t="s">
        <v>12802</v>
      </c>
      <c r="W2262" s="24" t="s">
        <v>12803</v>
      </c>
      <c r="X2262" s="24" t="s">
        <v>7819</v>
      </c>
      <c r="Y2262" s="24" t="s">
        <v>12804</v>
      </c>
      <c r="Z2262" s="24" t="s">
        <v>82</v>
      </c>
      <c r="AA2262" s="24">
        <v>3134260318</v>
      </c>
      <c r="AB2262" s="24" t="s">
        <v>77</v>
      </c>
      <c r="AC2262" s="24" t="s">
        <v>77</v>
      </c>
      <c r="AD2262" s="24" t="s">
        <v>77</v>
      </c>
      <c r="AE2262" s="26" t="s">
        <v>84</v>
      </c>
      <c r="AF2262" s="26" t="s">
        <v>103</v>
      </c>
      <c r="AG2262" s="26"/>
      <c r="AH2262" s="27" t="s">
        <v>184</v>
      </c>
      <c r="AI2262" s="27" t="s">
        <v>487</v>
      </c>
      <c r="AJ2262" s="27" t="s">
        <v>487</v>
      </c>
      <c r="AK2262" s="24" t="s">
        <v>121</v>
      </c>
      <c r="AL2262" s="24" t="s">
        <v>7086</v>
      </c>
      <c r="AM2262" s="23">
        <v>44033</v>
      </c>
      <c r="AN2262" s="28">
        <v>877803</v>
      </c>
      <c r="AO2262" s="28">
        <v>102854</v>
      </c>
      <c r="AP2262" s="24"/>
      <c r="AQ2262" s="24"/>
      <c r="AR2262" s="24"/>
      <c r="AS2262" s="24"/>
      <c r="AT2262" s="24" t="e">
        <v>#N/A</v>
      </c>
      <c r="AU2262" s="24" t="e">
        <v>#N/A</v>
      </c>
      <c r="AV2262" s="24" t="e">
        <v>#N/A</v>
      </c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3"/>
      <c r="BG2262" s="23"/>
      <c r="BH2262" s="23">
        <v>44051</v>
      </c>
      <c r="BI2262" s="26" t="s">
        <v>466</v>
      </c>
      <c r="BJ2262" s="26" t="s">
        <v>978</v>
      </c>
      <c r="BK2262" s="29">
        <v>0</v>
      </c>
      <c r="BL2262" s="24" t="s">
        <v>129</v>
      </c>
      <c r="BM2262" s="22" t="str">
        <f ca="1">+IF(Tabla1[[#This Row],[FECHA INGRESO]]&gt;=44986,IF((TODAY()-Tabla1[[#This Row],[FECHA INGRESO]])&gt;=50,"ALERTA","TODAVÍA FALTA"),"N/A")</f>
        <v>N/A</v>
      </c>
      <c r="BN2262" s="7">
        <f>IFERROR((_xlfn.DAYS(Tabla1[[#This Row],[FECHA INGRESO]],Tabla1[[#This Row],[FECHA RETIRO]]))/30,"")</f>
        <v>-0.6</v>
      </c>
    </row>
    <row r="2263" spans="1:66" x14ac:dyDescent="0.35">
      <c r="A2263" s="34">
        <v>1014300534</v>
      </c>
      <c r="B2263" s="22" t="s">
        <v>12805</v>
      </c>
      <c r="C2263" s="23">
        <v>44033</v>
      </c>
      <c r="D2263" s="23" t="s">
        <v>157</v>
      </c>
      <c r="E2263" s="23" t="s">
        <v>69</v>
      </c>
      <c r="F2263" s="23" t="s">
        <v>70</v>
      </c>
      <c r="G2263" s="24"/>
      <c r="H2263" s="24">
        <v>24101325709</v>
      </c>
      <c r="I2263" s="24" t="s">
        <v>95</v>
      </c>
      <c r="J2263" s="24">
        <f>DATEDIF(Tabla1[[#This Row],[FECHA DE NACIMIENTO]],Tabla1[[#This Row],[FECHA ACTUAL]],"Y")</f>
        <v>24</v>
      </c>
      <c r="K2263" s="24" t="s">
        <v>73</v>
      </c>
      <c r="L2263" s="24" t="s">
        <v>112</v>
      </c>
      <c r="M2263" s="24">
        <v>0</v>
      </c>
      <c r="N2263" s="24">
        <v>0</v>
      </c>
      <c r="O2263" s="24">
        <v>3</v>
      </c>
      <c r="P2263" s="24" t="s">
        <v>101</v>
      </c>
      <c r="Q2263" s="23">
        <v>36069</v>
      </c>
      <c r="R2263" s="24" t="s">
        <v>76</v>
      </c>
      <c r="S2263" s="25">
        <v>45119</v>
      </c>
      <c r="T2263" s="24"/>
      <c r="U2263" s="24">
        <v>3164392952</v>
      </c>
      <c r="V2263" s="33" t="s">
        <v>12806</v>
      </c>
      <c r="W2263" s="24" t="s">
        <v>12807</v>
      </c>
      <c r="X2263" s="24" t="s">
        <v>5218</v>
      </c>
      <c r="Y2263" s="24" t="s">
        <v>12808</v>
      </c>
      <c r="Z2263" s="24" t="s">
        <v>117</v>
      </c>
      <c r="AA2263" s="24">
        <v>3202685716</v>
      </c>
      <c r="AB2263" s="24" t="s">
        <v>77</v>
      </c>
      <c r="AC2263" s="24" t="s">
        <v>77</v>
      </c>
      <c r="AD2263" s="24" t="s">
        <v>77</v>
      </c>
      <c r="AE2263" s="26" t="s">
        <v>183</v>
      </c>
      <c r="AF2263" s="26"/>
      <c r="AG2263" s="26"/>
      <c r="AH2263" s="27" t="s">
        <v>184</v>
      </c>
      <c r="AI2263" s="27" t="s">
        <v>120</v>
      </c>
      <c r="AJ2263" s="27" t="s">
        <v>120</v>
      </c>
      <c r="AK2263" s="24" t="s">
        <v>121</v>
      </c>
      <c r="AL2263" s="24" t="s">
        <v>7086</v>
      </c>
      <c r="AM2263" s="23">
        <v>44033</v>
      </c>
      <c r="AN2263" s="28">
        <v>877803</v>
      </c>
      <c r="AO2263" s="28">
        <v>102854</v>
      </c>
      <c r="AP2263" s="24"/>
      <c r="AQ2263" s="24"/>
      <c r="AR2263" s="24"/>
      <c r="AS2263" s="24"/>
      <c r="AT2263" s="24" t="e">
        <v>#N/A</v>
      </c>
      <c r="AU2263" s="24" t="e">
        <v>#N/A</v>
      </c>
      <c r="AV2263" s="24" t="e">
        <v>#N/A</v>
      </c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3"/>
      <c r="BG2263" s="23"/>
      <c r="BH2263" s="23">
        <v>44049</v>
      </c>
      <c r="BI2263" s="26" t="s">
        <v>466</v>
      </c>
      <c r="BJ2263" s="26" t="s">
        <v>623</v>
      </c>
      <c r="BK2263" s="29">
        <v>0</v>
      </c>
      <c r="BL2263" s="24" t="s">
        <v>129</v>
      </c>
      <c r="BM2263" s="22" t="str">
        <f ca="1">+IF(Tabla1[[#This Row],[FECHA INGRESO]]&gt;=44986,IF((TODAY()-Tabla1[[#This Row],[FECHA INGRESO]])&gt;=50,"ALERTA","TODAVÍA FALTA"),"N/A")</f>
        <v>N/A</v>
      </c>
      <c r="BN2263" s="7">
        <f>IFERROR((_xlfn.DAYS(Tabla1[[#This Row],[FECHA INGRESO]],Tabla1[[#This Row],[FECHA RETIRO]]))/30,"")</f>
        <v>-0.53333333333333333</v>
      </c>
    </row>
    <row r="2264" spans="1:66" x14ac:dyDescent="0.35">
      <c r="A2264" s="34">
        <v>52890480</v>
      </c>
      <c r="B2264" s="22" t="s">
        <v>12809</v>
      </c>
      <c r="C2264" s="23">
        <v>44033</v>
      </c>
      <c r="D2264" s="23" t="s">
        <v>188</v>
      </c>
      <c r="E2264" s="23" t="s">
        <v>110</v>
      </c>
      <c r="F2264" s="23" t="s">
        <v>110</v>
      </c>
      <c r="G2264" s="24"/>
      <c r="H2264" s="24">
        <v>24101337492</v>
      </c>
      <c r="I2264" s="24" t="s">
        <v>95</v>
      </c>
      <c r="J2264" s="24">
        <f>DATEDIF(Tabla1[[#This Row],[FECHA DE NACIMIENTO]],Tabla1[[#This Row],[FECHA ACTUAL]],"Y")</f>
        <v>43</v>
      </c>
      <c r="K2264" s="24" t="s">
        <v>73</v>
      </c>
      <c r="L2264" s="24" t="s">
        <v>234</v>
      </c>
      <c r="M2264" s="24">
        <v>4</v>
      </c>
      <c r="N2264" s="24">
        <v>3</v>
      </c>
      <c r="O2264" s="24">
        <v>3</v>
      </c>
      <c r="P2264" s="24" t="s">
        <v>101</v>
      </c>
      <c r="Q2264" s="23">
        <v>29401</v>
      </c>
      <c r="R2264" s="24" t="s">
        <v>76</v>
      </c>
      <c r="S2264" s="25">
        <v>45119</v>
      </c>
      <c r="T2264" s="24"/>
      <c r="U2264" s="24">
        <v>3197915049</v>
      </c>
      <c r="V2264" s="24" t="s">
        <v>12810</v>
      </c>
      <c r="W2264" s="24" t="s">
        <v>12811</v>
      </c>
      <c r="X2264" s="24" t="s">
        <v>8703</v>
      </c>
      <c r="Y2264" s="24" t="s">
        <v>12812</v>
      </c>
      <c r="Z2264" s="24" t="s">
        <v>82</v>
      </c>
      <c r="AA2264" s="24">
        <v>3134697339</v>
      </c>
      <c r="AB2264" s="24" t="s">
        <v>77</v>
      </c>
      <c r="AC2264" s="24" t="s">
        <v>77</v>
      </c>
      <c r="AD2264" s="24" t="s">
        <v>77</v>
      </c>
      <c r="AE2264" s="26" t="s">
        <v>151</v>
      </c>
      <c r="AF2264" s="26"/>
      <c r="AG2264" s="26"/>
      <c r="AH2264" s="27" t="s">
        <v>184</v>
      </c>
      <c r="AI2264" s="27" t="s">
        <v>120</v>
      </c>
      <c r="AJ2264" s="27" t="s">
        <v>120</v>
      </c>
      <c r="AK2264" s="24" t="s">
        <v>121</v>
      </c>
      <c r="AL2264" s="24" t="s">
        <v>7086</v>
      </c>
      <c r="AM2264" s="23">
        <v>44033</v>
      </c>
      <c r="AN2264" s="28">
        <v>908526</v>
      </c>
      <c r="AO2264" s="28">
        <v>106454</v>
      </c>
      <c r="AP2264" s="24"/>
      <c r="AQ2264" s="24"/>
      <c r="AR2264" s="24"/>
      <c r="AS2264" s="24"/>
      <c r="AT2264" s="24"/>
      <c r="AU2264" s="24"/>
      <c r="AV2264" s="24"/>
      <c r="AW2264" s="24">
        <v>69</v>
      </c>
      <c r="AX2264" s="24"/>
      <c r="AY2264" s="24"/>
      <c r="AZ2264" s="24"/>
      <c r="BA2264" s="24"/>
      <c r="BB2264" s="24"/>
      <c r="BC2264" s="24"/>
      <c r="BD2264" s="24"/>
      <c r="BE2264" s="24"/>
      <c r="BF2264" s="23"/>
      <c r="BG2264" s="23"/>
      <c r="BH2264" s="23">
        <v>44337</v>
      </c>
      <c r="BI2264" s="26" t="s">
        <v>466</v>
      </c>
      <c r="BJ2264" s="26" t="s">
        <v>9153</v>
      </c>
      <c r="BK2264" s="29">
        <v>0</v>
      </c>
      <c r="BL2264" s="24" t="s">
        <v>129</v>
      </c>
      <c r="BM2264" s="22" t="str">
        <f ca="1">+IF(Tabla1[[#This Row],[FECHA INGRESO]]&gt;=44986,IF((TODAY()-Tabla1[[#This Row],[FECHA INGRESO]])&gt;=50,"ALERTA","TODAVÍA FALTA"),"N/A")</f>
        <v>N/A</v>
      </c>
      <c r="BN2264" s="7">
        <f>IFERROR((_xlfn.DAYS(Tabla1[[#This Row],[FECHA INGRESO]],Tabla1[[#This Row],[FECHA RETIRO]]))/30,"")</f>
        <v>-10.133333333333333</v>
      </c>
    </row>
    <row r="2265" spans="1:66" x14ac:dyDescent="0.35">
      <c r="A2265" s="21">
        <v>1026599814</v>
      </c>
      <c r="B2265" s="22" t="s">
        <v>12813</v>
      </c>
      <c r="C2265" s="23">
        <v>44033</v>
      </c>
      <c r="D2265" s="23" t="s">
        <v>266</v>
      </c>
      <c r="E2265" s="23" t="s">
        <v>110</v>
      </c>
      <c r="F2265" s="23" t="s">
        <v>70</v>
      </c>
      <c r="G2265" s="24"/>
      <c r="H2265" s="24">
        <v>24101336963</v>
      </c>
      <c r="I2265" s="24" t="s">
        <v>72</v>
      </c>
      <c r="J2265" s="24">
        <f>DATEDIF(Tabla1[[#This Row],[FECHA DE NACIMIENTO]],Tabla1[[#This Row],[FECHA ACTUAL]],"Y")</f>
        <v>23</v>
      </c>
      <c r="K2265" s="24" t="s">
        <v>96</v>
      </c>
      <c r="L2265" s="24" t="s">
        <v>112</v>
      </c>
      <c r="M2265" s="24">
        <v>0</v>
      </c>
      <c r="N2265" s="24">
        <v>0</v>
      </c>
      <c r="O2265" s="24">
        <v>3</v>
      </c>
      <c r="P2265" s="24" t="s">
        <v>101</v>
      </c>
      <c r="Q2265" s="23">
        <v>36470</v>
      </c>
      <c r="R2265" s="24" t="s">
        <v>76</v>
      </c>
      <c r="S2265" s="25">
        <v>45119</v>
      </c>
      <c r="T2265" s="24"/>
      <c r="U2265" s="24">
        <v>3167898775</v>
      </c>
      <c r="V2265" s="24" t="s">
        <v>12814</v>
      </c>
      <c r="W2265" s="24" t="s">
        <v>12815</v>
      </c>
      <c r="X2265" s="24" t="s">
        <v>12816</v>
      </c>
      <c r="Y2265" s="24" t="s">
        <v>12817</v>
      </c>
      <c r="Z2265" s="24" t="s">
        <v>117</v>
      </c>
      <c r="AA2265" s="24">
        <v>3112504583</v>
      </c>
      <c r="AB2265" s="24" t="s">
        <v>83</v>
      </c>
      <c r="AC2265" s="24" t="s">
        <v>83</v>
      </c>
      <c r="AD2265" s="24" t="e">
        <v>#REF!</v>
      </c>
      <c r="AE2265" s="26" t="s">
        <v>194</v>
      </c>
      <c r="AF2265" s="26" t="s">
        <v>12818</v>
      </c>
      <c r="AG2265" s="26" t="s">
        <v>75</v>
      </c>
      <c r="AH2265" s="27" t="s">
        <v>311</v>
      </c>
      <c r="AI2265" s="27" t="s">
        <v>1432</v>
      </c>
      <c r="AJ2265" s="27" t="s">
        <v>1432</v>
      </c>
      <c r="AK2265" s="24" t="s">
        <v>89</v>
      </c>
      <c r="AL2265" s="24" t="s">
        <v>90</v>
      </c>
      <c r="AM2265" s="23">
        <v>44033</v>
      </c>
      <c r="AN2265" s="28">
        <v>1216792</v>
      </c>
      <c r="AO2265" s="28">
        <v>140606</v>
      </c>
      <c r="AP2265" s="24" t="s">
        <v>12819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70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v>0</v>
      </c>
      <c r="BE2265" s="24">
        <v>0</v>
      </c>
      <c r="BF2265" s="23"/>
      <c r="BG2265" s="23"/>
      <c r="BH2265" s="23" t="s">
        <v>75</v>
      </c>
      <c r="BI2265" s="26">
        <v>0</v>
      </c>
      <c r="BJ2265" s="26">
        <v>0</v>
      </c>
      <c r="BK2265" s="29">
        <v>0</v>
      </c>
      <c r="BL2265" s="24" t="s">
        <v>91</v>
      </c>
      <c r="BM2265" s="22" t="str">
        <f ca="1">+IF(Tabla1[[#This Row],[FECHA INGRESO]]&gt;=44986,IF((TODAY()-Tabla1[[#This Row],[FECHA INGRESO]])&gt;=50,"ALERTA","TODAVÍA FALTA"),"N/A")</f>
        <v>N/A</v>
      </c>
      <c r="BN2265" s="7" t="str">
        <f>IFERROR((_xlfn.DAYS(Tabla1[[#This Row],[FECHA INGRESO]],Tabla1[[#This Row],[FECHA RETIRO]]))/30,"")</f>
        <v/>
      </c>
    </row>
    <row r="2266" spans="1:66" x14ac:dyDescent="0.35">
      <c r="A2266" s="21">
        <v>1003813410</v>
      </c>
      <c r="B2266" s="22" t="s">
        <v>12820</v>
      </c>
      <c r="C2266" s="23">
        <v>44033</v>
      </c>
      <c r="D2266" s="23" t="s">
        <v>266</v>
      </c>
      <c r="E2266" s="24" t="s">
        <v>94</v>
      </c>
      <c r="F2266" s="23" t="s">
        <v>70</v>
      </c>
      <c r="G2266" s="24"/>
      <c r="H2266" s="24">
        <v>24101336754</v>
      </c>
      <c r="I2266" s="24" t="s">
        <v>95</v>
      </c>
      <c r="J2266" s="24">
        <f>DATEDIF(Tabla1[[#This Row],[FECHA DE NACIMIENTO]],Tabla1[[#This Row],[FECHA ACTUAL]],"Y")</f>
        <v>23</v>
      </c>
      <c r="K2266" s="24" t="s">
        <v>73</v>
      </c>
      <c r="L2266" s="24" t="s">
        <v>234</v>
      </c>
      <c r="M2266" s="24">
        <v>0</v>
      </c>
      <c r="N2266" s="24">
        <v>0</v>
      </c>
      <c r="O2266" s="24">
        <v>2</v>
      </c>
      <c r="P2266" s="24" t="s">
        <v>101</v>
      </c>
      <c r="Q2266" s="23">
        <v>36572</v>
      </c>
      <c r="R2266" s="24" t="s">
        <v>12821</v>
      </c>
      <c r="S2266" s="25">
        <v>45119</v>
      </c>
      <c r="T2266" s="24"/>
      <c r="U2266" s="24">
        <v>3175223966</v>
      </c>
      <c r="V2266" s="24" t="s">
        <v>12822</v>
      </c>
      <c r="W2266" s="24" t="s">
        <v>12823</v>
      </c>
      <c r="X2266" s="24" t="s">
        <v>12824</v>
      </c>
      <c r="Y2266" s="24" t="s">
        <v>12825</v>
      </c>
      <c r="Z2266" s="24" t="s">
        <v>82</v>
      </c>
      <c r="AA2266" s="24">
        <v>3117124262</v>
      </c>
      <c r="AB2266" s="24" t="s">
        <v>101</v>
      </c>
      <c r="AC2266" s="24" t="s">
        <v>83</v>
      </c>
      <c r="AD2266" s="24" t="e">
        <v>#REF!</v>
      </c>
      <c r="AE2266" s="26" t="s">
        <v>194</v>
      </c>
      <c r="AF2266" s="26"/>
      <c r="AG2266" s="26" t="s">
        <v>75</v>
      </c>
      <c r="AH2266" s="27" t="s">
        <v>955</v>
      </c>
      <c r="AI2266" s="27" t="s">
        <v>1612</v>
      </c>
      <c r="AJ2266" s="27" t="s">
        <v>487</v>
      </c>
      <c r="AK2266" s="24" t="s">
        <v>121</v>
      </c>
      <c r="AL2266" s="24" t="s">
        <v>7086</v>
      </c>
      <c r="AM2266" s="23">
        <v>44033</v>
      </c>
      <c r="AN2266" s="28">
        <v>1160000</v>
      </c>
      <c r="AO2266" s="28">
        <v>140606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93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v>0</v>
      </c>
      <c r="BE2266" s="24">
        <v>0</v>
      </c>
      <c r="BF2266" s="23"/>
      <c r="BG2266" s="23"/>
      <c r="BH2266" s="23" t="s">
        <v>75</v>
      </c>
      <c r="BI2266" s="26">
        <v>0</v>
      </c>
      <c r="BJ2266" s="26">
        <v>0</v>
      </c>
      <c r="BK2266" s="29">
        <v>0</v>
      </c>
      <c r="BL2266" s="24" t="s">
        <v>91</v>
      </c>
      <c r="BM2266" s="22" t="str">
        <f ca="1">+IF(Tabla1[[#This Row],[FECHA INGRESO]]&gt;=44986,IF((TODAY()-Tabla1[[#This Row],[FECHA INGRESO]])&gt;=50,"ALERTA","TODAVÍA FALTA"),"N/A")</f>
        <v>N/A</v>
      </c>
      <c r="BN2266" s="7" t="str">
        <f>IFERROR((_xlfn.DAYS(Tabla1[[#This Row],[FECHA INGRESO]],Tabla1[[#This Row],[FECHA RETIRO]]))/30,"")</f>
        <v/>
      </c>
    </row>
    <row r="2267" spans="1:66" x14ac:dyDescent="0.35">
      <c r="A2267" s="34">
        <v>1012435346</v>
      </c>
      <c r="B2267" s="22" t="s">
        <v>12826</v>
      </c>
      <c r="C2267" s="23">
        <v>44036</v>
      </c>
      <c r="D2267" s="23" t="s">
        <v>582</v>
      </c>
      <c r="E2267" s="24" t="s">
        <v>94</v>
      </c>
      <c r="F2267" s="23" t="s">
        <v>70</v>
      </c>
      <c r="G2267" s="24"/>
      <c r="H2267" s="24">
        <v>24101371308</v>
      </c>
      <c r="I2267" s="24" t="s">
        <v>72</v>
      </c>
      <c r="J2267" s="24">
        <f>DATEDIF(Tabla1[[#This Row],[FECHA DE NACIMIENTO]],Tabla1[[#This Row],[FECHA ACTUAL]],"Y")</f>
        <v>26</v>
      </c>
      <c r="K2267" s="24" t="s">
        <v>73</v>
      </c>
      <c r="L2267" s="24" t="s">
        <v>112</v>
      </c>
      <c r="M2267" s="24">
        <v>0</v>
      </c>
      <c r="N2267" s="24">
        <v>0</v>
      </c>
      <c r="O2267" s="24">
        <v>2</v>
      </c>
      <c r="P2267" s="24" t="s">
        <v>101</v>
      </c>
      <c r="Q2267" s="23">
        <v>35317</v>
      </c>
      <c r="R2267" s="24" t="s">
        <v>76</v>
      </c>
      <c r="S2267" s="25">
        <v>45119</v>
      </c>
      <c r="T2267" s="24"/>
      <c r="U2267" s="24">
        <v>3002210802</v>
      </c>
      <c r="V2267" s="33" t="s">
        <v>12827</v>
      </c>
      <c r="W2267" s="24" t="s">
        <v>12828</v>
      </c>
      <c r="X2267" s="24" t="s">
        <v>1590</v>
      </c>
      <c r="Y2267" s="24" t="s">
        <v>12829</v>
      </c>
      <c r="Z2267" s="24" t="s">
        <v>117</v>
      </c>
      <c r="AA2267" s="24">
        <v>3142958779</v>
      </c>
      <c r="AB2267" s="24" t="s">
        <v>77</v>
      </c>
      <c r="AC2267" s="24" t="s">
        <v>77</v>
      </c>
      <c r="AD2267" s="24" t="s">
        <v>77</v>
      </c>
      <c r="AE2267" s="26" t="s">
        <v>151</v>
      </c>
      <c r="AF2267" s="26"/>
      <c r="AG2267" s="26" t="s">
        <v>3955</v>
      </c>
      <c r="AH2267" s="27" t="s">
        <v>184</v>
      </c>
      <c r="AI2267" s="27" t="s">
        <v>10123</v>
      </c>
      <c r="AJ2267" s="27" t="s">
        <v>10123</v>
      </c>
      <c r="AK2267" s="24" t="s">
        <v>121</v>
      </c>
      <c r="AL2267" s="24" t="s">
        <v>7086</v>
      </c>
      <c r="AM2267" s="23">
        <v>44036</v>
      </c>
      <c r="AN2267" s="28">
        <v>877803</v>
      </c>
      <c r="AO2267" s="28">
        <v>102854</v>
      </c>
      <c r="AP2267" s="24"/>
      <c r="AQ2267" s="24"/>
      <c r="AR2267" s="24"/>
      <c r="AS2267" s="24"/>
      <c r="AT2267" s="24" t="e">
        <v>#N/A</v>
      </c>
      <c r="AU2267" s="24" t="e">
        <v>#N/A</v>
      </c>
      <c r="AV2267" s="24" t="e">
        <v>#N/A</v>
      </c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3"/>
      <c r="BG2267" s="23"/>
      <c r="BH2267" s="23">
        <v>44051</v>
      </c>
      <c r="BI2267" s="26" t="s">
        <v>466</v>
      </c>
      <c r="BJ2267" s="26" t="s">
        <v>978</v>
      </c>
      <c r="BK2267" s="29">
        <v>0</v>
      </c>
      <c r="BL2267" s="24" t="s">
        <v>129</v>
      </c>
      <c r="BM2267" s="22" t="str">
        <f ca="1">+IF(Tabla1[[#This Row],[FECHA INGRESO]]&gt;=44986,IF((TODAY()-Tabla1[[#This Row],[FECHA INGRESO]])&gt;=50,"ALERTA","TODAVÍA FALTA"),"N/A")</f>
        <v>N/A</v>
      </c>
      <c r="BN2267" s="7">
        <f>IFERROR((_xlfn.DAYS(Tabla1[[#This Row],[FECHA INGRESO]],Tabla1[[#This Row],[FECHA RETIRO]]))/30,"")</f>
        <v>-0.5</v>
      </c>
    </row>
    <row r="2268" spans="1:66" x14ac:dyDescent="0.35">
      <c r="A2268" s="34">
        <v>1233495521</v>
      </c>
      <c r="B2268" s="22" t="s">
        <v>12830</v>
      </c>
      <c r="C2268" s="23">
        <v>44036</v>
      </c>
      <c r="D2268" s="23" t="s">
        <v>131</v>
      </c>
      <c r="E2268" s="23" t="s">
        <v>110</v>
      </c>
      <c r="F2268" s="23" t="s">
        <v>70</v>
      </c>
      <c r="G2268" s="24"/>
      <c r="H2268" s="24">
        <v>24101385910</v>
      </c>
      <c r="I2268" s="24" t="s">
        <v>95</v>
      </c>
      <c r="J2268" s="24">
        <f>DATEDIF(Tabla1[[#This Row],[FECHA DE NACIMIENTO]],Tabla1[[#This Row],[FECHA ACTUAL]],"Y")</f>
        <v>25</v>
      </c>
      <c r="K2268" s="24" t="s">
        <v>73</v>
      </c>
      <c r="L2268" s="24" t="s">
        <v>112</v>
      </c>
      <c r="M2268" s="24">
        <v>0</v>
      </c>
      <c r="N2268" s="24">
        <v>0</v>
      </c>
      <c r="O2268" s="24">
        <v>2</v>
      </c>
      <c r="P2268" s="24" t="s">
        <v>101</v>
      </c>
      <c r="Q2268" s="23">
        <v>35887</v>
      </c>
      <c r="R2268" s="24" t="s">
        <v>76</v>
      </c>
      <c r="S2268" s="25">
        <v>45119</v>
      </c>
      <c r="T2268" s="24"/>
      <c r="U2268" s="24">
        <v>3223865526</v>
      </c>
      <c r="V2268" s="33" t="s">
        <v>12831</v>
      </c>
      <c r="W2268" s="24" t="s">
        <v>12832</v>
      </c>
      <c r="X2268" s="24" t="s">
        <v>12833</v>
      </c>
      <c r="Y2268" s="24" t="s">
        <v>12834</v>
      </c>
      <c r="Z2268" s="24" t="s">
        <v>285</v>
      </c>
      <c r="AA2268" s="24">
        <v>3109553229</v>
      </c>
      <c r="AB2268" s="24" t="s">
        <v>77</v>
      </c>
      <c r="AC2268" s="24" t="s">
        <v>77</v>
      </c>
      <c r="AD2268" s="24" t="s">
        <v>77</v>
      </c>
      <c r="AE2268" s="26" t="s">
        <v>151</v>
      </c>
      <c r="AF2268" s="26"/>
      <c r="AG2268" s="26"/>
      <c r="AH2268" s="27" t="s">
        <v>184</v>
      </c>
      <c r="AI2268" s="27" t="s">
        <v>10123</v>
      </c>
      <c r="AJ2268" s="27" t="s">
        <v>10123</v>
      </c>
      <c r="AK2268" s="24" t="s">
        <v>121</v>
      </c>
      <c r="AL2268" s="24" t="s">
        <v>7086</v>
      </c>
      <c r="AM2268" s="23">
        <v>44036</v>
      </c>
      <c r="AN2268" s="28">
        <v>877803</v>
      </c>
      <c r="AO2268" s="28">
        <v>102854</v>
      </c>
      <c r="AP2268" s="24"/>
      <c r="AQ2268" s="24"/>
      <c r="AR2268" s="24"/>
      <c r="AS2268" s="24"/>
      <c r="AT2268" s="24" t="e">
        <v>#N/A</v>
      </c>
      <c r="AU2268" s="24" t="e">
        <v>#N/A</v>
      </c>
      <c r="AV2268" s="24" t="e">
        <v>#N/A</v>
      </c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3"/>
      <c r="BG2268" s="23"/>
      <c r="BH2268" s="23">
        <v>44195</v>
      </c>
      <c r="BI2268" s="26" t="s">
        <v>466</v>
      </c>
      <c r="BJ2268" s="26" t="s">
        <v>273</v>
      </c>
      <c r="BK2268" s="29">
        <v>0</v>
      </c>
      <c r="BL2268" s="24" t="s">
        <v>129</v>
      </c>
      <c r="BM2268" s="22" t="str">
        <f ca="1">+IF(Tabla1[[#This Row],[FECHA INGRESO]]&gt;=44986,IF((TODAY()-Tabla1[[#This Row],[FECHA INGRESO]])&gt;=50,"ALERTA","TODAVÍA FALTA"),"N/A")</f>
        <v>N/A</v>
      </c>
      <c r="BN2268" s="7">
        <f>IFERROR((_xlfn.DAYS(Tabla1[[#This Row],[FECHA INGRESO]],Tabla1[[#This Row],[FECHA RETIRO]]))/30,"")</f>
        <v>-5.3</v>
      </c>
    </row>
    <row r="2269" spans="1:66" x14ac:dyDescent="0.35">
      <c r="A2269" s="34">
        <v>1010197494</v>
      </c>
      <c r="B2269" s="22" t="s">
        <v>12835</v>
      </c>
      <c r="C2269" s="23">
        <v>44036</v>
      </c>
      <c r="D2269" s="23" t="s">
        <v>131</v>
      </c>
      <c r="E2269" s="23" t="s">
        <v>111</v>
      </c>
      <c r="F2269" s="23" t="s">
        <v>70</v>
      </c>
      <c r="G2269" s="24"/>
      <c r="H2269" s="24">
        <v>24101368799</v>
      </c>
      <c r="I2269" s="24" t="s">
        <v>95</v>
      </c>
      <c r="J2269" s="24">
        <f>DATEDIF(Tabla1[[#This Row],[FECHA DE NACIMIENTO]],Tabla1[[#This Row],[FECHA ACTUAL]],"Y")</f>
        <v>32</v>
      </c>
      <c r="K2269" s="24" t="s">
        <v>73</v>
      </c>
      <c r="L2269" s="24" t="s">
        <v>234</v>
      </c>
      <c r="M2269" s="24">
        <v>1</v>
      </c>
      <c r="N2269" s="24">
        <v>3</v>
      </c>
      <c r="O2269" s="24">
        <v>3</v>
      </c>
      <c r="P2269" s="24" t="s">
        <v>101</v>
      </c>
      <c r="Q2269" s="23">
        <v>33345</v>
      </c>
      <c r="R2269" s="24" t="s">
        <v>76</v>
      </c>
      <c r="S2269" s="25">
        <v>45119</v>
      </c>
      <c r="T2269" s="24"/>
      <c r="U2269" s="24">
        <v>3115572814</v>
      </c>
      <c r="V2269" s="33" t="s">
        <v>12836</v>
      </c>
      <c r="W2269" s="24" t="s">
        <v>12837</v>
      </c>
      <c r="X2269" s="24" t="s">
        <v>12838</v>
      </c>
      <c r="Y2269" s="24" t="s">
        <v>12839</v>
      </c>
      <c r="Z2269" s="24" t="s">
        <v>285</v>
      </c>
      <c r="AA2269" s="24">
        <v>3202280192</v>
      </c>
      <c r="AB2269" s="24" t="s">
        <v>77</v>
      </c>
      <c r="AC2269" s="24" t="s">
        <v>77</v>
      </c>
      <c r="AD2269" s="24" t="s">
        <v>77</v>
      </c>
      <c r="AE2269" s="26" t="s">
        <v>151</v>
      </c>
      <c r="AF2269" s="26"/>
      <c r="AG2269" s="26"/>
      <c r="AH2269" s="27" t="s">
        <v>184</v>
      </c>
      <c r="AI2269" s="27" t="s">
        <v>10123</v>
      </c>
      <c r="AJ2269" s="27" t="s">
        <v>10123</v>
      </c>
      <c r="AK2269" s="24" t="s">
        <v>121</v>
      </c>
      <c r="AL2269" s="24" t="s">
        <v>7086</v>
      </c>
      <c r="AM2269" s="23">
        <v>44036</v>
      </c>
      <c r="AN2269" s="28">
        <v>877803</v>
      </c>
      <c r="AO2269" s="28">
        <v>102854</v>
      </c>
      <c r="AP2269" s="24"/>
      <c r="AQ2269" s="24"/>
      <c r="AR2269" s="24"/>
      <c r="AS2269" s="24"/>
      <c r="AT2269" s="24" t="e">
        <v>#N/A</v>
      </c>
      <c r="AU2269" s="24" t="e">
        <v>#N/A</v>
      </c>
      <c r="AV2269" s="24" t="e">
        <v>#N/A</v>
      </c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3"/>
      <c r="BG2269" s="23"/>
      <c r="BH2269" s="23">
        <v>44140</v>
      </c>
      <c r="BI2269" s="26" t="s">
        <v>466</v>
      </c>
      <c r="BJ2269" s="26" t="s">
        <v>12840</v>
      </c>
      <c r="BK2269" s="29">
        <v>0</v>
      </c>
      <c r="BL2269" s="24" t="s">
        <v>129</v>
      </c>
      <c r="BM2269" s="22" t="str">
        <f ca="1">+IF(Tabla1[[#This Row],[FECHA INGRESO]]&gt;=44986,IF((TODAY()-Tabla1[[#This Row],[FECHA INGRESO]])&gt;=50,"ALERTA","TODAVÍA FALTA"),"N/A")</f>
        <v>N/A</v>
      </c>
      <c r="BN2269" s="7">
        <f>IFERROR((_xlfn.DAYS(Tabla1[[#This Row],[FECHA INGRESO]],Tabla1[[#This Row],[FECHA RETIRO]]))/30,"")</f>
        <v>-3.4666666666666668</v>
      </c>
    </row>
    <row r="2270" spans="1:66" x14ac:dyDescent="0.35">
      <c r="A2270" s="34">
        <v>79889701</v>
      </c>
      <c r="B2270" s="22" t="s">
        <v>12841</v>
      </c>
      <c r="C2270" s="23">
        <v>44036</v>
      </c>
      <c r="D2270" s="23" t="s">
        <v>266</v>
      </c>
      <c r="E2270" s="24" t="s">
        <v>94</v>
      </c>
      <c r="F2270" s="23" t="s">
        <v>94</v>
      </c>
      <c r="G2270" s="24"/>
      <c r="H2270" s="24">
        <v>24101378493</v>
      </c>
      <c r="I2270" s="24" t="s">
        <v>72</v>
      </c>
      <c r="J2270" s="24">
        <f>DATEDIF(Tabla1[[#This Row],[FECHA DE NACIMIENTO]],Tabla1[[#This Row],[FECHA ACTUAL]],"Y")</f>
        <v>44</v>
      </c>
      <c r="K2270" s="24" t="s">
        <v>96</v>
      </c>
      <c r="L2270" s="24" t="s">
        <v>74</v>
      </c>
      <c r="M2270" s="24">
        <v>1</v>
      </c>
      <c r="N2270" s="24">
        <v>1</v>
      </c>
      <c r="O2270" s="24">
        <v>4</v>
      </c>
      <c r="P2270" s="24" t="s">
        <v>101</v>
      </c>
      <c r="Q2270" s="23">
        <v>28904</v>
      </c>
      <c r="R2270" s="24" t="s">
        <v>76</v>
      </c>
      <c r="S2270" s="25">
        <v>45119</v>
      </c>
      <c r="T2270" s="24"/>
      <c r="U2270" s="24">
        <v>3017872874</v>
      </c>
      <c r="V2270" s="24" t="s">
        <v>12842</v>
      </c>
      <c r="W2270" s="24" t="s">
        <v>12843</v>
      </c>
      <c r="X2270" s="24" t="s">
        <v>12844</v>
      </c>
      <c r="Y2270" s="24" t="s">
        <v>12845</v>
      </c>
      <c r="Z2270" s="24" t="s">
        <v>117</v>
      </c>
      <c r="AA2270" s="24">
        <v>3144564901</v>
      </c>
      <c r="AB2270" s="24" t="s">
        <v>101</v>
      </c>
      <c r="AC2270" s="24" t="s">
        <v>83</v>
      </c>
      <c r="AD2270" s="24" t="e">
        <v>#REF!</v>
      </c>
      <c r="AE2270" s="26" t="s">
        <v>151</v>
      </c>
      <c r="AF2270" s="26"/>
      <c r="AG2270" s="26">
        <v>0</v>
      </c>
      <c r="AH2270" s="27" t="s">
        <v>12846</v>
      </c>
      <c r="AI2270" s="27" t="s">
        <v>8661</v>
      </c>
      <c r="AJ2270" s="27" t="s">
        <v>8661</v>
      </c>
      <c r="AK2270" s="24" t="s">
        <v>89</v>
      </c>
      <c r="AL2270" s="24" t="s">
        <v>7086</v>
      </c>
      <c r="AM2270" s="23">
        <v>44036</v>
      </c>
      <c r="AN2270" s="28">
        <v>2456565</v>
      </c>
      <c r="AO2270" s="28">
        <v>0</v>
      </c>
      <c r="AP2270" s="24" t="s">
        <v>12847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85</v>
      </c>
      <c r="AX2270" s="24" t="s">
        <v>12848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v>0</v>
      </c>
      <c r="BE2270" s="24">
        <v>0</v>
      </c>
      <c r="BF2270" s="23"/>
      <c r="BG2270" s="23"/>
      <c r="BH2270" s="23">
        <v>44635</v>
      </c>
      <c r="BI2270" s="26" t="s">
        <v>466</v>
      </c>
      <c r="BJ2270" s="26" t="s">
        <v>273</v>
      </c>
      <c r="BK2270" s="29">
        <v>0</v>
      </c>
      <c r="BL2270" s="24" t="s">
        <v>129</v>
      </c>
      <c r="BM2270" s="22" t="str">
        <f ca="1">+IF(Tabla1[[#This Row],[FECHA INGRESO]]&gt;=44986,IF((TODAY()-Tabla1[[#This Row],[FECHA INGRESO]])&gt;=50,"ALERTA","TODAVÍA FALTA"),"N/A")</f>
        <v>N/A</v>
      </c>
      <c r="BN2270" s="7">
        <f>IFERROR((_xlfn.DAYS(Tabla1[[#This Row],[FECHA INGRESO]],Tabla1[[#This Row],[FECHA RETIRO]]))/30,"")</f>
        <v>-19.966666666666665</v>
      </c>
    </row>
    <row r="2271" spans="1:66" x14ac:dyDescent="0.35">
      <c r="A2271" s="21">
        <v>1100682962</v>
      </c>
      <c r="B2271" s="22" t="s">
        <v>12849</v>
      </c>
      <c r="C2271" s="23">
        <v>44036</v>
      </c>
      <c r="D2271" s="23" t="s">
        <v>582</v>
      </c>
      <c r="E2271" s="24" t="s">
        <v>94</v>
      </c>
      <c r="F2271" s="23" t="s">
        <v>94</v>
      </c>
      <c r="G2271" s="24"/>
      <c r="H2271" s="24">
        <v>24101365613</v>
      </c>
      <c r="I2271" s="24" t="s">
        <v>72</v>
      </c>
      <c r="J2271" s="24">
        <f>DATEDIF(Tabla1[[#This Row],[FECHA DE NACIMIENTO]],Tabla1[[#This Row],[FECHA ACTUAL]],"Y")</f>
        <v>37</v>
      </c>
      <c r="K2271" s="24" t="s">
        <v>73</v>
      </c>
      <c r="L2271" s="24" t="s">
        <v>112</v>
      </c>
      <c r="M2271" s="24">
        <v>0</v>
      </c>
      <c r="N2271" s="24">
        <v>0</v>
      </c>
      <c r="O2271" s="24">
        <v>3</v>
      </c>
      <c r="P2271" s="24" t="s">
        <v>101</v>
      </c>
      <c r="Q2271" s="23">
        <v>31509</v>
      </c>
      <c r="R2271" s="24" t="s">
        <v>76</v>
      </c>
      <c r="S2271" s="25">
        <v>45119</v>
      </c>
      <c r="T2271" s="24"/>
      <c r="U2271" s="24">
        <v>3208845603</v>
      </c>
      <c r="V2271" s="33" t="s">
        <v>12850</v>
      </c>
      <c r="W2271" s="24" t="s">
        <v>12851</v>
      </c>
      <c r="X2271" s="24" t="s">
        <v>12852</v>
      </c>
      <c r="Y2271" s="24" t="s">
        <v>12853</v>
      </c>
      <c r="Z2271" s="24"/>
      <c r="AA2271" s="24" t="s">
        <v>8868</v>
      </c>
      <c r="AB2271" s="24" t="s">
        <v>83</v>
      </c>
      <c r="AC2271" s="24" t="s">
        <v>83</v>
      </c>
      <c r="AD2271" s="24" t="e">
        <v>#REF!</v>
      </c>
      <c r="AE2271" s="26" t="s">
        <v>151</v>
      </c>
      <c r="AF2271" s="26"/>
      <c r="AG2271" s="26">
        <v>0</v>
      </c>
      <c r="AH2271" s="27" t="s">
        <v>955</v>
      </c>
      <c r="AI2271" s="27" t="s">
        <v>120</v>
      </c>
      <c r="AJ2271" s="27" t="s">
        <v>120</v>
      </c>
      <c r="AK2271" s="24" t="s">
        <v>121</v>
      </c>
      <c r="AL2271" s="24" t="s">
        <v>7086</v>
      </c>
      <c r="AM2271" s="23">
        <v>44036</v>
      </c>
      <c r="AN2271" s="28">
        <v>1160000</v>
      </c>
      <c r="AO2271" s="28">
        <v>140606</v>
      </c>
      <c r="AP2271" s="24" t="s">
        <v>12854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84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v>0</v>
      </c>
      <c r="BE2271" s="24">
        <v>0</v>
      </c>
      <c r="BF2271" s="23"/>
      <c r="BG2271" s="23"/>
      <c r="BH2271" s="23" t="s">
        <v>75</v>
      </c>
      <c r="BI2271" s="26">
        <v>0</v>
      </c>
      <c r="BJ2271" s="26">
        <v>0</v>
      </c>
      <c r="BK2271" s="29">
        <v>0</v>
      </c>
      <c r="BL2271" s="24" t="s">
        <v>91</v>
      </c>
      <c r="BM2271" s="22" t="str">
        <f ca="1">+IF(Tabla1[[#This Row],[FECHA INGRESO]]&gt;=44986,IF((TODAY()-Tabla1[[#This Row],[FECHA INGRESO]])&gt;=50,"ALERTA","TODAVÍA FALTA"),"N/A")</f>
        <v>N/A</v>
      </c>
      <c r="BN2271" s="7" t="str">
        <f>IFERROR((_xlfn.DAYS(Tabla1[[#This Row],[FECHA INGRESO]],Tabla1[[#This Row],[FECHA RETIRO]]))/30,"")</f>
        <v/>
      </c>
    </row>
    <row r="2272" spans="1:66" x14ac:dyDescent="0.35">
      <c r="A2272" s="34">
        <v>1032457624</v>
      </c>
      <c r="B2272" s="22" t="s">
        <v>12855</v>
      </c>
      <c r="C2272" s="23">
        <v>44040</v>
      </c>
      <c r="D2272" s="23" t="s">
        <v>188</v>
      </c>
      <c r="E2272" s="24" t="s">
        <v>94</v>
      </c>
      <c r="F2272" s="23" t="s">
        <v>70</v>
      </c>
      <c r="G2272" s="24"/>
      <c r="H2272" s="24">
        <v>24060581381</v>
      </c>
      <c r="I2272" s="24" t="s">
        <v>95</v>
      </c>
      <c r="J2272" s="24">
        <f>DATEDIF(Tabla1[[#This Row],[FECHA DE NACIMIENTO]],Tabla1[[#This Row],[FECHA ACTUAL]],"Y")</f>
        <v>30</v>
      </c>
      <c r="K2272" s="24" t="s">
        <v>96</v>
      </c>
      <c r="L2272" s="24" t="s">
        <v>112</v>
      </c>
      <c r="M2272" s="24">
        <v>0</v>
      </c>
      <c r="N2272" s="24">
        <v>0</v>
      </c>
      <c r="O2272" s="24">
        <v>2</v>
      </c>
      <c r="P2272" s="24" t="s">
        <v>101</v>
      </c>
      <c r="Q2272" s="23">
        <v>34150</v>
      </c>
      <c r="R2272" s="24" t="s">
        <v>76</v>
      </c>
      <c r="S2272" s="25">
        <v>45119</v>
      </c>
      <c r="T2272" s="24"/>
      <c r="U2272" s="24">
        <v>3143762275</v>
      </c>
      <c r="V2272" s="33" t="s">
        <v>12856</v>
      </c>
      <c r="W2272" s="24" t="s">
        <v>12857</v>
      </c>
      <c r="X2272" s="24" t="s">
        <v>7995</v>
      </c>
      <c r="Y2272" s="24" t="s">
        <v>12858</v>
      </c>
      <c r="Z2272" s="24" t="s">
        <v>117</v>
      </c>
      <c r="AA2272" s="24">
        <v>3223813643</v>
      </c>
      <c r="AB2272" s="24" t="s">
        <v>77</v>
      </c>
      <c r="AC2272" s="24" t="s">
        <v>77</v>
      </c>
      <c r="AD2272" s="24" t="s">
        <v>77</v>
      </c>
      <c r="AE2272" s="26" t="s">
        <v>183</v>
      </c>
      <c r="AF2272" s="26"/>
      <c r="AG2272" s="26" t="s">
        <v>3955</v>
      </c>
      <c r="AH2272" s="27" t="s">
        <v>184</v>
      </c>
      <c r="AI2272" s="27" t="s">
        <v>120</v>
      </c>
      <c r="AJ2272" s="27" t="s">
        <v>120</v>
      </c>
      <c r="AK2272" s="24" t="s">
        <v>121</v>
      </c>
      <c r="AL2272" s="24" t="s">
        <v>7086</v>
      </c>
      <c r="AM2272" s="23">
        <v>44040</v>
      </c>
      <c r="AN2272" s="28">
        <v>877803</v>
      </c>
      <c r="AO2272" s="28">
        <v>102854</v>
      </c>
      <c r="AP2272" s="24"/>
      <c r="AQ2272" s="24"/>
      <c r="AR2272" s="24"/>
      <c r="AS2272" s="24"/>
      <c r="AT2272" s="24" t="e">
        <v>#N/A</v>
      </c>
      <c r="AU2272" s="24" t="e">
        <v>#N/A</v>
      </c>
      <c r="AV2272" s="24" t="e">
        <v>#N/A</v>
      </c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3"/>
      <c r="BG2272" s="23"/>
      <c r="BH2272" s="23">
        <v>44043</v>
      </c>
      <c r="BI2272" s="26" t="s">
        <v>10014</v>
      </c>
      <c r="BJ2272" s="26" t="s">
        <v>12859</v>
      </c>
      <c r="BK2272" s="29">
        <v>0</v>
      </c>
      <c r="BL2272" s="24" t="s">
        <v>129</v>
      </c>
      <c r="BM2272" s="22" t="str">
        <f ca="1">+IF(Tabla1[[#This Row],[FECHA INGRESO]]&gt;=44986,IF((TODAY()-Tabla1[[#This Row],[FECHA INGRESO]])&gt;=50,"ALERTA","TODAVÍA FALTA"),"N/A")</f>
        <v>N/A</v>
      </c>
      <c r="BN2272" s="7">
        <f>IFERROR((_xlfn.DAYS(Tabla1[[#This Row],[FECHA INGRESO]],Tabla1[[#This Row],[FECHA RETIRO]]))/30,"")</f>
        <v>-0.1</v>
      </c>
    </row>
    <row r="2273" spans="1:66" x14ac:dyDescent="0.35">
      <c r="A2273" s="21">
        <v>1016060856</v>
      </c>
      <c r="B2273" s="22" t="s">
        <v>12860</v>
      </c>
      <c r="C2273" s="23">
        <v>44040</v>
      </c>
      <c r="D2273" s="23" t="s">
        <v>266</v>
      </c>
      <c r="E2273" s="23" t="s">
        <v>111</v>
      </c>
      <c r="F2273" s="23" t="s">
        <v>70</v>
      </c>
      <c r="G2273" s="24"/>
      <c r="H2273" s="24">
        <v>24101391023</v>
      </c>
      <c r="I2273" s="24" t="s">
        <v>72</v>
      </c>
      <c r="J2273" s="24">
        <f>DATEDIF(Tabla1[[#This Row],[FECHA DE NACIMIENTO]],Tabla1[[#This Row],[FECHA ACTUAL]],"Y")</f>
        <v>29</v>
      </c>
      <c r="K2273" s="24" t="s">
        <v>73</v>
      </c>
      <c r="L2273" s="24" t="s">
        <v>112</v>
      </c>
      <c r="M2273" s="24">
        <v>1</v>
      </c>
      <c r="N2273" s="24">
        <v>1</v>
      </c>
      <c r="O2273" s="24">
        <v>3</v>
      </c>
      <c r="P2273" s="24" t="s">
        <v>101</v>
      </c>
      <c r="Q2273" s="23">
        <v>34271</v>
      </c>
      <c r="R2273" s="24" t="s">
        <v>76</v>
      </c>
      <c r="S2273" s="25">
        <v>45119</v>
      </c>
      <c r="T2273" s="24"/>
      <c r="U2273" s="24">
        <v>3057548258</v>
      </c>
      <c r="V2273" s="33" t="s">
        <v>12861</v>
      </c>
      <c r="W2273" s="24" t="s">
        <v>12862</v>
      </c>
      <c r="X2273" s="24" t="s">
        <v>12863</v>
      </c>
      <c r="Y2273" s="24" t="s">
        <v>12864</v>
      </c>
      <c r="Z2273" s="24"/>
      <c r="AA2273" s="24">
        <v>3023005378</v>
      </c>
      <c r="AB2273" s="24" t="s">
        <v>83</v>
      </c>
      <c r="AC2273" s="24" t="s">
        <v>83</v>
      </c>
      <c r="AD2273" s="24" t="e">
        <v>#REF!</v>
      </c>
      <c r="AE2273" s="26" t="s">
        <v>151</v>
      </c>
      <c r="AF2273" s="26"/>
      <c r="AG2273" s="26">
        <v>0</v>
      </c>
      <c r="AH2273" s="27" t="s">
        <v>955</v>
      </c>
      <c r="AI2273" s="27" t="s">
        <v>120</v>
      </c>
      <c r="AJ2273" s="27" t="s">
        <v>120</v>
      </c>
      <c r="AK2273" s="24" t="s">
        <v>121</v>
      </c>
      <c r="AL2273" s="24" t="s">
        <v>7086</v>
      </c>
      <c r="AM2273" s="23">
        <v>44040</v>
      </c>
      <c r="AN2273" s="28">
        <v>1160000</v>
      </c>
      <c r="AO2273" s="28">
        <v>140606</v>
      </c>
      <c r="AP2273" s="24" t="s">
        <v>12865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78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v>0</v>
      </c>
      <c r="BE2273" s="24">
        <v>0</v>
      </c>
      <c r="BF2273" s="23"/>
      <c r="BG2273" s="23"/>
      <c r="BH2273" s="23" t="s">
        <v>75</v>
      </c>
      <c r="BI2273" s="26">
        <v>0</v>
      </c>
      <c r="BJ2273" s="26">
        <v>0</v>
      </c>
      <c r="BK2273" s="29">
        <v>0</v>
      </c>
      <c r="BL2273" s="24" t="s">
        <v>91</v>
      </c>
      <c r="BM2273" s="22" t="str">
        <f ca="1">+IF(Tabla1[[#This Row],[FECHA INGRESO]]&gt;=44986,IF((TODAY()-Tabla1[[#This Row],[FECHA INGRESO]])&gt;=50,"ALERTA","TODAVÍA FALTA"),"N/A")</f>
        <v>N/A</v>
      </c>
      <c r="BN2273" s="7" t="str">
        <f>IFERROR((_xlfn.DAYS(Tabla1[[#This Row],[FECHA INGRESO]],Tabla1[[#This Row],[FECHA RETIRO]]))/30,"")</f>
        <v/>
      </c>
    </row>
    <row r="2274" spans="1:66" x14ac:dyDescent="0.35">
      <c r="A2274" s="34">
        <v>1022402418</v>
      </c>
      <c r="B2274" s="22" t="s">
        <v>12866</v>
      </c>
      <c r="C2274" s="23">
        <v>44044</v>
      </c>
      <c r="D2274" s="23" t="s">
        <v>188</v>
      </c>
      <c r="E2274" s="23" t="s">
        <v>77</v>
      </c>
      <c r="F2274" s="23" t="s">
        <v>77</v>
      </c>
      <c r="G2274" s="24"/>
      <c r="H2274" s="24">
        <v>24089825361</v>
      </c>
      <c r="I2274" s="24" t="s">
        <v>95</v>
      </c>
      <c r="J2274" s="24">
        <f>DATEDIF(Tabla1[[#This Row],[FECHA DE NACIMIENTO]],Tabla1[[#This Row],[FECHA ACTUAL]],"Y")</f>
        <v>28</v>
      </c>
      <c r="K2274" s="24" t="s">
        <v>96</v>
      </c>
      <c r="L2274" s="24" t="s">
        <v>234</v>
      </c>
      <c r="M2274" s="24">
        <v>1</v>
      </c>
      <c r="N2274" s="24">
        <v>1</v>
      </c>
      <c r="O2274" s="24">
        <v>2</v>
      </c>
      <c r="P2274" s="24" t="s">
        <v>101</v>
      </c>
      <c r="Q2274" s="23">
        <v>34758</v>
      </c>
      <c r="R2274" s="24" t="s">
        <v>76</v>
      </c>
      <c r="S2274" s="25">
        <v>45119</v>
      </c>
      <c r="T2274" s="24"/>
      <c r="U2274" s="24">
        <v>3024358209</v>
      </c>
      <c r="V2274" s="33" t="s">
        <v>12867</v>
      </c>
      <c r="W2274" s="24" t="s">
        <v>12868</v>
      </c>
      <c r="X2274" s="24" t="s">
        <v>12869</v>
      </c>
      <c r="Y2274" s="24" t="s">
        <v>12870</v>
      </c>
      <c r="Z2274" s="24" t="s">
        <v>117</v>
      </c>
      <c r="AA2274" s="24">
        <v>3108616486</v>
      </c>
      <c r="AB2274" s="24" t="s">
        <v>77</v>
      </c>
      <c r="AC2274" s="24" t="s">
        <v>77</v>
      </c>
      <c r="AD2274" s="24" t="s">
        <v>77</v>
      </c>
      <c r="AE2274" s="26" t="s">
        <v>151</v>
      </c>
      <c r="AF2274" s="26"/>
      <c r="AG2274" s="26" t="s">
        <v>12871</v>
      </c>
      <c r="AH2274" s="27" t="s">
        <v>867</v>
      </c>
      <c r="AI2274" s="27" t="s">
        <v>487</v>
      </c>
      <c r="AJ2274" s="27" t="s">
        <v>487</v>
      </c>
      <c r="AK2274" s="24" t="s">
        <v>121</v>
      </c>
      <c r="AL2274" s="24" t="s">
        <v>868</v>
      </c>
      <c r="AM2274" s="23">
        <v>44044</v>
      </c>
      <c r="AN2274" s="28">
        <v>908526</v>
      </c>
      <c r="AO2274" s="28">
        <v>106454</v>
      </c>
      <c r="AP2274" s="24"/>
      <c r="AQ2274" s="24"/>
      <c r="AR2274" s="24"/>
      <c r="AS2274" s="24"/>
      <c r="AT2274" s="24"/>
      <c r="AU2274" s="24"/>
      <c r="AV2274" s="24"/>
      <c r="AW2274" s="24">
        <v>0</v>
      </c>
      <c r="AX2274" s="24"/>
      <c r="AY2274" s="24"/>
      <c r="AZ2274" s="24"/>
      <c r="BA2274" s="24"/>
      <c r="BB2274" s="24"/>
      <c r="BC2274" s="24"/>
      <c r="BD2274" s="24"/>
      <c r="BE2274" s="24"/>
      <c r="BF2274" s="23"/>
      <c r="BG2274" s="23"/>
      <c r="BH2274" s="23">
        <v>44475</v>
      </c>
      <c r="BI2274" s="26" t="s">
        <v>10014</v>
      </c>
      <c r="BJ2274" s="26" t="s">
        <v>9932</v>
      </c>
      <c r="BK2274" s="29">
        <v>0</v>
      </c>
      <c r="BL2274" s="24" t="s">
        <v>129</v>
      </c>
      <c r="BM2274" s="22" t="str">
        <f ca="1">+IF(Tabla1[[#This Row],[FECHA INGRESO]]&gt;=44986,IF((TODAY()-Tabla1[[#This Row],[FECHA INGRESO]])&gt;=50,"ALERTA","TODAVÍA FALTA"),"N/A")</f>
        <v>N/A</v>
      </c>
      <c r="BN2274" s="7">
        <f>IFERROR((_xlfn.DAYS(Tabla1[[#This Row],[FECHA INGRESO]],Tabla1[[#This Row],[FECHA RETIRO]]))/30,"")</f>
        <v>-14.366666666666667</v>
      </c>
    </row>
    <row r="2275" spans="1:66" x14ac:dyDescent="0.35">
      <c r="A2275" s="34">
        <v>1000121545</v>
      </c>
      <c r="B2275" s="22" t="s">
        <v>12872</v>
      </c>
      <c r="C2275" s="23">
        <v>44044</v>
      </c>
      <c r="D2275" s="23" t="s">
        <v>188</v>
      </c>
      <c r="E2275" s="23" t="s">
        <v>77</v>
      </c>
      <c r="F2275" s="23" t="s">
        <v>77</v>
      </c>
      <c r="G2275" s="24"/>
      <c r="H2275" s="24">
        <v>24101435271</v>
      </c>
      <c r="I2275" s="24" t="s">
        <v>95</v>
      </c>
      <c r="J2275" s="24">
        <f>DATEDIF(Tabla1[[#This Row],[FECHA DE NACIMIENTO]],Tabla1[[#This Row],[FECHA ACTUAL]],"Y")</f>
        <v>21</v>
      </c>
      <c r="K2275" s="24" t="s">
        <v>73</v>
      </c>
      <c r="L2275" s="24" t="s">
        <v>234</v>
      </c>
      <c r="M2275" s="24">
        <v>0</v>
      </c>
      <c r="N2275" s="24">
        <v>0</v>
      </c>
      <c r="O2275" s="24">
        <v>2</v>
      </c>
      <c r="P2275" s="24" t="s">
        <v>101</v>
      </c>
      <c r="Q2275" s="23">
        <v>37130</v>
      </c>
      <c r="R2275" s="24" t="s">
        <v>76</v>
      </c>
      <c r="S2275" s="25">
        <v>45119</v>
      </c>
      <c r="T2275" s="24"/>
      <c r="U2275" s="24">
        <v>3105387580</v>
      </c>
      <c r="V2275" s="33" t="s">
        <v>12873</v>
      </c>
      <c r="W2275" s="24" t="s">
        <v>12874</v>
      </c>
      <c r="X2275" s="24" t="s">
        <v>12875</v>
      </c>
      <c r="Y2275" s="24" t="s">
        <v>12876</v>
      </c>
      <c r="Z2275" s="24" t="s">
        <v>82</v>
      </c>
      <c r="AA2275" s="24">
        <v>3124257170</v>
      </c>
      <c r="AB2275" s="24" t="s">
        <v>77</v>
      </c>
      <c r="AC2275" s="24" t="s">
        <v>77</v>
      </c>
      <c r="AD2275" s="24" t="s">
        <v>77</v>
      </c>
      <c r="AE2275" s="26" t="s">
        <v>151</v>
      </c>
      <c r="AF2275" s="26"/>
      <c r="AG2275" s="26" t="s">
        <v>12871</v>
      </c>
      <c r="AH2275" s="27" t="s">
        <v>867</v>
      </c>
      <c r="AI2275" s="27" t="s">
        <v>120</v>
      </c>
      <c r="AJ2275" s="27" t="s">
        <v>120</v>
      </c>
      <c r="AK2275" s="24" t="s">
        <v>121</v>
      </c>
      <c r="AL2275" s="24" t="s">
        <v>868</v>
      </c>
      <c r="AM2275" s="23">
        <v>44044</v>
      </c>
      <c r="AN2275" s="28">
        <v>908526</v>
      </c>
      <c r="AO2275" s="28">
        <v>106454</v>
      </c>
      <c r="AP2275" s="24"/>
      <c r="AQ2275" s="24"/>
      <c r="AR2275" s="24"/>
      <c r="AS2275" s="24"/>
      <c r="AT2275" s="24"/>
      <c r="AU2275" s="24"/>
      <c r="AV2275" s="24"/>
      <c r="AW2275" s="24">
        <v>0</v>
      </c>
      <c r="AX2275" s="24"/>
      <c r="AY2275" s="24"/>
      <c r="AZ2275" s="24"/>
      <c r="BA2275" s="24"/>
      <c r="BB2275" s="24"/>
      <c r="BC2275" s="24"/>
      <c r="BD2275" s="24"/>
      <c r="BE2275" s="24"/>
      <c r="BF2275" s="23"/>
      <c r="BG2275" s="23"/>
      <c r="BH2275" s="23">
        <v>44475</v>
      </c>
      <c r="BI2275" s="26" t="s">
        <v>10014</v>
      </c>
      <c r="BJ2275" s="26" t="s">
        <v>9932</v>
      </c>
      <c r="BK2275" s="29">
        <v>0</v>
      </c>
      <c r="BL2275" s="24" t="s">
        <v>129</v>
      </c>
      <c r="BM2275" s="22" t="str">
        <f ca="1">+IF(Tabla1[[#This Row],[FECHA INGRESO]]&gt;=44986,IF((TODAY()-Tabla1[[#This Row],[FECHA INGRESO]])&gt;=50,"ALERTA","TODAVÍA FALTA"),"N/A")</f>
        <v>N/A</v>
      </c>
      <c r="BN2275" s="7">
        <f>IFERROR((_xlfn.DAYS(Tabla1[[#This Row],[FECHA INGRESO]],Tabla1[[#This Row],[FECHA RETIRO]]))/30,"")</f>
        <v>-14.366666666666667</v>
      </c>
    </row>
    <row r="2276" spans="1:66" x14ac:dyDescent="0.35">
      <c r="A2276" s="34">
        <v>1073249151</v>
      </c>
      <c r="B2276" s="22" t="s">
        <v>12877</v>
      </c>
      <c r="C2276" s="23">
        <v>44053</v>
      </c>
      <c r="D2276" s="23" t="s">
        <v>4008</v>
      </c>
      <c r="E2276" s="23" t="s">
        <v>77</v>
      </c>
      <c r="F2276" s="23" t="s">
        <v>77</v>
      </c>
      <c r="G2276" s="24"/>
      <c r="H2276" s="24">
        <v>24101581275</v>
      </c>
      <c r="I2276" s="24" t="s">
        <v>95</v>
      </c>
      <c r="J2276" s="24">
        <f>DATEDIF(Tabla1[[#This Row],[FECHA DE NACIMIENTO]],Tabla1[[#This Row],[FECHA ACTUAL]],"Y")</f>
        <v>25</v>
      </c>
      <c r="K2276" s="24" t="s">
        <v>96</v>
      </c>
      <c r="L2276" s="24" t="s">
        <v>112</v>
      </c>
      <c r="M2276" s="24">
        <v>1</v>
      </c>
      <c r="N2276" s="24">
        <v>1</v>
      </c>
      <c r="O2276" s="24">
        <v>3</v>
      </c>
      <c r="P2276" s="24" t="s">
        <v>101</v>
      </c>
      <c r="Q2276" s="23">
        <v>35708</v>
      </c>
      <c r="R2276" s="24" t="s">
        <v>669</v>
      </c>
      <c r="S2276" s="25">
        <v>45119</v>
      </c>
      <c r="T2276" s="24"/>
      <c r="U2276" s="24">
        <v>3114094336</v>
      </c>
      <c r="V2276" s="33" t="s">
        <v>12878</v>
      </c>
      <c r="W2276" s="24" t="s">
        <v>12879</v>
      </c>
      <c r="X2276" s="24" t="s">
        <v>12880</v>
      </c>
      <c r="Y2276" s="24" t="s">
        <v>12881</v>
      </c>
      <c r="Z2276" s="24" t="s">
        <v>117</v>
      </c>
      <c r="AA2276" s="24">
        <v>3204453877</v>
      </c>
      <c r="AB2276" s="24" t="s">
        <v>77</v>
      </c>
      <c r="AC2276" s="24" t="s">
        <v>77</v>
      </c>
      <c r="AD2276" s="24" t="s">
        <v>77</v>
      </c>
      <c r="AE2276" s="26" t="s">
        <v>151</v>
      </c>
      <c r="AF2276" s="26"/>
      <c r="AG2276" s="26" t="s">
        <v>12871</v>
      </c>
      <c r="AH2276" s="27" t="s">
        <v>867</v>
      </c>
      <c r="AI2276" s="27" t="s">
        <v>376</v>
      </c>
      <c r="AJ2276" s="27" t="s">
        <v>377</v>
      </c>
      <c r="AK2276" s="24" t="s">
        <v>121</v>
      </c>
      <c r="AL2276" s="24" t="s">
        <v>868</v>
      </c>
      <c r="AM2276" s="23">
        <v>44053</v>
      </c>
      <c r="AN2276" s="28">
        <v>908526</v>
      </c>
      <c r="AO2276" s="28">
        <v>106454</v>
      </c>
      <c r="AP2276" s="24"/>
      <c r="AQ2276" s="24"/>
      <c r="AR2276" s="24"/>
      <c r="AS2276" s="24"/>
      <c r="AT2276" s="24"/>
      <c r="AU2276" s="24"/>
      <c r="AV2276" s="24"/>
      <c r="AW2276" s="24">
        <v>0</v>
      </c>
      <c r="AX2276" s="24"/>
      <c r="AY2276" s="24"/>
      <c r="AZ2276" s="24"/>
      <c r="BA2276" s="24"/>
      <c r="BB2276" s="24"/>
      <c r="BC2276" s="24"/>
      <c r="BD2276" s="24"/>
      <c r="BE2276" s="24"/>
      <c r="BF2276" s="23"/>
      <c r="BG2276" s="23"/>
      <c r="BH2276" s="23">
        <v>44475</v>
      </c>
      <c r="BI2276" s="26" t="s">
        <v>10014</v>
      </c>
      <c r="BJ2276" s="26" t="s">
        <v>9932</v>
      </c>
      <c r="BK2276" s="29">
        <v>0</v>
      </c>
      <c r="BL2276" s="24" t="s">
        <v>129</v>
      </c>
      <c r="BM2276" s="22" t="str">
        <f ca="1">+IF(Tabla1[[#This Row],[FECHA INGRESO]]&gt;=44986,IF((TODAY()-Tabla1[[#This Row],[FECHA INGRESO]])&gt;=50,"ALERTA","TODAVÍA FALTA"),"N/A")</f>
        <v>N/A</v>
      </c>
      <c r="BN2276" s="7">
        <f>IFERROR((_xlfn.DAYS(Tabla1[[#This Row],[FECHA INGRESO]],Tabla1[[#This Row],[FECHA RETIRO]]))/30,"")</f>
        <v>-14.066666666666666</v>
      </c>
    </row>
    <row r="2277" spans="1:66" x14ac:dyDescent="0.35">
      <c r="A2277" s="21">
        <v>1000787357</v>
      </c>
      <c r="B2277" s="22" t="s">
        <v>12882</v>
      </c>
      <c r="C2277" s="23">
        <v>44053</v>
      </c>
      <c r="D2277" s="23" t="s">
        <v>131</v>
      </c>
      <c r="E2277" s="23" t="s">
        <v>77</v>
      </c>
      <c r="F2277" s="23" t="s">
        <v>77</v>
      </c>
      <c r="G2277" s="24"/>
      <c r="H2277" s="24">
        <v>24101528135</v>
      </c>
      <c r="I2277" s="24" t="s">
        <v>72</v>
      </c>
      <c r="J2277" s="24">
        <f>DATEDIF(Tabla1[[#This Row],[FECHA DE NACIMIENTO]],Tabla1[[#This Row],[FECHA ACTUAL]],"Y")</f>
        <v>20</v>
      </c>
      <c r="K2277" s="24" t="s">
        <v>73</v>
      </c>
      <c r="L2277" s="24" t="s">
        <v>112</v>
      </c>
      <c r="M2277" s="24">
        <v>0</v>
      </c>
      <c r="N2277" s="24">
        <v>0</v>
      </c>
      <c r="O2277" s="24">
        <v>2</v>
      </c>
      <c r="P2277" s="24" t="s">
        <v>101</v>
      </c>
      <c r="Q2277" s="23">
        <v>37564</v>
      </c>
      <c r="R2277" s="24" t="s">
        <v>76</v>
      </c>
      <c r="S2277" s="25">
        <v>45119</v>
      </c>
      <c r="T2277" s="24"/>
      <c r="U2277" s="24">
        <v>3008446980</v>
      </c>
      <c r="V2277" s="33" t="s">
        <v>12883</v>
      </c>
      <c r="W2277" s="24" t="s">
        <v>12884</v>
      </c>
      <c r="X2277" s="24" t="s">
        <v>12885</v>
      </c>
      <c r="Y2277" s="24" t="s">
        <v>12886</v>
      </c>
      <c r="Z2277" s="24" t="s">
        <v>117</v>
      </c>
      <c r="AA2277" s="24">
        <v>3124405367</v>
      </c>
      <c r="AB2277" s="24" t="s">
        <v>83</v>
      </c>
      <c r="AC2277" s="24" t="s">
        <v>83</v>
      </c>
      <c r="AD2277" s="24" t="e">
        <v>#REF!</v>
      </c>
      <c r="AE2277" s="26" t="s">
        <v>183</v>
      </c>
      <c r="AF2277" s="26" t="s">
        <v>395</v>
      </c>
      <c r="AG2277" s="26" t="s">
        <v>2532</v>
      </c>
      <c r="AH2277" s="27" t="s">
        <v>867</v>
      </c>
      <c r="AI2277" s="27" t="s">
        <v>461</v>
      </c>
      <c r="AJ2277" s="27" t="s">
        <v>461</v>
      </c>
      <c r="AK2277" s="24" t="s">
        <v>121</v>
      </c>
      <c r="AL2277" s="24" t="s">
        <v>868</v>
      </c>
      <c r="AM2277" s="23">
        <v>44053</v>
      </c>
      <c r="AN2277" s="28">
        <v>1000000</v>
      </c>
      <c r="AO2277" s="28" t="s">
        <v>77</v>
      </c>
      <c r="AP2277" s="24" t="s">
        <v>12887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v>0</v>
      </c>
      <c r="BE2277" s="24">
        <v>0</v>
      </c>
      <c r="BF2277" s="23"/>
      <c r="BG2277" s="23"/>
      <c r="BH2277" s="23">
        <v>44663</v>
      </c>
      <c r="BI2277" s="26" t="s">
        <v>10014</v>
      </c>
      <c r="BJ2277" s="26" t="s">
        <v>9932</v>
      </c>
      <c r="BK2277" s="29">
        <v>0</v>
      </c>
      <c r="BL2277" s="24" t="s">
        <v>129</v>
      </c>
      <c r="BM2277" s="22" t="str">
        <f ca="1">+IF(Tabla1[[#This Row],[FECHA INGRESO]]&gt;=44986,IF((TODAY()-Tabla1[[#This Row],[FECHA INGRESO]])&gt;=50,"ALERTA","TODAVÍA FALTA"),"N/A")</f>
        <v>N/A</v>
      </c>
      <c r="BN2277" s="7">
        <f>IFERROR((_xlfn.DAYS(Tabla1[[#This Row],[FECHA INGRESO]],Tabla1[[#This Row],[FECHA RETIRO]]))/30,"")</f>
        <v>-20.333333333333332</v>
      </c>
    </row>
    <row r="2278" spans="1:66" x14ac:dyDescent="0.35">
      <c r="A2278" s="34">
        <v>1002694714</v>
      </c>
      <c r="B2278" s="22" t="s">
        <v>12513</v>
      </c>
      <c r="C2278" s="23">
        <v>44055</v>
      </c>
      <c r="D2278" s="23" t="s">
        <v>157</v>
      </c>
      <c r="E2278" s="23" t="s">
        <v>1274</v>
      </c>
      <c r="F2278" s="23" t="s">
        <v>70</v>
      </c>
      <c r="G2278" s="24"/>
      <c r="H2278" s="24">
        <v>24101102564</v>
      </c>
      <c r="I2278" s="24" t="s">
        <v>95</v>
      </c>
      <c r="J2278" s="24">
        <f>DATEDIF(Tabla1[[#This Row],[FECHA DE NACIMIENTO]],Tabla1[[#This Row],[FECHA ACTUAL]],"Y")</f>
        <v>22</v>
      </c>
      <c r="K2278" s="24" t="s">
        <v>320</v>
      </c>
      <c r="L2278" s="24" t="s">
        <v>112</v>
      </c>
      <c r="M2278" s="24">
        <v>0</v>
      </c>
      <c r="N2278" s="24">
        <v>0</v>
      </c>
      <c r="O2278" s="24">
        <v>1</v>
      </c>
      <c r="P2278" s="24" t="s">
        <v>101</v>
      </c>
      <c r="Q2278" s="23">
        <v>36847</v>
      </c>
      <c r="R2278" s="24" t="s">
        <v>76</v>
      </c>
      <c r="S2278" s="25">
        <v>45119</v>
      </c>
      <c r="T2278" s="23"/>
      <c r="U2278" s="24">
        <v>3138674304</v>
      </c>
      <c r="V2278" s="24" t="s">
        <v>12514</v>
      </c>
      <c r="W2278" s="24" t="s">
        <v>12515</v>
      </c>
      <c r="X2278" s="24" t="s">
        <v>12516</v>
      </c>
      <c r="Y2278" s="24" t="s">
        <v>12517</v>
      </c>
      <c r="Z2278" s="24" t="s">
        <v>162</v>
      </c>
      <c r="AA2278" s="24">
        <v>3234795791</v>
      </c>
      <c r="AB2278" s="24" t="s">
        <v>77</v>
      </c>
      <c r="AC2278" s="24" t="s">
        <v>77</v>
      </c>
      <c r="AD2278" s="24" t="s">
        <v>77</v>
      </c>
      <c r="AE2278" s="26" t="s">
        <v>194</v>
      </c>
      <c r="AF2278" s="26" t="s">
        <v>12518</v>
      </c>
      <c r="AG2278" s="26"/>
      <c r="AH2278" s="27" t="s">
        <v>184</v>
      </c>
      <c r="AI2278" s="27" t="s">
        <v>487</v>
      </c>
      <c r="AJ2278" s="27" t="s">
        <v>487</v>
      </c>
      <c r="AK2278" s="24" t="s">
        <v>121</v>
      </c>
      <c r="AL2278" s="24" t="s">
        <v>7086</v>
      </c>
      <c r="AM2278" s="23">
        <v>44055</v>
      </c>
      <c r="AN2278" s="28">
        <v>877803</v>
      </c>
      <c r="AO2278" s="28">
        <v>102854</v>
      </c>
      <c r="AP2278" s="24"/>
      <c r="AQ2278" s="24"/>
      <c r="AR2278" s="24"/>
      <c r="AS2278" s="24"/>
      <c r="AT2278" s="24" t="e">
        <v>#N/A</v>
      </c>
      <c r="AU2278" s="24" t="e">
        <v>#N/A</v>
      </c>
      <c r="AV2278" s="24" t="e">
        <v>#N/A</v>
      </c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3"/>
      <c r="BG2278" s="23"/>
      <c r="BH2278" s="23">
        <v>44114</v>
      </c>
      <c r="BI2278" s="26" t="s">
        <v>466</v>
      </c>
      <c r="BJ2278" s="26" t="s">
        <v>5148</v>
      </c>
      <c r="BK2278" s="29">
        <v>0</v>
      </c>
      <c r="BL2278" s="24" t="s">
        <v>129</v>
      </c>
      <c r="BM2278" s="22" t="str">
        <f ca="1">+IF(Tabla1[[#This Row],[FECHA INGRESO]]&gt;=44986,IF((TODAY()-Tabla1[[#This Row],[FECHA INGRESO]])&gt;=50,"ALERTA","TODAVÍA FALTA"),"N/A")</f>
        <v>N/A</v>
      </c>
      <c r="BN2278" s="7">
        <f>IFERROR((_xlfn.DAYS(Tabla1[[#This Row],[FECHA INGRESO]],Tabla1[[#This Row],[FECHA RETIRO]]))/30,"")</f>
        <v>-1.9666666666666666</v>
      </c>
    </row>
    <row r="2279" spans="1:66" x14ac:dyDescent="0.35">
      <c r="A2279" s="31">
        <v>1023939477</v>
      </c>
      <c r="B2279" s="22" t="s">
        <v>12888</v>
      </c>
      <c r="C2279" s="23">
        <v>44056</v>
      </c>
      <c r="D2279" s="23" t="s">
        <v>188</v>
      </c>
      <c r="E2279" s="23" t="s">
        <v>110</v>
      </c>
      <c r="F2279" s="23" t="s">
        <v>70</v>
      </c>
      <c r="G2279" s="24"/>
      <c r="H2279" s="24">
        <v>24091778172</v>
      </c>
      <c r="I2279" s="24" t="s">
        <v>95</v>
      </c>
      <c r="J2279" s="24">
        <f>DATEDIF(Tabla1[[#This Row],[FECHA DE NACIMIENTO]],Tabla1[[#This Row],[FECHA ACTUAL]],"Y")</f>
        <v>28</v>
      </c>
      <c r="K2279" s="24" t="s">
        <v>385</v>
      </c>
      <c r="L2279" s="24" t="s">
        <v>234</v>
      </c>
      <c r="M2279" s="24">
        <v>1</v>
      </c>
      <c r="N2279" s="24">
        <v>1</v>
      </c>
      <c r="O2279" s="24">
        <v>2</v>
      </c>
      <c r="P2279" s="24" t="s">
        <v>101</v>
      </c>
      <c r="Q2279" s="23">
        <v>34696</v>
      </c>
      <c r="R2279" s="24" t="s">
        <v>76</v>
      </c>
      <c r="S2279" s="25">
        <v>45119</v>
      </c>
      <c r="T2279" s="24">
        <v>3136275247</v>
      </c>
      <c r="U2279" s="24">
        <v>3187979275</v>
      </c>
      <c r="V2279" s="24" t="s">
        <v>9076</v>
      </c>
      <c r="W2279" s="24" t="s">
        <v>9077</v>
      </c>
      <c r="X2279" s="24" t="s">
        <v>9078</v>
      </c>
      <c r="Y2279" s="24" t="s">
        <v>9079</v>
      </c>
      <c r="Z2279" s="24" t="s">
        <v>162</v>
      </c>
      <c r="AA2279" s="24">
        <v>3208192318</v>
      </c>
      <c r="AB2279" s="24" t="s">
        <v>77</v>
      </c>
      <c r="AC2279" s="24" t="s">
        <v>77</v>
      </c>
      <c r="AD2279" s="24" t="s">
        <v>77</v>
      </c>
      <c r="AE2279" s="26" t="s">
        <v>183</v>
      </c>
      <c r="AF2279" s="26"/>
      <c r="AG2279" s="26"/>
      <c r="AH2279" s="27" t="s">
        <v>184</v>
      </c>
      <c r="AI2279" s="27" t="s">
        <v>10123</v>
      </c>
      <c r="AJ2279" s="27" t="s">
        <v>10123</v>
      </c>
      <c r="AK2279" s="24" t="s">
        <v>121</v>
      </c>
      <c r="AL2279" s="24" t="s">
        <v>7086</v>
      </c>
      <c r="AM2279" s="23">
        <v>44056</v>
      </c>
      <c r="AN2279" s="28">
        <v>877803</v>
      </c>
      <c r="AO2279" s="28">
        <v>102854</v>
      </c>
      <c r="AP2279" s="24"/>
      <c r="AQ2279" s="24"/>
      <c r="AR2279" s="24"/>
      <c r="AS2279" s="24"/>
      <c r="AT2279" s="24" t="e">
        <v>#N/A</v>
      </c>
      <c r="AU2279" s="24" t="e">
        <v>#N/A</v>
      </c>
      <c r="AV2279" s="24" t="e">
        <v>#N/A</v>
      </c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3"/>
      <c r="BG2279" s="23"/>
      <c r="BH2279" s="23">
        <v>44074</v>
      </c>
      <c r="BI2279" s="26" t="s">
        <v>127</v>
      </c>
      <c r="BJ2279" s="26" t="s">
        <v>273</v>
      </c>
      <c r="BK2279" s="29">
        <v>0</v>
      </c>
      <c r="BL2279" s="24" t="s">
        <v>129</v>
      </c>
      <c r="BM2279" s="22" t="str">
        <f ca="1">+IF(Tabla1[[#This Row],[FECHA INGRESO]]&gt;=44986,IF((TODAY()-Tabla1[[#This Row],[FECHA INGRESO]])&gt;=50,"ALERTA","TODAVÍA FALTA"),"N/A")</f>
        <v>N/A</v>
      </c>
      <c r="BN2279" s="7">
        <f>IFERROR((_xlfn.DAYS(Tabla1[[#This Row],[FECHA INGRESO]],Tabla1[[#This Row],[FECHA RETIRO]]))/30,"")</f>
        <v>-0.6</v>
      </c>
    </row>
    <row r="2280" spans="1:66" x14ac:dyDescent="0.35">
      <c r="A2280" s="34">
        <v>1000376107</v>
      </c>
      <c r="B2280" s="22" t="s">
        <v>12889</v>
      </c>
      <c r="C2280" s="23">
        <v>44056</v>
      </c>
      <c r="D2280" s="23" t="s">
        <v>93</v>
      </c>
      <c r="E2280" s="23" t="s">
        <v>111</v>
      </c>
      <c r="F2280" s="23" t="s">
        <v>70</v>
      </c>
      <c r="G2280" s="24"/>
      <c r="H2280" s="24">
        <v>24101554545</v>
      </c>
      <c r="I2280" s="24" t="s">
        <v>95</v>
      </c>
      <c r="J2280" s="24">
        <f>DATEDIF(Tabla1[[#This Row],[FECHA DE NACIMIENTO]],Tabla1[[#This Row],[FECHA ACTUAL]],"Y")</f>
        <v>23</v>
      </c>
      <c r="K2280" s="24" t="s">
        <v>96</v>
      </c>
      <c r="L2280" s="24" t="s">
        <v>112</v>
      </c>
      <c r="M2280" s="24">
        <v>0</v>
      </c>
      <c r="N2280" s="24">
        <v>0</v>
      </c>
      <c r="O2280" s="24">
        <v>3</v>
      </c>
      <c r="P2280" s="24" t="s">
        <v>101</v>
      </c>
      <c r="Q2280" s="23">
        <v>36665</v>
      </c>
      <c r="R2280" s="24" t="s">
        <v>76</v>
      </c>
      <c r="S2280" s="25">
        <v>45119</v>
      </c>
      <c r="T2280" s="23"/>
      <c r="U2280" s="24">
        <v>3196198226</v>
      </c>
      <c r="V2280" s="57" t="s">
        <v>12890</v>
      </c>
      <c r="W2280" s="24" t="s">
        <v>12891</v>
      </c>
      <c r="X2280" s="24" t="s">
        <v>12892</v>
      </c>
      <c r="Y2280" s="24" t="s">
        <v>12893</v>
      </c>
      <c r="Z2280" s="24" t="s">
        <v>117</v>
      </c>
      <c r="AA2280" s="24">
        <v>3138528621</v>
      </c>
      <c r="AB2280" s="24" t="s">
        <v>77</v>
      </c>
      <c r="AC2280" s="24" t="s">
        <v>77</v>
      </c>
      <c r="AD2280" s="24" t="s">
        <v>77</v>
      </c>
      <c r="AE2280" s="26" t="s">
        <v>151</v>
      </c>
      <c r="AF2280" s="26"/>
      <c r="AG2280" s="26" t="s">
        <v>12894</v>
      </c>
      <c r="AH2280" s="27" t="s">
        <v>184</v>
      </c>
      <c r="AI2280" s="27" t="s">
        <v>487</v>
      </c>
      <c r="AJ2280" s="27" t="s">
        <v>487</v>
      </c>
      <c r="AK2280" s="24" t="s">
        <v>121</v>
      </c>
      <c r="AL2280" s="24" t="s">
        <v>7086</v>
      </c>
      <c r="AM2280" s="23">
        <v>44056</v>
      </c>
      <c r="AN2280" s="28">
        <v>877803</v>
      </c>
      <c r="AO2280" s="28">
        <v>102854</v>
      </c>
      <c r="AP2280" s="24"/>
      <c r="AQ2280" s="24"/>
      <c r="AR2280" s="24"/>
      <c r="AS2280" s="24"/>
      <c r="AT2280" s="24" t="e">
        <v>#N/A</v>
      </c>
      <c r="AU2280" s="24" t="e">
        <v>#N/A</v>
      </c>
      <c r="AV2280" s="24" t="e">
        <v>#N/A</v>
      </c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3"/>
      <c r="BG2280" s="23"/>
      <c r="BH2280" s="23">
        <v>44074</v>
      </c>
      <c r="BI2280" s="26" t="s">
        <v>127</v>
      </c>
      <c r="BJ2280" s="26" t="s">
        <v>273</v>
      </c>
      <c r="BK2280" s="29">
        <v>0</v>
      </c>
      <c r="BL2280" s="24" t="s">
        <v>129</v>
      </c>
      <c r="BM2280" s="22" t="str">
        <f ca="1">+IF(Tabla1[[#This Row],[FECHA INGRESO]]&gt;=44986,IF((TODAY()-Tabla1[[#This Row],[FECHA INGRESO]])&gt;=50,"ALERTA","TODAVÍA FALTA"),"N/A")</f>
        <v>N/A</v>
      </c>
      <c r="BN2280" s="7">
        <f>IFERROR((_xlfn.DAYS(Tabla1[[#This Row],[FECHA INGRESO]],Tabla1[[#This Row],[FECHA RETIRO]]))/30,"")</f>
        <v>-0.6</v>
      </c>
    </row>
    <row r="2281" spans="1:66" x14ac:dyDescent="0.35">
      <c r="A2281" s="21">
        <v>1024602652</v>
      </c>
      <c r="B2281" s="22" t="s">
        <v>12895</v>
      </c>
      <c r="C2281" s="23">
        <v>44057</v>
      </c>
      <c r="D2281" s="23" t="s">
        <v>188</v>
      </c>
      <c r="E2281" s="23" t="s">
        <v>111</v>
      </c>
      <c r="F2281" s="23" t="s">
        <v>70</v>
      </c>
      <c r="G2281" s="24"/>
      <c r="H2281" s="24">
        <v>24101641139</v>
      </c>
      <c r="I2281" s="24" t="s">
        <v>95</v>
      </c>
      <c r="J2281" s="24">
        <f>DATEDIF(Tabla1[[#This Row],[FECHA DE NACIMIENTO]],Tabla1[[#This Row],[FECHA ACTUAL]],"Y")</f>
        <v>23</v>
      </c>
      <c r="K2281" s="24" t="s">
        <v>73</v>
      </c>
      <c r="L2281" s="24" t="s">
        <v>112</v>
      </c>
      <c r="M2281" s="24">
        <v>0</v>
      </c>
      <c r="N2281" s="24">
        <v>0</v>
      </c>
      <c r="O2281" s="24">
        <v>3</v>
      </c>
      <c r="P2281" s="24" t="s">
        <v>101</v>
      </c>
      <c r="Q2281" s="23">
        <v>36503</v>
      </c>
      <c r="R2281" s="24" t="s">
        <v>76</v>
      </c>
      <c r="S2281" s="25">
        <v>45119</v>
      </c>
      <c r="T2281" s="23"/>
      <c r="U2281" s="24">
        <v>3144078054</v>
      </c>
      <c r="V2281" s="24" t="s">
        <v>12896</v>
      </c>
      <c r="W2281" s="24" t="s">
        <v>12897</v>
      </c>
      <c r="X2281" s="24" t="s">
        <v>12898</v>
      </c>
      <c r="Y2281" s="24" t="s">
        <v>12899</v>
      </c>
      <c r="Z2281" s="24" t="s">
        <v>117</v>
      </c>
      <c r="AA2281" s="24">
        <v>3132549118</v>
      </c>
      <c r="AB2281" s="24" t="s">
        <v>101</v>
      </c>
      <c r="AC2281" s="24" t="s">
        <v>83</v>
      </c>
      <c r="AD2281" s="24" t="e">
        <v>#REF!</v>
      </c>
      <c r="AE2281" s="26" t="s">
        <v>183</v>
      </c>
      <c r="AF2281" s="26" t="s">
        <v>5242</v>
      </c>
      <c r="AG2281" s="26" t="s">
        <v>75</v>
      </c>
      <c r="AH2281" s="27" t="s">
        <v>184</v>
      </c>
      <c r="AI2281" s="27" t="s">
        <v>1612</v>
      </c>
      <c r="AJ2281" s="27" t="s">
        <v>487</v>
      </c>
      <c r="AK2281" s="24" t="s">
        <v>121</v>
      </c>
      <c r="AL2281" s="24" t="s">
        <v>7086</v>
      </c>
      <c r="AM2281" s="23">
        <v>44057</v>
      </c>
      <c r="AN2281" s="28">
        <v>1000000</v>
      </c>
      <c r="AO2281" s="28">
        <v>117172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76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v>0</v>
      </c>
      <c r="BE2281" s="24">
        <v>0</v>
      </c>
      <c r="BF2281" s="23"/>
      <c r="BG2281" s="23"/>
      <c r="BH2281" s="23">
        <v>44735</v>
      </c>
      <c r="BI2281" s="26" t="s">
        <v>466</v>
      </c>
      <c r="BJ2281" s="26" t="s">
        <v>3469</v>
      </c>
      <c r="BK2281" s="29">
        <v>0</v>
      </c>
      <c r="BL2281" s="24" t="s">
        <v>129</v>
      </c>
      <c r="BM2281" s="22" t="str">
        <f ca="1">+IF(Tabla1[[#This Row],[FECHA INGRESO]]&gt;=44986,IF((TODAY()-Tabla1[[#This Row],[FECHA INGRESO]])&gt;=50,"ALERTA","TODAVÍA FALTA"),"N/A")</f>
        <v>N/A</v>
      </c>
      <c r="BN2281" s="7">
        <f>IFERROR((_xlfn.DAYS(Tabla1[[#This Row],[FECHA INGRESO]],Tabla1[[#This Row],[FECHA RETIRO]]))/30,"")</f>
        <v>-22.6</v>
      </c>
    </row>
    <row r="2282" spans="1:66" x14ac:dyDescent="0.35">
      <c r="A2282" s="34">
        <v>79854811</v>
      </c>
      <c r="B2282" s="22" t="s">
        <v>12655</v>
      </c>
      <c r="C2282" s="23">
        <v>44061</v>
      </c>
      <c r="D2282" s="23" t="s">
        <v>266</v>
      </c>
      <c r="E2282" s="23" t="s">
        <v>111</v>
      </c>
      <c r="F2282" s="23" t="s">
        <v>111</v>
      </c>
      <c r="G2282" s="24"/>
      <c r="H2282" s="24">
        <v>24101151340</v>
      </c>
      <c r="I2282" s="24" t="s">
        <v>72</v>
      </c>
      <c r="J2282" s="24">
        <f>DATEDIF(Tabla1[[#This Row],[FECHA DE NACIMIENTO]],Tabla1[[#This Row],[FECHA ACTUAL]],"Y")</f>
        <v>44</v>
      </c>
      <c r="K2282" s="24" t="s">
        <v>73</v>
      </c>
      <c r="L2282" s="24" t="s">
        <v>234</v>
      </c>
      <c r="M2282" s="24">
        <v>3</v>
      </c>
      <c r="N2282" s="24">
        <v>4</v>
      </c>
      <c r="O2282" s="24">
        <v>3</v>
      </c>
      <c r="P2282" s="24" t="s">
        <v>101</v>
      </c>
      <c r="Q2282" s="23">
        <v>28705</v>
      </c>
      <c r="R2282" s="24" t="s">
        <v>76</v>
      </c>
      <c r="S2282" s="25">
        <v>45119</v>
      </c>
      <c r="T2282" s="24"/>
      <c r="U2282" s="24">
        <v>3507027315</v>
      </c>
      <c r="V2282" s="57" t="s">
        <v>12656</v>
      </c>
      <c r="W2282" s="24" t="s">
        <v>12657</v>
      </c>
      <c r="X2282" s="24" t="s">
        <v>12658</v>
      </c>
      <c r="Y2282" s="24" t="s">
        <v>12659</v>
      </c>
      <c r="Z2282" s="24" t="s">
        <v>82</v>
      </c>
      <c r="AA2282" s="24">
        <v>3197580730</v>
      </c>
      <c r="AB2282" s="24" t="s">
        <v>77</v>
      </c>
      <c r="AC2282" s="24" t="s">
        <v>77</v>
      </c>
      <c r="AD2282" s="24" t="s">
        <v>77</v>
      </c>
      <c r="AE2282" s="26" t="s">
        <v>194</v>
      </c>
      <c r="AF2282" s="26" t="s">
        <v>3474</v>
      </c>
      <c r="AG2282" s="26"/>
      <c r="AH2282" s="27" t="s">
        <v>4917</v>
      </c>
      <c r="AI2282" s="27" t="s">
        <v>9232</v>
      </c>
      <c r="AJ2282" s="27" t="s">
        <v>9233</v>
      </c>
      <c r="AK2282" s="24" t="s">
        <v>121</v>
      </c>
      <c r="AL2282" s="24" t="s">
        <v>7086</v>
      </c>
      <c r="AM2282" s="23">
        <v>44061</v>
      </c>
      <c r="AN2282" s="28">
        <v>1151955</v>
      </c>
      <c r="AO2282" s="28">
        <v>102854</v>
      </c>
      <c r="AP2282" s="24"/>
      <c r="AQ2282" s="24"/>
      <c r="AR2282" s="24"/>
      <c r="AS2282" s="24"/>
      <c r="AT2282" s="24" t="e">
        <v>#N/A</v>
      </c>
      <c r="AU2282" s="24" t="e">
        <v>#N/A</v>
      </c>
      <c r="AV2282" s="24" t="e">
        <v>#N/A</v>
      </c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3"/>
      <c r="BG2282" s="23"/>
      <c r="BH2282" s="23">
        <v>44155</v>
      </c>
      <c r="BI2282" s="26" t="s">
        <v>127</v>
      </c>
      <c r="BJ2282" s="26" t="s">
        <v>5148</v>
      </c>
      <c r="BK2282" s="29">
        <v>0</v>
      </c>
      <c r="BL2282" s="24" t="s">
        <v>129</v>
      </c>
      <c r="BM2282" s="22" t="str">
        <f ca="1">+IF(Tabla1[[#This Row],[FECHA INGRESO]]&gt;=44986,IF((TODAY()-Tabla1[[#This Row],[FECHA INGRESO]])&gt;=50,"ALERTA","TODAVÍA FALTA"),"N/A")</f>
        <v>N/A</v>
      </c>
      <c r="BN2282" s="7">
        <f>IFERROR((_xlfn.DAYS(Tabla1[[#This Row],[FECHA INGRESO]],Tabla1[[#This Row],[FECHA RETIRO]]))/30,"")</f>
        <v>-3.1333333333333333</v>
      </c>
    </row>
    <row r="2283" spans="1:66" x14ac:dyDescent="0.35">
      <c r="A2283" s="34">
        <v>1024570677</v>
      </c>
      <c r="B2283" s="22" t="s">
        <v>12900</v>
      </c>
      <c r="C2283" s="23">
        <v>44061</v>
      </c>
      <c r="D2283" s="23" t="s">
        <v>93</v>
      </c>
      <c r="E2283" s="23" t="s">
        <v>111</v>
      </c>
      <c r="F2283" s="23" t="s">
        <v>70</v>
      </c>
      <c r="G2283" s="24"/>
      <c r="H2283" s="24">
        <v>24101579638</v>
      </c>
      <c r="I2283" s="24" t="s">
        <v>95</v>
      </c>
      <c r="J2283" s="24">
        <f>DATEDIF(Tabla1[[#This Row],[FECHA DE NACIMIENTO]],Tabla1[[#This Row],[FECHA ACTUAL]],"Y")</f>
        <v>27</v>
      </c>
      <c r="K2283" s="24" t="s">
        <v>73</v>
      </c>
      <c r="L2283" s="24" t="s">
        <v>112</v>
      </c>
      <c r="M2283" s="24">
        <v>0</v>
      </c>
      <c r="N2283" s="24">
        <v>0</v>
      </c>
      <c r="O2283" s="24">
        <v>2</v>
      </c>
      <c r="P2283" s="24" t="s">
        <v>101</v>
      </c>
      <c r="Q2283" s="23">
        <v>35196</v>
      </c>
      <c r="R2283" s="24" t="s">
        <v>76</v>
      </c>
      <c r="S2283" s="25">
        <v>45119</v>
      </c>
      <c r="T2283" s="23"/>
      <c r="U2283" s="24">
        <v>3205765474</v>
      </c>
      <c r="V2283" s="57" t="s">
        <v>12901</v>
      </c>
      <c r="W2283" s="24" t="s">
        <v>12902</v>
      </c>
      <c r="X2283" s="24" t="s">
        <v>7819</v>
      </c>
      <c r="Y2283" s="24" t="s">
        <v>12903</v>
      </c>
      <c r="Z2283" s="24" t="s">
        <v>117</v>
      </c>
      <c r="AA2283" s="24">
        <v>3125369954</v>
      </c>
      <c r="AB2283" s="24" t="s">
        <v>77</v>
      </c>
      <c r="AC2283" s="24" t="s">
        <v>77</v>
      </c>
      <c r="AD2283" s="24" t="s">
        <v>77</v>
      </c>
      <c r="AE2283" s="26" t="s">
        <v>151</v>
      </c>
      <c r="AF2283" s="26"/>
      <c r="AG2283" s="26"/>
      <c r="AH2283" s="27" t="s">
        <v>3042</v>
      </c>
      <c r="AI2283" s="27" t="s">
        <v>9232</v>
      </c>
      <c r="AJ2283" s="27" t="s">
        <v>9233</v>
      </c>
      <c r="AK2283" s="24" t="s">
        <v>121</v>
      </c>
      <c r="AL2283" s="24" t="s">
        <v>7086</v>
      </c>
      <c r="AM2283" s="23">
        <v>44061</v>
      </c>
      <c r="AN2283" s="28">
        <v>877803</v>
      </c>
      <c r="AO2283" s="28">
        <v>102854</v>
      </c>
      <c r="AP2283" s="24"/>
      <c r="AQ2283" s="24"/>
      <c r="AR2283" s="24"/>
      <c r="AS2283" s="24"/>
      <c r="AT2283" s="24" t="e">
        <v>#N/A</v>
      </c>
      <c r="AU2283" s="24" t="e">
        <v>#N/A</v>
      </c>
      <c r="AV2283" s="24" t="e">
        <v>#N/A</v>
      </c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3"/>
      <c r="BG2283" s="23"/>
      <c r="BH2283" s="23">
        <v>44096</v>
      </c>
      <c r="BI2283" s="26" t="s">
        <v>466</v>
      </c>
      <c r="BJ2283" s="26" t="s">
        <v>12904</v>
      </c>
      <c r="BK2283" s="29">
        <v>0</v>
      </c>
      <c r="BL2283" s="24" t="s">
        <v>129</v>
      </c>
      <c r="BM2283" s="22" t="str">
        <f ca="1">+IF(Tabla1[[#This Row],[FECHA INGRESO]]&gt;=44986,IF((TODAY()-Tabla1[[#This Row],[FECHA INGRESO]])&gt;=50,"ALERTA","TODAVÍA FALTA"),"N/A")</f>
        <v>N/A</v>
      </c>
      <c r="BN2283" s="7">
        <f>IFERROR((_xlfn.DAYS(Tabla1[[#This Row],[FECHA INGRESO]],Tabla1[[#This Row],[FECHA RETIRO]]))/30,"")</f>
        <v>-1.1666666666666667</v>
      </c>
    </row>
    <row r="2284" spans="1:66" x14ac:dyDescent="0.35">
      <c r="A2284" s="34">
        <v>1000031915</v>
      </c>
      <c r="B2284" s="22" t="s">
        <v>12905</v>
      </c>
      <c r="C2284" s="23">
        <v>44061</v>
      </c>
      <c r="D2284" s="23" t="s">
        <v>266</v>
      </c>
      <c r="E2284" s="23" t="s">
        <v>111</v>
      </c>
      <c r="F2284" s="23" t="s">
        <v>70</v>
      </c>
      <c r="G2284" s="24"/>
      <c r="H2284" s="24">
        <v>24101587095</v>
      </c>
      <c r="I2284" s="24" t="s">
        <v>95</v>
      </c>
      <c r="J2284" s="24">
        <f>DATEDIF(Tabla1[[#This Row],[FECHA DE NACIMIENTO]],Tabla1[[#This Row],[FECHA ACTUAL]],"Y")</f>
        <v>23</v>
      </c>
      <c r="K2284" s="24" t="s">
        <v>73</v>
      </c>
      <c r="L2284" s="24" t="s">
        <v>112</v>
      </c>
      <c r="M2284" s="24">
        <v>0</v>
      </c>
      <c r="N2284" s="24">
        <v>0</v>
      </c>
      <c r="O2284" s="24">
        <v>3</v>
      </c>
      <c r="P2284" s="24" t="s">
        <v>101</v>
      </c>
      <c r="Q2284" s="23">
        <v>36630</v>
      </c>
      <c r="R2284" s="24" t="s">
        <v>76</v>
      </c>
      <c r="S2284" s="25">
        <v>45119</v>
      </c>
      <c r="T2284" s="23"/>
      <c r="U2284" s="24">
        <v>3227013273</v>
      </c>
      <c r="V2284" s="57" t="s">
        <v>12906</v>
      </c>
      <c r="W2284" s="24" t="s">
        <v>12907</v>
      </c>
      <c r="X2284" s="24" t="s">
        <v>276</v>
      </c>
      <c r="Y2284" s="24" t="s">
        <v>12908</v>
      </c>
      <c r="Z2284" s="24" t="s">
        <v>117</v>
      </c>
      <c r="AA2284" s="24">
        <v>3118807140</v>
      </c>
      <c r="AB2284" s="24" t="s">
        <v>77</v>
      </c>
      <c r="AC2284" s="24" t="s">
        <v>77</v>
      </c>
      <c r="AD2284" s="24" t="s">
        <v>77</v>
      </c>
      <c r="AE2284" s="26" t="s">
        <v>194</v>
      </c>
      <c r="AF2284" s="26"/>
      <c r="AG2284" s="26"/>
      <c r="AH2284" s="27" t="s">
        <v>3042</v>
      </c>
      <c r="AI2284" s="27" t="s">
        <v>9232</v>
      </c>
      <c r="AJ2284" s="27" t="s">
        <v>9233</v>
      </c>
      <c r="AK2284" s="24" t="s">
        <v>121</v>
      </c>
      <c r="AL2284" s="24" t="s">
        <v>7086</v>
      </c>
      <c r="AM2284" s="23">
        <v>44061</v>
      </c>
      <c r="AN2284" s="28">
        <v>908526</v>
      </c>
      <c r="AO2284" s="28">
        <v>106454</v>
      </c>
      <c r="AP2284" s="24"/>
      <c r="AQ2284" s="24"/>
      <c r="AR2284" s="24"/>
      <c r="AS2284" s="24"/>
      <c r="AT2284" s="24" t="e">
        <v>#N/A</v>
      </c>
      <c r="AU2284" s="24" t="e">
        <v>#N/A</v>
      </c>
      <c r="AV2284" s="24" t="e">
        <v>#N/A</v>
      </c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3"/>
      <c r="BG2284" s="23"/>
      <c r="BH2284" s="23">
        <v>44239</v>
      </c>
      <c r="BI2284" s="26" t="s">
        <v>466</v>
      </c>
      <c r="BJ2284" s="26" t="s">
        <v>5472</v>
      </c>
      <c r="BK2284" s="29">
        <v>0</v>
      </c>
      <c r="BL2284" s="24" t="s">
        <v>129</v>
      </c>
      <c r="BM2284" s="22" t="str">
        <f ca="1">+IF(Tabla1[[#This Row],[FECHA INGRESO]]&gt;=44986,IF((TODAY()-Tabla1[[#This Row],[FECHA INGRESO]])&gt;=50,"ALERTA","TODAVÍA FALTA"),"N/A")</f>
        <v>N/A</v>
      </c>
      <c r="BN2284" s="7">
        <f>IFERROR((_xlfn.DAYS(Tabla1[[#This Row],[FECHA INGRESO]],Tabla1[[#This Row],[FECHA RETIRO]]))/30,"")</f>
        <v>-5.9333333333333336</v>
      </c>
    </row>
    <row r="2285" spans="1:66" x14ac:dyDescent="0.35">
      <c r="A2285" s="34">
        <v>1023013478</v>
      </c>
      <c r="B2285" s="22" t="s">
        <v>12909</v>
      </c>
      <c r="C2285" s="23">
        <v>44061</v>
      </c>
      <c r="D2285" s="23" t="s">
        <v>93</v>
      </c>
      <c r="E2285" s="23" t="s">
        <v>111</v>
      </c>
      <c r="F2285" s="23" t="s">
        <v>70</v>
      </c>
      <c r="G2285" s="24"/>
      <c r="H2285" s="24">
        <v>24101702654</v>
      </c>
      <c r="I2285" s="24" t="s">
        <v>95</v>
      </c>
      <c r="J2285" s="24">
        <f>DATEDIF(Tabla1[[#This Row],[FECHA DE NACIMIENTO]],Tabla1[[#This Row],[FECHA ACTUAL]],"Y")</f>
        <v>27</v>
      </c>
      <c r="K2285" s="24" t="s">
        <v>73</v>
      </c>
      <c r="L2285" s="24" t="s">
        <v>112</v>
      </c>
      <c r="M2285" s="24">
        <v>0</v>
      </c>
      <c r="N2285" s="24">
        <v>0</v>
      </c>
      <c r="O2285" s="24">
        <v>2</v>
      </c>
      <c r="P2285" s="24" t="s">
        <v>101</v>
      </c>
      <c r="Q2285" s="23">
        <v>35232</v>
      </c>
      <c r="R2285" s="24" t="s">
        <v>76</v>
      </c>
      <c r="S2285" s="25">
        <v>45119</v>
      </c>
      <c r="T2285" s="23"/>
      <c r="U2285" s="24">
        <v>3138685574</v>
      </c>
      <c r="V2285" s="57" t="s">
        <v>12910</v>
      </c>
      <c r="W2285" s="24" t="s">
        <v>12911</v>
      </c>
      <c r="X2285" s="24" t="s">
        <v>12912</v>
      </c>
      <c r="Y2285" s="24" t="s">
        <v>12913</v>
      </c>
      <c r="Z2285" s="24" t="s">
        <v>117</v>
      </c>
      <c r="AA2285" s="24">
        <v>3212501291</v>
      </c>
      <c r="AB2285" s="24" t="s">
        <v>77</v>
      </c>
      <c r="AC2285" s="24" t="s">
        <v>77</v>
      </c>
      <c r="AD2285" s="24" t="s">
        <v>77</v>
      </c>
      <c r="AE2285" s="26" t="s">
        <v>151</v>
      </c>
      <c r="AF2285" s="26"/>
      <c r="AG2285" s="26" t="s">
        <v>12914</v>
      </c>
      <c r="AH2285" s="27" t="s">
        <v>10056</v>
      </c>
      <c r="AI2285" s="27" t="s">
        <v>9232</v>
      </c>
      <c r="AJ2285" s="27" t="s">
        <v>9232</v>
      </c>
      <c r="AK2285" s="24" t="s">
        <v>121</v>
      </c>
      <c r="AL2285" s="24" t="s">
        <v>7086</v>
      </c>
      <c r="AM2285" s="23">
        <v>44061</v>
      </c>
      <c r="AN2285" s="28">
        <v>877803</v>
      </c>
      <c r="AO2285" s="28">
        <v>102854</v>
      </c>
      <c r="AP2285" s="24"/>
      <c r="AQ2285" s="24"/>
      <c r="AR2285" s="24"/>
      <c r="AS2285" s="24"/>
      <c r="AT2285" s="24" t="e">
        <v>#N/A</v>
      </c>
      <c r="AU2285" s="24" t="e">
        <v>#N/A</v>
      </c>
      <c r="AV2285" s="24" t="e">
        <v>#N/A</v>
      </c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3"/>
      <c r="BG2285" s="23"/>
      <c r="BH2285" s="23">
        <v>44068</v>
      </c>
      <c r="BI2285" s="26" t="s">
        <v>127</v>
      </c>
      <c r="BJ2285" s="26" t="s">
        <v>12915</v>
      </c>
      <c r="BK2285" s="29">
        <v>0</v>
      </c>
      <c r="BL2285" s="24" t="s">
        <v>129</v>
      </c>
      <c r="BM2285" s="22" t="str">
        <f ca="1">+IF(Tabla1[[#This Row],[FECHA INGRESO]]&gt;=44986,IF((TODAY()-Tabla1[[#This Row],[FECHA INGRESO]])&gt;=50,"ALERTA","TODAVÍA FALTA"),"N/A")</f>
        <v>N/A</v>
      </c>
      <c r="BN2285" s="7">
        <f>IFERROR((_xlfn.DAYS(Tabla1[[#This Row],[FECHA INGRESO]],Tabla1[[#This Row],[FECHA RETIRO]]))/30,"")</f>
        <v>-0.23333333333333334</v>
      </c>
    </row>
    <row r="2286" spans="1:66" x14ac:dyDescent="0.35">
      <c r="A2286" s="34">
        <v>1016096103</v>
      </c>
      <c r="B2286" s="22" t="s">
        <v>12916</v>
      </c>
      <c r="C2286" s="23">
        <v>44061</v>
      </c>
      <c r="D2286" s="23" t="s">
        <v>4833</v>
      </c>
      <c r="E2286" s="23" t="s">
        <v>110</v>
      </c>
      <c r="F2286" s="23" t="s">
        <v>70</v>
      </c>
      <c r="G2286" s="24"/>
      <c r="H2286" s="24">
        <v>24101586573</v>
      </c>
      <c r="I2286" s="24" t="s">
        <v>95</v>
      </c>
      <c r="J2286" s="24">
        <f>DATEDIF(Tabla1[[#This Row],[FECHA DE NACIMIENTO]],Tabla1[[#This Row],[FECHA ACTUAL]],"Y")</f>
        <v>25</v>
      </c>
      <c r="K2286" s="24" t="s">
        <v>73</v>
      </c>
      <c r="L2286" s="24" t="s">
        <v>112</v>
      </c>
      <c r="M2286" s="24">
        <v>0</v>
      </c>
      <c r="N2286" s="24">
        <v>0</v>
      </c>
      <c r="O2286" s="24">
        <v>2</v>
      </c>
      <c r="P2286" s="24" t="s">
        <v>101</v>
      </c>
      <c r="Q2286" s="23">
        <v>35641</v>
      </c>
      <c r="R2286" s="24" t="s">
        <v>76</v>
      </c>
      <c r="S2286" s="25">
        <v>45119</v>
      </c>
      <c r="T2286" s="23"/>
      <c r="U2286" s="24">
        <v>3188753705</v>
      </c>
      <c r="V2286" s="57" t="s">
        <v>12917</v>
      </c>
      <c r="W2286" s="24" t="s">
        <v>12918</v>
      </c>
      <c r="X2286" s="24" t="s">
        <v>12919</v>
      </c>
      <c r="Y2286" s="24" t="s">
        <v>12920</v>
      </c>
      <c r="Z2286" s="24" t="s">
        <v>117</v>
      </c>
      <c r="AA2286" s="24">
        <v>3132281784</v>
      </c>
      <c r="AB2286" s="24" t="s">
        <v>77</v>
      </c>
      <c r="AC2286" s="24" t="s">
        <v>77</v>
      </c>
      <c r="AD2286" s="24" t="s">
        <v>77</v>
      </c>
      <c r="AE2286" s="26" t="s">
        <v>151</v>
      </c>
      <c r="AF2286" s="26"/>
      <c r="AG2286" s="26"/>
      <c r="AH2286" s="27" t="s">
        <v>3042</v>
      </c>
      <c r="AI2286" s="27" t="s">
        <v>9232</v>
      </c>
      <c r="AJ2286" s="27" t="s">
        <v>9233</v>
      </c>
      <c r="AK2286" s="24" t="s">
        <v>121</v>
      </c>
      <c r="AL2286" s="24" t="s">
        <v>7086</v>
      </c>
      <c r="AM2286" s="23">
        <v>44061</v>
      </c>
      <c r="AN2286" s="28">
        <v>908526</v>
      </c>
      <c r="AO2286" s="28">
        <v>106454</v>
      </c>
      <c r="AP2286" s="24"/>
      <c r="AQ2286" s="24"/>
      <c r="AR2286" s="24"/>
      <c r="AS2286" s="24"/>
      <c r="AT2286" s="24" t="e">
        <v>#N/A</v>
      </c>
      <c r="AU2286" s="24" t="e">
        <v>#N/A</v>
      </c>
      <c r="AV2286" s="24" t="e">
        <v>#N/A</v>
      </c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3"/>
      <c r="BG2286" s="23"/>
      <c r="BH2286" s="23">
        <v>44232</v>
      </c>
      <c r="BI2286" s="26" t="s">
        <v>127</v>
      </c>
      <c r="BJ2286" s="26" t="s">
        <v>273</v>
      </c>
      <c r="BK2286" s="29">
        <v>0</v>
      </c>
      <c r="BL2286" s="24" t="s">
        <v>129</v>
      </c>
      <c r="BM2286" s="22" t="str">
        <f ca="1">+IF(Tabla1[[#This Row],[FECHA INGRESO]]&gt;=44986,IF((TODAY()-Tabla1[[#This Row],[FECHA INGRESO]])&gt;=50,"ALERTA","TODAVÍA FALTA"),"N/A")</f>
        <v>N/A</v>
      </c>
      <c r="BN2286" s="7">
        <f>IFERROR((_xlfn.DAYS(Tabla1[[#This Row],[FECHA INGRESO]],Tabla1[[#This Row],[FECHA RETIRO]]))/30,"")</f>
        <v>-5.7</v>
      </c>
    </row>
    <row r="2287" spans="1:66" x14ac:dyDescent="0.35">
      <c r="A2287" s="34">
        <v>1032457624</v>
      </c>
      <c r="B2287" s="22" t="s">
        <v>12855</v>
      </c>
      <c r="C2287" s="23">
        <v>44061</v>
      </c>
      <c r="D2287" s="23" t="s">
        <v>188</v>
      </c>
      <c r="E2287" s="24" t="s">
        <v>94</v>
      </c>
      <c r="F2287" s="23" t="s">
        <v>94</v>
      </c>
      <c r="G2287" s="24"/>
      <c r="H2287" s="24">
        <v>24060581381</v>
      </c>
      <c r="I2287" s="24" t="s">
        <v>95</v>
      </c>
      <c r="J2287" s="24">
        <f>DATEDIF(Tabla1[[#This Row],[FECHA DE NACIMIENTO]],Tabla1[[#This Row],[FECHA ACTUAL]],"Y")</f>
        <v>30</v>
      </c>
      <c r="K2287" s="24" t="s">
        <v>96</v>
      </c>
      <c r="L2287" s="24" t="s">
        <v>112</v>
      </c>
      <c r="M2287" s="24">
        <v>0</v>
      </c>
      <c r="N2287" s="24">
        <v>0</v>
      </c>
      <c r="O2287" s="24">
        <v>2</v>
      </c>
      <c r="P2287" s="24" t="s">
        <v>101</v>
      </c>
      <c r="Q2287" s="23">
        <v>34150</v>
      </c>
      <c r="R2287" s="24" t="s">
        <v>76</v>
      </c>
      <c r="S2287" s="25">
        <v>45119</v>
      </c>
      <c r="T2287" s="24"/>
      <c r="U2287" s="24">
        <v>3143762275</v>
      </c>
      <c r="V2287" s="33" t="s">
        <v>12856</v>
      </c>
      <c r="W2287" s="24" t="s">
        <v>12857</v>
      </c>
      <c r="X2287" s="24" t="s">
        <v>7995</v>
      </c>
      <c r="Y2287" s="24" t="s">
        <v>12858</v>
      </c>
      <c r="Z2287" s="24" t="s">
        <v>117</v>
      </c>
      <c r="AA2287" s="24">
        <v>3223813643</v>
      </c>
      <c r="AB2287" s="24" t="s">
        <v>77</v>
      </c>
      <c r="AC2287" s="24" t="s">
        <v>77</v>
      </c>
      <c r="AD2287" s="24" t="s">
        <v>77</v>
      </c>
      <c r="AE2287" s="26" t="s">
        <v>183</v>
      </c>
      <c r="AF2287" s="26"/>
      <c r="AG2287" s="26" t="s">
        <v>3955</v>
      </c>
      <c r="AH2287" s="27" t="s">
        <v>184</v>
      </c>
      <c r="AI2287" s="27" t="s">
        <v>120</v>
      </c>
      <c r="AJ2287" s="27" t="s">
        <v>120</v>
      </c>
      <c r="AK2287" s="24" t="s">
        <v>121</v>
      </c>
      <c r="AL2287" s="24" t="s">
        <v>7086</v>
      </c>
      <c r="AM2287" s="23">
        <v>44061</v>
      </c>
      <c r="AN2287" s="28">
        <v>908526</v>
      </c>
      <c r="AO2287" s="28">
        <v>106454</v>
      </c>
      <c r="AP2287" s="24"/>
      <c r="AQ2287" s="24"/>
      <c r="AR2287" s="24"/>
      <c r="AS2287" s="24"/>
      <c r="AT2287" s="24"/>
      <c r="AU2287" s="24"/>
      <c r="AV2287" s="24"/>
      <c r="AW2287" s="24">
        <v>71</v>
      </c>
      <c r="AX2287" s="24"/>
      <c r="AY2287" s="24"/>
      <c r="AZ2287" s="24"/>
      <c r="BA2287" s="24"/>
      <c r="BB2287" s="24"/>
      <c r="BC2287" s="24"/>
      <c r="BD2287" s="24"/>
      <c r="BE2287" s="24"/>
      <c r="BF2287" s="23"/>
      <c r="BG2287" s="23"/>
      <c r="BH2287" s="23">
        <v>44468</v>
      </c>
      <c r="BI2287" s="26" t="s">
        <v>127</v>
      </c>
      <c r="BJ2287" s="26" t="s">
        <v>273</v>
      </c>
      <c r="BK2287" s="29">
        <v>0</v>
      </c>
      <c r="BL2287" s="24" t="s">
        <v>129</v>
      </c>
      <c r="BM2287" s="22" t="str">
        <f ca="1">+IF(Tabla1[[#This Row],[FECHA INGRESO]]&gt;=44986,IF((TODAY()-Tabla1[[#This Row],[FECHA INGRESO]])&gt;=50,"ALERTA","TODAVÍA FALTA"),"N/A")</f>
        <v>N/A</v>
      </c>
      <c r="BN2287" s="7">
        <f>IFERROR((_xlfn.DAYS(Tabla1[[#This Row],[FECHA INGRESO]],Tabla1[[#This Row],[FECHA RETIRO]]))/30,"")</f>
        <v>-13.566666666666666</v>
      </c>
    </row>
    <row r="2288" spans="1:66" ht="15" customHeight="1" x14ac:dyDescent="0.35">
      <c r="A2288" s="34">
        <v>1026299548</v>
      </c>
      <c r="B2288" s="22" t="s">
        <v>12273</v>
      </c>
      <c r="C2288" s="23">
        <v>44061</v>
      </c>
      <c r="D2288" s="23" t="s">
        <v>4008</v>
      </c>
      <c r="E2288" s="24" t="s">
        <v>94</v>
      </c>
      <c r="F2288" s="23" t="s">
        <v>70</v>
      </c>
      <c r="G2288" s="24"/>
      <c r="H2288" s="24">
        <v>24101040914</v>
      </c>
      <c r="I2288" s="24" t="s">
        <v>95</v>
      </c>
      <c r="J2288" s="24">
        <f>DATEDIF(Tabla1[[#This Row],[FECHA DE NACIMIENTO]],Tabla1[[#This Row],[FECHA ACTUAL]],"Y")</f>
        <v>25</v>
      </c>
      <c r="K2288" s="24" t="s">
        <v>385</v>
      </c>
      <c r="L2288" s="24" t="s">
        <v>112</v>
      </c>
      <c r="M2288" s="24">
        <v>0</v>
      </c>
      <c r="N2288" s="24">
        <v>0</v>
      </c>
      <c r="O2288" s="24">
        <v>2</v>
      </c>
      <c r="P2288" s="24" t="s">
        <v>101</v>
      </c>
      <c r="Q2288" s="23">
        <v>35672</v>
      </c>
      <c r="R2288" s="24" t="s">
        <v>76</v>
      </c>
      <c r="S2288" s="25">
        <v>45119</v>
      </c>
      <c r="T2288" s="24"/>
      <c r="U2288" s="24">
        <v>3143006631</v>
      </c>
      <c r="V2288" s="33" t="s">
        <v>12274</v>
      </c>
      <c r="W2288" s="24" t="s">
        <v>12275</v>
      </c>
      <c r="X2288" s="24" t="s">
        <v>8169</v>
      </c>
      <c r="Y2288" s="24" t="s">
        <v>12276</v>
      </c>
      <c r="Z2288" s="24" t="s">
        <v>255</v>
      </c>
      <c r="AA2288" s="24">
        <v>3212697707</v>
      </c>
      <c r="AB2288" s="24" t="s">
        <v>77</v>
      </c>
      <c r="AC2288" s="24" t="s">
        <v>77</v>
      </c>
      <c r="AD2288" s="24" t="s">
        <v>77</v>
      </c>
      <c r="AE2288" s="26" t="s">
        <v>151</v>
      </c>
      <c r="AF2288" s="26"/>
      <c r="AG2288" s="26"/>
      <c r="AH2288" s="27" t="s">
        <v>184</v>
      </c>
      <c r="AI2288" s="27" t="s">
        <v>120</v>
      </c>
      <c r="AJ2288" s="27" t="s">
        <v>120</v>
      </c>
      <c r="AK2288" s="24" t="s">
        <v>121</v>
      </c>
      <c r="AL2288" s="24" t="s">
        <v>7086</v>
      </c>
      <c r="AM2288" s="23">
        <v>44061</v>
      </c>
      <c r="AN2288" s="28">
        <v>908526</v>
      </c>
      <c r="AO2288" s="28">
        <v>106454</v>
      </c>
      <c r="AP2288" s="24"/>
      <c r="AQ2288" s="24"/>
      <c r="AR2288" s="24"/>
      <c r="AS2288" s="24"/>
      <c r="AT2288" s="24"/>
      <c r="AU2288" s="24"/>
      <c r="AV2288" s="24"/>
      <c r="AW2288" s="24">
        <v>83</v>
      </c>
      <c r="AX2288" s="24"/>
      <c r="AY2288" s="24"/>
      <c r="AZ2288" s="24"/>
      <c r="BA2288" s="24"/>
      <c r="BB2288" s="24"/>
      <c r="BC2288" s="24"/>
      <c r="BD2288" s="24"/>
      <c r="BE2288" s="24"/>
      <c r="BF2288" s="23"/>
      <c r="BG2288" s="23"/>
      <c r="BH2288" s="23">
        <v>44436</v>
      </c>
      <c r="BI2288" s="26" t="s">
        <v>127</v>
      </c>
      <c r="BJ2288" s="26" t="s">
        <v>10371</v>
      </c>
      <c r="BK2288" s="29">
        <v>0</v>
      </c>
      <c r="BL2288" s="24" t="s">
        <v>129</v>
      </c>
      <c r="BM2288" s="22" t="str">
        <f ca="1">+IF(Tabla1[[#This Row],[FECHA INGRESO]]&gt;=44986,IF((TODAY()-Tabla1[[#This Row],[FECHA INGRESO]])&gt;=50,"ALERTA","TODAVÍA FALTA"),"N/A")</f>
        <v>N/A</v>
      </c>
      <c r="BN2288" s="7">
        <f>IFERROR((_xlfn.DAYS(Tabla1[[#This Row],[FECHA INGRESO]],Tabla1[[#This Row],[FECHA RETIRO]]))/30,"")</f>
        <v>-12.5</v>
      </c>
    </row>
    <row r="2289" spans="1:66" x14ac:dyDescent="0.35">
      <c r="A2289" s="34">
        <v>1000618339</v>
      </c>
      <c r="B2289" s="22" t="s">
        <v>12314</v>
      </c>
      <c r="C2289" s="23">
        <v>44061</v>
      </c>
      <c r="D2289" s="23" t="s">
        <v>4833</v>
      </c>
      <c r="E2289" s="24" t="s">
        <v>94</v>
      </c>
      <c r="F2289" s="23" t="s">
        <v>70</v>
      </c>
      <c r="G2289" s="24"/>
      <c r="H2289" s="24">
        <v>24101042934</v>
      </c>
      <c r="I2289" s="24" t="s">
        <v>72</v>
      </c>
      <c r="J2289" s="24">
        <f>DATEDIF(Tabla1[[#This Row],[FECHA DE NACIMIENTO]],Tabla1[[#This Row],[FECHA ACTUAL]],"Y")</f>
        <v>23</v>
      </c>
      <c r="K2289" s="24" t="s">
        <v>96</v>
      </c>
      <c r="L2289" s="24" t="s">
        <v>112</v>
      </c>
      <c r="M2289" s="24">
        <v>0</v>
      </c>
      <c r="N2289" s="24">
        <v>0</v>
      </c>
      <c r="O2289" s="24">
        <v>2</v>
      </c>
      <c r="P2289" s="24" t="s">
        <v>101</v>
      </c>
      <c r="Q2289" s="23">
        <v>36704</v>
      </c>
      <c r="R2289" s="24" t="s">
        <v>830</v>
      </c>
      <c r="S2289" s="25">
        <v>45119</v>
      </c>
      <c r="T2289" s="24"/>
      <c r="U2289" s="24">
        <v>3209770798</v>
      </c>
      <c r="V2289" s="33" t="s">
        <v>12315</v>
      </c>
      <c r="W2289" s="24" t="s">
        <v>12316</v>
      </c>
      <c r="X2289" s="24" t="s">
        <v>12317</v>
      </c>
      <c r="Y2289" s="24" t="s">
        <v>12318</v>
      </c>
      <c r="Z2289" s="24" t="s">
        <v>117</v>
      </c>
      <c r="AA2289" s="24">
        <v>3227306921</v>
      </c>
      <c r="AB2289" s="24" t="s">
        <v>77</v>
      </c>
      <c r="AC2289" s="24" t="s">
        <v>77</v>
      </c>
      <c r="AD2289" s="24" t="s">
        <v>77</v>
      </c>
      <c r="AE2289" s="26" t="s">
        <v>183</v>
      </c>
      <c r="AF2289" s="26"/>
      <c r="AG2289" s="26"/>
      <c r="AH2289" s="27" t="s">
        <v>184</v>
      </c>
      <c r="AI2289" s="27" t="s">
        <v>120</v>
      </c>
      <c r="AJ2289" s="27" t="s">
        <v>120</v>
      </c>
      <c r="AK2289" s="24" t="s">
        <v>121</v>
      </c>
      <c r="AL2289" s="24" t="s">
        <v>7086</v>
      </c>
      <c r="AM2289" s="23">
        <v>44061</v>
      </c>
      <c r="AN2289" s="28">
        <v>877803</v>
      </c>
      <c r="AO2289" s="28">
        <v>102854</v>
      </c>
      <c r="AP2289" s="24"/>
      <c r="AQ2289" s="24"/>
      <c r="AR2289" s="24"/>
      <c r="AS2289" s="24"/>
      <c r="AT2289" s="24" t="e">
        <v>#N/A</v>
      </c>
      <c r="AU2289" s="24" t="e">
        <v>#N/A</v>
      </c>
      <c r="AV2289" s="24" t="e">
        <v>#N/A</v>
      </c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3"/>
      <c r="BG2289" s="23"/>
      <c r="BH2289" s="23">
        <v>44065</v>
      </c>
      <c r="BI2289" s="26" t="s">
        <v>466</v>
      </c>
      <c r="BJ2289" s="26" t="s">
        <v>10371</v>
      </c>
      <c r="BK2289" s="29">
        <v>0</v>
      </c>
      <c r="BL2289" s="24" t="s">
        <v>129</v>
      </c>
      <c r="BM2289" s="22" t="str">
        <f ca="1">+IF(Tabla1[[#This Row],[FECHA INGRESO]]&gt;=44986,IF((TODAY()-Tabla1[[#This Row],[FECHA INGRESO]])&gt;=50,"ALERTA","TODAVÍA FALTA"),"N/A")</f>
        <v>N/A</v>
      </c>
      <c r="BN2289" s="7">
        <f>IFERROR((_xlfn.DAYS(Tabla1[[#This Row],[FECHA INGRESO]],Tabla1[[#This Row],[FECHA RETIRO]]))/30,"")</f>
        <v>-0.13333333333333333</v>
      </c>
    </row>
    <row r="2290" spans="1:66" x14ac:dyDescent="0.35">
      <c r="A2290" s="21">
        <v>37555274</v>
      </c>
      <c r="B2290" s="22" t="s">
        <v>12921</v>
      </c>
      <c r="C2290" s="23">
        <v>44062</v>
      </c>
      <c r="D2290" s="23" t="s">
        <v>188</v>
      </c>
      <c r="E2290" s="23" t="s">
        <v>69</v>
      </c>
      <c r="F2290" s="23" t="s">
        <v>94</v>
      </c>
      <c r="G2290" s="24" t="s">
        <v>12922</v>
      </c>
      <c r="H2290" s="24">
        <v>24101591049</v>
      </c>
      <c r="I2290" s="24" t="s">
        <v>95</v>
      </c>
      <c r="J2290" s="24">
        <f>DATEDIF(Tabla1[[#This Row],[FECHA DE NACIMIENTO]],Tabla1[[#This Row],[FECHA ACTUAL]],"Y")</f>
        <v>46</v>
      </c>
      <c r="K2290" s="24" t="s">
        <v>96</v>
      </c>
      <c r="L2290" s="24" t="s">
        <v>112</v>
      </c>
      <c r="M2290" s="24">
        <v>0</v>
      </c>
      <c r="N2290" s="24">
        <v>0</v>
      </c>
      <c r="O2290" s="24">
        <v>3</v>
      </c>
      <c r="P2290" s="24" t="s">
        <v>101</v>
      </c>
      <c r="Q2290" s="23">
        <v>28100</v>
      </c>
      <c r="R2290" s="24" t="s">
        <v>3332</v>
      </c>
      <c r="S2290" s="25">
        <v>45119</v>
      </c>
      <c r="T2290" s="24"/>
      <c r="U2290" s="24">
        <v>3124918388</v>
      </c>
      <c r="V2290" s="33" t="s">
        <v>12923</v>
      </c>
      <c r="W2290" s="24" t="s">
        <v>12924</v>
      </c>
      <c r="X2290" s="24" t="s">
        <v>12925</v>
      </c>
      <c r="Y2290" s="24" t="s">
        <v>12926</v>
      </c>
      <c r="Z2290" s="24" t="s">
        <v>409</v>
      </c>
      <c r="AA2290" s="24">
        <v>3153286918</v>
      </c>
      <c r="AB2290" s="24" t="s">
        <v>83</v>
      </c>
      <c r="AC2290" s="24" t="s">
        <v>101</v>
      </c>
      <c r="AD2290" s="24" t="e">
        <v>#REF!</v>
      </c>
      <c r="AE2290" s="26" t="s">
        <v>194</v>
      </c>
      <c r="AF2290" s="26" t="s">
        <v>8899</v>
      </c>
      <c r="AG2290" s="26">
        <v>0</v>
      </c>
      <c r="AH2290" s="27" t="s">
        <v>184</v>
      </c>
      <c r="AI2290" s="27" t="s">
        <v>9573</v>
      </c>
      <c r="AJ2290" s="27" t="s">
        <v>9573</v>
      </c>
      <c r="AK2290" s="24" t="s">
        <v>121</v>
      </c>
      <c r="AL2290" s="24" t="s">
        <v>7086</v>
      </c>
      <c r="AM2290" s="23">
        <v>44062</v>
      </c>
      <c r="AN2290" s="28">
        <v>1160000</v>
      </c>
      <c r="AO2290" s="28">
        <v>140606</v>
      </c>
      <c r="AP2290" s="24">
        <v>0</v>
      </c>
      <c r="AQ2290" s="24">
        <v>0</v>
      </c>
      <c r="AR2290" s="24">
        <v>0</v>
      </c>
      <c r="AS2290" s="24">
        <v>0</v>
      </c>
      <c r="AT2290" s="24">
        <v>0</v>
      </c>
      <c r="AU2290" s="24">
        <v>0</v>
      </c>
      <c r="AV2290" s="24">
        <v>0</v>
      </c>
      <c r="AW2290" s="24">
        <v>83</v>
      </c>
      <c r="AX2290" s="24">
        <v>0</v>
      </c>
      <c r="AY2290" s="24" t="s">
        <v>8805</v>
      </c>
      <c r="AZ2290" s="24">
        <v>0</v>
      </c>
      <c r="BA2290" s="24">
        <v>0</v>
      </c>
      <c r="BB2290" s="24">
        <v>0</v>
      </c>
      <c r="BC2290" s="24">
        <v>0</v>
      </c>
      <c r="BD2290" s="24">
        <v>0</v>
      </c>
      <c r="BE2290" s="24">
        <v>0</v>
      </c>
      <c r="BF2290" s="23"/>
      <c r="BG2290" s="23"/>
      <c r="BH2290" s="23">
        <v>44940</v>
      </c>
      <c r="BI2290" s="26" t="s">
        <v>127</v>
      </c>
      <c r="BJ2290" s="26" t="s">
        <v>273</v>
      </c>
      <c r="BK2290" s="29">
        <v>0</v>
      </c>
      <c r="BL2290" s="24" t="s">
        <v>129</v>
      </c>
      <c r="BM2290" s="22" t="str">
        <f ca="1">+IF(Tabla1[[#This Row],[FECHA INGRESO]]&gt;=44986,IF((TODAY()-Tabla1[[#This Row],[FECHA INGRESO]])&gt;=50,"ALERTA","TODAVÍA FALTA"),"N/A")</f>
        <v>N/A</v>
      </c>
      <c r="BN2290" s="7">
        <f>IFERROR((_xlfn.DAYS(Tabla1[[#This Row],[FECHA INGRESO]],Tabla1[[#This Row],[FECHA RETIRO]]))/30,"")</f>
        <v>-29.266666666666666</v>
      </c>
    </row>
    <row r="2291" spans="1:66" x14ac:dyDescent="0.35">
      <c r="A2291" s="34">
        <v>1024578778</v>
      </c>
      <c r="B2291" s="22" t="s">
        <v>12927</v>
      </c>
      <c r="C2291" s="23">
        <v>44063</v>
      </c>
      <c r="D2291" s="23" t="s">
        <v>188</v>
      </c>
      <c r="E2291" s="24" t="s">
        <v>94</v>
      </c>
      <c r="F2291" s="23" t="s">
        <v>70</v>
      </c>
      <c r="G2291" s="24"/>
      <c r="H2291" s="24">
        <v>24101613499</v>
      </c>
      <c r="I2291" s="24" t="s">
        <v>72</v>
      </c>
      <c r="J2291" s="24">
        <f>DATEDIF(Tabla1[[#This Row],[FECHA DE NACIMIENTO]],Tabla1[[#This Row],[FECHA ACTUAL]],"Y")</f>
        <v>26</v>
      </c>
      <c r="K2291" s="24" t="s">
        <v>73</v>
      </c>
      <c r="L2291" s="24" t="s">
        <v>112</v>
      </c>
      <c r="M2291" s="24">
        <v>0</v>
      </c>
      <c r="N2291" s="24">
        <v>1</v>
      </c>
      <c r="O2291" s="24">
        <v>2</v>
      </c>
      <c r="P2291" s="24" t="s">
        <v>101</v>
      </c>
      <c r="Q2291" s="23">
        <v>35490</v>
      </c>
      <c r="R2291" s="24" t="s">
        <v>76</v>
      </c>
      <c r="S2291" s="25">
        <v>45119</v>
      </c>
      <c r="T2291" s="24"/>
      <c r="U2291" s="24">
        <v>3057206801</v>
      </c>
      <c r="V2291" s="33" t="s">
        <v>12928</v>
      </c>
      <c r="W2291" s="24" t="s">
        <v>12929</v>
      </c>
      <c r="X2291" s="24" t="s">
        <v>6732</v>
      </c>
      <c r="Y2291" s="24" t="s">
        <v>12930</v>
      </c>
      <c r="Z2291" s="24" t="s">
        <v>117</v>
      </c>
      <c r="AA2291" s="24">
        <v>3144904573</v>
      </c>
      <c r="AB2291" s="24" t="s">
        <v>77</v>
      </c>
      <c r="AC2291" s="24" t="s">
        <v>77</v>
      </c>
      <c r="AD2291" s="24" t="s">
        <v>77</v>
      </c>
      <c r="AE2291" s="26" t="s">
        <v>151</v>
      </c>
      <c r="AF2291" s="26"/>
      <c r="AG2291" s="26"/>
      <c r="AH2291" s="27" t="s">
        <v>184</v>
      </c>
      <c r="AI2291" s="27" t="s">
        <v>377</v>
      </c>
      <c r="AJ2291" s="27" t="s">
        <v>377</v>
      </c>
      <c r="AK2291" s="24" t="s">
        <v>121</v>
      </c>
      <c r="AL2291" s="24" t="s">
        <v>7086</v>
      </c>
      <c r="AM2291" s="23">
        <v>44063</v>
      </c>
      <c r="AN2291" s="28">
        <v>877803</v>
      </c>
      <c r="AO2291" s="28">
        <v>102854</v>
      </c>
      <c r="AP2291" s="24"/>
      <c r="AQ2291" s="24"/>
      <c r="AR2291" s="24"/>
      <c r="AS2291" s="24"/>
      <c r="AT2291" s="24" t="e">
        <v>#N/A</v>
      </c>
      <c r="AU2291" s="24" t="e">
        <v>#N/A</v>
      </c>
      <c r="AV2291" s="24" t="e">
        <v>#N/A</v>
      </c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3"/>
      <c r="BG2291" s="23"/>
      <c r="BH2291" s="23">
        <v>44132</v>
      </c>
      <c r="BI2291" s="26" t="s">
        <v>466</v>
      </c>
      <c r="BJ2291" s="26" t="s">
        <v>337</v>
      </c>
      <c r="BK2291" s="29">
        <v>0</v>
      </c>
      <c r="BL2291" s="24" t="s">
        <v>129</v>
      </c>
      <c r="BM2291" s="22" t="str">
        <f ca="1">+IF(Tabla1[[#This Row],[FECHA INGRESO]]&gt;=44986,IF((TODAY()-Tabla1[[#This Row],[FECHA INGRESO]])&gt;=50,"ALERTA","TODAVÍA FALTA"),"N/A")</f>
        <v>N/A</v>
      </c>
      <c r="BN2291" s="7">
        <f>IFERROR((_xlfn.DAYS(Tabla1[[#This Row],[FECHA INGRESO]],Tabla1[[#This Row],[FECHA RETIRO]]))/30,"")</f>
        <v>-2.2999999999999998</v>
      </c>
    </row>
    <row r="2292" spans="1:66" x14ac:dyDescent="0.35">
      <c r="A2292" s="34">
        <v>1026271934</v>
      </c>
      <c r="B2292" s="22" t="s">
        <v>4561</v>
      </c>
      <c r="C2292" s="23">
        <v>44063</v>
      </c>
      <c r="D2292" s="23" t="s">
        <v>266</v>
      </c>
      <c r="E2292" s="24" t="s">
        <v>94</v>
      </c>
      <c r="F2292" s="23" t="s">
        <v>70</v>
      </c>
      <c r="G2292" s="24"/>
      <c r="H2292" s="24">
        <v>24101618247</v>
      </c>
      <c r="I2292" s="24" t="s">
        <v>95</v>
      </c>
      <c r="J2292" s="24">
        <f>DATEDIF(Tabla1[[#This Row],[FECHA DE NACIMIENTO]],Tabla1[[#This Row],[FECHA ACTUAL]],"Y")</f>
        <v>32</v>
      </c>
      <c r="K2292" s="24" t="s">
        <v>96</v>
      </c>
      <c r="L2292" s="24" t="s">
        <v>112</v>
      </c>
      <c r="M2292" s="24">
        <v>1</v>
      </c>
      <c r="N2292" s="24">
        <v>1</v>
      </c>
      <c r="O2292" s="24">
        <v>2</v>
      </c>
      <c r="P2292" s="24" t="s">
        <v>101</v>
      </c>
      <c r="Q2292" s="23">
        <v>33180</v>
      </c>
      <c r="R2292" s="24" t="s">
        <v>76</v>
      </c>
      <c r="S2292" s="25">
        <v>45119</v>
      </c>
      <c r="T2292" s="24"/>
      <c r="U2292" s="24">
        <v>3195587371</v>
      </c>
      <c r="V2292" s="33" t="s">
        <v>4562</v>
      </c>
      <c r="W2292" s="24" t="s">
        <v>12931</v>
      </c>
      <c r="X2292" s="24" t="s">
        <v>3672</v>
      </c>
      <c r="Y2292" s="24" t="s">
        <v>12932</v>
      </c>
      <c r="Z2292" s="24" t="s">
        <v>285</v>
      </c>
      <c r="AA2292" s="24">
        <v>3138112135</v>
      </c>
      <c r="AB2292" s="24" t="s">
        <v>77</v>
      </c>
      <c r="AC2292" s="24" t="s">
        <v>77</v>
      </c>
      <c r="AD2292" s="24" t="s">
        <v>77</v>
      </c>
      <c r="AE2292" s="26" t="s">
        <v>183</v>
      </c>
      <c r="AF2292" s="26"/>
      <c r="AG2292" s="26"/>
      <c r="AH2292" s="27" t="s">
        <v>184</v>
      </c>
      <c r="AI2292" s="27" t="s">
        <v>165</v>
      </c>
      <c r="AJ2292" s="27" t="s">
        <v>165</v>
      </c>
      <c r="AK2292" s="24" t="s">
        <v>121</v>
      </c>
      <c r="AL2292" s="24" t="s">
        <v>7086</v>
      </c>
      <c r="AM2292" s="23">
        <v>44063</v>
      </c>
      <c r="AN2292" s="28">
        <v>877803</v>
      </c>
      <c r="AO2292" s="28">
        <v>102854</v>
      </c>
      <c r="AP2292" s="24"/>
      <c r="AQ2292" s="24"/>
      <c r="AR2292" s="24"/>
      <c r="AS2292" s="24"/>
      <c r="AT2292" s="24" t="e">
        <v>#N/A</v>
      </c>
      <c r="AU2292" s="24" t="e">
        <v>#N/A</v>
      </c>
      <c r="AV2292" s="24" t="e">
        <v>#N/A</v>
      </c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3"/>
      <c r="BG2292" s="23"/>
      <c r="BH2292" s="23">
        <v>44159</v>
      </c>
      <c r="BI2292" s="26" t="s">
        <v>466</v>
      </c>
      <c r="BJ2292" s="26" t="s">
        <v>11991</v>
      </c>
      <c r="BK2292" s="29">
        <v>0</v>
      </c>
      <c r="BL2292" s="24" t="s">
        <v>129</v>
      </c>
      <c r="BM2292" s="22" t="str">
        <f ca="1">+IF(Tabla1[[#This Row],[FECHA INGRESO]]&gt;=44986,IF((TODAY()-Tabla1[[#This Row],[FECHA INGRESO]])&gt;=50,"ALERTA","TODAVÍA FALTA"),"N/A")</f>
        <v>N/A</v>
      </c>
      <c r="BN2292" s="7">
        <f>IFERROR((_xlfn.DAYS(Tabla1[[#This Row],[FECHA INGRESO]],Tabla1[[#This Row],[FECHA RETIRO]]))/30,"")</f>
        <v>-3.2</v>
      </c>
    </row>
    <row r="2293" spans="1:66" x14ac:dyDescent="0.35">
      <c r="A2293" s="34">
        <v>1010218116</v>
      </c>
      <c r="B2293" s="22" t="s">
        <v>12933</v>
      </c>
      <c r="C2293" s="23">
        <v>44063</v>
      </c>
      <c r="D2293" s="23" t="s">
        <v>266</v>
      </c>
      <c r="E2293" s="23" t="s">
        <v>111</v>
      </c>
      <c r="F2293" s="23" t="s">
        <v>111</v>
      </c>
      <c r="G2293" s="24"/>
      <c r="H2293" s="24">
        <v>24101610616</v>
      </c>
      <c r="I2293" s="24" t="s">
        <v>95</v>
      </c>
      <c r="J2293" s="24">
        <f>DATEDIF(Tabla1[[#This Row],[FECHA DE NACIMIENTO]],Tabla1[[#This Row],[FECHA ACTUAL]],"Y")</f>
        <v>28</v>
      </c>
      <c r="K2293" s="24" t="s">
        <v>96</v>
      </c>
      <c r="L2293" s="24" t="s">
        <v>112</v>
      </c>
      <c r="M2293" s="24">
        <v>0</v>
      </c>
      <c r="N2293" s="24">
        <v>2</v>
      </c>
      <c r="O2293" s="24">
        <v>3</v>
      </c>
      <c r="P2293" s="24" t="s">
        <v>101</v>
      </c>
      <c r="Q2293" s="23">
        <v>34635</v>
      </c>
      <c r="R2293" s="24" t="s">
        <v>76</v>
      </c>
      <c r="S2293" s="25">
        <v>45119</v>
      </c>
      <c r="T2293" s="24"/>
      <c r="U2293" s="24">
        <v>3013421962</v>
      </c>
      <c r="V2293" s="24" t="s">
        <v>12934</v>
      </c>
      <c r="W2293" s="24" t="s">
        <v>12935</v>
      </c>
      <c r="X2293" s="24" t="s">
        <v>12936</v>
      </c>
      <c r="Y2293" s="24" t="s">
        <v>12937</v>
      </c>
      <c r="Z2293" s="24" t="s">
        <v>1597</v>
      </c>
      <c r="AA2293" s="24">
        <v>3015468180</v>
      </c>
      <c r="AB2293" s="24" t="s">
        <v>83</v>
      </c>
      <c r="AC2293" s="24" t="s">
        <v>83</v>
      </c>
      <c r="AD2293" s="24" t="e">
        <v>#REF!</v>
      </c>
      <c r="AE2293" s="26" t="s">
        <v>151</v>
      </c>
      <c r="AF2293" s="26"/>
      <c r="AG2293" s="26" t="s">
        <v>85</v>
      </c>
      <c r="AH2293" s="27" t="s">
        <v>184</v>
      </c>
      <c r="AI2293" s="27" t="s">
        <v>376</v>
      </c>
      <c r="AJ2293" s="27" t="s">
        <v>377</v>
      </c>
      <c r="AK2293" s="24" t="s">
        <v>121</v>
      </c>
      <c r="AL2293" s="24" t="s">
        <v>7086</v>
      </c>
      <c r="AM2293" s="23">
        <v>44063</v>
      </c>
      <c r="AN2293" s="28">
        <v>908526</v>
      </c>
      <c r="AO2293" s="28">
        <v>106454</v>
      </c>
      <c r="AP2293" s="24"/>
      <c r="AQ2293" s="24"/>
      <c r="AR2293" s="24"/>
      <c r="AS2293" s="24"/>
      <c r="AT2293" s="24"/>
      <c r="AU2293" s="24"/>
      <c r="AV2293" s="24"/>
      <c r="AW2293" s="24">
        <v>0</v>
      </c>
      <c r="AX2293" s="24"/>
      <c r="AY2293" s="24"/>
      <c r="AZ2293" s="24"/>
      <c r="BA2293" s="24"/>
      <c r="BB2293" s="24"/>
      <c r="BC2293" s="24"/>
      <c r="BD2293" s="24">
        <v>0</v>
      </c>
      <c r="BE2293" s="24">
        <v>0</v>
      </c>
      <c r="BF2293" s="23"/>
      <c r="BG2293" s="23"/>
      <c r="BH2293" s="23">
        <v>44529</v>
      </c>
      <c r="BI2293" s="26" t="s">
        <v>466</v>
      </c>
      <c r="BJ2293" s="26" t="s">
        <v>10371</v>
      </c>
      <c r="BK2293" s="29">
        <v>0</v>
      </c>
      <c r="BL2293" s="24" t="s">
        <v>129</v>
      </c>
      <c r="BM2293" s="22" t="str">
        <f ca="1">+IF(Tabla1[[#This Row],[FECHA INGRESO]]&gt;=44986,IF((TODAY()-Tabla1[[#This Row],[FECHA INGRESO]])&gt;=50,"ALERTA","TODAVÍA FALTA"),"N/A")</f>
        <v>N/A</v>
      </c>
      <c r="BN2293" s="7">
        <f>IFERROR((_xlfn.DAYS(Tabla1[[#This Row],[FECHA INGRESO]],Tabla1[[#This Row],[FECHA RETIRO]]))/30,"")</f>
        <v>-15.533333333333333</v>
      </c>
    </row>
    <row r="2294" spans="1:66" x14ac:dyDescent="0.35">
      <c r="A2294" s="21">
        <v>1018504684</v>
      </c>
      <c r="B2294" s="22" t="s">
        <v>12938</v>
      </c>
      <c r="C2294" s="23">
        <v>44067</v>
      </c>
      <c r="D2294" s="23" t="s">
        <v>131</v>
      </c>
      <c r="E2294" s="23" t="s">
        <v>111</v>
      </c>
      <c r="F2294" s="23" t="s">
        <v>70</v>
      </c>
      <c r="G2294" s="24"/>
      <c r="H2294" s="24">
        <v>24101643849</v>
      </c>
      <c r="I2294" s="24" t="s">
        <v>72</v>
      </c>
      <c r="J2294" s="24">
        <f>DATEDIF(Tabla1[[#This Row],[FECHA DE NACIMIENTO]],Tabla1[[#This Row],[FECHA ACTUAL]],"Y")</f>
        <v>25</v>
      </c>
      <c r="K2294" s="24" t="s">
        <v>320</v>
      </c>
      <c r="L2294" s="24" t="s">
        <v>112</v>
      </c>
      <c r="M2294" s="24">
        <v>0</v>
      </c>
      <c r="N2294" s="24">
        <v>0</v>
      </c>
      <c r="O2294" s="24">
        <v>2</v>
      </c>
      <c r="P2294" s="24" t="s">
        <v>101</v>
      </c>
      <c r="Q2294" s="23">
        <v>35973</v>
      </c>
      <c r="R2294" s="24" t="s">
        <v>76</v>
      </c>
      <c r="S2294" s="25">
        <v>45119</v>
      </c>
      <c r="T2294" s="24"/>
      <c r="U2294" s="24">
        <v>3057670428</v>
      </c>
      <c r="V2294" s="33" t="s">
        <v>12939</v>
      </c>
      <c r="W2294" s="24" t="s">
        <v>12940</v>
      </c>
      <c r="X2294" s="24" t="s">
        <v>12941</v>
      </c>
      <c r="Y2294" s="24" t="s">
        <v>12942</v>
      </c>
      <c r="Z2294" s="24" t="s">
        <v>285</v>
      </c>
      <c r="AA2294" s="24">
        <v>3118425638</v>
      </c>
      <c r="AB2294" s="24" t="s">
        <v>77</v>
      </c>
      <c r="AC2294" s="24" t="s">
        <v>77</v>
      </c>
      <c r="AD2294" s="24" t="s">
        <v>77</v>
      </c>
      <c r="AE2294" s="26" t="s">
        <v>151</v>
      </c>
      <c r="AF2294" s="26"/>
      <c r="AG2294" s="26"/>
      <c r="AH2294" s="27" t="s">
        <v>184</v>
      </c>
      <c r="AI2294" s="27" t="s">
        <v>186</v>
      </c>
      <c r="AJ2294" s="27" t="s">
        <v>186</v>
      </c>
      <c r="AK2294" s="24" t="s">
        <v>121</v>
      </c>
      <c r="AL2294" s="24" t="s">
        <v>7086</v>
      </c>
      <c r="AM2294" s="23">
        <v>44067</v>
      </c>
      <c r="AN2294" s="28">
        <v>877803</v>
      </c>
      <c r="AO2294" s="28">
        <v>102854</v>
      </c>
      <c r="AP2294" s="24"/>
      <c r="AQ2294" s="24"/>
      <c r="AR2294" s="24"/>
      <c r="AS2294" s="24"/>
      <c r="AT2294" s="24" t="e">
        <v>#N/A</v>
      </c>
      <c r="AU2294" s="24" t="e">
        <v>#N/A</v>
      </c>
      <c r="AV2294" s="24" t="e">
        <v>#N/A</v>
      </c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3"/>
      <c r="BG2294" s="23"/>
      <c r="BH2294" s="23">
        <v>44165</v>
      </c>
      <c r="BI2294" s="26" t="s">
        <v>127</v>
      </c>
      <c r="BJ2294" s="26" t="s">
        <v>5148</v>
      </c>
      <c r="BK2294" s="29">
        <v>0</v>
      </c>
      <c r="BL2294" s="24" t="s">
        <v>129</v>
      </c>
      <c r="BM2294" s="22" t="str">
        <f ca="1">+IF(Tabla1[[#This Row],[FECHA INGRESO]]&gt;=44986,IF((TODAY()-Tabla1[[#This Row],[FECHA INGRESO]])&gt;=50,"ALERTA","TODAVÍA FALTA"),"N/A")</f>
        <v>N/A</v>
      </c>
      <c r="BN2294" s="7">
        <f>IFERROR((_xlfn.DAYS(Tabla1[[#This Row],[FECHA INGRESO]],Tabla1[[#This Row],[FECHA RETIRO]]))/30,"")</f>
        <v>-3.2666666666666666</v>
      </c>
    </row>
    <row r="2295" spans="1:66" x14ac:dyDescent="0.35">
      <c r="A2295" s="34">
        <v>1033806092</v>
      </c>
      <c r="B2295" s="22" t="s">
        <v>12943</v>
      </c>
      <c r="C2295" s="23">
        <v>44068</v>
      </c>
      <c r="D2295" s="23" t="s">
        <v>93</v>
      </c>
      <c r="E2295" s="23" t="s">
        <v>111</v>
      </c>
      <c r="F2295" s="23" t="s">
        <v>70</v>
      </c>
      <c r="G2295" s="24"/>
      <c r="H2295" s="24">
        <v>24101664891</v>
      </c>
      <c r="I2295" s="24" t="s">
        <v>95</v>
      </c>
      <c r="J2295" s="24">
        <f>DATEDIF(Tabla1[[#This Row],[FECHA DE NACIMIENTO]],Tabla1[[#This Row],[FECHA ACTUAL]],"Y")</f>
        <v>25</v>
      </c>
      <c r="K2295" s="24" t="s">
        <v>73</v>
      </c>
      <c r="L2295" s="24" t="s">
        <v>112</v>
      </c>
      <c r="M2295" s="24">
        <v>1</v>
      </c>
      <c r="N2295" s="24">
        <v>1</v>
      </c>
      <c r="O2295" s="24">
        <v>2</v>
      </c>
      <c r="P2295" s="24" t="s">
        <v>101</v>
      </c>
      <c r="Q2295" s="23">
        <v>35886</v>
      </c>
      <c r="R2295" s="24" t="s">
        <v>76</v>
      </c>
      <c r="S2295" s="25">
        <v>45119</v>
      </c>
      <c r="T2295" s="24"/>
      <c r="U2295" s="24">
        <v>3204873182</v>
      </c>
      <c r="V2295" s="33" t="s">
        <v>12944</v>
      </c>
      <c r="W2295" s="24" t="s">
        <v>12945</v>
      </c>
      <c r="X2295" s="24" t="s">
        <v>8545</v>
      </c>
      <c r="Y2295" s="24" t="s">
        <v>12946</v>
      </c>
      <c r="Z2295" s="24" t="s">
        <v>117</v>
      </c>
      <c r="AA2295" s="24">
        <v>3204873182</v>
      </c>
      <c r="AB2295" s="24" t="s">
        <v>77</v>
      </c>
      <c r="AC2295" s="24" t="s">
        <v>77</v>
      </c>
      <c r="AD2295" s="24" t="s">
        <v>77</v>
      </c>
      <c r="AE2295" s="26" t="s">
        <v>151</v>
      </c>
      <c r="AF2295" s="26"/>
      <c r="AG2295" s="26"/>
      <c r="AH2295" s="27" t="s">
        <v>3042</v>
      </c>
      <c r="AI2295" s="27" t="s">
        <v>9232</v>
      </c>
      <c r="AJ2295" s="27" t="s">
        <v>12947</v>
      </c>
      <c r="AK2295" s="24" t="s">
        <v>121</v>
      </c>
      <c r="AL2295" s="24" t="s">
        <v>7086</v>
      </c>
      <c r="AM2295" s="23">
        <v>44068</v>
      </c>
      <c r="AN2295" s="28">
        <v>877803</v>
      </c>
      <c r="AO2295" s="28">
        <v>102854</v>
      </c>
      <c r="AP2295" s="24"/>
      <c r="AQ2295" s="24"/>
      <c r="AR2295" s="24"/>
      <c r="AS2295" s="24"/>
      <c r="AT2295" s="24" t="e">
        <v>#N/A</v>
      </c>
      <c r="AU2295" s="24" t="e">
        <v>#N/A</v>
      </c>
      <c r="AV2295" s="24" t="e">
        <v>#N/A</v>
      </c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3"/>
      <c r="BG2295" s="23"/>
      <c r="BH2295" s="23">
        <v>44097</v>
      </c>
      <c r="BI2295" s="26" t="s">
        <v>466</v>
      </c>
      <c r="BJ2295" s="26" t="s">
        <v>273</v>
      </c>
      <c r="BK2295" s="29">
        <v>0</v>
      </c>
      <c r="BL2295" s="24" t="s">
        <v>129</v>
      </c>
      <c r="BM2295" s="22" t="str">
        <f ca="1">+IF(Tabla1[[#This Row],[FECHA INGRESO]]&gt;=44986,IF((TODAY()-Tabla1[[#This Row],[FECHA INGRESO]])&gt;=50,"ALERTA","TODAVÍA FALTA"),"N/A")</f>
        <v>N/A</v>
      </c>
      <c r="BN2295" s="7">
        <f>IFERROR((_xlfn.DAYS(Tabla1[[#This Row],[FECHA INGRESO]],Tabla1[[#This Row],[FECHA RETIRO]]))/30,"")</f>
        <v>-0.96666666666666667</v>
      </c>
    </row>
    <row r="2296" spans="1:66" x14ac:dyDescent="0.35">
      <c r="A2296" s="34">
        <v>52271329</v>
      </c>
      <c r="B2296" s="22" t="s">
        <v>12948</v>
      </c>
      <c r="C2296" s="23">
        <v>44068</v>
      </c>
      <c r="D2296" s="23" t="s">
        <v>93</v>
      </c>
      <c r="E2296" s="24" t="s">
        <v>94</v>
      </c>
      <c r="F2296" s="23" t="s">
        <v>70</v>
      </c>
      <c r="G2296" s="24"/>
      <c r="H2296" s="24">
        <v>24096811036</v>
      </c>
      <c r="I2296" s="24" t="s">
        <v>95</v>
      </c>
      <c r="J2296" s="24">
        <f>DATEDIF(Tabla1[[#This Row],[FECHA DE NACIMIENTO]],Tabla1[[#This Row],[FECHA ACTUAL]],"Y")</f>
        <v>47</v>
      </c>
      <c r="K2296" s="24" t="s">
        <v>320</v>
      </c>
      <c r="L2296" s="24" t="s">
        <v>112</v>
      </c>
      <c r="M2296" s="24">
        <v>3</v>
      </c>
      <c r="N2296" s="24">
        <v>1</v>
      </c>
      <c r="O2296" s="24">
        <v>2</v>
      </c>
      <c r="P2296" s="24" t="s">
        <v>101</v>
      </c>
      <c r="Q2296" s="23">
        <v>27930</v>
      </c>
      <c r="R2296" s="24" t="s">
        <v>76</v>
      </c>
      <c r="S2296" s="25">
        <v>45119</v>
      </c>
      <c r="T2296" s="24"/>
      <c r="U2296" s="24">
        <v>3142431084</v>
      </c>
      <c r="V2296" s="33" t="s">
        <v>11178</v>
      </c>
      <c r="W2296" s="24" t="s">
        <v>12949</v>
      </c>
      <c r="X2296" s="24" t="s">
        <v>5297</v>
      </c>
      <c r="Y2296" s="24" t="s">
        <v>12950</v>
      </c>
      <c r="Z2296" s="24" t="s">
        <v>12951</v>
      </c>
      <c r="AA2296" s="24">
        <v>3015302732</v>
      </c>
      <c r="AB2296" s="24" t="s">
        <v>77</v>
      </c>
      <c r="AC2296" s="24" t="s">
        <v>77</v>
      </c>
      <c r="AD2296" s="24" t="s">
        <v>77</v>
      </c>
      <c r="AE2296" s="26" t="s">
        <v>194</v>
      </c>
      <c r="AF2296" s="26"/>
      <c r="AG2296" s="26"/>
      <c r="AH2296" s="27" t="s">
        <v>3042</v>
      </c>
      <c r="AI2296" s="27" t="s">
        <v>9232</v>
      </c>
      <c r="AJ2296" s="27" t="s">
        <v>12947</v>
      </c>
      <c r="AK2296" s="24" t="s">
        <v>121</v>
      </c>
      <c r="AL2296" s="24" t="s">
        <v>7086</v>
      </c>
      <c r="AM2296" s="23">
        <v>44068</v>
      </c>
      <c r="AN2296" s="28">
        <v>877803</v>
      </c>
      <c r="AO2296" s="28">
        <v>102854</v>
      </c>
      <c r="AP2296" s="24"/>
      <c r="AQ2296" s="24"/>
      <c r="AR2296" s="24"/>
      <c r="AS2296" s="24"/>
      <c r="AT2296" s="24" t="e">
        <v>#N/A</v>
      </c>
      <c r="AU2296" s="24" t="e">
        <v>#N/A</v>
      </c>
      <c r="AV2296" s="24" t="e">
        <v>#N/A</v>
      </c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3"/>
      <c r="BG2296" s="23"/>
      <c r="BH2296" s="23">
        <v>44104</v>
      </c>
      <c r="BI2296" s="26" t="s">
        <v>466</v>
      </c>
      <c r="BJ2296" s="26" t="s">
        <v>273</v>
      </c>
      <c r="BK2296" s="29">
        <v>0</v>
      </c>
      <c r="BL2296" s="24" t="s">
        <v>129</v>
      </c>
      <c r="BM2296" s="22" t="str">
        <f ca="1">+IF(Tabla1[[#This Row],[FECHA INGRESO]]&gt;=44986,IF((TODAY()-Tabla1[[#This Row],[FECHA INGRESO]])&gt;=50,"ALERTA","TODAVÍA FALTA"),"N/A")</f>
        <v>N/A</v>
      </c>
      <c r="BN2296" s="7">
        <f>IFERROR((_xlfn.DAYS(Tabla1[[#This Row],[FECHA INGRESO]],Tabla1[[#This Row],[FECHA RETIRO]]))/30,"")</f>
        <v>-1.2</v>
      </c>
    </row>
    <row r="2297" spans="1:66" x14ac:dyDescent="0.35">
      <c r="A2297" s="34">
        <v>1013629475</v>
      </c>
      <c r="B2297" s="22" t="s">
        <v>12952</v>
      </c>
      <c r="C2297" s="23">
        <v>44068</v>
      </c>
      <c r="D2297" s="23" t="s">
        <v>582</v>
      </c>
      <c r="E2297" s="24" t="s">
        <v>94</v>
      </c>
      <c r="F2297" s="23" t="s">
        <v>70</v>
      </c>
      <c r="G2297" s="24"/>
      <c r="H2297" s="24">
        <v>24101655152</v>
      </c>
      <c r="I2297" s="24" t="s">
        <v>72</v>
      </c>
      <c r="J2297" s="24">
        <f>DATEDIF(Tabla1[[#This Row],[FECHA DE NACIMIENTO]],Tabla1[[#This Row],[FECHA ACTUAL]],"Y")</f>
        <v>31</v>
      </c>
      <c r="K2297" s="24" t="s">
        <v>73</v>
      </c>
      <c r="L2297" s="24" t="s">
        <v>112</v>
      </c>
      <c r="M2297" s="24">
        <v>1</v>
      </c>
      <c r="N2297" s="24">
        <v>1</v>
      </c>
      <c r="O2297" s="24">
        <v>2</v>
      </c>
      <c r="P2297" s="24" t="s">
        <v>101</v>
      </c>
      <c r="Q2297" s="23">
        <v>33627</v>
      </c>
      <c r="R2297" s="24" t="s">
        <v>76</v>
      </c>
      <c r="S2297" s="25">
        <v>45119</v>
      </c>
      <c r="T2297" s="24"/>
      <c r="U2297" s="24">
        <v>3122179170</v>
      </c>
      <c r="V2297" s="33" t="s">
        <v>12953</v>
      </c>
      <c r="W2297" s="24" t="s">
        <v>12954</v>
      </c>
      <c r="X2297" s="24" t="s">
        <v>12955</v>
      </c>
      <c r="Y2297" s="24" t="s">
        <v>12956</v>
      </c>
      <c r="Z2297" s="24" t="s">
        <v>117</v>
      </c>
      <c r="AA2297" s="24">
        <v>3185001344</v>
      </c>
      <c r="AB2297" s="24" t="s">
        <v>77</v>
      </c>
      <c r="AC2297" s="24" t="s">
        <v>77</v>
      </c>
      <c r="AD2297" s="24" t="s">
        <v>77</v>
      </c>
      <c r="AE2297" s="26" t="s">
        <v>151</v>
      </c>
      <c r="AF2297" s="26"/>
      <c r="AG2297" s="26"/>
      <c r="AH2297" s="27" t="s">
        <v>3042</v>
      </c>
      <c r="AI2297" s="27" t="s">
        <v>9232</v>
      </c>
      <c r="AJ2297" s="27" t="s">
        <v>12947</v>
      </c>
      <c r="AK2297" s="24" t="s">
        <v>121</v>
      </c>
      <c r="AL2297" s="24" t="s">
        <v>7086</v>
      </c>
      <c r="AM2297" s="23">
        <v>44068</v>
      </c>
      <c r="AN2297" s="28">
        <v>877803</v>
      </c>
      <c r="AO2297" s="28">
        <v>102854</v>
      </c>
      <c r="AP2297" s="24"/>
      <c r="AQ2297" s="24"/>
      <c r="AR2297" s="24"/>
      <c r="AS2297" s="24"/>
      <c r="AT2297" s="24" t="e">
        <v>#N/A</v>
      </c>
      <c r="AU2297" s="24" t="e">
        <v>#N/A</v>
      </c>
      <c r="AV2297" s="24" t="e">
        <v>#N/A</v>
      </c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3"/>
      <c r="BG2297" s="23"/>
      <c r="BH2297" s="23">
        <v>44104</v>
      </c>
      <c r="BI2297" s="26" t="s">
        <v>466</v>
      </c>
      <c r="BJ2297" s="26" t="s">
        <v>11127</v>
      </c>
      <c r="BK2297" s="29">
        <v>0</v>
      </c>
      <c r="BL2297" s="24" t="s">
        <v>129</v>
      </c>
      <c r="BM2297" s="22" t="str">
        <f ca="1">+IF(Tabla1[[#This Row],[FECHA INGRESO]]&gt;=44986,IF((TODAY()-Tabla1[[#This Row],[FECHA INGRESO]])&gt;=50,"ALERTA","TODAVÍA FALTA"),"N/A")</f>
        <v>N/A</v>
      </c>
      <c r="BN2297" s="7">
        <f>IFERROR((_xlfn.DAYS(Tabla1[[#This Row],[FECHA INGRESO]],Tabla1[[#This Row],[FECHA RETIRO]]))/30,"")</f>
        <v>-1.2</v>
      </c>
    </row>
    <row r="2298" spans="1:66" x14ac:dyDescent="0.35">
      <c r="A2298" s="34">
        <v>1033781050</v>
      </c>
      <c r="B2298" s="22" t="s">
        <v>12957</v>
      </c>
      <c r="C2298" s="23">
        <v>44068</v>
      </c>
      <c r="D2298" s="23" t="s">
        <v>4008</v>
      </c>
      <c r="E2298" s="23" t="s">
        <v>111</v>
      </c>
      <c r="F2298" s="23" t="s">
        <v>70</v>
      </c>
      <c r="G2298" s="24"/>
      <c r="H2298" s="24">
        <v>24070705728</v>
      </c>
      <c r="I2298" s="24" t="s">
        <v>95</v>
      </c>
      <c r="J2298" s="24">
        <f>DATEDIF(Tabla1[[#This Row],[FECHA DE NACIMIENTO]],Tabla1[[#This Row],[FECHA ACTUAL]],"Y")</f>
        <v>27</v>
      </c>
      <c r="K2298" s="24" t="s">
        <v>73</v>
      </c>
      <c r="L2298" s="24" t="s">
        <v>112</v>
      </c>
      <c r="M2298" s="24">
        <v>2</v>
      </c>
      <c r="N2298" s="24">
        <v>4</v>
      </c>
      <c r="O2298" s="24">
        <v>2</v>
      </c>
      <c r="P2298" s="24" t="s">
        <v>101</v>
      </c>
      <c r="Q2298" s="23">
        <v>34971</v>
      </c>
      <c r="R2298" s="24" t="s">
        <v>76</v>
      </c>
      <c r="S2298" s="25">
        <v>45119</v>
      </c>
      <c r="T2298" s="24"/>
      <c r="U2298" s="24" t="s">
        <v>12958</v>
      </c>
      <c r="V2298" s="33" t="s">
        <v>12959</v>
      </c>
      <c r="W2298" s="24" t="s">
        <v>12960</v>
      </c>
      <c r="X2298" s="24" t="s">
        <v>12961</v>
      </c>
      <c r="Y2298" s="24" t="s">
        <v>12962</v>
      </c>
      <c r="Z2298" s="24" t="s">
        <v>82</v>
      </c>
      <c r="AA2298" s="24">
        <v>3112360421</v>
      </c>
      <c r="AB2298" s="24" t="s">
        <v>77</v>
      </c>
      <c r="AC2298" s="24" t="s">
        <v>77</v>
      </c>
      <c r="AD2298" s="24" t="s">
        <v>77</v>
      </c>
      <c r="AE2298" s="26" t="s">
        <v>151</v>
      </c>
      <c r="AF2298" s="26"/>
      <c r="AG2298" s="26"/>
      <c r="AH2298" s="27" t="s">
        <v>3042</v>
      </c>
      <c r="AI2298" s="27" t="s">
        <v>9232</v>
      </c>
      <c r="AJ2298" s="27" t="s">
        <v>12947</v>
      </c>
      <c r="AK2298" s="24" t="s">
        <v>121</v>
      </c>
      <c r="AL2298" s="24" t="s">
        <v>7086</v>
      </c>
      <c r="AM2298" s="23">
        <v>44068</v>
      </c>
      <c r="AN2298" s="28">
        <v>877803</v>
      </c>
      <c r="AO2298" s="28">
        <v>102854</v>
      </c>
      <c r="AP2298" s="24"/>
      <c r="AQ2298" s="24"/>
      <c r="AR2298" s="24"/>
      <c r="AS2298" s="24"/>
      <c r="AT2298" s="24" t="e">
        <v>#N/A</v>
      </c>
      <c r="AU2298" s="24" t="e">
        <v>#N/A</v>
      </c>
      <c r="AV2298" s="24" t="e">
        <v>#N/A</v>
      </c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3"/>
      <c r="BG2298" s="23"/>
      <c r="BH2298" s="23">
        <v>44104</v>
      </c>
      <c r="BI2298" s="26" t="s">
        <v>466</v>
      </c>
      <c r="BJ2298" s="26" t="s">
        <v>11127</v>
      </c>
      <c r="BK2298" s="29">
        <v>0</v>
      </c>
      <c r="BL2298" s="24" t="s">
        <v>129</v>
      </c>
      <c r="BM2298" s="22" t="str">
        <f ca="1">+IF(Tabla1[[#This Row],[FECHA INGRESO]]&gt;=44986,IF((TODAY()-Tabla1[[#This Row],[FECHA INGRESO]])&gt;=50,"ALERTA","TODAVÍA FALTA"),"N/A")</f>
        <v>N/A</v>
      </c>
      <c r="BN2298" s="7">
        <f>IFERROR((_xlfn.DAYS(Tabla1[[#This Row],[FECHA INGRESO]],Tabla1[[#This Row],[FECHA RETIRO]]))/30,"")</f>
        <v>-1.2</v>
      </c>
    </row>
    <row r="2299" spans="1:66" x14ac:dyDescent="0.35">
      <c r="A2299" s="34">
        <v>1031167888</v>
      </c>
      <c r="B2299" s="22" t="s">
        <v>12963</v>
      </c>
      <c r="C2299" s="23">
        <v>44068</v>
      </c>
      <c r="D2299" s="23" t="s">
        <v>93</v>
      </c>
      <c r="E2299" s="23" t="s">
        <v>111</v>
      </c>
      <c r="F2299" s="23" t="s">
        <v>70</v>
      </c>
      <c r="G2299" s="24"/>
      <c r="H2299" s="24">
        <v>24101666929</v>
      </c>
      <c r="I2299" s="24" t="s">
        <v>95</v>
      </c>
      <c r="J2299" s="24">
        <f>DATEDIF(Tabla1[[#This Row],[FECHA DE NACIMIENTO]],Tabla1[[#This Row],[FECHA ACTUAL]],"Y")</f>
        <v>26</v>
      </c>
      <c r="K2299" s="24" t="s">
        <v>73</v>
      </c>
      <c r="L2299" s="24" t="s">
        <v>112</v>
      </c>
      <c r="M2299" s="24">
        <v>0</v>
      </c>
      <c r="N2299" s="24">
        <v>0</v>
      </c>
      <c r="O2299" s="24">
        <v>2</v>
      </c>
      <c r="P2299" s="24" t="s">
        <v>101</v>
      </c>
      <c r="Q2299" s="23">
        <v>35373</v>
      </c>
      <c r="R2299" s="24" t="s">
        <v>76</v>
      </c>
      <c r="S2299" s="25">
        <v>45119</v>
      </c>
      <c r="T2299" s="24"/>
      <c r="U2299" s="24">
        <v>3188013173</v>
      </c>
      <c r="V2299" s="33" t="s">
        <v>12964</v>
      </c>
      <c r="W2299" s="24" t="s">
        <v>12965</v>
      </c>
      <c r="X2299" s="24" t="s">
        <v>8475</v>
      </c>
      <c r="Y2299" s="24" t="s">
        <v>12966</v>
      </c>
      <c r="Z2299" s="24" t="s">
        <v>117</v>
      </c>
      <c r="AA2299" s="24">
        <v>3143361376</v>
      </c>
      <c r="AB2299" s="24" t="s">
        <v>77</v>
      </c>
      <c r="AC2299" s="24" t="s">
        <v>77</v>
      </c>
      <c r="AD2299" s="24" t="s">
        <v>77</v>
      </c>
      <c r="AE2299" s="26" t="s">
        <v>151</v>
      </c>
      <c r="AF2299" s="26"/>
      <c r="AG2299" s="26"/>
      <c r="AH2299" s="27" t="s">
        <v>3042</v>
      </c>
      <c r="AI2299" s="27" t="s">
        <v>9232</v>
      </c>
      <c r="AJ2299" s="27" t="s">
        <v>12947</v>
      </c>
      <c r="AK2299" s="24" t="s">
        <v>121</v>
      </c>
      <c r="AL2299" s="24" t="s">
        <v>7086</v>
      </c>
      <c r="AM2299" s="23">
        <v>44068</v>
      </c>
      <c r="AN2299" s="28">
        <v>877803</v>
      </c>
      <c r="AO2299" s="28">
        <v>102854</v>
      </c>
      <c r="AP2299" s="24"/>
      <c r="AQ2299" s="24"/>
      <c r="AR2299" s="24"/>
      <c r="AS2299" s="24"/>
      <c r="AT2299" s="24" t="e">
        <v>#N/A</v>
      </c>
      <c r="AU2299" s="24" t="e">
        <v>#N/A</v>
      </c>
      <c r="AV2299" s="24" t="e">
        <v>#N/A</v>
      </c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3"/>
      <c r="BG2299" s="23"/>
      <c r="BH2299" s="23">
        <v>44103</v>
      </c>
      <c r="BI2299" s="26" t="s">
        <v>466</v>
      </c>
      <c r="BJ2299" s="26" t="s">
        <v>273</v>
      </c>
      <c r="BK2299" s="29">
        <v>0</v>
      </c>
      <c r="BL2299" s="24" t="s">
        <v>129</v>
      </c>
      <c r="BM2299" s="22" t="str">
        <f ca="1">+IF(Tabla1[[#This Row],[FECHA INGRESO]]&gt;=44986,IF((TODAY()-Tabla1[[#This Row],[FECHA INGRESO]])&gt;=50,"ALERTA","TODAVÍA FALTA"),"N/A")</f>
        <v>N/A</v>
      </c>
      <c r="BN2299" s="7">
        <f>IFERROR((_xlfn.DAYS(Tabla1[[#This Row],[FECHA INGRESO]],Tabla1[[#This Row],[FECHA RETIRO]]))/30,"")</f>
        <v>-1.1666666666666667</v>
      </c>
    </row>
    <row r="2300" spans="1:66" x14ac:dyDescent="0.35">
      <c r="A2300" s="34">
        <v>1012442590</v>
      </c>
      <c r="B2300" s="22" t="s">
        <v>12967</v>
      </c>
      <c r="C2300" s="23">
        <v>44068</v>
      </c>
      <c r="D2300" s="23" t="s">
        <v>131</v>
      </c>
      <c r="E2300" s="24" t="s">
        <v>94</v>
      </c>
      <c r="F2300" s="23" t="s">
        <v>70</v>
      </c>
      <c r="G2300" s="24"/>
      <c r="H2300" s="24">
        <v>24101666734</v>
      </c>
      <c r="I2300" s="24" t="s">
        <v>95</v>
      </c>
      <c r="J2300" s="24">
        <f>DATEDIF(Tabla1[[#This Row],[FECHA DE NACIMIENTO]],Tabla1[[#This Row],[FECHA ACTUAL]],"Y")</f>
        <v>26</v>
      </c>
      <c r="K2300" s="24" t="s">
        <v>73</v>
      </c>
      <c r="L2300" s="24" t="s">
        <v>112</v>
      </c>
      <c r="M2300" s="24">
        <v>1</v>
      </c>
      <c r="N2300" s="24">
        <v>1</v>
      </c>
      <c r="O2300" s="24">
        <v>2</v>
      </c>
      <c r="P2300" s="24" t="s">
        <v>101</v>
      </c>
      <c r="Q2300" s="23">
        <v>35530</v>
      </c>
      <c r="R2300" s="24" t="s">
        <v>76</v>
      </c>
      <c r="S2300" s="25">
        <v>45119</v>
      </c>
      <c r="T2300" s="24"/>
      <c r="U2300" s="24">
        <v>3195074441</v>
      </c>
      <c r="V2300" s="33" t="s">
        <v>12968</v>
      </c>
      <c r="W2300" s="24" t="s">
        <v>12969</v>
      </c>
      <c r="X2300" s="24" t="s">
        <v>12970</v>
      </c>
      <c r="Y2300" s="24" t="s">
        <v>12971</v>
      </c>
      <c r="Z2300" s="24" t="s">
        <v>1597</v>
      </c>
      <c r="AA2300" s="24">
        <v>3044224693</v>
      </c>
      <c r="AB2300" s="24" t="s">
        <v>77</v>
      </c>
      <c r="AC2300" s="24" t="s">
        <v>77</v>
      </c>
      <c r="AD2300" s="24" t="s">
        <v>77</v>
      </c>
      <c r="AE2300" s="26" t="s">
        <v>151</v>
      </c>
      <c r="AF2300" s="26"/>
      <c r="AG2300" s="26"/>
      <c r="AH2300" s="27" t="s">
        <v>3042</v>
      </c>
      <c r="AI2300" s="27" t="s">
        <v>9232</v>
      </c>
      <c r="AJ2300" s="27" t="s">
        <v>12947</v>
      </c>
      <c r="AK2300" s="24" t="s">
        <v>121</v>
      </c>
      <c r="AL2300" s="24" t="s">
        <v>7086</v>
      </c>
      <c r="AM2300" s="23">
        <v>44068</v>
      </c>
      <c r="AN2300" s="28">
        <v>877803</v>
      </c>
      <c r="AO2300" s="28">
        <v>102854</v>
      </c>
      <c r="AP2300" s="24"/>
      <c r="AQ2300" s="24"/>
      <c r="AR2300" s="24"/>
      <c r="AS2300" s="24"/>
      <c r="AT2300" s="24" t="e">
        <v>#N/A</v>
      </c>
      <c r="AU2300" s="24" t="e">
        <v>#N/A</v>
      </c>
      <c r="AV2300" s="24" t="e">
        <v>#N/A</v>
      </c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3"/>
      <c r="BG2300" s="23"/>
      <c r="BH2300" s="23">
        <v>44104</v>
      </c>
      <c r="BI2300" s="26" t="s">
        <v>466</v>
      </c>
      <c r="BJ2300" s="26" t="s">
        <v>11127</v>
      </c>
      <c r="BK2300" s="29">
        <v>0</v>
      </c>
      <c r="BL2300" s="24" t="s">
        <v>129</v>
      </c>
      <c r="BM2300" s="22" t="str">
        <f ca="1">+IF(Tabla1[[#This Row],[FECHA INGRESO]]&gt;=44986,IF((TODAY()-Tabla1[[#This Row],[FECHA INGRESO]])&gt;=50,"ALERTA","TODAVÍA FALTA"),"N/A")</f>
        <v>N/A</v>
      </c>
      <c r="BN2300" s="7">
        <f>IFERROR((_xlfn.DAYS(Tabla1[[#This Row],[FECHA INGRESO]],Tabla1[[#This Row],[FECHA RETIRO]]))/30,"")</f>
        <v>-1.2</v>
      </c>
    </row>
    <row r="2301" spans="1:66" x14ac:dyDescent="0.35">
      <c r="A2301" s="34">
        <v>80762118</v>
      </c>
      <c r="B2301" s="22" t="s">
        <v>12972</v>
      </c>
      <c r="C2301" s="23">
        <v>44068</v>
      </c>
      <c r="D2301" s="23" t="s">
        <v>582</v>
      </c>
      <c r="E2301" s="23" t="s">
        <v>111</v>
      </c>
      <c r="F2301" s="23" t="s">
        <v>111</v>
      </c>
      <c r="G2301" s="24"/>
      <c r="H2301" s="24">
        <v>24101672708</v>
      </c>
      <c r="I2301" s="24" t="s">
        <v>72</v>
      </c>
      <c r="J2301" s="24">
        <f>DATEDIF(Tabla1[[#This Row],[FECHA DE NACIMIENTO]],Tabla1[[#This Row],[FECHA ACTUAL]],"Y")</f>
        <v>39</v>
      </c>
      <c r="K2301" s="24" t="s">
        <v>73</v>
      </c>
      <c r="L2301" s="24" t="s">
        <v>112</v>
      </c>
      <c r="M2301" s="24">
        <v>2</v>
      </c>
      <c r="N2301" s="24">
        <v>2</v>
      </c>
      <c r="O2301" s="24">
        <v>2</v>
      </c>
      <c r="P2301" s="24" t="s">
        <v>101</v>
      </c>
      <c r="Q2301" s="23">
        <v>30540</v>
      </c>
      <c r="R2301" s="24" t="s">
        <v>76</v>
      </c>
      <c r="S2301" s="25">
        <v>45119</v>
      </c>
      <c r="T2301" s="24">
        <v>7847970</v>
      </c>
      <c r="U2301" s="24" t="s">
        <v>12973</v>
      </c>
      <c r="V2301" s="33" t="s">
        <v>12974</v>
      </c>
      <c r="W2301" s="24" t="s">
        <v>12975</v>
      </c>
      <c r="X2301" s="24" t="s">
        <v>12976</v>
      </c>
      <c r="Y2301" s="24" t="s">
        <v>12977</v>
      </c>
      <c r="Z2301" s="24" t="s">
        <v>82</v>
      </c>
      <c r="AA2301" s="24">
        <v>3172400136</v>
      </c>
      <c r="AB2301" s="24" t="s">
        <v>77</v>
      </c>
      <c r="AC2301" s="24" t="s">
        <v>77</v>
      </c>
      <c r="AD2301" s="24" t="s">
        <v>77</v>
      </c>
      <c r="AE2301" s="26" t="s">
        <v>151</v>
      </c>
      <c r="AF2301" s="26"/>
      <c r="AG2301" s="26"/>
      <c r="AH2301" s="27" t="s">
        <v>3042</v>
      </c>
      <c r="AI2301" s="27" t="s">
        <v>9232</v>
      </c>
      <c r="AJ2301" s="27" t="s">
        <v>9317</v>
      </c>
      <c r="AK2301" s="24" t="s">
        <v>121</v>
      </c>
      <c r="AL2301" s="24" t="s">
        <v>7086</v>
      </c>
      <c r="AM2301" s="23">
        <v>44068</v>
      </c>
      <c r="AN2301" s="28">
        <v>908526</v>
      </c>
      <c r="AO2301" s="28">
        <v>106454</v>
      </c>
      <c r="AP2301" s="24"/>
      <c r="AQ2301" s="24"/>
      <c r="AR2301" s="24"/>
      <c r="AS2301" s="24"/>
      <c r="AT2301" s="24" t="e">
        <v>#N/A</v>
      </c>
      <c r="AU2301" s="24" t="e">
        <v>#N/A</v>
      </c>
      <c r="AV2301" s="24" t="e">
        <v>#N/A</v>
      </c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3"/>
      <c r="BG2301" s="23"/>
      <c r="BH2301" s="23">
        <v>44256</v>
      </c>
      <c r="BI2301" s="26" t="s">
        <v>466</v>
      </c>
      <c r="BJ2301" s="26" t="s">
        <v>12749</v>
      </c>
      <c r="BK2301" s="29">
        <v>0</v>
      </c>
      <c r="BL2301" s="24" t="s">
        <v>129</v>
      </c>
      <c r="BM2301" s="22" t="str">
        <f ca="1">+IF(Tabla1[[#This Row],[FECHA INGRESO]]&gt;=44986,IF((TODAY()-Tabla1[[#This Row],[FECHA INGRESO]])&gt;=50,"ALERTA","TODAVÍA FALTA"),"N/A")</f>
        <v>N/A</v>
      </c>
      <c r="BN2301" s="7">
        <f>IFERROR((_xlfn.DAYS(Tabla1[[#This Row],[FECHA INGRESO]],Tabla1[[#This Row],[FECHA RETIRO]]))/30,"")</f>
        <v>-6.2666666666666666</v>
      </c>
    </row>
    <row r="2302" spans="1:66" x14ac:dyDescent="0.35">
      <c r="A2302" s="34">
        <v>79523087</v>
      </c>
      <c r="B2302" s="22" t="s">
        <v>12978</v>
      </c>
      <c r="C2302" s="23">
        <v>44074</v>
      </c>
      <c r="D2302" s="23" t="s">
        <v>93</v>
      </c>
      <c r="E2302" s="23" t="s">
        <v>69</v>
      </c>
      <c r="F2302" s="23" t="s">
        <v>70</v>
      </c>
      <c r="G2302" s="24"/>
      <c r="H2302" s="24">
        <v>24101850313</v>
      </c>
      <c r="I2302" s="24" t="s">
        <v>72</v>
      </c>
      <c r="J2302" s="24">
        <f>DATEDIF(Tabla1[[#This Row],[FECHA DE NACIMIENTO]],Tabla1[[#This Row],[FECHA ACTUAL]],"Y")</f>
        <v>52</v>
      </c>
      <c r="K2302" s="24" t="s">
        <v>96</v>
      </c>
      <c r="L2302" s="24" t="s">
        <v>206</v>
      </c>
      <c r="M2302" s="24">
        <v>1</v>
      </c>
      <c r="N2302" s="24">
        <v>1</v>
      </c>
      <c r="O2302" s="24">
        <v>3</v>
      </c>
      <c r="P2302" s="24" t="s">
        <v>101</v>
      </c>
      <c r="Q2302" s="23">
        <v>25900</v>
      </c>
      <c r="R2302" s="24" t="s">
        <v>76</v>
      </c>
      <c r="S2302" s="25">
        <v>45119</v>
      </c>
      <c r="T2302" s="24"/>
      <c r="U2302" s="24">
        <v>3196870979</v>
      </c>
      <c r="V2302" s="33" t="s">
        <v>12979</v>
      </c>
      <c r="W2302" s="24" t="s">
        <v>12980</v>
      </c>
      <c r="X2302" s="24" t="s">
        <v>12981</v>
      </c>
      <c r="Y2302" s="24" t="s">
        <v>12982</v>
      </c>
      <c r="Z2302" s="24" t="s">
        <v>2964</v>
      </c>
      <c r="AA2302" s="24">
        <v>3115302123</v>
      </c>
      <c r="AB2302" s="24" t="s">
        <v>77</v>
      </c>
      <c r="AC2302" s="24" t="s">
        <v>77</v>
      </c>
      <c r="AD2302" s="24" t="s">
        <v>77</v>
      </c>
      <c r="AE2302" s="26" t="s">
        <v>151</v>
      </c>
      <c r="AF2302" s="26"/>
      <c r="AG2302" s="26"/>
      <c r="AH2302" s="27" t="s">
        <v>3042</v>
      </c>
      <c r="AI2302" s="27" t="s">
        <v>9232</v>
      </c>
      <c r="AJ2302" s="27" t="s">
        <v>9233</v>
      </c>
      <c r="AK2302" s="24" t="s">
        <v>121</v>
      </c>
      <c r="AL2302" s="24" t="s">
        <v>7086</v>
      </c>
      <c r="AM2302" s="23">
        <v>44074</v>
      </c>
      <c r="AN2302" s="28">
        <v>877803</v>
      </c>
      <c r="AO2302" s="28">
        <v>102854</v>
      </c>
      <c r="AP2302" s="24"/>
      <c r="AQ2302" s="24"/>
      <c r="AR2302" s="24"/>
      <c r="AS2302" s="24"/>
      <c r="AT2302" s="24" t="e">
        <v>#N/A</v>
      </c>
      <c r="AU2302" s="24" t="e">
        <v>#N/A</v>
      </c>
      <c r="AV2302" s="24" t="e">
        <v>#N/A</v>
      </c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3"/>
      <c r="BG2302" s="23"/>
      <c r="BH2302" s="23">
        <v>44117</v>
      </c>
      <c r="BI2302" s="26" t="s">
        <v>127</v>
      </c>
      <c r="BJ2302" s="26" t="s">
        <v>5148</v>
      </c>
      <c r="BK2302" s="29">
        <v>0</v>
      </c>
      <c r="BL2302" s="24" t="s">
        <v>129</v>
      </c>
      <c r="BM2302" s="22" t="str">
        <f ca="1">+IF(Tabla1[[#This Row],[FECHA INGRESO]]&gt;=44986,IF((TODAY()-Tabla1[[#This Row],[FECHA INGRESO]])&gt;=50,"ALERTA","TODAVÍA FALTA"),"N/A")</f>
        <v>N/A</v>
      </c>
      <c r="BN2302" s="7">
        <f>IFERROR((_xlfn.DAYS(Tabla1[[#This Row],[FECHA INGRESO]],Tabla1[[#This Row],[FECHA RETIRO]]))/30,"")</f>
        <v>-1.4333333333333333</v>
      </c>
    </row>
    <row r="2303" spans="1:66" x14ac:dyDescent="0.35">
      <c r="A2303" s="34">
        <v>1023906054</v>
      </c>
      <c r="B2303" s="22" t="s">
        <v>12983</v>
      </c>
      <c r="C2303" s="23">
        <v>44078</v>
      </c>
      <c r="D2303" s="23" t="s">
        <v>93</v>
      </c>
      <c r="E2303" s="23" t="s">
        <v>111</v>
      </c>
      <c r="F2303" s="23" t="s">
        <v>70</v>
      </c>
      <c r="G2303" s="24"/>
      <c r="H2303" s="24">
        <v>24101797885</v>
      </c>
      <c r="I2303" s="24" t="s">
        <v>72</v>
      </c>
      <c r="J2303" s="24">
        <f>DATEDIF(Tabla1[[#This Row],[FECHA DE NACIMIENTO]],Tabla1[[#This Row],[FECHA ACTUAL]],"Y")</f>
        <v>32</v>
      </c>
      <c r="K2303" s="24" t="s">
        <v>320</v>
      </c>
      <c r="L2303" s="24" t="s">
        <v>112</v>
      </c>
      <c r="M2303" s="24">
        <v>1</v>
      </c>
      <c r="N2303" s="24">
        <v>1</v>
      </c>
      <c r="O2303" s="24">
        <v>3</v>
      </c>
      <c r="P2303" s="24" t="s">
        <v>101</v>
      </c>
      <c r="Q2303" s="23">
        <v>33286</v>
      </c>
      <c r="R2303" s="24" t="s">
        <v>76</v>
      </c>
      <c r="S2303" s="25">
        <v>45119</v>
      </c>
      <c r="T2303" s="24"/>
      <c r="U2303" s="24">
        <v>3152927416</v>
      </c>
      <c r="V2303" s="33" t="s">
        <v>12984</v>
      </c>
      <c r="W2303" s="24" t="s">
        <v>12985</v>
      </c>
      <c r="X2303" s="24" t="s">
        <v>12986</v>
      </c>
      <c r="Y2303" s="24" t="s">
        <v>12987</v>
      </c>
      <c r="Z2303" s="24" t="s">
        <v>117</v>
      </c>
      <c r="AA2303" s="24">
        <v>3152422663</v>
      </c>
      <c r="AB2303" s="24" t="s">
        <v>77</v>
      </c>
      <c r="AC2303" s="24" t="s">
        <v>77</v>
      </c>
      <c r="AD2303" s="24" t="s">
        <v>77</v>
      </c>
      <c r="AE2303" s="26" t="s">
        <v>151</v>
      </c>
      <c r="AF2303" s="26"/>
      <c r="AG2303" s="26"/>
      <c r="AH2303" s="27" t="s">
        <v>3042</v>
      </c>
      <c r="AI2303" s="27" t="s">
        <v>9232</v>
      </c>
      <c r="AJ2303" s="27" t="s">
        <v>12947</v>
      </c>
      <c r="AK2303" s="24" t="s">
        <v>121</v>
      </c>
      <c r="AL2303" s="24" t="s">
        <v>7086</v>
      </c>
      <c r="AM2303" s="23">
        <v>44078</v>
      </c>
      <c r="AN2303" s="28">
        <v>877803</v>
      </c>
      <c r="AO2303" s="28">
        <v>102854</v>
      </c>
      <c r="AP2303" s="24"/>
      <c r="AQ2303" s="24"/>
      <c r="AR2303" s="24"/>
      <c r="AS2303" s="24"/>
      <c r="AT2303" s="24" t="e">
        <v>#N/A</v>
      </c>
      <c r="AU2303" s="24" t="e">
        <v>#N/A</v>
      </c>
      <c r="AV2303" s="24" t="e">
        <v>#N/A</v>
      </c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3"/>
      <c r="BG2303" s="23"/>
      <c r="BH2303" s="23">
        <v>44126</v>
      </c>
      <c r="BI2303" s="26" t="s">
        <v>127</v>
      </c>
      <c r="BJ2303" s="26" t="s">
        <v>941</v>
      </c>
      <c r="BK2303" s="29">
        <v>0</v>
      </c>
      <c r="BL2303" s="24" t="s">
        <v>129</v>
      </c>
      <c r="BM2303" s="22" t="str">
        <f ca="1">+IF(Tabla1[[#This Row],[FECHA INGRESO]]&gt;=44986,IF((TODAY()-Tabla1[[#This Row],[FECHA INGRESO]])&gt;=50,"ALERTA","TODAVÍA FALTA"),"N/A")</f>
        <v>N/A</v>
      </c>
      <c r="BN2303" s="7">
        <f>IFERROR((_xlfn.DAYS(Tabla1[[#This Row],[FECHA INGRESO]],Tabla1[[#This Row],[FECHA RETIRO]]))/30,"")</f>
        <v>-1.6</v>
      </c>
    </row>
    <row r="2304" spans="1:66" x14ac:dyDescent="0.35">
      <c r="A2304" s="34">
        <v>1012420674</v>
      </c>
      <c r="B2304" s="22" t="s">
        <v>12988</v>
      </c>
      <c r="C2304" s="23">
        <v>44078</v>
      </c>
      <c r="D2304" s="23" t="s">
        <v>188</v>
      </c>
      <c r="E2304" s="23" t="s">
        <v>111</v>
      </c>
      <c r="F2304" s="23" t="s">
        <v>70</v>
      </c>
      <c r="G2304" s="24"/>
      <c r="H2304" s="24">
        <v>24101833224</v>
      </c>
      <c r="I2304" s="24" t="s">
        <v>72</v>
      </c>
      <c r="J2304" s="24">
        <f>DATEDIF(Tabla1[[#This Row],[FECHA DE NACIMIENTO]],Tabla1[[#This Row],[FECHA ACTUAL]],"Y")</f>
        <v>28</v>
      </c>
      <c r="K2304" s="24" t="s">
        <v>73</v>
      </c>
      <c r="L2304" s="24" t="s">
        <v>112</v>
      </c>
      <c r="M2304" s="24">
        <v>0</v>
      </c>
      <c r="N2304" s="24">
        <v>0</v>
      </c>
      <c r="O2304" s="24">
        <v>2</v>
      </c>
      <c r="P2304" s="24" t="s">
        <v>101</v>
      </c>
      <c r="Q2304" s="23">
        <v>34786</v>
      </c>
      <c r="R2304" s="24" t="s">
        <v>76</v>
      </c>
      <c r="S2304" s="25">
        <v>45119</v>
      </c>
      <c r="T2304" s="24"/>
      <c r="U2304" s="24">
        <v>3222249770</v>
      </c>
      <c r="V2304" s="33" t="s">
        <v>12989</v>
      </c>
      <c r="W2304" s="24" t="s">
        <v>12990</v>
      </c>
      <c r="X2304" s="24" t="s">
        <v>12667</v>
      </c>
      <c r="Y2304" s="24" t="s">
        <v>12991</v>
      </c>
      <c r="Z2304" s="24" t="s">
        <v>117</v>
      </c>
      <c r="AA2304" s="24">
        <v>3222249770</v>
      </c>
      <c r="AB2304" s="24" t="s">
        <v>77</v>
      </c>
      <c r="AC2304" s="24" t="s">
        <v>77</v>
      </c>
      <c r="AD2304" s="24" t="s">
        <v>77</v>
      </c>
      <c r="AE2304" s="26" t="s">
        <v>151</v>
      </c>
      <c r="AF2304" s="26"/>
      <c r="AG2304" s="26"/>
      <c r="AH2304" s="27" t="s">
        <v>184</v>
      </c>
      <c r="AI2304" s="27" t="s">
        <v>1612</v>
      </c>
      <c r="AJ2304" s="27" t="s">
        <v>487</v>
      </c>
      <c r="AK2304" s="24" t="s">
        <v>121</v>
      </c>
      <c r="AL2304" s="24" t="s">
        <v>7086</v>
      </c>
      <c r="AM2304" s="23">
        <v>44078</v>
      </c>
      <c r="AN2304" s="28">
        <v>908526</v>
      </c>
      <c r="AO2304" s="28">
        <v>106454</v>
      </c>
      <c r="AP2304" s="24"/>
      <c r="AQ2304" s="24"/>
      <c r="AR2304" s="24"/>
      <c r="AS2304" s="24"/>
      <c r="AT2304" s="24"/>
      <c r="AU2304" s="24"/>
      <c r="AV2304" s="24"/>
      <c r="AW2304" s="24">
        <v>87</v>
      </c>
      <c r="AX2304" s="24"/>
      <c r="AY2304" s="24"/>
      <c r="AZ2304" s="24"/>
      <c r="BA2304" s="24"/>
      <c r="BB2304" s="24"/>
      <c r="BC2304" s="24"/>
      <c r="BD2304" s="24">
        <v>0</v>
      </c>
      <c r="BE2304" s="24">
        <v>0</v>
      </c>
      <c r="BF2304" s="23"/>
      <c r="BG2304" s="23"/>
      <c r="BH2304" s="23">
        <v>44488</v>
      </c>
      <c r="BI2304" s="26" t="s">
        <v>127</v>
      </c>
      <c r="BJ2304" s="26" t="s">
        <v>941</v>
      </c>
      <c r="BK2304" s="29">
        <v>0</v>
      </c>
      <c r="BL2304" s="24" t="s">
        <v>129</v>
      </c>
      <c r="BM2304" s="22" t="str">
        <f ca="1">+IF(Tabla1[[#This Row],[FECHA INGRESO]]&gt;=44986,IF((TODAY()-Tabla1[[#This Row],[FECHA INGRESO]])&gt;=50,"ALERTA","TODAVÍA FALTA"),"N/A")</f>
        <v>N/A</v>
      </c>
      <c r="BN2304" s="7">
        <f>IFERROR((_xlfn.DAYS(Tabla1[[#This Row],[FECHA INGRESO]],Tabla1[[#This Row],[FECHA RETIRO]]))/30,"")</f>
        <v>-13.666666666666666</v>
      </c>
    </row>
    <row r="2305" spans="1:66" x14ac:dyDescent="0.35">
      <c r="A2305" s="34">
        <v>1016096723</v>
      </c>
      <c r="B2305" s="22" t="s">
        <v>12992</v>
      </c>
      <c r="C2305" s="23">
        <v>44081</v>
      </c>
      <c r="D2305" s="23" t="s">
        <v>93</v>
      </c>
      <c r="E2305" s="23" t="s">
        <v>110</v>
      </c>
      <c r="F2305" s="23" t="s">
        <v>110</v>
      </c>
      <c r="G2305" s="24"/>
      <c r="H2305" s="24">
        <v>24101829403</v>
      </c>
      <c r="I2305" s="24" t="s">
        <v>95</v>
      </c>
      <c r="J2305" s="24">
        <f>DATEDIF(Tabla1[[#This Row],[FECHA DE NACIMIENTO]],Tabla1[[#This Row],[FECHA ACTUAL]],"Y")</f>
        <v>25</v>
      </c>
      <c r="K2305" s="24" t="s">
        <v>96</v>
      </c>
      <c r="L2305" s="24" t="s">
        <v>112</v>
      </c>
      <c r="M2305" s="24">
        <v>0</v>
      </c>
      <c r="N2305" s="24">
        <v>2</v>
      </c>
      <c r="O2305" s="24">
        <v>1</v>
      </c>
      <c r="P2305" s="24" t="s">
        <v>101</v>
      </c>
      <c r="Q2305" s="23">
        <v>35649</v>
      </c>
      <c r="R2305" s="24" t="s">
        <v>76</v>
      </c>
      <c r="S2305" s="25">
        <v>45119</v>
      </c>
      <c r="T2305" s="24"/>
      <c r="U2305" s="24">
        <v>3232479537</v>
      </c>
      <c r="V2305" s="33" t="s">
        <v>12993</v>
      </c>
      <c r="W2305" s="24" t="s">
        <v>12994</v>
      </c>
      <c r="X2305" s="24" t="s">
        <v>12995</v>
      </c>
      <c r="Y2305" s="24" t="s">
        <v>12996</v>
      </c>
      <c r="Z2305" s="24" t="s">
        <v>117</v>
      </c>
      <c r="AA2305" s="24">
        <v>3144109288</v>
      </c>
      <c r="AB2305" s="24" t="s">
        <v>77</v>
      </c>
      <c r="AC2305" s="24" t="s">
        <v>77</v>
      </c>
      <c r="AD2305" s="24" t="s">
        <v>77</v>
      </c>
      <c r="AE2305" s="26" t="s">
        <v>183</v>
      </c>
      <c r="AF2305" s="26"/>
      <c r="AG2305" s="26"/>
      <c r="AH2305" s="27" t="s">
        <v>184</v>
      </c>
      <c r="AI2305" s="27" t="s">
        <v>10123</v>
      </c>
      <c r="AJ2305" s="27" t="s">
        <v>10123</v>
      </c>
      <c r="AK2305" s="24" t="s">
        <v>121</v>
      </c>
      <c r="AL2305" s="24" t="s">
        <v>7086</v>
      </c>
      <c r="AM2305" s="23">
        <v>44081</v>
      </c>
      <c r="AN2305" s="28">
        <v>908526</v>
      </c>
      <c r="AO2305" s="28">
        <v>106454</v>
      </c>
      <c r="AP2305" s="24"/>
      <c r="AQ2305" s="24"/>
      <c r="AR2305" s="24"/>
      <c r="AS2305" s="24"/>
      <c r="AT2305" s="24" t="e">
        <v>#N/A</v>
      </c>
      <c r="AU2305" s="24" t="e">
        <v>#N/A</v>
      </c>
      <c r="AV2305" s="24" t="e">
        <v>#N/A</v>
      </c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3"/>
      <c r="BG2305" s="23"/>
      <c r="BH2305" s="23">
        <v>44236</v>
      </c>
      <c r="BI2305" s="26" t="s">
        <v>127</v>
      </c>
      <c r="BJ2305" s="26" t="s">
        <v>5148</v>
      </c>
      <c r="BK2305" s="29">
        <v>0</v>
      </c>
      <c r="BL2305" s="24" t="s">
        <v>129</v>
      </c>
      <c r="BM2305" s="22" t="str">
        <f ca="1">+IF(Tabla1[[#This Row],[FECHA INGRESO]]&gt;=44986,IF((TODAY()-Tabla1[[#This Row],[FECHA INGRESO]])&gt;=50,"ALERTA","TODAVÍA FALTA"),"N/A")</f>
        <v>N/A</v>
      </c>
      <c r="BN2305" s="7">
        <f>IFERROR((_xlfn.DAYS(Tabla1[[#This Row],[FECHA INGRESO]],Tabla1[[#This Row],[FECHA RETIRO]]))/30,"")</f>
        <v>-5.166666666666667</v>
      </c>
    </row>
    <row r="2306" spans="1:66" x14ac:dyDescent="0.35">
      <c r="A2306" s="34">
        <v>1032377562</v>
      </c>
      <c r="B2306" s="22" t="s">
        <v>12997</v>
      </c>
      <c r="C2306" s="23">
        <v>44081</v>
      </c>
      <c r="D2306" s="23" t="s">
        <v>266</v>
      </c>
      <c r="E2306" s="24" t="s">
        <v>94</v>
      </c>
      <c r="F2306" s="23" t="s">
        <v>70</v>
      </c>
      <c r="G2306" s="24"/>
      <c r="H2306" s="24">
        <v>24080738718</v>
      </c>
      <c r="I2306" s="24" t="s">
        <v>72</v>
      </c>
      <c r="J2306" s="24">
        <f>DATEDIF(Tabla1[[#This Row],[FECHA DE NACIMIENTO]],Tabla1[[#This Row],[FECHA ACTUAL]],"Y")</f>
        <v>36</v>
      </c>
      <c r="K2306" s="24" t="s">
        <v>500</v>
      </c>
      <c r="L2306" s="24" t="s">
        <v>234</v>
      </c>
      <c r="M2306" s="24">
        <v>1</v>
      </c>
      <c r="N2306" s="24">
        <v>1</v>
      </c>
      <c r="O2306" s="24">
        <v>2</v>
      </c>
      <c r="P2306" s="24" t="s">
        <v>101</v>
      </c>
      <c r="Q2306" s="23">
        <v>31760</v>
      </c>
      <c r="R2306" s="24" t="s">
        <v>76</v>
      </c>
      <c r="S2306" s="25">
        <v>45119</v>
      </c>
      <c r="T2306" s="24">
        <v>4732817</v>
      </c>
      <c r="U2306" s="24">
        <v>3125084748</v>
      </c>
      <c r="V2306" s="33" t="s">
        <v>12998</v>
      </c>
      <c r="W2306" s="24" t="s">
        <v>12999</v>
      </c>
      <c r="X2306" s="24" t="s">
        <v>13000</v>
      </c>
      <c r="Y2306" s="24" t="s">
        <v>13001</v>
      </c>
      <c r="Z2306" s="24" t="s">
        <v>117</v>
      </c>
      <c r="AA2306" s="24">
        <v>3166173022</v>
      </c>
      <c r="AB2306" s="24" t="s">
        <v>77</v>
      </c>
      <c r="AC2306" s="24" t="s">
        <v>77</v>
      </c>
      <c r="AD2306" s="24" t="s">
        <v>77</v>
      </c>
      <c r="AE2306" s="26" t="s">
        <v>151</v>
      </c>
      <c r="AF2306" s="26"/>
      <c r="AG2306" s="26"/>
      <c r="AH2306" s="27" t="s">
        <v>184</v>
      </c>
      <c r="AI2306" s="27" t="s">
        <v>120</v>
      </c>
      <c r="AJ2306" s="27" t="s">
        <v>120</v>
      </c>
      <c r="AK2306" s="24" t="s">
        <v>121</v>
      </c>
      <c r="AL2306" s="24" t="s">
        <v>7086</v>
      </c>
      <c r="AM2306" s="23">
        <v>44081</v>
      </c>
      <c r="AN2306" s="28">
        <v>877803</v>
      </c>
      <c r="AO2306" s="28">
        <v>102854</v>
      </c>
      <c r="AP2306" s="24"/>
      <c r="AQ2306" s="24"/>
      <c r="AR2306" s="24"/>
      <c r="AS2306" s="24"/>
      <c r="AT2306" s="24" t="e">
        <v>#N/A</v>
      </c>
      <c r="AU2306" s="24" t="e">
        <v>#N/A</v>
      </c>
      <c r="AV2306" s="24" t="e">
        <v>#N/A</v>
      </c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3"/>
      <c r="BG2306" s="23"/>
      <c r="BH2306" s="23">
        <v>44109</v>
      </c>
      <c r="BI2306" s="26" t="s">
        <v>466</v>
      </c>
      <c r="BJ2306" s="26" t="s">
        <v>12749</v>
      </c>
      <c r="BK2306" s="29">
        <v>0</v>
      </c>
      <c r="BL2306" s="24" t="s">
        <v>129</v>
      </c>
      <c r="BM2306" s="22" t="str">
        <f ca="1">+IF(Tabla1[[#This Row],[FECHA INGRESO]]&gt;=44986,IF((TODAY()-Tabla1[[#This Row],[FECHA INGRESO]])&gt;=50,"ALERTA","TODAVÍA FALTA"),"N/A")</f>
        <v>N/A</v>
      </c>
      <c r="BN2306" s="7">
        <f>IFERROR((_xlfn.DAYS(Tabla1[[#This Row],[FECHA INGRESO]],Tabla1[[#This Row],[FECHA RETIRO]]))/30,"")</f>
        <v>-0.93333333333333335</v>
      </c>
    </row>
    <row r="2307" spans="1:66" x14ac:dyDescent="0.35">
      <c r="A2307" s="34">
        <v>1022982112</v>
      </c>
      <c r="B2307" s="22" t="s">
        <v>13002</v>
      </c>
      <c r="C2307" s="23">
        <v>44081</v>
      </c>
      <c r="D2307" s="23" t="s">
        <v>131</v>
      </c>
      <c r="E2307" s="23" t="s">
        <v>111</v>
      </c>
      <c r="F2307" s="23" t="s">
        <v>70</v>
      </c>
      <c r="G2307" s="24"/>
      <c r="H2307" s="24">
        <v>24101828121</v>
      </c>
      <c r="I2307" s="24" t="s">
        <v>95</v>
      </c>
      <c r="J2307" s="24">
        <f>DATEDIF(Tabla1[[#This Row],[FECHA DE NACIMIENTO]],Tabla1[[#This Row],[FECHA ACTUAL]],"Y")</f>
        <v>30</v>
      </c>
      <c r="K2307" s="24" t="s">
        <v>96</v>
      </c>
      <c r="L2307" s="24" t="s">
        <v>112</v>
      </c>
      <c r="M2307" s="24">
        <v>1</v>
      </c>
      <c r="N2307" s="24">
        <v>1</v>
      </c>
      <c r="O2307" s="24">
        <v>1</v>
      </c>
      <c r="P2307" s="24" t="s">
        <v>101</v>
      </c>
      <c r="Q2307" s="23">
        <v>33957</v>
      </c>
      <c r="R2307" s="24" t="s">
        <v>76</v>
      </c>
      <c r="S2307" s="25">
        <v>45119</v>
      </c>
      <c r="T2307" s="24"/>
      <c r="U2307" s="24">
        <v>3133861832</v>
      </c>
      <c r="V2307" s="33" t="s">
        <v>13003</v>
      </c>
      <c r="W2307" s="24" t="s">
        <v>13004</v>
      </c>
      <c r="X2307" s="24" t="s">
        <v>13005</v>
      </c>
      <c r="Y2307" s="24" t="s">
        <v>13006</v>
      </c>
      <c r="Z2307" s="24" t="s">
        <v>117</v>
      </c>
      <c r="AA2307" s="24">
        <v>3134413339</v>
      </c>
      <c r="AB2307" s="24" t="s">
        <v>77</v>
      </c>
      <c r="AC2307" s="24" t="s">
        <v>77</v>
      </c>
      <c r="AD2307" s="24" t="s">
        <v>77</v>
      </c>
      <c r="AE2307" s="26" t="s">
        <v>183</v>
      </c>
      <c r="AF2307" s="26"/>
      <c r="AG2307" s="26"/>
      <c r="AH2307" s="27" t="s">
        <v>184</v>
      </c>
      <c r="AI2307" s="27" t="s">
        <v>120</v>
      </c>
      <c r="AJ2307" s="27" t="s">
        <v>120</v>
      </c>
      <c r="AK2307" s="24" t="s">
        <v>121</v>
      </c>
      <c r="AL2307" s="24" t="s">
        <v>7086</v>
      </c>
      <c r="AM2307" s="23">
        <v>44081</v>
      </c>
      <c r="AN2307" s="28">
        <v>877803</v>
      </c>
      <c r="AO2307" s="28">
        <v>102854</v>
      </c>
      <c r="AP2307" s="24"/>
      <c r="AQ2307" s="24"/>
      <c r="AR2307" s="24"/>
      <c r="AS2307" s="24"/>
      <c r="AT2307" s="24" t="e">
        <v>#N/A</v>
      </c>
      <c r="AU2307" s="24" t="e">
        <v>#N/A</v>
      </c>
      <c r="AV2307" s="24" t="e">
        <v>#N/A</v>
      </c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3"/>
      <c r="BG2307" s="23"/>
      <c r="BH2307" s="23">
        <v>44121</v>
      </c>
      <c r="BI2307" s="26" t="s">
        <v>127</v>
      </c>
      <c r="BJ2307" s="26" t="s">
        <v>5148</v>
      </c>
      <c r="BK2307" s="29">
        <v>0</v>
      </c>
      <c r="BL2307" s="24" t="s">
        <v>129</v>
      </c>
      <c r="BM2307" s="22" t="str">
        <f ca="1">+IF(Tabla1[[#This Row],[FECHA INGRESO]]&gt;=44986,IF((TODAY()-Tabla1[[#This Row],[FECHA INGRESO]])&gt;=50,"ALERTA","TODAVÍA FALTA"),"N/A")</f>
        <v>N/A</v>
      </c>
      <c r="BN2307" s="7">
        <f>IFERROR((_xlfn.DAYS(Tabla1[[#This Row],[FECHA INGRESO]],Tabla1[[#This Row],[FECHA RETIRO]]))/30,"")</f>
        <v>-1.3333333333333333</v>
      </c>
    </row>
    <row r="2308" spans="1:66" x14ac:dyDescent="0.35">
      <c r="A2308" s="34">
        <v>1015459068</v>
      </c>
      <c r="B2308" s="22" t="s">
        <v>13007</v>
      </c>
      <c r="C2308" s="23">
        <v>44081</v>
      </c>
      <c r="D2308" s="23" t="s">
        <v>131</v>
      </c>
      <c r="E2308" s="23" t="s">
        <v>111</v>
      </c>
      <c r="F2308" s="23" t="s">
        <v>70</v>
      </c>
      <c r="G2308" s="24"/>
      <c r="H2308" s="24">
        <v>24101828619</v>
      </c>
      <c r="I2308" s="24" t="s">
        <v>95</v>
      </c>
      <c r="J2308" s="24">
        <f>DATEDIF(Tabla1[[#This Row],[FECHA DE NACIMIENTO]],Tabla1[[#This Row],[FECHA ACTUAL]],"Y")</f>
        <v>27</v>
      </c>
      <c r="K2308" s="24" t="s">
        <v>73</v>
      </c>
      <c r="L2308" s="24" t="s">
        <v>234</v>
      </c>
      <c r="M2308" s="24">
        <v>1</v>
      </c>
      <c r="N2308" s="24">
        <v>1</v>
      </c>
      <c r="O2308" s="24">
        <v>2</v>
      </c>
      <c r="P2308" s="24" t="s">
        <v>101</v>
      </c>
      <c r="Q2308" s="23">
        <v>35001</v>
      </c>
      <c r="R2308" s="24" t="s">
        <v>76</v>
      </c>
      <c r="S2308" s="25">
        <v>45119</v>
      </c>
      <c r="T2308" s="24"/>
      <c r="U2308" s="24">
        <v>3219043818</v>
      </c>
      <c r="V2308" s="33" t="s">
        <v>13008</v>
      </c>
      <c r="W2308" s="24" t="s">
        <v>13009</v>
      </c>
      <c r="X2308" s="24" t="s">
        <v>8578</v>
      </c>
      <c r="Y2308" s="24" t="s">
        <v>13010</v>
      </c>
      <c r="Z2308" s="24" t="s">
        <v>117</v>
      </c>
      <c r="AA2308" s="24">
        <v>3105546773</v>
      </c>
      <c r="AB2308" s="24" t="s">
        <v>83</v>
      </c>
      <c r="AC2308" s="24" t="s">
        <v>83</v>
      </c>
      <c r="AD2308" s="24" t="e">
        <v>#REF!</v>
      </c>
      <c r="AE2308" s="26" t="s">
        <v>151</v>
      </c>
      <c r="AF2308" s="26"/>
      <c r="AG2308" s="26"/>
      <c r="AH2308" s="27" t="s">
        <v>184</v>
      </c>
      <c r="AI2308" s="27" t="s">
        <v>120</v>
      </c>
      <c r="AJ2308" s="27" t="s">
        <v>120</v>
      </c>
      <c r="AK2308" s="24" t="s">
        <v>121</v>
      </c>
      <c r="AL2308" s="24" t="s">
        <v>7086</v>
      </c>
      <c r="AM2308" s="23">
        <v>44081</v>
      </c>
      <c r="AN2308" s="28">
        <v>1000000</v>
      </c>
      <c r="AO2308" s="28">
        <v>117172</v>
      </c>
      <c r="AP2308" s="24"/>
      <c r="AQ2308" s="24"/>
      <c r="AR2308" s="24"/>
      <c r="AS2308" s="24"/>
      <c r="AT2308" s="24"/>
      <c r="AU2308" s="24"/>
      <c r="AV2308" s="24"/>
      <c r="AW2308" s="24">
        <v>87</v>
      </c>
      <c r="AX2308" s="24"/>
      <c r="AY2308" s="24"/>
      <c r="AZ2308" s="24"/>
      <c r="BA2308" s="24"/>
      <c r="BB2308" s="24"/>
      <c r="BC2308" s="24"/>
      <c r="BD2308" s="24">
        <v>0</v>
      </c>
      <c r="BE2308" s="24">
        <v>0</v>
      </c>
      <c r="BF2308" s="23"/>
      <c r="BG2308" s="23"/>
      <c r="BH2308" s="23">
        <v>44579</v>
      </c>
      <c r="BI2308" s="26" t="s">
        <v>466</v>
      </c>
      <c r="BJ2308" s="26" t="s">
        <v>13011</v>
      </c>
      <c r="BK2308" s="29">
        <v>0</v>
      </c>
      <c r="BL2308" s="24" t="s">
        <v>129</v>
      </c>
      <c r="BM2308" s="22" t="str">
        <f ca="1">+IF(Tabla1[[#This Row],[FECHA INGRESO]]&gt;=44986,IF((TODAY()-Tabla1[[#This Row],[FECHA INGRESO]])&gt;=50,"ALERTA","TODAVÍA FALTA"),"N/A")</f>
        <v>N/A</v>
      </c>
      <c r="BN2308" s="7">
        <f>IFERROR((_xlfn.DAYS(Tabla1[[#This Row],[FECHA INGRESO]],Tabla1[[#This Row],[FECHA RETIRO]]))/30,"")</f>
        <v>-16.600000000000001</v>
      </c>
    </row>
    <row r="2309" spans="1:66" x14ac:dyDescent="0.35">
      <c r="A2309" s="34">
        <v>1030691705</v>
      </c>
      <c r="B2309" s="22" t="s">
        <v>13012</v>
      </c>
      <c r="C2309" s="23">
        <v>44082</v>
      </c>
      <c r="D2309" s="23" t="s">
        <v>93</v>
      </c>
      <c r="E2309" s="24" t="s">
        <v>94</v>
      </c>
      <c r="F2309" s="23" t="s">
        <v>70</v>
      </c>
      <c r="G2309" s="24"/>
      <c r="H2309" s="24">
        <v>24101869610</v>
      </c>
      <c r="I2309" s="24" t="s">
        <v>95</v>
      </c>
      <c r="J2309" s="24">
        <f>DATEDIF(Tabla1[[#This Row],[FECHA DE NACIMIENTO]],Tabla1[[#This Row],[FECHA ACTUAL]],"Y")</f>
        <v>24</v>
      </c>
      <c r="K2309" s="24" t="s">
        <v>73</v>
      </c>
      <c r="L2309" s="24" t="s">
        <v>112</v>
      </c>
      <c r="M2309" s="24">
        <v>1</v>
      </c>
      <c r="N2309" s="24">
        <v>1</v>
      </c>
      <c r="O2309" s="24">
        <v>2</v>
      </c>
      <c r="P2309" s="24" t="s">
        <v>101</v>
      </c>
      <c r="Q2309" s="23">
        <v>36101</v>
      </c>
      <c r="R2309" s="24" t="s">
        <v>76</v>
      </c>
      <c r="S2309" s="25">
        <v>45119</v>
      </c>
      <c r="T2309" s="24"/>
      <c r="U2309" s="24">
        <v>3022542554</v>
      </c>
      <c r="V2309" s="33" t="s">
        <v>13013</v>
      </c>
      <c r="W2309" s="24" t="s">
        <v>13014</v>
      </c>
      <c r="X2309" s="24" t="s">
        <v>6744</v>
      </c>
      <c r="Y2309" s="24" t="s">
        <v>13015</v>
      </c>
      <c r="Z2309" s="24" t="s">
        <v>117</v>
      </c>
      <c r="AA2309" s="24">
        <v>3204617510</v>
      </c>
      <c r="AB2309" s="24" t="s">
        <v>77</v>
      </c>
      <c r="AC2309" s="24" t="s">
        <v>77</v>
      </c>
      <c r="AD2309" s="24" t="s">
        <v>77</v>
      </c>
      <c r="AE2309" s="26" t="s">
        <v>183</v>
      </c>
      <c r="AF2309" s="26"/>
      <c r="AG2309" s="26"/>
      <c r="AH2309" s="27" t="s">
        <v>184</v>
      </c>
      <c r="AI2309" s="27" t="s">
        <v>120</v>
      </c>
      <c r="AJ2309" s="27" t="s">
        <v>120</v>
      </c>
      <c r="AK2309" s="24" t="s">
        <v>121</v>
      </c>
      <c r="AL2309" s="24" t="s">
        <v>7086</v>
      </c>
      <c r="AM2309" s="23">
        <v>44082</v>
      </c>
      <c r="AN2309" s="28">
        <v>877803</v>
      </c>
      <c r="AO2309" s="28">
        <v>102854</v>
      </c>
      <c r="AP2309" s="24"/>
      <c r="AQ2309" s="24"/>
      <c r="AR2309" s="24"/>
      <c r="AS2309" s="24"/>
      <c r="AT2309" s="24" t="e">
        <v>#N/A</v>
      </c>
      <c r="AU2309" s="24" t="e">
        <v>#N/A</v>
      </c>
      <c r="AV2309" s="24" t="e">
        <v>#N/A</v>
      </c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3"/>
      <c r="BG2309" s="23"/>
      <c r="BH2309" s="23">
        <v>44152</v>
      </c>
      <c r="BI2309" s="26" t="s">
        <v>466</v>
      </c>
      <c r="BJ2309" s="26" t="s">
        <v>1434</v>
      </c>
      <c r="BK2309" s="29">
        <v>0</v>
      </c>
      <c r="BL2309" s="24" t="s">
        <v>129</v>
      </c>
      <c r="BM2309" s="22" t="str">
        <f ca="1">+IF(Tabla1[[#This Row],[FECHA INGRESO]]&gt;=44986,IF((TODAY()-Tabla1[[#This Row],[FECHA INGRESO]])&gt;=50,"ALERTA","TODAVÍA FALTA"),"N/A")</f>
        <v>N/A</v>
      </c>
      <c r="BN2309" s="7">
        <f>IFERROR((_xlfn.DAYS(Tabla1[[#This Row],[FECHA INGRESO]],Tabla1[[#This Row],[FECHA RETIRO]]))/30,"")</f>
        <v>-2.3333333333333335</v>
      </c>
    </row>
    <row r="2310" spans="1:66" x14ac:dyDescent="0.35">
      <c r="A2310" s="34">
        <v>1012394425</v>
      </c>
      <c r="B2310" s="22" t="s">
        <v>13016</v>
      </c>
      <c r="C2310" s="23">
        <v>44084</v>
      </c>
      <c r="D2310" s="23" t="s">
        <v>93</v>
      </c>
      <c r="E2310" s="23" t="s">
        <v>69</v>
      </c>
      <c r="F2310" s="23" t="s">
        <v>70</v>
      </c>
      <c r="G2310" s="24"/>
      <c r="H2310" s="24">
        <v>24092619409</v>
      </c>
      <c r="I2310" s="24" t="s">
        <v>95</v>
      </c>
      <c r="J2310" s="24">
        <f>DATEDIF(Tabla1[[#This Row],[FECHA DE NACIMIENTO]],Tabla1[[#This Row],[FECHA ACTUAL]],"Y")</f>
        <v>2</v>
      </c>
      <c r="K2310" s="24" t="s">
        <v>73</v>
      </c>
      <c r="L2310" s="24" t="s">
        <v>234</v>
      </c>
      <c r="M2310" s="24">
        <v>1</v>
      </c>
      <c r="N2310" s="24">
        <v>1</v>
      </c>
      <c r="O2310" s="24">
        <v>3</v>
      </c>
      <c r="P2310" s="24" t="s">
        <v>101</v>
      </c>
      <c r="Q2310" s="23">
        <v>44134</v>
      </c>
      <c r="R2310" s="24" t="s">
        <v>76</v>
      </c>
      <c r="S2310" s="25">
        <v>45119</v>
      </c>
      <c r="T2310" s="24"/>
      <c r="U2310" s="24">
        <v>3115218494</v>
      </c>
      <c r="V2310" s="33" t="s">
        <v>13017</v>
      </c>
      <c r="W2310" s="24" t="s">
        <v>13018</v>
      </c>
      <c r="X2310" s="24" t="s">
        <v>730</v>
      </c>
      <c r="Y2310" s="24" t="s">
        <v>13019</v>
      </c>
      <c r="Z2310" s="24" t="s">
        <v>82</v>
      </c>
      <c r="AA2310" s="24">
        <v>3105514050</v>
      </c>
      <c r="AB2310" s="24" t="s">
        <v>77</v>
      </c>
      <c r="AC2310" s="24" t="s">
        <v>77</v>
      </c>
      <c r="AD2310" s="24" t="s">
        <v>77</v>
      </c>
      <c r="AE2310" s="26" t="s">
        <v>151</v>
      </c>
      <c r="AF2310" s="26"/>
      <c r="AG2310" s="26"/>
      <c r="AH2310" s="27" t="s">
        <v>3042</v>
      </c>
      <c r="AI2310" s="27" t="s">
        <v>9232</v>
      </c>
      <c r="AJ2310" s="27" t="s">
        <v>12947</v>
      </c>
      <c r="AK2310" s="24" t="s">
        <v>121</v>
      </c>
      <c r="AL2310" s="24" t="s">
        <v>7086</v>
      </c>
      <c r="AM2310" s="23">
        <v>44084</v>
      </c>
      <c r="AN2310" s="28">
        <v>877803</v>
      </c>
      <c r="AO2310" s="28">
        <v>102854</v>
      </c>
      <c r="AP2310" s="24"/>
      <c r="AQ2310" s="24"/>
      <c r="AR2310" s="24"/>
      <c r="AS2310" s="24"/>
      <c r="AT2310" s="24" t="e">
        <v>#N/A</v>
      </c>
      <c r="AU2310" s="24" t="e">
        <v>#N/A</v>
      </c>
      <c r="AV2310" s="24" t="e">
        <v>#N/A</v>
      </c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3"/>
      <c r="BG2310" s="23"/>
      <c r="BH2310" s="23">
        <v>44104</v>
      </c>
      <c r="BI2310" s="26" t="s">
        <v>466</v>
      </c>
      <c r="BJ2310" s="26" t="s">
        <v>11127</v>
      </c>
      <c r="BK2310" s="29">
        <v>0</v>
      </c>
      <c r="BL2310" s="24" t="s">
        <v>129</v>
      </c>
      <c r="BM2310" s="22" t="str">
        <f ca="1">+IF(Tabla1[[#This Row],[FECHA INGRESO]]&gt;=44986,IF((TODAY()-Tabla1[[#This Row],[FECHA INGRESO]])&gt;=50,"ALERTA","TODAVÍA FALTA"),"N/A")</f>
        <v>N/A</v>
      </c>
      <c r="BN2310" s="7">
        <f>IFERROR((_xlfn.DAYS(Tabla1[[#This Row],[FECHA INGRESO]],Tabla1[[#This Row],[FECHA RETIRO]]))/30,"")</f>
        <v>-0.66666666666666663</v>
      </c>
    </row>
    <row r="2311" spans="1:66" x14ac:dyDescent="0.35">
      <c r="A2311" s="34">
        <v>1020797773</v>
      </c>
      <c r="B2311" s="22" t="s">
        <v>13020</v>
      </c>
      <c r="C2311" s="23">
        <v>44084</v>
      </c>
      <c r="D2311" s="23" t="s">
        <v>4008</v>
      </c>
      <c r="E2311" s="23" t="s">
        <v>111</v>
      </c>
      <c r="F2311" s="23" t="s">
        <v>70</v>
      </c>
      <c r="G2311" s="24"/>
      <c r="H2311" s="24">
        <v>24101881665</v>
      </c>
      <c r="I2311" s="24" t="s">
        <v>95</v>
      </c>
      <c r="J2311" s="24">
        <f>DATEDIF(Tabla1[[#This Row],[FECHA DE NACIMIENTO]],Tabla1[[#This Row],[FECHA ACTUAL]],"Y")</f>
        <v>28</v>
      </c>
      <c r="K2311" s="24" t="s">
        <v>73</v>
      </c>
      <c r="L2311" s="24" t="s">
        <v>112</v>
      </c>
      <c r="M2311" s="24">
        <v>2</v>
      </c>
      <c r="N2311" s="24">
        <v>2</v>
      </c>
      <c r="O2311" s="24">
        <v>2</v>
      </c>
      <c r="P2311" s="24" t="s">
        <v>101</v>
      </c>
      <c r="Q2311" s="23">
        <v>34617</v>
      </c>
      <c r="R2311" s="24" t="s">
        <v>76</v>
      </c>
      <c r="S2311" s="25">
        <v>45119</v>
      </c>
      <c r="T2311" s="24"/>
      <c r="U2311" s="24">
        <v>3224268643</v>
      </c>
      <c r="V2311" s="33" t="s">
        <v>13021</v>
      </c>
      <c r="W2311" s="24" t="s">
        <v>13022</v>
      </c>
      <c r="X2311" s="24" t="s">
        <v>13023</v>
      </c>
      <c r="Y2311" s="24" t="s">
        <v>13024</v>
      </c>
      <c r="Z2311" s="24" t="s">
        <v>117</v>
      </c>
      <c r="AA2311" s="24">
        <v>3134653938</v>
      </c>
      <c r="AB2311" s="24" t="s">
        <v>77</v>
      </c>
      <c r="AC2311" s="24" t="s">
        <v>77</v>
      </c>
      <c r="AD2311" s="24" t="s">
        <v>77</v>
      </c>
      <c r="AE2311" s="26" t="s">
        <v>151</v>
      </c>
      <c r="AF2311" s="26"/>
      <c r="AG2311" s="26"/>
      <c r="AH2311" s="27" t="s">
        <v>3042</v>
      </c>
      <c r="AI2311" s="27" t="s">
        <v>9232</v>
      </c>
      <c r="AJ2311" s="27" t="s">
        <v>12947</v>
      </c>
      <c r="AK2311" s="24" t="s">
        <v>121</v>
      </c>
      <c r="AL2311" s="24" t="s">
        <v>7086</v>
      </c>
      <c r="AM2311" s="23">
        <v>44084</v>
      </c>
      <c r="AN2311" s="28">
        <v>877803</v>
      </c>
      <c r="AO2311" s="28">
        <v>102854</v>
      </c>
      <c r="AP2311" s="24"/>
      <c r="AQ2311" s="24"/>
      <c r="AR2311" s="24"/>
      <c r="AS2311" s="24"/>
      <c r="AT2311" s="24" t="e">
        <v>#N/A</v>
      </c>
      <c r="AU2311" s="24" t="e">
        <v>#N/A</v>
      </c>
      <c r="AV2311" s="24" t="e">
        <v>#N/A</v>
      </c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3"/>
      <c r="BG2311" s="23"/>
      <c r="BH2311" s="23">
        <v>44084</v>
      </c>
      <c r="BI2311" s="26" t="s">
        <v>466</v>
      </c>
      <c r="BJ2311" s="26" t="s">
        <v>12904</v>
      </c>
      <c r="BK2311" s="29">
        <v>0</v>
      </c>
      <c r="BL2311" s="24" t="s">
        <v>129</v>
      </c>
      <c r="BM2311" s="22" t="str">
        <f ca="1">+IF(Tabla1[[#This Row],[FECHA INGRESO]]&gt;=44986,IF((TODAY()-Tabla1[[#This Row],[FECHA INGRESO]])&gt;=50,"ALERTA","TODAVÍA FALTA"),"N/A")</f>
        <v>N/A</v>
      </c>
      <c r="BN2311" s="7">
        <f>IFERROR((_xlfn.DAYS(Tabla1[[#This Row],[FECHA INGRESO]],Tabla1[[#This Row],[FECHA RETIRO]]))/30,"")</f>
        <v>0</v>
      </c>
    </row>
    <row r="2312" spans="1:66" x14ac:dyDescent="0.35">
      <c r="A2312" s="34">
        <v>1016030282</v>
      </c>
      <c r="B2312" s="22" t="s">
        <v>13025</v>
      </c>
      <c r="C2312" s="23">
        <v>44084</v>
      </c>
      <c r="D2312" s="23" t="s">
        <v>582</v>
      </c>
      <c r="E2312" s="23" t="s">
        <v>111</v>
      </c>
      <c r="F2312" s="23" t="s">
        <v>111</v>
      </c>
      <c r="G2312" s="24"/>
      <c r="H2312" s="24">
        <v>24101904513</v>
      </c>
      <c r="I2312" s="24" t="s">
        <v>95</v>
      </c>
      <c r="J2312" s="24">
        <f>DATEDIF(Tabla1[[#This Row],[FECHA DE NACIMIENTO]],Tabla1[[#This Row],[FECHA ACTUAL]],"Y")</f>
        <v>32</v>
      </c>
      <c r="K2312" s="24" t="s">
        <v>73</v>
      </c>
      <c r="L2312" s="24" t="s">
        <v>234</v>
      </c>
      <c r="M2312" s="24">
        <v>3</v>
      </c>
      <c r="N2312" s="24">
        <v>3</v>
      </c>
      <c r="O2312" s="24">
        <v>2</v>
      </c>
      <c r="P2312" s="24" t="s">
        <v>101</v>
      </c>
      <c r="Q2312" s="23">
        <v>33161</v>
      </c>
      <c r="R2312" s="24" t="s">
        <v>76</v>
      </c>
      <c r="S2312" s="25">
        <v>45119</v>
      </c>
      <c r="T2312" s="24"/>
      <c r="U2312" s="24">
        <v>3112428575</v>
      </c>
      <c r="V2312" s="33" t="s">
        <v>13026</v>
      </c>
      <c r="W2312" s="24" t="s">
        <v>13027</v>
      </c>
      <c r="X2312" s="24" t="s">
        <v>10283</v>
      </c>
      <c r="Y2312" s="24" t="s">
        <v>13028</v>
      </c>
      <c r="Z2312" s="24" t="s">
        <v>82</v>
      </c>
      <c r="AA2312" s="24">
        <v>3143674021</v>
      </c>
      <c r="AB2312" s="24" t="s">
        <v>77</v>
      </c>
      <c r="AC2312" s="24" t="s">
        <v>77</v>
      </c>
      <c r="AD2312" s="24" t="s">
        <v>77</v>
      </c>
      <c r="AE2312" s="26" t="s">
        <v>151</v>
      </c>
      <c r="AF2312" s="26"/>
      <c r="AG2312" s="26"/>
      <c r="AH2312" s="27" t="s">
        <v>184</v>
      </c>
      <c r="AI2312" s="27" t="s">
        <v>120</v>
      </c>
      <c r="AJ2312" s="27" t="s">
        <v>120</v>
      </c>
      <c r="AK2312" s="24" t="s">
        <v>121</v>
      </c>
      <c r="AL2312" s="24" t="s">
        <v>7086</v>
      </c>
      <c r="AM2312" s="23">
        <v>44084</v>
      </c>
      <c r="AN2312" s="28">
        <v>908526</v>
      </c>
      <c r="AO2312" s="28">
        <v>106454</v>
      </c>
      <c r="AP2312" s="24"/>
      <c r="AQ2312" s="24"/>
      <c r="AR2312" s="24"/>
      <c r="AS2312" s="24"/>
      <c r="AT2312" s="24" t="e">
        <v>#N/A</v>
      </c>
      <c r="AU2312" s="24" t="e">
        <v>#N/A</v>
      </c>
      <c r="AV2312" s="24" t="e">
        <v>#N/A</v>
      </c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3"/>
      <c r="BG2312" s="23"/>
      <c r="BH2312" s="23">
        <v>44270</v>
      </c>
      <c r="BI2312" s="26" t="s">
        <v>466</v>
      </c>
      <c r="BJ2312" s="26" t="s">
        <v>1434</v>
      </c>
      <c r="BK2312" s="29">
        <v>0</v>
      </c>
      <c r="BL2312" s="24" t="s">
        <v>129</v>
      </c>
      <c r="BM2312" s="22" t="str">
        <f ca="1">+IF(Tabla1[[#This Row],[FECHA INGRESO]]&gt;=44986,IF((TODAY()-Tabla1[[#This Row],[FECHA INGRESO]])&gt;=50,"ALERTA","TODAVÍA FALTA"),"N/A")</f>
        <v>N/A</v>
      </c>
      <c r="BN2312" s="7">
        <f>IFERROR((_xlfn.DAYS(Tabla1[[#This Row],[FECHA INGRESO]],Tabla1[[#This Row],[FECHA RETIRO]]))/30,"")</f>
        <v>-6.2</v>
      </c>
    </row>
    <row r="2313" spans="1:66" x14ac:dyDescent="0.35">
      <c r="A2313" s="34">
        <v>80751557</v>
      </c>
      <c r="B2313" s="22" t="s">
        <v>13029</v>
      </c>
      <c r="C2313" s="23">
        <v>44089</v>
      </c>
      <c r="D2313" s="23" t="s">
        <v>93</v>
      </c>
      <c r="E2313" s="24" t="s">
        <v>94</v>
      </c>
      <c r="F2313" s="23" t="s">
        <v>94</v>
      </c>
      <c r="G2313" s="24"/>
      <c r="H2313" s="24">
        <v>24101918783</v>
      </c>
      <c r="I2313" s="24" t="s">
        <v>72</v>
      </c>
      <c r="J2313" s="24">
        <f>DATEDIF(Tabla1[[#This Row],[FECHA DE NACIMIENTO]],Tabla1[[#This Row],[FECHA ACTUAL]],"Y")</f>
        <v>37</v>
      </c>
      <c r="K2313" s="24" t="s">
        <v>320</v>
      </c>
      <c r="L2313" s="24" t="s">
        <v>112</v>
      </c>
      <c r="M2313" s="24">
        <v>2</v>
      </c>
      <c r="N2313" s="24">
        <v>2</v>
      </c>
      <c r="O2313" s="24">
        <v>2</v>
      </c>
      <c r="P2313" s="24" t="s">
        <v>101</v>
      </c>
      <c r="Q2313" s="23">
        <v>31391</v>
      </c>
      <c r="R2313" s="24" t="s">
        <v>76</v>
      </c>
      <c r="S2313" s="25">
        <v>45119</v>
      </c>
      <c r="T2313" s="24"/>
      <c r="U2313" s="24">
        <v>3187548576</v>
      </c>
      <c r="V2313" s="33" t="s">
        <v>13030</v>
      </c>
      <c r="W2313" s="24" t="s">
        <v>13031</v>
      </c>
      <c r="X2313" s="24" t="s">
        <v>10257</v>
      </c>
      <c r="Y2313" s="24" t="s">
        <v>13032</v>
      </c>
      <c r="Z2313" s="24" t="s">
        <v>162</v>
      </c>
      <c r="AA2313" s="24">
        <v>3015268206</v>
      </c>
      <c r="AB2313" s="24" t="s">
        <v>77</v>
      </c>
      <c r="AC2313" s="24" t="s">
        <v>77</v>
      </c>
      <c r="AD2313" s="24" t="s">
        <v>77</v>
      </c>
      <c r="AE2313" s="26" t="s">
        <v>84</v>
      </c>
      <c r="AF2313" s="26" t="s">
        <v>103</v>
      </c>
      <c r="AG2313" s="26"/>
      <c r="AH2313" s="27" t="s">
        <v>119</v>
      </c>
      <c r="AI2313" s="27" t="s">
        <v>165</v>
      </c>
      <c r="AJ2313" s="27" t="s">
        <v>165</v>
      </c>
      <c r="AK2313" s="24" t="s">
        <v>121</v>
      </c>
      <c r="AL2313" s="24" t="s">
        <v>7086</v>
      </c>
      <c r="AM2313" s="23">
        <v>44088</v>
      </c>
      <c r="AN2313" s="28">
        <v>2325852</v>
      </c>
      <c r="AO2313" s="28" t="s">
        <v>77</v>
      </c>
      <c r="AP2313" s="24"/>
      <c r="AQ2313" s="24"/>
      <c r="AR2313" s="24"/>
      <c r="AS2313" s="24"/>
      <c r="AT2313" s="24" t="e">
        <v>#N/A</v>
      </c>
      <c r="AU2313" s="24" t="e">
        <v>#N/A</v>
      </c>
      <c r="AV2313" s="24" t="e">
        <v>#N/A</v>
      </c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3"/>
      <c r="BG2313" s="23"/>
      <c r="BH2313" s="23">
        <v>44271</v>
      </c>
      <c r="BI2313" s="26" t="s">
        <v>466</v>
      </c>
      <c r="BJ2313" s="26" t="s">
        <v>1434</v>
      </c>
      <c r="BK2313" s="29">
        <v>0</v>
      </c>
      <c r="BL2313" s="24" t="s">
        <v>129</v>
      </c>
      <c r="BM2313" s="22" t="str">
        <f ca="1">+IF(Tabla1[[#This Row],[FECHA INGRESO]]&gt;=44986,IF((TODAY()-Tabla1[[#This Row],[FECHA INGRESO]])&gt;=50,"ALERTA","TODAVÍA FALTA"),"N/A")</f>
        <v>N/A</v>
      </c>
      <c r="BN2313" s="7">
        <f>IFERROR((_xlfn.DAYS(Tabla1[[#This Row],[FECHA INGRESO]],Tabla1[[#This Row],[FECHA RETIRO]]))/30,"")</f>
        <v>-6.1</v>
      </c>
    </row>
    <row r="2314" spans="1:66" x14ac:dyDescent="0.35">
      <c r="A2314" s="34">
        <v>1005252900</v>
      </c>
      <c r="B2314" s="22" t="s">
        <v>13033</v>
      </c>
      <c r="C2314" s="23">
        <v>44090</v>
      </c>
      <c r="D2314" s="23" t="s">
        <v>12581</v>
      </c>
      <c r="E2314" s="23" t="s">
        <v>77</v>
      </c>
      <c r="F2314" s="23" t="s">
        <v>77</v>
      </c>
      <c r="G2314" s="24"/>
      <c r="H2314" s="24">
        <v>24101976114</v>
      </c>
      <c r="I2314" s="24" t="s">
        <v>95</v>
      </c>
      <c r="J2314" s="24">
        <f>DATEDIF(Tabla1[[#This Row],[FECHA DE NACIMIENTO]],Tabla1[[#This Row],[FECHA ACTUAL]],"Y")</f>
        <v>25</v>
      </c>
      <c r="K2314" s="24" t="s">
        <v>73</v>
      </c>
      <c r="L2314" s="24" t="s">
        <v>234</v>
      </c>
      <c r="M2314" s="24">
        <v>1</v>
      </c>
      <c r="N2314" s="24">
        <v>2</v>
      </c>
      <c r="O2314" s="24">
        <v>1</v>
      </c>
      <c r="P2314" s="24" t="s">
        <v>101</v>
      </c>
      <c r="Q2314" s="23">
        <v>35963</v>
      </c>
      <c r="R2314" s="24" t="s">
        <v>1544</v>
      </c>
      <c r="S2314" s="25">
        <v>45119</v>
      </c>
      <c r="T2314" s="24"/>
      <c r="U2314" s="24">
        <v>3202791556</v>
      </c>
      <c r="V2314" s="33" t="s">
        <v>13034</v>
      </c>
      <c r="W2314" s="24" t="s">
        <v>13035</v>
      </c>
      <c r="X2314" s="24" t="s">
        <v>13036</v>
      </c>
      <c r="Y2314" s="24" t="s">
        <v>13037</v>
      </c>
      <c r="Z2314" s="24" t="s">
        <v>567</v>
      </c>
      <c r="AA2314" s="24">
        <v>3103416281</v>
      </c>
      <c r="AB2314" s="24" t="s">
        <v>77</v>
      </c>
      <c r="AC2314" s="24" t="s">
        <v>77</v>
      </c>
      <c r="AD2314" s="24" t="s">
        <v>77</v>
      </c>
      <c r="AE2314" s="26" t="s">
        <v>151</v>
      </c>
      <c r="AF2314" s="26"/>
      <c r="AG2314" s="26" t="s">
        <v>8242</v>
      </c>
      <c r="AH2314" s="27" t="s">
        <v>867</v>
      </c>
      <c r="AI2314" s="27" t="s">
        <v>120</v>
      </c>
      <c r="AJ2314" s="27" t="s">
        <v>120</v>
      </c>
      <c r="AK2314" s="24" t="s">
        <v>121</v>
      </c>
      <c r="AL2314" s="24" t="s">
        <v>868</v>
      </c>
      <c r="AM2314" s="23">
        <v>44090</v>
      </c>
      <c r="AN2314" s="28">
        <v>908526</v>
      </c>
      <c r="AO2314" s="28">
        <v>106454</v>
      </c>
      <c r="AP2314" s="24"/>
      <c r="AQ2314" s="24"/>
      <c r="AR2314" s="24"/>
      <c r="AS2314" s="24"/>
      <c r="AT2314" s="24"/>
      <c r="AU2314" s="24"/>
      <c r="AV2314" s="24"/>
      <c r="AW2314" s="24">
        <v>74</v>
      </c>
      <c r="AX2314" s="24"/>
      <c r="AY2314" s="24"/>
      <c r="AZ2314" s="24"/>
      <c r="BA2314" s="24"/>
      <c r="BB2314" s="24"/>
      <c r="BC2314" s="24"/>
      <c r="BD2314" s="24"/>
      <c r="BE2314" s="24"/>
      <c r="BF2314" s="23"/>
      <c r="BG2314" s="23"/>
      <c r="BH2314" s="23">
        <v>44398</v>
      </c>
      <c r="BI2314" s="26" t="s">
        <v>10014</v>
      </c>
      <c r="BJ2314" s="26" t="s">
        <v>9706</v>
      </c>
      <c r="BK2314" s="29">
        <v>0</v>
      </c>
      <c r="BL2314" s="24" t="s">
        <v>129</v>
      </c>
      <c r="BM2314" s="22" t="str">
        <f ca="1">+IF(Tabla1[[#This Row],[FECHA INGRESO]]&gt;=44986,IF((TODAY()-Tabla1[[#This Row],[FECHA INGRESO]])&gt;=50,"ALERTA","TODAVÍA FALTA"),"N/A")</f>
        <v>N/A</v>
      </c>
      <c r="BN2314" s="7">
        <f>IFERROR((_xlfn.DAYS(Tabla1[[#This Row],[FECHA INGRESO]],Tabla1[[#This Row],[FECHA RETIRO]]))/30,"")</f>
        <v>-10.266666666666667</v>
      </c>
    </row>
    <row r="2315" spans="1:66" x14ac:dyDescent="0.35">
      <c r="A2315" s="34">
        <v>1012387834</v>
      </c>
      <c r="B2315" s="22" t="s">
        <v>13038</v>
      </c>
      <c r="C2315" s="23">
        <v>44090</v>
      </c>
      <c r="D2315" s="23" t="s">
        <v>1311</v>
      </c>
      <c r="E2315" s="23" t="s">
        <v>111</v>
      </c>
      <c r="F2315" s="23" t="s">
        <v>70</v>
      </c>
      <c r="G2315" s="24"/>
      <c r="H2315" s="24">
        <v>24101938345</v>
      </c>
      <c r="I2315" s="24" t="s">
        <v>72</v>
      </c>
      <c r="J2315" s="24">
        <f>DATEDIF(Tabla1[[#This Row],[FECHA DE NACIMIENTO]],Tabla1[[#This Row],[FECHA ACTUAL]],"Y")</f>
        <v>31</v>
      </c>
      <c r="K2315" s="24" t="s">
        <v>73</v>
      </c>
      <c r="L2315" s="24" t="s">
        <v>112</v>
      </c>
      <c r="M2315" s="24">
        <v>0</v>
      </c>
      <c r="N2315" s="24">
        <v>0</v>
      </c>
      <c r="O2315" s="24">
        <v>2</v>
      </c>
      <c r="P2315" s="24" t="s">
        <v>101</v>
      </c>
      <c r="Q2315" s="23">
        <v>33724</v>
      </c>
      <c r="R2315" s="24" t="s">
        <v>76</v>
      </c>
      <c r="S2315" s="25">
        <v>45119</v>
      </c>
      <c r="T2315" s="24"/>
      <c r="U2315" s="24">
        <v>3022570373</v>
      </c>
      <c r="V2315" s="33" t="s">
        <v>13039</v>
      </c>
      <c r="W2315" s="24" t="s">
        <v>13040</v>
      </c>
      <c r="X2315" s="24" t="s">
        <v>13041</v>
      </c>
      <c r="Y2315" s="24" t="s">
        <v>13042</v>
      </c>
      <c r="Z2315" s="24" t="s">
        <v>117</v>
      </c>
      <c r="AA2315" s="24">
        <v>3042205262</v>
      </c>
      <c r="AB2315" s="24" t="s">
        <v>77</v>
      </c>
      <c r="AC2315" s="24" t="s">
        <v>77</v>
      </c>
      <c r="AD2315" s="24" t="s">
        <v>77</v>
      </c>
      <c r="AE2315" s="26" t="s">
        <v>151</v>
      </c>
      <c r="AF2315" s="26"/>
      <c r="AG2315" s="26" t="s">
        <v>13043</v>
      </c>
      <c r="AH2315" s="27" t="s">
        <v>13044</v>
      </c>
      <c r="AI2315" s="27" t="s">
        <v>421</v>
      </c>
      <c r="AJ2315" s="27" t="s">
        <v>421</v>
      </c>
      <c r="AK2315" s="24" t="s">
        <v>89</v>
      </c>
      <c r="AL2315" s="24" t="s">
        <v>7086</v>
      </c>
      <c r="AM2315" s="23">
        <v>44090</v>
      </c>
      <c r="AN2315" s="28">
        <v>877803</v>
      </c>
      <c r="AO2315" s="28">
        <v>102854</v>
      </c>
      <c r="AP2315" s="24"/>
      <c r="AQ2315" s="24"/>
      <c r="AR2315" s="24"/>
      <c r="AS2315" s="24"/>
      <c r="AT2315" s="24" t="e">
        <v>#N/A</v>
      </c>
      <c r="AU2315" s="24" t="e">
        <v>#N/A</v>
      </c>
      <c r="AV2315" s="24" t="e">
        <v>#N/A</v>
      </c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3"/>
      <c r="BG2315" s="23"/>
      <c r="BH2315" s="23">
        <v>44149</v>
      </c>
      <c r="BI2315" s="26" t="s">
        <v>466</v>
      </c>
      <c r="BJ2315" s="26" t="s">
        <v>13045</v>
      </c>
      <c r="BK2315" s="29">
        <v>0</v>
      </c>
      <c r="BL2315" s="24" t="s">
        <v>129</v>
      </c>
      <c r="BM2315" s="22" t="str">
        <f ca="1">+IF(Tabla1[[#This Row],[FECHA INGRESO]]&gt;=44986,IF((TODAY()-Tabla1[[#This Row],[FECHA INGRESO]])&gt;=50,"ALERTA","TODAVÍA FALTA"),"N/A")</f>
        <v>N/A</v>
      </c>
      <c r="BN2315" s="7">
        <f>IFERROR((_xlfn.DAYS(Tabla1[[#This Row],[FECHA INGRESO]],Tabla1[[#This Row],[FECHA RETIRO]]))/30,"")</f>
        <v>-1.9666666666666666</v>
      </c>
    </row>
    <row r="2316" spans="1:66" x14ac:dyDescent="0.35">
      <c r="A2316" s="34">
        <v>1012427417</v>
      </c>
      <c r="B2316" s="22" t="s">
        <v>13046</v>
      </c>
      <c r="C2316" s="23">
        <v>44090</v>
      </c>
      <c r="D2316" s="23" t="s">
        <v>188</v>
      </c>
      <c r="E2316" s="23" t="s">
        <v>110</v>
      </c>
      <c r="F2316" s="23" t="s">
        <v>70</v>
      </c>
      <c r="G2316" s="24"/>
      <c r="H2316" s="24">
        <v>24101961941</v>
      </c>
      <c r="I2316" s="24" t="s">
        <v>95</v>
      </c>
      <c r="J2316" s="24">
        <f>DATEDIF(Tabla1[[#This Row],[FECHA DE NACIMIENTO]],Tabla1[[#This Row],[FECHA ACTUAL]],"Y")</f>
        <v>27</v>
      </c>
      <c r="K2316" s="24" t="s">
        <v>73</v>
      </c>
      <c r="L2316" s="24" t="s">
        <v>112</v>
      </c>
      <c r="M2316" s="24">
        <v>0</v>
      </c>
      <c r="N2316" s="24">
        <v>0</v>
      </c>
      <c r="O2316" s="24">
        <v>2</v>
      </c>
      <c r="P2316" s="24" t="s">
        <v>101</v>
      </c>
      <c r="Q2316" s="23">
        <v>35033</v>
      </c>
      <c r="R2316" s="24" t="s">
        <v>76</v>
      </c>
      <c r="S2316" s="25">
        <v>45119</v>
      </c>
      <c r="T2316" s="24"/>
      <c r="U2316" s="24">
        <v>3042906627</v>
      </c>
      <c r="V2316" s="33" t="s">
        <v>13047</v>
      </c>
      <c r="W2316" s="24" t="s">
        <v>13048</v>
      </c>
      <c r="X2316" s="24" t="s">
        <v>3877</v>
      </c>
      <c r="Y2316" s="24" t="s">
        <v>13049</v>
      </c>
      <c r="Z2316" s="24" t="s">
        <v>117</v>
      </c>
      <c r="AA2316" s="24">
        <v>3219066835</v>
      </c>
      <c r="AB2316" s="24" t="s">
        <v>77</v>
      </c>
      <c r="AC2316" s="24" t="s">
        <v>77</v>
      </c>
      <c r="AD2316" s="24" t="s">
        <v>77</v>
      </c>
      <c r="AE2316" s="26" t="s">
        <v>194</v>
      </c>
      <c r="AF2316" s="26"/>
      <c r="AG2316" s="26"/>
      <c r="AH2316" s="27" t="s">
        <v>184</v>
      </c>
      <c r="AI2316" s="27" t="s">
        <v>487</v>
      </c>
      <c r="AJ2316" s="27" t="s">
        <v>487</v>
      </c>
      <c r="AK2316" s="24" t="s">
        <v>121</v>
      </c>
      <c r="AL2316" s="24" t="s">
        <v>7086</v>
      </c>
      <c r="AM2316" s="23">
        <v>44090</v>
      </c>
      <c r="AN2316" s="28">
        <v>908526</v>
      </c>
      <c r="AO2316" s="28">
        <v>106454</v>
      </c>
      <c r="AP2316" s="24"/>
      <c r="AQ2316" s="24"/>
      <c r="AR2316" s="24"/>
      <c r="AS2316" s="24"/>
      <c r="AT2316" s="24" t="e">
        <v>#N/A</v>
      </c>
      <c r="AU2316" s="24" t="e">
        <v>#N/A</v>
      </c>
      <c r="AV2316" s="24" t="e">
        <v>#N/A</v>
      </c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3"/>
      <c r="BG2316" s="23"/>
      <c r="BH2316" s="23">
        <v>44202</v>
      </c>
      <c r="BI2316" s="26" t="s">
        <v>466</v>
      </c>
      <c r="BJ2316" s="26" t="s">
        <v>13045</v>
      </c>
      <c r="BK2316" s="29">
        <v>0</v>
      </c>
      <c r="BL2316" s="24" t="s">
        <v>129</v>
      </c>
      <c r="BM2316" s="22" t="str">
        <f ca="1">+IF(Tabla1[[#This Row],[FECHA INGRESO]]&gt;=44986,IF((TODAY()-Tabla1[[#This Row],[FECHA INGRESO]])&gt;=50,"ALERTA","TODAVÍA FALTA"),"N/A")</f>
        <v>N/A</v>
      </c>
      <c r="BN2316" s="7">
        <f>IFERROR((_xlfn.DAYS(Tabla1[[#This Row],[FECHA INGRESO]],Tabla1[[#This Row],[FECHA RETIRO]]))/30,"")</f>
        <v>-3.7333333333333334</v>
      </c>
    </row>
    <row r="2317" spans="1:66" ht="15" customHeight="1" x14ac:dyDescent="0.35">
      <c r="A2317" s="21">
        <v>1099215546</v>
      </c>
      <c r="B2317" s="22" t="s">
        <v>13050</v>
      </c>
      <c r="C2317" s="23">
        <v>44090</v>
      </c>
      <c r="D2317" s="23" t="s">
        <v>157</v>
      </c>
      <c r="E2317" s="23" t="s">
        <v>111</v>
      </c>
      <c r="F2317" s="23" t="s">
        <v>70</v>
      </c>
      <c r="G2317" s="24"/>
      <c r="H2317" s="24">
        <v>24101977845</v>
      </c>
      <c r="I2317" s="24" t="s">
        <v>95</v>
      </c>
      <c r="J2317" s="24">
        <f>DATEDIF(Tabla1[[#This Row],[FECHA DE NACIMIENTO]],Tabla1[[#This Row],[FECHA ACTUAL]],"Y")</f>
        <v>26</v>
      </c>
      <c r="K2317" s="24" t="s">
        <v>73</v>
      </c>
      <c r="L2317" s="24" t="s">
        <v>234</v>
      </c>
      <c r="M2317" s="24">
        <v>1</v>
      </c>
      <c r="N2317" s="24">
        <v>1</v>
      </c>
      <c r="O2317" s="24">
        <v>2</v>
      </c>
      <c r="P2317" s="24" t="s">
        <v>101</v>
      </c>
      <c r="Q2317" s="23">
        <v>35514</v>
      </c>
      <c r="R2317" s="24" t="s">
        <v>2644</v>
      </c>
      <c r="S2317" s="25">
        <v>45119</v>
      </c>
      <c r="T2317" s="24"/>
      <c r="U2317" s="24">
        <v>3213235910</v>
      </c>
      <c r="V2317" s="33" t="s">
        <v>13051</v>
      </c>
      <c r="W2317" s="24" t="s">
        <v>13052</v>
      </c>
      <c r="X2317" s="24" t="s">
        <v>13053</v>
      </c>
      <c r="Y2317" s="24" t="s">
        <v>13054</v>
      </c>
      <c r="Z2317" s="24" t="s">
        <v>409</v>
      </c>
      <c r="AA2317" s="24">
        <v>3118365920</v>
      </c>
      <c r="AB2317" s="24" t="s">
        <v>101</v>
      </c>
      <c r="AC2317" s="24" t="s">
        <v>83</v>
      </c>
      <c r="AD2317" s="24" t="e">
        <v>#REF!</v>
      </c>
      <c r="AE2317" s="26" t="s">
        <v>151</v>
      </c>
      <c r="AF2317" s="26"/>
      <c r="AG2317" s="26" t="s">
        <v>75</v>
      </c>
      <c r="AH2317" s="27" t="s">
        <v>184</v>
      </c>
      <c r="AI2317" s="27" t="s">
        <v>1612</v>
      </c>
      <c r="AJ2317" s="27" t="s">
        <v>487</v>
      </c>
      <c r="AK2317" s="24" t="s">
        <v>121</v>
      </c>
      <c r="AL2317" s="24" t="s">
        <v>7086</v>
      </c>
      <c r="AM2317" s="23">
        <v>44090</v>
      </c>
      <c r="AN2317" s="28">
        <v>1000000</v>
      </c>
      <c r="AO2317" s="28">
        <v>117172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81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v>0</v>
      </c>
      <c r="BE2317" s="24">
        <v>0</v>
      </c>
      <c r="BF2317" s="23"/>
      <c r="BG2317" s="23"/>
      <c r="BH2317" s="23">
        <v>44691</v>
      </c>
      <c r="BI2317" s="26" t="s">
        <v>466</v>
      </c>
      <c r="BJ2317" s="26" t="s">
        <v>13055</v>
      </c>
      <c r="BK2317" s="29">
        <v>0</v>
      </c>
      <c r="BL2317" s="24" t="s">
        <v>129</v>
      </c>
      <c r="BM2317" s="22" t="str">
        <f ca="1">+IF(Tabla1[[#This Row],[FECHA INGRESO]]&gt;=44986,IF((TODAY()-Tabla1[[#This Row],[FECHA INGRESO]])&gt;=50,"ALERTA","TODAVÍA FALTA"),"N/A")</f>
        <v>N/A</v>
      </c>
      <c r="BN2317" s="7">
        <f>IFERROR((_xlfn.DAYS(Tabla1[[#This Row],[FECHA INGRESO]],Tabla1[[#This Row],[FECHA RETIRO]]))/30,"")</f>
        <v>-20.033333333333335</v>
      </c>
    </row>
    <row r="2318" spans="1:66" ht="15" customHeight="1" x14ac:dyDescent="0.35">
      <c r="A2318" s="34">
        <v>1007423558</v>
      </c>
      <c r="B2318" s="22" t="s">
        <v>13056</v>
      </c>
      <c r="C2318" s="23">
        <v>44096</v>
      </c>
      <c r="D2318" s="23" t="s">
        <v>93</v>
      </c>
      <c r="E2318" s="23" t="s">
        <v>111</v>
      </c>
      <c r="F2318" s="23" t="s">
        <v>70</v>
      </c>
      <c r="G2318" s="24"/>
      <c r="H2318" s="24"/>
      <c r="I2318" s="24" t="s">
        <v>72</v>
      </c>
      <c r="J2318" s="24">
        <f>DATEDIF(Tabla1[[#This Row],[FECHA DE NACIMIENTO]],Tabla1[[#This Row],[FECHA ACTUAL]],"Y")</f>
        <v>22</v>
      </c>
      <c r="K2318" s="24" t="s">
        <v>73</v>
      </c>
      <c r="L2318" s="24" t="s">
        <v>112</v>
      </c>
      <c r="M2318" s="24">
        <v>0</v>
      </c>
      <c r="N2318" s="24">
        <v>0</v>
      </c>
      <c r="O2318" s="24">
        <v>2</v>
      </c>
      <c r="P2318" s="24" t="s">
        <v>101</v>
      </c>
      <c r="Q2318" s="23">
        <v>36909</v>
      </c>
      <c r="R2318" s="24" t="s">
        <v>736</v>
      </c>
      <c r="S2318" s="25">
        <v>45119</v>
      </c>
      <c r="T2318" s="24"/>
      <c r="U2318" s="24">
        <v>3105682216</v>
      </c>
      <c r="V2318" s="33" t="s">
        <v>13057</v>
      </c>
      <c r="W2318" s="24" t="s">
        <v>13058</v>
      </c>
      <c r="X2318" s="24" t="s">
        <v>2388</v>
      </c>
      <c r="Y2318" s="24" t="s">
        <v>13059</v>
      </c>
      <c r="Z2318" s="24" t="s">
        <v>162</v>
      </c>
      <c r="AA2318" s="24">
        <v>3222314902</v>
      </c>
      <c r="AB2318" s="24" t="s">
        <v>77</v>
      </c>
      <c r="AC2318" s="24" t="s">
        <v>77</v>
      </c>
      <c r="AD2318" s="24" t="s">
        <v>77</v>
      </c>
      <c r="AE2318" s="26" t="s">
        <v>183</v>
      </c>
      <c r="AF2318" s="26"/>
      <c r="AG2318" s="26"/>
      <c r="AH2318" s="27" t="s">
        <v>3042</v>
      </c>
      <c r="AI2318" s="27" t="s">
        <v>9232</v>
      </c>
      <c r="AJ2318" s="27" t="s">
        <v>12947</v>
      </c>
      <c r="AK2318" s="24" t="s">
        <v>121</v>
      </c>
      <c r="AL2318" s="24" t="s">
        <v>7086</v>
      </c>
      <c r="AM2318" s="23">
        <v>44096</v>
      </c>
      <c r="AN2318" s="28">
        <v>877803</v>
      </c>
      <c r="AO2318" s="28">
        <v>102854</v>
      </c>
      <c r="AP2318" s="24"/>
      <c r="AQ2318" s="24"/>
      <c r="AR2318" s="24"/>
      <c r="AS2318" s="24"/>
      <c r="AT2318" s="24" t="e">
        <v>#N/A</v>
      </c>
      <c r="AU2318" s="24" t="e">
        <v>#N/A</v>
      </c>
      <c r="AV2318" s="24" t="e">
        <v>#N/A</v>
      </c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3"/>
      <c r="BG2318" s="23"/>
      <c r="BH2318" s="23">
        <v>44100</v>
      </c>
      <c r="BI2318" s="26" t="s">
        <v>466</v>
      </c>
      <c r="BJ2318" s="26" t="s">
        <v>273</v>
      </c>
      <c r="BK2318" s="29">
        <v>0</v>
      </c>
      <c r="BL2318" s="24" t="s">
        <v>129</v>
      </c>
      <c r="BM2318" s="22" t="str">
        <f ca="1">+IF(Tabla1[[#This Row],[FECHA INGRESO]]&gt;=44986,IF((TODAY()-Tabla1[[#This Row],[FECHA INGRESO]])&gt;=50,"ALERTA","TODAVÍA FALTA"),"N/A")</f>
        <v>N/A</v>
      </c>
      <c r="BN2318" s="7">
        <f>IFERROR((_xlfn.DAYS(Tabla1[[#This Row],[FECHA INGRESO]],Tabla1[[#This Row],[FECHA RETIRO]]))/30,"")</f>
        <v>-0.13333333333333333</v>
      </c>
    </row>
    <row r="2319" spans="1:66" ht="15" customHeight="1" x14ac:dyDescent="0.35">
      <c r="A2319" s="34">
        <v>1016079543</v>
      </c>
      <c r="B2319" s="22" t="s">
        <v>13060</v>
      </c>
      <c r="C2319" s="23">
        <v>44096</v>
      </c>
      <c r="D2319" s="23" t="s">
        <v>93</v>
      </c>
      <c r="E2319" s="24" t="s">
        <v>94</v>
      </c>
      <c r="F2319" s="23" t="s">
        <v>70</v>
      </c>
      <c r="G2319" s="24"/>
      <c r="H2319" s="24">
        <v>24083586257</v>
      </c>
      <c r="I2319" s="24" t="s">
        <v>95</v>
      </c>
      <c r="J2319" s="24">
        <f>DATEDIF(Tabla1[[#This Row],[FECHA DE NACIMIENTO]],Tabla1[[#This Row],[FECHA ACTUAL]],"Y")</f>
        <v>27</v>
      </c>
      <c r="K2319" s="24" t="s">
        <v>96</v>
      </c>
      <c r="L2319" s="24" t="s">
        <v>112</v>
      </c>
      <c r="M2319" s="24">
        <v>0</v>
      </c>
      <c r="N2319" s="24">
        <v>0</v>
      </c>
      <c r="O2319" s="24">
        <v>2</v>
      </c>
      <c r="P2319" s="24" t="s">
        <v>101</v>
      </c>
      <c r="Q2319" s="23">
        <v>34951</v>
      </c>
      <c r="R2319" s="24" t="s">
        <v>76</v>
      </c>
      <c r="S2319" s="25">
        <v>45119</v>
      </c>
      <c r="T2319" s="24"/>
      <c r="U2319" s="24">
        <v>3016846227</v>
      </c>
      <c r="V2319" s="33" t="s">
        <v>13061</v>
      </c>
      <c r="W2319" s="24" t="s">
        <v>13062</v>
      </c>
      <c r="X2319" s="24" t="s">
        <v>730</v>
      </c>
      <c r="Y2319" s="24" t="s">
        <v>13063</v>
      </c>
      <c r="Z2319" s="24" t="s">
        <v>117</v>
      </c>
      <c r="AA2319" s="24">
        <v>3125188896</v>
      </c>
      <c r="AB2319" s="24" t="s">
        <v>77</v>
      </c>
      <c r="AC2319" s="24" t="s">
        <v>77</v>
      </c>
      <c r="AD2319" s="24" t="s">
        <v>77</v>
      </c>
      <c r="AE2319" s="26" t="s">
        <v>151</v>
      </c>
      <c r="AF2319" s="26"/>
      <c r="AG2319" s="26"/>
      <c r="AH2319" s="27" t="s">
        <v>3042</v>
      </c>
      <c r="AI2319" s="27" t="s">
        <v>9232</v>
      </c>
      <c r="AJ2319" s="27" t="s">
        <v>9317</v>
      </c>
      <c r="AK2319" s="24" t="s">
        <v>121</v>
      </c>
      <c r="AL2319" s="24" t="s">
        <v>7086</v>
      </c>
      <c r="AM2319" s="23">
        <v>44096</v>
      </c>
      <c r="AN2319" s="28">
        <v>877803</v>
      </c>
      <c r="AO2319" s="28">
        <v>102854</v>
      </c>
      <c r="AP2319" s="24"/>
      <c r="AQ2319" s="24"/>
      <c r="AR2319" s="24"/>
      <c r="AS2319" s="24"/>
      <c r="AT2319" s="24" t="e">
        <v>#N/A</v>
      </c>
      <c r="AU2319" s="24" t="e">
        <v>#N/A</v>
      </c>
      <c r="AV2319" s="24" t="e">
        <v>#N/A</v>
      </c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3"/>
      <c r="BG2319" s="23"/>
      <c r="BH2319" s="23">
        <v>44158</v>
      </c>
      <c r="BI2319" s="26" t="s">
        <v>466</v>
      </c>
      <c r="BJ2319" s="26" t="s">
        <v>5148</v>
      </c>
      <c r="BK2319" s="29">
        <v>0</v>
      </c>
      <c r="BL2319" s="24" t="s">
        <v>129</v>
      </c>
      <c r="BM2319" s="22" t="str">
        <f ca="1">+IF(Tabla1[[#This Row],[FECHA INGRESO]]&gt;=44986,IF((TODAY()-Tabla1[[#This Row],[FECHA INGRESO]])&gt;=50,"ALERTA","TODAVÍA FALTA"),"N/A")</f>
        <v>N/A</v>
      </c>
      <c r="BN2319" s="7">
        <f>IFERROR((_xlfn.DAYS(Tabla1[[#This Row],[FECHA INGRESO]],Tabla1[[#This Row],[FECHA RETIRO]]))/30,"")</f>
        <v>-2.0666666666666669</v>
      </c>
    </row>
    <row r="2320" spans="1:66" ht="15" customHeight="1" x14ac:dyDescent="0.35">
      <c r="A2320" s="21">
        <v>52033135</v>
      </c>
      <c r="B2320" s="22" t="s">
        <v>13064</v>
      </c>
      <c r="C2320" s="23">
        <v>44098</v>
      </c>
      <c r="D2320" s="23" t="s">
        <v>266</v>
      </c>
      <c r="E2320" s="23" t="s">
        <v>69</v>
      </c>
      <c r="F2320" s="23" t="s">
        <v>94</v>
      </c>
      <c r="G2320" s="24"/>
      <c r="H2320" s="24">
        <v>24102083147</v>
      </c>
      <c r="I2320" s="24" t="s">
        <v>95</v>
      </c>
      <c r="J2320" s="24">
        <f>DATEDIF(Tabla1[[#This Row],[FECHA DE NACIMIENTO]],Tabla1[[#This Row],[FECHA ACTUAL]],"Y")</f>
        <v>53</v>
      </c>
      <c r="K2320" s="24" t="s">
        <v>96</v>
      </c>
      <c r="L2320" s="24" t="s">
        <v>112</v>
      </c>
      <c r="M2320" s="24">
        <v>2</v>
      </c>
      <c r="N2320" s="24">
        <v>1</v>
      </c>
      <c r="O2320" s="24">
        <v>3</v>
      </c>
      <c r="P2320" s="24" t="s">
        <v>101</v>
      </c>
      <c r="Q2320" s="23">
        <v>25682</v>
      </c>
      <c r="R2320" s="24" t="s">
        <v>76</v>
      </c>
      <c r="S2320" s="25">
        <v>45119</v>
      </c>
      <c r="T2320" s="24"/>
      <c r="U2320" s="24">
        <v>3138060953</v>
      </c>
      <c r="V2320" s="33" t="s">
        <v>13065</v>
      </c>
      <c r="W2320" s="24" t="s">
        <v>13066</v>
      </c>
      <c r="X2320" s="24" t="s">
        <v>7084</v>
      </c>
      <c r="Y2320" s="24" t="s">
        <v>13067</v>
      </c>
      <c r="Z2320" s="24" t="s">
        <v>852</v>
      </c>
      <c r="AA2320" s="24">
        <v>3004770875</v>
      </c>
      <c r="AB2320" s="24" t="s">
        <v>83</v>
      </c>
      <c r="AC2320" s="24" t="s">
        <v>83</v>
      </c>
      <c r="AD2320" s="24" t="e">
        <v>#REF!</v>
      </c>
      <c r="AE2320" s="26" t="s">
        <v>151</v>
      </c>
      <c r="AF2320" s="26"/>
      <c r="AG2320" s="26"/>
      <c r="AH2320" s="27" t="s">
        <v>184</v>
      </c>
      <c r="AI2320" s="27" t="s">
        <v>120</v>
      </c>
      <c r="AJ2320" s="27" t="s">
        <v>120</v>
      </c>
      <c r="AK2320" s="24" t="s">
        <v>121</v>
      </c>
      <c r="AL2320" s="24" t="s">
        <v>7086</v>
      </c>
      <c r="AM2320" s="23">
        <v>44098</v>
      </c>
      <c r="AN2320" s="28">
        <v>1000000</v>
      </c>
      <c r="AO2320" s="28">
        <v>117172</v>
      </c>
      <c r="AP2320" s="24"/>
      <c r="AQ2320" s="24"/>
      <c r="AR2320" s="24"/>
      <c r="AS2320" s="24"/>
      <c r="AT2320" s="24"/>
      <c r="AU2320" s="24"/>
      <c r="AV2320" s="24"/>
      <c r="AW2320" s="24">
        <v>90</v>
      </c>
      <c r="AX2320" s="24"/>
      <c r="AY2320" s="24"/>
      <c r="AZ2320" s="24"/>
      <c r="BA2320" s="24"/>
      <c r="BB2320" s="24"/>
      <c r="BC2320" s="24"/>
      <c r="BD2320" s="24"/>
      <c r="BE2320" s="24"/>
      <c r="BF2320" s="23"/>
      <c r="BG2320" s="23"/>
      <c r="BH2320" s="23">
        <v>44580</v>
      </c>
      <c r="BI2320" s="26" t="s">
        <v>127</v>
      </c>
      <c r="BJ2320" s="26" t="s">
        <v>13068</v>
      </c>
      <c r="BK2320" s="29">
        <v>0</v>
      </c>
      <c r="BL2320" s="24" t="s">
        <v>129</v>
      </c>
      <c r="BM2320" s="22" t="str">
        <f ca="1">+IF(Tabla1[[#This Row],[FECHA INGRESO]]&gt;=44986,IF((TODAY()-Tabla1[[#This Row],[FECHA INGRESO]])&gt;=50,"ALERTA","TODAVÍA FALTA"),"N/A")</f>
        <v>N/A</v>
      </c>
      <c r="BN2320" s="7">
        <f>IFERROR((_xlfn.DAYS(Tabla1[[#This Row],[FECHA INGRESO]],Tabla1[[#This Row],[FECHA RETIRO]]))/30,"")</f>
        <v>-16.066666666666666</v>
      </c>
    </row>
    <row r="2321" spans="1:66" ht="15" customHeight="1" x14ac:dyDescent="0.35">
      <c r="A2321" s="21">
        <v>1007651527</v>
      </c>
      <c r="B2321" s="22" t="s">
        <v>13069</v>
      </c>
      <c r="C2321" s="23">
        <v>44098</v>
      </c>
      <c r="D2321" s="23" t="s">
        <v>131</v>
      </c>
      <c r="E2321" s="23" t="s">
        <v>77</v>
      </c>
      <c r="F2321" s="23" t="s">
        <v>77</v>
      </c>
      <c r="G2321" s="24"/>
      <c r="H2321" s="24">
        <v>24102078657</v>
      </c>
      <c r="I2321" s="24" t="s">
        <v>72</v>
      </c>
      <c r="J2321" s="24">
        <f>DATEDIF(Tabla1[[#This Row],[FECHA DE NACIMIENTO]],Tabla1[[#This Row],[FECHA ACTUAL]],"Y")</f>
        <v>23</v>
      </c>
      <c r="K2321" s="24" t="s">
        <v>73</v>
      </c>
      <c r="L2321" s="24" t="s">
        <v>112</v>
      </c>
      <c r="M2321" s="24">
        <v>0</v>
      </c>
      <c r="N2321" s="24">
        <v>0</v>
      </c>
      <c r="O2321" s="24">
        <v>2</v>
      </c>
      <c r="P2321" s="24" t="s">
        <v>101</v>
      </c>
      <c r="Q2321" s="23">
        <v>36708</v>
      </c>
      <c r="R2321" s="24" t="s">
        <v>76</v>
      </c>
      <c r="S2321" s="25">
        <v>45119</v>
      </c>
      <c r="T2321" s="24"/>
      <c r="U2321" s="24">
        <v>3204037195</v>
      </c>
      <c r="V2321" s="33" t="s">
        <v>13070</v>
      </c>
      <c r="W2321" s="24" t="s">
        <v>13071</v>
      </c>
      <c r="X2321" s="24" t="s">
        <v>13072</v>
      </c>
      <c r="Y2321" s="24" t="s">
        <v>13073</v>
      </c>
      <c r="Z2321" s="24" t="s">
        <v>162</v>
      </c>
      <c r="AA2321" s="24">
        <v>3144039798</v>
      </c>
      <c r="AB2321" s="24" t="s">
        <v>77</v>
      </c>
      <c r="AC2321" s="24" t="s">
        <v>77</v>
      </c>
      <c r="AD2321" s="24" t="s">
        <v>77</v>
      </c>
      <c r="AE2321" s="26" t="s">
        <v>183</v>
      </c>
      <c r="AF2321" s="26"/>
      <c r="AG2321" s="26" t="s">
        <v>13074</v>
      </c>
      <c r="AH2321" s="27" t="s">
        <v>867</v>
      </c>
      <c r="AI2321" s="27" t="s">
        <v>120</v>
      </c>
      <c r="AJ2321" s="27" t="s">
        <v>120</v>
      </c>
      <c r="AK2321" s="24" t="s">
        <v>121</v>
      </c>
      <c r="AL2321" s="24" t="s">
        <v>868</v>
      </c>
      <c r="AM2321" s="23">
        <v>44098</v>
      </c>
      <c r="AN2321" s="28">
        <v>908526</v>
      </c>
      <c r="AO2321" s="28">
        <v>106454</v>
      </c>
      <c r="AP2321" s="24"/>
      <c r="AQ2321" s="24"/>
      <c r="AR2321" s="24"/>
      <c r="AS2321" s="24"/>
      <c r="AT2321" s="24"/>
      <c r="AU2321" s="24"/>
      <c r="AV2321" s="24"/>
      <c r="AW2321" s="24">
        <v>0</v>
      </c>
      <c r="AX2321" s="24"/>
      <c r="AY2321" s="24"/>
      <c r="AZ2321" s="24"/>
      <c r="BA2321" s="24"/>
      <c r="BB2321" s="24"/>
      <c r="BC2321" s="24"/>
      <c r="BD2321" s="24"/>
      <c r="BE2321" s="24"/>
      <c r="BF2321" s="23"/>
      <c r="BG2321" s="23"/>
      <c r="BH2321" s="23">
        <v>44475</v>
      </c>
      <c r="BI2321" s="26" t="s">
        <v>10014</v>
      </c>
      <c r="BJ2321" s="26" t="s">
        <v>9932</v>
      </c>
      <c r="BK2321" s="29">
        <v>0</v>
      </c>
      <c r="BL2321" s="24" t="s">
        <v>129</v>
      </c>
      <c r="BM2321" s="22" t="str">
        <f ca="1">+IF(Tabla1[[#This Row],[FECHA INGRESO]]&gt;=44986,IF((TODAY()-Tabla1[[#This Row],[FECHA INGRESO]])&gt;=50,"ALERTA","TODAVÍA FALTA"),"N/A")</f>
        <v>N/A</v>
      </c>
      <c r="BN2321" s="7">
        <f>IFERROR((_xlfn.DAYS(Tabla1[[#This Row],[FECHA INGRESO]],Tabla1[[#This Row],[FECHA RETIRO]]))/30,"")</f>
        <v>-12.566666666666666</v>
      </c>
    </row>
    <row r="2322" spans="1:66" ht="15.75" customHeight="1" x14ac:dyDescent="0.35">
      <c r="A2322" s="21">
        <v>1004153561</v>
      </c>
      <c r="B2322" s="22" t="s">
        <v>13075</v>
      </c>
      <c r="C2322" s="23">
        <v>44098</v>
      </c>
      <c r="D2322" s="23" t="s">
        <v>4008</v>
      </c>
      <c r="E2322" s="23" t="s">
        <v>77</v>
      </c>
      <c r="F2322" s="23" t="s">
        <v>77</v>
      </c>
      <c r="G2322" s="24"/>
      <c r="H2322" s="24">
        <v>24102075348</v>
      </c>
      <c r="I2322" s="24" t="s">
        <v>95</v>
      </c>
      <c r="J2322" s="24">
        <f>DATEDIF(Tabla1[[#This Row],[FECHA DE NACIMIENTO]],Tabla1[[#This Row],[FECHA ACTUAL]],"Y")</f>
        <v>22</v>
      </c>
      <c r="K2322" s="24" t="s">
        <v>73</v>
      </c>
      <c r="L2322" s="24" t="s">
        <v>112</v>
      </c>
      <c r="M2322" s="24">
        <v>0</v>
      </c>
      <c r="N2322" s="24">
        <v>0</v>
      </c>
      <c r="O2322" s="24">
        <v>2</v>
      </c>
      <c r="P2322" s="24" t="s">
        <v>101</v>
      </c>
      <c r="Q2322" s="23">
        <v>36755</v>
      </c>
      <c r="R2322" s="24" t="s">
        <v>76</v>
      </c>
      <c r="S2322" s="25">
        <v>45119</v>
      </c>
      <c r="T2322" s="24"/>
      <c r="U2322" s="24">
        <v>3232439826</v>
      </c>
      <c r="V2322" s="33" t="s">
        <v>13076</v>
      </c>
      <c r="W2322" s="24" t="s">
        <v>13077</v>
      </c>
      <c r="X2322" s="24" t="s">
        <v>13078</v>
      </c>
      <c r="Y2322" s="24" t="s">
        <v>13079</v>
      </c>
      <c r="Z2322" s="24" t="s">
        <v>117</v>
      </c>
      <c r="AA2322" s="24">
        <v>3112015091</v>
      </c>
      <c r="AB2322" s="24" t="s">
        <v>77</v>
      </c>
      <c r="AC2322" s="24" t="s">
        <v>77</v>
      </c>
      <c r="AD2322" s="24" t="s">
        <v>77</v>
      </c>
      <c r="AE2322" s="26" t="s">
        <v>151</v>
      </c>
      <c r="AF2322" s="26"/>
      <c r="AG2322" s="26" t="s">
        <v>13074</v>
      </c>
      <c r="AH2322" s="27" t="s">
        <v>867</v>
      </c>
      <c r="AI2322" s="27" t="s">
        <v>120</v>
      </c>
      <c r="AJ2322" s="27" t="s">
        <v>120</v>
      </c>
      <c r="AK2322" s="24" t="s">
        <v>121</v>
      </c>
      <c r="AL2322" s="24" t="s">
        <v>868</v>
      </c>
      <c r="AM2322" s="23">
        <v>44098</v>
      </c>
      <c r="AN2322" s="28">
        <v>908526</v>
      </c>
      <c r="AO2322" s="28">
        <v>106454</v>
      </c>
      <c r="AP2322" s="24"/>
      <c r="AQ2322" s="24"/>
      <c r="AR2322" s="24"/>
      <c r="AS2322" s="24"/>
      <c r="AT2322" s="24"/>
      <c r="AU2322" s="24"/>
      <c r="AV2322" s="24" t="e">
        <v>#N/A</v>
      </c>
      <c r="AW2322" s="24">
        <v>0</v>
      </c>
      <c r="AX2322" s="24"/>
      <c r="AY2322" s="24"/>
      <c r="AZ2322" s="24"/>
      <c r="BA2322" s="24"/>
      <c r="BB2322" s="24"/>
      <c r="BC2322" s="24"/>
      <c r="BD2322" s="24"/>
      <c r="BE2322" s="24"/>
      <c r="BF2322" s="23"/>
      <c r="BG2322" s="23"/>
      <c r="BH2322" s="23">
        <v>44334</v>
      </c>
      <c r="BI2322" s="26" t="s">
        <v>10014</v>
      </c>
      <c r="BJ2322" s="26" t="s">
        <v>13080</v>
      </c>
      <c r="BK2322" s="29">
        <v>0</v>
      </c>
      <c r="BL2322" s="24" t="s">
        <v>129</v>
      </c>
      <c r="BM2322" s="22" t="str">
        <f ca="1">+IF(Tabla1[[#This Row],[FECHA INGRESO]]&gt;=44986,IF((TODAY()-Tabla1[[#This Row],[FECHA INGRESO]])&gt;=50,"ALERTA","TODAVÍA FALTA"),"N/A")</f>
        <v>N/A</v>
      </c>
      <c r="BN2322" s="7">
        <f>IFERROR((_xlfn.DAYS(Tabla1[[#This Row],[FECHA INGRESO]],Tabla1[[#This Row],[FECHA RETIRO]]))/30,"")</f>
        <v>-7.8666666666666663</v>
      </c>
    </row>
    <row r="2323" spans="1:66" ht="15" customHeight="1" x14ac:dyDescent="0.35">
      <c r="A2323" s="34">
        <v>1000349082</v>
      </c>
      <c r="B2323" s="22" t="s">
        <v>13081</v>
      </c>
      <c r="C2323" s="23">
        <v>44102</v>
      </c>
      <c r="D2323" s="23" t="s">
        <v>12581</v>
      </c>
      <c r="E2323" s="23" t="s">
        <v>77</v>
      </c>
      <c r="F2323" s="23" t="s">
        <v>77</v>
      </c>
      <c r="G2323" s="24"/>
      <c r="H2323" s="24">
        <v>24093151610</v>
      </c>
      <c r="I2323" s="24" t="s">
        <v>95</v>
      </c>
      <c r="J2323" s="24">
        <f>DATEDIF(Tabla1[[#This Row],[FECHA DE NACIMIENTO]],Tabla1[[#This Row],[FECHA ACTUAL]],"Y")</f>
        <v>23</v>
      </c>
      <c r="K2323" s="24" t="s">
        <v>73</v>
      </c>
      <c r="L2323" s="24" t="s">
        <v>112</v>
      </c>
      <c r="M2323" s="24">
        <v>0</v>
      </c>
      <c r="N2323" s="24">
        <v>2</v>
      </c>
      <c r="O2323" s="24">
        <v>2</v>
      </c>
      <c r="P2323" s="24" t="s">
        <v>101</v>
      </c>
      <c r="Q2323" s="23">
        <v>36714</v>
      </c>
      <c r="R2323" s="24" t="s">
        <v>76</v>
      </c>
      <c r="S2323" s="25">
        <v>45119</v>
      </c>
      <c r="T2323" s="24"/>
      <c r="U2323" s="24">
        <v>3112538707</v>
      </c>
      <c r="V2323" s="33" t="s">
        <v>13082</v>
      </c>
      <c r="W2323" s="24" t="s">
        <v>13083</v>
      </c>
      <c r="X2323" s="24" t="s">
        <v>12217</v>
      </c>
      <c r="Y2323" s="24" t="s">
        <v>13084</v>
      </c>
      <c r="Z2323" s="24" t="s">
        <v>285</v>
      </c>
      <c r="AA2323" s="24">
        <v>3118928009</v>
      </c>
      <c r="AB2323" s="24" t="s">
        <v>77</v>
      </c>
      <c r="AC2323" s="24" t="s">
        <v>77</v>
      </c>
      <c r="AD2323" s="24" t="s">
        <v>77</v>
      </c>
      <c r="AE2323" s="26" t="s">
        <v>183</v>
      </c>
      <c r="AF2323" s="26"/>
      <c r="AG2323" s="26" t="s">
        <v>12871</v>
      </c>
      <c r="AH2323" s="27" t="s">
        <v>867</v>
      </c>
      <c r="AI2323" s="27" t="s">
        <v>487</v>
      </c>
      <c r="AJ2323" s="27" t="s">
        <v>487</v>
      </c>
      <c r="AK2323" s="24" t="s">
        <v>121</v>
      </c>
      <c r="AL2323" s="24" t="s">
        <v>868</v>
      </c>
      <c r="AM2323" s="23">
        <v>44102</v>
      </c>
      <c r="AN2323" s="28">
        <v>908526</v>
      </c>
      <c r="AO2323" s="28">
        <v>106454</v>
      </c>
      <c r="AP2323" s="24"/>
      <c r="AQ2323" s="24"/>
      <c r="AR2323" s="24"/>
      <c r="AS2323" s="24"/>
      <c r="AT2323" s="24"/>
      <c r="AU2323" s="24"/>
      <c r="AV2323" s="24"/>
      <c r="AW2323" s="24">
        <v>0</v>
      </c>
      <c r="AX2323" s="24"/>
      <c r="AY2323" s="24"/>
      <c r="AZ2323" s="24"/>
      <c r="BA2323" s="24"/>
      <c r="BB2323" s="24"/>
      <c r="BC2323" s="24"/>
      <c r="BD2323" s="24"/>
      <c r="BE2323" s="24"/>
      <c r="BF2323" s="23"/>
      <c r="BG2323" s="23"/>
      <c r="BH2323" s="23">
        <v>44475</v>
      </c>
      <c r="BI2323" s="26" t="s">
        <v>10014</v>
      </c>
      <c r="BJ2323" s="26" t="s">
        <v>9932</v>
      </c>
      <c r="BK2323" s="29">
        <v>0</v>
      </c>
      <c r="BL2323" s="24" t="s">
        <v>129</v>
      </c>
      <c r="BM2323" s="22" t="str">
        <f ca="1">+IF(Tabla1[[#This Row],[FECHA INGRESO]]&gt;=44986,IF((TODAY()-Tabla1[[#This Row],[FECHA INGRESO]])&gt;=50,"ALERTA","TODAVÍA FALTA"),"N/A")</f>
        <v>N/A</v>
      </c>
      <c r="BN2323" s="7">
        <f>IFERROR((_xlfn.DAYS(Tabla1[[#This Row],[FECHA INGRESO]],Tabla1[[#This Row],[FECHA RETIRO]]))/30,"")</f>
        <v>-12.433333333333334</v>
      </c>
    </row>
    <row r="2324" spans="1:66" ht="15" customHeight="1" x14ac:dyDescent="0.35">
      <c r="A2324" s="34">
        <v>1031166436</v>
      </c>
      <c r="B2324" s="22" t="s">
        <v>13085</v>
      </c>
      <c r="C2324" s="23">
        <v>44105</v>
      </c>
      <c r="D2324" s="23" t="s">
        <v>4008</v>
      </c>
      <c r="E2324" s="23" t="s">
        <v>111</v>
      </c>
      <c r="F2324" s="23" t="s">
        <v>70</v>
      </c>
      <c r="G2324" s="24"/>
      <c r="H2324" s="24">
        <v>24102172528</v>
      </c>
      <c r="I2324" s="24" t="s">
        <v>95</v>
      </c>
      <c r="J2324" s="24">
        <f>DATEDIF(Tabla1[[#This Row],[FECHA DE NACIMIENTO]],Tabla1[[#This Row],[FECHA ACTUAL]],"Y")</f>
        <v>26</v>
      </c>
      <c r="K2324" s="24" t="s">
        <v>73</v>
      </c>
      <c r="L2324" s="24" t="s">
        <v>112</v>
      </c>
      <c r="M2324" s="24">
        <v>1</v>
      </c>
      <c r="N2324" s="24">
        <v>1</v>
      </c>
      <c r="O2324" s="24">
        <v>2</v>
      </c>
      <c r="P2324" s="24" t="s">
        <v>101</v>
      </c>
      <c r="Q2324" s="23">
        <v>35287</v>
      </c>
      <c r="R2324" s="24" t="s">
        <v>76</v>
      </c>
      <c r="S2324" s="25">
        <v>45119</v>
      </c>
      <c r="T2324" s="24"/>
      <c r="U2324" s="24">
        <v>3133227025</v>
      </c>
      <c r="V2324" s="33" t="s">
        <v>13086</v>
      </c>
      <c r="W2324" s="24" t="s">
        <v>13087</v>
      </c>
      <c r="X2324" s="24" t="s">
        <v>13088</v>
      </c>
      <c r="Y2324" s="24" t="s">
        <v>13089</v>
      </c>
      <c r="Z2324" s="24" t="s">
        <v>117</v>
      </c>
      <c r="AA2324" s="24">
        <v>3223726192</v>
      </c>
      <c r="AB2324" s="24" t="s">
        <v>77</v>
      </c>
      <c r="AC2324" s="24" t="s">
        <v>77</v>
      </c>
      <c r="AD2324" s="24" t="s">
        <v>77</v>
      </c>
      <c r="AE2324" s="26" t="s">
        <v>151</v>
      </c>
      <c r="AF2324" s="26"/>
      <c r="AG2324" s="26"/>
      <c r="AH2324" s="27" t="s">
        <v>3042</v>
      </c>
      <c r="AI2324" s="27" t="s">
        <v>9232</v>
      </c>
      <c r="AJ2324" s="27" t="s">
        <v>9317</v>
      </c>
      <c r="AK2324" s="24" t="s">
        <v>121</v>
      </c>
      <c r="AL2324" s="24" t="s">
        <v>7086</v>
      </c>
      <c r="AM2324" s="23">
        <v>44105</v>
      </c>
      <c r="AN2324" s="28">
        <v>877803</v>
      </c>
      <c r="AO2324" s="28">
        <v>102854</v>
      </c>
      <c r="AP2324" s="24"/>
      <c r="AQ2324" s="24"/>
      <c r="AR2324" s="24"/>
      <c r="AS2324" s="24"/>
      <c r="AT2324" s="24" t="e">
        <v>#N/A</v>
      </c>
      <c r="AU2324" s="24" t="e">
        <v>#N/A</v>
      </c>
      <c r="AV2324" s="24" t="e">
        <v>#N/A</v>
      </c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3"/>
      <c r="BG2324" s="23"/>
      <c r="BH2324" s="23">
        <v>44141</v>
      </c>
      <c r="BI2324" s="26" t="s">
        <v>466</v>
      </c>
      <c r="BJ2324" s="26" t="s">
        <v>5148</v>
      </c>
      <c r="BK2324" s="29">
        <v>0</v>
      </c>
      <c r="BL2324" s="24" t="s">
        <v>129</v>
      </c>
      <c r="BM2324" s="22" t="str">
        <f ca="1">+IF(Tabla1[[#This Row],[FECHA INGRESO]]&gt;=44986,IF((TODAY()-Tabla1[[#This Row],[FECHA INGRESO]])&gt;=50,"ALERTA","TODAVÍA FALTA"),"N/A")</f>
        <v>N/A</v>
      </c>
      <c r="BN2324" s="7">
        <f>IFERROR((_xlfn.DAYS(Tabla1[[#This Row],[FECHA INGRESO]],Tabla1[[#This Row],[FECHA RETIRO]]))/30,"")</f>
        <v>-1.2</v>
      </c>
    </row>
    <row r="2325" spans="1:66" ht="15" customHeight="1" x14ac:dyDescent="0.35">
      <c r="A2325" s="34">
        <v>1024572003</v>
      </c>
      <c r="B2325" s="22" t="s">
        <v>13090</v>
      </c>
      <c r="C2325" s="23">
        <v>44105</v>
      </c>
      <c r="D2325" s="23" t="s">
        <v>188</v>
      </c>
      <c r="E2325" s="24" t="s">
        <v>94</v>
      </c>
      <c r="F2325" s="23" t="s">
        <v>70</v>
      </c>
      <c r="G2325" s="24"/>
      <c r="H2325" s="24">
        <v>24102190216</v>
      </c>
      <c r="I2325" s="24" t="s">
        <v>95</v>
      </c>
      <c r="J2325" s="24">
        <f>DATEDIF(Tabla1[[#This Row],[FECHA DE NACIMIENTO]],Tabla1[[#This Row],[FECHA ACTUAL]],"Y")</f>
        <v>27</v>
      </c>
      <c r="K2325" s="24" t="s">
        <v>73</v>
      </c>
      <c r="L2325" s="24" t="s">
        <v>234</v>
      </c>
      <c r="M2325" s="24">
        <v>1</v>
      </c>
      <c r="N2325" s="24">
        <v>1</v>
      </c>
      <c r="O2325" s="24">
        <v>2</v>
      </c>
      <c r="P2325" s="24" t="s">
        <v>101</v>
      </c>
      <c r="Q2325" s="23">
        <v>35244</v>
      </c>
      <c r="R2325" s="24" t="s">
        <v>76</v>
      </c>
      <c r="S2325" s="25">
        <v>45119</v>
      </c>
      <c r="T2325" s="24"/>
      <c r="U2325" s="24">
        <v>3104730529</v>
      </c>
      <c r="V2325" s="33" t="s">
        <v>13091</v>
      </c>
      <c r="W2325" s="24" t="s">
        <v>13092</v>
      </c>
      <c r="X2325" s="24" t="s">
        <v>13093</v>
      </c>
      <c r="Y2325" s="24" t="s">
        <v>13094</v>
      </c>
      <c r="Z2325" s="24" t="s">
        <v>13095</v>
      </c>
      <c r="AA2325" s="24">
        <v>3143663263</v>
      </c>
      <c r="AB2325" s="24" t="s">
        <v>77</v>
      </c>
      <c r="AC2325" s="24" t="s">
        <v>77</v>
      </c>
      <c r="AD2325" s="24" t="s">
        <v>77</v>
      </c>
      <c r="AE2325" s="26" t="s">
        <v>151</v>
      </c>
      <c r="AF2325" s="26"/>
      <c r="AG2325" s="26"/>
      <c r="AH2325" s="27" t="s">
        <v>3042</v>
      </c>
      <c r="AI2325" s="27" t="s">
        <v>9232</v>
      </c>
      <c r="AJ2325" s="27" t="s">
        <v>12947</v>
      </c>
      <c r="AK2325" s="24" t="s">
        <v>121</v>
      </c>
      <c r="AL2325" s="24" t="s">
        <v>7086</v>
      </c>
      <c r="AM2325" s="23">
        <v>44105</v>
      </c>
      <c r="AN2325" s="28">
        <v>877803</v>
      </c>
      <c r="AO2325" s="28">
        <v>102854</v>
      </c>
      <c r="AP2325" s="24"/>
      <c r="AQ2325" s="24"/>
      <c r="AR2325" s="24"/>
      <c r="AS2325" s="24"/>
      <c r="AT2325" s="24" t="e">
        <v>#N/A</v>
      </c>
      <c r="AU2325" s="24" t="e">
        <v>#N/A</v>
      </c>
      <c r="AV2325" s="24" t="e">
        <v>#N/A</v>
      </c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3"/>
      <c r="BG2325" s="23"/>
      <c r="BH2325" s="23">
        <v>44124</v>
      </c>
      <c r="BI2325" s="26" t="s">
        <v>127</v>
      </c>
      <c r="BJ2325" s="26" t="s">
        <v>5148</v>
      </c>
      <c r="BK2325" s="29">
        <v>0</v>
      </c>
      <c r="BL2325" s="24" t="s">
        <v>129</v>
      </c>
      <c r="BM2325" s="22" t="str">
        <f ca="1">+IF(Tabla1[[#This Row],[FECHA INGRESO]]&gt;=44986,IF((TODAY()-Tabla1[[#This Row],[FECHA INGRESO]])&gt;=50,"ALERTA","TODAVÍA FALTA"),"N/A")</f>
        <v>N/A</v>
      </c>
      <c r="BN2325" s="7">
        <f>IFERROR((_xlfn.DAYS(Tabla1[[#This Row],[FECHA INGRESO]],Tabla1[[#This Row],[FECHA RETIRO]]))/30,"")</f>
        <v>-0.6333333333333333</v>
      </c>
    </row>
    <row r="2326" spans="1:66" ht="15" customHeight="1" x14ac:dyDescent="0.35">
      <c r="A2326" s="21">
        <v>1072495248</v>
      </c>
      <c r="B2326" s="22" t="s">
        <v>13096</v>
      </c>
      <c r="C2326" s="23">
        <v>44105</v>
      </c>
      <c r="D2326" s="23" t="s">
        <v>582</v>
      </c>
      <c r="E2326" s="23" t="s">
        <v>110</v>
      </c>
      <c r="F2326" s="23" t="s">
        <v>70</v>
      </c>
      <c r="G2326" s="24"/>
      <c r="H2326" s="24">
        <v>24102172698</v>
      </c>
      <c r="I2326" s="24" t="s">
        <v>95</v>
      </c>
      <c r="J2326" s="24">
        <f>DATEDIF(Tabla1[[#This Row],[FECHA DE NACIMIENTO]],Tabla1[[#This Row],[FECHA ACTUAL]],"Y")</f>
        <v>30</v>
      </c>
      <c r="K2326" s="24" t="s">
        <v>96</v>
      </c>
      <c r="L2326" s="24" t="s">
        <v>112</v>
      </c>
      <c r="M2326" s="24">
        <v>0</v>
      </c>
      <c r="N2326" s="24">
        <v>0</v>
      </c>
      <c r="O2326" s="24">
        <v>3</v>
      </c>
      <c r="P2326" s="24" t="s">
        <v>101</v>
      </c>
      <c r="Q2326" s="23">
        <v>33901</v>
      </c>
      <c r="R2326" s="24" t="s">
        <v>5536</v>
      </c>
      <c r="S2326" s="25">
        <v>45119</v>
      </c>
      <c r="T2326" s="24"/>
      <c r="U2326" s="24">
        <v>3108005338</v>
      </c>
      <c r="V2326" s="33" t="s">
        <v>13097</v>
      </c>
      <c r="W2326" s="24" t="s">
        <v>13098</v>
      </c>
      <c r="X2326" s="24" t="s">
        <v>13099</v>
      </c>
      <c r="Y2326" s="24" t="s">
        <v>13100</v>
      </c>
      <c r="Z2326" s="24" t="s">
        <v>285</v>
      </c>
      <c r="AA2326" s="24">
        <v>3144274480</v>
      </c>
      <c r="AB2326" s="24" t="s">
        <v>83</v>
      </c>
      <c r="AC2326" s="24" t="s">
        <v>83</v>
      </c>
      <c r="AD2326" s="24" t="e">
        <v>#REF!</v>
      </c>
      <c r="AE2326" s="26" t="s">
        <v>194</v>
      </c>
      <c r="AF2326" s="26"/>
      <c r="AG2326" s="26" t="s">
        <v>9231</v>
      </c>
      <c r="AH2326" s="27" t="s">
        <v>460</v>
      </c>
      <c r="AI2326" s="27" t="s">
        <v>9232</v>
      </c>
      <c r="AJ2326" s="27" t="s">
        <v>9233</v>
      </c>
      <c r="AK2326" s="24" t="s">
        <v>121</v>
      </c>
      <c r="AL2326" s="24" t="s">
        <v>7086</v>
      </c>
      <c r="AM2326" s="23">
        <v>44105</v>
      </c>
      <c r="AN2326" s="28">
        <v>1469895</v>
      </c>
      <c r="AO2326" s="28">
        <v>140606</v>
      </c>
      <c r="AP2326" s="24" t="s">
        <v>13101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87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v>0</v>
      </c>
      <c r="BE2326" s="24">
        <v>0</v>
      </c>
      <c r="BF2326" s="23"/>
      <c r="BG2326" s="23"/>
      <c r="BH2326" s="23" t="s">
        <v>75</v>
      </c>
      <c r="BI2326" s="26">
        <v>0</v>
      </c>
      <c r="BJ2326" s="26">
        <v>0</v>
      </c>
      <c r="BK2326" s="29">
        <v>0</v>
      </c>
      <c r="BL2326" s="24" t="s">
        <v>91</v>
      </c>
      <c r="BM2326" s="22" t="str">
        <f ca="1">+IF(Tabla1[[#This Row],[FECHA INGRESO]]&gt;=44986,IF((TODAY()-Tabla1[[#This Row],[FECHA INGRESO]])&gt;=50,"ALERTA","TODAVÍA FALTA"),"N/A")</f>
        <v>N/A</v>
      </c>
      <c r="BN2326" s="7" t="str">
        <f>IFERROR((_xlfn.DAYS(Tabla1[[#This Row],[FECHA INGRESO]],Tabla1[[#This Row],[FECHA RETIRO]]))/30,"")</f>
        <v/>
      </c>
    </row>
    <row r="2327" spans="1:66" ht="15" customHeight="1" x14ac:dyDescent="0.35">
      <c r="A2327" s="34">
        <v>1000365047</v>
      </c>
      <c r="B2327" s="22" t="s">
        <v>13102</v>
      </c>
      <c r="C2327" s="23">
        <v>44106</v>
      </c>
      <c r="D2327" s="23" t="s">
        <v>188</v>
      </c>
      <c r="E2327" s="23" t="s">
        <v>77</v>
      </c>
      <c r="F2327" s="23" t="s">
        <v>77</v>
      </c>
      <c r="G2327" s="24"/>
      <c r="H2327" s="24">
        <v>24102200687</v>
      </c>
      <c r="I2327" s="24" t="s">
        <v>72</v>
      </c>
      <c r="J2327" s="24">
        <f>DATEDIF(Tabla1[[#This Row],[FECHA DE NACIMIENTO]],Tabla1[[#This Row],[FECHA ACTUAL]],"Y")</f>
        <v>22</v>
      </c>
      <c r="K2327" s="24" t="s">
        <v>96</v>
      </c>
      <c r="L2327" s="24" t="s">
        <v>112</v>
      </c>
      <c r="M2327" s="24">
        <v>0</v>
      </c>
      <c r="N2327" s="24">
        <v>0</v>
      </c>
      <c r="O2327" s="24">
        <v>2</v>
      </c>
      <c r="P2327" s="24" t="s">
        <v>101</v>
      </c>
      <c r="Q2327" s="23">
        <v>37069</v>
      </c>
      <c r="R2327" s="24" t="s">
        <v>76</v>
      </c>
      <c r="S2327" s="25">
        <v>45119</v>
      </c>
      <c r="T2327" s="24"/>
      <c r="U2327" s="24">
        <v>3059415420</v>
      </c>
      <c r="V2327" s="33" t="s">
        <v>13103</v>
      </c>
      <c r="W2327" s="24" t="s">
        <v>13104</v>
      </c>
      <c r="X2327" s="24" t="s">
        <v>747</v>
      </c>
      <c r="Y2327" s="24" t="s">
        <v>13105</v>
      </c>
      <c r="Z2327" s="24" t="s">
        <v>12744</v>
      </c>
      <c r="AA2327" s="24">
        <v>3102273746</v>
      </c>
      <c r="AB2327" s="24" t="s">
        <v>77</v>
      </c>
      <c r="AC2327" s="24" t="s">
        <v>77</v>
      </c>
      <c r="AD2327" s="24" t="s">
        <v>77</v>
      </c>
      <c r="AE2327" s="26" t="s">
        <v>151</v>
      </c>
      <c r="AF2327" s="26"/>
      <c r="AG2327" s="26"/>
      <c r="AH2327" s="27" t="s">
        <v>13106</v>
      </c>
      <c r="AI2327" s="27" t="s">
        <v>4910</v>
      </c>
      <c r="AJ2327" s="27" t="s">
        <v>4910</v>
      </c>
      <c r="AK2327" s="24" t="s">
        <v>121</v>
      </c>
      <c r="AL2327" s="24" t="s">
        <v>868</v>
      </c>
      <c r="AM2327" s="23">
        <v>44106</v>
      </c>
      <c r="AN2327" s="28">
        <v>908526</v>
      </c>
      <c r="AO2327" s="28">
        <v>106454</v>
      </c>
      <c r="AP2327" s="24"/>
      <c r="AQ2327" s="24"/>
      <c r="AR2327" s="24"/>
      <c r="AS2327" s="24"/>
      <c r="AT2327" s="24"/>
      <c r="AU2327" s="24"/>
      <c r="AV2327" s="24"/>
      <c r="AW2327" s="24">
        <v>0</v>
      </c>
      <c r="AX2327" s="24" t="s">
        <v>13107</v>
      </c>
      <c r="AY2327" s="24"/>
      <c r="AZ2327" s="24"/>
      <c r="BA2327" s="24"/>
      <c r="BB2327" s="24"/>
      <c r="BC2327" s="24"/>
      <c r="BD2327" s="24"/>
      <c r="BE2327" s="24"/>
      <c r="BF2327" s="23"/>
      <c r="BG2327" s="23"/>
      <c r="BH2327" s="23">
        <v>44475</v>
      </c>
      <c r="BI2327" s="26" t="s">
        <v>10014</v>
      </c>
      <c r="BJ2327" s="26" t="s">
        <v>9932</v>
      </c>
      <c r="BK2327" s="29">
        <v>0</v>
      </c>
      <c r="BL2327" s="24" t="s">
        <v>129</v>
      </c>
      <c r="BM2327" s="22" t="str">
        <f ca="1">+IF(Tabla1[[#This Row],[FECHA INGRESO]]&gt;=44986,IF((TODAY()-Tabla1[[#This Row],[FECHA INGRESO]])&gt;=50,"ALERTA","TODAVÍA FALTA"),"N/A")</f>
        <v>N/A</v>
      </c>
      <c r="BN2327" s="7">
        <f>IFERROR((_xlfn.DAYS(Tabla1[[#This Row],[FECHA INGRESO]],Tabla1[[#This Row],[FECHA RETIRO]]))/30,"")</f>
        <v>-12.3</v>
      </c>
    </row>
    <row r="2328" spans="1:66" ht="15" customHeight="1" x14ac:dyDescent="0.35">
      <c r="A2328" s="34">
        <v>1001283218</v>
      </c>
      <c r="B2328" s="22" t="s">
        <v>13108</v>
      </c>
      <c r="C2328" s="23">
        <v>44106</v>
      </c>
      <c r="D2328" s="23" t="s">
        <v>188</v>
      </c>
      <c r="E2328" s="23" t="s">
        <v>77</v>
      </c>
      <c r="F2328" s="23" t="s">
        <v>77</v>
      </c>
      <c r="G2328" s="24"/>
      <c r="H2328" s="24">
        <v>24102219218</v>
      </c>
      <c r="I2328" s="24" t="s">
        <v>95</v>
      </c>
      <c r="J2328" s="24">
        <f>DATEDIF(Tabla1[[#This Row],[FECHA DE NACIMIENTO]],Tabla1[[#This Row],[FECHA ACTUAL]],"Y")</f>
        <v>22</v>
      </c>
      <c r="K2328" s="24" t="s">
        <v>73</v>
      </c>
      <c r="L2328" s="24" t="s">
        <v>112</v>
      </c>
      <c r="M2328" s="24">
        <v>0</v>
      </c>
      <c r="N2328" s="24">
        <v>0</v>
      </c>
      <c r="O2328" s="24">
        <v>1</v>
      </c>
      <c r="P2328" s="24" t="s">
        <v>101</v>
      </c>
      <c r="Q2328" s="23">
        <v>36973</v>
      </c>
      <c r="R2328" s="24" t="s">
        <v>76</v>
      </c>
      <c r="S2328" s="25">
        <v>45119</v>
      </c>
      <c r="T2328" s="24"/>
      <c r="U2328" s="24">
        <v>3202531088</v>
      </c>
      <c r="V2328" s="33" t="s">
        <v>13109</v>
      </c>
      <c r="W2328" s="24" t="s">
        <v>13110</v>
      </c>
      <c r="X2328" s="24" t="s">
        <v>6130</v>
      </c>
      <c r="Y2328" s="24" t="s">
        <v>13111</v>
      </c>
      <c r="Z2328" s="24" t="s">
        <v>117</v>
      </c>
      <c r="AA2328" s="24">
        <v>3115687243</v>
      </c>
      <c r="AB2328" s="24" t="s">
        <v>77</v>
      </c>
      <c r="AC2328" s="24" t="s">
        <v>77</v>
      </c>
      <c r="AD2328" s="24" t="s">
        <v>77</v>
      </c>
      <c r="AE2328" s="26" t="s">
        <v>151</v>
      </c>
      <c r="AF2328" s="26"/>
      <c r="AG2328" s="26"/>
      <c r="AH2328" s="27" t="s">
        <v>867</v>
      </c>
      <c r="AI2328" s="27" t="s">
        <v>1612</v>
      </c>
      <c r="AJ2328" s="27" t="s">
        <v>487</v>
      </c>
      <c r="AK2328" s="24" t="s">
        <v>121</v>
      </c>
      <c r="AL2328" s="24" t="s">
        <v>868</v>
      </c>
      <c r="AM2328" s="23">
        <v>44106</v>
      </c>
      <c r="AN2328" s="28">
        <v>908526</v>
      </c>
      <c r="AO2328" s="28">
        <v>106454</v>
      </c>
      <c r="AP2328" s="24" t="s">
        <v>13112</v>
      </c>
      <c r="AQ2328" s="24"/>
      <c r="AR2328" s="24"/>
      <c r="AS2328" s="24"/>
      <c r="AT2328" s="24"/>
      <c r="AU2328" s="24"/>
      <c r="AV2328" s="24" t="e">
        <v>#N/A</v>
      </c>
      <c r="AW2328" s="24">
        <v>73</v>
      </c>
      <c r="AX2328" s="24"/>
      <c r="AY2328" s="24"/>
      <c r="AZ2328" s="24"/>
      <c r="BA2328" s="24"/>
      <c r="BB2328" s="24"/>
      <c r="BC2328" s="24"/>
      <c r="BD2328" s="24"/>
      <c r="BE2328" s="24"/>
      <c r="BF2328" s="23"/>
      <c r="BG2328" s="23"/>
      <c r="BH2328" s="23">
        <v>44334</v>
      </c>
      <c r="BI2328" s="26" t="s">
        <v>10014</v>
      </c>
      <c r="BJ2328" s="26" t="s">
        <v>13080</v>
      </c>
      <c r="BK2328" s="29">
        <v>0</v>
      </c>
      <c r="BL2328" s="24" t="s">
        <v>129</v>
      </c>
      <c r="BM2328" s="22" t="str">
        <f ca="1">+IF(Tabla1[[#This Row],[FECHA INGRESO]]&gt;=44986,IF((TODAY()-Tabla1[[#This Row],[FECHA INGRESO]])&gt;=50,"ALERTA","TODAVÍA FALTA"),"N/A")</f>
        <v>N/A</v>
      </c>
      <c r="BN2328" s="7">
        <f>IFERROR((_xlfn.DAYS(Tabla1[[#This Row],[FECHA INGRESO]],Tabla1[[#This Row],[FECHA RETIRO]]))/30,"")</f>
        <v>-7.6</v>
      </c>
    </row>
    <row r="2329" spans="1:66" ht="15" customHeight="1" x14ac:dyDescent="0.35">
      <c r="A2329" s="21">
        <v>1000049210</v>
      </c>
      <c r="B2329" s="22" t="s">
        <v>13113</v>
      </c>
      <c r="C2329" s="23">
        <v>44109</v>
      </c>
      <c r="D2329" s="23" t="s">
        <v>4008</v>
      </c>
      <c r="E2329" s="23" t="s">
        <v>111</v>
      </c>
      <c r="F2329" s="23" t="s">
        <v>70</v>
      </c>
      <c r="G2329" s="24"/>
      <c r="H2329" s="24">
        <v>24102205202</v>
      </c>
      <c r="I2329" s="24" t="s">
        <v>95</v>
      </c>
      <c r="J2329" s="24">
        <f>DATEDIF(Tabla1[[#This Row],[FECHA DE NACIMIENTO]],Tabla1[[#This Row],[FECHA ACTUAL]],"Y")</f>
        <v>21</v>
      </c>
      <c r="K2329" s="24" t="s">
        <v>73</v>
      </c>
      <c r="L2329" s="24" t="s">
        <v>112</v>
      </c>
      <c r="M2329" s="24">
        <v>0</v>
      </c>
      <c r="N2329" s="24">
        <v>2</v>
      </c>
      <c r="O2329" s="24">
        <v>3</v>
      </c>
      <c r="P2329" s="24" t="s">
        <v>101</v>
      </c>
      <c r="Q2329" s="23">
        <v>37353</v>
      </c>
      <c r="R2329" s="24" t="s">
        <v>76</v>
      </c>
      <c r="S2329" s="25">
        <v>45119</v>
      </c>
      <c r="T2329" s="24"/>
      <c r="U2329" s="24">
        <v>3222258902</v>
      </c>
      <c r="V2329" s="33" t="s">
        <v>13114</v>
      </c>
      <c r="W2329" s="24" t="s">
        <v>13115</v>
      </c>
      <c r="X2329" s="24" t="s">
        <v>13116</v>
      </c>
      <c r="Y2329" s="24" t="s">
        <v>13117</v>
      </c>
      <c r="Z2329" s="24" t="s">
        <v>285</v>
      </c>
      <c r="AA2329" s="24">
        <v>3123202015</v>
      </c>
      <c r="AB2329" s="24" t="s">
        <v>77</v>
      </c>
      <c r="AC2329" s="24" t="s">
        <v>77</v>
      </c>
      <c r="AD2329" s="24" t="s">
        <v>77</v>
      </c>
      <c r="AE2329" s="26" t="s">
        <v>151</v>
      </c>
      <c r="AF2329" s="26"/>
      <c r="AG2329" s="26"/>
      <c r="AH2329" s="27" t="s">
        <v>184</v>
      </c>
      <c r="AI2329" s="27" t="s">
        <v>1612</v>
      </c>
      <c r="AJ2329" s="27" t="s">
        <v>487</v>
      </c>
      <c r="AK2329" s="24" t="s">
        <v>121</v>
      </c>
      <c r="AL2329" s="24" t="s">
        <v>7086</v>
      </c>
      <c r="AM2329" s="23">
        <v>44109</v>
      </c>
      <c r="AN2329" s="28">
        <v>908526</v>
      </c>
      <c r="AO2329" s="28">
        <v>106454</v>
      </c>
      <c r="AP2329" s="24"/>
      <c r="AQ2329" s="24"/>
      <c r="AR2329" s="24"/>
      <c r="AS2329" s="24"/>
      <c r="AT2329" s="24"/>
      <c r="AU2329" s="24"/>
      <c r="AV2329" s="24"/>
      <c r="AW2329" s="24">
        <v>88</v>
      </c>
      <c r="AX2329" s="24"/>
      <c r="AY2329" s="24"/>
      <c r="AZ2329" s="24"/>
      <c r="BA2329" s="24"/>
      <c r="BB2329" s="24"/>
      <c r="BC2329" s="24"/>
      <c r="BD2329" s="24"/>
      <c r="BE2329" s="24"/>
      <c r="BF2329" s="23"/>
      <c r="BG2329" s="23"/>
      <c r="BH2329" s="23">
        <v>44385</v>
      </c>
      <c r="BI2329" s="26" t="s">
        <v>127</v>
      </c>
      <c r="BJ2329" s="26" t="s">
        <v>5148</v>
      </c>
      <c r="BK2329" s="29">
        <v>0</v>
      </c>
      <c r="BL2329" s="24" t="s">
        <v>129</v>
      </c>
      <c r="BM2329" s="22" t="str">
        <f ca="1">+IF(Tabla1[[#This Row],[FECHA INGRESO]]&gt;=44986,IF((TODAY()-Tabla1[[#This Row],[FECHA INGRESO]])&gt;=50,"ALERTA","TODAVÍA FALTA"),"N/A")</f>
        <v>N/A</v>
      </c>
      <c r="BN2329" s="7">
        <f>IFERROR((_xlfn.DAYS(Tabla1[[#This Row],[FECHA INGRESO]],Tabla1[[#This Row],[FECHA RETIRO]]))/30,"")</f>
        <v>-9.1999999999999993</v>
      </c>
    </row>
    <row r="2330" spans="1:66" ht="15" customHeight="1" x14ac:dyDescent="0.35">
      <c r="A2330" s="34">
        <v>1032506893</v>
      </c>
      <c r="B2330" s="22" t="s">
        <v>13118</v>
      </c>
      <c r="C2330" s="23">
        <v>44109</v>
      </c>
      <c r="D2330" s="23" t="s">
        <v>4008</v>
      </c>
      <c r="E2330" s="23" t="s">
        <v>111</v>
      </c>
      <c r="F2330" s="23" t="s">
        <v>70</v>
      </c>
      <c r="G2330" s="24"/>
      <c r="H2330" s="24">
        <v>24102238187</v>
      </c>
      <c r="I2330" s="24" t="s">
        <v>95</v>
      </c>
      <c r="J2330" s="24">
        <f>DATEDIF(Tabla1[[#This Row],[FECHA DE NACIMIENTO]],Tabla1[[#This Row],[FECHA ACTUAL]],"Y")</f>
        <v>23</v>
      </c>
      <c r="K2330" s="24" t="s">
        <v>73</v>
      </c>
      <c r="L2330" s="24" t="s">
        <v>112</v>
      </c>
      <c r="M2330" s="24">
        <v>0</v>
      </c>
      <c r="N2330" s="24">
        <v>0</v>
      </c>
      <c r="O2330" s="24">
        <v>2</v>
      </c>
      <c r="P2330" s="24" t="s">
        <v>101</v>
      </c>
      <c r="Q2330" s="23">
        <v>36407</v>
      </c>
      <c r="R2330" s="24" t="s">
        <v>76</v>
      </c>
      <c r="S2330" s="25">
        <v>45119</v>
      </c>
      <c r="T2330" s="24"/>
      <c r="U2330" s="24">
        <v>3202838879</v>
      </c>
      <c r="V2330" s="33" t="s">
        <v>13119</v>
      </c>
      <c r="W2330" s="24" t="s">
        <v>13120</v>
      </c>
      <c r="X2330" s="24" t="s">
        <v>13121</v>
      </c>
      <c r="Y2330" s="24" t="s">
        <v>13122</v>
      </c>
      <c r="Z2330" s="24" t="s">
        <v>117</v>
      </c>
      <c r="AA2330" s="24">
        <v>3125157546</v>
      </c>
      <c r="AB2330" s="24" t="s">
        <v>83</v>
      </c>
      <c r="AC2330" s="24" t="s">
        <v>83</v>
      </c>
      <c r="AD2330" s="24" t="e">
        <v>#REF!</v>
      </c>
      <c r="AE2330" s="26" t="s">
        <v>151</v>
      </c>
      <c r="AF2330" s="26"/>
      <c r="AG2330" s="26"/>
      <c r="AH2330" s="27" t="s">
        <v>184</v>
      </c>
      <c r="AI2330" s="27" t="s">
        <v>1612</v>
      </c>
      <c r="AJ2330" s="27" t="s">
        <v>487</v>
      </c>
      <c r="AK2330" s="24" t="s">
        <v>121</v>
      </c>
      <c r="AL2330" s="24" t="s">
        <v>7086</v>
      </c>
      <c r="AM2330" s="23">
        <v>44109</v>
      </c>
      <c r="AN2330" s="28">
        <v>1000000</v>
      </c>
      <c r="AO2330" s="28">
        <v>117172</v>
      </c>
      <c r="AP2330" s="24"/>
      <c r="AQ2330" s="24"/>
      <c r="AR2330" s="24"/>
      <c r="AS2330" s="24"/>
      <c r="AT2330" s="24"/>
      <c r="AU2330" s="24"/>
      <c r="AV2330" s="24"/>
      <c r="AW2330" s="24">
        <v>91</v>
      </c>
      <c r="AX2330" s="24"/>
      <c r="AY2330" s="24"/>
      <c r="AZ2330" s="24"/>
      <c r="BA2330" s="24"/>
      <c r="BB2330" s="24"/>
      <c r="BC2330" s="24"/>
      <c r="BD2330" s="24"/>
      <c r="BE2330" s="24"/>
      <c r="BF2330" s="23"/>
      <c r="BG2330" s="23"/>
      <c r="BH2330" s="23">
        <v>44580</v>
      </c>
      <c r="BI2330" s="26" t="s">
        <v>127</v>
      </c>
      <c r="BJ2330" s="26" t="s">
        <v>5148</v>
      </c>
      <c r="BK2330" s="29">
        <v>0</v>
      </c>
      <c r="BL2330" s="24" t="s">
        <v>129</v>
      </c>
      <c r="BM2330" s="22" t="str">
        <f ca="1">+IF(Tabla1[[#This Row],[FECHA INGRESO]]&gt;=44986,IF((TODAY()-Tabla1[[#This Row],[FECHA INGRESO]])&gt;=50,"ALERTA","TODAVÍA FALTA"),"N/A")</f>
        <v>N/A</v>
      </c>
      <c r="BN2330" s="7">
        <f>IFERROR((_xlfn.DAYS(Tabla1[[#This Row],[FECHA INGRESO]],Tabla1[[#This Row],[FECHA RETIRO]]))/30,"")</f>
        <v>-15.7</v>
      </c>
    </row>
    <row r="2331" spans="1:66" ht="15" customHeight="1" x14ac:dyDescent="0.35">
      <c r="A2331" s="34">
        <v>1102376974</v>
      </c>
      <c r="B2331" s="22" t="s">
        <v>13123</v>
      </c>
      <c r="C2331" s="23">
        <v>44110</v>
      </c>
      <c r="D2331" s="23" t="s">
        <v>157</v>
      </c>
      <c r="E2331" s="23" t="s">
        <v>111</v>
      </c>
      <c r="F2331" s="23" t="s">
        <v>70</v>
      </c>
      <c r="G2331" s="24"/>
      <c r="H2331" s="24">
        <v>24102251616</v>
      </c>
      <c r="I2331" s="24" t="s">
        <v>72</v>
      </c>
      <c r="J2331" s="24">
        <f>DATEDIF(Tabla1[[#This Row],[FECHA DE NACIMIENTO]],Tabla1[[#This Row],[FECHA ACTUAL]],"Y")</f>
        <v>28</v>
      </c>
      <c r="K2331" s="24" t="s">
        <v>73</v>
      </c>
      <c r="L2331" s="24" t="s">
        <v>112</v>
      </c>
      <c r="M2331" s="24">
        <v>0</v>
      </c>
      <c r="N2331" s="24">
        <v>0</v>
      </c>
      <c r="O2331" s="24">
        <v>3</v>
      </c>
      <c r="P2331" s="24" t="s">
        <v>101</v>
      </c>
      <c r="Q2331" s="23">
        <v>34825</v>
      </c>
      <c r="R2331" s="24" t="s">
        <v>13124</v>
      </c>
      <c r="S2331" s="25">
        <v>45119</v>
      </c>
      <c r="T2331" s="24"/>
      <c r="U2331" s="24">
        <v>3144347022</v>
      </c>
      <c r="V2331" s="33" t="s">
        <v>13125</v>
      </c>
      <c r="W2331" s="24" t="s">
        <v>13126</v>
      </c>
      <c r="X2331" s="24" t="s">
        <v>13127</v>
      </c>
      <c r="Y2331" s="24" t="s">
        <v>13128</v>
      </c>
      <c r="Z2331" s="24" t="s">
        <v>285</v>
      </c>
      <c r="AA2331" s="24">
        <v>3176977944</v>
      </c>
      <c r="AB2331" s="24" t="s">
        <v>77</v>
      </c>
      <c r="AC2331" s="24" t="s">
        <v>77</v>
      </c>
      <c r="AD2331" s="24" t="s">
        <v>77</v>
      </c>
      <c r="AE2331" s="26" t="s">
        <v>194</v>
      </c>
      <c r="AF2331" s="26"/>
      <c r="AG2331" s="26"/>
      <c r="AH2331" s="27" t="s">
        <v>324</v>
      </c>
      <c r="AI2331" s="27" t="s">
        <v>9573</v>
      </c>
      <c r="AJ2331" s="27" t="s">
        <v>9573</v>
      </c>
      <c r="AK2331" s="24" t="s">
        <v>121</v>
      </c>
      <c r="AL2331" s="24" t="s">
        <v>7086</v>
      </c>
      <c r="AM2331" s="23">
        <v>44110</v>
      </c>
      <c r="AN2331" s="28">
        <v>908526</v>
      </c>
      <c r="AO2331" s="28">
        <v>106454</v>
      </c>
      <c r="AP2331" s="24"/>
      <c r="AQ2331" s="24"/>
      <c r="AR2331" s="24"/>
      <c r="AS2331" s="24"/>
      <c r="AT2331" s="24" t="e">
        <v>#N/A</v>
      </c>
      <c r="AU2331" s="24" t="e">
        <v>#N/A</v>
      </c>
      <c r="AV2331" s="24" t="e">
        <v>#N/A</v>
      </c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3"/>
      <c r="BG2331" s="23"/>
      <c r="BH2331" s="23">
        <v>44208</v>
      </c>
      <c r="BI2331" s="26" t="s">
        <v>127</v>
      </c>
      <c r="BJ2331" s="26" t="s">
        <v>5148</v>
      </c>
      <c r="BK2331" s="29">
        <v>0</v>
      </c>
      <c r="BL2331" s="24" t="s">
        <v>129</v>
      </c>
      <c r="BM2331" s="22" t="str">
        <f ca="1">+IF(Tabla1[[#This Row],[FECHA INGRESO]]&gt;=44986,IF((TODAY()-Tabla1[[#This Row],[FECHA INGRESO]])&gt;=50,"ALERTA","TODAVÍA FALTA"),"N/A")</f>
        <v>N/A</v>
      </c>
      <c r="BN2331" s="7">
        <f>IFERROR((_xlfn.DAYS(Tabla1[[#This Row],[FECHA INGRESO]],Tabla1[[#This Row],[FECHA RETIRO]]))/30,"")</f>
        <v>-3.2666666666666666</v>
      </c>
    </row>
    <row r="2332" spans="1:66" x14ac:dyDescent="0.35">
      <c r="A2332" s="34">
        <v>1026291231</v>
      </c>
      <c r="B2332" s="22" t="s">
        <v>13129</v>
      </c>
      <c r="C2332" s="23">
        <v>44112</v>
      </c>
      <c r="D2332" s="23" t="s">
        <v>188</v>
      </c>
      <c r="E2332" s="23" t="s">
        <v>111</v>
      </c>
      <c r="F2332" s="23" t="s">
        <v>70</v>
      </c>
      <c r="G2332" s="24"/>
      <c r="H2332" s="24">
        <v>24102288579</v>
      </c>
      <c r="I2332" s="24" t="s">
        <v>95</v>
      </c>
      <c r="J2332" s="24">
        <f>DATEDIF(Tabla1[[#This Row],[FECHA DE NACIMIENTO]],Tabla1[[#This Row],[FECHA ACTUAL]],"Y")</f>
        <v>28</v>
      </c>
      <c r="K2332" s="24" t="s">
        <v>96</v>
      </c>
      <c r="L2332" s="24" t="s">
        <v>234</v>
      </c>
      <c r="M2332" s="24">
        <v>1</v>
      </c>
      <c r="N2332" s="24">
        <v>1</v>
      </c>
      <c r="O2332" s="24">
        <v>2</v>
      </c>
      <c r="P2332" s="24" t="s">
        <v>101</v>
      </c>
      <c r="Q2332" s="23">
        <v>34811</v>
      </c>
      <c r="R2332" s="24" t="s">
        <v>76</v>
      </c>
      <c r="S2332" s="25">
        <v>45119</v>
      </c>
      <c r="T2332" s="24"/>
      <c r="U2332" s="24">
        <v>3147210368</v>
      </c>
      <c r="V2332" s="33" t="s">
        <v>13130</v>
      </c>
      <c r="W2332" s="24" t="s">
        <v>13131</v>
      </c>
      <c r="X2332" s="24" t="s">
        <v>10759</v>
      </c>
      <c r="Y2332" s="24" t="s">
        <v>13132</v>
      </c>
      <c r="Z2332" s="24" t="s">
        <v>117</v>
      </c>
      <c r="AA2332" s="24">
        <v>3223215169</v>
      </c>
      <c r="AB2332" s="24" t="s">
        <v>77</v>
      </c>
      <c r="AC2332" s="24" t="s">
        <v>77</v>
      </c>
      <c r="AD2332" s="24" t="s">
        <v>77</v>
      </c>
      <c r="AE2332" s="26" t="s">
        <v>151</v>
      </c>
      <c r="AF2332" s="26"/>
      <c r="AG2332" s="26"/>
      <c r="AH2332" s="27" t="s">
        <v>3042</v>
      </c>
      <c r="AI2332" s="27" t="s">
        <v>9232</v>
      </c>
      <c r="AJ2332" s="27" t="s">
        <v>12947</v>
      </c>
      <c r="AK2332" s="24" t="s">
        <v>121</v>
      </c>
      <c r="AL2332" s="24" t="s">
        <v>7086</v>
      </c>
      <c r="AM2332" s="23">
        <v>44112</v>
      </c>
      <c r="AN2332" s="28">
        <v>877803</v>
      </c>
      <c r="AO2332" s="28">
        <v>102854</v>
      </c>
      <c r="AP2332" s="24"/>
      <c r="AQ2332" s="24"/>
      <c r="AR2332" s="24"/>
      <c r="AS2332" s="24"/>
      <c r="AT2332" s="24" t="e">
        <v>#N/A</v>
      </c>
      <c r="AU2332" s="24" t="e">
        <v>#N/A</v>
      </c>
      <c r="AV2332" s="24" t="e">
        <v>#N/A</v>
      </c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3"/>
      <c r="BG2332" s="23"/>
      <c r="BH2332" s="23">
        <v>44114</v>
      </c>
      <c r="BI2332" s="26" t="s">
        <v>466</v>
      </c>
      <c r="BJ2332" s="26" t="s">
        <v>273</v>
      </c>
      <c r="BK2332" s="29">
        <v>0</v>
      </c>
      <c r="BL2332" s="24" t="s">
        <v>129</v>
      </c>
      <c r="BM2332" s="22" t="str">
        <f ca="1">+IF(Tabla1[[#This Row],[FECHA INGRESO]]&gt;=44986,IF((TODAY()-Tabla1[[#This Row],[FECHA INGRESO]])&gt;=50,"ALERTA","TODAVÍA FALTA"),"N/A")</f>
        <v>N/A</v>
      </c>
      <c r="BN2332" s="7">
        <f>IFERROR((_xlfn.DAYS(Tabla1[[#This Row],[FECHA INGRESO]],Tabla1[[#This Row],[FECHA RETIRO]]))/30,"")</f>
        <v>-6.6666666666666666E-2</v>
      </c>
    </row>
    <row r="2333" spans="1:66" x14ac:dyDescent="0.35">
      <c r="A2333" s="34">
        <v>1023022391</v>
      </c>
      <c r="B2333" s="22" t="s">
        <v>13133</v>
      </c>
      <c r="C2333" s="23">
        <v>44112</v>
      </c>
      <c r="D2333" s="23" t="s">
        <v>4008</v>
      </c>
      <c r="E2333" s="23" t="s">
        <v>110</v>
      </c>
      <c r="F2333" s="23" t="s">
        <v>70</v>
      </c>
      <c r="G2333" s="24"/>
      <c r="H2333" s="24">
        <v>24102274145</v>
      </c>
      <c r="I2333" s="24" t="s">
        <v>95</v>
      </c>
      <c r="J2333" s="24">
        <f>DATEDIF(Tabla1[[#This Row],[FECHA DE NACIMIENTO]],Tabla1[[#This Row],[FECHA ACTUAL]],"Y")</f>
        <v>26</v>
      </c>
      <c r="K2333" s="24" t="s">
        <v>96</v>
      </c>
      <c r="L2333" s="24" t="s">
        <v>234</v>
      </c>
      <c r="M2333" s="24">
        <v>1</v>
      </c>
      <c r="N2333" s="24">
        <v>1</v>
      </c>
      <c r="O2333" s="24">
        <v>1</v>
      </c>
      <c r="P2333" s="24" t="s">
        <v>101</v>
      </c>
      <c r="Q2333" s="23">
        <v>35547</v>
      </c>
      <c r="R2333" s="24" t="s">
        <v>76</v>
      </c>
      <c r="S2333" s="25">
        <v>45119</v>
      </c>
      <c r="T2333" s="24"/>
      <c r="U2333" s="24">
        <v>3132111775</v>
      </c>
      <c r="V2333" s="33" t="s">
        <v>13134</v>
      </c>
      <c r="W2333" s="24" t="s">
        <v>13135</v>
      </c>
      <c r="X2333" s="24" t="s">
        <v>13136</v>
      </c>
      <c r="Y2333" s="24" t="s">
        <v>13137</v>
      </c>
      <c r="Z2333" s="24" t="s">
        <v>82</v>
      </c>
      <c r="AA2333" s="24">
        <v>3132111775</v>
      </c>
      <c r="AB2333" s="24" t="s">
        <v>77</v>
      </c>
      <c r="AC2333" s="24" t="s">
        <v>77</v>
      </c>
      <c r="AD2333" s="24" t="s">
        <v>77</v>
      </c>
      <c r="AE2333" s="26" t="s">
        <v>183</v>
      </c>
      <c r="AF2333" s="26"/>
      <c r="AG2333" s="26"/>
      <c r="AH2333" s="27" t="s">
        <v>3042</v>
      </c>
      <c r="AI2333" s="27" t="s">
        <v>9232</v>
      </c>
      <c r="AJ2333" s="27" t="s">
        <v>9317</v>
      </c>
      <c r="AK2333" s="24" t="s">
        <v>121</v>
      </c>
      <c r="AL2333" s="24" t="s">
        <v>7086</v>
      </c>
      <c r="AM2333" s="23">
        <v>44112</v>
      </c>
      <c r="AN2333" s="28">
        <v>908526</v>
      </c>
      <c r="AO2333" s="28">
        <v>106454</v>
      </c>
      <c r="AP2333" s="24"/>
      <c r="AQ2333" s="24"/>
      <c r="AR2333" s="24"/>
      <c r="AS2333" s="24"/>
      <c r="AT2333" s="24" t="e">
        <v>#N/A</v>
      </c>
      <c r="AU2333" s="24" t="e">
        <v>#N/A</v>
      </c>
      <c r="AV2333" s="24" t="e">
        <v>#N/A</v>
      </c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3"/>
      <c r="BG2333" s="23"/>
      <c r="BH2333" s="23">
        <v>44230</v>
      </c>
      <c r="BI2333" s="26" t="s">
        <v>466</v>
      </c>
      <c r="BJ2333" s="26" t="s">
        <v>5148</v>
      </c>
      <c r="BK2333" s="29">
        <v>0</v>
      </c>
      <c r="BL2333" s="24" t="s">
        <v>129</v>
      </c>
      <c r="BM2333" s="22" t="str">
        <f ca="1">+IF(Tabla1[[#This Row],[FECHA INGRESO]]&gt;=44986,IF((TODAY()-Tabla1[[#This Row],[FECHA INGRESO]])&gt;=50,"ALERTA","TODAVÍA FALTA"),"N/A")</f>
        <v>N/A</v>
      </c>
      <c r="BN2333" s="7">
        <f>IFERROR((_xlfn.DAYS(Tabla1[[#This Row],[FECHA INGRESO]],Tabla1[[#This Row],[FECHA RETIRO]]))/30,"")</f>
        <v>-3.9333333333333331</v>
      </c>
    </row>
    <row r="2334" spans="1:66" ht="15" customHeight="1" x14ac:dyDescent="0.35">
      <c r="A2334" s="34">
        <v>1014281581</v>
      </c>
      <c r="B2334" s="22" t="s">
        <v>13138</v>
      </c>
      <c r="C2334" s="23">
        <v>44112</v>
      </c>
      <c r="D2334" s="23" t="s">
        <v>582</v>
      </c>
      <c r="E2334" s="23" t="s">
        <v>111</v>
      </c>
      <c r="F2334" s="23" t="s">
        <v>70</v>
      </c>
      <c r="G2334" s="24"/>
      <c r="H2334" s="24">
        <v>24102269129</v>
      </c>
      <c r="I2334" s="24" t="s">
        <v>95</v>
      </c>
      <c r="J2334" s="24">
        <f>DATEDIF(Tabla1[[#This Row],[FECHA DE NACIMIENTO]],Tabla1[[#This Row],[FECHA ACTUAL]],"Y")</f>
        <v>26</v>
      </c>
      <c r="K2334" s="24" t="s">
        <v>73</v>
      </c>
      <c r="L2334" s="24" t="s">
        <v>234</v>
      </c>
      <c r="M2334" s="24">
        <v>1</v>
      </c>
      <c r="N2334" s="24">
        <v>1</v>
      </c>
      <c r="O2334" s="24">
        <v>3</v>
      </c>
      <c r="P2334" s="24" t="s">
        <v>101</v>
      </c>
      <c r="Q2334" s="23">
        <v>35335</v>
      </c>
      <c r="R2334" s="24" t="s">
        <v>76</v>
      </c>
      <c r="S2334" s="25">
        <v>45119</v>
      </c>
      <c r="T2334" s="24"/>
      <c r="U2334" s="24">
        <v>3012938545</v>
      </c>
      <c r="V2334" s="33" t="s">
        <v>13139</v>
      </c>
      <c r="W2334" s="24" t="s">
        <v>13140</v>
      </c>
      <c r="X2334" s="24" t="s">
        <v>6384</v>
      </c>
      <c r="Y2334" s="24" t="s">
        <v>13141</v>
      </c>
      <c r="Z2334" s="24" t="s">
        <v>285</v>
      </c>
      <c r="AA2334" s="24">
        <v>3134303089</v>
      </c>
      <c r="AB2334" s="24" t="s">
        <v>77</v>
      </c>
      <c r="AC2334" s="24" t="s">
        <v>77</v>
      </c>
      <c r="AD2334" s="24" t="s">
        <v>77</v>
      </c>
      <c r="AE2334" s="26" t="s">
        <v>151</v>
      </c>
      <c r="AF2334" s="26"/>
      <c r="AG2334" s="26"/>
      <c r="AH2334" s="27" t="s">
        <v>3042</v>
      </c>
      <c r="AI2334" s="27" t="s">
        <v>9232</v>
      </c>
      <c r="AJ2334" s="27" t="s">
        <v>12947</v>
      </c>
      <c r="AK2334" s="24" t="s">
        <v>121</v>
      </c>
      <c r="AL2334" s="24" t="s">
        <v>7086</v>
      </c>
      <c r="AM2334" s="23">
        <v>44112</v>
      </c>
      <c r="AN2334" s="28">
        <v>877803</v>
      </c>
      <c r="AO2334" s="28">
        <v>102854</v>
      </c>
      <c r="AP2334" s="24"/>
      <c r="AQ2334" s="24"/>
      <c r="AR2334" s="24"/>
      <c r="AS2334" s="24"/>
      <c r="AT2334" s="24" t="e">
        <v>#N/A</v>
      </c>
      <c r="AU2334" s="24" t="e">
        <v>#N/A</v>
      </c>
      <c r="AV2334" s="24" t="e">
        <v>#N/A</v>
      </c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3"/>
      <c r="BG2334" s="23"/>
      <c r="BH2334" s="23">
        <v>44125</v>
      </c>
      <c r="BI2334" s="26" t="s">
        <v>127</v>
      </c>
      <c r="BJ2334" s="26" t="s">
        <v>5148</v>
      </c>
      <c r="BK2334" s="29">
        <v>0</v>
      </c>
      <c r="BL2334" s="24" t="s">
        <v>129</v>
      </c>
      <c r="BM2334" s="22" t="str">
        <f ca="1">+IF(Tabla1[[#This Row],[FECHA INGRESO]]&gt;=44986,IF((TODAY()-Tabla1[[#This Row],[FECHA INGRESO]])&gt;=50,"ALERTA","TODAVÍA FALTA"),"N/A")</f>
        <v>N/A</v>
      </c>
      <c r="BN2334" s="7">
        <f>IFERROR((_xlfn.DAYS(Tabla1[[#This Row],[FECHA INGRESO]],Tabla1[[#This Row],[FECHA RETIRO]]))/30,"")</f>
        <v>-0.43333333333333335</v>
      </c>
    </row>
    <row r="2335" spans="1:66" ht="15" customHeight="1" x14ac:dyDescent="0.35">
      <c r="A2335" s="34">
        <v>1136889636</v>
      </c>
      <c r="B2335" s="22" t="s">
        <v>13142</v>
      </c>
      <c r="C2335" s="23">
        <v>44112</v>
      </c>
      <c r="D2335" s="23" t="s">
        <v>188</v>
      </c>
      <c r="E2335" s="24" t="s">
        <v>94</v>
      </c>
      <c r="F2335" s="23" t="s">
        <v>94</v>
      </c>
      <c r="G2335" s="24"/>
      <c r="H2335" s="24">
        <v>24102261428</v>
      </c>
      <c r="I2335" s="24" t="s">
        <v>95</v>
      </c>
      <c r="J2335" s="24">
        <f>DATEDIF(Tabla1[[#This Row],[FECHA DE NACIMIENTO]],Tabla1[[#This Row],[FECHA ACTUAL]],"Y")</f>
        <v>24</v>
      </c>
      <c r="K2335" s="24" t="s">
        <v>96</v>
      </c>
      <c r="L2335" s="24" t="s">
        <v>234</v>
      </c>
      <c r="M2335" s="24">
        <v>0</v>
      </c>
      <c r="N2335" s="24">
        <v>0</v>
      </c>
      <c r="O2335" s="24">
        <v>3</v>
      </c>
      <c r="P2335" s="24" t="s">
        <v>101</v>
      </c>
      <c r="Q2335" s="23">
        <v>36267</v>
      </c>
      <c r="R2335" s="24" t="s">
        <v>76</v>
      </c>
      <c r="S2335" s="25">
        <v>45119</v>
      </c>
      <c r="T2335" s="24"/>
      <c r="U2335" s="24">
        <v>3224832307</v>
      </c>
      <c r="V2335" s="33" t="s">
        <v>13143</v>
      </c>
      <c r="W2335" s="24" t="s">
        <v>13144</v>
      </c>
      <c r="X2335" s="24" t="s">
        <v>13145</v>
      </c>
      <c r="Y2335" s="24" t="s">
        <v>13146</v>
      </c>
      <c r="Z2335" s="24" t="s">
        <v>117</v>
      </c>
      <c r="AA2335" s="24">
        <v>3133530548</v>
      </c>
      <c r="AB2335" s="24" t="s">
        <v>77</v>
      </c>
      <c r="AC2335" s="24" t="s">
        <v>77</v>
      </c>
      <c r="AD2335" s="24" t="s">
        <v>77</v>
      </c>
      <c r="AE2335" s="26" t="s">
        <v>151</v>
      </c>
      <c r="AF2335" s="26"/>
      <c r="AG2335" s="26"/>
      <c r="AH2335" s="27" t="s">
        <v>3042</v>
      </c>
      <c r="AI2335" s="27" t="s">
        <v>9232</v>
      </c>
      <c r="AJ2335" s="27" t="s">
        <v>9317</v>
      </c>
      <c r="AK2335" s="24" t="s">
        <v>121</v>
      </c>
      <c r="AL2335" s="24" t="s">
        <v>7086</v>
      </c>
      <c r="AM2335" s="23">
        <v>44112</v>
      </c>
      <c r="AN2335" s="28">
        <v>908526</v>
      </c>
      <c r="AO2335" s="28">
        <v>106454</v>
      </c>
      <c r="AP2335" s="24"/>
      <c r="AQ2335" s="24"/>
      <c r="AR2335" s="24"/>
      <c r="AS2335" s="24"/>
      <c r="AT2335" s="24" t="e">
        <v>#N/A</v>
      </c>
      <c r="AU2335" s="24" t="e">
        <v>#N/A</v>
      </c>
      <c r="AV2335" s="24" t="e">
        <v>#N/A</v>
      </c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3"/>
      <c r="BG2335" s="23"/>
      <c r="BH2335" s="23">
        <v>44237</v>
      </c>
      <c r="BI2335" s="26" t="s">
        <v>127</v>
      </c>
      <c r="BJ2335" s="26" t="s">
        <v>5148</v>
      </c>
      <c r="BK2335" s="29">
        <v>0</v>
      </c>
      <c r="BL2335" s="24" t="s">
        <v>129</v>
      </c>
      <c r="BM2335" s="22" t="str">
        <f ca="1">+IF(Tabla1[[#This Row],[FECHA INGRESO]]&gt;=44986,IF((TODAY()-Tabla1[[#This Row],[FECHA INGRESO]])&gt;=50,"ALERTA","TODAVÍA FALTA"),"N/A")</f>
        <v>N/A</v>
      </c>
      <c r="BN2335" s="7">
        <f>IFERROR((_xlfn.DAYS(Tabla1[[#This Row],[FECHA INGRESO]],Tabla1[[#This Row],[FECHA RETIRO]]))/30,"")</f>
        <v>-4.166666666666667</v>
      </c>
    </row>
    <row r="2336" spans="1:66" ht="15" customHeight="1" x14ac:dyDescent="0.35">
      <c r="A2336" s="34">
        <v>1075274600</v>
      </c>
      <c r="B2336" s="22" t="s">
        <v>13147</v>
      </c>
      <c r="C2336" s="23">
        <v>44112</v>
      </c>
      <c r="D2336" s="23" t="s">
        <v>266</v>
      </c>
      <c r="E2336" s="23" t="s">
        <v>111</v>
      </c>
      <c r="F2336" s="23" t="s">
        <v>70</v>
      </c>
      <c r="G2336" s="24"/>
      <c r="H2336" s="24">
        <v>24102293672</v>
      </c>
      <c r="I2336" s="24" t="s">
        <v>95</v>
      </c>
      <c r="J2336" s="24">
        <f>DATEDIF(Tabla1[[#This Row],[FECHA DE NACIMIENTO]],Tabla1[[#This Row],[FECHA ACTUAL]],"Y")</f>
        <v>30</v>
      </c>
      <c r="K2336" s="24" t="s">
        <v>73</v>
      </c>
      <c r="L2336" s="24" t="s">
        <v>234</v>
      </c>
      <c r="M2336" s="24">
        <v>2</v>
      </c>
      <c r="N2336" s="24">
        <v>2</v>
      </c>
      <c r="O2336" s="24">
        <v>3</v>
      </c>
      <c r="P2336" s="24" t="s">
        <v>101</v>
      </c>
      <c r="Q2336" s="23">
        <v>34145</v>
      </c>
      <c r="R2336" s="24" t="s">
        <v>3821</v>
      </c>
      <c r="S2336" s="25">
        <v>45119</v>
      </c>
      <c r="T2336" s="24"/>
      <c r="U2336" s="24">
        <v>3184569503</v>
      </c>
      <c r="V2336" s="33" t="s">
        <v>13148</v>
      </c>
      <c r="W2336" s="24" t="s">
        <v>13149</v>
      </c>
      <c r="X2336" s="24" t="s">
        <v>10569</v>
      </c>
      <c r="Y2336" s="24" t="s">
        <v>13150</v>
      </c>
      <c r="Z2336" s="24" t="s">
        <v>82</v>
      </c>
      <c r="AA2336" s="24">
        <v>3174052497</v>
      </c>
      <c r="AB2336" s="24" t="s">
        <v>77</v>
      </c>
      <c r="AC2336" s="24" t="s">
        <v>77</v>
      </c>
      <c r="AD2336" s="24" t="s">
        <v>77</v>
      </c>
      <c r="AE2336" s="26" t="s">
        <v>183</v>
      </c>
      <c r="AF2336" s="26"/>
      <c r="AG2336" s="26"/>
      <c r="AH2336" s="27" t="s">
        <v>3042</v>
      </c>
      <c r="AI2336" s="27" t="s">
        <v>9232</v>
      </c>
      <c r="AJ2336" s="27" t="s">
        <v>12947</v>
      </c>
      <c r="AK2336" s="24" t="s">
        <v>121</v>
      </c>
      <c r="AL2336" s="24" t="s">
        <v>7086</v>
      </c>
      <c r="AM2336" s="23">
        <v>44112</v>
      </c>
      <c r="AN2336" s="28">
        <v>877803</v>
      </c>
      <c r="AO2336" s="28">
        <v>102854</v>
      </c>
      <c r="AP2336" s="24"/>
      <c r="AQ2336" s="24"/>
      <c r="AR2336" s="24"/>
      <c r="AS2336" s="24"/>
      <c r="AT2336" s="24" t="e">
        <v>#N/A</v>
      </c>
      <c r="AU2336" s="24" t="e">
        <v>#N/A</v>
      </c>
      <c r="AV2336" s="24" t="e">
        <v>#N/A</v>
      </c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3"/>
      <c r="BG2336" s="23"/>
      <c r="BH2336" s="23">
        <v>44126</v>
      </c>
      <c r="BI2336" s="26" t="s">
        <v>127</v>
      </c>
      <c r="BJ2336" s="26" t="s">
        <v>13151</v>
      </c>
      <c r="BK2336" s="29">
        <v>0</v>
      </c>
      <c r="BL2336" s="24" t="s">
        <v>129</v>
      </c>
      <c r="BM2336" s="22" t="str">
        <f ca="1">+IF(Tabla1[[#This Row],[FECHA INGRESO]]&gt;=44986,IF((TODAY()-Tabla1[[#This Row],[FECHA INGRESO]])&gt;=50,"ALERTA","TODAVÍA FALTA"),"N/A")</f>
        <v>N/A</v>
      </c>
      <c r="BN2336" s="7">
        <f>IFERROR((_xlfn.DAYS(Tabla1[[#This Row],[FECHA INGRESO]],Tabla1[[#This Row],[FECHA RETIRO]]))/30,"")</f>
        <v>-0.46666666666666667</v>
      </c>
    </row>
    <row r="2337" spans="1:66" ht="15" customHeight="1" x14ac:dyDescent="0.35">
      <c r="A2337" s="34">
        <v>1233905470</v>
      </c>
      <c r="B2337" s="22" t="s">
        <v>13152</v>
      </c>
      <c r="C2337" s="23">
        <v>44112</v>
      </c>
      <c r="D2337" s="23" t="s">
        <v>93</v>
      </c>
      <c r="E2337" s="23" t="s">
        <v>69</v>
      </c>
      <c r="F2337" s="23" t="s">
        <v>70</v>
      </c>
      <c r="G2337" s="24"/>
      <c r="H2337" s="24">
        <v>24102267813</v>
      </c>
      <c r="I2337" s="24" t="s">
        <v>95</v>
      </c>
      <c r="J2337" s="24">
        <f>DATEDIF(Tabla1[[#This Row],[FECHA DE NACIMIENTO]],Tabla1[[#This Row],[FECHA ACTUAL]],"Y")</f>
        <v>24</v>
      </c>
      <c r="K2337" s="24" t="s">
        <v>73</v>
      </c>
      <c r="L2337" s="24" t="s">
        <v>112</v>
      </c>
      <c r="M2337" s="24">
        <v>0</v>
      </c>
      <c r="N2337" s="24">
        <v>0</v>
      </c>
      <c r="O2337" s="24">
        <v>2</v>
      </c>
      <c r="P2337" s="24" t="s">
        <v>101</v>
      </c>
      <c r="Q2337" s="23">
        <v>36224</v>
      </c>
      <c r="R2337" s="24" t="s">
        <v>76</v>
      </c>
      <c r="S2337" s="25">
        <v>45119</v>
      </c>
      <c r="T2337" s="24"/>
      <c r="U2337" s="24">
        <v>3192350454</v>
      </c>
      <c r="V2337" s="33" t="s">
        <v>13153</v>
      </c>
      <c r="W2337" s="24" t="s">
        <v>13154</v>
      </c>
      <c r="X2337" s="24" t="s">
        <v>10458</v>
      </c>
      <c r="Y2337" s="24" t="s">
        <v>13155</v>
      </c>
      <c r="Z2337" s="24" t="s">
        <v>117</v>
      </c>
      <c r="AA2337" s="24">
        <v>3114616233</v>
      </c>
      <c r="AB2337" s="24" t="s">
        <v>77</v>
      </c>
      <c r="AC2337" s="24" t="s">
        <v>77</v>
      </c>
      <c r="AD2337" s="24" t="s">
        <v>77</v>
      </c>
      <c r="AE2337" s="26" t="s">
        <v>194</v>
      </c>
      <c r="AF2337" s="26"/>
      <c r="AG2337" s="26"/>
      <c r="AH2337" s="27" t="s">
        <v>3042</v>
      </c>
      <c r="AI2337" s="27" t="s">
        <v>9232</v>
      </c>
      <c r="AJ2337" s="27" t="s">
        <v>9317</v>
      </c>
      <c r="AK2337" s="24" t="s">
        <v>121</v>
      </c>
      <c r="AL2337" s="24" t="s">
        <v>7086</v>
      </c>
      <c r="AM2337" s="23">
        <v>44112</v>
      </c>
      <c r="AN2337" s="28">
        <v>877803</v>
      </c>
      <c r="AO2337" s="28">
        <v>102854</v>
      </c>
      <c r="AP2337" s="24"/>
      <c r="AQ2337" s="24"/>
      <c r="AR2337" s="24"/>
      <c r="AS2337" s="24"/>
      <c r="AT2337" s="24" t="e">
        <v>#N/A</v>
      </c>
      <c r="AU2337" s="24" t="e">
        <v>#N/A</v>
      </c>
      <c r="AV2337" s="24" t="e">
        <v>#N/A</v>
      </c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3"/>
      <c r="BG2337" s="23"/>
      <c r="BH2337" s="23">
        <v>44159</v>
      </c>
      <c r="BI2337" s="26" t="s">
        <v>127</v>
      </c>
      <c r="BJ2337" s="26" t="s">
        <v>5148</v>
      </c>
      <c r="BK2337" s="29">
        <v>0</v>
      </c>
      <c r="BL2337" s="24" t="s">
        <v>129</v>
      </c>
      <c r="BM2337" s="22" t="str">
        <f ca="1">+IF(Tabla1[[#This Row],[FECHA INGRESO]]&gt;=44986,IF((TODAY()-Tabla1[[#This Row],[FECHA INGRESO]])&gt;=50,"ALERTA","TODAVÍA FALTA"),"N/A")</f>
        <v>N/A</v>
      </c>
      <c r="BN2337" s="7">
        <f>IFERROR((_xlfn.DAYS(Tabla1[[#This Row],[FECHA INGRESO]],Tabla1[[#This Row],[FECHA RETIRO]]))/30,"")</f>
        <v>-1.5666666666666667</v>
      </c>
    </row>
    <row r="2338" spans="1:66" ht="15" customHeight="1" x14ac:dyDescent="0.35">
      <c r="A2338" s="34">
        <v>1003343699</v>
      </c>
      <c r="B2338" s="22" t="s">
        <v>13156</v>
      </c>
      <c r="C2338" s="23">
        <v>44112</v>
      </c>
      <c r="D2338" s="23" t="s">
        <v>582</v>
      </c>
      <c r="E2338" s="23" t="s">
        <v>111</v>
      </c>
      <c r="F2338" s="23" t="s">
        <v>70</v>
      </c>
      <c r="G2338" s="24"/>
      <c r="H2338" s="24">
        <v>24091658418</v>
      </c>
      <c r="I2338" s="24" t="s">
        <v>72</v>
      </c>
      <c r="J2338" s="24">
        <f>DATEDIF(Tabla1[[#This Row],[FECHA DE NACIMIENTO]],Tabla1[[#This Row],[FECHA ACTUAL]],"Y")</f>
        <v>34</v>
      </c>
      <c r="K2338" s="24" t="s">
        <v>73</v>
      </c>
      <c r="L2338" s="24" t="s">
        <v>234</v>
      </c>
      <c r="M2338" s="24">
        <v>1</v>
      </c>
      <c r="N2338" s="24">
        <v>1</v>
      </c>
      <c r="O2338" s="24">
        <v>2</v>
      </c>
      <c r="P2338" s="24" t="s">
        <v>101</v>
      </c>
      <c r="Q2338" s="23">
        <v>32564</v>
      </c>
      <c r="R2338" s="24" t="s">
        <v>5780</v>
      </c>
      <c r="S2338" s="25">
        <v>45119</v>
      </c>
      <c r="T2338" s="24">
        <v>3044319</v>
      </c>
      <c r="U2338" s="24">
        <v>3204660402</v>
      </c>
      <c r="V2338" s="33" t="s">
        <v>13157</v>
      </c>
      <c r="W2338" s="24" t="s">
        <v>13158</v>
      </c>
      <c r="X2338" s="24" t="s">
        <v>13159</v>
      </c>
      <c r="Y2338" s="24" t="s">
        <v>13160</v>
      </c>
      <c r="Z2338" s="24" t="s">
        <v>82</v>
      </c>
      <c r="AA2338" s="24">
        <v>3143583511</v>
      </c>
      <c r="AB2338" s="24" t="s">
        <v>77</v>
      </c>
      <c r="AC2338" s="24" t="s">
        <v>77</v>
      </c>
      <c r="AD2338" s="24" t="s">
        <v>77</v>
      </c>
      <c r="AE2338" s="26" t="s">
        <v>183</v>
      </c>
      <c r="AF2338" s="26"/>
      <c r="AG2338" s="26"/>
      <c r="AH2338" s="27" t="s">
        <v>3042</v>
      </c>
      <c r="AI2338" s="27" t="s">
        <v>9232</v>
      </c>
      <c r="AJ2338" s="27" t="s">
        <v>9317</v>
      </c>
      <c r="AK2338" s="24" t="s">
        <v>121</v>
      </c>
      <c r="AL2338" s="24" t="s">
        <v>7086</v>
      </c>
      <c r="AM2338" s="23">
        <v>44112</v>
      </c>
      <c r="AN2338" s="28">
        <v>877803</v>
      </c>
      <c r="AO2338" s="28">
        <v>102854</v>
      </c>
      <c r="AP2338" s="24"/>
      <c r="AQ2338" s="24"/>
      <c r="AR2338" s="24"/>
      <c r="AS2338" s="24"/>
      <c r="AT2338" s="24" t="e">
        <v>#N/A</v>
      </c>
      <c r="AU2338" s="24" t="e">
        <v>#N/A</v>
      </c>
      <c r="AV2338" s="24" t="e">
        <v>#N/A</v>
      </c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3"/>
      <c r="BG2338" s="23"/>
      <c r="BH2338" s="23">
        <v>44163</v>
      </c>
      <c r="BI2338" s="26" t="s">
        <v>127</v>
      </c>
      <c r="BJ2338" s="26" t="s">
        <v>5148</v>
      </c>
      <c r="BK2338" s="29">
        <v>0</v>
      </c>
      <c r="BL2338" s="24" t="s">
        <v>129</v>
      </c>
      <c r="BM2338" s="22" t="str">
        <f ca="1">+IF(Tabla1[[#This Row],[FECHA INGRESO]]&gt;=44986,IF((TODAY()-Tabla1[[#This Row],[FECHA INGRESO]])&gt;=50,"ALERTA","TODAVÍA FALTA"),"N/A")</f>
        <v>N/A</v>
      </c>
      <c r="BN2338" s="7">
        <f>IFERROR((_xlfn.DAYS(Tabla1[[#This Row],[FECHA INGRESO]],Tabla1[[#This Row],[FECHA RETIRO]]))/30,"")</f>
        <v>-1.7</v>
      </c>
    </row>
    <row r="2339" spans="1:66" ht="15" customHeight="1" x14ac:dyDescent="0.35">
      <c r="A2339" s="34">
        <v>1012453719</v>
      </c>
      <c r="B2339" s="22" t="s">
        <v>13161</v>
      </c>
      <c r="C2339" s="23">
        <v>44112</v>
      </c>
      <c r="D2339" s="23" t="s">
        <v>131</v>
      </c>
      <c r="E2339" s="23" t="s">
        <v>110</v>
      </c>
      <c r="F2339" s="23" t="s">
        <v>70</v>
      </c>
      <c r="G2339" s="24"/>
      <c r="H2339" s="24">
        <v>24091895325</v>
      </c>
      <c r="I2339" s="24" t="s">
        <v>72</v>
      </c>
      <c r="J2339" s="24">
        <f>DATEDIF(Tabla1[[#This Row],[FECHA DE NACIMIENTO]],Tabla1[[#This Row],[FECHA ACTUAL]],"Y")</f>
        <v>25</v>
      </c>
      <c r="K2339" s="24" t="s">
        <v>73</v>
      </c>
      <c r="L2339" s="24" t="s">
        <v>112</v>
      </c>
      <c r="M2339" s="24">
        <v>1</v>
      </c>
      <c r="N2339" s="24">
        <v>1</v>
      </c>
      <c r="O2339" s="24">
        <v>2</v>
      </c>
      <c r="P2339" s="24" t="s">
        <v>101</v>
      </c>
      <c r="Q2339" s="23">
        <v>35921</v>
      </c>
      <c r="R2339" s="24" t="s">
        <v>13162</v>
      </c>
      <c r="S2339" s="25">
        <v>45119</v>
      </c>
      <c r="T2339" s="24"/>
      <c r="U2339" s="24">
        <v>3176498265</v>
      </c>
      <c r="V2339" s="33" t="s">
        <v>13163</v>
      </c>
      <c r="W2339" s="24" t="s">
        <v>13164</v>
      </c>
      <c r="X2339" s="24" t="s">
        <v>13162</v>
      </c>
      <c r="Y2339" s="24" t="s">
        <v>13165</v>
      </c>
      <c r="Z2339" s="24" t="s">
        <v>117</v>
      </c>
      <c r="AA2339" s="24">
        <v>3203474759</v>
      </c>
      <c r="AB2339" s="24" t="s">
        <v>77</v>
      </c>
      <c r="AC2339" s="24" t="s">
        <v>77</v>
      </c>
      <c r="AD2339" s="24" t="s">
        <v>77</v>
      </c>
      <c r="AE2339" s="26" t="s">
        <v>151</v>
      </c>
      <c r="AF2339" s="26"/>
      <c r="AG2339" s="26"/>
      <c r="AH2339" s="27" t="s">
        <v>3042</v>
      </c>
      <c r="AI2339" s="27" t="s">
        <v>9232</v>
      </c>
      <c r="AJ2339" s="27" t="s">
        <v>12947</v>
      </c>
      <c r="AK2339" s="24" t="s">
        <v>121</v>
      </c>
      <c r="AL2339" s="24" t="s">
        <v>7086</v>
      </c>
      <c r="AM2339" s="23">
        <v>44112</v>
      </c>
      <c r="AN2339" s="28">
        <v>877803</v>
      </c>
      <c r="AO2339" s="28">
        <v>102854</v>
      </c>
      <c r="AP2339" s="24"/>
      <c r="AQ2339" s="24"/>
      <c r="AR2339" s="24"/>
      <c r="AS2339" s="24"/>
      <c r="AT2339" s="24" t="e">
        <v>#N/A</v>
      </c>
      <c r="AU2339" s="24" t="e">
        <v>#N/A</v>
      </c>
      <c r="AV2339" s="24" t="e">
        <v>#N/A</v>
      </c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3"/>
      <c r="BG2339" s="23"/>
      <c r="BH2339" s="23">
        <v>44121</v>
      </c>
      <c r="BI2339" s="26" t="s">
        <v>127</v>
      </c>
      <c r="BJ2339" s="26" t="s">
        <v>5148</v>
      </c>
      <c r="BK2339" s="29">
        <v>0</v>
      </c>
      <c r="BL2339" s="24" t="s">
        <v>129</v>
      </c>
      <c r="BM2339" s="22" t="str">
        <f ca="1">+IF(Tabla1[[#This Row],[FECHA INGRESO]]&gt;=44986,IF((TODAY()-Tabla1[[#This Row],[FECHA INGRESO]])&gt;=50,"ALERTA","TODAVÍA FALTA"),"N/A")</f>
        <v>N/A</v>
      </c>
      <c r="BN2339" s="7">
        <f>IFERROR((_xlfn.DAYS(Tabla1[[#This Row],[FECHA INGRESO]],Tabla1[[#This Row],[FECHA RETIRO]]))/30,"")</f>
        <v>-0.3</v>
      </c>
    </row>
    <row r="2340" spans="1:66" ht="15" customHeight="1" x14ac:dyDescent="0.35">
      <c r="A2340" s="34">
        <v>1098753552</v>
      </c>
      <c r="B2340" s="22" t="s">
        <v>13166</v>
      </c>
      <c r="C2340" s="23">
        <v>44117</v>
      </c>
      <c r="D2340" s="23" t="s">
        <v>11633</v>
      </c>
      <c r="E2340" s="24" t="s">
        <v>94</v>
      </c>
      <c r="F2340" s="23" t="s">
        <v>70</v>
      </c>
      <c r="G2340" s="24"/>
      <c r="H2340" s="24">
        <v>24102326938</v>
      </c>
      <c r="I2340" s="24" t="s">
        <v>72</v>
      </c>
      <c r="J2340" s="24">
        <f>DATEDIF(Tabla1[[#This Row],[FECHA DE NACIMIENTO]],Tabla1[[#This Row],[FECHA ACTUAL]],"Y")</f>
        <v>29</v>
      </c>
      <c r="K2340" s="24" t="s">
        <v>73</v>
      </c>
      <c r="L2340" s="24" t="s">
        <v>112</v>
      </c>
      <c r="M2340" s="24">
        <v>0</v>
      </c>
      <c r="N2340" s="24">
        <v>0</v>
      </c>
      <c r="O2340" s="24">
        <v>2</v>
      </c>
      <c r="P2340" s="24" t="s">
        <v>101</v>
      </c>
      <c r="Q2340" s="23">
        <v>34450</v>
      </c>
      <c r="R2340" s="24" t="s">
        <v>3332</v>
      </c>
      <c r="S2340" s="25">
        <v>45119</v>
      </c>
      <c r="T2340" s="24"/>
      <c r="U2340" s="24">
        <v>3014331188</v>
      </c>
      <c r="V2340" s="33" t="s">
        <v>13167</v>
      </c>
      <c r="W2340" s="24" t="s">
        <v>13168</v>
      </c>
      <c r="X2340" s="24" t="s">
        <v>13169</v>
      </c>
      <c r="Y2340" s="24" t="s">
        <v>13170</v>
      </c>
      <c r="Z2340" s="24" t="s">
        <v>285</v>
      </c>
      <c r="AA2340" s="24">
        <v>3155213084</v>
      </c>
      <c r="AB2340" s="24" t="s">
        <v>77</v>
      </c>
      <c r="AC2340" s="24" t="s">
        <v>77</v>
      </c>
      <c r="AD2340" s="24" t="s">
        <v>77</v>
      </c>
      <c r="AE2340" s="26" t="s">
        <v>151</v>
      </c>
      <c r="AF2340" s="26"/>
      <c r="AG2340" s="26"/>
      <c r="AH2340" s="27" t="s">
        <v>324</v>
      </c>
      <c r="AI2340" s="27" t="s">
        <v>9573</v>
      </c>
      <c r="AJ2340" s="27" t="s">
        <v>9573</v>
      </c>
      <c r="AK2340" s="24" t="s">
        <v>121</v>
      </c>
      <c r="AL2340" s="24" t="s">
        <v>7086</v>
      </c>
      <c r="AM2340" s="23">
        <v>44117</v>
      </c>
      <c r="AN2340" s="28">
        <v>908526</v>
      </c>
      <c r="AO2340" s="28">
        <v>106454</v>
      </c>
      <c r="AP2340" s="24"/>
      <c r="AQ2340" s="24"/>
      <c r="AR2340" s="24"/>
      <c r="AS2340" s="24"/>
      <c r="AT2340" s="24"/>
      <c r="AU2340" s="24"/>
      <c r="AV2340" s="24"/>
      <c r="AW2340" s="24">
        <v>85</v>
      </c>
      <c r="AX2340" s="24"/>
      <c r="AY2340" s="24"/>
      <c r="AZ2340" s="24"/>
      <c r="BA2340" s="24"/>
      <c r="BB2340" s="24"/>
      <c r="BC2340" s="24"/>
      <c r="BD2340" s="24"/>
      <c r="BE2340" s="24"/>
      <c r="BF2340" s="23"/>
      <c r="BG2340" s="23"/>
      <c r="BH2340" s="23">
        <v>44414</v>
      </c>
      <c r="BI2340" s="26" t="s">
        <v>127</v>
      </c>
      <c r="BJ2340" s="26" t="s">
        <v>5148</v>
      </c>
      <c r="BK2340" s="29">
        <v>0</v>
      </c>
      <c r="BL2340" s="24" t="s">
        <v>129</v>
      </c>
      <c r="BM2340" s="22" t="str">
        <f ca="1">+IF(Tabla1[[#This Row],[FECHA INGRESO]]&gt;=44986,IF((TODAY()-Tabla1[[#This Row],[FECHA INGRESO]])&gt;=50,"ALERTA","TODAVÍA FALTA"),"N/A")</f>
        <v>N/A</v>
      </c>
      <c r="BN2340" s="7">
        <f>IFERROR((_xlfn.DAYS(Tabla1[[#This Row],[FECHA INGRESO]],Tabla1[[#This Row],[FECHA RETIRO]]))/30,"")</f>
        <v>-9.9</v>
      </c>
    </row>
    <row r="2341" spans="1:66" ht="15" customHeight="1" x14ac:dyDescent="0.35">
      <c r="A2341" s="21">
        <v>1030650610</v>
      </c>
      <c r="B2341" s="22" t="s">
        <v>13171</v>
      </c>
      <c r="C2341" s="23">
        <v>44117</v>
      </c>
      <c r="D2341" s="23" t="s">
        <v>582</v>
      </c>
      <c r="E2341" s="23" t="s">
        <v>111</v>
      </c>
      <c r="F2341" s="23" t="s">
        <v>70</v>
      </c>
      <c r="G2341" s="24"/>
      <c r="H2341" s="24">
        <v>24053748698</v>
      </c>
      <c r="I2341" s="24" t="s">
        <v>95</v>
      </c>
      <c r="J2341" s="24">
        <f>DATEDIF(Tabla1[[#This Row],[FECHA DE NACIMIENTO]],Tabla1[[#This Row],[FECHA ACTUAL]],"Y")</f>
        <v>28</v>
      </c>
      <c r="K2341" s="24" t="s">
        <v>73</v>
      </c>
      <c r="L2341" s="24" t="s">
        <v>234</v>
      </c>
      <c r="M2341" s="24">
        <v>1</v>
      </c>
      <c r="N2341" s="24">
        <v>1</v>
      </c>
      <c r="O2341" s="24">
        <v>3</v>
      </c>
      <c r="P2341" s="24" t="s">
        <v>101</v>
      </c>
      <c r="Q2341" s="23">
        <v>34726</v>
      </c>
      <c r="R2341" s="24" t="s">
        <v>76</v>
      </c>
      <c r="S2341" s="25">
        <v>45119</v>
      </c>
      <c r="T2341" s="24"/>
      <c r="U2341" s="24">
        <v>3118521904</v>
      </c>
      <c r="V2341" s="33" t="s">
        <v>13172</v>
      </c>
      <c r="W2341" s="24" t="s">
        <v>13173</v>
      </c>
      <c r="X2341" s="24" t="s">
        <v>13174</v>
      </c>
      <c r="Y2341" s="24" t="s">
        <v>13175</v>
      </c>
      <c r="Z2341" s="24" t="s">
        <v>82</v>
      </c>
      <c r="AA2341" s="24">
        <v>3187747604</v>
      </c>
      <c r="AB2341" s="24" t="s">
        <v>83</v>
      </c>
      <c r="AC2341" s="24" t="s">
        <v>83</v>
      </c>
      <c r="AD2341" s="24" t="e">
        <v>#REF!</v>
      </c>
      <c r="AE2341" s="26" t="s">
        <v>183</v>
      </c>
      <c r="AF2341" s="26" t="s">
        <v>13176</v>
      </c>
      <c r="AG2341" s="26" t="s">
        <v>75</v>
      </c>
      <c r="AH2341" s="27" t="s">
        <v>1599</v>
      </c>
      <c r="AI2341" s="27" t="s">
        <v>1612</v>
      </c>
      <c r="AJ2341" s="27" t="s">
        <v>487</v>
      </c>
      <c r="AK2341" s="24" t="s">
        <v>121</v>
      </c>
      <c r="AL2341" s="24" t="s">
        <v>7086</v>
      </c>
      <c r="AM2341" s="23">
        <v>44117</v>
      </c>
      <c r="AN2341" s="28">
        <v>1707877</v>
      </c>
      <c r="AO2341" s="28">
        <v>140606</v>
      </c>
      <c r="AP2341" s="24">
        <v>0</v>
      </c>
      <c r="AQ2341" s="24">
        <v>0</v>
      </c>
      <c r="AR2341" s="24">
        <v>0</v>
      </c>
      <c r="AS2341" s="24">
        <v>0</v>
      </c>
      <c r="AT2341" s="24">
        <v>0</v>
      </c>
      <c r="AU2341" s="24">
        <v>0</v>
      </c>
      <c r="AV2341" s="24">
        <v>0</v>
      </c>
      <c r="AW2341" s="24">
        <v>86</v>
      </c>
      <c r="AX2341" s="24" t="s">
        <v>13177</v>
      </c>
      <c r="AY2341" s="24">
        <v>0</v>
      </c>
      <c r="AZ2341" s="24">
        <v>0</v>
      </c>
      <c r="BA2341" s="24">
        <v>0</v>
      </c>
      <c r="BB2341" s="24">
        <v>0</v>
      </c>
      <c r="BC2341" s="24">
        <v>0</v>
      </c>
      <c r="BD2341" s="24">
        <v>0</v>
      </c>
      <c r="BE2341" s="24">
        <v>0</v>
      </c>
      <c r="BF2341" s="23"/>
      <c r="BG2341" s="23"/>
      <c r="BH2341" s="23" t="s">
        <v>75</v>
      </c>
      <c r="BI2341" s="26">
        <v>0</v>
      </c>
      <c r="BJ2341" s="26">
        <v>0</v>
      </c>
      <c r="BK2341" s="29">
        <v>0</v>
      </c>
      <c r="BL2341" s="24" t="s">
        <v>91</v>
      </c>
      <c r="BM2341" s="22" t="str">
        <f ca="1">+IF(Tabla1[[#This Row],[FECHA INGRESO]]&gt;=44986,IF((TODAY()-Tabla1[[#This Row],[FECHA INGRESO]])&gt;=50,"ALERTA","TODAVÍA FALTA"),"N/A")</f>
        <v>N/A</v>
      </c>
      <c r="BN2341" s="7" t="str">
        <f>IFERROR((_xlfn.DAYS(Tabla1[[#This Row],[FECHA INGRESO]],Tabla1[[#This Row],[FECHA RETIRO]]))/30,"")</f>
        <v/>
      </c>
    </row>
    <row r="2342" spans="1:66" x14ac:dyDescent="0.35">
      <c r="A2342" s="34">
        <v>1030676687</v>
      </c>
      <c r="B2342" s="22" t="s">
        <v>12201</v>
      </c>
      <c r="C2342" s="23">
        <v>44118</v>
      </c>
      <c r="D2342" s="23" t="s">
        <v>188</v>
      </c>
      <c r="E2342" s="23" t="s">
        <v>110</v>
      </c>
      <c r="F2342" s="23" t="s">
        <v>70</v>
      </c>
      <c r="G2342" s="24"/>
      <c r="H2342" s="24">
        <v>24099457208</v>
      </c>
      <c r="I2342" s="24" t="s">
        <v>72</v>
      </c>
      <c r="J2342" s="24">
        <f>DATEDIF(Tabla1[[#This Row],[FECHA DE NACIMIENTO]],Tabla1[[#This Row],[FECHA ACTUAL]],"Y")</f>
        <v>26</v>
      </c>
      <c r="K2342" s="24" t="s">
        <v>73</v>
      </c>
      <c r="L2342" s="24" t="s">
        <v>112</v>
      </c>
      <c r="M2342" s="24">
        <v>0</v>
      </c>
      <c r="N2342" s="24">
        <v>0</v>
      </c>
      <c r="O2342" s="24">
        <v>2</v>
      </c>
      <c r="P2342" s="24" t="s">
        <v>101</v>
      </c>
      <c r="Q2342" s="23">
        <v>35510</v>
      </c>
      <c r="R2342" s="24" t="s">
        <v>76</v>
      </c>
      <c r="S2342" s="25">
        <v>45119</v>
      </c>
      <c r="T2342" s="24">
        <v>3749665</v>
      </c>
      <c r="U2342" s="24">
        <v>3123355762</v>
      </c>
      <c r="V2342" s="24" t="s">
        <v>13178</v>
      </c>
      <c r="W2342" s="24" t="s">
        <v>12203</v>
      </c>
      <c r="X2342" s="24" t="s">
        <v>10489</v>
      </c>
      <c r="Y2342" s="24" t="s">
        <v>12204</v>
      </c>
      <c r="Z2342" s="24" t="s">
        <v>285</v>
      </c>
      <c r="AA2342" s="24">
        <v>3023854373</v>
      </c>
      <c r="AB2342" s="24" t="s">
        <v>83</v>
      </c>
      <c r="AC2342" s="24" t="s">
        <v>101</v>
      </c>
      <c r="AD2342" s="24" t="e">
        <v>#REF!</v>
      </c>
      <c r="AE2342" s="26" t="s">
        <v>183</v>
      </c>
      <c r="AF2342" s="26"/>
      <c r="AG2342" s="26" t="s">
        <v>12205</v>
      </c>
      <c r="AH2342" s="27" t="s">
        <v>9506</v>
      </c>
      <c r="AI2342" s="27" t="s">
        <v>687</v>
      </c>
      <c r="AJ2342" s="27" t="s">
        <v>687</v>
      </c>
      <c r="AK2342" s="24" t="s">
        <v>89</v>
      </c>
      <c r="AL2342" s="24" t="s">
        <v>7086</v>
      </c>
      <c r="AM2342" s="23">
        <v>44118</v>
      </c>
      <c r="AN2342" s="28">
        <v>1163241</v>
      </c>
      <c r="AO2342" s="28">
        <v>117172</v>
      </c>
      <c r="AP2342" s="24"/>
      <c r="AQ2342" s="24"/>
      <c r="AR2342" s="24"/>
      <c r="AS2342" s="24"/>
      <c r="AT2342" s="24"/>
      <c r="AU2342" s="24"/>
      <c r="AV2342" s="24"/>
      <c r="AW2342" s="24">
        <v>84</v>
      </c>
      <c r="AX2342" s="24"/>
      <c r="AY2342" s="24"/>
      <c r="AZ2342" s="24"/>
      <c r="BA2342" s="24"/>
      <c r="BB2342" s="24"/>
      <c r="BC2342" s="24"/>
      <c r="BD2342" s="24"/>
      <c r="BE2342" s="24"/>
      <c r="BF2342" s="23"/>
      <c r="BG2342" s="23"/>
      <c r="BH2342" s="23">
        <v>44585</v>
      </c>
      <c r="BI2342" s="26" t="s">
        <v>127</v>
      </c>
      <c r="BJ2342" s="26" t="s">
        <v>5148</v>
      </c>
      <c r="BK2342" s="29">
        <v>0</v>
      </c>
      <c r="BL2342" s="24" t="s">
        <v>129</v>
      </c>
      <c r="BM2342" s="22" t="str">
        <f ca="1">+IF(Tabla1[[#This Row],[FECHA INGRESO]]&gt;=44986,IF((TODAY()-Tabla1[[#This Row],[FECHA INGRESO]])&gt;=50,"ALERTA","TODAVÍA FALTA"),"N/A")</f>
        <v>N/A</v>
      </c>
      <c r="BN2342" s="7">
        <f>IFERROR((_xlfn.DAYS(Tabla1[[#This Row],[FECHA INGRESO]],Tabla1[[#This Row],[FECHA RETIRO]]))/30,"")</f>
        <v>-15.566666666666666</v>
      </c>
    </row>
    <row r="2343" spans="1:66" x14ac:dyDescent="0.35">
      <c r="A2343" s="34">
        <v>1016010734</v>
      </c>
      <c r="B2343" s="22" t="s">
        <v>13179</v>
      </c>
      <c r="C2343" s="23">
        <v>44123</v>
      </c>
      <c r="D2343" s="23" t="s">
        <v>4008</v>
      </c>
      <c r="E2343" s="24" t="s">
        <v>94</v>
      </c>
      <c r="F2343" s="23" t="s">
        <v>70</v>
      </c>
      <c r="G2343" s="24"/>
      <c r="H2343" s="24">
        <v>24102416211</v>
      </c>
      <c r="I2343" s="24" t="s">
        <v>95</v>
      </c>
      <c r="J2343" s="24">
        <f>DATEDIF(Tabla1[[#This Row],[FECHA DE NACIMIENTO]],Tabla1[[#This Row],[FECHA ACTUAL]],"Y")</f>
        <v>35</v>
      </c>
      <c r="K2343" s="24" t="s">
        <v>320</v>
      </c>
      <c r="L2343" s="24" t="s">
        <v>112</v>
      </c>
      <c r="M2343" s="24">
        <v>0</v>
      </c>
      <c r="N2343" s="24">
        <v>0</v>
      </c>
      <c r="O2343" s="24">
        <v>3</v>
      </c>
      <c r="P2343" s="24" t="s">
        <v>101</v>
      </c>
      <c r="Q2343" s="23">
        <v>32333</v>
      </c>
      <c r="R2343" s="24" t="s">
        <v>76</v>
      </c>
      <c r="S2343" s="25">
        <v>45119</v>
      </c>
      <c r="T2343" s="24"/>
      <c r="U2343" s="24">
        <v>3126055377</v>
      </c>
      <c r="V2343" s="33" t="s">
        <v>13180</v>
      </c>
      <c r="W2343" s="24" t="s">
        <v>13181</v>
      </c>
      <c r="X2343" s="24" t="s">
        <v>13182</v>
      </c>
      <c r="Y2343" s="24" t="s">
        <v>13183</v>
      </c>
      <c r="Z2343" s="24" t="s">
        <v>117</v>
      </c>
      <c r="AA2343" s="24">
        <v>3123041086</v>
      </c>
      <c r="AB2343" s="24" t="s">
        <v>77</v>
      </c>
      <c r="AC2343" s="24" t="s">
        <v>77</v>
      </c>
      <c r="AD2343" s="24" t="s">
        <v>77</v>
      </c>
      <c r="AE2343" s="26" t="s">
        <v>183</v>
      </c>
      <c r="AF2343" s="26"/>
      <c r="AG2343" s="26"/>
      <c r="AH2343" s="27" t="s">
        <v>184</v>
      </c>
      <c r="AI2343" s="27" t="s">
        <v>120</v>
      </c>
      <c r="AJ2343" s="27" t="s">
        <v>120</v>
      </c>
      <c r="AK2343" s="24" t="s">
        <v>121</v>
      </c>
      <c r="AL2343" s="24" t="s">
        <v>7086</v>
      </c>
      <c r="AM2343" s="23">
        <v>44123</v>
      </c>
      <c r="AN2343" s="28">
        <v>877803</v>
      </c>
      <c r="AO2343" s="28">
        <v>102854</v>
      </c>
      <c r="AP2343" s="24"/>
      <c r="AQ2343" s="24"/>
      <c r="AR2343" s="24"/>
      <c r="AS2343" s="24"/>
      <c r="AT2343" s="24" t="e">
        <v>#N/A</v>
      </c>
      <c r="AU2343" s="24" t="e">
        <v>#N/A</v>
      </c>
      <c r="AV2343" s="24" t="e">
        <v>#N/A</v>
      </c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3"/>
      <c r="BG2343" s="23"/>
      <c r="BH2343" s="23">
        <v>44160</v>
      </c>
      <c r="BI2343" s="26" t="s">
        <v>127</v>
      </c>
      <c r="BJ2343" s="26" t="s">
        <v>5148</v>
      </c>
      <c r="BK2343" s="29">
        <v>0</v>
      </c>
      <c r="BL2343" s="24" t="s">
        <v>129</v>
      </c>
      <c r="BM2343" s="22" t="str">
        <f ca="1">+IF(Tabla1[[#This Row],[FECHA INGRESO]]&gt;=44986,IF((TODAY()-Tabla1[[#This Row],[FECHA INGRESO]])&gt;=50,"ALERTA","TODAVÍA FALTA"),"N/A")</f>
        <v>N/A</v>
      </c>
      <c r="BN2343" s="7">
        <f>IFERROR((_xlfn.DAYS(Tabla1[[#This Row],[FECHA INGRESO]],Tabla1[[#This Row],[FECHA RETIRO]]))/30,"")</f>
        <v>-1.2333333333333334</v>
      </c>
    </row>
    <row r="2344" spans="1:66" x14ac:dyDescent="0.35">
      <c r="A2344" s="34">
        <v>1233908551</v>
      </c>
      <c r="B2344" s="22" t="s">
        <v>13184</v>
      </c>
      <c r="C2344" s="23">
        <v>44123</v>
      </c>
      <c r="D2344" s="23" t="s">
        <v>93</v>
      </c>
      <c r="E2344" s="23" t="s">
        <v>111</v>
      </c>
      <c r="F2344" s="23" t="s">
        <v>70</v>
      </c>
      <c r="G2344" s="24"/>
      <c r="H2344" s="24">
        <v>24102432679</v>
      </c>
      <c r="I2344" s="24" t="s">
        <v>95</v>
      </c>
      <c r="J2344" s="24">
        <f>DATEDIF(Tabla1[[#This Row],[FECHA DE NACIMIENTO]],Tabla1[[#This Row],[FECHA ACTUAL]],"Y")</f>
        <v>24</v>
      </c>
      <c r="K2344" s="24" t="s">
        <v>96</v>
      </c>
      <c r="L2344" s="24" t="s">
        <v>112</v>
      </c>
      <c r="M2344" s="24">
        <v>0</v>
      </c>
      <c r="N2344" s="24">
        <v>0</v>
      </c>
      <c r="O2344" s="24">
        <v>2</v>
      </c>
      <c r="P2344" s="24" t="s">
        <v>101</v>
      </c>
      <c r="Q2344" s="23">
        <v>36346</v>
      </c>
      <c r="R2344" s="24" t="s">
        <v>76</v>
      </c>
      <c r="S2344" s="25">
        <v>45119</v>
      </c>
      <c r="T2344" s="24"/>
      <c r="U2344" s="24">
        <v>3178207769</v>
      </c>
      <c r="V2344" s="33" t="s">
        <v>13185</v>
      </c>
      <c r="W2344" s="24" t="s">
        <v>13186</v>
      </c>
      <c r="X2344" s="24" t="s">
        <v>13187</v>
      </c>
      <c r="Y2344" s="24" t="s">
        <v>13188</v>
      </c>
      <c r="Z2344" s="24" t="s">
        <v>117</v>
      </c>
      <c r="AA2344" s="24">
        <v>3105179163</v>
      </c>
      <c r="AB2344" s="24" t="s">
        <v>77</v>
      </c>
      <c r="AC2344" s="24" t="s">
        <v>77</v>
      </c>
      <c r="AD2344" s="24" t="s">
        <v>77</v>
      </c>
      <c r="AE2344" s="26" t="s">
        <v>194</v>
      </c>
      <c r="AF2344" s="26"/>
      <c r="AG2344" s="26"/>
      <c r="AH2344" s="27" t="s">
        <v>184</v>
      </c>
      <c r="AI2344" s="27" t="s">
        <v>1612</v>
      </c>
      <c r="AJ2344" s="27" t="s">
        <v>487</v>
      </c>
      <c r="AK2344" s="24" t="s">
        <v>121</v>
      </c>
      <c r="AL2344" s="24" t="s">
        <v>7086</v>
      </c>
      <c r="AM2344" s="23">
        <v>44123</v>
      </c>
      <c r="AN2344" s="28">
        <v>908526</v>
      </c>
      <c r="AO2344" s="28">
        <v>106454</v>
      </c>
      <c r="AP2344" s="24"/>
      <c r="AQ2344" s="24"/>
      <c r="AR2344" s="24"/>
      <c r="AS2344" s="24"/>
      <c r="AT2344" s="24" t="e">
        <v>#N/A</v>
      </c>
      <c r="AU2344" s="24" t="e">
        <v>#N/A</v>
      </c>
      <c r="AV2344" s="24" t="e">
        <v>#N/A</v>
      </c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3"/>
      <c r="BG2344" s="23"/>
      <c r="BH2344" s="23">
        <v>44270</v>
      </c>
      <c r="BI2344" s="26" t="s">
        <v>127</v>
      </c>
      <c r="BJ2344" s="26" t="s">
        <v>5148</v>
      </c>
      <c r="BK2344" s="29">
        <v>0</v>
      </c>
      <c r="BL2344" s="24" t="s">
        <v>129</v>
      </c>
      <c r="BM2344" s="22" t="str">
        <f ca="1">+IF(Tabla1[[#This Row],[FECHA INGRESO]]&gt;=44986,IF((TODAY()-Tabla1[[#This Row],[FECHA INGRESO]])&gt;=50,"ALERTA","TODAVÍA FALTA"),"N/A")</f>
        <v>N/A</v>
      </c>
      <c r="BN2344" s="7">
        <f>IFERROR((_xlfn.DAYS(Tabla1[[#This Row],[FECHA INGRESO]],Tabla1[[#This Row],[FECHA RETIRO]]))/30,"")</f>
        <v>-4.9000000000000004</v>
      </c>
    </row>
    <row r="2345" spans="1:66" s="59" customFormat="1" ht="14.25" customHeight="1" x14ac:dyDescent="0.35">
      <c r="A2345" s="34">
        <v>80058350</v>
      </c>
      <c r="B2345" s="22" t="s">
        <v>13189</v>
      </c>
      <c r="C2345" s="23">
        <v>44123</v>
      </c>
      <c r="D2345" s="23" t="s">
        <v>871</v>
      </c>
      <c r="E2345" s="23" t="s">
        <v>69</v>
      </c>
      <c r="F2345" s="23" t="s">
        <v>94</v>
      </c>
      <c r="G2345" s="24"/>
      <c r="H2345" s="24">
        <v>24102440416</v>
      </c>
      <c r="I2345" s="24" t="s">
        <v>72</v>
      </c>
      <c r="J2345" s="24">
        <f>DATEDIF(Tabla1[[#This Row],[FECHA DE NACIMIENTO]],Tabla1[[#This Row],[FECHA ACTUAL]],"Y")</f>
        <v>42</v>
      </c>
      <c r="K2345" s="24" t="s">
        <v>320</v>
      </c>
      <c r="L2345" s="24" t="s">
        <v>234</v>
      </c>
      <c r="M2345" s="24">
        <v>2</v>
      </c>
      <c r="N2345" s="24">
        <v>3</v>
      </c>
      <c r="O2345" s="24">
        <v>3</v>
      </c>
      <c r="P2345" s="24" t="s">
        <v>101</v>
      </c>
      <c r="Q2345" s="23">
        <v>29442</v>
      </c>
      <c r="R2345" s="24" t="s">
        <v>76</v>
      </c>
      <c r="S2345" s="25">
        <v>45119</v>
      </c>
      <c r="T2345" s="24"/>
      <c r="U2345" s="24">
        <v>3144075008</v>
      </c>
      <c r="V2345" s="33" t="s">
        <v>13190</v>
      </c>
      <c r="W2345" s="24" t="s">
        <v>13191</v>
      </c>
      <c r="X2345" s="24" t="s">
        <v>13192</v>
      </c>
      <c r="Y2345" s="24" t="s">
        <v>13193</v>
      </c>
      <c r="Z2345" s="24" t="s">
        <v>82</v>
      </c>
      <c r="AA2345" s="24">
        <v>3192303463</v>
      </c>
      <c r="AB2345" s="24" t="s">
        <v>77</v>
      </c>
      <c r="AC2345" s="24" t="s">
        <v>77</v>
      </c>
      <c r="AD2345" s="24" t="s">
        <v>77</v>
      </c>
      <c r="AE2345" s="26" t="s">
        <v>151</v>
      </c>
      <c r="AF2345" s="26"/>
      <c r="AG2345" s="26"/>
      <c r="AH2345" s="27" t="s">
        <v>184</v>
      </c>
      <c r="AI2345" s="27" t="s">
        <v>120</v>
      </c>
      <c r="AJ2345" s="27" t="s">
        <v>120</v>
      </c>
      <c r="AK2345" s="24" t="s">
        <v>121</v>
      </c>
      <c r="AL2345" s="24" t="s">
        <v>7086</v>
      </c>
      <c r="AM2345" s="23">
        <v>44123</v>
      </c>
      <c r="AN2345" s="28">
        <v>908526</v>
      </c>
      <c r="AO2345" s="28">
        <v>106454</v>
      </c>
      <c r="AP2345" s="24" t="s">
        <v>13194</v>
      </c>
      <c r="AQ2345" s="24"/>
      <c r="AR2345" s="24"/>
      <c r="AS2345" s="24"/>
      <c r="AT2345" s="24" t="e">
        <v>#N/A</v>
      </c>
      <c r="AU2345" s="24" t="e">
        <v>#N/A</v>
      </c>
      <c r="AV2345" s="24" t="e">
        <v>#N/A</v>
      </c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3"/>
      <c r="BG2345" s="23"/>
      <c r="BH2345" s="23">
        <v>44251</v>
      </c>
      <c r="BI2345" s="26" t="s">
        <v>466</v>
      </c>
      <c r="BJ2345" s="26" t="s">
        <v>273</v>
      </c>
      <c r="BK2345" s="29">
        <v>0</v>
      </c>
      <c r="BL2345" s="24" t="s">
        <v>129</v>
      </c>
      <c r="BM2345" s="22" t="str">
        <f ca="1">+IF(Tabla1[[#This Row],[FECHA INGRESO]]&gt;=44986,IF((TODAY()-Tabla1[[#This Row],[FECHA INGRESO]])&gt;=50,"ALERTA","TODAVÍA FALTA"),"N/A")</f>
        <v>N/A</v>
      </c>
      <c r="BN2345" s="58">
        <f>IFERROR((_xlfn.DAYS(Tabla1[[#This Row],[FECHA INGRESO]],Tabla1[[#This Row],[FECHA RETIRO]]))/30,"")</f>
        <v>-4.2666666666666666</v>
      </c>
    </row>
    <row r="2346" spans="1:66" ht="14.25" customHeight="1" x14ac:dyDescent="0.35">
      <c r="A2346" s="34">
        <v>1026575314</v>
      </c>
      <c r="B2346" s="22" t="s">
        <v>13195</v>
      </c>
      <c r="C2346" s="23">
        <v>44125</v>
      </c>
      <c r="D2346" s="23" t="s">
        <v>266</v>
      </c>
      <c r="E2346" s="24" t="s">
        <v>94</v>
      </c>
      <c r="F2346" s="23" t="s">
        <v>70</v>
      </c>
      <c r="G2346" s="24"/>
      <c r="H2346" s="24">
        <v>24102448960</v>
      </c>
      <c r="I2346" s="24" t="s">
        <v>95</v>
      </c>
      <c r="J2346" s="24">
        <f>DATEDIF(Tabla1[[#This Row],[FECHA DE NACIMIENTO]],Tabla1[[#This Row],[FECHA ACTUAL]],"Y")</f>
        <v>30</v>
      </c>
      <c r="K2346" s="24" t="s">
        <v>73</v>
      </c>
      <c r="L2346" s="24" t="s">
        <v>234</v>
      </c>
      <c r="M2346" s="24">
        <v>1</v>
      </c>
      <c r="N2346" s="24">
        <v>1</v>
      </c>
      <c r="O2346" s="24">
        <v>2</v>
      </c>
      <c r="P2346" s="24" t="s">
        <v>101</v>
      </c>
      <c r="Q2346" s="23">
        <v>34002</v>
      </c>
      <c r="R2346" s="24" t="s">
        <v>76</v>
      </c>
      <c r="S2346" s="25">
        <v>45119</v>
      </c>
      <c r="T2346" s="24"/>
      <c r="U2346" s="24">
        <v>3205506742</v>
      </c>
      <c r="V2346" s="33" t="s">
        <v>13196</v>
      </c>
      <c r="W2346" s="24" t="s">
        <v>13197</v>
      </c>
      <c r="X2346" s="24" t="s">
        <v>8578</v>
      </c>
      <c r="Y2346" s="24" t="s">
        <v>13198</v>
      </c>
      <c r="Z2346" s="24" t="s">
        <v>82</v>
      </c>
      <c r="AA2346" s="24">
        <v>3205506742</v>
      </c>
      <c r="AB2346" s="24" t="s">
        <v>77</v>
      </c>
      <c r="AC2346" s="24" t="s">
        <v>77</v>
      </c>
      <c r="AD2346" s="24" t="s">
        <v>77</v>
      </c>
      <c r="AE2346" s="26" t="s">
        <v>151</v>
      </c>
      <c r="AF2346" s="26"/>
      <c r="AG2346" s="26"/>
      <c r="AH2346" s="27" t="s">
        <v>3042</v>
      </c>
      <c r="AI2346" s="27" t="s">
        <v>9232</v>
      </c>
      <c r="AJ2346" s="27" t="s">
        <v>9317</v>
      </c>
      <c r="AK2346" s="24" t="s">
        <v>121</v>
      </c>
      <c r="AL2346" s="24" t="s">
        <v>7086</v>
      </c>
      <c r="AM2346" s="23">
        <v>44125</v>
      </c>
      <c r="AN2346" s="28">
        <v>877803</v>
      </c>
      <c r="AO2346" s="28">
        <v>102854</v>
      </c>
      <c r="AP2346" s="24"/>
      <c r="AQ2346" s="24"/>
      <c r="AR2346" s="24"/>
      <c r="AS2346" s="24"/>
      <c r="AT2346" s="24" t="e">
        <v>#N/A</v>
      </c>
      <c r="AU2346" s="24" t="e">
        <v>#N/A</v>
      </c>
      <c r="AV2346" s="24" t="e">
        <v>#N/A</v>
      </c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3"/>
      <c r="BG2346" s="23"/>
      <c r="BH2346" s="23">
        <v>44154</v>
      </c>
      <c r="BI2346" s="26" t="s">
        <v>466</v>
      </c>
      <c r="BJ2346" s="26" t="s">
        <v>9517</v>
      </c>
      <c r="BK2346" s="29">
        <v>0</v>
      </c>
      <c r="BL2346" s="24" t="s">
        <v>129</v>
      </c>
      <c r="BM2346" s="22" t="str">
        <f ca="1">+IF(Tabla1[[#This Row],[FECHA INGRESO]]&gt;=44986,IF((TODAY()-Tabla1[[#This Row],[FECHA INGRESO]])&gt;=50,"ALERTA","TODAVÍA FALTA"),"N/A")</f>
        <v>N/A</v>
      </c>
      <c r="BN2346" s="7">
        <f>IFERROR((_xlfn.DAYS(Tabla1[[#This Row],[FECHA INGRESO]],Tabla1[[#This Row],[FECHA RETIRO]]))/30,"")</f>
        <v>-0.96666666666666667</v>
      </c>
    </row>
    <row r="2347" spans="1:66" ht="14.25" customHeight="1" x14ac:dyDescent="0.35">
      <c r="A2347" s="34">
        <v>1015479590</v>
      </c>
      <c r="B2347" s="22" t="s">
        <v>13199</v>
      </c>
      <c r="C2347" s="23">
        <v>44125</v>
      </c>
      <c r="D2347" s="23" t="s">
        <v>93</v>
      </c>
      <c r="E2347" s="24" t="s">
        <v>94</v>
      </c>
      <c r="F2347" s="23" t="s">
        <v>70</v>
      </c>
      <c r="G2347" s="24"/>
      <c r="H2347" s="24">
        <v>24102448201</v>
      </c>
      <c r="I2347" s="24" t="s">
        <v>72</v>
      </c>
      <c r="J2347" s="24">
        <f>DATEDIF(Tabla1[[#This Row],[FECHA DE NACIMIENTO]],Tabla1[[#This Row],[FECHA ACTUAL]],"Y")</f>
        <v>24</v>
      </c>
      <c r="K2347" s="24" t="s">
        <v>73</v>
      </c>
      <c r="L2347" s="24" t="s">
        <v>112</v>
      </c>
      <c r="M2347" s="24">
        <v>0</v>
      </c>
      <c r="N2347" s="24">
        <v>0</v>
      </c>
      <c r="O2347" s="24">
        <v>2</v>
      </c>
      <c r="P2347" s="24" t="s">
        <v>101</v>
      </c>
      <c r="Q2347" s="23">
        <v>36197</v>
      </c>
      <c r="R2347" s="24" t="s">
        <v>76</v>
      </c>
      <c r="S2347" s="25">
        <v>45119</v>
      </c>
      <c r="T2347" s="24"/>
      <c r="U2347" s="24">
        <v>3212715209</v>
      </c>
      <c r="V2347" s="33" t="s">
        <v>13200</v>
      </c>
      <c r="W2347" s="24" t="s">
        <v>13201</v>
      </c>
      <c r="X2347" s="24" t="s">
        <v>13202</v>
      </c>
      <c r="Y2347" s="24" t="s">
        <v>13203</v>
      </c>
      <c r="Z2347" s="24" t="s">
        <v>117</v>
      </c>
      <c r="AA2347" s="24">
        <v>3118364271</v>
      </c>
      <c r="AB2347" s="24" t="s">
        <v>77</v>
      </c>
      <c r="AC2347" s="24" t="s">
        <v>77</v>
      </c>
      <c r="AD2347" s="24" t="s">
        <v>77</v>
      </c>
      <c r="AE2347" s="26" t="s">
        <v>151</v>
      </c>
      <c r="AF2347" s="26"/>
      <c r="AG2347" s="26"/>
      <c r="AH2347" s="27" t="s">
        <v>460</v>
      </c>
      <c r="AI2347" s="27" t="s">
        <v>9232</v>
      </c>
      <c r="AJ2347" s="27" t="s">
        <v>9317</v>
      </c>
      <c r="AK2347" s="24" t="s">
        <v>121</v>
      </c>
      <c r="AL2347" s="24" t="s">
        <v>7086</v>
      </c>
      <c r="AM2347" s="23">
        <v>44125</v>
      </c>
      <c r="AN2347" s="28">
        <v>1151955</v>
      </c>
      <c r="AO2347" s="28">
        <v>106454</v>
      </c>
      <c r="AP2347" s="24"/>
      <c r="AQ2347" s="24"/>
      <c r="AR2347" s="24"/>
      <c r="AS2347" s="24"/>
      <c r="AT2347" s="24"/>
      <c r="AU2347" s="24"/>
      <c r="AV2347" s="24"/>
      <c r="AW2347" s="24">
        <v>96</v>
      </c>
      <c r="AX2347" s="24" t="s">
        <v>13204</v>
      </c>
      <c r="AY2347" s="24"/>
      <c r="AZ2347" s="24"/>
      <c r="BA2347" s="24"/>
      <c r="BB2347" s="24"/>
      <c r="BC2347" s="24"/>
      <c r="BD2347" s="24"/>
      <c r="BE2347" s="24"/>
      <c r="BF2347" s="23"/>
      <c r="BG2347" s="23"/>
      <c r="BH2347" s="23">
        <v>44446</v>
      </c>
      <c r="BI2347" s="26" t="s">
        <v>466</v>
      </c>
      <c r="BJ2347" s="26" t="s">
        <v>5148</v>
      </c>
      <c r="BK2347" s="29">
        <v>0</v>
      </c>
      <c r="BL2347" s="24" t="s">
        <v>129</v>
      </c>
      <c r="BM2347" s="22" t="str">
        <f ca="1">+IF(Tabla1[[#This Row],[FECHA INGRESO]]&gt;=44986,IF((TODAY()-Tabla1[[#This Row],[FECHA INGRESO]])&gt;=50,"ALERTA","TODAVÍA FALTA"),"N/A")</f>
        <v>N/A</v>
      </c>
      <c r="BN2347" s="7">
        <f>IFERROR((_xlfn.DAYS(Tabla1[[#This Row],[FECHA INGRESO]],Tabla1[[#This Row],[FECHA RETIRO]]))/30,"")</f>
        <v>-10.7</v>
      </c>
    </row>
    <row r="2348" spans="1:66" ht="14.25" customHeight="1" x14ac:dyDescent="0.35">
      <c r="A2348" s="34">
        <v>1000332892</v>
      </c>
      <c r="B2348" s="22" t="s">
        <v>13205</v>
      </c>
      <c r="C2348" s="23">
        <v>44125</v>
      </c>
      <c r="D2348" s="23" t="s">
        <v>5005</v>
      </c>
      <c r="E2348" s="23" t="s">
        <v>111</v>
      </c>
      <c r="F2348" s="23" t="s">
        <v>70</v>
      </c>
      <c r="G2348" s="24"/>
      <c r="H2348" s="24">
        <v>24102445442</v>
      </c>
      <c r="I2348" s="24" t="s">
        <v>95</v>
      </c>
      <c r="J2348" s="24">
        <f>DATEDIF(Tabla1[[#This Row],[FECHA DE NACIMIENTO]],Tabla1[[#This Row],[FECHA ACTUAL]],"Y")</f>
        <v>22</v>
      </c>
      <c r="K2348" s="24" t="s">
        <v>73</v>
      </c>
      <c r="L2348" s="24" t="s">
        <v>112</v>
      </c>
      <c r="M2348" s="24">
        <v>0</v>
      </c>
      <c r="N2348" s="24">
        <v>0</v>
      </c>
      <c r="O2348" s="24">
        <v>2</v>
      </c>
      <c r="P2348" s="24" t="s">
        <v>101</v>
      </c>
      <c r="Q2348" s="23">
        <v>36762</v>
      </c>
      <c r="R2348" s="24" t="s">
        <v>76</v>
      </c>
      <c r="S2348" s="25">
        <v>45119</v>
      </c>
      <c r="T2348" s="24"/>
      <c r="U2348" s="24">
        <v>3505456234</v>
      </c>
      <c r="V2348" s="33" t="s">
        <v>13206</v>
      </c>
      <c r="W2348" s="24" t="s">
        <v>13207</v>
      </c>
      <c r="X2348" s="24" t="s">
        <v>12869</v>
      </c>
      <c r="Y2348" s="24" t="s">
        <v>13208</v>
      </c>
      <c r="Z2348" s="24" t="s">
        <v>117</v>
      </c>
      <c r="AA2348" s="24">
        <v>3144871979</v>
      </c>
      <c r="AB2348" s="24" t="s">
        <v>77</v>
      </c>
      <c r="AC2348" s="24" t="s">
        <v>77</v>
      </c>
      <c r="AD2348" s="24" t="s">
        <v>77</v>
      </c>
      <c r="AE2348" s="26" t="s">
        <v>183</v>
      </c>
      <c r="AF2348" s="26"/>
      <c r="AG2348" s="26"/>
      <c r="AH2348" s="27" t="s">
        <v>3042</v>
      </c>
      <c r="AI2348" s="27" t="s">
        <v>9232</v>
      </c>
      <c r="AJ2348" s="27" t="s">
        <v>9317</v>
      </c>
      <c r="AK2348" s="24" t="s">
        <v>121</v>
      </c>
      <c r="AL2348" s="24" t="s">
        <v>7086</v>
      </c>
      <c r="AM2348" s="23">
        <v>44125</v>
      </c>
      <c r="AN2348" s="28">
        <v>908526</v>
      </c>
      <c r="AO2348" s="28">
        <v>106454</v>
      </c>
      <c r="AP2348" s="24"/>
      <c r="AQ2348" s="24"/>
      <c r="AR2348" s="24"/>
      <c r="AS2348" s="24"/>
      <c r="AT2348" s="24" t="e">
        <v>#N/A</v>
      </c>
      <c r="AU2348" s="24" t="e">
        <v>#N/A</v>
      </c>
      <c r="AV2348" s="24" t="e">
        <v>#N/A</v>
      </c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3"/>
      <c r="BG2348" s="23"/>
      <c r="BH2348" s="23">
        <v>44210</v>
      </c>
      <c r="BI2348" s="26" t="s">
        <v>466</v>
      </c>
      <c r="BJ2348" s="26" t="s">
        <v>5148</v>
      </c>
      <c r="BK2348" s="29">
        <v>0</v>
      </c>
      <c r="BL2348" s="24" t="s">
        <v>129</v>
      </c>
      <c r="BM2348" s="22" t="str">
        <f ca="1">+IF(Tabla1[[#This Row],[FECHA INGRESO]]&gt;=44986,IF((TODAY()-Tabla1[[#This Row],[FECHA INGRESO]])&gt;=50,"ALERTA","TODAVÍA FALTA"),"N/A")</f>
        <v>N/A</v>
      </c>
      <c r="BN2348" s="7">
        <f>IFERROR((_xlfn.DAYS(Tabla1[[#This Row],[FECHA INGRESO]],Tabla1[[#This Row],[FECHA RETIRO]]))/30,"")</f>
        <v>-2.8333333333333335</v>
      </c>
    </row>
    <row r="2349" spans="1:66" ht="14.25" customHeight="1" x14ac:dyDescent="0.35">
      <c r="A2349" s="34">
        <v>1014225996</v>
      </c>
      <c r="B2349" s="22" t="s">
        <v>13209</v>
      </c>
      <c r="C2349" s="23">
        <v>44125</v>
      </c>
      <c r="D2349" s="23" t="s">
        <v>93</v>
      </c>
      <c r="E2349" s="23" t="s">
        <v>111</v>
      </c>
      <c r="F2349" s="23" t="s">
        <v>70</v>
      </c>
      <c r="G2349" s="24"/>
      <c r="H2349" s="24">
        <v>24102479801</v>
      </c>
      <c r="I2349" s="24" t="s">
        <v>95</v>
      </c>
      <c r="J2349" s="24">
        <f>DATEDIF(Tabla1[[#This Row],[FECHA DE NACIMIENTO]],Tabla1[[#This Row],[FECHA ACTUAL]],"Y")</f>
        <v>31</v>
      </c>
      <c r="K2349" s="24" t="s">
        <v>73</v>
      </c>
      <c r="L2349" s="24" t="s">
        <v>234</v>
      </c>
      <c r="M2349" s="24">
        <v>2</v>
      </c>
      <c r="N2349" s="24">
        <v>2</v>
      </c>
      <c r="O2349" s="24">
        <v>3</v>
      </c>
      <c r="P2349" s="24" t="s">
        <v>101</v>
      </c>
      <c r="Q2349" s="23">
        <v>33518</v>
      </c>
      <c r="R2349" s="24" t="s">
        <v>76</v>
      </c>
      <c r="S2349" s="25">
        <v>45119</v>
      </c>
      <c r="T2349" s="24"/>
      <c r="U2349" s="24">
        <v>3194685936</v>
      </c>
      <c r="V2349" s="33" t="s">
        <v>13210</v>
      </c>
      <c r="W2349" s="24" t="s">
        <v>13211</v>
      </c>
      <c r="X2349" s="24" t="s">
        <v>8359</v>
      </c>
      <c r="Y2349" s="24" t="s">
        <v>13212</v>
      </c>
      <c r="Z2349" s="24" t="s">
        <v>82</v>
      </c>
      <c r="AA2349" s="24">
        <v>3143494181</v>
      </c>
      <c r="AB2349" s="24" t="s">
        <v>77</v>
      </c>
      <c r="AC2349" s="24" t="s">
        <v>77</v>
      </c>
      <c r="AD2349" s="24" t="s">
        <v>77</v>
      </c>
      <c r="AE2349" s="26" t="s">
        <v>194</v>
      </c>
      <c r="AF2349" s="26"/>
      <c r="AG2349" s="26"/>
      <c r="AH2349" s="27" t="s">
        <v>184</v>
      </c>
      <c r="AI2349" s="27" t="s">
        <v>376</v>
      </c>
      <c r="AJ2349" s="27" t="s">
        <v>377</v>
      </c>
      <c r="AK2349" s="24" t="s">
        <v>121</v>
      </c>
      <c r="AL2349" s="24" t="s">
        <v>7086</v>
      </c>
      <c r="AM2349" s="23">
        <v>44125</v>
      </c>
      <c r="AN2349" s="28">
        <v>877803</v>
      </c>
      <c r="AO2349" s="28">
        <v>102854</v>
      </c>
      <c r="AP2349" s="24"/>
      <c r="AQ2349" s="24"/>
      <c r="AR2349" s="24"/>
      <c r="AS2349" s="24"/>
      <c r="AT2349" s="24" t="e">
        <v>#N/A</v>
      </c>
      <c r="AU2349" s="24" t="e">
        <v>#N/A</v>
      </c>
      <c r="AV2349" s="24" t="e">
        <v>#N/A</v>
      </c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3"/>
      <c r="BG2349" s="23"/>
      <c r="BH2349" s="23">
        <v>44200</v>
      </c>
      <c r="BI2349" s="26" t="s">
        <v>466</v>
      </c>
      <c r="BJ2349" s="26" t="s">
        <v>5148</v>
      </c>
      <c r="BK2349" s="29">
        <v>0</v>
      </c>
      <c r="BL2349" s="24" t="s">
        <v>129</v>
      </c>
      <c r="BM2349" s="22" t="str">
        <f ca="1">+IF(Tabla1[[#This Row],[FECHA INGRESO]]&gt;=44986,IF((TODAY()-Tabla1[[#This Row],[FECHA INGRESO]])&gt;=50,"ALERTA","TODAVÍA FALTA"),"N/A")</f>
        <v>N/A</v>
      </c>
      <c r="BN2349" s="7">
        <f>IFERROR((_xlfn.DAYS(Tabla1[[#This Row],[FECHA INGRESO]],Tabla1[[#This Row],[FECHA RETIRO]]))/30,"")</f>
        <v>-2.5</v>
      </c>
    </row>
    <row r="2350" spans="1:66" ht="14.25" customHeight="1" x14ac:dyDescent="0.35">
      <c r="A2350" s="34">
        <v>1010005093</v>
      </c>
      <c r="B2350" s="22" t="s">
        <v>13213</v>
      </c>
      <c r="C2350" s="23">
        <v>44126</v>
      </c>
      <c r="D2350" s="23" t="s">
        <v>157</v>
      </c>
      <c r="E2350" s="24" t="s">
        <v>94</v>
      </c>
      <c r="F2350" s="23" t="s">
        <v>70</v>
      </c>
      <c r="G2350" s="24"/>
      <c r="H2350" s="24">
        <v>24102441178</v>
      </c>
      <c r="I2350" s="24" t="s">
        <v>95</v>
      </c>
      <c r="J2350" s="24">
        <f>DATEDIF(Tabla1[[#This Row],[FECHA DE NACIMIENTO]],Tabla1[[#This Row],[FECHA ACTUAL]],"Y")</f>
        <v>23</v>
      </c>
      <c r="K2350" s="24" t="s">
        <v>385</v>
      </c>
      <c r="L2350" s="24" t="s">
        <v>112</v>
      </c>
      <c r="M2350" s="24">
        <v>0</v>
      </c>
      <c r="N2350" s="24">
        <v>0</v>
      </c>
      <c r="O2350" s="24">
        <v>2</v>
      </c>
      <c r="P2350" s="24" t="s">
        <v>101</v>
      </c>
      <c r="Q2350" s="23">
        <v>36407</v>
      </c>
      <c r="R2350" s="24" t="s">
        <v>76</v>
      </c>
      <c r="S2350" s="25">
        <v>45119</v>
      </c>
      <c r="T2350" s="24"/>
      <c r="U2350" s="24">
        <v>3013654166</v>
      </c>
      <c r="V2350" s="33" t="s">
        <v>13214</v>
      </c>
      <c r="W2350" s="24" t="s">
        <v>13215</v>
      </c>
      <c r="X2350" s="24" t="s">
        <v>4218</v>
      </c>
      <c r="Y2350" s="24" t="s">
        <v>13216</v>
      </c>
      <c r="Z2350" s="24" t="s">
        <v>162</v>
      </c>
      <c r="AA2350" s="24">
        <v>3013654166</v>
      </c>
      <c r="AB2350" s="24" t="s">
        <v>77</v>
      </c>
      <c r="AC2350" s="24" t="s">
        <v>77</v>
      </c>
      <c r="AD2350" s="24" t="s">
        <v>77</v>
      </c>
      <c r="AE2350" s="26" t="s">
        <v>151</v>
      </c>
      <c r="AF2350" s="26"/>
      <c r="AG2350" s="26"/>
      <c r="AH2350" s="27" t="s">
        <v>3042</v>
      </c>
      <c r="AI2350" s="27" t="s">
        <v>9232</v>
      </c>
      <c r="AJ2350" s="27" t="s">
        <v>9317</v>
      </c>
      <c r="AK2350" s="24" t="s">
        <v>121</v>
      </c>
      <c r="AL2350" s="24" t="s">
        <v>7086</v>
      </c>
      <c r="AM2350" s="23">
        <v>44126</v>
      </c>
      <c r="AN2350" s="28">
        <v>877803</v>
      </c>
      <c r="AO2350" s="28">
        <v>102854</v>
      </c>
      <c r="AP2350" s="24"/>
      <c r="AQ2350" s="24"/>
      <c r="AR2350" s="24"/>
      <c r="AS2350" s="24"/>
      <c r="AT2350" s="24" t="e">
        <v>#N/A</v>
      </c>
      <c r="AU2350" s="24" t="e">
        <v>#N/A</v>
      </c>
      <c r="AV2350" s="24" t="e">
        <v>#N/A</v>
      </c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3"/>
      <c r="BG2350" s="23"/>
      <c r="BH2350" s="23">
        <v>44156</v>
      </c>
      <c r="BI2350" s="26" t="s">
        <v>127</v>
      </c>
      <c r="BJ2350" s="26" t="s">
        <v>5148</v>
      </c>
      <c r="BK2350" s="29">
        <v>0</v>
      </c>
      <c r="BL2350" s="24" t="s">
        <v>129</v>
      </c>
      <c r="BM2350" s="22" t="str">
        <f ca="1">+IF(Tabla1[[#This Row],[FECHA INGRESO]]&gt;=44986,IF((TODAY()-Tabla1[[#This Row],[FECHA INGRESO]])&gt;=50,"ALERTA","TODAVÍA FALTA"),"N/A")</f>
        <v>N/A</v>
      </c>
      <c r="BN2350" s="7">
        <f>IFERROR((_xlfn.DAYS(Tabla1[[#This Row],[FECHA INGRESO]],Tabla1[[#This Row],[FECHA RETIRO]]))/30,"")</f>
        <v>-1</v>
      </c>
    </row>
    <row r="2351" spans="1:66" ht="14.25" customHeight="1" x14ac:dyDescent="0.35">
      <c r="A2351" s="34">
        <v>1015466908</v>
      </c>
      <c r="B2351" s="22" t="s">
        <v>13217</v>
      </c>
      <c r="C2351" s="23">
        <v>44127</v>
      </c>
      <c r="D2351" s="23" t="s">
        <v>188</v>
      </c>
      <c r="E2351" s="24" t="s">
        <v>94</v>
      </c>
      <c r="F2351" s="23" t="s">
        <v>94</v>
      </c>
      <c r="G2351" s="24"/>
      <c r="H2351" s="24">
        <v>24102506518</v>
      </c>
      <c r="I2351" s="24" t="s">
        <v>95</v>
      </c>
      <c r="J2351" s="24">
        <f>DATEDIF(Tabla1[[#This Row],[FECHA DE NACIMIENTO]],Tabla1[[#This Row],[FECHA ACTUAL]],"Y")</f>
        <v>26</v>
      </c>
      <c r="K2351" s="24" t="s">
        <v>13218</v>
      </c>
      <c r="L2351" s="24" t="s">
        <v>112</v>
      </c>
      <c r="M2351" s="24">
        <v>0</v>
      </c>
      <c r="N2351" s="24">
        <v>1</v>
      </c>
      <c r="O2351" s="24">
        <v>2</v>
      </c>
      <c r="P2351" s="24" t="s">
        <v>101</v>
      </c>
      <c r="Q2351" s="23">
        <v>35411</v>
      </c>
      <c r="R2351" s="24" t="s">
        <v>76</v>
      </c>
      <c r="S2351" s="25">
        <v>45119</v>
      </c>
      <c r="T2351" s="24"/>
      <c r="U2351" s="24">
        <v>3015341496</v>
      </c>
      <c r="V2351" s="33" t="s">
        <v>13219</v>
      </c>
      <c r="W2351" s="24" t="s">
        <v>13220</v>
      </c>
      <c r="X2351" s="24" t="s">
        <v>13221</v>
      </c>
      <c r="Y2351" s="24" t="s">
        <v>13222</v>
      </c>
      <c r="Z2351" s="24" t="s">
        <v>117</v>
      </c>
      <c r="AA2351" s="24">
        <v>3224085919</v>
      </c>
      <c r="AB2351" s="24" t="s">
        <v>77</v>
      </c>
      <c r="AC2351" s="24" t="s">
        <v>77</v>
      </c>
      <c r="AD2351" s="24" t="s">
        <v>77</v>
      </c>
      <c r="AE2351" s="26" t="s">
        <v>151</v>
      </c>
      <c r="AF2351" s="26"/>
      <c r="AG2351" s="26"/>
      <c r="AH2351" s="27" t="s">
        <v>184</v>
      </c>
      <c r="AI2351" s="27" t="s">
        <v>10149</v>
      </c>
      <c r="AJ2351" s="27" t="s">
        <v>10149</v>
      </c>
      <c r="AK2351" s="24" t="s">
        <v>121</v>
      </c>
      <c r="AL2351" s="24" t="s">
        <v>7086</v>
      </c>
      <c r="AM2351" s="23">
        <v>44127</v>
      </c>
      <c r="AN2351" s="28">
        <v>908526</v>
      </c>
      <c r="AO2351" s="28">
        <v>106454</v>
      </c>
      <c r="AP2351" s="24"/>
      <c r="AQ2351" s="24"/>
      <c r="AR2351" s="24"/>
      <c r="AS2351" s="24"/>
      <c r="AT2351" s="24" t="e">
        <v>#N/A</v>
      </c>
      <c r="AU2351" s="24" t="e">
        <v>#N/A</v>
      </c>
      <c r="AV2351" s="24" t="e">
        <v>#N/A</v>
      </c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3"/>
      <c r="BG2351" s="23"/>
      <c r="BH2351" s="23">
        <v>44291</v>
      </c>
      <c r="BI2351" s="26" t="s">
        <v>466</v>
      </c>
      <c r="BJ2351" s="26" t="s">
        <v>5148</v>
      </c>
      <c r="BK2351" s="29">
        <v>0</v>
      </c>
      <c r="BL2351" s="24" t="s">
        <v>129</v>
      </c>
      <c r="BM2351" s="22" t="str">
        <f ca="1">+IF(Tabla1[[#This Row],[FECHA INGRESO]]&gt;=44986,IF((TODAY()-Tabla1[[#This Row],[FECHA INGRESO]])&gt;=50,"ALERTA","TODAVÍA FALTA"),"N/A")</f>
        <v>N/A</v>
      </c>
      <c r="BN2351" s="7">
        <f>IFERROR((_xlfn.DAYS(Tabla1[[#This Row],[FECHA INGRESO]],Tabla1[[#This Row],[FECHA RETIRO]]))/30,"")</f>
        <v>-5.4666666666666668</v>
      </c>
    </row>
    <row r="2352" spans="1:66" ht="14.25" customHeight="1" x14ac:dyDescent="0.35">
      <c r="A2352" s="21">
        <v>1100948128</v>
      </c>
      <c r="B2352" s="22" t="s">
        <v>13223</v>
      </c>
      <c r="C2352" s="23">
        <v>44130</v>
      </c>
      <c r="D2352" s="23" t="s">
        <v>93</v>
      </c>
      <c r="E2352" s="24" t="s">
        <v>94</v>
      </c>
      <c r="F2352" s="23" t="s">
        <v>94</v>
      </c>
      <c r="G2352" s="24"/>
      <c r="H2352" s="24">
        <v>24102446490</v>
      </c>
      <c r="I2352" s="24" t="s">
        <v>95</v>
      </c>
      <c r="J2352" s="24">
        <f>DATEDIF(Tabla1[[#This Row],[FECHA DE NACIMIENTO]],Tabla1[[#This Row],[FECHA ACTUAL]],"Y")</f>
        <v>37</v>
      </c>
      <c r="K2352" s="24" t="s">
        <v>73</v>
      </c>
      <c r="L2352" s="24" t="s">
        <v>234</v>
      </c>
      <c r="M2352" s="24">
        <v>2</v>
      </c>
      <c r="N2352" s="24">
        <v>2</v>
      </c>
      <c r="O2352" s="24">
        <v>3</v>
      </c>
      <c r="P2352" s="24" t="s">
        <v>101</v>
      </c>
      <c r="Q2352" s="23">
        <v>31391</v>
      </c>
      <c r="R2352" s="24" t="s">
        <v>4732</v>
      </c>
      <c r="S2352" s="25">
        <v>45119</v>
      </c>
      <c r="T2352" s="24">
        <v>5470704</v>
      </c>
      <c r="U2352" s="24">
        <v>3214165165</v>
      </c>
      <c r="V2352" s="33" t="s">
        <v>13224</v>
      </c>
      <c r="W2352" s="24" t="s">
        <v>13225</v>
      </c>
      <c r="X2352" s="24" t="s">
        <v>13226</v>
      </c>
      <c r="Y2352" s="24" t="s">
        <v>13227</v>
      </c>
      <c r="Z2352" s="24" t="s">
        <v>82</v>
      </c>
      <c r="AA2352" s="24">
        <v>3006001566</v>
      </c>
      <c r="AB2352" s="24" t="s">
        <v>101</v>
      </c>
      <c r="AC2352" s="24" t="s">
        <v>101</v>
      </c>
      <c r="AD2352" s="24" t="e">
        <v>#REF!</v>
      </c>
      <c r="AE2352" s="26" t="s">
        <v>183</v>
      </c>
      <c r="AF2352" s="26"/>
      <c r="AG2352" s="26" t="s">
        <v>9231</v>
      </c>
      <c r="AH2352" s="27" t="s">
        <v>3042</v>
      </c>
      <c r="AI2352" s="27" t="s">
        <v>9232</v>
      </c>
      <c r="AJ2352" s="27" t="s">
        <v>9233</v>
      </c>
      <c r="AK2352" s="24" t="s">
        <v>121</v>
      </c>
      <c r="AL2352" s="24" t="s">
        <v>7086</v>
      </c>
      <c r="AM2352" s="23">
        <v>44130</v>
      </c>
      <c r="AN2352" s="28">
        <v>1000000</v>
      </c>
      <c r="AO2352" s="28">
        <v>117172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73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v>0</v>
      </c>
      <c r="BE2352" s="24">
        <v>0</v>
      </c>
      <c r="BF2352" s="23"/>
      <c r="BG2352" s="23"/>
      <c r="BH2352" s="23">
        <v>44671</v>
      </c>
      <c r="BI2352" s="26" t="s">
        <v>127</v>
      </c>
      <c r="BJ2352" s="26" t="s">
        <v>13228</v>
      </c>
      <c r="BK2352" s="29">
        <v>0</v>
      </c>
      <c r="BL2352" s="24" t="s">
        <v>129</v>
      </c>
      <c r="BM2352" s="22" t="str">
        <f ca="1">+IF(Tabla1[[#This Row],[FECHA INGRESO]]&gt;=44986,IF((TODAY()-Tabla1[[#This Row],[FECHA INGRESO]])&gt;=50,"ALERTA","TODAVÍA FALTA"),"N/A")</f>
        <v>N/A</v>
      </c>
      <c r="BN2352" s="7">
        <f>IFERROR((_xlfn.DAYS(Tabla1[[#This Row],[FECHA INGRESO]],Tabla1[[#This Row],[FECHA RETIRO]]))/30,"")</f>
        <v>-18.033333333333335</v>
      </c>
    </row>
    <row r="2353" spans="1:66" ht="14.25" customHeight="1" x14ac:dyDescent="0.35">
      <c r="A2353" s="34">
        <v>1143369547</v>
      </c>
      <c r="B2353" s="22" t="s">
        <v>13229</v>
      </c>
      <c r="C2353" s="23">
        <v>44130</v>
      </c>
      <c r="D2353" s="23" t="s">
        <v>4833</v>
      </c>
      <c r="E2353" s="23" t="s">
        <v>110</v>
      </c>
      <c r="F2353" s="23" t="s">
        <v>70</v>
      </c>
      <c r="G2353" s="24"/>
      <c r="H2353" s="24">
        <v>24102481291</v>
      </c>
      <c r="I2353" s="24" t="s">
        <v>95</v>
      </c>
      <c r="J2353" s="24">
        <f>DATEDIF(Tabla1[[#This Row],[FECHA DE NACIMIENTO]],Tabla1[[#This Row],[FECHA ACTUAL]],"Y")</f>
        <v>29</v>
      </c>
      <c r="K2353" s="24" t="s">
        <v>73</v>
      </c>
      <c r="L2353" s="24" t="s">
        <v>112</v>
      </c>
      <c r="M2353" s="24">
        <v>0</v>
      </c>
      <c r="N2353" s="24">
        <v>0</v>
      </c>
      <c r="O2353" s="24">
        <v>2</v>
      </c>
      <c r="P2353" s="24" t="s">
        <v>101</v>
      </c>
      <c r="Q2353" s="23">
        <v>34304</v>
      </c>
      <c r="R2353" s="24" t="s">
        <v>847</v>
      </c>
      <c r="S2353" s="25">
        <v>45119</v>
      </c>
      <c r="T2353" s="24"/>
      <c r="U2353" s="24">
        <v>3508925096</v>
      </c>
      <c r="V2353" s="33" t="s">
        <v>13230</v>
      </c>
      <c r="W2353" s="24" t="s">
        <v>13231</v>
      </c>
      <c r="X2353" s="24" t="s">
        <v>13232</v>
      </c>
      <c r="Y2353" s="24" t="s">
        <v>13233</v>
      </c>
      <c r="Z2353" s="24" t="s">
        <v>1597</v>
      </c>
      <c r="AA2353" s="24">
        <v>3112001553</v>
      </c>
      <c r="AB2353" s="24" t="s">
        <v>77</v>
      </c>
      <c r="AC2353" s="24" t="s">
        <v>77</v>
      </c>
      <c r="AD2353" s="24" t="s">
        <v>77</v>
      </c>
      <c r="AE2353" s="26" t="s">
        <v>151</v>
      </c>
      <c r="AF2353" s="26"/>
      <c r="AG2353" s="26"/>
      <c r="AH2353" s="27" t="s">
        <v>3042</v>
      </c>
      <c r="AI2353" s="27" t="s">
        <v>13234</v>
      </c>
      <c r="AJ2353" s="27" t="s">
        <v>9233</v>
      </c>
      <c r="AK2353" s="24" t="s">
        <v>121</v>
      </c>
      <c r="AL2353" s="24" t="s">
        <v>7086</v>
      </c>
      <c r="AM2353" s="23">
        <v>44130</v>
      </c>
      <c r="AN2353" s="28">
        <v>877803</v>
      </c>
      <c r="AO2353" s="28">
        <v>102854</v>
      </c>
      <c r="AP2353" s="24"/>
      <c r="AQ2353" s="24"/>
      <c r="AR2353" s="24"/>
      <c r="AS2353" s="24"/>
      <c r="AT2353" s="24" t="e">
        <v>#N/A</v>
      </c>
      <c r="AU2353" s="24" t="e">
        <v>#N/A</v>
      </c>
      <c r="AV2353" s="24" t="e">
        <v>#N/A</v>
      </c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3"/>
      <c r="BG2353" s="23"/>
      <c r="BH2353" s="23">
        <v>44162</v>
      </c>
      <c r="BI2353" s="26" t="s">
        <v>466</v>
      </c>
      <c r="BJ2353" s="26" t="s">
        <v>13235</v>
      </c>
      <c r="BK2353" s="29">
        <v>0</v>
      </c>
      <c r="BL2353" s="24" t="s">
        <v>129</v>
      </c>
      <c r="BM2353" s="22" t="str">
        <f ca="1">+IF(Tabla1[[#This Row],[FECHA INGRESO]]&gt;=44986,IF((TODAY()-Tabla1[[#This Row],[FECHA INGRESO]])&gt;=50,"ALERTA","TODAVÍA FALTA"),"N/A")</f>
        <v>N/A</v>
      </c>
      <c r="BN2353" s="7">
        <f>IFERROR((_xlfn.DAYS(Tabla1[[#This Row],[FECHA INGRESO]],Tabla1[[#This Row],[FECHA RETIRO]]))/30,"")</f>
        <v>-1.0666666666666667</v>
      </c>
    </row>
    <row r="2354" spans="1:66" ht="14.25" customHeight="1" x14ac:dyDescent="0.35">
      <c r="A2354" s="34">
        <v>1073710268</v>
      </c>
      <c r="B2354" s="22" t="s">
        <v>13236</v>
      </c>
      <c r="C2354" s="23">
        <v>44130</v>
      </c>
      <c r="D2354" s="23" t="s">
        <v>188</v>
      </c>
      <c r="E2354" s="23" t="s">
        <v>111</v>
      </c>
      <c r="F2354" s="23" t="s">
        <v>70</v>
      </c>
      <c r="G2354" s="24"/>
      <c r="H2354" s="24">
        <v>24102440858</v>
      </c>
      <c r="I2354" s="24" t="s">
        <v>95</v>
      </c>
      <c r="J2354" s="24">
        <f>DATEDIF(Tabla1[[#This Row],[FECHA DE NACIMIENTO]],Tabla1[[#This Row],[FECHA ACTUAL]],"Y")</f>
        <v>26</v>
      </c>
      <c r="K2354" s="24" t="s">
        <v>73</v>
      </c>
      <c r="L2354" s="24" t="s">
        <v>112</v>
      </c>
      <c r="M2354" s="24">
        <v>0</v>
      </c>
      <c r="N2354" s="24">
        <v>2</v>
      </c>
      <c r="O2354" s="24">
        <v>2</v>
      </c>
      <c r="P2354" s="24" t="s">
        <v>101</v>
      </c>
      <c r="Q2354" s="23">
        <v>35566</v>
      </c>
      <c r="R2354" s="24" t="s">
        <v>736</v>
      </c>
      <c r="S2354" s="25">
        <v>45119</v>
      </c>
      <c r="T2354" s="24"/>
      <c r="U2354" s="24">
        <v>3142035180</v>
      </c>
      <c r="V2354" s="33" t="s">
        <v>13237</v>
      </c>
      <c r="W2354" s="24" t="s">
        <v>13238</v>
      </c>
      <c r="X2354" s="24" t="s">
        <v>5902</v>
      </c>
      <c r="Y2354" s="24" t="s">
        <v>13239</v>
      </c>
      <c r="Z2354" s="24" t="s">
        <v>255</v>
      </c>
      <c r="AA2354" s="24">
        <v>3142035180</v>
      </c>
      <c r="AB2354" s="24" t="s">
        <v>77</v>
      </c>
      <c r="AC2354" s="24" t="s">
        <v>77</v>
      </c>
      <c r="AD2354" s="24" t="s">
        <v>77</v>
      </c>
      <c r="AE2354" s="26" t="s">
        <v>151</v>
      </c>
      <c r="AF2354" s="26"/>
      <c r="AG2354" s="26"/>
      <c r="AH2354" s="27" t="s">
        <v>3042</v>
      </c>
      <c r="AI2354" s="27" t="s">
        <v>13234</v>
      </c>
      <c r="AJ2354" s="27" t="s">
        <v>9233</v>
      </c>
      <c r="AK2354" s="24" t="s">
        <v>121</v>
      </c>
      <c r="AL2354" s="24" t="s">
        <v>7086</v>
      </c>
      <c r="AM2354" s="23">
        <v>44130</v>
      </c>
      <c r="AN2354" s="28">
        <v>877803</v>
      </c>
      <c r="AO2354" s="28">
        <v>102854</v>
      </c>
      <c r="AP2354" s="24"/>
      <c r="AQ2354" s="24"/>
      <c r="AR2354" s="24"/>
      <c r="AS2354" s="24"/>
      <c r="AT2354" s="24" t="e">
        <v>#N/A</v>
      </c>
      <c r="AU2354" s="24" t="e">
        <v>#N/A</v>
      </c>
      <c r="AV2354" s="24" t="e">
        <v>#N/A</v>
      </c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3"/>
      <c r="BG2354" s="23"/>
      <c r="BH2354" s="23">
        <v>44165</v>
      </c>
      <c r="BI2354" s="26" t="s">
        <v>127</v>
      </c>
      <c r="BJ2354" s="26" t="s">
        <v>5148</v>
      </c>
      <c r="BK2354" s="29">
        <v>0</v>
      </c>
      <c r="BL2354" s="24" t="s">
        <v>129</v>
      </c>
      <c r="BM2354" s="22" t="str">
        <f ca="1">+IF(Tabla1[[#This Row],[FECHA INGRESO]]&gt;=44986,IF((TODAY()-Tabla1[[#This Row],[FECHA INGRESO]])&gt;=50,"ALERTA","TODAVÍA FALTA"),"N/A")</f>
        <v>N/A</v>
      </c>
      <c r="BN2354" s="7">
        <f>IFERROR((_xlfn.DAYS(Tabla1[[#This Row],[FECHA INGRESO]],Tabla1[[#This Row],[FECHA RETIRO]]))/30,"")</f>
        <v>-1.1666666666666667</v>
      </c>
    </row>
    <row r="2355" spans="1:66" ht="14.25" customHeight="1" x14ac:dyDescent="0.35">
      <c r="A2355" s="34">
        <v>1020828619</v>
      </c>
      <c r="B2355" s="22" t="s">
        <v>13240</v>
      </c>
      <c r="C2355" s="23">
        <v>44130</v>
      </c>
      <c r="D2355" s="23" t="s">
        <v>157</v>
      </c>
      <c r="E2355" s="24" t="s">
        <v>94</v>
      </c>
      <c r="F2355" s="23" t="s">
        <v>70</v>
      </c>
      <c r="G2355" s="24"/>
      <c r="H2355" s="24">
        <v>24102447619</v>
      </c>
      <c r="I2355" s="24" t="s">
        <v>72</v>
      </c>
      <c r="J2355" s="24">
        <f>DATEDIF(Tabla1[[#This Row],[FECHA DE NACIMIENTO]],Tabla1[[#This Row],[FECHA ACTUAL]],"Y")</f>
        <v>25</v>
      </c>
      <c r="K2355" s="24" t="s">
        <v>320</v>
      </c>
      <c r="L2355" s="24" t="s">
        <v>112</v>
      </c>
      <c r="M2355" s="24">
        <v>0</v>
      </c>
      <c r="N2355" s="24">
        <v>0</v>
      </c>
      <c r="O2355" s="24">
        <v>2</v>
      </c>
      <c r="P2355" s="24" t="s">
        <v>101</v>
      </c>
      <c r="Q2355" s="23">
        <v>35686</v>
      </c>
      <c r="R2355" s="24" t="s">
        <v>76</v>
      </c>
      <c r="S2355" s="25">
        <v>45119</v>
      </c>
      <c r="T2355" s="24"/>
      <c r="U2355" s="24">
        <v>3002567176</v>
      </c>
      <c r="V2355" s="33" t="s">
        <v>13241</v>
      </c>
      <c r="W2355" s="24" t="s">
        <v>13242</v>
      </c>
      <c r="X2355" s="24" t="s">
        <v>13243</v>
      </c>
      <c r="Y2355" s="24" t="s">
        <v>13244</v>
      </c>
      <c r="Z2355" s="24" t="s">
        <v>117</v>
      </c>
      <c r="AA2355" s="24">
        <v>3014166207</v>
      </c>
      <c r="AB2355" s="24" t="s">
        <v>77</v>
      </c>
      <c r="AC2355" s="24" t="s">
        <v>77</v>
      </c>
      <c r="AD2355" s="24" t="s">
        <v>77</v>
      </c>
      <c r="AE2355" s="26" t="s">
        <v>151</v>
      </c>
      <c r="AF2355" s="26"/>
      <c r="AG2355" s="26"/>
      <c r="AH2355" s="27" t="s">
        <v>3042</v>
      </c>
      <c r="AI2355" s="27" t="s">
        <v>9232</v>
      </c>
      <c r="AJ2355" s="27" t="s">
        <v>9317</v>
      </c>
      <c r="AK2355" s="24" t="s">
        <v>121</v>
      </c>
      <c r="AL2355" s="24" t="s">
        <v>7086</v>
      </c>
      <c r="AM2355" s="23">
        <v>44130</v>
      </c>
      <c r="AN2355" s="28">
        <v>908526</v>
      </c>
      <c r="AO2355" s="28">
        <v>106454</v>
      </c>
      <c r="AP2355" s="24"/>
      <c r="AQ2355" s="24"/>
      <c r="AR2355" s="24"/>
      <c r="AS2355" s="24"/>
      <c r="AT2355" s="24"/>
      <c r="AU2355" s="24"/>
      <c r="AV2355" s="24"/>
      <c r="AW2355" s="24">
        <v>68</v>
      </c>
      <c r="AX2355" s="24"/>
      <c r="AY2355" s="24"/>
      <c r="AZ2355" s="24"/>
      <c r="BA2355" s="24"/>
      <c r="BB2355" s="24"/>
      <c r="BC2355" s="24"/>
      <c r="BD2355" s="24"/>
      <c r="BE2355" s="24"/>
      <c r="BF2355" s="23"/>
      <c r="BG2355" s="23"/>
      <c r="BH2355" s="23">
        <v>44412</v>
      </c>
      <c r="BI2355" s="26" t="s">
        <v>466</v>
      </c>
      <c r="BJ2355" s="26" t="s">
        <v>5148</v>
      </c>
      <c r="BK2355" s="29">
        <v>0</v>
      </c>
      <c r="BL2355" s="24" t="s">
        <v>129</v>
      </c>
      <c r="BM2355" s="22" t="str">
        <f ca="1">+IF(Tabla1[[#This Row],[FECHA INGRESO]]&gt;=44986,IF((TODAY()-Tabla1[[#This Row],[FECHA INGRESO]])&gt;=50,"ALERTA","TODAVÍA FALTA"),"N/A")</f>
        <v>N/A</v>
      </c>
      <c r="BN2355" s="7">
        <f>IFERROR((_xlfn.DAYS(Tabla1[[#This Row],[FECHA INGRESO]],Tabla1[[#This Row],[FECHA RETIRO]]))/30,"")</f>
        <v>-9.4</v>
      </c>
    </row>
    <row r="2356" spans="1:66" ht="14.25" customHeight="1" x14ac:dyDescent="0.35">
      <c r="A2356" s="34">
        <v>1012401833</v>
      </c>
      <c r="B2356" s="22" t="s">
        <v>13245</v>
      </c>
      <c r="C2356" s="23">
        <v>44130</v>
      </c>
      <c r="D2356" s="23" t="s">
        <v>188</v>
      </c>
      <c r="E2356" s="23" t="s">
        <v>111</v>
      </c>
      <c r="F2356" s="23" t="s">
        <v>70</v>
      </c>
      <c r="G2356" s="24"/>
      <c r="H2356" s="24">
        <v>24102620940</v>
      </c>
      <c r="I2356" s="24" t="s">
        <v>95</v>
      </c>
      <c r="J2356" s="24">
        <f>DATEDIF(Tabla1[[#This Row],[FECHA DE NACIMIENTO]],Tabla1[[#This Row],[FECHA ACTUAL]],"Y")</f>
        <v>29</v>
      </c>
      <c r="K2356" s="24" t="s">
        <v>73</v>
      </c>
      <c r="L2356" s="24" t="s">
        <v>234</v>
      </c>
      <c r="M2356" s="24">
        <v>1</v>
      </c>
      <c r="N2356" s="24">
        <v>1</v>
      </c>
      <c r="O2356" s="24">
        <v>2</v>
      </c>
      <c r="P2356" s="24" t="s">
        <v>101</v>
      </c>
      <c r="Q2356" s="23">
        <v>34174</v>
      </c>
      <c r="R2356" s="24" t="s">
        <v>76</v>
      </c>
      <c r="S2356" s="25">
        <v>45119</v>
      </c>
      <c r="T2356" s="24"/>
      <c r="U2356" s="24">
        <v>3209753445</v>
      </c>
      <c r="V2356" s="33" t="s">
        <v>13246</v>
      </c>
      <c r="W2356" s="24" t="s">
        <v>13247</v>
      </c>
      <c r="X2356" s="24" t="s">
        <v>10458</v>
      </c>
      <c r="Y2356" s="24" t="s">
        <v>13248</v>
      </c>
      <c r="Z2356" s="24" t="s">
        <v>82</v>
      </c>
      <c r="AA2356" s="24">
        <v>3118908981</v>
      </c>
      <c r="AB2356" s="24" t="s">
        <v>77</v>
      </c>
      <c r="AC2356" s="24" t="s">
        <v>77</v>
      </c>
      <c r="AD2356" s="24" t="s">
        <v>77</v>
      </c>
      <c r="AE2356" s="26" t="s">
        <v>151</v>
      </c>
      <c r="AF2356" s="26"/>
      <c r="AG2356" s="26"/>
      <c r="AH2356" s="27" t="s">
        <v>3042</v>
      </c>
      <c r="AI2356" s="27" t="s">
        <v>13234</v>
      </c>
      <c r="AJ2356" s="27" t="s">
        <v>9233</v>
      </c>
      <c r="AK2356" s="24" t="s">
        <v>121</v>
      </c>
      <c r="AL2356" s="24" t="s">
        <v>7086</v>
      </c>
      <c r="AM2356" s="23">
        <v>44130</v>
      </c>
      <c r="AN2356" s="28">
        <v>877803</v>
      </c>
      <c r="AO2356" s="28">
        <v>102854</v>
      </c>
      <c r="AP2356" s="24"/>
      <c r="AQ2356" s="24"/>
      <c r="AR2356" s="24"/>
      <c r="AS2356" s="24"/>
      <c r="AT2356" s="24" t="e">
        <v>#N/A</v>
      </c>
      <c r="AU2356" s="24" t="e">
        <v>#N/A</v>
      </c>
      <c r="AV2356" s="24" t="e">
        <v>#N/A</v>
      </c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3"/>
      <c r="BG2356" s="23"/>
      <c r="BH2356" s="23">
        <v>44142</v>
      </c>
      <c r="BI2356" s="26" t="s">
        <v>466</v>
      </c>
      <c r="BJ2356" s="26" t="s">
        <v>5148</v>
      </c>
      <c r="BK2356" s="29">
        <v>0</v>
      </c>
      <c r="BL2356" s="24" t="s">
        <v>129</v>
      </c>
      <c r="BM2356" s="22" t="str">
        <f ca="1">+IF(Tabla1[[#This Row],[FECHA INGRESO]]&gt;=44986,IF((TODAY()-Tabla1[[#This Row],[FECHA INGRESO]])&gt;=50,"ALERTA","TODAVÍA FALTA"),"N/A")</f>
        <v>N/A</v>
      </c>
      <c r="BN2356" s="7">
        <f>IFERROR((_xlfn.DAYS(Tabla1[[#This Row],[FECHA INGRESO]],Tabla1[[#This Row],[FECHA RETIRO]]))/30,"")</f>
        <v>-0.4</v>
      </c>
    </row>
    <row r="2357" spans="1:66" ht="14.25" customHeight="1" x14ac:dyDescent="0.35">
      <c r="A2357" s="34">
        <v>1013690410</v>
      </c>
      <c r="B2357" s="22" t="s">
        <v>13249</v>
      </c>
      <c r="C2357" s="23">
        <v>44130</v>
      </c>
      <c r="D2357" s="23" t="s">
        <v>93</v>
      </c>
      <c r="E2357" s="23" t="s">
        <v>111</v>
      </c>
      <c r="F2357" s="23" t="s">
        <v>70</v>
      </c>
      <c r="G2357" s="24"/>
      <c r="H2357" s="24">
        <v>24102640571</v>
      </c>
      <c r="I2357" s="24" t="s">
        <v>72</v>
      </c>
      <c r="J2357" s="24">
        <f>DATEDIF(Tabla1[[#This Row],[FECHA DE NACIMIENTO]],Tabla1[[#This Row],[FECHA ACTUAL]],"Y")</f>
        <v>23</v>
      </c>
      <c r="K2357" s="24" t="s">
        <v>96</v>
      </c>
      <c r="L2357" s="24" t="s">
        <v>112</v>
      </c>
      <c r="M2357" s="24">
        <v>0</v>
      </c>
      <c r="N2357" s="24">
        <v>0</v>
      </c>
      <c r="O2357" s="24">
        <v>2</v>
      </c>
      <c r="P2357" s="24" t="s">
        <v>101</v>
      </c>
      <c r="Q2357" s="23">
        <v>36391</v>
      </c>
      <c r="R2357" s="24" t="s">
        <v>76</v>
      </c>
      <c r="S2357" s="25">
        <v>45119</v>
      </c>
      <c r="T2357" s="24"/>
      <c r="U2357" s="24">
        <v>3223038399</v>
      </c>
      <c r="V2357" s="33" t="s">
        <v>13250</v>
      </c>
      <c r="W2357" s="24" t="s">
        <v>13251</v>
      </c>
      <c r="X2357" s="24" t="s">
        <v>10730</v>
      </c>
      <c r="Y2357" s="24" t="s">
        <v>13252</v>
      </c>
      <c r="Z2357" s="24" t="s">
        <v>285</v>
      </c>
      <c r="AA2357" s="24">
        <v>3165213585</v>
      </c>
      <c r="AB2357" s="24" t="s">
        <v>77</v>
      </c>
      <c r="AC2357" s="24" t="s">
        <v>77</v>
      </c>
      <c r="AD2357" s="24" t="s">
        <v>77</v>
      </c>
      <c r="AE2357" s="26" t="s">
        <v>151</v>
      </c>
      <c r="AF2357" s="26"/>
      <c r="AG2357" s="26"/>
      <c r="AH2357" s="27" t="s">
        <v>3042</v>
      </c>
      <c r="AI2357" s="27" t="s">
        <v>13234</v>
      </c>
      <c r="AJ2357" s="27" t="s">
        <v>9233</v>
      </c>
      <c r="AK2357" s="24" t="s">
        <v>121</v>
      </c>
      <c r="AL2357" s="24" t="s">
        <v>7086</v>
      </c>
      <c r="AM2357" s="23">
        <v>44130</v>
      </c>
      <c r="AN2357" s="28">
        <v>877803</v>
      </c>
      <c r="AO2357" s="28">
        <v>102854</v>
      </c>
      <c r="AP2357" s="24"/>
      <c r="AQ2357" s="24"/>
      <c r="AR2357" s="24"/>
      <c r="AS2357" s="24"/>
      <c r="AT2357" s="24" t="e">
        <v>#N/A</v>
      </c>
      <c r="AU2357" s="24" t="e">
        <v>#N/A</v>
      </c>
      <c r="AV2357" s="24" t="e">
        <v>#N/A</v>
      </c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3"/>
      <c r="BG2357" s="23"/>
      <c r="BH2357" s="23">
        <v>44148</v>
      </c>
      <c r="BI2357" s="26" t="s">
        <v>127</v>
      </c>
      <c r="BJ2357" s="26" t="s">
        <v>5148</v>
      </c>
      <c r="BK2357" s="29">
        <v>0</v>
      </c>
      <c r="BL2357" s="24" t="s">
        <v>129</v>
      </c>
      <c r="BM2357" s="22" t="str">
        <f ca="1">+IF(Tabla1[[#This Row],[FECHA INGRESO]]&gt;=44986,IF((TODAY()-Tabla1[[#This Row],[FECHA INGRESO]])&gt;=50,"ALERTA","TODAVÍA FALTA"),"N/A")</f>
        <v>N/A</v>
      </c>
      <c r="BN2357" s="7">
        <f>IFERROR((_xlfn.DAYS(Tabla1[[#This Row],[FECHA INGRESO]],Tabla1[[#This Row],[FECHA RETIRO]]))/30,"")</f>
        <v>-0.6</v>
      </c>
    </row>
    <row r="2358" spans="1:66" ht="14.25" customHeight="1" x14ac:dyDescent="0.35">
      <c r="A2358" s="34">
        <v>1116915972</v>
      </c>
      <c r="B2358" s="22" t="s">
        <v>13253</v>
      </c>
      <c r="C2358" s="23">
        <v>44130</v>
      </c>
      <c r="D2358" s="23" t="s">
        <v>188</v>
      </c>
      <c r="E2358" s="23" t="s">
        <v>111</v>
      </c>
      <c r="F2358" s="23" t="s">
        <v>70</v>
      </c>
      <c r="G2358" s="24"/>
      <c r="H2358" s="24">
        <v>24063274202</v>
      </c>
      <c r="I2358" s="24" t="s">
        <v>95</v>
      </c>
      <c r="J2358" s="24">
        <f>DATEDIF(Tabla1[[#This Row],[FECHA DE NACIMIENTO]],Tabla1[[#This Row],[FECHA ACTUAL]],"Y")</f>
        <v>34</v>
      </c>
      <c r="K2358" s="24" t="s">
        <v>96</v>
      </c>
      <c r="L2358" s="24" t="s">
        <v>112</v>
      </c>
      <c r="M2358" s="24">
        <v>2</v>
      </c>
      <c r="N2358" s="24">
        <v>4</v>
      </c>
      <c r="O2358" s="24">
        <v>2</v>
      </c>
      <c r="P2358" s="23" t="s">
        <v>101</v>
      </c>
      <c r="Q2358" s="24">
        <v>32652</v>
      </c>
      <c r="R2358" s="24" t="s">
        <v>736</v>
      </c>
      <c r="S2358" s="25">
        <v>45119</v>
      </c>
      <c r="T2358" s="24"/>
      <c r="U2358" s="24">
        <v>3007081971</v>
      </c>
      <c r="V2358" s="24" t="s">
        <v>13254</v>
      </c>
      <c r="W2358" s="24" t="s">
        <v>13255</v>
      </c>
      <c r="X2358" s="24" t="s">
        <v>11289</v>
      </c>
      <c r="Y2358" s="24" t="s">
        <v>13256</v>
      </c>
      <c r="Z2358" s="24" t="s">
        <v>117</v>
      </c>
      <c r="AA2358" s="24">
        <v>3204786916</v>
      </c>
      <c r="AB2358" s="24" t="s">
        <v>77</v>
      </c>
      <c r="AC2358" s="24" t="s">
        <v>77</v>
      </c>
      <c r="AD2358" s="24" t="s">
        <v>77</v>
      </c>
      <c r="AE2358" s="26" t="s">
        <v>151</v>
      </c>
      <c r="AF2358" s="26"/>
      <c r="AG2358" s="26"/>
      <c r="AH2358" s="27" t="s">
        <v>3042</v>
      </c>
      <c r="AI2358" s="27" t="s">
        <v>13234</v>
      </c>
      <c r="AJ2358" s="27" t="s">
        <v>9233</v>
      </c>
      <c r="AK2358" s="24" t="s">
        <v>121</v>
      </c>
      <c r="AL2358" s="24" t="s">
        <v>7086</v>
      </c>
      <c r="AM2358" s="23">
        <v>44130</v>
      </c>
      <c r="AN2358" s="28">
        <v>877803</v>
      </c>
      <c r="AO2358" s="28">
        <v>102854</v>
      </c>
      <c r="AP2358" s="24"/>
      <c r="AQ2358" s="24"/>
      <c r="AR2358" s="24"/>
      <c r="AS2358" s="24"/>
      <c r="AT2358" s="24" t="e">
        <v>#N/A</v>
      </c>
      <c r="AU2358" s="24" t="e">
        <v>#N/A</v>
      </c>
      <c r="AV2358" s="24" t="e">
        <v>#N/A</v>
      </c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3"/>
      <c r="BG2358" s="23"/>
      <c r="BH2358" s="23">
        <v>44165</v>
      </c>
      <c r="BI2358" s="26" t="s">
        <v>127</v>
      </c>
      <c r="BJ2358" s="26" t="s">
        <v>5148</v>
      </c>
      <c r="BK2358" s="29">
        <v>0</v>
      </c>
      <c r="BL2358" s="24" t="s">
        <v>129</v>
      </c>
      <c r="BM2358" s="22" t="str">
        <f ca="1">+IF(Tabla1[[#This Row],[FECHA INGRESO]]&gt;=44986,IF((TODAY()-Tabla1[[#This Row],[FECHA INGRESO]])&gt;=50,"ALERTA","TODAVÍA FALTA"),"N/A")</f>
        <v>N/A</v>
      </c>
      <c r="BN2358" s="7">
        <f>IFERROR((_xlfn.DAYS(Tabla1[[#This Row],[FECHA INGRESO]],Tabla1[[#This Row],[FECHA RETIRO]]))/30,"")</f>
        <v>-1.1666666666666667</v>
      </c>
    </row>
    <row r="2359" spans="1:66" ht="14.25" customHeight="1" x14ac:dyDescent="0.35">
      <c r="A2359" s="34">
        <v>1022421656</v>
      </c>
      <c r="B2359" s="22" t="s">
        <v>13257</v>
      </c>
      <c r="C2359" s="23">
        <v>44130</v>
      </c>
      <c r="D2359" s="23" t="s">
        <v>188</v>
      </c>
      <c r="E2359" s="23" t="s">
        <v>111</v>
      </c>
      <c r="F2359" s="23" t="s">
        <v>70</v>
      </c>
      <c r="G2359" s="24"/>
      <c r="H2359" s="24">
        <v>24102624841</v>
      </c>
      <c r="I2359" s="24" t="s">
        <v>95</v>
      </c>
      <c r="J2359" s="24">
        <f>DATEDIF(Tabla1[[#This Row],[FECHA DE NACIMIENTO]],Tabla1[[#This Row],[FECHA ACTUAL]],"Y")</f>
        <v>26</v>
      </c>
      <c r="K2359" s="24" t="s">
        <v>73</v>
      </c>
      <c r="L2359" s="24" t="s">
        <v>112</v>
      </c>
      <c r="M2359" s="24">
        <v>1</v>
      </c>
      <c r="N2359" s="24">
        <v>1</v>
      </c>
      <c r="O2359" s="24">
        <v>2</v>
      </c>
      <c r="P2359" s="23" t="s">
        <v>101</v>
      </c>
      <c r="Q2359" s="24">
        <v>35389</v>
      </c>
      <c r="R2359" s="24" t="s">
        <v>76</v>
      </c>
      <c r="S2359" s="25">
        <v>45119</v>
      </c>
      <c r="T2359" s="24">
        <v>8145242</v>
      </c>
      <c r="U2359" s="24">
        <v>3182691366</v>
      </c>
      <c r="V2359" s="24" t="s">
        <v>13258</v>
      </c>
      <c r="W2359" s="24" t="s">
        <v>13259</v>
      </c>
      <c r="X2359" s="24" t="s">
        <v>3877</v>
      </c>
      <c r="Y2359" s="24" t="s">
        <v>13260</v>
      </c>
      <c r="Z2359" s="24" t="s">
        <v>117</v>
      </c>
      <c r="AA2359" s="24">
        <v>3155352440</v>
      </c>
      <c r="AB2359" s="24" t="s">
        <v>83</v>
      </c>
      <c r="AC2359" s="24" t="s">
        <v>101</v>
      </c>
      <c r="AD2359" s="24" t="s">
        <v>77</v>
      </c>
      <c r="AE2359" s="26" t="s">
        <v>183</v>
      </c>
      <c r="AF2359" s="26"/>
      <c r="AG2359" s="26"/>
      <c r="AH2359" s="27" t="s">
        <v>3042</v>
      </c>
      <c r="AI2359" s="27" t="s">
        <v>9232</v>
      </c>
      <c r="AJ2359" s="27" t="s">
        <v>9317</v>
      </c>
      <c r="AK2359" s="24" t="s">
        <v>121</v>
      </c>
      <c r="AL2359" s="24" t="s">
        <v>7086</v>
      </c>
      <c r="AM2359" s="23">
        <v>44130</v>
      </c>
      <c r="AN2359" s="28">
        <v>1000000</v>
      </c>
      <c r="AO2359" s="28">
        <v>117172</v>
      </c>
      <c r="AP2359" s="24"/>
      <c r="AQ2359" s="24"/>
      <c r="AR2359" s="24"/>
      <c r="AS2359" s="24"/>
      <c r="AT2359" s="24"/>
      <c r="AU2359" s="24"/>
      <c r="AV2359" s="24"/>
      <c r="AW2359" s="24">
        <v>54</v>
      </c>
      <c r="AX2359" s="24"/>
      <c r="AY2359" s="24"/>
      <c r="AZ2359" s="24"/>
      <c r="BA2359" s="24"/>
      <c r="BB2359" s="24"/>
      <c r="BC2359" s="24"/>
      <c r="BD2359" s="24"/>
      <c r="BE2359" s="24"/>
      <c r="BF2359" s="23"/>
      <c r="BG2359" s="23"/>
      <c r="BH2359" s="23">
        <v>44579</v>
      </c>
      <c r="BI2359" s="26" t="s">
        <v>466</v>
      </c>
      <c r="BJ2359" s="26" t="s">
        <v>13011</v>
      </c>
      <c r="BK2359" s="29">
        <v>0</v>
      </c>
      <c r="BL2359" s="24" t="s">
        <v>129</v>
      </c>
      <c r="BM2359" s="22" t="str">
        <f ca="1">+IF(Tabla1[[#This Row],[FECHA INGRESO]]&gt;=44986,IF((TODAY()-Tabla1[[#This Row],[FECHA INGRESO]])&gt;=50,"ALERTA","TODAVÍA FALTA"),"N/A")</f>
        <v>N/A</v>
      </c>
      <c r="BN2359" s="7">
        <f>IFERROR((_xlfn.DAYS(Tabla1[[#This Row],[FECHA INGRESO]],Tabla1[[#This Row],[FECHA RETIRO]]))/30,"")</f>
        <v>-14.966666666666667</v>
      </c>
    </row>
    <row r="2360" spans="1:66" s="61" customFormat="1" ht="14.25" customHeight="1" x14ac:dyDescent="0.35">
      <c r="A2360" s="34">
        <v>1000271946</v>
      </c>
      <c r="B2360" s="22" t="s">
        <v>13261</v>
      </c>
      <c r="C2360" s="23">
        <v>44130</v>
      </c>
      <c r="D2360" s="23" t="s">
        <v>266</v>
      </c>
      <c r="E2360" s="23" t="s">
        <v>69</v>
      </c>
      <c r="F2360" s="23" t="s">
        <v>70</v>
      </c>
      <c r="G2360" s="24"/>
      <c r="H2360" s="24">
        <v>24102540145</v>
      </c>
      <c r="I2360" s="24" t="s">
        <v>95</v>
      </c>
      <c r="J2360" s="24">
        <f>DATEDIF(Tabla1[[#This Row],[FECHA DE NACIMIENTO]],Tabla1[[#This Row],[FECHA ACTUAL]],"Y")</f>
        <v>21</v>
      </c>
      <c r="K2360" s="24" t="s">
        <v>1020</v>
      </c>
      <c r="L2360" s="24" t="s">
        <v>112</v>
      </c>
      <c r="M2360" s="24">
        <v>0</v>
      </c>
      <c r="N2360" s="24">
        <v>0</v>
      </c>
      <c r="O2360" s="24">
        <v>3</v>
      </c>
      <c r="P2360" s="24" t="s">
        <v>101</v>
      </c>
      <c r="Q2360" s="23">
        <v>37185</v>
      </c>
      <c r="R2360" s="24" t="s">
        <v>76</v>
      </c>
      <c r="S2360" s="25">
        <v>45119</v>
      </c>
      <c r="T2360" s="24">
        <v>8076378</v>
      </c>
      <c r="U2360" s="24">
        <v>3143580613</v>
      </c>
      <c r="V2360" s="33" t="s">
        <v>13262</v>
      </c>
      <c r="W2360" s="24" t="s">
        <v>13263</v>
      </c>
      <c r="X2360" s="24" t="s">
        <v>12833</v>
      </c>
      <c r="Y2360" s="24" t="s">
        <v>13264</v>
      </c>
      <c r="Z2360" s="24" t="s">
        <v>285</v>
      </c>
      <c r="AA2360" s="24">
        <v>3134125620</v>
      </c>
      <c r="AB2360" s="24" t="s">
        <v>77</v>
      </c>
      <c r="AC2360" s="24" t="s">
        <v>77</v>
      </c>
      <c r="AD2360" s="24" t="s">
        <v>77</v>
      </c>
      <c r="AE2360" s="26" t="s">
        <v>151</v>
      </c>
      <c r="AF2360" s="26"/>
      <c r="AG2360" s="26"/>
      <c r="AH2360" s="27" t="s">
        <v>3042</v>
      </c>
      <c r="AI2360" s="27" t="s">
        <v>9232</v>
      </c>
      <c r="AJ2360" s="27" t="s">
        <v>9233</v>
      </c>
      <c r="AK2360" s="24" t="s">
        <v>121</v>
      </c>
      <c r="AL2360" s="24" t="s">
        <v>7086</v>
      </c>
      <c r="AM2360" s="23">
        <v>44130</v>
      </c>
      <c r="AN2360" s="28">
        <v>908526</v>
      </c>
      <c r="AO2360" s="28">
        <v>106454</v>
      </c>
      <c r="AP2360" s="24"/>
      <c r="AQ2360" s="24"/>
      <c r="AR2360" s="24"/>
      <c r="AS2360" s="24"/>
      <c r="AT2360" s="24"/>
      <c r="AU2360" s="24"/>
      <c r="AV2360" s="24"/>
      <c r="AW2360" s="24">
        <v>68</v>
      </c>
      <c r="AX2360" s="24"/>
      <c r="AY2360" s="24"/>
      <c r="AZ2360" s="24"/>
      <c r="BA2360" s="24"/>
      <c r="BB2360" s="24"/>
      <c r="BC2360" s="24"/>
      <c r="BD2360" s="24">
        <v>0</v>
      </c>
      <c r="BE2360" s="24">
        <v>0</v>
      </c>
      <c r="BF2360" s="23"/>
      <c r="BG2360" s="23"/>
      <c r="BH2360" s="23">
        <v>44499</v>
      </c>
      <c r="BI2360" s="26" t="s">
        <v>466</v>
      </c>
      <c r="BJ2360" s="26" t="s">
        <v>5148</v>
      </c>
      <c r="BK2360" s="29">
        <v>0</v>
      </c>
      <c r="BL2360" s="24" t="s">
        <v>129</v>
      </c>
      <c r="BM2360" s="22" t="str">
        <f ca="1">+IF(Tabla1[[#This Row],[FECHA INGRESO]]&gt;=44986,IF((TODAY()-Tabla1[[#This Row],[FECHA INGRESO]])&gt;=50,"ALERTA","TODAVÍA FALTA"),"N/A")</f>
        <v>N/A</v>
      </c>
      <c r="BN2360" s="60">
        <f>IFERROR((_xlfn.DAYS(Tabla1[[#This Row],[FECHA INGRESO]],Tabla1[[#This Row],[FECHA RETIRO]]))/30,"")</f>
        <v>-12.3</v>
      </c>
    </row>
    <row r="2361" spans="1:66" ht="14.25" customHeight="1" x14ac:dyDescent="0.35">
      <c r="A2361" s="34">
        <v>1023978944</v>
      </c>
      <c r="B2361" s="22" t="s">
        <v>13265</v>
      </c>
      <c r="C2361" s="23">
        <v>44132</v>
      </c>
      <c r="D2361" s="23" t="s">
        <v>93</v>
      </c>
      <c r="E2361" s="24" t="s">
        <v>94</v>
      </c>
      <c r="F2361" s="23" t="s">
        <v>70</v>
      </c>
      <c r="G2361" s="24"/>
      <c r="H2361" s="24">
        <v>24102577130</v>
      </c>
      <c r="I2361" s="24" t="s">
        <v>95</v>
      </c>
      <c r="J2361" s="24">
        <f>DATEDIF(Tabla1[[#This Row],[FECHA DE NACIMIENTO]],Tabla1[[#This Row],[FECHA ACTUAL]],"Y")</f>
        <v>23</v>
      </c>
      <c r="K2361" s="24" t="s">
        <v>96</v>
      </c>
      <c r="L2361" s="24" t="s">
        <v>112</v>
      </c>
      <c r="M2361" s="24">
        <v>0</v>
      </c>
      <c r="N2361" s="24">
        <v>0</v>
      </c>
      <c r="O2361" s="24">
        <v>2</v>
      </c>
      <c r="P2361" s="24" t="s">
        <v>101</v>
      </c>
      <c r="Q2361" s="23">
        <v>36436</v>
      </c>
      <c r="R2361" s="24" t="s">
        <v>76</v>
      </c>
      <c r="S2361" s="25">
        <v>45119</v>
      </c>
      <c r="T2361" s="24">
        <v>3641710</v>
      </c>
      <c r="U2361" s="24">
        <v>3202779619</v>
      </c>
      <c r="V2361" s="33" t="s">
        <v>13266</v>
      </c>
      <c r="W2361" s="24" t="s">
        <v>13267</v>
      </c>
      <c r="X2361" s="24" t="s">
        <v>3722</v>
      </c>
      <c r="Y2361" s="24" t="s">
        <v>13268</v>
      </c>
      <c r="Z2361" s="24" t="s">
        <v>162</v>
      </c>
      <c r="AA2361" s="24">
        <v>3213730578</v>
      </c>
      <c r="AB2361" s="24" t="s">
        <v>77</v>
      </c>
      <c r="AC2361" s="24" t="s">
        <v>77</v>
      </c>
      <c r="AD2361" s="24" t="s">
        <v>77</v>
      </c>
      <c r="AE2361" s="26" t="s">
        <v>151</v>
      </c>
      <c r="AF2361" s="26"/>
      <c r="AG2361" s="26"/>
      <c r="AH2361" s="27" t="s">
        <v>3042</v>
      </c>
      <c r="AI2361" s="27" t="s">
        <v>9232</v>
      </c>
      <c r="AJ2361" s="27" t="s">
        <v>9317</v>
      </c>
      <c r="AK2361" s="24" t="s">
        <v>121</v>
      </c>
      <c r="AL2361" s="24" t="s">
        <v>7086</v>
      </c>
      <c r="AM2361" s="23">
        <v>44132</v>
      </c>
      <c r="AN2361" s="28">
        <v>877803</v>
      </c>
      <c r="AO2361" s="28">
        <v>102854</v>
      </c>
      <c r="AP2361" s="24"/>
      <c r="AQ2361" s="24"/>
      <c r="AR2361" s="24"/>
      <c r="AS2361" s="24"/>
      <c r="AT2361" s="24" t="e">
        <v>#N/A</v>
      </c>
      <c r="AU2361" s="24" t="e">
        <v>#N/A</v>
      </c>
      <c r="AV2361" s="24" t="e">
        <v>#N/A</v>
      </c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3"/>
      <c r="BG2361" s="23"/>
      <c r="BH2361" s="23">
        <v>44155</v>
      </c>
      <c r="BI2361" s="26" t="s">
        <v>466</v>
      </c>
      <c r="BJ2361" s="26" t="s">
        <v>273</v>
      </c>
      <c r="BK2361" s="29">
        <v>0</v>
      </c>
      <c r="BL2361" s="24" t="s">
        <v>129</v>
      </c>
      <c r="BM2361" s="22" t="str">
        <f ca="1">+IF(Tabla1[[#This Row],[FECHA INGRESO]]&gt;=44986,IF((TODAY()-Tabla1[[#This Row],[FECHA INGRESO]])&gt;=50,"ALERTA","TODAVÍA FALTA"),"N/A")</f>
        <v>N/A</v>
      </c>
      <c r="BN2361" s="7">
        <f>IFERROR((_xlfn.DAYS(Tabla1[[#This Row],[FECHA INGRESO]],Tabla1[[#This Row],[FECHA RETIRO]]))/30,"")</f>
        <v>-0.76666666666666672</v>
      </c>
    </row>
    <row r="2362" spans="1:66" ht="14.25" customHeight="1" x14ac:dyDescent="0.35">
      <c r="A2362" s="34">
        <v>1014292182</v>
      </c>
      <c r="B2362" s="22" t="s">
        <v>13269</v>
      </c>
      <c r="C2362" s="23">
        <v>44132</v>
      </c>
      <c r="D2362" s="23" t="s">
        <v>93</v>
      </c>
      <c r="E2362" s="23" t="s">
        <v>111</v>
      </c>
      <c r="F2362" s="23" t="s">
        <v>70</v>
      </c>
      <c r="G2362" s="24"/>
      <c r="H2362" s="24">
        <v>24102532269</v>
      </c>
      <c r="I2362" s="24" t="s">
        <v>95</v>
      </c>
      <c r="J2362" s="24">
        <f>DATEDIF(Tabla1[[#This Row],[FECHA DE NACIMIENTO]],Tabla1[[#This Row],[FECHA ACTUAL]],"Y")</f>
        <v>25</v>
      </c>
      <c r="K2362" s="24" t="s">
        <v>96</v>
      </c>
      <c r="L2362" s="24" t="s">
        <v>234</v>
      </c>
      <c r="M2362" s="24">
        <v>2</v>
      </c>
      <c r="N2362" s="24">
        <v>2</v>
      </c>
      <c r="O2362" s="24">
        <v>2</v>
      </c>
      <c r="P2362" s="24" t="s">
        <v>101</v>
      </c>
      <c r="Q2362" s="23">
        <v>35688</v>
      </c>
      <c r="R2362" s="24" t="s">
        <v>76</v>
      </c>
      <c r="S2362" s="25">
        <v>45119</v>
      </c>
      <c r="T2362" s="24">
        <v>6821095</v>
      </c>
      <c r="U2362" s="24">
        <v>3143103226</v>
      </c>
      <c r="V2362" s="33" t="s">
        <v>13270</v>
      </c>
      <c r="W2362" s="24" t="s">
        <v>13271</v>
      </c>
      <c r="X2362" s="24" t="s">
        <v>7869</v>
      </c>
      <c r="Y2362" s="24" t="s">
        <v>13272</v>
      </c>
      <c r="Z2362" s="24" t="s">
        <v>82</v>
      </c>
      <c r="AA2362" s="24">
        <v>3503580420</v>
      </c>
      <c r="AB2362" s="24" t="s">
        <v>77</v>
      </c>
      <c r="AC2362" s="24" t="s">
        <v>77</v>
      </c>
      <c r="AD2362" s="24" t="s">
        <v>77</v>
      </c>
      <c r="AE2362" s="26" t="s">
        <v>151</v>
      </c>
      <c r="AF2362" s="26"/>
      <c r="AG2362" s="26"/>
      <c r="AH2362" s="27" t="s">
        <v>3042</v>
      </c>
      <c r="AI2362" s="27" t="s">
        <v>13234</v>
      </c>
      <c r="AJ2362" s="27" t="s">
        <v>9233</v>
      </c>
      <c r="AK2362" s="24" t="s">
        <v>121</v>
      </c>
      <c r="AL2362" s="24" t="s">
        <v>7086</v>
      </c>
      <c r="AM2362" s="23">
        <v>44132</v>
      </c>
      <c r="AN2362" s="28">
        <v>877803</v>
      </c>
      <c r="AO2362" s="28">
        <v>102854</v>
      </c>
      <c r="AP2362" s="24"/>
      <c r="AQ2362" s="24"/>
      <c r="AR2362" s="24"/>
      <c r="AS2362" s="24"/>
      <c r="AT2362" s="24" t="e">
        <v>#N/A</v>
      </c>
      <c r="AU2362" s="24" t="e">
        <v>#N/A</v>
      </c>
      <c r="AV2362" s="24" t="e">
        <v>#N/A</v>
      </c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3"/>
      <c r="BG2362" s="23"/>
      <c r="BH2362" s="23">
        <v>44179</v>
      </c>
      <c r="BI2362" s="26" t="s">
        <v>10014</v>
      </c>
      <c r="BJ2362" s="26" t="s">
        <v>9181</v>
      </c>
      <c r="BK2362" s="29">
        <v>0</v>
      </c>
      <c r="BL2362" s="24" t="s">
        <v>129</v>
      </c>
      <c r="BM2362" s="22" t="str">
        <f ca="1">+IF(Tabla1[[#This Row],[FECHA INGRESO]]&gt;=44986,IF((TODAY()-Tabla1[[#This Row],[FECHA INGRESO]])&gt;=50,"ALERTA","TODAVÍA FALTA"),"N/A")</f>
        <v>N/A</v>
      </c>
      <c r="BN2362" s="7">
        <f>IFERROR((_xlfn.DAYS(Tabla1[[#This Row],[FECHA INGRESO]],Tabla1[[#This Row],[FECHA RETIRO]]))/30,"")</f>
        <v>-1.5666666666666667</v>
      </c>
    </row>
    <row r="2363" spans="1:66" ht="14.25" customHeight="1" x14ac:dyDescent="0.35">
      <c r="A2363" s="34">
        <v>1020807065</v>
      </c>
      <c r="B2363" s="22" t="s">
        <v>13273</v>
      </c>
      <c r="C2363" s="23">
        <v>44132</v>
      </c>
      <c r="D2363" s="23" t="s">
        <v>188</v>
      </c>
      <c r="E2363" s="23" t="s">
        <v>110</v>
      </c>
      <c r="F2363" s="23" t="s">
        <v>70</v>
      </c>
      <c r="G2363" s="24"/>
      <c r="H2363" s="24">
        <v>24102570588</v>
      </c>
      <c r="I2363" s="24" t="s">
        <v>72</v>
      </c>
      <c r="J2363" s="24">
        <f>DATEDIF(Tabla1[[#This Row],[FECHA DE NACIMIENTO]],Tabla1[[#This Row],[FECHA ACTUAL]],"Y")</f>
        <v>28</v>
      </c>
      <c r="K2363" s="24" t="s">
        <v>73</v>
      </c>
      <c r="L2363" s="24" t="s">
        <v>112</v>
      </c>
      <c r="M2363" s="24">
        <v>0</v>
      </c>
      <c r="N2363" s="24">
        <v>0</v>
      </c>
      <c r="O2363" s="24">
        <v>3</v>
      </c>
      <c r="P2363" s="24" t="s">
        <v>101</v>
      </c>
      <c r="Q2363" s="23">
        <v>34888</v>
      </c>
      <c r="R2363" s="24" t="s">
        <v>76</v>
      </c>
      <c r="S2363" s="25">
        <v>45119</v>
      </c>
      <c r="T2363" s="24">
        <v>4033639</v>
      </c>
      <c r="U2363" s="24">
        <v>3008220213</v>
      </c>
      <c r="V2363" s="33" t="s">
        <v>13274</v>
      </c>
      <c r="W2363" s="24" t="s">
        <v>13275</v>
      </c>
      <c r="X2363" s="24" t="s">
        <v>13276</v>
      </c>
      <c r="Y2363" s="24" t="s">
        <v>13277</v>
      </c>
      <c r="Z2363" s="24" t="s">
        <v>117</v>
      </c>
      <c r="AA2363" s="24">
        <v>3008220213</v>
      </c>
      <c r="AB2363" s="24" t="s">
        <v>77</v>
      </c>
      <c r="AC2363" s="24" t="s">
        <v>77</v>
      </c>
      <c r="AD2363" s="24" t="s">
        <v>77</v>
      </c>
      <c r="AE2363" s="26" t="s">
        <v>151</v>
      </c>
      <c r="AF2363" s="26"/>
      <c r="AG2363" s="26"/>
      <c r="AH2363" s="27" t="s">
        <v>3042</v>
      </c>
      <c r="AI2363" s="27" t="s">
        <v>9232</v>
      </c>
      <c r="AJ2363" s="27" t="s">
        <v>9233</v>
      </c>
      <c r="AK2363" s="24" t="s">
        <v>121</v>
      </c>
      <c r="AL2363" s="24" t="s">
        <v>7086</v>
      </c>
      <c r="AM2363" s="23">
        <v>44132</v>
      </c>
      <c r="AN2363" s="28">
        <v>908526</v>
      </c>
      <c r="AO2363" s="28">
        <v>106454</v>
      </c>
      <c r="AP2363" s="24"/>
      <c r="AQ2363" s="24"/>
      <c r="AR2363" s="24"/>
      <c r="AS2363" s="24"/>
      <c r="AT2363" s="24" t="e">
        <v>#N/A</v>
      </c>
      <c r="AU2363" s="24" t="e">
        <v>#N/A</v>
      </c>
      <c r="AV2363" s="24" t="e">
        <v>#N/A</v>
      </c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3"/>
      <c r="BG2363" s="23"/>
      <c r="BH2363" s="23">
        <v>44254</v>
      </c>
      <c r="BI2363" s="26" t="s">
        <v>466</v>
      </c>
      <c r="BJ2363" s="26" t="s">
        <v>5148</v>
      </c>
      <c r="BK2363" s="29">
        <v>0</v>
      </c>
      <c r="BL2363" s="24" t="s">
        <v>129</v>
      </c>
      <c r="BM2363" s="22" t="str">
        <f ca="1">+IF(Tabla1[[#This Row],[FECHA INGRESO]]&gt;=44986,IF((TODAY()-Tabla1[[#This Row],[FECHA INGRESO]])&gt;=50,"ALERTA","TODAVÍA FALTA"),"N/A")</f>
        <v>N/A</v>
      </c>
      <c r="BN2363" s="7">
        <f>IFERROR((_xlfn.DAYS(Tabla1[[#This Row],[FECHA INGRESO]],Tabla1[[#This Row],[FECHA RETIRO]]))/30,"")</f>
        <v>-4.0666666666666664</v>
      </c>
    </row>
    <row r="2364" spans="1:66" ht="14.25" customHeight="1" x14ac:dyDescent="0.35">
      <c r="A2364" s="34">
        <v>1022980896</v>
      </c>
      <c r="B2364" s="22" t="s">
        <v>13278</v>
      </c>
      <c r="C2364" s="23">
        <v>44132</v>
      </c>
      <c r="D2364" s="23" t="s">
        <v>93</v>
      </c>
      <c r="E2364" s="23" t="s">
        <v>110</v>
      </c>
      <c r="F2364" s="23" t="s">
        <v>70</v>
      </c>
      <c r="G2364" s="24"/>
      <c r="H2364" s="24">
        <v>24102590001</v>
      </c>
      <c r="I2364" s="24" t="s">
        <v>95</v>
      </c>
      <c r="J2364" s="24">
        <f>DATEDIF(Tabla1[[#This Row],[FECHA DE NACIMIENTO]],Tabla1[[#This Row],[FECHA ACTUAL]],"Y")</f>
        <v>31</v>
      </c>
      <c r="K2364" s="24" t="s">
        <v>73</v>
      </c>
      <c r="L2364" s="24" t="s">
        <v>234</v>
      </c>
      <c r="M2364" s="24">
        <v>2</v>
      </c>
      <c r="N2364" s="24">
        <v>2</v>
      </c>
      <c r="O2364" s="24">
        <v>2</v>
      </c>
      <c r="P2364" s="24" t="s">
        <v>101</v>
      </c>
      <c r="Q2364" s="23">
        <v>33756</v>
      </c>
      <c r="R2364" s="24" t="s">
        <v>76</v>
      </c>
      <c r="S2364" s="25">
        <v>45119</v>
      </c>
      <c r="T2364" s="24"/>
      <c r="U2364" s="24">
        <v>3136363026</v>
      </c>
      <c r="V2364" s="33" t="s">
        <v>13279</v>
      </c>
      <c r="W2364" s="24" t="s">
        <v>13280</v>
      </c>
      <c r="X2364" s="24" t="s">
        <v>11014</v>
      </c>
      <c r="Y2364" s="24" t="s">
        <v>13281</v>
      </c>
      <c r="Z2364" s="24" t="s">
        <v>82</v>
      </c>
      <c r="AA2364" s="24">
        <v>3502871196</v>
      </c>
      <c r="AB2364" s="24" t="s">
        <v>77</v>
      </c>
      <c r="AC2364" s="24" t="s">
        <v>77</v>
      </c>
      <c r="AD2364" s="24" t="s">
        <v>77</v>
      </c>
      <c r="AE2364" s="26" t="s">
        <v>151</v>
      </c>
      <c r="AF2364" s="26"/>
      <c r="AG2364" s="26"/>
      <c r="AH2364" s="27" t="s">
        <v>3042</v>
      </c>
      <c r="AI2364" s="27" t="s">
        <v>9232</v>
      </c>
      <c r="AJ2364" s="27" t="s">
        <v>9317</v>
      </c>
      <c r="AK2364" s="24" t="s">
        <v>121</v>
      </c>
      <c r="AL2364" s="24" t="s">
        <v>7086</v>
      </c>
      <c r="AM2364" s="23">
        <v>44132</v>
      </c>
      <c r="AN2364" s="28">
        <v>908526</v>
      </c>
      <c r="AO2364" s="28">
        <v>106454</v>
      </c>
      <c r="AP2364" s="24"/>
      <c r="AQ2364" s="24"/>
      <c r="AR2364" s="24"/>
      <c r="AS2364" s="24"/>
      <c r="AT2364" s="24" t="e">
        <v>#N/A</v>
      </c>
      <c r="AU2364" s="24" t="e">
        <v>#N/A</v>
      </c>
      <c r="AV2364" s="24" t="e">
        <v>#N/A</v>
      </c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3"/>
      <c r="BG2364" s="23"/>
      <c r="BH2364" s="23">
        <v>44279</v>
      </c>
      <c r="BI2364" s="26" t="s">
        <v>466</v>
      </c>
      <c r="BJ2364" s="26" t="s">
        <v>5148</v>
      </c>
      <c r="BK2364" s="29">
        <v>0</v>
      </c>
      <c r="BL2364" s="24" t="s">
        <v>129</v>
      </c>
      <c r="BM2364" s="22" t="str">
        <f ca="1">+IF(Tabla1[[#This Row],[FECHA INGRESO]]&gt;=44986,IF((TODAY()-Tabla1[[#This Row],[FECHA INGRESO]])&gt;=50,"ALERTA","TODAVÍA FALTA"),"N/A")</f>
        <v>N/A</v>
      </c>
      <c r="BN2364" s="7">
        <f>IFERROR((_xlfn.DAYS(Tabla1[[#This Row],[FECHA INGRESO]],Tabla1[[#This Row],[FECHA RETIRO]]))/30,"")</f>
        <v>-4.9000000000000004</v>
      </c>
    </row>
    <row r="2365" spans="1:66" ht="15" customHeight="1" x14ac:dyDescent="0.35">
      <c r="A2365" s="34">
        <v>1059450472</v>
      </c>
      <c r="B2365" s="22" t="s">
        <v>13282</v>
      </c>
      <c r="C2365" s="23">
        <v>44132</v>
      </c>
      <c r="D2365" s="23" t="s">
        <v>266</v>
      </c>
      <c r="E2365" s="24" t="s">
        <v>94</v>
      </c>
      <c r="F2365" s="23" t="s">
        <v>111</v>
      </c>
      <c r="G2365" s="24"/>
      <c r="H2365" s="24">
        <v>24102585580</v>
      </c>
      <c r="I2365" s="24" t="s">
        <v>95</v>
      </c>
      <c r="J2365" s="24">
        <f>DATEDIF(Tabla1[[#This Row],[FECHA DE NACIMIENTO]],Tabla1[[#This Row],[FECHA ACTUAL]],"Y")</f>
        <v>25</v>
      </c>
      <c r="K2365" s="24" t="s">
        <v>73</v>
      </c>
      <c r="L2365" s="24" t="s">
        <v>112</v>
      </c>
      <c r="M2365" s="24">
        <v>0</v>
      </c>
      <c r="N2365" s="24">
        <v>0</v>
      </c>
      <c r="O2365" s="24">
        <v>3</v>
      </c>
      <c r="P2365" s="24" t="s">
        <v>101</v>
      </c>
      <c r="Q2365" s="23">
        <v>35808</v>
      </c>
      <c r="R2365" s="24" t="s">
        <v>13283</v>
      </c>
      <c r="S2365" s="25">
        <v>45119</v>
      </c>
      <c r="T2365" s="24"/>
      <c r="U2365" s="24">
        <v>3107941121</v>
      </c>
      <c r="V2365" s="33" t="s">
        <v>13284</v>
      </c>
      <c r="W2365" s="24" t="s">
        <v>13285</v>
      </c>
      <c r="X2365" s="24" t="s">
        <v>8470</v>
      </c>
      <c r="Y2365" s="24" t="s">
        <v>13286</v>
      </c>
      <c r="Z2365" s="24" t="s">
        <v>162</v>
      </c>
      <c r="AA2365" s="24">
        <v>3216225387</v>
      </c>
      <c r="AB2365" s="24" t="s">
        <v>77</v>
      </c>
      <c r="AC2365" s="24" t="s">
        <v>77</v>
      </c>
      <c r="AD2365" s="24" t="s">
        <v>77</v>
      </c>
      <c r="AE2365" s="26" t="s">
        <v>151</v>
      </c>
      <c r="AF2365" s="26"/>
      <c r="AG2365" s="26"/>
      <c r="AH2365" s="27" t="s">
        <v>3042</v>
      </c>
      <c r="AI2365" s="27" t="s">
        <v>13234</v>
      </c>
      <c r="AJ2365" s="27" t="s">
        <v>9233</v>
      </c>
      <c r="AK2365" s="24" t="s">
        <v>121</v>
      </c>
      <c r="AL2365" s="24" t="s">
        <v>7086</v>
      </c>
      <c r="AM2365" s="23">
        <v>44132</v>
      </c>
      <c r="AN2365" s="28">
        <v>877803</v>
      </c>
      <c r="AO2365" s="28">
        <v>102854</v>
      </c>
      <c r="AP2365" s="24"/>
      <c r="AQ2365" s="24"/>
      <c r="AR2365" s="24"/>
      <c r="AS2365" s="24"/>
      <c r="AT2365" s="24" t="e">
        <v>#N/A</v>
      </c>
      <c r="AU2365" s="24" t="e">
        <v>#N/A</v>
      </c>
      <c r="AV2365" s="24" t="e">
        <v>#N/A</v>
      </c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3"/>
      <c r="BG2365" s="23"/>
      <c r="BH2365" s="23">
        <v>44145</v>
      </c>
      <c r="BI2365" s="26" t="s">
        <v>466</v>
      </c>
      <c r="BJ2365" s="26" t="s">
        <v>13287</v>
      </c>
      <c r="BK2365" s="29">
        <v>0</v>
      </c>
      <c r="BL2365" s="24" t="s">
        <v>129</v>
      </c>
      <c r="BM2365" s="22" t="str">
        <f ca="1">+IF(Tabla1[[#This Row],[FECHA INGRESO]]&gt;=44986,IF((TODAY()-Tabla1[[#This Row],[FECHA INGRESO]])&gt;=50,"ALERTA","TODAVÍA FALTA"),"N/A")</f>
        <v>N/A</v>
      </c>
      <c r="BN2365" s="7">
        <f>IFERROR((_xlfn.DAYS(Tabla1[[#This Row],[FECHA INGRESO]],Tabla1[[#This Row],[FECHA RETIRO]]))/30,"")</f>
        <v>-0.43333333333333335</v>
      </c>
    </row>
    <row r="2366" spans="1:66" ht="14.25" customHeight="1" x14ac:dyDescent="0.35">
      <c r="A2366" s="21">
        <v>1000974321</v>
      </c>
      <c r="B2366" s="22" t="s">
        <v>13288</v>
      </c>
      <c r="C2366" s="23">
        <v>44132</v>
      </c>
      <c r="D2366" s="23" t="s">
        <v>266</v>
      </c>
      <c r="E2366" s="23" t="s">
        <v>77</v>
      </c>
      <c r="F2366" s="23" t="s">
        <v>77</v>
      </c>
      <c r="G2366" s="24"/>
      <c r="H2366" s="24">
        <v>24102597747</v>
      </c>
      <c r="I2366" s="24" t="s">
        <v>72</v>
      </c>
      <c r="J2366" s="24">
        <f>DATEDIF(Tabla1[[#This Row],[FECHA DE NACIMIENTO]],Tabla1[[#This Row],[FECHA ACTUAL]],"Y")</f>
        <v>19</v>
      </c>
      <c r="K2366" s="24" t="s">
        <v>73</v>
      </c>
      <c r="L2366" s="24" t="s">
        <v>112</v>
      </c>
      <c r="M2366" s="24">
        <v>0</v>
      </c>
      <c r="N2366" s="24">
        <v>0</v>
      </c>
      <c r="O2366" s="24">
        <v>2</v>
      </c>
      <c r="P2366" s="24" t="s">
        <v>101</v>
      </c>
      <c r="Q2366" s="23">
        <v>37822</v>
      </c>
      <c r="R2366" s="24" t="s">
        <v>76</v>
      </c>
      <c r="S2366" s="25">
        <v>45119</v>
      </c>
      <c r="T2366" s="24"/>
      <c r="U2366" s="24">
        <v>3213645726</v>
      </c>
      <c r="V2366" s="33" t="s">
        <v>13289</v>
      </c>
      <c r="W2366" s="24" t="s">
        <v>13290</v>
      </c>
      <c r="X2366" s="24" t="s">
        <v>1768</v>
      </c>
      <c r="Y2366" s="24" t="s">
        <v>13291</v>
      </c>
      <c r="Z2366" s="24" t="s">
        <v>117</v>
      </c>
      <c r="AA2366" s="24">
        <v>3224366329</v>
      </c>
      <c r="AB2366" s="24" t="s">
        <v>83</v>
      </c>
      <c r="AC2366" s="24" t="s">
        <v>101</v>
      </c>
      <c r="AD2366" s="24" t="e">
        <v>#REF!</v>
      </c>
      <c r="AE2366" s="26" t="s">
        <v>194</v>
      </c>
      <c r="AF2366" s="26" t="s">
        <v>395</v>
      </c>
      <c r="AG2366" s="26" t="s">
        <v>2532</v>
      </c>
      <c r="AH2366" s="27" t="s">
        <v>867</v>
      </c>
      <c r="AI2366" s="27" t="s">
        <v>9232</v>
      </c>
      <c r="AJ2366" s="27" t="s">
        <v>13292</v>
      </c>
      <c r="AK2366" s="24" t="s">
        <v>121</v>
      </c>
      <c r="AL2366" s="24" t="s">
        <v>868</v>
      </c>
      <c r="AM2366" s="23">
        <v>44132</v>
      </c>
      <c r="AN2366" s="28">
        <v>1000000</v>
      </c>
      <c r="AO2366" s="28" t="s">
        <v>77</v>
      </c>
      <c r="AP2366" s="24" t="s">
        <v>13293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v>0</v>
      </c>
      <c r="BE2366" s="24">
        <v>0</v>
      </c>
      <c r="BF2366" s="23"/>
      <c r="BG2366" s="23"/>
      <c r="BH2366" s="23">
        <v>44663</v>
      </c>
      <c r="BI2366" s="26" t="s">
        <v>10014</v>
      </c>
      <c r="BJ2366" s="26" t="s">
        <v>9932</v>
      </c>
      <c r="BK2366" s="29">
        <v>0</v>
      </c>
      <c r="BL2366" s="24" t="s">
        <v>129</v>
      </c>
      <c r="BM2366" s="22" t="str">
        <f ca="1">+IF(Tabla1[[#This Row],[FECHA INGRESO]]&gt;=44986,IF((TODAY()-Tabla1[[#This Row],[FECHA INGRESO]])&gt;=50,"ALERTA","TODAVÍA FALTA"),"N/A")</f>
        <v>N/A</v>
      </c>
      <c r="BN2366" s="7">
        <f>IFERROR((_xlfn.DAYS(Tabla1[[#This Row],[FECHA INGRESO]],Tabla1[[#This Row],[FECHA RETIRO]]))/30,"")</f>
        <v>-17.7</v>
      </c>
    </row>
    <row r="2367" spans="1:66" x14ac:dyDescent="0.35">
      <c r="A2367" s="21">
        <v>80807928</v>
      </c>
      <c r="B2367" s="22" t="s">
        <v>8998</v>
      </c>
      <c r="C2367" s="23">
        <v>44138</v>
      </c>
      <c r="D2367" s="23" t="s">
        <v>266</v>
      </c>
      <c r="E2367" s="24" t="s">
        <v>94</v>
      </c>
      <c r="F2367" s="23" t="s">
        <v>94</v>
      </c>
      <c r="G2367" s="24"/>
      <c r="H2367" s="24">
        <v>24091336996</v>
      </c>
      <c r="I2367" s="24" t="s">
        <v>72</v>
      </c>
      <c r="J2367" s="24">
        <f>DATEDIF(Tabla1[[#This Row],[FECHA DE NACIMIENTO]],Tabla1[[#This Row],[FECHA ACTUAL]],"Y")</f>
        <v>39</v>
      </c>
      <c r="K2367" s="24" t="s">
        <v>73</v>
      </c>
      <c r="L2367" s="24" t="s">
        <v>234</v>
      </c>
      <c r="M2367" s="24">
        <v>1</v>
      </c>
      <c r="N2367" s="24">
        <v>1</v>
      </c>
      <c r="O2367" s="24">
        <v>3</v>
      </c>
      <c r="P2367" s="24" t="s">
        <v>101</v>
      </c>
      <c r="Q2367" s="23">
        <v>30832</v>
      </c>
      <c r="R2367" s="24" t="s">
        <v>76</v>
      </c>
      <c r="S2367" s="25">
        <v>45119</v>
      </c>
      <c r="T2367" s="24"/>
      <c r="U2367" s="24">
        <v>3213499631</v>
      </c>
      <c r="V2367" s="33" t="s">
        <v>13294</v>
      </c>
      <c r="W2367" s="24" t="s">
        <v>9000</v>
      </c>
      <c r="X2367" s="24" t="s">
        <v>9001</v>
      </c>
      <c r="Y2367" s="24" t="s">
        <v>9002</v>
      </c>
      <c r="Z2367" s="24" t="s">
        <v>82</v>
      </c>
      <c r="AA2367" s="24">
        <v>3115743264</v>
      </c>
      <c r="AB2367" s="24" t="s">
        <v>77</v>
      </c>
      <c r="AC2367" s="24" t="s">
        <v>77</v>
      </c>
      <c r="AD2367" s="24" t="s">
        <v>77</v>
      </c>
      <c r="AE2367" s="26" t="s">
        <v>151</v>
      </c>
      <c r="AF2367" s="26"/>
      <c r="AG2367" s="26"/>
      <c r="AH2367" s="27" t="s">
        <v>119</v>
      </c>
      <c r="AI2367" s="27" t="s">
        <v>376</v>
      </c>
      <c r="AJ2367" s="27" t="s">
        <v>377</v>
      </c>
      <c r="AK2367" s="24" t="s">
        <v>121</v>
      </c>
      <c r="AL2367" s="24" t="s">
        <v>7086</v>
      </c>
      <c r="AM2367" s="23">
        <v>44138</v>
      </c>
      <c r="AN2367" s="28">
        <v>2325852</v>
      </c>
      <c r="AO2367" s="28" t="s">
        <v>77</v>
      </c>
      <c r="AP2367" s="24"/>
      <c r="AQ2367" s="24"/>
      <c r="AR2367" s="24"/>
      <c r="AS2367" s="24"/>
      <c r="AT2367" s="24"/>
      <c r="AU2367" s="24"/>
      <c r="AV2367" s="24"/>
      <c r="AW2367" s="24">
        <v>0</v>
      </c>
      <c r="AX2367" s="24"/>
      <c r="AY2367" s="24"/>
      <c r="AZ2367" s="24"/>
      <c r="BA2367" s="24"/>
      <c r="BB2367" s="24"/>
      <c r="BC2367" s="24"/>
      <c r="BD2367" s="24"/>
      <c r="BE2367" s="24"/>
      <c r="BF2367" s="23"/>
      <c r="BG2367" s="23"/>
      <c r="BH2367" s="23">
        <v>44336</v>
      </c>
      <c r="BI2367" s="26" t="s">
        <v>466</v>
      </c>
      <c r="BJ2367" s="26" t="s">
        <v>13295</v>
      </c>
      <c r="BK2367" s="29">
        <v>0</v>
      </c>
      <c r="BL2367" s="24" t="s">
        <v>129</v>
      </c>
      <c r="BM2367" s="22" t="str">
        <f ca="1">+IF(Tabla1[[#This Row],[FECHA INGRESO]]&gt;=44986,IF((TODAY()-Tabla1[[#This Row],[FECHA INGRESO]])&gt;=50,"ALERTA","TODAVÍA FALTA"),"N/A")</f>
        <v>N/A</v>
      </c>
      <c r="BN2367" s="7">
        <f>IFERROR((_xlfn.DAYS(Tabla1[[#This Row],[FECHA INGRESO]],Tabla1[[#This Row],[FECHA RETIRO]]))/30,"")</f>
        <v>-6.6</v>
      </c>
    </row>
    <row r="2368" spans="1:66" x14ac:dyDescent="0.35">
      <c r="A2368" s="34">
        <v>1015392457</v>
      </c>
      <c r="B2368" s="22" t="s">
        <v>13296</v>
      </c>
      <c r="C2368" s="23">
        <v>44140</v>
      </c>
      <c r="D2368" s="23" t="s">
        <v>582</v>
      </c>
      <c r="E2368" s="24" t="s">
        <v>94</v>
      </c>
      <c r="F2368" s="23" t="s">
        <v>70</v>
      </c>
      <c r="G2368" s="24"/>
      <c r="H2368" s="24">
        <v>24102710759</v>
      </c>
      <c r="I2368" s="24" t="s">
        <v>72</v>
      </c>
      <c r="J2368" s="24">
        <f>DATEDIF(Tabla1[[#This Row],[FECHA DE NACIMIENTO]],Tabla1[[#This Row],[FECHA ACTUAL]],"Y")</f>
        <v>37</v>
      </c>
      <c r="K2368" s="24" t="s">
        <v>73</v>
      </c>
      <c r="L2368" s="24" t="s">
        <v>234</v>
      </c>
      <c r="M2368" s="24">
        <v>1</v>
      </c>
      <c r="N2368" s="24">
        <v>1</v>
      </c>
      <c r="O2368" s="24">
        <v>3</v>
      </c>
      <c r="P2368" s="24" t="s">
        <v>101</v>
      </c>
      <c r="Q2368" s="23">
        <v>31465</v>
      </c>
      <c r="R2368" s="24" t="s">
        <v>76</v>
      </c>
      <c r="S2368" s="25">
        <v>45119</v>
      </c>
      <c r="T2368" s="24"/>
      <c r="U2368" s="24">
        <v>3133978382</v>
      </c>
      <c r="V2368" s="33" t="s">
        <v>13297</v>
      </c>
      <c r="W2368" s="24" t="s">
        <v>13298</v>
      </c>
      <c r="X2368" s="24" t="s">
        <v>11213</v>
      </c>
      <c r="Y2368" s="24" t="s">
        <v>13299</v>
      </c>
      <c r="Z2368" s="24" t="s">
        <v>82</v>
      </c>
      <c r="AA2368" s="24">
        <v>3102536030</v>
      </c>
      <c r="AB2368" s="24" t="s">
        <v>77</v>
      </c>
      <c r="AC2368" s="24" t="s">
        <v>77</v>
      </c>
      <c r="AD2368" s="24" t="s">
        <v>77</v>
      </c>
      <c r="AE2368" s="26" t="s">
        <v>84</v>
      </c>
      <c r="AF2368" s="26" t="s">
        <v>13300</v>
      </c>
      <c r="AG2368" s="26"/>
      <c r="AH2368" s="27" t="s">
        <v>119</v>
      </c>
      <c r="AI2368" s="27" t="s">
        <v>9232</v>
      </c>
      <c r="AJ2368" s="27" t="s">
        <v>9317</v>
      </c>
      <c r="AK2368" s="24" t="s">
        <v>121</v>
      </c>
      <c r="AL2368" s="24" t="s">
        <v>7086</v>
      </c>
      <c r="AM2368" s="23">
        <v>44140</v>
      </c>
      <c r="AN2368" s="28">
        <v>2325852</v>
      </c>
      <c r="AO2368" s="28" t="s">
        <v>77</v>
      </c>
      <c r="AP2368" s="24"/>
      <c r="AQ2368" s="24"/>
      <c r="AR2368" s="24"/>
      <c r="AS2368" s="24"/>
      <c r="AT2368" s="24" t="e">
        <v>#N/A</v>
      </c>
      <c r="AU2368" s="24" t="e">
        <v>#N/A</v>
      </c>
      <c r="AV2368" s="24" t="e">
        <v>#N/A</v>
      </c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3"/>
      <c r="BG2368" s="23"/>
      <c r="BH2368" s="23">
        <v>44179</v>
      </c>
      <c r="BI2368" s="26" t="s">
        <v>466</v>
      </c>
      <c r="BJ2368" s="26" t="s">
        <v>13228</v>
      </c>
      <c r="BK2368" s="29">
        <v>0</v>
      </c>
      <c r="BL2368" s="24" t="s">
        <v>129</v>
      </c>
      <c r="BM2368" s="22" t="str">
        <f ca="1">+IF(Tabla1[[#This Row],[FECHA INGRESO]]&gt;=44986,IF((TODAY()-Tabla1[[#This Row],[FECHA INGRESO]])&gt;=50,"ALERTA","TODAVÍA FALTA"),"N/A")</f>
        <v>N/A</v>
      </c>
      <c r="BN2368" s="7">
        <f>IFERROR((_xlfn.DAYS(Tabla1[[#This Row],[FECHA INGRESO]],Tabla1[[#This Row],[FECHA RETIRO]]))/30,"")</f>
        <v>-1.3</v>
      </c>
    </row>
    <row r="2369" spans="1:66" x14ac:dyDescent="0.35">
      <c r="A2369" s="21">
        <v>1020819848</v>
      </c>
      <c r="B2369" s="22" t="s">
        <v>13301</v>
      </c>
      <c r="C2369" s="23">
        <v>44141</v>
      </c>
      <c r="D2369" s="23" t="s">
        <v>188</v>
      </c>
      <c r="E2369" s="23" t="s">
        <v>110</v>
      </c>
      <c r="F2369" s="23" t="s">
        <v>70</v>
      </c>
      <c r="G2369" s="24"/>
      <c r="H2369" s="24">
        <v>24102715297</v>
      </c>
      <c r="I2369" s="24" t="s">
        <v>72</v>
      </c>
      <c r="J2369" s="24">
        <f>DATEDIF(Tabla1[[#This Row],[FECHA DE NACIMIENTO]],Tabla1[[#This Row],[FECHA ACTUAL]],"Y")</f>
        <v>26</v>
      </c>
      <c r="K2369" s="24" t="s">
        <v>320</v>
      </c>
      <c r="L2369" s="24" t="s">
        <v>112</v>
      </c>
      <c r="M2369" s="24">
        <v>0</v>
      </c>
      <c r="N2369" s="24">
        <v>0</v>
      </c>
      <c r="O2369" s="24">
        <v>2</v>
      </c>
      <c r="P2369" s="24" t="s">
        <v>101</v>
      </c>
      <c r="Q2369" s="23">
        <v>35329</v>
      </c>
      <c r="R2369" s="24" t="s">
        <v>76</v>
      </c>
      <c r="S2369" s="25">
        <v>45119</v>
      </c>
      <c r="T2369" s="24"/>
      <c r="U2369" s="24">
        <v>3227230184</v>
      </c>
      <c r="V2369" s="33" t="s">
        <v>13302</v>
      </c>
      <c r="W2369" s="24" t="s">
        <v>13303</v>
      </c>
      <c r="X2369" s="24" t="s">
        <v>13304</v>
      </c>
      <c r="Y2369" s="24" t="s">
        <v>13305</v>
      </c>
      <c r="Z2369" s="24" t="s">
        <v>117</v>
      </c>
      <c r="AA2369" s="24">
        <v>3124461428</v>
      </c>
      <c r="AB2369" s="24" t="s">
        <v>83</v>
      </c>
      <c r="AC2369" s="24" t="s">
        <v>83</v>
      </c>
      <c r="AD2369" s="24" t="e">
        <v>#REF!</v>
      </c>
      <c r="AE2369" s="26" t="s">
        <v>183</v>
      </c>
      <c r="AF2369" s="26"/>
      <c r="AG2369" s="26" t="s">
        <v>75</v>
      </c>
      <c r="AH2369" s="27" t="s">
        <v>184</v>
      </c>
      <c r="AI2369" s="27" t="s">
        <v>1612</v>
      </c>
      <c r="AJ2369" s="27" t="s">
        <v>487</v>
      </c>
      <c r="AK2369" s="24" t="s">
        <v>121</v>
      </c>
      <c r="AL2369" s="24" t="s">
        <v>7086</v>
      </c>
      <c r="AM2369" s="23">
        <v>44141</v>
      </c>
      <c r="AN2369" s="28">
        <v>1000000</v>
      </c>
      <c r="AO2369" s="28">
        <v>117172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90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v>0</v>
      </c>
      <c r="BE2369" s="24">
        <v>0</v>
      </c>
      <c r="BF2369" s="23"/>
      <c r="BG2369" s="23"/>
      <c r="BH2369" s="23">
        <v>44685</v>
      </c>
      <c r="BI2369" s="26" t="s">
        <v>466</v>
      </c>
      <c r="BJ2369" s="26" t="s">
        <v>13306</v>
      </c>
      <c r="BK2369" s="29">
        <v>0</v>
      </c>
      <c r="BL2369" s="24" t="s">
        <v>129</v>
      </c>
      <c r="BM2369" s="22" t="str">
        <f ca="1">+IF(Tabla1[[#This Row],[FECHA INGRESO]]&gt;=44986,IF((TODAY()-Tabla1[[#This Row],[FECHA INGRESO]])&gt;=50,"ALERTA","TODAVÍA FALTA"),"N/A")</f>
        <v>N/A</v>
      </c>
      <c r="BN2369" s="7">
        <f>IFERROR((_xlfn.DAYS(Tabla1[[#This Row],[FECHA INGRESO]],Tabla1[[#This Row],[FECHA RETIRO]]))/30,"")</f>
        <v>-18.133333333333333</v>
      </c>
    </row>
    <row r="2370" spans="1:66" x14ac:dyDescent="0.35">
      <c r="A2370" s="21">
        <v>65800457</v>
      </c>
      <c r="B2370" s="22" t="s">
        <v>13307</v>
      </c>
      <c r="C2370" s="23">
        <v>44141</v>
      </c>
      <c r="D2370" s="23" t="s">
        <v>13308</v>
      </c>
      <c r="E2370" s="23" t="s">
        <v>111</v>
      </c>
      <c r="F2370" s="23" t="s">
        <v>70</v>
      </c>
      <c r="G2370" s="24"/>
      <c r="H2370" s="24">
        <v>24102719547</v>
      </c>
      <c r="I2370" s="24" t="s">
        <v>95</v>
      </c>
      <c r="J2370" s="24">
        <f>DATEDIF(Tabla1[[#This Row],[FECHA DE NACIMIENTO]],Tabla1[[#This Row],[FECHA ACTUAL]],"Y")</f>
        <v>43</v>
      </c>
      <c r="K2370" s="24" t="s">
        <v>73</v>
      </c>
      <c r="L2370" s="24" t="s">
        <v>112</v>
      </c>
      <c r="M2370" s="24">
        <v>1</v>
      </c>
      <c r="N2370" s="24">
        <v>1</v>
      </c>
      <c r="O2370" s="24">
        <v>2</v>
      </c>
      <c r="P2370" s="24" t="s">
        <v>101</v>
      </c>
      <c r="Q2370" s="23">
        <v>29281</v>
      </c>
      <c r="R2370" s="24" t="s">
        <v>7266</v>
      </c>
      <c r="S2370" s="25">
        <v>45119</v>
      </c>
      <c r="T2370" s="24"/>
      <c r="U2370" s="24">
        <v>3204383470</v>
      </c>
      <c r="V2370" s="33" t="s">
        <v>13309</v>
      </c>
      <c r="W2370" s="24" t="s">
        <v>9564</v>
      </c>
      <c r="X2370" s="24" t="s">
        <v>9565</v>
      </c>
      <c r="Y2370" s="24" t="s">
        <v>13310</v>
      </c>
      <c r="Z2370" s="24" t="s">
        <v>3224</v>
      </c>
      <c r="AA2370" s="24">
        <v>3212288022</v>
      </c>
      <c r="AB2370" s="24" t="s">
        <v>101</v>
      </c>
      <c r="AC2370" s="24" t="s">
        <v>83</v>
      </c>
      <c r="AD2370" s="24" t="e">
        <v>#REF!</v>
      </c>
      <c r="AE2370" s="26" t="s">
        <v>183</v>
      </c>
      <c r="AF2370" s="26"/>
      <c r="AG2370" s="26" t="s">
        <v>13311</v>
      </c>
      <c r="AH2370" s="27" t="s">
        <v>184</v>
      </c>
      <c r="AI2370" s="27" t="s">
        <v>1612</v>
      </c>
      <c r="AJ2370" s="27" t="s">
        <v>487</v>
      </c>
      <c r="AK2370" s="24" t="s">
        <v>121</v>
      </c>
      <c r="AL2370" s="24" t="s">
        <v>7086</v>
      </c>
      <c r="AM2370" s="23">
        <v>44141</v>
      </c>
      <c r="AN2370" s="28">
        <v>1000000</v>
      </c>
      <c r="AO2370" s="28">
        <v>117172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85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v>0</v>
      </c>
      <c r="BE2370" s="24">
        <v>0</v>
      </c>
      <c r="BF2370" s="23"/>
      <c r="BG2370" s="23"/>
      <c r="BH2370" s="23">
        <v>44637</v>
      </c>
      <c r="BI2370" s="26" t="s">
        <v>466</v>
      </c>
      <c r="BJ2370" s="26" t="s">
        <v>5148</v>
      </c>
      <c r="BK2370" s="29">
        <v>0</v>
      </c>
      <c r="BL2370" s="24" t="s">
        <v>129</v>
      </c>
      <c r="BM2370" s="22" t="str">
        <f ca="1">+IF(Tabla1[[#This Row],[FECHA INGRESO]]&gt;=44986,IF((TODAY()-Tabla1[[#This Row],[FECHA INGRESO]])&gt;=50,"ALERTA","TODAVÍA FALTA"),"N/A")</f>
        <v>N/A</v>
      </c>
      <c r="BN2370" s="7">
        <f>IFERROR((_xlfn.DAYS(Tabla1[[#This Row],[FECHA INGRESO]],Tabla1[[#This Row],[FECHA RETIRO]]))/30,"")</f>
        <v>-16.533333333333335</v>
      </c>
    </row>
    <row r="2371" spans="1:66" x14ac:dyDescent="0.35">
      <c r="A2371" s="34">
        <v>1233899318</v>
      </c>
      <c r="B2371" s="22" t="s">
        <v>13312</v>
      </c>
      <c r="C2371" s="23">
        <v>44141</v>
      </c>
      <c r="D2371" s="23" t="s">
        <v>13313</v>
      </c>
      <c r="E2371" s="23" t="s">
        <v>110</v>
      </c>
      <c r="F2371" s="23" t="s">
        <v>70</v>
      </c>
      <c r="G2371" s="24"/>
      <c r="H2371" s="24">
        <v>24102715552</v>
      </c>
      <c r="I2371" s="24" t="s">
        <v>95</v>
      </c>
      <c r="J2371" s="24">
        <f>DATEDIF(Tabla1[[#This Row],[FECHA DE NACIMIENTO]],Tabla1[[#This Row],[FECHA ACTUAL]],"Y")</f>
        <v>25</v>
      </c>
      <c r="K2371" s="24" t="s">
        <v>73</v>
      </c>
      <c r="L2371" s="24" t="s">
        <v>112</v>
      </c>
      <c r="M2371" s="24">
        <v>0</v>
      </c>
      <c r="N2371" s="24">
        <v>0</v>
      </c>
      <c r="O2371" s="24">
        <v>2</v>
      </c>
      <c r="P2371" s="24" t="s">
        <v>101</v>
      </c>
      <c r="Q2371" s="23">
        <v>35929</v>
      </c>
      <c r="R2371" s="24" t="s">
        <v>76</v>
      </c>
      <c r="S2371" s="25">
        <v>45119</v>
      </c>
      <c r="T2371" s="24"/>
      <c r="U2371" s="24">
        <v>3138217482</v>
      </c>
      <c r="V2371" s="33" t="s">
        <v>13314</v>
      </c>
      <c r="W2371" s="24" t="s">
        <v>13315</v>
      </c>
      <c r="X2371" s="24" t="s">
        <v>6785</v>
      </c>
      <c r="Y2371" s="24" t="s">
        <v>13316</v>
      </c>
      <c r="Z2371" s="24" t="s">
        <v>117</v>
      </c>
      <c r="AA2371" s="24">
        <v>3134678368</v>
      </c>
      <c r="AB2371" s="24" t="s">
        <v>77</v>
      </c>
      <c r="AC2371" s="24" t="s">
        <v>77</v>
      </c>
      <c r="AD2371" s="24" t="s">
        <v>77</v>
      </c>
      <c r="AE2371" s="26" t="s">
        <v>151</v>
      </c>
      <c r="AF2371" s="26"/>
      <c r="AG2371" s="26"/>
      <c r="AH2371" s="27" t="s">
        <v>184</v>
      </c>
      <c r="AI2371" s="27" t="s">
        <v>376</v>
      </c>
      <c r="AJ2371" s="27" t="s">
        <v>377</v>
      </c>
      <c r="AK2371" s="24" t="s">
        <v>121</v>
      </c>
      <c r="AL2371" s="24" t="s">
        <v>7086</v>
      </c>
      <c r="AM2371" s="23">
        <v>44141</v>
      </c>
      <c r="AN2371" s="28">
        <v>908526</v>
      </c>
      <c r="AO2371" s="28">
        <v>106454</v>
      </c>
      <c r="AP2371" s="24"/>
      <c r="AQ2371" s="24"/>
      <c r="AR2371" s="24"/>
      <c r="AS2371" s="24"/>
      <c r="AT2371" s="24" t="e">
        <v>#N/A</v>
      </c>
      <c r="AU2371" s="24" t="e">
        <v>#N/A</v>
      </c>
      <c r="AV2371" s="24" t="e">
        <v>#N/A</v>
      </c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3"/>
      <c r="BG2371" s="23"/>
      <c r="BH2371" s="23">
        <v>44259</v>
      </c>
      <c r="BI2371" s="26" t="s">
        <v>10014</v>
      </c>
      <c r="BJ2371" s="26" t="s">
        <v>11853</v>
      </c>
      <c r="BK2371" s="29">
        <v>0</v>
      </c>
      <c r="BL2371" s="24" t="s">
        <v>129</v>
      </c>
      <c r="BM2371" s="22" t="str">
        <f ca="1">+IF(Tabla1[[#This Row],[FECHA INGRESO]]&gt;=44986,IF((TODAY()-Tabla1[[#This Row],[FECHA INGRESO]])&gt;=50,"ALERTA","TODAVÍA FALTA"),"N/A")</f>
        <v>N/A</v>
      </c>
      <c r="BN2371" s="7">
        <f>IFERROR((_xlfn.DAYS(Tabla1[[#This Row],[FECHA INGRESO]],Tabla1[[#This Row],[FECHA RETIRO]]))/30,"")</f>
        <v>-3.9333333333333331</v>
      </c>
    </row>
    <row r="2372" spans="1:66" x14ac:dyDescent="0.35">
      <c r="A2372" s="21">
        <v>1121968762</v>
      </c>
      <c r="B2372" s="22" t="s">
        <v>13317</v>
      </c>
      <c r="C2372" s="23">
        <v>44141</v>
      </c>
      <c r="D2372" s="23" t="s">
        <v>266</v>
      </c>
      <c r="E2372" s="23" t="s">
        <v>111</v>
      </c>
      <c r="F2372" s="23" t="s">
        <v>70</v>
      </c>
      <c r="G2372" s="24"/>
      <c r="H2372" s="24">
        <v>24101677796</v>
      </c>
      <c r="I2372" s="24" t="s">
        <v>72</v>
      </c>
      <c r="J2372" s="24">
        <f>DATEDIF(Tabla1[[#This Row],[FECHA DE NACIMIENTO]],Tabla1[[#This Row],[FECHA ACTUAL]],"Y")</f>
        <v>23</v>
      </c>
      <c r="K2372" s="24" t="s">
        <v>96</v>
      </c>
      <c r="L2372" s="24" t="s">
        <v>112</v>
      </c>
      <c r="M2372" s="24">
        <v>0</v>
      </c>
      <c r="N2372" s="24">
        <v>0</v>
      </c>
      <c r="O2372" s="24">
        <v>3</v>
      </c>
      <c r="P2372" s="24" t="s">
        <v>101</v>
      </c>
      <c r="Q2372" s="23">
        <v>36522</v>
      </c>
      <c r="R2372" s="24" t="s">
        <v>3325</v>
      </c>
      <c r="S2372" s="25">
        <v>45119</v>
      </c>
      <c r="T2372" s="24"/>
      <c r="U2372" s="24">
        <v>3263253714</v>
      </c>
      <c r="V2372" s="33" t="s">
        <v>13318</v>
      </c>
      <c r="W2372" s="24" t="s">
        <v>13319</v>
      </c>
      <c r="X2372" s="24" t="s">
        <v>13320</v>
      </c>
      <c r="Y2372" s="24" t="s">
        <v>13321</v>
      </c>
      <c r="Z2372" s="24" t="s">
        <v>117</v>
      </c>
      <c r="AA2372" s="24">
        <v>3162292891</v>
      </c>
      <c r="AB2372" s="24" t="s">
        <v>101</v>
      </c>
      <c r="AC2372" s="24" t="s">
        <v>83</v>
      </c>
      <c r="AD2372" s="24" t="e">
        <v>#REF!</v>
      </c>
      <c r="AE2372" s="26" t="s">
        <v>102</v>
      </c>
      <c r="AF2372" s="26" t="s">
        <v>13322</v>
      </c>
      <c r="AG2372" s="26" t="s">
        <v>13323</v>
      </c>
      <c r="AH2372" s="27" t="s">
        <v>163</v>
      </c>
      <c r="AI2372" s="27" t="s">
        <v>11667</v>
      </c>
      <c r="AJ2372" s="27" t="s">
        <v>6347</v>
      </c>
      <c r="AK2372" s="24" t="s">
        <v>121</v>
      </c>
      <c r="AL2372" s="24" t="s">
        <v>7086</v>
      </c>
      <c r="AM2372" s="23">
        <v>44141</v>
      </c>
      <c r="AN2372" s="28">
        <v>1809600</v>
      </c>
      <c r="AO2372" s="28">
        <v>140606</v>
      </c>
      <c r="AP2372" s="24" t="s">
        <v>13324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92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v>0</v>
      </c>
      <c r="BE2372" s="24">
        <v>0</v>
      </c>
      <c r="BF2372" s="23"/>
      <c r="BG2372" s="23"/>
      <c r="BH2372" s="23" t="s">
        <v>75</v>
      </c>
      <c r="BI2372" s="26">
        <v>0</v>
      </c>
      <c r="BJ2372" s="26">
        <v>0</v>
      </c>
      <c r="BK2372" s="29">
        <v>0</v>
      </c>
      <c r="BL2372" s="24" t="s">
        <v>91</v>
      </c>
      <c r="BM2372" s="22" t="str">
        <f ca="1">+IF(Tabla1[[#This Row],[FECHA INGRESO]]&gt;=44986,IF((TODAY()-Tabla1[[#This Row],[FECHA INGRESO]])&gt;=50,"ALERTA","TODAVÍA FALTA"),"N/A")</f>
        <v>N/A</v>
      </c>
      <c r="BN2372" s="7" t="str">
        <f>IFERROR((_xlfn.DAYS(Tabla1[[#This Row],[FECHA INGRESO]],Tabla1[[#This Row],[FECHA RETIRO]]))/30,"")</f>
        <v/>
      </c>
    </row>
    <row r="2373" spans="1:66" x14ac:dyDescent="0.35">
      <c r="A2373" s="34">
        <v>1024597190</v>
      </c>
      <c r="B2373" s="22" t="s">
        <v>13325</v>
      </c>
      <c r="C2373" s="23">
        <v>44142</v>
      </c>
      <c r="D2373" s="23" t="s">
        <v>188</v>
      </c>
      <c r="E2373" s="24" t="s">
        <v>94</v>
      </c>
      <c r="F2373" s="23" t="s">
        <v>70</v>
      </c>
      <c r="G2373" s="24"/>
      <c r="H2373" s="24">
        <v>24086657521</v>
      </c>
      <c r="I2373" s="24" t="s">
        <v>72</v>
      </c>
      <c r="J2373" s="24">
        <f>DATEDIF(Tabla1[[#This Row],[FECHA DE NACIMIENTO]],Tabla1[[#This Row],[FECHA ACTUAL]],"Y")</f>
        <v>24</v>
      </c>
      <c r="K2373" s="24" t="s">
        <v>73</v>
      </c>
      <c r="L2373" s="24" t="s">
        <v>112</v>
      </c>
      <c r="M2373" s="24">
        <v>0</v>
      </c>
      <c r="N2373" s="24">
        <v>0</v>
      </c>
      <c r="O2373" s="24">
        <v>3</v>
      </c>
      <c r="P2373" s="24" t="s">
        <v>101</v>
      </c>
      <c r="Q2373" s="23">
        <v>36266</v>
      </c>
      <c r="R2373" s="24" t="s">
        <v>76</v>
      </c>
      <c r="S2373" s="25">
        <v>45119</v>
      </c>
      <c r="T2373" s="24"/>
      <c r="U2373" s="24">
        <v>3223004281</v>
      </c>
      <c r="V2373" s="33" t="s">
        <v>13326</v>
      </c>
      <c r="W2373" s="24" t="s">
        <v>13327</v>
      </c>
      <c r="X2373" s="24" t="s">
        <v>13328</v>
      </c>
      <c r="Y2373" s="24" t="s">
        <v>13329</v>
      </c>
      <c r="Z2373" s="24" t="s">
        <v>117</v>
      </c>
      <c r="AA2373" s="24">
        <v>3132109771</v>
      </c>
      <c r="AB2373" s="24" t="s">
        <v>77</v>
      </c>
      <c r="AC2373" s="24" t="s">
        <v>77</v>
      </c>
      <c r="AD2373" s="24" t="s">
        <v>77</v>
      </c>
      <c r="AE2373" s="26" t="s">
        <v>151</v>
      </c>
      <c r="AF2373" s="26"/>
      <c r="AG2373" s="26"/>
      <c r="AH2373" s="27" t="s">
        <v>311</v>
      </c>
      <c r="AI2373" s="27" t="s">
        <v>1432</v>
      </c>
      <c r="AJ2373" s="27" t="s">
        <v>1432</v>
      </c>
      <c r="AK2373" s="24" t="s">
        <v>89</v>
      </c>
      <c r="AL2373" s="24" t="s">
        <v>7086</v>
      </c>
      <c r="AM2373" s="23">
        <v>44142</v>
      </c>
      <c r="AN2373" s="28">
        <v>953599</v>
      </c>
      <c r="AO2373" s="28">
        <v>106454</v>
      </c>
      <c r="AP2373" s="24"/>
      <c r="AQ2373" s="24"/>
      <c r="AR2373" s="24"/>
      <c r="AS2373" s="24"/>
      <c r="AT2373" s="24"/>
      <c r="AU2373" s="24"/>
      <c r="AV2373" s="24"/>
      <c r="AW2373" s="24">
        <v>60</v>
      </c>
      <c r="AX2373" s="24" t="s">
        <v>13330</v>
      </c>
      <c r="AY2373" s="24"/>
      <c r="AZ2373" s="24"/>
      <c r="BA2373" s="24"/>
      <c r="BB2373" s="24"/>
      <c r="BC2373" s="24"/>
      <c r="BD2373" s="24"/>
      <c r="BE2373" s="24"/>
      <c r="BF2373" s="23"/>
      <c r="BG2373" s="23"/>
      <c r="BH2373" s="23">
        <v>44411</v>
      </c>
      <c r="BI2373" s="26" t="s">
        <v>10014</v>
      </c>
      <c r="BJ2373" s="26" t="s">
        <v>13331</v>
      </c>
      <c r="BK2373" s="29">
        <v>0</v>
      </c>
      <c r="BL2373" s="24" t="s">
        <v>129</v>
      </c>
      <c r="BM2373" s="22" t="str">
        <f ca="1">+IF(Tabla1[[#This Row],[FECHA INGRESO]]&gt;=44986,IF((TODAY()-Tabla1[[#This Row],[FECHA INGRESO]])&gt;=50,"ALERTA","TODAVÍA FALTA"),"N/A")</f>
        <v>N/A</v>
      </c>
      <c r="BN2373" s="7">
        <f>IFERROR((_xlfn.DAYS(Tabla1[[#This Row],[FECHA INGRESO]],Tabla1[[#This Row],[FECHA RETIRO]]))/30,"")</f>
        <v>-8.9666666666666668</v>
      </c>
    </row>
    <row r="2374" spans="1:66" x14ac:dyDescent="0.35">
      <c r="A2374" s="34">
        <v>1012421004</v>
      </c>
      <c r="B2374" s="22" t="s">
        <v>13332</v>
      </c>
      <c r="C2374" s="23">
        <v>44144</v>
      </c>
      <c r="D2374" s="23" t="s">
        <v>93</v>
      </c>
      <c r="E2374" s="23" t="s">
        <v>111</v>
      </c>
      <c r="F2374" s="23" t="s">
        <v>70</v>
      </c>
      <c r="G2374" s="24"/>
      <c r="H2374" s="24">
        <v>24102744271</v>
      </c>
      <c r="I2374" s="24" t="s">
        <v>95</v>
      </c>
      <c r="J2374" s="24">
        <f>DATEDIF(Tabla1[[#This Row],[FECHA DE NACIMIENTO]],Tabla1[[#This Row],[FECHA ACTUAL]],"Y")</f>
        <v>28</v>
      </c>
      <c r="K2374" s="24" t="s">
        <v>73</v>
      </c>
      <c r="L2374" s="24" t="s">
        <v>112</v>
      </c>
      <c r="M2374" s="24">
        <v>1</v>
      </c>
      <c r="N2374" s="24">
        <v>1</v>
      </c>
      <c r="O2374" s="24">
        <v>2</v>
      </c>
      <c r="P2374" s="24" t="s">
        <v>101</v>
      </c>
      <c r="Q2374" s="23">
        <v>34804</v>
      </c>
      <c r="R2374" s="24" t="s">
        <v>76</v>
      </c>
      <c r="S2374" s="25">
        <v>45119</v>
      </c>
      <c r="T2374" s="24"/>
      <c r="U2374" s="24">
        <v>3023189025</v>
      </c>
      <c r="V2374" s="33" t="s">
        <v>13333</v>
      </c>
      <c r="W2374" s="24" t="s">
        <v>13334</v>
      </c>
      <c r="X2374" s="24" t="s">
        <v>13335</v>
      </c>
      <c r="Y2374" s="24" t="s">
        <v>13336</v>
      </c>
      <c r="Z2374" s="24" t="s">
        <v>82</v>
      </c>
      <c r="AA2374" s="24">
        <v>3212079987</v>
      </c>
      <c r="AB2374" s="24" t="s">
        <v>77</v>
      </c>
      <c r="AC2374" s="24" t="s">
        <v>77</v>
      </c>
      <c r="AD2374" s="24" t="s">
        <v>77</v>
      </c>
      <c r="AE2374" s="26" t="s">
        <v>151</v>
      </c>
      <c r="AF2374" s="26"/>
      <c r="AG2374" s="26"/>
      <c r="AH2374" s="27" t="s">
        <v>184</v>
      </c>
      <c r="AI2374" s="27" t="s">
        <v>10123</v>
      </c>
      <c r="AJ2374" s="27" t="s">
        <v>10123</v>
      </c>
      <c r="AK2374" s="24" t="s">
        <v>121</v>
      </c>
      <c r="AL2374" s="24" t="s">
        <v>7086</v>
      </c>
      <c r="AM2374" s="23">
        <v>44144</v>
      </c>
      <c r="AN2374" s="28">
        <v>908526</v>
      </c>
      <c r="AO2374" s="28">
        <v>106454</v>
      </c>
      <c r="AP2374" s="24"/>
      <c r="AQ2374" s="24"/>
      <c r="AR2374" s="24"/>
      <c r="AS2374" s="24"/>
      <c r="AT2374" s="24"/>
      <c r="AU2374" s="24"/>
      <c r="AV2374" s="24"/>
      <c r="AW2374" s="24">
        <v>91</v>
      </c>
      <c r="AX2374" s="24"/>
      <c r="AY2374" s="24"/>
      <c r="AZ2374" s="24"/>
      <c r="BA2374" s="24"/>
      <c r="BB2374" s="24"/>
      <c r="BC2374" s="24"/>
      <c r="BD2374" s="24"/>
      <c r="BE2374" s="24"/>
      <c r="BF2374" s="23"/>
      <c r="BG2374" s="23"/>
      <c r="BH2374" s="23">
        <v>44471</v>
      </c>
      <c r="BI2374" s="26" t="s">
        <v>127</v>
      </c>
      <c r="BJ2374" s="26" t="s">
        <v>5148</v>
      </c>
      <c r="BK2374" s="29">
        <v>0</v>
      </c>
      <c r="BL2374" s="24" t="s">
        <v>129</v>
      </c>
      <c r="BM2374" s="22" t="str">
        <f ca="1">+IF(Tabla1[[#This Row],[FECHA INGRESO]]&gt;=44986,IF((TODAY()-Tabla1[[#This Row],[FECHA INGRESO]])&gt;=50,"ALERTA","TODAVÍA FALTA"),"N/A")</f>
        <v>N/A</v>
      </c>
      <c r="BN2374" s="7">
        <f>IFERROR((_xlfn.DAYS(Tabla1[[#This Row],[FECHA INGRESO]],Tabla1[[#This Row],[FECHA RETIRO]]))/30,"")</f>
        <v>-10.9</v>
      </c>
    </row>
    <row r="2375" spans="1:66" x14ac:dyDescent="0.35">
      <c r="A2375" s="34">
        <v>1233696375</v>
      </c>
      <c r="B2375" s="22" t="s">
        <v>13337</v>
      </c>
      <c r="C2375" s="23">
        <v>44144</v>
      </c>
      <c r="D2375" s="23" t="s">
        <v>188</v>
      </c>
      <c r="E2375" s="23" t="s">
        <v>111</v>
      </c>
      <c r="F2375" s="23" t="s">
        <v>111</v>
      </c>
      <c r="G2375" s="24"/>
      <c r="H2375" s="24">
        <v>24102745344</v>
      </c>
      <c r="I2375" s="24" t="s">
        <v>95</v>
      </c>
      <c r="J2375" s="24">
        <f>DATEDIF(Tabla1[[#This Row],[FECHA DE NACIMIENTO]],Tabla1[[#This Row],[FECHA ACTUAL]],"Y")</f>
        <v>23</v>
      </c>
      <c r="K2375" s="24" t="s">
        <v>73</v>
      </c>
      <c r="L2375" s="24" t="s">
        <v>112</v>
      </c>
      <c r="M2375" s="24">
        <v>0</v>
      </c>
      <c r="N2375" s="24">
        <v>1</v>
      </c>
      <c r="O2375" s="24">
        <v>2</v>
      </c>
      <c r="P2375" s="24" t="s">
        <v>101</v>
      </c>
      <c r="Q2375" s="23">
        <v>36501</v>
      </c>
      <c r="R2375" s="24" t="s">
        <v>76</v>
      </c>
      <c r="S2375" s="25">
        <v>45119</v>
      </c>
      <c r="T2375" s="24">
        <v>4357914</v>
      </c>
      <c r="U2375" s="24">
        <v>3142337345</v>
      </c>
      <c r="V2375" s="33" t="s">
        <v>13338</v>
      </c>
      <c r="W2375" s="24" t="s">
        <v>13339</v>
      </c>
      <c r="X2375" s="24" t="s">
        <v>13340</v>
      </c>
      <c r="Y2375" s="24" t="s">
        <v>13341</v>
      </c>
      <c r="Z2375" s="24" t="s">
        <v>117</v>
      </c>
      <c r="AA2375" s="24">
        <v>3133466000</v>
      </c>
      <c r="AB2375" s="24" t="s">
        <v>83</v>
      </c>
      <c r="AC2375" s="24" t="s">
        <v>101</v>
      </c>
      <c r="AD2375" s="24" t="e">
        <v>#REF!</v>
      </c>
      <c r="AE2375" s="26" t="s">
        <v>151</v>
      </c>
      <c r="AF2375" s="26"/>
      <c r="AG2375" s="26"/>
      <c r="AH2375" s="27" t="s">
        <v>184</v>
      </c>
      <c r="AI2375" s="27" t="s">
        <v>4910</v>
      </c>
      <c r="AJ2375" s="27" t="s">
        <v>4910</v>
      </c>
      <c r="AK2375" s="24" t="s">
        <v>121</v>
      </c>
      <c r="AL2375" s="24" t="s">
        <v>7086</v>
      </c>
      <c r="AM2375" s="23">
        <v>44144</v>
      </c>
      <c r="AN2375" s="28">
        <v>1000000</v>
      </c>
      <c r="AO2375" s="28">
        <v>117172</v>
      </c>
      <c r="AP2375" s="24"/>
      <c r="AQ2375" s="24"/>
      <c r="AR2375" s="24"/>
      <c r="AS2375" s="24"/>
      <c r="AT2375" s="24"/>
      <c r="AU2375" s="24"/>
      <c r="AV2375" s="24"/>
      <c r="AW2375" s="24">
        <v>71</v>
      </c>
      <c r="AX2375" s="24"/>
      <c r="AY2375" s="24"/>
      <c r="AZ2375" s="24"/>
      <c r="BA2375" s="24"/>
      <c r="BB2375" s="24"/>
      <c r="BC2375" s="24"/>
      <c r="BD2375" s="24"/>
      <c r="BE2375" s="24"/>
      <c r="BF2375" s="23"/>
      <c r="BG2375" s="23"/>
      <c r="BH2375" s="23">
        <v>44592</v>
      </c>
      <c r="BI2375" s="26" t="s">
        <v>127</v>
      </c>
      <c r="BJ2375" s="26" t="s">
        <v>273</v>
      </c>
      <c r="BK2375" s="29">
        <v>0</v>
      </c>
      <c r="BL2375" s="24" t="s">
        <v>129</v>
      </c>
      <c r="BM2375" s="22" t="str">
        <f ca="1">+IF(Tabla1[[#This Row],[FECHA INGRESO]]&gt;=44986,IF((TODAY()-Tabla1[[#This Row],[FECHA INGRESO]])&gt;=50,"ALERTA","TODAVÍA FALTA"),"N/A")</f>
        <v>N/A</v>
      </c>
      <c r="BN2375" s="7">
        <f>IFERROR((_xlfn.DAYS(Tabla1[[#This Row],[FECHA INGRESO]],Tabla1[[#This Row],[FECHA RETIRO]]))/30,"")</f>
        <v>-14.933333333333334</v>
      </c>
    </row>
    <row r="2376" spans="1:66" x14ac:dyDescent="0.35">
      <c r="A2376" s="34">
        <v>1022944662</v>
      </c>
      <c r="B2376" s="22" t="s">
        <v>13342</v>
      </c>
      <c r="C2376" s="23">
        <v>44144</v>
      </c>
      <c r="D2376" s="23" t="s">
        <v>188</v>
      </c>
      <c r="E2376" s="23" t="s">
        <v>110</v>
      </c>
      <c r="F2376" s="23" t="s">
        <v>70</v>
      </c>
      <c r="G2376" s="24"/>
      <c r="H2376" s="24">
        <v>24102743052</v>
      </c>
      <c r="I2376" s="24" t="s">
        <v>72</v>
      </c>
      <c r="J2376" s="24">
        <f>DATEDIF(Tabla1[[#This Row],[FECHA DE NACIMIENTO]],Tabla1[[#This Row],[FECHA ACTUAL]],"Y")</f>
        <v>34</v>
      </c>
      <c r="K2376" s="24" t="s">
        <v>385</v>
      </c>
      <c r="L2376" s="24" t="s">
        <v>74</v>
      </c>
      <c r="M2376" s="24">
        <v>1</v>
      </c>
      <c r="N2376" s="24">
        <v>2</v>
      </c>
      <c r="O2376" s="24">
        <v>1</v>
      </c>
      <c r="P2376" s="24" t="s">
        <v>101</v>
      </c>
      <c r="Q2376" s="23">
        <v>32375</v>
      </c>
      <c r="R2376" s="24" t="s">
        <v>76</v>
      </c>
      <c r="S2376" s="25">
        <v>45119</v>
      </c>
      <c r="T2376" s="24">
        <v>6408310</v>
      </c>
      <c r="U2376" s="24">
        <v>3142827681</v>
      </c>
      <c r="V2376" s="33" t="s">
        <v>13343</v>
      </c>
      <c r="W2376" s="24" t="s">
        <v>13344</v>
      </c>
      <c r="X2376" s="24" t="s">
        <v>13345</v>
      </c>
      <c r="Y2376" s="24" t="s">
        <v>13346</v>
      </c>
      <c r="Z2376" s="24" t="s">
        <v>82</v>
      </c>
      <c r="AA2376" s="24">
        <v>3132481458</v>
      </c>
      <c r="AB2376" s="24" t="s">
        <v>77</v>
      </c>
      <c r="AC2376" s="24" t="s">
        <v>77</v>
      </c>
      <c r="AD2376" s="24" t="s">
        <v>77</v>
      </c>
      <c r="AE2376" s="26" t="s">
        <v>151</v>
      </c>
      <c r="AF2376" s="26"/>
      <c r="AG2376" s="26"/>
      <c r="AH2376" s="27" t="s">
        <v>3042</v>
      </c>
      <c r="AI2376" s="27" t="s">
        <v>13234</v>
      </c>
      <c r="AJ2376" s="27" t="s">
        <v>9233</v>
      </c>
      <c r="AK2376" s="24" t="s">
        <v>121</v>
      </c>
      <c r="AL2376" s="24" t="s">
        <v>7086</v>
      </c>
      <c r="AM2376" s="23">
        <v>44144</v>
      </c>
      <c r="AN2376" s="28">
        <v>908526</v>
      </c>
      <c r="AO2376" s="28">
        <v>106454</v>
      </c>
      <c r="AP2376" s="24"/>
      <c r="AQ2376" s="24"/>
      <c r="AR2376" s="24"/>
      <c r="AS2376" s="24"/>
      <c r="AT2376" s="24" t="e">
        <v>#N/A</v>
      </c>
      <c r="AU2376" s="24" t="e">
        <v>#N/A</v>
      </c>
      <c r="AV2376" s="24" t="e">
        <v>#N/A</v>
      </c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3"/>
      <c r="BG2376" s="23"/>
      <c r="BH2376" s="23">
        <v>44240</v>
      </c>
      <c r="BI2376" s="26" t="s">
        <v>466</v>
      </c>
      <c r="BJ2376" s="26" t="s">
        <v>5148</v>
      </c>
      <c r="BK2376" s="29">
        <v>0</v>
      </c>
      <c r="BL2376" s="24" t="s">
        <v>129</v>
      </c>
      <c r="BM2376" s="22" t="str">
        <f ca="1">+IF(Tabla1[[#This Row],[FECHA INGRESO]]&gt;=44986,IF((TODAY()-Tabla1[[#This Row],[FECHA INGRESO]])&gt;=50,"ALERTA","TODAVÍA FALTA"),"N/A")</f>
        <v>N/A</v>
      </c>
      <c r="BN2376" s="7">
        <f>IFERROR((_xlfn.DAYS(Tabla1[[#This Row],[FECHA INGRESO]],Tabla1[[#This Row],[FECHA RETIRO]]))/30,"")</f>
        <v>-3.2</v>
      </c>
    </row>
    <row r="2377" spans="1:66" x14ac:dyDescent="0.35">
      <c r="A2377" s="34">
        <v>1024479234</v>
      </c>
      <c r="B2377" s="22" t="s">
        <v>13347</v>
      </c>
      <c r="C2377" s="23">
        <v>44144</v>
      </c>
      <c r="D2377" s="23" t="s">
        <v>93</v>
      </c>
      <c r="E2377" s="23" t="s">
        <v>111</v>
      </c>
      <c r="F2377" s="23" t="s">
        <v>70</v>
      </c>
      <c r="G2377" s="24"/>
      <c r="H2377" s="24">
        <v>24102744389</v>
      </c>
      <c r="I2377" s="24" t="s">
        <v>95</v>
      </c>
      <c r="J2377" s="24">
        <f>DATEDIF(Tabla1[[#This Row],[FECHA DE NACIMIENTO]],Tabla1[[#This Row],[FECHA ACTUAL]],"Y")</f>
        <v>35</v>
      </c>
      <c r="K2377" s="24" t="s">
        <v>73</v>
      </c>
      <c r="L2377" s="24" t="s">
        <v>234</v>
      </c>
      <c r="M2377" s="24">
        <v>0</v>
      </c>
      <c r="N2377" s="24">
        <v>0</v>
      </c>
      <c r="O2377" s="24">
        <v>1</v>
      </c>
      <c r="P2377" s="24" t="s">
        <v>101</v>
      </c>
      <c r="Q2377" s="23">
        <v>32038</v>
      </c>
      <c r="R2377" s="24" t="s">
        <v>76</v>
      </c>
      <c r="S2377" s="25">
        <v>45119</v>
      </c>
      <c r="T2377" s="24">
        <v>3450690</v>
      </c>
      <c r="U2377" s="24">
        <v>3107762310</v>
      </c>
      <c r="V2377" s="33" t="s">
        <v>13348</v>
      </c>
      <c r="W2377" s="24" t="s">
        <v>13349</v>
      </c>
      <c r="X2377" s="24" t="s">
        <v>13350</v>
      </c>
      <c r="Y2377" s="24" t="s">
        <v>13351</v>
      </c>
      <c r="Z2377" s="24" t="s">
        <v>82</v>
      </c>
      <c r="AA2377" s="24">
        <v>3102410052</v>
      </c>
      <c r="AB2377" s="24" t="s">
        <v>77</v>
      </c>
      <c r="AC2377" s="24" t="s">
        <v>77</v>
      </c>
      <c r="AD2377" s="24" t="s">
        <v>77</v>
      </c>
      <c r="AE2377" s="26" t="s">
        <v>151</v>
      </c>
      <c r="AF2377" s="26"/>
      <c r="AG2377" s="26"/>
      <c r="AH2377" s="27" t="s">
        <v>184</v>
      </c>
      <c r="AI2377" s="27" t="s">
        <v>10123</v>
      </c>
      <c r="AJ2377" s="27" t="s">
        <v>10123</v>
      </c>
      <c r="AK2377" s="24" t="s">
        <v>121</v>
      </c>
      <c r="AL2377" s="24" t="s">
        <v>7086</v>
      </c>
      <c r="AM2377" s="23">
        <v>44144</v>
      </c>
      <c r="AN2377" s="28">
        <v>877803</v>
      </c>
      <c r="AO2377" s="28">
        <v>102854</v>
      </c>
      <c r="AP2377" s="24"/>
      <c r="AQ2377" s="24"/>
      <c r="AR2377" s="24"/>
      <c r="AS2377" s="24"/>
      <c r="AT2377" s="24" t="e">
        <v>#N/A</v>
      </c>
      <c r="AU2377" s="24" t="e">
        <v>#N/A</v>
      </c>
      <c r="AV2377" s="24">
        <v>50</v>
      </c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3"/>
      <c r="BG2377" s="23"/>
      <c r="BH2377" s="23">
        <v>44181</v>
      </c>
      <c r="BI2377" s="26" t="s">
        <v>466</v>
      </c>
      <c r="BJ2377" s="26" t="s">
        <v>5148</v>
      </c>
      <c r="BK2377" s="29">
        <v>0</v>
      </c>
      <c r="BL2377" s="24" t="s">
        <v>129</v>
      </c>
      <c r="BM2377" s="22" t="str">
        <f ca="1">+IF(Tabla1[[#This Row],[FECHA INGRESO]]&gt;=44986,IF((TODAY()-Tabla1[[#This Row],[FECHA INGRESO]])&gt;=50,"ALERTA","TODAVÍA FALTA"),"N/A")</f>
        <v>N/A</v>
      </c>
      <c r="BN2377" s="7">
        <f>IFERROR((_xlfn.DAYS(Tabla1[[#This Row],[FECHA INGRESO]],Tabla1[[#This Row],[FECHA RETIRO]]))/30,"")</f>
        <v>-1.2333333333333334</v>
      </c>
    </row>
    <row r="2378" spans="1:66" x14ac:dyDescent="0.35">
      <c r="A2378" s="34">
        <v>79886804</v>
      </c>
      <c r="B2378" s="22" t="s">
        <v>13352</v>
      </c>
      <c r="C2378" s="23">
        <v>44147</v>
      </c>
      <c r="D2378" s="23" t="s">
        <v>13313</v>
      </c>
      <c r="E2378" s="24" t="s">
        <v>94</v>
      </c>
      <c r="F2378" s="23" t="s">
        <v>94</v>
      </c>
      <c r="G2378" s="24"/>
      <c r="H2378" s="24">
        <v>24102809464</v>
      </c>
      <c r="I2378" s="24" t="s">
        <v>72</v>
      </c>
      <c r="J2378" s="24">
        <f>DATEDIF(Tabla1[[#This Row],[FECHA DE NACIMIENTO]],Tabla1[[#This Row],[FECHA ACTUAL]],"Y")</f>
        <v>45</v>
      </c>
      <c r="K2378" s="24" t="s">
        <v>73</v>
      </c>
      <c r="L2378" s="24" t="s">
        <v>112</v>
      </c>
      <c r="M2378" s="24">
        <v>3</v>
      </c>
      <c r="N2378" s="24">
        <v>3</v>
      </c>
      <c r="O2378" s="24">
        <v>3</v>
      </c>
      <c r="P2378" s="24" t="s">
        <v>101</v>
      </c>
      <c r="Q2378" s="23">
        <v>28330</v>
      </c>
      <c r="R2378" s="24" t="s">
        <v>76</v>
      </c>
      <c r="S2378" s="25">
        <v>45119</v>
      </c>
      <c r="T2378" s="24"/>
      <c r="U2378" s="24">
        <v>3005580919</v>
      </c>
      <c r="V2378" s="33" t="s">
        <v>13353</v>
      </c>
      <c r="W2378" s="24" t="s">
        <v>13354</v>
      </c>
      <c r="X2378" s="24" t="s">
        <v>6677</v>
      </c>
      <c r="Y2378" s="24" t="s">
        <v>2837</v>
      </c>
      <c r="Z2378" s="24" t="s">
        <v>117</v>
      </c>
      <c r="AA2378" s="24">
        <v>3115390749</v>
      </c>
      <c r="AB2378" s="24" t="s">
        <v>77</v>
      </c>
      <c r="AC2378" s="24" t="s">
        <v>77</v>
      </c>
      <c r="AD2378" s="24" t="s">
        <v>77</v>
      </c>
      <c r="AE2378" s="26" t="s">
        <v>183</v>
      </c>
      <c r="AF2378" s="26"/>
      <c r="AG2378" s="26"/>
      <c r="AH2378" s="27" t="s">
        <v>184</v>
      </c>
      <c r="AI2378" s="27" t="s">
        <v>5470</v>
      </c>
      <c r="AJ2378" s="27" t="s">
        <v>5470</v>
      </c>
      <c r="AK2378" s="24" t="s">
        <v>121</v>
      </c>
      <c r="AL2378" s="24" t="s">
        <v>7086</v>
      </c>
      <c r="AM2378" s="23">
        <v>44147</v>
      </c>
      <c r="AN2378" s="28">
        <v>908526</v>
      </c>
      <c r="AO2378" s="28">
        <v>106454</v>
      </c>
      <c r="AP2378" s="24" t="s">
        <v>13355</v>
      </c>
      <c r="AQ2378" s="24"/>
      <c r="AR2378" s="24"/>
      <c r="AS2378" s="24"/>
      <c r="AT2378" s="24"/>
      <c r="AU2378" s="24"/>
      <c r="AV2378" s="24"/>
      <c r="AW2378" s="24">
        <v>0</v>
      </c>
      <c r="AX2378" s="24"/>
      <c r="AY2378" s="24"/>
      <c r="AZ2378" s="24"/>
      <c r="BA2378" s="24"/>
      <c r="BB2378" s="24"/>
      <c r="BC2378" s="24"/>
      <c r="BD2378" s="24">
        <v>0</v>
      </c>
      <c r="BE2378" s="24">
        <v>0</v>
      </c>
      <c r="BF2378" s="23"/>
      <c r="BG2378" s="23"/>
      <c r="BH2378" s="23">
        <v>44488</v>
      </c>
      <c r="BI2378" s="26" t="s">
        <v>127</v>
      </c>
      <c r="BJ2378" s="26" t="s">
        <v>5148</v>
      </c>
      <c r="BK2378" s="29">
        <v>0</v>
      </c>
      <c r="BL2378" s="24" t="s">
        <v>129</v>
      </c>
      <c r="BM2378" s="22" t="str">
        <f ca="1">+IF(Tabla1[[#This Row],[FECHA INGRESO]]&gt;=44986,IF((TODAY()-Tabla1[[#This Row],[FECHA INGRESO]])&gt;=50,"ALERTA","TODAVÍA FALTA"),"N/A")</f>
        <v>N/A</v>
      </c>
      <c r="BN2378" s="7">
        <f>IFERROR((_xlfn.DAYS(Tabla1[[#This Row],[FECHA INGRESO]],Tabla1[[#This Row],[FECHA RETIRO]]))/30,"")</f>
        <v>-11.366666666666667</v>
      </c>
    </row>
    <row r="2379" spans="1:66" x14ac:dyDescent="0.35">
      <c r="A2379" s="34">
        <v>33108819</v>
      </c>
      <c r="B2379" s="22" t="s">
        <v>13356</v>
      </c>
      <c r="C2379" s="23">
        <v>44148</v>
      </c>
      <c r="D2379" s="23" t="s">
        <v>266</v>
      </c>
      <c r="E2379" s="23" t="s">
        <v>110</v>
      </c>
      <c r="F2379" s="23" t="s">
        <v>70</v>
      </c>
      <c r="G2379" s="24"/>
      <c r="H2379" s="24">
        <v>24102518193</v>
      </c>
      <c r="I2379" s="24" t="s">
        <v>95</v>
      </c>
      <c r="J2379" s="24">
        <f>DATEDIF(Tabla1[[#This Row],[FECHA DE NACIMIENTO]],Tabla1[[#This Row],[FECHA ACTUAL]],"Y")</f>
        <v>47</v>
      </c>
      <c r="K2379" s="24" t="s">
        <v>73</v>
      </c>
      <c r="L2379" s="24" t="s">
        <v>112</v>
      </c>
      <c r="M2379" s="24">
        <v>0</v>
      </c>
      <c r="N2379" s="24">
        <v>1</v>
      </c>
      <c r="O2379" s="24">
        <v>4</v>
      </c>
      <c r="P2379" s="24" t="s">
        <v>101</v>
      </c>
      <c r="Q2379" s="23">
        <v>27635</v>
      </c>
      <c r="R2379" s="24" t="s">
        <v>13357</v>
      </c>
      <c r="S2379" s="25">
        <v>45119</v>
      </c>
      <c r="T2379" s="24"/>
      <c r="U2379" s="24">
        <v>3013048433</v>
      </c>
      <c r="V2379" s="33" t="s">
        <v>13358</v>
      </c>
      <c r="W2379" s="24" t="s">
        <v>13359</v>
      </c>
      <c r="X2379" s="24" t="s">
        <v>13360</v>
      </c>
      <c r="Y2379" s="24" t="s">
        <v>13361</v>
      </c>
      <c r="Z2379" s="24" t="s">
        <v>255</v>
      </c>
      <c r="AA2379" s="24">
        <v>3123056541</v>
      </c>
      <c r="AB2379" s="24" t="s">
        <v>77</v>
      </c>
      <c r="AC2379" s="24" t="s">
        <v>77</v>
      </c>
      <c r="AD2379" s="24" t="s">
        <v>77</v>
      </c>
      <c r="AE2379" s="26" t="s">
        <v>151</v>
      </c>
      <c r="AF2379" s="26"/>
      <c r="AG2379" s="26"/>
      <c r="AH2379" s="27" t="s">
        <v>3042</v>
      </c>
      <c r="AI2379" s="27" t="s">
        <v>13234</v>
      </c>
      <c r="AJ2379" s="27" t="s">
        <v>9233</v>
      </c>
      <c r="AK2379" s="24" t="s">
        <v>121</v>
      </c>
      <c r="AL2379" s="24" t="s">
        <v>7086</v>
      </c>
      <c r="AM2379" s="23">
        <v>44148</v>
      </c>
      <c r="AN2379" s="28">
        <v>877803</v>
      </c>
      <c r="AO2379" s="28">
        <v>102854</v>
      </c>
      <c r="AP2379" s="24"/>
      <c r="AQ2379" s="24"/>
      <c r="AR2379" s="24"/>
      <c r="AS2379" s="24"/>
      <c r="AT2379" s="24" t="e">
        <v>#N/A</v>
      </c>
      <c r="AU2379" s="24" t="e">
        <v>#N/A</v>
      </c>
      <c r="AV2379" s="24">
        <v>85</v>
      </c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3"/>
      <c r="BG2379" s="23"/>
      <c r="BH2379" s="23">
        <v>44179</v>
      </c>
      <c r="BI2379" s="26" t="s">
        <v>10014</v>
      </c>
      <c r="BJ2379" s="26" t="s">
        <v>9181</v>
      </c>
      <c r="BK2379" s="29">
        <v>0</v>
      </c>
      <c r="BL2379" s="24" t="s">
        <v>129</v>
      </c>
      <c r="BM2379" s="22" t="str">
        <f ca="1">+IF(Tabla1[[#This Row],[FECHA INGRESO]]&gt;=44986,IF((TODAY()-Tabla1[[#This Row],[FECHA INGRESO]])&gt;=50,"ALERTA","TODAVÍA FALTA"),"N/A")</f>
        <v>N/A</v>
      </c>
      <c r="BN2379" s="7">
        <f>IFERROR((_xlfn.DAYS(Tabla1[[#This Row],[FECHA INGRESO]],Tabla1[[#This Row],[FECHA RETIRO]]))/30,"")</f>
        <v>-1.0333333333333334</v>
      </c>
    </row>
    <row r="2380" spans="1:66" x14ac:dyDescent="0.35">
      <c r="A2380" s="34">
        <v>1110445851</v>
      </c>
      <c r="B2380" s="22" t="s">
        <v>13362</v>
      </c>
      <c r="C2380" s="23">
        <v>44153</v>
      </c>
      <c r="D2380" s="23" t="s">
        <v>1311</v>
      </c>
      <c r="E2380" s="23" t="s">
        <v>111</v>
      </c>
      <c r="F2380" s="23" t="s">
        <v>70</v>
      </c>
      <c r="G2380" s="24"/>
      <c r="H2380" s="24">
        <v>24102863879</v>
      </c>
      <c r="I2380" s="24" t="s">
        <v>72</v>
      </c>
      <c r="J2380" s="24">
        <f>DATEDIF(Tabla1[[#This Row],[FECHA DE NACIMIENTO]],Tabla1[[#This Row],[FECHA ACTUAL]],"Y")</f>
        <v>37</v>
      </c>
      <c r="K2380" s="24" t="s">
        <v>96</v>
      </c>
      <c r="L2380" s="24" t="s">
        <v>112</v>
      </c>
      <c r="M2380" s="24">
        <v>2</v>
      </c>
      <c r="N2380" s="24">
        <v>3</v>
      </c>
      <c r="O2380" s="24">
        <v>2</v>
      </c>
      <c r="P2380" s="24" t="s">
        <v>101</v>
      </c>
      <c r="Q2380" s="23">
        <v>31550</v>
      </c>
      <c r="R2380" s="24" t="s">
        <v>2591</v>
      </c>
      <c r="S2380" s="25">
        <v>45119</v>
      </c>
      <c r="T2380" s="24"/>
      <c r="U2380" s="24">
        <v>3142849423</v>
      </c>
      <c r="V2380" s="33" t="s">
        <v>13363</v>
      </c>
      <c r="W2380" s="24" t="s">
        <v>13364</v>
      </c>
      <c r="X2380" s="24" t="s">
        <v>13365</v>
      </c>
      <c r="Y2380" s="24" t="s">
        <v>13366</v>
      </c>
      <c r="Z2380" s="24" t="s">
        <v>117</v>
      </c>
      <c r="AA2380" s="24">
        <v>3118176610</v>
      </c>
      <c r="AB2380" s="24" t="s">
        <v>77</v>
      </c>
      <c r="AC2380" s="24" t="s">
        <v>77</v>
      </c>
      <c r="AD2380" s="24" t="s">
        <v>77</v>
      </c>
      <c r="AE2380" s="26" t="s">
        <v>151</v>
      </c>
      <c r="AF2380" s="26"/>
      <c r="AG2380" s="26"/>
      <c r="AH2380" s="27" t="s">
        <v>324</v>
      </c>
      <c r="AI2380" s="27" t="s">
        <v>7948</v>
      </c>
      <c r="AJ2380" s="27" t="s">
        <v>3323</v>
      </c>
      <c r="AK2380" s="24" t="s">
        <v>121</v>
      </c>
      <c r="AL2380" s="24" t="s">
        <v>7086</v>
      </c>
      <c r="AM2380" s="23">
        <v>44153</v>
      </c>
      <c r="AN2380" s="28">
        <v>877803</v>
      </c>
      <c r="AO2380" s="28">
        <v>102854</v>
      </c>
      <c r="AP2380" s="24"/>
      <c r="AQ2380" s="24"/>
      <c r="AR2380" s="24"/>
      <c r="AS2380" s="24"/>
      <c r="AT2380" s="24" t="e">
        <v>#N/A</v>
      </c>
      <c r="AU2380" s="24" t="e">
        <v>#N/A</v>
      </c>
      <c r="AV2380" s="24" t="e">
        <v>#N/A</v>
      </c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3"/>
      <c r="BG2380" s="23"/>
      <c r="BH2380" s="23">
        <v>44177</v>
      </c>
      <c r="BI2380" s="26" t="s">
        <v>466</v>
      </c>
      <c r="BJ2380" s="26" t="s">
        <v>13367</v>
      </c>
      <c r="BK2380" s="29">
        <v>0</v>
      </c>
      <c r="BL2380" s="24" t="s">
        <v>129</v>
      </c>
      <c r="BM2380" s="22" t="str">
        <f ca="1">+IF(Tabla1[[#This Row],[FECHA INGRESO]]&gt;=44986,IF((TODAY()-Tabla1[[#This Row],[FECHA INGRESO]])&gt;=50,"ALERTA","TODAVÍA FALTA"),"N/A")</f>
        <v>N/A</v>
      </c>
      <c r="BN2380" s="7">
        <f>IFERROR((_xlfn.DAYS(Tabla1[[#This Row],[FECHA INGRESO]],Tabla1[[#This Row],[FECHA RETIRO]]))/30,"")</f>
        <v>-0.8</v>
      </c>
    </row>
    <row r="2381" spans="1:66" x14ac:dyDescent="0.35">
      <c r="A2381" s="34">
        <v>1000122847</v>
      </c>
      <c r="B2381" s="22" t="s">
        <v>13368</v>
      </c>
      <c r="C2381" s="23">
        <v>44154</v>
      </c>
      <c r="D2381" s="23" t="s">
        <v>131</v>
      </c>
      <c r="E2381" s="23" t="s">
        <v>111</v>
      </c>
      <c r="F2381" s="23" t="s">
        <v>70</v>
      </c>
      <c r="G2381" s="24"/>
      <c r="H2381" s="24">
        <v>24102890941</v>
      </c>
      <c r="I2381" s="24" t="s">
        <v>95</v>
      </c>
      <c r="J2381" s="24">
        <f>DATEDIF(Tabla1[[#This Row],[FECHA DE NACIMIENTO]],Tabla1[[#This Row],[FECHA ACTUAL]],"Y")</f>
        <v>21</v>
      </c>
      <c r="K2381" s="24" t="s">
        <v>73</v>
      </c>
      <c r="L2381" s="24" t="s">
        <v>112</v>
      </c>
      <c r="M2381" s="24" t="s">
        <v>13369</v>
      </c>
      <c r="N2381" s="24">
        <v>1</v>
      </c>
      <c r="O2381" s="24">
        <v>2</v>
      </c>
      <c r="P2381" s="24" t="s">
        <v>101</v>
      </c>
      <c r="Q2381" s="23">
        <v>37141</v>
      </c>
      <c r="R2381" s="24" t="s">
        <v>76</v>
      </c>
      <c r="S2381" s="25">
        <v>45119</v>
      </c>
      <c r="T2381" s="24"/>
      <c r="U2381" s="24">
        <v>3104280712</v>
      </c>
      <c r="V2381" s="33" t="s">
        <v>13370</v>
      </c>
      <c r="W2381" s="24" t="s">
        <v>13371</v>
      </c>
      <c r="X2381" s="24" t="s">
        <v>13372</v>
      </c>
      <c r="Y2381" s="24" t="s">
        <v>13373</v>
      </c>
      <c r="Z2381" s="24" t="s">
        <v>285</v>
      </c>
      <c r="AA2381" s="24">
        <v>3005192378</v>
      </c>
      <c r="AB2381" s="24" t="s">
        <v>77</v>
      </c>
      <c r="AC2381" s="24" t="s">
        <v>77</v>
      </c>
      <c r="AD2381" s="24" t="s">
        <v>77</v>
      </c>
      <c r="AE2381" s="26" t="s">
        <v>151</v>
      </c>
      <c r="AF2381" s="26"/>
      <c r="AG2381" s="26"/>
      <c r="AH2381" s="27" t="s">
        <v>184</v>
      </c>
      <c r="AI2381" s="27" t="s">
        <v>1612</v>
      </c>
      <c r="AJ2381" s="27" t="s">
        <v>487</v>
      </c>
      <c r="AK2381" s="24" t="s">
        <v>121</v>
      </c>
      <c r="AL2381" s="24" t="s">
        <v>7086</v>
      </c>
      <c r="AM2381" s="23">
        <v>44154</v>
      </c>
      <c r="AN2381" s="28">
        <v>908526</v>
      </c>
      <c r="AO2381" s="28">
        <v>106454</v>
      </c>
      <c r="AP2381" s="24"/>
      <c r="AQ2381" s="24"/>
      <c r="AR2381" s="24"/>
      <c r="AS2381" s="24"/>
      <c r="AT2381" s="24" t="e">
        <v>#N/A</v>
      </c>
      <c r="AU2381" s="24" t="e">
        <v>#N/A</v>
      </c>
      <c r="AV2381" s="24" t="e">
        <v>#N/A</v>
      </c>
      <c r="AW2381" s="24">
        <v>87</v>
      </c>
      <c r="AX2381" s="24"/>
      <c r="AY2381" s="24"/>
      <c r="AZ2381" s="24"/>
      <c r="BA2381" s="24"/>
      <c r="BB2381" s="24"/>
      <c r="BC2381" s="24"/>
      <c r="BD2381" s="24"/>
      <c r="BE2381" s="24"/>
      <c r="BF2381" s="23"/>
      <c r="BG2381" s="23"/>
      <c r="BH2381" s="23">
        <v>44305</v>
      </c>
      <c r="BI2381" s="26" t="s">
        <v>127</v>
      </c>
      <c r="BJ2381" s="26" t="s">
        <v>5148</v>
      </c>
      <c r="BK2381" s="29">
        <v>0</v>
      </c>
      <c r="BL2381" s="24" t="s">
        <v>129</v>
      </c>
      <c r="BM2381" s="22" t="str">
        <f ca="1">+IF(Tabla1[[#This Row],[FECHA INGRESO]]&gt;=44986,IF((TODAY()-Tabla1[[#This Row],[FECHA INGRESO]])&gt;=50,"ALERTA","TODAVÍA FALTA"),"N/A")</f>
        <v>N/A</v>
      </c>
      <c r="BN2381" s="7">
        <f>IFERROR((_xlfn.DAYS(Tabla1[[#This Row],[FECHA INGRESO]],Tabla1[[#This Row],[FECHA RETIRO]]))/30,"")</f>
        <v>-5.0333333333333332</v>
      </c>
    </row>
    <row r="2382" spans="1:66" x14ac:dyDescent="0.35">
      <c r="A2382" s="34">
        <v>1010008778</v>
      </c>
      <c r="B2382" s="22" t="s">
        <v>13374</v>
      </c>
      <c r="C2382" s="23">
        <v>44154</v>
      </c>
      <c r="D2382" s="23" t="s">
        <v>188</v>
      </c>
      <c r="E2382" s="23" t="s">
        <v>110</v>
      </c>
      <c r="F2382" s="23" t="s">
        <v>70</v>
      </c>
      <c r="G2382" s="24"/>
      <c r="H2382" s="24">
        <v>24102892682</v>
      </c>
      <c r="I2382" s="24" t="s">
        <v>95</v>
      </c>
      <c r="J2382" s="24">
        <f>DATEDIF(Tabla1[[#This Row],[FECHA DE NACIMIENTO]],Tabla1[[#This Row],[FECHA ACTUAL]],"Y")</f>
        <v>25</v>
      </c>
      <c r="K2382" s="24" t="s">
        <v>73</v>
      </c>
      <c r="L2382" s="24" t="s">
        <v>112</v>
      </c>
      <c r="M2382" s="24">
        <v>0</v>
      </c>
      <c r="N2382" s="24">
        <v>0</v>
      </c>
      <c r="O2382" s="24">
        <v>3</v>
      </c>
      <c r="P2382" s="24" t="s">
        <v>101</v>
      </c>
      <c r="Q2382" s="23">
        <v>35906</v>
      </c>
      <c r="R2382" s="24" t="s">
        <v>76</v>
      </c>
      <c r="S2382" s="25">
        <v>45119</v>
      </c>
      <c r="T2382" s="24">
        <v>4079072</v>
      </c>
      <c r="U2382" s="24">
        <v>3103457543</v>
      </c>
      <c r="V2382" s="33" t="s">
        <v>13375</v>
      </c>
      <c r="W2382" s="24" t="s">
        <v>13376</v>
      </c>
      <c r="X2382" s="24" t="s">
        <v>13377</v>
      </c>
      <c r="Y2382" s="24" t="s">
        <v>13378</v>
      </c>
      <c r="Z2382" s="24" t="s">
        <v>117</v>
      </c>
      <c r="AA2382" s="24">
        <v>3143775919</v>
      </c>
      <c r="AB2382" s="24" t="s">
        <v>77</v>
      </c>
      <c r="AC2382" s="24" t="s">
        <v>77</v>
      </c>
      <c r="AD2382" s="24" t="s">
        <v>77</v>
      </c>
      <c r="AE2382" s="26" t="s">
        <v>84</v>
      </c>
      <c r="AF2382" s="26" t="s">
        <v>8823</v>
      </c>
      <c r="AG2382" s="26"/>
      <c r="AH2382" s="27" t="s">
        <v>184</v>
      </c>
      <c r="AI2382" s="27" t="s">
        <v>487</v>
      </c>
      <c r="AJ2382" s="27" t="s">
        <v>487</v>
      </c>
      <c r="AK2382" s="24" t="s">
        <v>121</v>
      </c>
      <c r="AL2382" s="24" t="s">
        <v>7086</v>
      </c>
      <c r="AM2382" s="23">
        <v>44154</v>
      </c>
      <c r="AN2382" s="28">
        <v>908526</v>
      </c>
      <c r="AO2382" s="28">
        <v>106454</v>
      </c>
      <c r="AP2382" s="24"/>
      <c r="AQ2382" s="24"/>
      <c r="AR2382" s="24"/>
      <c r="AS2382" s="24"/>
      <c r="AT2382" s="24" t="e">
        <v>#N/A</v>
      </c>
      <c r="AU2382" s="24" t="e">
        <v>#N/A</v>
      </c>
      <c r="AV2382" s="24" t="e">
        <v>#N/A</v>
      </c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3"/>
      <c r="BG2382" s="23"/>
      <c r="BH2382" s="23">
        <v>44259</v>
      </c>
      <c r="BI2382" s="26" t="s">
        <v>466</v>
      </c>
      <c r="BJ2382" s="26" t="s">
        <v>5148</v>
      </c>
      <c r="BK2382" s="29">
        <v>0</v>
      </c>
      <c r="BL2382" s="24" t="s">
        <v>129</v>
      </c>
      <c r="BM2382" s="22" t="str">
        <f ca="1">+IF(Tabla1[[#This Row],[FECHA INGRESO]]&gt;=44986,IF((TODAY()-Tabla1[[#This Row],[FECHA INGRESO]])&gt;=50,"ALERTA","TODAVÍA FALTA"),"N/A")</f>
        <v>N/A</v>
      </c>
      <c r="BN2382" s="7">
        <f>IFERROR((_xlfn.DAYS(Tabla1[[#This Row],[FECHA INGRESO]],Tabla1[[#This Row],[FECHA RETIRO]]))/30,"")</f>
        <v>-3.5</v>
      </c>
    </row>
    <row r="2383" spans="1:66" x14ac:dyDescent="0.35">
      <c r="A2383" s="34">
        <v>1033692483</v>
      </c>
      <c r="B2383" s="22" t="s">
        <v>13379</v>
      </c>
      <c r="C2383" s="23">
        <v>44159</v>
      </c>
      <c r="D2383" s="23" t="s">
        <v>131</v>
      </c>
      <c r="E2383" s="24" t="s">
        <v>94</v>
      </c>
      <c r="F2383" s="23" t="s">
        <v>70</v>
      </c>
      <c r="G2383" s="24"/>
      <c r="H2383" s="24">
        <v>24102943814</v>
      </c>
      <c r="I2383" s="24" t="s">
        <v>72</v>
      </c>
      <c r="J2383" s="24">
        <f>DATEDIF(Tabla1[[#This Row],[FECHA DE NACIMIENTO]],Tabla1[[#This Row],[FECHA ACTUAL]],"Y")</f>
        <v>35</v>
      </c>
      <c r="K2383" s="24" t="s">
        <v>73</v>
      </c>
      <c r="L2383" s="24" t="s">
        <v>112</v>
      </c>
      <c r="M2383" s="24">
        <v>1</v>
      </c>
      <c r="N2383" s="24">
        <v>1</v>
      </c>
      <c r="O2383" s="24">
        <v>2</v>
      </c>
      <c r="P2383" s="24" t="s">
        <v>101</v>
      </c>
      <c r="Q2383" s="23">
        <v>32083</v>
      </c>
      <c r="R2383" s="24" t="s">
        <v>76</v>
      </c>
      <c r="S2383" s="25">
        <v>45119</v>
      </c>
      <c r="T2383" s="24"/>
      <c r="U2383" s="24">
        <v>3125173806</v>
      </c>
      <c r="V2383" s="33" t="s">
        <v>13380</v>
      </c>
      <c r="W2383" s="24" t="s">
        <v>13381</v>
      </c>
      <c r="X2383" s="24" t="s">
        <v>11304</v>
      </c>
      <c r="Y2383" s="24" t="s">
        <v>13382</v>
      </c>
      <c r="Z2383" s="24" t="s">
        <v>255</v>
      </c>
      <c r="AA2383" s="24">
        <v>3115337120</v>
      </c>
      <c r="AB2383" s="24" t="s">
        <v>77</v>
      </c>
      <c r="AC2383" s="24" t="s">
        <v>77</v>
      </c>
      <c r="AD2383" s="24" t="s">
        <v>77</v>
      </c>
      <c r="AE2383" s="26" t="s">
        <v>151</v>
      </c>
      <c r="AF2383" s="26"/>
      <c r="AG2383" s="26" t="s">
        <v>13383</v>
      </c>
      <c r="AH2383" s="27" t="s">
        <v>163</v>
      </c>
      <c r="AI2383" s="27" t="s">
        <v>377</v>
      </c>
      <c r="AJ2383" s="27" t="s">
        <v>377</v>
      </c>
      <c r="AK2383" s="24" t="s">
        <v>121</v>
      </c>
      <c r="AL2383" s="24" t="s">
        <v>7086</v>
      </c>
      <c r="AM2383" s="23">
        <v>44159</v>
      </c>
      <c r="AN2383" s="28">
        <v>1395511.2</v>
      </c>
      <c r="AO2383" s="28">
        <v>102854</v>
      </c>
      <c r="AP2383" s="24"/>
      <c r="AQ2383" s="24"/>
      <c r="AR2383" s="24"/>
      <c r="AS2383" s="24"/>
      <c r="AT2383" s="24" t="e">
        <v>#N/A</v>
      </c>
      <c r="AU2383" s="24" t="e">
        <v>#N/A</v>
      </c>
      <c r="AV2383" s="24" t="e">
        <v>#N/A</v>
      </c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3"/>
      <c r="BG2383" s="23"/>
      <c r="BH2383" s="23">
        <v>44180</v>
      </c>
      <c r="BI2383" s="26" t="s">
        <v>466</v>
      </c>
      <c r="BJ2383" s="26" t="s">
        <v>13384</v>
      </c>
      <c r="BK2383" s="29">
        <v>0</v>
      </c>
      <c r="BL2383" s="24" t="s">
        <v>129</v>
      </c>
      <c r="BM2383" s="22" t="str">
        <f ca="1">+IF(Tabla1[[#This Row],[FECHA INGRESO]]&gt;=44986,IF((TODAY()-Tabla1[[#This Row],[FECHA INGRESO]])&gt;=50,"ALERTA","TODAVÍA FALTA"),"N/A")</f>
        <v>N/A</v>
      </c>
      <c r="BN2383" s="7">
        <f>IFERROR((_xlfn.DAYS(Tabla1[[#This Row],[FECHA INGRESO]],Tabla1[[#This Row],[FECHA RETIRO]]))/30,"")</f>
        <v>-0.7</v>
      </c>
    </row>
    <row r="2384" spans="1:66" x14ac:dyDescent="0.35">
      <c r="A2384" s="34">
        <v>1072749210</v>
      </c>
      <c r="B2384" s="22" t="s">
        <v>13385</v>
      </c>
      <c r="C2384" s="23">
        <v>44160</v>
      </c>
      <c r="D2384" s="23" t="s">
        <v>266</v>
      </c>
      <c r="E2384" s="23" t="s">
        <v>111</v>
      </c>
      <c r="F2384" s="23" t="s">
        <v>70</v>
      </c>
      <c r="G2384" s="24"/>
      <c r="H2384" s="24">
        <v>24102981210</v>
      </c>
      <c r="I2384" s="24" t="s">
        <v>95</v>
      </c>
      <c r="J2384" s="24">
        <f>DATEDIF(Tabla1[[#This Row],[FECHA DE NACIMIENTO]],Tabla1[[#This Row],[FECHA ACTUAL]],"Y")</f>
        <v>30</v>
      </c>
      <c r="K2384" s="24" t="s">
        <v>73</v>
      </c>
      <c r="L2384" s="24" t="s">
        <v>112</v>
      </c>
      <c r="M2384" s="24">
        <v>2</v>
      </c>
      <c r="N2384" s="24">
        <v>3</v>
      </c>
      <c r="O2384" s="24">
        <v>3</v>
      </c>
      <c r="P2384" s="24" t="s">
        <v>101</v>
      </c>
      <c r="Q2384" s="23">
        <v>34127</v>
      </c>
      <c r="R2384" s="24" t="s">
        <v>7754</v>
      </c>
      <c r="S2384" s="25">
        <v>45119</v>
      </c>
      <c r="T2384" s="24"/>
      <c r="U2384" s="24">
        <v>3203199840</v>
      </c>
      <c r="V2384" s="33" t="s">
        <v>13386</v>
      </c>
      <c r="W2384" s="24" t="s">
        <v>13387</v>
      </c>
      <c r="X2384" s="24" t="s">
        <v>13388</v>
      </c>
      <c r="Y2384" s="24" t="s">
        <v>13389</v>
      </c>
      <c r="Z2384" s="24" t="s">
        <v>117</v>
      </c>
      <c r="AA2384" s="24">
        <v>3143628065</v>
      </c>
      <c r="AB2384" s="24" t="s">
        <v>77</v>
      </c>
      <c r="AC2384" s="24" t="s">
        <v>77</v>
      </c>
      <c r="AD2384" s="24" t="s">
        <v>77</v>
      </c>
      <c r="AE2384" s="26" t="s">
        <v>151</v>
      </c>
      <c r="AF2384" s="26"/>
      <c r="AG2384" s="26"/>
      <c r="AH2384" s="27" t="s">
        <v>184</v>
      </c>
      <c r="AI2384" s="27" t="s">
        <v>10149</v>
      </c>
      <c r="AJ2384" s="27" t="s">
        <v>10149</v>
      </c>
      <c r="AK2384" s="24" t="s">
        <v>121</v>
      </c>
      <c r="AL2384" s="24" t="s">
        <v>7086</v>
      </c>
      <c r="AM2384" s="23">
        <v>44160</v>
      </c>
      <c r="AN2384" s="28">
        <v>877803</v>
      </c>
      <c r="AO2384" s="28">
        <v>102854</v>
      </c>
      <c r="AP2384" s="24"/>
      <c r="AQ2384" s="24"/>
      <c r="AR2384" s="24"/>
      <c r="AS2384" s="24"/>
      <c r="AT2384" s="24" t="e">
        <v>#N/A</v>
      </c>
      <c r="AU2384" s="24" t="e">
        <v>#N/A</v>
      </c>
      <c r="AV2384" s="24" t="e">
        <v>#N/A</v>
      </c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3"/>
      <c r="BG2384" s="23"/>
      <c r="BH2384" s="23">
        <v>44160</v>
      </c>
      <c r="BI2384" s="26" t="s">
        <v>466</v>
      </c>
      <c r="BJ2384" s="26" t="s">
        <v>9517</v>
      </c>
      <c r="BK2384" s="29">
        <v>0</v>
      </c>
      <c r="BL2384" s="24" t="s">
        <v>129</v>
      </c>
      <c r="BM2384" s="22" t="str">
        <f ca="1">+IF(Tabla1[[#This Row],[FECHA INGRESO]]&gt;=44986,IF((TODAY()-Tabla1[[#This Row],[FECHA INGRESO]])&gt;=50,"ALERTA","TODAVÍA FALTA"),"N/A")</f>
        <v>N/A</v>
      </c>
      <c r="BN2384" s="7">
        <f>IFERROR((_xlfn.DAYS(Tabla1[[#This Row],[FECHA INGRESO]],Tabla1[[#This Row],[FECHA RETIRO]]))/30,"")</f>
        <v>0</v>
      </c>
    </row>
    <row r="2385" spans="1:66" x14ac:dyDescent="0.35">
      <c r="A2385" s="34">
        <v>1022344886</v>
      </c>
      <c r="B2385" s="22" t="s">
        <v>13390</v>
      </c>
      <c r="C2385" s="23">
        <v>44161</v>
      </c>
      <c r="D2385" s="23" t="s">
        <v>93</v>
      </c>
      <c r="E2385" s="23" t="s">
        <v>110</v>
      </c>
      <c r="F2385" s="23" t="s">
        <v>70</v>
      </c>
      <c r="G2385" s="24"/>
      <c r="H2385" s="24">
        <v>24103003997</v>
      </c>
      <c r="I2385" s="24" t="s">
        <v>95</v>
      </c>
      <c r="J2385" s="24">
        <f>DATEDIF(Tabla1[[#This Row],[FECHA DE NACIMIENTO]],Tabla1[[#This Row],[FECHA ACTUAL]],"Y")</f>
        <v>35</v>
      </c>
      <c r="K2385" s="24" t="s">
        <v>73</v>
      </c>
      <c r="L2385" s="24" t="s">
        <v>234</v>
      </c>
      <c r="M2385" s="24">
        <v>0</v>
      </c>
      <c r="N2385" s="24">
        <v>0</v>
      </c>
      <c r="O2385" s="24">
        <v>4</v>
      </c>
      <c r="P2385" s="24" t="s">
        <v>101</v>
      </c>
      <c r="Q2385" s="23">
        <v>32047</v>
      </c>
      <c r="R2385" s="24" t="s">
        <v>76</v>
      </c>
      <c r="S2385" s="25">
        <v>45119</v>
      </c>
      <c r="T2385" s="24"/>
      <c r="U2385" s="24">
        <v>3043709590</v>
      </c>
      <c r="V2385" s="33" t="s">
        <v>13391</v>
      </c>
      <c r="W2385" s="24" t="s">
        <v>13392</v>
      </c>
      <c r="X2385" s="24" t="s">
        <v>13393</v>
      </c>
      <c r="Y2385" s="24" t="s">
        <v>13394</v>
      </c>
      <c r="Z2385" s="24" t="s">
        <v>117</v>
      </c>
      <c r="AA2385" s="24">
        <v>3143109975</v>
      </c>
      <c r="AB2385" s="24" t="s">
        <v>77</v>
      </c>
      <c r="AC2385" s="24" t="s">
        <v>77</v>
      </c>
      <c r="AD2385" s="24" t="s">
        <v>77</v>
      </c>
      <c r="AE2385" s="26" t="s">
        <v>151</v>
      </c>
      <c r="AF2385" s="26"/>
      <c r="AG2385" s="26" t="s">
        <v>13395</v>
      </c>
      <c r="AH2385" s="27" t="s">
        <v>184</v>
      </c>
      <c r="AI2385" s="27" t="s">
        <v>7776</v>
      </c>
      <c r="AJ2385" s="27" t="s">
        <v>6147</v>
      </c>
      <c r="AK2385" s="24" t="s">
        <v>121</v>
      </c>
      <c r="AL2385" s="24" t="s">
        <v>7086</v>
      </c>
      <c r="AM2385" s="23">
        <v>44161</v>
      </c>
      <c r="AN2385" s="28">
        <v>908526</v>
      </c>
      <c r="AO2385" s="28">
        <v>106454</v>
      </c>
      <c r="AP2385" s="24" t="s">
        <v>13396</v>
      </c>
      <c r="AQ2385" s="24"/>
      <c r="AR2385" s="24"/>
      <c r="AS2385" s="24"/>
      <c r="AT2385" s="24" t="e">
        <v>#N/A</v>
      </c>
      <c r="AU2385" s="24" t="e">
        <v>#N/A</v>
      </c>
      <c r="AV2385" s="24" t="e">
        <v>#N/A</v>
      </c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3"/>
      <c r="BG2385" s="23"/>
      <c r="BH2385" s="23">
        <v>44279</v>
      </c>
      <c r="BI2385" s="26" t="s">
        <v>466</v>
      </c>
      <c r="BJ2385" s="26" t="s">
        <v>978</v>
      </c>
      <c r="BK2385" s="29">
        <v>0</v>
      </c>
      <c r="BL2385" s="24" t="s">
        <v>129</v>
      </c>
      <c r="BM2385" s="22" t="str">
        <f ca="1">+IF(Tabla1[[#This Row],[FECHA INGRESO]]&gt;=44986,IF((TODAY()-Tabla1[[#This Row],[FECHA INGRESO]])&gt;=50,"ALERTA","TODAVÍA FALTA"),"N/A")</f>
        <v>N/A</v>
      </c>
      <c r="BN2385" s="7">
        <f>IFERROR((_xlfn.DAYS(Tabla1[[#This Row],[FECHA INGRESO]],Tabla1[[#This Row],[FECHA RETIRO]]))/30,"")</f>
        <v>-3.9333333333333331</v>
      </c>
    </row>
    <row r="2386" spans="1:66" x14ac:dyDescent="0.35">
      <c r="A2386" s="21">
        <v>80802334</v>
      </c>
      <c r="B2386" s="22" t="s">
        <v>13397</v>
      </c>
      <c r="C2386" s="23">
        <v>44165</v>
      </c>
      <c r="D2386" s="23" t="s">
        <v>266</v>
      </c>
      <c r="E2386" s="23" t="s">
        <v>111</v>
      </c>
      <c r="F2386" s="23" t="s">
        <v>70</v>
      </c>
      <c r="G2386" s="24"/>
      <c r="H2386" s="24">
        <v>24103071123</v>
      </c>
      <c r="I2386" s="24" t="s">
        <v>95</v>
      </c>
      <c r="J2386" s="24">
        <f>DATEDIF(Tabla1[[#This Row],[FECHA DE NACIMIENTO]],Tabla1[[#This Row],[FECHA ACTUAL]],"Y")</f>
        <v>38</v>
      </c>
      <c r="K2386" s="24" t="s">
        <v>1020</v>
      </c>
      <c r="L2386" s="24" t="s">
        <v>112</v>
      </c>
      <c r="M2386" s="24">
        <v>0</v>
      </c>
      <c r="N2386" s="24">
        <v>1</v>
      </c>
      <c r="O2386" s="24">
        <v>2</v>
      </c>
      <c r="P2386" s="24" t="s">
        <v>101</v>
      </c>
      <c r="Q2386" s="23">
        <v>31139</v>
      </c>
      <c r="R2386" s="24" t="s">
        <v>76</v>
      </c>
      <c r="S2386" s="25">
        <v>45119</v>
      </c>
      <c r="T2386" s="24">
        <v>6631923</v>
      </c>
      <c r="U2386" s="24">
        <v>3142260219</v>
      </c>
      <c r="V2386" s="33" t="s">
        <v>13398</v>
      </c>
      <c r="W2386" s="24" t="s">
        <v>13399</v>
      </c>
      <c r="X2386" s="24" t="s">
        <v>13400</v>
      </c>
      <c r="Y2386" s="24" t="s">
        <v>13401</v>
      </c>
      <c r="Z2386" s="24" t="s">
        <v>285</v>
      </c>
      <c r="AA2386" s="24">
        <v>3103288502</v>
      </c>
      <c r="AB2386" s="24" t="s">
        <v>83</v>
      </c>
      <c r="AC2386" s="24" t="s">
        <v>101</v>
      </c>
      <c r="AD2386" s="24" t="e">
        <v>#REF!</v>
      </c>
      <c r="AE2386" s="26" t="s">
        <v>194</v>
      </c>
      <c r="AF2386" s="26"/>
      <c r="AG2386" s="26">
        <v>0</v>
      </c>
      <c r="AH2386" s="27" t="s">
        <v>9506</v>
      </c>
      <c r="AI2386" s="27" t="s">
        <v>687</v>
      </c>
      <c r="AJ2386" s="27" t="s">
        <v>687</v>
      </c>
      <c r="AK2386" s="24" t="s">
        <v>89</v>
      </c>
      <c r="AL2386" s="24" t="s">
        <v>90</v>
      </c>
      <c r="AM2386" s="23">
        <v>44165</v>
      </c>
      <c r="AN2386" s="28">
        <v>1349360</v>
      </c>
      <c r="AO2386" s="28">
        <v>140606</v>
      </c>
      <c r="AP2386" s="24">
        <v>0</v>
      </c>
      <c r="AQ2386" s="24">
        <v>0</v>
      </c>
      <c r="AR2386" s="24">
        <v>0</v>
      </c>
      <c r="AS2386" s="24">
        <v>0</v>
      </c>
      <c r="AT2386" s="24">
        <v>0</v>
      </c>
      <c r="AU2386" s="24">
        <v>0</v>
      </c>
      <c r="AV2386" s="24">
        <v>0</v>
      </c>
      <c r="AW2386" s="24">
        <v>84</v>
      </c>
      <c r="AX2386" s="24">
        <v>0</v>
      </c>
      <c r="AY2386" s="24">
        <v>0</v>
      </c>
      <c r="AZ2386" s="24">
        <v>0</v>
      </c>
      <c r="BA2386" s="24">
        <v>0</v>
      </c>
      <c r="BB2386" s="24">
        <v>0</v>
      </c>
      <c r="BC2386" s="24">
        <v>0</v>
      </c>
      <c r="BD2386" s="24">
        <v>0</v>
      </c>
      <c r="BE2386" s="24">
        <v>0</v>
      </c>
      <c r="BF2386" s="23"/>
      <c r="BG2386" s="23"/>
      <c r="BH2386" s="23" t="s">
        <v>75</v>
      </c>
      <c r="BI2386" s="26">
        <v>0</v>
      </c>
      <c r="BJ2386" s="26">
        <v>0</v>
      </c>
      <c r="BK2386" s="29">
        <v>0</v>
      </c>
      <c r="BL2386" s="24" t="s">
        <v>91</v>
      </c>
      <c r="BM2386" s="22" t="str">
        <f ca="1">+IF(Tabla1[[#This Row],[FECHA INGRESO]]&gt;=44986,IF((TODAY()-Tabla1[[#This Row],[FECHA INGRESO]])&gt;=50,"ALERTA","TODAVÍA FALTA"),"N/A")</f>
        <v>N/A</v>
      </c>
      <c r="BN2386" s="7" t="str">
        <f>IFERROR((_xlfn.DAYS(Tabla1[[#This Row],[FECHA INGRESO]],Tabla1[[#This Row],[FECHA RETIRO]]))/30,"")</f>
        <v/>
      </c>
    </row>
    <row r="2387" spans="1:66" x14ac:dyDescent="0.35">
      <c r="A2387" s="21">
        <v>1024577356</v>
      </c>
      <c r="B2387" s="22" t="s">
        <v>13402</v>
      </c>
      <c r="C2387" s="23">
        <v>44166</v>
      </c>
      <c r="D2387" s="23" t="s">
        <v>266</v>
      </c>
      <c r="E2387" s="23" t="s">
        <v>111</v>
      </c>
      <c r="F2387" s="23" t="s">
        <v>70</v>
      </c>
      <c r="G2387" s="24"/>
      <c r="H2387" s="24">
        <v>24103078814</v>
      </c>
      <c r="I2387" s="24" t="s">
        <v>95</v>
      </c>
      <c r="J2387" s="24">
        <f>DATEDIF(Tabla1[[#This Row],[FECHA DE NACIMIENTO]],Tabla1[[#This Row],[FECHA ACTUAL]],"Y")</f>
        <v>26</v>
      </c>
      <c r="K2387" s="24" t="s">
        <v>73</v>
      </c>
      <c r="L2387" s="24" t="s">
        <v>112</v>
      </c>
      <c r="M2387" s="24">
        <v>0</v>
      </c>
      <c r="N2387" s="24">
        <v>0</v>
      </c>
      <c r="O2387" s="24">
        <v>1</v>
      </c>
      <c r="P2387" s="24" t="s">
        <v>101</v>
      </c>
      <c r="Q2387" s="23">
        <v>35415</v>
      </c>
      <c r="R2387" s="24" t="s">
        <v>76</v>
      </c>
      <c r="S2387" s="25">
        <v>45119</v>
      </c>
      <c r="T2387" s="24"/>
      <c r="U2387" s="24">
        <v>3015301234</v>
      </c>
      <c r="V2387" s="33" t="s">
        <v>13403</v>
      </c>
      <c r="W2387" s="24" t="s">
        <v>13404</v>
      </c>
      <c r="X2387" s="24" t="s">
        <v>13405</v>
      </c>
      <c r="Y2387" s="24" t="s">
        <v>13406</v>
      </c>
      <c r="Z2387" s="24"/>
      <c r="AA2387" s="24" t="s">
        <v>8868</v>
      </c>
      <c r="AB2387" s="24" t="s">
        <v>83</v>
      </c>
      <c r="AC2387" s="24" t="s">
        <v>83</v>
      </c>
      <c r="AD2387" s="24" t="e">
        <v>#REF!</v>
      </c>
      <c r="AE2387" s="26" t="s">
        <v>151</v>
      </c>
      <c r="AF2387" s="26"/>
      <c r="AG2387" s="26">
        <v>0</v>
      </c>
      <c r="AH2387" s="27" t="s">
        <v>184</v>
      </c>
      <c r="AI2387" s="27" t="s">
        <v>120</v>
      </c>
      <c r="AJ2387" s="27" t="s">
        <v>120</v>
      </c>
      <c r="AK2387" s="24" t="s">
        <v>121</v>
      </c>
      <c r="AL2387" s="24" t="s">
        <v>7086</v>
      </c>
      <c r="AM2387" s="23">
        <v>44166</v>
      </c>
      <c r="AN2387" s="28">
        <v>1160000</v>
      </c>
      <c r="AO2387" s="28">
        <v>140606</v>
      </c>
      <c r="AP2387" s="24">
        <v>0</v>
      </c>
      <c r="AQ2387" s="24">
        <v>0</v>
      </c>
      <c r="AR2387" s="24">
        <v>0</v>
      </c>
      <c r="AS2387" s="24">
        <v>0</v>
      </c>
      <c r="AT2387" s="24">
        <v>0</v>
      </c>
      <c r="AU2387" s="24">
        <v>0</v>
      </c>
      <c r="AV2387" s="24">
        <v>0</v>
      </c>
      <c r="AW2387" s="24">
        <v>54</v>
      </c>
      <c r="AX2387" s="24">
        <v>0</v>
      </c>
      <c r="AY2387" s="24">
        <v>0</v>
      </c>
      <c r="AZ2387" s="24">
        <v>0</v>
      </c>
      <c r="BA2387" s="24">
        <v>0</v>
      </c>
      <c r="BB2387" s="24">
        <v>0</v>
      </c>
      <c r="BC2387" s="24">
        <v>0</v>
      </c>
      <c r="BD2387" s="24">
        <v>0</v>
      </c>
      <c r="BE2387" s="24">
        <v>0</v>
      </c>
      <c r="BF2387" s="23"/>
      <c r="BG2387" s="23"/>
      <c r="BH2387" s="23">
        <v>45045</v>
      </c>
      <c r="BI2387" s="26" t="s">
        <v>127</v>
      </c>
      <c r="BJ2387" s="26" t="s">
        <v>9390</v>
      </c>
      <c r="BK2387" s="29">
        <v>0</v>
      </c>
      <c r="BL2387" s="24" t="s">
        <v>129</v>
      </c>
      <c r="BM2387" s="22" t="str">
        <f ca="1">+IF(Tabla1[[#This Row],[FECHA INGRESO]]&gt;=44986,IF((TODAY()-Tabla1[[#This Row],[FECHA INGRESO]])&gt;=50,"ALERTA","TODAVÍA FALTA"),"N/A")</f>
        <v>N/A</v>
      </c>
      <c r="BN2387" s="7">
        <f>IFERROR((_xlfn.DAYS(Tabla1[[#This Row],[FECHA INGRESO]],Tabla1[[#This Row],[FECHA RETIRO]]))/30,"")</f>
        <v>-29.3</v>
      </c>
    </row>
    <row r="2388" spans="1:66" x14ac:dyDescent="0.35">
      <c r="A2388" s="34">
        <v>1016097370</v>
      </c>
      <c r="B2388" s="22" t="s">
        <v>13407</v>
      </c>
      <c r="C2388" s="23">
        <v>44166</v>
      </c>
      <c r="D2388" s="23" t="s">
        <v>131</v>
      </c>
      <c r="E2388" s="24" t="s">
        <v>94</v>
      </c>
      <c r="F2388" s="23" t="s">
        <v>94</v>
      </c>
      <c r="G2388" s="24"/>
      <c r="H2388" s="24">
        <v>24103081283</v>
      </c>
      <c r="I2388" s="24" t="s">
        <v>95</v>
      </c>
      <c r="J2388" s="24">
        <f>DATEDIF(Tabla1[[#This Row],[FECHA DE NACIMIENTO]],Tabla1[[#This Row],[FECHA ACTUAL]],"Y")</f>
        <v>25</v>
      </c>
      <c r="K2388" s="24" t="s">
        <v>500</v>
      </c>
      <c r="L2388" s="24" t="s">
        <v>112</v>
      </c>
      <c r="M2388" s="24">
        <v>1</v>
      </c>
      <c r="N2388" s="24">
        <v>1</v>
      </c>
      <c r="O2388" s="24">
        <v>2</v>
      </c>
      <c r="P2388" s="24" t="s">
        <v>101</v>
      </c>
      <c r="Q2388" s="23">
        <v>35704</v>
      </c>
      <c r="R2388" s="24" t="s">
        <v>76</v>
      </c>
      <c r="S2388" s="25">
        <v>45119</v>
      </c>
      <c r="T2388" s="24"/>
      <c r="U2388" s="24">
        <v>3167232448</v>
      </c>
      <c r="V2388" s="33" t="s">
        <v>13408</v>
      </c>
      <c r="W2388" s="24" t="s">
        <v>13409</v>
      </c>
      <c r="X2388" s="24" t="s">
        <v>2454</v>
      </c>
      <c r="Y2388" s="24" t="s">
        <v>13410</v>
      </c>
      <c r="Z2388" s="24" t="s">
        <v>117</v>
      </c>
      <c r="AA2388" s="24">
        <v>3144612608</v>
      </c>
      <c r="AB2388" s="24" t="s">
        <v>77</v>
      </c>
      <c r="AC2388" s="24" t="s">
        <v>77</v>
      </c>
      <c r="AD2388" s="24" t="s">
        <v>77</v>
      </c>
      <c r="AE2388" s="26" t="s">
        <v>183</v>
      </c>
      <c r="AF2388" s="26"/>
      <c r="AG2388" s="26"/>
      <c r="AH2388" s="27" t="s">
        <v>184</v>
      </c>
      <c r="AI2388" s="27" t="s">
        <v>376</v>
      </c>
      <c r="AJ2388" s="27" t="s">
        <v>377</v>
      </c>
      <c r="AK2388" s="24" t="s">
        <v>121</v>
      </c>
      <c r="AL2388" s="24" t="s">
        <v>7086</v>
      </c>
      <c r="AM2388" s="23">
        <v>44166</v>
      </c>
      <c r="AN2388" s="28">
        <v>908526</v>
      </c>
      <c r="AO2388" s="28">
        <v>106454</v>
      </c>
      <c r="AP2388" s="24"/>
      <c r="AQ2388" s="24"/>
      <c r="AR2388" s="24"/>
      <c r="AS2388" s="24"/>
      <c r="AT2388" s="24"/>
      <c r="AU2388" s="24"/>
      <c r="AV2388" s="24"/>
      <c r="AW2388" s="24">
        <v>0</v>
      </c>
      <c r="AX2388" s="24" t="s">
        <v>13411</v>
      </c>
      <c r="AY2388" s="24"/>
      <c r="AZ2388" s="24"/>
      <c r="BA2388" s="24"/>
      <c r="BB2388" s="24"/>
      <c r="BC2388" s="24"/>
      <c r="BD2388" s="24"/>
      <c r="BE2388" s="24"/>
      <c r="BF2388" s="23"/>
      <c r="BG2388" s="23"/>
      <c r="BH2388" s="23">
        <v>44338</v>
      </c>
      <c r="BI2388" s="26" t="s">
        <v>127</v>
      </c>
      <c r="BJ2388" s="26" t="s">
        <v>13412</v>
      </c>
      <c r="BK2388" s="29">
        <v>0</v>
      </c>
      <c r="BL2388" s="24" t="s">
        <v>129</v>
      </c>
      <c r="BM2388" s="22" t="str">
        <f ca="1">+IF(Tabla1[[#This Row],[FECHA INGRESO]]&gt;=44986,IF((TODAY()-Tabla1[[#This Row],[FECHA INGRESO]])&gt;=50,"ALERTA","TODAVÍA FALTA"),"N/A")</f>
        <v>N/A</v>
      </c>
      <c r="BN2388" s="7">
        <f>IFERROR((_xlfn.DAYS(Tabla1[[#This Row],[FECHA INGRESO]],Tabla1[[#This Row],[FECHA RETIRO]]))/30,"")</f>
        <v>-5.7333333333333334</v>
      </c>
    </row>
    <row r="2389" spans="1:66" x14ac:dyDescent="0.35">
      <c r="A2389" s="21">
        <v>1033786958</v>
      </c>
      <c r="B2389" s="22" t="s">
        <v>12027</v>
      </c>
      <c r="C2389" s="23">
        <v>44166</v>
      </c>
      <c r="D2389" s="23" t="s">
        <v>188</v>
      </c>
      <c r="E2389" s="23" t="s">
        <v>111</v>
      </c>
      <c r="F2389" s="23" t="s">
        <v>70</v>
      </c>
      <c r="G2389" s="24"/>
      <c r="H2389" s="24">
        <v>24099990969</v>
      </c>
      <c r="I2389" s="24" t="s">
        <v>72</v>
      </c>
      <c r="J2389" s="24">
        <f>DATEDIF(Tabla1[[#This Row],[FECHA DE NACIMIENTO]],Tabla1[[#This Row],[FECHA ACTUAL]],"Y")</f>
        <v>27</v>
      </c>
      <c r="K2389" s="24" t="s">
        <v>96</v>
      </c>
      <c r="L2389" s="24" t="s">
        <v>112</v>
      </c>
      <c r="M2389" s="24">
        <v>0</v>
      </c>
      <c r="N2389" s="24">
        <v>0</v>
      </c>
      <c r="O2389" s="24">
        <v>3</v>
      </c>
      <c r="P2389" s="24" t="s">
        <v>101</v>
      </c>
      <c r="Q2389" s="23">
        <v>35163</v>
      </c>
      <c r="R2389" s="24" t="s">
        <v>76</v>
      </c>
      <c r="S2389" s="25">
        <v>45119</v>
      </c>
      <c r="T2389" s="24"/>
      <c r="U2389" s="24">
        <v>3144835718</v>
      </c>
      <c r="V2389" s="33" t="s">
        <v>12028</v>
      </c>
      <c r="W2389" s="24" t="s">
        <v>12029</v>
      </c>
      <c r="X2389" s="24" t="s">
        <v>372</v>
      </c>
      <c r="Y2389" s="24" t="s">
        <v>13413</v>
      </c>
      <c r="Z2389" s="24" t="s">
        <v>117</v>
      </c>
      <c r="AA2389" s="24">
        <v>3045332965</v>
      </c>
      <c r="AB2389" s="24" t="s">
        <v>101</v>
      </c>
      <c r="AC2389" s="24" t="s">
        <v>101</v>
      </c>
      <c r="AD2389" s="24" t="e">
        <v>#REF!</v>
      </c>
      <c r="AE2389" s="26" t="s">
        <v>194</v>
      </c>
      <c r="AF2389" s="26"/>
      <c r="AG2389" s="26" t="s">
        <v>374</v>
      </c>
      <c r="AH2389" s="27" t="s">
        <v>324</v>
      </c>
      <c r="AI2389" s="27" t="s">
        <v>377</v>
      </c>
      <c r="AJ2389" s="27" t="s">
        <v>377</v>
      </c>
      <c r="AK2389" s="24" t="s">
        <v>121</v>
      </c>
      <c r="AL2389" s="24" t="s">
        <v>7086</v>
      </c>
      <c r="AM2389" s="23">
        <v>44166</v>
      </c>
      <c r="AN2389" s="28">
        <v>1000000</v>
      </c>
      <c r="AO2389" s="28">
        <v>117172</v>
      </c>
      <c r="AP2389" s="24">
        <v>0</v>
      </c>
      <c r="AQ2389" s="24">
        <v>0</v>
      </c>
      <c r="AR2389" s="24">
        <v>0</v>
      </c>
      <c r="AS2389" s="24">
        <v>0</v>
      </c>
      <c r="AT2389" s="24">
        <v>0</v>
      </c>
      <c r="AU2389" s="24">
        <v>0</v>
      </c>
      <c r="AV2389" s="24">
        <v>0</v>
      </c>
      <c r="AW2389" s="24">
        <v>74</v>
      </c>
      <c r="AX2389" s="24">
        <v>0</v>
      </c>
      <c r="AY2389" s="24">
        <v>0</v>
      </c>
      <c r="AZ2389" s="24">
        <v>0</v>
      </c>
      <c r="BA2389" s="24">
        <v>0</v>
      </c>
      <c r="BB2389" s="24">
        <v>0</v>
      </c>
      <c r="BC2389" s="24">
        <v>0</v>
      </c>
      <c r="BD2389" s="24">
        <v>0</v>
      </c>
      <c r="BE2389" s="24">
        <v>0</v>
      </c>
      <c r="BF2389" s="23"/>
      <c r="BG2389" s="23"/>
      <c r="BH2389" s="23">
        <v>44855</v>
      </c>
      <c r="BI2389" s="26" t="s">
        <v>127</v>
      </c>
      <c r="BJ2389" s="26" t="s">
        <v>3469</v>
      </c>
      <c r="BK2389" s="29">
        <v>0</v>
      </c>
      <c r="BL2389" s="24" t="s">
        <v>129</v>
      </c>
      <c r="BM2389" s="22" t="str">
        <f ca="1">+IF(Tabla1[[#This Row],[FECHA INGRESO]]&gt;=44986,IF((TODAY()-Tabla1[[#This Row],[FECHA INGRESO]])&gt;=50,"ALERTA","TODAVÍA FALTA"),"N/A")</f>
        <v>N/A</v>
      </c>
      <c r="BN2389" s="7">
        <f>IFERROR((_xlfn.DAYS(Tabla1[[#This Row],[FECHA INGRESO]],Tabla1[[#This Row],[FECHA RETIRO]]))/30,"")</f>
        <v>-22.966666666666665</v>
      </c>
    </row>
    <row r="2390" spans="1:66" x14ac:dyDescent="0.35">
      <c r="A2390" s="34">
        <v>1013581154</v>
      </c>
      <c r="B2390" s="22" t="s">
        <v>13414</v>
      </c>
      <c r="C2390" s="23">
        <v>44166</v>
      </c>
      <c r="D2390" s="23" t="s">
        <v>131</v>
      </c>
      <c r="E2390" s="24" t="s">
        <v>94</v>
      </c>
      <c r="F2390" s="23" t="s">
        <v>70</v>
      </c>
      <c r="G2390" s="24"/>
      <c r="H2390" s="24">
        <v>24103079886</v>
      </c>
      <c r="I2390" s="24" t="s">
        <v>95</v>
      </c>
      <c r="J2390" s="24">
        <f>DATEDIF(Tabla1[[#This Row],[FECHA DE NACIMIENTO]],Tabla1[[#This Row],[FECHA ACTUAL]],"Y")</f>
        <v>36</v>
      </c>
      <c r="K2390" s="24" t="s">
        <v>73</v>
      </c>
      <c r="L2390" s="24" t="s">
        <v>112</v>
      </c>
      <c r="M2390" s="24">
        <v>2</v>
      </c>
      <c r="N2390" s="24">
        <v>2</v>
      </c>
      <c r="O2390" s="24">
        <v>3</v>
      </c>
      <c r="P2390" s="24" t="s">
        <v>101</v>
      </c>
      <c r="Q2390" s="23">
        <v>31654</v>
      </c>
      <c r="R2390" s="24" t="s">
        <v>76</v>
      </c>
      <c r="S2390" s="25">
        <v>45119</v>
      </c>
      <c r="T2390" s="24">
        <v>9030496</v>
      </c>
      <c r="U2390" s="24">
        <v>3004092919</v>
      </c>
      <c r="V2390" s="33" t="s">
        <v>13415</v>
      </c>
      <c r="W2390" s="24" t="s">
        <v>13416</v>
      </c>
      <c r="X2390" s="24" t="s">
        <v>13328</v>
      </c>
      <c r="Y2390" s="24" t="s">
        <v>13417</v>
      </c>
      <c r="Z2390" s="24" t="s">
        <v>117</v>
      </c>
      <c r="AA2390" s="24">
        <v>3156224521</v>
      </c>
      <c r="AB2390" s="24" t="s">
        <v>77</v>
      </c>
      <c r="AC2390" s="24" t="s">
        <v>77</v>
      </c>
      <c r="AD2390" s="24" t="s">
        <v>77</v>
      </c>
      <c r="AE2390" s="26" t="s">
        <v>151</v>
      </c>
      <c r="AF2390" s="26"/>
      <c r="AG2390" s="26"/>
      <c r="AH2390" s="27" t="s">
        <v>3042</v>
      </c>
      <c r="AI2390" s="27" t="s">
        <v>9232</v>
      </c>
      <c r="AJ2390" s="27" t="s">
        <v>9317</v>
      </c>
      <c r="AK2390" s="24" t="s">
        <v>121</v>
      </c>
      <c r="AL2390" s="24" t="s">
        <v>7086</v>
      </c>
      <c r="AM2390" s="23">
        <v>44166</v>
      </c>
      <c r="AN2390" s="28">
        <v>877803</v>
      </c>
      <c r="AO2390" s="28">
        <v>102854</v>
      </c>
      <c r="AP2390" s="24"/>
      <c r="AQ2390" s="24"/>
      <c r="AR2390" s="24"/>
      <c r="AS2390" s="24"/>
      <c r="AT2390" s="24" t="e">
        <v>#N/A</v>
      </c>
      <c r="AU2390" s="24" t="e">
        <v>#N/A</v>
      </c>
      <c r="AV2390" s="24" t="e">
        <v>#N/A</v>
      </c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3"/>
      <c r="BG2390" s="23"/>
      <c r="BH2390" s="23">
        <v>44167</v>
      </c>
      <c r="BI2390" s="26" t="s">
        <v>127</v>
      </c>
      <c r="BJ2390" s="26" t="s">
        <v>9517</v>
      </c>
      <c r="BK2390" s="29">
        <v>0</v>
      </c>
      <c r="BL2390" s="24" t="s">
        <v>129</v>
      </c>
      <c r="BM2390" s="22" t="str">
        <f ca="1">+IF(Tabla1[[#This Row],[FECHA INGRESO]]&gt;=44986,IF((TODAY()-Tabla1[[#This Row],[FECHA INGRESO]])&gt;=50,"ALERTA","TODAVÍA FALTA"),"N/A")</f>
        <v>N/A</v>
      </c>
      <c r="BN2390" s="7">
        <f>IFERROR((_xlfn.DAYS(Tabla1[[#This Row],[FECHA INGRESO]],Tabla1[[#This Row],[FECHA RETIRO]]))/30,"")</f>
        <v>-3.3333333333333333E-2</v>
      </c>
    </row>
    <row r="2391" spans="1:66" x14ac:dyDescent="0.35">
      <c r="A2391" s="34">
        <v>1025646089</v>
      </c>
      <c r="B2391" s="22" t="s">
        <v>13418</v>
      </c>
      <c r="C2391" s="23">
        <v>44166</v>
      </c>
      <c r="D2391" s="23" t="s">
        <v>582</v>
      </c>
      <c r="E2391" s="24" t="s">
        <v>94</v>
      </c>
      <c r="F2391" s="23" t="s">
        <v>70</v>
      </c>
      <c r="G2391" s="24"/>
      <c r="H2391" s="24">
        <v>24103091932</v>
      </c>
      <c r="I2391" s="24" t="s">
        <v>95</v>
      </c>
      <c r="J2391" s="24">
        <f>DATEDIF(Tabla1[[#This Row],[FECHA DE NACIMIENTO]],Tabla1[[#This Row],[FECHA ACTUAL]],"Y")</f>
        <v>34</v>
      </c>
      <c r="K2391" s="24" t="s">
        <v>320</v>
      </c>
      <c r="L2391" s="24" t="s">
        <v>112</v>
      </c>
      <c r="M2391" s="24">
        <v>0</v>
      </c>
      <c r="N2391" s="24">
        <v>0</v>
      </c>
      <c r="O2391" s="24">
        <v>3</v>
      </c>
      <c r="P2391" s="24" t="s">
        <v>101</v>
      </c>
      <c r="Q2391" s="23">
        <v>32392</v>
      </c>
      <c r="R2391" s="24" t="s">
        <v>830</v>
      </c>
      <c r="S2391" s="25">
        <v>45119</v>
      </c>
      <c r="T2391" s="24"/>
      <c r="U2391" s="24">
        <v>3508517116</v>
      </c>
      <c r="V2391" s="33" t="s">
        <v>13419</v>
      </c>
      <c r="W2391" s="24" t="s">
        <v>13420</v>
      </c>
      <c r="X2391" s="24" t="s">
        <v>13421</v>
      </c>
      <c r="Y2391" s="24" t="s">
        <v>13422</v>
      </c>
      <c r="Z2391" s="24" t="s">
        <v>13423</v>
      </c>
      <c r="AA2391" s="24">
        <v>3104504648</v>
      </c>
      <c r="AB2391" s="24" t="s">
        <v>77</v>
      </c>
      <c r="AC2391" s="24" t="s">
        <v>77</v>
      </c>
      <c r="AD2391" s="24" t="s">
        <v>77</v>
      </c>
      <c r="AE2391" s="26" t="s">
        <v>183</v>
      </c>
      <c r="AF2391" s="26"/>
      <c r="AG2391" s="26"/>
      <c r="AH2391" s="27" t="s">
        <v>3042</v>
      </c>
      <c r="AI2391" s="27" t="s">
        <v>9232</v>
      </c>
      <c r="AJ2391" s="27" t="s">
        <v>9317</v>
      </c>
      <c r="AK2391" s="24" t="s">
        <v>121</v>
      </c>
      <c r="AL2391" s="24" t="s">
        <v>7086</v>
      </c>
      <c r="AM2391" s="23">
        <v>44166</v>
      </c>
      <c r="AN2391" s="28">
        <v>877803</v>
      </c>
      <c r="AO2391" s="28">
        <v>102854</v>
      </c>
      <c r="AP2391" s="24"/>
      <c r="AQ2391" s="24"/>
      <c r="AR2391" s="24"/>
      <c r="AS2391" s="24"/>
      <c r="AT2391" s="24" t="e">
        <v>#N/A</v>
      </c>
      <c r="AU2391" s="24" t="e">
        <v>#N/A</v>
      </c>
      <c r="AV2391" s="24" t="e">
        <v>#N/A</v>
      </c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3"/>
      <c r="BG2391" s="23"/>
      <c r="BH2391" s="23">
        <v>44167</v>
      </c>
      <c r="BI2391" s="26" t="s">
        <v>127</v>
      </c>
      <c r="BJ2391" s="26" t="s">
        <v>9517</v>
      </c>
      <c r="BK2391" s="29">
        <v>0</v>
      </c>
      <c r="BL2391" s="24" t="s">
        <v>129</v>
      </c>
      <c r="BM2391" s="22" t="str">
        <f ca="1">+IF(Tabla1[[#This Row],[FECHA INGRESO]]&gt;=44986,IF((TODAY()-Tabla1[[#This Row],[FECHA INGRESO]])&gt;=50,"ALERTA","TODAVÍA FALTA"),"N/A")</f>
        <v>N/A</v>
      </c>
      <c r="BN2391" s="7">
        <f>IFERROR((_xlfn.DAYS(Tabla1[[#This Row],[FECHA INGRESO]],Tabla1[[#This Row],[FECHA RETIRO]]))/30,"")</f>
        <v>-3.3333333333333333E-2</v>
      </c>
    </row>
    <row r="2392" spans="1:66" x14ac:dyDescent="0.35">
      <c r="A2392" s="34">
        <v>1020838584</v>
      </c>
      <c r="B2392" s="22" t="s">
        <v>13424</v>
      </c>
      <c r="C2392" s="23">
        <v>44166</v>
      </c>
      <c r="D2392" s="23" t="s">
        <v>93</v>
      </c>
      <c r="E2392" s="23" t="s">
        <v>8664</v>
      </c>
      <c r="F2392" s="23" t="s">
        <v>70</v>
      </c>
      <c r="G2392" s="24"/>
      <c r="H2392" s="24">
        <v>24103078852</v>
      </c>
      <c r="I2392" s="24" t="s">
        <v>95</v>
      </c>
      <c r="J2392" s="24">
        <f>DATEDIF(Tabla1[[#This Row],[FECHA DE NACIMIENTO]],Tabla1[[#This Row],[FECHA ACTUAL]],"Y")</f>
        <v>24</v>
      </c>
      <c r="K2392" s="24" t="s">
        <v>73</v>
      </c>
      <c r="L2392" s="24" t="s">
        <v>234</v>
      </c>
      <c r="M2392" s="24">
        <v>0</v>
      </c>
      <c r="N2392" s="24">
        <v>0</v>
      </c>
      <c r="O2392" s="24">
        <v>2</v>
      </c>
      <c r="P2392" s="24" t="s">
        <v>101</v>
      </c>
      <c r="Q2392" s="23">
        <v>36164</v>
      </c>
      <c r="R2392" s="24" t="s">
        <v>76</v>
      </c>
      <c r="S2392" s="25">
        <v>45119</v>
      </c>
      <c r="T2392" s="24"/>
      <c r="U2392" s="24">
        <v>3224747257</v>
      </c>
      <c r="V2392" s="33" t="s">
        <v>13425</v>
      </c>
      <c r="W2392" s="24" t="s">
        <v>13426</v>
      </c>
      <c r="X2392" s="24" t="s">
        <v>13427</v>
      </c>
      <c r="Y2392" s="24" t="s">
        <v>13428</v>
      </c>
      <c r="Z2392" s="24" t="s">
        <v>13429</v>
      </c>
      <c r="AA2392" s="24">
        <v>3135300178</v>
      </c>
      <c r="AB2392" s="24" t="s">
        <v>77</v>
      </c>
      <c r="AC2392" s="24" t="s">
        <v>77</v>
      </c>
      <c r="AD2392" s="24" t="s">
        <v>77</v>
      </c>
      <c r="AE2392" s="26" t="s">
        <v>151</v>
      </c>
      <c r="AF2392" s="26"/>
      <c r="AG2392" s="26"/>
      <c r="AH2392" s="27" t="s">
        <v>3042</v>
      </c>
      <c r="AI2392" s="27" t="s">
        <v>9232</v>
      </c>
      <c r="AJ2392" s="27" t="s">
        <v>9317</v>
      </c>
      <c r="AK2392" s="24" t="s">
        <v>121</v>
      </c>
      <c r="AL2392" s="24" t="s">
        <v>7086</v>
      </c>
      <c r="AM2392" s="23">
        <v>44166</v>
      </c>
      <c r="AN2392" s="28">
        <v>908526</v>
      </c>
      <c r="AO2392" s="28">
        <v>106454</v>
      </c>
      <c r="AP2392" s="24"/>
      <c r="AQ2392" s="24"/>
      <c r="AR2392" s="24"/>
      <c r="AS2392" s="24"/>
      <c r="AT2392" s="24" t="e">
        <v>#N/A</v>
      </c>
      <c r="AU2392" s="24" t="e">
        <v>#N/A</v>
      </c>
      <c r="AV2392" s="24" t="e">
        <v>#N/A</v>
      </c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3"/>
      <c r="BG2392" s="23"/>
      <c r="BH2392" s="23">
        <v>44265</v>
      </c>
      <c r="BI2392" s="26" t="s">
        <v>127</v>
      </c>
      <c r="BJ2392" s="26" t="s">
        <v>9517</v>
      </c>
      <c r="BK2392" s="29">
        <v>0</v>
      </c>
      <c r="BL2392" s="24" t="s">
        <v>129</v>
      </c>
      <c r="BM2392" s="22" t="str">
        <f ca="1">+IF(Tabla1[[#This Row],[FECHA INGRESO]]&gt;=44986,IF((TODAY()-Tabla1[[#This Row],[FECHA INGRESO]])&gt;=50,"ALERTA","TODAVÍA FALTA"),"N/A")</f>
        <v>N/A</v>
      </c>
      <c r="BN2392" s="7">
        <f>IFERROR((_xlfn.DAYS(Tabla1[[#This Row],[FECHA INGRESO]],Tabla1[[#This Row],[FECHA RETIRO]]))/30,"")</f>
        <v>-3.3</v>
      </c>
    </row>
    <row r="2393" spans="1:66" x14ac:dyDescent="0.35">
      <c r="A2393" s="34">
        <v>52761015</v>
      </c>
      <c r="B2393" s="22" t="s">
        <v>13430</v>
      </c>
      <c r="C2393" s="23">
        <v>44166</v>
      </c>
      <c r="D2393" s="23" t="s">
        <v>188</v>
      </c>
      <c r="E2393" s="23" t="s">
        <v>69</v>
      </c>
      <c r="F2393" s="23" t="s">
        <v>94</v>
      </c>
      <c r="G2393" s="24"/>
      <c r="H2393" s="24">
        <v>24103080204</v>
      </c>
      <c r="I2393" s="24" t="s">
        <v>95</v>
      </c>
      <c r="J2393" s="24">
        <f>DATEDIF(Tabla1[[#This Row],[FECHA DE NACIMIENTO]],Tabla1[[#This Row],[FECHA ACTUAL]],"Y")</f>
        <v>39</v>
      </c>
      <c r="K2393" s="24" t="s">
        <v>73</v>
      </c>
      <c r="L2393" s="24" t="s">
        <v>234</v>
      </c>
      <c r="M2393" s="24">
        <v>1</v>
      </c>
      <c r="N2393" s="24">
        <v>1</v>
      </c>
      <c r="O2393" s="24">
        <v>2</v>
      </c>
      <c r="P2393" s="24" t="s">
        <v>101</v>
      </c>
      <c r="Q2393" s="23">
        <v>30751</v>
      </c>
      <c r="R2393" s="24" t="s">
        <v>76</v>
      </c>
      <c r="S2393" s="25">
        <v>45119</v>
      </c>
      <c r="T2393" s="24">
        <v>4789856</v>
      </c>
      <c r="U2393" s="24">
        <v>3133250374</v>
      </c>
      <c r="V2393" s="33" t="s">
        <v>13431</v>
      </c>
      <c r="W2393" s="24" t="s">
        <v>13432</v>
      </c>
      <c r="X2393" s="24" t="s">
        <v>1768</v>
      </c>
      <c r="Y2393" s="24" t="s">
        <v>13433</v>
      </c>
      <c r="Z2393" s="24" t="s">
        <v>117</v>
      </c>
      <c r="AA2393" s="24">
        <v>3134088567</v>
      </c>
      <c r="AB2393" s="24" t="s">
        <v>83</v>
      </c>
      <c r="AC2393" s="24" t="s">
        <v>101</v>
      </c>
      <c r="AD2393" s="24" t="e">
        <v>#REF!</v>
      </c>
      <c r="AE2393" s="26" t="s">
        <v>84</v>
      </c>
      <c r="AF2393" s="26" t="s">
        <v>103</v>
      </c>
      <c r="AG2393" s="26"/>
      <c r="AH2393" s="27" t="s">
        <v>3042</v>
      </c>
      <c r="AI2393" s="27" t="s">
        <v>9232</v>
      </c>
      <c r="AJ2393" s="27" t="s">
        <v>9317</v>
      </c>
      <c r="AK2393" s="24" t="s">
        <v>121</v>
      </c>
      <c r="AL2393" s="24" t="s">
        <v>7086</v>
      </c>
      <c r="AM2393" s="23">
        <v>44166</v>
      </c>
      <c r="AN2393" s="28">
        <v>908526</v>
      </c>
      <c r="AO2393" s="28">
        <v>106454</v>
      </c>
      <c r="AP2393" s="24"/>
      <c r="AQ2393" s="24"/>
      <c r="AR2393" s="24"/>
      <c r="AS2393" s="24"/>
      <c r="AT2393" s="24"/>
      <c r="AU2393" s="24"/>
      <c r="AV2393" s="24"/>
      <c r="AW2393" s="24">
        <v>85</v>
      </c>
      <c r="AX2393" s="24"/>
      <c r="AY2393" s="24"/>
      <c r="AZ2393" s="24"/>
      <c r="BA2393" s="24"/>
      <c r="BB2393" s="24"/>
      <c r="BC2393" s="24"/>
      <c r="BD2393" s="24">
        <v>0</v>
      </c>
      <c r="BE2393" s="24">
        <v>0</v>
      </c>
      <c r="BF2393" s="23"/>
      <c r="BG2393" s="23"/>
      <c r="BH2393" s="23">
        <v>44529</v>
      </c>
      <c r="BI2393" s="26" t="s">
        <v>127</v>
      </c>
      <c r="BJ2393" s="26" t="s">
        <v>9517</v>
      </c>
      <c r="BK2393" s="29">
        <v>0</v>
      </c>
      <c r="BL2393" s="24" t="s">
        <v>129</v>
      </c>
      <c r="BM2393" s="22" t="str">
        <f ca="1">+IF(Tabla1[[#This Row],[FECHA INGRESO]]&gt;=44986,IF((TODAY()-Tabla1[[#This Row],[FECHA INGRESO]])&gt;=50,"ALERTA","TODAVÍA FALTA"),"N/A")</f>
        <v>N/A</v>
      </c>
      <c r="BN2393" s="7">
        <f>IFERROR((_xlfn.DAYS(Tabla1[[#This Row],[FECHA INGRESO]],Tabla1[[#This Row],[FECHA RETIRO]]))/30,"")</f>
        <v>-12.1</v>
      </c>
    </row>
    <row r="2394" spans="1:66" x14ac:dyDescent="0.35">
      <c r="A2394" s="21">
        <v>1121907451</v>
      </c>
      <c r="B2394" s="22" t="s">
        <v>13434</v>
      </c>
      <c r="C2394" s="23">
        <v>44167</v>
      </c>
      <c r="D2394" s="23" t="s">
        <v>9392</v>
      </c>
      <c r="E2394" s="24" t="s">
        <v>94</v>
      </c>
      <c r="F2394" s="23" t="s">
        <v>70</v>
      </c>
      <c r="G2394" s="24" t="s">
        <v>13435</v>
      </c>
      <c r="H2394" s="24">
        <v>24103106120</v>
      </c>
      <c r="I2394" s="24" t="s">
        <v>95</v>
      </c>
      <c r="J2394" s="24">
        <f>DATEDIF(Tabla1[[#This Row],[FECHA DE NACIMIENTO]],Tabla1[[#This Row],[FECHA ACTUAL]],"Y")</f>
        <v>29</v>
      </c>
      <c r="K2394" s="24" t="s">
        <v>320</v>
      </c>
      <c r="L2394" s="24" t="s">
        <v>112</v>
      </c>
      <c r="M2394" s="24">
        <v>2</v>
      </c>
      <c r="N2394" s="24">
        <v>2</v>
      </c>
      <c r="O2394" s="24">
        <v>2</v>
      </c>
      <c r="P2394" s="24" t="s">
        <v>101</v>
      </c>
      <c r="Q2394" s="23">
        <v>34221</v>
      </c>
      <c r="R2394" s="24" t="s">
        <v>3325</v>
      </c>
      <c r="S2394" s="25">
        <v>45119</v>
      </c>
      <c r="T2394" s="24"/>
      <c r="U2394" s="24">
        <v>3118052668</v>
      </c>
      <c r="V2394" s="33" t="s">
        <v>13436</v>
      </c>
      <c r="W2394" s="24" t="s">
        <v>5528</v>
      </c>
      <c r="X2394" s="24" t="s">
        <v>13437</v>
      </c>
      <c r="Y2394" s="24" t="s">
        <v>13438</v>
      </c>
      <c r="Z2394" s="24" t="s">
        <v>117</v>
      </c>
      <c r="AA2394" s="24">
        <v>3118660004</v>
      </c>
      <c r="AB2394" s="24" t="s">
        <v>83</v>
      </c>
      <c r="AC2394" s="24" t="s">
        <v>83</v>
      </c>
      <c r="AD2394" s="24" t="e">
        <v>#REF!</v>
      </c>
      <c r="AE2394" s="26" t="s">
        <v>151</v>
      </c>
      <c r="AF2394" s="26"/>
      <c r="AG2394" s="26">
        <v>0</v>
      </c>
      <c r="AH2394" s="27" t="s">
        <v>184</v>
      </c>
      <c r="AI2394" s="27" t="s">
        <v>3932</v>
      </c>
      <c r="AJ2394" s="27" t="s">
        <v>3323</v>
      </c>
      <c r="AK2394" s="24" t="s">
        <v>121</v>
      </c>
      <c r="AL2394" s="24" t="s">
        <v>7086</v>
      </c>
      <c r="AM2394" s="23">
        <v>44167</v>
      </c>
      <c r="AN2394" s="28">
        <v>1160000</v>
      </c>
      <c r="AO2394" s="28">
        <v>140606</v>
      </c>
      <c r="AP2394" s="24">
        <v>0</v>
      </c>
      <c r="AQ2394" s="24">
        <v>0</v>
      </c>
      <c r="AR2394" s="24">
        <v>0</v>
      </c>
      <c r="AS2394" s="24">
        <v>0</v>
      </c>
      <c r="AT2394" s="24">
        <v>0</v>
      </c>
      <c r="AU2394" s="24">
        <v>0</v>
      </c>
      <c r="AV2394" s="24">
        <v>0</v>
      </c>
      <c r="AW2394" s="24">
        <v>84</v>
      </c>
      <c r="AX2394" s="24" t="s">
        <v>13439</v>
      </c>
      <c r="AY2394" s="24">
        <v>0</v>
      </c>
      <c r="AZ2394" s="24">
        <v>0</v>
      </c>
      <c r="BA2394" s="24">
        <v>0</v>
      </c>
      <c r="BB2394" s="24">
        <v>0</v>
      </c>
      <c r="BC2394" s="24">
        <v>0</v>
      </c>
      <c r="BD2394" s="24">
        <v>0</v>
      </c>
      <c r="BE2394" s="24">
        <v>0</v>
      </c>
      <c r="BF2394" s="23"/>
      <c r="BG2394" s="23"/>
      <c r="BH2394" s="23">
        <v>45045</v>
      </c>
      <c r="BI2394" s="26" t="s">
        <v>127</v>
      </c>
      <c r="BJ2394" s="26" t="s">
        <v>9517</v>
      </c>
      <c r="BK2394" s="29">
        <v>0</v>
      </c>
      <c r="BL2394" s="24" t="s">
        <v>129</v>
      </c>
      <c r="BM2394" s="22" t="str">
        <f ca="1">+IF(Tabla1[[#This Row],[FECHA INGRESO]]&gt;=44986,IF((TODAY()-Tabla1[[#This Row],[FECHA INGRESO]])&gt;=50,"ALERTA","TODAVÍA FALTA"),"N/A")</f>
        <v>N/A</v>
      </c>
      <c r="BN2394" s="7">
        <f>IFERROR((_xlfn.DAYS(Tabla1[[#This Row],[FECHA INGRESO]],Tabla1[[#This Row],[FECHA RETIRO]]))/30,"")</f>
        <v>-29.266666666666666</v>
      </c>
    </row>
    <row r="2395" spans="1:66" x14ac:dyDescent="0.35">
      <c r="A2395" s="21">
        <v>1000157719</v>
      </c>
      <c r="B2395" s="22" t="s">
        <v>13440</v>
      </c>
      <c r="C2395" s="23">
        <v>44168</v>
      </c>
      <c r="D2395" s="23" t="s">
        <v>188</v>
      </c>
      <c r="E2395" s="23" t="s">
        <v>111</v>
      </c>
      <c r="F2395" s="23" t="s">
        <v>70</v>
      </c>
      <c r="G2395" s="24"/>
      <c r="H2395" s="24">
        <v>24103127622</v>
      </c>
      <c r="I2395" s="24" t="s">
        <v>72</v>
      </c>
      <c r="J2395" s="24">
        <f>DATEDIF(Tabla1[[#This Row],[FECHA DE NACIMIENTO]],Tabla1[[#This Row],[FECHA ACTUAL]],"Y")</f>
        <v>22</v>
      </c>
      <c r="K2395" s="24" t="s">
        <v>73</v>
      </c>
      <c r="L2395" s="24" t="s">
        <v>112</v>
      </c>
      <c r="M2395" s="24">
        <v>0</v>
      </c>
      <c r="N2395" s="24">
        <v>0</v>
      </c>
      <c r="O2395" s="24">
        <v>2</v>
      </c>
      <c r="P2395" s="24" t="s">
        <v>101</v>
      </c>
      <c r="Q2395" s="23">
        <v>37073</v>
      </c>
      <c r="R2395" s="24" t="s">
        <v>76</v>
      </c>
      <c r="S2395" s="25">
        <v>45119</v>
      </c>
      <c r="T2395" s="24"/>
      <c r="U2395" s="24">
        <v>3112407739</v>
      </c>
      <c r="V2395" s="33" t="s">
        <v>13441</v>
      </c>
      <c r="W2395" s="24" t="s">
        <v>13442</v>
      </c>
      <c r="X2395" s="24" t="s">
        <v>308</v>
      </c>
      <c r="Y2395" s="24" t="s">
        <v>13443</v>
      </c>
      <c r="Z2395" s="24" t="s">
        <v>117</v>
      </c>
      <c r="AA2395" s="24">
        <v>3213809451</v>
      </c>
      <c r="AB2395" s="24" t="s">
        <v>77</v>
      </c>
      <c r="AC2395" s="24" t="s">
        <v>77</v>
      </c>
      <c r="AD2395" s="24" t="s">
        <v>77</v>
      </c>
      <c r="AE2395" s="26" t="s">
        <v>151</v>
      </c>
      <c r="AF2395" s="26"/>
      <c r="AG2395" s="26"/>
      <c r="AH2395" s="27" t="s">
        <v>184</v>
      </c>
      <c r="AI2395" s="27" t="s">
        <v>1612</v>
      </c>
      <c r="AJ2395" s="27" t="s">
        <v>487</v>
      </c>
      <c r="AK2395" s="24" t="s">
        <v>121</v>
      </c>
      <c r="AL2395" s="24" t="s">
        <v>7086</v>
      </c>
      <c r="AM2395" s="23">
        <v>44168</v>
      </c>
      <c r="AN2395" s="28">
        <v>908526</v>
      </c>
      <c r="AO2395" s="28">
        <v>106454</v>
      </c>
      <c r="AP2395" s="24"/>
      <c r="AQ2395" s="24"/>
      <c r="AR2395" s="24"/>
      <c r="AS2395" s="24"/>
      <c r="AT2395" s="24"/>
      <c r="AU2395" s="24"/>
      <c r="AV2395" s="24"/>
      <c r="AW2395" s="24">
        <v>91</v>
      </c>
      <c r="AX2395" s="24"/>
      <c r="AY2395" s="24"/>
      <c r="AZ2395" s="24"/>
      <c r="BA2395" s="24"/>
      <c r="BB2395" s="24"/>
      <c r="BC2395" s="24"/>
      <c r="BD2395" s="24"/>
      <c r="BE2395" s="24"/>
      <c r="BF2395" s="23"/>
      <c r="BG2395" s="23"/>
      <c r="BH2395" s="23">
        <v>44440</v>
      </c>
      <c r="BI2395" s="26" t="s">
        <v>466</v>
      </c>
      <c r="BJ2395" s="26" t="s">
        <v>9517</v>
      </c>
      <c r="BK2395" s="29">
        <v>0</v>
      </c>
      <c r="BL2395" s="24" t="s">
        <v>129</v>
      </c>
      <c r="BM2395" s="22" t="str">
        <f ca="1">+IF(Tabla1[[#This Row],[FECHA INGRESO]]&gt;=44986,IF((TODAY()-Tabla1[[#This Row],[FECHA INGRESO]])&gt;=50,"ALERTA","TODAVÍA FALTA"),"N/A")</f>
        <v>N/A</v>
      </c>
      <c r="BN2395" s="7">
        <f>IFERROR((_xlfn.DAYS(Tabla1[[#This Row],[FECHA INGRESO]],Tabla1[[#This Row],[FECHA RETIRO]]))/30,"")</f>
        <v>-9.0666666666666664</v>
      </c>
    </row>
    <row r="2396" spans="1:66" x14ac:dyDescent="0.35">
      <c r="A2396" s="34">
        <v>1023962136</v>
      </c>
      <c r="B2396" s="22" t="s">
        <v>13444</v>
      </c>
      <c r="C2396" s="23">
        <v>44168</v>
      </c>
      <c r="D2396" s="23" t="s">
        <v>188</v>
      </c>
      <c r="E2396" s="24" t="s">
        <v>94</v>
      </c>
      <c r="F2396" s="23" t="s">
        <v>94</v>
      </c>
      <c r="G2396" s="24"/>
      <c r="H2396" s="24">
        <v>24103118767</v>
      </c>
      <c r="I2396" s="24" t="s">
        <v>95</v>
      </c>
      <c r="J2396" s="24">
        <f>DATEDIF(Tabla1[[#This Row],[FECHA DE NACIMIENTO]],Tabla1[[#This Row],[FECHA ACTUAL]],"Y")</f>
        <v>26</v>
      </c>
      <c r="K2396" s="24" t="s">
        <v>96</v>
      </c>
      <c r="L2396" s="24" t="s">
        <v>112</v>
      </c>
      <c r="M2396" s="24">
        <v>0</v>
      </c>
      <c r="N2396" s="24">
        <v>0</v>
      </c>
      <c r="O2396" s="24">
        <v>2</v>
      </c>
      <c r="P2396" s="24" t="s">
        <v>101</v>
      </c>
      <c r="Q2396" s="23">
        <v>35622</v>
      </c>
      <c r="R2396" s="24" t="s">
        <v>76</v>
      </c>
      <c r="S2396" s="25">
        <v>45119</v>
      </c>
      <c r="T2396" s="24"/>
      <c r="U2396" s="24">
        <v>3046200945</v>
      </c>
      <c r="V2396" s="33" t="s">
        <v>13445</v>
      </c>
      <c r="W2396" s="24" t="s">
        <v>13446</v>
      </c>
      <c r="X2396" s="24" t="s">
        <v>9521</v>
      </c>
      <c r="Y2396" s="24" t="s">
        <v>13447</v>
      </c>
      <c r="Z2396" s="24" t="s">
        <v>13448</v>
      </c>
      <c r="AA2396" s="24">
        <v>3102661526</v>
      </c>
      <c r="AB2396" s="24" t="s">
        <v>77</v>
      </c>
      <c r="AC2396" s="24" t="s">
        <v>77</v>
      </c>
      <c r="AD2396" s="24" t="s">
        <v>77</v>
      </c>
      <c r="AE2396" s="26" t="s">
        <v>84</v>
      </c>
      <c r="AF2396" s="26" t="s">
        <v>13449</v>
      </c>
      <c r="AG2396" s="26"/>
      <c r="AH2396" s="27" t="s">
        <v>184</v>
      </c>
      <c r="AI2396" s="27" t="s">
        <v>487</v>
      </c>
      <c r="AJ2396" s="27" t="s">
        <v>487</v>
      </c>
      <c r="AK2396" s="24" t="s">
        <v>121</v>
      </c>
      <c r="AL2396" s="24" t="s">
        <v>7086</v>
      </c>
      <c r="AM2396" s="23">
        <v>44168</v>
      </c>
      <c r="AN2396" s="28">
        <v>908526</v>
      </c>
      <c r="AO2396" s="28">
        <v>106454</v>
      </c>
      <c r="AP2396" s="24"/>
      <c r="AQ2396" s="24"/>
      <c r="AR2396" s="24"/>
      <c r="AS2396" s="24"/>
      <c r="AT2396" s="24" t="e">
        <v>#N/A</v>
      </c>
      <c r="AU2396" s="24" t="e">
        <v>#N/A</v>
      </c>
      <c r="AV2396" s="24" t="e">
        <v>#N/A</v>
      </c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3"/>
      <c r="BG2396" s="23"/>
      <c r="BH2396" s="23">
        <v>44235</v>
      </c>
      <c r="BI2396" s="26" t="s">
        <v>466</v>
      </c>
      <c r="BJ2396" s="26" t="s">
        <v>13450</v>
      </c>
      <c r="BK2396" s="29">
        <v>0</v>
      </c>
      <c r="BL2396" s="24" t="s">
        <v>129</v>
      </c>
      <c r="BM2396" s="22" t="str">
        <f ca="1">+IF(Tabla1[[#This Row],[FECHA INGRESO]]&gt;=44986,IF((TODAY()-Tabla1[[#This Row],[FECHA INGRESO]])&gt;=50,"ALERTA","TODAVÍA FALTA"),"N/A")</f>
        <v>N/A</v>
      </c>
      <c r="BN2396" s="7">
        <f>IFERROR((_xlfn.DAYS(Tabla1[[#This Row],[FECHA INGRESO]],Tabla1[[#This Row],[FECHA RETIRO]]))/30,"")</f>
        <v>-2.2333333333333334</v>
      </c>
    </row>
    <row r="2397" spans="1:66" x14ac:dyDescent="0.35">
      <c r="A2397" s="34">
        <v>1216967992</v>
      </c>
      <c r="B2397" s="22" t="s">
        <v>13451</v>
      </c>
      <c r="C2397" s="23">
        <v>44168</v>
      </c>
      <c r="D2397" s="23" t="s">
        <v>157</v>
      </c>
      <c r="E2397" s="23" t="s">
        <v>111</v>
      </c>
      <c r="F2397" s="23" t="s">
        <v>70</v>
      </c>
      <c r="G2397" s="24"/>
      <c r="H2397" s="24">
        <v>24103073701</v>
      </c>
      <c r="I2397" s="24" t="s">
        <v>95</v>
      </c>
      <c r="J2397" s="24">
        <f>DATEDIF(Tabla1[[#This Row],[FECHA DE NACIMIENTO]],Tabla1[[#This Row],[FECHA ACTUAL]],"Y")</f>
        <v>28</v>
      </c>
      <c r="K2397" s="24" t="s">
        <v>500</v>
      </c>
      <c r="L2397" s="24" t="s">
        <v>112</v>
      </c>
      <c r="M2397" s="24">
        <v>1</v>
      </c>
      <c r="N2397" s="24">
        <v>1</v>
      </c>
      <c r="O2397" s="24">
        <v>2</v>
      </c>
      <c r="P2397" s="24" t="s">
        <v>101</v>
      </c>
      <c r="Q2397" s="23">
        <v>34834</v>
      </c>
      <c r="R2397" s="24" t="s">
        <v>6446</v>
      </c>
      <c r="S2397" s="25">
        <v>45119</v>
      </c>
      <c r="T2397" s="24">
        <v>7506077</v>
      </c>
      <c r="U2397" s="24">
        <v>3202968430</v>
      </c>
      <c r="V2397" s="33" t="s">
        <v>13452</v>
      </c>
      <c r="W2397" s="24" t="s">
        <v>13453</v>
      </c>
      <c r="X2397" s="24" t="s">
        <v>13454</v>
      </c>
      <c r="Y2397" s="24" t="s">
        <v>13455</v>
      </c>
      <c r="Z2397" s="24" t="s">
        <v>13448</v>
      </c>
      <c r="AA2397" s="24">
        <v>3197750547</v>
      </c>
      <c r="AB2397" s="24" t="s">
        <v>77</v>
      </c>
      <c r="AC2397" s="24" t="s">
        <v>77</v>
      </c>
      <c r="AD2397" s="24" t="s">
        <v>77</v>
      </c>
      <c r="AE2397" s="26" t="s">
        <v>183</v>
      </c>
      <c r="AF2397" s="26"/>
      <c r="AG2397" s="26"/>
      <c r="AH2397" s="27" t="s">
        <v>184</v>
      </c>
      <c r="AI2397" s="27" t="s">
        <v>1612</v>
      </c>
      <c r="AJ2397" s="27" t="s">
        <v>487</v>
      </c>
      <c r="AK2397" s="24" t="s">
        <v>121</v>
      </c>
      <c r="AL2397" s="24" t="s">
        <v>7086</v>
      </c>
      <c r="AM2397" s="23">
        <v>44168</v>
      </c>
      <c r="AN2397" s="28">
        <v>908526</v>
      </c>
      <c r="AO2397" s="28">
        <v>106454</v>
      </c>
      <c r="AP2397" s="24"/>
      <c r="AQ2397" s="24"/>
      <c r="AR2397" s="24"/>
      <c r="AS2397" s="24"/>
      <c r="AT2397" s="24"/>
      <c r="AU2397" s="24"/>
      <c r="AV2397" s="24"/>
      <c r="AW2397" s="24">
        <v>64</v>
      </c>
      <c r="AX2397" s="24"/>
      <c r="AY2397" s="24"/>
      <c r="AZ2397" s="24"/>
      <c r="BA2397" s="24"/>
      <c r="BB2397" s="24"/>
      <c r="BC2397" s="24"/>
      <c r="BD2397" s="24"/>
      <c r="BE2397" s="24"/>
      <c r="BF2397" s="23"/>
      <c r="BG2397" s="23"/>
      <c r="BH2397" s="23">
        <v>44340</v>
      </c>
      <c r="BI2397" s="26" t="s">
        <v>466</v>
      </c>
      <c r="BJ2397" s="26" t="s">
        <v>941</v>
      </c>
      <c r="BK2397" s="29">
        <v>0</v>
      </c>
      <c r="BL2397" s="24" t="s">
        <v>129</v>
      </c>
      <c r="BM2397" s="22" t="str">
        <f ca="1">+IF(Tabla1[[#This Row],[FECHA INGRESO]]&gt;=44986,IF((TODAY()-Tabla1[[#This Row],[FECHA INGRESO]])&gt;=50,"ALERTA","TODAVÍA FALTA"),"N/A")</f>
        <v>N/A</v>
      </c>
      <c r="BN2397" s="7">
        <f>IFERROR((_xlfn.DAYS(Tabla1[[#This Row],[FECHA INGRESO]],Tabla1[[#This Row],[FECHA RETIRO]]))/30,"")</f>
        <v>-5.7333333333333334</v>
      </c>
    </row>
    <row r="2398" spans="1:66" x14ac:dyDescent="0.35">
      <c r="A2398" s="34">
        <v>1023976183</v>
      </c>
      <c r="B2398" s="22" t="s">
        <v>13456</v>
      </c>
      <c r="C2398" s="23">
        <v>44172</v>
      </c>
      <c r="D2398" s="23" t="s">
        <v>157</v>
      </c>
      <c r="E2398" s="24" t="s">
        <v>94</v>
      </c>
      <c r="F2398" s="23" t="s">
        <v>70</v>
      </c>
      <c r="G2398" s="24"/>
      <c r="H2398" s="24">
        <v>24103134954</v>
      </c>
      <c r="I2398" s="24" t="s">
        <v>95</v>
      </c>
      <c r="J2398" s="24">
        <f>DATEDIF(Tabla1[[#This Row],[FECHA DE NACIMIENTO]],Tabla1[[#This Row],[FECHA ACTUAL]],"Y")</f>
        <v>24</v>
      </c>
      <c r="K2398" s="24" t="s">
        <v>73</v>
      </c>
      <c r="L2398" s="24" t="s">
        <v>112</v>
      </c>
      <c r="M2398" s="24">
        <v>1</v>
      </c>
      <c r="N2398" s="24">
        <v>1</v>
      </c>
      <c r="O2398" s="24">
        <v>2</v>
      </c>
      <c r="P2398" s="24" t="s">
        <v>101</v>
      </c>
      <c r="Q2398" s="23">
        <v>36285</v>
      </c>
      <c r="R2398" s="24" t="s">
        <v>76</v>
      </c>
      <c r="S2398" s="25">
        <v>45119</v>
      </c>
      <c r="T2398" s="24"/>
      <c r="U2398" s="24">
        <v>3102294963</v>
      </c>
      <c r="V2398" s="33" t="s">
        <v>13457</v>
      </c>
      <c r="W2398" s="24" t="s">
        <v>13458</v>
      </c>
      <c r="X2398" s="24" t="s">
        <v>3976</v>
      </c>
      <c r="Y2398" s="24" t="s">
        <v>13459</v>
      </c>
      <c r="Z2398" s="24" t="s">
        <v>117</v>
      </c>
      <c r="AA2398" s="24">
        <v>3102294903</v>
      </c>
      <c r="AB2398" s="24" t="s">
        <v>77</v>
      </c>
      <c r="AC2398" s="24" t="s">
        <v>77</v>
      </c>
      <c r="AD2398" s="24" t="s">
        <v>77</v>
      </c>
      <c r="AE2398" s="26" t="s">
        <v>151</v>
      </c>
      <c r="AF2398" s="26"/>
      <c r="AG2398" s="26"/>
      <c r="AH2398" s="27" t="s">
        <v>184</v>
      </c>
      <c r="AI2398" s="27" t="s">
        <v>10149</v>
      </c>
      <c r="AJ2398" s="27" t="s">
        <v>10149</v>
      </c>
      <c r="AK2398" s="24" t="s">
        <v>121</v>
      </c>
      <c r="AL2398" s="24" t="s">
        <v>7086</v>
      </c>
      <c r="AM2398" s="23">
        <v>44172</v>
      </c>
      <c r="AN2398" s="28">
        <v>877803</v>
      </c>
      <c r="AO2398" s="28">
        <v>102854</v>
      </c>
      <c r="AP2398" s="24"/>
      <c r="AQ2398" s="24"/>
      <c r="AR2398" s="24"/>
      <c r="AS2398" s="24"/>
      <c r="AT2398" s="24" t="e">
        <v>#N/A</v>
      </c>
      <c r="AU2398" s="24" t="e">
        <v>#N/A</v>
      </c>
      <c r="AV2398" s="24" t="e">
        <v>#N/A</v>
      </c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3"/>
      <c r="BG2398" s="23"/>
      <c r="BH2398" s="23">
        <v>44180</v>
      </c>
      <c r="BI2398" s="26" t="s">
        <v>466</v>
      </c>
      <c r="BJ2398" s="26" t="s">
        <v>941</v>
      </c>
      <c r="BK2398" s="29">
        <v>0</v>
      </c>
      <c r="BL2398" s="24" t="s">
        <v>129</v>
      </c>
      <c r="BM2398" s="22" t="str">
        <f ca="1">+IF(Tabla1[[#This Row],[FECHA INGRESO]]&gt;=44986,IF((TODAY()-Tabla1[[#This Row],[FECHA INGRESO]])&gt;=50,"ALERTA","TODAVÍA FALTA"),"N/A")</f>
        <v>N/A</v>
      </c>
      <c r="BN2398" s="7">
        <f>IFERROR((_xlfn.DAYS(Tabla1[[#This Row],[FECHA INGRESO]],Tabla1[[#This Row],[FECHA RETIRO]]))/30,"")</f>
        <v>-0.26666666666666666</v>
      </c>
    </row>
    <row r="2399" spans="1:66" x14ac:dyDescent="0.35">
      <c r="A2399" s="34">
        <v>1006121962</v>
      </c>
      <c r="B2399" s="22" t="s">
        <v>13460</v>
      </c>
      <c r="C2399" s="23">
        <v>44174</v>
      </c>
      <c r="D2399" s="23" t="s">
        <v>131</v>
      </c>
      <c r="E2399" s="23" t="s">
        <v>111</v>
      </c>
      <c r="F2399" s="23" t="s">
        <v>70</v>
      </c>
      <c r="G2399" s="24"/>
      <c r="H2399" s="24">
        <v>24103202972</v>
      </c>
      <c r="I2399" s="24" t="s">
        <v>95</v>
      </c>
      <c r="J2399" s="24">
        <f>DATEDIF(Tabla1[[#This Row],[FECHA DE NACIMIENTO]],Tabla1[[#This Row],[FECHA ACTUAL]],"Y")</f>
        <v>21</v>
      </c>
      <c r="K2399" s="24" t="s">
        <v>500</v>
      </c>
      <c r="L2399" s="24" t="s">
        <v>112</v>
      </c>
      <c r="M2399" s="24">
        <v>0</v>
      </c>
      <c r="N2399" s="24">
        <v>0</v>
      </c>
      <c r="O2399" s="24">
        <v>3</v>
      </c>
      <c r="P2399" s="24" t="s">
        <v>101</v>
      </c>
      <c r="Q2399" s="23">
        <v>37281</v>
      </c>
      <c r="R2399" s="24" t="s">
        <v>76</v>
      </c>
      <c r="S2399" s="25">
        <v>45119</v>
      </c>
      <c r="T2399" s="24"/>
      <c r="U2399" s="24">
        <v>3147167823</v>
      </c>
      <c r="V2399" s="33" t="s">
        <v>13461</v>
      </c>
      <c r="W2399" s="24" t="s">
        <v>13462</v>
      </c>
      <c r="X2399" s="24" t="s">
        <v>13192</v>
      </c>
      <c r="Y2399" s="24" t="s">
        <v>13463</v>
      </c>
      <c r="Z2399" s="24" t="s">
        <v>117</v>
      </c>
      <c r="AA2399" s="24">
        <v>3212516555</v>
      </c>
      <c r="AB2399" s="24" t="s">
        <v>77</v>
      </c>
      <c r="AC2399" s="24" t="s">
        <v>77</v>
      </c>
      <c r="AD2399" s="24" t="s">
        <v>77</v>
      </c>
      <c r="AE2399" s="26" t="s">
        <v>151</v>
      </c>
      <c r="AF2399" s="26"/>
      <c r="AG2399" s="26"/>
      <c r="AH2399" s="27" t="s">
        <v>184</v>
      </c>
      <c r="AI2399" s="27" t="s">
        <v>487</v>
      </c>
      <c r="AJ2399" s="27" t="s">
        <v>487</v>
      </c>
      <c r="AK2399" s="24" t="s">
        <v>121</v>
      </c>
      <c r="AL2399" s="24" t="s">
        <v>7086</v>
      </c>
      <c r="AM2399" s="23">
        <v>44174</v>
      </c>
      <c r="AN2399" s="28">
        <v>908526</v>
      </c>
      <c r="AO2399" s="28">
        <v>106454</v>
      </c>
      <c r="AP2399" s="24"/>
      <c r="AQ2399" s="24"/>
      <c r="AR2399" s="24"/>
      <c r="AS2399" s="24"/>
      <c r="AT2399" s="24" t="e">
        <v>#N/A</v>
      </c>
      <c r="AU2399" s="24" t="e">
        <v>#N/A</v>
      </c>
      <c r="AV2399" s="24" t="e">
        <v>#N/A</v>
      </c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3"/>
      <c r="BG2399" s="23"/>
      <c r="BH2399" s="23">
        <v>44221</v>
      </c>
      <c r="BI2399" s="26" t="s">
        <v>466</v>
      </c>
      <c r="BJ2399" s="26" t="s">
        <v>5148</v>
      </c>
      <c r="BK2399" s="29">
        <v>0</v>
      </c>
      <c r="BL2399" s="24" t="s">
        <v>129</v>
      </c>
      <c r="BM2399" s="22" t="str">
        <f ca="1">+IF(Tabla1[[#This Row],[FECHA INGRESO]]&gt;=44986,IF((TODAY()-Tabla1[[#This Row],[FECHA INGRESO]])&gt;=50,"ALERTA","TODAVÍA FALTA"),"N/A")</f>
        <v>N/A</v>
      </c>
      <c r="BN2399" s="7">
        <f>IFERROR((_xlfn.DAYS(Tabla1[[#This Row],[FECHA INGRESO]],Tabla1[[#This Row],[FECHA RETIRO]]))/30,"")</f>
        <v>-1.5666666666666667</v>
      </c>
    </row>
    <row r="2400" spans="1:66" x14ac:dyDescent="0.35">
      <c r="A2400" s="21">
        <v>1031158866</v>
      </c>
      <c r="B2400" s="22" t="s">
        <v>13464</v>
      </c>
      <c r="C2400" s="23">
        <v>44175</v>
      </c>
      <c r="D2400" s="23" t="s">
        <v>582</v>
      </c>
      <c r="E2400" s="23" t="s">
        <v>111</v>
      </c>
      <c r="F2400" s="23" t="s">
        <v>70</v>
      </c>
      <c r="G2400" s="24"/>
      <c r="H2400" s="24">
        <v>24103218085</v>
      </c>
      <c r="I2400" s="24" t="s">
        <v>72</v>
      </c>
      <c r="J2400" s="24">
        <f>DATEDIF(Tabla1[[#This Row],[FECHA DE NACIMIENTO]],Tabla1[[#This Row],[FECHA ACTUAL]],"Y")</f>
        <v>28</v>
      </c>
      <c r="K2400" s="24" t="s">
        <v>73</v>
      </c>
      <c r="L2400" s="24" t="s">
        <v>112</v>
      </c>
      <c r="M2400" s="24">
        <v>1</v>
      </c>
      <c r="N2400" s="24">
        <v>1</v>
      </c>
      <c r="O2400" s="24">
        <v>1</v>
      </c>
      <c r="P2400" s="24" t="s">
        <v>101</v>
      </c>
      <c r="Q2400" s="23">
        <v>34807</v>
      </c>
      <c r="R2400" s="24" t="s">
        <v>76</v>
      </c>
      <c r="S2400" s="25">
        <v>45119</v>
      </c>
      <c r="T2400" s="24"/>
      <c r="U2400" s="24">
        <v>3023385803</v>
      </c>
      <c r="V2400" s="33" t="s">
        <v>13465</v>
      </c>
      <c r="W2400" s="24" t="s">
        <v>13466</v>
      </c>
      <c r="X2400" s="24" t="s">
        <v>13467</v>
      </c>
      <c r="Y2400" s="24" t="s">
        <v>5508</v>
      </c>
      <c r="Z2400" s="24" t="s">
        <v>117</v>
      </c>
      <c r="AA2400" s="24">
        <v>3023385803</v>
      </c>
      <c r="AB2400" s="24" t="s">
        <v>77</v>
      </c>
      <c r="AC2400" s="24" t="s">
        <v>77</v>
      </c>
      <c r="AD2400" s="24" t="s">
        <v>77</v>
      </c>
      <c r="AE2400" s="26" t="s">
        <v>151</v>
      </c>
      <c r="AF2400" s="26"/>
      <c r="AG2400" s="26"/>
      <c r="AH2400" s="27" t="s">
        <v>3042</v>
      </c>
      <c r="AI2400" s="27" t="s">
        <v>9232</v>
      </c>
      <c r="AJ2400" s="27" t="s">
        <v>9317</v>
      </c>
      <c r="AK2400" s="24" t="s">
        <v>121</v>
      </c>
      <c r="AL2400" s="24" t="s">
        <v>7086</v>
      </c>
      <c r="AM2400" s="23">
        <v>44175</v>
      </c>
      <c r="AN2400" s="28">
        <v>908526</v>
      </c>
      <c r="AO2400" s="28">
        <v>106454</v>
      </c>
      <c r="AP2400" s="24"/>
      <c r="AQ2400" s="24"/>
      <c r="AR2400" s="24"/>
      <c r="AS2400" s="24"/>
      <c r="AT2400" s="24">
        <v>60</v>
      </c>
      <c r="AU2400" s="24"/>
      <c r="AV2400" s="24"/>
      <c r="AW2400" s="24">
        <v>60</v>
      </c>
      <c r="AX2400" s="24"/>
      <c r="AY2400" s="24"/>
      <c r="AZ2400" s="24"/>
      <c r="BA2400" s="24"/>
      <c r="BB2400" s="24"/>
      <c r="BC2400" s="24"/>
      <c r="BD2400" s="24"/>
      <c r="BE2400" s="24"/>
      <c r="BF2400" s="23"/>
      <c r="BG2400" s="23"/>
      <c r="BH2400" s="23">
        <v>44502</v>
      </c>
      <c r="BI2400" s="26" t="s">
        <v>127</v>
      </c>
      <c r="BJ2400" s="26" t="s">
        <v>941</v>
      </c>
      <c r="BK2400" s="29">
        <v>0</v>
      </c>
      <c r="BL2400" s="24" t="s">
        <v>129</v>
      </c>
      <c r="BM2400" s="22" t="str">
        <f ca="1">+IF(Tabla1[[#This Row],[FECHA INGRESO]]&gt;=44986,IF((TODAY()-Tabla1[[#This Row],[FECHA INGRESO]])&gt;=50,"ALERTA","TODAVÍA FALTA"),"N/A")</f>
        <v>N/A</v>
      </c>
      <c r="BN2400" s="7">
        <f>IFERROR((_xlfn.DAYS(Tabla1[[#This Row],[FECHA INGRESO]],Tabla1[[#This Row],[FECHA RETIRO]]))/30,"")</f>
        <v>-10.9</v>
      </c>
    </row>
    <row r="2401" spans="1:66" x14ac:dyDescent="0.35">
      <c r="A2401" s="34">
        <v>1010014578</v>
      </c>
      <c r="B2401" s="22" t="s">
        <v>11068</v>
      </c>
      <c r="C2401" s="23">
        <v>44175</v>
      </c>
      <c r="D2401" s="23" t="s">
        <v>188</v>
      </c>
      <c r="E2401" s="23" t="s">
        <v>110</v>
      </c>
      <c r="F2401" s="23" t="s">
        <v>70</v>
      </c>
      <c r="G2401" s="24"/>
      <c r="H2401" s="24">
        <v>24096329366</v>
      </c>
      <c r="I2401" s="24" t="s">
        <v>95</v>
      </c>
      <c r="J2401" s="24">
        <f>DATEDIF(Tabla1[[#This Row],[FECHA DE NACIMIENTO]],Tabla1[[#This Row],[FECHA ACTUAL]],"Y")</f>
        <v>22</v>
      </c>
      <c r="K2401" s="24" t="s">
        <v>73</v>
      </c>
      <c r="L2401" s="24" t="s">
        <v>112</v>
      </c>
      <c r="M2401" s="24">
        <v>0</v>
      </c>
      <c r="N2401" s="24">
        <v>1</v>
      </c>
      <c r="O2401" s="24">
        <v>2</v>
      </c>
      <c r="P2401" s="24" t="s">
        <v>101</v>
      </c>
      <c r="Q2401" s="23">
        <v>36823</v>
      </c>
      <c r="R2401" s="24" t="s">
        <v>76</v>
      </c>
      <c r="S2401" s="25">
        <v>45119</v>
      </c>
      <c r="T2401" s="24"/>
      <c r="U2401" s="24">
        <v>3215523868</v>
      </c>
      <c r="V2401" s="33" t="s">
        <v>13468</v>
      </c>
      <c r="W2401" s="24" t="s">
        <v>13469</v>
      </c>
      <c r="X2401" s="24" t="s">
        <v>12875</v>
      </c>
      <c r="Y2401" s="24" t="s">
        <v>13470</v>
      </c>
      <c r="Z2401" s="24" t="s">
        <v>117</v>
      </c>
      <c r="AA2401" s="24">
        <v>3133336410</v>
      </c>
      <c r="AB2401" s="24" t="s">
        <v>77</v>
      </c>
      <c r="AC2401" s="24" t="s">
        <v>77</v>
      </c>
      <c r="AD2401" s="24" t="s">
        <v>77</v>
      </c>
      <c r="AE2401" s="26" t="s">
        <v>194</v>
      </c>
      <c r="AF2401" s="26"/>
      <c r="AG2401" s="26"/>
      <c r="AH2401" s="27" t="s">
        <v>3042</v>
      </c>
      <c r="AI2401" s="27" t="s">
        <v>9232</v>
      </c>
      <c r="AJ2401" s="27" t="s">
        <v>9317</v>
      </c>
      <c r="AK2401" s="24" t="s">
        <v>121</v>
      </c>
      <c r="AL2401" s="24" t="s">
        <v>7086</v>
      </c>
      <c r="AM2401" s="23">
        <v>44175</v>
      </c>
      <c r="AN2401" s="28">
        <v>877803</v>
      </c>
      <c r="AO2401" s="28">
        <v>102854</v>
      </c>
      <c r="AP2401" s="24"/>
      <c r="AQ2401" s="24"/>
      <c r="AR2401" s="24"/>
      <c r="AS2401" s="24"/>
      <c r="AT2401" s="24" t="e">
        <v>#N/A</v>
      </c>
      <c r="AU2401" s="24" t="e">
        <v>#N/A</v>
      </c>
      <c r="AV2401" s="24" t="e">
        <v>#N/A</v>
      </c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3"/>
      <c r="BG2401" s="23"/>
      <c r="BH2401" s="23">
        <v>44180</v>
      </c>
      <c r="BI2401" s="26" t="s">
        <v>466</v>
      </c>
      <c r="BJ2401" s="26" t="s">
        <v>941</v>
      </c>
      <c r="BK2401" s="29">
        <v>0</v>
      </c>
      <c r="BL2401" s="24" t="s">
        <v>129</v>
      </c>
      <c r="BM2401" s="22" t="str">
        <f ca="1">+IF(Tabla1[[#This Row],[FECHA INGRESO]]&gt;=44986,IF((TODAY()-Tabla1[[#This Row],[FECHA INGRESO]])&gt;=50,"ALERTA","TODAVÍA FALTA"),"N/A")</f>
        <v>N/A</v>
      </c>
      <c r="BN2401" s="7">
        <f>IFERROR((_xlfn.DAYS(Tabla1[[#This Row],[FECHA INGRESO]],Tabla1[[#This Row],[FECHA RETIRO]]))/30,"")</f>
        <v>-0.16666666666666666</v>
      </c>
    </row>
    <row r="2402" spans="1:66" x14ac:dyDescent="0.35">
      <c r="A2402" s="34">
        <v>52461508</v>
      </c>
      <c r="B2402" s="22" t="s">
        <v>13471</v>
      </c>
      <c r="C2402" s="23">
        <v>44175</v>
      </c>
      <c r="D2402" s="23" t="s">
        <v>266</v>
      </c>
      <c r="E2402" s="23" t="s">
        <v>110</v>
      </c>
      <c r="F2402" s="23" t="s">
        <v>70</v>
      </c>
      <c r="G2402" s="24"/>
      <c r="H2402" s="24">
        <v>24096421457</v>
      </c>
      <c r="I2402" s="24" t="s">
        <v>95</v>
      </c>
      <c r="J2402" s="24">
        <f>DATEDIF(Tabla1[[#This Row],[FECHA DE NACIMIENTO]],Tabla1[[#This Row],[FECHA ACTUAL]],"Y")</f>
        <v>42</v>
      </c>
      <c r="K2402" s="24" t="s">
        <v>73</v>
      </c>
      <c r="L2402" s="24" t="s">
        <v>112</v>
      </c>
      <c r="M2402" s="24">
        <v>0</v>
      </c>
      <c r="N2402" s="24">
        <v>2</v>
      </c>
      <c r="O2402" s="24">
        <v>2</v>
      </c>
      <c r="P2402" s="24" t="s">
        <v>101</v>
      </c>
      <c r="Q2402" s="24">
        <v>29480</v>
      </c>
      <c r="R2402" s="24" t="s">
        <v>76</v>
      </c>
      <c r="S2402" s="25">
        <v>45119</v>
      </c>
      <c r="T2402" s="24"/>
      <c r="U2402" s="24">
        <v>3102682478</v>
      </c>
      <c r="V2402" s="24" t="s">
        <v>11059</v>
      </c>
      <c r="W2402" s="24" t="s">
        <v>13472</v>
      </c>
      <c r="X2402" s="24" t="s">
        <v>13473</v>
      </c>
      <c r="Y2402" s="24" t="s">
        <v>11061</v>
      </c>
      <c r="Z2402" s="24" t="s">
        <v>13448</v>
      </c>
      <c r="AA2402" s="24">
        <v>3118691703</v>
      </c>
      <c r="AB2402" s="24" t="s">
        <v>77</v>
      </c>
      <c r="AC2402" s="24" t="s">
        <v>77</v>
      </c>
      <c r="AD2402" s="24" t="s">
        <v>77</v>
      </c>
      <c r="AE2402" s="26" t="s">
        <v>183</v>
      </c>
      <c r="AF2402" s="26"/>
      <c r="AG2402" s="26"/>
      <c r="AH2402" s="27" t="s">
        <v>3042</v>
      </c>
      <c r="AI2402" s="27" t="s">
        <v>9232</v>
      </c>
      <c r="AJ2402" s="27" t="s">
        <v>9317</v>
      </c>
      <c r="AK2402" s="24" t="s">
        <v>121</v>
      </c>
      <c r="AL2402" s="24" t="s">
        <v>7086</v>
      </c>
      <c r="AM2402" s="23">
        <v>44175</v>
      </c>
      <c r="AN2402" s="28">
        <v>908526</v>
      </c>
      <c r="AO2402" s="28">
        <v>106454</v>
      </c>
      <c r="AP2402" s="24"/>
      <c r="AQ2402" s="24"/>
      <c r="AR2402" s="24"/>
      <c r="AS2402" s="24"/>
      <c r="AT2402" s="24"/>
      <c r="AU2402" s="24"/>
      <c r="AV2402" s="24" t="e">
        <v>#N/A</v>
      </c>
      <c r="AW2402" s="24">
        <v>83</v>
      </c>
      <c r="AX2402" s="24"/>
      <c r="AY2402" s="24"/>
      <c r="AZ2402" s="24"/>
      <c r="BA2402" s="24"/>
      <c r="BB2402" s="24"/>
      <c r="BC2402" s="24"/>
      <c r="BD2402" s="24"/>
      <c r="BE2402" s="24"/>
      <c r="BF2402" s="23"/>
      <c r="BG2402" s="23"/>
      <c r="BH2402" s="23">
        <v>44331</v>
      </c>
      <c r="BI2402" s="26" t="s">
        <v>466</v>
      </c>
      <c r="BJ2402" s="26" t="s">
        <v>941</v>
      </c>
      <c r="BK2402" s="29">
        <v>0</v>
      </c>
      <c r="BL2402" s="24" t="s">
        <v>129</v>
      </c>
      <c r="BM2402" s="22" t="str">
        <f ca="1">+IF(Tabla1[[#This Row],[FECHA INGRESO]]&gt;=44986,IF((TODAY()-Tabla1[[#This Row],[FECHA INGRESO]])&gt;=50,"ALERTA","TODAVÍA FALTA"),"N/A")</f>
        <v>N/A</v>
      </c>
      <c r="BN2402" s="7">
        <f>IFERROR((_xlfn.DAYS(Tabla1[[#This Row],[FECHA INGRESO]],Tabla1[[#This Row],[FECHA RETIRO]]))/30,"")</f>
        <v>-5.2</v>
      </c>
    </row>
    <row r="2403" spans="1:66" x14ac:dyDescent="0.35">
      <c r="A2403" s="34">
        <v>1073710707</v>
      </c>
      <c r="B2403" s="22" t="s">
        <v>13474</v>
      </c>
      <c r="C2403" s="23">
        <v>44175</v>
      </c>
      <c r="D2403" s="23" t="s">
        <v>93</v>
      </c>
      <c r="E2403" s="23" t="s">
        <v>111</v>
      </c>
      <c r="F2403" s="23" t="s">
        <v>70</v>
      </c>
      <c r="G2403" s="24"/>
      <c r="H2403" s="24">
        <v>24103217880</v>
      </c>
      <c r="I2403" s="24" t="s">
        <v>95</v>
      </c>
      <c r="J2403" s="24">
        <f>DATEDIF(Tabla1[[#This Row],[FECHA DE NACIMIENTO]],Tabla1[[#This Row],[FECHA ACTUAL]],"Y")</f>
        <v>26</v>
      </c>
      <c r="K2403" s="24" t="s">
        <v>320</v>
      </c>
      <c r="L2403" s="24" t="s">
        <v>234</v>
      </c>
      <c r="M2403" s="24">
        <v>0</v>
      </c>
      <c r="N2403" s="24">
        <v>0</v>
      </c>
      <c r="O2403" s="24">
        <v>3</v>
      </c>
      <c r="P2403" s="24" t="s">
        <v>101</v>
      </c>
      <c r="Q2403" s="23">
        <v>35601</v>
      </c>
      <c r="R2403" s="24" t="s">
        <v>736</v>
      </c>
      <c r="S2403" s="25">
        <v>45119</v>
      </c>
      <c r="T2403" s="24"/>
      <c r="U2403" s="24">
        <v>3133525976</v>
      </c>
      <c r="V2403" s="33" t="s">
        <v>13475</v>
      </c>
      <c r="W2403" s="24" t="s">
        <v>13476</v>
      </c>
      <c r="X2403" s="24" t="s">
        <v>13467</v>
      </c>
      <c r="Y2403" s="24" t="s">
        <v>13477</v>
      </c>
      <c r="Z2403" s="24" t="s">
        <v>117</v>
      </c>
      <c r="AA2403" s="24">
        <v>3145664853</v>
      </c>
      <c r="AB2403" s="24" t="s">
        <v>77</v>
      </c>
      <c r="AC2403" s="24" t="s">
        <v>77</v>
      </c>
      <c r="AD2403" s="24" t="s">
        <v>77</v>
      </c>
      <c r="AE2403" s="26" t="s">
        <v>194</v>
      </c>
      <c r="AF2403" s="26"/>
      <c r="AG2403" s="26"/>
      <c r="AH2403" s="27" t="s">
        <v>3042</v>
      </c>
      <c r="AI2403" s="27" t="s">
        <v>9232</v>
      </c>
      <c r="AJ2403" s="27" t="s">
        <v>9317</v>
      </c>
      <c r="AK2403" s="24" t="s">
        <v>121</v>
      </c>
      <c r="AL2403" s="24" t="s">
        <v>7086</v>
      </c>
      <c r="AM2403" s="23">
        <v>44175</v>
      </c>
      <c r="AN2403" s="28">
        <v>908526</v>
      </c>
      <c r="AO2403" s="28">
        <v>106454</v>
      </c>
      <c r="AP2403" s="24"/>
      <c r="AQ2403" s="24"/>
      <c r="AR2403" s="24"/>
      <c r="AS2403" s="24"/>
      <c r="AT2403" s="24" t="e">
        <v>#N/A</v>
      </c>
      <c r="AU2403" s="24" t="e">
        <v>#N/A</v>
      </c>
      <c r="AV2403" s="24">
        <v>83</v>
      </c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3"/>
      <c r="BG2403" s="23"/>
      <c r="BH2403" s="23">
        <v>44226</v>
      </c>
      <c r="BI2403" s="26" t="s">
        <v>466</v>
      </c>
      <c r="BJ2403" s="26" t="s">
        <v>13478</v>
      </c>
      <c r="BK2403" s="29">
        <v>0</v>
      </c>
      <c r="BL2403" s="24" t="s">
        <v>129</v>
      </c>
      <c r="BM2403" s="22" t="str">
        <f ca="1">+IF(Tabla1[[#This Row],[FECHA INGRESO]]&gt;=44986,IF((TODAY()-Tabla1[[#This Row],[FECHA INGRESO]])&gt;=50,"ALERTA","TODAVÍA FALTA"),"N/A")</f>
        <v>N/A</v>
      </c>
      <c r="BN2403" s="7">
        <f>IFERROR((_xlfn.DAYS(Tabla1[[#This Row],[FECHA INGRESO]],Tabla1[[#This Row],[FECHA RETIRO]]))/30,"")</f>
        <v>-1.7</v>
      </c>
    </row>
    <row r="2404" spans="1:66" x14ac:dyDescent="0.35">
      <c r="A2404" s="34">
        <v>1041893181</v>
      </c>
      <c r="B2404" s="22" t="s">
        <v>13479</v>
      </c>
      <c r="C2404" s="23">
        <v>44175</v>
      </c>
      <c r="D2404" s="23" t="s">
        <v>266</v>
      </c>
      <c r="E2404" s="23" t="s">
        <v>111</v>
      </c>
      <c r="F2404" s="23" t="s">
        <v>111</v>
      </c>
      <c r="G2404" s="24"/>
      <c r="H2404" s="24">
        <v>24103216647</v>
      </c>
      <c r="I2404" s="24" t="s">
        <v>95</v>
      </c>
      <c r="J2404" s="24">
        <f>DATEDIF(Tabla1[[#This Row],[FECHA DE NACIMIENTO]],Tabla1[[#This Row],[FECHA ACTUAL]],"Y")</f>
        <v>34</v>
      </c>
      <c r="K2404" s="24" t="s">
        <v>96</v>
      </c>
      <c r="L2404" s="24" t="s">
        <v>112</v>
      </c>
      <c r="M2404" s="24">
        <v>2</v>
      </c>
      <c r="N2404" s="24">
        <v>2</v>
      </c>
      <c r="O2404" s="24">
        <v>2</v>
      </c>
      <c r="P2404" s="24" t="s">
        <v>101</v>
      </c>
      <c r="Q2404" s="23">
        <v>32586</v>
      </c>
      <c r="R2404" s="24" t="s">
        <v>13480</v>
      </c>
      <c r="S2404" s="25">
        <v>45119</v>
      </c>
      <c r="T2404" s="24"/>
      <c r="U2404" s="24">
        <v>3022212977</v>
      </c>
      <c r="V2404" s="33" t="s">
        <v>13481</v>
      </c>
      <c r="W2404" s="24" t="s">
        <v>13482</v>
      </c>
      <c r="X2404" s="24" t="s">
        <v>13483</v>
      </c>
      <c r="Y2404" s="24" t="s">
        <v>13484</v>
      </c>
      <c r="Z2404" s="24" t="s">
        <v>13448</v>
      </c>
      <c r="AA2404" s="24">
        <v>3004244646</v>
      </c>
      <c r="AB2404" s="24" t="s">
        <v>83</v>
      </c>
      <c r="AC2404" s="24" t="s">
        <v>101</v>
      </c>
      <c r="AD2404" s="24" t="e">
        <v>#REF!</v>
      </c>
      <c r="AE2404" s="26" t="s">
        <v>151</v>
      </c>
      <c r="AF2404" s="26"/>
      <c r="AG2404" s="26"/>
      <c r="AH2404" s="27" t="s">
        <v>3042</v>
      </c>
      <c r="AI2404" s="27" t="s">
        <v>9232</v>
      </c>
      <c r="AJ2404" s="27" t="s">
        <v>9233</v>
      </c>
      <c r="AK2404" s="24" t="s">
        <v>121</v>
      </c>
      <c r="AL2404" s="24" t="s">
        <v>7086</v>
      </c>
      <c r="AM2404" s="23">
        <v>44175</v>
      </c>
      <c r="AN2404" s="28">
        <v>1000000</v>
      </c>
      <c r="AO2404" s="28">
        <v>117172</v>
      </c>
      <c r="AP2404" s="24"/>
      <c r="AQ2404" s="24"/>
      <c r="AR2404" s="24"/>
      <c r="AS2404" s="24"/>
      <c r="AT2404" s="24"/>
      <c r="AU2404" s="24"/>
      <c r="AV2404" s="24"/>
      <c r="AW2404" s="24">
        <v>81</v>
      </c>
      <c r="AX2404" s="24"/>
      <c r="AY2404" s="24"/>
      <c r="AZ2404" s="24"/>
      <c r="BA2404" s="24"/>
      <c r="BB2404" s="24"/>
      <c r="BC2404" s="24"/>
      <c r="BD2404" s="24"/>
      <c r="BE2404" s="24"/>
      <c r="BF2404" s="23"/>
      <c r="BG2404" s="23"/>
      <c r="BH2404" s="23">
        <v>44568</v>
      </c>
      <c r="BI2404" s="26" t="s">
        <v>466</v>
      </c>
      <c r="BJ2404" s="26" t="s">
        <v>941</v>
      </c>
      <c r="BK2404" s="29">
        <v>0</v>
      </c>
      <c r="BL2404" s="24" t="s">
        <v>129</v>
      </c>
      <c r="BM2404" s="22" t="str">
        <f ca="1">+IF(Tabla1[[#This Row],[FECHA INGRESO]]&gt;=44986,IF((TODAY()-Tabla1[[#This Row],[FECHA INGRESO]])&gt;=50,"ALERTA","TODAVÍA FALTA"),"N/A")</f>
        <v>N/A</v>
      </c>
      <c r="BN2404" s="7">
        <f>IFERROR((_xlfn.DAYS(Tabla1[[#This Row],[FECHA INGRESO]],Tabla1[[#This Row],[FECHA RETIRO]]))/30,"")</f>
        <v>-13.1</v>
      </c>
    </row>
    <row r="2405" spans="1:66" x14ac:dyDescent="0.35">
      <c r="A2405" s="34">
        <v>1193554045</v>
      </c>
      <c r="B2405" s="22" t="s">
        <v>13485</v>
      </c>
      <c r="C2405" s="23">
        <v>44175</v>
      </c>
      <c r="D2405" s="23" t="s">
        <v>93</v>
      </c>
      <c r="E2405" s="23" t="s">
        <v>111</v>
      </c>
      <c r="F2405" s="23" t="s">
        <v>70</v>
      </c>
      <c r="G2405" s="24"/>
      <c r="H2405" s="24">
        <v>24103215303</v>
      </c>
      <c r="I2405" s="24" t="s">
        <v>72</v>
      </c>
      <c r="J2405" s="24" t="e">
        <f>DATEDIF(Tabla1[[#This Row],[FECHA DE NACIMIENTO]],Tabla1[[#This Row],[FECHA ACTUAL]],"Y")</f>
        <v>#VALUE!</v>
      </c>
      <c r="K2405" s="24" t="s">
        <v>96</v>
      </c>
      <c r="L2405" s="24" t="s">
        <v>112</v>
      </c>
      <c r="M2405" s="24">
        <v>0</v>
      </c>
      <c r="N2405" s="24">
        <v>0</v>
      </c>
      <c r="O2405" s="24">
        <v>3</v>
      </c>
      <c r="P2405" s="24" t="s">
        <v>101</v>
      </c>
      <c r="Q2405" s="23" t="s">
        <v>13486</v>
      </c>
      <c r="R2405" s="24" t="s">
        <v>76</v>
      </c>
      <c r="S2405" s="25">
        <v>45119</v>
      </c>
      <c r="T2405" s="24"/>
      <c r="U2405" s="24">
        <v>3118908090</v>
      </c>
      <c r="V2405" s="33" t="s">
        <v>13487</v>
      </c>
      <c r="W2405" s="24" t="s">
        <v>13488</v>
      </c>
      <c r="X2405" s="24" t="s">
        <v>13489</v>
      </c>
      <c r="Y2405" s="24" t="s">
        <v>13490</v>
      </c>
      <c r="Z2405" s="24" t="s">
        <v>285</v>
      </c>
      <c r="AA2405" s="24"/>
      <c r="AB2405" s="24" t="s">
        <v>77</v>
      </c>
      <c r="AC2405" s="24" t="s">
        <v>77</v>
      </c>
      <c r="AD2405" s="24" t="s">
        <v>77</v>
      </c>
      <c r="AE2405" s="26" t="s">
        <v>151</v>
      </c>
      <c r="AF2405" s="26"/>
      <c r="AG2405" s="26"/>
      <c r="AH2405" s="27" t="s">
        <v>3042</v>
      </c>
      <c r="AI2405" s="27" t="s">
        <v>9232</v>
      </c>
      <c r="AJ2405" s="27" t="s">
        <v>9233</v>
      </c>
      <c r="AK2405" s="24" t="s">
        <v>121</v>
      </c>
      <c r="AL2405" s="24" t="s">
        <v>7086</v>
      </c>
      <c r="AM2405" s="23">
        <v>44175</v>
      </c>
      <c r="AN2405" s="28">
        <v>908526</v>
      </c>
      <c r="AO2405" s="28">
        <v>106454</v>
      </c>
      <c r="AP2405" s="24"/>
      <c r="AQ2405" s="24"/>
      <c r="AR2405" s="24"/>
      <c r="AS2405" s="24"/>
      <c r="AT2405" s="24" t="e">
        <v>#N/A</v>
      </c>
      <c r="AU2405" s="24" t="e">
        <v>#N/A</v>
      </c>
      <c r="AV2405" s="24" t="e">
        <v>#N/A</v>
      </c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3"/>
      <c r="BG2405" s="23"/>
      <c r="BH2405" s="23">
        <v>44226</v>
      </c>
      <c r="BI2405" s="26" t="s">
        <v>466</v>
      </c>
      <c r="BJ2405" s="26" t="s">
        <v>337</v>
      </c>
      <c r="BK2405" s="29"/>
      <c r="BL2405" s="24" t="s">
        <v>129</v>
      </c>
      <c r="BM2405" s="22" t="str">
        <f ca="1">+IF(Tabla1[[#This Row],[FECHA INGRESO]]&gt;=44986,IF((TODAY()-Tabla1[[#This Row],[FECHA INGRESO]])&gt;=50,"ALERTA","TODAVÍA FALTA"),"N/A")</f>
        <v>N/A</v>
      </c>
      <c r="BN2405" s="7">
        <f>IFERROR((_xlfn.DAYS(Tabla1[[#This Row],[FECHA INGRESO]],Tabla1[[#This Row],[FECHA RETIRO]]))/30,"")</f>
        <v>-1.7</v>
      </c>
    </row>
    <row r="2406" spans="1:66" x14ac:dyDescent="0.35">
      <c r="A2406" s="21">
        <v>1033767138</v>
      </c>
      <c r="B2406" s="22" t="s">
        <v>13491</v>
      </c>
      <c r="C2406" s="23">
        <v>44175</v>
      </c>
      <c r="D2406" s="23" t="s">
        <v>93</v>
      </c>
      <c r="E2406" s="24" t="s">
        <v>94</v>
      </c>
      <c r="F2406" s="23" t="s">
        <v>94</v>
      </c>
      <c r="G2406" s="24"/>
      <c r="H2406" s="24">
        <v>24103218775</v>
      </c>
      <c r="I2406" s="24" t="s">
        <v>72</v>
      </c>
      <c r="J2406" s="24">
        <f>DATEDIF(Tabla1[[#This Row],[FECHA DE NACIMIENTO]],Tabla1[[#This Row],[FECHA ACTUAL]],"Y")</f>
        <v>28</v>
      </c>
      <c r="K2406" s="24" t="s">
        <v>73</v>
      </c>
      <c r="L2406" s="24" t="s">
        <v>112</v>
      </c>
      <c r="M2406" s="24">
        <v>0</v>
      </c>
      <c r="N2406" s="24">
        <v>0</v>
      </c>
      <c r="O2406" s="24">
        <v>1</v>
      </c>
      <c r="P2406" s="24" t="s">
        <v>101</v>
      </c>
      <c r="Q2406" s="23">
        <v>34560</v>
      </c>
      <c r="R2406" s="24" t="s">
        <v>76</v>
      </c>
      <c r="S2406" s="25">
        <v>45119</v>
      </c>
      <c r="T2406" s="24"/>
      <c r="U2406" s="24">
        <v>3202190440</v>
      </c>
      <c r="V2406" s="33" t="s">
        <v>13492</v>
      </c>
      <c r="W2406" s="24" t="s">
        <v>13493</v>
      </c>
      <c r="X2406" s="24" t="s">
        <v>13494</v>
      </c>
      <c r="Y2406" s="24" t="s">
        <v>13495</v>
      </c>
      <c r="Z2406" s="24" t="s">
        <v>285</v>
      </c>
      <c r="AA2406" s="24">
        <v>3125308653</v>
      </c>
      <c r="AB2406" s="24" t="s">
        <v>83</v>
      </c>
      <c r="AC2406" s="24" t="s">
        <v>101</v>
      </c>
      <c r="AD2406" s="24" t="e">
        <v>#REF!</v>
      </c>
      <c r="AE2406" s="26" t="s">
        <v>151</v>
      </c>
      <c r="AF2406" s="26"/>
      <c r="AG2406" s="26"/>
      <c r="AH2406" s="27" t="s">
        <v>3042</v>
      </c>
      <c r="AI2406" s="27" t="s">
        <v>9232</v>
      </c>
      <c r="AJ2406" s="27" t="s">
        <v>9317</v>
      </c>
      <c r="AK2406" s="24" t="s">
        <v>121</v>
      </c>
      <c r="AL2406" s="24" t="s">
        <v>7086</v>
      </c>
      <c r="AM2406" s="23">
        <v>44175</v>
      </c>
      <c r="AN2406" s="28">
        <v>908526</v>
      </c>
      <c r="AO2406" s="28">
        <v>106454</v>
      </c>
      <c r="AP2406" s="24"/>
      <c r="AQ2406" s="24"/>
      <c r="AR2406" s="24"/>
      <c r="AS2406" s="24"/>
      <c r="AT2406" s="24"/>
      <c r="AU2406" s="24"/>
      <c r="AV2406" s="24"/>
      <c r="AW2406" s="24">
        <v>63</v>
      </c>
      <c r="AX2406" s="24"/>
      <c r="AY2406" s="24"/>
      <c r="AZ2406" s="24"/>
      <c r="BA2406" s="24"/>
      <c r="BB2406" s="24"/>
      <c r="BC2406" s="24"/>
      <c r="BD2406" s="24"/>
      <c r="BE2406" s="24"/>
      <c r="BF2406" s="23"/>
      <c r="BG2406" s="23"/>
      <c r="BH2406" s="23">
        <v>44559</v>
      </c>
      <c r="BI2406" s="26" t="s">
        <v>466</v>
      </c>
      <c r="BJ2406" s="26" t="s">
        <v>273</v>
      </c>
      <c r="BK2406" s="29">
        <v>0</v>
      </c>
      <c r="BL2406" s="24" t="s">
        <v>129</v>
      </c>
      <c r="BM2406" s="22" t="str">
        <f ca="1">+IF(Tabla1[[#This Row],[FECHA INGRESO]]&gt;=44986,IF((TODAY()-Tabla1[[#This Row],[FECHA INGRESO]])&gt;=50,"ALERTA","TODAVÍA FALTA"),"N/A")</f>
        <v>N/A</v>
      </c>
      <c r="BN2406" s="7">
        <f>IFERROR((_xlfn.DAYS(Tabla1[[#This Row],[FECHA INGRESO]],Tabla1[[#This Row],[FECHA RETIRO]]))/30,"")</f>
        <v>-12.8</v>
      </c>
    </row>
    <row r="2407" spans="1:66" x14ac:dyDescent="0.35">
      <c r="A2407" s="21">
        <v>28151460</v>
      </c>
      <c r="B2407" s="22" t="s">
        <v>13496</v>
      </c>
      <c r="C2407" s="44">
        <v>44175</v>
      </c>
      <c r="D2407" s="44" t="s">
        <v>582</v>
      </c>
      <c r="E2407" s="44" t="s">
        <v>111</v>
      </c>
      <c r="F2407" s="44" t="s">
        <v>111</v>
      </c>
      <c r="G2407" s="36"/>
      <c r="H2407" s="36">
        <v>24103217020</v>
      </c>
      <c r="I2407" s="36" t="s">
        <v>95</v>
      </c>
      <c r="J2407" s="24">
        <f>DATEDIF(Tabla1[[#This Row],[FECHA DE NACIMIENTO]],Tabla1[[#This Row],[FECHA ACTUAL]],"Y")</f>
        <v>44</v>
      </c>
      <c r="K2407" s="36" t="s">
        <v>96</v>
      </c>
      <c r="L2407" s="36" t="s">
        <v>234</v>
      </c>
      <c r="M2407" s="36">
        <v>2</v>
      </c>
      <c r="N2407" s="36">
        <v>1</v>
      </c>
      <c r="O2407" s="36">
        <v>2</v>
      </c>
      <c r="P2407" s="36" t="s">
        <v>101</v>
      </c>
      <c r="Q2407" s="44">
        <v>28850</v>
      </c>
      <c r="R2407" s="36" t="s">
        <v>11150</v>
      </c>
      <c r="S2407" s="25">
        <v>45119</v>
      </c>
      <c r="T2407" s="36">
        <v>6944376</v>
      </c>
      <c r="U2407" s="36">
        <v>3195794381</v>
      </c>
      <c r="V2407" s="62" t="s">
        <v>13497</v>
      </c>
      <c r="W2407" s="24" t="s">
        <v>13498</v>
      </c>
      <c r="X2407" s="24" t="s">
        <v>13499</v>
      </c>
      <c r="Y2407" s="24" t="s">
        <v>13500</v>
      </c>
      <c r="Z2407" s="24" t="s">
        <v>82</v>
      </c>
      <c r="AA2407" s="24">
        <v>3503339637</v>
      </c>
      <c r="AB2407" s="24" t="s">
        <v>101</v>
      </c>
      <c r="AC2407" s="24" t="s">
        <v>101</v>
      </c>
      <c r="AD2407" s="24" t="e">
        <v>#REF!</v>
      </c>
      <c r="AE2407" s="26" t="s">
        <v>84</v>
      </c>
      <c r="AF2407" s="26" t="s">
        <v>13501</v>
      </c>
      <c r="AG2407" s="26" t="s">
        <v>9231</v>
      </c>
      <c r="AH2407" s="27" t="s">
        <v>3042</v>
      </c>
      <c r="AI2407" s="27" t="s">
        <v>9232</v>
      </c>
      <c r="AJ2407" s="27" t="s">
        <v>9317</v>
      </c>
      <c r="AK2407" s="24" t="s">
        <v>121</v>
      </c>
      <c r="AL2407" s="24" t="s">
        <v>7086</v>
      </c>
      <c r="AM2407" s="23">
        <v>44175</v>
      </c>
      <c r="AN2407" s="28">
        <v>1000000</v>
      </c>
      <c r="AO2407" s="28">
        <v>117172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78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v>0</v>
      </c>
      <c r="BE2407" s="24">
        <v>0</v>
      </c>
      <c r="BF2407" s="23"/>
      <c r="BG2407" s="23"/>
      <c r="BH2407" s="23">
        <v>44712</v>
      </c>
      <c r="BI2407" s="26" t="s">
        <v>466</v>
      </c>
      <c r="BJ2407" s="26" t="s">
        <v>3469</v>
      </c>
      <c r="BK2407" s="29">
        <v>0</v>
      </c>
      <c r="BL2407" s="24" t="s">
        <v>129</v>
      </c>
      <c r="BM2407" s="22" t="str">
        <f ca="1">+IF(Tabla1[[#This Row],[FECHA INGRESO]]&gt;=44986,IF((TODAY()-Tabla1[[#This Row],[FECHA INGRESO]])&gt;=50,"ALERTA","TODAVÍA FALTA"),"N/A")</f>
        <v>N/A</v>
      </c>
      <c r="BN2407" s="7">
        <f>IFERROR((_xlfn.DAYS(Tabla1[[#This Row],[FECHA INGRESO]],Tabla1[[#This Row],[FECHA RETIRO]]))/30,"")</f>
        <v>-17.899999999999999</v>
      </c>
    </row>
    <row r="2408" spans="1:66" x14ac:dyDescent="0.35">
      <c r="A2408" s="34">
        <v>20679705</v>
      </c>
      <c r="B2408" s="22" t="s">
        <v>13502</v>
      </c>
      <c r="C2408" s="23">
        <v>44186</v>
      </c>
      <c r="D2408" s="23" t="s">
        <v>266</v>
      </c>
      <c r="E2408" s="23" t="s">
        <v>69</v>
      </c>
      <c r="F2408" s="23" t="s">
        <v>70</v>
      </c>
      <c r="G2408" s="24"/>
      <c r="H2408" s="24">
        <v>24103400257</v>
      </c>
      <c r="I2408" s="24" t="s">
        <v>95</v>
      </c>
      <c r="J2408" s="24">
        <f>DATEDIF(Tabla1[[#This Row],[FECHA DE NACIMIENTO]],Tabla1[[#This Row],[FECHA ACTUAL]],"Y")</f>
        <v>57</v>
      </c>
      <c r="K2408" s="24" t="s">
        <v>73</v>
      </c>
      <c r="L2408" s="24" t="s">
        <v>74</v>
      </c>
      <c r="M2408" s="24">
        <v>0</v>
      </c>
      <c r="N2408" s="24">
        <v>0</v>
      </c>
      <c r="O2408" s="24">
        <v>2</v>
      </c>
      <c r="P2408" s="24" t="s">
        <v>101</v>
      </c>
      <c r="Q2408" s="23">
        <v>24131</v>
      </c>
      <c r="R2408" s="24" t="s">
        <v>10974</v>
      </c>
      <c r="S2408" s="25">
        <v>45119</v>
      </c>
      <c r="T2408" s="24">
        <v>2807340</v>
      </c>
      <c r="U2408" s="24">
        <v>3138680631</v>
      </c>
      <c r="V2408" s="33" t="s">
        <v>13503</v>
      </c>
      <c r="W2408" s="24" t="s">
        <v>13504</v>
      </c>
      <c r="X2408" s="24" t="s">
        <v>6326</v>
      </c>
      <c r="Y2408" s="24" t="s">
        <v>13505</v>
      </c>
      <c r="Z2408" s="24" t="s">
        <v>82</v>
      </c>
      <c r="AA2408" s="24">
        <v>3103366591</v>
      </c>
      <c r="AB2408" s="24" t="s">
        <v>77</v>
      </c>
      <c r="AC2408" s="24" t="s">
        <v>77</v>
      </c>
      <c r="AD2408" s="24" t="s">
        <v>77</v>
      </c>
      <c r="AE2408" s="26" t="s">
        <v>151</v>
      </c>
      <c r="AF2408" s="26"/>
      <c r="AG2408" s="26"/>
      <c r="AH2408" s="27" t="s">
        <v>3042</v>
      </c>
      <c r="AI2408" s="27" t="s">
        <v>9232</v>
      </c>
      <c r="AJ2408" s="27" t="s">
        <v>9317</v>
      </c>
      <c r="AK2408" s="24" t="s">
        <v>121</v>
      </c>
      <c r="AL2408" s="24" t="s">
        <v>7086</v>
      </c>
      <c r="AM2408" s="23">
        <v>44186</v>
      </c>
      <c r="AN2408" s="28">
        <v>877803</v>
      </c>
      <c r="AO2408" s="28">
        <v>102854</v>
      </c>
      <c r="AP2408" s="24"/>
      <c r="AQ2408" s="24"/>
      <c r="AR2408" s="24"/>
      <c r="AS2408" s="24"/>
      <c r="AT2408" s="24" t="e">
        <v>#N/A</v>
      </c>
      <c r="AU2408" s="24" t="e">
        <v>#N/A</v>
      </c>
      <c r="AV2408" s="24" t="e">
        <v>#N/A</v>
      </c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3"/>
      <c r="BG2408" s="23"/>
      <c r="BH2408" s="23">
        <v>44194</v>
      </c>
      <c r="BI2408" s="26" t="s">
        <v>466</v>
      </c>
      <c r="BJ2408" s="26" t="s">
        <v>941</v>
      </c>
      <c r="BK2408" s="29">
        <v>0</v>
      </c>
      <c r="BL2408" s="24" t="s">
        <v>129</v>
      </c>
      <c r="BM2408" s="22" t="str">
        <f ca="1">+IF(Tabla1[[#This Row],[FECHA INGRESO]]&gt;=44986,IF((TODAY()-Tabla1[[#This Row],[FECHA INGRESO]])&gt;=50,"ALERTA","TODAVÍA FALTA"),"N/A")</f>
        <v>N/A</v>
      </c>
      <c r="BN2408" s="7">
        <f>IFERROR((_xlfn.DAYS(Tabla1[[#This Row],[FECHA INGRESO]],Tabla1[[#This Row],[FECHA RETIRO]]))/30,"")</f>
        <v>-0.26666666666666666</v>
      </c>
    </row>
    <row r="2409" spans="1:66" x14ac:dyDescent="0.35">
      <c r="A2409" s="34">
        <v>1015394915</v>
      </c>
      <c r="B2409" s="22" t="s">
        <v>13506</v>
      </c>
      <c r="C2409" s="23">
        <v>44187</v>
      </c>
      <c r="D2409" s="23" t="s">
        <v>582</v>
      </c>
      <c r="E2409" s="23" t="s">
        <v>111</v>
      </c>
      <c r="F2409" s="23" t="s">
        <v>70</v>
      </c>
      <c r="G2409" s="24"/>
      <c r="H2409" s="24">
        <v>24103391106</v>
      </c>
      <c r="I2409" s="24" t="s">
        <v>95</v>
      </c>
      <c r="J2409" s="24">
        <f>DATEDIF(Tabla1[[#This Row],[FECHA DE NACIMIENTO]],Tabla1[[#This Row],[FECHA ACTUAL]],"Y")</f>
        <v>37</v>
      </c>
      <c r="K2409" s="24" t="s">
        <v>73</v>
      </c>
      <c r="L2409" s="24" t="s">
        <v>234</v>
      </c>
      <c r="M2409" s="24">
        <v>2</v>
      </c>
      <c r="N2409" s="24">
        <v>2</v>
      </c>
      <c r="O2409" s="24">
        <v>3</v>
      </c>
      <c r="P2409" s="24" t="s">
        <v>101</v>
      </c>
      <c r="Q2409" s="23">
        <v>31579</v>
      </c>
      <c r="R2409" s="24" t="s">
        <v>76</v>
      </c>
      <c r="S2409" s="25">
        <v>45119</v>
      </c>
      <c r="T2409" s="24">
        <v>7743573</v>
      </c>
      <c r="U2409" s="24">
        <v>3102536030</v>
      </c>
      <c r="V2409" s="33" t="s">
        <v>13507</v>
      </c>
      <c r="W2409" s="24" t="s">
        <v>13508</v>
      </c>
      <c r="X2409" s="24" t="s">
        <v>11213</v>
      </c>
      <c r="Y2409" s="24" t="s">
        <v>13509</v>
      </c>
      <c r="Z2409" s="24" t="s">
        <v>82</v>
      </c>
      <c r="AA2409" s="24">
        <v>3133978382</v>
      </c>
      <c r="AB2409" s="24" t="s">
        <v>77</v>
      </c>
      <c r="AC2409" s="24" t="s">
        <v>77</v>
      </c>
      <c r="AD2409" s="24" t="s">
        <v>77</v>
      </c>
      <c r="AE2409" s="26" t="s">
        <v>102</v>
      </c>
      <c r="AF2409" s="26" t="s">
        <v>103</v>
      </c>
      <c r="AG2409" s="26" t="s">
        <v>103</v>
      </c>
      <c r="AH2409" s="27" t="s">
        <v>119</v>
      </c>
      <c r="AI2409" s="27" t="s">
        <v>13234</v>
      </c>
      <c r="AJ2409" s="27" t="s">
        <v>9232</v>
      </c>
      <c r="AK2409" s="24" t="s">
        <v>121</v>
      </c>
      <c r="AL2409" s="24" t="s">
        <v>7086</v>
      </c>
      <c r="AM2409" s="23">
        <v>44187</v>
      </c>
      <c r="AN2409" s="28">
        <v>2325852</v>
      </c>
      <c r="AO2409" s="28">
        <v>106454</v>
      </c>
      <c r="AP2409" s="24"/>
      <c r="AQ2409" s="24"/>
      <c r="AR2409" s="24"/>
      <c r="AS2409" s="24"/>
      <c r="AT2409" s="24"/>
      <c r="AU2409" s="24"/>
      <c r="AV2409" s="24"/>
      <c r="AW2409" s="24">
        <v>91</v>
      </c>
      <c r="AX2409" s="24"/>
      <c r="AY2409" s="24"/>
      <c r="AZ2409" s="24"/>
      <c r="BA2409" s="24"/>
      <c r="BB2409" s="24"/>
      <c r="BC2409" s="24"/>
      <c r="BD2409" s="24"/>
      <c r="BE2409" s="24"/>
      <c r="BF2409" s="23"/>
      <c r="BG2409" s="23"/>
      <c r="BH2409" s="23">
        <v>44335</v>
      </c>
      <c r="BI2409" s="26" t="s">
        <v>127</v>
      </c>
      <c r="BJ2409" s="26" t="s">
        <v>12524</v>
      </c>
      <c r="BK2409" s="29">
        <v>0</v>
      </c>
      <c r="BL2409" s="24" t="s">
        <v>129</v>
      </c>
      <c r="BM2409" s="22" t="str">
        <f ca="1">+IF(Tabla1[[#This Row],[FECHA INGRESO]]&gt;=44986,IF((TODAY()-Tabla1[[#This Row],[FECHA INGRESO]])&gt;=50,"ALERTA","TODAVÍA FALTA"),"N/A")</f>
        <v>N/A</v>
      </c>
      <c r="BN2409" s="7">
        <f>IFERROR((_xlfn.DAYS(Tabla1[[#This Row],[FECHA INGRESO]],Tabla1[[#This Row],[FECHA RETIRO]]))/30,"")</f>
        <v>-4.9333333333333336</v>
      </c>
    </row>
    <row r="2410" spans="1:66" x14ac:dyDescent="0.35">
      <c r="A2410" s="34">
        <v>1030700989</v>
      </c>
      <c r="B2410" s="22" t="s">
        <v>13510</v>
      </c>
      <c r="C2410" s="23">
        <v>44193</v>
      </c>
      <c r="D2410" s="23" t="s">
        <v>93</v>
      </c>
      <c r="E2410" s="24" t="s">
        <v>94</v>
      </c>
      <c r="F2410" s="23" t="s">
        <v>70</v>
      </c>
      <c r="G2410" s="24"/>
      <c r="H2410" s="24">
        <v>24103431763</v>
      </c>
      <c r="I2410" s="24" t="s">
        <v>95</v>
      </c>
      <c r="J2410" s="24">
        <f>DATEDIF(Tabla1[[#This Row],[FECHA DE NACIMIENTO]],Tabla1[[#This Row],[FECHA ACTUAL]],"Y")</f>
        <v>23</v>
      </c>
      <c r="K2410" s="24" t="s">
        <v>73</v>
      </c>
      <c r="L2410" s="24" t="s">
        <v>112</v>
      </c>
      <c r="M2410" s="24">
        <v>0</v>
      </c>
      <c r="N2410" s="24">
        <v>0</v>
      </c>
      <c r="O2410" s="24">
        <v>2</v>
      </c>
      <c r="P2410" s="24" t="s">
        <v>101</v>
      </c>
      <c r="Q2410" s="23">
        <v>36468</v>
      </c>
      <c r="R2410" s="24" t="s">
        <v>76</v>
      </c>
      <c r="S2410" s="25">
        <v>45119</v>
      </c>
      <c r="T2410" s="24"/>
      <c r="U2410" s="24">
        <v>3219504643</v>
      </c>
      <c r="V2410" s="33" t="s">
        <v>13511</v>
      </c>
      <c r="W2410" s="24" t="s">
        <v>13512</v>
      </c>
      <c r="X2410" s="24" t="s">
        <v>13513</v>
      </c>
      <c r="Y2410" s="24" t="s">
        <v>13514</v>
      </c>
      <c r="Z2410" s="24" t="s">
        <v>117</v>
      </c>
      <c r="AA2410" s="24">
        <v>3146050610</v>
      </c>
      <c r="AB2410" s="24" t="s">
        <v>77</v>
      </c>
      <c r="AC2410" s="24" t="s">
        <v>77</v>
      </c>
      <c r="AD2410" s="24" t="s">
        <v>77</v>
      </c>
      <c r="AE2410" s="26" t="s">
        <v>151</v>
      </c>
      <c r="AF2410" s="26"/>
      <c r="AG2410" s="26"/>
      <c r="AH2410" s="27" t="s">
        <v>184</v>
      </c>
      <c r="AI2410" s="27" t="s">
        <v>376</v>
      </c>
      <c r="AJ2410" s="27" t="s">
        <v>377</v>
      </c>
      <c r="AK2410" s="24" t="s">
        <v>121</v>
      </c>
      <c r="AL2410" s="24" t="s">
        <v>7086</v>
      </c>
      <c r="AM2410" s="23">
        <v>44193</v>
      </c>
      <c r="AN2410" s="28">
        <v>908526</v>
      </c>
      <c r="AO2410" s="28">
        <v>106454</v>
      </c>
      <c r="AP2410" s="24"/>
      <c r="AQ2410" s="24"/>
      <c r="AR2410" s="24"/>
      <c r="AS2410" s="24"/>
      <c r="AT2410" s="24" t="e">
        <v>#N/A</v>
      </c>
      <c r="AU2410" s="24" t="e">
        <v>#N/A</v>
      </c>
      <c r="AV2410" s="24" t="e">
        <v>#N/A</v>
      </c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3"/>
      <c r="BG2410" s="23"/>
      <c r="BH2410" s="23">
        <v>44268</v>
      </c>
      <c r="BI2410" s="26" t="s">
        <v>466</v>
      </c>
      <c r="BJ2410" s="26" t="s">
        <v>941</v>
      </c>
      <c r="BK2410" s="29">
        <v>0</v>
      </c>
      <c r="BL2410" s="24" t="s">
        <v>129</v>
      </c>
      <c r="BM2410" s="22" t="str">
        <f ca="1">+IF(Tabla1[[#This Row],[FECHA INGRESO]]&gt;=44986,IF((TODAY()-Tabla1[[#This Row],[FECHA INGRESO]])&gt;=50,"ALERTA","TODAVÍA FALTA"),"N/A")</f>
        <v>N/A</v>
      </c>
      <c r="BN2410" s="7">
        <f>IFERROR((_xlfn.DAYS(Tabla1[[#This Row],[FECHA INGRESO]],Tabla1[[#This Row],[FECHA RETIRO]]))/30,"")</f>
        <v>-2.5</v>
      </c>
    </row>
    <row r="2411" spans="1:66" x14ac:dyDescent="0.35">
      <c r="A2411" s="21">
        <v>52515484</v>
      </c>
      <c r="B2411" s="22" t="s">
        <v>13515</v>
      </c>
      <c r="C2411" s="23">
        <v>44193</v>
      </c>
      <c r="D2411" s="23" t="s">
        <v>93</v>
      </c>
      <c r="E2411" s="23" t="s">
        <v>69</v>
      </c>
      <c r="F2411" s="23" t="s">
        <v>70</v>
      </c>
      <c r="G2411" s="24"/>
      <c r="H2411" s="24">
        <v>24103449199</v>
      </c>
      <c r="I2411" s="24" t="s">
        <v>95</v>
      </c>
      <c r="J2411" s="24">
        <f>DATEDIF(Tabla1[[#This Row],[FECHA DE NACIMIENTO]],Tabla1[[#This Row],[FECHA ACTUAL]],"Y")</f>
        <v>43</v>
      </c>
      <c r="K2411" s="24" t="s">
        <v>96</v>
      </c>
      <c r="L2411" s="24" t="s">
        <v>112</v>
      </c>
      <c r="M2411" s="24">
        <v>1</v>
      </c>
      <c r="N2411" s="24">
        <v>1</v>
      </c>
      <c r="O2411" s="24">
        <v>3</v>
      </c>
      <c r="P2411" s="24" t="s">
        <v>101</v>
      </c>
      <c r="Q2411" s="23">
        <v>29071</v>
      </c>
      <c r="R2411" s="24" t="s">
        <v>76</v>
      </c>
      <c r="S2411" s="25">
        <v>45119</v>
      </c>
      <c r="T2411" s="24">
        <v>2675214</v>
      </c>
      <c r="U2411" s="24">
        <v>3175853459</v>
      </c>
      <c r="V2411" s="33" t="s">
        <v>13516</v>
      </c>
      <c r="W2411" s="24" t="s">
        <v>13517</v>
      </c>
      <c r="X2411" s="24" t="s">
        <v>13518</v>
      </c>
      <c r="Y2411" s="24" t="s">
        <v>13519</v>
      </c>
      <c r="Z2411" s="24"/>
      <c r="AA2411" s="24">
        <v>3152808931</v>
      </c>
      <c r="AB2411" s="24" t="s">
        <v>83</v>
      </c>
      <c r="AC2411" s="24" t="s">
        <v>83</v>
      </c>
      <c r="AD2411" s="24" t="e">
        <v>#REF!</v>
      </c>
      <c r="AE2411" s="26" t="s">
        <v>151</v>
      </c>
      <c r="AF2411" s="26"/>
      <c r="AG2411" s="26">
        <v>0</v>
      </c>
      <c r="AH2411" s="27" t="s">
        <v>955</v>
      </c>
      <c r="AI2411" s="27" t="s">
        <v>120</v>
      </c>
      <c r="AJ2411" s="27" t="s">
        <v>120</v>
      </c>
      <c r="AK2411" s="24" t="s">
        <v>121</v>
      </c>
      <c r="AL2411" s="24" t="s">
        <v>7086</v>
      </c>
      <c r="AM2411" s="23">
        <v>44193</v>
      </c>
      <c r="AN2411" s="28">
        <v>1160000</v>
      </c>
      <c r="AO2411" s="28">
        <v>140606</v>
      </c>
      <c r="AP2411" s="24" t="s">
        <v>13520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v>0</v>
      </c>
      <c r="BE2411" s="24">
        <v>0</v>
      </c>
      <c r="BF2411" s="23"/>
      <c r="BG2411" s="23"/>
      <c r="BH2411" s="23" t="s">
        <v>75</v>
      </c>
      <c r="BI2411" s="26">
        <v>0</v>
      </c>
      <c r="BJ2411" s="26">
        <v>0</v>
      </c>
      <c r="BK2411" s="29">
        <v>0</v>
      </c>
      <c r="BL2411" s="24" t="s">
        <v>91</v>
      </c>
      <c r="BM2411" s="22" t="str">
        <f ca="1">+IF(Tabla1[[#This Row],[FECHA INGRESO]]&gt;=44986,IF((TODAY()-Tabla1[[#This Row],[FECHA INGRESO]])&gt;=50,"ALERTA","TODAVÍA FALTA"),"N/A")</f>
        <v>N/A</v>
      </c>
      <c r="BN2411" s="7" t="str">
        <f>IFERROR((_xlfn.DAYS(Tabla1[[#This Row],[FECHA INGRESO]],Tabla1[[#This Row],[FECHA RETIRO]]))/30,"")</f>
        <v/>
      </c>
    </row>
    <row r="2412" spans="1:66" x14ac:dyDescent="0.35">
      <c r="A2412" s="34">
        <v>1022408646</v>
      </c>
      <c r="B2412" s="22" t="s">
        <v>13521</v>
      </c>
      <c r="C2412" s="23">
        <v>44194</v>
      </c>
      <c r="D2412" s="23" t="s">
        <v>93</v>
      </c>
      <c r="E2412" s="23" t="s">
        <v>110</v>
      </c>
      <c r="F2412" s="23" t="s">
        <v>70</v>
      </c>
      <c r="G2412" s="24"/>
      <c r="H2412" s="24">
        <v>24103458232</v>
      </c>
      <c r="I2412" s="24" t="s">
        <v>95</v>
      </c>
      <c r="J2412" s="24">
        <f>DATEDIF(Tabla1[[#This Row],[FECHA DE NACIMIENTO]],Tabla1[[#This Row],[FECHA ACTUAL]],"Y")</f>
        <v>27</v>
      </c>
      <c r="K2412" s="24" t="s">
        <v>320</v>
      </c>
      <c r="L2412" s="24" t="s">
        <v>112</v>
      </c>
      <c r="M2412" s="24">
        <v>0</v>
      </c>
      <c r="N2412" s="24">
        <v>0</v>
      </c>
      <c r="O2412" s="24">
        <v>3</v>
      </c>
      <c r="P2412" s="24" t="s">
        <v>101</v>
      </c>
      <c r="Q2412" s="23">
        <v>34980</v>
      </c>
      <c r="R2412" s="24" t="s">
        <v>76</v>
      </c>
      <c r="S2412" s="25">
        <v>45119</v>
      </c>
      <c r="T2412" s="24">
        <v>7150631</v>
      </c>
      <c r="U2412" s="24">
        <v>3115279088</v>
      </c>
      <c r="V2412" s="33" t="s">
        <v>13522</v>
      </c>
      <c r="W2412" s="24" t="s">
        <v>13523</v>
      </c>
      <c r="X2412" s="24" t="s">
        <v>13524</v>
      </c>
      <c r="Y2412" s="24" t="s">
        <v>13525</v>
      </c>
      <c r="Z2412" s="24" t="s">
        <v>285</v>
      </c>
      <c r="AA2412" s="24">
        <v>3115279088</v>
      </c>
      <c r="AB2412" s="24" t="s">
        <v>77</v>
      </c>
      <c r="AC2412" s="24" t="s">
        <v>77</v>
      </c>
      <c r="AD2412" s="24" t="s">
        <v>77</v>
      </c>
      <c r="AE2412" s="26" t="s">
        <v>194</v>
      </c>
      <c r="AF2412" s="26"/>
      <c r="AG2412" s="26"/>
      <c r="AH2412" s="27" t="s">
        <v>13526</v>
      </c>
      <c r="AI2412" s="27" t="s">
        <v>165</v>
      </c>
      <c r="AJ2412" s="27" t="s">
        <v>165</v>
      </c>
      <c r="AK2412" s="24" t="s">
        <v>121</v>
      </c>
      <c r="AL2412" s="24" t="s">
        <v>7086</v>
      </c>
      <c r="AM2412" s="23">
        <v>44194</v>
      </c>
      <c r="AN2412" s="28">
        <v>1552500</v>
      </c>
      <c r="AO2412" s="28">
        <v>106454</v>
      </c>
      <c r="AP2412" s="24"/>
      <c r="AQ2412" s="24"/>
      <c r="AR2412" s="24"/>
      <c r="AS2412" s="24"/>
      <c r="AT2412" s="24"/>
      <c r="AU2412" s="24"/>
      <c r="AV2412" s="24"/>
      <c r="AW2412" s="24">
        <v>73</v>
      </c>
      <c r="AX2412" s="24"/>
      <c r="AY2412" s="24"/>
      <c r="AZ2412" s="24"/>
      <c r="BA2412" s="24"/>
      <c r="BB2412" s="24"/>
      <c r="BC2412" s="24"/>
      <c r="BD2412" s="24"/>
      <c r="BE2412" s="24"/>
      <c r="BF2412" s="23"/>
      <c r="BG2412" s="23"/>
      <c r="BH2412" s="23">
        <v>44411</v>
      </c>
      <c r="BI2412" s="26" t="s">
        <v>10014</v>
      </c>
      <c r="BJ2412" s="26" t="s">
        <v>13527</v>
      </c>
      <c r="BK2412" s="29">
        <v>0</v>
      </c>
      <c r="BL2412" s="24" t="s">
        <v>129</v>
      </c>
      <c r="BM2412" s="22" t="str">
        <f ca="1">+IF(Tabla1[[#This Row],[FECHA INGRESO]]&gt;=44986,IF((TODAY()-Tabla1[[#This Row],[FECHA INGRESO]])&gt;=50,"ALERTA","TODAVÍA FALTA"),"N/A")</f>
        <v>N/A</v>
      </c>
      <c r="BN2412" s="7">
        <f>IFERROR((_xlfn.DAYS(Tabla1[[#This Row],[FECHA INGRESO]],Tabla1[[#This Row],[FECHA RETIRO]]))/30,"")</f>
        <v>-7.2333333333333334</v>
      </c>
    </row>
    <row r="2413" spans="1:66" x14ac:dyDescent="0.35">
      <c r="A2413" s="34">
        <v>1010030940</v>
      </c>
      <c r="B2413" s="22" t="s">
        <v>13528</v>
      </c>
      <c r="C2413" s="23">
        <v>44200</v>
      </c>
      <c r="D2413" s="23" t="s">
        <v>157</v>
      </c>
      <c r="E2413" s="23" t="s">
        <v>110</v>
      </c>
      <c r="F2413" s="23" t="s">
        <v>70</v>
      </c>
      <c r="G2413" s="24"/>
      <c r="H2413" s="24">
        <v>24103513463</v>
      </c>
      <c r="I2413" s="24" t="s">
        <v>95</v>
      </c>
      <c r="J2413" s="24">
        <f>DATEDIF(Tabla1[[#This Row],[FECHA DE NACIMIENTO]],Tabla1[[#This Row],[FECHA ACTUAL]],"Y")</f>
        <v>25</v>
      </c>
      <c r="K2413" s="24" t="s">
        <v>73</v>
      </c>
      <c r="L2413" s="24" t="s">
        <v>112</v>
      </c>
      <c r="M2413" s="24">
        <v>1</v>
      </c>
      <c r="N2413" s="24">
        <v>1</v>
      </c>
      <c r="O2413" s="24">
        <v>2</v>
      </c>
      <c r="P2413" s="24" t="s">
        <v>101</v>
      </c>
      <c r="Q2413" s="23">
        <v>35969</v>
      </c>
      <c r="R2413" s="24" t="s">
        <v>76</v>
      </c>
      <c r="S2413" s="25">
        <v>45119</v>
      </c>
      <c r="T2413" s="24"/>
      <c r="U2413" s="24">
        <v>3213403928</v>
      </c>
      <c r="V2413" s="33" t="s">
        <v>13529</v>
      </c>
      <c r="W2413" s="24" t="s">
        <v>13530</v>
      </c>
      <c r="X2413" s="24" t="s">
        <v>6389</v>
      </c>
      <c r="Y2413" s="24" t="s">
        <v>13531</v>
      </c>
      <c r="Z2413" s="24" t="s">
        <v>117</v>
      </c>
      <c r="AA2413" s="24">
        <v>3212145797</v>
      </c>
      <c r="AB2413" s="24" t="s">
        <v>77</v>
      </c>
      <c r="AC2413" s="24" t="s">
        <v>77</v>
      </c>
      <c r="AD2413" s="24" t="s">
        <v>77</v>
      </c>
      <c r="AE2413" s="26" t="s">
        <v>151</v>
      </c>
      <c r="AF2413" s="26"/>
      <c r="AG2413" s="26"/>
      <c r="AH2413" s="27" t="s">
        <v>184</v>
      </c>
      <c r="AI2413" s="27" t="s">
        <v>186</v>
      </c>
      <c r="AJ2413" s="27" t="s">
        <v>186</v>
      </c>
      <c r="AK2413" s="24" t="s">
        <v>121</v>
      </c>
      <c r="AL2413" s="24" t="s">
        <v>7086</v>
      </c>
      <c r="AM2413" s="23">
        <v>44200</v>
      </c>
      <c r="AN2413" s="28">
        <v>908526</v>
      </c>
      <c r="AO2413" s="28">
        <v>106454</v>
      </c>
      <c r="AP2413" s="24"/>
      <c r="AQ2413" s="24"/>
      <c r="AR2413" s="24"/>
      <c r="AS2413" s="24"/>
      <c r="AT2413" s="24"/>
      <c r="AU2413" s="24"/>
      <c r="AV2413" s="24"/>
      <c r="AW2413" s="24">
        <v>0</v>
      </c>
      <c r="AX2413" s="24"/>
      <c r="AY2413" s="24"/>
      <c r="AZ2413" s="24"/>
      <c r="BA2413" s="24"/>
      <c r="BB2413" s="24"/>
      <c r="BC2413" s="24"/>
      <c r="BD2413" s="24"/>
      <c r="BE2413" s="24"/>
      <c r="BF2413" s="23"/>
      <c r="BG2413" s="23"/>
      <c r="BH2413" s="23">
        <v>44396</v>
      </c>
      <c r="BI2413" s="26" t="s">
        <v>466</v>
      </c>
      <c r="BJ2413" s="26" t="s">
        <v>13532</v>
      </c>
      <c r="BK2413" s="29">
        <v>0</v>
      </c>
      <c r="BL2413" s="24" t="s">
        <v>129</v>
      </c>
      <c r="BM2413" s="22" t="str">
        <f ca="1">+IF(Tabla1[[#This Row],[FECHA INGRESO]]&gt;=44986,IF((TODAY()-Tabla1[[#This Row],[FECHA INGRESO]])&gt;=50,"ALERTA","TODAVÍA FALTA"),"N/A")</f>
        <v>N/A</v>
      </c>
      <c r="BN2413" s="7">
        <f>IFERROR((_xlfn.DAYS(Tabla1[[#This Row],[FECHA INGRESO]],Tabla1[[#This Row],[FECHA RETIRO]]))/30,"")</f>
        <v>-6.5333333333333332</v>
      </c>
    </row>
    <row r="2414" spans="1:66" x14ac:dyDescent="0.35">
      <c r="A2414" s="34">
        <v>1120571403</v>
      </c>
      <c r="B2414" s="22" t="s">
        <v>13533</v>
      </c>
      <c r="C2414" s="23">
        <v>44201</v>
      </c>
      <c r="D2414" s="23" t="s">
        <v>582</v>
      </c>
      <c r="E2414" s="23" t="s">
        <v>111</v>
      </c>
      <c r="F2414" s="23" t="s">
        <v>70</v>
      </c>
      <c r="G2414" s="24"/>
      <c r="H2414" s="24">
        <v>24103538912</v>
      </c>
      <c r="I2414" s="24" t="s">
        <v>72</v>
      </c>
      <c r="J2414" s="24">
        <f>DATEDIF(Tabla1[[#This Row],[FECHA DE NACIMIENTO]],Tabla1[[#This Row],[FECHA ACTUAL]],"Y")</f>
        <v>31</v>
      </c>
      <c r="K2414" s="24" t="s">
        <v>73</v>
      </c>
      <c r="L2414" s="24" t="s">
        <v>234</v>
      </c>
      <c r="M2414" s="24">
        <v>0</v>
      </c>
      <c r="N2414" s="24">
        <v>0</v>
      </c>
      <c r="O2414" s="24">
        <v>2</v>
      </c>
      <c r="P2414" s="24" t="s">
        <v>101</v>
      </c>
      <c r="Q2414" s="23">
        <v>33543</v>
      </c>
      <c r="R2414" s="24" t="s">
        <v>5193</v>
      </c>
      <c r="S2414" s="25">
        <v>45119</v>
      </c>
      <c r="T2414" s="24"/>
      <c r="U2414" s="24">
        <v>3023341837</v>
      </c>
      <c r="V2414" s="33" t="s">
        <v>13534</v>
      </c>
      <c r="W2414" s="24" t="s">
        <v>13535</v>
      </c>
      <c r="X2414" s="24" t="s">
        <v>7183</v>
      </c>
      <c r="Y2414" s="24" t="s">
        <v>13536</v>
      </c>
      <c r="Z2414" s="24" t="s">
        <v>13095</v>
      </c>
      <c r="AA2414" s="24">
        <v>3202203045</v>
      </c>
      <c r="AB2414" s="24" t="s">
        <v>77</v>
      </c>
      <c r="AC2414" s="24" t="s">
        <v>77</v>
      </c>
      <c r="AD2414" s="24" t="s">
        <v>77</v>
      </c>
      <c r="AE2414" s="26" t="s">
        <v>183</v>
      </c>
      <c r="AF2414" s="26" t="s">
        <v>13537</v>
      </c>
      <c r="AG2414" s="26"/>
      <c r="AH2414" s="27" t="s">
        <v>184</v>
      </c>
      <c r="AI2414" s="27" t="s">
        <v>165</v>
      </c>
      <c r="AJ2414" s="27" t="s">
        <v>165</v>
      </c>
      <c r="AK2414" s="24" t="s">
        <v>121</v>
      </c>
      <c r="AL2414" s="24" t="s">
        <v>7086</v>
      </c>
      <c r="AM2414" s="23">
        <v>44201</v>
      </c>
      <c r="AN2414" s="28">
        <v>908526</v>
      </c>
      <c r="AO2414" s="28">
        <v>106454</v>
      </c>
      <c r="AP2414" s="24"/>
      <c r="AQ2414" s="24"/>
      <c r="AR2414" s="24"/>
      <c r="AS2414" s="24"/>
      <c r="AT2414" s="24" t="e">
        <v>#N/A</v>
      </c>
      <c r="AU2414" s="24" t="e">
        <v>#N/A</v>
      </c>
      <c r="AV2414" s="24" t="e">
        <v>#N/A</v>
      </c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3"/>
      <c r="BG2414" s="23"/>
      <c r="BH2414" s="23">
        <v>44298</v>
      </c>
      <c r="BI2414" s="26" t="s">
        <v>466</v>
      </c>
      <c r="BJ2414" s="26" t="s">
        <v>273</v>
      </c>
      <c r="BK2414" s="29">
        <v>0</v>
      </c>
      <c r="BL2414" s="24" t="s">
        <v>129</v>
      </c>
      <c r="BM2414" s="22" t="str">
        <f ca="1">+IF(Tabla1[[#This Row],[FECHA INGRESO]]&gt;=44986,IF((TODAY()-Tabla1[[#This Row],[FECHA INGRESO]])&gt;=50,"ALERTA","TODAVÍA FALTA"),"N/A")</f>
        <v>N/A</v>
      </c>
      <c r="BN2414" s="7">
        <f>IFERROR((_xlfn.DAYS(Tabla1[[#This Row],[FECHA INGRESO]],Tabla1[[#This Row],[FECHA RETIRO]]))/30,"")</f>
        <v>-3.2333333333333334</v>
      </c>
    </row>
    <row r="2415" spans="1:66" ht="15" customHeight="1" x14ac:dyDescent="0.35">
      <c r="A2415" s="34">
        <v>1026583525</v>
      </c>
      <c r="B2415" s="22" t="s">
        <v>13538</v>
      </c>
      <c r="C2415" s="23">
        <v>44203</v>
      </c>
      <c r="D2415" s="23" t="s">
        <v>188</v>
      </c>
      <c r="E2415" s="23" t="s">
        <v>111</v>
      </c>
      <c r="F2415" s="23" t="s">
        <v>70</v>
      </c>
      <c r="G2415" s="24"/>
      <c r="H2415" s="24">
        <v>24094010022</v>
      </c>
      <c r="I2415" s="24" t="s">
        <v>95</v>
      </c>
      <c r="J2415" s="24">
        <f>DATEDIF(Tabla1[[#This Row],[FECHA DE NACIMIENTO]],Tabla1[[#This Row],[FECHA ACTUAL]],"Y")</f>
        <v>28</v>
      </c>
      <c r="K2415" s="24" t="s">
        <v>73</v>
      </c>
      <c r="L2415" s="24" t="s">
        <v>112</v>
      </c>
      <c r="M2415" s="24">
        <v>0</v>
      </c>
      <c r="N2415" s="24">
        <v>2</v>
      </c>
      <c r="O2415" s="24">
        <v>2</v>
      </c>
      <c r="P2415" s="24" t="s">
        <v>101</v>
      </c>
      <c r="Q2415" s="23">
        <v>34888</v>
      </c>
      <c r="R2415" s="24" t="s">
        <v>76</v>
      </c>
      <c r="S2415" s="25">
        <v>45119</v>
      </c>
      <c r="T2415" s="24">
        <v>2573467</v>
      </c>
      <c r="U2415" s="24">
        <v>3206775259</v>
      </c>
      <c r="V2415" s="33" t="s">
        <v>13539</v>
      </c>
      <c r="W2415" s="24" t="s">
        <v>13540</v>
      </c>
      <c r="X2415" s="24" t="s">
        <v>10708</v>
      </c>
      <c r="Y2415" s="24" t="s">
        <v>13541</v>
      </c>
      <c r="Z2415" s="24" t="s">
        <v>117</v>
      </c>
      <c r="AA2415" s="24">
        <v>3203269839</v>
      </c>
      <c r="AB2415" s="24" t="s">
        <v>83</v>
      </c>
      <c r="AC2415" s="24" t="s">
        <v>101</v>
      </c>
      <c r="AD2415" s="24" t="e">
        <v>#REF!</v>
      </c>
      <c r="AE2415" s="26" t="s">
        <v>151</v>
      </c>
      <c r="AF2415" s="26"/>
      <c r="AG2415" s="26"/>
      <c r="AH2415" s="27" t="s">
        <v>184</v>
      </c>
      <c r="AI2415" s="27" t="s">
        <v>10123</v>
      </c>
      <c r="AJ2415" s="27" t="s">
        <v>10123</v>
      </c>
      <c r="AK2415" s="24" t="s">
        <v>121</v>
      </c>
      <c r="AL2415" s="24" t="s">
        <v>7086</v>
      </c>
      <c r="AM2415" s="23">
        <v>44203</v>
      </c>
      <c r="AN2415" s="28">
        <v>1000000</v>
      </c>
      <c r="AO2415" s="28">
        <v>117172</v>
      </c>
      <c r="AP2415" s="24"/>
      <c r="AQ2415" s="24"/>
      <c r="AR2415" s="24"/>
      <c r="AS2415" s="24"/>
      <c r="AT2415" s="24"/>
      <c r="AU2415" s="24"/>
      <c r="AV2415" s="24"/>
      <c r="AW2415" s="24">
        <v>0</v>
      </c>
      <c r="AX2415" s="24"/>
      <c r="AY2415" s="24"/>
      <c r="AZ2415" s="24"/>
      <c r="BA2415" s="24"/>
      <c r="BB2415" s="24"/>
      <c r="BC2415" s="24"/>
      <c r="BD2415" s="24"/>
      <c r="BE2415" s="24"/>
      <c r="BF2415" s="23"/>
      <c r="BG2415" s="23"/>
      <c r="BH2415" s="23">
        <v>44592</v>
      </c>
      <c r="BI2415" s="26" t="s">
        <v>466</v>
      </c>
      <c r="BJ2415" s="26" t="s">
        <v>273</v>
      </c>
      <c r="BK2415" s="29">
        <v>0</v>
      </c>
      <c r="BL2415" s="24" t="s">
        <v>129</v>
      </c>
      <c r="BM2415" s="22" t="str">
        <f ca="1">+IF(Tabla1[[#This Row],[FECHA INGRESO]]&gt;=44986,IF((TODAY()-Tabla1[[#This Row],[FECHA INGRESO]])&gt;=50,"ALERTA","TODAVÍA FALTA"),"N/A")</f>
        <v>N/A</v>
      </c>
      <c r="BN2415" s="7">
        <f>IFERROR((_xlfn.DAYS(Tabla1[[#This Row],[FECHA INGRESO]],Tabla1[[#This Row],[FECHA RETIRO]]))/30,"")</f>
        <v>-12.966666666666667</v>
      </c>
    </row>
    <row r="2416" spans="1:66" x14ac:dyDescent="0.35">
      <c r="A2416" s="34">
        <v>1019084838</v>
      </c>
      <c r="B2416" s="22" t="s">
        <v>13542</v>
      </c>
      <c r="C2416" s="23">
        <v>44203</v>
      </c>
      <c r="D2416" s="23" t="s">
        <v>131</v>
      </c>
      <c r="E2416" s="24" t="s">
        <v>94</v>
      </c>
      <c r="F2416" s="23" t="s">
        <v>70</v>
      </c>
      <c r="G2416" s="24"/>
      <c r="H2416" s="24">
        <v>24103573984</v>
      </c>
      <c r="I2416" s="24" t="s">
        <v>95</v>
      </c>
      <c r="J2416" s="24">
        <f>DATEDIF(Tabla1[[#This Row],[FECHA DE NACIMIENTO]],Tabla1[[#This Row],[FECHA ACTUAL]],"Y")</f>
        <v>29</v>
      </c>
      <c r="K2416" s="24" t="s">
        <v>96</v>
      </c>
      <c r="L2416" s="24" t="s">
        <v>234</v>
      </c>
      <c r="M2416" s="24">
        <v>1</v>
      </c>
      <c r="N2416" s="24">
        <v>1</v>
      </c>
      <c r="O2416" s="24">
        <v>3</v>
      </c>
      <c r="P2416" s="24" t="s">
        <v>101</v>
      </c>
      <c r="Q2416" s="23">
        <v>34197</v>
      </c>
      <c r="R2416" s="24" t="s">
        <v>76</v>
      </c>
      <c r="S2416" s="25">
        <v>45119</v>
      </c>
      <c r="T2416" s="24">
        <v>5205131</v>
      </c>
      <c r="U2416" s="24">
        <v>3126221911</v>
      </c>
      <c r="V2416" s="33" t="s">
        <v>13543</v>
      </c>
      <c r="W2416" s="24" t="s">
        <v>13544</v>
      </c>
      <c r="X2416" s="24" t="s">
        <v>13545</v>
      </c>
      <c r="Y2416" s="24" t="s">
        <v>13546</v>
      </c>
      <c r="Z2416" s="24" t="s">
        <v>82</v>
      </c>
      <c r="AA2416" s="24">
        <v>3166919238</v>
      </c>
      <c r="AB2416" s="24" t="s">
        <v>77</v>
      </c>
      <c r="AC2416" s="24" t="s">
        <v>77</v>
      </c>
      <c r="AD2416" s="24" t="s">
        <v>77</v>
      </c>
      <c r="AE2416" s="26" t="s">
        <v>151</v>
      </c>
      <c r="AF2416" s="26"/>
      <c r="AG2416" s="26"/>
      <c r="AH2416" s="27" t="s">
        <v>184</v>
      </c>
      <c r="AI2416" s="27" t="s">
        <v>10123</v>
      </c>
      <c r="AJ2416" s="27" t="s">
        <v>10123</v>
      </c>
      <c r="AK2416" s="24" t="s">
        <v>121</v>
      </c>
      <c r="AL2416" s="24" t="s">
        <v>7086</v>
      </c>
      <c r="AM2416" s="23">
        <v>44203</v>
      </c>
      <c r="AN2416" s="28">
        <v>908526</v>
      </c>
      <c r="AO2416" s="28">
        <v>106454</v>
      </c>
      <c r="AP2416" s="24"/>
      <c r="AQ2416" s="24"/>
      <c r="AR2416" s="24"/>
      <c r="AS2416" s="24"/>
      <c r="AT2416" s="24"/>
      <c r="AU2416" s="24"/>
      <c r="AV2416" s="24"/>
      <c r="AW2416" s="24">
        <v>0</v>
      </c>
      <c r="AX2416" s="24"/>
      <c r="AY2416" s="24"/>
      <c r="AZ2416" s="24"/>
      <c r="BA2416" s="24"/>
      <c r="BB2416" s="24"/>
      <c r="BC2416" s="24"/>
      <c r="BD2416" s="24"/>
      <c r="BE2416" s="24"/>
      <c r="BF2416" s="23"/>
      <c r="BG2416" s="23"/>
      <c r="BH2416" s="23">
        <v>44429</v>
      </c>
      <c r="BI2416" s="26" t="s">
        <v>466</v>
      </c>
      <c r="BJ2416" s="26" t="s">
        <v>5148</v>
      </c>
      <c r="BK2416" s="29">
        <v>0</v>
      </c>
      <c r="BL2416" s="24" t="s">
        <v>129</v>
      </c>
      <c r="BM2416" s="22" t="str">
        <f ca="1">+IF(Tabla1[[#This Row],[FECHA INGRESO]]&gt;=44986,IF((TODAY()-Tabla1[[#This Row],[FECHA INGRESO]])&gt;=50,"ALERTA","TODAVÍA FALTA"),"N/A")</f>
        <v>N/A</v>
      </c>
      <c r="BN2416" s="7">
        <f>IFERROR((_xlfn.DAYS(Tabla1[[#This Row],[FECHA INGRESO]],Tabla1[[#This Row],[FECHA RETIRO]]))/30,"")</f>
        <v>-7.5333333333333332</v>
      </c>
    </row>
    <row r="2417" spans="1:66" x14ac:dyDescent="0.35">
      <c r="A2417" s="34">
        <v>52836724</v>
      </c>
      <c r="B2417" s="22" t="s">
        <v>13547</v>
      </c>
      <c r="C2417" s="23">
        <v>44208</v>
      </c>
      <c r="D2417" s="23" t="s">
        <v>131</v>
      </c>
      <c r="E2417" s="23" t="s">
        <v>8664</v>
      </c>
      <c r="F2417" s="23" t="s">
        <v>70</v>
      </c>
      <c r="G2417" s="24"/>
      <c r="H2417" s="24">
        <v>24103633716</v>
      </c>
      <c r="I2417" s="24" t="s">
        <v>95</v>
      </c>
      <c r="J2417" s="24">
        <f>DATEDIF(Tabla1[[#This Row],[FECHA DE NACIMIENTO]],Tabla1[[#This Row],[FECHA ACTUAL]],"Y")</f>
        <v>41</v>
      </c>
      <c r="K2417" s="24" t="s">
        <v>385</v>
      </c>
      <c r="L2417" s="24" t="s">
        <v>112</v>
      </c>
      <c r="M2417" s="24">
        <v>2</v>
      </c>
      <c r="N2417" s="24">
        <v>1</v>
      </c>
      <c r="O2417" s="24">
        <v>2</v>
      </c>
      <c r="P2417" s="24" t="s">
        <v>101</v>
      </c>
      <c r="Q2417" s="23">
        <v>29832</v>
      </c>
      <c r="R2417" s="24" t="s">
        <v>76</v>
      </c>
      <c r="S2417" s="25">
        <v>45119</v>
      </c>
      <c r="T2417" s="24">
        <v>8197080</v>
      </c>
      <c r="U2417" s="24">
        <v>3136393147</v>
      </c>
      <c r="V2417" s="33" t="s">
        <v>13548</v>
      </c>
      <c r="W2417" s="24" t="s">
        <v>13549</v>
      </c>
      <c r="X2417" s="24" t="s">
        <v>13377</v>
      </c>
      <c r="Y2417" s="24" t="s">
        <v>13550</v>
      </c>
      <c r="Z2417" s="24" t="s">
        <v>13448</v>
      </c>
      <c r="AA2417" s="24">
        <v>3112643945</v>
      </c>
      <c r="AB2417" s="24" t="s">
        <v>77</v>
      </c>
      <c r="AC2417" s="24" t="s">
        <v>77</v>
      </c>
      <c r="AD2417" s="24" t="s">
        <v>77</v>
      </c>
      <c r="AE2417" s="26" t="s">
        <v>151</v>
      </c>
      <c r="AF2417" s="26"/>
      <c r="AG2417" s="26"/>
      <c r="AH2417" s="27" t="s">
        <v>163</v>
      </c>
      <c r="AI2417" s="27" t="s">
        <v>487</v>
      </c>
      <c r="AJ2417" s="27" t="s">
        <v>487</v>
      </c>
      <c r="AK2417" s="24" t="s">
        <v>121</v>
      </c>
      <c r="AL2417" s="24" t="s">
        <v>7086</v>
      </c>
      <c r="AM2417" s="23">
        <v>44208</v>
      </c>
      <c r="AN2417" s="28">
        <v>1395511.2</v>
      </c>
      <c r="AO2417" s="28">
        <v>106454</v>
      </c>
      <c r="AP2417" s="24"/>
      <c r="AQ2417" s="24"/>
      <c r="AR2417" s="24"/>
      <c r="AS2417" s="24"/>
      <c r="AT2417" s="24" t="e">
        <v>#N/A</v>
      </c>
      <c r="AU2417" s="24" t="e">
        <v>#N/A</v>
      </c>
      <c r="AV2417" s="24" t="e">
        <v>#N/A</v>
      </c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3"/>
      <c r="BG2417" s="23"/>
      <c r="BH2417" s="23">
        <v>44210</v>
      </c>
      <c r="BI2417" s="26" t="s">
        <v>10014</v>
      </c>
      <c r="BJ2417" s="26" t="s">
        <v>12710</v>
      </c>
      <c r="BK2417" s="29">
        <v>0</v>
      </c>
      <c r="BL2417" s="24" t="s">
        <v>129</v>
      </c>
      <c r="BM2417" s="22" t="str">
        <f ca="1">+IF(Tabla1[[#This Row],[FECHA INGRESO]]&gt;=44986,IF((TODAY()-Tabla1[[#This Row],[FECHA INGRESO]])&gt;=50,"ALERTA","TODAVÍA FALTA"),"N/A")</f>
        <v>N/A</v>
      </c>
      <c r="BN2417" s="7">
        <f>IFERROR((_xlfn.DAYS(Tabla1[[#This Row],[FECHA INGRESO]],Tabla1[[#This Row],[FECHA RETIRO]]))/30,"")</f>
        <v>-6.6666666666666666E-2</v>
      </c>
    </row>
    <row r="2418" spans="1:66" x14ac:dyDescent="0.35">
      <c r="A2418" s="21">
        <v>3172163</v>
      </c>
      <c r="B2418" s="22" t="s">
        <v>13551</v>
      </c>
      <c r="C2418" s="23">
        <v>44210</v>
      </c>
      <c r="D2418" s="23" t="s">
        <v>93</v>
      </c>
      <c r="E2418" s="23" t="s">
        <v>110</v>
      </c>
      <c r="F2418" s="23" t="s">
        <v>70</v>
      </c>
      <c r="G2418" s="24"/>
      <c r="H2418" s="24">
        <v>24103656430</v>
      </c>
      <c r="I2418" s="24" t="s">
        <v>72</v>
      </c>
      <c r="J2418" s="24">
        <f>DATEDIF(Tabla1[[#This Row],[FECHA DE NACIMIENTO]],Tabla1[[#This Row],[FECHA ACTUAL]],"Y")</f>
        <v>37</v>
      </c>
      <c r="K2418" s="24" t="s">
        <v>73</v>
      </c>
      <c r="L2418" s="24" t="s">
        <v>234</v>
      </c>
      <c r="M2418" s="24">
        <v>0</v>
      </c>
      <c r="N2418" s="24">
        <v>2</v>
      </c>
      <c r="O2418" s="24">
        <v>3</v>
      </c>
      <c r="P2418" s="24" t="s">
        <v>101</v>
      </c>
      <c r="Q2418" s="23">
        <v>31363</v>
      </c>
      <c r="R2418" s="24" t="s">
        <v>5536</v>
      </c>
      <c r="S2418" s="25">
        <v>45119</v>
      </c>
      <c r="T2418" s="24">
        <v>9081706</v>
      </c>
      <c r="U2418" s="24">
        <v>3013786423</v>
      </c>
      <c r="V2418" s="33" t="s">
        <v>13552</v>
      </c>
      <c r="W2418" s="24" t="s">
        <v>13553</v>
      </c>
      <c r="X2418" s="24" t="s">
        <v>13467</v>
      </c>
      <c r="Y2418" s="24" t="s">
        <v>13554</v>
      </c>
      <c r="Z2418" s="24" t="s">
        <v>3224</v>
      </c>
      <c r="AA2418" s="24">
        <v>3143774115</v>
      </c>
      <c r="AB2418" s="24" t="s">
        <v>101</v>
      </c>
      <c r="AC2418" s="24" t="s">
        <v>101</v>
      </c>
      <c r="AD2418" s="24" t="e">
        <v>#REF!</v>
      </c>
      <c r="AE2418" s="26" t="s">
        <v>84</v>
      </c>
      <c r="AF2418" s="26" t="s">
        <v>547</v>
      </c>
      <c r="AG2418" s="26">
        <v>0</v>
      </c>
      <c r="AH2418" s="27" t="s">
        <v>3338</v>
      </c>
      <c r="AI2418" s="27" t="s">
        <v>3338</v>
      </c>
      <c r="AJ2418" s="27" t="s">
        <v>4910</v>
      </c>
      <c r="AK2418" s="24" t="s">
        <v>121</v>
      </c>
      <c r="AL2418" s="24" t="s">
        <v>7086</v>
      </c>
      <c r="AM2418" s="23">
        <v>44210</v>
      </c>
      <c r="AN2418" s="28">
        <v>4445400</v>
      </c>
      <c r="AO2418" s="28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 t="s">
        <v>13555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v>0</v>
      </c>
      <c r="BE2418" s="24">
        <v>0</v>
      </c>
      <c r="BF2418" s="23"/>
      <c r="BG2418" s="23"/>
      <c r="BH2418" s="23">
        <v>45092</v>
      </c>
      <c r="BI2418" s="26" t="s">
        <v>466</v>
      </c>
      <c r="BJ2418" s="26" t="s">
        <v>3469</v>
      </c>
      <c r="BK2418" s="29">
        <v>0</v>
      </c>
      <c r="BL2418" s="24" t="s">
        <v>129</v>
      </c>
      <c r="BM2418" s="22" t="str">
        <f ca="1">+IF(Tabla1[[#This Row],[FECHA INGRESO]]&gt;=44986,IF((TODAY()-Tabla1[[#This Row],[FECHA INGRESO]])&gt;=50,"ALERTA","TODAVÍA FALTA"),"N/A")</f>
        <v>N/A</v>
      </c>
      <c r="BN2418" s="7">
        <f>IFERROR((_xlfn.DAYS(Tabla1[[#This Row],[FECHA INGRESO]],Tabla1[[#This Row],[FECHA RETIRO]]))/30,"")</f>
        <v>-29.4</v>
      </c>
    </row>
    <row r="2419" spans="1:66" x14ac:dyDescent="0.35">
      <c r="A2419" s="21">
        <v>53069726</v>
      </c>
      <c r="B2419" s="22" t="s">
        <v>13556</v>
      </c>
      <c r="C2419" s="23">
        <v>44214</v>
      </c>
      <c r="D2419" s="23" t="s">
        <v>266</v>
      </c>
      <c r="E2419" s="23" t="s">
        <v>111</v>
      </c>
      <c r="F2419" s="23" t="s">
        <v>70</v>
      </c>
      <c r="G2419" s="24"/>
      <c r="H2419" s="24">
        <v>24087649770</v>
      </c>
      <c r="I2419" s="24" t="s">
        <v>95</v>
      </c>
      <c r="J2419" s="24">
        <f>DATEDIF(Tabla1[[#This Row],[FECHA DE NACIMIENTO]],Tabla1[[#This Row],[FECHA ACTUAL]],"Y")</f>
        <v>37</v>
      </c>
      <c r="K2419" s="24" t="s">
        <v>73</v>
      </c>
      <c r="L2419" s="24" t="s">
        <v>112</v>
      </c>
      <c r="M2419" s="24">
        <v>1</v>
      </c>
      <c r="N2419" s="24">
        <v>1</v>
      </c>
      <c r="O2419" s="24">
        <v>3</v>
      </c>
      <c r="P2419" s="24" t="s">
        <v>101</v>
      </c>
      <c r="Q2419" s="23">
        <v>31267</v>
      </c>
      <c r="R2419" s="24" t="s">
        <v>76</v>
      </c>
      <c r="S2419" s="25">
        <v>45119</v>
      </c>
      <c r="T2419" s="24"/>
      <c r="U2419" s="24">
        <v>3022752406</v>
      </c>
      <c r="V2419" s="33" t="s">
        <v>13557</v>
      </c>
      <c r="W2419" s="24" t="s">
        <v>13558</v>
      </c>
      <c r="X2419" s="24" t="s">
        <v>13559</v>
      </c>
      <c r="Y2419" s="24" t="s">
        <v>13560</v>
      </c>
      <c r="Z2419" s="24" t="s">
        <v>117</v>
      </c>
      <c r="AA2419" s="24">
        <v>3115435999</v>
      </c>
      <c r="AB2419" s="24" t="s">
        <v>83</v>
      </c>
      <c r="AC2419" s="24" t="s">
        <v>101</v>
      </c>
      <c r="AD2419" s="24" t="e">
        <v>#REF!</v>
      </c>
      <c r="AE2419" s="26" t="s">
        <v>151</v>
      </c>
      <c r="AF2419" s="26"/>
      <c r="AG2419" s="26" t="s">
        <v>85</v>
      </c>
      <c r="AH2419" s="27" t="s">
        <v>3338</v>
      </c>
      <c r="AI2419" s="27" t="s">
        <v>3338</v>
      </c>
      <c r="AJ2419" s="27" t="s">
        <v>5470</v>
      </c>
      <c r="AK2419" s="24" t="s">
        <v>121</v>
      </c>
      <c r="AL2419" s="24" t="s">
        <v>7086</v>
      </c>
      <c r="AM2419" s="23">
        <v>44214</v>
      </c>
      <c r="AN2419" s="28">
        <v>4445400</v>
      </c>
      <c r="AO2419" s="28">
        <v>0</v>
      </c>
      <c r="AP2419" s="24" t="s">
        <v>13561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 t="s">
        <v>13562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v>0</v>
      </c>
      <c r="BE2419" s="24">
        <v>0</v>
      </c>
      <c r="BF2419" s="23"/>
      <c r="BG2419" s="23"/>
      <c r="BH2419" s="23" t="s">
        <v>75</v>
      </c>
      <c r="BI2419" s="26">
        <v>0</v>
      </c>
      <c r="BJ2419" s="26">
        <v>0</v>
      </c>
      <c r="BK2419" s="29">
        <v>0</v>
      </c>
      <c r="BL2419" s="24" t="s">
        <v>91</v>
      </c>
      <c r="BM2419" s="22" t="str">
        <f ca="1">+IF(Tabla1[[#This Row],[FECHA INGRESO]]&gt;=44986,IF((TODAY()-Tabla1[[#This Row],[FECHA INGRESO]])&gt;=50,"ALERTA","TODAVÍA FALTA"),"N/A")</f>
        <v>N/A</v>
      </c>
      <c r="BN2419" s="7" t="str">
        <f>IFERROR((_xlfn.DAYS(Tabla1[[#This Row],[FECHA INGRESO]],Tabla1[[#This Row],[FECHA RETIRO]]))/30,"")</f>
        <v/>
      </c>
    </row>
    <row r="2420" spans="1:66" x14ac:dyDescent="0.35">
      <c r="A2420" s="21">
        <v>1000885060</v>
      </c>
      <c r="B2420" s="22" t="s">
        <v>13563</v>
      </c>
      <c r="C2420" s="23">
        <v>44214</v>
      </c>
      <c r="D2420" s="23" t="s">
        <v>582</v>
      </c>
      <c r="E2420" s="23" t="s">
        <v>111</v>
      </c>
      <c r="F2420" s="23" t="s">
        <v>70</v>
      </c>
      <c r="G2420" s="24"/>
      <c r="H2420" s="24">
        <v>24103612656</v>
      </c>
      <c r="I2420" s="24" t="s">
        <v>95</v>
      </c>
      <c r="J2420" s="24">
        <f>DATEDIF(Tabla1[[#This Row],[FECHA DE NACIMIENTO]],Tabla1[[#This Row],[FECHA ACTUAL]],"Y")</f>
        <v>21</v>
      </c>
      <c r="K2420" s="24" t="s">
        <v>320</v>
      </c>
      <c r="L2420" s="24" t="s">
        <v>112</v>
      </c>
      <c r="M2420" s="24">
        <v>0</v>
      </c>
      <c r="N2420" s="24">
        <v>0</v>
      </c>
      <c r="O2420" s="24">
        <v>2</v>
      </c>
      <c r="P2420" s="24" t="s">
        <v>101</v>
      </c>
      <c r="Q2420" s="23">
        <v>37240</v>
      </c>
      <c r="R2420" s="63" t="s">
        <v>1066</v>
      </c>
      <c r="S2420" s="25">
        <v>45119</v>
      </c>
      <c r="T2420" s="24">
        <v>5876554</v>
      </c>
      <c r="U2420" s="24">
        <v>3002988481</v>
      </c>
      <c r="V2420" s="33" t="s">
        <v>13564</v>
      </c>
      <c r="W2420" s="24" t="s">
        <v>13565</v>
      </c>
      <c r="X2420" s="24" t="s">
        <v>13566</v>
      </c>
      <c r="Y2420" s="24" t="s">
        <v>13567</v>
      </c>
      <c r="Z2420" s="24" t="s">
        <v>117</v>
      </c>
      <c r="AA2420" s="24">
        <v>3003164351</v>
      </c>
      <c r="AB2420" s="24" t="s">
        <v>83</v>
      </c>
      <c r="AC2420" s="24" t="s">
        <v>83</v>
      </c>
      <c r="AD2420" s="24" t="e">
        <v>#REF!</v>
      </c>
      <c r="AE2420" s="26" t="s">
        <v>151</v>
      </c>
      <c r="AF2420" s="26"/>
      <c r="AG2420" s="26">
        <v>0</v>
      </c>
      <c r="AH2420" s="27" t="s">
        <v>955</v>
      </c>
      <c r="AI2420" s="27" t="s">
        <v>515</v>
      </c>
      <c r="AJ2420" s="27" t="s">
        <v>515</v>
      </c>
      <c r="AK2420" s="24" t="s">
        <v>121</v>
      </c>
      <c r="AL2420" s="24" t="s">
        <v>7086</v>
      </c>
      <c r="AM2420" s="23">
        <v>44214</v>
      </c>
      <c r="AN2420" s="28">
        <v>1160000</v>
      </c>
      <c r="AO2420" s="28">
        <v>140606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v>0</v>
      </c>
      <c r="BE2420" s="24">
        <v>0</v>
      </c>
      <c r="BF2420" s="23"/>
      <c r="BG2420" s="23"/>
      <c r="BH2420" s="23" t="s">
        <v>75</v>
      </c>
      <c r="BI2420" s="26">
        <v>0</v>
      </c>
      <c r="BJ2420" s="26">
        <v>0</v>
      </c>
      <c r="BK2420" s="29">
        <v>0</v>
      </c>
      <c r="BL2420" s="24" t="s">
        <v>91</v>
      </c>
      <c r="BM2420" s="22" t="str">
        <f ca="1">+IF(Tabla1[[#This Row],[FECHA INGRESO]]&gt;=44986,IF((TODAY()-Tabla1[[#This Row],[FECHA INGRESO]])&gt;=50,"ALERTA","TODAVÍA FALTA"),"N/A")</f>
        <v>N/A</v>
      </c>
      <c r="BN2420" s="7" t="str">
        <f>IFERROR((_xlfn.DAYS(Tabla1[[#This Row],[FECHA INGRESO]],Tabla1[[#This Row],[FECHA RETIRO]]))/30,"")</f>
        <v/>
      </c>
    </row>
    <row r="2421" spans="1:66" x14ac:dyDescent="0.35">
      <c r="A2421" s="21">
        <v>1001032256</v>
      </c>
      <c r="B2421" s="22" t="s">
        <v>13568</v>
      </c>
      <c r="C2421" s="23">
        <v>44216</v>
      </c>
      <c r="D2421" s="23" t="s">
        <v>131</v>
      </c>
      <c r="E2421" s="23" t="s">
        <v>110</v>
      </c>
      <c r="F2421" s="23" t="s">
        <v>70</v>
      </c>
      <c r="G2421" s="24"/>
      <c r="H2421" s="24">
        <v>24100060131</v>
      </c>
      <c r="I2421" s="24" t="s">
        <v>95</v>
      </c>
      <c r="J2421" s="24">
        <f>DATEDIF(Tabla1[[#This Row],[FECHA DE NACIMIENTO]],Tabla1[[#This Row],[FECHA ACTUAL]],"Y")</f>
        <v>22</v>
      </c>
      <c r="K2421" s="24" t="s">
        <v>73</v>
      </c>
      <c r="L2421" s="24" t="s">
        <v>112</v>
      </c>
      <c r="M2421" s="24">
        <v>0</v>
      </c>
      <c r="N2421" s="24">
        <v>0</v>
      </c>
      <c r="O2421" s="24">
        <v>2</v>
      </c>
      <c r="P2421" s="24" t="s">
        <v>101</v>
      </c>
      <c r="Q2421" s="23">
        <v>36906</v>
      </c>
      <c r="R2421" s="24" t="s">
        <v>669</v>
      </c>
      <c r="S2421" s="25">
        <v>45119</v>
      </c>
      <c r="T2421" s="24"/>
      <c r="U2421" s="24">
        <v>3107762841</v>
      </c>
      <c r="V2421" s="33" t="s">
        <v>13569</v>
      </c>
      <c r="W2421" s="24" t="s">
        <v>13570</v>
      </c>
      <c r="X2421" s="24" t="s">
        <v>13571</v>
      </c>
      <c r="Y2421" s="24" t="s">
        <v>13572</v>
      </c>
      <c r="Z2421" s="24" t="s">
        <v>1597</v>
      </c>
      <c r="AA2421" s="24">
        <v>3207855384</v>
      </c>
      <c r="AB2421" s="24" t="s">
        <v>83</v>
      </c>
      <c r="AC2421" s="24" t="s">
        <v>83</v>
      </c>
      <c r="AD2421" s="24" t="e">
        <v>#REF!</v>
      </c>
      <c r="AE2421" s="26" t="s">
        <v>151</v>
      </c>
      <c r="AF2421" s="26"/>
      <c r="AG2421" s="26">
        <v>0</v>
      </c>
      <c r="AH2421" s="27" t="s">
        <v>184</v>
      </c>
      <c r="AI2421" s="27" t="s">
        <v>515</v>
      </c>
      <c r="AJ2421" s="27" t="s">
        <v>515</v>
      </c>
      <c r="AK2421" s="24" t="s">
        <v>121</v>
      </c>
      <c r="AL2421" s="24" t="s">
        <v>7086</v>
      </c>
      <c r="AM2421" s="23">
        <v>44216</v>
      </c>
      <c r="AN2421" s="28">
        <v>1000000</v>
      </c>
      <c r="AO2421" s="28">
        <v>117172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 t="s">
        <v>13573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v>0</v>
      </c>
      <c r="BE2421" s="24">
        <v>0</v>
      </c>
      <c r="BF2421" s="23"/>
      <c r="BG2421" s="23"/>
      <c r="BH2421" s="23">
        <v>44697</v>
      </c>
      <c r="BI2421" s="26" t="s">
        <v>127</v>
      </c>
      <c r="BJ2421" s="26" t="s">
        <v>6087</v>
      </c>
      <c r="BK2421" s="29">
        <v>0</v>
      </c>
      <c r="BL2421" s="24" t="s">
        <v>129</v>
      </c>
      <c r="BM2421" s="22" t="str">
        <f ca="1">+IF(Tabla1[[#This Row],[FECHA INGRESO]]&gt;=44986,IF((TODAY()-Tabla1[[#This Row],[FECHA INGRESO]])&gt;=50,"ALERTA","TODAVÍA FALTA"),"N/A")</f>
        <v>N/A</v>
      </c>
      <c r="BN2421" s="7">
        <f>IFERROR((_xlfn.DAYS(Tabla1[[#This Row],[FECHA INGRESO]],Tabla1[[#This Row],[FECHA RETIRO]]))/30,"")</f>
        <v>-16.033333333333335</v>
      </c>
    </row>
    <row r="2422" spans="1:66" x14ac:dyDescent="0.35">
      <c r="A2422" s="34">
        <v>1033771330</v>
      </c>
      <c r="B2422" s="22" t="s">
        <v>13574</v>
      </c>
      <c r="C2422" s="44">
        <v>44216</v>
      </c>
      <c r="D2422" s="23" t="s">
        <v>266</v>
      </c>
      <c r="E2422" s="24" t="s">
        <v>94</v>
      </c>
      <c r="F2422" s="23" t="s">
        <v>70</v>
      </c>
      <c r="G2422" s="36"/>
      <c r="H2422" s="36">
        <v>24103874238</v>
      </c>
      <c r="I2422" s="36" t="s">
        <v>95</v>
      </c>
      <c r="J2422" s="24">
        <f>DATEDIF(Tabla1[[#This Row],[FECHA DE NACIMIENTO]],Tabla1[[#This Row],[FECHA ACTUAL]],"Y")</f>
        <v>28</v>
      </c>
      <c r="K2422" s="36" t="s">
        <v>73</v>
      </c>
      <c r="L2422" s="24" t="s">
        <v>112</v>
      </c>
      <c r="M2422" s="36">
        <v>1</v>
      </c>
      <c r="N2422" s="36">
        <v>1</v>
      </c>
      <c r="O2422" s="36">
        <v>2</v>
      </c>
      <c r="P2422" s="36" t="s">
        <v>101</v>
      </c>
      <c r="Q2422" s="44">
        <v>34705</v>
      </c>
      <c r="R2422" s="24" t="s">
        <v>76</v>
      </c>
      <c r="S2422" s="25">
        <v>45119</v>
      </c>
      <c r="T2422" s="36"/>
      <c r="U2422" s="36">
        <v>3203602067</v>
      </c>
      <c r="V2422" s="62" t="s">
        <v>13575</v>
      </c>
      <c r="W2422" s="24" t="s">
        <v>13576</v>
      </c>
      <c r="X2422" s="36" t="s">
        <v>13577</v>
      </c>
      <c r="Y2422" s="36" t="s">
        <v>13578</v>
      </c>
      <c r="Z2422" s="36" t="s">
        <v>285</v>
      </c>
      <c r="AA2422" s="36">
        <v>3125371418</v>
      </c>
      <c r="AB2422" s="24" t="s">
        <v>77</v>
      </c>
      <c r="AC2422" s="24" t="s">
        <v>77</v>
      </c>
      <c r="AD2422" s="24" t="s">
        <v>77</v>
      </c>
      <c r="AE2422" s="26" t="s">
        <v>151</v>
      </c>
      <c r="AF2422" s="26"/>
      <c r="AG2422" s="26"/>
      <c r="AH2422" s="27" t="s">
        <v>3042</v>
      </c>
      <c r="AI2422" s="27" t="s">
        <v>9232</v>
      </c>
      <c r="AJ2422" s="27" t="s">
        <v>9317</v>
      </c>
      <c r="AK2422" s="24" t="s">
        <v>121</v>
      </c>
      <c r="AL2422" s="24" t="s">
        <v>7086</v>
      </c>
      <c r="AM2422" s="23">
        <v>44216</v>
      </c>
      <c r="AN2422" s="28">
        <v>908526</v>
      </c>
      <c r="AO2422" s="28">
        <v>106454</v>
      </c>
      <c r="AP2422" s="24"/>
      <c r="AQ2422" s="24"/>
      <c r="AR2422" s="24"/>
      <c r="AS2422" s="24"/>
      <c r="AT2422" s="24"/>
      <c r="AU2422" s="24"/>
      <c r="AV2422" s="24"/>
      <c r="AW2422" s="24">
        <v>0</v>
      </c>
      <c r="AX2422" s="24"/>
      <c r="AY2422" s="24"/>
      <c r="AZ2422" s="24"/>
      <c r="BA2422" s="24"/>
      <c r="BB2422" s="24"/>
      <c r="BC2422" s="24"/>
      <c r="BD2422" s="24"/>
      <c r="BE2422" s="24"/>
      <c r="BF2422" s="23"/>
      <c r="BG2422" s="23"/>
      <c r="BH2422" s="23">
        <v>44502</v>
      </c>
      <c r="BI2422" s="26" t="s">
        <v>127</v>
      </c>
      <c r="BJ2422" s="26" t="s">
        <v>941</v>
      </c>
      <c r="BK2422" s="29">
        <v>0</v>
      </c>
      <c r="BL2422" s="24" t="s">
        <v>129</v>
      </c>
      <c r="BM2422" s="22" t="str">
        <f ca="1">+IF(Tabla1[[#This Row],[FECHA INGRESO]]&gt;=44986,IF((TODAY()-Tabla1[[#This Row],[FECHA INGRESO]])&gt;=50,"ALERTA","TODAVÍA FALTA"),"N/A")</f>
        <v>N/A</v>
      </c>
      <c r="BN2422" s="7">
        <f>IFERROR((_xlfn.DAYS(Tabla1[[#This Row],[FECHA INGRESO]],Tabla1[[#This Row],[FECHA RETIRO]]))/30,"")</f>
        <v>-9.5333333333333332</v>
      </c>
    </row>
    <row r="2423" spans="1:66" x14ac:dyDescent="0.35">
      <c r="A2423" s="34">
        <v>1033817385</v>
      </c>
      <c r="B2423" s="22" t="s">
        <v>13579</v>
      </c>
      <c r="C2423" s="23">
        <v>44216</v>
      </c>
      <c r="D2423" s="23" t="s">
        <v>157</v>
      </c>
      <c r="E2423" s="23" t="s">
        <v>110</v>
      </c>
      <c r="F2423" s="23" t="s">
        <v>70</v>
      </c>
      <c r="G2423" s="24"/>
      <c r="H2423" s="24">
        <v>24103750370</v>
      </c>
      <c r="I2423" s="24" t="s">
        <v>95</v>
      </c>
      <c r="J2423" s="24">
        <f>DATEDIF(Tabla1[[#This Row],[FECHA DE NACIMIENTO]],Tabla1[[#This Row],[FECHA ACTUAL]],"Y")</f>
        <v>23</v>
      </c>
      <c r="K2423" s="24" t="s">
        <v>320</v>
      </c>
      <c r="L2423" s="24" t="s">
        <v>112</v>
      </c>
      <c r="M2423" s="24">
        <v>1</v>
      </c>
      <c r="N2423" s="24">
        <v>1</v>
      </c>
      <c r="O2423" s="24">
        <v>1</v>
      </c>
      <c r="P2423" s="24" t="s">
        <v>101</v>
      </c>
      <c r="Q2423" s="23">
        <v>36355</v>
      </c>
      <c r="R2423" s="24" t="s">
        <v>76</v>
      </c>
      <c r="S2423" s="25">
        <v>45119</v>
      </c>
      <c r="T2423" s="24">
        <v>4026309</v>
      </c>
      <c r="U2423" s="24">
        <v>3015820619</v>
      </c>
      <c r="V2423" s="33" t="s">
        <v>13580</v>
      </c>
      <c r="W2423" s="24" t="s">
        <v>13581</v>
      </c>
      <c r="X2423" s="24" t="s">
        <v>13088</v>
      </c>
      <c r="Y2423" s="24" t="s">
        <v>13582</v>
      </c>
      <c r="Z2423" s="24" t="s">
        <v>117</v>
      </c>
      <c r="AA2423" s="24">
        <v>3042002975</v>
      </c>
      <c r="AB2423" s="24" t="s">
        <v>77</v>
      </c>
      <c r="AC2423" s="24" t="s">
        <v>77</v>
      </c>
      <c r="AD2423" s="24" t="s">
        <v>77</v>
      </c>
      <c r="AE2423" s="26" t="s">
        <v>151</v>
      </c>
      <c r="AF2423" s="26"/>
      <c r="AG2423" s="26"/>
      <c r="AH2423" s="27" t="s">
        <v>3042</v>
      </c>
      <c r="AI2423" s="27" t="s">
        <v>9232</v>
      </c>
      <c r="AJ2423" s="27" t="s">
        <v>9317</v>
      </c>
      <c r="AK2423" s="24" t="s">
        <v>121</v>
      </c>
      <c r="AL2423" s="24" t="s">
        <v>7086</v>
      </c>
      <c r="AM2423" s="23">
        <v>44216</v>
      </c>
      <c r="AN2423" s="28">
        <v>908526</v>
      </c>
      <c r="AO2423" s="28">
        <v>106454</v>
      </c>
      <c r="AP2423" s="24"/>
      <c r="AQ2423" s="24"/>
      <c r="AR2423" s="24"/>
      <c r="AS2423" s="24"/>
      <c r="AT2423" s="24"/>
      <c r="AU2423" s="24"/>
      <c r="AV2423" s="24"/>
      <c r="AW2423" s="24">
        <v>0</v>
      </c>
      <c r="AX2423" s="24"/>
      <c r="AY2423" s="24"/>
      <c r="AZ2423" s="24"/>
      <c r="BA2423" s="24"/>
      <c r="BB2423" s="24"/>
      <c r="BC2423" s="24"/>
      <c r="BD2423" s="24"/>
      <c r="BE2423" s="24"/>
      <c r="BF2423" s="23"/>
      <c r="BG2423" s="23"/>
      <c r="BH2423" s="23">
        <v>44505</v>
      </c>
      <c r="BI2423" s="26" t="s">
        <v>466</v>
      </c>
      <c r="BJ2423" s="26" t="s">
        <v>273</v>
      </c>
      <c r="BK2423" s="29">
        <v>0</v>
      </c>
      <c r="BL2423" s="24" t="s">
        <v>129</v>
      </c>
      <c r="BM2423" s="22" t="str">
        <f ca="1">+IF(Tabla1[[#This Row],[FECHA INGRESO]]&gt;=44986,IF((TODAY()-Tabla1[[#This Row],[FECHA INGRESO]])&gt;=50,"ALERTA","TODAVÍA FALTA"),"N/A")</f>
        <v>N/A</v>
      </c>
      <c r="BN2423" s="7">
        <f>IFERROR((_xlfn.DAYS(Tabla1[[#This Row],[FECHA INGRESO]],Tabla1[[#This Row],[FECHA RETIRO]]))/30,"")</f>
        <v>-9.6333333333333329</v>
      </c>
    </row>
    <row r="2424" spans="1:66" x14ac:dyDescent="0.35">
      <c r="A2424" s="34">
        <v>1000159749</v>
      </c>
      <c r="B2424" s="22" t="s">
        <v>13583</v>
      </c>
      <c r="C2424" s="23">
        <v>44216</v>
      </c>
      <c r="D2424" s="23" t="s">
        <v>188</v>
      </c>
      <c r="E2424" s="23" t="s">
        <v>111</v>
      </c>
      <c r="F2424" s="23" t="s">
        <v>70</v>
      </c>
      <c r="G2424" s="24"/>
      <c r="H2424" s="24">
        <v>24103750969</v>
      </c>
      <c r="I2424" s="24" t="s">
        <v>95</v>
      </c>
      <c r="J2424" s="24">
        <f>DATEDIF(Tabla1[[#This Row],[FECHA DE NACIMIENTO]],Tabla1[[#This Row],[FECHA ACTUAL]],"Y")</f>
        <v>21</v>
      </c>
      <c r="K2424" s="24" t="s">
        <v>96</v>
      </c>
      <c r="L2424" s="24" t="s">
        <v>112</v>
      </c>
      <c r="M2424" s="24">
        <v>0</v>
      </c>
      <c r="N2424" s="24">
        <v>0</v>
      </c>
      <c r="O2424" s="24">
        <v>2</v>
      </c>
      <c r="P2424" s="24" t="s">
        <v>101</v>
      </c>
      <c r="Q2424" s="23">
        <v>37429</v>
      </c>
      <c r="R2424" s="24" t="s">
        <v>76</v>
      </c>
      <c r="S2424" s="25">
        <v>45119</v>
      </c>
      <c r="T2424" s="24"/>
      <c r="U2424" s="24">
        <v>3228444616</v>
      </c>
      <c r="V2424" s="33" t="s">
        <v>13584</v>
      </c>
      <c r="W2424" s="24" t="s">
        <v>13585</v>
      </c>
      <c r="X2424" s="24" t="s">
        <v>11847</v>
      </c>
      <c r="Y2424" s="24" t="s">
        <v>13586</v>
      </c>
      <c r="Z2424" s="24" t="s">
        <v>117</v>
      </c>
      <c r="AA2424" s="24">
        <v>3144481121</v>
      </c>
      <c r="AB2424" s="24" t="s">
        <v>77</v>
      </c>
      <c r="AC2424" s="24" t="s">
        <v>77</v>
      </c>
      <c r="AD2424" s="24" t="s">
        <v>77</v>
      </c>
      <c r="AE2424" s="26" t="s">
        <v>183</v>
      </c>
      <c r="AF2424" s="26" t="s">
        <v>13587</v>
      </c>
      <c r="AG2424" s="26" t="s">
        <v>6322</v>
      </c>
      <c r="AH2424" s="27" t="s">
        <v>3042</v>
      </c>
      <c r="AI2424" s="27" t="s">
        <v>9232</v>
      </c>
      <c r="AJ2424" s="27" t="s">
        <v>9317</v>
      </c>
      <c r="AK2424" s="24" t="s">
        <v>121</v>
      </c>
      <c r="AL2424" s="24" t="s">
        <v>7086</v>
      </c>
      <c r="AM2424" s="23">
        <v>44216</v>
      </c>
      <c r="AN2424" s="28">
        <v>908526</v>
      </c>
      <c r="AO2424" s="28">
        <v>106454</v>
      </c>
      <c r="AP2424" s="24"/>
      <c r="AQ2424" s="24"/>
      <c r="AR2424" s="24"/>
      <c r="AS2424" s="24"/>
      <c r="AT2424" s="24" t="e">
        <v>#N/A</v>
      </c>
      <c r="AU2424" s="24" t="e">
        <v>#N/A</v>
      </c>
      <c r="AV2424" s="24">
        <v>60</v>
      </c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3"/>
      <c r="BG2424" s="23"/>
      <c r="BH2424" s="23">
        <v>44270</v>
      </c>
      <c r="BI2424" s="26" t="s">
        <v>466</v>
      </c>
      <c r="BJ2424" s="26" t="s">
        <v>941</v>
      </c>
      <c r="BK2424" s="29">
        <v>0</v>
      </c>
      <c r="BL2424" s="24" t="s">
        <v>129</v>
      </c>
      <c r="BM2424" s="22" t="str">
        <f ca="1">+IF(Tabla1[[#This Row],[FECHA INGRESO]]&gt;=44986,IF((TODAY()-Tabla1[[#This Row],[FECHA INGRESO]])&gt;=50,"ALERTA","TODAVÍA FALTA"),"N/A")</f>
        <v>N/A</v>
      </c>
      <c r="BN2424" s="7">
        <f>IFERROR((_xlfn.DAYS(Tabla1[[#This Row],[FECHA INGRESO]],Tabla1[[#This Row],[FECHA RETIRO]]))/30,"")</f>
        <v>-1.8</v>
      </c>
    </row>
    <row r="2425" spans="1:66" x14ac:dyDescent="0.35">
      <c r="A2425" s="34">
        <v>1030614978</v>
      </c>
      <c r="B2425" s="22" t="s">
        <v>13588</v>
      </c>
      <c r="C2425" s="23">
        <v>44216</v>
      </c>
      <c r="D2425" s="23" t="s">
        <v>188</v>
      </c>
      <c r="E2425" s="23" t="s">
        <v>110</v>
      </c>
      <c r="F2425" s="23" t="s">
        <v>70</v>
      </c>
      <c r="G2425" s="24"/>
      <c r="H2425" s="24">
        <v>24103875488</v>
      </c>
      <c r="I2425" s="24" t="s">
        <v>95</v>
      </c>
      <c r="J2425" s="24">
        <f>DATEDIF(Tabla1[[#This Row],[FECHA DE NACIMIENTO]],Tabla1[[#This Row],[FECHA ACTUAL]],"Y")</f>
        <v>31</v>
      </c>
      <c r="K2425" s="24" t="s">
        <v>73</v>
      </c>
      <c r="L2425" s="24" t="s">
        <v>112</v>
      </c>
      <c r="M2425" s="24">
        <v>3</v>
      </c>
      <c r="N2425" s="24">
        <v>3</v>
      </c>
      <c r="O2425" s="24">
        <v>3</v>
      </c>
      <c r="P2425" s="24" t="s">
        <v>101</v>
      </c>
      <c r="Q2425" s="23">
        <v>33757</v>
      </c>
      <c r="R2425" s="24" t="s">
        <v>76</v>
      </c>
      <c r="S2425" s="25">
        <v>45119</v>
      </c>
      <c r="T2425" s="24">
        <v>7009846</v>
      </c>
      <c r="U2425" s="24">
        <v>3156657141</v>
      </c>
      <c r="V2425" s="33" t="s">
        <v>13589</v>
      </c>
      <c r="W2425" s="24" t="s">
        <v>13590</v>
      </c>
      <c r="X2425" s="24" t="s">
        <v>13591</v>
      </c>
      <c r="Y2425" s="24" t="s">
        <v>13592</v>
      </c>
      <c r="Z2425" s="24" t="s">
        <v>117</v>
      </c>
      <c r="AA2425" s="24">
        <v>3187046517</v>
      </c>
      <c r="AB2425" s="24" t="s">
        <v>77</v>
      </c>
      <c r="AC2425" s="24" t="s">
        <v>77</v>
      </c>
      <c r="AD2425" s="24" t="s">
        <v>77</v>
      </c>
      <c r="AE2425" s="26" t="s">
        <v>151</v>
      </c>
      <c r="AF2425" s="26"/>
      <c r="AG2425" s="26"/>
      <c r="AH2425" s="27" t="s">
        <v>3042</v>
      </c>
      <c r="AI2425" s="27" t="s">
        <v>9232</v>
      </c>
      <c r="AJ2425" s="27" t="s">
        <v>9317</v>
      </c>
      <c r="AK2425" s="24" t="s">
        <v>121</v>
      </c>
      <c r="AL2425" s="24" t="s">
        <v>7086</v>
      </c>
      <c r="AM2425" s="23">
        <v>44216</v>
      </c>
      <c r="AN2425" s="28">
        <v>908526</v>
      </c>
      <c r="AO2425" s="28">
        <v>106454</v>
      </c>
      <c r="AP2425" s="24"/>
      <c r="AQ2425" s="24"/>
      <c r="AR2425" s="24"/>
      <c r="AS2425" s="24"/>
      <c r="AT2425" s="24" t="e">
        <v>#N/A</v>
      </c>
      <c r="AU2425" s="24" t="e">
        <v>#N/A</v>
      </c>
      <c r="AV2425" s="24" t="e">
        <v>#N/A</v>
      </c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3"/>
      <c r="BG2425" s="23"/>
      <c r="BH2425" s="23">
        <v>44233</v>
      </c>
      <c r="BI2425" s="26" t="s">
        <v>466</v>
      </c>
      <c r="BJ2425" s="26" t="s">
        <v>13593</v>
      </c>
      <c r="BK2425" s="29">
        <v>0</v>
      </c>
      <c r="BL2425" s="24" t="s">
        <v>129</v>
      </c>
      <c r="BM2425" s="22" t="str">
        <f ca="1">+IF(Tabla1[[#This Row],[FECHA INGRESO]]&gt;=44986,IF((TODAY()-Tabla1[[#This Row],[FECHA INGRESO]])&gt;=50,"ALERTA","TODAVÍA FALTA"),"N/A")</f>
        <v>N/A</v>
      </c>
      <c r="BN2425" s="7">
        <f>IFERROR((_xlfn.DAYS(Tabla1[[#This Row],[FECHA INGRESO]],Tabla1[[#This Row],[FECHA RETIRO]]))/30,"")</f>
        <v>-0.56666666666666665</v>
      </c>
    </row>
    <row r="2426" spans="1:66" x14ac:dyDescent="0.35">
      <c r="A2426" s="34">
        <v>1023956463</v>
      </c>
      <c r="B2426" s="22" t="s">
        <v>13594</v>
      </c>
      <c r="C2426" s="23">
        <v>44216</v>
      </c>
      <c r="D2426" s="23" t="s">
        <v>93</v>
      </c>
      <c r="E2426" s="23" t="s">
        <v>111</v>
      </c>
      <c r="F2426" s="23" t="s">
        <v>70</v>
      </c>
      <c r="G2426" s="24"/>
      <c r="H2426" s="24">
        <v>24103744933</v>
      </c>
      <c r="I2426" s="24" t="s">
        <v>72</v>
      </c>
      <c r="J2426" s="24">
        <f>DATEDIF(Tabla1[[#This Row],[FECHA DE NACIMIENTO]],Tabla1[[#This Row],[FECHA ACTUAL]],"Y")</f>
        <v>26</v>
      </c>
      <c r="K2426" s="24" t="s">
        <v>320</v>
      </c>
      <c r="L2426" s="24" t="s">
        <v>112</v>
      </c>
      <c r="M2426" s="24">
        <v>0</v>
      </c>
      <c r="N2426" s="24">
        <v>0</v>
      </c>
      <c r="O2426" s="24">
        <v>2</v>
      </c>
      <c r="P2426" s="24" t="s">
        <v>101</v>
      </c>
      <c r="Q2426" s="23">
        <v>35420</v>
      </c>
      <c r="R2426" s="24" t="s">
        <v>76</v>
      </c>
      <c r="S2426" s="25">
        <v>45119</v>
      </c>
      <c r="T2426" s="24">
        <v>2072818</v>
      </c>
      <c r="U2426" s="24">
        <v>3213881837</v>
      </c>
      <c r="V2426" s="33" t="s">
        <v>13595</v>
      </c>
      <c r="W2426" s="24" t="s">
        <v>13596</v>
      </c>
      <c r="X2426" s="24" t="s">
        <v>13597</v>
      </c>
      <c r="Y2426" s="24" t="s">
        <v>13598</v>
      </c>
      <c r="Z2426" s="24" t="s">
        <v>285</v>
      </c>
      <c r="AA2426" s="24">
        <v>3125489450</v>
      </c>
      <c r="AB2426" s="24" t="s">
        <v>77</v>
      </c>
      <c r="AC2426" s="24" t="s">
        <v>77</v>
      </c>
      <c r="AD2426" s="24" t="s">
        <v>77</v>
      </c>
      <c r="AE2426" s="26" t="s">
        <v>151</v>
      </c>
      <c r="AF2426" s="26"/>
      <c r="AG2426" s="26" t="s">
        <v>13599</v>
      </c>
      <c r="AH2426" s="27" t="s">
        <v>3042</v>
      </c>
      <c r="AI2426" s="27" t="s">
        <v>9232</v>
      </c>
      <c r="AJ2426" s="27" t="s">
        <v>9317</v>
      </c>
      <c r="AK2426" s="24" t="s">
        <v>121</v>
      </c>
      <c r="AL2426" s="24" t="s">
        <v>7086</v>
      </c>
      <c r="AM2426" s="23">
        <v>44216</v>
      </c>
      <c r="AN2426" s="28">
        <v>908526</v>
      </c>
      <c r="AO2426" s="28">
        <v>106454</v>
      </c>
      <c r="AP2426" s="24"/>
      <c r="AQ2426" s="24"/>
      <c r="AR2426" s="24"/>
      <c r="AS2426" s="24"/>
      <c r="AT2426" s="24" t="e">
        <v>#N/A</v>
      </c>
      <c r="AU2426" s="24" t="e">
        <v>#N/A</v>
      </c>
      <c r="AV2426" s="24">
        <v>97</v>
      </c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3"/>
      <c r="BG2426" s="23"/>
      <c r="BH2426" s="23">
        <v>44223</v>
      </c>
      <c r="BI2426" s="26" t="s">
        <v>466</v>
      </c>
      <c r="BJ2426" s="26" t="s">
        <v>11604</v>
      </c>
      <c r="BK2426" s="29">
        <v>0</v>
      </c>
      <c r="BL2426" s="24" t="s">
        <v>129</v>
      </c>
      <c r="BM2426" s="22" t="str">
        <f ca="1">+IF(Tabla1[[#This Row],[FECHA INGRESO]]&gt;=44986,IF((TODAY()-Tabla1[[#This Row],[FECHA INGRESO]])&gt;=50,"ALERTA","TODAVÍA FALTA"),"N/A")</f>
        <v>N/A</v>
      </c>
      <c r="BN2426" s="7">
        <f>IFERROR((_xlfn.DAYS(Tabla1[[#This Row],[FECHA INGRESO]],Tabla1[[#This Row],[FECHA RETIRO]]))/30,"")</f>
        <v>-0.23333333333333334</v>
      </c>
    </row>
    <row r="2427" spans="1:66" x14ac:dyDescent="0.35">
      <c r="A2427" s="34">
        <v>79461968</v>
      </c>
      <c r="B2427" s="22" t="s">
        <v>13600</v>
      </c>
      <c r="C2427" s="23">
        <v>44216</v>
      </c>
      <c r="D2427" s="23" t="s">
        <v>188</v>
      </c>
      <c r="E2427" s="24" t="s">
        <v>94</v>
      </c>
      <c r="F2427" s="23" t="s">
        <v>70</v>
      </c>
      <c r="G2427" s="24"/>
      <c r="H2427" s="24">
        <v>24103874865</v>
      </c>
      <c r="I2427" s="24" t="s">
        <v>72</v>
      </c>
      <c r="J2427" s="24">
        <f>DATEDIF(Tabla1[[#This Row],[FECHA DE NACIMIENTO]],Tabla1[[#This Row],[FECHA ACTUAL]],"Y")</f>
        <v>56</v>
      </c>
      <c r="K2427" s="24" t="s">
        <v>73</v>
      </c>
      <c r="L2427" s="24" t="s">
        <v>206</v>
      </c>
      <c r="M2427" s="24">
        <v>2</v>
      </c>
      <c r="N2427" s="24">
        <v>2</v>
      </c>
      <c r="O2427" s="24">
        <v>3</v>
      </c>
      <c r="P2427" s="24" t="s">
        <v>101</v>
      </c>
      <c r="Q2427" s="23">
        <v>24522</v>
      </c>
      <c r="R2427" s="24" t="s">
        <v>76</v>
      </c>
      <c r="S2427" s="25">
        <v>45119</v>
      </c>
      <c r="T2427" s="24">
        <v>7742781</v>
      </c>
      <c r="U2427" s="24">
        <v>3152669032</v>
      </c>
      <c r="V2427" s="33" t="s">
        <v>13601</v>
      </c>
      <c r="W2427" s="24" t="s">
        <v>13602</v>
      </c>
      <c r="X2427" s="24" t="s">
        <v>13603</v>
      </c>
      <c r="Y2427" s="24" t="s">
        <v>13604</v>
      </c>
      <c r="Z2427" s="24" t="s">
        <v>12951</v>
      </c>
      <c r="AA2427" s="24">
        <v>3158496993</v>
      </c>
      <c r="AB2427" s="24" t="s">
        <v>77</v>
      </c>
      <c r="AC2427" s="24" t="s">
        <v>77</v>
      </c>
      <c r="AD2427" s="24" t="s">
        <v>77</v>
      </c>
      <c r="AE2427" s="26" t="s">
        <v>183</v>
      </c>
      <c r="AF2427" s="26"/>
      <c r="AG2427" s="26"/>
      <c r="AH2427" s="27" t="s">
        <v>3042</v>
      </c>
      <c r="AI2427" s="27" t="s">
        <v>9232</v>
      </c>
      <c r="AJ2427" s="27" t="s">
        <v>9317</v>
      </c>
      <c r="AK2427" s="24" t="s">
        <v>121</v>
      </c>
      <c r="AL2427" s="24" t="s">
        <v>7086</v>
      </c>
      <c r="AM2427" s="23">
        <v>44216</v>
      </c>
      <c r="AN2427" s="28">
        <v>908526</v>
      </c>
      <c r="AO2427" s="28">
        <v>106454</v>
      </c>
      <c r="AP2427" s="24"/>
      <c r="AQ2427" s="24"/>
      <c r="AR2427" s="24"/>
      <c r="AS2427" s="24"/>
      <c r="AT2427" s="24"/>
      <c r="AU2427" s="24"/>
      <c r="AV2427" s="24"/>
      <c r="AW2427" s="24">
        <v>0</v>
      </c>
      <c r="AX2427" s="24"/>
      <c r="AY2427" s="24"/>
      <c r="AZ2427" s="24"/>
      <c r="BA2427" s="24"/>
      <c r="BB2427" s="24"/>
      <c r="BC2427" s="24"/>
      <c r="BD2427" s="24"/>
      <c r="BE2427" s="24"/>
      <c r="BF2427" s="23"/>
      <c r="BG2427" s="23"/>
      <c r="BH2427" s="23">
        <v>44420</v>
      </c>
      <c r="BI2427" s="26" t="s">
        <v>466</v>
      </c>
      <c r="BJ2427" s="26" t="s">
        <v>941</v>
      </c>
      <c r="BK2427" s="29">
        <v>0</v>
      </c>
      <c r="BL2427" s="24" t="s">
        <v>129</v>
      </c>
      <c r="BM2427" s="22" t="str">
        <f ca="1">+IF(Tabla1[[#This Row],[FECHA INGRESO]]&gt;=44986,IF((TODAY()-Tabla1[[#This Row],[FECHA INGRESO]])&gt;=50,"ALERTA","TODAVÍA FALTA"),"N/A")</f>
        <v>N/A</v>
      </c>
      <c r="BN2427" s="7">
        <f>IFERROR((_xlfn.DAYS(Tabla1[[#This Row],[FECHA INGRESO]],Tabla1[[#This Row],[FECHA RETIRO]]))/30,"")</f>
        <v>-6.8</v>
      </c>
    </row>
    <row r="2428" spans="1:66" x14ac:dyDescent="0.35">
      <c r="A2428" s="34">
        <v>1000506850</v>
      </c>
      <c r="B2428" s="22" t="s">
        <v>13605</v>
      </c>
      <c r="C2428" s="23">
        <v>44216</v>
      </c>
      <c r="D2428" s="23" t="s">
        <v>188</v>
      </c>
      <c r="E2428" s="23" t="s">
        <v>111</v>
      </c>
      <c r="F2428" s="23" t="s">
        <v>70</v>
      </c>
      <c r="G2428" s="24"/>
      <c r="H2428" s="24">
        <v>24103879473</v>
      </c>
      <c r="I2428" s="24" t="s">
        <v>72</v>
      </c>
      <c r="J2428" s="24">
        <f>DATEDIF(Tabla1[[#This Row],[FECHA DE NACIMIENTO]],Tabla1[[#This Row],[FECHA ACTUAL]],"Y")</f>
        <v>22</v>
      </c>
      <c r="K2428" s="24" t="s">
        <v>73</v>
      </c>
      <c r="L2428" s="24" t="s">
        <v>112</v>
      </c>
      <c r="M2428" s="24">
        <v>0</v>
      </c>
      <c r="N2428" s="24">
        <v>0</v>
      </c>
      <c r="O2428" s="24">
        <v>2</v>
      </c>
      <c r="P2428" s="24" t="s">
        <v>101</v>
      </c>
      <c r="Q2428" s="23">
        <v>36990</v>
      </c>
      <c r="R2428" s="24" t="s">
        <v>76</v>
      </c>
      <c r="S2428" s="25">
        <v>45119</v>
      </c>
      <c r="T2428" s="24">
        <v>4939330</v>
      </c>
      <c r="U2428" s="24">
        <v>3133180297</v>
      </c>
      <c r="V2428" s="33" t="s">
        <v>13606</v>
      </c>
      <c r="W2428" s="24" t="s">
        <v>13607</v>
      </c>
      <c r="X2428" s="24" t="s">
        <v>13608</v>
      </c>
      <c r="Y2428" s="24" t="s">
        <v>13609</v>
      </c>
      <c r="Z2428" s="24" t="s">
        <v>117</v>
      </c>
      <c r="AA2428" s="24">
        <v>3506027919</v>
      </c>
      <c r="AB2428" s="24" t="s">
        <v>77</v>
      </c>
      <c r="AC2428" s="24" t="s">
        <v>77</v>
      </c>
      <c r="AD2428" s="24" t="s">
        <v>77</v>
      </c>
      <c r="AE2428" s="26" t="s">
        <v>183</v>
      </c>
      <c r="AF2428" s="26"/>
      <c r="AG2428" s="26" t="s">
        <v>13610</v>
      </c>
      <c r="AH2428" s="27" t="s">
        <v>3042</v>
      </c>
      <c r="AI2428" s="27" t="s">
        <v>9232</v>
      </c>
      <c r="AJ2428" s="27" t="s">
        <v>9317</v>
      </c>
      <c r="AK2428" s="24" t="s">
        <v>121</v>
      </c>
      <c r="AL2428" s="24" t="s">
        <v>7086</v>
      </c>
      <c r="AM2428" s="23">
        <v>44216</v>
      </c>
      <c r="AN2428" s="28">
        <v>908526</v>
      </c>
      <c r="AO2428" s="28">
        <v>106454</v>
      </c>
      <c r="AP2428" s="24"/>
      <c r="AQ2428" s="24"/>
      <c r="AR2428" s="24"/>
      <c r="AS2428" s="24"/>
      <c r="AT2428" s="24" t="e">
        <v>#N/A</v>
      </c>
      <c r="AU2428" s="24" t="e">
        <v>#N/A</v>
      </c>
      <c r="AV2428" s="24" t="e">
        <v>#N/A</v>
      </c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3"/>
      <c r="BG2428" s="23"/>
      <c r="BH2428" s="23">
        <v>44237</v>
      </c>
      <c r="BI2428" s="26" t="s">
        <v>10014</v>
      </c>
      <c r="BJ2428" s="26" t="s">
        <v>13611</v>
      </c>
      <c r="BK2428" s="29">
        <v>0</v>
      </c>
      <c r="BL2428" s="24" t="s">
        <v>129</v>
      </c>
      <c r="BM2428" s="22" t="str">
        <f ca="1">+IF(Tabla1[[#This Row],[FECHA INGRESO]]&gt;=44986,IF((TODAY()-Tabla1[[#This Row],[FECHA INGRESO]])&gt;=50,"ALERTA","TODAVÍA FALTA"),"N/A")</f>
        <v>N/A</v>
      </c>
      <c r="BN2428" s="7">
        <f>IFERROR((_xlfn.DAYS(Tabla1[[#This Row],[FECHA INGRESO]],Tabla1[[#This Row],[FECHA RETIRO]]))/30,"")</f>
        <v>-0.7</v>
      </c>
    </row>
    <row r="2429" spans="1:66" x14ac:dyDescent="0.35">
      <c r="A2429" s="34">
        <v>53134115</v>
      </c>
      <c r="B2429" s="22" t="s">
        <v>13612</v>
      </c>
      <c r="C2429" s="23">
        <v>44216</v>
      </c>
      <c r="D2429" s="23" t="s">
        <v>188</v>
      </c>
      <c r="E2429" s="23" t="s">
        <v>111</v>
      </c>
      <c r="F2429" s="23" t="s">
        <v>70</v>
      </c>
      <c r="G2429" s="24"/>
      <c r="H2429" s="24">
        <v>24103752927</v>
      </c>
      <c r="I2429" s="24" t="s">
        <v>95</v>
      </c>
      <c r="J2429" s="24">
        <f>DATEDIF(Tabla1[[#This Row],[FECHA DE NACIMIENTO]],Tabla1[[#This Row],[FECHA ACTUAL]],"Y")</f>
        <v>38</v>
      </c>
      <c r="K2429" s="24" t="s">
        <v>96</v>
      </c>
      <c r="L2429" s="24" t="s">
        <v>206</v>
      </c>
      <c r="M2429" s="24">
        <v>1</v>
      </c>
      <c r="N2429" s="24">
        <v>1</v>
      </c>
      <c r="O2429" s="24">
        <v>3</v>
      </c>
      <c r="P2429" s="24" t="s">
        <v>101</v>
      </c>
      <c r="Q2429" s="23">
        <v>30983</v>
      </c>
      <c r="R2429" s="24" t="s">
        <v>76</v>
      </c>
      <c r="S2429" s="25">
        <v>45119</v>
      </c>
      <c r="T2429" s="24">
        <v>7297454</v>
      </c>
      <c r="U2429" s="24">
        <v>3178769562</v>
      </c>
      <c r="V2429" s="33" t="s">
        <v>13613</v>
      </c>
      <c r="W2429" s="24" t="s">
        <v>13614</v>
      </c>
      <c r="X2429" s="24" t="s">
        <v>13615</v>
      </c>
      <c r="Y2429" s="24" t="s">
        <v>13616</v>
      </c>
      <c r="Z2429" s="24" t="s">
        <v>13617</v>
      </c>
      <c r="AA2429" s="24">
        <v>3016740693</v>
      </c>
      <c r="AB2429" s="24" t="s">
        <v>77</v>
      </c>
      <c r="AC2429" s="24" t="s">
        <v>77</v>
      </c>
      <c r="AD2429" s="24" t="s">
        <v>77</v>
      </c>
      <c r="AE2429" s="26" t="s">
        <v>151</v>
      </c>
      <c r="AF2429" s="26"/>
      <c r="AG2429" s="26"/>
      <c r="AH2429" s="27" t="s">
        <v>3042</v>
      </c>
      <c r="AI2429" s="27" t="s">
        <v>9232</v>
      </c>
      <c r="AJ2429" s="27" t="s">
        <v>9317</v>
      </c>
      <c r="AK2429" s="24" t="s">
        <v>121</v>
      </c>
      <c r="AL2429" s="24" t="s">
        <v>7086</v>
      </c>
      <c r="AM2429" s="23">
        <v>44216</v>
      </c>
      <c r="AN2429" s="28">
        <v>908526</v>
      </c>
      <c r="AO2429" s="28">
        <v>106454</v>
      </c>
      <c r="AP2429" s="24"/>
      <c r="AQ2429" s="24"/>
      <c r="AR2429" s="24"/>
      <c r="AS2429" s="24"/>
      <c r="AT2429" s="24"/>
      <c r="AU2429" s="24"/>
      <c r="AV2429" s="24"/>
      <c r="AW2429" s="24">
        <v>0</v>
      </c>
      <c r="AX2429" s="24"/>
      <c r="AY2429" s="24"/>
      <c r="AZ2429" s="24"/>
      <c r="BA2429" s="24"/>
      <c r="BB2429" s="24"/>
      <c r="BC2429" s="24"/>
      <c r="BD2429" s="24">
        <v>0</v>
      </c>
      <c r="BE2429" s="24">
        <v>0</v>
      </c>
      <c r="BF2429" s="23"/>
      <c r="BG2429" s="23"/>
      <c r="BH2429" s="23">
        <v>44490</v>
      </c>
      <c r="BI2429" s="26" t="s">
        <v>466</v>
      </c>
      <c r="BJ2429" s="26" t="s">
        <v>941</v>
      </c>
      <c r="BK2429" s="29">
        <v>0</v>
      </c>
      <c r="BL2429" s="24" t="s">
        <v>129</v>
      </c>
      <c r="BM2429" s="22" t="str">
        <f ca="1">+IF(Tabla1[[#This Row],[FECHA INGRESO]]&gt;=44986,IF((TODAY()-Tabla1[[#This Row],[FECHA INGRESO]])&gt;=50,"ALERTA","TODAVÍA FALTA"),"N/A")</f>
        <v>N/A</v>
      </c>
      <c r="BN2429" s="7">
        <f>IFERROR((_xlfn.DAYS(Tabla1[[#This Row],[FECHA INGRESO]],Tabla1[[#This Row],[FECHA RETIRO]]))/30,"")</f>
        <v>-9.1333333333333329</v>
      </c>
    </row>
    <row r="2430" spans="1:66" x14ac:dyDescent="0.35">
      <c r="A2430" s="34">
        <v>1013655471</v>
      </c>
      <c r="B2430" s="22" t="s">
        <v>13618</v>
      </c>
      <c r="C2430" s="23">
        <v>44221</v>
      </c>
      <c r="D2430" s="23" t="s">
        <v>93</v>
      </c>
      <c r="E2430" s="23" t="s">
        <v>111</v>
      </c>
      <c r="F2430" s="23" t="s">
        <v>70</v>
      </c>
      <c r="G2430" s="24"/>
      <c r="H2430" s="24">
        <v>24103847003</v>
      </c>
      <c r="I2430" s="24" t="s">
        <v>95</v>
      </c>
      <c r="J2430" s="24">
        <f>DATEDIF(Tabla1[[#This Row],[FECHA DE NACIMIENTO]],Tabla1[[#This Row],[FECHA ACTUAL]],"Y")</f>
        <v>28</v>
      </c>
      <c r="K2430" s="24" t="s">
        <v>320</v>
      </c>
      <c r="L2430" s="24" t="s">
        <v>112</v>
      </c>
      <c r="M2430" s="24">
        <v>0</v>
      </c>
      <c r="N2430" s="24">
        <v>0</v>
      </c>
      <c r="O2430" s="24">
        <v>3</v>
      </c>
      <c r="P2430" s="24" t="s">
        <v>101</v>
      </c>
      <c r="Q2430" s="23">
        <v>34704</v>
      </c>
      <c r="R2430" s="24" t="s">
        <v>76</v>
      </c>
      <c r="S2430" s="25">
        <v>45119</v>
      </c>
      <c r="T2430" s="24">
        <v>4696842</v>
      </c>
      <c r="U2430" s="24">
        <v>3165603494</v>
      </c>
      <c r="V2430" s="33" t="s">
        <v>13619</v>
      </c>
      <c r="W2430" s="24" t="s">
        <v>13620</v>
      </c>
      <c r="X2430" s="24" t="s">
        <v>13621</v>
      </c>
      <c r="Y2430" s="24" t="s">
        <v>13622</v>
      </c>
      <c r="Z2430" s="24" t="s">
        <v>117</v>
      </c>
      <c r="AA2430" s="24">
        <v>3177179059</v>
      </c>
      <c r="AB2430" s="24" t="s">
        <v>83</v>
      </c>
      <c r="AC2430" s="24" t="s">
        <v>83</v>
      </c>
      <c r="AD2430" s="24" t="e">
        <v>#REF!</v>
      </c>
      <c r="AE2430" s="26" t="s">
        <v>194</v>
      </c>
      <c r="AF2430" s="26"/>
      <c r="AG2430" s="26"/>
      <c r="AH2430" s="27" t="s">
        <v>184</v>
      </c>
      <c r="AI2430" s="27" t="s">
        <v>5470</v>
      </c>
      <c r="AJ2430" s="27" t="s">
        <v>5470</v>
      </c>
      <c r="AK2430" s="24" t="s">
        <v>121</v>
      </c>
      <c r="AL2430" s="24" t="s">
        <v>7086</v>
      </c>
      <c r="AM2430" s="23">
        <v>44221</v>
      </c>
      <c r="AN2430" s="28">
        <v>1000000</v>
      </c>
      <c r="AO2430" s="28">
        <v>117172</v>
      </c>
      <c r="AP2430" s="24"/>
      <c r="AQ2430" s="24"/>
      <c r="AR2430" s="24"/>
      <c r="AS2430" s="24"/>
      <c r="AT2430" s="24"/>
      <c r="AU2430" s="24"/>
      <c r="AV2430" s="24"/>
      <c r="AW2430" s="24">
        <v>0</v>
      </c>
      <c r="AX2430" s="24"/>
      <c r="AY2430" s="24"/>
      <c r="AZ2430" s="24"/>
      <c r="BA2430" s="24"/>
      <c r="BB2430" s="24"/>
      <c r="BC2430" s="24"/>
      <c r="BD2430" s="24"/>
      <c r="BE2430" s="24"/>
      <c r="BF2430" s="23"/>
      <c r="BG2430" s="23"/>
      <c r="BH2430" s="23">
        <v>44574</v>
      </c>
      <c r="BI2430" s="26" t="s">
        <v>466</v>
      </c>
      <c r="BJ2430" s="26" t="s">
        <v>5148</v>
      </c>
      <c r="BK2430" s="29">
        <v>0</v>
      </c>
      <c r="BL2430" s="24" t="s">
        <v>129</v>
      </c>
      <c r="BM2430" s="22" t="str">
        <f ca="1">+IF(Tabla1[[#This Row],[FECHA INGRESO]]&gt;=44986,IF((TODAY()-Tabla1[[#This Row],[FECHA INGRESO]])&gt;=50,"ALERTA","TODAVÍA FALTA"),"N/A")</f>
        <v>N/A</v>
      </c>
      <c r="BN2430" s="7">
        <f>IFERROR((_xlfn.DAYS(Tabla1[[#This Row],[FECHA INGRESO]],Tabla1[[#This Row],[FECHA RETIRO]]))/30,"")</f>
        <v>-11.766666666666667</v>
      </c>
    </row>
    <row r="2431" spans="1:66" x14ac:dyDescent="0.35">
      <c r="A2431" s="34">
        <v>1073690168</v>
      </c>
      <c r="B2431" s="22" t="s">
        <v>13623</v>
      </c>
      <c r="C2431" s="23">
        <v>44221</v>
      </c>
      <c r="D2431" s="23" t="s">
        <v>188</v>
      </c>
      <c r="E2431" s="23" t="s">
        <v>111</v>
      </c>
      <c r="F2431" s="23" t="s">
        <v>70</v>
      </c>
      <c r="G2431" s="24"/>
      <c r="H2431" s="24">
        <v>24103827946</v>
      </c>
      <c r="I2431" s="24" t="s">
        <v>95</v>
      </c>
      <c r="J2431" s="24">
        <f>DATEDIF(Tabla1[[#This Row],[FECHA DE NACIMIENTO]],Tabla1[[#This Row],[FECHA ACTUAL]],"Y")</f>
        <v>32</v>
      </c>
      <c r="K2431" s="24" t="s">
        <v>73</v>
      </c>
      <c r="L2431" s="24" t="s">
        <v>112</v>
      </c>
      <c r="M2431" s="24">
        <v>1</v>
      </c>
      <c r="N2431" s="24">
        <v>1</v>
      </c>
      <c r="O2431" s="24">
        <v>3</v>
      </c>
      <c r="P2431" s="24" t="s">
        <v>101</v>
      </c>
      <c r="Q2431" s="23">
        <v>33393</v>
      </c>
      <c r="R2431" s="24" t="s">
        <v>736</v>
      </c>
      <c r="S2431" s="25">
        <v>45119</v>
      </c>
      <c r="T2431" s="24">
        <v>7389598</v>
      </c>
      <c r="U2431" s="24">
        <v>3183367239</v>
      </c>
      <c r="V2431" s="33" t="s">
        <v>13624</v>
      </c>
      <c r="W2431" s="24" t="s">
        <v>13625</v>
      </c>
      <c r="X2431" s="24" t="s">
        <v>13626</v>
      </c>
      <c r="Y2431" s="24" t="s">
        <v>13627</v>
      </c>
      <c r="Z2431" s="24" t="s">
        <v>285</v>
      </c>
      <c r="AA2431" s="24">
        <v>3112822117</v>
      </c>
      <c r="AB2431" s="24" t="s">
        <v>101</v>
      </c>
      <c r="AC2431" s="24" t="s">
        <v>83</v>
      </c>
      <c r="AD2431" s="24" t="e">
        <v>#REF!</v>
      </c>
      <c r="AE2431" s="26" t="s">
        <v>183</v>
      </c>
      <c r="AF2431" s="26"/>
      <c r="AG2431" s="26"/>
      <c r="AH2431" s="27" t="s">
        <v>184</v>
      </c>
      <c r="AI2431" s="27" t="s">
        <v>5470</v>
      </c>
      <c r="AJ2431" s="27" t="s">
        <v>5470</v>
      </c>
      <c r="AK2431" s="24" t="s">
        <v>121</v>
      </c>
      <c r="AL2431" s="24" t="s">
        <v>7086</v>
      </c>
      <c r="AM2431" s="23">
        <v>44221</v>
      </c>
      <c r="AN2431" s="28">
        <v>1000000</v>
      </c>
      <c r="AO2431" s="28">
        <v>117172</v>
      </c>
      <c r="AP2431" s="24"/>
      <c r="AQ2431" s="24"/>
      <c r="AR2431" s="24"/>
      <c r="AS2431" s="24"/>
      <c r="AT2431" s="24"/>
      <c r="AU2431" s="24"/>
      <c r="AV2431" s="24"/>
      <c r="AW2431" s="24">
        <v>0</v>
      </c>
      <c r="AX2431" s="24"/>
      <c r="AY2431" s="24"/>
      <c r="AZ2431" s="24"/>
      <c r="BA2431" s="24"/>
      <c r="BB2431" s="24"/>
      <c r="BC2431" s="24"/>
      <c r="BD2431" s="24">
        <v>0</v>
      </c>
      <c r="BE2431" s="24">
        <v>0</v>
      </c>
      <c r="BF2431" s="23"/>
      <c r="BG2431" s="23"/>
      <c r="BH2431" s="23">
        <v>44569</v>
      </c>
      <c r="BI2431" s="26" t="s">
        <v>466</v>
      </c>
      <c r="BJ2431" s="26" t="s">
        <v>5472</v>
      </c>
      <c r="BK2431" s="29">
        <v>0</v>
      </c>
      <c r="BL2431" s="24" t="s">
        <v>129</v>
      </c>
      <c r="BM2431" s="22" t="str">
        <f ca="1">+IF(Tabla1[[#This Row],[FECHA INGRESO]]&gt;=44986,IF((TODAY()-Tabla1[[#This Row],[FECHA INGRESO]])&gt;=50,"ALERTA","TODAVÍA FALTA"),"N/A")</f>
        <v>N/A</v>
      </c>
      <c r="BN2431" s="7">
        <f>IFERROR((_xlfn.DAYS(Tabla1[[#This Row],[FECHA INGRESO]],Tabla1[[#This Row],[FECHA RETIRO]]))/30,"")</f>
        <v>-11.6</v>
      </c>
    </row>
    <row r="2432" spans="1:66" x14ac:dyDescent="0.35">
      <c r="A2432" s="34">
        <v>1022990042</v>
      </c>
      <c r="B2432" s="22" t="s">
        <v>13628</v>
      </c>
      <c r="C2432" s="23">
        <v>44221</v>
      </c>
      <c r="D2432" s="23" t="s">
        <v>157</v>
      </c>
      <c r="E2432" s="23" t="s">
        <v>111</v>
      </c>
      <c r="F2432" s="23" t="s">
        <v>70</v>
      </c>
      <c r="G2432" s="24"/>
      <c r="H2432" s="24">
        <v>24103879620</v>
      </c>
      <c r="I2432" s="24" t="s">
        <v>95</v>
      </c>
      <c r="J2432" s="24">
        <f>DATEDIF(Tabla1[[#This Row],[FECHA DE NACIMIENTO]],Tabla1[[#This Row],[FECHA ACTUAL]],"Y")</f>
        <v>29</v>
      </c>
      <c r="K2432" s="24" t="s">
        <v>73</v>
      </c>
      <c r="L2432" s="24" t="s">
        <v>112</v>
      </c>
      <c r="M2432" s="24">
        <v>3</v>
      </c>
      <c r="N2432" s="24">
        <v>3</v>
      </c>
      <c r="O2432" s="24">
        <v>1</v>
      </c>
      <c r="P2432" s="24" t="s">
        <v>101</v>
      </c>
      <c r="Q2432" s="23">
        <v>34249</v>
      </c>
      <c r="R2432" s="24" t="s">
        <v>76</v>
      </c>
      <c r="S2432" s="25">
        <v>45119</v>
      </c>
      <c r="T2432" s="24">
        <v>6412727</v>
      </c>
      <c r="U2432" s="24">
        <v>3144514683</v>
      </c>
      <c r="V2432" s="33" t="s">
        <v>13629</v>
      </c>
      <c r="W2432" s="24" t="s">
        <v>13630</v>
      </c>
      <c r="X2432" s="24" t="s">
        <v>13631</v>
      </c>
      <c r="Y2432" s="24" t="s">
        <v>13632</v>
      </c>
      <c r="Z2432" s="24"/>
      <c r="AA2432" s="24" t="s">
        <v>8868</v>
      </c>
      <c r="AB2432" s="24" t="s">
        <v>83</v>
      </c>
      <c r="AC2432" s="24" t="s">
        <v>83</v>
      </c>
      <c r="AD2432" s="24" t="e">
        <v>#REF!</v>
      </c>
      <c r="AE2432" s="26" t="s">
        <v>151</v>
      </c>
      <c r="AF2432" s="26"/>
      <c r="AG2432" s="26">
        <v>0</v>
      </c>
      <c r="AH2432" s="27" t="s">
        <v>184</v>
      </c>
      <c r="AI2432" s="27" t="s">
        <v>120</v>
      </c>
      <c r="AJ2432" s="27" t="s">
        <v>120</v>
      </c>
      <c r="AK2432" s="24" t="s">
        <v>121</v>
      </c>
      <c r="AL2432" s="24" t="s">
        <v>7086</v>
      </c>
      <c r="AM2432" s="23">
        <v>44221</v>
      </c>
      <c r="AN2432" s="28">
        <v>1000000</v>
      </c>
      <c r="AO2432" s="28">
        <v>117172</v>
      </c>
      <c r="AP2432" s="24" t="s">
        <v>13633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v>0</v>
      </c>
      <c r="BE2432" s="24">
        <v>0</v>
      </c>
      <c r="BF2432" s="23"/>
      <c r="BG2432" s="23"/>
      <c r="BH2432" s="23">
        <v>44623</v>
      </c>
      <c r="BI2432" s="26" t="s">
        <v>466</v>
      </c>
      <c r="BJ2432" s="26" t="s">
        <v>13634</v>
      </c>
      <c r="BK2432" s="29">
        <v>0</v>
      </c>
      <c r="BL2432" s="24" t="s">
        <v>129</v>
      </c>
      <c r="BM2432" s="22" t="str">
        <f ca="1">+IF(Tabla1[[#This Row],[FECHA INGRESO]]&gt;=44986,IF((TODAY()-Tabla1[[#This Row],[FECHA INGRESO]])&gt;=50,"ALERTA","TODAVÍA FALTA"),"N/A")</f>
        <v>N/A</v>
      </c>
      <c r="BN2432" s="7">
        <f>IFERROR((_xlfn.DAYS(Tabla1[[#This Row],[FECHA INGRESO]],Tabla1[[#This Row],[FECHA RETIRO]]))/30,"")</f>
        <v>-13.4</v>
      </c>
    </row>
    <row r="2433" spans="1:66" x14ac:dyDescent="0.35">
      <c r="A2433" s="34">
        <v>12234990</v>
      </c>
      <c r="B2433" s="22" t="s">
        <v>13635</v>
      </c>
      <c r="C2433" s="23">
        <v>44221</v>
      </c>
      <c r="D2433" s="23" t="s">
        <v>188</v>
      </c>
      <c r="E2433" s="23" t="s">
        <v>111</v>
      </c>
      <c r="F2433" s="23" t="s">
        <v>70</v>
      </c>
      <c r="G2433" s="24"/>
      <c r="H2433" s="24">
        <v>24103838799</v>
      </c>
      <c r="I2433" s="24" t="s">
        <v>72</v>
      </c>
      <c r="J2433" s="24">
        <f>DATEDIF(Tabla1[[#This Row],[FECHA DE NACIMIENTO]],Tabla1[[#This Row],[FECHA ACTUAL]],"Y")</f>
        <v>53</v>
      </c>
      <c r="K2433" s="24" t="s">
        <v>73</v>
      </c>
      <c r="L2433" s="24" t="s">
        <v>112</v>
      </c>
      <c r="M2433" s="24">
        <v>2</v>
      </c>
      <c r="N2433" s="24">
        <v>2</v>
      </c>
      <c r="O2433" s="24">
        <v>3</v>
      </c>
      <c r="P2433" s="24" t="s">
        <v>101</v>
      </c>
      <c r="Q2433" s="23">
        <v>25570</v>
      </c>
      <c r="R2433" s="24" t="s">
        <v>3745</v>
      </c>
      <c r="S2433" s="25">
        <v>45119</v>
      </c>
      <c r="T2433" s="24"/>
      <c r="U2433" s="24">
        <v>3144135861</v>
      </c>
      <c r="V2433" s="33" t="s">
        <v>13636</v>
      </c>
      <c r="W2433" s="24" t="s">
        <v>13637</v>
      </c>
      <c r="X2433" s="24" t="s">
        <v>6944</v>
      </c>
      <c r="Y2433" s="24" t="s">
        <v>13638</v>
      </c>
      <c r="Z2433" s="24" t="s">
        <v>13639</v>
      </c>
      <c r="AA2433" s="24">
        <v>3213505823</v>
      </c>
      <c r="AB2433" s="24" t="s">
        <v>77</v>
      </c>
      <c r="AC2433" s="24" t="s">
        <v>77</v>
      </c>
      <c r="AD2433" s="24" t="s">
        <v>77</v>
      </c>
      <c r="AE2433" s="26" t="s">
        <v>151</v>
      </c>
      <c r="AF2433" s="26"/>
      <c r="AG2433" s="26"/>
      <c r="AH2433" s="27" t="s">
        <v>163</v>
      </c>
      <c r="AI2433" s="27" t="s">
        <v>487</v>
      </c>
      <c r="AJ2433" s="27" t="s">
        <v>487</v>
      </c>
      <c r="AK2433" s="24" t="s">
        <v>121</v>
      </c>
      <c r="AL2433" s="24" t="s">
        <v>7086</v>
      </c>
      <c r="AM2433" s="23">
        <v>44221</v>
      </c>
      <c r="AN2433" s="28">
        <v>1395511.2</v>
      </c>
      <c r="AO2433" s="28">
        <v>106454</v>
      </c>
      <c r="AP2433" s="24"/>
      <c r="AQ2433" s="24"/>
      <c r="AR2433" s="24"/>
      <c r="AS2433" s="24"/>
      <c r="AT2433" s="24" t="e">
        <v>#N/A</v>
      </c>
      <c r="AU2433" s="24" t="e">
        <v>#N/A</v>
      </c>
      <c r="AV2433" s="24">
        <v>96</v>
      </c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3"/>
      <c r="BG2433" s="23"/>
      <c r="BH2433" s="23">
        <v>44225</v>
      </c>
      <c r="BI2433" s="26" t="s">
        <v>466</v>
      </c>
      <c r="BJ2433" s="26" t="s">
        <v>5472</v>
      </c>
      <c r="BK2433" s="29">
        <v>0</v>
      </c>
      <c r="BL2433" s="24" t="s">
        <v>129</v>
      </c>
      <c r="BM2433" s="22" t="str">
        <f ca="1">+IF(Tabla1[[#This Row],[FECHA INGRESO]]&gt;=44986,IF((TODAY()-Tabla1[[#This Row],[FECHA INGRESO]])&gt;=50,"ALERTA","TODAVÍA FALTA"),"N/A")</f>
        <v>N/A</v>
      </c>
      <c r="BN2433" s="7">
        <f>IFERROR((_xlfn.DAYS(Tabla1[[#This Row],[FECHA INGRESO]],Tabla1[[#This Row],[FECHA RETIRO]]))/30,"")</f>
        <v>-0.13333333333333333</v>
      </c>
    </row>
    <row r="2434" spans="1:66" x14ac:dyDescent="0.35">
      <c r="A2434" s="34">
        <v>1031148057</v>
      </c>
      <c r="B2434" s="22" t="s">
        <v>13640</v>
      </c>
      <c r="C2434" s="23">
        <v>44221</v>
      </c>
      <c r="D2434" s="23" t="s">
        <v>93</v>
      </c>
      <c r="E2434" s="24" t="s">
        <v>94</v>
      </c>
      <c r="F2434" s="23" t="s">
        <v>70</v>
      </c>
      <c r="G2434" s="24"/>
      <c r="H2434" s="24">
        <v>24051827982</v>
      </c>
      <c r="I2434" s="24" t="s">
        <v>95</v>
      </c>
      <c r="J2434" s="24">
        <f>DATEDIF(Tabla1[[#This Row],[FECHA DE NACIMIENTO]],Tabla1[[#This Row],[FECHA ACTUAL]],"Y")</f>
        <v>29</v>
      </c>
      <c r="K2434" s="24" t="s">
        <v>73</v>
      </c>
      <c r="L2434" s="24" t="s">
        <v>234</v>
      </c>
      <c r="M2434" s="24">
        <v>1</v>
      </c>
      <c r="N2434" s="24">
        <v>1</v>
      </c>
      <c r="O2434" s="24">
        <v>1</v>
      </c>
      <c r="P2434" s="24" t="s">
        <v>101</v>
      </c>
      <c r="Q2434" s="23">
        <v>34192</v>
      </c>
      <c r="R2434" s="24" t="s">
        <v>76</v>
      </c>
      <c r="S2434" s="25">
        <v>45119</v>
      </c>
      <c r="T2434" s="24"/>
      <c r="U2434" s="24">
        <v>3196486971</v>
      </c>
      <c r="V2434" s="33" t="s">
        <v>13641</v>
      </c>
      <c r="W2434" s="24" t="s">
        <v>13642</v>
      </c>
      <c r="X2434" s="24" t="s">
        <v>12217</v>
      </c>
      <c r="Y2434" s="24" t="s">
        <v>13643</v>
      </c>
      <c r="Z2434" s="24" t="s">
        <v>117</v>
      </c>
      <c r="AA2434" s="24">
        <v>3212865673</v>
      </c>
      <c r="AB2434" s="24" t="s">
        <v>77</v>
      </c>
      <c r="AC2434" s="24" t="s">
        <v>77</v>
      </c>
      <c r="AD2434" s="24" t="s">
        <v>77</v>
      </c>
      <c r="AE2434" s="26" t="s">
        <v>183</v>
      </c>
      <c r="AF2434" s="26"/>
      <c r="AG2434" s="26"/>
      <c r="AH2434" s="27" t="s">
        <v>184</v>
      </c>
      <c r="AI2434" s="27" t="s">
        <v>5470</v>
      </c>
      <c r="AJ2434" s="27" t="s">
        <v>5470</v>
      </c>
      <c r="AK2434" s="24" t="s">
        <v>121</v>
      </c>
      <c r="AL2434" s="24" t="s">
        <v>7086</v>
      </c>
      <c r="AM2434" s="23">
        <v>44221</v>
      </c>
      <c r="AN2434" s="28">
        <v>908526</v>
      </c>
      <c r="AO2434" s="28">
        <v>106454</v>
      </c>
      <c r="AP2434" s="24"/>
      <c r="AQ2434" s="24"/>
      <c r="AR2434" s="24"/>
      <c r="AS2434" s="24"/>
      <c r="AT2434" s="24" t="e">
        <v>#N/A</v>
      </c>
      <c r="AU2434" s="24" t="e">
        <v>#N/A</v>
      </c>
      <c r="AV2434" s="24" t="e">
        <v>#N/A</v>
      </c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3"/>
      <c r="BG2434" s="23"/>
      <c r="BH2434" s="23">
        <v>44293</v>
      </c>
      <c r="BI2434" s="26" t="s">
        <v>466</v>
      </c>
      <c r="BJ2434" s="26" t="s">
        <v>5472</v>
      </c>
      <c r="BK2434" s="29">
        <v>0</v>
      </c>
      <c r="BL2434" s="24" t="s">
        <v>129</v>
      </c>
      <c r="BM2434" s="22" t="str">
        <f ca="1">+IF(Tabla1[[#This Row],[FECHA INGRESO]]&gt;=44986,IF((TODAY()-Tabla1[[#This Row],[FECHA INGRESO]])&gt;=50,"ALERTA","TODAVÍA FALTA"),"N/A")</f>
        <v>N/A</v>
      </c>
      <c r="BN2434" s="7">
        <f>IFERROR((_xlfn.DAYS(Tabla1[[#This Row],[FECHA INGRESO]],Tabla1[[#This Row],[FECHA RETIRO]]))/30,"")</f>
        <v>-2.4</v>
      </c>
    </row>
    <row r="2435" spans="1:66" x14ac:dyDescent="0.35">
      <c r="A2435" s="34">
        <v>1010198951</v>
      </c>
      <c r="B2435" s="22" t="s">
        <v>13644</v>
      </c>
      <c r="C2435" s="23">
        <v>44221</v>
      </c>
      <c r="D2435" s="23" t="s">
        <v>266</v>
      </c>
      <c r="E2435" s="23" t="s">
        <v>110</v>
      </c>
      <c r="F2435" s="23" t="s">
        <v>70</v>
      </c>
      <c r="G2435" s="24"/>
      <c r="H2435" s="24">
        <v>24103846505</v>
      </c>
      <c r="I2435" s="24" t="s">
        <v>95</v>
      </c>
      <c r="J2435" s="24">
        <f>DATEDIF(Tabla1[[#This Row],[FECHA DE NACIMIENTO]],Tabla1[[#This Row],[FECHA ACTUAL]],"Y")</f>
        <v>32</v>
      </c>
      <c r="K2435" s="24" t="s">
        <v>500</v>
      </c>
      <c r="L2435" s="24" t="s">
        <v>234</v>
      </c>
      <c r="M2435" s="24">
        <v>2</v>
      </c>
      <c r="N2435" s="24">
        <v>2</v>
      </c>
      <c r="O2435" s="24">
        <v>2</v>
      </c>
      <c r="P2435" s="24" t="s">
        <v>101</v>
      </c>
      <c r="Q2435" s="23">
        <v>33374</v>
      </c>
      <c r="R2435" s="24" t="s">
        <v>76</v>
      </c>
      <c r="S2435" s="25">
        <v>45119</v>
      </c>
      <c r="T2435" s="24"/>
      <c r="U2435" s="24">
        <v>3148402975</v>
      </c>
      <c r="V2435" s="33" t="s">
        <v>13645</v>
      </c>
      <c r="W2435" s="24" t="s">
        <v>13646</v>
      </c>
      <c r="X2435" s="24" t="s">
        <v>13647</v>
      </c>
      <c r="Y2435" s="24" t="s">
        <v>13648</v>
      </c>
      <c r="Z2435" s="24"/>
      <c r="AA2435" s="24" t="s">
        <v>8868</v>
      </c>
      <c r="AB2435" s="24" t="s">
        <v>83</v>
      </c>
      <c r="AC2435" s="24" t="s">
        <v>83</v>
      </c>
      <c r="AD2435" s="24" t="e">
        <v>#REF!</v>
      </c>
      <c r="AE2435" s="26" t="s">
        <v>151</v>
      </c>
      <c r="AF2435" s="26"/>
      <c r="AG2435" s="26">
        <v>0</v>
      </c>
      <c r="AH2435" s="27" t="s">
        <v>955</v>
      </c>
      <c r="AI2435" s="27" t="s">
        <v>120</v>
      </c>
      <c r="AJ2435" s="27" t="s">
        <v>120</v>
      </c>
      <c r="AK2435" s="24" t="s">
        <v>121</v>
      </c>
      <c r="AL2435" s="24" t="s">
        <v>7086</v>
      </c>
      <c r="AM2435" s="23">
        <v>44221</v>
      </c>
      <c r="AN2435" s="28">
        <v>1160000</v>
      </c>
      <c r="AO2435" s="28">
        <v>140606</v>
      </c>
      <c r="AP2435" s="24" t="s">
        <v>13649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v>0</v>
      </c>
      <c r="BE2435" s="24">
        <v>0</v>
      </c>
      <c r="BF2435" s="23">
        <v>0</v>
      </c>
      <c r="BG2435" s="23">
        <v>0</v>
      </c>
      <c r="BH2435" s="23" t="s">
        <v>75</v>
      </c>
      <c r="BI2435" s="26">
        <v>0</v>
      </c>
      <c r="BJ2435" s="26">
        <v>0</v>
      </c>
      <c r="BK2435" s="29">
        <v>0</v>
      </c>
      <c r="BL2435" s="24" t="s">
        <v>91</v>
      </c>
      <c r="BM2435" s="22" t="str">
        <f ca="1">+IF(Tabla1[[#This Row],[FECHA INGRESO]]&gt;=44986,IF((TODAY()-Tabla1[[#This Row],[FECHA INGRESO]])&gt;=50,"ALERTA","TODAVÍA FALTA"),"N/A")</f>
        <v>N/A</v>
      </c>
      <c r="BN2435" s="7" t="str">
        <f>IFERROR((_xlfn.DAYS(Tabla1[[#This Row],[FECHA INGRESO]],Tabla1[[#This Row],[FECHA RETIRO]]))/30,"")</f>
        <v/>
      </c>
    </row>
    <row r="2436" spans="1:66" x14ac:dyDescent="0.35">
      <c r="A2436" s="34">
        <v>1022988963</v>
      </c>
      <c r="B2436" s="22" t="s">
        <v>13650</v>
      </c>
      <c r="C2436" s="23">
        <v>44221</v>
      </c>
      <c r="D2436" s="23" t="s">
        <v>188</v>
      </c>
      <c r="E2436" s="24" t="s">
        <v>94</v>
      </c>
      <c r="F2436" s="23" t="s">
        <v>70</v>
      </c>
      <c r="G2436" s="24"/>
      <c r="H2436" s="24">
        <v>24099831875</v>
      </c>
      <c r="I2436" s="24" t="s">
        <v>95</v>
      </c>
      <c r="J2436" s="24">
        <f>DATEDIF(Tabla1[[#This Row],[FECHA DE NACIMIENTO]],Tabla1[[#This Row],[FECHA ACTUAL]],"Y")</f>
        <v>29</v>
      </c>
      <c r="K2436" s="24" t="s">
        <v>96</v>
      </c>
      <c r="L2436" s="24" t="s">
        <v>234</v>
      </c>
      <c r="M2436" s="24">
        <v>1</v>
      </c>
      <c r="N2436" s="24">
        <v>1</v>
      </c>
      <c r="O2436" s="24">
        <v>2</v>
      </c>
      <c r="P2436" s="24" t="s">
        <v>101</v>
      </c>
      <c r="Q2436" s="23">
        <v>34187</v>
      </c>
      <c r="R2436" s="24" t="s">
        <v>76</v>
      </c>
      <c r="S2436" s="25">
        <v>45119</v>
      </c>
      <c r="T2436" s="24"/>
      <c r="U2436" s="24" t="s">
        <v>13651</v>
      </c>
      <c r="V2436" s="33" t="s">
        <v>13652</v>
      </c>
      <c r="W2436" s="24" t="s">
        <v>13653</v>
      </c>
      <c r="X2436" s="24" t="s">
        <v>13654</v>
      </c>
      <c r="Y2436" s="24" t="s">
        <v>13655</v>
      </c>
      <c r="Z2436" s="24" t="s">
        <v>117</v>
      </c>
      <c r="AA2436" s="24">
        <v>3126136079</v>
      </c>
      <c r="AB2436" s="24" t="s">
        <v>77</v>
      </c>
      <c r="AC2436" s="24" t="s">
        <v>77</v>
      </c>
      <c r="AD2436" s="24" t="s">
        <v>77</v>
      </c>
      <c r="AE2436" s="26" t="s">
        <v>183</v>
      </c>
      <c r="AF2436" s="26"/>
      <c r="AG2436" s="26"/>
      <c r="AH2436" s="27" t="s">
        <v>184</v>
      </c>
      <c r="AI2436" s="27" t="s">
        <v>5470</v>
      </c>
      <c r="AJ2436" s="27" t="s">
        <v>5470</v>
      </c>
      <c r="AK2436" s="24" t="s">
        <v>121</v>
      </c>
      <c r="AL2436" s="24" t="s">
        <v>7086</v>
      </c>
      <c r="AM2436" s="23">
        <v>44221</v>
      </c>
      <c r="AN2436" s="28">
        <v>908526</v>
      </c>
      <c r="AO2436" s="28">
        <v>106454</v>
      </c>
      <c r="AP2436" s="24"/>
      <c r="AQ2436" s="24"/>
      <c r="AR2436" s="24"/>
      <c r="AS2436" s="24"/>
      <c r="AT2436" s="24" t="e">
        <v>#N/A</v>
      </c>
      <c r="AU2436" s="24" t="e">
        <v>#N/A</v>
      </c>
      <c r="AV2436" s="24" t="e">
        <v>#N/A</v>
      </c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3"/>
      <c r="BG2436" s="23"/>
      <c r="BH2436" s="23">
        <v>44250</v>
      </c>
      <c r="BI2436" s="26" t="s">
        <v>466</v>
      </c>
      <c r="BJ2436" s="26" t="s">
        <v>5148</v>
      </c>
      <c r="BK2436" s="29">
        <v>0</v>
      </c>
      <c r="BL2436" s="24" t="s">
        <v>129</v>
      </c>
      <c r="BM2436" s="22" t="str">
        <f ca="1">+IF(Tabla1[[#This Row],[FECHA INGRESO]]&gt;=44986,IF((TODAY()-Tabla1[[#This Row],[FECHA INGRESO]])&gt;=50,"ALERTA","TODAVÍA FALTA"),"N/A")</f>
        <v>N/A</v>
      </c>
      <c r="BN2436" s="7">
        <f>IFERROR((_xlfn.DAYS(Tabla1[[#This Row],[FECHA INGRESO]],Tabla1[[#This Row],[FECHA RETIRO]]))/30,"")</f>
        <v>-0.96666666666666667</v>
      </c>
    </row>
    <row r="2437" spans="1:66" x14ac:dyDescent="0.35">
      <c r="A2437" s="34">
        <v>53093423</v>
      </c>
      <c r="B2437" s="22" t="s">
        <v>12731</v>
      </c>
      <c r="C2437" s="23">
        <v>44221</v>
      </c>
      <c r="D2437" s="23" t="s">
        <v>131</v>
      </c>
      <c r="E2437" s="23" t="s">
        <v>111</v>
      </c>
      <c r="F2437" s="23" t="s">
        <v>70</v>
      </c>
      <c r="G2437" s="24"/>
      <c r="H2437" s="24">
        <v>24101209838</v>
      </c>
      <c r="I2437" s="24" t="s">
        <v>95</v>
      </c>
      <c r="J2437" s="24">
        <f>DATEDIF(Tabla1[[#This Row],[FECHA DE NACIMIENTO]],Tabla1[[#This Row],[FECHA ACTUAL]],"Y")</f>
        <v>38</v>
      </c>
      <c r="K2437" s="24" t="s">
        <v>73</v>
      </c>
      <c r="L2437" s="24" t="s">
        <v>234</v>
      </c>
      <c r="M2437" s="24">
        <v>1</v>
      </c>
      <c r="N2437" s="24">
        <v>1</v>
      </c>
      <c r="O2437" s="24">
        <v>3</v>
      </c>
      <c r="P2437" s="24" t="s">
        <v>101</v>
      </c>
      <c r="Q2437" s="23">
        <v>31202</v>
      </c>
      <c r="R2437" s="24" t="s">
        <v>76</v>
      </c>
      <c r="S2437" s="25">
        <v>45119</v>
      </c>
      <c r="T2437" s="24">
        <v>5472402</v>
      </c>
      <c r="U2437" s="24">
        <v>3204529576</v>
      </c>
      <c r="V2437" s="33" t="s">
        <v>12732</v>
      </c>
      <c r="W2437" s="24" t="s">
        <v>13656</v>
      </c>
      <c r="X2437" s="24" t="s">
        <v>730</v>
      </c>
      <c r="Y2437" s="24" t="s">
        <v>12735</v>
      </c>
      <c r="Z2437" s="24" t="s">
        <v>82</v>
      </c>
      <c r="AA2437" s="24">
        <v>3204958399</v>
      </c>
      <c r="AB2437" s="24" t="s">
        <v>77</v>
      </c>
      <c r="AC2437" s="24" t="s">
        <v>77</v>
      </c>
      <c r="AD2437" s="24" t="s">
        <v>77</v>
      </c>
      <c r="AE2437" s="26" t="s">
        <v>183</v>
      </c>
      <c r="AF2437" s="26"/>
      <c r="AG2437" s="26"/>
      <c r="AH2437" s="27" t="s">
        <v>184</v>
      </c>
      <c r="AI2437" s="27" t="s">
        <v>5470</v>
      </c>
      <c r="AJ2437" s="27" t="s">
        <v>5470</v>
      </c>
      <c r="AK2437" s="24" t="s">
        <v>121</v>
      </c>
      <c r="AL2437" s="24" t="s">
        <v>7086</v>
      </c>
      <c r="AM2437" s="23">
        <v>44221</v>
      </c>
      <c r="AN2437" s="28">
        <v>908526</v>
      </c>
      <c r="AO2437" s="28">
        <v>106454</v>
      </c>
      <c r="AP2437" s="24"/>
      <c r="AQ2437" s="24"/>
      <c r="AR2437" s="24"/>
      <c r="AS2437" s="24"/>
      <c r="AT2437" s="24"/>
      <c r="AU2437" s="24"/>
      <c r="AV2437" s="24"/>
      <c r="AW2437" s="24">
        <v>0</v>
      </c>
      <c r="AX2437" s="24"/>
      <c r="AY2437" s="24"/>
      <c r="AZ2437" s="24"/>
      <c r="BA2437" s="24"/>
      <c r="BB2437" s="24"/>
      <c r="BC2437" s="24"/>
      <c r="BD2437" s="24"/>
      <c r="BE2437" s="24"/>
      <c r="BF2437" s="23"/>
      <c r="BG2437" s="23"/>
      <c r="BH2437" s="23">
        <v>44368</v>
      </c>
      <c r="BI2437" s="26" t="s">
        <v>466</v>
      </c>
      <c r="BJ2437" s="26" t="s">
        <v>13657</v>
      </c>
      <c r="BK2437" s="29">
        <v>0</v>
      </c>
      <c r="BL2437" s="24" t="s">
        <v>129</v>
      </c>
      <c r="BM2437" s="22" t="str">
        <f ca="1">+IF(Tabla1[[#This Row],[FECHA INGRESO]]&gt;=44986,IF((TODAY()-Tabla1[[#This Row],[FECHA INGRESO]])&gt;=50,"ALERTA","TODAVÍA FALTA"),"N/A")</f>
        <v>N/A</v>
      </c>
      <c r="BN2437" s="7">
        <f>IFERROR((_xlfn.DAYS(Tabla1[[#This Row],[FECHA INGRESO]],Tabla1[[#This Row],[FECHA RETIRO]]))/30,"")</f>
        <v>-4.9000000000000004</v>
      </c>
    </row>
    <row r="2438" spans="1:66" x14ac:dyDescent="0.35">
      <c r="A2438" s="21">
        <v>52343666</v>
      </c>
      <c r="B2438" s="22" t="s">
        <v>13658</v>
      </c>
      <c r="C2438" s="23">
        <v>44221</v>
      </c>
      <c r="D2438" s="23" t="s">
        <v>93</v>
      </c>
      <c r="E2438" s="24" t="s">
        <v>94</v>
      </c>
      <c r="F2438" s="23" t="s">
        <v>70</v>
      </c>
      <c r="G2438" s="24"/>
      <c r="H2438" s="24">
        <v>24103824992</v>
      </c>
      <c r="I2438" s="24" t="s">
        <v>95</v>
      </c>
      <c r="J2438" s="24">
        <f>DATEDIF(Tabla1[[#This Row],[FECHA DE NACIMIENTO]],Tabla1[[#This Row],[FECHA ACTUAL]],"Y")</f>
        <v>47</v>
      </c>
      <c r="K2438" s="24" t="s">
        <v>73</v>
      </c>
      <c r="L2438" s="24" t="s">
        <v>112</v>
      </c>
      <c r="M2438" s="24">
        <v>0</v>
      </c>
      <c r="N2438" s="24">
        <v>1</v>
      </c>
      <c r="O2438" s="24">
        <v>3</v>
      </c>
      <c r="P2438" s="24" t="s">
        <v>101</v>
      </c>
      <c r="Q2438" s="23">
        <v>27874</v>
      </c>
      <c r="R2438" s="24" t="s">
        <v>76</v>
      </c>
      <c r="S2438" s="25">
        <v>45119</v>
      </c>
      <c r="T2438" s="24">
        <v>2643053</v>
      </c>
      <c r="U2438" s="24">
        <v>3115020232</v>
      </c>
      <c r="V2438" s="33" t="s">
        <v>13659</v>
      </c>
      <c r="W2438" s="24" t="s">
        <v>13660</v>
      </c>
      <c r="X2438" s="24" t="s">
        <v>13661</v>
      </c>
      <c r="Y2438" s="24" t="s">
        <v>13662</v>
      </c>
      <c r="Z2438" s="24"/>
      <c r="AA2438" s="24">
        <v>3103186900</v>
      </c>
      <c r="AB2438" s="24" t="s">
        <v>83</v>
      </c>
      <c r="AC2438" s="24" t="s">
        <v>83</v>
      </c>
      <c r="AD2438" s="24" t="e">
        <v>#REF!</v>
      </c>
      <c r="AE2438" s="26" t="s">
        <v>151</v>
      </c>
      <c r="AF2438" s="26"/>
      <c r="AG2438" s="26" t="s">
        <v>75</v>
      </c>
      <c r="AH2438" s="27" t="s">
        <v>955</v>
      </c>
      <c r="AI2438" s="27" t="s">
        <v>120</v>
      </c>
      <c r="AJ2438" s="27" t="s">
        <v>120</v>
      </c>
      <c r="AK2438" s="24" t="s">
        <v>121</v>
      </c>
      <c r="AL2438" s="24" t="s">
        <v>7086</v>
      </c>
      <c r="AM2438" s="23">
        <v>44221</v>
      </c>
      <c r="AN2438" s="28">
        <v>1160000</v>
      </c>
      <c r="AO2438" s="28">
        <v>140606</v>
      </c>
      <c r="AP2438" s="24">
        <v>0</v>
      </c>
      <c r="AQ2438" s="24">
        <v>0</v>
      </c>
      <c r="AR2438" s="24">
        <v>0</v>
      </c>
      <c r="AS2438" s="24">
        <v>0</v>
      </c>
      <c r="AT2438" s="24">
        <v>0</v>
      </c>
      <c r="AU2438" s="24">
        <v>0</v>
      </c>
      <c r="AV2438" s="24">
        <v>0</v>
      </c>
      <c r="AW2438" s="24">
        <v>0</v>
      </c>
      <c r="AX2438" s="24">
        <v>0</v>
      </c>
      <c r="AY2438" s="24">
        <v>0</v>
      </c>
      <c r="AZ2438" s="24">
        <v>0</v>
      </c>
      <c r="BA2438" s="24">
        <v>0</v>
      </c>
      <c r="BB2438" s="24">
        <v>0</v>
      </c>
      <c r="BC2438" s="24">
        <v>0</v>
      </c>
      <c r="BD2438" s="24">
        <v>0</v>
      </c>
      <c r="BE2438" s="24">
        <v>0</v>
      </c>
      <c r="BF2438" s="23"/>
      <c r="BG2438" s="23"/>
      <c r="BH2438" s="23" t="s">
        <v>75</v>
      </c>
      <c r="BI2438" s="26">
        <v>0</v>
      </c>
      <c r="BJ2438" s="26">
        <v>0</v>
      </c>
      <c r="BK2438" s="29">
        <v>0</v>
      </c>
      <c r="BL2438" s="24" t="s">
        <v>91</v>
      </c>
      <c r="BM2438" s="22" t="str">
        <f ca="1">+IF(Tabla1[[#This Row],[FECHA INGRESO]]&gt;=44986,IF((TODAY()-Tabla1[[#This Row],[FECHA INGRESO]])&gt;=50,"ALERTA","TODAVÍA FALTA"),"N/A")</f>
        <v>N/A</v>
      </c>
      <c r="BN2438" s="7" t="str">
        <f>IFERROR((_xlfn.DAYS(Tabla1[[#This Row],[FECHA INGRESO]],Tabla1[[#This Row],[FECHA RETIRO]]))/30,"")</f>
        <v/>
      </c>
    </row>
    <row r="2439" spans="1:66" x14ac:dyDescent="0.35">
      <c r="A2439" s="34">
        <v>1022361836</v>
      </c>
      <c r="B2439" s="22" t="s">
        <v>13663</v>
      </c>
      <c r="C2439" s="23">
        <v>44221</v>
      </c>
      <c r="D2439" s="23" t="s">
        <v>13664</v>
      </c>
      <c r="E2439" s="23" t="s">
        <v>111</v>
      </c>
      <c r="F2439" s="23" t="s">
        <v>70</v>
      </c>
      <c r="G2439" s="24"/>
      <c r="H2439" s="24">
        <v>24103826758</v>
      </c>
      <c r="I2439" s="24" t="s">
        <v>72</v>
      </c>
      <c r="J2439" s="24">
        <f>DATEDIF(Tabla1[[#This Row],[FECHA DE NACIMIENTO]],Tabla1[[#This Row],[FECHA ACTUAL]],"Y")</f>
        <v>33</v>
      </c>
      <c r="K2439" s="24" t="s">
        <v>96</v>
      </c>
      <c r="L2439" s="24" t="s">
        <v>112</v>
      </c>
      <c r="M2439" s="24">
        <v>1</v>
      </c>
      <c r="N2439" s="24">
        <v>1</v>
      </c>
      <c r="O2439" s="24">
        <v>3</v>
      </c>
      <c r="P2439" s="24" t="s">
        <v>101</v>
      </c>
      <c r="Q2439" s="23">
        <v>32975</v>
      </c>
      <c r="R2439" s="24" t="s">
        <v>76</v>
      </c>
      <c r="S2439" s="25">
        <v>45119</v>
      </c>
      <c r="T2439" s="24">
        <v>7117733</v>
      </c>
      <c r="U2439" s="24">
        <v>3196067976</v>
      </c>
      <c r="V2439" s="33" t="s">
        <v>13665</v>
      </c>
      <c r="W2439" s="24" t="s">
        <v>13666</v>
      </c>
      <c r="X2439" s="24" t="s">
        <v>13667</v>
      </c>
      <c r="Y2439" s="24" t="s">
        <v>13668</v>
      </c>
      <c r="Z2439" s="24" t="s">
        <v>117</v>
      </c>
      <c r="AA2439" s="24">
        <v>3112153086</v>
      </c>
      <c r="AB2439" s="24" t="s">
        <v>77</v>
      </c>
      <c r="AC2439" s="24" t="s">
        <v>77</v>
      </c>
      <c r="AD2439" s="24" t="s">
        <v>77</v>
      </c>
      <c r="AE2439" s="26" t="s">
        <v>183</v>
      </c>
      <c r="AF2439" s="26"/>
      <c r="AG2439" s="26"/>
      <c r="AH2439" s="27" t="s">
        <v>184</v>
      </c>
      <c r="AI2439" s="27" t="s">
        <v>5470</v>
      </c>
      <c r="AJ2439" s="27" t="s">
        <v>5470</v>
      </c>
      <c r="AK2439" s="24" t="s">
        <v>121</v>
      </c>
      <c r="AL2439" s="24" t="s">
        <v>7086</v>
      </c>
      <c r="AM2439" s="23">
        <v>44221</v>
      </c>
      <c r="AN2439" s="28">
        <v>908526</v>
      </c>
      <c r="AO2439" s="28">
        <v>106454</v>
      </c>
      <c r="AP2439" s="24"/>
      <c r="AQ2439" s="24"/>
      <c r="AR2439" s="24"/>
      <c r="AS2439" s="24"/>
      <c r="AT2439" s="24" t="e">
        <v>#N/A</v>
      </c>
      <c r="AU2439" s="24" t="e">
        <v>#N/A</v>
      </c>
      <c r="AV2439" s="24" t="e">
        <v>#N/A</v>
      </c>
      <c r="AW2439" s="24"/>
      <c r="AX2439" s="24"/>
      <c r="AY2439" s="24"/>
      <c r="AZ2439" s="24"/>
      <c r="BA2439" s="24"/>
      <c r="BB2439" s="24"/>
      <c r="BC2439" s="24"/>
      <c r="BD2439" s="24">
        <v>0</v>
      </c>
      <c r="BE2439" s="24">
        <v>0</v>
      </c>
      <c r="BF2439" s="23"/>
      <c r="BG2439" s="23"/>
      <c r="BH2439" s="23">
        <v>44267</v>
      </c>
      <c r="BI2439" s="26" t="s">
        <v>127</v>
      </c>
      <c r="BJ2439" s="26" t="s">
        <v>5148</v>
      </c>
      <c r="BK2439" s="29">
        <v>0</v>
      </c>
      <c r="BL2439" s="24" t="s">
        <v>129</v>
      </c>
      <c r="BM2439" s="22" t="str">
        <f ca="1">+IF(Tabla1[[#This Row],[FECHA INGRESO]]&gt;=44986,IF((TODAY()-Tabla1[[#This Row],[FECHA INGRESO]])&gt;=50,"ALERTA","TODAVÍA FALTA"),"N/A")</f>
        <v>N/A</v>
      </c>
      <c r="BN2439" s="7">
        <f>IFERROR((_xlfn.DAYS(Tabla1[[#This Row],[FECHA INGRESO]],Tabla1[[#This Row],[FECHA RETIRO]]))/30,"")</f>
        <v>-1.5333333333333334</v>
      </c>
    </row>
    <row r="2440" spans="1:66" x14ac:dyDescent="0.35">
      <c r="A2440" s="64">
        <v>1012406078</v>
      </c>
      <c r="B2440" s="22" t="s">
        <v>13669</v>
      </c>
      <c r="C2440" s="23">
        <v>44221</v>
      </c>
      <c r="D2440" s="23" t="s">
        <v>131</v>
      </c>
      <c r="E2440" s="23" t="s">
        <v>69</v>
      </c>
      <c r="F2440" s="23" t="s">
        <v>70</v>
      </c>
      <c r="G2440" s="24"/>
      <c r="H2440" s="24">
        <v>24103833871</v>
      </c>
      <c r="I2440" s="24" t="s">
        <v>95</v>
      </c>
      <c r="J2440" s="24">
        <f>DATEDIF(Tabla1[[#This Row],[FECHA DE NACIMIENTO]],Tabla1[[#This Row],[FECHA ACTUAL]],"Y")</f>
        <v>29</v>
      </c>
      <c r="K2440" s="24" t="s">
        <v>73</v>
      </c>
      <c r="L2440" s="24" t="s">
        <v>234</v>
      </c>
      <c r="M2440" s="24">
        <v>1</v>
      </c>
      <c r="N2440" s="24">
        <v>2</v>
      </c>
      <c r="O2440" s="24">
        <v>2</v>
      </c>
      <c r="P2440" s="24" t="s">
        <v>101</v>
      </c>
      <c r="Q2440" s="23">
        <v>34309</v>
      </c>
      <c r="R2440" s="24" t="s">
        <v>76</v>
      </c>
      <c r="S2440" s="25">
        <v>45119</v>
      </c>
      <c r="T2440" s="24"/>
      <c r="U2440" s="24">
        <v>3117493411</v>
      </c>
      <c r="V2440" s="33" t="s">
        <v>13670</v>
      </c>
      <c r="W2440" s="24" t="s">
        <v>13671</v>
      </c>
      <c r="X2440" s="24" t="s">
        <v>13672</v>
      </c>
      <c r="Y2440" s="24"/>
      <c r="Z2440" s="24" t="s">
        <v>117</v>
      </c>
      <c r="AA2440" s="24">
        <v>3117493411</v>
      </c>
      <c r="AB2440" s="24" t="s">
        <v>83</v>
      </c>
      <c r="AC2440" s="24" t="s">
        <v>83</v>
      </c>
      <c r="AD2440" s="24" t="e">
        <v>#REF!</v>
      </c>
      <c r="AE2440" s="26" t="s">
        <v>194</v>
      </c>
      <c r="AF2440" s="26" t="s">
        <v>395</v>
      </c>
      <c r="AG2440" s="26" t="s">
        <v>75</v>
      </c>
      <c r="AH2440" s="27" t="s">
        <v>955</v>
      </c>
      <c r="AI2440" s="27" t="s">
        <v>5470</v>
      </c>
      <c r="AJ2440" s="27" t="s">
        <v>5470</v>
      </c>
      <c r="AK2440" s="24" t="s">
        <v>121</v>
      </c>
      <c r="AL2440" s="24" t="s">
        <v>7086</v>
      </c>
      <c r="AM2440" s="23">
        <v>44221</v>
      </c>
      <c r="AN2440" s="28">
        <v>1160000</v>
      </c>
      <c r="AO2440" s="28">
        <v>140606</v>
      </c>
      <c r="AP2440" s="24">
        <v>0</v>
      </c>
      <c r="AQ2440" s="24">
        <v>0</v>
      </c>
      <c r="AR2440" s="24">
        <v>0</v>
      </c>
      <c r="AS2440" s="24">
        <v>0</v>
      </c>
      <c r="AT2440" s="24">
        <v>0</v>
      </c>
      <c r="AU2440" s="24">
        <v>0</v>
      </c>
      <c r="AV2440" s="24">
        <v>0</v>
      </c>
      <c r="AW2440" s="24">
        <v>0</v>
      </c>
      <c r="AX2440" s="24">
        <v>0</v>
      </c>
      <c r="AY2440" s="24">
        <v>0</v>
      </c>
      <c r="AZ2440" s="24">
        <v>0</v>
      </c>
      <c r="BA2440" s="24">
        <v>0</v>
      </c>
      <c r="BB2440" s="24">
        <v>0</v>
      </c>
      <c r="BC2440" s="24">
        <v>0</v>
      </c>
      <c r="BD2440" s="24">
        <v>0</v>
      </c>
      <c r="BE2440" s="24">
        <v>0</v>
      </c>
      <c r="BF2440" s="23"/>
      <c r="BG2440" s="23"/>
      <c r="BH2440" s="23" t="s">
        <v>75</v>
      </c>
      <c r="BI2440" s="26">
        <v>0</v>
      </c>
      <c r="BJ2440" s="26">
        <v>0</v>
      </c>
      <c r="BK2440" s="29">
        <v>0</v>
      </c>
      <c r="BL2440" s="24" t="s">
        <v>91</v>
      </c>
      <c r="BM2440" s="22" t="str">
        <f ca="1">+IF(Tabla1[[#This Row],[FECHA INGRESO]]&gt;=44986,IF((TODAY()-Tabla1[[#This Row],[FECHA INGRESO]])&gt;=50,"ALERTA","TODAVÍA FALTA"),"N/A")</f>
        <v>N/A</v>
      </c>
      <c r="BN2440" s="7" t="str">
        <f>IFERROR((_xlfn.DAYS(Tabla1[[#This Row],[FECHA INGRESO]],Tabla1[[#This Row],[FECHA RETIRO]]))/30,"")</f>
        <v/>
      </c>
    </row>
    <row r="2441" spans="1:66" x14ac:dyDescent="0.35">
      <c r="A2441" s="21">
        <v>1007596392</v>
      </c>
      <c r="B2441" s="22" t="s">
        <v>13673</v>
      </c>
      <c r="C2441" s="23">
        <v>44221</v>
      </c>
      <c r="D2441" s="23" t="s">
        <v>266</v>
      </c>
      <c r="E2441" s="23" t="s">
        <v>111</v>
      </c>
      <c r="F2441" s="23" t="s">
        <v>70</v>
      </c>
      <c r="G2441" s="24"/>
      <c r="H2441" s="24">
        <v>24103826169</v>
      </c>
      <c r="I2441" s="24" t="s">
        <v>95</v>
      </c>
      <c r="J2441" s="24">
        <f>DATEDIF(Tabla1[[#This Row],[FECHA DE NACIMIENTO]],Tabla1[[#This Row],[FECHA ACTUAL]],"Y")</f>
        <v>22</v>
      </c>
      <c r="K2441" s="24" t="s">
        <v>73</v>
      </c>
      <c r="L2441" s="24" t="s">
        <v>112</v>
      </c>
      <c r="M2441" s="24">
        <v>1</v>
      </c>
      <c r="N2441" s="24">
        <v>1</v>
      </c>
      <c r="O2441" s="24">
        <v>2</v>
      </c>
      <c r="P2441" s="24" t="s">
        <v>101</v>
      </c>
      <c r="Q2441" s="23">
        <v>36965</v>
      </c>
      <c r="R2441" s="24" t="s">
        <v>736</v>
      </c>
      <c r="S2441" s="25">
        <v>45119</v>
      </c>
      <c r="T2441" s="24"/>
      <c r="U2441" s="24">
        <v>3014928295</v>
      </c>
      <c r="V2441" s="33" t="s">
        <v>13674</v>
      </c>
      <c r="W2441" s="24" t="s">
        <v>13675</v>
      </c>
      <c r="X2441" s="24" t="s">
        <v>13676</v>
      </c>
      <c r="Y2441" s="24"/>
      <c r="Z2441" s="24" t="s">
        <v>3224</v>
      </c>
      <c r="AA2441" s="24">
        <v>3108802339</v>
      </c>
      <c r="AB2441" s="24" t="s">
        <v>83</v>
      </c>
      <c r="AC2441" s="24" t="s">
        <v>101</v>
      </c>
      <c r="AD2441" s="24" t="e">
        <v>#REF!</v>
      </c>
      <c r="AE2441" s="26" t="s">
        <v>183</v>
      </c>
      <c r="AF2441" s="26" t="s">
        <v>13677</v>
      </c>
      <c r="AG2441" s="26" t="s">
        <v>101</v>
      </c>
      <c r="AH2441" s="27" t="s">
        <v>184</v>
      </c>
      <c r="AI2441" s="27" t="s">
        <v>5470</v>
      </c>
      <c r="AJ2441" s="27" t="s">
        <v>5470</v>
      </c>
      <c r="AK2441" s="24" t="s">
        <v>121</v>
      </c>
      <c r="AL2441" s="24" t="s">
        <v>7086</v>
      </c>
      <c r="AM2441" s="23">
        <v>44221</v>
      </c>
      <c r="AN2441" s="28">
        <v>1000000</v>
      </c>
      <c r="AO2441" s="28">
        <v>117172</v>
      </c>
      <c r="AP2441" s="24">
        <v>0</v>
      </c>
      <c r="AQ2441" s="24">
        <v>0</v>
      </c>
      <c r="AR2441" s="24">
        <v>0</v>
      </c>
      <c r="AS2441" s="24">
        <v>0</v>
      </c>
      <c r="AT2441" s="24">
        <v>0</v>
      </c>
      <c r="AU2441" s="24">
        <v>0</v>
      </c>
      <c r="AV2441" s="24">
        <v>0</v>
      </c>
      <c r="AW2441" s="24">
        <v>0</v>
      </c>
      <c r="AX2441" s="24">
        <v>0</v>
      </c>
      <c r="AY2441" s="24">
        <v>0</v>
      </c>
      <c r="AZ2441" s="24">
        <v>0</v>
      </c>
      <c r="BA2441" s="24">
        <v>0</v>
      </c>
      <c r="BB2441" s="24">
        <v>0</v>
      </c>
      <c r="BC2441" s="24">
        <v>0</v>
      </c>
      <c r="BD2441" s="24">
        <v>0</v>
      </c>
      <c r="BE2441" s="24">
        <v>0</v>
      </c>
      <c r="BF2441" s="23"/>
      <c r="BG2441" s="23"/>
      <c r="BH2441" s="23">
        <v>44781</v>
      </c>
      <c r="BI2441" s="26" t="s">
        <v>127</v>
      </c>
      <c r="BJ2441" s="26" t="s">
        <v>3469</v>
      </c>
      <c r="BK2441" s="29">
        <v>0</v>
      </c>
      <c r="BL2441" s="24" t="s">
        <v>129</v>
      </c>
      <c r="BM2441" s="22" t="str">
        <f ca="1">+IF(Tabla1[[#This Row],[FECHA INGRESO]]&gt;=44986,IF((TODAY()-Tabla1[[#This Row],[FECHA INGRESO]])&gt;=50,"ALERTA","TODAVÍA FALTA"),"N/A")</f>
        <v>N/A</v>
      </c>
      <c r="BN2441" s="7">
        <f>IFERROR((_xlfn.DAYS(Tabla1[[#This Row],[FECHA INGRESO]],Tabla1[[#This Row],[FECHA RETIRO]]))/30,"")</f>
        <v>-18.666666666666668</v>
      </c>
    </row>
    <row r="2442" spans="1:66" x14ac:dyDescent="0.35">
      <c r="A2442" s="34">
        <v>1000155111</v>
      </c>
      <c r="B2442" s="22" t="s">
        <v>13678</v>
      </c>
      <c r="C2442" s="23">
        <v>44221</v>
      </c>
      <c r="D2442" s="23" t="s">
        <v>188</v>
      </c>
      <c r="E2442" s="23" t="s">
        <v>110</v>
      </c>
      <c r="F2442" s="23" t="s">
        <v>70</v>
      </c>
      <c r="G2442" s="24"/>
      <c r="H2442" s="24">
        <v>24093419190</v>
      </c>
      <c r="I2442" s="24" t="s">
        <v>95</v>
      </c>
      <c r="J2442" s="24">
        <f>DATEDIF(Tabla1[[#This Row],[FECHA DE NACIMIENTO]],Tabla1[[#This Row],[FECHA ACTUAL]],"Y")</f>
        <v>23</v>
      </c>
      <c r="K2442" s="24" t="s">
        <v>73</v>
      </c>
      <c r="L2442" s="24" t="s">
        <v>112</v>
      </c>
      <c r="M2442" s="24">
        <v>0</v>
      </c>
      <c r="N2442" s="24">
        <v>0</v>
      </c>
      <c r="O2442" s="24">
        <v>3</v>
      </c>
      <c r="P2442" s="24" t="s">
        <v>101</v>
      </c>
      <c r="Q2442" s="23">
        <v>36600</v>
      </c>
      <c r="R2442" s="24" t="s">
        <v>76</v>
      </c>
      <c r="S2442" s="25">
        <v>45119</v>
      </c>
      <c r="T2442" s="24"/>
      <c r="U2442" s="24" t="s">
        <v>13679</v>
      </c>
      <c r="V2442" s="33" t="s">
        <v>13680</v>
      </c>
      <c r="W2442" s="24" t="s">
        <v>13681</v>
      </c>
      <c r="X2442" s="24" t="s">
        <v>6304</v>
      </c>
      <c r="Y2442" s="24" t="s">
        <v>13682</v>
      </c>
      <c r="Z2442" s="24" t="s">
        <v>13639</v>
      </c>
      <c r="AA2442" s="24">
        <v>3504313087</v>
      </c>
      <c r="AB2442" s="24" t="s">
        <v>77</v>
      </c>
      <c r="AC2442" s="24" t="s">
        <v>77</v>
      </c>
      <c r="AD2442" s="24" t="s">
        <v>77</v>
      </c>
      <c r="AE2442" s="26" t="s">
        <v>183</v>
      </c>
      <c r="AF2442" s="26"/>
      <c r="AG2442" s="26"/>
      <c r="AH2442" s="27" t="s">
        <v>184</v>
      </c>
      <c r="AI2442" s="27" t="s">
        <v>5470</v>
      </c>
      <c r="AJ2442" s="27" t="s">
        <v>5470</v>
      </c>
      <c r="AK2442" s="24" t="s">
        <v>121</v>
      </c>
      <c r="AL2442" s="24" t="s">
        <v>7086</v>
      </c>
      <c r="AM2442" s="23">
        <v>44221</v>
      </c>
      <c r="AN2442" s="28">
        <v>908526</v>
      </c>
      <c r="AO2442" s="28">
        <v>106454</v>
      </c>
      <c r="AP2442" s="24"/>
      <c r="AQ2442" s="24"/>
      <c r="AR2442" s="24"/>
      <c r="AS2442" s="24"/>
      <c r="AT2442" s="24"/>
      <c r="AU2442" s="24"/>
      <c r="AV2442" s="24"/>
      <c r="AW2442" s="24">
        <v>0</v>
      </c>
      <c r="AX2442" s="24"/>
      <c r="AY2442" s="24"/>
      <c r="AZ2442" s="24"/>
      <c r="BA2442" s="24"/>
      <c r="BB2442" s="24"/>
      <c r="BC2442" s="24"/>
      <c r="BD2442" s="24">
        <v>0</v>
      </c>
      <c r="BE2442" s="24">
        <v>0</v>
      </c>
      <c r="BF2442" s="23"/>
      <c r="BG2442" s="23"/>
      <c r="BH2442" s="23">
        <v>44439</v>
      </c>
      <c r="BI2442" s="26" t="s">
        <v>127</v>
      </c>
      <c r="BJ2442" s="26" t="s">
        <v>337</v>
      </c>
      <c r="BK2442" s="29">
        <v>0</v>
      </c>
      <c r="BL2442" s="24" t="s">
        <v>129</v>
      </c>
      <c r="BM2442" s="22" t="str">
        <f ca="1">+IF(Tabla1[[#This Row],[FECHA INGRESO]]&gt;=44986,IF((TODAY()-Tabla1[[#This Row],[FECHA INGRESO]])&gt;=50,"ALERTA","TODAVÍA FALTA"),"N/A")</f>
        <v>N/A</v>
      </c>
      <c r="BN2442" s="7">
        <f>IFERROR((_xlfn.DAYS(Tabla1[[#This Row],[FECHA INGRESO]],Tabla1[[#This Row],[FECHA RETIRO]]))/30,"")</f>
        <v>-7.2666666666666666</v>
      </c>
    </row>
    <row r="2443" spans="1:66" x14ac:dyDescent="0.35">
      <c r="A2443" s="64">
        <v>1072193036</v>
      </c>
      <c r="B2443" s="22" t="s">
        <v>13683</v>
      </c>
      <c r="C2443" s="23">
        <v>44221</v>
      </c>
      <c r="D2443" s="23" t="s">
        <v>157</v>
      </c>
      <c r="E2443" s="23" t="s">
        <v>110</v>
      </c>
      <c r="F2443" s="23" t="s">
        <v>70</v>
      </c>
      <c r="G2443" s="24"/>
      <c r="H2443" s="24">
        <v>24103828273</v>
      </c>
      <c r="I2443" s="24" t="s">
        <v>72</v>
      </c>
      <c r="J2443" s="24">
        <f>DATEDIF(Tabla1[[#This Row],[FECHA DE NACIMIENTO]],Tabla1[[#This Row],[FECHA ACTUAL]],"Y")</f>
        <v>30</v>
      </c>
      <c r="K2443" s="24" t="s">
        <v>73</v>
      </c>
      <c r="L2443" s="24" t="s">
        <v>112</v>
      </c>
      <c r="M2443" s="24">
        <v>2</v>
      </c>
      <c r="N2443" s="24">
        <v>2</v>
      </c>
      <c r="O2443" s="24">
        <v>3</v>
      </c>
      <c r="P2443" s="24" t="s">
        <v>101</v>
      </c>
      <c r="Q2443" s="23">
        <v>33923</v>
      </c>
      <c r="R2443" s="24" t="s">
        <v>1544</v>
      </c>
      <c r="S2443" s="25">
        <v>45119</v>
      </c>
      <c r="T2443" s="24"/>
      <c r="U2443" s="24">
        <v>3005299328</v>
      </c>
      <c r="V2443" s="33" t="s">
        <v>13684</v>
      </c>
      <c r="W2443" s="24" t="s">
        <v>13685</v>
      </c>
      <c r="X2443" s="24" t="s">
        <v>13320</v>
      </c>
      <c r="Y2443" s="24"/>
      <c r="Z2443" s="24" t="s">
        <v>3224</v>
      </c>
      <c r="AA2443" s="24">
        <v>3007226126</v>
      </c>
      <c r="AB2443" s="24" t="s">
        <v>101</v>
      </c>
      <c r="AC2443" s="24" t="s">
        <v>83</v>
      </c>
      <c r="AD2443" s="24" t="e">
        <v>#REF!</v>
      </c>
      <c r="AE2443" s="26" t="s">
        <v>183</v>
      </c>
      <c r="AF2443" s="26"/>
      <c r="AG2443" s="26" t="s">
        <v>75</v>
      </c>
      <c r="AH2443" s="27" t="s">
        <v>955</v>
      </c>
      <c r="AI2443" s="27" t="s">
        <v>5470</v>
      </c>
      <c r="AJ2443" s="27" t="s">
        <v>5470</v>
      </c>
      <c r="AK2443" s="24" t="s">
        <v>121</v>
      </c>
      <c r="AL2443" s="24" t="s">
        <v>7086</v>
      </c>
      <c r="AM2443" s="23">
        <v>44221</v>
      </c>
      <c r="AN2443" s="28">
        <v>1160000</v>
      </c>
      <c r="AO2443" s="28">
        <v>140606</v>
      </c>
      <c r="AP2443" s="24">
        <v>0</v>
      </c>
      <c r="AQ2443" s="24">
        <v>0</v>
      </c>
      <c r="AR2443" s="24">
        <v>0</v>
      </c>
      <c r="AS2443" s="24">
        <v>0</v>
      </c>
      <c r="AT2443" s="24">
        <v>0</v>
      </c>
      <c r="AU2443" s="24">
        <v>0</v>
      </c>
      <c r="AV2443" s="24">
        <v>0</v>
      </c>
      <c r="AW2443" s="24">
        <v>0</v>
      </c>
      <c r="AX2443" s="24">
        <v>0</v>
      </c>
      <c r="AY2443" s="24">
        <v>0</v>
      </c>
      <c r="AZ2443" s="24">
        <v>0</v>
      </c>
      <c r="BA2443" s="24">
        <v>0</v>
      </c>
      <c r="BB2443" s="24">
        <v>0</v>
      </c>
      <c r="BC2443" s="24">
        <v>0</v>
      </c>
      <c r="BD2443" s="24">
        <v>0</v>
      </c>
      <c r="BE2443" s="24">
        <v>0</v>
      </c>
      <c r="BF2443" s="23"/>
      <c r="BG2443" s="23"/>
      <c r="BH2443" s="23" t="s">
        <v>75</v>
      </c>
      <c r="BI2443" s="26">
        <v>0</v>
      </c>
      <c r="BJ2443" s="26">
        <v>0</v>
      </c>
      <c r="BK2443" s="29">
        <v>0</v>
      </c>
      <c r="BL2443" s="24" t="s">
        <v>91</v>
      </c>
      <c r="BM2443" s="22" t="str">
        <f ca="1">+IF(Tabla1[[#This Row],[FECHA INGRESO]]&gt;=44986,IF((TODAY()-Tabla1[[#This Row],[FECHA INGRESO]])&gt;=50,"ALERTA","TODAVÍA FALTA"),"N/A")</f>
        <v>N/A</v>
      </c>
      <c r="BN2443" s="7" t="str">
        <f>IFERROR((_xlfn.DAYS(Tabla1[[#This Row],[FECHA INGRESO]],Tabla1[[#This Row],[FECHA RETIRO]]))/30,"")</f>
        <v/>
      </c>
    </row>
    <row r="2444" spans="1:66" x14ac:dyDescent="0.35">
      <c r="A2444" s="34">
        <v>1018512782</v>
      </c>
      <c r="B2444" s="22" t="s">
        <v>13686</v>
      </c>
      <c r="C2444" s="23">
        <v>44221</v>
      </c>
      <c r="D2444" s="23" t="s">
        <v>93</v>
      </c>
      <c r="E2444" s="24" t="s">
        <v>94</v>
      </c>
      <c r="F2444" s="23" t="s">
        <v>70</v>
      </c>
      <c r="G2444" s="24"/>
      <c r="H2444" s="24">
        <v>24103827162</v>
      </c>
      <c r="I2444" s="24" t="s">
        <v>72</v>
      </c>
      <c r="J2444" s="24">
        <f>DATEDIF(Tabla1[[#This Row],[FECHA DE NACIMIENTO]],Tabla1[[#This Row],[FECHA ACTUAL]],"Y")</f>
        <v>23</v>
      </c>
      <c r="K2444" s="24" t="s">
        <v>73</v>
      </c>
      <c r="L2444" s="24" t="s">
        <v>112</v>
      </c>
      <c r="M2444" s="24">
        <v>0</v>
      </c>
      <c r="N2444" s="24">
        <v>0</v>
      </c>
      <c r="O2444" s="24">
        <v>1</v>
      </c>
      <c r="P2444" s="24" t="s">
        <v>101</v>
      </c>
      <c r="Q2444" s="23">
        <v>36385</v>
      </c>
      <c r="R2444" s="24" t="s">
        <v>76</v>
      </c>
      <c r="S2444" s="25">
        <v>45119</v>
      </c>
      <c r="T2444" s="24"/>
      <c r="U2444" s="24">
        <v>3015105103</v>
      </c>
      <c r="V2444" s="33" t="s">
        <v>13687</v>
      </c>
      <c r="W2444" s="24" t="s">
        <v>13688</v>
      </c>
      <c r="X2444" s="24" t="s">
        <v>9365</v>
      </c>
      <c r="Y2444" s="24" t="s">
        <v>13689</v>
      </c>
      <c r="Z2444" s="24" t="s">
        <v>117</v>
      </c>
      <c r="AA2444" s="24">
        <v>3132596420</v>
      </c>
      <c r="AB2444" s="24" t="s">
        <v>77</v>
      </c>
      <c r="AC2444" s="24" t="s">
        <v>77</v>
      </c>
      <c r="AD2444" s="24" t="s">
        <v>77</v>
      </c>
      <c r="AE2444" s="26" t="s">
        <v>183</v>
      </c>
      <c r="AF2444" s="26"/>
      <c r="AG2444" s="26"/>
      <c r="AH2444" s="27" t="s">
        <v>184</v>
      </c>
      <c r="AI2444" s="27" t="s">
        <v>5470</v>
      </c>
      <c r="AJ2444" s="27" t="s">
        <v>5470</v>
      </c>
      <c r="AK2444" s="24" t="s">
        <v>121</v>
      </c>
      <c r="AL2444" s="24" t="s">
        <v>7086</v>
      </c>
      <c r="AM2444" s="23">
        <v>44221</v>
      </c>
      <c r="AN2444" s="28">
        <v>908526</v>
      </c>
      <c r="AO2444" s="28">
        <v>106454</v>
      </c>
      <c r="AP2444" s="24"/>
      <c r="AQ2444" s="24"/>
      <c r="AR2444" s="24"/>
      <c r="AS2444" s="24"/>
      <c r="AT2444" s="24"/>
      <c r="AU2444" s="24"/>
      <c r="AV2444" s="24"/>
      <c r="AW2444" s="24">
        <v>0</v>
      </c>
      <c r="AX2444" s="24"/>
      <c r="AY2444" s="24"/>
      <c r="AZ2444" s="24"/>
      <c r="BA2444" s="24"/>
      <c r="BB2444" s="24"/>
      <c r="BC2444" s="24"/>
      <c r="BD2444" s="24">
        <v>0</v>
      </c>
      <c r="BE2444" s="24">
        <v>0</v>
      </c>
      <c r="BF2444" s="23"/>
      <c r="BG2444" s="23"/>
      <c r="BH2444" s="23">
        <v>44389</v>
      </c>
      <c r="BI2444" s="26" t="s">
        <v>466</v>
      </c>
      <c r="BJ2444" s="26" t="s">
        <v>13690</v>
      </c>
      <c r="BK2444" s="29">
        <v>0</v>
      </c>
      <c r="BL2444" s="24" t="s">
        <v>129</v>
      </c>
      <c r="BM2444" s="22" t="str">
        <f ca="1">+IF(Tabla1[[#This Row],[FECHA INGRESO]]&gt;=44986,IF((TODAY()-Tabla1[[#This Row],[FECHA INGRESO]])&gt;=50,"ALERTA","TODAVÍA FALTA"),"N/A")</f>
        <v>N/A</v>
      </c>
      <c r="BN2444" s="7">
        <f>IFERROR((_xlfn.DAYS(Tabla1[[#This Row],[FECHA INGRESO]],Tabla1[[#This Row],[FECHA RETIRO]]))/30,"")</f>
        <v>-5.6</v>
      </c>
    </row>
    <row r="2445" spans="1:66" x14ac:dyDescent="0.35">
      <c r="A2445" s="64">
        <v>1023934320</v>
      </c>
      <c r="B2445" s="22" t="s">
        <v>13691</v>
      </c>
      <c r="C2445" s="23">
        <v>44221</v>
      </c>
      <c r="D2445" s="23" t="s">
        <v>93</v>
      </c>
      <c r="E2445" s="24" t="s">
        <v>94</v>
      </c>
      <c r="F2445" s="23" t="s">
        <v>70</v>
      </c>
      <c r="G2445" s="24"/>
      <c r="H2445" s="24">
        <v>24103831464</v>
      </c>
      <c r="I2445" s="24" t="s">
        <v>95</v>
      </c>
      <c r="J2445" s="24">
        <f>DATEDIF(Tabla1[[#This Row],[FECHA DE NACIMIENTO]],Tabla1[[#This Row],[FECHA ACTUAL]],"Y")</f>
        <v>29</v>
      </c>
      <c r="K2445" s="24" t="s">
        <v>73</v>
      </c>
      <c r="L2445" s="24" t="s">
        <v>234</v>
      </c>
      <c r="M2445" s="24">
        <v>3</v>
      </c>
      <c r="N2445" s="24">
        <v>3</v>
      </c>
      <c r="O2445" s="24">
        <v>1</v>
      </c>
      <c r="P2445" s="24" t="s">
        <v>101</v>
      </c>
      <c r="Q2445" s="23">
        <v>34521</v>
      </c>
      <c r="R2445" s="24" t="s">
        <v>76</v>
      </c>
      <c r="S2445" s="25">
        <v>45119</v>
      </c>
      <c r="T2445" s="24"/>
      <c r="U2445" s="24">
        <v>3219411587</v>
      </c>
      <c r="V2445" s="33" t="s">
        <v>13692</v>
      </c>
      <c r="W2445" s="24" t="s">
        <v>13693</v>
      </c>
      <c r="X2445" s="24" t="s">
        <v>13694</v>
      </c>
      <c r="Y2445" s="24" t="s">
        <v>13695</v>
      </c>
      <c r="Z2445" s="24" t="s">
        <v>82</v>
      </c>
      <c r="AA2445" s="24">
        <v>3145754134</v>
      </c>
      <c r="AB2445" s="24" t="s">
        <v>101</v>
      </c>
      <c r="AC2445" s="24" t="s">
        <v>83</v>
      </c>
      <c r="AD2445" s="24" t="e">
        <v>#REF!</v>
      </c>
      <c r="AE2445" s="26" t="s">
        <v>183</v>
      </c>
      <c r="AF2445" s="26"/>
      <c r="AG2445" s="26" t="s">
        <v>75</v>
      </c>
      <c r="AH2445" s="27" t="s">
        <v>955</v>
      </c>
      <c r="AI2445" s="27" t="s">
        <v>5470</v>
      </c>
      <c r="AJ2445" s="27" t="s">
        <v>5470</v>
      </c>
      <c r="AK2445" s="24" t="s">
        <v>121</v>
      </c>
      <c r="AL2445" s="24" t="s">
        <v>7086</v>
      </c>
      <c r="AM2445" s="23">
        <v>44221</v>
      </c>
      <c r="AN2445" s="28">
        <v>1160000</v>
      </c>
      <c r="AO2445" s="28">
        <v>140606</v>
      </c>
      <c r="AP2445" s="24">
        <v>0</v>
      </c>
      <c r="AQ2445" s="24">
        <v>0</v>
      </c>
      <c r="AR2445" s="24">
        <v>0</v>
      </c>
      <c r="AS2445" s="24">
        <v>0</v>
      </c>
      <c r="AT2445" s="24">
        <v>0</v>
      </c>
      <c r="AU2445" s="24">
        <v>0</v>
      </c>
      <c r="AV2445" s="24">
        <v>0</v>
      </c>
      <c r="AW2445" s="24">
        <v>0</v>
      </c>
      <c r="AX2445" s="24">
        <v>0</v>
      </c>
      <c r="AY2445" s="24">
        <v>0</v>
      </c>
      <c r="AZ2445" s="24">
        <v>0</v>
      </c>
      <c r="BA2445" s="24">
        <v>0</v>
      </c>
      <c r="BB2445" s="24">
        <v>0</v>
      </c>
      <c r="BC2445" s="24">
        <v>0</v>
      </c>
      <c r="BD2445" s="24">
        <v>0</v>
      </c>
      <c r="BE2445" s="24">
        <v>0</v>
      </c>
      <c r="BF2445" s="23"/>
      <c r="BG2445" s="23"/>
      <c r="BH2445" s="23" t="s">
        <v>75</v>
      </c>
      <c r="BI2445" s="26">
        <v>0</v>
      </c>
      <c r="BJ2445" s="26">
        <v>0</v>
      </c>
      <c r="BK2445" s="29">
        <v>0</v>
      </c>
      <c r="BL2445" s="24" t="s">
        <v>91</v>
      </c>
      <c r="BM2445" s="22" t="str">
        <f ca="1">+IF(Tabla1[[#This Row],[FECHA INGRESO]]&gt;=44986,IF((TODAY()-Tabla1[[#This Row],[FECHA INGRESO]])&gt;=50,"ALERTA","TODAVÍA FALTA"),"N/A")</f>
        <v>N/A</v>
      </c>
      <c r="BN2445" s="7" t="str">
        <f>IFERROR((_xlfn.DAYS(Tabla1[[#This Row],[FECHA INGRESO]],Tabla1[[#This Row],[FECHA RETIRO]]))/30,"")</f>
        <v/>
      </c>
    </row>
    <row r="2446" spans="1:66" x14ac:dyDescent="0.35">
      <c r="A2446" s="34">
        <v>1013685320</v>
      </c>
      <c r="B2446" s="22" t="s">
        <v>12011</v>
      </c>
      <c r="C2446" s="23">
        <v>44221</v>
      </c>
      <c r="D2446" s="23" t="s">
        <v>4008</v>
      </c>
      <c r="E2446" s="23" t="s">
        <v>69</v>
      </c>
      <c r="F2446" s="23" t="s">
        <v>70</v>
      </c>
      <c r="G2446" s="24"/>
      <c r="H2446" s="24">
        <v>24103832164</v>
      </c>
      <c r="I2446" s="24" t="s">
        <v>95</v>
      </c>
      <c r="J2446" s="24">
        <f>DATEDIF(Tabla1[[#This Row],[FECHA DE NACIMIENTO]],Tabla1[[#This Row],[FECHA ACTUAL]],"Y")</f>
        <v>24</v>
      </c>
      <c r="K2446" s="24" t="s">
        <v>96</v>
      </c>
      <c r="L2446" s="24" t="s">
        <v>112</v>
      </c>
      <c r="M2446" s="24">
        <v>0</v>
      </c>
      <c r="N2446" s="24">
        <v>0</v>
      </c>
      <c r="O2446" s="24">
        <v>3</v>
      </c>
      <c r="P2446" s="24" t="s">
        <v>101</v>
      </c>
      <c r="Q2446" s="23">
        <v>36117</v>
      </c>
      <c r="R2446" s="24" t="s">
        <v>76</v>
      </c>
      <c r="S2446" s="25">
        <v>45119</v>
      </c>
      <c r="T2446" s="24">
        <v>7471024</v>
      </c>
      <c r="U2446" s="24">
        <v>3132248235</v>
      </c>
      <c r="V2446" s="33" t="s">
        <v>12012</v>
      </c>
      <c r="W2446" s="24" t="s">
        <v>13696</v>
      </c>
      <c r="X2446" s="24" t="s">
        <v>13621</v>
      </c>
      <c r="Y2446" s="24" t="s">
        <v>13697</v>
      </c>
      <c r="Z2446" s="24" t="s">
        <v>117</v>
      </c>
      <c r="AA2446" s="24">
        <v>3203535679</v>
      </c>
      <c r="AB2446" s="24" t="s">
        <v>77</v>
      </c>
      <c r="AC2446" s="24" t="s">
        <v>77</v>
      </c>
      <c r="AD2446" s="24" t="s">
        <v>77</v>
      </c>
      <c r="AE2446" s="26" t="s">
        <v>183</v>
      </c>
      <c r="AF2446" s="26"/>
      <c r="AG2446" s="26"/>
      <c r="AH2446" s="27" t="s">
        <v>184</v>
      </c>
      <c r="AI2446" s="27" t="s">
        <v>5470</v>
      </c>
      <c r="AJ2446" s="27" t="s">
        <v>5470</v>
      </c>
      <c r="AK2446" s="24" t="s">
        <v>121</v>
      </c>
      <c r="AL2446" s="24" t="s">
        <v>7086</v>
      </c>
      <c r="AM2446" s="23">
        <v>44221</v>
      </c>
      <c r="AN2446" s="28">
        <v>908526</v>
      </c>
      <c r="AO2446" s="28">
        <v>106454</v>
      </c>
      <c r="AP2446" s="24"/>
      <c r="AQ2446" s="24"/>
      <c r="AR2446" s="24"/>
      <c r="AS2446" s="24"/>
      <c r="AT2446" s="24" t="e">
        <v>#N/A</v>
      </c>
      <c r="AU2446" s="24" t="e">
        <v>#N/A</v>
      </c>
      <c r="AV2446" s="24" t="e">
        <v>#N/A</v>
      </c>
      <c r="AW2446" s="24"/>
      <c r="AX2446" s="24"/>
      <c r="AY2446" s="24"/>
      <c r="AZ2446" s="24"/>
      <c r="BA2446" s="24"/>
      <c r="BB2446" s="24"/>
      <c r="BC2446" s="24"/>
      <c r="BD2446" s="24">
        <v>0</v>
      </c>
      <c r="BE2446" s="24">
        <v>0</v>
      </c>
      <c r="BF2446" s="23"/>
      <c r="BG2446" s="23"/>
      <c r="BH2446" s="23">
        <v>44270</v>
      </c>
      <c r="BI2446" s="26" t="s">
        <v>10014</v>
      </c>
      <c r="BJ2446" s="26" t="s">
        <v>13698</v>
      </c>
      <c r="BK2446" s="29">
        <v>0</v>
      </c>
      <c r="BL2446" s="24" t="s">
        <v>129</v>
      </c>
      <c r="BM2446" s="22" t="str">
        <f ca="1">+IF(Tabla1[[#This Row],[FECHA INGRESO]]&gt;=44986,IF((TODAY()-Tabla1[[#This Row],[FECHA INGRESO]])&gt;=50,"ALERTA","TODAVÍA FALTA"),"N/A")</f>
        <v>N/A</v>
      </c>
      <c r="BN2446" s="7">
        <f>IFERROR((_xlfn.DAYS(Tabla1[[#This Row],[FECHA INGRESO]],Tabla1[[#This Row],[FECHA RETIRO]]))/30,"")</f>
        <v>-1.6333333333333333</v>
      </c>
    </row>
    <row r="2447" spans="1:66" x14ac:dyDescent="0.35">
      <c r="A2447" s="34">
        <v>1113313355</v>
      </c>
      <c r="B2447" s="22" t="s">
        <v>13699</v>
      </c>
      <c r="C2447" s="23">
        <v>44221</v>
      </c>
      <c r="D2447" s="23" t="s">
        <v>266</v>
      </c>
      <c r="E2447" s="24" t="s">
        <v>94</v>
      </c>
      <c r="F2447" s="23" t="s">
        <v>70</v>
      </c>
      <c r="G2447" s="24"/>
      <c r="H2447" s="24">
        <v>24103856230</v>
      </c>
      <c r="I2447" s="24" t="s">
        <v>72</v>
      </c>
      <c r="J2447" s="24">
        <f>DATEDIF(Tabla1[[#This Row],[FECHA DE NACIMIENTO]],Tabla1[[#This Row],[FECHA ACTUAL]],"Y")</f>
        <v>25</v>
      </c>
      <c r="K2447" s="24" t="s">
        <v>96</v>
      </c>
      <c r="L2447" s="24" t="s">
        <v>112</v>
      </c>
      <c r="M2447" s="24">
        <v>0</v>
      </c>
      <c r="N2447" s="24">
        <v>3</v>
      </c>
      <c r="O2447" s="24">
        <v>3</v>
      </c>
      <c r="P2447" s="24" t="s">
        <v>101</v>
      </c>
      <c r="Q2447" s="23">
        <v>35885</v>
      </c>
      <c r="R2447" s="24" t="s">
        <v>10855</v>
      </c>
      <c r="S2447" s="25">
        <v>45119</v>
      </c>
      <c r="T2447" s="24"/>
      <c r="U2447" s="24">
        <v>3233141712</v>
      </c>
      <c r="V2447" s="33" t="s">
        <v>13700</v>
      </c>
      <c r="W2447" s="24" t="s">
        <v>13701</v>
      </c>
      <c r="X2447" s="24" t="s">
        <v>6714</v>
      </c>
      <c r="Y2447" s="24" t="s">
        <v>13702</v>
      </c>
      <c r="Z2447" s="24" t="s">
        <v>285</v>
      </c>
      <c r="AA2447" s="24">
        <v>3203144258</v>
      </c>
      <c r="AB2447" s="24" t="s">
        <v>77</v>
      </c>
      <c r="AC2447" s="24" t="s">
        <v>77</v>
      </c>
      <c r="AD2447" s="24" t="s">
        <v>77</v>
      </c>
      <c r="AE2447" s="26" t="s">
        <v>183</v>
      </c>
      <c r="AF2447" s="26"/>
      <c r="AG2447" s="26"/>
      <c r="AH2447" s="27" t="s">
        <v>184</v>
      </c>
      <c r="AI2447" s="27" t="s">
        <v>487</v>
      </c>
      <c r="AJ2447" s="27" t="s">
        <v>487</v>
      </c>
      <c r="AK2447" s="24" t="s">
        <v>121</v>
      </c>
      <c r="AL2447" s="24" t="s">
        <v>7086</v>
      </c>
      <c r="AM2447" s="23">
        <v>44221</v>
      </c>
      <c r="AN2447" s="28">
        <v>908526</v>
      </c>
      <c r="AO2447" s="28">
        <v>106454</v>
      </c>
      <c r="AP2447" s="24" t="s">
        <v>13703</v>
      </c>
      <c r="AQ2447" s="24"/>
      <c r="AR2447" s="24"/>
      <c r="AS2447" s="24"/>
      <c r="AT2447" s="24"/>
      <c r="AU2447" s="24"/>
      <c r="AV2447" s="24"/>
      <c r="AW2447" s="24">
        <v>0</v>
      </c>
      <c r="AX2447" s="24"/>
      <c r="AY2447" s="24"/>
      <c r="AZ2447" s="24"/>
      <c r="BA2447" s="24"/>
      <c r="BB2447" s="24"/>
      <c r="BC2447" s="24"/>
      <c r="BD2447" s="24">
        <v>0</v>
      </c>
      <c r="BE2447" s="24">
        <v>0</v>
      </c>
      <c r="BF2447" s="23"/>
      <c r="BG2447" s="23"/>
      <c r="BH2447" s="23">
        <v>44421</v>
      </c>
      <c r="BI2447" s="26" t="s">
        <v>466</v>
      </c>
      <c r="BJ2447" s="26" t="s">
        <v>5148</v>
      </c>
      <c r="BK2447" s="29">
        <v>0</v>
      </c>
      <c r="BL2447" s="24" t="s">
        <v>129</v>
      </c>
      <c r="BM2447" s="22" t="str">
        <f ca="1">+IF(Tabla1[[#This Row],[FECHA INGRESO]]&gt;=44986,IF((TODAY()-Tabla1[[#This Row],[FECHA INGRESO]])&gt;=50,"ALERTA","TODAVÍA FALTA"),"N/A")</f>
        <v>N/A</v>
      </c>
      <c r="BN2447" s="7">
        <f>IFERROR((_xlfn.DAYS(Tabla1[[#This Row],[FECHA INGRESO]],Tabla1[[#This Row],[FECHA RETIRO]]))/30,"")</f>
        <v>-6.666666666666667</v>
      </c>
    </row>
    <row r="2448" spans="1:66" x14ac:dyDescent="0.35">
      <c r="A2448" s="34">
        <v>1023874246</v>
      </c>
      <c r="B2448" s="22" t="s">
        <v>13704</v>
      </c>
      <c r="C2448" s="44">
        <v>44221</v>
      </c>
      <c r="D2448" s="23" t="s">
        <v>93</v>
      </c>
      <c r="E2448" s="23" t="s">
        <v>111</v>
      </c>
      <c r="F2448" s="44" t="s">
        <v>70</v>
      </c>
      <c r="G2448" s="36"/>
      <c r="H2448" s="36">
        <v>24103825940</v>
      </c>
      <c r="I2448" s="36" t="s">
        <v>95</v>
      </c>
      <c r="J2448" s="24">
        <f>DATEDIF(Tabla1[[#This Row],[FECHA DE NACIMIENTO]],Tabla1[[#This Row],[FECHA ACTUAL]],"Y")</f>
        <v>35</v>
      </c>
      <c r="K2448" s="36" t="s">
        <v>73</v>
      </c>
      <c r="L2448" s="36" t="s">
        <v>206</v>
      </c>
      <c r="M2448" s="36">
        <v>2</v>
      </c>
      <c r="N2448" s="36">
        <v>2</v>
      </c>
      <c r="O2448" s="36">
        <v>1</v>
      </c>
      <c r="P2448" s="36" t="s">
        <v>101</v>
      </c>
      <c r="Q2448" s="44">
        <v>32069</v>
      </c>
      <c r="R2448" s="24" t="s">
        <v>76</v>
      </c>
      <c r="S2448" s="25">
        <v>45119</v>
      </c>
      <c r="T2448" s="36"/>
      <c r="U2448" s="36">
        <v>3222338829</v>
      </c>
      <c r="V2448" s="62" t="s">
        <v>13705</v>
      </c>
      <c r="W2448" s="24" t="s">
        <v>13706</v>
      </c>
      <c r="X2448" s="24" t="s">
        <v>12976</v>
      </c>
      <c r="Y2448" s="24" t="s">
        <v>13707</v>
      </c>
      <c r="Z2448" s="24" t="s">
        <v>117</v>
      </c>
      <c r="AA2448" s="24">
        <v>3124779187</v>
      </c>
      <c r="AB2448" s="24" t="s">
        <v>77</v>
      </c>
      <c r="AC2448" s="24" t="s">
        <v>77</v>
      </c>
      <c r="AD2448" s="24" t="s">
        <v>77</v>
      </c>
      <c r="AE2448" s="26" t="s">
        <v>183</v>
      </c>
      <c r="AF2448" s="26"/>
      <c r="AG2448" s="26"/>
      <c r="AH2448" s="27" t="s">
        <v>184</v>
      </c>
      <c r="AI2448" s="27" t="s">
        <v>5470</v>
      </c>
      <c r="AJ2448" s="27" t="s">
        <v>5470</v>
      </c>
      <c r="AK2448" s="24" t="s">
        <v>121</v>
      </c>
      <c r="AL2448" s="24" t="s">
        <v>7086</v>
      </c>
      <c r="AM2448" s="23">
        <v>44221</v>
      </c>
      <c r="AN2448" s="28">
        <v>908526</v>
      </c>
      <c r="AO2448" s="28">
        <v>106454</v>
      </c>
      <c r="AP2448" s="24"/>
      <c r="AQ2448" s="24"/>
      <c r="AR2448" s="24"/>
      <c r="AS2448" s="24"/>
      <c r="AT2448" s="24" t="e">
        <v>#N/A</v>
      </c>
      <c r="AU2448" s="24" t="e">
        <v>#N/A</v>
      </c>
      <c r="AV2448" s="24" t="e">
        <v>#N/A</v>
      </c>
      <c r="AW2448" s="24"/>
      <c r="AX2448" s="24"/>
      <c r="AY2448" s="24"/>
      <c r="AZ2448" s="24"/>
      <c r="BA2448" s="24"/>
      <c r="BB2448" s="24"/>
      <c r="BC2448" s="24"/>
      <c r="BD2448" s="24">
        <v>0</v>
      </c>
      <c r="BE2448" s="24">
        <v>0</v>
      </c>
      <c r="BF2448" s="23"/>
      <c r="BG2448" s="23"/>
      <c r="BH2448" s="23">
        <v>44257</v>
      </c>
      <c r="BI2448" s="26" t="s">
        <v>10014</v>
      </c>
      <c r="BJ2448" s="26" t="s">
        <v>13698</v>
      </c>
      <c r="BK2448" s="29">
        <v>0</v>
      </c>
      <c r="BL2448" s="24" t="s">
        <v>129</v>
      </c>
      <c r="BM2448" s="22" t="str">
        <f ca="1">+IF(Tabla1[[#This Row],[FECHA INGRESO]]&gt;=44986,IF((TODAY()-Tabla1[[#This Row],[FECHA INGRESO]])&gt;=50,"ALERTA","TODAVÍA FALTA"),"N/A")</f>
        <v>N/A</v>
      </c>
      <c r="BN2448" s="7">
        <f>IFERROR((_xlfn.DAYS(Tabla1[[#This Row],[FECHA INGRESO]],Tabla1[[#This Row],[FECHA RETIRO]]))/30,"")</f>
        <v>-1.2</v>
      </c>
    </row>
    <row r="2449" spans="1:66" x14ac:dyDescent="0.35">
      <c r="A2449" s="34">
        <v>1019047954</v>
      </c>
      <c r="B2449" s="22" t="s">
        <v>13708</v>
      </c>
      <c r="C2449" s="23">
        <v>44221</v>
      </c>
      <c r="D2449" s="23" t="s">
        <v>266</v>
      </c>
      <c r="E2449" s="23" t="s">
        <v>111</v>
      </c>
      <c r="F2449" s="23" t="s">
        <v>70</v>
      </c>
      <c r="G2449" s="24"/>
      <c r="H2449" s="24">
        <v>24103834874</v>
      </c>
      <c r="I2449" s="24" t="s">
        <v>72</v>
      </c>
      <c r="J2449" s="24">
        <f>DATEDIF(Tabla1[[#This Row],[FECHA DE NACIMIENTO]],Tabla1[[#This Row],[FECHA ACTUAL]],"Y")</f>
        <v>33</v>
      </c>
      <c r="K2449" s="24" t="s">
        <v>73</v>
      </c>
      <c r="L2449" s="24" t="s">
        <v>112</v>
      </c>
      <c r="M2449" s="24">
        <v>1</v>
      </c>
      <c r="N2449" s="24">
        <v>1</v>
      </c>
      <c r="O2449" s="24">
        <v>3</v>
      </c>
      <c r="P2449" s="24" t="s">
        <v>101</v>
      </c>
      <c r="Q2449" s="23">
        <v>33057</v>
      </c>
      <c r="R2449" s="24" t="s">
        <v>76</v>
      </c>
      <c r="S2449" s="25">
        <v>45119</v>
      </c>
      <c r="T2449" s="24"/>
      <c r="U2449" s="24" t="s">
        <v>13709</v>
      </c>
      <c r="V2449" s="33" t="s">
        <v>13710</v>
      </c>
      <c r="W2449" s="24" t="s">
        <v>13711</v>
      </c>
      <c r="X2449" s="24" t="s">
        <v>13712</v>
      </c>
      <c r="Y2449" s="24" t="s">
        <v>13713</v>
      </c>
      <c r="Z2449" s="24" t="s">
        <v>285</v>
      </c>
      <c r="AA2449" s="24">
        <v>3185364990</v>
      </c>
      <c r="AB2449" s="24" t="s">
        <v>77</v>
      </c>
      <c r="AC2449" s="24" t="s">
        <v>77</v>
      </c>
      <c r="AD2449" s="24" t="s">
        <v>77</v>
      </c>
      <c r="AE2449" s="26" t="s">
        <v>194</v>
      </c>
      <c r="AF2449" s="26"/>
      <c r="AG2449" s="26"/>
      <c r="AH2449" s="27" t="s">
        <v>184</v>
      </c>
      <c r="AI2449" s="27" t="s">
        <v>1612</v>
      </c>
      <c r="AJ2449" s="27" t="s">
        <v>487</v>
      </c>
      <c r="AK2449" s="24" t="s">
        <v>121</v>
      </c>
      <c r="AL2449" s="24" t="s">
        <v>7086</v>
      </c>
      <c r="AM2449" s="23">
        <v>44221</v>
      </c>
      <c r="AN2449" s="28">
        <v>908526</v>
      </c>
      <c r="AO2449" s="28">
        <v>106454</v>
      </c>
      <c r="AP2449" s="24"/>
      <c r="AQ2449" s="24"/>
      <c r="AR2449" s="24"/>
      <c r="AS2449" s="24"/>
      <c r="AT2449" s="24" t="e">
        <v>#N/A</v>
      </c>
      <c r="AU2449" s="24" t="e">
        <v>#N/A</v>
      </c>
      <c r="AV2449" s="24" t="e">
        <v>#N/A</v>
      </c>
      <c r="AW2449" s="24"/>
      <c r="AX2449" s="24"/>
      <c r="AY2449" s="24"/>
      <c r="AZ2449" s="24"/>
      <c r="BA2449" s="24"/>
      <c r="BB2449" s="24"/>
      <c r="BC2449" s="24"/>
      <c r="BD2449" s="24">
        <v>0</v>
      </c>
      <c r="BE2449" s="24">
        <v>0</v>
      </c>
      <c r="BF2449" s="23"/>
      <c r="BG2449" s="23"/>
      <c r="BH2449" s="23">
        <v>44263</v>
      </c>
      <c r="BI2449" s="26" t="s">
        <v>466</v>
      </c>
      <c r="BJ2449" s="26" t="s">
        <v>5148</v>
      </c>
      <c r="BK2449" s="29">
        <v>0</v>
      </c>
      <c r="BL2449" s="24" t="s">
        <v>129</v>
      </c>
      <c r="BM2449" s="22" t="str">
        <f ca="1">+IF(Tabla1[[#This Row],[FECHA INGRESO]]&gt;=44986,IF((TODAY()-Tabla1[[#This Row],[FECHA INGRESO]])&gt;=50,"ALERTA","TODAVÍA FALTA"),"N/A")</f>
        <v>N/A</v>
      </c>
      <c r="BN2449" s="7">
        <f>IFERROR((_xlfn.DAYS(Tabla1[[#This Row],[FECHA INGRESO]],Tabla1[[#This Row],[FECHA RETIRO]]))/30,"")</f>
        <v>-1.4</v>
      </c>
    </row>
    <row r="2450" spans="1:66" x14ac:dyDescent="0.35">
      <c r="A2450" s="34">
        <v>1070983075</v>
      </c>
      <c r="B2450" s="22" t="s">
        <v>13714</v>
      </c>
      <c r="C2450" s="23">
        <v>44221</v>
      </c>
      <c r="D2450" s="23" t="s">
        <v>93</v>
      </c>
      <c r="E2450" s="23" t="s">
        <v>110</v>
      </c>
      <c r="F2450" s="23" t="s">
        <v>70</v>
      </c>
      <c r="G2450" s="24"/>
      <c r="H2450" s="24">
        <v>24100508880</v>
      </c>
      <c r="I2450" s="24" t="s">
        <v>72</v>
      </c>
      <c r="J2450" s="24">
        <f>DATEDIF(Tabla1[[#This Row],[FECHA DE NACIMIENTO]],Tabla1[[#This Row],[FECHA ACTUAL]],"Y")</f>
        <v>25</v>
      </c>
      <c r="K2450" s="24" t="s">
        <v>73</v>
      </c>
      <c r="L2450" s="24" t="s">
        <v>112</v>
      </c>
      <c r="M2450" s="24">
        <v>0</v>
      </c>
      <c r="N2450" s="24">
        <v>0</v>
      </c>
      <c r="O2450" s="24">
        <v>4</v>
      </c>
      <c r="P2450" s="24" t="s">
        <v>101</v>
      </c>
      <c r="Q2450" s="23">
        <v>35757</v>
      </c>
      <c r="R2450" s="24" t="s">
        <v>791</v>
      </c>
      <c r="S2450" s="25">
        <v>45119</v>
      </c>
      <c r="T2450" s="24">
        <v>8437050</v>
      </c>
      <c r="U2450" s="24">
        <v>3204740052</v>
      </c>
      <c r="V2450" s="33" t="s">
        <v>13715</v>
      </c>
      <c r="W2450" s="24" t="s">
        <v>13716</v>
      </c>
      <c r="X2450" s="24" t="s">
        <v>13717</v>
      </c>
      <c r="Y2450" s="24" t="s">
        <v>13718</v>
      </c>
      <c r="Z2450" s="24" t="s">
        <v>117</v>
      </c>
      <c r="AA2450" s="24">
        <v>3125020965</v>
      </c>
      <c r="AB2450" s="24" t="s">
        <v>77</v>
      </c>
      <c r="AC2450" s="24" t="s">
        <v>77</v>
      </c>
      <c r="AD2450" s="24" t="s">
        <v>77</v>
      </c>
      <c r="AE2450" s="26" t="s">
        <v>151</v>
      </c>
      <c r="AF2450" s="26"/>
      <c r="AG2450" s="26"/>
      <c r="AH2450" s="27" t="s">
        <v>184</v>
      </c>
      <c r="AI2450" s="27" t="s">
        <v>487</v>
      </c>
      <c r="AJ2450" s="27" t="s">
        <v>487</v>
      </c>
      <c r="AK2450" s="24" t="s">
        <v>121</v>
      </c>
      <c r="AL2450" s="24" t="s">
        <v>7086</v>
      </c>
      <c r="AM2450" s="23">
        <v>44221</v>
      </c>
      <c r="AN2450" s="28">
        <v>908526</v>
      </c>
      <c r="AO2450" s="28">
        <v>106454</v>
      </c>
      <c r="AP2450" s="24"/>
      <c r="AQ2450" s="24"/>
      <c r="AR2450" s="24"/>
      <c r="AS2450" s="24"/>
      <c r="AT2450" s="24" t="e">
        <v>#N/A</v>
      </c>
      <c r="AU2450" s="24" t="e">
        <v>#N/A</v>
      </c>
      <c r="AV2450" s="24" t="e">
        <v>#N/A</v>
      </c>
      <c r="AW2450" s="24"/>
      <c r="AX2450" s="24"/>
      <c r="AY2450" s="24"/>
      <c r="AZ2450" s="24"/>
      <c r="BA2450" s="24"/>
      <c r="BB2450" s="24"/>
      <c r="BC2450" s="24"/>
      <c r="BD2450" s="24">
        <v>0</v>
      </c>
      <c r="BE2450" s="24">
        <v>0</v>
      </c>
      <c r="BF2450" s="23"/>
      <c r="BG2450" s="23"/>
      <c r="BH2450" s="23">
        <v>44251</v>
      </c>
      <c r="BI2450" s="26" t="s">
        <v>466</v>
      </c>
      <c r="BJ2450" s="26" t="s">
        <v>5148</v>
      </c>
      <c r="BK2450" s="29">
        <v>0</v>
      </c>
      <c r="BL2450" s="24" t="s">
        <v>129</v>
      </c>
      <c r="BM2450" s="22" t="str">
        <f ca="1">+IF(Tabla1[[#This Row],[FECHA INGRESO]]&gt;=44986,IF((TODAY()-Tabla1[[#This Row],[FECHA INGRESO]])&gt;=50,"ALERTA","TODAVÍA FALTA"),"N/A")</f>
        <v>N/A</v>
      </c>
      <c r="BN2450" s="7">
        <f>IFERROR((_xlfn.DAYS(Tabla1[[#This Row],[FECHA INGRESO]],Tabla1[[#This Row],[FECHA RETIRO]]))/30,"")</f>
        <v>-1</v>
      </c>
    </row>
    <row r="2451" spans="1:66" x14ac:dyDescent="0.35">
      <c r="A2451" s="34">
        <v>1000062777</v>
      </c>
      <c r="B2451" s="22" t="s">
        <v>13719</v>
      </c>
      <c r="C2451" s="23">
        <v>44221</v>
      </c>
      <c r="D2451" s="23" t="s">
        <v>93</v>
      </c>
      <c r="E2451" s="23" t="s">
        <v>110</v>
      </c>
      <c r="F2451" s="23" t="s">
        <v>70</v>
      </c>
      <c r="G2451" s="24"/>
      <c r="H2451" s="24">
        <v>24103845906</v>
      </c>
      <c r="I2451" s="24" t="s">
        <v>95</v>
      </c>
      <c r="J2451" s="24">
        <f>DATEDIF(Tabla1[[#This Row],[FECHA DE NACIMIENTO]],Tabla1[[#This Row],[FECHA ACTUAL]],"Y")</f>
        <v>26</v>
      </c>
      <c r="K2451" s="24" t="s">
        <v>96</v>
      </c>
      <c r="L2451" s="24" t="s">
        <v>112</v>
      </c>
      <c r="M2451" s="24">
        <v>1</v>
      </c>
      <c r="N2451" s="24">
        <v>1</v>
      </c>
      <c r="O2451" s="24">
        <v>1</v>
      </c>
      <c r="P2451" s="24" t="s">
        <v>101</v>
      </c>
      <c r="Q2451" s="23">
        <v>35450</v>
      </c>
      <c r="R2451" s="24" t="s">
        <v>76</v>
      </c>
      <c r="S2451" s="25">
        <v>45119</v>
      </c>
      <c r="T2451" s="24"/>
      <c r="U2451" s="24" t="s">
        <v>13720</v>
      </c>
      <c r="V2451" s="33" t="s">
        <v>13721</v>
      </c>
      <c r="W2451" s="24" t="s">
        <v>13722</v>
      </c>
      <c r="X2451" s="24" t="s">
        <v>13494</v>
      </c>
      <c r="Y2451" s="24" t="s">
        <v>13723</v>
      </c>
      <c r="Z2451" s="24" t="s">
        <v>13724</v>
      </c>
      <c r="AA2451" s="24">
        <v>3115999209</v>
      </c>
      <c r="AB2451" s="24" t="s">
        <v>77</v>
      </c>
      <c r="AC2451" s="24" t="s">
        <v>77</v>
      </c>
      <c r="AD2451" s="24" t="s">
        <v>77</v>
      </c>
      <c r="AE2451" s="26" t="s">
        <v>151</v>
      </c>
      <c r="AF2451" s="26"/>
      <c r="AG2451" s="26"/>
      <c r="AH2451" s="27" t="s">
        <v>184</v>
      </c>
      <c r="AI2451" s="27" t="s">
        <v>1612</v>
      </c>
      <c r="AJ2451" s="27" t="s">
        <v>487</v>
      </c>
      <c r="AK2451" s="24" t="s">
        <v>121</v>
      </c>
      <c r="AL2451" s="24" t="s">
        <v>7086</v>
      </c>
      <c r="AM2451" s="23">
        <v>44221</v>
      </c>
      <c r="AN2451" s="28">
        <v>908526</v>
      </c>
      <c r="AO2451" s="28">
        <v>106454</v>
      </c>
      <c r="AP2451" s="24"/>
      <c r="AQ2451" s="24"/>
      <c r="AR2451" s="24"/>
      <c r="AS2451" s="24"/>
      <c r="AT2451" s="24" t="e">
        <v>#N/A</v>
      </c>
      <c r="AU2451" s="24" t="e">
        <v>#N/A</v>
      </c>
      <c r="AV2451" s="24" t="e">
        <v>#N/A</v>
      </c>
      <c r="AW2451" s="24"/>
      <c r="AX2451" s="24"/>
      <c r="AY2451" s="24"/>
      <c r="AZ2451" s="24"/>
      <c r="BA2451" s="24"/>
      <c r="BB2451" s="24"/>
      <c r="BC2451" s="24"/>
      <c r="BD2451" s="24">
        <v>0</v>
      </c>
      <c r="BE2451" s="24">
        <v>0</v>
      </c>
      <c r="BF2451" s="23"/>
      <c r="BG2451" s="23"/>
      <c r="BH2451" s="23">
        <v>44274</v>
      </c>
      <c r="BI2451" s="26" t="s">
        <v>466</v>
      </c>
      <c r="BJ2451" s="26" t="s">
        <v>5148</v>
      </c>
      <c r="BK2451" s="29">
        <v>0</v>
      </c>
      <c r="BL2451" s="24" t="s">
        <v>129</v>
      </c>
      <c r="BM2451" s="22" t="str">
        <f ca="1">+IF(Tabla1[[#This Row],[FECHA INGRESO]]&gt;=44986,IF((TODAY()-Tabla1[[#This Row],[FECHA INGRESO]])&gt;=50,"ALERTA","TODAVÍA FALTA"),"N/A")</f>
        <v>N/A</v>
      </c>
      <c r="BN2451" s="7">
        <f>IFERROR((_xlfn.DAYS(Tabla1[[#This Row],[FECHA INGRESO]],Tabla1[[#This Row],[FECHA RETIRO]]))/30,"")</f>
        <v>-1.7666666666666666</v>
      </c>
    </row>
    <row r="2452" spans="1:66" x14ac:dyDescent="0.35">
      <c r="A2452" s="34">
        <v>1071163921</v>
      </c>
      <c r="B2452" s="22" t="s">
        <v>13725</v>
      </c>
      <c r="C2452" s="23">
        <v>44221</v>
      </c>
      <c r="D2452" s="23" t="s">
        <v>871</v>
      </c>
      <c r="E2452" s="23" t="s">
        <v>111</v>
      </c>
      <c r="F2452" s="23" t="s">
        <v>70</v>
      </c>
      <c r="G2452" s="24"/>
      <c r="H2452" s="24">
        <v>24103848789</v>
      </c>
      <c r="I2452" s="24" t="s">
        <v>95</v>
      </c>
      <c r="J2452" s="24">
        <f>DATEDIF(Tabla1[[#This Row],[FECHA DE NACIMIENTO]],Tabla1[[#This Row],[FECHA ACTUAL]],"Y")</f>
        <v>34</v>
      </c>
      <c r="K2452" s="24" t="s">
        <v>73</v>
      </c>
      <c r="L2452" s="24" t="s">
        <v>112</v>
      </c>
      <c r="M2452" s="24">
        <v>2</v>
      </c>
      <c r="N2452" s="24">
        <v>2</v>
      </c>
      <c r="O2452" s="24">
        <v>2</v>
      </c>
      <c r="P2452" s="24" t="s">
        <v>101</v>
      </c>
      <c r="Q2452" s="23">
        <v>32366</v>
      </c>
      <c r="R2452" s="24" t="s">
        <v>10974</v>
      </c>
      <c r="S2452" s="25">
        <v>45119</v>
      </c>
      <c r="T2452" s="24"/>
      <c r="U2452" s="24">
        <v>3209891562</v>
      </c>
      <c r="V2452" s="33" t="s">
        <v>13726</v>
      </c>
      <c r="W2452" s="24" t="s">
        <v>13727</v>
      </c>
      <c r="X2452" s="24" t="s">
        <v>13728</v>
      </c>
      <c r="Y2452" s="24"/>
      <c r="Z2452" s="24"/>
      <c r="AA2452" s="24"/>
      <c r="AB2452" s="24" t="s">
        <v>77</v>
      </c>
      <c r="AC2452" s="24" t="s">
        <v>77</v>
      </c>
      <c r="AD2452" s="24" t="s">
        <v>77</v>
      </c>
      <c r="AE2452" s="26" t="s">
        <v>151</v>
      </c>
      <c r="AF2452" s="26"/>
      <c r="AG2452" s="26"/>
      <c r="AH2452" s="27" t="s">
        <v>184</v>
      </c>
      <c r="AI2452" s="27" t="s">
        <v>487</v>
      </c>
      <c r="AJ2452" s="27" t="s">
        <v>487</v>
      </c>
      <c r="AK2452" s="24" t="s">
        <v>121</v>
      </c>
      <c r="AL2452" s="24" t="s">
        <v>7086</v>
      </c>
      <c r="AM2452" s="23">
        <v>44221</v>
      </c>
      <c r="AN2452" s="28">
        <v>908526</v>
      </c>
      <c r="AO2452" s="28">
        <v>106454</v>
      </c>
      <c r="AP2452" s="24"/>
      <c r="AQ2452" s="24"/>
      <c r="AR2452" s="24"/>
      <c r="AS2452" s="24"/>
      <c r="AT2452" s="24" t="e">
        <v>#N/A</v>
      </c>
      <c r="AU2452" s="24" t="e">
        <v>#N/A</v>
      </c>
      <c r="AV2452" s="24" t="e">
        <v>#N/A</v>
      </c>
      <c r="AW2452" s="24"/>
      <c r="AX2452" s="24"/>
      <c r="AY2452" s="24"/>
      <c r="AZ2452" s="24"/>
      <c r="BA2452" s="24"/>
      <c r="BB2452" s="24"/>
      <c r="BC2452" s="24"/>
      <c r="BD2452" s="24">
        <v>0</v>
      </c>
      <c r="BE2452" s="24">
        <v>0</v>
      </c>
      <c r="BF2452" s="23"/>
      <c r="BG2452" s="23"/>
      <c r="BH2452" s="23">
        <v>44223</v>
      </c>
      <c r="BI2452" s="26" t="s">
        <v>466</v>
      </c>
      <c r="BJ2452" s="26" t="s">
        <v>5148</v>
      </c>
      <c r="BK2452" s="29">
        <v>0</v>
      </c>
      <c r="BL2452" s="24" t="s">
        <v>129</v>
      </c>
      <c r="BM2452" s="22" t="str">
        <f ca="1">+IF(Tabla1[[#This Row],[FECHA INGRESO]]&gt;=44986,IF((TODAY()-Tabla1[[#This Row],[FECHA INGRESO]])&gt;=50,"ALERTA","TODAVÍA FALTA"),"N/A")</f>
        <v>N/A</v>
      </c>
      <c r="BN2452" s="7">
        <f>IFERROR((_xlfn.DAYS(Tabla1[[#This Row],[FECHA INGRESO]],Tabla1[[#This Row],[FECHA RETIRO]]))/30,"")</f>
        <v>-6.6666666666666666E-2</v>
      </c>
    </row>
    <row r="2453" spans="1:66" x14ac:dyDescent="0.35">
      <c r="A2453" s="34">
        <v>1031174250</v>
      </c>
      <c r="B2453" s="22" t="s">
        <v>13729</v>
      </c>
      <c r="C2453" s="23">
        <v>44221</v>
      </c>
      <c r="D2453" s="23" t="s">
        <v>93</v>
      </c>
      <c r="E2453" s="23" t="s">
        <v>110</v>
      </c>
      <c r="F2453" s="23" t="s">
        <v>70</v>
      </c>
      <c r="G2453" s="24"/>
      <c r="H2453" s="24">
        <v>24103831558</v>
      </c>
      <c r="I2453" s="24" t="s">
        <v>95</v>
      </c>
      <c r="J2453" s="24">
        <f>DATEDIF(Tabla1[[#This Row],[FECHA DE NACIMIENTO]],Tabla1[[#This Row],[FECHA ACTUAL]],"Y")</f>
        <v>25</v>
      </c>
      <c r="K2453" s="24" t="s">
        <v>96</v>
      </c>
      <c r="L2453" s="24" t="s">
        <v>112</v>
      </c>
      <c r="M2453" s="24">
        <v>0</v>
      </c>
      <c r="N2453" s="24">
        <v>0</v>
      </c>
      <c r="O2453" s="24">
        <v>3</v>
      </c>
      <c r="P2453" s="24" t="s">
        <v>101</v>
      </c>
      <c r="Q2453" s="23">
        <v>35868</v>
      </c>
      <c r="R2453" s="24" t="s">
        <v>76</v>
      </c>
      <c r="S2453" s="25">
        <v>45119</v>
      </c>
      <c r="T2453" s="24"/>
      <c r="U2453" s="24">
        <v>3023567696</v>
      </c>
      <c r="V2453" s="33" t="s">
        <v>13730</v>
      </c>
      <c r="W2453" s="24" t="s">
        <v>13731</v>
      </c>
      <c r="X2453" s="24" t="s">
        <v>13732</v>
      </c>
      <c r="Y2453" s="24" t="s">
        <v>13733</v>
      </c>
      <c r="Z2453" s="24" t="s">
        <v>117</v>
      </c>
      <c r="AA2453" s="24">
        <v>3133259215</v>
      </c>
      <c r="AB2453" s="24" t="s">
        <v>77</v>
      </c>
      <c r="AC2453" s="24" t="s">
        <v>77</v>
      </c>
      <c r="AD2453" s="24" t="s">
        <v>77</v>
      </c>
      <c r="AE2453" s="26" t="s">
        <v>183</v>
      </c>
      <c r="AF2453" s="26"/>
      <c r="AG2453" s="26"/>
      <c r="AH2453" s="27" t="s">
        <v>184</v>
      </c>
      <c r="AI2453" s="27" t="s">
        <v>487</v>
      </c>
      <c r="AJ2453" s="27" t="s">
        <v>487</v>
      </c>
      <c r="AK2453" s="24" t="s">
        <v>121</v>
      </c>
      <c r="AL2453" s="24" t="s">
        <v>7086</v>
      </c>
      <c r="AM2453" s="23">
        <v>44221</v>
      </c>
      <c r="AN2453" s="28">
        <v>908526</v>
      </c>
      <c r="AO2453" s="28">
        <v>106454</v>
      </c>
      <c r="AP2453" s="24"/>
      <c r="AQ2453" s="24"/>
      <c r="AR2453" s="24"/>
      <c r="AS2453" s="24"/>
      <c r="AT2453" s="24" t="e">
        <v>#N/A</v>
      </c>
      <c r="AU2453" s="24" t="e">
        <v>#N/A</v>
      </c>
      <c r="AV2453" s="24" t="e">
        <v>#N/A</v>
      </c>
      <c r="AW2453" s="24"/>
      <c r="AX2453" s="24"/>
      <c r="AY2453" s="24"/>
      <c r="AZ2453" s="24"/>
      <c r="BA2453" s="24"/>
      <c r="BB2453" s="24"/>
      <c r="BC2453" s="24"/>
      <c r="BD2453" s="24">
        <v>0</v>
      </c>
      <c r="BE2453" s="24">
        <v>0</v>
      </c>
      <c r="BF2453" s="23"/>
      <c r="BG2453" s="23"/>
      <c r="BH2453" s="23">
        <v>44232</v>
      </c>
      <c r="BI2453" s="26" t="s">
        <v>466</v>
      </c>
      <c r="BJ2453" s="26" t="s">
        <v>5148</v>
      </c>
      <c r="BK2453" s="29">
        <v>0</v>
      </c>
      <c r="BL2453" s="24" t="s">
        <v>129</v>
      </c>
      <c r="BM2453" s="22" t="str">
        <f ca="1">+IF(Tabla1[[#This Row],[FECHA INGRESO]]&gt;=44986,IF((TODAY()-Tabla1[[#This Row],[FECHA INGRESO]])&gt;=50,"ALERTA","TODAVÍA FALTA"),"N/A")</f>
        <v>N/A</v>
      </c>
      <c r="BN2453" s="7">
        <f>IFERROR((_xlfn.DAYS(Tabla1[[#This Row],[FECHA INGRESO]],Tabla1[[#This Row],[FECHA RETIRO]]))/30,"")</f>
        <v>-0.36666666666666664</v>
      </c>
    </row>
    <row r="2454" spans="1:66" x14ac:dyDescent="0.35">
      <c r="A2454" s="34">
        <v>1000722390</v>
      </c>
      <c r="B2454" s="22" t="s">
        <v>13734</v>
      </c>
      <c r="C2454" s="23">
        <v>44221</v>
      </c>
      <c r="D2454" s="23" t="s">
        <v>4833</v>
      </c>
      <c r="E2454" s="24" t="s">
        <v>94</v>
      </c>
      <c r="F2454" s="23" t="s">
        <v>70</v>
      </c>
      <c r="G2454" s="24"/>
      <c r="H2454" s="24">
        <v>24103824822</v>
      </c>
      <c r="I2454" s="24" t="s">
        <v>95</v>
      </c>
      <c r="J2454" s="24">
        <f>DATEDIF(Tabla1[[#This Row],[FECHA DE NACIMIENTO]],Tabla1[[#This Row],[FECHA ACTUAL]],"Y")</f>
        <v>25</v>
      </c>
      <c r="K2454" s="24" t="s">
        <v>73</v>
      </c>
      <c r="L2454" s="24" t="s">
        <v>234</v>
      </c>
      <c r="M2454" s="24">
        <v>1</v>
      </c>
      <c r="N2454" s="24">
        <v>1</v>
      </c>
      <c r="O2454" s="24">
        <v>1</v>
      </c>
      <c r="P2454" s="24" t="s">
        <v>101</v>
      </c>
      <c r="Q2454" s="23">
        <v>35926</v>
      </c>
      <c r="R2454" s="24" t="s">
        <v>76</v>
      </c>
      <c r="S2454" s="25">
        <v>45119</v>
      </c>
      <c r="T2454" s="24">
        <v>4553080</v>
      </c>
      <c r="U2454" s="24">
        <v>3218294890</v>
      </c>
      <c r="V2454" s="33" t="s">
        <v>13735</v>
      </c>
      <c r="W2454" s="24" t="s">
        <v>13722</v>
      </c>
      <c r="X2454" s="24" t="s">
        <v>13494</v>
      </c>
      <c r="Y2454" s="24" t="s">
        <v>13723</v>
      </c>
      <c r="Z2454" s="24" t="s">
        <v>117</v>
      </c>
      <c r="AA2454" s="24">
        <v>3115999209</v>
      </c>
      <c r="AB2454" s="24" t="s">
        <v>77</v>
      </c>
      <c r="AC2454" s="24" t="s">
        <v>77</v>
      </c>
      <c r="AD2454" s="24" t="s">
        <v>77</v>
      </c>
      <c r="AE2454" s="26" t="s">
        <v>151</v>
      </c>
      <c r="AF2454" s="26"/>
      <c r="AG2454" s="26"/>
      <c r="AH2454" s="27" t="s">
        <v>3042</v>
      </c>
      <c r="AI2454" s="27" t="s">
        <v>9232</v>
      </c>
      <c r="AJ2454" s="27" t="s">
        <v>9317</v>
      </c>
      <c r="AK2454" s="24" t="s">
        <v>121</v>
      </c>
      <c r="AL2454" s="24" t="s">
        <v>7086</v>
      </c>
      <c r="AM2454" s="23">
        <v>44221</v>
      </c>
      <c r="AN2454" s="28">
        <v>908526</v>
      </c>
      <c r="AO2454" s="28">
        <v>106454</v>
      </c>
      <c r="AP2454" s="24"/>
      <c r="AQ2454" s="24"/>
      <c r="AR2454" s="24"/>
      <c r="AS2454" s="24"/>
      <c r="AT2454" s="24" t="e">
        <v>#N/A</v>
      </c>
      <c r="AU2454" s="24" t="e">
        <v>#N/A</v>
      </c>
      <c r="AV2454" s="24" t="e">
        <v>#N/A</v>
      </c>
      <c r="AW2454" s="24"/>
      <c r="AX2454" s="24"/>
      <c r="AY2454" s="24"/>
      <c r="AZ2454" s="24"/>
      <c r="BA2454" s="24"/>
      <c r="BB2454" s="24"/>
      <c r="BC2454" s="24"/>
      <c r="BD2454" s="24">
        <v>0</v>
      </c>
      <c r="BE2454" s="24">
        <v>0</v>
      </c>
      <c r="BF2454" s="23"/>
      <c r="BG2454" s="23"/>
      <c r="BH2454" s="23">
        <v>44231</v>
      </c>
      <c r="BI2454" s="26" t="s">
        <v>466</v>
      </c>
      <c r="BJ2454" s="26" t="s">
        <v>5148</v>
      </c>
      <c r="BK2454" s="29">
        <v>0</v>
      </c>
      <c r="BL2454" s="24" t="s">
        <v>129</v>
      </c>
      <c r="BM2454" s="22" t="str">
        <f ca="1">+IF(Tabla1[[#This Row],[FECHA INGRESO]]&gt;=44986,IF((TODAY()-Tabla1[[#This Row],[FECHA INGRESO]])&gt;=50,"ALERTA","TODAVÍA FALTA"),"N/A")</f>
        <v>N/A</v>
      </c>
      <c r="BN2454" s="7">
        <f>IFERROR((_xlfn.DAYS(Tabla1[[#This Row],[FECHA INGRESO]],Tabla1[[#This Row],[FECHA RETIRO]]))/30,"")</f>
        <v>-0.33333333333333331</v>
      </c>
    </row>
    <row r="2455" spans="1:66" x14ac:dyDescent="0.35">
      <c r="A2455" s="34">
        <v>1022404184</v>
      </c>
      <c r="B2455" s="22" t="s">
        <v>13736</v>
      </c>
      <c r="C2455" s="23">
        <v>44221</v>
      </c>
      <c r="D2455" s="23" t="s">
        <v>93</v>
      </c>
      <c r="E2455" s="23" t="s">
        <v>111</v>
      </c>
      <c r="F2455" s="23" t="s">
        <v>70</v>
      </c>
      <c r="G2455" s="24"/>
      <c r="H2455" s="24">
        <v>24103836731</v>
      </c>
      <c r="I2455" s="24" t="s">
        <v>72</v>
      </c>
      <c r="J2455" s="24">
        <f>DATEDIF(Tabla1[[#This Row],[FECHA DE NACIMIENTO]],Tabla1[[#This Row],[FECHA ACTUAL]],"Y")</f>
        <v>28</v>
      </c>
      <c r="K2455" s="24" t="s">
        <v>73</v>
      </c>
      <c r="L2455" s="24" t="s">
        <v>112</v>
      </c>
      <c r="M2455" s="24">
        <v>1</v>
      </c>
      <c r="N2455" s="24">
        <v>1</v>
      </c>
      <c r="O2455" s="24">
        <v>3</v>
      </c>
      <c r="P2455" s="24" t="s">
        <v>101</v>
      </c>
      <c r="Q2455" s="23">
        <v>34826</v>
      </c>
      <c r="R2455" s="24" t="s">
        <v>76</v>
      </c>
      <c r="S2455" s="25">
        <v>45119</v>
      </c>
      <c r="T2455" s="24"/>
      <c r="U2455" s="24">
        <v>3166185304</v>
      </c>
      <c r="V2455" s="33" t="s">
        <v>13737</v>
      </c>
      <c r="W2455" s="24" t="s">
        <v>13738</v>
      </c>
      <c r="X2455" s="24" t="s">
        <v>13739</v>
      </c>
      <c r="Y2455" s="24" t="s">
        <v>13740</v>
      </c>
      <c r="Z2455" s="24" t="s">
        <v>117</v>
      </c>
      <c r="AA2455" s="24">
        <v>3008306478</v>
      </c>
      <c r="AB2455" s="24" t="s">
        <v>77</v>
      </c>
      <c r="AC2455" s="24" t="s">
        <v>77</v>
      </c>
      <c r="AD2455" s="24" t="s">
        <v>77</v>
      </c>
      <c r="AE2455" s="26" t="s">
        <v>151</v>
      </c>
      <c r="AF2455" s="26"/>
      <c r="AG2455" s="26"/>
      <c r="AH2455" s="27" t="s">
        <v>3042</v>
      </c>
      <c r="AI2455" s="27" t="s">
        <v>9232</v>
      </c>
      <c r="AJ2455" s="27" t="s">
        <v>9317</v>
      </c>
      <c r="AK2455" s="24" t="s">
        <v>121</v>
      </c>
      <c r="AL2455" s="24" t="s">
        <v>7086</v>
      </c>
      <c r="AM2455" s="23">
        <v>44221</v>
      </c>
      <c r="AN2455" s="28">
        <v>908526</v>
      </c>
      <c r="AO2455" s="28">
        <v>106454</v>
      </c>
      <c r="AP2455" s="24"/>
      <c r="AQ2455" s="24"/>
      <c r="AR2455" s="24"/>
      <c r="AS2455" s="24"/>
      <c r="AT2455" s="24"/>
      <c r="AU2455" s="24"/>
      <c r="AV2455" s="24"/>
      <c r="AW2455" s="24">
        <v>0</v>
      </c>
      <c r="AX2455" s="24"/>
      <c r="AY2455" s="24"/>
      <c r="AZ2455" s="24"/>
      <c r="BA2455" s="24"/>
      <c r="BB2455" s="24"/>
      <c r="BC2455" s="24"/>
      <c r="BD2455" s="24">
        <v>0</v>
      </c>
      <c r="BE2455" s="24">
        <v>0</v>
      </c>
      <c r="BF2455" s="23"/>
      <c r="BG2455" s="23"/>
      <c r="BH2455" s="23">
        <v>44406</v>
      </c>
      <c r="BI2455" s="26" t="s">
        <v>466</v>
      </c>
      <c r="BJ2455" s="26" t="s">
        <v>13657</v>
      </c>
      <c r="BK2455" s="29">
        <v>0</v>
      </c>
      <c r="BL2455" s="24" t="s">
        <v>129</v>
      </c>
      <c r="BM2455" s="22" t="str">
        <f ca="1">+IF(Tabla1[[#This Row],[FECHA INGRESO]]&gt;=44986,IF((TODAY()-Tabla1[[#This Row],[FECHA INGRESO]])&gt;=50,"ALERTA","TODAVÍA FALTA"),"N/A")</f>
        <v>N/A</v>
      </c>
      <c r="BN2455" s="7">
        <f>IFERROR((_xlfn.DAYS(Tabla1[[#This Row],[FECHA INGRESO]],Tabla1[[#This Row],[FECHA RETIRO]]))/30,"")</f>
        <v>-6.166666666666667</v>
      </c>
    </row>
    <row r="2456" spans="1:66" x14ac:dyDescent="0.35">
      <c r="A2456" s="34">
        <v>1018510488</v>
      </c>
      <c r="B2456" s="22" t="s">
        <v>13741</v>
      </c>
      <c r="C2456" s="23">
        <v>44221</v>
      </c>
      <c r="D2456" s="23" t="s">
        <v>13742</v>
      </c>
      <c r="E2456" s="23" t="s">
        <v>111</v>
      </c>
      <c r="F2456" s="23" t="s">
        <v>70</v>
      </c>
      <c r="G2456" s="24"/>
      <c r="H2456" s="24">
        <v>24103830740</v>
      </c>
      <c r="I2456" s="24" t="s">
        <v>72</v>
      </c>
      <c r="J2456" s="24">
        <f>DATEDIF(Tabla1[[#This Row],[FECHA DE NACIMIENTO]],Tabla1[[#This Row],[FECHA ACTUAL]],"Y")</f>
        <v>24</v>
      </c>
      <c r="K2456" s="24" t="s">
        <v>73</v>
      </c>
      <c r="L2456" s="24" t="s">
        <v>112</v>
      </c>
      <c r="M2456" s="24">
        <v>0</v>
      </c>
      <c r="N2456" s="24">
        <v>0</v>
      </c>
      <c r="O2456" s="24">
        <v>4</v>
      </c>
      <c r="P2456" s="24" t="s">
        <v>101</v>
      </c>
      <c r="Q2456" s="23">
        <v>36269</v>
      </c>
      <c r="R2456" s="24" t="s">
        <v>76</v>
      </c>
      <c r="S2456" s="25">
        <v>45119</v>
      </c>
      <c r="T2456" s="24">
        <v>8362362</v>
      </c>
      <c r="U2456" s="24">
        <v>3214630329</v>
      </c>
      <c r="V2456" s="33" t="s">
        <v>13743</v>
      </c>
      <c r="W2456" s="24" t="s">
        <v>13744</v>
      </c>
      <c r="X2456" s="24" t="s">
        <v>13745</v>
      </c>
      <c r="Y2456" s="24" t="s">
        <v>13746</v>
      </c>
      <c r="Z2456" s="24" t="s">
        <v>117</v>
      </c>
      <c r="AA2456" s="24">
        <v>3138758353</v>
      </c>
      <c r="AB2456" s="24" t="s">
        <v>77</v>
      </c>
      <c r="AC2456" s="24" t="s">
        <v>77</v>
      </c>
      <c r="AD2456" s="24" t="s">
        <v>77</v>
      </c>
      <c r="AE2456" s="26" t="s">
        <v>151</v>
      </c>
      <c r="AF2456" s="26"/>
      <c r="AG2456" s="26"/>
      <c r="AH2456" s="27" t="s">
        <v>3042</v>
      </c>
      <c r="AI2456" s="27" t="s">
        <v>9232</v>
      </c>
      <c r="AJ2456" s="27" t="s">
        <v>9317</v>
      </c>
      <c r="AK2456" s="24" t="s">
        <v>121</v>
      </c>
      <c r="AL2456" s="24" t="s">
        <v>7086</v>
      </c>
      <c r="AM2456" s="23">
        <v>44221</v>
      </c>
      <c r="AN2456" s="28">
        <v>908526</v>
      </c>
      <c r="AO2456" s="28">
        <v>106454</v>
      </c>
      <c r="AP2456" s="24"/>
      <c r="AQ2456" s="24"/>
      <c r="AR2456" s="24"/>
      <c r="AS2456" s="24"/>
      <c r="AT2456" s="24" t="e">
        <v>#N/A</v>
      </c>
      <c r="AU2456" s="24" t="e">
        <v>#N/A</v>
      </c>
      <c r="AV2456" s="24" t="e">
        <v>#N/A</v>
      </c>
      <c r="AW2456" s="24"/>
      <c r="AX2456" s="24"/>
      <c r="AY2456" s="24"/>
      <c r="AZ2456" s="24"/>
      <c r="BA2456" s="24"/>
      <c r="BB2456" s="24"/>
      <c r="BC2456" s="24"/>
      <c r="BD2456" s="24">
        <v>0</v>
      </c>
      <c r="BE2456" s="24">
        <v>0</v>
      </c>
      <c r="BF2456" s="23"/>
      <c r="BG2456" s="23"/>
      <c r="BH2456" s="23">
        <v>44245</v>
      </c>
      <c r="BI2456" s="26" t="s">
        <v>466</v>
      </c>
      <c r="BJ2456" s="26" t="s">
        <v>10900</v>
      </c>
      <c r="BK2456" s="29">
        <v>0</v>
      </c>
      <c r="BL2456" s="24" t="s">
        <v>129</v>
      </c>
      <c r="BM2456" s="22" t="str">
        <f ca="1">+IF(Tabla1[[#This Row],[FECHA INGRESO]]&gt;=44986,IF((TODAY()-Tabla1[[#This Row],[FECHA INGRESO]])&gt;=50,"ALERTA","TODAVÍA FALTA"),"N/A")</f>
        <v>N/A</v>
      </c>
      <c r="BN2456" s="7">
        <f>IFERROR((_xlfn.DAYS(Tabla1[[#This Row],[FECHA INGRESO]],Tabla1[[#This Row],[FECHA RETIRO]]))/30,"")</f>
        <v>-0.8</v>
      </c>
    </row>
    <row r="2457" spans="1:66" x14ac:dyDescent="0.35">
      <c r="A2457" s="34">
        <v>1019104226</v>
      </c>
      <c r="B2457" s="22" t="s">
        <v>13747</v>
      </c>
      <c r="C2457" s="23">
        <v>44221</v>
      </c>
      <c r="D2457" s="23" t="s">
        <v>131</v>
      </c>
      <c r="E2457" s="23" t="s">
        <v>111</v>
      </c>
      <c r="F2457" s="23" t="s">
        <v>70</v>
      </c>
      <c r="G2457" s="24"/>
      <c r="H2457" s="24">
        <v>24103830207</v>
      </c>
      <c r="I2457" s="24" t="s">
        <v>95</v>
      </c>
      <c r="J2457" s="24">
        <f>DATEDIF(Tabla1[[#This Row],[FECHA DE NACIMIENTO]],Tabla1[[#This Row],[FECHA ACTUAL]],"Y")</f>
        <v>28</v>
      </c>
      <c r="K2457" s="24" t="s">
        <v>73</v>
      </c>
      <c r="L2457" s="24" t="s">
        <v>112</v>
      </c>
      <c r="M2457" s="24">
        <v>1</v>
      </c>
      <c r="N2457" s="24">
        <v>1</v>
      </c>
      <c r="O2457" s="24">
        <v>1</v>
      </c>
      <c r="P2457" s="24" t="s">
        <v>101</v>
      </c>
      <c r="Q2457" s="23">
        <v>34729</v>
      </c>
      <c r="R2457" s="24" t="s">
        <v>76</v>
      </c>
      <c r="S2457" s="25">
        <v>45119</v>
      </c>
      <c r="T2457" s="24">
        <v>3654716</v>
      </c>
      <c r="U2457" s="24">
        <v>3145935956</v>
      </c>
      <c r="V2457" s="33" t="s">
        <v>13748</v>
      </c>
      <c r="W2457" s="24" t="s">
        <v>13749</v>
      </c>
      <c r="X2457" s="24" t="s">
        <v>13750</v>
      </c>
      <c r="Y2457" s="24" t="s">
        <v>13751</v>
      </c>
      <c r="Z2457" s="24" t="s">
        <v>13724</v>
      </c>
      <c r="AA2457" s="24">
        <v>3058792495</v>
      </c>
      <c r="AB2457" s="24" t="s">
        <v>77</v>
      </c>
      <c r="AC2457" s="24" t="s">
        <v>77</v>
      </c>
      <c r="AD2457" s="24" t="s">
        <v>77</v>
      </c>
      <c r="AE2457" s="26" t="s">
        <v>151</v>
      </c>
      <c r="AF2457" s="26"/>
      <c r="AG2457" s="26"/>
      <c r="AH2457" s="27" t="s">
        <v>3042</v>
      </c>
      <c r="AI2457" s="27" t="s">
        <v>9232</v>
      </c>
      <c r="AJ2457" s="27" t="s">
        <v>9317</v>
      </c>
      <c r="AK2457" s="24" t="s">
        <v>121</v>
      </c>
      <c r="AL2457" s="24" t="s">
        <v>7086</v>
      </c>
      <c r="AM2457" s="23">
        <v>44221</v>
      </c>
      <c r="AN2457" s="28">
        <v>908526</v>
      </c>
      <c r="AO2457" s="28">
        <v>106454</v>
      </c>
      <c r="AP2457" s="24"/>
      <c r="AQ2457" s="24"/>
      <c r="AR2457" s="24"/>
      <c r="AS2457" s="24"/>
      <c r="AT2457" s="24" t="e">
        <v>#N/A</v>
      </c>
      <c r="AU2457" s="24" t="e">
        <v>#N/A</v>
      </c>
      <c r="AV2457" s="24" t="e">
        <v>#N/A</v>
      </c>
      <c r="AW2457" s="24">
        <v>0</v>
      </c>
      <c r="AX2457" s="24"/>
      <c r="AY2457" s="24"/>
      <c r="AZ2457" s="24"/>
      <c r="BA2457" s="24"/>
      <c r="BB2457" s="24"/>
      <c r="BC2457" s="24"/>
      <c r="BD2457" s="24">
        <v>0</v>
      </c>
      <c r="BE2457" s="24">
        <v>0</v>
      </c>
      <c r="BF2457" s="23"/>
      <c r="BG2457" s="23"/>
      <c r="BH2457" s="23">
        <v>44229</v>
      </c>
      <c r="BI2457" s="26" t="s">
        <v>466</v>
      </c>
      <c r="BJ2457" s="26" t="s">
        <v>13752</v>
      </c>
      <c r="BK2457" s="29">
        <v>0</v>
      </c>
      <c r="BL2457" s="24" t="s">
        <v>129</v>
      </c>
      <c r="BM2457" s="22" t="str">
        <f ca="1">+IF(Tabla1[[#This Row],[FECHA INGRESO]]&gt;=44986,IF((TODAY()-Tabla1[[#This Row],[FECHA INGRESO]])&gt;=50,"ALERTA","TODAVÍA FALTA"),"N/A")</f>
        <v>N/A</v>
      </c>
      <c r="BN2457" s="7">
        <f>IFERROR((_xlfn.DAYS(Tabla1[[#This Row],[FECHA INGRESO]],Tabla1[[#This Row],[FECHA RETIRO]]))/30,"")</f>
        <v>-0.26666666666666666</v>
      </c>
    </row>
    <row r="2458" spans="1:66" x14ac:dyDescent="0.35">
      <c r="A2458" s="34">
        <v>52483180</v>
      </c>
      <c r="B2458" s="22" t="s">
        <v>13753</v>
      </c>
      <c r="C2458" s="23">
        <v>44221</v>
      </c>
      <c r="D2458" s="23" t="s">
        <v>188</v>
      </c>
      <c r="E2458" s="24" t="s">
        <v>94</v>
      </c>
      <c r="F2458" s="23" t="s">
        <v>70</v>
      </c>
      <c r="G2458" s="24"/>
      <c r="H2458" s="24">
        <v>24103835839</v>
      </c>
      <c r="I2458" s="24" t="s">
        <v>95</v>
      </c>
      <c r="J2458" s="24">
        <f>DATEDIF(Tabla1[[#This Row],[FECHA DE NACIMIENTO]],Tabla1[[#This Row],[FECHA ACTUAL]],"Y")</f>
        <v>44</v>
      </c>
      <c r="K2458" s="24" t="s">
        <v>73</v>
      </c>
      <c r="L2458" s="24" t="s">
        <v>234</v>
      </c>
      <c r="M2458" s="24">
        <v>2</v>
      </c>
      <c r="N2458" s="24">
        <v>3</v>
      </c>
      <c r="O2458" s="24">
        <v>2</v>
      </c>
      <c r="P2458" s="24" t="s">
        <v>101</v>
      </c>
      <c r="Q2458" s="23">
        <v>28970</v>
      </c>
      <c r="R2458" s="24" t="s">
        <v>76</v>
      </c>
      <c r="S2458" s="25">
        <v>45119</v>
      </c>
      <c r="T2458" s="24"/>
      <c r="U2458" s="24">
        <v>3103130501</v>
      </c>
      <c r="V2458" s="33" t="s">
        <v>13754</v>
      </c>
      <c r="W2458" s="24" t="s">
        <v>13755</v>
      </c>
      <c r="X2458" s="24" t="s">
        <v>13483</v>
      </c>
      <c r="Y2458" s="24" t="s">
        <v>13756</v>
      </c>
      <c r="Z2458" s="24" t="s">
        <v>12951</v>
      </c>
      <c r="AA2458" s="24">
        <v>3125940389</v>
      </c>
      <c r="AB2458" s="24" t="s">
        <v>77</v>
      </c>
      <c r="AC2458" s="24" t="s">
        <v>77</v>
      </c>
      <c r="AD2458" s="24" t="s">
        <v>77</v>
      </c>
      <c r="AE2458" s="26" t="s">
        <v>151</v>
      </c>
      <c r="AF2458" s="26"/>
      <c r="AG2458" s="26"/>
      <c r="AH2458" s="27" t="s">
        <v>3042</v>
      </c>
      <c r="AI2458" s="27" t="s">
        <v>9232</v>
      </c>
      <c r="AJ2458" s="27" t="s">
        <v>9317</v>
      </c>
      <c r="AK2458" s="24" t="s">
        <v>121</v>
      </c>
      <c r="AL2458" s="24" t="s">
        <v>7086</v>
      </c>
      <c r="AM2458" s="23">
        <v>44221</v>
      </c>
      <c r="AN2458" s="28">
        <v>908526</v>
      </c>
      <c r="AO2458" s="28">
        <v>106454</v>
      </c>
      <c r="AP2458" s="24"/>
      <c r="AQ2458" s="24"/>
      <c r="AR2458" s="24"/>
      <c r="AS2458" s="24"/>
      <c r="AT2458" s="24" t="e">
        <v>#N/A</v>
      </c>
      <c r="AU2458" s="24" t="e">
        <v>#N/A</v>
      </c>
      <c r="AV2458" s="24" t="e">
        <v>#N/A</v>
      </c>
      <c r="AW2458" s="24">
        <v>0</v>
      </c>
      <c r="AX2458" s="24"/>
      <c r="AY2458" s="24"/>
      <c r="AZ2458" s="24"/>
      <c r="BA2458" s="24"/>
      <c r="BB2458" s="24"/>
      <c r="BC2458" s="24"/>
      <c r="BD2458" s="24">
        <v>0</v>
      </c>
      <c r="BE2458" s="24">
        <v>0</v>
      </c>
      <c r="BF2458" s="23"/>
      <c r="BG2458" s="23"/>
      <c r="BH2458" s="23">
        <v>44223</v>
      </c>
      <c r="BI2458" s="26" t="s">
        <v>466</v>
      </c>
      <c r="BJ2458" s="26" t="s">
        <v>5148</v>
      </c>
      <c r="BK2458" s="29">
        <v>0</v>
      </c>
      <c r="BL2458" s="24" t="s">
        <v>129</v>
      </c>
      <c r="BM2458" s="22" t="str">
        <f ca="1">+IF(Tabla1[[#This Row],[FECHA INGRESO]]&gt;=44986,IF((TODAY()-Tabla1[[#This Row],[FECHA INGRESO]])&gt;=50,"ALERTA","TODAVÍA FALTA"),"N/A")</f>
        <v>N/A</v>
      </c>
      <c r="BN2458" s="7">
        <f>IFERROR((_xlfn.DAYS(Tabla1[[#This Row],[FECHA INGRESO]],Tabla1[[#This Row],[FECHA RETIRO]]))/30,"")</f>
        <v>-6.6666666666666666E-2</v>
      </c>
    </row>
    <row r="2459" spans="1:66" x14ac:dyDescent="0.35">
      <c r="A2459" s="21">
        <v>1022953910</v>
      </c>
      <c r="B2459" s="22" t="s">
        <v>13757</v>
      </c>
      <c r="C2459" s="23">
        <v>44221</v>
      </c>
      <c r="D2459" s="23" t="s">
        <v>266</v>
      </c>
      <c r="E2459" s="23" t="s">
        <v>111</v>
      </c>
      <c r="F2459" s="23" t="s">
        <v>70</v>
      </c>
      <c r="G2459" s="24"/>
      <c r="H2459" s="24">
        <v>24094417609</v>
      </c>
      <c r="I2459" s="24" t="s">
        <v>72</v>
      </c>
      <c r="J2459" s="24">
        <f>DATEDIF(Tabla1[[#This Row],[FECHA DE NACIMIENTO]],Tabla1[[#This Row],[FECHA ACTUAL]],"Y")</f>
        <v>33</v>
      </c>
      <c r="K2459" s="24" t="s">
        <v>73</v>
      </c>
      <c r="L2459" s="24" t="s">
        <v>234</v>
      </c>
      <c r="M2459" s="24">
        <v>1</v>
      </c>
      <c r="N2459" s="24">
        <v>1</v>
      </c>
      <c r="O2459" s="24">
        <v>3</v>
      </c>
      <c r="P2459" s="24" t="s">
        <v>101</v>
      </c>
      <c r="Q2459" s="23">
        <v>32763</v>
      </c>
      <c r="R2459" s="24" t="s">
        <v>76</v>
      </c>
      <c r="S2459" s="25">
        <v>45119</v>
      </c>
      <c r="T2459" s="24">
        <v>2615926</v>
      </c>
      <c r="U2459" s="24">
        <v>3142064426</v>
      </c>
      <c r="V2459" s="33" t="s">
        <v>13758</v>
      </c>
      <c r="W2459" s="24" t="s">
        <v>13759</v>
      </c>
      <c r="X2459" s="24" t="s">
        <v>13760</v>
      </c>
      <c r="Y2459" s="24" t="s">
        <v>13761</v>
      </c>
      <c r="Z2459" s="24" t="s">
        <v>13762</v>
      </c>
      <c r="AA2459" s="24">
        <v>30581677777</v>
      </c>
      <c r="AB2459" s="24" t="s">
        <v>77</v>
      </c>
      <c r="AC2459" s="24" t="s">
        <v>77</v>
      </c>
      <c r="AD2459" s="24" t="s">
        <v>77</v>
      </c>
      <c r="AE2459" s="26" t="s">
        <v>151</v>
      </c>
      <c r="AF2459" s="26"/>
      <c r="AG2459" s="26"/>
      <c r="AH2459" s="27" t="s">
        <v>184</v>
      </c>
      <c r="AI2459" s="27" t="s">
        <v>10123</v>
      </c>
      <c r="AJ2459" s="27" t="s">
        <v>10123</v>
      </c>
      <c r="AK2459" s="24" t="s">
        <v>121</v>
      </c>
      <c r="AL2459" s="24" t="s">
        <v>7086</v>
      </c>
      <c r="AM2459" s="23">
        <v>44221</v>
      </c>
      <c r="AN2459" s="28">
        <v>908526</v>
      </c>
      <c r="AO2459" s="28">
        <v>106454</v>
      </c>
      <c r="AP2459" s="24"/>
      <c r="AQ2459" s="24"/>
      <c r="AR2459" s="24"/>
      <c r="AS2459" s="24"/>
      <c r="AT2459" s="24"/>
      <c r="AU2459" s="24"/>
      <c r="AV2459" s="24" t="e">
        <v>#N/A</v>
      </c>
      <c r="AW2459" s="24">
        <v>0</v>
      </c>
      <c r="AX2459" s="24"/>
      <c r="AY2459" s="24"/>
      <c r="AZ2459" s="24"/>
      <c r="BA2459" s="24"/>
      <c r="BB2459" s="24"/>
      <c r="BC2459" s="24"/>
      <c r="BD2459" s="24">
        <v>0</v>
      </c>
      <c r="BE2459" s="24">
        <v>0</v>
      </c>
      <c r="BF2459" s="23"/>
      <c r="BG2459" s="23"/>
      <c r="BH2459" s="23">
        <v>44322</v>
      </c>
      <c r="BI2459" s="26" t="s">
        <v>466</v>
      </c>
      <c r="BJ2459" s="26" t="s">
        <v>5148</v>
      </c>
      <c r="BK2459" s="29">
        <v>0</v>
      </c>
      <c r="BL2459" s="24" t="s">
        <v>129</v>
      </c>
      <c r="BM2459" s="22" t="str">
        <f ca="1">+IF(Tabla1[[#This Row],[FECHA INGRESO]]&gt;=44986,IF((TODAY()-Tabla1[[#This Row],[FECHA INGRESO]])&gt;=50,"ALERTA","TODAVÍA FALTA"),"N/A")</f>
        <v>N/A</v>
      </c>
      <c r="BN2459" s="7">
        <f>IFERROR((_xlfn.DAYS(Tabla1[[#This Row],[FECHA INGRESO]],Tabla1[[#This Row],[FECHA RETIRO]]))/30,"")</f>
        <v>-3.3666666666666667</v>
      </c>
    </row>
    <row r="2460" spans="1:66" x14ac:dyDescent="0.35">
      <c r="A2460" s="34">
        <v>1035873739</v>
      </c>
      <c r="B2460" s="22" t="s">
        <v>13763</v>
      </c>
      <c r="C2460" s="23">
        <v>44221</v>
      </c>
      <c r="D2460" s="23" t="s">
        <v>582</v>
      </c>
      <c r="E2460" s="23" t="s">
        <v>111</v>
      </c>
      <c r="F2460" s="23" t="s">
        <v>70</v>
      </c>
      <c r="G2460" s="24"/>
      <c r="H2460" s="24">
        <v>24103817088</v>
      </c>
      <c r="I2460" s="24" t="s">
        <v>95</v>
      </c>
      <c r="J2460" s="24">
        <f>DATEDIF(Tabla1[[#This Row],[FECHA DE NACIMIENTO]],Tabla1[[#This Row],[FECHA ACTUAL]],"Y")</f>
        <v>27</v>
      </c>
      <c r="K2460" s="24" t="s">
        <v>96</v>
      </c>
      <c r="L2460" s="24" t="s">
        <v>112</v>
      </c>
      <c r="M2460" s="24">
        <v>0</v>
      </c>
      <c r="N2460" s="24">
        <v>0</v>
      </c>
      <c r="O2460" s="24">
        <v>2</v>
      </c>
      <c r="P2460" s="24" t="s">
        <v>101</v>
      </c>
      <c r="Q2460" s="23">
        <v>35015</v>
      </c>
      <c r="R2460" s="24" t="s">
        <v>7725</v>
      </c>
      <c r="S2460" s="25">
        <v>45119</v>
      </c>
      <c r="T2460" s="24">
        <v>2570214</v>
      </c>
      <c r="U2460" s="24">
        <v>3105483616</v>
      </c>
      <c r="V2460" s="33" t="s">
        <v>13764</v>
      </c>
      <c r="W2460" s="24" t="s">
        <v>13765</v>
      </c>
      <c r="X2460" s="24" t="s">
        <v>13766</v>
      </c>
      <c r="Y2460" s="24" t="s">
        <v>13767</v>
      </c>
      <c r="Z2460" s="24" t="s">
        <v>117</v>
      </c>
      <c r="AA2460" s="24">
        <v>3206036245</v>
      </c>
      <c r="AB2460" s="24" t="s">
        <v>77</v>
      </c>
      <c r="AC2460" s="24" t="s">
        <v>77</v>
      </c>
      <c r="AD2460" s="24" t="s">
        <v>77</v>
      </c>
      <c r="AE2460" s="26" t="s">
        <v>183</v>
      </c>
      <c r="AF2460" s="26"/>
      <c r="AG2460" s="26"/>
      <c r="AH2460" s="27" t="s">
        <v>184</v>
      </c>
      <c r="AI2460" s="27" t="s">
        <v>515</v>
      </c>
      <c r="AJ2460" s="27" t="s">
        <v>515</v>
      </c>
      <c r="AK2460" s="24" t="s">
        <v>121</v>
      </c>
      <c r="AL2460" s="24" t="s">
        <v>7086</v>
      </c>
      <c r="AM2460" s="23">
        <v>44221</v>
      </c>
      <c r="AN2460" s="28">
        <v>908526</v>
      </c>
      <c r="AO2460" s="28">
        <v>106454</v>
      </c>
      <c r="AP2460" s="24"/>
      <c r="AQ2460" s="24"/>
      <c r="AR2460" s="24"/>
      <c r="AS2460" s="24"/>
      <c r="AT2460" s="24"/>
      <c r="AU2460" s="24"/>
      <c r="AV2460" s="24"/>
      <c r="AW2460" s="24">
        <v>0</v>
      </c>
      <c r="AX2460" s="24"/>
      <c r="AY2460" s="24"/>
      <c r="AZ2460" s="24"/>
      <c r="BA2460" s="24"/>
      <c r="BB2460" s="24"/>
      <c r="BC2460" s="24"/>
      <c r="BD2460" s="24">
        <v>0</v>
      </c>
      <c r="BE2460" s="24">
        <v>0</v>
      </c>
      <c r="BF2460" s="23"/>
      <c r="BG2460" s="23"/>
      <c r="BH2460" s="23">
        <v>44336</v>
      </c>
      <c r="BI2460" s="26" t="s">
        <v>466</v>
      </c>
      <c r="BJ2460" s="26" t="s">
        <v>5148</v>
      </c>
      <c r="BK2460" s="29">
        <v>0</v>
      </c>
      <c r="BL2460" s="24" t="s">
        <v>129</v>
      </c>
      <c r="BM2460" s="22" t="str">
        <f ca="1">+IF(Tabla1[[#This Row],[FECHA INGRESO]]&gt;=44986,IF((TODAY()-Tabla1[[#This Row],[FECHA INGRESO]])&gt;=50,"ALERTA","TODAVÍA FALTA"),"N/A")</f>
        <v>N/A</v>
      </c>
      <c r="BN2460" s="7">
        <f>IFERROR((_xlfn.DAYS(Tabla1[[#This Row],[FECHA INGRESO]],Tabla1[[#This Row],[FECHA RETIRO]]))/30,"")</f>
        <v>-3.8333333333333335</v>
      </c>
    </row>
    <row r="2461" spans="1:66" x14ac:dyDescent="0.35">
      <c r="A2461" s="34">
        <v>1015477392</v>
      </c>
      <c r="B2461" s="22" t="s">
        <v>13768</v>
      </c>
      <c r="C2461" s="23">
        <v>44221</v>
      </c>
      <c r="D2461" s="23" t="s">
        <v>93</v>
      </c>
      <c r="E2461" s="24" t="s">
        <v>94</v>
      </c>
      <c r="F2461" s="23" t="s">
        <v>70</v>
      </c>
      <c r="G2461" s="24"/>
      <c r="H2461" s="24">
        <v>24103830029</v>
      </c>
      <c r="I2461" s="24" t="s">
        <v>95</v>
      </c>
      <c r="J2461" s="24">
        <f>DATEDIF(Tabla1[[#This Row],[FECHA DE NACIMIENTO]],Tabla1[[#This Row],[FECHA ACTUAL]],"Y")</f>
        <v>24</v>
      </c>
      <c r="K2461" s="24" t="s">
        <v>73</v>
      </c>
      <c r="L2461" s="24" t="s">
        <v>234</v>
      </c>
      <c r="M2461" s="24">
        <v>1</v>
      </c>
      <c r="N2461" s="24">
        <v>1</v>
      </c>
      <c r="O2461" s="24">
        <v>2</v>
      </c>
      <c r="P2461" s="24" t="s">
        <v>101</v>
      </c>
      <c r="Q2461" s="23">
        <v>36061</v>
      </c>
      <c r="R2461" s="24" t="s">
        <v>76</v>
      </c>
      <c r="S2461" s="25">
        <v>45119</v>
      </c>
      <c r="T2461" s="24">
        <v>9257851</v>
      </c>
      <c r="U2461" s="24">
        <v>3223305972</v>
      </c>
      <c r="V2461" s="33" t="s">
        <v>13769</v>
      </c>
      <c r="W2461" s="24" t="s">
        <v>13770</v>
      </c>
      <c r="X2461" s="24" t="s">
        <v>2867</v>
      </c>
      <c r="Y2461" s="24" t="s">
        <v>13771</v>
      </c>
      <c r="Z2461" s="24" t="s">
        <v>117</v>
      </c>
      <c r="AA2461" s="24">
        <v>3195166047</v>
      </c>
      <c r="AB2461" s="24" t="s">
        <v>83</v>
      </c>
      <c r="AC2461" s="24" t="s">
        <v>101</v>
      </c>
      <c r="AD2461" s="24" t="e">
        <v>#REF!</v>
      </c>
      <c r="AE2461" s="26" t="s">
        <v>151</v>
      </c>
      <c r="AF2461" s="26"/>
      <c r="AG2461" s="26"/>
      <c r="AH2461" s="27" t="s">
        <v>3042</v>
      </c>
      <c r="AI2461" s="27" t="s">
        <v>9232</v>
      </c>
      <c r="AJ2461" s="27" t="s">
        <v>9317</v>
      </c>
      <c r="AK2461" s="24" t="s">
        <v>121</v>
      </c>
      <c r="AL2461" s="24" t="s">
        <v>7086</v>
      </c>
      <c r="AM2461" s="23">
        <v>44221</v>
      </c>
      <c r="AN2461" s="28">
        <v>908526</v>
      </c>
      <c r="AO2461" s="28">
        <v>106454</v>
      </c>
      <c r="AP2461" s="24"/>
      <c r="AQ2461" s="24"/>
      <c r="AR2461" s="24"/>
      <c r="AS2461" s="24"/>
      <c r="AT2461" s="24"/>
      <c r="AU2461" s="24"/>
      <c r="AV2461" s="24"/>
      <c r="AW2461" s="24">
        <v>0</v>
      </c>
      <c r="AX2461" s="24"/>
      <c r="AY2461" s="24"/>
      <c r="AZ2461" s="24"/>
      <c r="BA2461" s="24"/>
      <c r="BB2461" s="24"/>
      <c r="BC2461" s="24"/>
      <c r="BD2461" s="24">
        <v>0</v>
      </c>
      <c r="BE2461" s="24">
        <v>0</v>
      </c>
      <c r="BF2461" s="23"/>
      <c r="BG2461" s="23"/>
      <c r="BH2461" s="23">
        <v>44548</v>
      </c>
      <c r="BI2461" s="26" t="s">
        <v>466</v>
      </c>
      <c r="BJ2461" s="26" t="s">
        <v>10900</v>
      </c>
      <c r="BK2461" s="29">
        <v>0</v>
      </c>
      <c r="BL2461" s="24" t="s">
        <v>129</v>
      </c>
      <c r="BM2461" s="22" t="str">
        <f ca="1">+IF(Tabla1[[#This Row],[FECHA INGRESO]]&gt;=44986,IF((TODAY()-Tabla1[[#This Row],[FECHA INGRESO]])&gt;=50,"ALERTA","TODAVÍA FALTA"),"N/A")</f>
        <v>N/A</v>
      </c>
      <c r="BN2461" s="7">
        <f>IFERROR((_xlfn.DAYS(Tabla1[[#This Row],[FECHA INGRESO]],Tabla1[[#This Row],[FECHA RETIRO]]))/30,"")</f>
        <v>-10.9</v>
      </c>
    </row>
    <row r="2462" spans="1:66" x14ac:dyDescent="0.35">
      <c r="A2462" s="34">
        <v>1000157710</v>
      </c>
      <c r="B2462" s="22" t="s">
        <v>13772</v>
      </c>
      <c r="C2462" s="23">
        <v>44221</v>
      </c>
      <c r="D2462" s="23" t="s">
        <v>266</v>
      </c>
      <c r="E2462" s="24" t="s">
        <v>94</v>
      </c>
      <c r="F2462" s="23" t="s">
        <v>70</v>
      </c>
      <c r="G2462" s="24"/>
      <c r="H2462" s="24">
        <v>24103828639</v>
      </c>
      <c r="I2462" s="24" t="s">
        <v>95</v>
      </c>
      <c r="J2462" s="24">
        <f>DATEDIF(Tabla1[[#This Row],[FECHA DE NACIMIENTO]],Tabla1[[#This Row],[FECHA ACTUAL]],"Y")</f>
        <v>21</v>
      </c>
      <c r="K2462" s="24" t="s">
        <v>73</v>
      </c>
      <c r="L2462" s="24" t="s">
        <v>112</v>
      </c>
      <c r="M2462" s="24">
        <v>0</v>
      </c>
      <c r="N2462" s="24">
        <v>0</v>
      </c>
      <c r="O2462" s="24">
        <v>2</v>
      </c>
      <c r="P2462" s="24" t="s">
        <v>101</v>
      </c>
      <c r="Q2462" s="24">
        <v>37421</v>
      </c>
      <c r="R2462" s="24" t="s">
        <v>76</v>
      </c>
      <c r="S2462" s="25">
        <v>45119</v>
      </c>
      <c r="T2462" s="24"/>
      <c r="U2462" s="24">
        <v>3183601361</v>
      </c>
      <c r="V2462" s="24" t="s">
        <v>13773</v>
      </c>
      <c r="W2462" s="24" t="s">
        <v>13774</v>
      </c>
      <c r="X2462" s="24" t="s">
        <v>11014</v>
      </c>
      <c r="Y2462" s="24" t="s">
        <v>13775</v>
      </c>
      <c r="Z2462" s="24" t="s">
        <v>117</v>
      </c>
      <c r="AA2462" s="24">
        <v>3183602357</v>
      </c>
      <c r="AB2462" s="24" t="s">
        <v>77</v>
      </c>
      <c r="AC2462" s="24" t="s">
        <v>77</v>
      </c>
      <c r="AD2462" s="24" t="s">
        <v>77</v>
      </c>
      <c r="AE2462" s="26" t="s">
        <v>183</v>
      </c>
      <c r="AF2462" s="26"/>
      <c r="AG2462" s="26"/>
      <c r="AH2462" s="27" t="s">
        <v>184</v>
      </c>
      <c r="AI2462" s="27" t="s">
        <v>5470</v>
      </c>
      <c r="AJ2462" s="27" t="s">
        <v>5470</v>
      </c>
      <c r="AK2462" s="24" t="s">
        <v>121</v>
      </c>
      <c r="AL2462" s="24" t="s">
        <v>7086</v>
      </c>
      <c r="AM2462" s="23">
        <v>44221</v>
      </c>
      <c r="AN2462" s="28">
        <v>908526</v>
      </c>
      <c r="AO2462" s="28">
        <v>106454</v>
      </c>
      <c r="AP2462" s="24"/>
      <c r="AQ2462" s="24"/>
      <c r="AR2462" s="24"/>
      <c r="AS2462" s="24"/>
      <c r="AT2462" s="24"/>
      <c r="AU2462" s="24"/>
      <c r="AV2462" s="24"/>
      <c r="AW2462" s="24">
        <v>0</v>
      </c>
      <c r="AX2462" s="24"/>
      <c r="AY2462" s="24"/>
      <c r="AZ2462" s="24"/>
      <c r="BA2462" s="24"/>
      <c r="BB2462" s="24"/>
      <c r="BC2462" s="24"/>
      <c r="BD2462" s="24">
        <v>0</v>
      </c>
      <c r="BE2462" s="24">
        <v>0</v>
      </c>
      <c r="BF2462" s="23"/>
      <c r="BG2462" s="23"/>
      <c r="BH2462" s="23">
        <v>44499</v>
      </c>
      <c r="BI2462" s="26" t="s">
        <v>466</v>
      </c>
      <c r="BJ2462" s="26" t="s">
        <v>5148</v>
      </c>
      <c r="BK2462" s="29">
        <v>0</v>
      </c>
      <c r="BL2462" s="24" t="s">
        <v>129</v>
      </c>
      <c r="BM2462" s="22" t="str">
        <f ca="1">+IF(Tabla1[[#This Row],[FECHA INGRESO]]&gt;=44986,IF((TODAY()-Tabla1[[#This Row],[FECHA INGRESO]])&gt;=50,"ALERTA","TODAVÍA FALTA"),"N/A")</f>
        <v>N/A</v>
      </c>
      <c r="BN2462" s="7">
        <f>IFERROR((_xlfn.DAYS(Tabla1[[#This Row],[FECHA INGRESO]],Tabla1[[#This Row],[FECHA RETIRO]]))/30,"")</f>
        <v>-9.2666666666666675</v>
      </c>
    </row>
    <row r="2463" spans="1:66" x14ac:dyDescent="0.35">
      <c r="A2463" s="21">
        <v>1024597784</v>
      </c>
      <c r="B2463" s="22" t="s">
        <v>13776</v>
      </c>
      <c r="C2463" s="44">
        <v>44221</v>
      </c>
      <c r="D2463" s="44" t="s">
        <v>4008</v>
      </c>
      <c r="E2463" s="24" t="s">
        <v>94</v>
      </c>
      <c r="F2463" s="23" t="s">
        <v>94</v>
      </c>
      <c r="G2463" s="36"/>
      <c r="H2463" s="36">
        <v>24107115474</v>
      </c>
      <c r="I2463" s="36" t="s">
        <v>95</v>
      </c>
      <c r="J2463" s="24">
        <f>DATEDIF(Tabla1[[#This Row],[FECHA DE NACIMIENTO]],Tabla1[[#This Row],[FECHA ACTUAL]],"Y")</f>
        <v>24</v>
      </c>
      <c r="K2463" s="36" t="s">
        <v>73</v>
      </c>
      <c r="L2463" s="24" t="s">
        <v>112</v>
      </c>
      <c r="M2463" s="36">
        <v>0</v>
      </c>
      <c r="N2463" s="36">
        <v>0</v>
      </c>
      <c r="O2463" s="36">
        <v>1</v>
      </c>
      <c r="P2463" s="36" t="s">
        <v>101</v>
      </c>
      <c r="Q2463" s="44">
        <v>36295</v>
      </c>
      <c r="R2463" s="24" t="s">
        <v>76</v>
      </c>
      <c r="S2463" s="25">
        <v>45119</v>
      </c>
      <c r="T2463" s="36">
        <v>7175159</v>
      </c>
      <c r="U2463" s="36">
        <v>3207294545</v>
      </c>
      <c r="V2463" s="62" t="s">
        <v>13777</v>
      </c>
      <c r="W2463" s="24" t="s">
        <v>13778</v>
      </c>
      <c r="X2463" s="24" t="s">
        <v>13779</v>
      </c>
      <c r="Y2463" s="24" t="s">
        <v>13780</v>
      </c>
      <c r="Z2463" s="24" t="s">
        <v>117</v>
      </c>
      <c r="AA2463" s="24">
        <v>3103285536</v>
      </c>
      <c r="AB2463" s="24" t="s">
        <v>101</v>
      </c>
      <c r="AC2463" s="24" t="s">
        <v>83</v>
      </c>
      <c r="AD2463" s="24" t="e">
        <v>#REF!</v>
      </c>
      <c r="AE2463" s="26" t="s">
        <v>194</v>
      </c>
      <c r="AF2463" s="26" t="s">
        <v>6913</v>
      </c>
      <c r="AG2463" s="26" t="s">
        <v>75</v>
      </c>
      <c r="AH2463" s="27" t="s">
        <v>184</v>
      </c>
      <c r="AI2463" s="27" t="s">
        <v>5470</v>
      </c>
      <c r="AJ2463" s="27" t="s">
        <v>5470</v>
      </c>
      <c r="AK2463" s="24" t="s">
        <v>121</v>
      </c>
      <c r="AL2463" s="24" t="s">
        <v>7086</v>
      </c>
      <c r="AM2463" s="23">
        <v>44221</v>
      </c>
      <c r="AN2463" s="28">
        <v>1000000</v>
      </c>
      <c r="AO2463" s="28">
        <v>117172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v>0</v>
      </c>
      <c r="BE2463" s="24">
        <v>0</v>
      </c>
      <c r="BF2463" s="23"/>
      <c r="BG2463" s="23"/>
      <c r="BH2463" s="23">
        <v>44713</v>
      </c>
      <c r="BI2463" s="26" t="s">
        <v>466</v>
      </c>
      <c r="BJ2463" s="26" t="s">
        <v>13781</v>
      </c>
      <c r="BK2463" s="29">
        <v>0</v>
      </c>
      <c r="BL2463" s="24" t="s">
        <v>129</v>
      </c>
      <c r="BM2463" s="22" t="str">
        <f ca="1">+IF(Tabla1[[#This Row],[FECHA INGRESO]]&gt;=44986,IF((TODAY()-Tabla1[[#This Row],[FECHA INGRESO]])&gt;=50,"ALERTA","TODAVÍA FALTA"),"N/A")</f>
        <v>N/A</v>
      </c>
      <c r="BN2463" s="7">
        <f>IFERROR((_xlfn.DAYS(Tabla1[[#This Row],[FECHA INGRESO]],Tabla1[[#This Row],[FECHA RETIRO]]))/30,"")</f>
        <v>-16.399999999999999</v>
      </c>
    </row>
    <row r="2464" spans="1:66" x14ac:dyDescent="0.35">
      <c r="A2464" s="21">
        <v>1073711923</v>
      </c>
      <c r="B2464" s="22" t="s">
        <v>13782</v>
      </c>
      <c r="C2464" s="44">
        <v>44221</v>
      </c>
      <c r="D2464" s="44" t="s">
        <v>131</v>
      </c>
      <c r="E2464" s="44" t="s">
        <v>111</v>
      </c>
      <c r="F2464" s="44" t="s">
        <v>70</v>
      </c>
      <c r="G2464" s="36"/>
      <c r="H2464" s="36">
        <v>24103855662</v>
      </c>
      <c r="I2464" s="36" t="s">
        <v>72</v>
      </c>
      <c r="J2464" s="24">
        <f>DATEDIF(Tabla1[[#This Row],[FECHA DE NACIMIENTO]],Tabla1[[#This Row],[FECHA ACTUAL]],"Y")</f>
        <v>25</v>
      </c>
      <c r="K2464" s="36" t="s">
        <v>73</v>
      </c>
      <c r="L2464" s="24" t="s">
        <v>112</v>
      </c>
      <c r="M2464" s="36">
        <v>0</v>
      </c>
      <c r="N2464" s="36">
        <v>0</v>
      </c>
      <c r="O2464" s="36">
        <v>3</v>
      </c>
      <c r="P2464" s="36" t="s">
        <v>101</v>
      </c>
      <c r="Q2464" s="44">
        <v>35666</v>
      </c>
      <c r="R2464" s="24" t="s">
        <v>736</v>
      </c>
      <c r="S2464" s="25">
        <v>45119</v>
      </c>
      <c r="T2464" s="36"/>
      <c r="U2464" s="36">
        <v>3162459152</v>
      </c>
      <c r="V2464" s="62" t="s">
        <v>13783</v>
      </c>
      <c r="W2464" s="24" t="s">
        <v>13784</v>
      </c>
      <c r="X2464" s="24" t="s">
        <v>13785</v>
      </c>
      <c r="Y2464" s="24" t="s">
        <v>13786</v>
      </c>
      <c r="Z2464" s="24" t="s">
        <v>285</v>
      </c>
      <c r="AA2464" s="24">
        <v>3124592108</v>
      </c>
      <c r="AB2464" s="24" t="s">
        <v>83</v>
      </c>
      <c r="AC2464" s="24" t="s">
        <v>83</v>
      </c>
      <c r="AD2464" s="24" t="e">
        <v>#REF!</v>
      </c>
      <c r="AE2464" s="26" t="s">
        <v>194</v>
      </c>
      <c r="AF2464" s="26" t="s">
        <v>4093</v>
      </c>
      <c r="AG2464" s="26" t="s">
        <v>75</v>
      </c>
      <c r="AH2464" s="27" t="s">
        <v>184</v>
      </c>
      <c r="AI2464" s="27" t="s">
        <v>5470</v>
      </c>
      <c r="AJ2464" s="27" t="s">
        <v>5470</v>
      </c>
      <c r="AK2464" s="24" t="s">
        <v>121</v>
      </c>
      <c r="AL2464" s="24" t="s">
        <v>7086</v>
      </c>
      <c r="AM2464" s="23">
        <v>44221</v>
      </c>
      <c r="AN2464" s="28">
        <v>1000000</v>
      </c>
      <c r="AO2464" s="28">
        <v>117172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v>0</v>
      </c>
      <c r="BE2464" s="24">
        <v>0</v>
      </c>
      <c r="BF2464" s="23"/>
      <c r="BG2464" s="23"/>
      <c r="BH2464" s="23">
        <v>44721</v>
      </c>
      <c r="BI2464" s="26" t="s">
        <v>127</v>
      </c>
      <c r="BJ2464" s="26" t="s">
        <v>3469</v>
      </c>
      <c r="BK2464" s="29">
        <v>0</v>
      </c>
      <c r="BL2464" s="24" t="s">
        <v>129</v>
      </c>
      <c r="BM2464" s="22" t="str">
        <f ca="1">+IF(Tabla1[[#This Row],[FECHA INGRESO]]&gt;=44986,IF((TODAY()-Tabla1[[#This Row],[FECHA INGRESO]])&gt;=50,"ALERTA","TODAVÍA FALTA"),"N/A")</f>
        <v>N/A</v>
      </c>
      <c r="BN2464" s="7">
        <f>IFERROR((_xlfn.DAYS(Tabla1[[#This Row],[FECHA INGRESO]],Tabla1[[#This Row],[FECHA RETIRO]]))/30,"")</f>
        <v>-16.666666666666668</v>
      </c>
    </row>
    <row r="2465" spans="1:66" x14ac:dyDescent="0.35">
      <c r="A2465" s="21">
        <v>1032457020</v>
      </c>
      <c r="B2465" s="22" t="s">
        <v>13787</v>
      </c>
      <c r="C2465" s="23">
        <v>44221</v>
      </c>
      <c r="D2465" s="23" t="s">
        <v>188</v>
      </c>
      <c r="E2465" s="23" t="s">
        <v>111</v>
      </c>
      <c r="F2465" s="23" t="s">
        <v>70</v>
      </c>
      <c r="G2465" s="24"/>
      <c r="H2465" s="24">
        <v>24103826873</v>
      </c>
      <c r="I2465" s="24" t="s">
        <v>95</v>
      </c>
      <c r="J2465" s="24">
        <f>DATEDIF(Tabla1[[#This Row],[FECHA DE NACIMIENTO]],Tabla1[[#This Row],[FECHA ACTUAL]],"Y")</f>
        <v>30</v>
      </c>
      <c r="K2465" s="24" t="s">
        <v>73</v>
      </c>
      <c r="L2465" s="24" t="s">
        <v>112</v>
      </c>
      <c r="M2465" s="24">
        <v>0</v>
      </c>
      <c r="N2465" s="24">
        <v>2</v>
      </c>
      <c r="O2465" s="24">
        <v>2</v>
      </c>
      <c r="P2465" s="24" t="s">
        <v>101</v>
      </c>
      <c r="Q2465" s="23">
        <v>33836</v>
      </c>
      <c r="R2465" s="24" t="s">
        <v>76</v>
      </c>
      <c r="S2465" s="25">
        <v>45119</v>
      </c>
      <c r="T2465" s="24"/>
      <c r="U2465" s="24">
        <v>3223845767</v>
      </c>
      <c r="V2465" s="33" t="s">
        <v>13788</v>
      </c>
      <c r="W2465" s="24" t="s">
        <v>13789</v>
      </c>
      <c r="X2465" s="24" t="s">
        <v>13790</v>
      </c>
      <c r="Y2465" s="24"/>
      <c r="Z2465" s="24" t="s">
        <v>3224</v>
      </c>
      <c r="AA2465" s="24">
        <v>3115920538</v>
      </c>
      <c r="AB2465" s="24" t="s">
        <v>101</v>
      </c>
      <c r="AC2465" s="24" t="s">
        <v>83</v>
      </c>
      <c r="AD2465" s="24" t="e">
        <v>#REF!</v>
      </c>
      <c r="AE2465" s="26" t="s">
        <v>183</v>
      </c>
      <c r="AF2465" s="26" t="s">
        <v>13791</v>
      </c>
      <c r="AG2465" s="26" t="s">
        <v>101</v>
      </c>
      <c r="AH2465" s="27" t="s">
        <v>184</v>
      </c>
      <c r="AI2465" s="27" t="s">
        <v>5470</v>
      </c>
      <c r="AJ2465" s="27" t="s">
        <v>5470</v>
      </c>
      <c r="AK2465" s="24" t="s">
        <v>121</v>
      </c>
      <c r="AL2465" s="24" t="s">
        <v>7086</v>
      </c>
      <c r="AM2465" s="23">
        <v>44221</v>
      </c>
      <c r="AN2465" s="28">
        <v>1000000</v>
      </c>
      <c r="AO2465" s="28">
        <v>117172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v>0</v>
      </c>
      <c r="BE2465" s="24">
        <v>0</v>
      </c>
      <c r="BF2465" s="23"/>
      <c r="BG2465" s="23"/>
      <c r="BH2465" s="23">
        <v>44744</v>
      </c>
      <c r="BI2465" s="26" t="s">
        <v>127</v>
      </c>
      <c r="BJ2465" s="26" t="s">
        <v>6087</v>
      </c>
      <c r="BK2465" s="29">
        <v>0</v>
      </c>
      <c r="BL2465" s="24" t="s">
        <v>129</v>
      </c>
      <c r="BM2465" s="22" t="str">
        <f ca="1">+IF(Tabla1[[#This Row],[FECHA INGRESO]]&gt;=44986,IF((TODAY()-Tabla1[[#This Row],[FECHA INGRESO]])&gt;=50,"ALERTA","TODAVÍA FALTA"),"N/A")</f>
        <v>N/A</v>
      </c>
      <c r="BN2465" s="7">
        <f>IFERROR((_xlfn.DAYS(Tabla1[[#This Row],[FECHA INGRESO]],Tabla1[[#This Row],[FECHA RETIRO]]))/30,"")</f>
        <v>-17.433333333333334</v>
      </c>
    </row>
    <row r="2466" spans="1:66" x14ac:dyDescent="0.35">
      <c r="A2466" s="21">
        <v>1000003250</v>
      </c>
      <c r="B2466" s="22" t="s">
        <v>13792</v>
      </c>
      <c r="C2466" s="23">
        <v>44221</v>
      </c>
      <c r="D2466" s="23" t="s">
        <v>188</v>
      </c>
      <c r="E2466" s="23" t="s">
        <v>111</v>
      </c>
      <c r="F2466" s="23" t="s">
        <v>70</v>
      </c>
      <c r="G2466" s="24"/>
      <c r="H2466" s="24">
        <v>24103934022</v>
      </c>
      <c r="I2466" s="24" t="s">
        <v>95</v>
      </c>
      <c r="J2466" s="24">
        <f>DATEDIF(Tabla1[[#This Row],[FECHA DE NACIMIENTO]],Tabla1[[#This Row],[FECHA ACTUAL]],"Y")</f>
        <v>20</v>
      </c>
      <c r="K2466" s="24" t="s">
        <v>96</v>
      </c>
      <c r="L2466" s="24" t="s">
        <v>112</v>
      </c>
      <c r="M2466" s="24">
        <v>0</v>
      </c>
      <c r="N2466" s="24">
        <v>0</v>
      </c>
      <c r="O2466" s="24">
        <v>2</v>
      </c>
      <c r="P2466" s="24" t="s">
        <v>101</v>
      </c>
      <c r="Q2466" s="23">
        <v>37457</v>
      </c>
      <c r="R2466" s="24" t="s">
        <v>76</v>
      </c>
      <c r="S2466" s="25">
        <v>45119</v>
      </c>
      <c r="T2466" s="24"/>
      <c r="U2466" s="24">
        <v>3232384639</v>
      </c>
      <c r="V2466" s="33" t="s">
        <v>13793</v>
      </c>
      <c r="W2466" s="24" t="s">
        <v>13794</v>
      </c>
      <c r="X2466" s="24" t="s">
        <v>13795</v>
      </c>
      <c r="Y2466" s="24" t="s">
        <v>13796</v>
      </c>
      <c r="Z2466" s="24" t="s">
        <v>117</v>
      </c>
      <c r="AA2466" s="24">
        <v>3173378359</v>
      </c>
      <c r="AB2466" s="24" t="s">
        <v>101</v>
      </c>
      <c r="AC2466" s="24" t="s">
        <v>83</v>
      </c>
      <c r="AD2466" s="24" t="e">
        <v>#REF!</v>
      </c>
      <c r="AE2466" s="26" t="s">
        <v>151</v>
      </c>
      <c r="AF2466" s="26"/>
      <c r="AG2466" s="26" t="s">
        <v>8697</v>
      </c>
      <c r="AH2466" s="27" t="s">
        <v>184</v>
      </c>
      <c r="AI2466" s="27" t="s">
        <v>1612</v>
      </c>
      <c r="AJ2466" s="27" t="s">
        <v>487</v>
      </c>
      <c r="AK2466" s="24" t="s">
        <v>121</v>
      </c>
      <c r="AL2466" s="24" t="s">
        <v>7086</v>
      </c>
      <c r="AM2466" s="23">
        <v>44221</v>
      </c>
      <c r="AN2466" s="28">
        <v>1160000</v>
      </c>
      <c r="AO2466" s="28">
        <v>140606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v>0</v>
      </c>
      <c r="BE2466" s="24">
        <v>0</v>
      </c>
      <c r="BF2466" s="23"/>
      <c r="BG2466" s="23"/>
      <c r="BH2466" s="23">
        <v>44963</v>
      </c>
      <c r="BI2466" s="26" t="s">
        <v>466</v>
      </c>
      <c r="BJ2466" s="26" t="s">
        <v>13797</v>
      </c>
      <c r="BK2466" s="29">
        <v>0</v>
      </c>
      <c r="BL2466" s="24" t="s">
        <v>129</v>
      </c>
      <c r="BM2466" s="22" t="str">
        <f ca="1">+IF(Tabla1[[#This Row],[FECHA INGRESO]]&gt;=44986,IF((TODAY()-Tabla1[[#This Row],[FECHA INGRESO]])&gt;=50,"ALERTA","TODAVÍA FALTA"),"N/A")</f>
        <v>N/A</v>
      </c>
      <c r="BN2466" s="7">
        <f>IFERROR((_xlfn.DAYS(Tabla1[[#This Row],[FECHA INGRESO]],Tabla1[[#This Row],[FECHA RETIRO]]))/30,"")</f>
        <v>-24.733333333333334</v>
      </c>
    </row>
    <row r="2467" spans="1:66" x14ac:dyDescent="0.35">
      <c r="A2467" s="34">
        <v>1007681856</v>
      </c>
      <c r="B2467" s="22" t="s">
        <v>13798</v>
      </c>
      <c r="C2467" s="23">
        <v>44222</v>
      </c>
      <c r="D2467" s="23" t="s">
        <v>582</v>
      </c>
      <c r="E2467" s="23" t="s">
        <v>111</v>
      </c>
      <c r="F2467" s="23" t="s">
        <v>70</v>
      </c>
      <c r="G2467" s="24"/>
      <c r="H2467" s="24">
        <v>24103873103</v>
      </c>
      <c r="I2467" s="24" t="s">
        <v>72</v>
      </c>
      <c r="J2467" s="24">
        <f>DATEDIF(Tabla1[[#This Row],[FECHA DE NACIMIENTO]],Tabla1[[#This Row],[FECHA ACTUAL]],"Y")</f>
        <v>23</v>
      </c>
      <c r="K2467" s="24" t="s">
        <v>73</v>
      </c>
      <c r="L2467" s="24" t="s">
        <v>112</v>
      </c>
      <c r="M2467" s="24">
        <v>0</v>
      </c>
      <c r="N2467" s="24">
        <v>0</v>
      </c>
      <c r="O2467" s="24">
        <v>1</v>
      </c>
      <c r="P2467" s="24" t="s">
        <v>101</v>
      </c>
      <c r="Q2467" s="23">
        <v>36621</v>
      </c>
      <c r="R2467" s="24" t="s">
        <v>3821</v>
      </c>
      <c r="S2467" s="25">
        <v>45119</v>
      </c>
      <c r="T2467" s="24"/>
      <c r="U2467" s="24">
        <v>3148616446</v>
      </c>
      <c r="V2467" s="33" t="s">
        <v>13799</v>
      </c>
      <c r="W2467" s="24" t="s">
        <v>13800</v>
      </c>
      <c r="X2467" s="24" t="s">
        <v>13801</v>
      </c>
      <c r="Y2467" s="24" t="s">
        <v>13802</v>
      </c>
      <c r="Z2467" s="24" t="s">
        <v>285</v>
      </c>
      <c r="AA2467" s="24">
        <v>3212310851</v>
      </c>
      <c r="AB2467" s="24" t="s">
        <v>77</v>
      </c>
      <c r="AC2467" s="24" t="s">
        <v>77</v>
      </c>
      <c r="AD2467" s="24" t="s">
        <v>77</v>
      </c>
      <c r="AE2467" s="26" t="s">
        <v>183</v>
      </c>
      <c r="AF2467" s="26"/>
      <c r="AG2467" s="26"/>
      <c r="AH2467" s="27" t="s">
        <v>184</v>
      </c>
      <c r="AI2467" s="27" t="s">
        <v>5470</v>
      </c>
      <c r="AJ2467" s="27" t="s">
        <v>5470</v>
      </c>
      <c r="AK2467" s="24" t="s">
        <v>121</v>
      </c>
      <c r="AL2467" s="24" t="s">
        <v>7086</v>
      </c>
      <c r="AM2467" s="23">
        <v>44222</v>
      </c>
      <c r="AN2467" s="28">
        <v>908526</v>
      </c>
      <c r="AO2467" s="28">
        <v>106454</v>
      </c>
      <c r="AP2467" s="24"/>
      <c r="AQ2467" s="24"/>
      <c r="AR2467" s="24"/>
      <c r="AS2467" s="24"/>
      <c r="AT2467" s="24"/>
      <c r="AU2467" s="24"/>
      <c r="AV2467" s="24"/>
      <c r="AW2467" s="24">
        <v>0</v>
      </c>
      <c r="AX2467" s="24"/>
      <c r="AY2467" s="24"/>
      <c r="AZ2467" s="24"/>
      <c r="BA2467" s="24"/>
      <c r="BB2467" s="24"/>
      <c r="BC2467" s="24"/>
      <c r="BD2467" s="24"/>
      <c r="BE2467" s="24"/>
      <c r="BF2467" s="23"/>
      <c r="BG2467" s="23"/>
      <c r="BH2467" s="23">
        <v>44474</v>
      </c>
      <c r="BI2467" s="26" t="s">
        <v>466</v>
      </c>
      <c r="BJ2467" s="26" t="s">
        <v>178</v>
      </c>
      <c r="BK2467" s="29">
        <v>0</v>
      </c>
      <c r="BL2467" s="24" t="s">
        <v>129</v>
      </c>
      <c r="BM2467" s="22" t="str">
        <f ca="1">+IF(Tabla1[[#This Row],[FECHA INGRESO]]&gt;=44986,IF((TODAY()-Tabla1[[#This Row],[FECHA INGRESO]])&gt;=50,"ALERTA","TODAVÍA FALTA"),"N/A")</f>
        <v>N/A</v>
      </c>
      <c r="BN2467" s="7">
        <f>IFERROR((_xlfn.DAYS(Tabla1[[#This Row],[FECHA INGRESO]],Tabla1[[#This Row],[FECHA RETIRO]]))/30,"")</f>
        <v>-8.4</v>
      </c>
    </row>
    <row r="2468" spans="1:66" x14ac:dyDescent="0.35">
      <c r="A2468" s="34">
        <v>1007703153</v>
      </c>
      <c r="B2468" s="22" t="s">
        <v>13803</v>
      </c>
      <c r="C2468" s="23">
        <v>44223</v>
      </c>
      <c r="D2468" s="23" t="s">
        <v>93</v>
      </c>
      <c r="E2468" s="23" t="s">
        <v>110</v>
      </c>
      <c r="F2468" s="23" t="s">
        <v>70</v>
      </c>
      <c r="G2468" s="24"/>
      <c r="H2468" s="24">
        <v>24103904735</v>
      </c>
      <c r="I2468" s="24" t="s">
        <v>72</v>
      </c>
      <c r="J2468" s="24">
        <f>DATEDIF(Tabla1[[#This Row],[FECHA DE NACIMIENTO]],Tabla1[[#This Row],[FECHA ACTUAL]],"Y")</f>
        <v>23</v>
      </c>
      <c r="K2468" s="24" t="s">
        <v>73</v>
      </c>
      <c r="L2468" s="24" t="s">
        <v>112</v>
      </c>
      <c r="M2468" s="24">
        <v>0</v>
      </c>
      <c r="N2468" s="24">
        <v>0</v>
      </c>
      <c r="O2468" s="24">
        <v>3</v>
      </c>
      <c r="P2468" s="24" t="s">
        <v>101</v>
      </c>
      <c r="Q2468" s="23">
        <v>36673</v>
      </c>
      <c r="R2468" s="24" t="s">
        <v>76</v>
      </c>
      <c r="S2468" s="25">
        <v>45119</v>
      </c>
      <c r="T2468" s="24">
        <v>7501195</v>
      </c>
      <c r="U2468" s="24">
        <v>3108548728</v>
      </c>
      <c r="V2468" s="33" t="s">
        <v>13804</v>
      </c>
      <c r="W2468" s="24" t="s">
        <v>13805</v>
      </c>
      <c r="X2468" s="24" t="s">
        <v>13806</v>
      </c>
      <c r="Y2468" s="24" t="s">
        <v>13807</v>
      </c>
      <c r="Z2468" s="24" t="s">
        <v>117</v>
      </c>
      <c r="AA2468" s="24">
        <v>3112448537</v>
      </c>
      <c r="AB2468" s="24" t="s">
        <v>77</v>
      </c>
      <c r="AC2468" s="24" t="s">
        <v>77</v>
      </c>
      <c r="AD2468" s="24" t="s">
        <v>77</v>
      </c>
      <c r="AE2468" s="26" t="s">
        <v>151</v>
      </c>
      <c r="AF2468" s="26"/>
      <c r="AG2468" s="26" t="s">
        <v>13808</v>
      </c>
      <c r="AH2468" s="27" t="s">
        <v>184</v>
      </c>
      <c r="AI2468" s="27" t="s">
        <v>5470</v>
      </c>
      <c r="AJ2468" s="27" t="s">
        <v>5470</v>
      </c>
      <c r="AK2468" s="24" t="s">
        <v>121</v>
      </c>
      <c r="AL2468" s="24" t="s">
        <v>7086</v>
      </c>
      <c r="AM2468" s="23">
        <v>44223</v>
      </c>
      <c r="AN2468" s="28">
        <v>908526</v>
      </c>
      <c r="AO2468" s="28">
        <v>106454</v>
      </c>
      <c r="AP2468" s="24"/>
      <c r="AQ2468" s="24"/>
      <c r="AR2468" s="24"/>
      <c r="AS2468" s="24"/>
      <c r="AT2468" s="24" t="e">
        <v>#N/A</v>
      </c>
      <c r="AU2468" s="24" t="e">
        <v>#N/A</v>
      </c>
      <c r="AV2468" s="24" t="e">
        <v>#N/A</v>
      </c>
      <c r="AW2468" s="24"/>
      <c r="AX2468" s="24"/>
      <c r="AY2468" s="24"/>
      <c r="AZ2468" s="24"/>
      <c r="BA2468" s="24"/>
      <c r="BB2468" s="24"/>
      <c r="BC2468" s="24"/>
      <c r="BD2468" s="24">
        <v>0</v>
      </c>
      <c r="BE2468" s="24">
        <v>0</v>
      </c>
      <c r="BF2468" s="23"/>
      <c r="BG2468" s="23"/>
      <c r="BH2468" s="23">
        <v>44239</v>
      </c>
      <c r="BI2468" s="26" t="s">
        <v>466</v>
      </c>
      <c r="BJ2468" s="26" t="s">
        <v>5148</v>
      </c>
      <c r="BK2468" s="29">
        <v>0</v>
      </c>
      <c r="BL2468" s="24" t="s">
        <v>129</v>
      </c>
      <c r="BM2468" s="22" t="str">
        <f ca="1">+IF(Tabla1[[#This Row],[FECHA INGRESO]]&gt;=44986,IF((TODAY()-Tabla1[[#This Row],[FECHA INGRESO]])&gt;=50,"ALERTA","TODAVÍA FALTA"),"N/A")</f>
        <v>N/A</v>
      </c>
      <c r="BN2468" s="7">
        <f>IFERROR((_xlfn.DAYS(Tabla1[[#This Row],[FECHA INGRESO]],Tabla1[[#This Row],[FECHA RETIRO]]))/30,"")</f>
        <v>-0.53333333333333333</v>
      </c>
    </row>
    <row r="2469" spans="1:66" x14ac:dyDescent="0.35">
      <c r="A2469" s="34">
        <v>1031160139</v>
      </c>
      <c r="B2469" s="22" t="s">
        <v>13809</v>
      </c>
      <c r="C2469" s="23">
        <v>44224</v>
      </c>
      <c r="D2469" s="23" t="s">
        <v>93</v>
      </c>
      <c r="E2469" s="24" t="s">
        <v>94</v>
      </c>
      <c r="F2469" s="23" t="s">
        <v>70</v>
      </c>
      <c r="G2469" s="24"/>
      <c r="H2469" s="24">
        <v>24064495172</v>
      </c>
      <c r="I2469" s="24" t="s">
        <v>95</v>
      </c>
      <c r="J2469" s="24">
        <f>DATEDIF(Tabla1[[#This Row],[FECHA DE NACIMIENTO]],Tabla1[[#This Row],[FECHA ACTUAL]],"Y")</f>
        <v>27</v>
      </c>
      <c r="K2469" s="24" t="s">
        <v>73</v>
      </c>
      <c r="L2469" s="24" t="s">
        <v>112</v>
      </c>
      <c r="M2469" s="24">
        <v>1</v>
      </c>
      <c r="N2469" s="24">
        <v>1</v>
      </c>
      <c r="O2469" s="24">
        <v>2</v>
      </c>
      <c r="P2469" s="24" t="s">
        <v>101</v>
      </c>
      <c r="Q2469" s="23">
        <v>34897</v>
      </c>
      <c r="R2469" s="24" t="s">
        <v>76</v>
      </c>
      <c r="S2469" s="25">
        <v>45119</v>
      </c>
      <c r="T2469" s="24"/>
      <c r="U2469" s="24">
        <v>3102083521</v>
      </c>
      <c r="V2469" s="33" t="s">
        <v>13810</v>
      </c>
      <c r="W2469" s="24" t="s">
        <v>13811</v>
      </c>
      <c r="X2469" s="24" t="s">
        <v>3813</v>
      </c>
      <c r="Y2469" s="24" t="s">
        <v>13812</v>
      </c>
      <c r="Z2469" s="24" t="s">
        <v>117</v>
      </c>
      <c r="AA2469" s="24">
        <v>3113431685</v>
      </c>
      <c r="AB2469" s="24" t="s">
        <v>77</v>
      </c>
      <c r="AC2469" s="24" t="s">
        <v>77</v>
      </c>
      <c r="AD2469" s="24" t="s">
        <v>77</v>
      </c>
      <c r="AE2469" s="26" t="s">
        <v>151</v>
      </c>
      <c r="AF2469" s="26"/>
      <c r="AG2469" s="26"/>
      <c r="AH2469" s="27" t="s">
        <v>184</v>
      </c>
      <c r="AI2469" s="27" t="s">
        <v>10123</v>
      </c>
      <c r="AJ2469" s="27" t="s">
        <v>10123</v>
      </c>
      <c r="AK2469" s="24" t="s">
        <v>121</v>
      </c>
      <c r="AL2469" s="24" t="s">
        <v>7086</v>
      </c>
      <c r="AM2469" s="23">
        <v>44224</v>
      </c>
      <c r="AN2469" s="28">
        <v>908526</v>
      </c>
      <c r="AO2469" s="28">
        <v>106454</v>
      </c>
      <c r="AP2469" s="24"/>
      <c r="AQ2469" s="24"/>
      <c r="AR2469" s="24"/>
      <c r="AS2469" s="24"/>
      <c r="AT2469" s="24" t="e">
        <v>#N/A</v>
      </c>
      <c r="AU2469" s="24" t="e">
        <v>#N/A</v>
      </c>
      <c r="AV2469" s="24" t="e">
        <v>#N/A</v>
      </c>
      <c r="AW2469" s="24"/>
      <c r="AX2469" s="24"/>
      <c r="AY2469" s="24"/>
      <c r="AZ2469" s="24"/>
      <c r="BA2469" s="24"/>
      <c r="BB2469" s="24"/>
      <c r="BC2469" s="24"/>
      <c r="BD2469" s="24">
        <v>0</v>
      </c>
      <c r="BE2469" s="24">
        <v>0</v>
      </c>
      <c r="BF2469" s="23"/>
      <c r="BG2469" s="23"/>
      <c r="BH2469" s="23">
        <v>44271</v>
      </c>
      <c r="BI2469" s="26" t="s">
        <v>466</v>
      </c>
      <c r="BJ2469" s="26" t="s">
        <v>11604</v>
      </c>
      <c r="BK2469" s="29">
        <v>0</v>
      </c>
      <c r="BL2469" s="24" t="s">
        <v>129</v>
      </c>
      <c r="BM2469" s="22" t="str">
        <f ca="1">+IF(Tabla1[[#This Row],[FECHA INGRESO]]&gt;=44986,IF((TODAY()-Tabla1[[#This Row],[FECHA INGRESO]])&gt;=50,"ALERTA","TODAVÍA FALTA"),"N/A")</f>
        <v>N/A</v>
      </c>
      <c r="BN2469" s="7">
        <f>IFERROR((_xlfn.DAYS(Tabla1[[#This Row],[FECHA INGRESO]],Tabla1[[#This Row],[FECHA RETIRO]]))/30,"")</f>
        <v>-1.5666666666666667</v>
      </c>
    </row>
    <row r="2470" spans="1:66" x14ac:dyDescent="0.35">
      <c r="A2470" s="21">
        <v>1019126230</v>
      </c>
      <c r="B2470" s="22" t="s">
        <v>13813</v>
      </c>
      <c r="C2470" s="23">
        <v>44230</v>
      </c>
      <c r="D2470" s="23" t="s">
        <v>266</v>
      </c>
      <c r="E2470" s="23" t="s">
        <v>110</v>
      </c>
      <c r="F2470" s="23" t="s">
        <v>111</v>
      </c>
      <c r="G2470" s="24" t="s">
        <v>13814</v>
      </c>
      <c r="H2470" s="24">
        <v>24104024221</v>
      </c>
      <c r="I2470" s="24" t="s">
        <v>95</v>
      </c>
      <c r="J2470" s="24">
        <f>DATEDIF(Tabla1[[#This Row],[FECHA DE NACIMIENTO]],Tabla1[[#This Row],[FECHA ACTUAL]],"Y")</f>
        <v>26</v>
      </c>
      <c r="K2470" s="24" t="s">
        <v>73</v>
      </c>
      <c r="L2470" s="24" t="s">
        <v>234</v>
      </c>
      <c r="M2470" s="24">
        <v>1</v>
      </c>
      <c r="N2470" s="24">
        <v>1</v>
      </c>
      <c r="O2470" s="24">
        <v>3</v>
      </c>
      <c r="P2470" s="24" t="s">
        <v>101</v>
      </c>
      <c r="Q2470" s="23">
        <v>35413</v>
      </c>
      <c r="R2470" s="24" t="s">
        <v>76</v>
      </c>
      <c r="S2470" s="25">
        <v>45119</v>
      </c>
      <c r="T2470" s="24"/>
      <c r="U2470" s="24">
        <v>3193967518</v>
      </c>
      <c r="V2470" s="33" t="s">
        <v>13815</v>
      </c>
      <c r="W2470" s="24" t="s">
        <v>13816</v>
      </c>
      <c r="X2470" s="24" t="s">
        <v>13817</v>
      </c>
      <c r="Y2470" s="24" t="s">
        <v>13818</v>
      </c>
      <c r="Z2470" s="24" t="s">
        <v>117</v>
      </c>
      <c r="AA2470" s="24">
        <v>3123625421</v>
      </c>
      <c r="AB2470" s="24" t="s">
        <v>83</v>
      </c>
      <c r="AC2470" s="24" t="s">
        <v>83</v>
      </c>
      <c r="AD2470" s="24" t="e">
        <v>#REF!</v>
      </c>
      <c r="AE2470" s="26" t="s">
        <v>183</v>
      </c>
      <c r="AF2470" s="26" t="s">
        <v>13791</v>
      </c>
      <c r="AG2470" s="26" t="s">
        <v>101</v>
      </c>
      <c r="AH2470" s="27" t="s">
        <v>163</v>
      </c>
      <c r="AI2470" s="27" t="s">
        <v>5470</v>
      </c>
      <c r="AJ2470" s="27" t="s">
        <v>5470</v>
      </c>
      <c r="AK2470" s="24" t="s">
        <v>121</v>
      </c>
      <c r="AL2470" s="24" t="s">
        <v>7086</v>
      </c>
      <c r="AM2470" s="23">
        <v>44230</v>
      </c>
      <c r="AN2470" s="28">
        <v>1535062</v>
      </c>
      <c r="AO2470" s="28">
        <v>117172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 t="s">
        <v>13819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v>0</v>
      </c>
      <c r="BE2470" s="24">
        <v>0</v>
      </c>
      <c r="BF2470" s="23"/>
      <c r="BG2470" s="23"/>
      <c r="BH2470" s="23">
        <v>44868</v>
      </c>
      <c r="BI2470" s="26" t="s">
        <v>127</v>
      </c>
      <c r="BJ2470" s="26" t="s">
        <v>6087</v>
      </c>
      <c r="BK2470" s="29">
        <v>0</v>
      </c>
      <c r="BL2470" s="24" t="s">
        <v>129</v>
      </c>
      <c r="BM2470" s="22" t="str">
        <f ca="1">+IF(Tabla1[[#This Row],[FECHA INGRESO]]&gt;=44986,IF((TODAY()-Tabla1[[#This Row],[FECHA INGRESO]])&gt;=50,"ALERTA","TODAVÍA FALTA"),"N/A")</f>
        <v>N/A</v>
      </c>
      <c r="BN2470" s="7">
        <f>IFERROR((_xlfn.DAYS(Tabla1[[#This Row],[FECHA INGRESO]],Tabla1[[#This Row],[FECHA RETIRO]]))/30,"")</f>
        <v>-21.266666666666666</v>
      </c>
    </row>
    <row r="2471" spans="1:66" x14ac:dyDescent="0.35">
      <c r="A2471" s="21">
        <v>7172253</v>
      </c>
      <c r="B2471" s="22" t="s">
        <v>13820</v>
      </c>
      <c r="C2471" s="44">
        <v>44236</v>
      </c>
      <c r="D2471" s="44" t="s">
        <v>93</v>
      </c>
      <c r="E2471" s="24" t="s">
        <v>94</v>
      </c>
      <c r="F2471" s="44" t="s">
        <v>70</v>
      </c>
      <c r="G2471" s="36"/>
      <c r="H2471" s="36">
        <v>24104177048</v>
      </c>
      <c r="I2471" s="36" t="s">
        <v>72</v>
      </c>
      <c r="J2471" s="24">
        <f>DATEDIF(Tabla1[[#This Row],[FECHA DE NACIMIENTO]],Tabla1[[#This Row],[FECHA ACTUAL]],"Y")</f>
        <v>46</v>
      </c>
      <c r="K2471" s="36" t="s">
        <v>73</v>
      </c>
      <c r="L2471" s="24" t="s">
        <v>112</v>
      </c>
      <c r="M2471" s="36">
        <v>1</v>
      </c>
      <c r="N2471" s="36">
        <v>2</v>
      </c>
      <c r="O2471" s="36">
        <v>2</v>
      </c>
      <c r="P2471" s="36" t="s">
        <v>101</v>
      </c>
      <c r="Q2471" s="44">
        <v>28152</v>
      </c>
      <c r="R2471" s="36" t="s">
        <v>13821</v>
      </c>
      <c r="S2471" s="25">
        <v>45119</v>
      </c>
      <c r="T2471" s="36">
        <v>7513646</v>
      </c>
      <c r="U2471" s="36">
        <v>3053260595</v>
      </c>
      <c r="V2471" s="62" t="s">
        <v>13822</v>
      </c>
      <c r="W2471" s="24" t="s">
        <v>13823</v>
      </c>
      <c r="X2471" s="24" t="s">
        <v>13824</v>
      </c>
      <c r="Y2471" s="24" t="s">
        <v>13825</v>
      </c>
      <c r="Z2471" s="24" t="s">
        <v>3224</v>
      </c>
      <c r="AA2471" s="24" t="s">
        <v>374</v>
      </c>
      <c r="AB2471" s="24" t="s">
        <v>101</v>
      </c>
      <c r="AC2471" s="24" t="s">
        <v>101</v>
      </c>
      <c r="AD2471" s="24" t="e">
        <v>#REF!</v>
      </c>
      <c r="AE2471" s="26" t="s">
        <v>194</v>
      </c>
      <c r="AF2471" s="26" t="s">
        <v>103</v>
      </c>
      <c r="AG2471" s="26" t="s">
        <v>2532</v>
      </c>
      <c r="AH2471" s="27" t="s">
        <v>3042</v>
      </c>
      <c r="AI2471" s="27" t="s">
        <v>9232</v>
      </c>
      <c r="AJ2471" s="27" t="s">
        <v>9317</v>
      </c>
      <c r="AK2471" s="24" t="s">
        <v>121</v>
      </c>
      <c r="AL2471" s="24" t="s">
        <v>7086</v>
      </c>
      <c r="AM2471" s="23">
        <v>44236</v>
      </c>
      <c r="AN2471" s="28">
        <v>1000000</v>
      </c>
      <c r="AO2471" s="28">
        <v>117172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v>0</v>
      </c>
      <c r="BE2471" s="24">
        <v>0</v>
      </c>
      <c r="BF2471" s="23"/>
      <c r="BG2471" s="23"/>
      <c r="BH2471" s="23">
        <v>44686</v>
      </c>
      <c r="BI2471" s="26" t="s">
        <v>466</v>
      </c>
      <c r="BJ2471" s="26" t="s">
        <v>13826</v>
      </c>
      <c r="BK2471" s="29">
        <v>0</v>
      </c>
      <c r="BL2471" s="24" t="s">
        <v>129</v>
      </c>
      <c r="BM2471" s="22" t="str">
        <f ca="1">+IF(Tabla1[[#This Row],[FECHA INGRESO]]&gt;=44986,IF((TODAY()-Tabla1[[#This Row],[FECHA INGRESO]])&gt;=50,"ALERTA","TODAVÍA FALTA"),"N/A")</f>
        <v>N/A</v>
      </c>
      <c r="BN2471" s="7">
        <f>IFERROR((_xlfn.DAYS(Tabla1[[#This Row],[FECHA INGRESO]],Tabla1[[#This Row],[FECHA RETIRO]]))/30,"")</f>
        <v>-15</v>
      </c>
    </row>
    <row r="2472" spans="1:66" x14ac:dyDescent="0.35">
      <c r="A2472" s="21">
        <v>1032492419</v>
      </c>
      <c r="B2472" s="22" t="s">
        <v>13827</v>
      </c>
      <c r="C2472" s="23">
        <v>44236</v>
      </c>
      <c r="D2472" s="23" t="s">
        <v>93</v>
      </c>
      <c r="E2472" s="23" t="s">
        <v>111</v>
      </c>
      <c r="F2472" s="23" t="s">
        <v>70</v>
      </c>
      <c r="G2472" s="24"/>
      <c r="H2472" s="24">
        <v>24104179734</v>
      </c>
      <c r="I2472" s="24" t="s">
        <v>95</v>
      </c>
      <c r="J2472" s="24">
        <f>DATEDIF(Tabla1[[#This Row],[FECHA DE NACIMIENTO]],Tabla1[[#This Row],[FECHA ACTUAL]],"Y")</f>
        <v>25</v>
      </c>
      <c r="K2472" s="24" t="s">
        <v>96</v>
      </c>
      <c r="L2472" s="24" t="s">
        <v>112</v>
      </c>
      <c r="M2472" s="24">
        <v>0</v>
      </c>
      <c r="N2472" s="24">
        <v>0</v>
      </c>
      <c r="O2472" s="24">
        <v>3</v>
      </c>
      <c r="P2472" s="24" t="s">
        <v>101</v>
      </c>
      <c r="Q2472" s="23">
        <v>35649</v>
      </c>
      <c r="R2472" s="24" t="s">
        <v>76</v>
      </c>
      <c r="S2472" s="25">
        <v>45119</v>
      </c>
      <c r="T2472" s="24"/>
      <c r="U2472" s="24">
        <v>3177383858</v>
      </c>
      <c r="V2472" s="33" t="s">
        <v>13828</v>
      </c>
      <c r="W2472" s="24" t="s">
        <v>13829</v>
      </c>
      <c r="X2472" s="24" t="s">
        <v>160</v>
      </c>
      <c r="Y2472" s="24" t="s">
        <v>13830</v>
      </c>
      <c r="Z2472" s="24" t="s">
        <v>117</v>
      </c>
      <c r="AA2472" s="24">
        <v>3166414211</v>
      </c>
      <c r="AB2472" s="24" t="s">
        <v>101</v>
      </c>
      <c r="AC2472" s="24" t="s">
        <v>101</v>
      </c>
      <c r="AD2472" s="24" t="e">
        <v>#REF!</v>
      </c>
      <c r="AE2472" s="26" t="s">
        <v>151</v>
      </c>
      <c r="AF2472" s="26"/>
      <c r="AG2472" s="26" t="s">
        <v>9231</v>
      </c>
      <c r="AH2472" s="27" t="s">
        <v>3042</v>
      </c>
      <c r="AI2472" s="27" t="s">
        <v>9232</v>
      </c>
      <c r="AJ2472" s="27" t="s">
        <v>9317</v>
      </c>
      <c r="AK2472" s="24" t="s">
        <v>121</v>
      </c>
      <c r="AL2472" s="24" t="s">
        <v>7086</v>
      </c>
      <c r="AM2472" s="23">
        <v>44236</v>
      </c>
      <c r="AN2472" s="28">
        <v>1000000</v>
      </c>
      <c r="AO2472" s="28">
        <v>117172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v>0</v>
      </c>
      <c r="BE2472" s="24">
        <v>0</v>
      </c>
      <c r="BF2472" s="23"/>
      <c r="BG2472" s="23"/>
      <c r="BH2472" s="23">
        <v>44727</v>
      </c>
      <c r="BI2472" s="26" t="s">
        <v>466</v>
      </c>
      <c r="BJ2472" s="26" t="s">
        <v>13831</v>
      </c>
      <c r="BK2472" s="29">
        <v>0</v>
      </c>
      <c r="BL2472" s="24" t="s">
        <v>129</v>
      </c>
      <c r="BM2472" s="22" t="str">
        <f ca="1">+IF(Tabla1[[#This Row],[FECHA INGRESO]]&gt;=44986,IF((TODAY()-Tabla1[[#This Row],[FECHA INGRESO]])&gt;=50,"ALERTA","TODAVÍA FALTA"),"N/A")</f>
        <v>N/A</v>
      </c>
      <c r="BN2472" s="7">
        <f>IFERROR((_xlfn.DAYS(Tabla1[[#This Row],[FECHA INGRESO]],Tabla1[[#This Row],[FECHA RETIRO]]))/30,"")</f>
        <v>-16.366666666666667</v>
      </c>
    </row>
    <row r="2473" spans="1:66" x14ac:dyDescent="0.35">
      <c r="A2473" s="34">
        <v>1016073417</v>
      </c>
      <c r="B2473" s="22" t="s">
        <v>13832</v>
      </c>
      <c r="C2473" s="23">
        <v>44236</v>
      </c>
      <c r="D2473" s="23" t="s">
        <v>188</v>
      </c>
      <c r="E2473" s="23" t="s">
        <v>111</v>
      </c>
      <c r="F2473" s="23" t="s">
        <v>70</v>
      </c>
      <c r="G2473" s="24"/>
      <c r="H2473" s="24">
        <v>24104180811</v>
      </c>
      <c r="I2473" s="24" t="s">
        <v>95</v>
      </c>
      <c r="J2473" s="24">
        <f>DATEDIF(Tabla1[[#This Row],[FECHA DE NACIMIENTO]],Tabla1[[#This Row],[FECHA ACTUAL]],"Y")</f>
        <v>28</v>
      </c>
      <c r="K2473" s="24" t="s">
        <v>73</v>
      </c>
      <c r="L2473" s="24" t="s">
        <v>112</v>
      </c>
      <c r="M2473" s="24">
        <v>1</v>
      </c>
      <c r="N2473" s="24">
        <v>2</v>
      </c>
      <c r="O2473" s="24">
        <v>3</v>
      </c>
      <c r="P2473" s="24" t="s">
        <v>101</v>
      </c>
      <c r="Q2473" s="23">
        <v>34671</v>
      </c>
      <c r="R2473" s="24" t="s">
        <v>76</v>
      </c>
      <c r="S2473" s="25">
        <v>45119</v>
      </c>
      <c r="T2473" s="24"/>
      <c r="U2473" s="24">
        <v>3208606430</v>
      </c>
      <c r="V2473" s="33" t="s">
        <v>13833</v>
      </c>
      <c r="W2473" s="24" t="s">
        <v>13834</v>
      </c>
      <c r="X2473" s="24" t="s">
        <v>5871</v>
      </c>
      <c r="Y2473" s="24" t="s">
        <v>13835</v>
      </c>
      <c r="Z2473" s="24" t="s">
        <v>117</v>
      </c>
      <c r="AA2473" s="24">
        <v>3203163369</v>
      </c>
      <c r="AB2473" s="24" t="s">
        <v>101</v>
      </c>
      <c r="AC2473" s="24" t="s">
        <v>101</v>
      </c>
      <c r="AD2473" s="24" t="e">
        <v>#REF!</v>
      </c>
      <c r="AE2473" s="26" t="s">
        <v>151</v>
      </c>
      <c r="AF2473" s="26"/>
      <c r="AG2473" s="26" t="s">
        <v>9231</v>
      </c>
      <c r="AH2473" s="27" t="s">
        <v>3042</v>
      </c>
      <c r="AI2473" s="27" t="s">
        <v>9232</v>
      </c>
      <c r="AJ2473" s="27" t="s">
        <v>9317</v>
      </c>
      <c r="AK2473" s="24" t="s">
        <v>121</v>
      </c>
      <c r="AL2473" s="24" t="s">
        <v>7086</v>
      </c>
      <c r="AM2473" s="23">
        <v>44236</v>
      </c>
      <c r="AN2473" s="28">
        <v>1000000</v>
      </c>
      <c r="AO2473" s="28">
        <v>117172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v>0</v>
      </c>
      <c r="BE2473" s="24">
        <v>0</v>
      </c>
      <c r="BF2473" s="23"/>
      <c r="BG2473" s="23"/>
      <c r="BH2473" s="23">
        <v>44614</v>
      </c>
      <c r="BI2473" s="26" t="s">
        <v>466</v>
      </c>
      <c r="BJ2473" s="26" t="s">
        <v>466</v>
      </c>
      <c r="BK2473" s="29">
        <v>0</v>
      </c>
      <c r="BL2473" s="24" t="s">
        <v>129</v>
      </c>
      <c r="BM2473" s="22" t="str">
        <f ca="1">+IF(Tabla1[[#This Row],[FECHA INGRESO]]&gt;=44986,IF((TODAY()-Tabla1[[#This Row],[FECHA INGRESO]])&gt;=50,"ALERTA","TODAVÍA FALTA"),"N/A")</f>
        <v>N/A</v>
      </c>
      <c r="BN2473" s="7">
        <f>IFERROR((_xlfn.DAYS(Tabla1[[#This Row],[FECHA INGRESO]],Tabla1[[#This Row],[FECHA RETIRO]]))/30,"")</f>
        <v>-12.6</v>
      </c>
    </row>
    <row r="2474" spans="1:66" x14ac:dyDescent="0.35">
      <c r="A2474" s="34">
        <v>1121962842</v>
      </c>
      <c r="B2474" s="22" t="s">
        <v>13836</v>
      </c>
      <c r="C2474" s="23">
        <v>44236</v>
      </c>
      <c r="D2474" s="23" t="s">
        <v>4008</v>
      </c>
      <c r="E2474" s="23" t="s">
        <v>111</v>
      </c>
      <c r="F2474" s="23" t="s">
        <v>70</v>
      </c>
      <c r="G2474" s="24"/>
      <c r="H2474" s="24">
        <v>24104139813</v>
      </c>
      <c r="I2474" s="24" t="s">
        <v>72</v>
      </c>
      <c r="J2474" s="24">
        <f>DATEDIF(Tabla1[[#This Row],[FECHA DE NACIMIENTO]],Tabla1[[#This Row],[FECHA ACTUAL]],"Y")</f>
        <v>24</v>
      </c>
      <c r="K2474" s="24" t="s">
        <v>73</v>
      </c>
      <c r="L2474" s="24" t="s">
        <v>112</v>
      </c>
      <c r="M2474" s="24">
        <v>0</v>
      </c>
      <c r="N2474" s="24">
        <v>0</v>
      </c>
      <c r="O2474" s="24">
        <v>3</v>
      </c>
      <c r="P2474" s="24" t="s">
        <v>101</v>
      </c>
      <c r="Q2474" s="23">
        <v>36252</v>
      </c>
      <c r="R2474" s="24" t="s">
        <v>3325</v>
      </c>
      <c r="S2474" s="25">
        <v>45119</v>
      </c>
      <c r="T2474" s="24"/>
      <c r="U2474" s="24">
        <v>3163273531</v>
      </c>
      <c r="V2474" s="33" t="s">
        <v>13837</v>
      </c>
      <c r="W2474" s="24" t="s">
        <v>13838</v>
      </c>
      <c r="X2474" s="24" t="s">
        <v>13116</v>
      </c>
      <c r="Y2474" s="24" t="s">
        <v>13839</v>
      </c>
      <c r="Z2474" s="24" t="s">
        <v>285</v>
      </c>
      <c r="AA2474" s="24">
        <v>3208253638</v>
      </c>
      <c r="AB2474" s="24" t="s">
        <v>77</v>
      </c>
      <c r="AC2474" s="24" t="s">
        <v>77</v>
      </c>
      <c r="AD2474" s="24" t="s">
        <v>77</v>
      </c>
      <c r="AE2474" s="26" t="s">
        <v>194</v>
      </c>
      <c r="AF2474" s="26" t="s">
        <v>5225</v>
      </c>
      <c r="AG2474" s="26"/>
      <c r="AH2474" s="27" t="s">
        <v>3042</v>
      </c>
      <c r="AI2474" s="27" t="s">
        <v>9232</v>
      </c>
      <c r="AJ2474" s="27" t="s">
        <v>9317</v>
      </c>
      <c r="AK2474" s="24" t="s">
        <v>121</v>
      </c>
      <c r="AL2474" s="24" t="s">
        <v>7086</v>
      </c>
      <c r="AM2474" s="23">
        <v>44236</v>
      </c>
      <c r="AN2474" s="28">
        <v>908526</v>
      </c>
      <c r="AO2474" s="28">
        <v>106454</v>
      </c>
      <c r="AP2474" s="24"/>
      <c r="AQ2474" s="24"/>
      <c r="AR2474" s="24"/>
      <c r="AS2474" s="24"/>
      <c r="AT2474" s="24" t="e">
        <v>#N/A</v>
      </c>
      <c r="AU2474" s="24" t="e">
        <v>#N/A</v>
      </c>
      <c r="AV2474" s="24" t="e">
        <v>#N/A</v>
      </c>
      <c r="AW2474" s="24"/>
      <c r="AX2474" s="24"/>
      <c r="AY2474" s="24"/>
      <c r="AZ2474" s="24"/>
      <c r="BA2474" s="24"/>
      <c r="BB2474" s="24"/>
      <c r="BC2474" s="24"/>
      <c r="BD2474" s="24">
        <v>0</v>
      </c>
      <c r="BE2474" s="24">
        <v>0</v>
      </c>
      <c r="BF2474" s="23"/>
      <c r="BG2474" s="23"/>
      <c r="BH2474" s="23">
        <v>44292</v>
      </c>
      <c r="BI2474" s="26" t="s">
        <v>10014</v>
      </c>
      <c r="BJ2474" s="26" t="s">
        <v>9181</v>
      </c>
      <c r="BK2474" s="29">
        <v>0</v>
      </c>
      <c r="BL2474" s="24" t="s">
        <v>129</v>
      </c>
      <c r="BM2474" s="22" t="str">
        <f ca="1">+IF(Tabla1[[#This Row],[FECHA INGRESO]]&gt;=44986,IF((TODAY()-Tabla1[[#This Row],[FECHA INGRESO]])&gt;=50,"ALERTA","TODAVÍA FALTA"),"N/A")</f>
        <v>N/A</v>
      </c>
      <c r="BN2474" s="7">
        <f>IFERROR((_xlfn.DAYS(Tabla1[[#This Row],[FECHA INGRESO]],Tabla1[[#This Row],[FECHA RETIRO]]))/30,"")</f>
        <v>-1.8666666666666667</v>
      </c>
    </row>
    <row r="2475" spans="1:66" x14ac:dyDescent="0.35">
      <c r="A2475" s="34">
        <v>1233489862</v>
      </c>
      <c r="B2475" s="22" t="s">
        <v>13840</v>
      </c>
      <c r="C2475" s="23">
        <v>44236</v>
      </c>
      <c r="D2475" s="23" t="s">
        <v>4008</v>
      </c>
      <c r="E2475" s="24" t="s">
        <v>94</v>
      </c>
      <c r="F2475" s="23" t="s">
        <v>70</v>
      </c>
      <c r="G2475" s="24"/>
      <c r="H2475" s="24">
        <v>24104140224</v>
      </c>
      <c r="I2475" s="24" t="s">
        <v>95</v>
      </c>
      <c r="J2475" s="24">
        <f>DATEDIF(Tabla1[[#This Row],[FECHA DE NACIMIENTO]],Tabla1[[#This Row],[FECHA ACTUAL]],"Y")</f>
        <v>25</v>
      </c>
      <c r="K2475" s="24" t="s">
        <v>96</v>
      </c>
      <c r="L2475" s="24" t="s">
        <v>112</v>
      </c>
      <c r="M2475" s="24">
        <v>0</v>
      </c>
      <c r="N2475" s="24">
        <v>0</v>
      </c>
      <c r="O2475" s="24">
        <v>3</v>
      </c>
      <c r="P2475" s="24" t="s">
        <v>101</v>
      </c>
      <c r="Q2475" s="23">
        <v>35649</v>
      </c>
      <c r="R2475" s="24" t="s">
        <v>76</v>
      </c>
      <c r="S2475" s="25">
        <v>45119</v>
      </c>
      <c r="T2475" s="24">
        <v>4748566</v>
      </c>
      <c r="U2475" s="24">
        <v>3102110259</v>
      </c>
      <c r="V2475" s="33" t="s">
        <v>13841</v>
      </c>
      <c r="W2475" s="24" t="s">
        <v>13842</v>
      </c>
      <c r="X2475" s="24" t="s">
        <v>13843</v>
      </c>
      <c r="Y2475" s="24" t="s">
        <v>13844</v>
      </c>
      <c r="Z2475" s="24" t="s">
        <v>117</v>
      </c>
      <c r="AA2475" s="24">
        <v>3232394934</v>
      </c>
      <c r="AB2475" s="24" t="s">
        <v>77</v>
      </c>
      <c r="AC2475" s="24" t="s">
        <v>77</v>
      </c>
      <c r="AD2475" s="24" t="s">
        <v>77</v>
      </c>
      <c r="AE2475" s="26" t="s">
        <v>151</v>
      </c>
      <c r="AF2475" s="26"/>
      <c r="AG2475" s="26"/>
      <c r="AH2475" s="27" t="s">
        <v>3042</v>
      </c>
      <c r="AI2475" s="27" t="s">
        <v>9232</v>
      </c>
      <c r="AJ2475" s="27" t="s">
        <v>9317</v>
      </c>
      <c r="AK2475" s="24" t="s">
        <v>121</v>
      </c>
      <c r="AL2475" s="24" t="s">
        <v>7086</v>
      </c>
      <c r="AM2475" s="23">
        <v>44236</v>
      </c>
      <c r="AN2475" s="28">
        <v>908526</v>
      </c>
      <c r="AO2475" s="28">
        <v>106454</v>
      </c>
      <c r="AP2475" s="24"/>
      <c r="AQ2475" s="24"/>
      <c r="AR2475" s="24"/>
      <c r="AS2475" s="24"/>
      <c r="AT2475" s="24" t="e">
        <v>#N/A</v>
      </c>
      <c r="AU2475" s="24" t="e">
        <v>#N/A</v>
      </c>
      <c r="AV2475" s="24" t="e">
        <v>#N/A</v>
      </c>
      <c r="AW2475" s="24"/>
      <c r="AX2475" s="24"/>
      <c r="AY2475" s="24"/>
      <c r="AZ2475" s="24"/>
      <c r="BA2475" s="24"/>
      <c r="BB2475" s="24"/>
      <c r="BC2475" s="24"/>
      <c r="BD2475" s="24">
        <v>0</v>
      </c>
      <c r="BE2475" s="24">
        <v>0</v>
      </c>
      <c r="BF2475" s="23"/>
      <c r="BG2475" s="23"/>
      <c r="BH2475" s="23">
        <v>44292</v>
      </c>
      <c r="BI2475" s="26" t="s">
        <v>466</v>
      </c>
      <c r="BJ2475" s="26" t="s">
        <v>5148</v>
      </c>
      <c r="BK2475" s="29">
        <v>0</v>
      </c>
      <c r="BL2475" s="24" t="s">
        <v>129</v>
      </c>
      <c r="BM2475" s="22" t="str">
        <f ca="1">+IF(Tabla1[[#This Row],[FECHA INGRESO]]&gt;=44986,IF((TODAY()-Tabla1[[#This Row],[FECHA INGRESO]])&gt;=50,"ALERTA","TODAVÍA FALTA"),"N/A")</f>
        <v>N/A</v>
      </c>
      <c r="BN2475" s="7">
        <f>IFERROR((_xlfn.DAYS(Tabla1[[#This Row],[FECHA INGRESO]],Tabla1[[#This Row],[FECHA RETIRO]]))/30,"")</f>
        <v>-1.8666666666666667</v>
      </c>
    </row>
    <row r="2476" spans="1:66" x14ac:dyDescent="0.35">
      <c r="A2476" s="21">
        <v>1235253597</v>
      </c>
      <c r="B2476" s="22" t="s">
        <v>13845</v>
      </c>
      <c r="C2476" s="23">
        <v>44236</v>
      </c>
      <c r="D2476" s="23" t="s">
        <v>582</v>
      </c>
      <c r="E2476" s="23" t="s">
        <v>110</v>
      </c>
      <c r="F2476" s="23" t="s">
        <v>70</v>
      </c>
      <c r="G2476" s="24"/>
      <c r="H2476" s="24">
        <v>24104178661</v>
      </c>
      <c r="I2476" s="24" t="s">
        <v>95</v>
      </c>
      <c r="J2476" s="24">
        <f>DATEDIF(Tabla1[[#This Row],[FECHA DE NACIMIENTO]],Tabla1[[#This Row],[FECHA ACTUAL]],"Y")</f>
        <v>37</v>
      </c>
      <c r="K2476" s="24" t="s">
        <v>96</v>
      </c>
      <c r="L2476" s="24" t="s">
        <v>74</v>
      </c>
      <c r="M2476" s="24">
        <v>2</v>
      </c>
      <c r="N2476" s="24">
        <v>2</v>
      </c>
      <c r="O2476" s="24">
        <v>3</v>
      </c>
      <c r="P2476" s="24" t="s">
        <v>101</v>
      </c>
      <c r="Q2476" s="23">
        <v>31570</v>
      </c>
      <c r="R2476" s="24" t="s">
        <v>6007</v>
      </c>
      <c r="S2476" s="25">
        <v>45119</v>
      </c>
      <c r="T2476" s="24"/>
      <c r="U2476" s="24">
        <v>3158849017</v>
      </c>
      <c r="V2476" s="33" t="s">
        <v>13846</v>
      </c>
      <c r="W2476" s="24" t="s">
        <v>13847</v>
      </c>
      <c r="X2476" s="24" t="s">
        <v>13848</v>
      </c>
      <c r="Y2476" s="24" t="s">
        <v>13849</v>
      </c>
      <c r="Z2476" s="24" t="s">
        <v>82</v>
      </c>
      <c r="AA2476" s="24">
        <v>3152984214</v>
      </c>
      <c r="AB2476" s="24" t="s">
        <v>101</v>
      </c>
      <c r="AC2476" s="24" t="s">
        <v>101</v>
      </c>
      <c r="AD2476" s="24" t="e">
        <v>#REF!</v>
      </c>
      <c r="AE2476" s="26" t="s">
        <v>194</v>
      </c>
      <c r="AF2476" s="26" t="s">
        <v>4140</v>
      </c>
      <c r="AG2476" s="26" t="s">
        <v>9231</v>
      </c>
      <c r="AH2476" s="27" t="s">
        <v>3042</v>
      </c>
      <c r="AI2476" s="27" t="s">
        <v>9232</v>
      </c>
      <c r="AJ2476" s="27" t="s">
        <v>9317</v>
      </c>
      <c r="AK2476" s="24" t="s">
        <v>121</v>
      </c>
      <c r="AL2476" s="24" t="s">
        <v>7086</v>
      </c>
      <c r="AM2476" s="23">
        <v>44236</v>
      </c>
      <c r="AN2476" s="28">
        <v>1160000</v>
      </c>
      <c r="AO2476" s="28">
        <v>140606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v>0</v>
      </c>
      <c r="BE2476" s="24">
        <v>0</v>
      </c>
      <c r="BF2476" s="23"/>
      <c r="BG2476" s="23"/>
      <c r="BH2476" s="23">
        <v>45064</v>
      </c>
      <c r="BI2476" s="26" t="s">
        <v>466</v>
      </c>
      <c r="BJ2476" s="26" t="s">
        <v>13850</v>
      </c>
      <c r="BK2476" s="29">
        <v>0</v>
      </c>
      <c r="BL2476" s="24" t="s">
        <v>129</v>
      </c>
      <c r="BM2476" s="22" t="str">
        <f ca="1">+IF(Tabla1[[#This Row],[FECHA INGRESO]]&gt;=44986,IF((TODAY()-Tabla1[[#This Row],[FECHA INGRESO]])&gt;=50,"ALERTA","TODAVÍA FALTA"),"N/A")</f>
        <v>N/A</v>
      </c>
      <c r="BN2476" s="7">
        <f>IFERROR((_xlfn.DAYS(Tabla1[[#This Row],[FECHA INGRESO]],Tabla1[[#This Row],[FECHA RETIRO]]))/30,"")</f>
        <v>-27.6</v>
      </c>
    </row>
    <row r="2477" spans="1:66" x14ac:dyDescent="0.35">
      <c r="A2477" s="34">
        <v>1013686511</v>
      </c>
      <c r="B2477" s="22" t="s">
        <v>13851</v>
      </c>
      <c r="C2477" s="23">
        <v>44238</v>
      </c>
      <c r="D2477" s="23" t="s">
        <v>188</v>
      </c>
      <c r="E2477" s="24" t="s">
        <v>94</v>
      </c>
      <c r="F2477" s="23" t="s">
        <v>70</v>
      </c>
      <c r="G2477" s="24"/>
      <c r="H2477" s="24">
        <v>24104177219</v>
      </c>
      <c r="I2477" s="24" t="s">
        <v>95</v>
      </c>
      <c r="J2477" s="24">
        <f>DATEDIF(Tabla1[[#This Row],[FECHA DE NACIMIENTO]],Tabla1[[#This Row],[FECHA ACTUAL]],"Y")</f>
        <v>24</v>
      </c>
      <c r="K2477" s="24" t="s">
        <v>73</v>
      </c>
      <c r="L2477" s="24" t="s">
        <v>112</v>
      </c>
      <c r="M2477" s="24">
        <v>0</v>
      </c>
      <c r="N2477" s="24">
        <v>0</v>
      </c>
      <c r="O2477" s="24">
        <v>2</v>
      </c>
      <c r="P2477" s="24" t="s">
        <v>101</v>
      </c>
      <c r="Q2477" s="23">
        <v>36219</v>
      </c>
      <c r="R2477" s="24" t="s">
        <v>76</v>
      </c>
      <c r="S2477" s="25">
        <v>45119</v>
      </c>
      <c r="T2477" s="24"/>
      <c r="U2477" s="24">
        <v>3117884264</v>
      </c>
      <c r="V2477" s="33" t="s">
        <v>13852</v>
      </c>
      <c r="W2477" s="24" t="s">
        <v>13853</v>
      </c>
      <c r="X2477" s="24" t="s">
        <v>8590</v>
      </c>
      <c r="Y2477" s="24" t="s">
        <v>13854</v>
      </c>
      <c r="Z2477" s="24" t="s">
        <v>117</v>
      </c>
      <c r="AA2477" s="24">
        <v>3123113215</v>
      </c>
      <c r="AB2477" s="24" t="s">
        <v>77</v>
      </c>
      <c r="AC2477" s="24" t="s">
        <v>77</v>
      </c>
      <c r="AD2477" s="24" t="s">
        <v>77</v>
      </c>
      <c r="AE2477" s="26" t="s">
        <v>151</v>
      </c>
      <c r="AF2477" s="26"/>
      <c r="AG2477" s="26"/>
      <c r="AH2477" s="27" t="s">
        <v>184</v>
      </c>
      <c r="AI2477" s="27" t="s">
        <v>10123</v>
      </c>
      <c r="AJ2477" s="27" t="s">
        <v>10123</v>
      </c>
      <c r="AK2477" s="24" t="s">
        <v>121</v>
      </c>
      <c r="AL2477" s="24" t="s">
        <v>7086</v>
      </c>
      <c r="AM2477" s="23">
        <v>44238</v>
      </c>
      <c r="AN2477" s="28">
        <v>908526</v>
      </c>
      <c r="AO2477" s="28">
        <v>106454</v>
      </c>
      <c r="AP2477" s="24"/>
      <c r="AQ2477" s="24"/>
      <c r="AR2477" s="24"/>
      <c r="AS2477" s="24"/>
      <c r="AT2477" s="24" t="e">
        <v>#N/A</v>
      </c>
      <c r="AU2477" s="24" t="e">
        <v>#N/A</v>
      </c>
      <c r="AV2477" s="24" t="e">
        <v>#N/A</v>
      </c>
      <c r="AW2477" s="24"/>
      <c r="AX2477" s="24"/>
      <c r="AY2477" s="24"/>
      <c r="AZ2477" s="24"/>
      <c r="BA2477" s="24"/>
      <c r="BB2477" s="24"/>
      <c r="BC2477" s="24"/>
      <c r="BD2477" s="24">
        <v>0</v>
      </c>
      <c r="BE2477" s="24">
        <v>0</v>
      </c>
      <c r="BF2477" s="23"/>
      <c r="BG2477" s="23"/>
      <c r="BH2477" s="23">
        <v>44270</v>
      </c>
      <c r="BI2477" s="26" t="s">
        <v>466</v>
      </c>
      <c r="BJ2477" s="26" t="s">
        <v>11604</v>
      </c>
      <c r="BK2477" s="29">
        <v>0</v>
      </c>
      <c r="BL2477" s="24" t="s">
        <v>129</v>
      </c>
      <c r="BM2477" s="22" t="str">
        <f ca="1">+IF(Tabla1[[#This Row],[FECHA INGRESO]]&gt;=44986,IF((TODAY()-Tabla1[[#This Row],[FECHA INGRESO]])&gt;=50,"ALERTA","TODAVÍA FALTA"),"N/A")</f>
        <v>N/A</v>
      </c>
      <c r="BN2477" s="7">
        <f>IFERROR((_xlfn.DAYS(Tabla1[[#This Row],[FECHA INGRESO]],Tabla1[[#This Row],[FECHA RETIRO]]))/30,"")</f>
        <v>-1.0666666666666667</v>
      </c>
    </row>
    <row r="2478" spans="1:66" x14ac:dyDescent="0.35">
      <c r="A2478" s="34">
        <v>1000223771</v>
      </c>
      <c r="B2478" s="22" t="s">
        <v>13855</v>
      </c>
      <c r="C2478" s="23">
        <v>44239</v>
      </c>
      <c r="D2478" s="23" t="s">
        <v>4008</v>
      </c>
      <c r="E2478" s="24" t="s">
        <v>94</v>
      </c>
      <c r="F2478" s="23" t="s">
        <v>70</v>
      </c>
      <c r="G2478" s="24"/>
      <c r="H2478" s="24">
        <v>24104224540</v>
      </c>
      <c r="I2478" s="24" t="s">
        <v>95</v>
      </c>
      <c r="J2478" s="24">
        <f>DATEDIF(Tabla1[[#This Row],[FECHA DE NACIMIENTO]],Tabla1[[#This Row],[FECHA ACTUAL]],"Y")</f>
        <v>20</v>
      </c>
      <c r="K2478" s="24" t="s">
        <v>73</v>
      </c>
      <c r="L2478" s="24" t="s">
        <v>112</v>
      </c>
      <c r="M2478" s="24">
        <v>0</v>
      </c>
      <c r="N2478" s="24">
        <v>0</v>
      </c>
      <c r="O2478" s="24">
        <v>2</v>
      </c>
      <c r="P2478" s="24" t="s">
        <v>101</v>
      </c>
      <c r="Q2478" s="23">
        <v>37510</v>
      </c>
      <c r="R2478" s="24" t="s">
        <v>76</v>
      </c>
      <c r="S2478" s="25">
        <v>45119</v>
      </c>
      <c r="T2478" s="24">
        <v>2876467</v>
      </c>
      <c r="U2478" s="24">
        <v>3213179747</v>
      </c>
      <c r="V2478" s="33" t="s">
        <v>13856</v>
      </c>
      <c r="W2478" s="24" t="s">
        <v>13857</v>
      </c>
      <c r="X2478" s="24" t="s">
        <v>7586</v>
      </c>
      <c r="Y2478" s="24" t="s">
        <v>13858</v>
      </c>
      <c r="Z2478" s="24" t="s">
        <v>13859</v>
      </c>
      <c r="AA2478" s="24">
        <v>3107817660</v>
      </c>
      <c r="AB2478" s="24" t="s">
        <v>83</v>
      </c>
      <c r="AC2478" s="24" t="s">
        <v>83</v>
      </c>
      <c r="AD2478" s="24" t="e">
        <v>#REF!</v>
      </c>
      <c r="AE2478" s="26" t="s">
        <v>151</v>
      </c>
      <c r="AF2478" s="26"/>
      <c r="AG2478" s="26"/>
      <c r="AH2478" s="27" t="s">
        <v>184</v>
      </c>
      <c r="AI2478" s="27" t="s">
        <v>1612</v>
      </c>
      <c r="AJ2478" s="27" t="s">
        <v>487</v>
      </c>
      <c r="AK2478" s="24" t="s">
        <v>121</v>
      </c>
      <c r="AL2478" s="24" t="s">
        <v>7086</v>
      </c>
      <c r="AM2478" s="23">
        <v>44239</v>
      </c>
      <c r="AN2478" s="28">
        <v>1000000</v>
      </c>
      <c r="AO2478" s="28">
        <v>117172</v>
      </c>
      <c r="AP2478" s="24"/>
      <c r="AQ2478" s="24"/>
      <c r="AR2478" s="24"/>
      <c r="AS2478" s="24"/>
      <c r="AT2478" s="24"/>
      <c r="AU2478" s="24"/>
      <c r="AV2478" s="24"/>
      <c r="AW2478" s="24">
        <v>0</v>
      </c>
      <c r="AX2478" s="24"/>
      <c r="AY2478" s="24"/>
      <c r="AZ2478" s="24"/>
      <c r="BA2478" s="24"/>
      <c r="BB2478" s="24"/>
      <c r="BC2478" s="24"/>
      <c r="BD2478" s="24">
        <v>0</v>
      </c>
      <c r="BE2478" s="24">
        <v>0</v>
      </c>
      <c r="BF2478" s="23"/>
      <c r="BG2478" s="23"/>
      <c r="BH2478" s="23">
        <v>44594</v>
      </c>
      <c r="BI2478" s="26" t="s">
        <v>466</v>
      </c>
      <c r="BJ2478" s="26" t="s">
        <v>5148</v>
      </c>
      <c r="BK2478" s="29">
        <v>0</v>
      </c>
      <c r="BL2478" s="24" t="s">
        <v>129</v>
      </c>
      <c r="BM2478" s="22" t="str">
        <f ca="1">+IF(Tabla1[[#This Row],[FECHA INGRESO]]&gt;=44986,IF((TODAY()-Tabla1[[#This Row],[FECHA INGRESO]])&gt;=50,"ALERTA","TODAVÍA FALTA"),"N/A")</f>
        <v>N/A</v>
      </c>
      <c r="BN2478" s="7">
        <f>IFERROR((_xlfn.DAYS(Tabla1[[#This Row],[FECHA INGRESO]],Tabla1[[#This Row],[FECHA RETIRO]]))/30,"")</f>
        <v>-11.833333333333334</v>
      </c>
    </row>
    <row r="2479" spans="1:66" x14ac:dyDescent="0.35">
      <c r="A2479" s="21">
        <v>1031162987</v>
      </c>
      <c r="B2479" s="22" t="s">
        <v>13860</v>
      </c>
      <c r="C2479" s="23">
        <v>44239</v>
      </c>
      <c r="D2479" s="23" t="s">
        <v>93</v>
      </c>
      <c r="E2479" s="23" t="s">
        <v>111</v>
      </c>
      <c r="F2479" s="23" t="s">
        <v>70</v>
      </c>
      <c r="G2479" s="24"/>
      <c r="H2479" s="24">
        <v>24104222690</v>
      </c>
      <c r="I2479" s="24" t="s">
        <v>72</v>
      </c>
      <c r="J2479" s="24">
        <f>DATEDIF(Tabla1[[#This Row],[FECHA DE NACIMIENTO]],Tabla1[[#This Row],[FECHA ACTUAL]],"Y")</f>
        <v>27</v>
      </c>
      <c r="K2479" s="24" t="s">
        <v>96</v>
      </c>
      <c r="L2479" s="24" t="s">
        <v>112</v>
      </c>
      <c r="M2479" s="24">
        <v>0</v>
      </c>
      <c r="N2479" s="24">
        <v>0</v>
      </c>
      <c r="O2479" s="24">
        <v>3</v>
      </c>
      <c r="P2479" s="24" t="s">
        <v>101</v>
      </c>
      <c r="Q2479" s="23">
        <v>35091</v>
      </c>
      <c r="R2479" s="24" t="s">
        <v>76</v>
      </c>
      <c r="S2479" s="25">
        <v>45119</v>
      </c>
      <c r="T2479" s="24"/>
      <c r="U2479" s="24">
        <v>3133221875</v>
      </c>
      <c r="V2479" s="33" t="s">
        <v>13861</v>
      </c>
      <c r="W2479" s="24" t="s">
        <v>13862</v>
      </c>
      <c r="X2479" s="24" t="s">
        <v>13863</v>
      </c>
      <c r="Y2479" s="24" t="s">
        <v>13864</v>
      </c>
      <c r="Z2479" s="24" t="s">
        <v>117</v>
      </c>
      <c r="AA2479" s="24">
        <v>3213682458</v>
      </c>
      <c r="AB2479" s="24" t="s">
        <v>101</v>
      </c>
      <c r="AC2479" s="24" t="s">
        <v>83</v>
      </c>
      <c r="AD2479" s="24" t="e">
        <v>#REF!</v>
      </c>
      <c r="AE2479" s="26" t="s">
        <v>194</v>
      </c>
      <c r="AF2479" s="26" t="s">
        <v>103</v>
      </c>
      <c r="AG2479" s="26" t="s">
        <v>13865</v>
      </c>
      <c r="AH2479" s="27" t="s">
        <v>184</v>
      </c>
      <c r="AI2479" s="27" t="s">
        <v>1612</v>
      </c>
      <c r="AJ2479" s="27" t="s">
        <v>487</v>
      </c>
      <c r="AK2479" s="24" t="s">
        <v>121</v>
      </c>
      <c r="AL2479" s="24" t="s">
        <v>7086</v>
      </c>
      <c r="AM2479" s="23">
        <v>44239</v>
      </c>
      <c r="AN2479" s="28">
        <v>1000000</v>
      </c>
      <c r="AO2479" s="28">
        <v>117172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v>0</v>
      </c>
      <c r="BE2479" s="24">
        <v>0</v>
      </c>
      <c r="BF2479" s="23"/>
      <c r="BG2479" s="23"/>
      <c r="BH2479" s="23">
        <v>44674</v>
      </c>
      <c r="BI2479" s="26" t="s">
        <v>466</v>
      </c>
      <c r="BJ2479" s="26" t="s">
        <v>13850</v>
      </c>
      <c r="BK2479" s="29">
        <v>0</v>
      </c>
      <c r="BL2479" s="24" t="s">
        <v>129</v>
      </c>
      <c r="BM2479" s="22" t="str">
        <f ca="1">+IF(Tabla1[[#This Row],[FECHA INGRESO]]&gt;=44986,IF((TODAY()-Tabla1[[#This Row],[FECHA INGRESO]])&gt;=50,"ALERTA","TODAVÍA FALTA"),"N/A")</f>
        <v>N/A</v>
      </c>
      <c r="BN2479" s="7">
        <f>IFERROR((_xlfn.DAYS(Tabla1[[#This Row],[FECHA INGRESO]],Tabla1[[#This Row],[FECHA RETIRO]]))/30,"")</f>
        <v>-14.5</v>
      </c>
    </row>
    <row r="2480" spans="1:66" x14ac:dyDescent="0.35">
      <c r="A2480" s="34">
        <v>1019013663</v>
      </c>
      <c r="B2480" s="22" t="s">
        <v>13866</v>
      </c>
      <c r="C2480" s="23">
        <v>44239</v>
      </c>
      <c r="D2480" s="23" t="s">
        <v>93</v>
      </c>
      <c r="E2480" s="23" t="s">
        <v>111</v>
      </c>
      <c r="F2480" s="23" t="s">
        <v>111</v>
      </c>
      <c r="G2480" s="24"/>
      <c r="H2480" s="24">
        <v>24104165634</v>
      </c>
      <c r="I2480" s="24" t="s">
        <v>72</v>
      </c>
      <c r="J2480" s="24">
        <f>DATEDIF(Tabla1[[#This Row],[FECHA DE NACIMIENTO]],Tabla1[[#This Row],[FECHA ACTUAL]],"Y")</f>
        <v>36</v>
      </c>
      <c r="K2480" s="24" t="s">
        <v>73</v>
      </c>
      <c r="L2480" s="24" t="s">
        <v>234</v>
      </c>
      <c r="M2480" s="24">
        <v>2</v>
      </c>
      <c r="N2480" s="24">
        <v>2</v>
      </c>
      <c r="O2480" s="24">
        <v>3</v>
      </c>
      <c r="P2480" s="24" t="s">
        <v>101</v>
      </c>
      <c r="Q2480" s="23">
        <v>31861</v>
      </c>
      <c r="R2480" s="24" t="s">
        <v>76</v>
      </c>
      <c r="S2480" s="25">
        <v>45119</v>
      </c>
      <c r="T2480" s="24"/>
      <c r="U2480" s="24">
        <v>3508109881</v>
      </c>
      <c r="V2480" s="33" t="s">
        <v>13867</v>
      </c>
      <c r="W2480" s="24" t="s">
        <v>13868</v>
      </c>
      <c r="X2480" s="24" t="s">
        <v>3877</v>
      </c>
      <c r="Y2480" s="24" t="s">
        <v>13869</v>
      </c>
      <c r="Z2480" s="24" t="s">
        <v>117</v>
      </c>
      <c r="AA2480" s="24">
        <v>3132539145</v>
      </c>
      <c r="AB2480" s="24" t="s">
        <v>77</v>
      </c>
      <c r="AC2480" s="24" t="s">
        <v>77</v>
      </c>
      <c r="AD2480" s="24" t="s">
        <v>77</v>
      </c>
      <c r="AE2480" s="26" t="s">
        <v>151</v>
      </c>
      <c r="AF2480" s="26"/>
      <c r="AG2480" s="26"/>
      <c r="AH2480" s="27" t="s">
        <v>184</v>
      </c>
      <c r="AI2480" s="27" t="s">
        <v>461</v>
      </c>
      <c r="AJ2480" s="27" t="s">
        <v>461</v>
      </c>
      <c r="AK2480" s="24" t="s">
        <v>121</v>
      </c>
      <c r="AL2480" s="24" t="s">
        <v>7086</v>
      </c>
      <c r="AM2480" s="23">
        <v>44239</v>
      </c>
      <c r="AN2480" s="28">
        <v>908526</v>
      </c>
      <c r="AO2480" s="28">
        <v>106454</v>
      </c>
      <c r="AP2480" s="24" t="s">
        <v>13870</v>
      </c>
      <c r="AQ2480" s="24"/>
      <c r="AR2480" s="24"/>
      <c r="AS2480" s="24"/>
      <c r="AT2480" s="24"/>
      <c r="AU2480" s="24"/>
      <c r="AV2480" s="24"/>
      <c r="AW2480" s="24">
        <v>0</v>
      </c>
      <c r="AX2480" s="24"/>
      <c r="AY2480" s="24"/>
      <c r="AZ2480" s="24"/>
      <c r="BA2480" s="24"/>
      <c r="BB2480" s="24"/>
      <c r="BC2480" s="24"/>
      <c r="BD2480" s="24">
        <v>0</v>
      </c>
      <c r="BE2480" s="24">
        <v>0</v>
      </c>
      <c r="BF2480" s="23"/>
      <c r="BG2480" s="23"/>
      <c r="BH2480" s="23">
        <v>44422</v>
      </c>
      <c r="BI2480" s="26" t="s">
        <v>466</v>
      </c>
      <c r="BJ2480" s="26" t="s">
        <v>5148</v>
      </c>
      <c r="BK2480" s="29">
        <v>0</v>
      </c>
      <c r="BL2480" s="24" t="s">
        <v>129</v>
      </c>
      <c r="BM2480" s="22" t="str">
        <f ca="1">+IF(Tabla1[[#This Row],[FECHA INGRESO]]&gt;=44986,IF((TODAY()-Tabla1[[#This Row],[FECHA INGRESO]])&gt;=50,"ALERTA","TODAVÍA FALTA"),"N/A")</f>
        <v>N/A</v>
      </c>
      <c r="BN2480" s="7">
        <f>IFERROR((_xlfn.DAYS(Tabla1[[#This Row],[FECHA INGRESO]],Tabla1[[#This Row],[FECHA RETIRO]]))/30,"")</f>
        <v>-6.1</v>
      </c>
    </row>
    <row r="2481" spans="1:66" x14ac:dyDescent="0.35">
      <c r="A2481" s="34">
        <v>1030674393</v>
      </c>
      <c r="B2481" s="22" t="s">
        <v>13871</v>
      </c>
      <c r="C2481" s="23">
        <v>44239</v>
      </c>
      <c r="D2481" s="23" t="s">
        <v>188</v>
      </c>
      <c r="E2481" s="23" t="s">
        <v>111</v>
      </c>
      <c r="F2481" s="23" t="s">
        <v>70</v>
      </c>
      <c r="G2481" s="24"/>
      <c r="H2481" s="24">
        <v>24104243921</v>
      </c>
      <c r="I2481" s="24" t="s">
        <v>72</v>
      </c>
      <c r="J2481" s="24">
        <f>DATEDIF(Tabla1[[#This Row],[FECHA DE NACIMIENTO]],Tabla1[[#This Row],[FECHA ACTUAL]],"Y")</f>
        <v>26</v>
      </c>
      <c r="K2481" s="24" t="s">
        <v>73</v>
      </c>
      <c r="L2481" s="24" t="s">
        <v>112</v>
      </c>
      <c r="M2481" s="24">
        <v>0</v>
      </c>
      <c r="N2481" s="24">
        <v>0</v>
      </c>
      <c r="O2481" s="24">
        <v>2</v>
      </c>
      <c r="P2481" s="24" t="s">
        <v>101</v>
      </c>
      <c r="Q2481" s="23">
        <v>35450</v>
      </c>
      <c r="R2481" s="24" t="s">
        <v>76</v>
      </c>
      <c r="S2481" s="25">
        <v>45119</v>
      </c>
      <c r="T2481" s="24">
        <v>4615059</v>
      </c>
      <c r="U2481" s="24">
        <v>3124015171</v>
      </c>
      <c r="V2481" s="33" t="s">
        <v>13872</v>
      </c>
      <c r="W2481" s="24" t="s">
        <v>13873</v>
      </c>
      <c r="X2481" s="24" t="s">
        <v>13874</v>
      </c>
      <c r="Y2481" s="24" t="s">
        <v>13875</v>
      </c>
      <c r="Z2481" s="24" t="s">
        <v>117</v>
      </c>
      <c r="AA2481" s="24">
        <v>3118725793</v>
      </c>
      <c r="AB2481" s="24" t="s">
        <v>77</v>
      </c>
      <c r="AC2481" s="24" t="s">
        <v>77</v>
      </c>
      <c r="AD2481" s="24" t="s">
        <v>77</v>
      </c>
      <c r="AE2481" s="26" t="s">
        <v>84</v>
      </c>
      <c r="AF2481" s="26" t="s">
        <v>1217</v>
      </c>
      <c r="AG2481" s="26"/>
      <c r="AH2481" s="27" t="s">
        <v>184</v>
      </c>
      <c r="AI2481" s="27" t="s">
        <v>487</v>
      </c>
      <c r="AJ2481" s="27" t="s">
        <v>487</v>
      </c>
      <c r="AK2481" s="24" t="s">
        <v>121</v>
      </c>
      <c r="AL2481" s="24" t="s">
        <v>7086</v>
      </c>
      <c r="AM2481" s="23">
        <v>44239</v>
      </c>
      <c r="AN2481" s="28">
        <v>908526</v>
      </c>
      <c r="AO2481" s="28">
        <v>106454</v>
      </c>
      <c r="AP2481" s="24"/>
      <c r="AQ2481" s="24"/>
      <c r="AR2481" s="24"/>
      <c r="AS2481" s="24"/>
      <c r="AT2481" s="24" t="e">
        <v>#N/A</v>
      </c>
      <c r="AU2481" s="24" t="e">
        <v>#N/A</v>
      </c>
      <c r="AV2481" s="24" t="e">
        <v>#N/A</v>
      </c>
      <c r="AW2481" s="24"/>
      <c r="AX2481" s="24"/>
      <c r="AY2481" s="24"/>
      <c r="AZ2481" s="24"/>
      <c r="BA2481" s="24"/>
      <c r="BB2481" s="24"/>
      <c r="BC2481" s="24"/>
      <c r="BD2481" s="24">
        <v>0</v>
      </c>
      <c r="BE2481" s="24">
        <v>0</v>
      </c>
      <c r="BF2481" s="23"/>
      <c r="BG2481" s="23"/>
      <c r="BH2481" s="23">
        <v>44250</v>
      </c>
      <c r="BI2481" s="26" t="s">
        <v>466</v>
      </c>
      <c r="BJ2481" s="26" t="s">
        <v>5148</v>
      </c>
      <c r="BK2481" s="29">
        <v>0</v>
      </c>
      <c r="BL2481" s="24" t="s">
        <v>129</v>
      </c>
      <c r="BM2481" s="22" t="str">
        <f ca="1">+IF(Tabla1[[#This Row],[FECHA INGRESO]]&gt;=44986,IF((TODAY()-Tabla1[[#This Row],[FECHA INGRESO]])&gt;=50,"ALERTA","TODAVÍA FALTA"),"N/A")</f>
        <v>N/A</v>
      </c>
      <c r="BN2481" s="7">
        <f>IFERROR((_xlfn.DAYS(Tabla1[[#This Row],[FECHA INGRESO]],Tabla1[[#This Row],[FECHA RETIRO]]))/30,"")</f>
        <v>-0.36666666666666664</v>
      </c>
    </row>
    <row r="2482" spans="1:66" x14ac:dyDescent="0.35">
      <c r="A2482" s="34">
        <v>1001117144</v>
      </c>
      <c r="B2482" s="22" t="s">
        <v>13876</v>
      </c>
      <c r="C2482" s="23">
        <v>44239</v>
      </c>
      <c r="D2482" s="23" t="s">
        <v>93</v>
      </c>
      <c r="E2482" s="23" t="s">
        <v>69</v>
      </c>
      <c r="F2482" s="23" t="s">
        <v>70</v>
      </c>
      <c r="G2482" s="24"/>
      <c r="H2482" s="24">
        <v>24104257689</v>
      </c>
      <c r="I2482" s="24" t="s">
        <v>95</v>
      </c>
      <c r="J2482" s="24">
        <f>DATEDIF(Tabla1[[#This Row],[FECHA DE NACIMIENTO]],Tabla1[[#This Row],[FECHA ACTUAL]],"Y")</f>
        <v>21</v>
      </c>
      <c r="K2482" s="24" t="s">
        <v>96</v>
      </c>
      <c r="L2482" s="24" t="s">
        <v>112</v>
      </c>
      <c r="M2482" s="24">
        <v>0</v>
      </c>
      <c r="N2482" s="24">
        <v>0</v>
      </c>
      <c r="O2482" s="24">
        <v>3</v>
      </c>
      <c r="P2482" s="24" t="s">
        <v>101</v>
      </c>
      <c r="Q2482" s="23">
        <v>37227</v>
      </c>
      <c r="R2482" s="24" t="s">
        <v>76</v>
      </c>
      <c r="S2482" s="25">
        <v>45119</v>
      </c>
      <c r="T2482" s="24"/>
      <c r="U2482" s="24">
        <v>3024567815</v>
      </c>
      <c r="V2482" s="33" t="s">
        <v>13877</v>
      </c>
      <c r="W2482" s="24" t="s">
        <v>13878</v>
      </c>
      <c r="X2482" s="24" t="s">
        <v>10316</v>
      </c>
      <c r="Y2482" s="24" t="s">
        <v>13879</v>
      </c>
      <c r="Z2482" s="24" t="s">
        <v>117</v>
      </c>
      <c r="AA2482" s="24">
        <v>3194551628</v>
      </c>
      <c r="AB2482" s="24" t="s">
        <v>77</v>
      </c>
      <c r="AC2482" s="24" t="s">
        <v>77</v>
      </c>
      <c r="AD2482" s="24" t="s">
        <v>77</v>
      </c>
      <c r="AE2482" s="26" t="s">
        <v>151</v>
      </c>
      <c r="AF2482" s="26"/>
      <c r="AG2482" s="26" t="s">
        <v>13880</v>
      </c>
      <c r="AH2482" s="27" t="s">
        <v>184</v>
      </c>
      <c r="AI2482" s="27" t="s">
        <v>1612</v>
      </c>
      <c r="AJ2482" s="27" t="s">
        <v>487</v>
      </c>
      <c r="AK2482" s="24" t="s">
        <v>121</v>
      </c>
      <c r="AL2482" s="24" t="s">
        <v>7086</v>
      </c>
      <c r="AM2482" s="23">
        <v>44239</v>
      </c>
      <c r="AN2482" s="28">
        <v>908526</v>
      </c>
      <c r="AO2482" s="28">
        <v>106454</v>
      </c>
      <c r="AP2482" s="24"/>
      <c r="AQ2482" s="24"/>
      <c r="AR2482" s="24"/>
      <c r="AS2482" s="24"/>
      <c r="AT2482" s="24"/>
      <c r="AU2482" s="24"/>
      <c r="AV2482" s="24"/>
      <c r="AW2482" s="24">
        <v>0</v>
      </c>
      <c r="AX2482" s="24"/>
      <c r="AY2482" s="24"/>
      <c r="AZ2482" s="24"/>
      <c r="BA2482" s="24"/>
      <c r="BB2482" s="24"/>
      <c r="BC2482" s="24"/>
      <c r="BD2482" s="24">
        <v>0</v>
      </c>
      <c r="BE2482" s="24">
        <v>0</v>
      </c>
      <c r="BF2482" s="23"/>
      <c r="BG2482" s="23"/>
      <c r="BH2482" s="23">
        <v>44431</v>
      </c>
      <c r="BI2482" s="26" t="s">
        <v>466</v>
      </c>
      <c r="BJ2482" s="26" t="s">
        <v>5148</v>
      </c>
      <c r="BK2482" s="29">
        <v>0</v>
      </c>
      <c r="BL2482" s="24" t="s">
        <v>129</v>
      </c>
      <c r="BM2482" s="22" t="str">
        <f ca="1">+IF(Tabla1[[#This Row],[FECHA INGRESO]]&gt;=44986,IF((TODAY()-Tabla1[[#This Row],[FECHA INGRESO]])&gt;=50,"ALERTA","TODAVÍA FALTA"),"N/A")</f>
        <v>N/A</v>
      </c>
      <c r="BN2482" s="7">
        <f>IFERROR((_xlfn.DAYS(Tabla1[[#This Row],[FECHA INGRESO]],Tabla1[[#This Row],[FECHA RETIRO]]))/30,"")</f>
        <v>-6.4</v>
      </c>
    </row>
    <row r="2483" spans="1:66" x14ac:dyDescent="0.35">
      <c r="A2483" s="34">
        <v>1023867688</v>
      </c>
      <c r="B2483" s="22" t="s">
        <v>13881</v>
      </c>
      <c r="C2483" s="23">
        <v>44239</v>
      </c>
      <c r="D2483" s="23" t="s">
        <v>93</v>
      </c>
      <c r="E2483" s="23" t="s">
        <v>111</v>
      </c>
      <c r="F2483" s="23" t="s">
        <v>70</v>
      </c>
      <c r="G2483" s="24"/>
      <c r="H2483" s="24">
        <v>24104265471</v>
      </c>
      <c r="I2483" s="24" t="s">
        <v>95</v>
      </c>
      <c r="J2483" s="24">
        <f>DATEDIF(Tabla1[[#This Row],[FECHA DE NACIMIENTO]],Tabla1[[#This Row],[FECHA ACTUAL]],"Y")</f>
        <v>36</v>
      </c>
      <c r="K2483" s="24" t="s">
        <v>320</v>
      </c>
      <c r="L2483" s="24" t="s">
        <v>112</v>
      </c>
      <c r="M2483" s="24">
        <v>1</v>
      </c>
      <c r="N2483" s="24">
        <v>1</v>
      </c>
      <c r="O2483" s="24">
        <v>3</v>
      </c>
      <c r="P2483" s="24" t="s">
        <v>101</v>
      </c>
      <c r="Q2483" s="23">
        <v>31754</v>
      </c>
      <c r="R2483" s="24" t="s">
        <v>76</v>
      </c>
      <c r="S2483" s="25">
        <v>45119</v>
      </c>
      <c r="T2483" s="24">
        <v>7596414</v>
      </c>
      <c r="U2483" s="24">
        <v>3103687802</v>
      </c>
      <c r="V2483" s="33" t="s">
        <v>13882</v>
      </c>
      <c r="W2483" s="24" t="s">
        <v>13883</v>
      </c>
      <c r="X2483" s="24" t="s">
        <v>9001</v>
      </c>
      <c r="Y2483" s="24" t="s">
        <v>13884</v>
      </c>
      <c r="Z2483" s="24" t="s">
        <v>117</v>
      </c>
      <c r="AA2483" s="24">
        <v>3114457432</v>
      </c>
      <c r="AB2483" s="24" t="s">
        <v>77</v>
      </c>
      <c r="AC2483" s="24" t="s">
        <v>77</v>
      </c>
      <c r="AD2483" s="24" t="s">
        <v>77</v>
      </c>
      <c r="AE2483" s="26" t="s">
        <v>151</v>
      </c>
      <c r="AF2483" s="26"/>
      <c r="AG2483" s="26"/>
      <c r="AH2483" s="27" t="s">
        <v>184</v>
      </c>
      <c r="AI2483" s="27" t="s">
        <v>4910</v>
      </c>
      <c r="AJ2483" s="27" t="s">
        <v>4910</v>
      </c>
      <c r="AK2483" s="24" t="s">
        <v>121</v>
      </c>
      <c r="AL2483" s="24" t="s">
        <v>7086</v>
      </c>
      <c r="AM2483" s="23">
        <v>44239</v>
      </c>
      <c r="AN2483" s="28">
        <v>908526</v>
      </c>
      <c r="AO2483" s="28">
        <v>106454</v>
      </c>
      <c r="AP2483" s="24"/>
      <c r="AQ2483" s="24"/>
      <c r="AR2483" s="24"/>
      <c r="AS2483" s="24"/>
      <c r="AT2483" s="24" t="e">
        <v>#N/A</v>
      </c>
      <c r="AU2483" s="24" t="e">
        <v>#N/A</v>
      </c>
      <c r="AV2483" s="24" t="e">
        <v>#N/A</v>
      </c>
      <c r="AW2483" s="24"/>
      <c r="AX2483" s="24"/>
      <c r="AY2483" s="24"/>
      <c r="AZ2483" s="24"/>
      <c r="BA2483" s="24"/>
      <c r="BB2483" s="24"/>
      <c r="BC2483" s="24"/>
      <c r="BD2483" s="24">
        <v>0</v>
      </c>
      <c r="BE2483" s="24">
        <v>0</v>
      </c>
      <c r="BF2483" s="23"/>
      <c r="BG2483" s="23"/>
      <c r="BH2483" s="23">
        <v>44299</v>
      </c>
      <c r="BI2483" s="26" t="s">
        <v>10014</v>
      </c>
      <c r="BJ2483" s="26" t="s">
        <v>8446</v>
      </c>
      <c r="BK2483" s="29">
        <v>0</v>
      </c>
      <c r="BL2483" s="24" t="s">
        <v>129</v>
      </c>
      <c r="BM2483" s="22" t="str">
        <f ca="1">+IF(Tabla1[[#This Row],[FECHA INGRESO]]&gt;=44986,IF((TODAY()-Tabla1[[#This Row],[FECHA INGRESO]])&gt;=50,"ALERTA","TODAVÍA FALTA"),"N/A")</f>
        <v>N/A</v>
      </c>
      <c r="BN2483" s="7">
        <f>IFERROR((_xlfn.DAYS(Tabla1[[#This Row],[FECHA INGRESO]],Tabla1[[#This Row],[FECHA RETIRO]]))/30,"")</f>
        <v>-2</v>
      </c>
    </row>
    <row r="2484" spans="1:66" x14ac:dyDescent="0.35">
      <c r="A2484" s="34">
        <v>1010215805</v>
      </c>
      <c r="B2484" s="22" t="s">
        <v>13885</v>
      </c>
      <c r="C2484" s="23">
        <v>44242</v>
      </c>
      <c r="D2484" s="23" t="s">
        <v>131</v>
      </c>
      <c r="E2484" s="23" t="s">
        <v>111</v>
      </c>
      <c r="F2484" s="23" t="s">
        <v>70</v>
      </c>
      <c r="G2484" s="24"/>
      <c r="H2484" s="24">
        <v>24104374964</v>
      </c>
      <c r="I2484" s="24" t="s">
        <v>95</v>
      </c>
      <c r="J2484" s="24">
        <f>DATEDIF(Tabla1[[#This Row],[FECHA DE NACIMIENTO]],Tabla1[[#This Row],[FECHA ACTUAL]],"Y")</f>
        <v>29</v>
      </c>
      <c r="K2484" s="24" t="s">
        <v>73</v>
      </c>
      <c r="L2484" s="24" t="s">
        <v>234</v>
      </c>
      <c r="M2484" s="24">
        <v>2</v>
      </c>
      <c r="N2484" s="24">
        <v>2</v>
      </c>
      <c r="O2484" s="24">
        <v>2</v>
      </c>
      <c r="P2484" s="24" t="s">
        <v>101</v>
      </c>
      <c r="Q2484" s="23">
        <v>34491</v>
      </c>
      <c r="R2484" s="24" t="s">
        <v>76</v>
      </c>
      <c r="S2484" s="25">
        <v>45119</v>
      </c>
      <c r="T2484" s="24">
        <v>9214751</v>
      </c>
      <c r="U2484" s="24">
        <v>3223711058</v>
      </c>
      <c r="V2484" s="33" t="s">
        <v>13886</v>
      </c>
      <c r="W2484" s="24" t="s">
        <v>13887</v>
      </c>
      <c r="X2484" s="24" t="s">
        <v>8534</v>
      </c>
      <c r="Y2484" s="24" t="s">
        <v>13888</v>
      </c>
      <c r="Z2484" s="24" t="s">
        <v>13889</v>
      </c>
      <c r="AA2484" s="24">
        <v>3158567109</v>
      </c>
      <c r="AB2484" s="24" t="s">
        <v>77</v>
      </c>
      <c r="AC2484" s="24" t="s">
        <v>77</v>
      </c>
      <c r="AD2484" s="24" t="s">
        <v>77</v>
      </c>
      <c r="AE2484" s="26" t="s">
        <v>151</v>
      </c>
      <c r="AF2484" s="26"/>
      <c r="AG2484" s="26"/>
      <c r="AH2484" s="27" t="s">
        <v>13890</v>
      </c>
      <c r="AI2484" s="27" t="s">
        <v>5470</v>
      </c>
      <c r="AJ2484" s="27" t="s">
        <v>5470</v>
      </c>
      <c r="AK2484" s="24" t="s">
        <v>121</v>
      </c>
      <c r="AL2484" s="24" t="s">
        <v>7086</v>
      </c>
      <c r="AM2484" s="23">
        <v>44242</v>
      </c>
      <c r="AN2484" s="28">
        <v>1395511.2</v>
      </c>
      <c r="AO2484" s="28">
        <v>106454</v>
      </c>
      <c r="AP2484" s="24"/>
      <c r="AQ2484" s="24"/>
      <c r="AR2484" s="24"/>
      <c r="AS2484" s="24"/>
      <c r="AT2484" s="24"/>
      <c r="AU2484" s="24"/>
      <c r="AV2484" s="24"/>
      <c r="AW2484" s="24">
        <v>0</v>
      </c>
      <c r="AX2484" s="24" t="s">
        <v>13891</v>
      </c>
      <c r="AY2484" s="24"/>
      <c r="AZ2484" s="24"/>
      <c r="BA2484" s="24"/>
      <c r="BB2484" s="24"/>
      <c r="BC2484" s="24"/>
      <c r="BD2484" s="24"/>
      <c r="BE2484" s="24"/>
      <c r="BF2484" s="23"/>
      <c r="BG2484" s="23"/>
      <c r="BH2484" s="23">
        <v>44482</v>
      </c>
      <c r="BI2484" s="26" t="s">
        <v>466</v>
      </c>
      <c r="BJ2484" s="26" t="s">
        <v>941</v>
      </c>
      <c r="BK2484" s="29">
        <v>0</v>
      </c>
      <c r="BL2484" s="24" t="s">
        <v>129</v>
      </c>
      <c r="BM2484" s="22" t="str">
        <f ca="1">+IF(Tabla1[[#This Row],[FECHA INGRESO]]&gt;=44986,IF((TODAY()-Tabla1[[#This Row],[FECHA INGRESO]])&gt;=50,"ALERTA","TODAVÍA FALTA"),"N/A")</f>
        <v>N/A</v>
      </c>
      <c r="BN2484" s="7">
        <f>IFERROR((_xlfn.DAYS(Tabla1[[#This Row],[FECHA INGRESO]],Tabla1[[#This Row],[FECHA RETIRO]]))/30,"")</f>
        <v>-8</v>
      </c>
    </row>
    <row r="2485" spans="1:66" x14ac:dyDescent="0.35">
      <c r="A2485" s="34">
        <v>1018493091</v>
      </c>
      <c r="B2485" s="22" t="s">
        <v>13892</v>
      </c>
      <c r="C2485" s="23">
        <v>44244</v>
      </c>
      <c r="D2485" s="23" t="s">
        <v>93</v>
      </c>
      <c r="E2485" s="23" t="s">
        <v>111</v>
      </c>
      <c r="F2485" s="23" t="s">
        <v>70</v>
      </c>
      <c r="G2485" s="24"/>
      <c r="H2485" s="24">
        <v>24104344336</v>
      </c>
      <c r="I2485" s="24" t="s">
        <v>72</v>
      </c>
      <c r="J2485" s="24">
        <f>DATEDIF(Tabla1[[#This Row],[FECHA DE NACIMIENTO]],Tabla1[[#This Row],[FECHA ACTUAL]],"Y")</f>
        <v>26</v>
      </c>
      <c r="K2485" s="24" t="s">
        <v>73</v>
      </c>
      <c r="L2485" s="24" t="s">
        <v>112</v>
      </c>
      <c r="M2485" s="24">
        <v>0</v>
      </c>
      <c r="N2485" s="24">
        <v>0</v>
      </c>
      <c r="O2485" s="24">
        <v>2</v>
      </c>
      <c r="P2485" s="24" t="s">
        <v>101</v>
      </c>
      <c r="Q2485" s="23">
        <v>35493</v>
      </c>
      <c r="R2485" s="24" t="s">
        <v>76</v>
      </c>
      <c r="S2485" s="25">
        <v>45119</v>
      </c>
      <c r="T2485" s="24"/>
      <c r="U2485" s="24">
        <v>3143924569</v>
      </c>
      <c r="V2485" s="33" t="s">
        <v>13893</v>
      </c>
      <c r="W2485" s="24" t="s">
        <v>13894</v>
      </c>
      <c r="X2485" s="24" t="s">
        <v>11847</v>
      </c>
      <c r="Y2485" s="24" t="s">
        <v>13895</v>
      </c>
      <c r="Z2485" s="24" t="s">
        <v>117</v>
      </c>
      <c r="AA2485" s="24">
        <v>3143063879</v>
      </c>
      <c r="AB2485" s="24" t="s">
        <v>77</v>
      </c>
      <c r="AC2485" s="24" t="s">
        <v>77</v>
      </c>
      <c r="AD2485" s="24" t="s">
        <v>77</v>
      </c>
      <c r="AE2485" s="26" t="s">
        <v>151</v>
      </c>
      <c r="AF2485" s="26"/>
      <c r="AG2485" s="26"/>
      <c r="AH2485" s="27" t="s">
        <v>3042</v>
      </c>
      <c r="AI2485" s="27" t="s">
        <v>9232</v>
      </c>
      <c r="AJ2485" s="27" t="s">
        <v>9233</v>
      </c>
      <c r="AK2485" s="24" t="s">
        <v>121</v>
      </c>
      <c r="AL2485" s="24" t="s">
        <v>7086</v>
      </c>
      <c r="AM2485" s="23">
        <v>44244</v>
      </c>
      <c r="AN2485" s="28">
        <v>908526</v>
      </c>
      <c r="AO2485" s="28">
        <v>106454</v>
      </c>
      <c r="AP2485" s="24"/>
      <c r="AQ2485" s="24"/>
      <c r="AR2485" s="24"/>
      <c r="AS2485" s="24"/>
      <c r="AT2485" s="24" t="e">
        <v>#N/A</v>
      </c>
      <c r="AU2485" s="24" t="e">
        <v>#N/A</v>
      </c>
      <c r="AV2485" s="24">
        <v>100</v>
      </c>
      <c r="AW2485" s="24"/>
      <c r="AX2485" s="24"/>
      <c r="AY2485" s="24"/>
      <c r="AZ2485" s="24"/>
      <c r="BA2485" s="24"/>
      <c r="BB2485" s="24"/>
      <c r="BC2485" s="24"/>
      <c r="BD2485" s="24">
        <v>0</v>
      </c>
      <c r="BE2485" s="24">
        <v>0</v>
      </c>
      <c r="BF2485" s="23"/>
      <c r="BG2485" s="23"/>
      <c r="BH2485" s="23">
        <v>44253</v>
      </c>
      <c r="BI2485" s="26" t="s">
        <v>10014</v>
      </c>
      <c r="BJ2485" s="26" t="s">
        <v>9181</v>
      </c>
      <c r="BK2485" s="29">
        <v>0</v>
      </c>
      <c r="BL2485" s="24" t="s">
        <v>129</v>
      </c>
      <c r="BM2485" s="22" t="str">
        <f ca="1">+IF(Tabla1[[#This Row],[FECHA INGRESO]]&gt;=44986,IF((TODAY()-Tabla1[[#This Row],[FECHA INGRESO]])&gt;=50,"ALERTA","TODAVÍA FALTA"),"N/A")</f>
        <v>N/A</v>
      </c>
      <c r="BN2485" s="7">
        <f>IFERROR((_xlfn.DAYS(Tabla1[[#This Row],[FECHA INGRESO]],Tabla1[[#This Row],[FECHA RETIRO]]))/30,"")</f>
        <v>-0.3</v>
      </c>
    </row>
    <row r="2486" spans="1:66" x14ac:dyDescent="0.35">
      <c r="A2486" s="34">
        <v>1140874825</v>
      </c>
      <c r="B2486" s="22" t="s">
        <v>13896</v>
      </c>
      <c r="C2486" s="23">
        <v>44244</v>
      </c>
      <c r="D2486" s="23" t="s">
        <v>11022</v>
      </c>
      <c r="E2486" s="23" t="s">
        <v>111</v>
      </c>
      <c r="F2486" s="23" t="s">
        <v>70</v>
      </c>
      <c r="G2486" s="24"/>
      <c r="H2486" s="24">
        <v>24104343148</v>
      </c>
      <c r="I2486" s="24" t="s">
        <v>72</v>
      </c>
      <c r="J2486" s="24">
        <f>DATEDIF(Tabla1[[#This Row],[FECHA DE NACIMIENTO]],Tabla1[[#This Row],[FECHA ACTUAL]],"Y")</f>
        <v>28</v>
      </c>
      <c r="K2486" s="24" t="s">
        <v>73</v>
      </c>
      <c r="L2486" s="24" t="s">
        <v>112</v>
      </c>
      <c r="M2486" s="24">
        <v>0</v>
      </c>
      <c r="N2486" s="24">
        <v>1</v>
      </c>
      <c r="O2486" s="24">
        <v>2</v>
      </c>
      <c r="P2486" s="24" t="s">
        <v>101</v>
      </c>
      <c r="Q2486" s="23">
        <v>34600</v>
      </c>
      <c r="R2486" s="24" t="s">
        <v>76</v>
      </c>
      <c r="S2486" s="25">
        <v>45119</v>
      </c>
      <c r="T2486" s="24"/>
      <c r="U2486" s="24">
        <v>3229534342</v>
      </c>
      <c r="V2486" s="33" t="s">
        <v>13897</v>
      </c>
      <c r="W2486" s="24" t="s">
        <v>13898</v>
      </c>
      <c r="X2486" s="24" t="s">
        <v>13078</v>
      </c>
      <c r="Y2486" s="24" t="s">
        <v>13899</v>
      </c>
      <c r="Z2486" s="24" t="s">
        <v>117</v>
      </c>
      <c r="AA2486" s="24">
        <v>3126328648</v>
      </c>
      <c r="AB2486" s="24" t="s">
        <v>77</v>
      </c>
      <c r="AC2486" s="24" t="s">
        <v>77</v>
      </c>
      <c r="AD2486" s="24" t="s">
        <v>77</v>
      </c>
      <c r="AE2486" s="26" t="s">
        <v>151</v>
      </c>
      <c r="AF2486" s="26"/>
      <c r="AG2486" s="26"/>
      <c r="AH2486" s="27" t="s">
        <v>3042</v>
      </c>
      <c r="AI2486" s="27" t="s">
        <v>9232</v>
      </c>
      <c r="AJ2486" s="27" t="s">
        <v>9233</v>
      </c>
      <c r="AK2486" s="24" t="s">
        <v>121</v>
      </c>
      <c r="AL2486" s="24" t="s">
        <v>7086</v>
      </c>
      <c r="AM2486" s="23">
        <v>44244</v>
      </c>
      <c r="AN2486" s="28">
        <v>908526</v>
      </c>
      <c r="AO2486" s="28">
        <v>106454</v>
      </c>
      <c r="AP2486" s="24"/>
      <c r="AQ2486" s="24"/>
      <c r="AR2486" s="24"/>
      <c r="AS2486" s="24"/>
      <c r="AT2486" s="24" t="e">
        <v>#N/A</v>
      </c>
      <c r="AU2486" s="24" t="e">
        <v>#N/A</v>
      </c>
      <c r="AV2486" s="24" t="e">
        <v>#N/A</v>
      </c>
      <c r="AW2486" s="24"/>
      <c r="AX2486" s="24"/>
      <c r="AY2486" s="24"/>
      <c r="AZ2486" s="24"/>
      <c r="BA2486" s="24"/>
      <c r="BB2486" s="24"/>
      <c r="BC2486" s="24"/>
      <c r="BD2486" s="24">
        <v>0</v>
      </c>
      <c r="BE2486" s="24">
        <v>0</v>
      </c>
      <c r="BF2486" s="23"/>
      <c r="BG2486" s="23"/>
      <c r="BH2486" s="23">
        <v>44246</v>
      </c>
      <c r="BI2486" s="26" t="s">
        <v>466</v>
      </c>
      <c r="BJ2486" s="26" t="s">
        <v>273</v>
      </c>
      <c r="BK2486" s="29">
        <v>0</v>
      </c>
      <c r="BL2486" s="24" t="s">
        <v>129</v>
      </c>
      <c r="BM2486" s="22" t="str">
        <f ca="1">+IF(Tabla1[[#This Row],[FECHA INGRESO]]&gt;=44986,IF((TODAY()-Tabla1[[#This Row],[FECHA INGRESO]])&gt;=50,"ALERTA","TODAVÍA FALTA"),"N/A")</f>
        <v>N/A</v>
      </c>
      <c r="BN2486" s="7">
        <f>IFERROR((_xlfn.DAYS(Tabla1[[#This Row],[FECHA INGRESO]],Tabla1[[#This Row],[FECHA RETIRO]]))/30,"")</f>
        <v>-6.6666666666666666E-2</v>
      </c>
    </row>
    <row r="2487" spans="1:66" x14ac:dyDescent="0.35">
      <c r="A2487" s="34">
        <v>1072497591</v>
      </c>
      <c r="B2487" s="22" t="s">
        <v>13900</v>
      </c>
      <c r="C2487" s="23">
        <v>44244</v>
      </c>
      <c r="D2487" s="23" t="s">
        <v>157</v>
      </c>
      <c r="E2487" s="24" t="s">
        <v>94</v>
      </c>
      <c r="F2487" s="23" t="s">
        <v>70</v>
      </c>
      <c r="G2487" s="24"/>
      <c r="H2487" s="24">
        <v>24104451690</v>
      </c>
      <c r="I2487" s="24" t="s">
        <v>72</v>
      </c>
      <c r="J2487" s="24">
        <f>DATEDIF(Tabla1[[#This Row],[FECHA DE NACIMIENTO]],Tabla1[[#This Row],[FECHA ACTUAL]],"Y")</f>
        <v>24</v>
      </c>
      <c r="K2487" s="24" t="s">
        <v>73</v>
      </c>
      <c r="L2487" s="24" t="s">
        <v>112</v>
      </c>
      <c r="M2487" s="24">
        <v>0</v>
      </c>
      <c r="N2487" s="24">
        <v>2</v>
      </c>
      <c r="O2487" s="24">
        <v>2</v>
      </c>
      <c r="P2487" s="24" t="s">
        <v>101</v>
      </c>
      <c r="Q2487" s="23">
        <v>36332</v>
      </c>
      <c r="R2487" s="24" t="s">
        <v>5536</v>
      </c>
      <c r="S2487" s="25">
        <v>45119</v>
      </c>
      <c r="T2487" s="24"/>
      <c r="U2487" s="24">
        <v>3144371277</v>
      </c>
      <c r="V2487" s="33" t="s">
        <v>13901</v>
      </c>
      <c r="W2487" s="24" t="s">
        <v>13902</v>
      </c>
      <c r="X2487" s="24" t="s">
        <v>982</v>
      </c>
      <c r="Y2487" s="24" t="s">
        <v>13903</v>
      </c>
      <c r="Z2487" s="24" t="s">
        <v>162</v>
      </c>
      <c r="AA2487" s="24">
        <v>3163178692</v>
      </c>
      <c r="AB2487" s="24" t="s">
        <v>77</v>
      </c>
      <c r="AC2487" s="24" t="s">
        <v>77</v>
      </c>
      <c r="AD2487" s="24" t="s">
        <v>77</v>
      </c>
      <c r="AE2487" s="26" t="s">
        <v>151</v>
      </c>
      <c r="AF2487" s="26"/>
      <c r="AG2487" s="26"/>
      <c r="AH2487" s="27" t="s">
        <v>3042</v>
      </c>
      <c r="AI2487" s="27" t="s">
        <v>9232</v>
      </c>
      <c r="AJ2487" s="27" t="s">
        <v>9233</v>
      </c>
      <c r="AK2487" s="24" t="s">
        <v>121</v>
      </c>
      <c r="AL2487" s="24" t="s">
        <v>7086</v>
      </c>
      <c r="AM2487" s="23">
        <v>44244</v>
      </c>
      <c r="AN2487" s="28">
        <v>908526</v>
      </c>
      <c r="AO2487" s="28">
        <v>106454</v>
      </c>
      <c r="AP2487" s="24"/>
      <c r="AQ2487" s="24"/>
      <c r="AR2487" s="24"/>
      <c r="AS2487" s="24"/>
      <c r="AT2487" s="24" t="e">
        <v>#N/A</v>
      </c>
      <c r="AU2487" s="24" t="e">
        <v>#N/A</v>
      </c>
      <c r="AV2487" s="24" t="e">
        <v>#N/A</v>
      </c>
      <c r="AW2487" s="24"/>
      <c r="AX2487" s="24"/>
      <c r="AY2487" s="24"/>
      <c r="AZ2487" s="24"/>
      <c r="BA2487" s="24"/>
      <c r="BB2487" s="24"/>
      <c r="BC2487" s="24"/>
      <c r="BD2487" s="24">
        <v>0</v>
      </c>
      <c r="BE2487" s="24">
        <v>0</v>
      </c>
      <c r="BF2487" s="23"/>
      <c r="BG2487" s="23"/>
      <c r="BH2487" s="23">
        <v>44279</v>
      </c>
      <c r="BI2487" s="26" t="s">
        <v>127</v>
      </c>
      <c r="BJ2487" s="26" t="s">
        <v>273</v>
      </c>
      <c r="BK2487" s="29">
        <v>0</v>
      </c>
      <c r="BL2487" s="24" t="s">
        <v>129</v>
      </c>
      <c r="BM2487" s="22" t="str">
        <f ca="1">+IF(Tabla1[[#This Row],[FECHA INGRESO]]&gt;=44986,IF((TODAY()-Tabla1[[#This Row],[FECHA INGRESO]])&gt;=50,"ALERTA","TODAVÍA FALTA"),"N/A")</f>
        <v>N/A</v>
      </c>
      <c r="BN2487" s="7">
        <f>IFERROR((_xlfn.DAYS(Tabla1[[#This Row],[FECHA INGRESO]],Tabla1[[#This Row],[FECHA RETIRO]]))/30,"")</f>
        <v>-1.1666666666666667</v>
      </c>
    </row>
    <row r="2488" spans="1:66" x14ac:dyDescent="0.35">
      <c r="A2488" s="34">
        <v>1001167574</v>
      </c>
      <c r="B2488" s="22" t="s">
        <v>13904</v>
      </c>
      <c r="C2488" s="23">
        <v>44244</v>
      </c>
      <c r="D2488" s="23" t="s">
        <v>4008</v>
      </c>
      <c r="E2488" s="24" t="s">
        <v>94</v>
      </c>
      <c r="F2488" s="23" t="s">
        <v>70</v>
      </c>
      <c r="G2488" s="24"/>
      <c r="H2488" s="24">
        <v>24095788809</v>
      </c>
      <c r="I2488" s="24" t="s">
        <v>72</v>
      </c>
      <c r="J2488" s="24">
        <f>DATEDIF(Tabla1[[#This Row],[FECHA DE NACIMIENTO]],Tabla1[[#This Row],[FECHA ACTUAL]],"Y")</f>
        <v>23</v>
      </c>
      <c r="K2488" s="24" t="s">
        <v>73</v>
      </c>
      <c r="L2488" s="24" t="s">
        <v>112</v>
      </c>
      <c r="M2488" s="24">
        <v>0</v>
      </c>
      <c r="N2488" s="24">
        <v>0</v>
      </c>
      <c r="O2488" s="24">
        <v>1</v>
      </c>
      <c r="P2488" s="24" t="s">
        <v>101</v>
      </c>
      <c r="Q2488" s="23">
        <v>36704</v>
      </c>
      <c r="R2488" s="24" t="s">
        <v>76</v>
      </c>
      <c r="S2488" s="25">
        <v>45119</v>
      </c>
      <c r="T2488" s="24"/>
      <c r="U2488" s="24">
        <v>3022988252</v>
      </c>
      <c r="V2488" s="24" t="s">
        <v>13905</v>
      </c>
      <c r="W2488" s="24" t="s">
        <v>13906</v>
      </c>
      <c r="X2488" s="24" t="s">
        <v>13907</v>
      </c>
      <c r="Y2488" s="24" t="s">
        <v>13908</v>
      </c>
      <c r="Z2488" s="24" t="s">
        <v>117</v>
      </c>
      <c r="AA2488" s="24">
        <v>3209623870</v>
      </c>
      <c r="AB2488" s="24" t="s">
        <v>77</v>
      </c>
      <c r="AC2488" s="24" t="s">
        <v>77</v>
      </c>
      <c r="AD2488" s="24" t="s">
        <v>77</v>
      </c>
      <c r="AE2488" s="26" t="s">
        <v>194</v>
      </c>
      <c r="AF2488" s="26"/>
      <c r="AG2488" s="26"/>
      <c r="AH2488" s="27" t="s">
        <v>3042</v>
      </c>
      <c r="AI2488" s="27" t="s">
        <v>9232</v>
      </c>
      <c r="AJ2488" s="27" t="s">
        <v>9233</v>
      </c>
      <c r="AK2488" s="24" t="s">
        <v>121</v>
      </c>
      <c r="AL2488" s="24" t="s">
        <v>7086</v>
      </c>
      <c r="AM2488" s="23">
        <v>44244</v>
      </c>
      <c r="AN2488" s="28">
        <v>908526</v>
      </c>
      <c r="AO2488" s="28">
        <v>106454</v>
      </c>
      <c r="AP2488" s="24"/>
      <c r="AQ2488" s="24"/>
      <c r="AR2488" s="24"/>
      <c r="AS2488" s="24"/>
      <c r="AT2488" s="24" t="e">
        <v>#N/A</v>
      </c>
      <c r="AU2488" s="24" t="e">
        <v>#N/A</v>
      </c>
      <c r="AV2488" s="24" t="e">
        <v>#N/A</v>
      </c>
      <c r="AW2488" s="24"/>
      <c r="AX2488" s="24"/>
      <c r="AY2488" s="24"/>
      <c r="AZ2488" s="24"/>
      <c r="BA2488" s="24"/>
      <c r="BB2488" s="24"/>
      <c r="BC2488" s="24"/>
      <c r="BD2488" s="24">
        <v>0</v>
      </c>
      <c r="BE2488" s="24">
        <v>0</v>
      </c>
      <c r="BF2488" s="23"/>
      <c r="BG2488" s="23"/>
      <c r="BH2488" s="23">
        <v>44259</v>
      </c>
      <c r="BI2488" s="26" t="s">
        <v>466</v>
      </c>
      <c r="BJ2488" s="26" t="s">
        <v>273</v>
      </c>
      <c r="BK2488" s="29">
        <v>0</v>
      </c>
      <c r="BL2488" s="24" t="s">
        <v>129</v>
      </c>
      <c r="BM2488" s="22" t="str">
        <f ca="1">+IF(Tabla1[[#This Row],[FECHA INGRESO]]&gt;=44986,IF((TODAY()-Tabla1[[#This Row],[FECHA INGRESO]])&gt;=50,"ALERTA","TODAVÍA FALTA"),"N/A")</f>
        <v>N/A</v>
      </c>
      <c r="BN2488" s="7">
        <f>IFERROR((_xlfn.DAYS(Tabla1[[#This Row],[FECHA INGRESO]],Tabla1[[#This Row],[FECHA RETIRO]]))/30,"")</f>
        <v>-0.5</v>
      </c>
    </row>
    <row r="2489" spans="1:66" x14ac:dyDescent="0.35">
      <c r="A2489" s="34">
        <v>1014248330</v>
      </c>
      <c r="B2489" s="22" t="s">
        <v>13909</v>
      </c>
      <c r="C2489" s="23">
        <v>44244</v>
      </c>
      <c r="D2489" s="23" t="s">
        <v>188</v>
      </c>
      <c r="E2489" s="23" t="s">
        <v>111</v>
      </c>
      <c r="F2489" s="23" t="s">
        <v>70</v>
      </c>
      <c r="G2489" s="24"/>
      <c r="H2489" s="24">
        <v>24104310814</v>
      </c>
      <c r="I2489" s="24" t="s">
        <v>72</v>
      </c>
      <c r="J2489" s="24">
        <f>DATEDIF(Tabla1[[#This Row],[FECHA DE NACIMIENTO]],Tabla1[[#This Row],[FECHA ACTUAL]],"Y")</f>
        <v>29</v>
      </c>
      <c r="K2489" s="24" t="s">
        <v>73</v>
      </c>
      <c r="L2489" s="24" t="s">
        <v>234</v>
      </c>
      <c r="M2489" s="24">
        <v>0</v>
      </c>
      <c r="N2489" s="24">
        <v>1</v>
      </c>
      <c r="O2489" s="24">
        <v>3</v>
      </c>
      <c r="P2489" s="24" t="s">
        <v>101</v>
      </c>
      <c r="Q2489" s="23">
        <v>34273</v>
      </c>
      <c r="R2489" s="24" t="s">
        <v>76</v>
      </c>
      <c r="S2489" s="25">
        <v>45119</v>
      </c>
      <c r="T2489" s="24"/>
      <c r="U2489" s="24">
        <v>3505448818</v>
      </c>
      <c r="V2489" s="33" t="s">
        <v>13910</v>
      </c>
      <c r="W2489" s="24" t="s">
        <v>13911</v>
      </c>
      <c r="X2489" s="24" t="s">
        <v>13912</v>
      </c>
      <c r="Y2489" s="24" t="s">
        <v>13913</v>
      </c>
      <c r="Z2489" s="24" t="s">
        <v>13889</v>
      </c>
      <c r="AA2489" s="24">
        <v>3184016003</v>
      </c>
      <c r="AB2489" s="24" t="s">
        <v>77</v>
      </c>
      <c r="AC2489" s="24" t="s">
        <v>77</v>
      </c>
      <c r="AD2489" s="24" t="s">
        <v>77</v>
      </c>
      <c r="AE2489" s="26" t="s">
        <v>151</v>
      </c>
      <c r="AF2489" s="26"/>
      <c r="AG2489" s="26"/>
      <c r="AH2489" s="27" t="s">
        <v>3042</v>
      </c>
      <c r="AI2489" s="27" t="s">
        <v>9232</v>
      </c>
      <c r="AJ2489" s="27" t="s">
        <v>9233</v>
      </c>
      <c r="AK2489" s="24" t="s">
        <v>121</v>
      </c>
      <c r="AL2489" s="24" t="s">
        <v>7086</v>
      </c>
      <c r="AM2489" s="23">
        <v>44244</v>
      </c>
      <c r="AN2489" s="28">
        <v>908526</v>
      </c>
      <c r="AO2489" s="28">
        <v>106454</v>
      </c>
      <c r="AP2489" s="24"/>
      <c r="AQ2489" s="24"/>
      <c r="AR2489" s="24"/>
      <c r="AS2489" s="24"/>
      <c r="AT2489" s="24"/>
      <c r="AU2489" s="24"/>
      <c r="AV2489" s="24"/>
      <c r="AW2489" s="24">
        <v>0</v>
      </c>
      <c r="AX2489" s="24"/>
      <c r="AY2489" s="24"/>
      <c r="AZ2489" s="24"/>
      <c r="BA2489" s="24"/>
      <c r="BB2489" s="24"/>
      <c r="BC2489" s="24"/>
      <c r="BD2489" s="24">
        <v>0</v>
      </c>
      <c r="BE2489" s="24">
        <v>0</v>
      </c>
      <c r="BF2489" s="23"/>
      <c r="BG2489" s="23"/>
      <c r="BH2489" s="23">
        <v>44408</v>
      </c>
      <c r="BI2489" s="26" t="s">
        <v>466</v>
      </c>
      <c r="BJ2489" s="26" t="s">
        <v>941</v>
      </c>
      <c r="BK2489" s="29">
        <v>0</v>
      </c>
      <c r="BL2489" s="24" t="s">
        <v>129</v>
      </c>
      <c r="BM2489" s="22" t="str">
        <f ca="1">+IF(Tabla1[[#This Row],[FECHA INGRESO]]&gt;=44986,IF((TODAY()-Tabla1[[#This Row],[FECHA INGRESO]])&gt;=50,"ALERTA","TODAVÍA FALTA"),"N/A")</f>
        <v>N/A</v>
      </c>
      <c r="BN2489" s="7">
        <f>IFERROR((_xlfn.DAYS(Tabla1[[#This Row],[FECHA INGRESO]],Tabla1[[#This Row],[FECHA RETIRO]]))/30,"")</f>
        <v>-5.4666666666666668</v>
      </c>
    </row>
    <row r="2490" spans="1:66" ht="15.5" x14ac:dyDescent="0.35">
      <c r="A2490" s="34">
        <v>1003803265</v>
      </c>
      <c r="B2490" s="22" t="s">
        <v>13914</v>
      </c>
      <c r="C2490" s="23">
        <v>44244</v>
      </c>
      <c r="D2490" s="23" t="s">
        <v>188</v>
      </c>
      <c r="E2490" s="24" t="s">
        <v>94</v>
      </c>
      <c r="F2490" s="23" t="s">
        <v>70</v>
      </c>
      <c r="G2490" s="24"/>
      <c r="H2490" s="24">
        <v>24104338432</v>
      </c>
      <c r="I2490" s="24" t="s">
        <v>95</v>
      </c>
      <c r="J2490" s="24">
        <f>DATEDIF(Tabla1[[#This Row],[FECHA DE NACIMIENTO]],Tabla1[[#This Row],[FECHA ACTUAL]],"Y")</f>
        <v>22</v>
      </c>
      <c r="K2490" s="24" t="s">
        <v>73</v>
      </c>
      <c r="L2490" s="24" t="s">
        <v>112</v>
      </c>
      <c r="M2490" s="24">
        <v>0</v>
      </c>
      <c r="N2490" s="24">
        <v>0</v>
      </c>
      <c r="O2490" s="24">
        <v>2</v>
      </c>
      <c r="P2490" s="24" t="s">
        <v>101</v>
      </c>
      <c r="Q2490" s="23">
        <v>36936</v>
      </c>
      <c r="R2490" s="24" t="s">
        <v>76</v>
      </c>
      <c r="S2490" s="25">
        <v>45119</v>
      </c>
      <c r="T2490" s="24">
        <v>4734944</v>
      </c>
      <c r="U2490" s="24">
        <v>3114640097</v>
      </c>
      <c r="V2490" s="33" t="s">
        <v>13915</v>
      </c>
      <c r="W2490" s="24" t="s">
        <v>13916</v>
      </c>
      <c r="X2490" s="24" t="s">
        <v>13917</v>
      </c>
      <c r="Y2490" s="24" t="s">
        <v>13918</v>
      </c>
      <c r="Z2490" s="24" t="s">
        <v>117</v>
      </c>
      <c r="AA2490" s="24">
        <v>3114640097</v>
      </c>
      <c r="AB2490" s="24" t="s">
        <v>77</v>
      </c>
      <c r="AC2490" s="24" t="s">
        <v>77</v>
      </c>
      <c r="AD2490" s="24" t="s">
        <v>77</v>
      </c>
      <c r="AE2490" s="26" t="s">
        <v>183</v>
      </c>
      <c r="AF2490" s="26"/>
      <c r="AG2490" s="26"/>
      <c r="AH2490" s="27" t="s">
        <v>184</v>
      </c>
      <c r="AI2490" s="27" t="s">
        <v>1612</v>
      </c>
      <c r="AJ2490" s="27" t="s">
        <v>487</v>
      </c>
      <c r="AK2490" s="24" t="s">
        <v>121</v>
      </c>
      <c r="AL2490" s="24" t="s">
        <v>7086</v>
      </c>
      <c r="AM2490" s="23">
        <v>44244</v>
      </c>
      <c r="AN2490" s="28">
        <v>908526</v>
      </c>
      <c r="AO2490" s="28">
        <v>106454</v>
      </c>
      <c r="AP2490" s="24"/>
      <c r="AQ2490" s="24"/>
      <c r="AR2490" s="24"/>
      <c r="AS2490" s="24"/>
      <c r="AT2490" s="24" t="e">
        <v>#N/A</v>
      </c>
      <c r="AU2490" s="24" t="e">
        <v>#N/A</v>
      </c>
      <c r="AV2490" s="24" t="e">
        <v>#N/A</v>
      </c>
      <c r="AW2490" s="24"/>
      <c r="AX2490" s="24"/>
      <c r="AY2490" s="24"/>
      <c r="AZ2490" s="24"/>
      <c r="BA2490" s="24"/>
      <c r="BB2490" s="24"/>
      <c r="BC2490" s="24"/>
      <c r="BD2490" s="24">
        <v>0</v>
      </c>
      <c r="BE2490" s="24">
        <v>0</v>
      </c>
      <c r="BF2490" s="23"/>
      <c r="BG2490" s="23"/>
      <c r="BH2490" s="23">
        <v>44265</v>
      </c>
      <c r="BI2490" s="26" t="s">
        <v>466</v>
      </c>
      <c r="BJ2490" s="26" t="s">
        <v>11604</v>
      </c>
      <c r="BK2490" s="29">
        <v>0</v>
      </c>
      <c r="BL2490" s="24" t="s">
        <v>129</v>
      </c>
      <c r="BM2490" s="22" t="str">
        <f ca="1">+IF(Tabla1[[#This Row],[FECHA INGRESO]]&gt;=44986,IF((TODAY()-Tabla1[[#This Row],[FECHA INGRESO]])&gt;=50,"ALERTA","TODAVÍA FALTA"),"N/A")</f>
        <v>N/A</v>
      </c>
      <c r="BN2490" s="7">
        <f>IFERROR((_xlfn.DAYS(Tabla1[[#This Row],[FECHA INGRESO]],Tabla1[[#This Row],[FECHA RETIRO]]))/30,"")</f>
        <v>-0.7</v>
      </c>
    </row>
    <row r="2491" spans="1:66" x14ac:dyDescent="0.35">
      <c r="A2491" s="34">
        <v>1019150492</v>
      </c>
      <c r="B2491" s="22" t="s">
        <v>13919</v>
      </c>
      <c r="C2491" s="23">
        <v>44244</v>
      </c>
      <c r="D2491" s="23" t="s">
        <v>131</v>
      </c>
      <c r="E2491" s="23" t="s">
        <v>111</v>
      </c>
      <c r="F2491" s="23" t="s">
        <v>70</v>
      </c>
      <c r="G2491" s="24"/>
      <c r="H2491" s="24">
        <v>24104324440</v>
      </c>
      <c r="I2491" s="24" t="s">
        <v>95</v>
      </c>
      <c r="J2491" s="24">
        <f>DATEDIF(Tabla1[[#This Row],[FECHA DE NACIMIENTO]],Tabla1[[#This Row],[FECHA ACTUAL]],"Y")</f>
        <v>23</v>
      </c>
      <c r="K2491" s="24" t="s">
        <v>73</v>
      </c>
      <c r="L2491" s="24" t="s">
        <v>112</v>
      </c>
      <c r="M2491" s="24">
        <v>0</v>
      </c>
      <c r="N2491" s="24">
        <v>0</v>
      </c>
      <c r="O2491" s="24">
        <v>3</v>
      </c>
      <c r="P2491" s="24" t="s">
        <v>101</v>
      </c>
      <c r="Q2491" s="23">
        <v>36373</v>
      </c>
      <c r="R2491" s="24" t="s">
        <v>76</v>
      </c>
      <c r="S2491" s="25">
        <v>45119</v>
      </c>
      <c r="T2491" s="24"/>
      <c r="U2491" s="24">
        <v>3196579109</v>
      </c>
      <c r="V2491" s="33" t="s">
        <v>13920</v>
      </c>
      <c r="W2491" s="24" t="s">
        <v>13921</v>
      </c>
      <c r="X2491" s="24" t="s">
        <v>10316</v>
      </c>
      <c r="Y2491" s="24" t="s">
        <v>13922</v>
      </c>
      <c r="Z2491" s="24" t="s">
        <v>117</v>
      </c>
      <c r="AA2491" s="24">
        <v>3158247881</v>
      </c>
      <c r="AB2491" s="24" t="s">
        <v>77</v>
      </c>
      <c r="AC2491" s="24" t="s">
        <v>77</v>
      </c>
      <c r="AD2491" s="24" t="s">
        <v>77</v>
      </c>
      <c r="AE2491" s="26" t="s">
        <v>84</v>
      </c>
      <c r="AF2491" s="26" t="s">
        <v>13923</v>
      </c>
      <c r="AG2491" s="26"/>
      <c r="AH2491" s="27" t="s">
        <v>184</v>
      </c>
      <c r="AI2491" s="27" t="s">
        <v>1612</v>
      </c>
      <c r="AJ2491" s="27" t="s">
        <v>487</v>
      </c>
      <c r="AK2491" s="24" t="s">
        <v>121</v>
      </c>
      <c r="AL2491" s="24" t="s">
        <v>7086</v>
      </c>
      <c r="AM2491" s="23">
        <v>44244</v>
      </c>
      <c r="AN2491" s="28">
        <v>908526</v>
      </c>
      <c r="AO2491" s="28">
        <v>106454</v>
      </c>
      <c r="AP2491" s="24"/>
      <c r="AQ2491" s="24"/>
      <c r="AR2491" s="24"/>
      <c r="AS2491" s="24"/>
      <c r="AT2491" s="24" t="e">
        <v>#N/A</v>
      </c>
      <c r="AU2491" s="24" t="e">
        <v>#N/A</v>
      </c>
      <c r="AV2491" s="24" t="e">
        <v>#N/A</v>
      </c>
      <c r="AW2491" s="24"/>
      <c r="AX2491" s="24"/>
      <c r="AY2491" s="24"/>
      <c r="AZ2491" s="24"/>
      <c r="BA2491" s="24"/>
      <c r="BB2491" s="24"/>
      <c r="BC2491" s="24"/>
      <c r="BD2491" s="24">
        <v>0</v>
      </c>
      <c r="BE2491" s="24">
        <v>0</v>
      </c>
      <c r="BF2491" s="23"/>
      <c r="BG2491" s="23"/>
      <c r="BH2491" s="23">
        <v>44270</v>
      </c>
      <c r="BI2491" s="26" t="s">
        <v>466</v>
      </c>
      <c r="BJ2491" s="26" t="s">
        <v>273</v>
      </c>
      <c r="BK2491" s="29">
        <v>0</v>
      </c>
      <c r="BL2491" s="24" t="s">
        <v>129</v>
      </c>
      <c r="BM2491" s="22" t="str">
        <f ca="1">+IF(Tabla1[[#This Row],[FECHA INGRESO]]&gt;=44986,IF((TODAY()-Tabla1[[#This Row],[FECHA INGRESO]])&gt;=50,"ALERTA","TODAVÍA FALTA"),"N/A")</f>
        <v>N/A</v>
      </c>
      <c r="BN2491" s="7">
        <f>IFERROR((_xlfn.DAYS(Tabla1[[#This Row],[FECHA INGRESO]],Tabla1[[#This Row],[FECHA RETIRO]]))/30,"")</f>
        <v>-0.8666666666666667</v>
      </c>
    </row>
    <row r="2492" spans="1:66" x14ac:dyDescent="0.35">
      <c r="A2492" s="21">
        <v>1014204672</v>
      </c>
      <c r="B2492" s="22" t="s">
        <v>13924</v>
      </c>
      <c r="C2492" s="44">
        <v>44306</v>
      </c>
      <c r="D2492" s="23" t="s">
        <v>188</v>
      </c>
      <c r="E2492" s="23" t="s">
        <v>111</v>
      </c>
      <c r="F2492" s="23" t="s">
        <v>111</v>
      </c>
      <c r="G2492" s="36"/>
      <c r="H2492" s="36">
        <v>24105574387</v>
      </c>
      <c r="I2492" s="36" t="s">
        <v>95</v>
      </c>
      <c r="J2492" s="24">
        <f>DATEDIF(Tabla1[[#This Row],[FECHA DE NACIMIENTO]],Tabla1[[#This Row],[FECHA ACTUAL]],"Y")</f>
        <v>33</v>
      </c>
      <c r="K2492" s="36" t="s">
        <v>73</v>
      </c>
      <c r="L2492" s="24" t="s">
        <v>112</v>
      </c>
      <c r="M2492" s="36">
        <v>0</v>
      </c>
      <c r="N2492" s="36">
        <v>0</v>
      </c>
      <c r="O2492" s="36">
        <v>2</v>
      </c>
      <c r="P2492" s="36" t="s">
        <v>101</v>
      </c>
      <c r="Q2492" s="44">
        <v>32811</v>
      </c>
      <c r="R2492" s="24" t="s">
        <v>76</v>
      </c>
      <c r="S2492" s="25">
        <v>45119</v>
      </c>
      <c r="T2492" s="36"/>
      <c r="U2492" s="36">
        <v>3202004945</v>
      </c>
      <c r="V2492" s="33" t="s">
        <v>13925</v>
      </c>
      <c r="W2492" s="24" t="s">
        <v>13926</v>
      </c>
      <c r="X2492" s="36" t="s">
        <v>13927</v>
      </c>
      <c r="Y2492" s="36" t="s">
        <v>13928</v>
      </c>
      <c r="Z2492" s="24" t="s">
        <v>3224</v>
      </c>
      <c r="AA2492" s="24">
        <v>3118518910</v>
      </c>
      <c r="AB2492" s="24" t="s">
        <v>101</v>
      </c>
      <c r="AC2492" s="24" t="s">
        <v>101</v>
      </c>
      <c r="AD2492" s="24" t="e">
        <v>#REF!</v>
      </c>
      <c r="AE2492" s="26" t="s">
        <v>102</v>
      </c>
      <c r="AF2492" s="26" t="s">
        <v>1217</v>
      </c>
      <c r="AG2492" s="26" t="s">
        <v>13929</v>
      </c>
      <c r="AH2492" s="27" t="s">
        <v>163</v>
      </c>
      <c r="AI2492" s="27" t="s">
        <v>461</v>
      </c>
      <c r="AJ2492" s="27" t="s">
        <v>461</v>
      </c>
      <c r="AK2492" s="24" t="s">
        <v>121</v>
      </c>
      <c r="AL2492" s="24" t="s">
        <v>7086</v>
      </c>
      <c r="AM2492" s="23">
        <v>44246</v>
      </c>
      <c r="AN2492" s="28">
        <v>1535062</v>
      </c>
      <c r="AO2492" s="28">
        <v>117172</v>
      </c>
      <c r="AP2492" s="24" t="s">
        <v>13930</v>
      </c>
      <c r="AQ2492" s="24">
        <v>0</v>
      </c>
      <c r="AR2492" s="24">
        <v>0</v>
      </c>
      <c r="AS2492" s="24">
        <v>0</v>
      </c>
      <c r="AT2492" s="24">
        <v>0</v>
      </c>
      <c r="AU2492" s="24">
        <v>0</v>
      </c>
      <c r="AV2492" s="24">
        <v>0</v>
      </c>
      <c r="AW2492" s="24">
        <v>0</v>
      </c>
      <c r="AX2492" s="24">
        <v>0</v>
      </c>
      <c r="AY2492" s="24">
        <v>0</v>
      </c>
      <c r="AZ2492" s="24">
        <v>0</v>
      </c>
      <c r="BA2492" s="24">
        <v>0</v>
      </c>
      <c r="BB2492" s="24">
        <v>0</v>
      </c>
      <c r="BC2492" s="24">
        <v>0</v>
      </c>
      <c r="BD2492" s="24">
        <v>0</v>
      </c>
      <c r="BE2492" s="24">
        <v>0</v>
      </c>
      <c r="BF2492" s="23"/>
      <c r="BG2492" s="23"/>
      <c r="BH2492" s="23">
        <v>44618</v>
      </c>
      <c r="BI2492" s="26" t="s">
        <v>466</v>
      </c>
      <c r="BJ2492" s="26" t="s">
        <v>5148</v>
      </c>
      <c r="BK2492" s="29">
        <v>0</v>
      </c>
      <c r="BL2492" s="24" t="s">
        <v>129</v>
      </c>
      <c r="BM2492" s="22" t="str">
        <f ca="1">+IF(Tabla1[[#This Row],[FECHA INGRESO]]&gt;=44986,IF((TODAY()-Tabla1[[#This Row],[FECHA INGRESO]])&gt;=50,"ALERTA","TODAVÍA FALTA"),"N/A")</f>
        <v>N/A</v>
      </c>
      <c r="BN2492" s="7">
        <f>IFERROR((_xlfn.DAYS(Tabla1[[#This Row],[FECHA INGRESO]],Tabla1[[#This Row],[FECHA RETIRO]]))/30,"")</f>
        <v>-12.4</v>
      </c>
    </row>
    <row r="2493" spans="1:66" x14ac:dyDescent="0.35">
      <c r="A2493" s="34">
        <v>52262763</v>
      </c>
      <c r="B2493" s="22" t="s">
        <v>13931</v>
      </c>
      <c r="C2493" s="23">
        <v>44246</v>
      </c>
      <c r="D2493" s="23" t="s">
        <v>131</v>
      </c>
      <c r="E2493" s="23" t="s">
        <v>111</v>
      </c>
      <c r="F2493" s="23" t="s">
        <v>111</v>
      </c>
      <c r="G2493" s="24"/>
      <c r="H2493" s="24">
        <v>24104503104</v>
      </c>
      <c r="I2493" s="24" t="s">
        <v>95</v>
      </c>
      <c r="J2493" s="24">
        <f>DATEDIF(Tabla1[[#This Row],[FECHA DE NACIMIENTO]],Tabla1[[#This Row],[FECHA ACTUAL]],"Y")</f>
        <v>47</v>
      </c>
      <c r="K2493" s="24" t="s">
        <v>73</v>
      </c>
      <c r="L2493" s="24" t="s">
        <v>234</v>
      </c>
      <c r="M2493" s="24">
        <v>2</v>
      </c>
      <c r="N2493" s="24">
        <v>1</v>
      </c>
      <c r="O2493" s="24">
        <v>3</v>
      </c>
      <c r="P2493" s="24" t="s">
        <v>101</v>
      </c>
      <c r="Q2493" s="23">
        <v>27858</v>
      </c>
      <c r="R2493" s="24" t="s">
        <v>76</v>
      </c>
      <c r="S2493" s="25">
        <v>45119</v>
      </c>
      <c r="T2493" s="24"/>
      <c r="U2493" s="24">
        <v>3103110558</v>
      </c>
      <c r="V2493" s="33" t="s">
        <v>13932</v>
      </c>
      <c r="W2493" s="24" t="s">
        <v>13933</v>
      </c>
      <c r="X2493" s="24" t="s">
        <v>13728</v>
      </c>
      <c r="Y2493" s="24" t="s">
        <v>13934</v>
      </c>
      <c r="Z2493" s="24" t="s">
        <v>13889</v>
      </c>
      <c r="AA2493" s="24">
        <v>3167218091</v>
      </c>
      <c r="AB2493" s="24" t="s">
        <v>77</v>
      </c>
      <c r="AC2493" s="24" t="s">
        <v>77</v>
      </c>
      <c r="AD2493" s="24" t="s">
        <v>77</v>
      </c>
      <c r="AE2493" s="26" t="s">
        <v>84</v>
      </c>
      <c r="AF2493" s="26"/>
      <c r="AG2493" s="26"/>
      <c r="AH2493" s="27" t="s">
        <v>11597</v>
      </c>
      <c r="AI2493" s="27" t="s">
        <v>4910</v>
      </c>
      <c r="AJ2493" s="27" t="s">
        <v>4910</v>
      </c>
      <c r="AK2493" s="24" t="s">
        <v>121</v>
      </c>
      <c r="AL2493" s="24" t="s">
        <v>7086</v>
      </c>
      <c r="AM2493" s="23">
        <v>44246</v>
      </c>
      <c r="AN2493" s="28">
        <v>1395511</v>
      </c>
      <c r="AO2493" s="28">
        <v>106454</v>
      </c>
      <c r="AP2493" s="24"/>
      <c r="AQ2493" s="24"/>
      <c r="AR2493" s="24"/>
      <c r="AS2493" s="24"/>
      <c r="AT2493" s="24" t="e">
        <v>#N/A</v>
      </c>
      <c r="AU2493" s="24" t="e">
        <v>#N/A</v>
      </c>
      <c r="AV2493" s="24" t="e">
        <v>#N/A</v>
      </c>
      <c r="AW2493" s="24">
        <v>0</v>
      </c>
      <c r="AX2493" s="24"/>
      <c r="AY2493" s="24"/>
      <c r="AZ2493" s="24"/>
      <c r="BA2493" s="24"/>
      <c r="BB2493" s="24"/>
      <c r="BC2493" s="24"/>
      <c r="BD2493" s="24">
        <v>0</v>
      </c>
      <c r="BE2493" s="24">
        <v>0</v>
      </c>
      <c r="BF2493" s="23"/>
      <c r="BG2493" s="23"/>
      <c r="BH2493" s="23">
        <v>44301</v>
      </c>
      <c r="BI2493" s="26" t="s">
        <v>466</v>
      </c>
      <c r="BJ2493" s="26" t="s">
        <v>5148</v>
      </c>
      <c r="BK2493" s="29">
        <v>0</v>
      </c>
      <c r="BL2493" s="24" t="s">
        <v>129</v>
      </c>
      <c r="BM2493" s="22" t="str">
        <f ca="1">+IF(Tabla1[[#This Row],[FECHA INGRESO]]&gt;=44986,IF((TODAY()-Tabla1[[#This Row],[FECHA INGRESO]])&gt;=50,"ALERTA","TODAVÍA FALTA"),"N/A")</f>
        <v>N/A</v>
      </c>
      <c r="BN2493" s="7">
        <f>IFERROR((_xlfn.DAYS(Tabla1[[#This Row],[FECHA INGRESO]],Tabla1[[#This Row],[FECHA RETIRO]]))/30,"")</f>
        <v>-1.8333333333333333</v>
      </c>
    </row>
    <row r="2494" spans="1:66" x14ac:dyDescent="0.35">
      <c r="A2494" s="31">
        <v>13861906</v>
      </c>
      <c r="B2494" s="37" t="s">
        <v>11323</v>
      </c>
      <c r="C2494" s="23">
        <v>44249</v>
      </c>
      <c r="D2494" s="23" t="s">
        <v>266</v>
      </c>
      <c r="E2494" s="23" t="s">
        <v>111</v>
      </c>
      <c r="F2494" s="23" t="s">
        <v>70</v>
      </c>
      <c r="G2494" s="24"/>
      <c r="H2494" s="24">
        <v>24097305945</v>
      </c>
      <c r="I2494" s="24" t="s">
        <v>72</v>
      </c>
      <c r="J2494" s="24">
        <f>DATEDIF(Tabla1[[#This Row],[FECHA DE NACIMIENTO]],Tabla1[[#This Row],[FECHA ACTUAL]],"Y")</f>
        <v>42</v>
      </c>
      <c r="K2494" s="24" t="s">
        <v>73</v>
      </c>
      <c r="L2494" s="24" t="s">
        <v>112</v>
      </c>
      <c r="M2494" s="24">
        <v>2</v>
      </c>
      <c r="N2494" s="24">
        <v>2</v>
      </c>
      <c r="O2494" s="24">
        <v>2</v>
      </c>
      <c r="P2494" s="24" t="s">
        <v>101</v>
      </c>
      <c r="Q2494" s="23">
        <v>29742</v>
      </c>
      <c r="R2494" s="24" t="s">
        <v>3332</v>
      </c>
      <c r="S2494" s="25">
        <v>45119</v>
      </c>
      <c r="T2494" s="24">
        <v>663513</v>
      </c>
      <c r="U2494" s="24">
        <v>3213425271</v>
      </c>
      <c r="V2494" s="33" t="s">
        <v>11324</v>
      </c>
      <c r="W2494" s="24" t="s">
        <v>11325</v>
      </c>
      <c r="X2494" s="24" t="s">
        <v>11326</v>
      </c>
      <c r="Y2494" s="24" t="s">
        <v>11327</v>
      </c>
      <c r="Z2494" s="24" t="s">
        <v>82</v>
      </c>
      <c r="AA2494" s="24">
        <v>3213425271</v>
      </c>
      <c r="AB2494" s="24" t="s">
        <v>77</v>
      </c>
      <c r="AC2494" s="24" t="s">
        <v>77</v>
      </c>
      <c r="AD2494" s="24" t="s">
        <v>77</v>
      </c>
      <c r="AE2494" s="26" t="s">
        <v>84</v>
      </c>
      <c r="AF2494" s="26" t="s">
        <v>10915</v>
      </c>
      <c r="AG2494" s="26"/>
      <c r="AH2494" s="27" t="s">
        <v>324</v>
      </c>
      <c r="AI2494" s="27" t="s">
        <v>9573</v>
      </c>
      <c r="AJ2494" s="27" t="s">
        <v>9573</v>
      </c>
      <c r="AK2494" s="24" t="s">
        <v>121</v>
      </c>
      <c r="AL2494" s="24" t="s">
        <v>7086</v>
      </c>
      <c r="AM2494" s="23">
        <v>44249</v>
      </c>
      <c r="AN2494" s="28">
        <v>908526</v>
      </c>
      <c r="AO2494" s="28">
        <v>106454</v>
      </c>
      <c r="AP2494" s="24"/>
      <c r="AQ2494" s="24"/>
      <c r="AR2494" s="24"/>
      <c r="AS2494" s="24"/>
      <c r="AT2494" s="24"/>
      <c r="AU2494" s="24"/>
      <c r="AV2494" s="24"/>
      <c r="AW2494" s="24">
        <v>0</v>
      </c>
      <c r="AX2494" s="24"/>
      <c r="AY2494" s="24"/>
      <c r="AZ2494" s="24"/>
      <c r="BA2494" s="24"/>
      <c r="BB2494" s="24"/>
      <c r="BC2494" s="24"/>
      <c r="BD2494" s="24">
        <v>0</v>
      </c>
      <c r="BE2494" s="24">
        <v>0</v>
      </c>
      <c r="BF2494" s="23"/>
      <c r="BG2494" s="23"/>
      <c r="BH2494" s="23">
        <v>44471</v>
      </c>
      <c r="BI2494" s="26" t="s">
        <v>466</v>
      </c>
      <c r="BJ2494" s="26" t="s">
        <v>5148</v>
      </c>
      <c r="BK2494" s="29">
        <v>0</v>
      </c>
      <c r="BL2494" s="24" t="s">
        <v>129</v>
      </c>
      <c r="BM2494" s="22" t="str">
        <f ca="1">+IF(Tabla1[[#This Row],[FECHA INGRESO]]&gt;=44986,IF((TODAY()-Tabla1[[#This Row],[FECHA INGRESO]])&gt;=50,"ALERTA","TODAVÍA FALTA"),"N/A")</f>
        <v>N/A</v>
      </c>
      <c r="BN2494" s="7">
        <f>IFERROR((_xlfn.DAYS(Tabla1[[#This Row],[FECHA INGRESO]],Tabla1[[#This Row],[FECHA RETIRO]]))/30,"")</f>
        <v>-7.4</v>
      </c>
    </row>
    <row r="2495" spans="1:66" x14ac:dyDescent="0.35">
      <c r="A2495" s="21">
        <v>1020820287</v>
      </c>
      <c r="B2495" s="22" t="s">
        <v>13935</v>
      </c>
      <c r="C2495" s="23">
        <v>44250</v>
      </c>
      <c r="D2495" s="23" t="s">
        <v>582</v>
      </c>
      <c r="E2495" s="24" t="s">
        <v>94</v>
      </c>
      <c r="F2495" s="23" t="s">
        <v>70</v>
      </c>
      <c r="G2495" s="24"/>
      <c r="H2495" s="24">
        <v>24104442007</v>
      </c>
      <c r="I2495" s="24" t="s">
        <v>95</v>
      </c>
      <c r="J2495" s="24">
        <f>DATEDIF(Tabla1[[#This Row],[FECHA DE NACIMIENTO]],Tabla1[[#This Row],[FECHA ACTUAL]],"Y")</f>
        <v>26</v>
      </c>
      <c r="K2495" s="24" t="s">
        <v>73</v>
      </c>
      <c r="L2495" s="24" t="s">
        <v>234</v>
      </c>
      <c r="M2495" s="24">
        <v>1</v>
      </c>
      <c r="N2495" s="24">
        <v>1</v>
      </c>
      <c r="O2495" s="24">
        <v>2</v>
      </c>
      <c r="P2495" s="24" t="s">
        <v>101</v>
      </c>
      <c r="Q2495" s="23">
        <v>35375</v>
      </c>
      <c r="R2495" s="24" t="s">
        <v>76</v>
      </c>
      <c r="S2495" s="25">
        <v>45119</v>
      </c>
      <c r="T2495" s="24">
        <v>6726890</v>
      </c>
      <c r="U2495" s="24">
        <v>3195091485</v>
      </c>
      <c r="V2495" s="33" t="s">
        <v>13936</v>
      </c>
      <c r="W2495" s="24" t="s">
        <v>13937</v>
      </c>
      <c r="X2495" s="24" t="s">
        <v>13938</v>
      </c>
      <c r="Y2495" s="24" t="s">
        <v>13939</v>
      </c>
      <c r="Z2495" s="24" t="s">
        <v>10660</v>
      </c>
      <c r="AA2495" s="24">
        <v>3057711938</v>
      </c>
      <c r="AB2495" s="24" t="s">
        <v>83</v>
      </c>
      <c r="AC2495" s="24" t="s">
        <v>83</v>
      </c>
      <c r="AD2495" s="24" t="e">
        <v>#REF!</v>
      </c>
      <c r="AE2495" s="26" t="s">
        <v>183</v>
      </c>
      <c r="AF2495" s="26"/>
      <c r="AG2495" s="26" t="s">
        <v>9231</v>
      </c>
      <c r="AH2495" s="27" t="s">
        <v>3042</v>
      </c>
      <c r="AI2495" s="27" t="s">
        <v>9232</v>
      </c>
      <c r="AJ2495" s="27" t="s">
        <v>9233</v>
      </c>
      <c r="AK2495" s="24" t="s">
        <v>121</v>
      </c>
      <c r="AL2495" s="24" t="s">
        <v>7086</v>
      </c>
      <c r="AM2495" s="23">
        <v>44250</v>
      </c>
      <c r="AN2495" s="28">
        <v>1000000</v>
      </c>
      <c r="AO2495" s="28">
        <v>117172</v>
      </c>
      <c r="AP2495" s="24">
        <v>0</v>
      </c>
      <c r="AQ2495" s="24">
        <v>0</v>
      </c>
      <c r="AR2495" s="24">
        <v>0</v>
      </c>
      <c r="AS2495" s="24">
        <v>0</v>
      </c>
      <c r="AT2495" s="24">
        <v>0</v>
      </c>
      <c r="AU2495" s="24">
        <v>0</v>
      </c>
      <c r="AV2495" s="24">
        <v>0</v>
      </c>
      <c r="AW2495" s="24">
        <v>0</v>
      </c>
      <c r="AX2495" s="24">
        <v>0</v>
      </c>
      <c r="AY2495" s="24">
        <v>0</v>
      </c>
      <c r="AZ2495" s="24">
        <v>0</v>
      </c>
      <c r="BA2495" s="24">
        <v>0</v>
      </c>
      <c r="BB2495" s="24">
        <v>0</v>
      </c>
      <c r="BC2495" s="24">
        <v>0</v>
      </c>
      <c r="BD2495" s="24">
        <v>0</v>
      </c>
      <c r="BE2495" s="24">
        <v>0</v>
      </c>
      <c r="BF2495" s="23"/>
      <c r="BG2495" s="23"/>
      <c r="BH2495" s="23">
        <v>44679</v>
      </c>
      <c r="BI2495" s="26" t="s">
        <v>466</v>
      </c>
      <c r="BJ2495" s="26" t="s">
        <v>13940</v>
      </c>
      <c r="BK2495" s="29"/>
      <c r="BL2495" s="24" t="s">
        <v>129</v>
      </c>
      <c r="BM2495" s="22" t="str">
        <f ca="1">+IF(Tabla1[[#This Row],[FECHA INGRESO]]&gt;=44986,IF((TODAY()-Tabla1[[#This Row],[FECHA INGRESO]])&gt;=50,"ALERTA","TODAVÍA FALTA"),"N/A")</f>
        <v>N/A</v>
      </c>
      <c r="BN2495" s="7">
        <f>IFERROR((_xlfn.DAYS(Tabla1[[#This Row],[FECHA INGRESO]],Tabla1[[#This Row],[FECHA RETIRO]]))/30,"")</f>
        <v>-14.3</v>
      </c>
    </row>
    <row r="2496" spans="1:66" x14ac:dyDescent="0.35">
      <c r="A2496" s="34">
        <v>1012436736</v>
      </c>
      <c r="B2496" s="22" t="s">
        <v>13941</v>
      </c>
      <c r="C2496" s="23">
        <v>44250</v>
      </c>
      <c r="D2496" s="23" t="s">
        <v>582</v>
      </c>
      <c r="E2496" s="23" t="s">
        <v>110</v>
      </c>
      <c r="F2496" s="23" t="s">
        <v>70</v>
      </c>
      <c r="G2496" s="24"/>
      <c r="H2496" s="24">
        <v>24104375974</v>
      </c>
      <c r="I2496" s="24" t="s">
        <v>95</v>
      </c>
      <c r="J2496" s="24">
        <f>DATEDIF(Tabla1[[#This Row],[FECHA DE NACIMIENTO]],Tabla1[[#This Row],[FECHA ACTUAL]],"Y")</f>
        <v>27</v>
      </c>
      <c r="K2496" s="24" t="s">
        <v>73</v>
      </c>
      <c r="L2496" s="24" t="s">
        <v>112</v>
      </c>
      <c r="M2496" s="24">
        <v>1</v>
      </c>
      <c r="N2496" s="24">
        <v>1</v>
      </c>
      <c r="O2496" s="24">
        <v>2</v>
      </c>
      <c r="P2496" s="24" t="s">
        <v>101</v>
      </c>
      <c r="Q2496" s="23">
        <v>34982</v>
      </c>
      <c r="R2496" s="24" t="s">
        <v>76</v>
      </c>
      <c r="S2496" s="25">
        <v>45119</v>
      </c>
      <c r="T2496" s="24"/>
      <c r="U2496" s="24">
        <v>3142000018</v>
      </c>
      <c r="V2496" s="33" t="s">
        <v>13942</v>
      </c>
      <c r="W2496" s="24" t="s">
        <v>13943</v>
      </c>
      <c r="X2496" s="24" t="s">
        <v>13944</v>
      </c>
      <c r="Y2496" s="24" t="s">
        <v>13945</v>
      </c>
      <c r="Z2496" s="24" t="s">
        <v>285</v>
      </c>
      <c r="AA2496" s="24">
        <v>3054452190</v>
      </c>
      <c r="AB2496" s="24" t="s">
        <v>77</v>
      </c>
      <c r="AC2496" s="24" t="s">
        <v>77</v>
      </c>
      <c r="AD2496" s="24" t="s">
        <v>77</v>
      </c>
      <c r="AE2496" s="26" t="s">
        <v>151</v>
      </c>
      <c r="AF2496" s="26"/>
      <c r="AG2496" s="26"/>
      <c r="AH2496" s="27" t="s">
        <v>184</v>
      </c>
      <c r="AI2496" s="27" t="s">
        <v>120</v>
      </c>
      <c r="AJ2496" s="27" t="s">
        <v>120</v>
      </c>
      <c r="AK2496" s="24" t="s">
        <v>121</v>
      </c>
      <c r="AL2496" s="24" t="s">
        <v>7086</v>
      </c>
      <c r="AM2496" s="23">
        <v>44250</v>
      </c>
      <c r="AN2496" s="28">
        <v>908526</v>
      </c>
      <c r="AO2496" s="28">
        <v>106454</v>
      </c>
      <c r="AP2496" s="24"/>
      <c r="AQ2496" s="24"/>
      <c r="AR2496" s="24"/>
      <c r="AS2496" s="24"/>
      <c r="AT2496" s="24" t="e">
        <v>#N/A</v>
      </c>
      <c r="AU2496" s="24" t="e">
        <v>#N/A</v>
      </c>
      <c r="AV2496" s="24" t="e">
        <v>#N/A</v>
      </c>
      <c r="AW2496" s="24"/>
      <c r="AX2496" s="24"/>
      <c r="AY2496" s="24"/>
      <c r="AZ2496" s="24"/>
      <c r="BA2496" s="24"/>
      <c r="BB2496" s="24"/>
      <c r="BC2496" s="24"/>
      <c r="BD2496" s="24">
        <v>0</v>
      </c>
      <c r="BE2496" s="24">
        <v>0</v>
      </c>
      <c r="BF2496" s="23"/>
      <c r="BG2496" s="23"/>
      <c r="BH2496" s="23">
        <v>44309</v>
      </c>
      <c r="BI2496" s="26" t="s">
        <v>10014</v>
      </c>
      <c r="BJ2496" s="26" t="s">
        <v>13946</v>
      </c>
      <c r="BK2496" s="29">
        <v>0</v>
      </c>
      <c r="BL2496" s="24" t="s">
        <v>129</v>
      </c>
      <c r="BM2496" s="22" t="str">
        <f ca="1">+IF(Tabla1[[#This Row],[FECHA INGRESO]]&gt;=44986,IF((TODAY()-Tabla1[[#This Row],[FECHA INGRESO]])&gt;=50,"ALERTA","TODAVÍA FALTA"),"N/A")</f>
        <v>N/A</v>
      </c>
      <c r="BN2496" s="7">
        <f>IFERROR((_xlfn.DAYS(Tabla1[[#This Row],[FECHA INGRESO]],Tabla1[[#This Row],[FECHA RETIRO]]))/30,"")</f>
        <v>-1.9666666666666666</v>
      </c>
    </row>
    <row r="2497" spans="1:66" x14ac:dyDescent="0.35">
      <c r="A2497" s="34">
        <v>1026596756</v>
      </c>
      <c r="B2497" s="22" t="s">
        <v>13947</v>
      </c>
      <c r="C2497" s="23">
        <v>44250</v>
      </c>
      <c r="D2497" s="23" t="s">
        <v>4008</v>
      </c>
      <c r="E2497" s="24" t="s">
        <v>94</v>
      </c>
      <c r="F2497" s="23" t="s">
        <v>94</v>
      </c>
      <c r="G2497" s="24"/>
      <c r="H2497" s="24">
        <v>24104375912</v>
      </c>
      <c r="I2497" s="24" t="s">
        <v>95</v>
      </c>
      <c r="J2497" s="24">
        <f>DATEDIF(Tabla1[[#This Row],[FECHA DE NACIMIENTO]],Tabla1[[#This Row],[FECHA ACTUAL]],"Y")</f>
        <v>24</v>
      </c>
      <c r="K2497" s="24" t="s">
        <v>73</v>
      </c>
      <c r="L2497" s="24" t="s">
        <v>112</v>
      </c>
      <c r="M2497" s="24">
        <v>0</v>
      </c>
      <c r="N2497" s="24">
        <v>0</v>
      </c>
      <c r="O2497" s="24">
        <v>2</v>
      </c>
      <c r="P2497" s="24" t="s">
        <v>101</v>
      </c>
      <c r="Q2497" s="23">
        <v>36195</v>
      </c>
      <c r="R2497" s="24" t="s">
        <v>76</v>
      </c>
      <c r="S2497" s="25">
        <v>45119</v>
      </c>
      <c r="T2497" s="24"/>
      <c r="U2497" s="24">
        <v>3102403336</v>
      </c>
      <c r="V2497" s="33" t="s">
        <v>13948</v>
      </c>
      <c r="W2497" s="24" t="s">
        <v>13949</v>
      </c>
      <c r="X2497" s="24" t="s">
        <v>13950</v>
      </c>
      <c r="Y2497" s="24" t="s">
        <v>13951</v>
      </c>
      <c r="Z2497" s="24" t="s">
        <v>117</v>
      </c>
      <c r="AA2497" s="24">
        <v>3174995754</v>
      </c>
      <c r="AB2497" s="24" t="s">
        <v>77</v>
      </c>
      <c r="AC2497" s="24" t="s">
        <v>77</v>
      </c>
      <c r="AD2497" s="24" t="s">
        <v>77</v>
      </c>
      <c r="AE2497" s="26" t="s">
        <v>183</v>
      </c>
      <c r="AF2497" s="26"/>
      <c r="AG2497" s="26"/>
      <c r="AH2497" s="27" t="s">
        <v>184</v>
      </c>
      <c r="AI2497" s="27" t="s">
        <v>120</v>
      </c>
      <c r="AJ2497" s="27" t="s">
        <v>120</v>
      </c>
      <c r="AK2497" s="24" t="s">
        <v>121</v>
      </c>
      <c r="AL2497" s="24" t="s">
        <v>7086</v>
      </c>
      <c r="AM2497" s="23">
        <v>44250</v>
      </c>
      <c r="AN2497" s="28">
        <v>908526</v>
      </c>
      <c r="AO2497" s="28">
        <v>106454</v>
      </c>
      <c r="AP2497" s="24"/>
      <c r="AQ2497" s="24"/>
      <c r="AR2497" s="24"/>
      <c r="AS2497" s="24"/>
      <c r="AT2497" s="24" t="e">
        <v>#N/A</v>
      </c>
      <c r="AU2497" s="24" t="e">
        <v>#N/A</v>
      </c>
      <c r="AV2497" s="24" t="e">
        <v>#N/A</v>
      </c>
      <c r="AW2497" s="24"/>
      <c r="AX2497" s="24"/>
      <c r="AY2497" s="24"/>
      <c r="AZ2497" s="24"/>
      <c r="BA2497" s="24"/>
      <c r="BB2497" s="24"/>
      <c r="BC2497" s="24"/>
      <c r="BD2497" s="24">
        <v>0</v>
      </c>
      <c r="BE2497" s="24">
        <v>0</v>
      </c>
      <c r="BF2497" s="23"/>
      <c r="BG2497" s="23"/>
      <c r="BH2497" s="23">
        <v>44263</v>
      </c>
      <c r="BI2497" s="26" t="s">
        <v>466</v>
      </c>
      <c r="BJ2497" s="26" t="s">
        <v>273</v>
      </c>
      <c r="BK2497" s="29">
        <v>0</v>
      </c>
      <c r="BL2497" s="24" t="s">
        <v>129</v>
      </c>
      <c r="BM2497" s="22" t="str">
        <f ca="1">+IF(Tabla1[[#This Row],[FECHA INGRESO]]&gt;=44986,IF((TODAY()-Tabla1[[#This Row],[FECHA INGRESO]])&gt;=50,"ALERTA","TODAVÍA FALTA"),"N/A")</f>
        <v>N/A</v>
      </c>
      <c r="BN2497" s="7">
        <f>IFERROR((_xlfn.DAYS(Tabla1[[#This Row],[FECHA INGRESO]],Tabla1[[#This Row],[FECHA RETIRO]]))/30,"")</f>
        <v>-0.43333333333333335</v>
      </c>
    </row>
    <row r="2498" spans="1:66" x14ac:dyDescent="0.35">
      <c r="A2498" s="34">
        <v>1001342507</v>
      </c>
      <c r="B2498" s="22" t="s">
        <v>13952</v>
      </c>
      <c r="C2498" s="23">
        <v>44250</v>
      </c>
      <c r="D2498" s="23" t="s">
        <v>266</v>
      </c>
      <c r="E2498" s="24" t="s">
        <v>94</v>
      </c>
      <c r="F2498" s="23" t="s">
        <v>94</v>
      </c>
      <c r="G2498" s="24"/>
      <c r="H2498" s="24">
        <v>24104436932</v>
      </c>
      <c r="I2498" s="24" t="s">
        <v>95</v>
      </c>
      <c r="J2498" s="24">
        <f>DATEDIF(Tabla1[[#This Row],[FECHA DE NACIMIENTO]],Tabla1[[#This Row],[FECHA ACTUAL]],"Y")</f>
        <v>23</v>
      </c>
      <c r="K2498" s="24" t="s">
        <v>96</v>
      </c>
      <c r="L2498" s="24" t="s">
        <v>112</v>
      </c>
      <c r="M2498" s="24">
        <v>0</v>
      </c>
      <c r="N2498" s="24">
        <v>0</v>
      </c>
      <c r="O2498" s="24">
        <v>2</v>
      </c>
      <c r="P2498" s="24" t="s">
        <v>101</v>
      </c>
      <c r="Q2498" s="23">
        <v>36575</v>
      </c>
      <c r="R2498" s="24" t="s">
        <v>76</v>
      </c>
      <c r="S2498" s="25">
        <v>45119</v>
      </c>
      <c r="T2498" s="24"/>
      <c r="U2498" s="24">
        <v>3222664147</v>
      </c>
      <c r="V2498" s="33" t="s">
        <v>13953</v>
      </c>
      <c r="W2498" s="24" t="s">
        <v>13954</v>
      </c>
      <c r="X2498" s="24" t="s">
        <v>13955</v>
      </c>
      <c r="Y2498" s="24" t="s">
        <v>13956</v>
      </c>
      <c r="Z2498" s="24" t="s">
        <v>117</v>
      </c>
      <c r="AA2498" s="24">
        <v>3142408794</v>
      </c>
      <c r="AB2498" s="24" t="s">
        <v>77</v>
      </c>
      <c r="AC2498" s="24" t="s">
        <v>77</v>
      </c>
      <c r="AD2498" s="24" t="s">
        <v>77</v>
      </c>
      <c r="AE2498" s="26" t="s">
        <v>151</v>
      </c>
      <c r="AF2498" s="26"/>
      <c r="AG2498" s="26"/>
      <c r="AH2498" s="27" t="s">
        <v>184</v>
      </c>
      <c r="AI2498" s="27" t="s">
        <v>120</v>
      </c>
      <c r="AJ2498" s="27" t="s">
        <v>120</v>
      </c>
      <c r="AK2498" s="24" t="s">
        <v>121</v>
      </c>
      <c r="AL2498" s="24" t="s">
        <v>7086</v>
      </c>
      <c r="AM2498" s="23">
        <v>44250</v>
      </c>
      <c r="AN2498" s="28">
        <v>908526</v>
      </c>
      <c r="AO2498" s="28">
        <v>106454</v>
      </c>
      <c r="AP2498" s="24"/>
      <c r="AQ2498" s="24"/>
      <c r="AR2498" s="24"/>
      <c r="AS2498" s="24"/>
      <c r="AT2498" s="24"/>
      <c r="AU2498" s="24"/>
      <c r="AV2498" s="24"/>
      <c r="AW2498" s="24">
        <v>0</v>
      </c>
      <c r="AX2498" s="24"/>
      <c r="AY2498" s="24"/>
      <c r="AZ2498" s="24"/>
      <c r="BA2498" s="24"/>
      <c r="BB2498" s="24"/>
      <c r="BC2498" s="24"/>
      <c r="BD2498" s="24">
        <v>0</v>
      </c>
      <c r="BE2498" s="24">
        <v>0</v>
      </c>
      <c r="BF2498" s="23"/>
      <c r="BG2498" s="23"/>
      <c r="BH2498" s="23">
        <v>44385</v>
      </c>
      <c r="BI2498" s="26" t="s">
        <v>466</v>
      </c>
      <c r="BJ2498" s="26" t="s">
        <v>273</v>
      </c>
      <c r="BK2498" s="29">
        <v>0</v>
      </c>
      <c r="BL2498" s="24" t="s">
        <v>129</v>
      </c>
      <c r="BM2498" s="22" t="str">
        <f ca="1">+IF(Tabla1[[#This Row],[FECHA INGRESO]]&gt;=44986,IF((TODAY()-Tabla1[[#This Row],[FECHA INGRESO]])&gt;=50,"ALERTA","TODAVÍA FALTA"),"N/A")</f>
        <v>N/A</v>
      </c>
      <c r="BN2498" s="7">
        <f>IFERROR((_xlfn.DAYS(Tabla1[[#This Row],[FECHA INGRESO]],Tabla1[[#This Row],[FECHA RETIRO]]))/30,"")</f>
        <v>-4.5</v>
      </c>
    </row>
    <row r="2499" spans="1:66" x14ac:dyDescent="0.35">
      <c r="A2499" s="34">
        <v>1013636588</v>
      </c>
      <c r="B2499" s="22" t="s">
        <v>13957</v>
      </c>
      <c r="C2499" s="23">
        <v>44250</v>
      </c>
      <c r="D2499" s="23" t="s">
        <v>266</v>
      </c>
      <c r="E2499" s="24" t="s">
        <v>94</v>
      </c>
      <c r="F2499" s="23" t="s">
        <v>94</v>
      </c>
      <c r="G2499" s="24"/>
      <c r="H2499" s="24">
        <v>24104376023</v>
      </c>
      <c r="I2499" s="24" t="s">
        <v>95</v>
      </c>
      <c r="J2499" s="24">
        <f>DATEDIF(Tabla1[[#This Row],[FECHA DE NACIMIENTO]],Tabla1[[#This Row],[FECHA ACTUAL]],"Y")</f>
        <v>30</v>
      </c>
      <c r="K2499" s="24" t="s">
        <v>96</v>
      </c>
      <c r="L2499" s="24" t="s">
        <v>112</v>
      </c>
      <c r="M2499" s="24">
        <v>0</v>
      </c>
      <c r="N2499" s="24">
        <v>0</v>
      </c>
      <c r="O2499" s="24">
        <v>3</v>
      </c>
      <c r="P2499" s="24" t="s">
        <v>101</v>
      </c>
      <c r="Q2499" s="23">
        <v>33933</v>
      </c>
      <c r="R2499" s="24" t="s">
        <v>76</v>
      </c>
      <c r="S2499" s="25">
        <v>45119</v>
      </c>
      <c r="T2499" s="24"/>
      <c r="U2499" s="24">
        <v>3196158563</v>
      </c>
      <c r="V2499" s="33" t="s">
        <v>13958</v>
      </c>
      <c r="W2499" s="24" t="s">
        <v>13959</v>
      </c>
      <c r="X2499" s="24" t="s">
        <v>13960</v>
      </c>
      <c r="Y2499" s="24" t="s">
        <v>13961</v>
      </c>
      <c r="Z2499" s="24" t="s">
        <v>117</v>
      </c>
      <c r="AA2499" s="24">
        <v>3142592536</v>
      </c>
      <c r="AB2499" s="24" t="s">
        <v>77</v>
      </c>
      <c r="AC2499" s="24" t="s">
        <v>77</v>
      </c>
      <c r="AD2499" s="24" t="s">
        <v>77</v>
      </c>
      <c r="AE2499" s="26" t="s">
        <v>183</v>
      </c>
      <c r="AF2499" s="26"/>
      <c r="AG2499" s="26"/>
      <c r="AH2499" s="27" t="s">
        <v>184</v>
      </c>
      <c r="AI2499" s="27" t="s">
        <v>120</v>
      </c>
      <c r="AJ2499" s="27" t="s">
        <v>120</v>
      </c>
      <c r="AK2499" s="24" t="s">
        <v>121</v>
      </c>
      <c r="AL2499" s="24" t="s">
        <v>7086</v>
      </c>
      <c r="AM2499" s="23">
        <v>44250</v>
      </c>
      <c r="AN2499" s="28">
        <v>908526</v>
      </c>
      <c r="AO2499" s="28">
        <v>106454</v>
      </c>
      <c r="AP2499" s="24"/>
      <c r="AQ2499" s="24"/>
      <c r="AR2499" s="24"/>
      <c r="AS2499" s="24"/>
      <c r="AT2499" s="24" t="e">
        <v>#N/A</v>
      </c>
      <c r="AU2499" s="24" t="e">
        <v>#N/A</v>
      </c>
      <c r="AV2499" s="24" t="e">
        <v>#N/A</v>
      </c>
      <c r="AW2499" s="24">
        <v>0</v>
      </c>
      <c r="AX2499" s="24"/>
      <c r="AY2499" s="24"/>
      <c r="AZ2499" s="24"/>
      <c r="BA2499" s="24"/>
      <c r="BB2499" s="24"/>
      <c r="BC2499" s="24"/>
      <c r="BD2499" s="24">
        <v>0</v>
      </c>
      <c r="BE2499" s="24">
        <v>0</v>
      </c>
      <c r="BF2499" s="23"/>
      <c r="BG2499" s="23"/>
      <c r="BH2499" s="23">
        <v>44314</v>
      </c>
      <c r="BI2499" s="26" t="s">
        <v>466</v>
      </c>
      <c r="BJ2499" s="26" t="s">
        <v>13962</v>
      </c>
      <c r="BK2499" s="29">
        <v>0</v>
      </c>
      <c r="BL2499" s="24" t="s">
        <v>129</v>
      </c>
      <c r="BM2499" s="22" t="str">
        <f ca="1">+IF(Tabla1[[#This Row],[FECHA INGRESO]]&gt;=44986,IF((TODAY()-Tabla1[[#This Row],[FECHA INGRESO]])&gt;=50,"ALERTA","TODAVÍA FALTA"),"N/A")</f>
        <v>N/A</v>
      </c>
      <c r="BN2499" s="7">
        <f>IFERROR((_xlfn.DAYS(Tabla1[[#This Row],[FECHA INGRESO]],Tabla1[[#This Row],[FECHA RETIRO]]))/30,"")</f>
        <v>-2.1333333333333333</v>
      </c>
    </row>
    <row r="2500" spans="1:66" x14ac:dyDescent="0.35">
      <c r="A2500" s="34">
        <v>1106784124</v>
      </c>
      <c r="B2500" s="22" t="s">
        <v>13963</v>
      </c>
      <c r="C2500" s="23">
        <v>44250</v>
      </c>
      <c r="D2500" s="23" t="s">
        <v>93</v>
      </c>
      <c r="E2500" s="23" t="s">
        <v>111</v>
      </c>
      <c r="F2500" s="23" t="s">
        <v>70</v>
      </c>
      <c r="G2500" s="24"/>
      <c r="H2500" s="24">
        <v>24104438781</v>
      </c>
      <c r="I2500" s="24" t="s">
        <v>72</v>
      </c>
      <c r="J2500" s="24">
        <f>DATEDIF(Tabla1[[#This Row],[FECHA DE NACIMIENTO]],Tabla1[[#This Row],[FECHA ACTUAL]],"Y")</f>
        <v>28</v>
      </c>
      <c r="K2500" s="24" t="s">
        <v>73</v>
      </c>
      <c r="L2500" s="24" t="s">
        <v>112</v>
      </c>
      <c r="M2500" s="24">
        <v>1</v>
      </c>
      <c r="N2500" s="24">
        <v>1</v>
      </c>
      <c r="O2500" s="24">
        <v>2</v>
      </c>
      <c r="P2500" s="24" t="s">
        <v>101</v>
      </c>
      <c r="Q2500" s="23">
        <v>34556</v>
      </c>
      <c r="R2500" s="24" t="s">
        <v>2995</v>
      </c>
      <c r="S2500" s="25">
        <v>45119</v>
      </c>
      <c r="T2500" s="24"/>
      <c r="U2500" s="24">
        <v>3134951880</v>
      </c>
      <c r="V2500" s="33" t="s">
        <v>13964</v>
      </c>
      <c r="W2500" s="24" t="s">
        <v>13965</v>
      </c>
      <c r="X2500" s="24" t="s">
        <v>7741</v>
      </c>
      <c r="Y2500" s="24" t="s">
        <v>13966</v>
      </c>
      <c r="Z2500" s="24" t="s">
        <v>13967</v>
      </c>
      <c r="AA2500" s="24">
        <v>3138126585</v>
      </c>
      <c r="AB2500" s="24" t="s">
        <v>77</v>
      </c>
      <c r="AC2500" s="24" t="s">
        <v>77</v>
      </c>
      <c r="AD2500" s="24" t="s">
        <v>77</v>
      </c>
      <c r="AE2500" s="26" t="s">
        <v>183</v>
      </c>
      <c r="AF2500" s="26"/>
      <c r="AG2500" s="26"/>
      <c r="AH2500" s="27" t="s">
        <v>184</v>
      </c>
      <c r="AI2500" s="27" t="s">
        <v>120</v>
      </c>
      <c r="AJ2500" s="27" t="s">
        <v>120</v>
      </c>
      <c r="AK2500" s="24" t="s">
        <v>121</v>
      </c>
      <c r="AL2500" s="24" t="s">
        <v>7086</v>
      </c>
      <c r="AM2500" s="23">
        <v>44250</v>
      </c>
      <c r="AN2500" s="28">
        <v>908526</v>
      </c>
      <c r="AO2500" s="28">
        <v>106454</v>
      </c>
      <c r="AP2500" s="24"/>
      <c r="AQ2500" s="24"/>
      <c r="AR2500" s="24"/>
      <c r="AS2500" s="24"/>
      <c r="AT2500" s="24"/>
      <c r="AU2500" s="24"/>
      <c r="AV2500" s="24"/>
      <c r="AW2500" s="24">
        <v>0</v>
      </c>
      <c r="AX2500" s="24"/>
      <c r="AY2500" s="24"/>
      <c r="AZ2500" s="24"/>
      <c r="BA2500" s="24"/>
      <c r="BB2500" s="24"/>
      <c r="BC2500" s="24"/>
      <c r="BD2500" s="24">
        <v>0</v>
      </c>
      <c r="BE2500" s="24">
        <v>0</v>
      </c>
      <c r="BF2500" s="23"/>
      <c r="BG2500" s="23"/>
      <c r="BH2500" s="23">
        <v>44468</v>
      </c>
      <c r="BI2500" s="26" t="s">
        <v>466</v>
      </c>
      <c r="BJ2500" s="26" t="s">
        <v>978</v>
      </c>
      <c r="BK2500" s="29">
        <v>0</v>
      </c>
      <c r="BL2500" s="24" t="s">
        <v>129</v>
      </c>
      <c r="BM2500" s="22" t="str">
        <f ca="1">+IF(Tabla1[[#This Row],[FECHA INGRESO]]&gt;=44986,IF((TODAY()-Tabla1[[#This Row],[FECHA INGRESO]])&gt;=50,"ALERTA","TODAVÍA FALTA"),"N/A")</f>
        <v>N/A</v>
      </c>
      <c r="BN2500" s="7">
        <f>IFERROR((_xlfn.DAYS(Tabla1[[#This Row],[FECHA INGRESO]],Tabla1[[#This Row],[FECHA RETIRO]]))/30,"")</f>
        <v>-7.2666666666666666</v>
      </c>
    </row>
    <row r="2501" spans="1:66" x14ac:dyDescent="0.35">
      <c r="A2501" s="34">
        <v>1065852222</v>
      </c>
      <c r="B2501" s="22" t="s">
        <v>13968</v>
      </c>
      <c r="C2501" s="23">
        <v>44250</v>
      </c>
      <c r="D2501" s="23" t="s">
        <v>157</v>
      </c>
      <c r="E2501" s="23" t="s">
        <v>111</v>
      </c>
      <c r="F2501" s="23" t="s">
        <v>70</v>
      </c>
      <c r="G2501" s="24"/>
      <c r="H2501" s="24">
        <v>24104440544</v>
      </c>
      <c r="I2501" s="24" t="s">
        <v>95</v>
      </c>
      <c r="J2501" s="24">
        <f>DATEDIF(Tabla1[[#This Row],[FECHA DE NACIMIENTO]],Tabla1[[#This Row],[FECHA ACTUAL]],"Y")</f>
        <v>23</v>
      </c>
      <c r="K2501" s="24" t="s">
        <v>714</v>
      </c>
      <c r="L2501" s="24" t="s">
        <v>74</v>
      </c>
      <c r="M2501" s="24">
        <v>0</v>
      </c>
      <c r="N2501" s="24">
        <v>0</v>
      </c>
      <c r="O2501" s="24">
        <v>2</v>
      </c>
      <c r="P2501" s="24" t="s">
        <v>101</v>
      </c>
      <c r="Q2501" s="23">
        <v>36393</v>
      </c>
      <c r="R2501" s="24" t="s">
        <v>13969</v>
      </c>
      <c r="S2501" s="25">
        <v>45119</v>
      </c>
      <c r="T2501" s="24"/>
      <c r="U2501" s="24">
        <v>3002776333</v>
      </c>
      <c r="V2501" s="33" t="s">
        <v>13970</v>
      </c>
      <c r="W2501" s="24" t="s">
        <v>13971</v>
      </c>
      <c r="X2501" s="24" t="s">
        <v>13972</v>
      </c>
      <c r="Y2501" s="24" t="s">
        <v>13973</v>
      </c>
      <c r="Z2501" s="24" t="s">
        <v>82</v>
      </c>
      <c r="AA2501" s="24">
        <v>3002771293</v>
      </c>
      <c r="AB2501" s="24" t="s">
        <v>77</v>
      </c>
      <c r="AC2501" s="24" t="s">
        <v>77</v>
      </c>
      <c r="AD2501" s="24" t="s">
        <v>77</v>
      </c>
      <c r="AE2501" s="26" t="s">
        <v>151</v>
      </c>
      <c r="AF2501" s="26"/>
      <c r="AG2501" s="26"/>
      <c r="AH2501" s="27" t="s">
        <v>3042</v>
      </c>
      <c r="AI2501" s="27" t="s">
        <v>9232</v>
      </c>
      <c r="AJ2501" s="27" t="s">
        <v>9233</v>
      </c>
      <c r="AK2501" s="24" t="s">
        <v>121</v>
      </c>
      <c r="AL2501" s="24" t="s">
        <v>7086</v>
      </c>
      <c r="AM2501" s="23">
        <v>44250</v>
      </c>
      <c r="AN2501" s="28">
        <v>908526</v>
      </c>
      <c r="AO2501" s="28">
        <v>106454</v>
      </c>
      <c r="AP2501" s="24"/>
      <c r="AQ2501" s="24"/>
      <c r="AR2501" s="24"/>
      <c r="AS2501" s="24"/>
      <c r="AT2501" s="24" t="e">
        <v>#N/A</v>
      </c>
      <c r="AU2501" s="24" t="e">
        <v>#N/A</v>
      </c>
      <c r="AV2501" s="24" t="e">
        <v>#N/A</v>
      </c>
      <c r="AW2501" s="24"/>
      <c r="AX2501" s="24"/>
      <c r="AY2501" s="24"/>
      <c r="AZ2501" s="24"/>
      <c r="BA2501" s="24"/>
      <c r="BB2501" s="24"/>
      <c r="BC2501" s="24"/>
      <c r="BD2501" s="24">
        <v>0</v>
      </c>
      <c r="BE2501" s="24">
        <v>0</v>
      </c>
      <c r="BF2501" s="23"/>
      <c r="BG2501" s="23"/>
      <c r="BH2501" s="23">
        <v>44279</v>
      </c>
      <c r="BI2501" s="26" t="s">
        <v>466</v>
      </c>
      <c r="BJ2501" s="26" t="s">
        <v>273</v>
      </c>
      <c r="BK2501" s="29">
        <v>0</v>
      </c>
      <c r="BL2501" s="24" t="s">
        <v>129</v>
      </c>
      <c r="BM2501" s="22" t="str">
        <f ca="1">+IF(Tabla1[[#This Row],[FECHA INGRESO]]&gt;=44986,IF((TODAY()-Tabla1[[#This Row],[FECHA INGRESO]])&gt;=50,"ALERTA","TODAVÍA FALTA"),"N/A")</f>
        <v>N/A</v>
      </c>
      <c r="BN2501" s="7">
        <f>IFERROR((_xlfn.DAYS(Tabla1[[#This Row],[FECHA INGRESO]],Tabla1[[#This Row],[FECHA RETIRO]]))/30,"")</f>
        <v>-0.96666666666666667</v>
      </c>
    </row>
    <row r="2502" spans="1:66" x14ac:dyDescent="0.35">
      <c r="A2502" s="21">
        <v>1019034569</v>
      </c>
      <c r="B2502" s="22" t="s">
        <v>13974</v>
      </c>
      <c r="C2502" s="23">
        <v>44250</v>
      </c>
      <c r="D2502" s="23" t="s">
        <v>266</v>
      </c>
      <c r="E2502" s="23" t="s">
        <v>111</v>
      </c>
      <c r="F2502" s="23" t="s">
        <v>70</v>
      </c>
      <c r="G2502" s="24" t="s">
        <v>13975</v>
      </c>
      <c r="H2502" s="24">
        <v>24104435009</v>
      </c>
      <c r="I2502" s="24" t="s">
        <v>95</v>
      </c>
      <c r="J2502" s="24">
        <f>DATEDIF(Tabla1[[#This Row],[FECHA DE NACIMIENTO]],Tabla1[[#This Row],[FECHA ACTUAL]],"Y")</f>
        <v>34</v>
      </c>
      <c r="K2502" s="24" t="s">
        <v>73</v>
      </c>
      <c r="L2502" s="24" t="s">
        <v>234</v>
      </c>
      <c r="M2502" s="24">
        <v>1</v>
      </c>
      <c r="N2502" s="24">
        <v>1</v>
      </c>
      <c r="O2502" s="24">
        <v>2</v>
      </c>
      <c r="P2502" s="24" t="s">
        <v>101</v>
      </c>
      <c r="Q2502" s="23">
        <v>32675</v>
      </c>
      <c r="R2502" s="24" t="s">
        <v>76</v>
      </c>
      <c r="S2502" s="25">
        <v>45119</v>
      </c>
      <c r="T2502" s="24"/>
      <c r="U2502" s="24">
        <v>3125676459</v>
      </c>
      <c r="V2502" s="33" t="s">
        <v>13976</v>
      </c>
      <c r="W2502" s="24" t="s">
        <v>13977</v>
      </c>
      <c r="X2502" s="24" t="s">
        <v>13978</v>
      </c>
      <c r="Y2502" s="24" t="s">
        <v>13979</v>
      </c>
      <c r="Z2502" s="24"/>
      <c r="AA2502" s="24">
        <v>3132571335</v>
      </c>
      <c r="AB2502" s="24" t="s">
        <v>83</v>
      </c>
      <c r="AC2502" s="24" t="s">
        <v>83</v>
      </c>
      <c r="AD2502" s="24" t="e">
        <v>#REF!</v>
      </c>
      <c r="AE2502" s="26" t="s">
        <v>151</v>
      </c>
      <c r="AF2502" s="26"/>
      <c r="AG2502" s="26">
        <v>0</v>
      </c>
      <c r="AH2502" s="27" t="s">
        <v>184</v>
      </c>
      <c r="AI2502" s="27" t="s">
        <v>120</v>
      </c>
      <c r="AJ2502" s="27" t="s">
        <v>120</v>
      </c>
      <c r="AK2502" s="24" t="s">
        <v>121</v>
      </c>
      <c r="AL2502" s="24" t="s">
        <v>7086</v>
      </c>
      <c r="AM2502" s="23">
        <v>44250</v>
      </c>
      <c r="AN2502" s="28">
        <v>1000000</v>
      </c>
      <c r="AO2502" s="28">
        <v>117172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v>0</v>
      </c>
      <c r="BE2502" s="24">
        <v>0</v>
      </c>
      <c r="BF2502" s="23"/>
      <c r="BG2502" s="23"/>
      <c r="BH2502" s="23">
        <v>44870</v>
      </c>
      <c r="BI2502" s="26" t="s">
        <v>466</v>
      </c>
      <c r="BJ2502" s="26" t="s">
        <v>13980</v>
      </c>
      <c r="BK2502" s="29">
        <v>0</v>
      </c>
      <c r="BL2502" s="24" t="s">
        <v>129</v>
      </c>
      <c r="BM2502" s="22" t="str">
        <f ca="1">+IF(Tabla1[[#This Row],[FECHA INGRESO]]&gt;=44986,IF((TODAY()-Tabla1[[#This Row],[FECHA INGRESO]])&gt;=50,"ALERTA","TODAVÍA FALTA"),"N/A")</f>
        <v>N/A</v>
      </c>
      <c r="BN2502" s="7">
        <f>IFERROR((_xlfn.DAYS(Tabla1[[#This Row],[FECHA INGRESO]],Tabla1[[#This Row],[FECHA RETIRO]]))/30,"")</f>
        <v>-20.666666666666668</v>
      </c>
    </row>
    <row r="2503" spans="1:66" x14ac:dyDescent="0.35">
      <c r="A2503" s="21">
        <v>1031135783</v>
      </c>
      <c r="B2503" s="22" t="s">
        <v>13981</v>
      </c>
      <c r="C2503" s="23">
        <v>44250</v>
      </c>
      <c r="D2503" s="23" t="s">
        <v>871</v>
      </c>
      <c r="E2503" s="23" t="s">
        <v>111</v>
      </c>
      <c r="F2503" s="23" t="s">
        <v>111</v>
      </c>
      <c r="G2503" s="24"/>
      <c r="H2503" s="24">
        <v>24104438370</v>
      </c>
      <c r="I2503" s="24" t="s">
        <v>95</v>
      </c>
      <c r="J2503" s="24">
        <f>DATEDIF(Tabla1[[#This Row],[FECHA DE NACIMIENTO]],Tabla1[[#This Row],[FECHA ACTUAL]],"Y")</f>
        <v>31</v>
      </c>
      <c r="K2503" s="24" t="s">
        <v>73</v>
      </c>
      <c r="L2503" s="24" t="s">
        <v>234</v>
      </c>
      <c r="M2503" s="24">
        <v>3</v>
      </c>
      <c r="N2503" s="24">
        <v>3</v>
      </c>
      <c r="O2503" s="24">
        <v>2</v>
      </c>
      <c r="P2503" s="24" t="s">
        <v>101</v>
      </c>
      <c r="Q2503" s="23">
        <v>33553</v>
      </c>
      <c r="R2503" s="24" t="s">
        <v>76</v>
      </c>
      <c r="S2503" s="25">
        <v>45119</v>
      </c>
      <c r="T2503" s="24">
        <v>7007110</v>
      </c>
      <c r="U2503" s="24">
        <v>3229210201</v>
      </c>
      <c r="V2503" s="33" t="s">
        <v>13982</v>
      </c>
      <c r="W2503" s="24" t="s">
        <v>13983</v>
      </c>
      <c r="X2503" s="24" t="s">
        <v>9387</v>
      </c>
      <c r="Y2503" s="24" t="s">
        <v>13984</v>
      </c>
      <c r="Z2503" s="24" t="s">
        <v>82</v>
      </c>
      <c r="AA2503" s="24">
        <v>3207987323</v>
      </c>
      <c r="AB2503" s="24" t="s">
        <v>83</v>
      </c>
      <c r="AC2503" s="24" t="s">
        <v>83</v>
      </c>
      <c r="AD2503" s="24" t="e">
        <v>#REF!</v>
      </c>
      <c r="AE2503" s="26" t="s">
        <v>151</v>
      </c>
      <c r="AF2503" s="26"/>
      <c r="AG2503" s="26" t="s">
        <v>75</v>
      </c>
      <c r="AH2503" s="27" t="s">
        <v>184</v>
      </c>
      <c r="AI2503" s="27" t="s">
        <v>120</v>
      </c>
      <c r="AJ2503" s="27" t="s">
        <v>120</v>
      </c>
      <c r="AK2503" s="24" t="s">
        <v>121</v>
      </c>
      <c r="AL2503" s="24" t="s">
        <v>7086</v>
      </c>
      <c r="AM2503" s="23">
        <v>44250</v>
      </c>
      <c r="AN2503" s="28">
        <v>1000000</v>
      </c>
      <c r="AO2503" s="28">
        <v>117172</v>
      </c>
      <c r="AP2503" s="24" t="s">
        <v>13985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v>0</v>
      </c>
      <c r="BE2503" s="24">
        <v>0</v>
      </c>
      <c r="BF2503" s="23"/>
      <c r="BG2503" s="23"/>
      <c r="BH2503" s="23">
        <v>44863</v>
      </c>
      <c r="BI2503" s="26" t="s">
        <v>466</v>
      </c>
      <c r="BJ2503" s="26" t="s">
        <v>13986</v>
      </c>
      <c r="BK2503" s="29">
        <v>0</v>
      </c>
      <c r="BL2503" s="24" t="s">
        <v>129</v>
      </c>
      <c r="BM2503" s="22" t="str">
        <f ca="1">+IF(Tabla1[[#This Row],[FECHA INGRESO]]&gt;=44986,IF((TODAY()-Tabla1[[#This Row],[FECHA INGRESO]])&gt;=50,"ALERTA","TODAVÍA FALTA"),"N/A")</f>
        <v>N/A</v>
      </c>
      <c r="BN2503" s="7">
        <f>IFERROR((_xlfn.DAYS(Tabla1[[#This Row],[FECHA INGRESO]],Tabla1[[#This Row],[FECHA RETIRO]]))/30,"")</f>
        <v>-20.433333333333334</v>
      </c>
    </row>
    <row r="2504" spans="1:66" x14ac:dyDescent="0.35">
      <c r="A2504" s="21">
        <v>43985970</v>
      </c>
      <c r="B2504" s="22" t="s">
        <v>13987</v>
      </c>
      <c r="C2504" s="23">
        <v>44256</v>
      </c>
      <c r="D2504" s="44" t="s">
        <v>582</v>
      </c>
      <c r="E2504" s="44" t="s">
        <v>111</v>
      </c>
      <c r="F2504" s="44" t="s">
        <v>70</v>
      </c>
      <c r="G2504" s="36"/>
      <c r="H2504" s="24">
        <v>24104314722</v>
      </c>
      <c r="I2504" s="24" t="s">
        <v>95</v>
      </c>
      <c r="J2504" s="24">
        <f>DATEDIF(Tabla1[[#This Row],[FECHA DE NACIMIENTO]],Tabla1[[#This Row],[FECHA ACTUAL]],"Y")</f>
        <v>38</v>
      </c>
      <c r="K2504" s="24" t="s">
        <v>96</v>
      </c>
      <c r="L2504" s="24" t="s">
        <v>112</v>
      </c>
      <c r="M2504" s="24">
        <v>1</v>
      </c>
      <c r="N2504" s="24">
        <v>1</v>
      </c>
      <c r="O2504" s="24">
        <v>2</v>
      </c>
      <c r="P2504" s="24" t="s">
        <v>101</v>
      </c>
      <c r="Q2504" s="23">
        <v>31227</v>
      </c>
      <c r="R2504" s="24" t="s">
        <v>830</v>
      </c>
      <c r="S2504" s="25">
        <v>45119</v>
      </c>
      <c r="T2504" s="24"/>
      <c r="U2504" s="24">
        <v>3186616455</v>
      </c>
      <c r="V2504" s="33" t="s">
        <v>13988</v>
      </c>
      <c r="W2504" s="24" t="s">
        <v>13989</v>
      </c>
      <c r="X2504" s="24" t="s">
        <v>4511</v>
      </c>
      <c r="Y2504" s="24" t="s">
        <v>13990</v>
      </c>
      <c r="Z2504" s="24" t="s">
        <v>3224</v>
      </c>
      <c r="AA2504" s="24">
        <v>3148212739</v>
      </c>
      <c r="AB2504" s="24" t="s">
        <v>83</v>
      </c>
      <c r="AC2504" s="24" t="s">
        <v>83</v>
      </c>
      <c r="AD2504" s="24" t="e">
        <v>#REF!</v>
      </c>
      <c r="AE2504" s="26" t="s">
        <v>151</v>
      </c>
      <c r="AF2504" s="26"/>
      <c r="AG2504" s="26">
        <v>0</v>
      </c>
      <c r="AH2504" s="27" t="s">
        <v>184</v>
      </c>
      <c r="AI2504" s="27" t="s">
        <v>13991</v>
      </c>
      <c r="AJ2504" s="27" t="s">
        <v>13991</v>
      </c>
      <c r="AK2504" s="24" t="s">
        <v>121</v>
      </c>
      <c r="AL2504" s="24" t="s">
        <v>7086</v>
      </c>
      <c r="AM2504" s="23">
        <v>44256</v>
      </c>
      <c r="AN2504" s="28">
        <v>1000000</v>
      </c>
      <c r="AO2504" s="28">
        <v>117172</v>
      </c>
      <c r="AP2504" s="24" t="s">
        <v>13992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v>0</v>
      </c>
      <c r="BE2504" s="24">
        <v>0</v>
      </c>
      <c r="BF2504" s="23"/>
      <c r="BG2504" s="23"/>
      <c r="BH2504" s="23">
        <v>44684</v>
      </c>
      <c r="BI2504" s="26" t="s">
        <v>466</v>
      </c>
      <c r="BJ2504" s="26" t="s">
        <v>5148</v>
      </c>
      <c r="BK2504" s="29">
        <v>0</v>
      </c>
      <c r="BL2504" s="24" t="s">
        <v>129</v>
      </c>
      <c r="BM2504" s="22" t="str">
        <f ca="1">+IF(Tabla1[[#This Row],[FECHA INGRESO]]&gt;=44986,IF((TODAY()-Tabla1[[#This Row],[FECHA INGRESO]])&gt;=50,"ALERTA","TODAVÍA FALTA"),"N/A")</f>
        <v>N/A</v>
      </c>
      <c r="BN2504" s="7">
        <f>IFERROR((_xlfn.DAYS(Tabla1[[#This Row],[FECHA INGRESO]],Tabla1[[#This Row],[FECHA RETIRO]]))/30,"")</f>
        <v>-14.266666666666667</v>
      </c>
    </row>
    <row r="2505" spans="1:66" x14ac:dyDescent="0.35">
      <c r="A2505" s="34">
        <v>1033760936</v>
      </c>
      <c r="B2505" s="22" t="s">
        <v>13993</v>
      </c>
      <c r="C2505" s="23">
        <v>44256</v>
      </c>
      <c r="D2505" s="23" t="s">
        <v>582</v>
      </c>
      <c r="E2505" s="23" t="s">
        <v>110</v>
      </c>
      <c r="F2505" s="23" t="s">
        <v>70</v>
      </c>
      <c r="G2505" s="24"/>
      <c r="H2505" s="24">
        <v>24104580194</v>
      </c>
      <c r="I2505" s="24" t="s">
        <v>95</v>
      </c>
      <c r="J2505" s="24">
        <f>DATEDIF(Tabla1[[#This Row],[FECHA DE NACIMIENTO]],Tabla1[[#This Row],[FECHA ACTUAL]],"Y")</f>
        <v>29</v>
      </c>
      <c r="K2505" s="24" t="s">
        <v>73</v>
      </c>
      <c r="L2505" s="24" t="s">
        <v>112</v>
      </c>
      <c r="M2505" s="24">
        <v>2</v>
      </c>
      <c r="N2505" s="24">
        <v>2</v>
      </c>
      <c r="O2505" s="24">
        <v>1</v>
      </c>
      <c r="P2505" s="24" t="s">
        <v>101</v>
      </c>
      <c r="Q2505" s="23">
        <v>34344</v>
      </c>
      <c r="R2505" s="24" t="s">
        <v>76</v>
      </c>
      <c r="S2505" s="25">
        <v>45119</v>
      </c>
      <c r="T2505" s="24">
        <v>4684542</v>
      </c>
      <c r="U2505" s="24">
        <v>3135728739</v>
      </c>
      <c r="V2505" s="33" t="s">
        <v>13994</v>
      </c>
      <c r="W2505" s="24" t="s">
        <v>13995</v>
      </c>
      <c r="X2505" s="24" t="s">
        <v>8969</v>
      </c>
      <c r="Y2505" s="24" t="s">
        <v>13996</v>
      </c>
      <c r="Z2505" s="24" t="s">
        <v>162</v>
      </c>
      <c r="AA2505" s="24">
        <v>3226682475</v>
      </c>
      <c r="AB2505" s="24" t="s">
        <v>77</v>
      </c>
      <c r="AC2505" s="24" t="s">
        <v>77</v>
      </c>
      <c r="AD2505" s="24" t="s">
        <v>77</v>
      </c>
      <c r="AE2505" s="26" t="s">
        <v>151</v>
      </c>
      <c r="AF2505" s="26"/>
      <c r="AG2505" s="26"/>
      <c r="AH2505" s="27" t="s">
        <v>184</v>
      </c>
      <c r="AI2505" s="27" t="s">
        <v>120</v>
      </c>
      <c r="AJ2505" s="27" t="s">
        <v>120</v>
      </c>
      <c r="AK2505" s="24" t="s">
        <v>121</v>
      </c>
      <c r="AL2505" s="24" t="s">
        <v>7086</v>
      </c>
      <c r="AM2505" s="23">
        <v>44256</v>
      </c>
      <c r="AN2505" s="28">
        <v>908526</v>
      </c>
      <c r="AO2505" s="28">
        <v>106454</v>
      </c>
      <c r="AP2505" s="24"/>
      <c r="AQ2505" s="24"/>
      <c r="AR2505" s="24"/>
      <c r="AS2505" s="24"/>
      <c r="AT2505" s="24"/>
      <c r="AU2505" s="24"/>
      <c r="AV2505" s="24"/>
      <c r="AW2505" s="24">
        <v>0</v>
      </c>
      <c r="AX2505" s="24"/>
      <c r="AY2505" s="24"/>
      <c r="AZ2505" s="24"/>
      <c r="BA2505" s="24"/>
      <c r="BB2505" s="24"/>
      <c r="BC2505" s="24"/>
      <c r="BD2505" s="24">
        <v>0</v>
      </c>
      <c r="BE2505" s="24">
        <v>0</v>
      </c>
      <c r="BF2505" s="23"/>
      <c r="BG2505" s="23"/>
      <c r="BH2505" s="23">
        <v>44431</v>
      </c>
      <c r="BI2505" s="26" t="s">
        <v>466</v>
      </c>
      <c r="BJ2505" s="26" t="s">
        <v>5148</v>
      </c>
      <c r="BK2505" s="29">
        <v>0</v>
      </c>
      <c r="BL2505" s="24" t="s">
        <v>129</v>
      </c>
      <c r="BM2505" s="22" t="str">
        <f ca="1">+IF(Tabla1[[#This Row],[FECHA INGRESO]]&gt;=44986,IF((TODAY()-Tabla1[[#This Row],[FECHA INGRESO]])&gt;=50,"ALERTA","TODAVÍA FALTA"),"N/A")</f>
        <v>N/A</v>
      </c>
      <c r="BN2505" s="7">
        <f>IFERROR((_xlfn.DAYS(Tabla1[[#This Row],[FECHA INGRESO]],Tabla1[[#This Row],[FECHA RETIRO]]))/30,"")</f>
        <v>-5.833333333333333</v>
      </c>
    </row>
    <row r="2506" spans="1:66" x14ac:dyDescent="0.35">
      <c r="A2506" s="34">
        <v>1010217943</v>
      </c>
      <c r="B2506" s="22" t="s">
        <v>13997</v>
      </c>
      <c r="C2506" s="23">
        <v>44256</v>
      </c>
      <c r="D2506" s="23" t="s">
        <v>131</v>
      </c>
      <c r="E2506" s="23" t="s">
        <v>111</v>
      </c>
      <c r="F2506" s="23" t="s">
        <v>70</v>
      </c>
      <c r="G2506" s="24"/>
      <c r="H2506" s="24">
        <v>24104578829</v>
      </c>
      <c r="I2506" s="24" t="s">
        <v>72</v>
      </c>
      <c r="J2506" s="24">
        <f>DATEDIF(Tabla1[[#This Row],[FECHA DE NACIMIENTO]],Tabla1[[#This Row],[FECHA ACTUAL]],"Y")</f>
        <v>28</v>
      </c>
      <c r="K2506" s="24" t="s">
        <v>73</v>
      </c>
      <c r="L2506" s="24" t="s">
        <v>112</v>
      </c>
      <c r="M2506" s="24">
        <v>0</v>
      </c>
      <c r="N2506" s="24">
        <v>0</v>
      </c>
      <c r="O2506" s="24">
        <v>2</v>
      </c>
      <c r="P2506" s="24" t="s">
        <v>101</v>
      </c>
      <c r="Q2506" s="23">
        <v>34624</v>
      </c>
      <c r="R2506" s="24" t="s">
        <v>76</v>
      </c>
      <c r="S2506" s="25">
        <v>45119</v>
      </c>
      <c r="T2506" s="24"/>
      <c r="U2506" s="24">
        <v>3003636992</v>
      </c>
      <c r="V2506" s="33" t="s">
        <v>13998</v>
      </c>
      <c r="W2506" s="24" t="s">
        <v>13999</v>
      </c>
      <c r="X2506" s="24" t="s">
        <v>14000</v>
      </c>
      <c r="Y2506" s="24" t="s">
        <v>14001</v>
      </c>
      <c r="Z2506" s="24" t="s">
        <v>14002</v>
      </c>
      <c r="AA2506" s="24">
        <v>3003636992</v>
      </c>
      <c r="AB2506" s="24" t="s">
        <v>77</v>
      </c>
      <c r="AC2506" s="24" t="s">
        <v>77</v>
      </c>
      <c r="AD2506" s="24" t="s">
        <v>77</v>
      </c>
      <c r="AE2506" s="26" t="s">
        <v>183</v>
      </c>
      <c r="AF2506" s="26"/>
      <c r="AG2506" s="26"/>
      <c r="AH2506" s="27" t="s">
        <v>184</v>
      </c>
      <c r="AI2506" s="27" t="s">
        <v>120</v>
      </c>
      <c r="AJ2506" s="27" t="s">
        <v>120</v>
      </c>
      <c r="AK2506" s="24" t="s">
        <v>121</v>
      </c>
      <c r="AL2506" s="24" t="s">
        <v>7086</v>
      </c>
      <c r="AM2506" s="23">
        <v>44256</v>
      </c>
      <c r="AN2506" s="28">
        <v>908526</v>
      </c>
      <c r="AO2506" s="28">
        <v>106454</v>
      </c>
      <c r="AP2506" s="24"/>
      <c r="AQ2506" s="24"/>
      <c r="AR2506" s="24"/>
      <c r="AS2506" s="24"/>
      <c r="AT2506" s="24"/>
      <c r="AU2506" s="24"/>
      <c r="AV2506" s="24"/>
      <c r="AW2506" s="24">
        <v>0</v>
      </c>
      <c r="AX2506" s="24"/>
      <c r="AY2506" s="24"/>
      <c r="AZ2506" s="24"/>
      <c r="BA2506" s="24"/>
      <c r="BB2506" s="24"/>
      <c r="BC2506" s="24"/>
      <c r="BD2506" s="24">
        <v>0</v>
      </c>
      <c r="BE2506" s="24">
        <v>0</v>
      </c>
      <c r="BF2506" s="23"/>
      <c r="BG2506" s="23"/>
      <c r="BH2506" s="23">
        <v>44366</v>
      </c>
      <c r="BI2506" s="26" t="s">
        <v>466</v>
      </c>
      <c r="BJ2506" s="26" t="s">
        <v>5148</v>
      </c>
      <c r="BK2506" s="29">
        <v>0</v>
      </c>
      <c r="BL2506" s="24" t="s">
        <v>129</v>
      </c>
      <c r="BM2506" s="22" t="str">
        <f ca="1">+IF(Tabla1[[#This Row],[FECHA INGRESO]]&gt;=44986,IF((TODAY()-Tabla1[[#This Row],[FECHA INGRESO]])&gt;=50,"ALERTA","TODAVÍA FALTA"),"N/A")</f>
        <v>N/A</v>
      </c>
      <c r="BN2506" s="7">
        <f>IFERROR((_xlfn.DAYS(Tabla1[[#This Row],[FECHA INGRESO]],Tabla1[[#This Row],[FECHA RETIRO]]))/30,"")</f>
        <v>-3.6666666666666665</v>
      </c>
    </row>
    <row r="2507" spans="1:66" x14ac:dyDescent="0.35">
      <c r="A2507" s="34">
        <v>1007435192</v>
      </c>
      <c r="B2507" s="22" t="s">
        <v>14003</v>
      </c>
      <c r="C2507" s="23">
        <v>44256</v>
      </c>
      <c r="D2507" s="23" t="s">
        <v>93</v>
      </c>
      <c r="E2507" s="24" t="s">
        <v>94</v>
      </c>
      <c r="F2507" s="23" t="s">
        <v>70</v>
      </c>
      <c r="G2507" s="24"/>
      <c r="H2507" s="24">
        <v>24104576188</v>
      </c>
      <c r="I2507" s="24" t="s">
        <v>95</v>
      </c>
      <c r="J2507" s="24">
        <f>DATEDIF(Tabla1[[#This Row],[FECHA DE NACIMIENTO]],Tabla1[[#This Row],[FECHA ACTUAL]],"Y")</f>
        <v>28</v>
      </c>
      <c r="K2507" s="24" t="s">
        <v>96</v>
      </c>
      <c r="L2507" s="24" t="s">
        <v>112</v>
      </c>
      <c r="M2507" s="24">
        <v>1</v>
      </c>
      <c r="N2507" s="24">
        <v>1</v>
      </c>
      <c r="O2507" s="24">
        <v>2</v>
      </c>
      <c r="P2507" s="24" t="s">
        <v>101</v>
      </c>
      <c r="Q2507" s="23">
        <v>34726</v>
      </c>
      <c r="R2507" s="24" t="s">
        <v>736</v>
      </c>
      <c r="S2507" s="25">
        <v>45119</v>
      </c>
      <c r="T2507" s="24"/>
      <c r="U2507" s="24">
        <v>3002622887</v>
      </c>
      <c r="V2507" s="33" t="s">
        <v>14004</v>
      </c>
      <c r="W2507" s="24" t="s">
        <v>14005</v>
      </c>
      <c r="X2507" s="24" t="s">
        <v>730</v>
      </c>
      <c r="Y2507" s="24" t="s">
        <v>14006</v>
      </c>
      <c r="Z2507" s="24" t="s">
        <v>162</v>
      </c>
      <c r="AA2507" s="24">
        <v>3223208989</v>
      </c>
      <c r="AB2507" s="24" t="s">
        <v>77</v>
      </c>
      <c r="AC2507" s="24" t="s">
        <v>77</v>
      </c>
      <c r="AD2507" s="24" t="s">
        <v>77</v>
      </c>
      <c r="AE2507" s="26" t="s">
        <v>151</v>
      </c>
      <c r="AF2507" s="26"/>
      <c r="AG2507" s="26"/>
      <c r="AH2507" s="27" t="s">
        <v>184</v>
      </c>
      <c r="AI2507" s="27" t="s">
        <v>120</v>
      </c>
      <c r="AJ2507" s="27" t="s">
        <v>120</v>
      </c>
      <c r="AK2507" s="24" t="s">
        <v>121</v>
      </c>
      <c r="AL2507" s="24" t="s">
        <v>7086</v>
      </c>
      <c r="AM2507" s="23">
        <v>44256</v>
      </c>
      <c r="AN2507" s="28">
        <v>908526</v>
      </c>
      <c r="AO2507" s="28">
        <v>106454</v>
      </c>
      <c r="AP2507" s="24"/>
      <c r="AQ2507" s="24"/>
      <c r="AR2507" s="24"/>
      <c r="AS2507" s="24"/>
      <c r="AT2507" s="24"/>
      <c r="AU2507" s="24"/>
      <c r="AV2507" s="24"/>
      <c r="AW2507" s="24">
        <v>0</v>
      </c>
      <c r="AX2507" s="24"/>
      <c r="AY2507" s="24"/>
      <c r="AZ2507" s="24"/>
      <c r="BA2507" s="24"/>
      <c r="BB2507" s="24"/>
      <c r="BC2507" s="24"/>
      <c r="BD2507" s="24">
        <v>0</v>
      </c>
      <c r="BE2507" s="24">
        <v>0</v>
      </c>
      <c r="BF2507" s="23"/>
      <c r="BG2507" s="23"/>
      <c r="BH2507" s="23">
        <v>44447</v>
      </c>
      <c r="BI2507" s="26" t="s">
        <v>466</v>
      </c>
      <c r="BJ2507" s="26" t="s">
        <v>623</v>
      </c>
      <c r="BK2507" s="29">
        <v>0</v>
      </c>
      <c r="BL2507" s="24" t="s">
        <v>129</v>
      </c>
      <c r="BM2507" s="22" t="str">
        <f ca="1">+IF(Tabla1[[#This Row],[FECHA INGRESO]]&gt;=44986,IF((TODAY()-Tabla1[[#This Row],[FECHA INGRESO]])&gt;=50,"ALERTA","TODAVÍA FALTA"),"N/A")</f>
        <v>N/A</v>
      </c>
      <c r="BN2507" s="7">
        <f>IFERROR((_xlfn.DAYS(Tabla1[[#This Row],[FECHA INGRESO]],Tabla1[[#This Row],[FECHA RETIRO]]))/30,"")</f>
        <v>-6.3666666666666663</v>
      </c>
    </row>
    <row r="2508" spans="1:66" x14ac:dyDescent="0.35">
      <c r="A2508" s="34">
        <v>1030664928</v>
      </c>
      <c r="B2508" s="22" t="s">
        <v>14007</v>
      </c>
      <c r="C2508" s="23">
        <v>44256</v>
      </c>
      <c r="D2508" s="23" t="s">
        <v>93</v>
      </c>
      <c r="E2508" s="23" t="s">
        <v>111</v>
      </c>
      <c r="F2508" s="23" t="s">
        <v>70</v>
      </c>
      <c r="G2508" s="24"/>
      <c r="H2508" s="24">
        <v>24104576885</v>
      </c>
      <c r="I2508" s="24" t="s">
        <v>95</v>
      </c>
      <c r="J2508" s="24">
        <f>DATEDIF(Tabla1[[#This Row],[FECHA DE NACIMIENTO]],Tabla1[[#This Row],[FECHA ACTUAL]],"Y")</f>
        <v>27</v>
      </c>
      <c r="K2508" s="24" t="s">
        <v>73</v>
      </c>
      <c r="L2508" s="24" t="s">
        <v>112</v>
      </c>
      <c r="M2508" s="24">
        <v>0</v>
      </c>
      <c r="N2508" s="24">
        <v>0</v>
      </c>
      <c r="O2508" s="24">
        <v>2</v>
      </c>
      <c r="P2508" s="24" t="s">
        <v>101</v>
      </c>
      <c r="Q2508" s="23">
        <v>35148</v>
      </c>
      <c r="R2508" s="24" t="s">
        <v>76</v>
      </c>
      <c r="S2508" s="25">
        <v>45119</v>
      </c>
      <c r="T2508" s="24"/>
      <c r="U2508" s="24">
        <v>3227225900</v>
      </c>
      <c r="V2508" s="33" t="s">
        <v>14008</v>
      </c>
      <c r="W2508" s="24" t="s">
        <v>14009</v>
      </c>
      <c r="X2508" s="24" t="s">
        <v>9347</v>
      </c>
      <c r="Y2508" s="24" t="s">
        <v>14010</v>
      </c>
      <c r="Z2508" s="24" t="s">
        <v>162</v>
      </c>
      <c r="AA2508" s="24">
        <v>3124867808</v>
      </c>
      <c r="AB2508" s="24" t="s">
        <v>77</v>
      </c>
      <c r="AC2508" s="24" t="s">
        <v>77</v>
      </c>
      <c r="AD2508" s="24" t="s">
        <v>77</v>
      </c>
      <c r="AE2508" s="26" t="s">
        <v>151</v>
      </c>
      <c r="AF2508" s="26"/>
      <c r="AG2508" s="26" t="s">
        <v>14011</v>
      </c>
      <c r="AH2508" s="27" t="s">
        <v>184</v>
      </c>
      <c r="AI2508" s="27" t="s">
        <v>120</v>
      </c>
      <c r="AJ2508" s="27" t="s">
        <v>120</v>
      </c>
      <c r="AK2508" s="24" t="s">
        <v>121</v>
      </c>
      <c r="AL2508" s="24" t="s">
        <v>7086</v>
      </c>
      <c r="AM2508" s="23">
        <v>44256</v>
      </c>
      <c r="AN2508" s="28">
        <v>908526</v>
      </c>
      <c r="AO2508" s="28">
        <v>106454</v>
      </c>
      <c r="AP2508" s="24"/>
      <c r="AQ2508" s="24"/>
      <c r="AR2508" s="24"/>
      <c r="AS2508" s="24"/>
      <c r="AT2508" s="24"/>
      <c r="AU2508" s="24"/>
      <c r="AV2508" s="24" t="e">
        <v>#N/A</v>
      </c>
      <c r="AW2508" s="24">
        <v>0</v>
      </c>
      <c r="AX2508" s="24"/>
      <c r="AY2508" s="24"/>
      <c r="AZ2508" s="24"/>
      <c r="BA2508" s="24"/>
      <c r="BB2508" s="24"/>
      <c r="BC2508" s="24"/>
      <c r="BD2508" s="24">
        <v>0</v>
      </c>
      <c r="BE2508" s="24">
        <v>0</v>
      </c>
      <c r="BF2508" s="23"/>
      <c r="BG2508" s="23"/>
      <c r="BH2508" s="23">
        <v>44316</v>
      </c>
      <c r="BI2508" s="26" t="s">
        <v>466</v>
      </c>
      <c r="BJ2508" s="26" t="s">
        <v>623</v>
      </c>
      <c r="BK2508" s="29">
        <v>0</v>
      </c>
      <c r="BL2508" s="24" t="s">
        <v>129</v>
      </c>
      <c r="BM2508" s="22" t="str">
        <f ca="1">+IF(Tabla1[[#This Row],[FECHA INGRESO]]&gt;=44986,IF((TODAY()-Tabla1[[#This Row],[FECHA INGRESO]])&gt;=50,"ALERTA","TODAVÍA FALTA"),"N/A")</f>
        <v>N/A</v>
      </c>
      <c r="BN2508" s="7">
        <f>IFERROR((_xlfn.DAYS(Tabla1[[#This Row],[FECHA INGRESO]],Tabla1[[#This Row],[FECHA RETIRO]]))/30,"")</f>
        <v>-2</v>
      </c>
    </row>
    <row r="2509" spans="1:66" x14ac:dyDescent="0.35">
      <c r="A2509" s="34">
        <v>1016018516</v>
      </c>
      <c r="B2509" s="22" t="s">
        <v>14012</v>
      </c>
      <c r="C2509" s="23">
        <v>44256</v>
      </c>
      <c r="D2509" s="23" t="s">
        <v>266</v>
      </c>
      <c r="E2509" s="23" t="s">
        <v>111</v>
      </c>
      <c r="F2509" s="23" t="s">
        <v>70</v>
      </c>
      <c r="G2509" s="24"/>
      <c r="H2509" s="24">
        <v>24104582044</v>
      </c>
      <c r="I2509" s="24" t="s">
        <v>95</v>
      </c>
      <c r="J2509" s="24">
        <f>DATEDIF(Tabla1[[#This Row],[FECHA DE NACIMIENTO]],Tabla1[[#This Row],[FECHA ACTUAL]],"Y")</f>
        <v>34</v>
      </c>
      <c r="K2509" s="24" t="s">
        <v>73</v>
      </c>
      <c r="L2509" s="24" t="s">
        <v>112</v>
      </c>
      <c r="M2509" s="24">
        <v>1</v>
      </c>
      <c r="N2509" s="24">
        <v>2</v>
      </c>
      <c r="O2509" s="24">
        <v>1</v>
      </c>
      <c r="P2509" s="24" t="s">
        <v>101</v>
      </c>
      <c r="Q2509" s="23">
        <v>32669</v>
      </c>
      <c r="R2509" s="24" t="s">
        <v>76</v>
      </c>
      <c r="S2509" s="25">
        <v>45119</v>
      </c>
      <c r="T2509" s="24"/>
      <c r="U2509" s="24">
        <v>3102529839</v>
      </c>
      <c r="V2509" s="33" t="s">
        <v>14013</v>
      </c>
      <c r="W2509" s="24" t="s">
        <v>14014</v>
      </c>
      <c r="X2509" s="24" t="s">
        <v>13494</v>
      </c>
      <c r="Y2509" s="24" t="s">
        <v>14015</v>
      </c>
      <c r="Z2509" s="24" t="s">
        <v>117</v>
      </c>
      <c r="AA2509" s="24">
        <v>3202820294</v>
      </c>
      <c r="AB2509" s="24" t="s">
        <v>77</v>
      </c>
      <c r="AC2509" s="24" t="s">
        <v>77</v>
      </c>
      <c r="AD2509" s="24" t="s">
        <v>77</v>
      </c>
      <c r="AE2509" s="26" t="s">
        <v>151</v>
      </c>
      <c r="AF2509" s="26"/>
      <c r="AG2509" s="26"/>
      <c r="AH2509" s="27" t="s">
        <v>184</v>
      </c>
      <c r="AI2509" s="27" t="s">
        <v>120</v>
      </c>
      <c r="AJ2509" s="27" t="s">
        <v>120</v>
      </c>
      <c r="AK2509" s="24" t="s">
        <v>121</v>
      </c>
      <c r="AL2509" s="24" t="s">
        <v>7086</v>
      </c>
      <c r="AM2509" s="23">
        <v>44256</v>
      </c>
      <c r="AN2509" s="28">
        <v>908526</v>
      </c>
      <c r="AO2509" s="28">
        <v>106454</v>
      </c>
      <c r="AP2509" s="24"/>
      <c r="AQ2509" s="24"/>
      <c r="AR2509" s="24"/>
      <c r="AS2509" s="24"/>
      <c r="AT2509" s="24" t="e">
        <v>#N/A</v>
      </c>
      <c r="AU2509" s="24" t="e">
        <v>#N/A</v>
      </c>
      <c r="AV2509" s="24" t="e">
        <v>#N/A</v>
      </c>
      <c r="AW2509" s="24">
        <v>0</v>
      </c>
      <c r="AX2509" s="24"/>
      <c r="AY2509" s="24"/>
      <c r="AZ2509" s="24"/>
      <c r="BA2509" s="24"/>
      <c r="BB2509" s="24"/>
      <c r="BC2509" s="24"/>
      <c r="BD2509" s="24">
        <v>0</v>
      </c>
      <c r="BE2509" s="24">
        <v>0</v>
      </c>
      <c r="BF2509" s="23"/>
      <c r="BG2509" s="23"/>
      <c r="BH2509" s="23">
        <v>44308</v>
      </c>
      <c r="BI2509" s="26" t="s">
        <v>466</v>
      </c>
      <c r="BJ2509" s="26" t="s">
        <v>273</v>
      </c>
      <c r="BK2509" s="29">
        <v>0</v>
      </c>
      <c r="BL2509" s="24" t="s">
        <v>129</v>
      </c>
      <c r="BM2509" s="22" t="str">
        <f ca="1">+IF(Tabla1[[#This Row],[FECHA INGRESO]]&gt;=44986,IF((TODAY()-Tabla1[[#This Row],[FECHA INGRESO]])&gt;=50,"ALERTA","TODAVÍA FALTA"),"N/A")</f>
        <v>N/A</v>
      </c>
      <c r="BN2509" s="7">
        <f>IFERROR((_xlfn.DAYS(Tabla1[[#This Row],[FECHA INGRESO]],Tabla1[[#This Row],[FECHA RETIRO]]))/30,"")</f>
        <v>-1.7333333333333334</v>
      </c>
    </row>
    <row r="2510" spans="1:66" x14ac:dyDescent="0.35">
      <c r="A2510" s="34">
        <v>1017158554</v>
      </c>
      <c r="B2510" s="22" t="s">
        <v>14016</v>
      </c>
      <c r="C2510" s="23">
        <v>44256</v>
      </c>
      <c r="D2510" s="23" t="s">
        <v>582</v>
      </c>
      <c r="E2510" s="23" t="s">
        <v>111</v>
      </c>
      <c r="F2510" s="23" t="s">
        <v>70</v>
      </c>
      <c r="G2510" s="24"/>
      <c r="H2510" s="24">
        <v>24104441763</v>
      </c>
      <c r="I2510" s="24" t="s">
        <v>95</v>
      </c>
      <c r="J2510" s="24">
        <f>DATEDIF(Tabla1[[#This Row],[FECHA DE NACIMIENTO]],Tabla1[[#This Row],[FECHA ACTUAL]],"Y")</f>
        <v>25</v>
      </c>
      <c r="K2510" s="24" t="s">
        <v>73</v>
      </c>
      <c r="L2510" s="24" t="s">
        <v>234</v>
      </c>
      <c r="M2510" s="24">
        <v>3</v>
      </c>
      <c r="N2510" s="24">
        <v>3</v>
      </c>
      <c r="O2510" s="24">
        <v>3</v>
      </c>
      <c r="P2510" s="24" t="s">
        <v>101</v>
      </c>
      <c r="Q2510" s="23">
        <v>35827</v>
      </c>
      <c r="R2510" s="24" t="s">
        <v>830</v>
      </c>
      <c r="S2510" s="25">
        <v>45119</v>
      </c>
      <c r="T2510" s="24">
        <v>2504398</v>
      </c>
      <c r="U2510" s="24">
        <v>3148542953</v>
      </c>
      <c r="V2510" s="33" t="s">
        <v>14017</v>
      </c>
      <c r="W2510" s="24" t="s">
        <v>14018</v>
      </c>
      <c r="X2510" s="24" t="s">
        <v>6508</v>
      </c>
      <c r="Y2510" s="24" t="s">
        <v>14019</v>
      </c>
      <c r="Z2510" s="24" t="s">
        <v>82</v>
      </c>
      <c r="AA2510" s="24">
        <v>3205032772</v>
      </c>
      <c r="AB2510" s="24" t="s">
        <v>77</v>
      </c>
      <c r="AC2510" s="24" t="s">
        <v>77</v>
      </c>
      <c r="AD2510" s="24" t="s">
        <v>77</v>
      </c>
      <c r="AE2510" s="26" t="s">
        <v>151</v>
      </c>
      <c r="AF2510" s="26"/>
      <c r="AG2510" s="26"/>
      <c r="AH2510" s="27" t="s">
        <v>184</v>
      </c>
      <c r="AI2510" s="27" t="s">
        <v>515</v>
      </c>
      <c r="AJ2510" s="27" t="s">
        <v>515</v>
      </c>
      <c r="AK2510" s="24" t="s">
        <v>121</v>
      </c>
      <c r="AL2510" s="24" t="s">
        <v>7086</v>
      </c>
      <c r="AM2510" s="23">
        <v>44256</v>
      </c>
      <c r="AN2510" s="28">
        <v>908526</v>
      </c>
      <c r="AO2510" s="28">
        <v>106454</v>
      </c>
      <c r="AP2510" s="24"/>
      <c r="AQ2510" s="24"/>
      <c r="AR2510" s="24"/>
      <c r="AS2510" s="24"/>
      <c r="AT2510" s="24" t="e">
        <v>#N/A</v>
      </c>
      <c r="AU2510" s="24" t="e">
        <v>#N/A</v>
      </c>
      <c r="AV2510" s="24">
        <v>80</v>
      </c>
      <c r="AW2510" s="24"/>
      <c r="AX2510" s="24"/>
      <c r="AY2510" s="24"/>
      <c r="AZ2510" s="24"/>
      <c r="BA2510" s="24"/>
      <c r="BB2510" s="24"/>
      <c r="BC2510" s="24"/>
      <c r="BD2510" s="24">
        <v>0</v>
      </c>
      <c r="BE2510" s="24">
        <v>0</v>
      </c>
      <c r="BF2510" s="23"/>
      <c r="BG2510" s="23"/>
      <c r="BH2510" s="23">
        <v>44294</v>
      </c>
      <c r="BI2510" s="26" t="s">
        <v>466</v>
      </c>
      <c r="BJ2510" s="26" t="s">
        <v>273</v>
      </c>
      <c r="BK2510" s="29">
        <v>0</v>
      </c>
      <c r="BL2510" s="24" t="s">
        <v>129</v>
      </c>
      <c r="BM2510" s="22" t="str">
        <f ca="1">+IF(Tabla1[[#This Row],[FECHA INGRESO]]&gt;=44986,IF((TODAY()-Tabla1[[#This Row],[FECHA INGRESO]])&gt;=50,"ALERTA","TODAVÍA FALTA"),"N/A")</f>
        <v>N/A</v>
      </c>
      <c r="BN2510" s="7">
        <f>IFERROR((_xlfn.DAYS(Tabla1[[#This Row],[FECHA INGRESO]],Tabla1[[#This Row],[FECHA RETIRO]]))/30,"")</f>
        <v>-1.2666666666666666</v>
      </c>
    </row>
    <row r="2511" spans="1:66" x14ac:dyDescent="0.35">
      <c r="A2511" s="34">
        <v>1039469201</v>
      </c>
      <c r="B2511" s="22" t="s">
        <v>14020</v>
      </c>
      <c r="C2511" s="23">
        <v>44256</v>
      </c>
      <c r="D2511" s="23" t="s">
        <v>131</v>
      </c>
      <c r="E2511" s="23" t="s">
        <v>110</v>
      </c>
      <c r="F2511" s="23" t="s">
        <v>70</v>
      </c>
      <c r="G2511" s="24"/>
      <c r="H2511" s="24">
        <v>24104476428</v>
      </c>
      <c r="I2511" s="24" t="s">
        <v>72</v>
      </c>
      <c r="J2511" s="24">
        <f>DATEDIF(Tabla1[[#This Row],[FECHA DE NACIMIENTO]],Tabla1[[#This Row],[FECHA ACTUAL]],"Y")</f>
        <v>26</v>
      </c>
      <c r="K2511" s="24" t="s">
        <v>73</v>
      </c>
      <c r="L2511" s="24" t="s">
        <v>112</v>
      </c>
      <c r="M2511" s="24">
        <v>0</v>
      </c>
      <c r="N2511" s="24">
        <v>0</v>
      </c>
      <c r="O2511" s="24">
        <v>2</v>
      </c>
      <c r="P2511" s="24" t="s">
        <v>101</v>
      </c>
      <c r="Q2511" s="23">
        <v>35481</v>
      </c>
      <c r="R2511" s="24" t="s">
        <v>1532</v>
      </c>
      <c r="S2511" s="25">
        <v>45119</v>
      </c>
      <c r="T2511" s="24">
        <v>6139212</v>
      </c>
      <c r="U2511" s="24">
        <v>3209544496</v>
      </c>
      <c r="V2511" s="33" t="s">
        <v>14021</v>
      </c>
      <c r="W2511" s="24" t="s">
        <v>14022</v>
      </c>
      <c r="X2511" s="24" t="s">
        <v>11857</v>
      </c>
      <c r="Y2511" s="24" t="s">
        <v>14023</v>
      </c>
      <c r="Z2511" s="24" t="s">
        <v>117</v>
      </c>
      <c r="AA2511" s="24">
        <v>3205928364</v>
      </c>
      <c r="AB2511" s="24" t="s">
        <v>77</v>
      </c>
      <c r="AC2511" s="24" t="s">
        <v>77</v>
      </c>
      <c r="AD2511" s="24" t="s">
        <v>77</v>
      </c>
      <c r="AE2511" s="26" t="s">
        <v>151</v>
      </c>
      <c r="AF2511" s="26"/>
      <c r="AG2511" s="26"/>
      <c r="AH2511" s="27" t="s">
        <v>184</v>
      </c>
      <c r="AI2511" s="27" t="s">
        <v>515</v>
      </c>
      <c r="AJ2511" s="27" t="s">
        <v>515</v>
      </c>
      <c r="AK2511" s="24" t="s">
        <v>121</v>
      </c>
      <c r="AL2511" s="24" t="s">
        <v>7086</v>
      </c>
      <c r="AM2511" s="23">
        <v>44256</v>
      </c>
      <c r="AN2511" s="28">
        <v>908526</v>
      </c>
      <c r="AO2511" s="28">
        <v>106454</v>
      </c>
      <c r="AP2511" s="24"/>
      <c r="AQ2511" s="24"/>
      <c r="AR2511" s="24"/>
      <c r="AS2511" s="24"/>
      <c r="AT2511" s="24"/>
      <c r="AU2511" s="24"/>
      <c r="AV2511" s="24"/>
      <c r="AW2511" s="24">
        <v>0</v>
      </c>
      <c r="AX2511" s="24"/>
      <c r="AY2511" s="24"/>
      <c r="AZ2511" s="24"/>
      <c r="BA2511" s="24"/>
      <c r="BB2511" s="24"/>
      <c r="BC2511" s="24"/>
      <c r="BD2511" s="24">
        <v>0</v>
      </c>
      <c r="BE2511" s="24">
        <v>0</v>
      </c>
      <c r="BF2511" s="23"/>
      <c r="BG2511" s="23"/>
      <c r="BH2511" s="23">
        <v>44373</v>
      </c>
      <c r="BI2511" s="26" t="s">
        <v>466</v>
      </c>
      <c r="BJ2511" s="26" t="s">
        <v>273</v>
      </c>
      <c r="BK2511" s="29">
        <v>0</v>
      </c>
      <c r="BL2511" s="24" t="s">
        <v>129</v>
      </c>
      <c r="BM2511" s="22" t="str">
        <f ca="1">+IF(Tabla1[[#This Row],[FECHA INGRESO]]&gt;=44986,IF((TODAY()-Tabla1[[#This Row],[FECHA INGRESO]])&gt;=50,"ALERTA","TODAVÍA FALTA"),"N/A")</f>
        <v>N/A</v>
      </c>
      <c r="BN2511" s="7">
        <f>IFERROR((_xlfn.DAYS(Tabla1[[#This Row],[FECHA INGRESO]],Tabla1[[#This Row],[FECHA RETIRO]]))/30,"")</f>
        <v>-3.9</v>
      </c>
    </row>
    <row r="2512" spans="1:66" x14ac:dyDescent="0.35">
      <c r="A2512" s="21">
        <v>1117968638</v>
      </c>
      <c r="B2512" s="22" t="s">
        <v>14024</v>
      </c>
      <c r="C2512" s="23">
        <v>44257</v>
      </c>
      <c r="D2512" s="23" t="s">
        <v>266</v>
      </c>
      <c r="E2512" s="23" t="s">
        <v>69</v>
      </c>
      <c r="F2512" s="23" t="s">
        <v>111</v>
      </c>
      <c r="G2512" s="24"/>
      <c r="H2512" s="24">
        <v>24042120757</v>
      </c>
      <c r="I2512" s="24" t="s">
        <v>72</v>
      </c>
      <c r="J2512" s="24">
        <f>DATEDIF(Tabla1[[#This Row],[FECHA DE NACIMIENTO]],Tabla1[[#This Row],[FECHA ACTUAL]],"Y")</f>
        <v>31</v>
      </c>
      <c r="K2512" s="24" t="s">
        <v>96</v>
      </c>
      <c r="L2512" s="24" t="s">
        <v>234</v>
      </c>
      <c r="M2512" s="24">
        <v>1</v>
      </c>
      <c r="N2512" s="24">
        <v>1</v>
      </c>
      <c r="O2512" s="24">
        <v>2</v>
      </c>
      <c r="P2512" s="24" t="s">
        <v>101</v>
      </c>
      <c r="Q2512" s="23">
        <v>33638</v>
      </c>
      <c r="R2512" s="24" t="s">
        <v>14025</v>
      </c>
      <c r="S2512" s="25">
        <v>45119</v>
      </c>
      <c r="T2512" s="24"/>
      <c r="U2512" s="24">
        <v>3203917961</v>
      </c>
      <c r="V2512" s="33" t="s">
        <v>14026</v>
      </c>
      <c r="W2512" s="24" t="s">
        <v>14027</v>
      </c>
      <c r="X2512" s="24" t="s">
        <v>14028</v>
      </c>
      <c r="Y2512" s="24" t="s">
        <v>14029</v>
      </c>
      <c r="Z2512" s="24" t="s">
        <v>117</v>
      </c>
      <c r="AA2512" s="24">
        <v>3107885172</v>
      </c>
      <c r="AB2512" s="24" t="s">
        <v>83</v>
      </c>
      <c r="AC2512" s="24" t="s">
        <v>83</v>
      </c>
      <c r="AD2512" s="24" t="e">
        <v>#REF!</v>
      </c>
      <c r="AE2512" s="26" t="s">
        <v>102</v>
      </c>
      <c r="AF2512" s="26" t="s">
        <v>547</v>
      </c>
      <c r="AG2512" s="26">
        <v>7</v>
      </c>
      <c r="AH2512" s="27" t="s">
        <v>474</v>
      </c>
      <c r="AI2512" s="27" t="s">
        <v>3932</v>
      </c>
      <c r="AJ2512" s="27" t="s">
        <v>3323</v>
      </c>
      <c r="AK2512" s="24" t="s">
        <v>121</v>
      </c>
      <c r="AL2512" s="24" t="s">
        <v>7086</v>
      </c>
      <c r="AM2512" s="23">
        <v>44257</v>
      </c>
      <c r="AN2512" s="28">
        <v>1160000</v>
      </c>
      <c r="AO2512" s="28">
        <v>140606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v>0</v>
      </c>
      <c r="BE2512" s="24">
        <v>0</v>
      </c>
      <c r="BF2512" s="23"/>
      <c r="BG2512" s="23"/>
      <c r="BH2512" s="23" t="s">
        <v>75</v>
      </c>
      <c r="BI2512" s="26">
        <v>0</v>
      </c>
      <c r="BJ2512" s="26">
        <v>0</v>
      </c>
      <c r="BK2512" s="29">
        <v>0</v>
      </c>
      <c r="BL2512" s="24" t="s">
        <v>91</v>
      </c>
      <c r="BM2512" s="22" t="str">
        <f ca="1">+IF(Tabla1[[#This Row],[FECHA INGRESO]]&gt;=44986,IF((TODAY()-Tabla1[[#This Row],[FECHA INGRESO]])&gt;=50,"ALERTA","TODAVÍA FALTA"),"N/A")</f>
        <v>N/A</v>
      </c>
      <c r="BN2512" s="7" t="str">
        <f>IFERROR((_xlfn.DAYS(Tabla1[[#This Row],[FECHA INGRESO]],Tabla1[[#This Row],[FECHA RETIRO]]))/30,"")</f>
        <v/>
      </c>
    </row>
    <row r="2513" spans="1:66" x14ac:dyDescent="0.35">
      <c r="A2513" s="34">
        <v>41913370</v>
      </c>
      <c r="B2513" s="22" t="s">
        <v>14030</v>
      </c>
      <c r="C2513" s="23">
        <v>44258</v>
      </c>
      <c r="D2513" s="23" t="s">
        <v>68</v>
      </c>
      <c r="E2513" s="23" t="s">
        <v>69</v>
      </c>
      <c r="F2513" s="23" t="s">
        <v>70</v>
      </c>
      <c r="G2513" s="24"/>
      <c r="H2513" s="24">
        <v>24104639685</v>
      </c>
      <c r="I2513" s="24" t="s">
        <v>95</v>
      </c>
      <c r="J2513" s="24">
        <f>DATEDIF(Tabla1[[#This Row],[FECHA DE NACIMIENTO]],Tabla1[[#This Row],[FECHA ACTUAL]],"Y")</f>
        <v>56</v>
      </c>
      <c r="K2513" s="24" t="s">
        <v>96</v>
      </c>
      <c r="L2513" s="24" t="s">
        <v>74</v>
      </c>
      <c r="M2513" s="24">
        <v>3</v>
      </c>
      <c r="N2513" s="24">
        <v>2</v>
      </c>
      <c r="O2513" s="24">
        <v>4</v>
      </c>
      <c r="P2513" s="24" t="s">
        <v>101</v>
      </c>
      <c r="Q2513" s="23">
        <v>24590</v>
      </c>
      <c r="R2513" s="24" t="s">
        <v>3128</v>
      </c>
      <c r="S2513" s="25">
        <v>45119</v>
      </c>
      <c r="T2513" s="24">
        <v>7588282</v>
      </c>
      <c r="U2513" s="24">
        <v>3006149630</v>
      </c>
      <c r="V2513" s="33" t="s">
        <v>14031</v>
      </c>
      <c r="W2513" s="24" t="s">
        <v>13842</v>
      </c>
      <c r="X2513" s="24" t="s">
        <v>13843</v>
      </c>
      <c r="Y2513" s="24" t="s">
        <v>14032</v>
      </c>
      <c r="Z2513" s="24" t="s">
        <v>82</v>
      </c>
      <c r="AA2513" s="24">
        <v>3002648814</v>
      </c>
      <c r="AB2513" s="24" t="s">
        <v>77</v>
      </c>
      <c r="AC2513" s="24" t="s">
        <v>77</v>
      </c>
      <c r="AD2513" s="24" t="s">
        <v>77</v>
      </c>
      <c r="AE2513" s="26" t="s">
        <v>151</v>
      </c>
      <c r="AF2513" s="26"/>
      <c r="AG2513" s="26"/>
      <c r="AH2513" s="27" t="s">
        <v>3042</v>
      </c>
      <c r="AI2513" s="27" t="s">
        <v>9232</v>
      </c>
      <c r="AJ2513" s="27" t="s">
        <v>9317</v>
      </c>
      <c r="AK2513" s="24" t="s">
        <v>121</v>
      </c>
      <c r="AL2513" s="24" t="s">
        <v>7086</v>
      </c>
      <c r="AM2513" s="23">
        <v>44258</v>
      </c>
      <c r="AN2513" s="28">
        <v>908526</v>
      </c>
      <c r="AO2513" s="28">
        <v>106454</v>
      </c>
      <c r="AP2513" s="24"/>
      <c r="AQ2513" s="24"/>
      <c r="AR2513" s="24"/>
      <c r="AS2513" s="24"/>
      <c r="AT2513" s="24" t="e">
        <v>#N/A</v>
      </c>
      <c r="AU2513" s="24" t="e">
        <v>#N/A</v>
      </c>
      <c r="AV2513" s="24">
        <v>64</v>
      </c>
      <c r="AW2513" s="24"/>
      <c r="AX2513" s="24"/>
      <c r="AY2513" s="24"/>
      <c r="AZ2513" s="24"/>
      <c r="BA2513" s="24"/>
      <c r="BB2513" s="24"/>
      <c r="BC2513" s="24"/>
      <c r="BD2513" s="24">
        <v>0</v>
      </c>
      <c r="BE2513" s="24">
        <v>0</v>
      </c>
      <c r="BF2513" s="23"/>
      <c r="BG2513" s="23"/>
      <c r="BH2513" s="23">
        <v>44265</v>
      </c>
      <c r="BI2513" s="26" t="s">
        <v>466</v>
      </c>
      <c r="BJ2513" s="26" t="s">
        <v>11604</v>
      </c>
      <c r="BK2513" s="29">
        <v>0</v>
      </c>
      <c r="BL2513" s="24" t="s">
        <v>129</v>
      </c>
      <c r="BM2513" s="22" t="str">
        <f ca="1">+IF(Tabla1[[#This Row],[FECHA INGRESO]]&gt;=44986,IF((TODAY()-Tabla1[[#This Row],[FECHA INGRESO]])&gt;=50,"ALERTA","TODAVÍA FALTA"),"N/A")</f>
        <v>N/A</v>
      </c>
      <c r="BN2513" s="7">
        <f>IFERROR((_xlfn.DAYS(Tabla1[[#This Row],[FECHA INGRESO]],Tabla1[[#This Row],[FECHA RETIRO]]))/30,"")</f>
        <v>-0.23333333333333334</v>
      </c>
    </row>
    <row r="2514" spans="1:66" x14ac:dyDescent="0.35">
      <c r="A2514" s="34">
        <v>1233906243</v>
      </c>
      <c r="B2514" s="22" t="s">
        <v>14033</v>
      </c>
      <c r="C2514" s="23">
        <v>44258</v>
      </c>
      <c r="D2514" s="23" t="s">
        <v>93</v>
      </c>
      <c r="E2514" s="24" t="s">
        <v>94</v>
      </c>
      <c r="F2514" s="23" t="s">
        <v>70</v>
      </c>
      <c r="G2514" s="24"/>
      <c r="H2514" s="24">
        <v>24104636578</v>
      </c>
      <c r="I2514" s="24" t="s">
        <v>95</v>
      </c>
      <c r="J2514" s="24">
        <f>DATEDIF(Tabla1[[#This Row],[FECHA DE NACIMIENTO]],Tabla1[[#This Row],[FECHA ACTUAL]],"Y")</f>
        <v>24</v>
      </c>
      <c r="K2514" s="24" t="s">
        <v>96</v>
      </c>
      <c r="L2514" s="24" t="s">
        <v>112</v>
      </c>
      <c r="M2514" s="24">
        <v>0</v>
      </c>
      <c r="N2514" s="24">
        <v>0</v>
      </c>
      <c r="O2514" s="24">
        <v>2</v>
      </c>
      <c r="P2514" s="24" t="s">
        <v>101</v>
      </c>
      <c r="Q2514" s="23">
        <v>36243</v>
      </c>
      <c r="R2514" s="24" t="s">
        <v>76</v>
      </c>
      <c r="S2514" s="25">
        <v>45119</v>
      </c>
      <c r="T2514" s="24">
        <v>3075120</v>
      </c>
      <c r="U2514" s="24">
        <v>3045251563</v>
      </c>
      <c r="V2514" s="33" t="s">
        <v>14034</v>
      </c>
      <c r="W2514" s="24" t="s">
        <v>14035</v>
      </c>
      <c r="X2514" s="24" t="s">
        <v>9304</v>
      </c>
      <c r="Y2514" s="24" t="s">
        <v>14036</v>
      </c>
      <c r="Z2514" s="24" t="s">
        <v>162</v>
      </c>
      <c r="AA2514" s="24">
        <v>31327916669</v>
      </c>
      <c r="AB2514" s="24" t="s">
        <v>77</v>
      </c>
      <c r="AC2514" s="24" t="s">
        <v>77</v>
      </c>
      <c r="AD2514" s="24" t="s">
        <v>77</v>
      </c>
      <c r="AE2514" s="26" t="s">
        <v>151</v>
      </c>
      <c r="AF2514" s="26"/>
      <c r="AG2514" s="26"/>
      <c r="AH2514" s="27" t="s">
        <v>3042</v>
      </c>
      <c r="AI2514" s="27" t="s">
        <v>9232</v>
      </c>
      <c r="AJ2514" s="27" t="s">
        <v>9317</v>
      </c>
      <c r="AK2514" s="24" t="s">
        <v>121</v>
      </c>
      <c r="AL2514" s="24" t="s">
        <v>7086</v>
      </c>
      <c r="AM2514" s="23">
        <v>44258</v>
      </c>
      <c r="AN2514" s="28">
        <v>908526</v>
      </c>
      <c r="AO2514" s="28">
        <v>106454</v>
      </c>
      <c r="AP2514" s="24"/>
      <c r="AQ2514" s="24"/>
      <c r="AR2514" s="24"/>
      <c r="AS2514" s="24"/>
      <c r="AT2514" s="24" t="e">
        <v>#N/A</v>
      </c>
      <c r="AU2514" s="24" t="e">
        <v>#N/A</v>
      </c>
      <c r="AV2514" s="24" t="e">
        <v>#N/A</v>
      </c>
      <c r="AW2514" s="24"/>
      <c r="AX2514" s="24"/>
      <c r="AY2514" s="24"/>
      <c r="AZ2514" s="24"/>
      <c r="BA2514" s="24"/>
      <c r="BB2514" s="24"/>
      <c r="BC2514" s="24"/>
      <c r="BD2514" s="24">
        <v>0</v>
      </c>
      <c r="BE2514" s="24">
        <v>0</v>
      </c>
      <c r="BF2514" s="23"/>
      <c r="BG2514" s="23"/>
      <c r="BH2514" s="23">
        <v>44305</v>
      </c>
      <c r="BI2514" s="26" t="s">
        <v>466</v>
      </c>
      <c r="BJ2514" s="26" t="s">
        <v>13850</v>
      </c>
      <c r="BK2514" s="29">
        <v>0</v>
      </c>
      <c r="BL2514" s="24" t="s">
        <v>129</v>
      </c>
      <c r="BM2514" s="22" t="str">
        <f ca="1">+IF(Tabla1[[#This Row],[FECHA INGRESO]]&gt;=44986,IF((TODAY()-Tabla1[[#This Row],[FECHA INGRESO]])&gt;=50,"ALERTA","TODAVÍA FALTA"),"N/A")</f>
        <v>N/A</v>
      </c>
      <c r="BN2514" s="7">
        <f>IFERROR((_xlfn.DAYS(Tabla1[[#This Row],[FECHA INGRESO]],Tabla1[[#This Row],[FECHA RETIRO]]))/30,"")</f>
        <v>-1.5666666666666667</v>
      </c>
    </row>
    <row r="2515" spans="1:66" x14ac:dyDescent="0.35">
      <c r="A2515" s="21">
        <v>1233494894</v>
      </c>
      <c r="B2515" s="22" t="s">
        <v>14037</v>
      </c>
      <c r="C2515" s="23">
        <v>44258</v>
      </c>
      <c r="D2515" s="23" t="s">
        <v>93</v>
      </c>
      <c r="E2515" s="23" t="s">
        <v>111</v>
      </c>
      <c r="F2515" s="23" t="s">
        <v>70</v>
      </c>
      <c r="G2515" s="24"/>
      <c r="H2515" s="24">
        <v>24104636129</v>
      </c>
      <c r="I2515" s="24" t="s">
        <v>95</v>
      </c>
      <c r="J2515" s="24">
        <f>DATEDIF(Tabla1[[#This Row],[FECHA DE NACIMIENTO]],Tabla1[[#This Row],[FECHA ACTUAL]],"Y")</f>
        <v>25</v>
      </c>
      <c r="K2515" s="24" t="s">
        <v>73</v>
      </c>
      <c r="L2515" s="24" t="s">
        <v>112</v>
      </c>
      <c r="M2515" s="24">
        <v>2</v>
      </c>
      <c r="N2515" s="24">
        <v>2</v>
      </c>
      <c r="O2515" s="24">
        <v>2</v>
      </c>
      <c r="P2515" s="24" t="s">
        <v>101</v>
      </c>
      <c r="Q2515" s="23">
        <v>35837</v>
      </c>
      <c r="R2515" s="24" t="s">
        <v>76</v>
      </c>
      <c r="S2515" s="25">
        <v>45119</v>
      </c>
      <c r="T2515" s="24"/>
      <c r="U2515" s="24">
        <v>3006618540</v>
      </c>
      <c r="V2515" s="33" t="s">
        <v>14038</v>
      </c>
      <c r="W2515" s="24" t="s">
        <v>14039</v>
      </c>
      <c r="X2515" s="24" t="s">
        <v>527</v>
      </c>
      <c r="Y2515" s="24" t="s">
        <v>14040</v>
      </c>
      <c r="Z2515" s="24" t="s">
        <v>285</v>
      </c>
      <c r="AA2515" s="24">
        <v>3112487784</v>
      </c>
      <c r="AB2515" s="24" t="s">
        <v>83</v>
      </c>
      <c r="AC2515" s="24" t="s">
        <v>101</v>
      </c>
      <c r="AD2515" s="24" t="e">
        <v>#REF!</v>
      </c>
      <c r="AE2515" s="26" t="s">
        <v>183</v>
      </c>
      <c r="AF2515" s="26" t="s">
        <v>223</v>
      </c>
      <c r="AG2515" s="26" t="s">
        <v>9231</v>
      </c>
      <c r="AH2515" s="27" t="s">
        <v>460</v>
      </c>
      <c r="AI2515" s="27" t="s">
        <v>9232</v>
      </c>
      <c r="AJ2515" s="27" t="s">
        <v>14041</v>
      </c>
      <c r="AK2515" s="24" t="s">
        <v>121</v>
      </c>
      <c r="AL2515" s="24" t="s">
        <v>7086</v>
      </c>
      <c r="AM2515" s="23">
        <v>44258</v>
      </c>
      <c r="AN2515" s="28">
        <v>1469895</v>
      </c>
      <c r="AO2515" s="28">
        <v>140606</v>
      </c>
      <c r="AP2515" s="24" t="s">
        <v>14042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v>0</v>
      </c>
      <c r="BE2515" s="24">
        <v>0</v>
      </c>
      <c r="BF2515" s="23"/>
      <c r="BG2515" s="23"/>
      <c r="BH2515" s="23" t="s">
        <v>75</v>
      </c>
      <c r="BI2515" s="26">
        <v>0</v>
      </c>
      <c r="BJ2515" s="26">
        <v>0</v>
      </c>
      <c r="BK2515" s="29">
        <v>0</v>
      </c>
      <c r="BL2515" s="24" t="s">
        <v>91</v>
      </c>
      <c r="BM2515" s="22" t="str">
        <f ca="1">+IF(Tabla1[[#This Row],[FECHA INGRESO]]&gt;=44986,IF((TODAY()-Tabla1[[#This Row],[FECHA INGRESO]])&gt;=50,"ALERTA","TODAVÍA FALTA"),"N/A")</f>
        <v>N/A</v>
      </c>
      <c r="BN2515" s="7" t="str">
        <f>IFERROR((_xlfn.DAYS(Tabla1[[#This Row],[FECHA INGRESO]],Tabla1[[#This Row],[FECHA RETIRO]]))/30,"")</f>
        <v/>
      </c>
    </row>
    <row r="2516" spans="1:66" x14ac:dyDescent="0.35">
      <c r="A2516" s="21">
        <v>1049927383</v>
      </c>
      <c r="B2516" s="22" t="s">
        <v>9548</v>
      </c>
      <c r="C2516" s="23">
        <v>44263</v>
      </c>
      <c r="D2516" s="23" t="s">
        <v>266</v>
      </c>
      <c r="E2516" s="23" t="s">
        <v>111</v>
      </c>
      <c r="F2516" s="23" t="s">
        <v>70</v>
      </c>
      <c r="G2516" s="24"/>
      <c r="H2516" s="24">
        <v>24104729843</v>
      </c>
      <c r="I2516" s="24" t="s">
        <v>95</v>
      </c>
      <c r="J2516" s="24">
        <f>DATEDIF(Tabla1[[#This Row],[FECHA DE NACIMIENTO]],Tabla1[[#This Row],[FECHA ACTUAL]],"Y")</f>
        <v>23</v>
      </c>
      <c r="K2516" s="24" t="s">
        <v>73</v>
      </c>
      <c r="L2516" s="24" t="s">
        <v>234</v>
      </c>
      <c r="M2516" s="24">
        <v>1</v>
      </c>
      <c r="N2516" s="24">
        <v>1</v>
      </c>
      <c r="O2516" s="24">
        <v>2</v>
      </c>
      <c r="P2516" s="24" t="s">
        <v>101</v>
      </c>
      <c r="Q2516" s="23">
        <v>36647</v>
      </c>
      <c r="R2516" s="24" t="s">
        <v>76</v>
      </c>
      <c r="S2516" s="25">
        <v>45119</v>
      </c>
      <c r="T2516" s="24"/>
      <c r="U2516" s="24">
        <v>3013170566</v>
      </c>
      <c r="V2516" s="33" t="s">
        <v>14043</v>
      </c>
      <c r="W2516" s="24" t="s">
        <v>9550</v>
      </c>
      <c r="X2516" s="24" t="s">
        <v>14044</v>
      </c>
      <c r="Y2516" s="24" t="s">
        <v>14045</v>
      </c>
      <c r="Z2516" s="24" t="s">
        <v>285</v>
      </c>
      <c r="AA2516" s="24">
        <v>3134942346</v>
      </c>
      <c r="AB2516" s="24" t="s">
        <v>83</v>
      </c>
      <c r="AC2516" s="24" t="s">
        <v>83</v>
      </c>
      <c r="AD2516" s="24" t="e">
        <v>#REF!</v>
      </c>
      <c r="AE2516" s="26" t="s">
        <v>151</v>
      </c>
      <c r="AF2516" s="26"/>
      <c r="AG2516" s="26" t="s">
        <v>75</v>
      </c>
      <c r="AH2516" s="27" t="s">
        <v>184</v>
      </c>
      <c r="AI2516" s="27" t="s">
        <v>1612</v>
      </c>
      <c r="AJ2516" s="27" t="s">
        <v>487</v>
      </c>
      <c r="AK2516" s="24" t="s">
        <v>121</v>
      </c>
      <c r="AL2516" s="24" t="s">
        <v>7086</v>
      </c>
      <c r="AM2516" s="23">
        <v>44263</v>
      </c>
      <c r="AN2516" s="28">
        <v>1000000</v>
      </c>
      <c r="AO2516" s="28">
        <v>117172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88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v>0</v>
      </c>
      <c r="BE2516" s="24">
        <v>0</v>
      </c>
      <c r="BF2516" s="23"/>
      <c r="BG2516" s="23"/>
      <c r="BH2516" s="23">
        <v>44659</v>
      </c>
      <c r="BI2516" s="26" t="s">
        <v>466</v>
      </c>
      <c r="BJ2516" s="26" t="s">
        <v>6087</v>
      </c>
      <c r="BK2516" s="29">
        <v>0</v>
      </c>
      <c r="BL2516" s="24" t="s">
        <v>129</v>
      </c>
      <c r="BM2516" s="22" t="str">
        <f ca="1">+IF(Tabla1[[#This Row],[FECHA INGRESO]]&gt;=44986,IF((TODAY()-Tabla1[[#This Row],[FECHA INGRESO]])&gt;=50,"ALERTA","TODAVÍA FALTA"),"N/A")</f>
        <v>N/A</v>
      </c>
      <c r="BN2516" s="7">
        <f>IFERROR((_xlfn.DAYS(Tabla1[[#This Row],[FECHA INGRESO]],Tabla1[[#This Row],[FECHA RETIRO]]))/30,"")</f>
        <v>-13.2</v>
      </c>
    </row>
    <row r="2517" spans="1:66" x14ac:dyDescent="0.35">
      <c r="A2517" s="21">
        <v>1013645595</v>
      </c>
      <c r="B2517" s="22" t="s">
        <v>14046</v>
      </c>
      <c r="C2517" s="23">
        <v>44263</v>
      </c>
      <c r="D2517" s="23" t="s">
        <v>131</v>
      </c>
      <c r="E2517" s="23" t="s">
        <v>111</v>
      </c>
      <c r="F2517" s="23" t="s">
        <v>70</v>
      </c>
      <c r="G2517" s="24"/>
      <c r="H2517" s="24">
        <v>24104735280</v>
      </c>
      <c r="I2517" s="24" t="s">
        <v>95</v>
      </c>
      <c r="J2517" s="24">
        <f>DATEDIF(Tabla1[[#This Row],[FECHA DE NACIMIENTO]],Tabla1[[#This Row],[FECHA ACTUAL]],"Y")</f>
        <v>29</v>
      </c>
      <c r="K2517" s="24" t="s">
        <v>96</v>
      </c>
      <c r="L2517" s="24" t="s">
        <v>112</v>
      </c>
      <c r="M2517" s="24">
        <v>1</v>
      </c>
      <c r="N2517" s="24">
        <v>1</v>
      </c>
      <c r="O2517" s="24">
        <v>1</v>
      </c>
      <c r="P2517" s="24" t="s">
        <v>101</v>
      </c>
      <c r="Q2517" s="23">
        <v>34239</v>
      </c>
      <c r="R2517" s="24" t="s">
        <v>76</v>
      </c>
      <c r="S2517" s="25">
        <v>45119</v>
      </c>
      <c r="T2517" s="24"/>
      <c r="U2517" s="24">
        <v>3108008744</v>
      </c>
      <c r="V2517" s="33" t="s">
        <v>14047</v>
      </c>
      <c r="W2517" s="24" t="s">
        <v>14048</v>
      </c>
      <c r="X2517" s="24" t="s">
        <v>4233</v>
      </c>
      <c r="Y2517" s="24" t="s">
        <v>14049</v>
      </c>
      <c r="Z2517" s="24" t="s">
        <v>117</v>
      </c>
      <c r="AA2517" s="24">
        <v>3126164464</v>
      </c>
      <c r="AB2517" s="24" t="s">
        <v>83</v>
      </c>
      <c r="AC2517" s="24" t="s">
        <v>101</v>
      </c>
      <c r="AD2517" s="24" t="e">
        <v>#REF!</v>
      </c>
      <c r="AE2517" s="26" t="s">
        <v>151</v>
      </c>
      <c r="AF2517" s="26"/>
      <c r="AG2517" s="26" t="s">
        <v>9231</v>
      </c>
      <c r="AH2517" s="27" t="s">
        <v>3042</v>
      </c>
      <c r="AI2517" s="27" t="s">
        <v>9232</v>
      </c>
      <c r="AJ2517" s="27" t="s">
        <v>9317</v>
      </c>
      <c r="AK2517" s="24" t="s">
        <v>121</v>
      </c>
      <c r="AL2517" s="24" t="s">
        <v>7086</v>
      </c>
      <c r="AM2517" s="23">
        <v>44263</v>
      </c>
      <c r="AN2517" s="28">
        <v>1000000</v>
      </c>
      <c r="AO2517" s="28">
        <v>117172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v>0</v>
      </c>
      <c r="BE2517" s="24">
        <v>0</v>
      </c>
      <c r="BF2517" s="23"/>
      <c r="BG2517" s="23"/>
      <c r="BH2517" s="23">
        <v>44774</v>
      </c>
      <c r="BI2517" s="26" t="s">
        <v>466</v>
      </c>
      <c r="BJ2517" s="26" t="s">
        <v>6087</v>
      </c>
      <c r="BK2517" s="29">
        <v>0</v>
      </c>
      <c r="BL2517" s="24" t="s">
        <v>129</v>
      </c>
      <c r="BM2517" s="22" t="str">
        <f ca="1">+IF(Tabla1[[#This Row],[FECHA INGRESO]]&gt;=44986,IF((TODAY()-Tabla1[[#This Row],[FECHA INGRESO]])&gt;=50,"ALERTA","TODAVÍA FALTA"),"N/A")</f>
        <v>N/A</v>
      </c>
      <c r="BN2517" s="7">
        <f>IFERROR((_xlfn.DAYS(Tabla1[[#This Row],[FECHA INGRESO]],Tabla1[[#This Row],[FECHA RETIRO]]))/30,"")</f>
        <v>-17.033333333333335</v>
      </c>
    </row>
    <row r="2518" spans="1:66" x14ac:dyDescent="0.35">
      <c r="A2518" s="34">
        <v>79978516</v>
      </c>
      <c r="B2518" s="22" t="s">
        <v>14050</v>
      </c>
      <c r="C2518" s="23">
        <v>44263</v>
      </c>
      <c r="D2518" s="23" t="s">
        <v>266</v>
      </c>
      <c r="E2518" s="23" t="s">
        <v>111</v>
      </c>
      <c r="F2518" s="23" t="s">
        <v>70</v>
      </c>
      <c r="G2518" s="24"/>
      <c r="H2518" s="24">
        <v>24104763261</v>
      </c>
      <c r="I2518" s="24" t="s">
        <v>72</v>
      </c>
      <c r="J2518" s="24">
        <f>DATEDIF(Tabla1[[#This Row],[FECHA DE NACIMIENTO]],Tabla1[[#This Row],[FECHA ACTUAL]],"Y")</f>
        <v>42</v>
      </c>
      <c r="K2518" s="24" t="s">
        <v>73</v>
      </c>
      <c r="L2518" s="24" t="s">
        <v>74</v>
      </c>
      <c r="M2518" s="24">
        <v>1</v>
      </c>
      <c r="N2518" s="24">
        <v>0</v>
      </c>
      <c r="O2518" s="24">
        <v>3</v>
      </c>
      <c r="P2518" s="24" t="s">
        <v>101</v>
      </c>
      <c r="Q2518" s="23">
        <v>29565</v>
      </c>
      <c r="R2518" s="24" t="s">
        <v>76</v>
      </c>
      <c r="S2518" s="25">
        <v>45119</v>
      </c>
      <c r="T2518" s="24"/>
      <c r="U2518" s="24">
        <v>3013702423</v>
      </c>
      <c r="V2518" s="33" t="s">
        <v>14051</v>
      </c>
      <c r="W2518" s="24" t="s">
        <v>14052</v>
      </c>
      <c r="X2518" s="24" t="s">
        <v>7861</v>
      </c>
      <c r="Y2518" s="24" t="s">
        <v>14053</v>
      </c>
      <c r="Z2518" s="24" t="s">
        <v>82</v>
      </c>
      <c r="AA2518" s="24">
        <v>3012996995</v>
      </c>
      <c r="AB2518" s="24" t="s">
        <v>77</v>
      </c>
      <c r="AC2518" s="24" t="s">
        <v>77</v>
      </c>
      <c r="AD2518" s="24" t="s">
        <v>77</v>
      </c>
      <c r="AE2518" s="26" t="s">
        <v>151</v>
      </c>
      <c r="AF2518" s="26"/>
      <c r="AG2518" s="26"/>
      <c r="AH2518" s="27" t="s">
        <v>239</v>
      </c>
      <c r="AI2518" s="27" t="s">
        <v>8660</v>
      </c>
      <c r="AJ2518" s="27" t="s">
        <v>8661</v>
      </c>
      <c r="AK2518" s="24" t="s">
        <v>89</v>
      </c>
      <c r="AL2518" s="24" t="s">
        <v>90</v>
      </c>
      <c r="AM2518" s="23">
        <v>44263</v>
      </c>
      <c r="AN2518" s="28">
        <v>11810838</v>
      </c>
      <c r="AO2518" s="28">
        <v>0</v>
      </c>
      <c r="AP2518" s="24"/>
      <c r="AQ2518" s="24"/>
      <c r="AR2518" s="24"/>
      <c r="AS2518" s="24"/>
      <c r="AT2518" s="24"/>
      <c r="AU2518" s="24"/>
      <c r="AV2518" s="24"/>
      <c r="AW2518" s="24">
        <v>0</v>
      </c>
      <c r="AX2518" s="24"/>
      <c r="AY2518" s="24"/>
      <c r="AZ2518" s="24"/>
      <c r="BA2518" s="24"/>
      <c r="BB2518" s="24"/>
      <c r="BC2518" s="24"/>
      <c r="BD2518" s="24">
        <v>0</v>
      </c>
      <c r="BE2518" s="24">
        <v>0</v>
      </c>
      <c r="BF2518" s="23"/>
      <c r="BG2518" s="23"/>
      <c r="BH2518" s="23">
        <v>44392</v>
      </c>
      <c r="BI2518" s="26" t="s">
        <v>466</v>
      </c>
      <c r="BJ2518" s="26" t="s">
        <v>14054</v>
      </c>
      <c r="BK2518" s="29">
        <v>0</v>
      </c>
      <c r="BL2518" s="24" t="s">
        <v>129</v>
      </c>
      <c r="BM2518" s="22" t="str">
        <f ca="1">+IF(Tabla1[[#This Row],[FECHA INGRESO]]&gt;=44986,IF((TODAY()-Tabla1[[#This Row],[FECHA INGRESO]])&gt;=50,"ALERTA","TODAVÍA FALTA"),"N/A")</f>
        <v>N/A</v>
      </c>
      <c r="BN2518" s="7">
        <f>IFERROR((_xlfn.DAYS(Tabla1[[#This Row],[FECHA INGRESO]],Tabla1[[#This Row],[FECHA RETIRO]]))/30,"")</f>
        <v>-4.3</v>
      </c>
    </row>
    <row r="2519" spans="1:66" x14ac:dyDescent="0.35">
      <c r="A2519" s="34">
        <v>1020805513</v>
      </c>
      <c r="B2519" s="22" t="s">
        <v>14055</v>
      </c>
      <c r="C2519" s="23">
        <v>44263</v>
      </c>
      <c r="D2519" s="23" t="s">
        <v>188</v>
      </c>
      <c r="E2519" s="23" t="s">
        <v>111</v>
      </c>
      <c r="F2519" s="23" t="s">
        <v>110</v>
      </c>
      <c r="G2519" s="24"/>
      <c r="H2519" s="24">
        <v>24104739059</v>
      </c>
      <c r="I2519" s="24" t="s">
        <v>95</v>
      </c>
      <c r="J2519" s="24">
        <f>DATEDIF(Tabla1[[#This Row],[FECHA DE NACIMIENTO]],Tabla1[[#This Row],[FECHA ACTUAL]],"Y")</f>
        <v>28</v>
      </c>
      <c r="K2519" s="24" t="s">
        <v>96</v>
      </c>
      <c r="L2519" s="24" t="s">
        <v>234</v>
      </c>
      <c r="M2519" s="24">
        <v>1</v>
      </c>
      <c r="N2519" s="24">
        <v>2</v>
      </c>
      <c r="O2519" s="24">
        <v>2</v>
      </c>
      <c r="P2519" s="24" t="s">
        <v>101</v>
      </c>
      <c r="Q2519" s="23">
        <v>34858</v>
      </c>
      <c r="R2519" s="24" t="s">
        <v>76</v>
      </c>
      <c r="S2519" s="25">
        <v>45119</v>
      </c>
      <c r="T2519" s="24"/>
      <c r="U2519" s="24">
        <v>3213051125</v>
      </c>
      <c r="V2519" s="33" t="s">
        <v>14056</v>
      </c>
      <c r="W2519" s="24" t="s">
        <v>14057</v>
      </c>
      <c r="X2519" s="24" t="s">
        <v>11026</v>
      </c>
      <c r="Y2519" s="24" t="s">
        <v>14058</v>
      </c>
      <c r="Z2519" s="24" t="s">
        <v>82</v>
      </c>
      <c r="AA2519" s="24">
        <v>3212255078</v>
      </c>
      <c r="AB2519" s="24" t="s">
        <v>77</v>
      </c>
      <c r="AC2519" s="24" t="s">
        <v>77</v>
      </c>
      <c r="AD2519" s="24" t="s">
        <v>77</v>
      </c>
      <c r="AE2519" s="26" t="s">
        <v>151</v>
      </c>
      <c r="AF2519" s="26"/>
      <c r="AG2519" s="26"/>
      <c r="AH2519" s="27" t="s">
        <v>3042</v>
      </c>
      <c r="AI2519" s="27" t="s">
        <v>9232</v>
      </c>
      <c r="AJ2519" s="27" t="s">
        <v>9317</v>
      </c>
      <c r="AK2519" s="24" t="s">
        <v>121</v>
      </c>
      <c r="AL2519" s="24" t="s">
        <v>7086</v>
      </c>
      <c r="AM2519" s="23">
        <v>44263</v>
      </c>
      <c r="AN2519" s="28">
        <v>908526</v>
      </c>
      <c r="AO2519" s="28">
        <v>106454</v>
      </c>
      <c r="AP2519" s="24"/>
      <c r="AQ2519" s="24"/>
      <c r="AR2519" s="24"/>
      <c r="AS2519" s="24"/>
      <c r="AT2519" s="24" t="e">
        <v>#N/A</v>
      </c>
      <c r="AU2519" s="24" t="e">
        <v>#N/A</v>
      </c>
      <c r="AV2519" s="24" t="e">
        <v>#N/A</v>
      </c>
      <c r="AW2519" s="24"/>
      <c r="AX2519" s="24"/>
      <c r="AY2519" s="24"/>
      <c r="AZ2519" s="24"/>
      <c r="BA2519" s="24"/>
      <c r="BB2519" s="24"/>
      <c r="BC2519" s="24"/>
      <c r="BD2519" s="24">
        <v>0</v>
      </c>
      <c r="BE2519" s="24">
        <v>0</v>
      </c>
      <c r="BF2519" s="23"/>
      <c r="BG2519" s="23"/>
      <c r="BH2519" s="23">
        <v>44278</v>
      </c>
      <c r="BI2519" s="26" t="s">
        <v>10014</v>
      </c>
      <c r="BJ2519" s="26" t="s">
        <v>10862</v>
      </c>
      <c r="BK2519" s="29">
        <v>0</v>
      </c>
      <c r="BL2519" s="24" t="s">
        <v>129</v>
      </c>
      <c r="BM2519" s="22" t="str">
        <f ca="1">+IF(Tabla1[[#This Row],[FECHA INGRESO]]&gt;=44986,IF((TODAY()-Tabla1[[#This Row],[FECHA INGRESO]])&gt;=50,"ALERTA","TODAVÍA FALTA"),"N/A")</f>
        <v>N/A</v>
      </c>
      <c r="BN2519" s="7">
        <f>IFERROR((_xlfn.DAYS(Tabla1[[#This Row],[FECHA INGRESO]],Tabla1[[#This Row],[FECHA RETIRO]]))/30,"")</f>
        <v>-0.5</v>
      </c>
    </row>
    <row r="2520" spans="1:66" x14ac:dyDescent="0.35">
      <c r="A2520" s="34">
        <v>1013655381</v>
      </c>
      <c r="B2520" s="22" t="s">
        <v>14059</v>
      </c>
      <c r="C2520" s="23">
        <v>44263</v>
      </c>
      <c r="D2520" s="23" t="s">
        <v>157</v>
      </c>
      <c r="E2520" s="24" t="s">
        <v>94</v>
      </c>
      <c r="F2520" s="23" t="s">
        <v>70</v>
      </c>
      <c r="G2520" s="24"/>
      <c r="H2520" s="24">
        <v>24104735381</v>
      </c>
      <c r="I2520" s="24" t="s">
        <v>72</v>
      </c>
      <c r="J2520" s="24">
        <f>DATEDIF(Tabla1[[#This Row],[FECHA DE NACIMIENTO]],Tabla1[[#This Row],[FECHA ACTUAL]],"Y")</f>
        <v>28</v>
      </c>
      <c r="K2520" s="24" t="s">
        <v>73</v>
      </c>
      <c r="L2520" s="24" t="s">
        <v>112</v>
      </c>
      <c r="M2520" s="24">
        <v>0</v>
      </c>
      <c r="N2520" s="24">
        <v>1</v>
      </c>
      <c r="O2520" s="24">
        <v>3</v>
      </c>
      <c r="P2520" s="24" t="s">
        <v>101</v>
      </c>
      <c r="Q2520" s="23">
        <v>34711</v>
      </c>
      <c r="R2520" s="24" t="s">
        <v>76</v>
      </c>
      <c r="S2520" s="25">
        <v>45119</v>
      </c>
      <c r="T2520" s="24">
        <v>8046618</v>
      </c>
      <c r="U2520" s="24">
        <v>3138699739</v>
      </c>
      <c r="V2520" s="33" t="s">
        <v>14060</v>
      </c>
      <c r="W2520" s="24" t="s">
        <v>14061</v>
      </c>
      <c r="X2520" s="24" t="s">
        <v>14062</v>
      </c>
      <c r="Y2520" s="24" t="s">
        <v>14063</v>
      </c>
      <c r="Z2520" s="24" t="s">
        <v>117</v>
      </c>
      <c r="AA2520" s="24">
        <v>3102276826</v>
      </c>
      <c r="AB2520" s="24" t="s">
        <v>77</v>
      </c>
      <c r="AC2520" s="24" t="s">
        <v>77</v>
      </c>
      <c r="AD2520" s="24" t="s">
        <v>77</v>
      </c>
      <c r="AE2520" s="26" t="s">
        <v>151</v>
      </c>
      <c r="AF2520" s="26"/>
      <c r="AG2520" s="26"/>
      <c r="AH2520" s="27" t="s">
        <v>3042</v>
      </c>
      <c r="AI2520" s="27" t="s">
        <v>9232</v>
      </c>
      <c r="AJ2520" s="27" t="s">
        <v>9317</v>
      </c>
      <c r="AK2520" s="24" t="s">
        <v>121</v>
      </c>
      <c r="AL2520" s="24" t="s">
        <v>7086</v>
      </c>
      <c r="AM2520" s="23">
        <v>44263</v>
      </c>
      <c r="AN2520" s="28">
        <v>908526</v>
      </c>
      <c r="AO2520" s="28">
        <v>106454</v>
      </c>
      <c r="AP2520" s="24"/>
      <c r="AQ2520" s="24"/>
      <c r="AR2520" s="24"/>
      <c r="AS2520" s="24"/>
      <c r="AT2520" s="24"/>
      <c r="AU2520" s="24"/>
      <c r="AV2520" s="24"/>
      <c r="AW2520" s="24">
        <v>0</v>
      </c>
      <c r="AX2520" s="24"/>
      <c r="AY2520" s="24"/>
      <c r="AZ2520" s="24"/>
      <c r="BA2520" s="24"/>
      <c r="BB2520" s="24"/>
      <c r="BC2520" s="24"/>
      <c r="BD2520" s="24">
        <v>0</v>
      </c>
      <c r="BE2520" s="24">
        <v>0</v>
      </c>
      <c r="BF2520" s="23"/>
      <c r="BG2520" s="23"/>
      <c r="BH2520" s="23">
        <v>44422</v>
      </c>
      <c r="BI2520" s="26" t="s">
        <v>466</v>
      </c>
      <c r="BJ2520" s="26" t="s">
        <v>273</v>
      </c>
      <c r="BK2520" s="29">
        <v>0</v>
      </c>
      <c r="BL2520" s="24" t="s">
        <v>129</v>
      </c>
      <c r="BM2520" s="22" t="str">
        <f ca="1">+IF(Tabla1[[#This Row],[FECHA INGRESO]]&gt;=44986,IF((TODAY()-Tabla1[[#This Row],[FECHA INGRESO]])&gt;=50,"ALERTA","TODAVÍA FALTA"),"N/A")</f>
        <v>N/A</v>
      </c>
      <c r="BN2520" s="7">
        <f>IFERROR((_xlfn.DAYS(Tabla1[[#This Row],[FECHA INGRESO]],Tabla1[[#This Row],[FECHA RETIRO]]))/30,"")</f>
        <v>-5.3</v>
      </c>
    </row>
    <row r="2521" spans="1:66" x14ac:dyDescent="0.35">
      <c r="A2521" s="34">
        <v>1000834216</v>
      </c>
      <c r="B2521" s="22" t="s">
        <v>14064</v>
      </c>
      <c r="C2521" s="23">
        <v>44263</v>
      </c>
      <c r="D2521" s="23" t="s">
        <v>188</v>
      </c>
      <c r="E2521" s="23" t="s">
        <v>69</v>
      </c>
      <c r="F2521" s="23" t="s">
        <v>70</v>
      </c>
      <c r="G2521" s="24"/>
      <c r="H2521" s="24">
        <v>24104729951</v>
      </c>
      <c r="I2521" s="24" t="s">
        <v>95</v>
      </c>
      <c r="J2521" s="24">
        <f>DATEDIF(Tabla1[[#This Row],[FECHA DE NACIMIENTO]],Tabla1[[#This Row],[FECHA ACTUAL]],"Y")</f>
        <v>23</v>
      </c>
      <c r="K2521" s="24" t="s">
        <v>96</v>
      </c>
      <c r="L2521" s="24" t="s">
        <v>112</v>
      </c>
      <c r="M2521" s="24">
        <v>0</v>
      </c>
      <c r="N2521" s="24">
        <v>0</v>
      </c>
      <c r="O2521" s="24">
        <v>2</v>
      </c>
      <c r="P2521" s="24" t="s">
        <v>101</v>
      </c>
      <c r="Q2521" s="23">
        <v>36576</v>
      </c>
      <c r="R2521" s="24" t="s">
        <v>76</v>
      </c>
      <c r="S2521" s="25">
        <v>45119</v>
      </c>
      <c r="T2521" s="24">
        <v>8031050</v>
      </c>
      <c r="U2521" s="24">
        <v>3046664986</v>
      </c>
      <c r="V2521" s="33" t="s">
        <v>14065</v>
      </c>
      <c r="W2521" s="24" t="s">
        <v>14066</v>
      </c>
      <c r="X2521" s="24" t="s">
        <v>14067</v>
      </c>
      <c r="Y2521" s="24" t="s">
        <v>14068</v>
      </c>
      <c r="Z2521" s="24" t="s">
        <v>117</v>
      </c>
      <c r="AA2521" s="24">
        <v>3143656449</v>
      </c>
      <c r="AB2521" s="24" t="s">
        <v>77</v>
      </c>
      <c r="AC2521" s="24" t="s">
        <v>77</v>
      </c>
      <c r="AD2521" s="24" t="s">
        <v>77</v>
      </c>
      <c r="AE2521" s="26" t="s">
        <v>151</v>
      </c>
      <c r="AF2521" s="26"/>
      <c r="AG2521" s="26"/>
      <c r="AH2521" s="27" t="s">
        <v>184</v>
      </c>
      <c r="AI2521" s="27" t="s">
        <v>1612</v>
      </c>
      <c r="AJ2521" s="27" t="s">
        <v>487</v>
      </c>
      <c r="AK2521" s="24" t="s">
        <v>121</v>
      </c>
      <c r="AL2521" s="24" t="s">
        <v>7086</v>
      </c>
      <c r="AM2521" s="23">
        <v>44263</v>
      </c>
      <c r="AN2521" s="28">
        <v>908526</v>
      </c>
      <c r="AO2521" s="28">
        <v>106454</v>
      </c>
      <c r="AP2521" s="24"/>
      <c r="AQ2521" s="24"/>
      <c r="AR2521" s="24"/>
      <c r="AS2521" s="24"/>
      <c r="AT2521" s="24" t="e">
        <v>#N/A</v>
      </c>
      <c r="AU2521" s="24" t="e">
        <v>#N/A</v>
      </c>
      <c r="AV2521" s="24" t="e">
        <v>#N/A</v>
      </c>
      <c r="AW2521" s="24"/>
      <c r="AX2521" s="24"/>
      <c r="AY2521" s="24"/>
      <c r="AZ2521" s="24"/>
      <c r="BA2521" s="24"/>
      <c r="BB2521" s="24"/>
      <c r="BC2521" s="24"/>
      <c r="BD2521" s="24">
        <v>0</v>
      </c>
      <c r="BE2521" s="24">
        <v>0</v>
      </c>
      <c r="BF2521" s="23"/>
      <c r="BG2521" s="23"/>
      <c r="BH2521" s="23">
        <v>44301</v>
      </c>
      <c r="BI2521" s="26" t="s">
        <v>127</v>
      </c>
      <c r="BJ2521" s="26" t="s">
        <v>273</v>
      </c>
      <c r="BK2521" s="29">
        <v>0</v>
      </c>
      <c r="BL2521" s="24" t="s">
        <v>129</v>
      </c>
      <c r="BM2521" s="22" t="str">
        <f ca="1">+IF(Tabla1[[#This Row],[FECHA INGRESO]]&gt;=44986,IF((TODAY()-Tabla1[[#This Row],[FECHA INGRESO]])&gt;=50,"ALERTA","TODAVÍA FALTA"),"N/A")</f>
        <v>N/A</v>
      </c>
      <c r="BN2521" s="7">
        <f>IFERROR((_xlfn.DAYS(Tabla1[[#This Row],[FECHA INGRESO]],Tabla1[[#This Row],[FECHA RETIRO]]))/30,"")</f>
        <v>-1.2666666666666666</v>
      </c>
    </row>
    <row r="2522" spans="1:66" x14ac:dyDescent="0.35">
      <c r="A2522" s="34">
        <v>1000119046</v>
      </c>
      <c r="B2522" s="22" t="s">
        <v>14069</v>
      </c>
      <c r="C2522" s="23">
        <v>44267</v>
      </c>
      <c r="D2522" s="23" t="s">
        <v>131</v>
      </c>
      <c r="E2522" s="24" t="s">
        <v>94</v>
      </c>
      <c r="F2522" s="23" t="s">
        <v>70</v>
      </c>
      <c r="G2522" s="24"/>
      <c r="H2522" s="24">
        <v>24104850374</v>
      </c>
      <c r="I2522" s="24" t="s">
        <v>95</v>
      </c>
      <c r="J2522" s="24">
        <f>DATEDIF(Tabla1[[#This Row],[FECHA DE NACIMIENTO]],Tabla1[[#This Row],[FECHA ACTUAL]],"Y")</f>
        <v>22</v>
      </c>
      <c r="K2522" s="24" t="s">
        <v>73</v>
      </c>
      <c r="L2522" s="24" t="s">
        <v>112</v>
      </c>
      <c r="M2522" s="24">
        <v>0</v>
      </c>
      <c r="N2522" s="24">
        <v>0</v>
      </c>
      <c r="O2522" s="24">
        <v>2</v>
      </c>
      <c r="P2522" s="24" t="s">
        <v>101</v>
      </c>
      <c r="Q2522" s="23">
        <v>36965</v>
      </c>
      <c r="R2522" s="24" t="s">
        <v>76</v>
      </c>
      <c r="S2522" s="25">
        <v>45119</v>
      </c>
      <c r="T2522" s="24"/>
      <c r="U2522" s="24">
        <v>3164288623</v>
      </c>
      <c r="V2522" s="33" t="s">
        <v>14070</v>
      </c>
      <c r="W2522" s="24" t="s">
        <v>14071</v>
      </c>
      <c r="X2522" s="24" t="s">
        <v>14072</v>
      </c>
      <c r="Y2522" s="24" t="s">
        <v>14073</v>
      </c>
      <c r="Z2522" s="24" t="s">
        <v>117</v>
      </c>
      <c r="AA2522" s="24">
        <v>3108936454</v>
      </c>
      <c r="AB2522" s="24" t="s">
        <v>83</v>
      </c>
      <c r="AC2522" s="24" t="s">
        <v>101</v>
      </c>
      <c r="AD2522" s="24" t="e">
        <v>#REF!</v>
      </c>
      <c r="AE2522" s="26" t="s">
        <v>183</v>
      </c>
      <c r="AF2522" s="26"/>
      <c r="AG2522" s="26"/>
      <c r="AH2522" s="27" t="s">
        <v>3042</v>
      </c>
      <c r="AI2522" s="27" t="s">
        <v>9232</v>
      </c>
      <c r="AJ2522" s="27" t="s">
        <v>9317</v>
      </c>
      <c r="AK2522" s="24" t="s">
        <v>121</v>
      </c>
      <c r="AL2522" s="24" t="s">
        <v>7086</v>
      </c>
      <c r="AM2522" s="23">
        <v>44264</v>
      </c>
      <c r="AN2522" s="28">
        <v>908526</v>
      </c>
      <c r="AO2522" s="28">
        <v>106454</v>
      </c>
      <c r="AP2522" s="24"/>
      <c r="AQ2522" s="24"/>
      <c r="AR2522" s="24"/>
      <c r="AS2522" s="24"/>
      <c r="AT2522" s="24"/>
      <c r="AU2522" s="24"/>
      <c r="AV2522" s="24"/>
      <c r="AW2522" s="24">
        <v>0</v>
      </c>
      <c r="AX2522" s="24"/>
      <c r="AY2522" s="24"/>
      <c r="AZ2522" s="24"/>
      <c r="BA2522" s="24"/>
      <c r="BB2522" s="24"/>
      <c r="BC2522" s="24"/>
      <c r="BD2522" s="24">
        <v>0</v>
      </c>
      <c r="BE2522" s="24">
        <v>0</v>
      </c>
      <c r="BF2522" s="23"/>
      <c r="BG2522" s="23"/>
      <c r="BH2522" s="23">
        <v>44559</v>
      </c>
      <c r="BI2522" s="26" t="s">
        <v>466</v>
      </c>
      <c r="BJ2522" s="26" t="s">
        <v>8265</v>
      </c>
      <c r="BK2522" s="29">
        <v>0</v>
      </c>
      <c r="BL2522" s="24" t="s">
        <v>129</v>
      </c>
      <c r="BM2522" s="22" t="str">
        <f ca="1">+IF(Tabla1[[#This Row],[FECHA INGRESO]]&gt;=44986,IF((TODAY()-Tabla1[[#This Row],[FECHA INGRESO]])&gt;=50,"ALERTA","TODAVÍA FALTA"),"N/A")</f>
        <v>N/A</v>
      </c>
      <c r="BN2522" s="7">
        <f>IFERROR((_xlfn.DAYS(Tabla1[[#This Row],[FECHA INGRESO]],Tabla1[[#This Row],[FECHA RETIRO]]))/30,"")</f>
        <v>-9.8333333333333339</v>
      </c>
    </row>
    <row r="2523" spans="1:66" x14ac:dyDescent="0.35">
      <c r="A2523" s="34">
        <v>1069496885</v>
      </c>
      <c r="B2523" s="22" t="s">
        <v>14074</v>
      </c>
      <c r="C2523" s="23">
        <v>44267</v>
      </c>
      <c r="D2523" s="23" t="s">
        <v>266</v>
      </c>
      <c r="E2523" s="23" t="s">
        <v>111</v>
      </c>
      <c r="F2523" s="23" t="s">
        <v>111</v>
      </c>
      <c r="G2523" s="24"/>
      <c r="H2523" s="24">
        <v>24104850451</v>
      </c>
      <c r="I2523" s="24" t="s">
        <v>72</v>
      </c>
      <c r="J2523" s="24">
        <f>DATEDIF(Tabla1[[#This Row],[FECHA DE NACIMIENTO]],Tabla1[[#This Row],[FECHA ACTUAL]],"Y")</f>
        <v>28</v>
      </c>
      <c r="K2523" s="24" t="s">
        <v>73</v>
      </c>
      <c r="L2523" s="24" t="s">
        <v>112</v>
      </c>
      <c r="M2523" s="24">
        <v>0</v>
      </c>
      <c r="N2523" s="24">
        <v>0</v>
      </c>
      <c r="O2523" s="24">
        <v>3</v>
      </c>
      <c r="P2523" s="24" t="s">
        <v>101</v>
      </c>
      <c r="Q2523" s="23">
        <v>34861</v>
      </c>
      <c r="R2523" s="24" t="s">
        <v>5200</v>
      </c>
      <c r="S2523" s="25">
        <v>45119</v>
      </c>
      <c r="T2523" s="24"/>
      <c r="U2523" s="24">
        <v>3118467395</v>
      </c>
      <c r="V2523" s="33" t="s">
        <v>14075</v>
      </c>
      <c r="W2523" s="24" t="s">
        <v>14076</v>
      </c>
      <c r="X2523" s="24" t="s">
        <v>730</v>
      </c>
      <c r="Y2523" s="24" t="s">
        <v>14077</v>
      </c>
      <c r="Z2523" s="24" t="s">
        <v>117</v>
      </c>
      <c r="AA2523" s="24">
        <v>3123525690</v>
      </c>
      <c r="AB2523" s="24" t="s">
        <v>77</v>
      </c>
      <c r="AC2523" s="24" t="s">
        <v>77</v>
      </c>
      <c r="AD2523" s="24" t="s">
        <v>77</v>
      </c>
      <c r="AE2523" s="26" t="s">
        <v>151</v>
      </c>
      <c r="AF2523" s="26"/>
      <c r="AG2523" s="26"/>
      <c r="AH2523" s="27" t="s">
        <v>3042</v>
      </c>
      <c r="AI2523" s="27" t="s">
        <v>9232</v>
      </c>
      <c r="AJ2523" s="27" t="s">
        <v>9317</v>
      </c>
      <c r="AK2523" s="24" t="s">
        <v>121</v>
      </c>
      <c r="AL2523" s="24" t="s">
        <v>7086</v>
      </c>
      <c r="AM2523" s="23">
        <v>44264</v>
      </c>
      <c r="AN2523" s="28">
        <v>908526</v>
      </c>
      <c r="AO2523" s="28">
        <v>106454</v>
      </c>
      <c r="AP2523" s="24"/>
      <c r="AQ2523" s="24"/>
      <c r="AR2523" s="24"/>
      <c r="AS2523" s="24"/>
      <c r="AT2523" s="24"/>
      <c r="AU2523" s="24"/>
      <c r="AV2523" s="24"/>
      <c r="AW2523" s="24">
        <v>0</v>
      </c>
      <c r="AX2523" s="24"/>
      <c r="AY2523" s="24"/>
      <c r="AZ2523" s="24"/>
      <c r="BA2523" s="24"/>
      <c r="BB2523" s="24"/>
      <c r="BC2523" s="24"/>
      <c r="BD2523" s="24">
        <v>0</v>
      </c>
      <c r="BE2523" s="24">
        <v>0</v>
      </c>
      <c r="BF2523" s="23"/>
      <c r="BG2523" s="23"/>
      <c r="BH2523" s="23">
        <v>44413</v>
      </c>
      <c r="BI2523" s="26" t="s">
        <v>466</v>
      </c>
      <c r="BJ2523" s="26" t="s">
        <v>10292</v>
      </c>
      <c r="BK2523" s="29">
        <v>0</v>
      </c>
      <c r="BL2523" s="24" t="s">
        <v>129</v>
      </c>
      <c r="BM2523" s="22" t="str">
        <f ca="1">+IF(Tabla1[[#This Row],[FECHA INGRESO]]&gt;=44986,IF((TODAY()-Tabla1[[#This Row],[FECHA INGRESO]])&gt;=50,"ALERTA","TODAVÍA FALTA"),"N/A")</f>
        <v>N/A</v>
      </c>
      <c r="BN2523" s="7">
        <f>IFERROR((_xlfn.DAYS(Tabla1[[#This Row],[FECHA INGRESO]],Tabla1[[#This Row],[FECHA RETIRO]]))/30,"")</f>
        <v>-4.9666666666666668</v>
      </c>
    </row>
    <row r="2524" spans="1:66" x14ac:dyDescent="0.35">
      <c r="A2524" s="34">
        <v>43973296</v>
      </c>
      <c r="B2524" s="22" t="s">
        <v>14078</v>
      </c>
      <c r="C2524" s="23">
        <v>44264</v>
      </c>
      <c r="D2524" s="23" t="s">
        <v>582</v>
      </c>
      <c r="E2524" s="24" t="s">
        <v>94</v>
      </c>
      <c r="F2524" s="23" t="s">
        <v>111</v>
      </c>
      <c r="G2524" s="24"/>
      <c r="H2524" s="24">
        <v>24104811470</v>
      </c>
      <c r="I2524" s="24" t="s">
        <v>95</v>
      </c>
      <c r="J2524" s="24">
        <f>DATEDIF(Tabla1[[#This Row],[FECHA DE NACIMIENTO]],Tabla1[[#This Row],[FECHA ACTUAL]],"Y")</f>
        <v>39</v>
      </c>
      <c r="K2524" s="24" t="s">
        <v>73</v>
      </c>
      <c r="L2524" s="24" t="s">
        <v>112</v>
      </c>
      <c r="M2524" s="24">
        <v>0</v>
      </c>
      <c r="N2524" s="24">
        <v>1</v>
      </c>
      <c r="O2524" s="24">
        <v>2</v>
      </c>
      <c r="P2524" s="24" t="s">
        <v>101</v>
      </c>
      <c r="Q2524" s="23">
        <v>30721</v>
      </c>
      <c r="R2524" s="24" t="s">
        <v>830</v>
      </c>
      <c r="S2524" s="25">
        <v>45119</v>
      </c>
      <c r="T2524" s="24">
        <v>5833793</v>
      </c>
      <c r="U2524" s="24">
        <v>3114699010</v>
      </c>
      <c r="V2524" s="33" t="s">
        <v>14079</v>
      </c>
      <c r="W2524" s="24" t="s">
        <v>14080</v>
      </c>
      <c r="X2524" s="24" t="s">
        <v>6508</v>
      </c>
      <c r="Y2524" s="24" t="s">
        <v>14081</v>
      </c>
      <c r="Z2524" s="24" t="s">
        <v>117</v>
      </c>
      <c r="AA2524" s="24">
        <v>3128689128</v>
      </c>
      <c r="AB2524" s="24" t="s">
        <v>77</v>
      </c>
      <c r="AC2524" s="24" t="s">
        <v>77</v>
      </c>
      <c r="AD2524" s="24" t="s">
        <v>77</v>
      </c>
      <c r="AE2524" s="26" t="s">
        <v>151</v>
      </c>
      <c r="AF2524" s="26"/>
      <c r="AG2524" s="26"/>
      <c r="AH2524" s="27" t="s">
        <v>184</v>
      </c>
      <c r="AI2524" s="27" t="s">
        <v>515</v>
      </c>
      <c r="AJ2524" s="27" t="s">
        <v>515</v>
      </c>
      <c r="AK2524" s="24" t="s">
        <v>121</v>
      </c>
      <c r="AL2524" s="24" t="s">
        <v>7086</v>
      </c>
      <c r="AM2524" s="23">
        <v>44264</v>
      </c>
      <c r="AN2524" s="28">
        <v>908526</v>
      </c>
      <c r="AO2524" s="28">
        <v>106454</v>
      </c>
      <c r="AP2524" s="24"/>
      <c r="AQ2524" s="24"/>
      <c r="AR2524" s="24"/>
      <c r="AS2524" s="24"/>
      <c r="AT2524" s="24"/>
      <c r="AU2524" s="24"/>
      <c r="AV2524" s="24"/>
      <c r="AW2524" s="24">
        <v>0</v>
      </c>
      <c r="AX2524" s="24"/>
      <c r="AY2524" s="24"/>
      <c r="AZ2524" s="24"/>
      <c r="BA2524" s="24"/>
      <c r="BB2524" s="24"/>
      <c r="BC2524" s="24"/>
      <c r="BD2524" s="24">
        <v>0</v>
      </c>
      <c r="BE2524" s="24">
        <v>0</v>
      </c>
      <c r="BF2524" s="23"/>
      <c r="BG2524" s="23"/>
      <c r="BH2524" s="23">
        <v>44510</v>
      </c>
      <c r="BI2524" s="26" t="s">
        <v>127</v>
      </c>
      <c r="BJ2524" s="26" t="s">
        <v>273</v>
      </c>
      <c r="BK2524" s="29">
        <v>0</v>
      </c>
      <c r="BL2524" s="24" t="s">
        <v>129</v>
      </c>
      <c r="BM2524" s="22" t="str">
        <f ca="1">+IF(Tabla1[[#This Row],[FECHA INGRESO]]&gt;=44986,IF((TODAY()-Tabla1[[#This Row],[FECHA INGRESO]])&gt;=50,"ALERTA","TODAVÍA FALTA"),"N/A")</f>
        <v>N/A</v>
      </c>
      <c r="BN2524" s="7">
        <f>IFERROR((_xlfn.DAYS(Tabla1[[#This Row],[FECHA INGRESO]],Tabla1[[#This Row],[FECHA RETIRO]]))/30,"")</f>
        <v>-8.1999999999999993</v>
      </c>
    </row>
    <row r="2525" spans="1:66" x14ac:dyDescent="0.35">
      <c r="A2525" s="21">
        <v>1014264584</v>
      </c>
      <c r="B2525" s="22" t="s">
        <v>14082</v>
      </c>
      <c r="C2525" s="23">
        <v>44270</v>
      </c>
      <c r="D2525" s="23" t="s">
        <v>266</v>
      </c>
      <c r="E2525" s="23" t="s">
        <v>111</v>
      </c>
      <c r="F2525" s="23" t="s">
        <v>70</v>
      </c>
      <c r="G2525" s="24"/>
      <c r="H2525" s="24">
        <v>24104885356</v>
      </c>
      <c r="I2525" s="24" t="s">
        <v>95</v>
      </c>
      <c r="J2525" s="24">
        <f>DATEDIF(Tabla1[[#This Row],[FECHA DE NACIMIENTO]],Tabla1[[#This Row],[FECHA ACTUAL]],"Y")</f>
        <v>28</v>
      </c>
      <c r="K2525" s="24" t="s">
        <v>320</v>
      </c>
      <c r="L2525" s="24" t="s">
        <v>234</v>
      </c>
      <c r="M2525" s="24">
        <v>1</v>
      </c>
      <c r="N2525" s="24">
        <v>1</v>
      </c>
      <c r="O2525" s="24">
        <v>3</v>
      </c>
      <c r="P2525" s="24" t="s">
        <v>101</v>
      </c>
      <c r="Q2525" s="23">
        <v>34804</v>
      </c>
      <c r="R2525" s="24" t="s">
        <v>76</v>
      </c>
      <c r="S2525" s="25">
        <v>45119</v>
      </c>
      <c r="T2525" s="24"/>
      <c r="U2525" s="24">
        <v>3112654976</v>
      </c>
      <c r="V2525" s="33" t="s">
        <v>14083</v>
      </c>
      <c r="W2525" s="24" t="s">
        <v>14084</v>
      </c>
      <c r="X2525" s="24" t="s">
        <v>14085</v>
      </c>
      <c r="Y2525" s="24" t="s">
        <v>14086</v>
      </c>
      <c r="Z2525" s="24" t="s">
        <v>82</v>
      </c>
      <c r="AA2525" s="24">
        <v>3022827073</v>
      </c>
      <c r="AB2525" s="24" t="s">
        <v>101</v>
      </c>
      <c r="AC2525" s="24" t="s">
        <v>83</v>
      </c>
      <c r="AD2525" s="24" t="e">
        <v>#REF!</v>
      </c>
      <c r="AE2525" s="26" t="s">
        <v>183</v>
      </c>
      <c r="AF2525" s="26"/>
      <c r="AG2525" s="26" t="s">
        <v>75</v>
      </c>
      <c r="AH2525" s="27" t="s">
        <v>1599</v>
      </c>
      <c r="AI2525" s="27" t="s">
        <v>487</v>
      </c>
      <c r="AJ2525" s="27" t="s">
        <v>487</v>
      </c>
      <c r="AK2525" s="24" t="s">
        <v>121</v>
      </c>
      <c r="AL2525" s="24" t="s">
        <v>7086</v>
      </c>
      <c r="AM2525" s="23">
        <v>44270</v>
      </c>
      <c r="AN2525" s="28">
        <v>1472308</v>
      </c>
      <c r="AO2525" s="28">
        <v>117172</v>
      </c>
      <c r="AP2525" s="24" t="s">
        <v>14087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v>0</v>
      </c>
      <c r="BE2525" s="24">
        <v>0</v>
      </c>
      <c r="BF2525" s="23"/>
      <c r="BG2525" s="23"/>
      <c r="BH2525" s="23">
        <v>44743</v>
      </c>
      <c r="BI2525" s="26" t="s">
        <v>466</v>
      </c>
      <c r="BJ2525" s="26" t="s">
        <v>1550</v>
      </c>
      <c r="BK2525" s="29">
        <v>0</v>
      </c>
      <c r="BL2525" s="24" t="s">
        <v>129</v>
      </c>
      <c r="BM2525" s="22" t="str">
        <f ca="1">+IF(Tabla1[[#This Row],[FECHA INGRESO]]&gt;=44986,IF((TODAY()-Tabla1[[#This Row],[FECHA INGRESO]])&gt;=50,"ALERTA","TODAVÍA FALTA"),"N/A")</f>
        <v>N/A</v>
      </c>
      <c r="BN2525" s="7">
        <f>IFERROR((_xlfn.DAYS(Tabla1[[#This Row],[FECHA INGRESO]],Tabla1[[#This Row],[FECHA RETIRO]]))/30,"")</f>
        <v>-15.766666666666667</v>
      </c>
    </row>
    <row r="2526" spans="1:66" x14ac:dyDescent="0.35">
      <c r="A2526" s="21">
        <v>1006068397</v>
      </c>
      <c r="B2526" s="22" t="s">
        <v>14088</v>
      </c>
      <c r="C2526" s="23">
        <v>44270</v>
      </c>
      <c r="D2526" s="23" t="s">
        <v>188</v>
      </c>
      <c r="E2526" s="23" t="s">
        <v>111</v>
      </c>
      <c r="F2526" s="23" t="s">
        <v>70</v>
      </c>
      <c r="G2526" s="24"/>
      <c r="H2526" s="24">
        <v>24093383501</v>
      </c>
      <c r="I2526" s="24" t="s">
        <v>72</v>
      </c>
      <c r="J2526" s="24">
        <f>DATEDIF(Tabla1[[#This Row],[FECHA DE NACIMIENTO]],Tabla1[[#This Row],[FECHA ACTUAL]],"Y")</f>
        <v>27</v>
      </c>
      <c r="K2526" s="24" t="s">
        <v>96</v>
      </c>
      <c r="L2526" s="24" t="s">
        <v>112</v>
      </c>
      <c r="M2526" s="24">
        <v>0</v>
      </c>
      <c r="N2526" s="24">
        <v>0</v>
      </c>
      <c r="O2526" s="24">
        <v>2</v>
      </c>
      <c r="P2526" s="24" t="s">
        <v>101</v>
      </c>
      <c r="Q2526" s="23">
        <v>34955</v>
      </c>
      <c r="R2526" s="24" t="s">
        <v>76</v>
      </c>
      <c r="S2526" s="25">
        <v>45119</v>
      </c>
      <c r="T2526" s="24"/>
      <c r="U2526" s="24">
        <v>3502101090</v>
      </c>
      <c r="V2526" s="33" t="s">
        <v>9888</v>
      </c>
      <c r="W2526" s="24" t="s">
        <v>9889</v>
      </c>
      <c r="X2526" s="24" t="s">
        <v>953</v>
      </c>
      <c r="Y2526" s="24" t="s">
        <v>14089</v>
      </c>
      <c r="Z2526" s="24" t="s">
        <v>117</v>
      </c>
      <c r="AA2526" s="24">
        <v>3057484428</v>
      </c>
      <c r="AB2526" s="24" t="s">
        <v>101</v>
      </c>
      <c r="AC2526" s="24" t="s">
        <v>101</v>
      </c>
      <c r="AD2526" s="24" t="e">
        <v>#REF!</v>
      </c>
      <c r="AE2526" s="26" t="s">
        <v>183</v>
      </c>
      <c r="AF2526" s="26" t="s">
        <v>14090</v>
      </c>
      <c r="AG2526" s="26" t="s">
        <v>75</v>
      </c>
      <c r="AH2526" s="27" t="s">
        <v>184</v>
      </c>
      <c r="AI2526" s="27" t="s">
        <v>1612</v>
      </c>
      <c r="AJ2526" s="27" t="s">
        <v>487</v>
      </c>
      <c r="AK2526" s="24" t="s">
        <v>121</v>
      </c>
      <c r="AL2526" s="24" t="s">
        <v>7086</v>
      </c>
      <c r="AM2526" s="23">
        <v>44270</v>
      </c>
      <c r="AN2526" s="28">
        <v>1000000</v>
      </c>
      <c r="AO2526" s="28">
        <v>117172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80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v>0</v>
      </c>
      <c r="BE2526" s="24">
        <v>0</v>
      </c>
      <c r="BF2526" s="23"/>
      <c r="BG2526" s="23"/>
      <c r="BH2526" s="23">
        <v>44761</v>
      </c>
      <c r="BI2526" s="26" t="s">
        <v>466</v>
      </c>
      <c r="BJ2526" s="26" t="s">
        <v>3469</v>
      </c>
      <c r="BK2526" s="29">
        <v>0</v>
      </c>
      <c r="BL2526" s="24" t="s">
        <v>129</v>
      </c>
      <c r="BM2526" s="22" t="str">
        <f ca="1">+IF(Tabla1[[#This Row],[FECHA INGRESO]]&gt;=44986,IF((TODAY()-Tabla1[[#This Row],[FECHA INGRESO]])&gt;=50,"ALERTA","TODAVÍA FALTA"),"N/A")</f>
        <v>N/A</v>
      </c>
      <c r="BN2526" s="7">
        <f>IFERROR((_xlfn.DAYS(Tabla1[[#This Row],[FECHA INGRESO]],Tabla1[[#This Row],[FECHA RETIRO]]))/30,"")</f>
        <v>-16.366666666666667</v>
      </c>
    </row>
    <row r="2527" spans="1:66" x14ac:dyDescent="0.35">
      <c r="A2527" s="34">
        <v>1030646267</v>
      </c>
      <c r="B2527" s="22" t="s">
        <v>14091</v>
      </c>
      <c r="C2527" s="23">
        <v>44270</v>
      </c>
      <c r="D2527" s="23" t="s">
        <v>188</v>
      </c>
      <c r="E2527" s="23" t="s">
        <v>111</v>
      </c>
      <c r="F2527" s="23" t="s">
        <v>70</v>
      </c>
      <c r="G2527" s="24"/>
      <c r="H2527" s="24">
        <v>24104886436</v>
      </c>
      <c r="I2527" s="24" t="s">
        <v>95</v>
      </c>
      <c r="J2527" s="24">
        <f>DATEDIF(Tabla1[[#This Row],[FECHA DE NACIMIENTO]],Tabla1[[#This Row],[FECHA ACTUAL]],"Y")</f>
        <v>28</v>
      </c>
      <c r="K2527" s="24" t="s">
        <v>73</v>
      </c>
      <c r="L2527" s="24" t="s">
        <v>234</v>
      </c>
      <c r="M2527" s="24">
        <v>2</v>
      </c>
      <c r="N2527" s="24">
        <v>2</v>
      </c>
      <c r="O2527" s="24">
        <v>2</v>
      </c>
      <c r="P2527" s="24" t="s">
        <v>101</v>
      </c>
      <c r="Q2527" s="23">
        <v>34625</v>
      </c>
      <c r="R2527" s="24" t="s">
        <v>76</v>
      </c>
      <c r="S2527" s="25">
        <v>45119</v>
      </c>
      <c r="T2527" s="24">
        <v>3926803</v>
      </c>
      <c r="U2527" s="24">
        <v>3188212219</v>
      </c>
      <c r="V2527" s="33" t="s">
        <v>14092</v>
      </c>
      <c r="W2527" s="24" t="s">
        <v>14093</v>
      </c>
      <c r="X2527" s="24" t="s">
        <v>14094</v>
      </c>
      <c r="Y2527" s="24" t="s">
        <v>14095</v>
      </c>
      <c r="Z2527" s="24" t="s">
        <v>82</v>
      </c>
      <c r="AA2527" s="24">
        <v>3209653278</v>
      </c>
      <c r="AB2527" s="24" t="s">
        <v>77</v>
      </c>
      <c r="AC2527" s="24" t="s">
        <v>77</v>
      </c>
      <c r="AD2527" s="24" t="s">
        <v>77</v>
      </c>
      <c r="AE2527" s="26" t="s">
        <v>151</v>
      </c>
      <c r="AF2527" s="26"/>
      <c r="AG2527" s="26"/>
      <c r="AH2527" s="27" t="s">
        <v>184</v>
      </c>
      <c r="AI2527" s="27" t="s">
        <v>487</v>
      </c>
      <c r="AJ2527" s="27" t="s">
        <v>487</v>
      </c>
      <c r="AK2527" s="24" t="s">
        <v>121</v>
      </c>
      <c r="AL2527" s="24" t="s">
        <v>7086</v>
      </c>
      <c r="AM2527" s="23">
        <v>44270</v>
      </c>
      <c r="AN2527" s="28">
        <v>908526</v>
      </c>
      <c r="AO2527" s="28">
        <v>106454</v>
      </c>
      <c r="AP2527" s="24"/>
      <c r="AQ2527" s="24"/>
      <c r="AR2527" s="24"/>
      <c r="AS2527" s="24"/>
      <c r="AT2527" s="24"/>
      <c r="AU2527" s="24"/>
      <c r="AV2527" s="24"/>
      <c r="AW2527" s="24">
        <v>0</v>
      </c>
      <c r="AX2527" s="24"/>
      <c r="AY2527" s="24"/>
      <c r="AZ2527" s="24"/>
      <c r="BA2527" s="24"/>
      <c r="BB2527" s="24"/>
      <c r="BC2527" s="24"/>
      <c r="BD2527" s="24">
        <v>0</v>
      </c>
      <c r="BE2527" s="24">
        <v>0</v>
      </c>
      <c r="BF2527" s="23"/>
      <c r="BG2527" s="23"/>
      <c r="BH2527" s="23">
        <v>44438</v>
      </c>
      <c r="BI2527" s="26" t="s">
        <v>466</v>
      </c>
      <c r="BJ2527" s="26" t="s">
        <v>273</v>
      </c>
      <c r="BK2527" s="29">
        <v>0</v>
      </c>
      <c r="BL2527" s="24" t="s">
        <v>129</v>
      </c>
      <c r="BM2527" s="22" t="str">
        <f ca="1">+IF(Tabla1[[#This Row],[FECHA INGRESO]]&gt;=44986,IF((TODAY()-Tabla1[[#This Row],[FECHA INGRESO]])&gt;=50,"ALERTA","TODAVÍA FALTA"),"N/A")</f>
        <v>N/A</v>
      </c>
      <c r="BN2527" s="7">
        <f>IFERROR((_xlfn.DAYS(Tabla1[[#This Row],[FECHA INGRESO]],Tabla1[[#This Row],[FECHA RETIRO]]))/30,"")</f>
        <v>-5.6</v>
      </c>
    </row>
    <row r="2528" spans="1:66" x14ac:dyDescent="0.35">
      <c r="A2528" s="34">
        <v>1012453051</v>
      </c>
      <c r="B2528" s="22" t="s">
        <v>11424</v>
      </c>
      <c r="C2528" s="23">
        <v>44270</v>
      </c>
      <c r="D2528" s="23" t="s">
        <v>266</v>
      </c>
      <c r="E2528" s="23" t="s">
        <v>111</v>
      </c>
      <c r="F2528" s="23" t="s">
        <v>70</v>
      </c>
      <c r="G2528" s="24"/>
      <c r="H2528" s="24">
        <v>24097819886</v>
      </c>
      <c r="I2528" s="24" t="s">
        <v>95</v>
      </c>
      <c r="J2528" s="24">
        <f>DATEDIF(Tabla1[[#This Row],[FECHA DE NACIMIENTO]],Tabla1[[#This Row],[FECHA ACTUAL]],"Y")</f>
        <v>25</v>
      </c>
      <c r="K2528" s="24" t="s">
        <v>73</v>
      </c>
      <c r="L2528" s="24" t="s">
        <v>112</v>
      </c>
      <c r="M2528" s="24">
        <v>0</v>
      </c>
      <c r="N2528" s="24">
        <v>0</v>
      </c>
      <c r="O2528" s="24">
        <v>2</v>
      </c>
      <c r="P2528" s="24" t="s">
        <v>101</v>
      </c>
      <c r="Q2528" s="23">
        <v>35948</v>
      </c>
      <c r="R2528" s="24" t="s">
        <v>76</v>
      </c>
      <c r="S2528" s="25">
        <v>45119</v>
      </c>
      <c r="T2528" s="24">
        <v>4653522</v>
      </c>
      <c r="U2528" s="24">
        <v>3146502103</v>
      </c>
      <c r="V2528" s="33" t="s">
        <v>11425</v>
      </c>
      <c r="W2528" s="24" t="s">
        <v>11426</v>
      </c>
      <c r="X2528" s="24" t="s">
        <v>1768</v>
      </c>
      <c r="Y2528" s="24" t="s">
        <v>11427</v>
      </c>
      <c r="Z2528" s="24" t="s">
        <v>117</v>
      </c>
      <c r="AA2528" s="24">
        <v>3142209593</v>
      </c>
      <c r="AB2528" s="24" t="s">
        <v>77</v>
      </c>
      <c r="AC2528" s="24" t="s">
        <v>77</v>
      </c>
      <c r="AD2528" s="24" t="s">
        <v>77</v>
      </c>
      <c r="AE2528" s="26" t="s">
        <v>183</v>
      </c>
      <c r="AF2528" s="26"/>
      <c r="AG2528" s="26"/>
      <c r="AH2528" s="27" t="s">
        <v>184</v>
      </c>
      <c r="AI2528" s="27" t="s">
        <v>1612</v>
      </c>
      <c r="AJ2528" s="27" t="s">
        <v>487</v>
      </c>
      <c r="AK2528" s="24" t="s">
        <v>89</v>
      </c>
      <c r="AL2528" s="24" t="s">
        <v>7086</v>
      </c>
      <c r="AM2528" s="23">
        <v>44270</v>
      </c>
      <c r="AN2528" s="28">
        <v>908526</v>
      </c>
      <c r="AO2528" s="28">
        <v>106454</v>
      </c>
      <c r="AP2528" s="24"/>
      <c r="AQ2528" s="24"/>
      <c r="AR2528" s="24"/>
      <c r="AS2528" s="24"/>
      <c r="AT2528" s="24"/>
      <c r="AU2528" s="24"/>
      <c r="AV2528" s="24"/>
      <c r="AW2528" s="24">
        <v>0</v>
      </c>
      <c r="AX2528" s="24"/>
      <c r="AY2528" s="24"/>
      <c r="AZ2528" s="24"/>
      <c r="BA2528" s="24"/>
      <c r="BB2528" s="24"/>
      <c r="BC2528" s="24"/>
      <c r="BD2528" s="24">
        <v>0</v>
      </c>
      <c r="BE2528" s="24">
        <v>0</v>
      </c>
      <c r="BF2528" s="23"/>
      <c r="BG2528" s="23"/>
      <c r="BH2528" s="23">
        <v>44411</v>
      </c>
      <c r="BI2528" s="26" t="s">
        <v>466</v>
      </c>
      <c r="BJ2528" s="26" t="s">
        <v>273</v>
      </c>
      <c r="BK2528" s="29">
        <v>0</v>
      </c>
      <c r="BL2528" s="24" t="s">
        <v>129</v>
      </c>
      <c r="BM2528" s="22" t="str">
        <f ca="1">+IF(Tabla1[[#This Row],[FECHA INGRESO]]&gt;=44986,IF((TODAY()-Tabla1[[#This Row],[FECHA INGRESO]])&gt;=50,"ALERTA","TODAVÍA FALTA"),"N/A")</f>
        <v>N/A</v>
      </c>
      <c r="BN2528" s="7">
        <f>IFERROR((_xlfn.DAYS(Tabla1[[#This Row],[FECHA INGRESO]],Tabla1[[#This Row],[FECHA RETIRO]]))/30,"")</f>
        <v>-4.7</v>
      </c>
    </row>
    <row r="2529" spans="1:66" x14ac:dyDescent="0.35">
      <c r="A2529" s="21">
        <v>1033717463</v>
      </c>
      <c r="B2529" s="22" t="s">
        <v>14096</v>
      </c>
      <c r="C2529" s="23">
        <v>44270</v>
      </c>
      <c r="D2529" s="23" t="s">
        <v>93</v>
      </c>
      <c r="E2529" s="23" t="s">
        <v>110</v>
      </c>
      <c r="F2529" s="23" t="s">
        <v>70</v>
      </c>
      <c r="G2529" s="24"/>
      <c r="H2529" s="24">
        <v>24104887756</v>
      </c>
      <c r="I2529" s="24" t="s">
        <v>72</v>
      </c>
      <c r="J2529" s="24">
        <f>DATEDIF(Tabla1[[#This Row],[FECHA DE NACIMIENTO]],Tabla1[[#This Row],[FECHA ACTUAL]],"Y")</f>
        <v>33</v>
      </c>
      <c r="K2529" s="24" t="s">
        <v>73</v>
      </c>
      <c r="L2529" s="24" t="s">
        <v>112</v>
      </c>
      <c r="M2529" s="24">
        <v>2</v>
      </c>
      <c r="N2529" s="24">
        <v>2</v>
      </c>
      <c r="O2529" s="24">
        <v>2</v>
      </c>
      <c r="P2529" s="24" t="s">
        <v>101</v>
      </c>
      <c r="Q2529" s="23">
        <v>32863</v>
      </c>
      <c r="R2529" s="24" t="s">
        <v>76</v>
      </c>
      <c r="S2529" s="25">
        <v>45119</v>
      </c>
      <c r="T2529" s="24"/>
      <c r="U2529" s="24">
        <v>3228941894</v>
      </c>
      <c r="V2529" s="33" t="s">
        <v>14097</v>
      </c>
      <c r="W2529" s="24" t="s">
        <v>14098</v>
      </c>
      <c r="X2529" s="24" t="s">
        <v>14099</v>
      </c>
      <c r="Y2529" s="24" t="s">
        <v>14100</v>
      </c>
      <c r="Z2529" s="24" t="s">
        <v>117</v>
      </c>
      <c r="AA2529" s="24">
        <v>3143491484</v>
      </c>
      <c r="AB2529" s="24" t="s">
        <v>83</v>
      </c>
      <c r="AC2529" s="24" t="s">
        <v>83</v>
      </c>
      <c r="AD2529" s="24" t="e">
        <v>#REF!</v>
      </c>
      <c r="AE2529" s="26" t="s">
        <v>102</v>
      </c>
      <c r="AF2529" s="26" t="s">
        <v>14101</v>
      </c>
      <c r="AG2529" s="26" t="s">
        <v>75</v>
      </c>
      <c r="AH2529" s="27" t="s">
        <v>955</v>
      </c>
      <c r="AI2529" s="27" t="s">
        <v>120</v>
      </c>
      <c r="AJ2529" s="27" t="s">
        <v>120</v>
      </c>
      <c r="AK2529" s="24" t="s">
        <v>121</v>
      </c>
      <c r="AL2529" s="24" t="s">
        <v>7086</v>
      </c>
      <c r="AM2529" s="23">
        <v>44270</v>
      </c>
      <c r="AN2529" s="28">
        <v>1160000</v>
      </c>
      <c r="AO2529" s="28">
        <v>140606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v>0</v>
      </c>
      <c r="BE2529" s="24">
        <v>0</v>
      </c>
      <c r="BF2529" s="23"/>
      <c r="BG2529" s="23"/>
      <c r="BH2529" s="23" t="s">
        <v>75</v>
      </c>
      <c r="BI2529" s="26">
        <v>0</v>
      </c>
      <c r="BJ2529" s="26">
        <v>0</v>
      </c>
      <c r="BK2529" s="29">
        <v>0</v>
      </c>
      <c r="BL2529" s="24" t="s">
        <v>91</v>
      </c>
      <c r="BM2529" s="22" t="str">
        <f ca="1">+IF(Tabla1[[#This Row],[FECHA INGRESO]]&gt;=44986,IF((TODAY()-Tabla1[[#This Row],[FECHA INGRESO]])&gt;=50,"ALERTA","TODAVÍA FALTA"),"N/A")</f>
        <v>N/A</v>
      </c>
      <c r="BN2529" s="7" t="str">
        <f>IFERROR((_xlfn.DAYS(Tabla1[[#This Row],[FECHA INGRESO]],Tabla1[[#This Row],[FECHA RETIRO]]))/30,"")</f>
        <v/>
      </c>
    </row>
    <row r="2530" spans="1:66" x14ac:dyDescent="0.35">
      <c r="A2530" s="34">
        <v>80896246</v>
      </c>
      <c r="B2530" s="22" t="s">
        <v>14102</v>
      </c>
      <c r="C2530" s="23">
        <v>44271</v>
      </c>
      <c r="D2530" s="23" t="s">
        <v>93</v>
      </c>
      <c r="E2530" s="23" t="s">
        <v>110</v>
      </c>
      <c r="F2530" s="23" t="s">
        <v>70</v>
      </c>
      <c r="G2530" s="24"/>
      <c r="H2530" s="24">
        <v>24104914038</v>
      </c>
      <c r="I2530" s="24" t="s">
        <v>72</v>
      </c>
      <c r="J2530" s="24">
        <f>DATEDIF(Tabla1[[#This Row],[FECHA DE NACIMIENTO]],Tabla1[[#This Row],[FECHA ACTUAL]],"Y")</f>
        <v>37</v>
      </c>
      <c r="K2530" s="24" t="s">
        <v>96</v>
      </c>
      <c r="L2530" s="24" t="s">
        <v>112</v>
      </c>
      <c r="M2530" s="24">
        <v>1</v>
      </c>
      <c r="N2530" s="24">
        <v>1</v>
      </c>
      <c r="O2530" s="24">
        <v>3</v>
      </c>
      <c r="P2530" s="24" t="s">
        <v>101</v>
      </c>
      <c r="Q2530" s="23">
        <v>31299</v>
      </c>
      <c r="R2530" s="24" t="s">
        <v>76</v>
      </c>
      <c r="S2530" s="25">
        <v>45119</v>
      </c>
      <c r="T2530" s="24"/>
      <c r="U2530" s="24">
        <v>3003012248</v>
      </c>
      <c r="V2530" s="33" t="s">
        <v>14103</v>
      </c>
      <c r="W2530" s="24" t="s">
        <v>14104</v>
      </c>
      <c r="X2530" s="24" t="s">
        <v>14105</v>
      </c>
      <c r="Y2530" s="24" t="s">
        <v>14106</v>
      </c>
      <c r="Z2530" s="24" t="s">
        <v>117</v>
      </c>
      <c r="AA2530" s="24">
        <v>3103140528</v>
      </c>
      <c r="AB2530" s="24" t="s">
        <v>77</v>
      </c>
      <c r="AC2530" s="24" t="s">
        <v>77</v>
      </c>
      <c r="AD2530" s="24" t="s">
        <v>77</v>
      </c>
      <c r="AE2530" s="26" t="s">
        <v>84</v>
      </c>
      <c r="AF2530" s="26" t="s">
        <v>14107</v>
      </c>
      <c r="AG2530" s="26"/>
      <c r="AH2530" s="27" t="s">
        <v>163</v>
      </c>
      <c r="AI2530" s="27" t="s">
        <v>9232</v>
      </c>
      <c r="AJ2530" s="27" t="s">
        <v>9317</v>
      </c>
      <c r="AK2530" s="24" t="s">
        <v>121</v>
      </c>
      <c r="AL2530" s="24" t="s">
        <v>7086</v>
      </c>
      <c r="AM2530" s="23">
        <v>44271</v>
      </c>
      <c r="AN2530" s="28">
        <v>1395511.2</v>
      </c>
      <c r="AO2530" s="28">
        <v>106454</v>
      </c>
      <c r="AP2530" s="24"/>
      <c r="AQ2530" s="24"/>
      <c r="AR2530" s="24"/>
      <c r="AS2530" s="24"/>
      <c r="AT2530" s="24"/>
      <c r="AU2530" s="24"/>
      <c r="AV2530" s="24" t="e">
        <v>#N/A</v>
      </c>
      <c r="AW2530" s="24">
        <v>0</v>
      </c>
      <c r="AX2530" s="24"/>
      <c r="AY2530" s="24"/>
      <c r="AZ2530" s="24"/>
      <c r="BA2530" s="24"/>
      <c r="BB2530" s="24"/>
      <c r="BC2530" s="24"/>
      <c r="BD2530" s="24">
        <v>0</v>
      </c>
      <c r="BE2530" s="24">
        <v>0</v>
      </c>
      <c r="BF2530" s="23"/>
      <c r="BG2530" s="23"/>
      <c r="BH2530" s="23">
        <v>44330</v>
      </c>
      <c r="BI2530" s="26" t="s">
        <v>10014</v>
      </c>
      <c r="BJ2530" s="26" t="s">
        <v>13698</v>
      </c>
      <c r="BK2530" s="29">
        <v>0</v>
      </c>
      <c r="BL2530" s="24" t="s">
        <v>129</v>
      </c>
      <c r="BM2530" s="22" t="str">
        <f ca="1">+IF(Tabla1[[#This Row],[FECHA INGRESO]]&gt;=44986,IF((TODAY()-Tabla1[[#This Row],[FECHA INGRESO]])&gt;=50,"ALERTA","TODAVÍA FALTA"),"N/A")</f>
        <v>N/A</v>
      </c>
      <c r="BN2530" s="7">
        <f>IFERROR((_xlfn.DAYS(Tabla1[[#This Row],[FECHA INGRESO]],Tabla1[[#This Row],[FECHA RETIRO]]))/30,"")</f>
        <v>-1.9666666666666666</v>
      </c>
    </row>
    <row r="2531" spans="1:66" ht="15" customHeight="1" x14ac:dyDescent="0.35">
      <c r="A2531" s="34">
        <v>1001216698</v>
      </c>
      <c r="B2531" s="22" t="s">
        <v>14108</v>
      </c>
      <c r="C2531" s="23">
        <v>44271</v>
      </c>
      <c r="D2531" s="23" t="s">
        <v>131</v>
      </c>
      <c r="E2531" s="24" t="s">
        <v>94</v>
      </c>
      <c r="F2531" s="23" t="s">
        <v>70</v>
      </c>
      <c r="G2531" s="24"/>
      <c r="H2531" s="24">
        <v>24085904332</v>
      </c>
      <c r="I2531" s="24" t="s">
        <v>95</v>
      </c>
      <c r="J2531" s="24">
        <f>DATEDIF(Tabla1[[#This Row],[FECHA DE NACIMIENTO]],Tabla1[[#This Row],[FECHA ACTUAL]],"Y")</f>
        <v>23</v>
      </c>
      <c r="K2531" s="24" t="s">
        <v>73</v>
      </c>
      <c r="L2531" s="24" t="s">
        <v>112</v>
      </c>
      <c r="M2531" s="24">
        <v>0</v>
      </c>
      <c r="N2531" s="24">
        <v>0</v>
      </c>
      <c r="O2531" s="24">
        <v>3</v>
      </c>
      <c r="P2531" s="24" t="s">
        <v>101</v>
      </c>
      <c r="Q2531" s="23">
        <v>36399</v>
      </c>
      <c r="R2531" s="24" t="s">
        <v>76</v>
      </c>
      <c r="S2531" s="25">
        <v>45119</v>
      </c>
      <c r="T2531" s="24">
        <v>6719038</v>
      </c>
      <c r="U2531" s="24">
        <v>3223406154</v>
      </c>
      <c r="V2531" s="33" t="s">
        <v>14109</v>
      </c>
      <c r="W2531" s="24" t="s">
        <v>14110</v>
      </c>
      <c r="X2531" s="24" t="s">
        <v>14111</v>
      </c>
      <c r="Y2531" s="24" t="s">
        <v>7862</v>
      </c>
      <c r="Z2531" s="24" t="s">
        <v>162</v>
      </c>
      <c r="AA2531" s="24" t="s">
        <v>7863</v>
      </c>
      <c r="AB2531" s="24" t="s">
        <v>77</v>
      </c>
      <c r="AC2531" s="24" t="s">
        <v>77</v>
      </c>
      <c r="AD2531" s="24" t="s">
        <v>77</v>
      </c>
      <c r="AE2531" s="26" t="s">
        <v>194</v>
      </c>
      <c r="AF2531" s="26"/>
      <c r="AG2531" s="26"/>
      <c r="AH2531" s="27" t="s">
        <v>184</v>
      </c>
      <c r="AI2531" s="27" t="s">
        <v>5470</v>
      </c>
      <c r="AJ2531" s="27" t="s">
        <v>5470</v>
      </c>
      <c r="AK2531" s="24" t="s">
        <v>121</v>
      </c>
      <c r="AL2531" s="24" t="s">
        <v>7086</v>
      </c>
      <c r="AM2531" s="23">
        <v>44271</v>
      </c>
      <c r="AN2531" s="28">
        <v>908526</v>
      </c>
      <c r="AO2531" s="28">
        <v>106454</v>
      </c>
      <c r="AP2531" s="24"/>
      <c r="AQ2531" s="24"/>
      <c r="AR2531" s="24"/>
      <c r="AS2531" s="24"/>
      <c r="AT2531" s="24"/>
      <c r="AU2531" s="24"/>
      <c r="AV2531" s="24"/>
      <c r="AW2531" s="24">
        <v>0</v>
      </c>
      <c r="AX2531" s="24"/>
      <c r="AY2531" s="24"/>
      <c r="AZ2531" s="24"/>
      <c r="BA2531" s="24"/>
      <c r="BB2531" s="24"/>
      <c r="BC2531" s="24"/>
      <c r="BD2531" s="24">
        <v>0</v>
      </c>
      <c r="BE2531" s="24">
        <v>0</v>
      </c>
      <c r="BF2531" s="23"/>
      <c r="BG2531" s="23"/>
      <c r="BH2531" s="23">
        <v>44446</v>
      </c>
      <c r="BI2531" s="26" t="s">
        <v>466</v>
      </c>
      <c r="BJ2531" s="26" t="s">
        <v>273</v>
      </c>
      <c r="BK2531" s="29">
        <v>0</v>
      </c>
      <c r="BL2531" s="24" t="s">
        <v>129</v>
      </c>
      <c r="BM2531" s="22" t="str">
        <f ca="1">+IF(Tabla1[[#This Row],[FECHA INGRESO]]&gt;=44986,IF((TODAY()-Tabla1[[#This Row],[FECHA INGRESO]])&gt;=50,"ALERTA","TODAVÍA FALTA"),"N/A")</f>
        <v>N/A</v>
      </c>
      <c r="BN2531" s="7">
        <f>IFERROR((_xlfn.DAYS(Tabla1[[#This Row],[FECHA INGRESO]],Tabla1[[#This Row],[FECHA RETIRO]]))/30,"")</f>
        <v>-5.833333333333333</v>
      </c>
    </row>
    <row r="2532" spans="1:66" x14ac:dyDescent="0.35">
      <c r="A2532" s="21">
        <v>1022394801</v>
      </c>
      <c r="B2532" s="22" t="s">
        <v>14112</v>
      </c>
      <c r="C2532" s="23">
        <v>44271</v>
      </c>
      <c r="D2532" s="23" t="s">
        <v>131</v>
      </c>
      <c r="E2532" s="23" t="s">
        <v>111</v>
      </c>
      <c r="F2532" s="23" t="s">
        <v>70</v>
      </c>
      <c r="G2532" s="24"/>
      <c r="H2532" s="24">
        <v>24104918465</v>
      </c>
      <c r="I2532" s="24" t="s">
        <v>72</v>
      </c>
      <c r="J2532" s="24">
        <f>DATEDIF(Tabla1[[#This Row],[FECHA DE NACIMIENTO]],Tabla1[[#This Row],[FECHA ACTUAL]],"Y")</f>
        <v>29</v>
      </c>
      <c r="K2532" s="24" t="s">
        <v>73</v>
      </c>
      <c r="L2532" s="24" t="s">
        <v>112</v>
      </c>
      <c r="M2532" s="24">
        <v>0</v>
      </c>
      <c r="N2532" s="24">
        <v>0</v>
      </c>
      <c r="O2532" s="24">
        <v>1</v>
      </c>
      <c r="P2532" s="24" t="s">
        <v>101</v>
      </c>
      <c r="Q2532" s="23">
        <v>34525</v>
      </c>
      <c r="R2532" s="24" t="s">
        <v>76</v>
      </c>
      <c r="S2532" s="25">
        <v>45119</v>
      </c>
      <c r="T2532" s="24">
        <v>3941393</v>
      </c>
      <c r="U2532" s="24">
        <v>3204972906</v>
      </c>
      <c r="V2532" s="33" t="s">
        <v>14113</v>
      </c>
      <c r="W2532" s="24" t="s">
        <v>14114</v>
      </c>
      <c r="X2532" s="24" t="s">
        <v>14115</v>
      </c>
      <c r="Y2532" s="24" t="s">
        <v>14116</v>
      </c>
      <c r="Z2532" s="24" t="s">
        <v>117</v>
      </c>
      <c r="AA2532" s="24">
        <v>3142352722</v>
      </c>
      <c r="AB2532" s="24" t="s">
        <v>83</v>
      </c>
      <c r="AC2532" s="24" t="s">
        <v>101</v>
      </c>
      <c r="AD2532" s="24" t="e">
        <v>#REF!</v>
      </c>
      <c r="AE2532" s="26" t="s">
        <v>102</v>
      </c>
      <c r="AF2532" s="26" t="s">
        <v>14117</v>
      </c>
      <c r="AG2532" s="26" t="s">
        <v>2532</v>
      </c>
      <c r="AH2532" s="27" t="s">
        <v>119</v>
      </c>
      <c r="AI2532" s="27" t="s">
        <v>410</v>
      </c>
      <c r="AJ2532" s="27" t="s">
        <v>410</v>
      </c>
      <c r="AK2532" s="24" t="s">
        <v>121</v>
      </c>
      <c r="AL2532" s="24" t="s">
        <v>7086</v>
      </c>
      <c r="AM2532" s="23">
        <v>44271</v>
      </c>
      <c r="AN2532" s="28">
        <v>2778375</v>
      </c>
      <c r="AO2532" s="28">
        <v>0</v>
      </c>
      <c r="AP2532" s="24" t="s">
        <v>14118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v>0</v>
      </c>
      <c r="BE2532" s="24">
        <v>0</v>
      </c>
      <c r="BF2532" s="23"/>
      <c r="BG2532" s="23"/>
      <c r="BH2532" s="23" t="s">
        <v>75</v>
      </c>
      <c r="BI2532" s="26">
        <v>0</v>
      </c>
      <c r="BJ2532" s="26">
        <v>0</v>
      </c>
      <c r="BK2532" s="29">
        <v>0</v>
      </c>
      <c r="BL2532" s="24" t="s">
        <v>91</v>
      </c>
      <c r="BM2532" s="22" t="str">
        <f ca="1">+IF(Tabla1[[#This Row],[FECHA INGRESO]]&gt;=44986,IF((TODAY()-Tabla1[[#This Row],[FECHA INGRESO]])&gt;=50,"ALERTA","TODAVÍA FALTA"),"N/A")</f>
        <v>N/A</v>
      </c>
      <c r="BN2532" s="7" t="str">
        <f>IFERROR((_xlfn.DAYS(Tabla1[[#This Row],[FECHA INGRESO]],Tabla1[[#This Row],[FECHA RETIRO]]))/30,"")</f>
        <v/>
      </c>
    </row>
    <row r="2533" spans="1:66" x14ac:dyDescent="0.35">
      <c r="A2533" s="21">
        <v>1023898063</v>
      </c>
      <c r="B2533" s="22" t="s">
        <v>14119</v>
      </c>
      <c r="C2533" s="23">
        <v>44273</v>
      </c>
      <c r="D2533" s="23" t="s">
        <v>582</v>
      </c>
      <c r="E2533" s="24" t="s">
        <v>94</v>
      </c>
      <c r="F2533" s="23" t="s">
        <v>70</v>
      </c>
      <c r="G2533" s="24"/>
      <c r="H2533" s="24">
        <v>24104977022</v>
      </c>
      <c r="I2533" s="24" t="s">
        <v>95</v>
      </c>
      <c r="J2533" s="24">
        <f>DATEDIF(Tabla1[[#This Row],[FECHA DE NACIMIENTO]],Tabla1[[#This Row],[FECHA ACTUAL]],"Y")</f>
        <v>33</v>
      </c>
      <c r="K2533" s="24" t="s">
        <v>96</v>
      </c>
      <c r="L2533" s="24" t="s">
        <v>112</v>
      </c>
      <c r="M2533" s="24">
        <v>2</v>
      </c>
      <c r="N2533" s="24">
        <v>2</v>
      </c>
      <c r="O2533" s="24">
        <v>2</v>
      </c>
      <c r="P2533" s="24" t="s">
        <v>101</v>
      </c>
      <c r="Q2533" s="23">
        <v>32992</v>
      </c>
      <c r="R2533" s="24" t="s">
        <v>76</v>
      </c>
      <c r="S2533" s="25">
        <v>45119</v>
      </c>
      <c r="T2533" s="24"/>
      <c r="U2533" s="24">
        <v>3154353968</v>
      </c>
      <c r="V2533" s="33" t="s">
        <v>14120</v>
      </c>
      <c r="W2533" s="24" t="s">
        <v>14121</v>
      </c>
      <c r="X2533" s="24" t="s">
        <v>3976</v>
      </c>
      <c r="Y2533" s="24" t="s">
        <v>14122</v>
      </c>
      <c r="Z2533" s="24" t="s">
        <v>117</v>
      </c>
      <c r="AA2533" s="24">
        <v>3218500711</v>
      </c>
      <c r="AB2533" s="24" t="s">
        <v>83</v>
      </c>
      <c r="AC2533" s="24" t="s">
        <v>101</v>
      </c>
      <c r="AD2533" s="24" t="e">
        <v>#REF!</v>
      </c>
      <c r="AE2533" s="26" t="s">
        <v>151</v>
      </c>
      <c r="AF2533" s="26"/>
      <c r="AG2533" s="26" t="s">
        <v>2532</v>
      </c>
      <c r="AH2533" s="27" t="s">
        <v>3042</v>
      </c>
      <c r="AI2533" s="27" t="s">
        <v>9232</v>
      </c>
      <c r="AJ2533" s="27" t="s">
        <v>9317</v>
      </c>
      <c r="AK2533" s="24" t="s">
        <v>121</v>
      </c>
      <c r="AL2533" s="24" t="s">
        <v>7086</v>
      </c>
      <c r="AM2533" s="23">
        <v>44273</v>
      </c>
      <c r="AN2533" s="28">
        <v>1000000</v>
      </c>
      <c r="AO2533" s="28">
        <v>117172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v>0</v>
      </c>
      <c r="BE2533" s="24">
        <v>0</v>
      </c>
      <c r="BF2533" s="23"/>
      <c r="BG2533" s="23"/>
      <c r="BH2533" s="23">
        <v>44651</v>
      </c>
      <c r="BI2533" s="26" t="s">
        <v>466</v>
      </c>
      <c r="BJ2533" s="26" t="s">
        <v>14123</v>
      </c>
      <c r="BK2533" s="29">
        <v>0</v>
      </c>
      <c r="BL2533" s="24" t="s">
        <v>129</v>
      </c>
      <c r="BM2533" s="22" t="str">
        <f ca="1">+IF(Tabla1[[#This Row],[FECHA INGRESO]]&gt;=44986,IF((TODAY()-Tabla1[[#This Row],[FECHA INGRESO]])&gt;=50,"ALERTA","TODAVÍA FALTA"),"N/A")</f>
        <v>N/A</v>
      </c>
      <c r="BN2533" s="7">
        <f>IFERROR((_xlfn.DAYS(Tabla1[[#This Row],[FECHA INGRESO]],Tabla1[[#This Row],[FECHA RETIRO]]))/30,"")</f>
        <v>-12.6</v>
      </c>
    </row>
    <row r="2534" spans="1:66" x14ac:dyDescent="0.35">
      <c r="A2534" s="21">
        <v>1012415581</v>
      </c>
      <c r="B2534" s="22" t="s">
        <v>14124</v>
      </c>
      <c r="C2534" s="23">
        <v>44273</v>
      </c>
      <c r="D2534" s="23" t="s">
        <v>4008</v>
      </c>
      <c r="E2534" s="24" t="s">
        <v>94</v>
      </c>
      <c r="F2534" s="23" t="s">
        <v>70</v>
      </c>
      <c r="G2534" s="24"/>
      <c r="H2534" s="24">
        <v>24104980725</v>
      </c>
      <c r="I2534" s="24" t="s">
        <v>95</v>
      </c>
      <c r="J2534" s="24">
        <f>DATEDIF(Tabla1[[#This Row],[FECHA DE NACIMIENTO]],Tabla1[[#This Row],[FECHA ACTUAL]],"Y")</f>
        <v>28</v>
      </c>
      <c r="K2534" s="24" t="s">
        <v>73</v>
      </c>
      <c r="L2534" s="24" t="s">
        <v>234</v>
      </c>
      <c r="M2534" s="24">
        <v>2</v>
      </c>
      <c r="N2534" s="24">
        <v>2</v>
      </c>
      <c r="O2534" s="24">
        <v>2</v>
      </c>
      <c r="P2534" s="24" t="s">
        <v>101</v>
      </c>
      <c r="Q2534" s="23">
        <v>34607</v>
      </c>
      <c r="R2534" s="24" t="s">
        <v>76</v>
      </c>
      <c r="S2534" s="25">
        <v>45119</v>
      </c>
      <c r="T2534" s="24"/>
      <c r="U2534" s="24">
        <v>3142243245</v>
      </c>
      <c r="V2534" s="33" t="s">
        <v>14125</v>
      </c>
      <c r="W2534" s="24" t="s">
        <v>14126</v>
      </c>
      <c r="X2534" s="24" t="s">
        <v>11576</v>
      </c>
      <c r="Y2534" s="24" t="s">
        <v>14127</v>
      </c>
      <c r="Z2534" s="24" t="s">
        <v>82</v>
      </c>
      <c r="AA2534" s="24">
        <v>3112843157</v>
      </c>
      <c r="AB2534" s="24" t="s">
        <v>83</v>
      </c>
      <c r="AC2534" s="24" t="s">
        <v>83</v>
      </c>
      <c r="AD2534" s="24" t="e">
        <v>#REF!</v>
      </c>
      <c r="AE2534" s="26" t="s">
        <v>151</v>
      </c>
      <c r="AF2534" s="26"/>
      <c r="AG2534" s="26" t="s">
        <v>9231</v>
      </c>
      <c r="AH2534" s="27" t="s">
        <v>10575</v>
      </c>
      <c r="AI2534" s="27" t="s">
        <v>9232</v>
      </c>
      <c r="AJ2534" s="27" t="s">
        <v>9317</v>
      </c>
      <c r="AK2534" s="24" t="s">
        <v>121</v>
      </c>
      <c r="AL2534" s="24" t="s">
        <v>7086</v>
      </c>
      <c r="AM2534" s="23">
        <v>44273</v>
      </c>
      <c r="AN2534" s="28">
        <v>1000000</v>
      </c>
      <c r="AO2534" s="28">
        <v>117172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v>0</v>
      </c>
      <c r="BE2534" s="24">
        <v>0</v>
      </c>
      <c r="BF2534" s="23"/>
      <c r="BG2534" s="23"/>
      <c r="BH2534" s="23">
        <v>44785</v>
      </c>
      <c r="BI2534" s="26" t="s">
        <v>127</v>
      </c>
      <c r="BJ2534" s="26" t="s">
        <v>3469</v>
      </c>
      <c r="BK2534" s="29">
        <v>0</v>
      </c>
      <c r="BL2534" s="24" t="s">
        <v>129</v>
      </c>
      <c r="BM2534" s="22" t="str">
        <f ca="1">+IF(Tabla1[[#This Row],[FECHA INGRESO]]&gt;=44986,IF((TODAY()-Tabla1[[#This Row],[FECHA INGRESO]])&gt;=50,"ALERTA","TODAVÍA FALTA"),"N/A")</f>
        <v>N/A</v>
      </c>
      <c r="BN2534" s="7">
        <f>IFERROR((_xlfn.DAYS(Tabla1[[#This Row],[FECHA INGRESO]],Tabla1[[#This Row],[FECHA RETIRO]]))/30,"")</f>
        <v>-17.066666666666666</v>
      </c>
    </row>
    <row r="2535" spans="1:66" x14ac:dyDescent="0.35">
      <c r="A2535" s="34">
        <v>1013647839</v>
      </c>
      <c r="B2535" s="22" t="s">
        <v>14128</v>
      </c>
      <c r="C2535" s="23">
        <v>44278</v>
      </c>
      <c r="D2535" s="23" t="s">
        <v>188</v>
      </c>
      <c r="E2535" s="23" t="s">
        <v>77</v>
      </c>
      <c r="F2535" s="23" t="s">
        <v>77</v>
      </c>
      <c r="G2535" s="24"/>
      <c r="H2535" s="24">
        <v>24105081126</v>
      </c>
      <c r="I2535" s="24" t="s">
        <v>95</v>
      </c>
      <c r="J2535" s="24">
        <f>DATEDIF(Tabla1[[#This Row],[FECHA DE NACIMIENTO]],Tabla1[[#This Row],[FECHA ACTUAL]],"Y")</f>
        <v>29</v>
      </c>
      <c r="K2535" s="24" t="s">
        <v>73</v>
      </c>
      <c r="L2535" s="24" t="s">
        <v>74</v>
      </c>
      <c r="M2535" s="24">
        <v>1</v>
      </c>
      <c r="N2535" s="24">
        <v>1</v>
      </c>
      <c r="O2535" s="24">
        <v>3</v>
      </c>
      <c r="P2535" s="24" t="s">
        <v>101</v>
      </c>
      <c r="Q2535" s="23">
        <v>34404</v>
      </c>
      <c r="R2535" s="24" t="s">
        <v>76</v>
      </c>
      <c r="S2535" s="25">
        <v>45119</v>
      </c>
      <c r="T2535" s="24"/>
      <c r="U2535" s="24" t="s">
        <v>14129</v>
      </c>
      <c r="V2535" s="33" t="s">
        <v>14130</v>
      </c>
      <c r="W2535" s="24" t="s">
        <v>14131</v>
      </c>
      <c r="X2535" s="24" t="s">
        <v>14132</v>
      </c>
      <c r="Y2535" s="24" t="s">
        <v>14133</v>
      </c>
      <c r="Z2535" s="24" t="s">
        <v>82</v>
      </c>
      <c r="AA2535" s="24">
        <v>3194612428</v>
      </c>
      <c r="AB2535" s="24" t="s">
        <v>83</v>
      </c>
      <c r="AC2535" s="24" t="s">
        <v>101</v>
      </c>
      <c r="AD2535" s="24" t="e">
        <v>#REF!</v>
      </c>
      <c r="AE2535" s="26" t="s">
        <v>151</v>
      </c>
      <c r="AF2535" s="26"/>
      <c r="AG2535" s="26"/>
      <c r="AH2535" s="27" t="s">
        <v>867</v>
      </c>
      <c r="AI2535" s="27" t="s">
        <v>9232</v>
      </c>
      <c r="AJ2535" s="27" t="s">
        <v>9317</v>
      </c>
      <c r="AK2535" s="24" t="s">
        <v>121</v>
      </c>
      <c r="AL2535" s="24" t="s">
        <v>868</v>
      </c>
      <c r="AM2535" s="23">
        <v>44278</v>
      </c>
      <c r="AN2535" s="28">
        <v>1000000</v>
      </c>
      <c r="AO2535" s="28" t="s">
        <v>77</v>
      </c>
      <c r="AP2535" s="24"/>
      <c r="AQ2535" s="24"/>
      <c r="AR2535" s="24"/>
      <c r="AS2535" s="24"/>
      <c r="AT2535" s="24"/>
      <c r="AU2535" s="24"/>
      <c r="AV2535" s="24"/>
      <c r="AW2535" s="24">
        <v>0</v>
      </c>
      <c r="AX2535" s="24"/>
      <c r="AY2535" s="24"/>
      <c r="AZ2535" s="24"/>
      <c r="BA2535" s="24"/>
      <c r="BB2535" s="24"/>
      <c r="BC2535" s="24"/>
      <c r="BD2535" s="24">
        <v>0</v>
      </c>
      <c r="BE2535" s="24">
        <v>0</v>
      </c>
      <c r="BF2535" s="23"/>
      <c r="BG2535" s="23"/>
      <c r="BH2535" s="23">
        <v>44585</v>
      </c>
      <c r="BI2535" s="26" t="s">
        <v>10014</v>
      </c>
      <c r="BJ2535" s="26" t="s">
        <v>14134</v>
      </c>
      <c r="BK2535" s="29">
        <v>0</v>
      </c>
      <c r="BL2535" s="24" t="s">
        <v>129</v>
      </c>
      <c r="BM2535" s="22" t="str">
        <f ca="1">+IF(Tabla1[[#This Row],[FECHA INGRESO]]&gt;=44986,IF((TODAY()-Tabla1[[#This Row],[FECHA INGRESO]])&gt;=50,"ALERTA","TODAVÍA FALTA"),"N/A")</f>
        <v>N/A</v>
      </c>
      <c r="BN2535" s="7">
        <f>IFERROR((_xlfn.DAYS(Tabla1[[#This Row],[FECHA INGRESO]],Tabla1[[#This Row],[FECHA RETIRO]]))/30,"")</f>
        <v>-10.233333333333333</v>
      </c>
    </row>
    <row r="2536" spans="1:66" x14ac:dyDescent="0.35">
      <c r="A2536" s="34">
        <v>1014295758</v>
      </c>
      <c r="B2536" s="22" t="s">
        <v>14135</v>
      </c>
      <c r="C2536" s="23">
        <v>44278</v>
      </c>
      <c r="D2536" s="23" t="s">
        <v>266</v>
      </c>
      <c r="E2536" s="23" t="s">
        <v>111</v>
      </c>
      <c r="F2536" s="23" t="s">
        <v>70</v>
      </c>
      <c r="G2536" s="24"/>
      <c r="H2536" s="24">
        <v>24105044413</v>
      </c>
      <c r="I2536" s="24" t="s">
        <v>95</v>
      </c>
      <c r="J2536" s="24">
        <f>DATEDIF(Tabla1[[#This Row],[FECHA DE NACIMIENTO]],Tabla1[[#This Row],[FECHA ACTUAL]],"Y")</f>
        <v>25</v>
      </c>
      <c r="K2536" s="24" t="s">
        <v>96</v>
      </c>
      <c r="L2536" s="24" t="s">
        <v>112</v>
      </c>
      <c r="M2536" s="24">
        <v>0</v>
      </c>
      <c r="N2536" s="24">
        <v>0</v>
      </c>
      <c r="O2536" s="24">
        <v>3</v>
      </c>
      <c r="P2536" s="24" t="s">
        <v>101</v>
      </c>
      <c r="Q2536" s="23">
        <v>35851</v>
      </c>
      <c r="R2536" s="24" t="s">
        <v>76</v>
      </c>
      <c r="S2536" s="25">
        <v>45119</v>
      </c>
      <c r="T2536" s="24">
        <v>8138842</v>
      </c>
      <c r="U2536" s="24">
        <v>3192594106</v>
      </c>
      <c r="V2536" s="33" t="s">
        <v>14136</v>
      </c>
      <c r="W2536" s="24" t="s">
        <v>14137</v>
      </c>
      <c r="X2536" s="24" t="s">
        <v>10177</v>
      </c>
      <c r="Y2536" s="24" t="s">
        <v>14138</v>
      </c>
      <c r="Z2536" s="24" t="s">
        <v>117</v>
      </c>
      <c r="AA2536" s="24">
        <v>3043301134</v>
      </c>
      <c r="AB2536" s="24" t="s">
        <v>77</v>
      </c>
      <c r="AC2536" s="24" t="s">
        <v>77</v>
      </c>
      <c r="AD2536" s="24" t="s">
        <v>77</v>
      </c>
      <c r="AE2536" s="26" t="s">
        <v>151</v>
      </c>
      <c r="AF2536" s="26"/>
      <c r="AG2536" s="26"/>
      <c r="AH2536" s="27" t="s">
        <v>184</v>
      </c>
      <c r="AI2536" s="27" t="s">
        <v>1612</v>
      </c>
      <c r="AJ2536" s="27" t="s">
        <v>487</v>
      </c>
      <c r="AK2536" s="24" t="s">
        <v>89</v>
      </c>
      <c r="AL2536" s="24" t="s">
        <v>7086</v>
      </c>
      <c r="AM2536" s="23">
        <v>44278</v>
      </c>
      <c r="AN2536" s="28">
        <v>908526</v>
      </c>
      <c r="AO2536" s="28">
        <v>106454</v>
      </c>
      <c r="AP2536" s="24"/>
      <c r="AQ2536" s="24"/>
      <c r="AR2536" s="24"/>
      <c r="AS2536" s="24"/>
      <c r="AT2536" s="24"/>
      <c r="AU2536" s="24"/>
      <c r="AV2536" s="24">
        <v>83</v>
      </c>
      <c r="AW2536" s="24">
        <v>0</v>
      </c>
      <c r="AX2536" s="24"/>
      <c r="AY2536" s="24"/>
      <c r="AZ2536" s="24"/>
      <c r="BA2536" s="24"/>
      <c r="BB2536" s="24"/>
      <c r="BC2536" s="24"/>
      <c r="BD2536" s="24">
        <v>0</v>
      </c>
      <c r="BE2536" s="24">
        <v>0</v>
      </c>
      <c r="BF2536" s="23"/>
      <c r="BG2536" s="23"/>
      <c r="BH2536" s="23">
        <v>44324</v>
      </c>
      <c r="BI2536" s="26" t="s">
        <v>466</v>
      </c>
      <c r="BJ2536" s="26" t="s">
        <v>8265</v>
      </c>
      <c r="BK2536" s="29">
        <v>0</v>
      </c>
      <c r="BL2536" s="24" t="s">
        <v>129</v>
      </c>
      <c r="BM2536" s="22" t="str">
        <f ca="1">+IF(Tabla1[[#This Row],[FECHA INGRESO]]&gt;=44986,IF((TODAY()-Tabla1[[#This Row],[FECHA INGRESO]])&gt;=50,"ALERTA","TODAVÍA FALTA"),"N/A")</f>
        <v>N/A</v>
      </c>
      <c r="BN2536" s="7">
        <f>IFERROR((_xlfn.DAYS(Tabla1[[#This Row],[FECHA INGRESO]],Tabla1[[#This Row],[FECHA RETIRO]]))/30,"")</f>
        <v>-1.5333333333333334</v>
      </c>
    </row>
    <row r="2537" spans="1:66" x14ac:dyDescent="0.35">
      <c r="A2537" s="21">
        <v>1018472883</v>
      </c>
      <c r="B2537" s="22" t="s">
        <v>14139</v>
      </c>
      <c r="C2537" s="23">
        <v>44278</v>
      </c>
      <c r="D2537" s="23" t="s">
        <v>582</v>
      </c>
      <c r="E2537" s="23" t="s">
        <v>111</v>
      </c>
      <c r="F2537" s="23" t="s">
        <v>70</v>
      </c>
      <c r="G2537" s="24"/>
      <c r="H2537" s="24">
        <v>24094438620</v>
      </c>
      <c r="I2537" s="24" t="s">
        <v>72</v>
      </c>
      <c r="J2537" s="24">
        <f>DATEDIF(Tabla1[[#This Row],[FECHA DE NACIMIENTO]],Tabla1[[#This Row],[FECHA ACTUAL]],"Y")</f>
        <v>28</v>
      </c>
      <c r="K2537" s="24" t="s">
        <v>96</v>
      </c>
      <c r="L2537" s="24" t="s">
        <v>112</v>
      </c>
      <c r="M2537" s="24">
        <v>0</v>
      </c>
      <c r="N2537" s="24">
        <v>0</v>
      </c>
      <c r="O2537" s="24">
        <v>1</v>
      </c>
      <c r="P2537" s="24" t="s">
        <v>101</v>
      </c>
      <c r="Q2537" s="23">
        <v>34692</v>
      </c>
      <c r="R2537" s="24" t="s">
        <v>76</v>
      </c>
      <c r="S2537" s="25">
        <v>45119</v>
      </c>
      <c r="T2537" s="24">
        <v>7353630</v>
      </c>
      <c r="U2537" s="24">
        <v>3212094970</v>
      </c>
      <c r="V2537" s="33" t="s">
        <v>14140</v>
      </c>
      <c r="W2537" s="24" t="s">
        <v>10471</v>
      </c>
      <c r="X2537" s="24" t="s">
        <v>14141</v>
      </c>
      <c r="Y2537" s="24" t="s">
        <v>10473</v>
      </c>
      <c r="Z2537" s="24" t="s">
        <v>117</v>
      </c>
      <c r="AA2537" s="24">
        <v>3227591269</v>
      </c>
      <c r="AB2537" s="24" t="s">
        <v>101</v>
      </c>
      <c r="AC2537" s="24" t="s">
        <v>101</v>
      </c>
      <c r="AD2537" s="24" t="e">
        <v>#REF!</v>
      </c>
      <c r="AE2537" s="26" t="s">
        <v>151</v>
      </c>
      <c r="AF2537" s="26"/>
      <c r="AG2537" s="26" t="s">
        <v>374</v>
      </c>
      <c r="AH2537" s="27" t="s">
        <v>152</v>
      </c>
      <c r="AI2537" s="27" t="s">
        <v>377</v>
      </c>
      <c r="AJ2537" s="27" t="s">
        <v>377</v>
      </c>
      <c r="AK2537" s="24" t="s">
        <v>121</v>
      </c>
      <c r="AL2537" s="24" t="s">
        <v>90</v>
      </c>
      <c r="AM2537" s="23">
        <v>44278</v>
      </c>
      <c r="AN2537" s="28">
        <v>1278819</v>
      </c>
      <c r="AO2537" s="28">
        <v>140606</v>
      </c>
      <c r="AP2537" s="24" t="s">
        <v>14142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v>0</v>
      </c>
      <c r="BE2537" s="24">
        <v>0</v>
      </c>
      <c r="BF2537" s="23"/>
      <c r="BG2537" s="23"/>
      <c r="BH2537" s="23" t="s">
        <v>75</v>
      </c>
      <c r="BI2537" s="26">
        <v>0</v>
      </c>
      <c r="BJ2537" s="26">
        <v>0</v>
      </c>
      <c r="BK2537" s="29">
        <v>0</v>
      </c>
      <c r="BL2537" s="24" t="s">
        <v>91</v>
      </c>
      <c r="BM2537" s="22" t="str">
        <f ca="1">+IF(Tabla1[[#This Row],[FECHA INGRESO]]&gt;=44986,IF((TODAY()-Tabla1[[#This Row],[FECHA INGRESO]])&gt;=50,"ALERTA","TODAVÍA FALTA"),"N/A")</f>
        <v>N/A</v>
      </c>
      <c r="BN2537" s="7" t="str">
        <f>IFERROR((_xlfn.DAYS(Tabla1[[#This Row],[FECHA INGRESO]],Tabla1[[#This Row],[FECHA RETIRO]]))/30,"")</f>
        <v/>
      </c>
    </row>
    <row r="2538" spans="1:66" x14ac:dyDescent="0.35">
      <c r="A2538" s="21">
        <v>1018505595</v>
      </c>
      <c r="B2538" s="22" t="s">
        <v>14143</v>
      </c>
      <c r="C2538" s="23">
        <v>44278</v>
      </c>
      <c r="D2538" s="23" t="s">
        <v>4833</v>
      </c>
      <c r="E2538" s="24" t="s">
        <v>94</v>
      </c>
      <c r="F2538" s="23" t="s">
        <v>70</v>
      </c>
      <c r="G2538" s="24"/>
      <c r="H2538" s="24">
        <v>24105042772</v>
      </c>
      <c r="I2538" s="24" t="s">
        <v>95</v>
      </c>
      <c r="J2538" s="24">
        <f>DATEDIF(Tabla1[[#This Row],[FECHA DE NACIMIENTO]],Tabla1[[#This Row],[FECHA ACTUAL]],"Y")</f>
        <v>24</v>
      </c>
      <c r="K2538" s="24" t="s">
        <v>73</v>
      </c>
      <c r="L2538" s="24" t="s">
        <v>112</v>
      </c>
      <c r="M2538" s="24">
        <v>0</v>
      </c>
      <c r="N2538" s="24">
        <v>0</v>
      </c>
      <c r="O2538" s="24">
        <v>2</v>
      </c>
      <c r="P2538" s="24" t="s">
        <v>101</v>
      </c>
      <c r="Q2538" s="23">
        <v>36053</v>
      </c>
      <c r="R2538" s="24" t="s">
        <v>76</v>
      </c>
      <c r="S2538" s="25">
        <v>45119</v>
      </c>
      <c r="T2538" s="24">
        <v>6611637</v>
      </c>
      <c r="U2538" s="24">
        <v>3046514126</v>
      </c>
      <c r="V2538" s="33" t="s">
        <v>14144</v>
      </c>
      <c r="W2538" s="24" t="s">
        <v>14145</v>
      </c>
      <c r="X2538" s="24" t="s">
        <v>14146</v>
      </c>
      <c r="Y2538" s="24" t="s">
        <v>14147</v>
      </c>
      <c r="Z2538" s="24" t="s">
        <v>117</v>
      </c>
      <c r="AA2538" s="24">
        <v>3123007732</v>
      </c>
      <c r="AB2538" s="24" t="s">
        <v>83</v>
      </c>
      <c r="AC2538" s="24" t="s">
        <v>83</v>
      </c>
      <c r="AD2538" s="24" t="e">
        <v>#REF!</v>
      </c>
      <c r="AE2538" s="26" t="s">
        <v>151</v>
      </c>
      <c r="AF2538" s="26"/>
      <c r="AG2538" s="26" t="s">
        <v>12148</v>
      </c>
      <c r="AH2538" s="27" t="s">
        <v>311</v>
      </c>
      <c r="AI2538" s="27" t="s">
        <v>1432</v>
      </c>
      <c r="AJ2538" s="27" t="s">
        <v>1432</v>
      </c>
      <c r="AK2538" s="24" t="s">
        <v>89</v>
      </c>
      <c r="AL2538" s="24" t="s">
        <v>7086</v>
      </c>
      <c r="AM2538" s="23">
        <v>44278</v>
      </c>
      <c r="AN2538" s="28">
        <v>1216792</v>
      </c>
      <c r="AO2538" s="28">
        <v>140606</v>
      </c>
      <c r="AP2538" s="24" t="s">
        <v>14148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v>0</v>
      </c>
      <c r="BE2538" s="24">
        <v>0</v>
      </c>
      <c r="BF2538" s="23"/>
      <c r="BG2538" s="23"/>
      <c r="BH2538" s="23">
        <v>44949</v>
      </c>
      <c r="BI2538" s="26" t="s">
        <v>466</v>
      </c>
      <c r="BJ2538" s="26" t="s">
        <v>3469</v>
      </c>
      <c r="BK2538" s="29">
        <v>0</v>
      </c>
      <c r="BL2538" s="24" t="s">
        <v>129</v>
      </c>
      <c r="BM2538" s="22" t="str">
        <f ca="1">+IF(Tabla1[[#This Row],[FECHA INGRESO]]&gt;=44986,IF((TODAY()-Tabla1[[#This Row],[FECHA INGRESO]])&gt;=50,"ALERTA","TODAVÍA FALTA"),"N/A")</f>
        <v>N/A</v>
      </c>
      <c r="BN2538" s="7">
        <f>IFERROR((_xlfn.DAYS(Tabla1[[#This Row],[FECHA INGRESO]],Tabla1[[#This Row],[FECHA RETIRO]]))/30,"")</f>
        <v>-22.366666666666667</v>
      </c>
    </row>
    <row r="2539" spans="1:66" x14ac:dyDescent="0.35">
      <c r="A2539" s="21">
        <v>1233494156</v>
      </c>
      <c r="B2539" s="22" t="s">
        <v>14149</v>
      </c>
      <c r="C2539" s="23">
        <v>44280</v>
      </c>
      <c r="D2539" s="23" t="s">
        <v>93</v>
      </c>
      <c r="E2539" s="23" t="s">
        <v>111</v>
      </c>
      <c r="F2539" s="23" t="s">
        <v>70</v>
      </c>
      <c r="G2539" s="24"/>
      <c r="H2539" s="24">
        <v>24105106203</v>
      </c>
      <c r="I2539" s="24" t="s">
        <v>95</v>
      </c>
      <c r="J2539" s="24">
        <f>DATEDIF(Tabla1[[#This Row],[FECHA DE NACIMIENTO]],Tabla1[[#This Row],[FECHA ACTUAL]],"Y")</f>
        <v>25</v>
      </c>
      <c r="K2539" s="24" t="s">
        <v>320</v>
      </c>
      <c r="L2539" s="24" t="s">
        <v>234</v>
      </c>
      <c r="M2539" s="24">
        <v>1</v>
      </c>
      <c r="N2539" s="24">
        <v>0</v>
      </c>
      <c r="O2539" s="24">
        <v>3</v>
      </c>
      <c r="P2539" s="24" t="s">
        <v>101</v>
      </c>
      <c r="Q2539" s="23">
        <v>35840</v>
      </c>
      <c r="R2539" s="24" t="s">
        <v>76</v>
      </c>
      <c r="S2539" s="25">
        <v>45119</v>
      </c>
      <c r="T2539" s="24"/>
      <c r="U2539" s="24">
        <v>3203224571</v>
      </c>
      <c r="V2539" s="33" t="s">
        <v>14150</v>
      </c>
      <c r="W2539" s="24" t="s">
        <v>14151</v>
      </c>
      <c r="X2539" s="24" t="s">
        <v>14152</v>
      </c>
      <c r="Y2539" s="24" t="s">
        <v>14153</v>
      </c>
      <c r="Z2539" s="24" t="s">
        <v>117</v>
      </c>
      <c r="AA2539" s="24">
        <v>3213641521</v>
      </c>
      <c r="AB2539" s="24" t="s">
        <v>83</v>
      </c>
      <c r="AC2539" s="24" t="s">
        <v>101</v>
      </c>
      <c r="AD2539" s="24" t="e">
        <v>#REF!</v>
      </c>
      <c r="AE2539" s="26" t="s">
        <v>151</v>
      </c>
      <c r="AF2539" s="26"/>
      <c r="AG2539" s="26">
        <v>0</v>
      </c>
      <c r="AH2539" s="27" t="s">
        <v>184</v>
      </c>
      <c r="AI2539" s="27" t="s">
        <v>120</v>
      </c>
      <c r="AJ2539" s="27" t="s">
        <v>120</v>
      </c>
      <c r="AK2539" s="24" t="s">
        <v>121</v>
      </c>
      <c r="AL2539" s="24" t="s">
        <v>7086</v>
      </c>
      <c r="AM2539" s="23">
        <v>44280</v>
      </c>
      <c r="AN2539" s="28">
        <v>1000000</v>
      </c>
      <c r="AO2539" s="28">
        <v>117172</v>
      </c>
      <c r="AP2539" s="24" t="s">
        <v>14154</v>
      </c>
      <c r="AQ2539" s="24">
        <v>0</v>
      </c>
      <c r="AR2539" s="24">
        <v>0</v>
      </c>
      <c r="AS2539" s="24">
        <v>0</v>
      </c>
      <c r="AT2539" s="24">
        <v>0</v>
      </c>
      <c r="AU2539" s="24">
        <v>0</v>
      </c>
      <c r="AV2539" s="24">
        <v>0</v>
      </c>
      <c r="AW2539" s="24">
        <v>0</v>
      </c>
      <c r="AX2539" s="24">
        <v>0</v>
      </c>
      <c r="AY2539" s="24">
        <v>0</v>
      </c>
      <c r="AZ2539" s="24">
        <v>0</v>
      </c>
      <c r="BA2539" s="24">
        <v>0</v>
      </c>
      <c r="BB2539" s="24">
        <v>0</v>
      </c>
      <c r="BC2539" s="24">
        <v>0</v>
      </c>
      <c r="BD2539" s="24">
        <v>0</v>
      </c>
      <c r="BE2539" s="24">
        <v>0</v>
      </c>
      <c r="BF2539" s="23"/>
      <c r="BG2539" s="23"/>
      <c r="BH2539" s="23">
        <v>44835</v>
      </c>
      <c r="BI2539" s="26" t="s">
        <v>466</v>
      </c>
      <c r="BJ2539" s="26" t="s">
        <v>14155</v>
      </c>
      <c r="BK2539" s="29">
        <v>0</v>
      </c>
      <c r="BL2539" s="24" t="s">
        <v>129</v>
      </c>
      <c r="BM2539" s="22" t="str">
        <f ca="1">+IF(Tabla1[[#This Row],[FECHA INGRESO]]&gt;=44986,IF((TODAY()-Tabla1[[#This Row],[FECHA INGRESO]])&gt;=50,"ALERTA","TODAVÍA FALTA"),"N/A")</f>
        <v>N/A</v>
      </c>
      <c r="BN2539" s="7">
        <f>IFERROR((_xlfn.DAYS(Tabla1[[#This Row],[FECHA INGRESO]],Tabla1[[#This Row],[FECHA RETIRO]]))/30,"")</f>
        <v>-18.5</v>
      </c>
    </row>
    <row r="2540" spans="1:66" x14ac:dyDescent="0.35">
      <c r="A2540" s="34">
        <v>1104698542</v>
      </c>
      <c r="B2540" s="22" t="s">
        <v>14156</v>
      </c>
      <c r="C2540" s="23">
        <v>44280</v>
      </c>
      <c r="D2540" s="23" t="s">
        <v>157</v>
      </c>
      <c r="E2540" s="23" t="s">
        <v>111</v>
      </c>
      <c r="F2540" s="23" t="s">
        <v>70</v>
      </c>
      <c r="G2540" s="24"/>
      <c r="H2540" s="24">
        <v>24105100003</v>
      </c>
      <c r="I2540" s="24" t="s">
        <v>95</v>
      </c>
      <c r="J2540" s="24">
        <f>DATEDIF(Tabla1[[#This Row],[FECHA DE NACIMIENTO]],Tabla1[[#This Row],[FECHA ACTUAL]],"Y")</f>
        <v>35</v>
      </c>
      <c r="K2540" s="24" t="s">
        <v>73</v>
      </c>
      <c r="L2540" s="24" t="s">
        <v>234</v>
      </c>
      <c r="M2540" s="24">
        <v>1</v>
      </c>
      <c r="N2540" s="24">
        <v>1</v>
      </c>
      <c r="O2540" s="24">
        <v>3</v>
      </c>
      <c r="P2540" s="24" t="s">
        <v>101</v>
      </c>
      <c r="Q2540" s="23">
        <v>32325</v>
      </c>
      <c r="R2540" s="36" t="s">
        <v>4815</v>
      </c>
      <c r="S2540" s="25">
        <v>45119</v>
      </c>
      <c r="T2540" s="24"/>
      <c r="U2540" s="24">
        <v>3125660142</v>
      </c>
      <c r="V2540" s="33" t="s">
        <v>14157</v>
      </c>
      <c r="W2540" s="24" t="s">
        <v>14158</v>
      </c>
      <c r="X2540" s="24" t="s">
        <v>276</v>
      </c>
      <c r="Y2540" s="24" t="s">
        <v>14159</v>
      </c>
      <c r="Z2540" s="24" t="s">
        <v>82</v>
      </c>
      <c r="AA2540" s="24">
        <v>3143871374</v>
      </c>
      <c r="AB2540" s="24" t="s">
        <v>77</v>
      </c>
      <c r="AC2540" s="24" t="s">
        <v>77</v>
      </c>
      <c r="AD2540" s="24" t="s">
        <v>77</v>
      </c>
      <c r="AE2540" s="26" t="s">
        <v>151</v>
      </c>
      <c r="AF2540" s="26"/>
      <c r="AG2540" s="26"/>
      <c r="AH2540" s="27" t="s">
        <v>184</v>
      </c>
      <c r="AI2540" s="27" t="s">
        <v>10123</v>
      </c>
      <c r="AJ2540" s="27" t="s">
        <v>10123</v>
      </c>
      <c r="AK2540" s="24" t="s">
        <v>121</v>
      </c>
      <c r="AL2540" s="24" t="s">
        <v>7086</v>
      </c>
      <c r="AM2540" s="23">
        <v>44280</v>
      </c>
      <c r="AN2540" s="28">
        <v>908526</v>
      </c>
      <c r="AO2540" s="28">
        <v>106454</v>
      </c>
      <c r="AP2540" s="24"/>
      <c r="AQ2540" s="24"/>
      <c r="AR2540" s="24"/>
      <c r="AS2540" s="24"/>
      <c r="AT2540" s="24"/>
      <c r="AU2540" s="24"/>
      <c r="AV2540" s="24"/>
      <c r="AW2540" s="24">
        <v>0</v>
      </c>
      <c r="AX2540" s="24"/>
      <c r="AY2540" s="24"/>
      <c r="AZ2540" s="24"/>
      <c r="BA2540" s="24"/>
      <c r="BB2540" s="24"/>
      <c r="BC2540" s="24"/>
      <c r="BD2540" s="24">
        <v>0</v>
      </c>
      <c r="BE2540" s="24">
        <v>0</v>
      </c>
      <c r="BF2540" s="23"/>
      <c r="BG2540" s="23"/>
      <c r="BH2540" s="23">
        <v>44417</v>
      </c>
      <c r="BI2540" s="26" t="s">
        <v>466</v>
      </c>
      <c r="BJ2540" s="26" t="s">
        <v>8265</v>
      </c>
      <c r="BK2540" s="29">
        <v>0</v>
      </c>
      <c r="BL2540" s="24" t="s">
        <v>129</v>
      </c>
      <c r="BM2540" s="22" t="str">
        <f ca="1">+IF(Tabla1[[#This Row],[FECHA INGRESO]]&gt;=44986,IF((TODAY()-Tabla1[[#This Row],[FECHA INGRESO]])&gt;=50,"ALERTA","TODAVÍA FALTA"),"N/A")</f>
        <v>N/A</v>
      </c>
      <c r="BN2540" s="7">
        <f>IFERROR((_xlfn.DAYS(Tabla1[[#This Row],[FECHA INGRESO]],Tabla1[[#This Row],[FECHA RETIRO]]))/30,"")</f>
        <v>-4.5666666666666664</v>
      </c>
    </row>
    <row r="2541" spans="1:66" x14ac:dyDescent="0.35">
      <c r="A2541" s="34">
        <v>1030579490</v>
      </c>
      <c r="B2541" s="22" t="s">
        <v>14160</v>
      </c>
      <c r="C2541" s="23">
        <v>44281</v>
      </c>
      <c r="D2541" s="23" t="s">
        <v>93</v>
      </c>
      <c r="E2541" s="24" t="s">
        <v>94</v>
      </c>
      <c r="F2541" s="23" t="s">
        <v>94</v>
      </c>
      <c r="G2541" s="24"/>
      <c r="H2541" s="24">
        <v>24105138844</v>
      </c>
      <c r="I2541" s="24" t="s">
        <v>95</v>
      </c>
      <c r="J2541" s="24">
        <f>DATEDIF(Tabla1[[#This Row],[FECHA DE NACIMIENTO]],Tabla1[[#This Row],[FECHA ACTUAL]],"Y")</f>
        <v>32</v>
      </c>
      <c r="K2541" s="24" t="s">
        <v>96</v>
      </c>
      <c r="L2541" s="24" t="s">
        <v>112</v>
      </c>
      <c r="M2541" s="24">
        <v>2</v>
      </c>
      <c r="N2541" s="24">
        <v>3</v>
      </c>
      <c r="O2541" s="24">
        <v>2</v>
      </c>
      <c r="P2541" s="24" t="s">
        <v>101</v>
      </c>
      <c r="Q2541" s="23">
        <v>33132</v>
      </c>
      <c r="R2541" s="24" t="s">
        <v>76</v>
      </c>
      <c r="S2541" s="25">
        <v>45119</v>
      </c>
      <c r="T2541" s="24"/>
      <c r="U2541" s="24">
        <v>3205591375</v>
      </c>
      <c r="V2541" s="33" t="s">
        <v>14161</v>
      </c>
      <c r="W2541" s="24" t="s">
        <v>14162</v>
      </c>
      <c r="X2541" s="24" t="s">
        <v>11223</v>
      </c>
      <c r="Y2541" s="24" t="s">
        <v>14163</v>
      </c>
      <c r="Z2541" s="24" t="s">
        <v>117</v>
      </c>
      <c r="AA2541" s="24">
        <v>3053141892</v>
      </c>
      <c r="AB2541" s="24" t="s">
        <v>77</v>
      </c>
      <c r="AC2541" s="24" t="s">
        <v>77</v>
      </c>
      <c r="AD2541" s="24" t="s">
        <v>77</v>
      </c>
      <c r="AE2541" s="26" t="s">
        <v>151</v>
      </c>
      <c r="AF2541" s="26"/>
      <c r="AG2541" s="26"/>
      <c r="AH2541" s="27" t="s">
        <v>3042</v>
      </c>
      <c r="AI2541" s="27" t="s">
        <v>9232</v>
      </c>
      <c r="AJ2541" s="27" t="s">
        <v>9233</v>
      </c>
      <c r="AK2541" s="24" t="s">
        <v>121</v>
      </c>
      <c r="AL2541" s="24" t="s">
        <v>7086</v>
      </c>
      <c r="AM2541" s="23">
        <v>44281</v>
      </c>
      <c r="AN2541" s="28">
        <v>908526</v>
      </c>
      <c r="AO2541" s="28">
        <v>106454</v>
      </c>
      <c r="AP2541" s="24"/>
      <c r="AQ2541" s="24"/>
      <c r="AR2541" s="24"/>
      <c r="AS2541" s="24"/>
      <c r="AT2541" s="24"/>
      <c r="AU2541" s="24"/>
      <c r="AV2541" s="24"/>
      <c r="AW2541" s="24">
        <v>0</v>
      </c>
      <c r="AX2541" s="24"/>
      <c r="AY2541" s="24"/>
      <c r="AZ2541" s="24"/>
      <c r="BA2541" s="24"/>
      <c r="BB2541" s="24"/>
      <c r="BC2541" s="24"/>
      <c r="BD2541" s="24">
        <v>0</v>
      </c>
      <c r="BE2541" s="24">
        <v>0</v>
      </c>
      <c r="BF2541" s="23"/>
      <c r="BG2541" s="23"/>
      <c r="BH2541" s="23">
        <v>44506</v>
      </c>
      <c r="BI2541" s="26" t="s">
        <v>466</v>
      </c>
      <c r="BJ2541" s="26" t="s">
        <v>8265</v>
      </c>
      <c r="BK2541" s="29">
        <v>0</v>
      </c>
      <c r="BL2541" s="24" t="s">
        <v>129</v>
      </c>
      <c r="BM2541" s="22" t="str">
        <f ca="1">+IF(Tabla1[[#This Row],[FECHA INGRESO]]&gt;=44986,IF((TODAY()-Tabla1[[#This Row],[FECHA INGRESO]])&gt;=50,"ALERTA","TODAVÍA FALTA"),"N/A")</f>
        <v>N/A</v>
      </c>
      <c r="BN2541" s="7">
        <f>IFERROR((_xlfn.DAYS(Tabla1[[#This Row],[FECHA INGRESO]],Tabla1[[#This Row],[FECHA RETIRO]]))/30,"")</f>
        <v>-7.5</v>
      </c>
    </row>
    <row r="2542" spans="1:66" x14ac:dyDescent="0.35">
      <c r="A2542" s="34">
        <v>1110448845</v>
      </c>
      <c r="B2542" s="22" t="s">
        <v>14164</v>
      </c>
      <c r="C2542" s="23">
        <v>44281</v>
      </c>
      <c r="D2542" s="23" t="s">
        <v>4833</v>
      </c>
      <c r="E2542" s="23" t="s">
        <v>111</v>
      </c>
      <c r="F2542" s="23" t="s">
        <v>111</v>
      </c>
      <c r="G2542" s="24"/>
      <c r="H2542" s="24">
        <v>24105137726</v>
      </c>
      <c r="I2542" s="24" t="s">
        <v>72</v>
      </c>
      <c r="J2542" s="24">
        <f>DATEDIF(Tabla1[[#This Row],[FECHA DE NACIMIENTO]],Tabla1[[#This Row],[FECHA ACTUAL]],"Y")</f>
        <v>37</v>
      </c>
      <c r="K2542" s="24" t="s">
        <v>73</v>
      </c>
      <c r="L2542" s="24" t="s">
        <v>234</v>
      </c>
      <c r="M2542" s="24">
        <v>0</v>
      </c>
      <c r="N2542" s="24">
        <v>1</v>
      </c>
      <c r="O2542" s="24">
        <v>3</v>
      </c>
      <c r="P2542" s="24" t="s">
        <v>101</v>
      </c>
      <c r="Q2542" s="23">
        <v>31438</v>
      </c>
      <c r="R2542" s="24" t="s">
        <v>2591</v>
      </c>
      <c r="S2542" s="25">
        <v>45119</v>
      </c>
      <c r="T2542" s="24"/>
      <c r="U2542" s="24">
        <v>3134941470</v>
      </c>
      <c r="V2542" s="33" t="s">
        <v>14165</v>
      </c>
      <c r="W2542" s="24" t="s">
        <v>14166</v>
      </c>
      <c r="X2542" s="24" t="s">
        <v>14167</v>
      </c>
      <c r="Y2542" s="24" t="s">
        <v>14168</v>
      </c>
      <c r="Z2542" s="24" t="s">
        <v>14169</v>
      </c>
      <c r="AA2542" s="24">
        <v>3135333755</v>
      </c>
      <c r="AB2542" s="24" t="s">
        <v>77</v>
      </c>
      <c r="AC2542" s="24" t="s">
        <v>77</v>
      </c>
      <c r="AD2542" s="24" t="s">
        <v>77</v>
      </c>
      <c r="AE2542" s="26" t="s">
        <v>183</v>
      </c>
      <c r="AF2542" s="26"/>
      <c r="AG2542" s="26"/>
      <c r="AH2542" s="27" t="s">
        <v>3042</v>
      </c>
      <c r="AI2542" s="27" t="s">
        <v>9232</v>
      </c>
      <c r="AJ2542" s="27" t="s">
        <v>9233</v>
      </c>
      <c r="AK2542" s="24" t="s">
        <v>121</v>
      </c>
      <c r="AL2542" s="24" t="s">
        <v>7086</v>
      </c>
      <c r="AM2542" s="23">
        <v>44281</v>
      </c>
      <c r="AN2542" s="28">
        <v>908526</v>
      </c>
      <c r="AO2542" s="28">
        <v>106454</v>
      </c>
      <c r="AP2542" s="24"/>
      <c r="AQ2542" s="24"/>
      <c r="AR2542" s="24"/>
      <c r="AS2542" s="24"/>
      <c r="AT2542" s="24" t="e">
        <v>#N/A</v>
      </c>
      <c r="AU2542" s="24" t="e">
        <v>#N/A</v>
      </c>
      <c r="AV2542" s="24" t="e">
        <v>#N/A</v>
      </c>
      <c r="AW2542" s="24"/>
      <c r="AX2542" s="24"/>
      <c r="AY2542" s="24"/>
      <c r="AZ2542" s="24"/>
      <c r="BA2542" s="24"/>
      <c r="BB2542" s="24"/>
      <c r="BC2542" s="24"/>
      <c r="BD2542" s="24">
        <v>0</v>
      </c>
      <c r="BE2542" s="24">
        <v>0</v>
      </c>
      <c r="BF2542" s="23"/>
      <c r="BG2542" s="23"/>
      <c r="BH2542" s="23">
        <v>44310</v>
      </c>
      <c r="BI2542" s="26" t="s">
        <v>466</v>
      </c>
      <c r="BJ2542" s="26" t="s">
        <v>8265</v>
      </c>
      <c r="BK2542" s="29">
        <v>0</v>
      </c>
      <c r="BL2542" s="24" t="s">
        <v>129</v>
      </c>
      <c r="BM2542" s="22" t="str">
        <f ca="1">+IF(Tabla1[[#This Row],[FECHA INGRESO]]&gt;=44986,IF((TODAY()-Tabla1[[#This Row],[FECHA INGRESO]])&gt;=50,"ALERTA","TODAVÍA FALTA"),"N/A")</f>
        <v>N/A</v>
      </c>
      <c r="BN2542" s="7">
        <f>IFERROR((_xlfn.DAYS(Tabla1[[#This Row],[FECHA INGRESO]],Tabla1[[#This Row],[FECHA RETIRO]]))/30,"")</f>
        <v>-0.96666666666666667</v>
      </c>
    </row>
    <row r="2543" spans="1:66" x14ac:dyDescent="0.35">
      <c r="A2543" s="21">
        <v>1031152543</v>
      </c>
      <c r="B2543" s="22" t="s">
        <v>14170</v>
      </c>
      <c r="C2543" s="23">
        <v>44281</v>
      </c>
      <c r="D2543" s="23" t="s">
        <v>188</v>
      </c>
      <c r="E2543" s="24" t="s">
        <v>94</v>
      </c>
      <c r="F2543" s="23" t="s">
        <v>94</v>
      </c>
      <c r="G2543" s="24"/>
      <c r="H2543" s="24">
        <v>24105136831</v>
      </c>
      <c r="I2543" s="24" t="s">
        <v>95</v>
      </c>
      <c r="J2543" s="24">
        <f>DATEDIF(Tabla1[[#This Row],[FECHA DE NACIMIENTO]],Tabla1[[#This Row],[FECHA ACTUAL]],"Y")</f>
        <v>29</v>
      </c>
      <c r="K2543" s="24" t="s">
        <v>96</v>
      </c>
      <c r="L2543" s="24" t="s">
        <v>112</v>
      </c>
      <c r="M2543" s="24">
        <v>1</v>
      </c>
      <c r="N2543" s="24">
        <v>1</v>
      </c>
      <c r="O2543" s="24">
        <v>2</v>
      </c>
      <c r="P2543" s="24" t="s">
        <v>101</v>
      </c>
      <c r="Q2543" s="23">
        <v>34408</v>
      </c>
      <c r="R2543" s="24" t="s">
        <v>76</v>
      </c>
      <c r="S2543" s="25">
        <v>45119</v>
      </c>
      <c r="T2543" s="24">
        <v>6089828</v>
      </c>
      <c r="U2543" s="24">
        <v>3115951539</v>
      </c>
      <c r="V2543" s="33" t="s">
        <v>14171</v>
      </c>
      <c r="W2543" s="24" t="s">
        <v>14172</v>
      </c>
      <c r="X2543" s="24" t="s">
        <v>14173</v>
      </c>
      <c r="Y2543" s="24" t="s">
        <v>14174</v>
      </c>
      <c r="Z2543" s="24" t="s">
        <v>82</v>
      </c>
      <c r="AA2543" s="24">
        <v>3022744840</v>
      </c>
      <c r="AB2543" s="24" t="s">
        <v>83</v>
      </c>
      <c r="AC2543" s="24" t="s">
        <v>101</v>
      </c>
      <c r="AD2543" s="24" t="e">
        <v>#REF!</v>
      </c>
      <c r="AE2543" s="26" t="s">
        <v>183</v>
      </c>
      <c r="AF2543" s="26"/>
      <c r="AG2543" s="26" t="s">
        <v>9231</v>
      </c>
      <c r="AH2543" s="27" t="s">
        <v>3042</v>
      </c>
      <c r="AI2543" s="27" t="s">
        <v>14175</v>
      </c>
      <c r="AJ2543" s="27" t="s">
        <v>14175</v>
      </c>
      <c r="AK2543" s="24" t="s">
        <v>121</v>
      </c>
      <c r="AL2543" s="24" t="s">
        <v>7086</v>
      </c>
      <c r="AM2543" s="23">
        <v>44281</v>
      </c>
      <c r="AN2543" s="28">
        <v>1000000</v>
      </c>
      <c r="AO2543" s="28">
        <v>117172</v>
      </c>
      <c r="AP2543" s="24" t="s">
        <v>14176</v>
      </c>
      <c r="AQ2543" s="24">
        <v>0</v>
      </c>
      <c r="AR2543" s="24">
        <v>0</v>
      </c>
      <c r="AS2543" s="24">
        <v>0</v>
      </c>
      <c r="AT2543" s="24">
        <v>0</v>
      </c>
      <c r="AU2543" s="24">
        <v>0</v>
      </c>
      <c r="AV2543" s="24">
        <v>0</v>
      </c>
      <c r="AW2543" s="24">
        <v>0</v>
      </c>
      <c r="AX2543" s="24">
        <v>0</v>
      </c>
      <c r="AY2543" s="24" t="s">
        <v>8805</v>
      </c>
      <c r="AZ2543" s="24">
        <v>0</v>
      </c>
      <c r="BA2543" s="24">
        <v>0</v>
      </c>
      <c r="BB2543" s="24">
        <v>0</v>
      </c>
      <c r="BC2543" s="24">
        <v>0</v>
      </c>
      <c r="BD2543" s="24">
        <v>0</v>
      </c>
      <c r="BE2543" s="24">
        <v>0</v>
      </c>
      <c r="BF2543" s="23"/>
      <c r="BG2543" s="23"/>
      <c r="BH2543" s="23">
        <v>44866</v>
      </c>
      <c r="BI2543" s="26" t="s">
        <v>466</v>
      </c>
      <c r="BJ2543" s="26" t="s">
        <v>14177</v>
      </c>
      <c r="BK2543" s="29">
        <v>0</v>
      </c>
      <c r="BL2543" s="24" t="s">
        <v>129</v>
      </c>
      <c r="BM2543" s="22" t="str">
        <f ca="1">+IF(Tabla1[[#This Row],[FECHA INGRESO]]&gt;=44986,IF((TODAY()-Tabla1[[#This Row],[FECHA INGRESO]])&gt;=50,"ALERTA","TODAVÍA FALTA"),"N/A")</f>
        <v>N/A</v>
      </c>
      <c r="BN2543" s="7">
        <f>IFERROR((_xlfn.DAYS(Tabla1[[#This Row],[FECHA INGRESO]],Tabla1[[#This Row],[FECHA RETIRO]]))/30,"")</f>
        <v>-19.5</v>
      </c>
    </row>
    <row r="2544" spans="1:66" x14ac:dyDescent="0.35">
      <c r="A2544" s="21">
        <v>1000379545</v>
      </c>
      <c r="B2544" s="22" t="s">
        <v>14178</v>
      </c>
      <c r="C2544" s="23">
        <v>44291</v>
      </c>
      <c r="D2544" s="23" t="s">
        <v>93</v>
      </c>
      <c r="E2544" s="24" t="s">
        <v>94</v>
      </c>
      <c r="F2544" s="23" t="s">
        <v>70</v>
      </c>
      <c r="G2544" s="24"/>
      <c r="H2544" s="24">
        <v>24105264279</v>
      </c>
      <c r="I2544" s="24" t="s">
        <v>95</v>
      </c>
      <c r="J2544" s="24">
        <f>DATEDIF(Tabla1[[#This Row],[FECHA DE NACIMIENTO]],Tabla1[[#This Row],[FECHA ACTUAL]],"Y")</f>
        <v>21</v>
      </c>
      <c r="K2544" s="24" t="s">
        <v>73</v>
      </c>
      <c r="L2544" s="24" t="s">
        <v>112</v>
      </c>
      <c r="M2544" s="24">
        <v>0</v>
      </c>
      <c r="N2544" s="24">
        <v>0</v>
      </c>
      <c r="O2544" s="24">
        <v>2</v>
      </c>
      <c r="P2544" s="24" t="s">
        <v>101</v>
      </c>
      <c r="Q2544" s="23">
        <v>37163</v>
      </c>
      <c r="R2544" s="24" t="s">
        <v>76</v>
      </c>
      <c r="S2544" s="25">
        <v>45119</v>
      </c>
      <c r="T2544" s="24"/>
      <c r="U2544" s="24">
        <v>3202289791</v>
      </c>
      <c r="V2544" s="33" t="s">
        <v>14179</v>
      </c>
      <c r="W2544" s="24" t="s">
        <v>14180</v>
      </c>
      <c r="X2544" s="24" t="s">
        <v>14181</v>
      </c>
      <c r="Y2544" s="24" t="s">
        <v>14182</v>
      </c>
      <c r="Z2544" s="24" t="s">
        <v>117</v>
      </c>
      <c r="AA2544" s="24">
        <v>3124793721</v>
      </c>
      <c r="AB2544" s="24" t="s">
        <v>83</v>
      </c>
      <c r="AC2544" s="24" t="s">
        <v>101</v>
      </c>
      <c r="AD2544" s="24" t="e">
        <v>#REF!</v>
      </c>
      <c r="AE2544" s="26" t="s">
        <v>183</v>
      </c>
      <c r="AF2544" s="26" t="s">
        <v>4093</v>
      </c>
      <c r="AG2544" s="26" t="s">
        <v>14183</v>
      </c>
      <c r="AH2544" s="27" t="s">
        <v>12037</v>
      </c>
      <c r="AI2544" s="27" t="s">
        <v>1432</v>
      </c>
      <c r="AJ2544" s="27" t="s">
        <v>1432</v>
      </c>
      <c r="AK2544" s="24" t="s">
        <v>89</v>
      </c>
      <c r="AL2544" s="24" t="s">
        <v>7086</v>
      </c>
      <c r="AM2544" s="23">
        <v>44291</v>
      </c>
      <c r="AN2544" s="28">
        <v>1048959</v>
      </c>
      <c r="AO2544" s="28">
        <v>117172</v>
      </c>
      <c r="AP2544" s="24" t="s">
        <v>14184</v>
      </c>
      <c r="AQ2544" s="24">
        <v>0</v>
      </c>
      <c r="AR2544" s="24">
        <v>0</v>
      </c>
      <c r="AS2544" s="24">
        <v>0</v>
      </c>
      <c r="AT2544" s="24">
        <v>0</v>
      </c>
      <c r="AU2544" s="24">
        <v>0</v>
      </c>
      <c r="AV2544" s="24">
        <v>0</v>
      </c>
      <c r="AW2544" s="24">
        <v>0</v>
      </c>
      <c r="AX2544" s="24">
        <v>0</v>
      </c>
      <c r="AY2544" s="24">
        <v>0</v>
      </c>
      <c r="AZ2544" s="24" t="s">
        <v>7883</v>
      </c>
      <c r="BA2544" s="24">
        <v>0</v>
      </c>
      <c r="BB2544" s="24">
        <v>0</v>
      </c>
      <c r="BC2544" s="24">
        <v>0</v>
      </c>
      <c r="BD2544" s="24">
        <v>0</v>
      </c>
      <c r="BE2544" s="24">
        <v>0</v>
      </c>
      <c r="BF2544" s="23"/>
      <c r="BG2544" s="23"/>
      <c r="BH2544" s="23">
        <v>44698</v>
      </c>
      <c r="BI2544" s="26" t="s">
        <v>10014</v>
      </c>
      <c r="BJ2544" s="26" t="s">
        <v>14185</v>
      </c>
      <c r="BK2544" s="29">
        <v>0</v>
      </c>
      <c r="BL2544" s="24" t="s">
        <v>129</v>
      </c>
      <c r="BM2544" s="22" t="str">
        <f ca="1">+IF(Tabla1[[#This Row],[FECHA INGRESO]]&gt;=44986,IF((TODAY()-Tabla1[[#This Row],[FECHA INGRESO]])&gt;=50,"ALERTA","TODAVÍA FALTA"),"N/A")</f>
        <v>N/A</v>
      </c>
      <c r="BN2544" s="7">
        <f>IFERROR((_xlfn.DAYS(Tabla1[[#This Row],[FECHA INGRESO]],Tabla1[[#This Row],[FECHA RETIRO]]))/30,"")</f>
        <v>-13.566666666666666</v>
      </c>
    </row>
    <row r="2545" spans="1:66" x14ac:dyDescent="0.35">
      <c r="A2545" s="34">
        <v>1030571349</v>
      </c>
      <c r="B2545" s="22" t="s">
        <v>14186</v>
      </c>
      <c r="C2545" s="23">
        <v>44291</v>
      </c>
      <c r="D2545" s="23" t="s">
        <v>188</v>
      </c>
      <c r="E2545" s="23" t="s">
        <v>110</v>
      </c>
      <c r="F2545" s="23" t="s">
        <v>70</v>
      </c>
      <c r="G2545" s="24"/>
      <c r="H2545" s="24">
        <v>24105262127</v>
      </c>
      <c r="I2545" s="24" t="s">
        <v>95</v>
      </c>
      <c r="J2545" s="24">
        <f>DATEDIF(Tabla1[[#This Row],[FECHA DE NACIMIENTO]],Tabla1[[#This Row],[FECHA ACTUAL]],"Y")</f>
        <v>33</v>
      </c>
      <c r="K2545" s="24" t="s">
        <v>73</v>
      </c>
      <c r="L2545" s="24" t="s">
        <v>112</v>
      </c>
      <c r="M2545" s="24">
        <v>1</v>
      </c>
      <c r="N2545" s="24">
        <v>1</v>
      </c>
      <c r="O2545" s="24">
        <v>2</v>
      </c>
      <c r="P2545" s="24" t="s">
        <v>101</v>
      </c>
      <c r="Q2545" s="23">
        <v>32853</v>
      </c>
      <c r="R2545" s="24" t="s">
        <v>76</v>
      </c>
      <c r="S2545" s="25">
        <v>45119</v>
      </c>
      <c r="T2545" s="24"/>
      <c r="U2545" s="24">
        <v>3118913508</v>
      </c>
      <c r="V2545" s="33" t="s">
        <v>14187</v>
      </c>
      <c r="W2545" s="24" t="s">
        <v>14188</v>
      </c>
      <c r="X2545" s="24" t="s">
        <v>3877</v>
      </c>
      <c r="Y2545" s="24" t="s">
        <v>14189</v>
      </c>
      <c r="Z2545" s="24" t="s">
        <v>117</v>
      </c>
      <c r="AA2545" s="24">
        <v>3118913505</v>
      </c>
      <c r="AB2545" s="24" t="s">
        <v>101</v>
      </c>
      <c r="AC2545" s="24" t="s">
        <v>83</v>
      </c>
      <c r="AD2545" s="24" t="e">
        <v>#REF!</v>
      </c>
      <c r="AE2545" s="26" t="s">
        <v>183</v>
      </c>
      <c r="AF2545" s="26"/>
      <c r="AG2545" s="26"/>
      <c r="AH2545" s="27" t="s">
        <v>184</v>
      </c>
      <c r="AI2545" s="27" t="s">
        <v>5470</v>
      </c>
      <c r="AJ2545" s="27" t="s">
        <v>5470</v>
      </c>
      <c r="AK2545" s="24" t="s">
        <v>121</v>
      </c>
      <c r="AL2545" s="24" t="s">
        <v>7086</v>
      </c>
      <c r="AM2545" s="23">
        <v>44291</v>
      </c>
      <c r="AN2545" s="28">
        <v>1000000</v>
      </c>
      <c r="AO2545" s="28">
        <v>117172</v>
      </c>
      <c r="AP2545" s="24"/>
      <c r="AQ2545" s="24"/>
      <c r="AR2545" s="24"/>
      <c r="AS2545" s="24"/>
      <c r="AT2545" s="24"/>
      <c r="AU2545" s="24"/>
      <c r="AV2545" s="24"/>
      <c r="AW2545" s="24">
        <v>0</v>
      </c>
      <c r="AX2545" s="24"/>
      <c r="AY2545" s="24"/>
      <c r="AZ2545" s="24"/>
      <c r="BA2545" s="24"/>
      <c r="BB2545" s="24"/>
      <c r="BC2545" s="24"/>
      <c r="BD2545" s="24">
        <v>0</v>
      </c>
      <c r="BE2545" s="24">
        <v>0</v>
      </c>
      <c r="BF2545" s="23"/>
      <c r="BG2545" s="23"/>
      <c r="BH2545" s="23">
        <v>44565</v>
      </c>
      <c r="BI2545" s="26" t="s">
        <v>466</v>
      </c>
      <c r="BJ2545" s="26" t="s">
        <v>623</v>
      </c>
      <c r="BK2545" s="29">
        <v>0</v>
      </c>
      <c r="BL2545" s="24" t="s">
        <v>129</v>
      </c>
      <c r="BM2545" s="22" t="str">
        <f ca="1">+IF(Tabla1[[#This Row],[FECHA INGRESO]]&gt;=44986,IF((TODAY()-Tabla1[[#This Row],[FECHA INGRESO]])&gt;=50,"ALERTA","TODAVÍA FALTA"),"N/A")</f>
        <v>N/A</v>
      </c>
      <c r="BN2545" s="7">
        <f>IFERROR((_xlfn.DAYS(Tabla1[[#This Row],[FECHA INGRESO]],Tabla1[[#This Row],[FECHA RETIRO]]))/30,"")</f>
        <v>-9.1333333333333329</v>
      </c>
    </row>
    <row r="2546" spans="1:66" x14ac:dyDescent="0.35">
      <c r="A2546" s="21">
        <v>1000733077</v>
      </c>
      <c r="B2546" s="22" t="s">
        <v>14190</v>
      </c>
      <c r="C2546" s="23">
        <v>44291</v>
      </c>
      <c r="D2546" s="23" t="s">
        <v>582</v>
      </c>
      <c r="E2546" s="23" t="s">
        <v>77</v>
      </c>
      <c r="F2546" s="23" t="s">
        <v>77</v>
      </c>
      <c r="G2546" s="24"/>
      <c r="H2546" s="24">
        <v>24105260323</v>
      </c>
      <c r="I2546" s="24" t="s">
        <v>95</v>
      </c>
      <c r="J2546" s="24">
        <f>DATEDIF(Tabla1[[#This Row],[FECHA DE NACIMIENTO]],Tabla1[[#This Row],[FECHA ACTUAL]],"Y")</f>
        <v>20</v>
      </c>
      <c r="K2546" s="24" t="s">
        <v>73</v>
      </c>
      <c r="L2546" s="24" t="s">
        <v>112</v>
      </c>
      <c r="M2546" s="24">
        <v>0</v>
      </c>
      <c r="N2546" s="24">
        <v>0</v>
      </c>
      <c r="O2546" s="24">
        <v>2</v>
      </c>
      <c r="P2546" s="24" t="s">
        <v>101</v>
      </c>
      <c r="Q2546" s="23">
        <v>37530</v>
      </c>
      <c r="R2546" s="24" t="s">
        <v>76</v>
      </c>
      <c r="S2546" s="25">
        <v>45119</v>
      </c>
      <c r="T2546" s="24"/>
      <c r="U2546" s="24">
        <v>3207294117</v>
      </c>
      <c r="V2546" s="33" t="s">
        <v>14191</v>
      </c>
      <c r="W2546" s="24" t="s">
        <v>14192</v>
      </c>
      <c r="X2546" s="24" t="s">
        <v>14193</v>
      </c>
      <c r="Y2546" s="24" t="s">
        <v>14194</v>
      </c>
      <c r="Z2546" s="24" t="s">
        <v>117</v>
      </c>
      <c r="AA2546" s="24">
        <v>3132862430</v>
      </c>
      <c r="AB2546" s="24" t="s">
        <v>101</v>
      </c>
      <c r="AC2546" s="24" t="s">
        <v>101</v>
      </c>
      <c r="AD2546" s="24" t="e">
        <v>#REF!</v>
      </c>
      <c r="AE2546" s="26" t="s">
        <v>151</v>
      </c>
      <c r="AF2546" s="26"/>
      <c r="AG2546" s="26" t="s">
        <v>14195</v>
      </c>
      <c r="AH2546" s="27" t="s">
        <v>867</v>
      </c>
      <c r="AI2546" s="27" t="s">
        <v>398</v>
      </c>
      <c r="AJ2546" s="27" t="s">
        <v>398</v>
      </c>
      <c r="AK2546" s="24" t="s">
        <v>89</v>
      </c>
      <c r="AL2546" s="24" t="s">
        <v>868</v>
      </c>
      <c r="AM2546" s="23">
        <v>44291</v>
      </c>
      <c r="AN2546" s="28">
        <v>1000000</v>
      </c>
      <c r="AO2546" s="28" t="s">
        <v>77</v>
      </c>
      <c r="AP2546" s="24">
        <v>0</v>
      </c>
      <c r="AQ2546" s="24">
        <v>0</v>
      </c>
      <c r="AR2546" s="24">
        <v>0</v>
      </c>
      <c r="AS2546" s="24">
        <v>0</v>
      </c>
      <c r="AT2546" s="24">
        <v>0</v>
      </c>
      <c r="AU2546" s="24">
        <v>0</v>
      </c>
      <c r="AV2546" s="24">
        <v>0</v>
      </c>
      <c r="AW2546" s="24">
        <v>0</v>
      </c>
      <c r="AX2546" s="24">
        <v>0</v>
      </c>
      <c r="AY2546" s="24">
        <v>0</v>
      </c>
      <c r="AZ2546" s="24">
        <v>0</v>
      </c>
      <c r="BA2546" s="24">
        <v>0</v>
      </c>
      <c r="BB2546" s="24">
        <v>0</v>
      </c>
      <c r="BC2546" s="24">
        <v>0</v>
      </c>
      <c r="BD2546" s="24">
        <v>0</v>
      </c>
      <c r="BE2546" s="24">
        <v>0</v>
      </c>
      <c r="BF2546" s="23"/>
      <c r="BG2546" s="23"/>
      <c r="BH2546" s="23">
        <v>44664</v>
      </c>
      <c r="BI2546" s="26" t="s">
        <v>10014</v>
      </c>
      <c r="BJ2546" s="26" t="s">
        <v>9932</v>
      </c>
      <c r="BK2546" s="29">
        <v>0</v>
      </c>
      <c r="BL2546" s="24" t="s">
        <v>129</v>
      </c>
      <c r="BM2546" s="22" t="str">
        <f ca="1">+IF(Tabla1[[#This Row],[FECHA INGRESO]]&gt;=44986,IF((TODAY()-Tabla1[[#This Row],[FECHA INGRESO]])&gt;=50,"ALERTA","TODAVÍA FALTA"),"N/A")</f>
        <v>N/A</v>
      </c>
      <c r="BN2546" s="7">
        <f>IFERROR((_xlfn.DAYS(Tabla1[[#This Row],[FECHA INGRESO]],Tabla1[[#This Row],[FECHA RETIRO]]))/30,"")</f>
        <v>-12.433333333333334</v>
      </c>
    </row>
    <row r="2547" spans="1:66" x14ac:dyDescent="0.35">
      <c r="A2547" s="34">
        <v>1026272862</v>
      </c>
      <c r="B2547" s="22" t="s">
        <v>14196</v>
      </c>
      <c r="C2547" s="23">
        <v>44291</v>
      </c>
      <c r="D2547" s="23" t="s">
        <v>266</v>
      </c>
      <c r="E2547" s="24" t="s">
        <v>94</v>
      </c>
      <c r="F2547" s="23" t="s">
        <v>70</v>
      </c>
      <c r="G2547" s="24"/>
      <c r="H2547" s="24">
        <v>24105262437</v>
      </c>
      <c r="I2547" s="24" t="s">
        <v>95</v>
      </c>
      <c r="J2547" s="24">
        <f>DATEDIF(Tabla1[[#This Row],[FECHA DE NACIMIENTO]],Tabla1[[#This Row],[FECHA ACTUAL]],"Y")</f>
        <v>32</v>
      </c>
      <c r="K2547" s="24" t="s">
        <v>73</v>
      </c>
      <c r="L2547" s="24" t="s">
        <v>234</v>
      </c>
      <c r="M2547" s="24">
        <v>0</v>
      </c>
      <c r="N2547" s="24">
        <v>0</v>
      </c>
      <c r="O2547" s="24">
        <v>3</v>
      </c>
      <c r="P2547" s="24" t="s">
        <v>101</v>
      </c>
      <c r="Q2547" s="23">
        <v>33267</v>
      </c>
      <c r="R2547" s="24" t="s">
        <v>76</v>
      </c>
      <c r="S2547" s="25">
        <v>45119</v>
      </c>
      <c r="T2547" s="24"/>
      <c r="U2547" s="24">
        <v>3168077268</v>
      </c>
      <c r="V2547" s="33" t="s">
        <v>14197</v>
      </c>
      <c r="W2547" s="24" t="s">
        <v>14198</v>
      </c>
      <c r="X2547" s="24" t="s">
        <v>12833</v>
      </c>
      <c r="Y2547" s="24" t="s">
        <v>14199</v>
      </c>
      <c r="Z2547" s="24" t="s">
        <v>13889</v>
      </c>
      <c r="AA2547" s="24">
        <v>3175151919</v>
      </c>
      <c r="AB2547" s="24" t="s">
        <v>77</v>
      </c>
      <c r="AC2547" s="24" t="s">
        <v>77</v>
      </c>
      <c r="AD2547" s="24" t="s">
        <v>77</v>
      </c>
      <c r="AE2547" s="26" t="s">
        <v>183</v>
      </c>
      <c r="AF2547" s="26"/>
      <c r="AG2547" s="26"/>
      <c r="AH2547" s="27" t="s">
        <v>184</v>
      </c>
      <c r="AI2547" s="27" t="s">
        <v>5470</v>
      </c>
      <c r="AJ2547" s="27" t="s">
        <v>5470</v>
      </c>
      <c r="AK2547" s="24" t="s">
        <v>121</v>
      </c>
      <c r="AL2547" s="24" t="s">
        <v>7086</v>
      </c>
      <c r="AM2547" s="23">
        <v>44291</v>
      </c>
      <c r="AN2547" s="28">
        <v>908526</v>
      </c>
      <c r="AO2547" s="28">
        <v>106454</v>
      </c>
      <c r="AP2547" s="24"/>
      <c r="AQ2547" s="24"/>
      <c r="AR2547" s="24"/>
      <c r="AS2547" s="24"/>
      <c r="AT2547" s="24"/>
      <c r="AU2547" s="24"/>
      <c r="AV2547" s="24"/>
      <c r="AW2547" s="24">
        <v>0</v>
      </c>
      <c r="AX2547" s="24"/>
      <c r="AY2547" s="24"/>
      <c r="AZ2547" s="24"/>
      <c r="BA2547" s="24"/>
      <c r="BB2547" s="24"/>
      <c r="BC2547" s="24"/>
      <c r="BD2547" s="24">
        <v>0</v>
      </c>
      <c r="BE2547" s="24">
        <v>0</v>
      </c>
      <c r="BF2547" s="23"/>
      <c r="BG2547" s="23"/>
      <c r="BH2547" s="23">
        <v>44455</v>
      </c>
      <c r="BI2547" s="26" t="s">
        <v>466</v>
      </c>
      <c r="BJ2547" s="26" t="s">
        <v>8265</v>
      </c>
      <c r="BK2547" s="29">
        <v>0</v>
      </c>
      <c r="BL2547" s="24" t="s">
        <v>129</v>
      </c>
      <c r="BM2547" s="22" t="str">
        <f ca="1">+IF(Tabla1[[#This Row],[FECHA INGRESO]]&gt;=44986,IF((TODAY()-Tabla1[[#This Row],[FECHA INGRESO]])&gt;=50,"ALERTA","TODAVÍA FALTA"),"N/A")</f>
        <v>N/A</v>
      </c>
      <c r="BN2547" s="7">
        <f>IFERROR((_xlfn.DAYS(Tabla1[[#This Row],[FECHA INGRESO]],Tabla1[[#This Row],[FECHA RETIRO]]))/30,"")</f>
        <v>-5.4666666666666668</v>
      </c>
    </row>
    <row r="2548" spans="1:66" x14ac:dyDescent="0.35">
      <c r="A2548" s="34">
        <v>1023942385</v>
      </c>
      <c r="B2548" s="22" t="s">
        <v>14200</v>
      </c>
      <c r="C2548" s="23">
        <v>44291</v>
      </c>
      <c r="D2548" s="23" t="s">
        <v>157</v>
      </c>
      <c r="E2548" s="23" t="s">
        <v>110</v>
      </c>
      <c r="F2548" s="23" t="s">
        <v>70</v>
      </c>
      <c r="G2548" s="24"/>
      <c r="H2548" s="24">
        <v>24105261287</v>
      </c>
      <c r="I2548" s="24" t="s">
        <v>95</v>
      </c>
      <c r="J2548" s="24">
        <f>DATEDIF(Tabla1[[#This Row],[FECHA DE NACIMIENTO]],Tabla1[[#This Row],[FECHA ACTUAL]],"Y")</f>
        <v>28</v>
      </c>
      <c r="K2548" s="24" t="s">
        <v>73</v>
      </c>
      <c r="L2548" s="24" t="s">
        <v>112</v>
      </c>
      <c r="M2548" s="24">
        <v>2</v>
      </c>
      <c r="N2548" s="24">
        <v>2</v>
      </c>
      <c r="O2548" s="24">
        <v>0</v>
      </c>
      <c r="P2548" s="24" t="s">
        <v>101</v>
      </c>
      <c r="Q2548" s="23">
        <v>34834</v>
      </c>
      <c r="R2548" s="24" t="s">
        <v>76</v>
      </c>
      <c r="S2548" s="25">
        <v>45119</v>
      </c>
      <c r="T2548" s="24"/>
      <c r="U2548" s="24">
        <v>3138743742</v>
      </c>
      <c r="V2548" s="33" t="s">
        <v>14201</v>
      </c>
      <c r="W2548" s="24" t="s">
        <v>14202</v>
      </c>
      <c r="X2548" s="24" t="s">
        <v>14203</v>
      </c>
      <c r="Y2548" s="24" t="s">
        <v>14204</v>
      </c>
      <c r="Z2548" s="24" t="s">
        <v>117</v>
      </c>
      <c r="AA2548" s="24">
        <v>3172210443</v>
      </c>
      <c r="AB2548" s="24" t="s">
        <v>77</v>
      </c>
      <c r="AC2548" s="24" t="s">
        <v>77</v>
      </c>
      <c r="AD2548" s="24" t="s">
        <v>77</v>
      </c>
      <c r="AE2548" s="26" t="s">
        <v>183</v>
      </c>
      <c r="AF2548" s="26"/>
      <c r="AG2548" s="26"/>
      <c r="AH2548" s="27" t="s">
        <v>184</v>
      </c>
      <c r="AI2548" s="27" t="s">
        <v>5470</v>
      </c>
      <c r="AJ2548" s="27" t="s">
        <v>5470</v>
      </c>
      <c r="AK2548" s="24" t="s">
        <v>121</v>
      </c>
      <c r="AL2548" s="24" t="s">
        <v>7086</v>
      </c>
      <c r="AM2548" s="23">
        <v>44291</v>
      </c>
      <c r="AN2548" s="28">
        <v>908526</v>
      </c>
      <c r="AO2548" s="28">
        <v>106454</v>
      </c>
      <c r="AP2548" s="24"/>
      <c r="AQ2548" s="24"/>
      <c r="AR2548" s="24"/>
      <c r="AS2548" s="24"/>
      <c r="AT2548" s="24"/>
      <c r="AU2548" s="24"/>
      <c r="AV2548" s="24"/>
      <c r="AW2548" s="24">
        <v>0</v>
      </c>
      <c r="AX2548" s="24"/>
      <c r="AY2548" s="24"/>
      <c r="AZ2548" s="24"/>
      <c r="BA2548" s="24"/>
      <c r="BB2548" s="24"/>
      <c r="BC2548" s="24"/>
      <c r="BD2548" s="24">
        <v>0</v>
      </c>
      <c r="BE2548" s="24">
        <v>0</v>
      </c>
      <c r="BF2548" s="23"/>
      <c r="BG2548" s="23"/>
      <c r="BH2548" s="23">
        <v>44348</v>
      </c>
      <c r="BI2548" s="26" t="s">
        <v>10014</v>
      </c>
      <c r="BJ2548" s="26" t="s">
        <v>9607</v>
      </c>
      <c r="BK2548" s="29">
        <v>0</v>
      </c>
      <c r="BL2548" s="24" t="s">
        <v>129</v>
      </c>
      <c r="BM2548" s="22" t="str">
        <f ca="1">+IF(Tabla1[[#This Row],[FECHA INGRESO]]&gt;=44986,IF((TODAY()-Tabla1[[#This Row],[FECHA INGRESO]])&gt;=50,"ALERTA","TODAVÍA FALTA"),"N/A")</f>
        <v>N/A</v>
      </c>
      <c r="BN2548" s="7">
        <f>IFERROR((_xlfn.DAYS(Tabla1[[#This Row],[FECHA INGRESO]],Tabla1[[#This Row],[FECHA RETIRO]]))/30,"")</f>
        <v>-1.9</v>
      </c>
    </row>
    <row r="2549" spans="1:66" x14ac:dyDescent="0.35">
      <c r="A2549" s="34">
        <v>1193435304</v>
      </c>
      <c r="B2549" s="22" t="s">
        <v>12470</v>
      </c>
      <c r="C2549" s="23">
        <v>44291</v>
      </c>
      <c r="D2549" s="23" t="s">
        <v>188</v>
      </c>
      <c r="E2549" s="23" t="s">
        <v>110</v>
      </c>
      <c r="F2549" s="23" t="s">
        <v>70</v>
      </c>
      <c r="G2549" s="24"/>
      <c r="H2549" s="24">
        <v>24101073596</v>
      </c>
      <c r="I2549" s="24" t="s">
        <v>72</v>
      </c>
      <c r="J2549" s="24">
        <f>DATEDIF(Tabla1[[#This Row],[FECHA DE NACIMIENTO]],Tabla1[[#This Row],[FECHA ACTUAL]],"Y")</f>
        <v>21</v>
      </c>
      <c r="K2549" s="24" t="s">
        <v>73</v>
      </c>
      <c r="L2549" s="24" t="s">
        <v>112</v>
      </c>
      <c r="M2549" s="24">
        <v>0</v>
      </c>
      <c r="N2549" s="24">
        <v>0</v>
      </c>
      <c r="O2549" s="24">
        <v>2</v>
      </c>
      <c r="P2549" s="24" t="s">
        <v>101</v>
      </c>
      <c r="Q2549" s="23">
        <v>37160</v>
      </c>
      <c r="R2549" s="24" t="s">
        <v>76</v>
      </c>
      <c r="S2549" s="25">
        <v>45119</v>
      </c>
      <c r="T2549" s="24">
        <v>4355055</v>
      </c>
      <c r="U2549" s="24">
        <v>3214051628</v>
      </c>
      <c r="V2549" s="33" t="s">
        <v>12471</v>
      </c>
      <c r="W2549" s="24" t="s">
        <v>14205</v>
      </c>
      <c r="X2549" s="24" t="s">
        <v>12473</v>
      </c>
      <c r="Y2549" s="24" t="s">
        <v>9158</v>
      </c>
      <c r="Z2549" s="24" t="s">
        <v>117</v>
      </c>
      <c r="AA2549" s="24">
        <v>3223126033</v>
      </c>
      <c r="AB2549" s="24" t="s">
        <v>77</v>
      </c>
      <c r="AC2549" s="24" t="s">
        <v>77</v>
      </c>
      <c r="AD2549" s="24" t="s">
        <v>77</v>
      </c>
      <c r="AE2549" s="26" t="s">
        <v>183</v>
      </c>
      <c r="AF2549" s="26"/>
      <c r="AG2549" s="26"/>
      <c r="AH2549" s="27" t="s">
        <v>184</v>
      </c>
      <c r="AI2549" s="27" t="s">
        <v>5470</v>
      </c>
      <c r="AJ2549" s="27" t="s">
        <v>5470</v>
      </c>
      <c r="AK2549" s="24" t="s">
        <v>121</v>
      </c>
      <c r="AL2549" s="24" t="s">
        <v>7086</v>
      </c>
      <c r="AM2549" s="23">
        <v>44291</v>
      </c>
      <c r="AN2549" s="28">
        <v>908526</v>
      </c>
      <c r="AO2549" s="28">
        <v>106454</v>
      </c>
      <c r="AP2549" s="24"/>
      <c r="AQ2549" s="24"/>
      <c r="AR2549" s="24"/>
      <c r="AS2549" s="24"/>
      <c r="AT2549" s="24"/>
      <c r="AU2549" s="24"/>
      <c r="AV2549" s="24"/>
      <c r="AW2549" s="24">
        <v>0</v>
      </c>
      <c r="AX2549" s="24"/>
      <c r="AY2549" s="24"/>
      <c r="AZ2549" s="24"/>
      <c r="BA2549" s="24"/>
      <c r="BB2549" s="24"/>
      <c r="BC2549" s="24"/>
      <c r="BD2549" s="24">
        <v>0</v>
      </c>
      <c r="BE2549" s="24">
        <v>0</v>
      </c>
      <c r="BF2549" s="23"/>
      <c r="BG2549" s="23"/>
      <c r="BH2549" s="23">
        <v>44351</v>
      </c>
      <c r="BI2549" s="26" t="s">
        <v>466</v>
      </c>
      <c r="BJ2549" s="26" t="s">
        <v>623</v>
      </c>
      <c r="BK2549" s="29">
        <v>0</v>
      </c>
      <c r="BL2549" s="24" t="s">
        <v>129</v>
      </c>
      <c r="BM2549" s="22" t="str">
        <f ca="1">+IF(Tabla1[[#This Row],[FECHA INGRESO]]&gt;=44986,IF((TODAY()-Tabla1[[#This Row],[FECHA INGRESO]])&gt;=50,"ALERTA","TODAVÍA FALTA"),"N/A")</f>
        <v>N/A</v>
      </c>
      <c r="BN2549" s="7">
        <f>IFERROR((_xlfn.DAYS(Tabla1[[#This Row],[FECHA INGRESO]],Tabla1[[#This Row],[FECHA RETIRO]]))/30,"")</f>
        <v>-2</v>
      </c>
    </row>
    <row r="2550" spans="1:66" x14ac:dyDescent="0.35">
      <c r="A2550" s="34">
        <v>1007671195</v>
      </c>
      <c r="B2550" s="22" t="s">
        <v>14206</v>
      </c>
      <c r="C2550" s="23">
        <v>44291</v>
      </c>
      <c r="D2550" s="23" t="s">
        <v>188</v>
      </c>
      <c r="E2550" s="23" t="s">
        <v>111</v>
      </c>
      <c r="F2550" s="23" t="s">
        <v>70</v>
      </c>
      <c r="G2550" s="24"/>
      <c r="H2550" s="24">
        <v>24105261946</v>
      </c>
      <c r="I2550" s="24" t="s">
        <v>95</v>
      </c>
      <c r="J2550" s="24">
        <f>DATEDIF(Tabla1[[#This Row],[FECHA DE NACIMIENTO]],Tabla1[[#This Row],[FECHA ACTUAL]],"Y")</f>
        <v>23</v>
      </c>
      <c r="K2550" s="24" t="s">
        <v>96</v>
      </c>
      <c r="L2550" s="24" t="s">
        <v>112</v>
      </c>
      <c r="M2550" s="24">
        <v>0</v>
      </c>
      <c r="N2550" s="24">
        <v>0</v>
      </c>
      <c r="O2550" s="24">
        <v>2</v>
      </c>
      <c r="P2550" s="24" t="s">
        <v>101</v>
      </c>
      <c r="Q2550" s="23">
        <v>36665</v>
      </c>
      <c r="R2550" s="24" t="s">
        <v>76</v>
      </c>
      <c r="S2550" s="25">
        <v>45119</v>
      </c>
      <c r="T2550" s="24">
        <v>3146399</v>
      </c>
      <c r="U2550" s="24">
        <v>3058751405</v>
      </c>
      <c r="V2550" s="33" t="s">
        <v>14207</v>
      </c>
      <c r="W2550" s="24" t="s">
        <v>14208</v>
      </c>
      <c r="X2550" s="24" t="s">
        <v>10453</v>
      </c>
      <c r="Y2550" s="24" t="s">
        <v>14209</v>
      </c>
      <c r="Z2550" s="24" t="s">
        <v>117</v>
      </c>
      <c r="AA2550" s="24">
        <v>3058751405</v>
      </c>
      <c r="AB2550" s="24" t="s">
        <v>77</v>
      </c>
      <c r="AC2550" s="24" t="s">
        <v>77</v>
      </c>
      <c r="AD2550" s="24" t="s">
        <v>77</v>
      </c>
      <c r="AE2550" s="26" t="s">
        <v>194</v>
      </c>
      <c r="AF2550" s="26" t="s">
        <v>568</v>
      </c>
      <c r="AG2550" s="26"/>
      <c r="AH2550" s="27" t="s">
        <v>184</v>
      </c>
      <c r="AI2550" s="27" t="s">
        <v>5470</v>
      </c>
      <c r="AJ2550" s="27" t="s">
        <v>5470</v>
      </c>
      <c r="AK2550" s="24" t="s">
        <v>121</v>
      </c>
      <c r="AL2550" s="24" t="s">
        <v>7086</v>
      </c>
      <c r="AM2550" s="23">
        <v>44291</v>
      </c>
      <c r="AN2550" s="28">
        <v>908526</v>
      </c>
      <c r="AO2550" s="28">
        <v>106454</v>
      </c>
      <c r="AP2550" s="24"/>
      <c r="AQ2550" s="24"/>
      <c r="AR2550" s="24"/>
      <c r="AS2550" s="24"/>
      <c r="AT2550" s="24" t="e">
        <v>#N/A</v>
      </c>
      <c r="AU2550" s="24" t="e">
        <v>#N/A</v>
      </c>
      <c r="AV2550" s="24" t="e">
        <v>#N/A</v>
      </c>
      <c r="AW2550" s="24"/>
      <c r="AX2550" s="24"/>
      <c r="AY2550" s="24"/>
      <c r="AZ2550" s="24"/>
      <c r="BA2550" s="24"/>
      <c r="BB2550" s="24"/>
      <c r="BC2550" s="24"/>
      <c r="BD2550" s="24">
        <v>0</v>
      </c>
      <c r="BE2550" s="24">
        <v>0</v>
      </c>
      <c r="BF2550" s="23"/>
      <c r="BG2550" s="23"/>
      <c r="BH2550" s="23">
        <v>44307</v>
      </c>
      <c r="BI2550" s="26" t="s">
        <v>466</v>
      </c>
      <c r="BJ2550" s="26" t="s">
        <v>14210</v>
      </c>
      <c r="BK2550" s="29">
        <v>0</v>
      </c>
      <c r="BL2550" s="24" t="s">
        <v>129</v>
      </c>
      <c r="BM2550" s="22" t="str">
        <f ca="1">+IF(Tabla1[[#This Row],[FECHA INGRESO]]&gt;=44986,IF((TODAY()-Tabla1[[#This Row],[FECHA INGRESO]])&gt;=50,"ALERTA","TODAVÍA FALTA"),"N/A")</f>
        <v>N/A</v>
      </c>
      <c r="BN2550" s="7">
        <f>IFERROR((_xlfn.DAYS(Tabla1[[#This Row],[FECHA INGRESO]],Tabla1[[#This Row],[FECHA RETIRO]]))/30,"")</f>
        <v>-0.53333333333333333</v>
      </c>
    </row>
    <row r="2551" spans="1:66" x14ac:dyDescent="0.35">
      <c r="A2551" s="21">
        <v>1022371323</v>
      </c>
      <c r="B2551" s="22" t="s">
        <v>14211</v>
      </c>
      <c r="C2551" s="23">
        <v>44291</v>
      </c>
      <c r="D2551" s="23" t="s">
        <v>188</v>
      </c>
      <c r="E2551" s="23" t="s">
        <v>111</v>
      </c>
      <c r="F2551" s="23" t="s">
        <v>110</v>
      </c>
      <c r="G2551" s="24"/>
      <c r="H2551" s="24">
        <v>24101005050</v>
      </c>
      <c r="I2551" s="24" t="s">
        <v>95</v>
      </c>
      <c r="J2551" s="24">
        <f>DATEDIF(Tabla1[[#This Row],[FECHA DE NACIMIENTO]],Tabla1[[#This Row],[FECHA ACTUAL]],"Y")</f>
        <v>31</v>
      </c>
      <c r="K2551" s="24" t="s">
        <v>96</v>
      </c>
      <c r="L2551" s="24" t="s">
        <v>112</v>
      </c>
      <c r="M2551" s="24">
        <v>1</v>
      </c>
      <c r="N2551" s="24">
        <v>1</v>
      </c>
      <c r="O2551" s="24">
        <v>3</v>
      </c>
      <c r="P2551" s="24" t="s">
        <v>101</v>
      </c>
      <c r="Q2551" s="23">
        <v>33529</v>
      </c>
      <c r="R2551" s="24" t="s">
        <v>76</v>
      </c>
      <c r="S2551" s="25">
        <v>45119</v>
      </c>
      <c r="T2551" s="24"/>
      <c r="U2551" s="24">
        <v>3114166167</v>
      </c>
      <c r="V2551" s="33" t="s">
        <v>14212</v>
      </c>
      <c r="W2551" s="24" t="s">
        <v>14213</v>
      </c>
      <c r="X2551" s="24" t="s">
        <v>6304</v>
      </c>
      <c r="Y2551" s="24" t="s">
        <v>14214</v>
      </c>
      <c r="Z2551" s="24" t="s">
        <v>117</v>
      </c>
      <c r="AA2551" s="24">
        <v>3132830748</v>
      </c>
      <c r="AB2551" s="24" t="s">
        <v>83</v>
      </c>
      <c r="AC2551" s="24" t="s">
        <v>83</v>
      </c>
      <c r="AD2551" s="24" t="e">
        <v>#REF!</v>
      </c>
      <c r="AE2551" s="26" t="s">
        <v>183</v>
      </c>
      <c r="AF2551" s="26"/>
      <c r="AG2551" s="26" t="s">
        <v>305</v>
      </c>
      <c r="AH2551" s="27" t="s">
        <v>184</v>
      </c>
      <c r="AI2551" s="27" t="s">
        <v>5470</v>
      </c>
      <c r="AJ2551" s="27" t="s">
        <v>5470</v>
      </c>
      <c r="AK2551" s="24" t="s">
        <v>121</v>
      </c>
      <c r="AL2551" s="24" t="s">
        <v>7086</v>
      </c>
      <c r="AM2551" s="23">
        <v>44291</v>
      </c>
      <c r="AN2551" s="28">
        <v>1000000</v>
      </c>
      <c r="AO2551" s="28">
        <v>117172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 t="s">
        <v>14215</v>
      </c>
      <c r="BA2551" s="24">
        <v>0</v>
      </c>
      <c r="BB2551" s="24">
        <v>0</v>
      </c>
      <c r="BC2551" s="24">
        <v>0</v>
      </c>
      <c r="BD2551" s="24">
        <v>0</v>
      </c>
      <c r="BE2551" s="24">
        <v>0</v>
      </c>
      <c r="BF2551" s="23"/>
      <c r="BG2551" s="23"/>
      <c r="BH2551" s="23">
        <v>44771</v>
      </c>
      <c r="BI2551" s="26" t="s">
        <v>466</v>
      </c>
      <c r="BJ2551" s="26" t="s">
        <v>14216</v>
      </c>
      <c r="BK2551" s="29">
        <v>0</v>
      </c>
      <c r="BL2551" s="24" t="s">
        <v>129</v>
      </c>
      <c r="BM2551" s="22" t="str">
        <f ca="1">+IF(Tabla1[[#This Row],[FECHA INGRESO]]&gt;=44986,IF((TODAY()-Tabla1[[#This Row],[FECHA INGRESO]])&gt;=50,"ALERTA","TODAVÍA FALTA"),"N/A")</f>
        <v>N/A</v>
      </c>
      <c r="BN2551" s="7">
        <f>IFERROR((_xlfn.DAYS(Tabla1[[#This Row],[FECHA INGRESO]],Tabla1[[#This Row],[FECHA RETIRO]]))/30,"")</f>
        <v>-16</v>
      </c>
    </row>
    <row r="2552" spans="1:66" x14ac:dyDescent="0.35">
      <c r="A2552" s="34">
        <v>1027961289</v>
      </c>
      <c r="B2552" s="22" t="s">
        <v>14217</v>
      </c>
      <c r="C2552" s="23">
        <v>44291</v>
      </c>
      <c r="D2552" s="23" t="s">
        <v>131</v>
      </c>
      <c r="E2552" s="23" t="s">
        <v>110</v>
      </c>
      <c r="F2552" s="23" t="s">
        <v>70</v>
      </c>
      <c r="G2552" s="24"/>
      <c r="H2552" s="24">
        <v>24105265962</v>
      </c>
      <c r="I2552" s="24" t="s">
        <v>95</v>
      </c>
      <c r="J2552" s="24">
        <f>DATEDIF(Tabla1[[#This Row],[FECHA DE NACIMIENTO]],Tabla1[[#This Row],[FECHA ACTUAL]],"Y")</f>
        <v>35</v>
      </c>
      <c r="K2552" s="24" t="s">
        <v>1020</v>
      </c>
      <c r="L2552" s="24" t="s">
        <v>112</v>
      </c>
      <c r="M2552" s="24">
        <v>0</v>
      </c>
      <c r="N2552" s="24">
        <v>1</v>
      </c>
      <c r="O2552" s="24">
        <v>2</v>
      </c>
      <c r="P2552" s="24" t="s">
        <v>101</v>
      </c>
      <c r="Q2552" s="23">
        <v>32257</v>
      </c>
      <c r="R2552" s="24" t="s">
        <v>4480</v>
      </c>
      <c r="S2552" s="25">
        <v>45119</v>
      </c>
      <c r="T2552" s="24"/>
      <c r="U2552" s="24">
        <v>3144415060</v>
      </c>
      <c r="V2552" s="33" t="s">
        <v>14218</v>
      </c>
      <c r="W2552" s="24" t="s">
        <v>14219</v>
      </c>
      <c r="X2552" s="24" t="s">
        <v>3722</v>
      </c>
      <c r="Y2552" s="24" t="s">
        <v>14220</v>
      </c>
      <c r="Z2552" s="24" t="s">
        <v>117</v>
      </c>
      <c r="AA2552" s="24">
        <v>3138568270</v>
      </c>
      <c r="AB2552" s="24" t="s">
        <v>77</v>
      </c>
      <c r="AC2552" s="24" t="s">
        <v>77</v>
      </c>
      <c r="AD2552" s="24" t="s">
        <v>77</v>
      </c>
      <c r="AE2552" s="26" t="s">
        <v>183</v>
      </c>
      <c r="AF2552" s="26"/>
      <c r="AG2552" s="26"/>
      <c r="AH2552" s="27" t="s">
        <v>184</v>
      </c>
      <c r="AI2552" s="27" t="s">
        <v>5470</v>
      </c>
      <c r="AJ2552" s="27" t="s">
        <v>5470</v>
      </c>
      <c r="AK2552" s="24" t="s">
        <v>121</v>
      </c>
      <c r="AL2552" s="24" t="s">
        <v>7086</v>
      </c>
      <c r="AM2552" s="23">
        <v>44291</v>
      </c>
      <c r="AN2552" s="28">
        <v>908526</v>
      </c>
      <c r="AO2552" s="28">
        <v>106454</v>
      </c>
      <c r="AP2552" s="24"/>
      <c r="AQ2552" s="24"/>
      <c r="AR2552" s="24"/>
      <c r="AS2552" s="24"/>
      <c r="AT2552" s="24"/>
      <c r="AU2552" s="24"/>
      <c r="AV2552" s="24"/>
      <c r="AW2552" s="24">
        <v>0</v>
      </c>
      <c r="AX2552" s="24"/>
      <c r="AY2552" s="24"/>
      <c r="AZ2552" s="24"/>
      <c r="BA2552" s="24"/>
      <c r="BB2552" s="24"/>
      <c r="BC2552" s="24"/>
      <c r="BD2552" s="24">
        <v>0</v>
      </c>
      <c r="BE2552" s="24">
        <v>0</v>
      </c>
      <c r="BF2552" s="23"/>
      <c r="BG2552" s="23"/>
      <c r="BH2552" s="23">
        <v>44347</v>
      </c>
      <c r="BI2552" s="26" t="s">
        <v>466</v>
      </c>
      <c r="BJ2552" s="26" t="s">
        <v>273</v>
      </c>
      <c r="BK2552" s="29">
        <v>0</v>
      </c>
      <c r="BL2552" s="24" t="s">
        <v>129</v>
      </c>
      <c r="BM2552" s="22" t="str">
        <f ca="1">+IF(Tabla1[[#This Row],[FECHA INGRESO]]&gt;=44986,IF((TODAY()-Tabla1[[#This Row],[FECHA INGRESO]])&gt;=50,"ALERTA","TODAVÍA FALTA"),"N/A")</f>
        <v>N/A</v>
      </c>
      <c r="BN2552" s="7">
        <f>IFERROR((_xlfn.DAYS(Tabla1[[#This Row],[FECHA INGRESO]],Tabla1[[#This Row],[FECHA RETIRO]]))/30,"")</f>
        <v>-1.8666666666666667</v>
      </c>
    </row>
    <row r="2553" spans="1:66" x14ac:dyDescent="0.35">
      <c r="A2553" s="34">
        <v>1014229426</v>
      </c>
      <c r="B2553" s="22" t="s">
        <v>14221</v>
      </c>
      <c r="C2553" s="23">
        <v>44291</v>
      </c>
      <c r="D2553" s="23" t="s">
        <v>266</v>
      </c>
      <c r="E2553" s="23" t="s">
        <v>111</v>
      </c>
      <c r="F2553" s="23" t="s">
        <v>70</v>
      </c>
      <c r="G2553" s="24"/>
      <c r="H2553" s="24">
        <v>24105432111</v>
      </c>
      <c r="I2553" s="24" t="s">
        <v>95</v>
      </c>
      <c r="J2553" s="24">
        <f>DATEDIF(Tabla1[[#This Row],[FECHA DE NACIMIENTO]],Tabla1[[#This Row],[FECHA ACTUAL]],"Y")</f>
        <v>31</v>
      </c>
      <c r="K2553" s="24" t="s">
        <v>73</v>
      </c>
      <c r="L2553" s="24" t="s">
        <v>112</v>
      </c>
      <c r="M2553" s="24">
        <v>1</v>
      </c>
      <c r="N2553" s="24">
        <v>1</v>
      </c>
      <c r="O2553" s="24">
        <v>3</v>
      </c>
      <c r="P2553" s="24" t="s">
        <v>101</v>
      </c>
      <c r="Q2553" s="23">
        <v>33626</v>
      </c>
      <c r="R2553" s="24" t="s">
        <v>76</v>
      </c>
      <c r="S2553" s="25">
        <v>45119</v>
      </c>
      <c r="T2553" s="24"/>
      <c r="U2553" s="24">
        <v>3107146710</v>
      </c>
      <c r="V2553" s="33" t="s">
        <v>14222</v>
      </c>
      <c r="W2553" s="24" t="s">
        <v>14223</v>
      </c>
      <c r="X2553" s="24" t="s">
        <v>13388</v>
      </c>
      <c r="Y2553" s="24" t="s">
        <v>14224</v>
      </c>
      <c r="Z2553" s="24" t="s">
        <v>117</v>
      </c>
      <c r="AA2553" s="24">
        <v>3115013483</v>
      </c>
      <c r="AB2553" s="24" t="s">
        <v>77</v>
      </c>
      <c r="AC2553" s="24" t="s">
        <v>77</v>
      </c>
      <c r="AD2553" s="24" t="s">
        <v>77</v>
      </c>
      <c r="AE2553" s="26" t="s">
        <v>151</v>
      </c>
      <c r="AF2553" s="26"/>
      <c r="AG2553" s="26"/>
      <c r="AH2553" s="27" t="s">
        <v>184</v>
      </c>
      <c r="AI2553" s="27" t="s">
        <v>5470</v>
      </c>
      <c r="AJ2553" s="27" t="s">
        <v>5470</v>
      </c>
      <c r="AK2553" s="24" t="s">
        <v>121</v>
      </c>
      <c r="AL2553" s="24" t="s">
        <v>7086</v>
      </c>
      <c r="AM2553" s="23">
        <v>44291</v>
      </c>
      <c r="AN2553" s="28">
        <v>908526</v>
      </c>
      <c r="AO2553" s="28">
        <v>106454</v>
      </c>
      <c r="AP2553" s="24"/>
      <c r="AQ2553" s="24"/>
      <c r="AR2553" s="24"/>
      <c r="AS2553" s="24"/>
      <c r="AT2553" s="24"/>
      <c r="AU2553" s="24"/>
      <c r="AV2553" s="24"/>
      <c r="AW2553" s="24">
        <v>0</v>
      </c>
      <c r="AX2553" s="24"/>
      <c r="AY2553" s="24"/>
      <c r="AZ2553" s="24"/>
      <c r="BA2553" s="24"/>
      <c r="BB2553" s="24"/>
      <c r="BC2553" s="24"/>
      <c r="BD2553" s="24">
        <v>0</v>
      </c>
      <c r="BE2553" s="24">
        <v>0</v>
      </c>
      <c r="BF2553" s="23"/>
      <c r="BG2553" s="23"/>
      <c r="BH2553" s="23">
        <v>44407</v>
      </c>
      <c r="BI2553" s="26" t="s">
        <v>466</v>
      </c>
      <c r="BJ2553" s="26" t="s">
        <v>273</v>
      </c>
      <c r="BK2553" s="29">
        <v>0</v>
      </c>
      <c r="BL2553" s="24" t="s">
        <v>129</v>
      </c>
      <c r="BM2553" s="22" t="str">
        <f ca="1">+IF(Tabla1[[#This Row],[FECHA INGRESO]]&gt;=44986,IF((TODAY()-Tabla1[[#This Row],[FECHA INGRESO]])&gt;=50,"ALERTA","TODAVÍA FALTA"),"N/A")</f>
        <v>N/A</v>
      </c>
      <c r="BN2553" s="7">
        <f>IFERROR((_xlfn.DAYS(Tabla1[[#This Row],[FECHA INGRESO]],Tabla1[[#This Row],[FECHA RETIRO]]))/30,"")</f>
        <v>-3.8666666666666667</v>
      </c>
    </row>
    <row r="2554" spans="1:66" x14ac:dyDescent="0.35">
      <c r="A2554" s="34">
        <v>1014259854</v>
      </c>
      <c r="B2554" s="22" t="s">
        <v>14225</v>
      </c>
      <c r="C2554" s="23">
        <v>44291</v>
      </c>
      <c r="D2554" s="23" t="s">
        <v>157</v>
      </c>
      <c r="E2554" s="23" t="s">
        <v>110</v>
      </c>
      <c r="F2554" s="23" t="s">
        <v>70</v>
      </c>
      <c r="G2554" s="24"/>
      <c r="H2554" s="24">
        <v>24105263330</v>
      </c>
      <c r="I2554" s="24" t="s">
        <v>95</v>
      </c>
      <c r="J2554" s="24">
        <f>DATEDIF(Tabla1[[#This Row],[FECHA DE NACIMIENTO]],Tabla1[[#This Row],[FECHA ACTUAL]],"Y")</f>
        <v>28</v>
      </c>
      <c r="K2554" s="24" t="s">
        <v>73</v>
      </c>
      <c r="L2554" s="24" t="s">
        <v>234</v>
      </c>
      <c r="M2554" s="24">
        <v>2</v>
      </c>
      <c r="N2554" s="24">
        <v>2</v>
      </c>
      <c r="O2554" s="24">
        <v>2</v>
      </c>
      <c r="P2554" s="24" t="s">
        <v>101</v>
      </c>
      <c r="Q2554" s="23">
        <v>34585</v>
      </c>
      <c r="R2554" s="24" t="s">
        <v>76</v>
      </c>
      <c r="S2554" s="25">
        <v>45119</v>
      </c>
      <c r="T2554" s="24"/>
      <c r="U2554" s="24">
        <v>3108965533</v>
      </c>
      <c r="V2554" s="33" t="s">
        <v>14226</v>
      </c>
      <c r="W2554" s="24" t="s">
        <v>14227</v>
      </c>
      <c r="X2554" s="24" t="s">
        <v>6785</v>
      </c>
      <c r="Y2554" s="24" t="s">
        <v>14228</v>
      </c>
      <c r="Z2554" s="24" t="s">
        <v>13889</v>
      </c>
      <c r="AA2554" s="24">
        <v>3114423083</v>
      </c>
      <c r="AB2554" s="24" t="s">
        <v>77</v>
      </c>
      <c r="AC2554" s="24" t="s">
        <v>77</v>
      </c>
      <c r="AD2554" s="24" t="s">
        <v>77</v>
      </c>
      <c r="AE2554" s="26" t="s">
        <v>151</v>
      </c>
      <c r="AF2554" s="26"/>
      <c r="AG2554" s="26"/>
      <c r="AH2554" s="27" t="s">
        <v>184</v>
      </c>
      <c r="AI2554" s="27" t="s">
        <v>5470</v>
      </c>
      <c r="AJ2554" s="27" t="s">
        <v>5470</v>
      </c>
      <c r="AK2554" s="24" t="s">
        <v>121</v>
      </c>
      <c r="AL2554" s="24" t="s">
        <v>7086</v>
      </c>
      <c r="AM2554" s="23">
        <v>44291</v>
      </c>
      <c r="AN2554" s="28">
        <v>908526</v>
      </c>
      <c r="AO2554" s="28">
        <v>106454</v>
      </c>
      <c r="AP2554" s="24"/>
      <c r="AQ2554" s="24"/>
      <c r="AR2554" s="24"/>
      <c r="AS2554" s="24"/>
      <c r="AT2554" s="24"/>
      <c r="AU2554" s="24"/>
      <c r="AV2554" s="24"/>
      <c r="AW2554" s="24">
        <v>0</v>
      </c>
      <c r="AX2554" s="24"/>
      <c r="AY2554" s="24"/>
      <c r="AZ2554" s="24"/>
      <c r="BA2554" s="24"/>
      <c r="BB2554" s="24"/>
      <c r="BC2554" s="24"/>
      <c r="BD2554" s="24">
        <v>0</v>
      </c>
      <c r="BE2554" s="24">
        <v>0</v>
      </c>
      <c r="BF2554" s="23"/>
      <c r="BG2554" s="23"/>
      <c r="BH2554" s="23">
        <v>44371</v>
      </c>
      <c r="BI2554" s="26" t="s">
        <v>466</v>
      </c>
      <c r="BJ2554" s="26" t="s">
        <v>1165</v>
      </c>
      <c r="BK2554" s="29">
        <v>0</v>
      </c>
      <c r="BL2554" s="24" t="s">
        <v>129</v>
      </c>
      <c r="BM2554" s="22" t="str">
        <f ca="1">+IF(Tabla1[[#This Row],[FECHA INGRESO]]&gt;=44986,IF((TODAY()-Tabla1[[#This Row],[FECHA INGRESO]])&gt;=50,"ALERTA","TODAVÍA FALTA"),"N/A")</f>
        <v>N/A</v>
      </c>
      <c r="BN2554" s="7">
        <f>IFERROR((_xlfn.DAYS(Tabla1[[#This Row],[FECHA INGRESO]],Tabla1[[#This Row],[FECHA RETIRO]]))/30,"")</f>
        <v>-2.6666666666666665</v>
      </c>
    </row>
    <row r="2555" spans="1:66" x14ac:dyDescent="0.35">
      <c r="A2555" s="34">
        <v>1030560307</v>
      </c>
      <c r="B2555" s="22" t="s">
        <v>14229</v>
      </c>
      <c r="C2555" s="23">
        <v>44291</v>
      </c>
      <c r="D2555" s="23" t="s">
        <v>188</v>
      </c>
      <c r="E2555" s="23" t="s">
        <v>111</v>
      </c>
      <c r="F2555" s="23" t="s">
        <v>70</v>
      </c>
      <c r="G2555" s="24"/>
      <c r="H2555" s="24">
        <v>24105261528</v>
      </c>
      <c r="I2555" s="24" t="s">
        <v>72</v>
      </c>
      <c r="J2555" s="24">
        <f>DATEDIF(Tabla1[[#This Row],[FECHA DE NACIMIENTO]],Tabla1[[#This Row],[FECHA ACTUAL]],"Y")</f>
        <v>33</v>
      </c>
      <c r="K2555" s="24" t="s">
        <v>320</v>
      </c>
      <c r="L2555" s="24" t="s">
        <v>112</v>
      </c>
      <c r="M2555" s="24">
        <v>0</v>
      </c>
      <c r="N2555" s="24">
        <v>2</v>
      </c>
      <c r="O2555" s="24">
        <v>2</v>
      </c>
      <c r="P2555" s="24" t="s">
        <v>101</v>
      </c>
      <c r="Q2555" s="23">
        <v>32740</v>
      </c>
      <c r="R2555" s="24" t="s">
        <v>76</v>
      </c>
      <c r="S2555" s="25">
        <v>45119</v>
      </c>
      <c r="T2555" s="24"/>
      <c r="U2555" s="24">
        <v>3115881325</v>
      </c>
      <c r="V2555" s="33" t="s">
        <v>14230</v>
      </c>
      <c r="W2555" s="24" t="s">
        <v>14231</v>
      </c>
      <c r="X2555" s="24" t="s">
        <v>8969</v>
      </c>
      <c r="Y2555" s="24" t="s">
        <v>14232</v>
      </c>
      <c r="Z2555" s="24" t="s">
        <v>117</v>
      </c>
      <c r="AA2555" s="24">
        <v>3229043685</v>
      </c>
      <c r="AB2555" s="24" t="s">
        <v>77</v>
      </c>
      <c r="AC2555" s="24" t="s">
        <v>77</v>
      </c>
      <c r="AD2555" s="24" t="s">
        <v>77</v>
      </c>
      <c r="AE2555" s="26" t="s">
        <v>151</v>
      </c>
      <c r="AF2555" s="26" t="s">
        <v>14233</v>
      </c>
      <c r="AG2555" s="26"/>
      <c r="AH2555" s="27" t="s">
        <v>184</v>
      </c>
      <c r="AI2555" s="27" t="s">
        <v>5470</v>
      </c>
      <c r="AJ2555" s="27" t="s">
        <v>5470</v>
      </c>
      <c r="AK2555" s="24" t="s">
        <v>121</v>
      </c>
      <c r="AL2555" s="24" t="s">
        <v>7086</v>
      </c>
      <c r="AM2555" s="23">
        <v>44291</v>
      </c>
      <c r="AN2555" s="28">
        <v>908526</v>
      </c>
      <c r="AO2555" s="28">
        <v>106454</v>
      </c>
      <c r="AP2555" s="24"/>
      <c r="AQ2555" s="24"/>
      <c r="AR2555" s="24"/>
      <c r="AS2555" s="24"/>
      <c r="AT2555" s="24" t="e">
        <v>#N/A</v>
      </c>
      <c r="AU2555" s="24" t="e">
        <v>#N/A</v>
      </c>
      <c r="AV2555" s="24" t="e">
        <v>#N/A</v>
      </c>
      <c r="AW2555" s="24"/>
      <c r="AX2555" s="24"/>
      <c r="AY2555" s="24"/>
      <c r="AZ2555" s="24"/>
      <c r="BA2555" s="24"/>
      <c r="BB2555" s="24"/>
      <c r="BC2555" s="24"/>
      <c r="BD2555" s="24">
        <v>0</v>
      </c>
      <c r="BE2555" s="24">
        <v>0</v>
      </c>
      <c r="BF2555" s="23"/>
      <c r="BG2555" s="23"/>
      <c r="BH2555" s="23">
        <v>44300</v>
      </c>
      <c r="BI2555" s="26" t="s">
        <v>466</v>
      </c>
      <c r="BJ2555" s="26" t="s">
        <v>11604</v>
      </c>
      <c r="BK2555" s="29">
        <v>0</v>
      </c>
      <c r="BL2555" s="24" t="s">
        <v>129</v>
      </c>
      <c r="BM2555" s="22" t="str">
        <f ca="1">+IF(Tabla1[[#This Row],[FECHA INGRESO]]&gt;=44986,IF((TODAY()-Tabla1[[#This Row],[FECHA INGRESO]])&gt;=50,"ALERTA","TODAVÍA FALTA"),"N/A")</f>
        <v>N/A</v>
      </c>
      <c r="BN2555" s="7">
        <f>IFERROR((_xlfn.DAYS(Tabla1[[#This Row],[FECHA INGRESO]],Tabla1[[#This Row],[FECHA RETIRO]]))/30,"")</f>
        <v>-0.3</v>
      </c>
    </row>
    <row r="2556" spans="1:66" x14ac:dyDescent="0.35">
      <c r="A2556" s="21">
        <v>1010232111</v>
      </c>
      <c r="B2556" s="22" t="s">
        <v>14234</v>
      </c>
      <c r="C2556" s="23">
        <v>44291</v>
      </c>
      <c r="D2556" s="23" t="s">
        <v>131</v>
      </c>
      <c r="E2556" s="23" t="s">
        <v>111</v>
      </c>
      <c r="F2556" s="23" t="s">
        <v>70</v>
      </c>
      <c r="G2556" s="24"/>
      <c r="H2556" s="24">
        <v>24105258870</v>
      </c>
      <c r="I2556" s="24" t="s">
        <v>95</v>
      </c>
      <c r="J2556" s="24">
        <f>DATEDIF(Tabla1[[#This Row],[FECHA DE NACIMIENTO]],Tabla1[[#This Row],[FECHA ACTUAL]],"Y")</f>
        <v>26</v>
      </c>
      <c r="K2556" s="24" t="s">
        <v>73</v>
      </c>
      <c r="L2556" s="24" t="s">
        <v>112</v>
      </c>
      <c r="M2556" s="24">
        <v>1</v>
      </c>
      <c r="N2556" s="24">
        <v>1</v>
      </c>
      <c r="O2556" s="24">
        <v>1</v>
      </c>
      <c r="P2556" s="24" t="s">
        <v>101</v>
      </c>
      <c r="Q2556" s="23">
        <v>35480</v>
      </c>
      <c r="R2556" s="24" t="s">
        <v>76</v>
      </c>
      <c r="S2556" s="25">
        <v>45119</v>
      </c>
      <c r="T2556" s="24"/>
      <c r="U2556" s="24">
        <v>3214240340</v>
      </c>
      <c r="V2556" s="33" t="s">
        <v>14235</v>
      </c>
      <c r="W2556" s="24" t="s">
        <v>14236</v>
      </c>
      <c r="X2556" s="24" t="s">
        <v>4239</v>
      </c>
      <c r="Y2556" s="24" t="s">
        <v>14237</v>
      </c>
      <c r="Z2556" s="24" t="s">
        <v>117</v>
      </c>
      <c r="AA2556" s="24">
        <v>3214240346</v>
      </c>
      <c r="AB2556" s="24" t="s">
        <v>77</v>
      </c>
      <c r="AC2556" s="24" t="s">
        <v>77</v>
      </c>
      <c r="AD2556" s="24" t="s">
        <v>77</v>
      </c>
      <c r="AE2556" s="26" t="s">
        <v>183</v>
      </c>
      <c r="AF2556" s="26"/>
      <c r="AG2556" s="26"/>
      <c r="AH2556" s="27" t="s">
        <v>184</v>
      </c>
      <c r="AI2556" s="27" t="s">
        <v>5470</v>
      </c>
      <c r="AJ2556" s="27" t="s">
        <v>5470</v>
      </c>
      <c r="AK2556" s="24" t="s">
        <v>121</v>
      </c>
      <c r="AL2556" s="24" t="s">
        <v>7086</v>
      </c>
      <c r="AM2556" s="23">
        <v>44291</v>
      </c>
      <c r="AN2556" s="28">
        <v>908526</v>
      </c>
      <c r="AO2556" s="28">
        <v>106454</v>
      </c>
      <c r="AP2556" s="24"/>
      <c r="AQ2556" s="24"/>
      <c r="AR2556" s="24"/>
      <c r="AS2556" s="24"/>
      <c r="AT2556" s="24" t="e">
        <v>#N/A</v>
      </c>
      <c r="AU2556" s="24" t="e">
        <v>#N/A</v>
      </c>
      <c r="AV2556" s="24" t="e">
        <v>#N/A</v>
      </c>
      <c r="AW2556" s="24">
        <v>0</v>
      </c>
      <c r="AX2556" s="24"/>
      <c r="AY2556" s="24"/>
      <c r="AZ2556" s="24"/>
      <c r="BA2556" s="24"/>
      <c r="BB2556" s="24"/>
      <c r="BC2556" s="24"/>
      <c r="BD2556" s="24">
        <v>0</v>
      </c>
      <c r="BE2556" s="24">
        <v>0</v>
      </c>
      <c r="BF2556" s="23"/>
      <c r="BG2556" s="23"/>
      <c r="BH2556" s="23">
        <v>44315</v>
      </c>
      <c r="BI2556" s="26" t="s">
        <v>466</v>
      </c>
      <c r="BJ2556" s="26" t="s">
        <v>273</v>
      </c>
      <c r="BK2556" s="29">
        <v>0</v>
      </c>
      <c r="BL2556" s="24" t="s">
        <v>129</v>
      </c>
      <c r="BM2556" s="22" t="str">
        <f ca="1">+IF(Tabla1[[#This Row],[FECHA INGRESO]]&gt;=44986,IF((TODAY()-Tabla1[[#This Row],[FECHA INGRESO]])&gt;=50,"ALERTA","TODAVÍA FALTA"),"N/A")</f>
        <v>N/A</v>
      </c>
      <c r="BN2556" s="7">
        <f>IFERROR((_xlfn.DAYS(Tabla1[[#This Row],[FECHA INGRESO]],Tabla1[[#This Row],[FECHA RETIRO]]))/30,"")</f>
        <v>-0.8</v>
      </c>
    </row>
    <row r="2557" spans="1:66" x14ac:dyDescent="0.35">
      <c r="A2557" s="34">
        <v>1030619645</v>
      </c>
      <c r="B2557" s="22" t="s">
        <v>14238</v>
      </c>
      <c r="C2557" s="23">
        <v>44291</v>
      </c>
      <c r="D2557" s="23" t="s">
        <v>93</v>
      </c>
      <c r="E2557" s="23" t="s">
        <v>111</v>
      </c>
      <c r="F2557" s="23" t="s">
        <v>94</v>
      </c>
      <c r="G2557" s="24"/>
      <c r="H2557" s="24">
        <v>24105260664</v>
      </c>
      <c r="I2557" s="24" t="s">
        <v>95</v>
      </c>
      <c r="J2557" s="24">
        <f>DATEDIF(Tabla1[[#This Row],[FECHA DE NACIMIENTO]],Tabla1[[#This Row],[FECHA ACTUAL]],"Y")</f>
        <v>30</v>
      </c>
      <c r="K2557" s="24" t="s">
        <v>73</v>
      </c>
      <c r="L2557" s="24" t="s">
        <v>234</v>
      </c>
      <c r="M2557" s="24">
        <v>1</v>
      </c>
      <c r="N2557" s="24">
        <v>1</v>
      </c>
      <c r="O2557" s="24">
        <v>2</v>
      </c>
      <c r="P2557" s="24" t="s">
        <v>101</v>
      </c>
      <c r="Q2557" s="23">
        <v>33851</v>
      </c>
      <c r="R2557" s="24" t="s">
        <v>76</v>
      </c>
      <c r="S2557" s="25">
        <v>45119</v>
      </c>
      <c r="T2557" s="24"/>
      <c r="U2557" s="24">
        <v>3108814155</v>
      </c>
      <c r="V2557" s="33" t="s">
        <v>14239</v>
      </c>
      <c r="W2557" s="24" t="s">
        <v>14240</v>
      </c>
      <c r="X2557" s="24" t="s">
        <v>13232</v>
      </c>
      <c r="Y2557" s="24" t="s">
        <v>14241</v>
      </c>
      <c r="Z2557" s="24" t="s">
        <v>13889</v>
      </c>
      <c r="AA2557" s="24">
        <v>3234835992</v>
      </c>
      <c r="AB2557" s="24" t="s">
        <v>77</v>
      </c>
      <c r="AC2557" s="24" t="s">
        <v>77</v>
      </c>
      <c r="AD2557" s="24" t="s">
        <v>77</v>
      </c>
      <c r="AE2557" s="26" t="s">
        <v>151</v>
      </c>
      <c r="AF2557" s="26"/>
      <c r="AG2557" s="26"/>
      <c r="AH2557" s="27" t="s">
        <v>184</v>
      </c>
      <c r="AI2557" s="27" t="s">
        <v>5470</v>
      </c>
      <c r="AJ2557" s="27" t="s">
        <v>5470</v>
      </c>
      <c r="AK2557" s="24" t="s">
        <v>89</v>
      </c>
      <c r="AL2557" s="24" t="s">
        <v>7086</v>
      </c>
      <c r="AM2557" s="23">
        <v>44291</v>
      </c>
      <c r="AN2557" s="28">
        <v>908526</v>
      </c>
      <c r="AO2557" s="28">
        <v>106454</v>
      </c>
      <c r="AP2557" s="24" t="s">
        <v>14242</v>
      </c>
      <c r="AQ2557" s="24"/>
      <c r="AR2557" s="24"/>
      <c r="AS2557" s="24"/>
      <c r="AT2557" s="24"/>
      <c r="AU2557" s="24"/>
      <c r="AV2557" s="24"/>
      <c r="AW2557" s="24">
        <v>0</v>
      </c>
      <c r="AX2557" s="24"/>
      <c r="AY2557" s="24"/>
      <c r="AZ2557" s="24"/>
      <c r="BA2557" s="24"/>
      <c r="BB2557" s="24"/>
      <c r="BC2557" s="24"/>
      <c r="BD2557" s="24">
        <v>0</v>
      </c>
      <c r="BE2557" s="24">
        <v>0</v>
      </c>
      <c r="BF2557" s="23"/>
      <c r="BG2557" s="23"/>
      <c r="BH2557" s="23">
        <v>44439</v>
      </c>
      <c r="BI2557" s="26" t="s">
        <v>466</v>
      </c>
      <c r="BJ2557" s="26" t="s">
        <v>273</v>
      </c>
      <c r="BK2557" s="29">
        <v>0</v>
      </c>
      <c r="BL2557" s="24" t="s">
        <v>129</v>
      </c>
      <c r="BM2557" s="22" t="str">
        <f ca="1">+IF(Tabla1[[#This Row],[FECHA INGRESO]]&gt;=44986,IF((TODAY()-Tabla1[[#This Row],[FECHA INGRESO]])&gt;=50,"ALERTA","TODAVÍA FALTA"),"N/A")</f>
        <v>N/A</v>
      </c>
      <c r="BN2557" s="7">
        <f>IFERROR((_xlfn.DAYS(Tabla1[[#This Row],[FECHA INGRESO]],Tabla1[[#This Row],[FECHA RETIRO]]))/30,"")</f>
        <v>-4.9333333333333336</v>
      </c>
    </row>
    <row r="2558" spans="1:66" x14ac:dyDescent="0.35">
      <c r="A2558" s="34">
        <v>1012352575</v>
      </c>
      <c r="B2558" s="22" t="s">
        <v>14243</v>
      </c>
      <c r="C2558" s="23">
        <v>44291</v>
      </c>
      <c r="D2558" s="23" t="s">
        <v>93</v>
      </c>
      <c r="E2558" s="23" t="s">
        <v>111</v>
      </c>
      <c r="F2558" s="23" t="s">
        <v>111</v>
      </c>
      <c r="G2558" s="24"/>
      <c r="H2558" s="24">
        <v>24105265722</v>
      </c>
      <c r="I2558" s="24" t="s">
        <v>95</v>
      </c>
      <c r="J2558" s="24">
        <f>DATEDIF(Tabla1[[#This Row],[FECHA DE NACIMIENTO]],Tabla1[[#This Row],[FECHA ACTUAL]],"Y")</f>
        <v>34</v>
      </c>
      <c r="K2558" s="24" t="s">
        <v>73</v>
      </c>
      <c r="L2558" s="24" t="s">
        <v>234</v>
      </c>
      <c r="M2558" s="24">
        <v>2</v>
      </c>
      <c r="N2558" s="24">
        <v>2</v>
      </c>
      <c r="O2558" s="24">
        <v>2</v>
      </c>
      <c r="P2558" s="24" t="s">
        <v>101</v>
      </c>
      <c r="Q2558" s="23">
        <v>32658</v>
      </c>
      <c r="R2558" s="24" t="s">
        <v>76</v>
      </c>
      <c r="S2558" s="25">
        <v>45119</v>
      </c>
      <c r="T2558" s="24"/>
      <c r="U2558" s="24">
        <v>3123479693</v>
      </c>
      <c r="V2558" s="33" t="s">
        <v>14244</v>
      </c>
      <c r="W2558" s="24" t="s">
        <v>14245</v>
      </c>
      <c r="X2558" s="24" t="s">
        <v>14246</v>
      </c>
      <c r="Y2558" s="24" t="s">
        <v>14247</v>
      </c>
      <c r="Z2558" s="24" t="s">
        <v>13889</v>
      </c>
      <c r="AA2558" s="24">
        <v>3184246953</v>
      </c>
      <c r="AB2558" s="24" t="s">
        <v>77</v>
      </c>
      <c r="AC2558" s="24" t="s">
        <v>77</v>
      </c>
      <c r="AD2558" s="24" t="s">
        <v>77</v>
      </c>
      <c r="AE2558" s="26" t="s">
        <v>151</v>
      </c>
      <c r="AF2558" s="26"/>
      <c r="AG2558" s="26"/>
      <c r="AH2558" s="27" t="s">
        <v>184</v>
      </c>
      <c r="AI2558" s="27" t="s">
        <v>10123</v>
      </c>
      <c r="AJ2558" s="27" t="s">
        <v>10123</v>
      </c>
      <c r="AK2558" s="24" t="s">
        <v>89</v>
      </c>
      <c r="AL2558" s="24" t="s">
        <v>7086</v>
      </c>
      <c r="AM2558" s="23">
        <v>44291</v>
      </c>
      <c r="AN2558" s="28">
        <v>908526</v>
      </c>
      <c r="AO2558" s="28">
        <v>106454</v>
      </c>
      <c r="AP2558" s="24"/>
      <c r="AQ2558" s="24"/>
      <c r="AR2558" s="24"/>
      <c r="AS2558" s="24"/>
      <c r="AT2558" s="24"/>
      <c r="AU2558" s="24"/>
      <c r="AV2558" s="24"/>
      <c r="AW2558" s="24">
        <v>0</v>
      </c>
      <c r="AX2558" s="24"/>
      <c r="AY2558" s="24"/>
      <c r="AZ2558" s="24"/>
      <c r="BA2558" s="24"/>
      <c r="BB2558" s="24"/>
      <c r="BC2558" s="24"/>
      <c r="BD2558" s="24">
        <v>0</v>
      </c>
      <c r="BE2558" s="24">
        <v>0</v>
      </c>
      <c r="BF2558" s="23"/>
      <c r="BG2558" s="23"/>
      <c r="BH2558" s="23">
        <v>44347</v>
      </c>
      <c r="BI2558" s="26" t="s">
        <v>466</v>
      </c>
      <c r="BJ2558" s="26" t="s">
        <v>2589</v>
      </c>
      <c r="BK2558" s="29">
        <v>0</v>
      </c>
      <c r="BL2558" s="24" t="s">
        <v>129</v>
      </c>
      <c r="BM2558" s="22" t="str">
        <f ca="1">+IF(Tabla1[[#This Row],[FECHA INGRESO]]&gt;=44986,IF((TODAY()-Tabla1[[#This Row],[FECHA INGRESO]])&gt;=50,"ALERTA","TODAVÍA FALTA"),"N/A")</f>
        <v>N/A</v>
      </c>
      <c r="BN2558" s="7">
        <f>IFERROR((_xlfn.DAYS(Tabla1[[#This Row],[FECHA INGRESO]],Tabla1[[#This Row],[FECHA RETIRO]]))/30,"")</f>
        <v>-1.8666666666666667</v>
      </c>
    </row>
    <row r="2559" spans="1:66" x14ac:dyDescent="0.35">
      <c r="A2559" s="34">
        <v>1000354494</v>
      </c>
      <c r="B2559" s="22" t="s">
        <v>14248</v>
      </c>
      <c r="C2559" s="23">
        <v>44291</v>
      </c>
      <c r="D2559" s="23" t="s">
        <v>93</v>
      </c>
      <c r="E2559" s="23" t="s">
        <v>111</v>
      </c>
      <c r="F2559" s="23" t="s">
        <v>70</v>
      </c>
      <c r="G2559" s="24"/>
      <c r="H2559" s="24">
        <v>24105267261</v>
      </c>
      <c r="I2559" s="24" t="s">
        <v>95</v>
      </c>
      <c r="J2559" s="24">
        <f>DATEDIF(Tabla1[[#This Row],[FECHA DE NACIMIENTO]],Tabla1[[#This Row],[FECHA ACTUAL]],"Y")</f>
        <v>22</v>
      </c>
      <c r="K2559" s="24" t="s">
        <v>96</v>
      </c>
      <c r="L2559" s="24" t="s">
        <v>112</v>
      </c>
      <c r="M2559" s="24">
        <v>0</v>
      </c>
      <c r="N2559" s="24">
        <v>0</v>
      </c>
      <c r="O2559" s="24">
        <v>2</v>
      </c>
      <c r="P2559" s="24" t="s">
        <v>101</v>
      </c>
      <c r="Q2559" s="23">
        <v>36918</v>
      </c>
      <c r="R2559" s="24" t="s">
        <v>76</v>
      </c>
      <c r="S2559" s="25">
        <v>45119</v>
      </c>
      <c r="T2559" s="24">
        <v>3333240</v>
      </c>
      <c r="U2559" s="24">
        <v>3223287372</v>
      </c>
      <c r="V2559" s="33" t="s">
        <v>14249</v>
      </c>
      <c r="W2559" s="24" t="s">
        <v>14250</v>
      </c>
      <c r="X2559" s="24" t="s">
        <v>14251</v>
      </c>
      <c r="Y2559" s="24" t="s">
        <v>14252</v>
      </c>
      <c r="Z2559" s="24" t="s">
        <v>117</v>
      </c>
      <c r="AA2559" s="24">
        <v>3124135962</v>
      </c>
      <c r="AB2559" s="24" t="s">
        <v>77</v>
      </c>
      <c r="AC2559" s="24" t="s">
        <v>77</v>
      </c>
      <c r="AD2559" s="24" t="s">
        <v>77</v>
      </c>
      <c r="AE2559" s="26" t="s">
        <v>183</v>
      </c>
      <c r="AF2559" s="26"/>
      <c r="AG2559" s="26"/>
      <c r="AH2559" s="27" t="s">
        <v>184</v>
      </c>
      <c r="AI2559" s="27" t="s">
        <v>1612</v>
      </c>
      <c r="AJ2559" s="27" t="s">
        <v>487</v>
      </c>
      <c r="AK2559" s="24" t="s">
        <v>89</v>
      </c>
      <c r="AL2559" s="24" t="s">
        <v>7086</v>
      </c>
      <c r="AM2559" s="23">
        <v>44291</v>
      </c>
      <c r="AN2559" s="28">
        <v>908526</v>
      </c>
      <c r="AO2559" s="28">
        <v>106454</v>
      </c>
      <c r="AP2559" s="24"/>
      <c r="AQ2559" s="24"/>
      <c r="AR2559" s="24"/>
      <c r="AS2559" s="24"/>
      <c r="AT2559" s="24"/>
      <c r="AU2559" s="24"/>
      <c r="AV2559" s="24"/>
      <c r="AW2559" s="24">
        <v>0</v>
      </c>
      <c r="AX2559" s="24"/>
      <c r="AY2559" s="24"/>
      <c r="AZ2559" s="24"/>
      <c r="BA2559" s="24"/>
      <c r="BB2559" s="24"/>
      <c r="BC2559" s="24"/>
      <c r="BD2559" s="24">
        <v>0</v>
      </c>
      <c r="BE2559" s="24">
        <v>0</v>
      </c>
      <c r="BF2559" s="23"/>
      <c r="BG2559" s="23"/>
      <c r="BH2559" s="23">
        <v>44446</v>
      </c>
      <c r="BI2559" s="26" t="s">
        <v>466</v>
      </c>
      <c r="BJ2559" s="26" t="s">
        <v>273</v>
      </c>
      <c r="BK2559" s="29">
        <v>0</v>
      </c>
      <c r="BL2559" s="24" t="s">
        <v>129</v>
      </c>
      <c r="BM2559" s="22" t="str">
        <f ca="1">+IF(Tabla1[[#This Row],[FECHA INGRESO]]&gt;=44986,IF((TODAY()-Tabla1[[#This Row],[FECHA INGRESO]])&gt;=50,"ALERTA","TODAVÍA FALTA"),"N/A")</f>
        <v>N/A</v>
      </c>
      <c r="BN2559" s="7">
        <f>IFERROR((_xlfn.DAYS(Tabla1[[#This Row],[FECHA INGRESO]],Tabla1[[#This Row],[FECHA RETIRO]]))/30,"")</f>
        <v>-5.166666666666667</v>
      </c>
    </row>
    <row r="2560" spans="1:66" x14ac:dyDescent="0.35">
      <c r="A2560" s="34">
        <v>1010247742</v>
      </c>
      <c r="B2560" s="22" t="s">
        <v>14253</v>
      </c>
      <c r="C2560" s="23">
        <v>44291</v>
      </c>
      <c r="D2560" s="23" t="s">
        <v>157</v>
      </c>
      <c r="E2560" s="23" t="s">
        <v>69</v>
      </c>
      <c r="F2560" s="23" t="s">
        <v>70</v>
      </c>
      <c r="G2560" s="24"/>
      <c r="H2560" s="24">
        <v>24105266989</v>
      </c>
      <c r="I2560" s="24" t="s">
        <v>72</v>
      </c>
      <c r="J2560" s="24">
        <f>DATEDIF(Tabla1[[#This Row],[FECHA DE NACIMIENTO]],Tabla1[[#This Row],[FECHA ACTUAL]],"Y")</f>
        <v>23</v>
      </c>
      <c r="K2560" s="24" t="s">
        <v>96</v>
      </c>
      <c r="L2560" s="24" t="s">
        <v>112</v>
      </c>
      <c r="M2560" s="24">
        <v>0</v>
      </c>
      <c r="N2560" s="24">
        <v>0</v>
      </c>
      <c r="O2560" s="24">
        <v>2</v>
      </c>
      <c r="P2560" s="24" t="s">
        <v>101</v>
      </c>
      <c r="Q2560" s="23">
        <v>36397</v>
      </c>
      <c r="R2560" s="24" t="s">
        <v>76</v>
      </c>
      <c r="S2560" s="25">
        <v>45119</v>
      </c>
      <c r="T2560" s="24">
        <v>2894580</v>
      </c>
      <c r="U2560" s="24">
        <v>3215516345</v>
      </c>
      <c r="V2560" s="33" t="s">
        <v>14254</v>
      </c>
      <c r="W2560" s="24" t="s">
        <v>14255</v>
      </c>
      <c r="X2560" s="24" t="s">
        <v>3728</v>
      </c>
      <c r="Y2560" s="24" t="s">
        <v>14256</v>
      </c>
      <c r="Z2560" s="24" t="s">
        <v>117</v>
      </c>
      <c r="AA2560" s="24"/>
      <c r="AB2560" s="24" t="s">
        <v>77</v>
      </c>
      <c r="AC2560" s="24" t="s">
        <v>77</v>
      </c>
      <c r="AD2560" s="24" t="s">
        <v>77</v>
      </c>
      <c r="AE2560" s="26" t="s">
        <v>151</v>
      </c>
      <c r="AF2560" s="26"/>
      <c r="AG2560" s="26"/>
      <c r="AH2560" s="27" t="s">
        <v>184</v>
      </c>
      <c r="AI2560" s="27" t="s">
        <v>461</v>
      </c>
      <c r="AJ2560" s="27" t="s">
        <v>461</v>
      </c>
      <c r="AK2560" s="24" t="s">
        <v>89</v>
      </c>
      <c r="AL2560" s="24" t="s">
        <v>7086</v>
      </c>
      <c r="AM2560" s="23">
        <v>44291</v>
      </c>
      <c r="AN2560" s="28">
        <v>908526</v>
      </c>
      <c r="AO2560" s="28">
        <v>106454</v>
      </c>
      <c r="AP2560" s="24"/>
      <c r="AQ2560" s="24"/>
      <c r="AR2560" s="24"/>
      <c r="AS2560" s="24"/>
      <c r="AT2560" s="24"/>
      <c r="AU2560" s="24"/>
      <c r="AV2560" s="24"/>
      <c r="AW2560" s="24">
        <v>0</v>
      </c>
      <c r="AX2560" s="24" t="s">
        <v>9469</v>
      </c>
      <c r="AY2560" s="24"/>
      <c r="AZ2560" s="24"/>
      <c r="BA2560" s="24"/>
      <c r="BB2560" s="24"/>
      <c r="BC2560" s="24"/>
      <c r="BD2560" s="24">
        <v>0</v>
      </c>
      <c r="BE2560" s="24">
        <v>0</v>
      </c>
      <c r="BF2560" s="23"/>
      <c r="BG2560" s="23"/>
      <c r="BH2560" s="23">
        <v>44421</v>
      </c>
      <c r="BI2560" s="26" t="s">
        <v>466</v>
      </c>
      <c r="BJ2560" s="26" t="s">
        <v>273</v>
      </c>
      <c r="BK2560" s="29">
        <v>0</v>
      </c>
      <c r="BL2560" s="24" t="s">
        <v>129</v>
      </c>
      <c r="BM2560" s="22" t="str">
        <f ca="1">+IF(Tabla1[[#This Row],[FECHA INGRESO]]&gt;=44986,IF((TODAY()-Tabla1[[#This Row],[FECHA INGRESO]])&gt;=50,"ALERTA","TODAVÍA FALTA"),"N/A")</f>
        <v>N/A</v>
      </c>
      <c r="BN2560" s="7">
        <f>IFERROR((_xlfn.DAYS(Tabla1[[#This Row],[FECHA INGRESO]],Tabla1[[#This Row],[FECHA RETIRO]]))/30,"")</f>
        <v>-4.333333333333333</v>
      </c>
    </row>
    <row r="2561" spans="1:66" x14ac:dyDescent="0.35">
      <c r="A2561" s="34">
        <v>1000973160</v>
      </c>
      <c r="B2561" s="22" t="s">
        <v>14257</v>
      </c>
      <c r="C2561" s="23">
        <v>44291</v>
      </c>
      <c r="D2561" s="23" t="s">
        <v>4008</v>
      </c>
      <c r="E2561" s="23" t="s">
        <v>111</v>
      </c>
      <c r="F2561" s="23" t="s">
        <v>70</v>
      </c>
      <c r="G2561" s="24"/>
      <c r="H2561" s="24">
        <v>24105530363</v>
      </c>
      <c r="I2561" s="24" t="s">
        <v>95</v>
      </c>
      <c r="J2561" s="24">
        <f>DATEDIF(Tabla1[[#This Row],[FECHA DE NACIMIENTO]],Tabla1[[#This Row],[FECHA ACTUAL]],"Y")</f>
        <v>21</v>
      </c>
      <c r="K2561" s="24"/>
      <c r="L2561" s="24" t="s">
        <v>112</v>
      </c>
      <c r="M2561" s="24">
        <v>0</v>
      </c>
      <c r="N2561" s="24">
        <v>0</v>
      </c>
      <c r="O2561" s="24">
        <v>2</v>
      </c>
      <c r="P2561" s="24" t="s">
        <v>101</v>
      </c>
      <c r="Q2561" s="23">
        <v>37423</v>
      </c>
      <c r="R2561" s="24" t="s">
        <v>76</v>
      </c>
      <c r="S2561" s="25">
        <v>45119</v>
      </c>
      <c r="T2561" s="24"/>
      <c r="U2561" s="24">
        <v>3185608363</v>
      </c>
      <c r="V2561" s="33" t="s">
        <v>14258</v>
      </c>
      <c r="W2561" s="24" t="s">
        <v>14259</v>
      </c>
      <c r="X2561" s="24" t="s">
        <v>11014</v>
      </c>
      <c r="Y2561" s="24" t="s">
        <v>14260</v>
      </c>
      <c r="Z2561" s="24" t="s">
        <v>285</v>
      </c>
      <c r="AA2561" s="24">
        <v>3123875779</v>
      </c>
      <c r="AB2561" s="24" t="s">
        <v>77</v>
      </c>
      <c r="AC2561" s="24" t="s">
        <v>77</v>
      </c>
      <c r="AD2561" s="24" t="s">
        <v>77</v>
      </c>
      <c r="AE2561" s="26" t="s">
        <v>151</v>
      </c>
      <c r="AF2561" s="26"/>
      <c r="AG2561" s="26"/>
      <c r="AH2561" s="27" t="s">
        <v>184</v>
      </c>
      <c r="AI2561" s="27" t="s">
        <v>1612</v>
      </c>
      <c r="AJ2561" s="27" t="s">
        <v>487</v>
      </c>
      <c r="AK2561" s="24" t="s">
        <v>89</v>
      </c>
      <c r="AL2561" s="24" t="s">
        <v>7086</v>
      </c>
      <c r="AM2561" s="23">
        <v>44291</v>
      </c>
      <c r="AN2561" s="28">
        <v>908526</v>
      </c>
      <c r="AO2561" s="28">
        <v>106454</v>
      </c>
      <c r="AP2561" s="24"/>
      <c r="AQ2561" s="24"/>
      <c r="AR2561" s="24"/>
      <c r="AS2561" s="24"/>
      <c r="AT2561" s="24"/>
      <c r="AU2561" s="24"/>
      <c r="AV2561" s="24"/>
      <c r="AW2561" s="24">
        <v>0</v>
      </c>
      <c r="AX2561" s="24"/>
      <c r="AY2561" s="24"/>
      <c r="AZ2561" s="24"/>
      <c r="BA2561" s="24"/>
      <c r="BB2561" s="24"/>
      <c r="BC2561" s="24"/>
      <c r="BD2561" s="24">
        <v>0</v>
      </c>
      <c r="BE2561" s="24">
        <v>0</v>
      </c>
      <c r="BF2561" s="23"/>
      <c r="BG2561" s="23"/>
      <c r="BH2561" s="23">
        <v>44335</v>
      </c>
      <c r="BI2561" s="26" t="s">
        <v>10014</v>
      </c>
      <c r="BJ2561" s="26" t="s">
        <v>2589</v>
      </c>
      <c r="BK2561" s="29">
        <v>0</v>
      </c>
      <c r="BL2561" s="24" t="s">
        <v>129</v>
      </c>
      <c r="BM2561" s="22" t="str">
        <f ca="1">+IF(Tabla1[[#This Row],[FECHA INGRESO]]&gt;=44986,IF((TODAY()-Tabla1[[#This Row],[FECHA INGRESO]])&gt;=50,"ALERTA","TODAVÍA FALTA"),"N/A")</f>
        <v>N/A</v>
      </c>
      <c r="BN2561" s="7">
        <f>IFERROR((_xlfn.DAYS(Tabla1[[#This Row],[FECHA INGRESO]],Tabla1[[#This Row],[FECHA RETIRO]]))/30,"")</f>
        <v>-1.4666666666666666</v>
      </c>
    </row>
    <row r="2562" spans="1:66" x14ac:dyDescent="0.35">
      <c r="A2562" s="34">
        <v>1019127160</v>
      </c>
      <c r="B2562" s="22" t="s">
        <v>1332</v>
      </c>
      <c r="C2562" s="23">
        <v>44291</v>
      </c>
      <c r="D2562" s="23" t="s">
        <v>4008</v>
      </c>
      <c r="E2562" s="23" t="s">
        <v>111</v>
      </c>
      <c r="F2562" s="23" t="s">
        <v>70</v>
      </c>
      <c r="G2562" s="24"/>
      <c r="H2562" s="24">
        <v>24105272984</v>
      </c>
      <c r="I2562" s="24" t="s">
        <v>95</v>
      </c>
      <c r="J2562" s="24">
        <f>DATEDIF(Tabla1[[#This Row],[FECHA DE NACIMIENTO]],Tabla1[[#This Row],[FECHA ACTUAL]],"Y")</f>
        <v>26</v>
      </c>
      <c r="K2562" s="24" t="s">
        <v>96</v>
      </c>
      <c r="L2562" s="24" t="s">
        <v>112</v>
      </c>
      <c r="M2562" s="24">
        <v>0</v>
      </c>
      <c r="N2562" s="24">
        <v>0</v>
      </c>
      <c r="O2562" s="24">
        <v>2</v>
      </c>
      <c r="P2562" s="24" t="s">
        <v>101</v>
      </c>
      <c r="Q2562" s="23">
        <v>35394</v>
      </c>
      <c r="R2562" s="24" t="s">
        <v>76</v>
      </c>
      <c r="S2562" s="25">
        <v>45119</v>
      </c>
      <c r="T2562" s="24"/>
      <c r="U2562" s="24">
        <v>3217830539</v>
      </c>
      <c r="V2562" s="33" t="s">
        <v>1333</v>
      </c>
      <c r="W2562" s="24" t="s">
        <v>14261</v>
      </c>
      <c r="X2562" s="24" t="s">
        <v>14262</v>
      </c>
      <c r="Y2562" s="24" t="s">
        <v>14263</v>
      </c>
      <c r="Z2562" s="24" t="s">
        <v>117</v>
      </c>
      <c r="AA2562" s="24">
        <v>3214798219</v>
      </c>
      <c r="AB2562" s="24" t="s">
        <v>77</v>
      </c>
      <c r="AC2562" s="24" t="s">
        <v>77</v>
      </c>
      <c r="AD2562" s="24" t="s">
        <v>77</v>
      </c>
      <c r="AE2562" s="26" t="s">
        <v>183</v>
      </c>
      <c r="AF2562" s="26"/>
      <c r="AG2562" s="26"/>
      <c r="AH2562" s="27" t="s">
        <v>184</v>
      </c>
      <c r="AI2562" s="27" t="s">
        <v>120</v>
      </c>
      <c r="AJ2562" s="27" t="s">
        <v>120</v>
      </c>
      <c r="AK2562" s="24" t="s">
        <v>121</v>
      </c>
      <c r="AL2562" s="24" t="s">
        <v>7086</v>
      </c>
      <c r="AM2562" s="23">
        <v>44291</v>
      </c>
      <c r="AN2562" s="28">
        <v>908526</v>
      </c>
      <c r="AO2562" s="28">
        <v>106454</v>
      </c>
      <c r="AP2562" s="24"/>
      <c r="AQ2562" s="24"/>
      <c r="AR2562" s="24"/>
      <c r="AS2562" s="24"/>
      <c r="AT2562" s="24"/>
      <c r="AU2562" s="24"/>
      <c r="AV2562" s="24"/>
      <c r="AW2562" s="24">
        <v>0</v>
      </c>
      <c r="AX2562" s="24"/>
      <c r="AY2562" s="24"/>
      <c r="AZ2562" s="24"/>
      <c r="BA2562" s="24"/>
      <c r="BB2562" s="24"/>
      <c r="BC2562" s="24"/>
      <c r="BD2562" s="24">
        <v>0</v>
      </c>
      <c r="BE2562" s="24">
        <v>0</v>
      </c>
      <c r="BF2562" s="23"/>
      <c r="BG2562" s="23"/>
      <c r="BH2562" s="23">
        <v>44469</v>
      </c>
      <c r="BI2562" s="26" t="s">
        <v>466</v>
      </c>
      <c r="BJ2562" s="26" t="s">
        <v>623</v>
      </c>
      <c r="BK2562" s="29">
        <v>0</v>
      </c>
      <c r="BL2562" s="24" t="s">
        <v>129</v>
      </c>
      <c r="BM2562" s="22" t="str">
        <f ca="1">+IF(Tabla1[[#This Row],[FECHA INGRESO]]&gt;=44986,IF((TODAY()-Tabla1[[#This Row],[FECHA INGRESO]])&gt;=50,"ALERTA","TODAVÍA FALTA"),"N/A")</f>
        <v>N/A</v>
      </c>
      <c r="BN2562" s="7">
        <f>IFERROR((_xlfn.DAYS(Tabla1[[#This Row],[FECHA INGRESO]],Tabla1[[#This Row],[FECHA RETIRO]]))/30,"")</f>
        <v>-5.9333333333333336</v>
      </c>
    </row>
    <row r="2563" spans="1:66" x14ac:dyDescent="0.35">
      <c r="A2563" s="34">
        <v>1000949640</v>
      </c>
      <c r="B2563" s="22" t="s">
        <v>14264</v>
      </c>
      <c r="C2563" s="23">
        <v>44291</v>
      </c>
      <c r="D2563" s="23" t="s">
        <v>93</v>
      </c>
      <c r="E2563" s="24" t="s">
        <v>94</v>
      </c>
      <c r="F2563" s="23" t="s">
        <v>70</v>
      </c>
      <c r="G2563" s="24"/>
      <c r="H2563" s="24">
        <v>24089235968</v>
      </c>
      <c r="I2563" s="24" t="s">
        <v>95</v>
      </c>
      <c r="J2563" s="24">
        <f>DATEDIF(Tabla1[[#This Row],[FECHA DE NACIMIENTO]],Tabla1[[#This Row],[FECHA ACTUAL]],"Y")</f>
        <v>23</v>
      </c>
      <c r="K2563" s="24" t="s">
        <v>73</v>
      </c>
      <c r="L2563" s="24" t="s">
        <v>234</v>
      </c>
      <c r="M2563" s="24">
        <v>0</v>
      </c>
      <c r="N2563" s="24">
        <v>0</v>
      </c>
      <c r="O2563" s="24">
        <v>2</v>
      </c>
      <c r="P2563" s="24" t="s">
        <v>101</v>
      </c>
      <c r="Q2563" s="23">
        <v>36680</v>
      </c>
      <c r="R2563" s="24" t="s">
        <v>76</v>
      </c>
      <c r="S2563" s="25">
        <v>45119</v>
      </c>
      <c r="T2563" s="24"/>
      <c r="U2563" s="24">
        <v>3118728220</v>
      </c>
      <c r="V2563" s="33" t="s">
        <v>14265</v>
      </c>
      <c r="W2563" s="24" t="s">
        <v>14266</v>
      </c>
      <c r="X2563" s="24" t="s">
        <v>14267</v>
      </c>
      <c r="Y2563" s="24" t="s">
        <v>14268</v>
      </c>
      <c r="Z2563" s="24" t="s">
        <v>13889</v>
      </c>
      <c r="AA2563" s="24">
        <v>3212865072</v>
      </c>
      <c r="AB2563" s="24" t="s">
        <v>77</v>
      </c>
      <c r="AC2563" s="24" t="s">
        <v>77</v>
      </c>
      <c r="AD2563" s="24" t="s">
        <v>77</v>
      </c>
      <c r="AE2563" s="26" t="s">
        <v>183</v>
      </c>
      <c r="AF2563" s="26"/>
      <c r="AG2563" s="26"/>
      <c r="AH2563" s="27" t="s">
        <v>184</v>
      </c>
      <c r="AI2563" s="27" t="s">
        <v>120</v>
      </c>
      <c r="AJ2563" s="27" t="s">
        <v>120</v>
      </c>
      <c r="AK2563" s="24" t="s">
        <v>121</v>
      </c>
      <c r="AL2563" s="24" t="s">
        <v>7086</v>
      </c>
      <c r="AM2563" s="23">
        <v>44291</v>
      </c>
      <c r="AN2563" s="28">
        <v>908526</v>
      </c>
      <c r="AO2563" s="28">
        <v>106454</v>
      </c>
      <c r="AP2563" s="24"/>
      <c r="AQ2563" s="24"/>
      <c r="AR2563" s="24"/>
      <c r="AS2563" s="24"/>
      <c r="AT2563" s="24"/>
      <c r="AU2563" s="24"/>
      <c r="AV2563" s="24"/>
      <c r="AW2563" s="24">
        <v>0</v>
      </c>
      <c r="AX2563" s="24"/>
      <c r="AY2563" s="24"/>
      <c r="AZ2563" s="24"/>
      <c r="BA2563" s="24"/>
      <c r="BB2563" s="24"/>
      <c r="BC2563" s="24"/>
      <c r="BD2563" s="24">
        <v>0</v>
      </c>
      <c r="BE2563" s="24">
        <v>0</v>
      </c>
      <c r="BF2563" s="23"/>
      <c r="BG2563" s="23"/>
      <c r="BH2563" s="23">
        <v>44350</v>
      </c>
      <c r="BI2563" s="26" t="s">
        <v>466</v>
      </c>
      <c r="BJ2563" s="26" t="s">
        <v>623</v>
      </c>
      <c r="BK2563" s="29">
        <v>0</v>
      </c>
      <c r="BL2563" s="24" t="s">
        <v>129</v>
      </c>
      <c r="BM2563" s="22" t="str">
        <f ca="1">+IF(Tabla1[[#This Row],[FECHA INGRESO]]&gt;=44986,IF((TODAY()-Tabla1[[#This Row],[FECHA INGRESO]])&gt;=50,"ALERTA","TODAVÍA FALTA"),"N/A")</f>
        <v>N/A</v>
      </c>
      <c r="BN2563" s="7">
        <f>IFERROR((_xlfn.DAYS(Tabla1[[#This Row],[FECHA INGRESO]],Tabla1[[#This Row],[FECHA RETIRO]]))/30,"")</f>
        <v>-1.9666666666666666</v>
      </c>
    </row>
    <row r="2564" spans="1:66" x14ac:dyDescent="0.35">
      <c r="A2564" s="34">
        <v>1000337118</v>
      </c>
      <c r="B2564" s="22" t="s">
        <v>14269</v>
      </c>
      <c r="C2564" s="23">
        <v>44291</v>
      </c>
      <c r="D2564" s="23" t="s">
        <v>4008</v>
      </c>
      <c r="E2564" s="23" t="s">
        <v>111</v>
      </c>
      <c r="F2564" s="23" t="s">
        <v>70</v>
      </c>
      <c r="G2564" s="24"/>
      <c r="H2564" s="24">
        <v>24105267975</v>
      </c>
      <c r="I2564" s="24" t="s">
        <v>72</v>
      </c>
      <c r="J2564" s="24">
        <f>DATEDIF(Tabla1[[#This Row],[FECHA DE NACIMIENTO]],Tabla1[[#This Row],[FECHA ACTUAL]],"Y")</f>
        <v>20</v>
      </c>
      <c r="K2564" s="24" t="s">
        <v>73</v>
      </c>
      <c r="L2564" s="24" t="s">
        <v>112</v>
      </c>
      <c r="M2564" s="24">
        <v>0</v>
      </c>
      <c r="N2564" s="24">
        <v>0</v>
      </c>
      <c r="O2564" s="24">
        <v>2</v>
      </c>
      <c r="P2564" s="24" t="s">
        <v>101</v>
      </c>
      <c r="Q2564" s="23">
        <v>37471</v>
      </c>
      <c r="R2564" s="24" t="s">
        <v>76</v>
      </c>
      <c r="S2564" s="25">
        <v>45119</v>
      </c>
      <c r="T2564" s="24">
        <v>9303488</v>
      </c>
      <c r="U2564" s="24">
        <v>3504751821</v>
      </c>
      <c r="V2564" s="33" t="s">
        <v>14270</v>
      </c>
      <c r="W2564" s="24" t="s">
        <v>14271</v>
      </c>
      <c r="X2564" s="24" t="s">
        <v>10257</v>
      </c>
      <c r="Y2564" s="24" t="s">
        <v>14272</v>
      </c>
      <c r="Z2564" s="24" t="s">
        <v>13859</v>
      </c>
      <c r="AA2564" s="24">
        <v>3212262162</v>
      </c>
      <c r="AB2564" s="24" t="s">
        <v>83</v>
      </c>
      <c r="AC2564" s="24" t="s">
        <v>83</v>
      </c>
      <c r="AD2564" s="24" t="e">
        <v>#REF!</v>
      </c>
      <c r="AE2564" s="26" t="s">
        <v>151</v>
      </c>
      <c r="AF2564" s="26"/>
      <c r="AG2564" s="26"/>
      <c r="AH2564" s="27" t="s">
        <v>184</v>
      </c>
      <c r="AI2564" s="27" t="s">
        <v>7776</v>
      </c>
      <c r="AJ2564" s="27" t="s">
        <v>6147</v>
      </c>
      <c r="AK2564" s="24" t="s">
        <v>121</v>
      </c>
      <c r="AL2564" s="24" t="s">
        <v>7086</v>
      </c>
      <c r="AM2564" s="23">
        <v>44291</v>
      </c>
      <c r="AN2564" s="28">
        <v>908526</v>
      </c>
      <c r="AO2564" s="28">
        <v>106454</v>
      </c>
      <c r="AP2564" s="24"/>
      <c r="AQ2564" s="24"/>
      <c r="AR2564" s="24"/>
      <c r="AS2564" s="24"/>
      <c r="AT2564" s="24"/>
      <c r="AU2564" s="24"/>
      <c r="AV2564" s="24"/>
      <c r="AW2564" s="24">
        <v>0</v>
      </c>
      <c r="AX2564" s="24"/>
      <c r="AY2564" s="24"/>
      <c r="AZ2564" s="24"/>
      <c r="BA2564" s="24"/>
      <c r="BB2564" s="24"/>
      <c r="BC2564" s="24"/>
      <c r="BD2564" s="24">
        <v>0</v>
      </c>
      <c r="BE2564" s="24">
        <v>0</v>
      </c>
      <c r="BF2564" s="23"/>
      <c r="BG2564" s="23"/>
      <c r="BH2564" s="23">
        <v>44546</v>
      </c>
      <c r="BI2564" s="26" t="s">
        <v>466</v>
      </c>
      <c r="BJ2564" s="26" t="s">
        <v>13011</v>
      </c>
      <c r="BK2564" s="29">
        <v>0</v>
      </c>
      <c r="BL2564" s="24" t="s">
        <v>129</v>
      </c>
      <c r="BM2564" s="22" t="str">
        <f ca="1">+IF(Tabla1[[#This Row],[FECHA INGRESO]]&gt;=44986,IF((TODAY()-Tabla1[[#This Row],[FECHA INGRESO]])&gt;=50,"ALERTA","TODAVÍA FALTA"),"N/A")</f>
        <v>N/A</v>
      </c>
      <c r="BN2564" s="7">
        <f>IFERROR((_xlfn.DAYS(Tabla1[[#This Row],[FECHA INGRESO]],Tabla1[[#This Row],[FECHA RETIRO]]))/30,"")</f>
        <v>-8.5</v>
      </c>
    </row>
    <row r="2565" spans="1:66" ht="15.75" customHeight="1" x14ac:dyDescent="0.35">
      <c r="A2565" s="34">
        <v>1022977393</v>
      </c>
      <c r="B2565" s="22" t="s">
        <v>14273</v>
      </c>
      <c r="C2565" s="23">
        <v>44291</v>
      </c>
      <c r="D2565" s="23" t="s">
        <v>131</v>
      </c>
      <c r="E2565" s="23" t="s">
        <v>111</v>
      </c>
      <c r="F2565" s="23" t="s">
        <v>70</v>
      </c>
      <c r="G2565" s="24" t="s">
        <v>14274</v>
      </c>
      <c r="H2565" s="24">
        <v>24105292003</v>
      </c>
      <c r="I2565" s="24" t="s">
        <v>72</v>
      </c>
      <c r="J2565" s="24">
        <f>DATEDIF(Tabla1[[#This Row],[FECHA DE NACIMIENTO]],Tabla1[[#This Row],[FECHA ACTUAL]],"Y")</f>
        <v>31</v>
      </c>
      <c r="K2565" s="24" t="s">
        <v>73</v>
      </c>
      <c r="L2565" s="24" t="s">
        <v>112</v>
      </c>
      <c r="M2565" s="24">
        <v>1</v>
      </c>
      <c r="N2565" s="24">
        <v>1</v>
      </c>
      <c r="O2565" s="24">
        <v>3</v>
      </c>
      <c r="P2565" s="24" t="s">
        <v>101</v>
      </c>
      <c r="Q2565" s="23">
        <v>33764</v>
      </c>
      <c r="R2565" s="24" t="s">
        <v>76</v>
      </c>
      <c r="S2565" s="25">
        <v>45119</v>
      </c>
      <c r="T2565" s="24"/>
      <c r="U2565" s="24">
        <v>3213807771</v>
      </c>
      <c r="V2565" s="33" t="s">
        <v>14275</v>
      </c>
      <c r="W2565" s="24" t="s">
        <v>14276</v>
      </c>
      <c r="X2565" s="24" t="s">
        <v>14277</v>
      </c>
      <c r="Y2565" s="24" t="s">
        <v>14278</v>
      </c>
      <c r="Z2565" s="24" t="s">
        <v>117</v>
      </c>
      <c r="AA2565" s="24">
        <v>3013412587</v>
      </c>
      <c r="AB2565" s="24" t="s">
        <v>101</v>
      </c>
      <c r="AC2565" s="24" t="s">
        <v>101</v>
      </c>
      <c r="AD2565" s="24" t="e">
        <v>#REF!</v>
      </c>
      <c r="AE2565" s="26" t="s">
        <v>151</v>
      </c>
      <c r="AF2565" s="26"/>
      <c r="AG2565" s="26" t="s">
        <v>9231</v>
      </c>
      <c r="AH2565" s="27" t="s">
        <v>3042</v>
      </c>
      <c r="AI2565" s="27" t="s">
        <v>9232</v>
      </c>
      <c r="AJ2565" s="27" t="s">
        <v>9233</v>
      </c>
      <c r="AK2565" s="24" t="s">
        <v>121</v>
      </c>
      <c r="AL2565" s="24" t="s">
        <v>7086</v>
      </c>
      <c r="AM2565" s="23">
        <v>44292</v>
      </c>
      <c r="AN2565" s="28">
        <v>1000000</v>
      </c>
      <c r="AO2565" s="28">
        <v>117172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v>0</v>
      </c>
      <c r="BE2565" s="24">
        <v>0</v>
      </c>
      <c r="BF2565" s="23"/>
      <c r="BG2565" s="23"/>
      <c r="BH2565" s="23">
        <v>44612</v>
      </c>
      <c r="BI2565" s="26" t="s">
        <v>127</v>
      </c>
      <c r="BJ2565" s="26" t="s">
        <v>5148</v>
      </c>
      <c r="BK2565" s="29">
        <v>0</v>
      </c>
      <c r="BL2565" s="24" t="s">
        <v>129</v>
      </c>
      <c r="BM2565" s="22" t="str">
        <f ca="1">+IF(Tabla1[[#This Row],[FECHA INGRESO]]&gt;=44986,IF((TODAY()-Tabla1[[#This Row],[FECHA INGRESO]])&gt;=50,"ALERTA","TODAVÍA FALTA"),"N/A")</f>
        <v>N/A</v>
      </c>
      <c r="BN2565" s="7">
        <f>IFERROR((_xlfn.DAYS(Tabla1[[#This Row],[FECHA INGRESO]],Tabla1[[#This Row],[FECHA RETIRO]]))/30,"")</f>
        <v>-10.666666666666666</v>
      </c>
    </row>
    <row r="2566" spans="1:66" x14ac:dyDescent="0.35">
      <c r="A2566" s="34">
        <v>1014278390</v>
      </c>
      <c r="B2566" s="22" t="s">
        <v>14279</v>
      </c>
      <c r="C2566" s="23">
        <v>44291</v>
      </c>
      <c r="D2566" s="23" t="s">
        <v>266</v>
      </c>
      <c r="E2566" s="23" t="s">
        <v>111</v>
      </c>
      <c r="F2566" s="23" t="s">
        <v>70</v>
      </c>
      <c r="G2566" s="24"/>
      <c r="H2566" s="24">
        <v>24105314129</v>
      </c>
      <c r="I2566" s="24" t="s">
        <v>95</v>
      </c>
      <c r="J2566" s="24">
        <f>DATEDIF(Tabla1[[#This Row],[FECHA DE NACIMIENTO]],Tabla1[[#This Row],[FECHA ACTUAL]],"Y")</f>
        <v>27</v>
      </c>
      <c r="K2566" s="24" t="s">
        <v>96</v>
      </c>
      <c r="L2566" s="24" t="s">
        <v>112</v>
      </c>
      <c r="M2566" s="24">
        <v>0</v>
      </c>
      <c r="N2566" s="24">
        <v>0</v>
      </c>
      <c r="O2566" s="24">
        <v>3</v>
      </c>
      <c r="P2566" s="24" t="s">
        <v>101</v>
      </c>
      <c r="Q2566" s="23">
        <v>35237</v>
      </c>
      <c r="R2566" s="24" t="s">
        <v>76</v>
      </c>
      <c r="S2566" s="25">
        <v>45119</v>
      </c>
      <c r="T2566" s="24">
        <v>4734914</v>
      </c>
      <c r="U2566" s="24">
        <v>3212091150</v>
      </c>
      <c r="V2566" s="33" t="s">
        <v>14280</v>
      </c>
      <c r="W2566" s="24" t="s">
        <v>14281</v>
      </c>
      <c r="X2566" s="24" t="s">
        <v>14282</v>
      </c>
      <c r="Y2566" s="24" t="s">
        <v>14283</v>
      </c>
      <c r="Z2566" s="24" t="s">
        <v>117</v>
      </c>
      <c r="AA2566" s="24">
        <v>3118541373</v>
      </c>
      <c r="AB2566" s="24" t="s">
        <v>77</v>
      </c>
      <c r="AC2566" s="24" t="s">
        <v>77</v>
      </c>
      <c r="AD2566" s="24" t="s">
        <v>77</v>
      </c>
      <c r="AE2566" s="26" t="s">
        <v>151</v>
      </c>
      <c r="AF2566" s="26"/>
      <c r="AG2566" s="26"/>
      <c r="AH2566" s="27" t="s">
        <v>184</v>
      </c>
      <c r="AI2566" s="27" t="s">
        <v>5470</v>
      </c>
      <c r="AJ2566" s="27" t="s">
        <v>5470</v>
      </c>
      <c r="AK2566" s="24" t="s">
        <v>121</v>
      </c>
      <c r="AL2566" s="24" t="s">
        <v>7086</v>
      </c>
      <c r="AM2566" s="23">
        <v>44292</v>
      </c>
      <c r="AN2566" s="28">
        <v>908526</v>
      </c>
      <c r="AO2566" s="28">
        <v>106454</v>
      </c>
      <c r="AP2566" s="24" t="s">
        <v>13520</v>
      </c>
      <c r="AQ2566" s="24"/>
      <c r="AR2566" s="24"/>
      <c r="AS2566" s="24"/>
      <c r="AT2566" s="24"/>
      <c r="AU2566" s="24"/>
      <c r="AV2566" s="24"/>
      <c r="AW2566" s="24">
        <v>0</v>
      </c>
      <c r="AX2566" s="24"/>
      <c r="AY2566" s="24"/>
      <c r="AZ2566" s="24"/>
      <c r="BA2566" s="24"/>
      <c r="BB2566" s="24"/>
      <c r="BC2566" s="24"/>
      <c r="BD2566" s="24">
        <v>0</v>
      </c>
      <c r="BE2566" s="24">
        <v>0</v>
      </c>
      <c r="BF2566" s="23"/>
      <c r="BG2566" s="23"/>
      <c r="BH2566" s="23">
        <v>44445</v>
      </c>
      <c r="BI2566" s="26" t="s">
        <v>466</v>
      </c>
      <c r="BJ2566" s="26" t="s">
        <v>5148</v>
      </c>
      <c r="BK2566" s="29">
        <v>0</v>
      </c>
      <c r="BL2566" s="24" t="s">
        <v>129</v>
      </c>
      <c r="BM2566" s="22" t="str">
        <f ca="1">+IF(Tabla1[[#This Row],[FECHA INGRESO]]&gt;=44986,IF((TODAY()-Tabla1[[#This Row],[FECHA INGRESO]])&gt;=50,"ALERTA","TODAVÍA FALTA"),"N/A")</f>
        <v>N/A</v>
      </c>
      <c r="BN2566" s="7">
        <f>IFERROR((_xlfn.DAYS(Tabla1[[#This Row],[FECHA INGRESO]],Tabla1[[#This Row],[FECHA RETIRO]]))/30,"")</f>
        <v>-5.0999999999999996</v>
      </c>
    </row>
    <row r="2567" spans="1:66" x14ac:dyDescent="0.35">
      <c r="A2567" s="34">
        <v>52495580</v>
      </c>
      <c r="B2567" s="22" t="s">
        <v>14284</v>
      </c>
      <c r="C2567" s="23">
        <v>44291</v>
      </c>
      <c r="D2567" s="23" t="s">
        <v>266</v>
      </c>
      <c r="E2567" s="24" t="s">
        <v>94</v>
      </c>
      <c r="F2567" s="23" t="s">
        <v>70</v>
      </c>
      <c r="G2567" s="24"/>
      <c r="H2567" s="24">
        <v>24105315139</v>
      </c>
      <c r="I2567" s="24" t="s">
        <v>95</v>
      </c>
      <c r="J2567" s="24">
        <f>DATEDIF(Tabla1[[#This Row],[FECHA DE NACIMIENTO]],Tabla1[[#This Row],[FECHA ACTUAL]],"Y")</f>
        <v>44</v>
      </c>
      <c r="K2567" s="24" t="s">
        <v>96</v>
      </c>
      <c r="L2567" s="24" t="s">
        <v>112</v>
      </c>
      <c r="M2567" s="24">
        <v>0</v>
      </c>
      <c r="N2567" s="24">
        <v>1</v>
      </c>
      <c r="O2567" s="24">
        <v>4</v>
      </c>
      <c r="P2567" s="24" t="s">
        <v>101</v>
      </c>
      <c r="Q2567" s="23">
        <v>28864</v>
      </c>
      <c r="R2567" s="24" t="s">
        <v>76</v>
      </c>
      <c r="S2567" s="25">
        <v>45119</v>
      </c>
      <c r="T2567" s="24">
        <v>9079400</v>
      </c>
      <c r="U2567" s="24">
        <v>3217548707</v>
      </c>
      <c r="V2567" s="33" t="s">
        <v>14285</v>
      </c>
      <c r="W2567" s="24" t="s">
        <v>14286</v>
      </c>
      <c r="X2567" s="24" t="s">
        <v>14287</v>
      </c>
      <c r="Y2567" s="24" t="s">
        <v>14288</v>
      </c>
      <c r="Z2567" s="24" t="s">
        <v>12744</v>
      </c>
      <c r="AA2567" s="24">
        <v>3015153986</v>
      </c>
      <c r="AB2567" s="24" t="s">
        <v>77</v>
      </c>
      <c r="AC2567" s="24" t="s">
        <v>77</v>
      </c>
      <c r="AD2567" s="24" t="s">
        <v>77</v>
      </c>
      <c r="AE2567" s="26" t="s">
        <v>151</v>
      </c>
      <c r="AF2567" s="26"/>
      <c r="AG2567" s="26"/>
      <c r="AH2567" s="27" t="s">
        <v>184</v>
      </c>
      <c r="AI2567" s="27" t="s">
        <v>120</v>
      </c>
      <c r="AJ2567" s="27" t="s">
        <v>120</v>
      </c>
      <c r="AK2567" s="24" t="s">
        <v>121</v>
      </c>
      <c r="AL2567" s="24" t="s">
        <v>7086</v>
      </c>
      <c r="AM2567" s="23">
        <v>44292</v>
      </c>
      <c r="AN2567" s="28">
        <v>908526</v>
      </c>
      <c r="AO2567" s="28">
        <v>106454</v>
      </c>
      <c r="AP2567" s="24" t="s">
        <v>13520</v>
      </c>
      <c r="AQ2567" s="24"/>
      <c r="AR2567" s="24"/>
      <c r="AS2567" s="24"/>
      <c r="AT2567" s="24"/>
      <c r="AU2567" s="24"/>
      <c r="AV2567" s="24"/>
      <c r="AW2567" s="24">
        <v>0</v>
      </c>
      <c r="AX2567" s="24"/>
      <c r="AY2567" s="24"/>
      <c r="AZ2567" s="24"/>
      <c r="BA2567" s="24"/>
      <c r="BB2567" s="24"/>
      <c r="BC2567" s="24"/>
      <c r="BD2567" s="24">
        <v>0</v>
      </c>
      <c r="BE2567" s="24">
        <v>0</v>
      </c>
      <c r="BF2567" s="23"/>
      <c r="BG2567" s="23"/>
      <c r="BH2567" s="23">
        <v>44439</v>
      </c>
      <c r="BI2567" s="26" t="s">
        <v>466</v>
      </c>
      <c r="BJ2567" s="26" t="s">
        <v>5148</v>
      </c>
      <c r="BK2567" s="29">
        <v>0</v>
      </c>
      <c r="BL2567" s="24" t="s">
        <v>129</v>
      </c>
      <c r="BM2567" s="22" t="str">
        <f ca="1">+IF(Tabla1[[#This Row],[FECHA INGRESO]]&gt;=44986,IF((TODAY()-Tabla1[[#This Row],[FECHA INGRESO]])&gt;=50,"ALERTA","TODAVÍA FALTA"),"N/A")</f>
        <v>N/A</v>
      </c>
      <c r="BN2567" s="7">
        <f>IFERROR((_xlfn.DAYS(Tabla1[[#This Row],[FECHA INGRESO]],Tabla1[[#This Row],[FECHA RETIRO]]))/30,"")</f>
        <v>-4.9000000000000004</v>
      </c>
    </row>
    <row r="2568" spans="1:66" x14ac:dyDescent="0.35">
      <c r="A2568" s="34">
        <v>1016083473</v>
      </c>
      <c r="B2568" s="22" t="s">
        <v>14289</v>
      </c>
      <c r="C2568" s="23">
        <v>44291</v>
      </c>
      <c r="D2568" s="23" t="s">
        <v>131</v>
      </c>
      <c r="E2568" s="23" t="s">
        <v>111</v>
      </c>
      <c r="F2568" s="23" t="s">
        <v>70</v>
      </c>
      <c r="G2568" s="24"/>
      <c r="H2568" s="24">
        <v>24105295677</v>
      </c>
      <c r="I2568" s="24" t="s">
        <v>95</v>
      </c>
      <c r="J2568" s="24">
        <f>DATEDIF(Tabla1[[#This Row],[FECHA DE NACIMIENTO]],Tabla1[[#This Row],[FECHA ACTUAL]],"Y")</f>
        <v>27</v>
      </c>
      <c r="K2568" s="24" t="s">
        <v>73</v>
      </c>
      <c r="L2568" s="24" t="s">
        <v>112</v>
      </c>
      <c r="M2568" s="24">
        <v>2</v>
      </c>
      <c r="N2568" s="24">
        <v>2</v>
      </c>
      <c r="O2568" s="24">
        <v>3</v>
      </c>
      <c r="P2568" s="24" t="s">
        <v>101</v>
      </c>
      <c r="Q2568" s="23">
        <v>35098</v>
      </c>
      <c r="R2568" s="24" t="s">
        <v>76</v>
      </c>
      <c r="S2568" s="25">
        <v>45119</v>
      </c>
      <c r="T2568" s="24"/>
      <c r="U2568" s="24">
        <v>3505063866</v>
      </c>
      <c r="V2568" s="33" t="s">
        <v>14290</v>
      </c>
      <c r="W2568" s="24" t="s">
        <v>14291</v>
      </c>
      <c r="X2568" s="24" t="s">
        <v>13192</v>
      </c>
      <c r="Y2568" s="24" t="s">
        <v>14292</v>
      </c>
      <c r="Z2568" s="24" t="s">
        <v>13889</v>
      </c>
      <c r="AA2568" s="24">
        <v>3143429921</v>
      </c>
      <c r="AB2568" s="24" t="s">
        <v>77</v>
      </c>
      <c r="AC2568" s="24" t="s">
        <v>77</v>
      </c>
      <c r="AD2568" s="24" t="s">
        <v>77</v>
      </c>
      <c r="AE2568" s="26" t="s">
        <v>151</v>
      </c>
      <c r="AF2568" s="26"/>
      <c r="AG2568" s="26"/>
      <c r="AH2568" s="27" t="s">
        <v>3042</v>
      </c>
      <c r="AI2568" s="27" t="s">
        <v>9232</v>
      </c>
      <c r="AJ2568" s="27" t="s">
        <v>9233</v>
      </c>
      <c r="AK2568" s="24" t="s">
        <v>121</v>
      </c>
      <c r="AL2568" s="24" t="s">
        <v>7086</v>
      </c>
      <c r="AM2568" s="23">
        <v>44292</v>
      </c>
      <c r="AN2568" s="28">
        <v>908526</v>
      </c>
      <c r="AO2568" s="28">
        <v>106454</v>
      </c>
      <c r="AP2568" s="24"/>
      <c r="AQ2568" s="24"/>
      <c r="AR2568" s="24"/>
      <c r="AS2568" s="24"/>
      <c r="AT2568" s="24"/>
      <c r="AU2568" s="24"/>
      <c r="AV2568" s="24"/>
      <c r="AW2568" s="24">
        <v>0</v>
      </c>
      <c r="AX2568" s="24"/>
      <c r="AY2568" s="24"/>
      <c r="AZ2568" s="24"/>
      <c r="BA2568" s="24"/>
      <c r="BB2568" s="24"/>
      <c r="BC2568" s="24"/>
      <c r="BD2568" s="24">
        <v>0</v>
      </c>
      <c r="BE2568" s="24">
        <v>0</v>
      </c>
      <c r="BF2568" s="23"/>
      <c r="BG2568" s="23"/>
      <c r="BH2568" s="23">
        <v>44359</v>
      </c>
      <c r="BI2568" s="26" t="s">
        <v>127</v>
      </c>
      <c r="BJ2568" s="26" t="s">
        <v>5148</v>
      </c>
      <c r="BK2568" s="29">
        <v>0</v>
      </c>
      <c r="BL2568" s="24" t="s">
        <v>129</v>
      </c>
      <c r="BM2568" s="22" t="str">
        <f ca="1">+IF(Tabla1[[#This Row],[FECHA INGRESO]]&gt;=44986,IF((TODAY()-Tabla1[[#This Row],[FECHA INGRESO]])&gt;=50,"ALERTA","TODAVÍA FALTA"),"N/A")</f>
        <v>N/A</v>
      </c>
      <c r="BN2568" s="7">
        <f>IFERROR((_xlfn.DAYS(Tabla1[[#This Row],[FECHA INGRESO]],Tabla1[[#This Row],[FECHA RETIRO]]))/30,"")</f>
        <v>-2.2333333333333334</v>
      </c>
    </row>
    <row r="2569" spans="1:66" x14ac:dyDescent="0.35">
      <c r="A2569" s="34">
        <v>1033752396</v>
      </c>
      <c r="B2569" s="22" t="s">
        <v>14293</v>
      </c>
      <c r="C2569" s="23">
        <v>44292</v>
      </c>
      <c r="D2569" s="23" t="s">
        <v>188</v>
      </c>
      <c r="E2569" s="24" t="s">
        <v>94</v>
      </c>
      <c r="F2569" s="23" t="s">
        <v>70</v>
      </c>
      <c r="G2569" s="24"/>
      <c r="H2569" s="24">
        <v>24105319131</v>
      </c>
      <c r="I2569" s="24" t="s">
        <v>95</v>
      </c>
      <c r="J2569" s="24">
        <f>DATEDIF(Tabla1[[#This Row],[FECHA DE NACIMIENTO]],Tabla1[[#This Row],[FECHA ACTUAL]],"Y")</f>
        <v>30</v>
      </c>
      <c r="K2569" s="24" t="s">
        <v>73</v>
      </c>
      <c r="L2569" s="24" t="s">
        <v>112</v>
      </c>
      <c r="M2569" s="24">
        <v>0</v>
      </c>
      <c r="N2569" s="24">
        <v>0</v>
      </c>
      <c r="O2569" s="24">
        <v>3</v>
      </c>
      <c r="P2569" s="24" t="s">
        <v>101</v>
      </c>
      <c r="Q2569" s="23">
        <v>34026</v>
      </c>
      <c r="R2569" s="24" t="s">
        <v>76</v>
      </c>
      <c r="S2569" s="25">
        <v>45119</v>
      </c>
      <c r="T2569" s="24"/>
      <c r="U2569" s="24">
        <v>3204971641</v>
      </c>
      <c r="V2569" s="33" t="s">
        <v>14294</v>
      </c>
      <c r="W2569" s="24" t="s">
        <v>14295</v>
      </c>
      <c r="X2569" s="24" t="s">
        <v>14296</v>
      </c>
      <c r="Y2569" s="24" t="s">
        <v>14297</v>
      </c>
      <c r="Z2569" s="24" t="s">
        <v>285</v>
      </c>
      <c r="AA2569" s="24">
        <v>3125478253</v>
      </c>
      <c r="AB2569" s="24" t="s">
        <v>77</v>
      </c>
      <c r="AC2569" s="24" t="s">
        <v>77</v>
      </c>
      <c r="AD2569" s="24" t="s">
        <v>77</v>
      </c>
      <c r="AE2569" s="26" t="s">
        <v>102</v>
      </c>
      <c r="AF2569" s="26" t="s">
        <v>14298</v>
      </c>
      <c r="AG2569" s="26"/>
      <c r="AH2569" s="27" t="s">
        <v>184</v>
      </c>
      <c r="AI2569" s="27" t="s">
        <v>5470</v>
      </c>
      <c r="AJ2569" s="27" t="s">
        <v>5470</v>
      </c>
      <c r="AK2569" s="24" t="s">
        <v>121</v>
      </c>
      <c r="AL2569" s="24" t="s">
        <v>7086</v>
      </c>
      <c r="AM2569" s="23">
        <v>44292</v>
      </c>
      <c r="AN2569" s="28">
        <v>908526</v>
      </c>
      <c r="AO2569" s="28">
        <v>106454</v>
      </c>
      <c r="AP2569" s="24"/>
      <c r="AQ2569" s="24"/>
      <c r="AR2569" s="24"/>
      <c r="AS2569" s="24"/>
      <c r="AT2569" s="24"/>
      <c r="AU2569" s="24"/>
      <c r="AV2569" s="24"/>
      <c r="AW2569" s="24">
        <v>0</v>
      </c>
      <c r="AX2569" s="24"/>
      <c r="AY2569" s="24"/>
      <c r="AZ2569" s="24"/>
      <c r="BA2569" s="24"/>
      <c r="BB2569" s="24"/>
      <c r="BC2569" s="24"/>
      <c r="BD2569" s="24">
        <v>0</v>
      </c>
      <c r="BE2569" s="24">
        <v>0</v>
      </c>
      <c r="BF2569" s="23"/>
      <c r="BG2569" s="23"/>
      <c r="BH2569" s="23">
        <v>44376</v>
      </c>
      <c r="BI2569" s="26" t="s">
        <v>466</v>
      </c>
      <c r="BJ2569" s="26" t="s">
        <v>1165</v>
      </c>
      <c r="BK2569" s="29">
        <v>0</v>
      </c>
      <c r="BL2569" s="24" t="s">
        <v>129</v>
      </c>
      <c r="BM2569" s="22" t="str">
        <f ca="1">+IF(Tabla1[[#This Row],[FECHA INGRESO]]&gt;=44986,IF((TODAY()-Tabla1[[#This Row],[FECHA INGRESO]])&gt;=50,"ALERTA","TODAVÍA FALTA"),"N/A")</f>
        <v>N/A</v>
      </c>
      <c r="BN2569" s="7">
        <f>IFERROR((_xlfn.DAYS(Tabla1[[#This Row],[FECHA INGRESO]],Tabla1[[#This Row],[FECHA RETIRO]]))/30,"")</f>
        <v>-2.8</v>
      </c>
    </row>
    <row r="2570" spans="1:66" x14ac:dyDescent="0.35">
      <c r="A2570" s="34">
        <v>1012442349</v>
      </c>
      <c r="B2570" s="22" t="s">
        <v>14299</v>
      </c>
      <c r="C2570" s="23">
        <v>44292</v>
      </c>
      <c r="D2570" s="23" t="s">
        <v>131</v>
      </c>
      <c r="E2570" s="24" t="s">
        <v>94</v>
      </c>
      <c r="F2570" s="23" t="s">
        <v>70</v>
      </c>
      <c r="G2570" s="24"/>
      <c r="H2570" s="24">
        <v>24105296771</v>
      </c>
      <c r="I2570" s="24" t="s">
        <v>95</v>
      </c>
      <c r="J2570" s="24">
        <f>DATEDIF(Tabla1[[#This Row],[FECHA DE NACIMIENTO]],Tabla1[[#This Row],[FECHA ACTUAL]],"Y")</f>
        <v>26</v>
      </c>
      <c r="K2570" s="24" t="s">
        <v>500</v>
      </c>
      <c r="L2570" s="24" t="s">
        <v>112</v>
      </c>
      <c r="M2570" s="24">
        <v>0</v>
      </c>
      <c r="N2570" s="24">
        <v>0</v>
      </c>
      <c r="O2570" s="24">
        <v>2</v>
      </c>
      <c r="P2570" s="24" t="s">
        <v>101</v>
      </c>
      <c r="Q2570" s="23">
        <v>35526</v>
      </c>
      <c r="R2570" s="24" t="s">
        <v>76</v>
      </c>
      <c r="S2570" s="25">
        <v>45119</v>
      </c>
      <c r="T2570" s="24"/>
      <c r="U2570" s="24">
        <v>3197579131</v>
      </c>
      <c r="V2570" s="33" t="s">
        <v>14300</v>
      </c>
      <c r="W2570" s="24" t="s">
        <v>14301</v>
      </c>
      <c r="X2570" s="24" t="s">
        <v>14302</v>
      </c>
      <c r="Y2570" s="24" t="s">
        <v>14303</v>
      </c>
      <c r="Z2570" s="24" t="s">
        <v>162</v>
      </c>
      <c r="AA2570" s="24">
        <v>3122008651</v>
      </c>
      <c r="AB2570" s="24" t="s">
        <v>77</v>
      </c>
      <c r="AC2570" s="24" t="s">
        <v>77</v>
      </c>
      <c r="AD2570" s="24" t="s">
        <v>77</v>
      </c>
      <c r="AE2570" s="26" t="s">
        <v>102</v>
      </c>
      <c r="AF2570" s="26"/>
      <c r="AG2570" s="26" t="s">
        <v>14304</v>
      </c>
      <c r="AH2570" s="27" t="s">
        <v>184</v>
      </c>
      <c r="AI2570" s="27" t="s">
        <v>5470</v>
      </c>
      <c r="AJ2570" s="27" t="s">
        <v>5470</v>
      </c>
      <c r="AK2570" s="24" t="s">
        <v>121</v>
      </c>
      <c r="AL2570" s="24" t="s">
        <v>7086</v>
      </c>
      <c r="AM2570" s="23">
        <v>44292</v>
      </c>
      <c r="AN2570" s="28">
        <v>908526</v>
      </c>
      <c r="AO2570" s="28">
        <v>106454</v>
      </c>
      <c r="AP2570" s="24"/>
      <c r="AQ2570" s="24"/>
      <c r="AR2570" s="24"/>
      <c r="AS2570" s="24"/>
      <c r="AT2570" s="24" t="e">
        <v>#N/A</v>
      </c>
      <c r="AU2570" s="24" t="e">
        <v>#N/A</v>
      </c>
      <c r="AV2570" s="24" t="e">
        <v>#N/A</v>
      </c>
      <c r="AW2570" s="24"/>
      <c r="AX2570" s="24"/>
      <c r="AY2570" s="24"/>
      <c r="AZ2570" s="24"/>
      <c r="BA2570" s="24"/>
      <c r="BB2570" s="24"/>
      <c r="BC2570" s="24"/>
      <c r="BD2570" s="24">
        <v>0</v>
      </c>
      <c r="BE2570" s="24">
        <v>0</v>
      </c>
      <c r="BF2570" s="23"/>
      <c r="BG2570" s="23"/>
      <c r="BH2570" s="23">
        <v>44300</v>
      </c>
      <c r="BI2570" s="26" t="s">
        <v>466</v>
      </c>
      <c r="BJ2570" s="26" t="s">
        <v>14305</v>
      </c>
      <c r="BK2570" s="29">
        <v>0</v>
      </c>
      <c r="BL2570" s="24" t="s">
        <v>129</v>
      </c>
      <c r="BM2570" s="22" t="str">
        <f ca="1">+IF(Tabla1[[#This Row],[FECHA INGRESO]]&gt;=44986,IF((TODAY()-Tabla1[[#This Row],[FECHA INGRESO]])&gt;=50,"ALERTA","TODAVÍA FALTA"),"N/A")</f>
        <v>N/A</v>
      </c>
      <c r="BN2570" s="7">
        <f>IFERROR((_xlfn.DAYS(Tabla1[[#This Row],[FECHA INGRESO]],Tabla1[[#This Row],[FECHA RETIRO]]))/30,"")</f>
        <v>-0.26666666666666666</v>
      </c>
    </row>
    <row r="2571" spans="1:66" x14ac:dyDescent="0.35">
      <c r="A2571" s="34">
        <v>1012447956</v>
      </c>
      <c r="B2571" s="22" t="s">
        <v>14306</v>
      </c>
      <c r="C2571" s="23">
        <v>44292</v>
      </c>
      <c r="D2571" s="23" t="s">
        <v>131</v>
      </c>
      <c r="E2571" s="23" t="s">
        <v>111</v>
      </c>
      <c r="F2571" s="23" t="s">
        <v>70</v>
      </c>
      <c r="G2571" s="24"/>
      <c r="H2571" s="24">
        <v>24105311935</v>
      </c>
      <c r="I2571" s="24" t="s">
        <v>72</v>
      </c>
      <c r="J2571" s="24">
        <f>DATEDIF(Tabla1[[#This Row],[FECHA DE NACIMIENTO]],Tabla1[[#This Row],[FECHA ACTUAL]],"Y")</f>
        <v>25</v>
      </c>
      <c r="K2571" s="24" t="s">
        <v>73</v>
      </c>
      <c r="L2571" s="24" t="s">
        <v>112</v>
      </c>
      <c r="M2571" s="24">
        <v>0</v>
      </c>
      <c r="N2571" s="24">
        <v>0</v>
      </c>
      <c r="O2571" s="24">
        <v>2</v>
      </c>
      <c r="P2571" s="24" t="s">
        <v>101</v>
      </c>
      <c r="Q2571" s="23">
        <v>35766</v>
      </c>
      <c r="R2571" s="24" t="s">
        <v>76</v>
      </c>
      <c r="S2571" s="25">
        <v>45119</v>
      </c>
      <c r="T2571" s="24"/>
      <c r="U2571" s="24">
        <v>3165577836</v>
      </c>
      <c r="V2571" s="33" t="s">
        <v>14307</v>
      </c>
      <c r="W2571" s="24" t="s">
        <v>14308</v>
      </c>
      <c r="X2571" s="24" t="s">
        <v>4534</v>
      </c>
      <c r="Y2571" s="24" t="s">
        <v>14309</v>
      </c>
      <c r="Z2571" s="24" t="s">
        <v>117</v>
      </c>
      <c r="AA2571" s="24">
        <v>3124971793</v>
      </c>
      <c r="AB2571" s="24" t="s">
        <v>77</v>
      </c>
      <c r="AC2571" s="24" t="s">
        <v>77</v>
      </c>
      <c r="AD2571" s="24" t="s">
        <v>77</v>
      </c>
      <c r="AE2571" s="26" t="s">
        <v>151</v>
      </c>
      <c r="AF2571" s="26"/>
      <c r="AG2571" s="26"/>
      <c r="AH2571" s="27" t="s">
        <v>184</v>
      </c>
      <c r="AI2571" s="27" t="s">
        <v>5470</v>
      </c>
      <c r="AJ2571" s="27" t="s">
        <v>5470</v>
      </c>
      <c r="AK2571" s="24" t="s">
        <v>121</v>
      </c>
      <c r="AL2571" s="24" t="s">
        <v>7086</v>
      </c>
      <c r="AM2571" s="23">
        <v>44292</v>
      </c>
      <c r="AN2571" s="28">
        <v>908526</v>
      </c>
      <c r="AO2571" s="28">
        <v>106454</v>
      </c>
      <c r="AP2571" s="24"/>
      <c r="AQ2571" s="24"/>
      <c r="AR2571" s="24"/>
      <c r="AS2571" s="24"/>
      <c r="AT2571" s="24" t="e">
        <v>#N/A</v>
      </c>
      <c r="AU2571" s="24" t="e">
        <v>#N/A</v>
      </c>
      <c r="AV2571" s="24" t="e">
        <v>#N/A</v>
      </c>
      <c r="AW2571" s="24"/>
      <c r="AX2571" s="24"/>
      <c r="AY2571" s="24"/>
      <c r="AZ2571" s="24"/>
      <c r="BA2571" s="24"/>
      <c r="BB2571" s="24"/>
      <c r="BC2571" s="24"/>
      <c r="BD2571" s="24">
        <v>0</v>
      </c>
      <c r="BE2571" s="24">
        <v>0</v>
      </c>
      <c r="BF2571" s="23"/>
      <c r="BG2571" s="23"/>
      <c r="BH2571" s="23">
        <v>44300</v>
      </c>
      <c r="BI2571" s="26" t="s">
        <v>466</v>
      </c>
      <c r="BJ2571" s="26" t="s">
        <v>14305</v>
      </c>
      <c r="BK2571" s="29">
        <v>0</v>
      </c>
      <c r="BL2571" s="24" t="s">
        <v>129</v>
      </c>
      <c r="BM2571" s="22" t="str">
        <f ca="1">+IF(Tabla1[[#This Row],[FECHA INGRESO]]&gt;=44986,IF((TODAY()-Tabla1[[#This Row],[FECHA INGRESO]])&gt;=50,"ALERTA","TODAVÍA FALTA"),"N/A")</f>
        <v>N/A</v>
      </c>
      <c r="BN2571" s="7">
        <f>IFERROR((_xlfn.DAYS(Tabla1[[#This Row],[FECHA INGRESO]],Tabla1[[#This Row],[FECHA RETIRO]]))/30,"")</f>
        <v>-0.26666666666666666</v>
      </c>
    </row>
    <row r="2572" spans="1:66" x14ac:dyDescent="0.35">
      <c r="A2572" s="34">
        <v>1026293900</v>
      </c>
      <c r="B2572" s="22" t="s">
        <v>14310</v>
      </c>
      <c r="C2572" s="23">
        <v>44291</v>
      </c>
      <c r="D2572" s="23" t="s">
        <v>266</v>
      </c>
      <c r="E2572" s="23" t="s">
        <v>110</v>
      </c>
      <c r="F2572" s="23" t="s">
        <v>70</v>
      </c>
      <c r="G2572" s="24"/>
      <c r="H2572" s="24">
        <v>24105362762</v>
      </c>
      <c r="I2572" s="24" t="s">
        <v>72</v>
      </c>
      <c r="J2572" s="24">
        <f>DATEDIF(Tabla1[[#This Row],[FECHA DE NACIMIENTO]],Tabla1[[#This Row],[FECHA ACTUAL]],"Y")</f>
        <v>27</v>
      </c>
      <c r="K2572" s="24" t="s">
        <v>96</v>
      </c>
      <c r="L2572" s="24" t="s">
        <v>112</v>
      </c>
      <c r="M2572" s="24">
        <v>0</v>
      </c>
      <c r="N2572" s="24">
        <v>0</v>
      </c>
      <c r="O2572" s="24">
        <v>2</v>
      </c>
      <c r="P2572" s="24" t="s">
        <v>101</v>
      </c>
      <c r="Q2572" s="23">
        <v>35097</v>
      </c>
      <c r="R2572" s="24" t="s">
        <v>76</v>
      </c>
      <c r="S2572" s="25">
        <v>45119</v>
      </c>
      <c r="T2572" s="24"/>
      <c r="U2572" s="24">
        <v>3113660407</v>
      </c>
      <c r="V2572" s="33" t="s">
        <v>14311</v>
      </c>
      <c r="W2572" s="24" t="s">
        <v>14312</v>
      </c>
      <c r="X2572" s="24" t="s">
        <v>9890</v>
      </c>
      <c r="Y2572" s="24" t="s">
        <v>14313</v>
      </c>
      <c r="Z2572" s="24" t="s">
        <v>117</v>
      </c>
      <c r="AA2572" s="24">
        <v>3115809594</v>
      </c>
      <c r="AB2572" s="24" t="s">
        <v>77</v>
      </c>
      <c r="AC2572" s="24" t="s">
        <v>77</v>
      </c>
      <c r="AD2572" s="24" t="s">
        <v>77</v>
      </c>
      <c r="AE2572" s="26" t="s">
        <v>151</v>
      </c>
      <c r="AF2572" s="26"/>
      <c r="AG2572" s="26"/>
      <c r="AH2572" s="27" t="s">
        <v>3042</v>
      </c>
      <c r="AI2572" s="27" t="s">
        <v>9232</v>
      </c>
      <c r="AJ2572" s="27" t="s">
        <v>9317</v>
      </c>
      <c r="AK2572" s="24" t="s">
        <v>121</v>
      </c>
      <c r="AL2572" s="24" t="s">
        <v>7086</v>
      </c>
      <c r="AM2572" s="23">
        <v>44292</v>
      </c>
      <c r="AN2572" s="28">
        <v>908526</v>
      </c>
      <c r="AO2572" s="28">
        <v>106454</v>
      </c>
      <c r="AP2572" s="24"/>
      <c r="AQ2572" s="24"/>
      <c r="AR2572" s="24"/>
      <c r="AS2572" s="24"/>
      <c r="AT2572" s="24"/>
      <c r="AU2572" s="24"/>
      <c r="AV2572" s="24"/>
      <c r="AW2572" s="24">
        <v>0</v>
      </c>
      <c r="AX2572" s="24"/>
      <c r="AY2572" s="24"/>
      <c r="AZ2572" s="24"/>
      <c r="BA2572" s="24"/>
      <c r="BB2572" s="24"/>
      <c r="BC2572" s="24"/>
      <c r="BD2572" s="24">
        <v>0</v>
      </c>
      <c r="BE2572" s="24">
        <v>0</v>
      </c>
      <c r="BF2572" s="23"/>
      <c r="BG2572" s="23"/>
      <c r="BH2572" s="23">
        <v>44513</v>
      </c>
      <c r="BI2572" s="26" t="s">
        <v>127</v>
      </c>
      <c r="BJ2572" s="26" t="s">
        <v>5148</v>
      </c>
      <c r="BK2572" s="29">
        <v>0</v>
      </c>
      <c r="BL2572" s="24" t="s">
        <v>129</v>
      </c>
      <c r="BM2572" s="22" t="str">
        <f ca="1">+IF(Tabla1[[#This Row],[FECHA INGRESO]]&gt;=44986,IF((TODAY()-Tabla1[[#This Row],[FECHA INGRESO]])&gt;=50,"ALERTA","TODAVÍA FALTA"),"N/A")</f>
        <v>N/A</v>
      </c>
      <c r="BN2572" s="7">
        <f>IFERROR((_xlfn.DAYS(Tabla1[[#This Row],[FECHA INGRESO]],Tabla1[[#This Row],[FECHA RETIRO]]))/30,"")</f>
        <v>-7.3666666666666663</v>
      </c>
    </row>
    <row r="2573" spans="1:66" x14ac:dyDescent="0.35">
      <c r="A2573" s="34">
        <v>1031133569</v>
      </c>
      <c r="B2573" s="22" t="s">
        <v>14314</v>
      </c>
      <c r="C2573" s="23">
        <v>44291</v>
      </c>
      <c r="D2573" s="23" t="s">
        <v>131</v>
      </c>
      <c r="E2573" s="23" t="s">
        <v>111</v>
      </c>
      <c r="F2573" s="23" t="s">
        <v>70</v>
      </c>
      <c r="G2573" s="24"/>
      <c r="H2573" s="24">
        <v>24105289045</v>
      </c>
      <c r="I2573" s="24" t="s">
        <v>72</v>
      </c>
      <c r="J2573" s="24">
        <f>DATEDIF(Tabla1[[#This Row],[FECHA DE NACIMIENTO]],Tabla1[[#This Row],[FECHA ACTUAL]],"Y")</f>
        <v>31</v>
      </c>
      <c r="K2573" s="24" t="s">
        <v>73</v>
      </c>
      <c r="L2573" s="24" t="s">
        <v>234</v>
      </c>
      <c r="M2573" s="24">
        <v>3</v>
      </c>
      <c r="N2573" s="24">
        <v>5</v>
      </c>
      <c r="O2573" s="24">
        <v>2</v>
      </c>
      <c r="P2573" s="24" t="s">
        <v>101</v>
      </c>
      <c r="Q2573" s="23">
        <v>33467</v>
      </c>
      <c r="R2573" s="24" t="s">
        <v>76</v>
      </c>
      <c r="S2573" s="25">
        <v>45119</v>
      </c>
      <c r="T2573" s="24"/>
      <c r="U2573" s="24">
        <v>3136236702</v>
      </c>
      <c r="V2573" s="33" t="s">
        <v>14315</v>
      </c>
      <c r="W2573" s="24" t="s">
        <v>14316</v>
      </c>
      <c r="X2573" s="24" t="s">
        <v>6812</v>
      </c>
      <c r="Y2573" s="24" t="s">
        <v>14317</v>
      </c>
      <c r="Z2573" s="24" t="s">
        <v>117</v>
      </c>
      <c r="AA2573" s="24">
        <v>3138517334</v>
      </c>
      <c r="AB2573" s="24" t="s">
        <v>77</v>
      </c>
      <c r="AC2573" s="24" t="s">
        <v>77</v>
      </c>
      <c r="AD2573" s="24" t="s">
        <v>77</v>
      </c>
      <c r="AE2573" s="26" t="s">
        <v>151</v>
      </c>
      <c r="AF2573" s="26"/>
      <c r="AG2573" s="26"/>
      <c r="AH2573" s="27" t="s">
        <v>3042</v>
      </c>
      <c r="AI2573" s="27" t="s">
        <v>9232</v>
      </c>
      <c r="AJ2573" s="27" t="s">
        <v>9233</v>
      </c>
      <c r="AK2573" s="24" t="s">
        <v>121</v>
      </c>
      <c r="AL2573" s="24" t="s">
        <v>7086</v>
      </c>
      <c r="AM2573" s="23">
        <v>44292</v>
      </c>
      <c r="AN2573" s="28">
        <v>908526</v>
      </c>
      <c r="AO2573" s="28">
        <v>106454</v>
      </c>
      <c r="AP2573" s="24"/>
      <c r="AQ2573" s="24"/>
      <c r="AR2573" s="24"/>
      <c r="AS2573" s="24"/>
      <c r="AT2573" s="24"/>
      <c r="AU2573" s="24"/>
      <c r="AV2573" s="24"/>
      <c r="AW2573" s="24">
        <v>0</v>
      </c>
      <c r="AX2573" s="24"/>
      <c r="AY2573" s="24"/>
      <c r="AZ2573" s="24"/>
      <c r="BA2573" s="24"/>
      <c r="BB2573" s="24"/>
      <c r="BC2573" s="24"/>
      <c r="BD2573" s="24">
        <v>0</v>
      </c>
      <c r="BE2573" s="24">
        <v>0</v>
      </c>
      <c r="BF2573" s="23"/>
      <c r="BG2573" s="23"/>
      <c r="BH2573" s="23">
        <v>44499</v>
      </c>
      <c r="BI2573" s="26" t="s">
        <v>466</v>
      </c>
      <c r="BJ2573" s="26" t="s">
        <v>5148</v>
      </c>
      <c r="BK2573" s="29">
        <v>0</v>
      </c>
      <c r="BL2573" s="24" t="s">
        <v>129</v>
      </c>
      <c r="BM2573" s="22" t="str">
        <f ca="1">+IF(Tabla1[[#This Row],[FECHA INGRESO]]&gt;=44986,IF((TODAY()-Tabla1[[#This Row],[FECHA INGRESO]])&gt;=50,"ALERTA","TODAVÍA FALTA"),"N/A")</f>
        <v>N/A</v>
      </c>
      <c r="BN2573" s="7">
        <f>IFERROR((_xlfn.DAYS(Tabla1[[#This Row],[FECHA INGRESO]],Tabla1[[#This Row],[FECHA RETIRO]]))/30,"")</f>
        <v>-6.9</v>
      </c>
    </row>
    <row r="2574" spans="1:66" x14ac:dyDescent="0.35">
      <c r="A2574" s="21">
        <v>1033806324</v>
      </c>
      <c r="B2574" s="22" t="s">
        <v>14318</v>
      </c>
      <c r="C2574" s="23">
        <v>44291</v>
      </c>
      <c r="D2574" s="23" t="s">
        <v>157</v>
      </c>
      <c r="E2574" s="23" t="s">
        <v>111</v>
      </c>
      <c r="F2574" s="23" t="s">
        <v>70</v>
      </c>
      <c r="G2574" s="24"/>
      <c r="H2574" s="24">
        <v>24105316389</v>
      </c>
      <c r="I2574" s="24" t="s">
        <v>95</v>
      </c>
      <c r="J2574" s="24">
        <f>DATEDIF(Tabla1[[#This Row],[FECHA DE NACIMIENTO]],Tabla1[[#This Row],[FECHA ACTUAL]],"Y")</f>
        <v>25</v>
      </c>
      <c r="K2574" s="24" t="s">
        <v>73</v>
      </c>
      <c r="L2574" s="24" t="s">
        <v>112</v>
      </c>
      <c r="M2574" s="24">
        <v>1</v>
      </c>
      <c r="N2574" s="24">
        <v>2</v>
      </c>
      <c r="O2574" s="24">
        <v>1</v>
      </c>
      <c r="P2574" s="24" t="s">
        <v>101</v>
      </c>
      <c r="Q2574" s="23">
        <v>35901</v>
      </c>
      <c r="R2574" s="24" t="s">
        <v>76</v>
      </c>
      <c r="S2574" s="25">
        <v>45119</v>
      </c>
      <c r="T2574" s="24"/>
      <c r="U2574" s="24">
        <v>3128935490</v>
      </c>
      <c r="V2574" s="33" t="s">
        <v>14319</v>
      </c>
      <c r="W2574" s="24" t="s">
        <v>14320</v>
      </c>
      <c r="X2574" s="24" t="s">
        <v>14321</v>
      </c>
      <c r="Y2574" s="24" t="s">
        <v>14322</v>
      </c>
      <c r="Z2574" s="24"/>
      <c r="AA2574" s="24" t="s">
        <v>8868</v>
      </c>
      <c r="AB2574" s="24" t="s">
        <v>83</v>
      </c>
      <c r="AC2574" s="24" t="s">
        <v>83</v>
      </c>
      <c r="AD2574" s="24" t="e">
        <v>#REF!</v>
      </c>
      <c r="AE2574" s="26" t="s">
        <v>151</v>
      </c>
      <c r="AF2574" s="26"/>
      <c r="AG2574" s="26">
        <v>0</v>
      </c>
      <c r="AH2574" s="27" t="s">
        <v>955</v>
      </c>
      <c r="AI2574" s="27" t="s">
        <v>120</v>
      </c>
      <c r="AJ2574" s="27" t="s">
        <v>120</v>
      </c>
      <c r="AK2574" s="24" t="s">
        <v>121</v>
      </c>
      <c r="AL2574" s="24" t="s">
        <v>7086</v>
      </c>
      <c r="AM2574" s="23">
        <v>44292</v>
      </c>
      <c r="AN2574" s="28">
        <v>1160000</v>
      </c>
      <c r="AO2574" s="28">
        <v>140606</v>
      </c>
      <c r="AP2574" s="24" t="s">
        <v>14323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v>0</v>
      </c>
      <c r="BE2574" s="24">
        <v>0</v>
      </c>
      <c r="BF2574" s="23"/>
      <c r="BG2574" s="23"/>
      <c r="BH2574" s="23" t="s">
        <v>75</v>
      </c>
      <c r="BI2574" s="26">
        <v>0</v>
      </c>
      <c r="BJ2574" s="26">
        <v>0</v>
      </c>
      <c r="BK2574" s="29">
        <v>0</v>
      </c>
      <c r="BL2574" s="24" t="s">
        <v>91</v>
      </c>
      <c r="BM2574" s="22" t="str">
        <f ca="1">+IF(Tabla1[[#This Row],[FECHA INGRESO]]&gt;=44986,IF((TODAY()-Tabla1[[#This Row],[FECHA INGRESO]])&gt;=50,"ALERTA","TODAVÍA FALTA"),"N/A")</f>
        <v>N/A</v>
      </c>
      <c r="BN2574" s="7" t="str">
        <f>IFERROR((_xlfn.DAYS(Tabla1[[#This Row],[FECHA INGRESO]],Tabla1[[#This Row],[FECHA RETIRO]]))/30,"")</f>
        <v/>
      </c>
    </row>
    <row r="2575" spans="1:66" x14ac:dyDescent="0.35">
      <c r="A2575" s="34">
        <v>1105676554</v>
      </c>
      <c r="B2575" s="22" t="s">
        <v>14324</v>
      </c>
      <c r="C2575" s="23">
        <v>44295</v>
      </c>
      <c r="D2575" s="23" t="s">
        <v>157</v>
      </c>
      <c r="E2575" s="23" t="s">
        <v>111</v>
      </c>
      <c r="F2575" s="23" t="s">
        <v>70</v>
      </c>
      <c r="G2575" s="24"/>
      <c r="H2575" s="24">
        <v>24105366973</v>
      </c>
      <c r="I2575" s="24" t="s">
        <v>95</v>
      </c>
      <c r="J2575" s="24">
        <f>DATEDIF(Tabla1[[#This Row],[FECHA DE NACIMIENTO]],Tabla1[[#This Row],[FECHA ACTUAL]],"Y")</f>
        <v>34</v>
      </c>
      <c r="K2575" s="24" t="s">
        <v>500</v>
      </c>
      <c r="L2575" s="24" t="s">
        <v>74</v>
      </c>
      <c r="M2575" s="24">
        <v>2</v>
      </c>
      <c r="N2575" s="24">
        <v>3</v>
      </c>
      <c r="O2575" s="24">
        <v>2</v>
      </c>
      <c r="P2575" s="24" t="s">
        <v>101</v>
      </c>
      <c r="Q2575" s="23">
        <v>32439</v>
      </c>
      <c r="R2575" s="24" t="s">
        <v>5154</v>
      </c>
      <c r="S2575" s="25">
        <v>45119</v>
      </c>
      <c r="T2575" s="24">
        <v>5199600</v>
      </c>
      <c r="U2575" s="24">
        <v>3124022487</v>
      </c>
      <c r="V2575" s="33" t="s">
        <v>14325</v>
      </c>
      <c r="W2575" s="24" t="s">
        <v>14326</v>
      </c>
      <c r="X2575" s="24" t="s">
        <v>14327</v>
      </c>
      <c r="Y2575" s="24" t="s">
        <v>14328</v>
      </c>
      <c r="Z2575" s="24" t="s">
        <v>13889</v>
      </c>
      <c r="AA2575" s="24">
        <v>3142964570</v>
      </c>
      <c r="AB2575" s="24" t="s">
        <v>77</v>
      </c>
      <c r="AC2575" s="24" t="s">
        <v>77</v>
      </c>
      <c r="AD2575" s="24" t="s">
        <v>77</v>
      </c>
      <c r="AE2575" s="26" t="s">
        <v>102</v>
      </c>
      <c r="AF2575" s="26" t="s">
        <v>14329</v>
      </c>
      <c r="AG2575" s="26"/>
      <c r="AH2575" s="27" t="s">
        <v>184</v>
      </c>
      <c r="AI2575" s="27" t="s">
        <v>1612</v>
      </c>
      <c r="AJ2575" s="27" t="s">
        <v>487</v>
      </c>
      <c r="AK2575" s="24" t="s">
        <v>89</v>
      </c>
      <c r="AL2575" s="24" t="s">
        <v>7086</v>
      </c>
      <c r="AM2575" s="23">
        <v>44295</v>
      </c>
      <c r="AN2575" s="28">
        <v>908526</v>
      </c>
      <c r="AO2575" s="28">
        <v>106454</v>
      </c>
      <c r="AP2575" s="24"/>
      <c r="AQ2575" s="24"/>
      <c r="AR2575" s="24"/>
      <c r="AS2575" s="24"/>
      <c r="AT2575" s="24"/>
      <c r="AU2575" s="24"/>
      <c r="AV2575" s="24"/>
      <c r="AW2575" s="24">
        <v>0</v>
      </c>
      <c r="AX2575" s="24"/>
      <c r="AY2575" s="24"/>
      <c r="AZ2575" s="24"/>
      <c r="BA2575" s="24"/>
      <c r="BB2575" s="24"/>
      <c r="BC2575" s="24"/>
      <c r="BD2575" s="24">
        <v>0</v>
      </c>
      <c r="BE2575" s="24">
        <v>0</v>
      </c>
      <c r="BF2575" s="23"/>
      <c r="BG2575" s="23"/>
      <c r="BH2575" s="23">
        <v>44509</v>
      </c>
      <c r="BI2575" s="26" t="s">
        <v>466</v>
      </c>
      <c r="BJ2575" s="26" t="s">
        <v>5148</v>
      </c>
      <c r="BK2575" s="29">
        <v>0</v>
      </c>
      <c r="BL2575" s="24" t="s">
        <v>129</v>
      </c>
      <c r="BM2575" s="22" t="str">
        <f ca="1">+IF(Tabla1[[#This Row],[FECHA INGRESO]]&gt;=44986,IF((TODAY()-Tabla1[[#This Row],[FECHA INGRESO]])&gt;=50,"ALERTA","TODAVÍA FALTA"),"N/A")</f>
        <v>N/A</v>
      </c>
      <c r="BN2575" s="7">
        <f>IFERROR((_xlfn.DAYS(Tabla1[[#This Row],[FECHA INGRESO]],Tabla1[[#This Row],[FECHA RETIRO]]))/30,"")</f>
        <v>-7.1333333333333337</v>
      </c>
    </row>
    <row r="2576" spans="1:66" x14ac:dyDescent="0.35">
      <c r="A2576" s="34">
        <v>1072365224</v>
      </c>
      <c r="B2576" s="22" t="s">
        <v>14330</v>
      </c>
      <c r="C2576" s="23">
        <v>44295</v>
      </c>
      <c r="D2576" s="23" t="s">
        <v>93</v>
      </c>
      <c r="E2576" s="23" t="s">
        <v>111</v>
      </c>
      <c r="F2576" s="23" t="s">
        <v>70</v>
      </c>
      <c r="G2576" s="24"/>
      <c r="H2576" s="24">
        <v>24105367813</v>
      </c>
      <c r="I2576" s="24" t="s">
        <v>95</v>
      </c>
      <c r="J2576" s="24">
        <f>DATEDIF(Tabla1[[#This Row],[FECHA DE NACIMIENTO]],Tabla1[[#This Row],[FECHA ACTUAL]],"Y")</f>
        <v>34</v>
      </c>
      <c r="K2576" s="24" t="s">
        <v>320</v>
      </c>
      <c r="L2576" s="24" t="s">
        <v>206</v>
      </c>
      <c r="M2576" s="24">
        <v>2</v>
      </c>
      <c r="N2576" s="24">
        <v>2</v>
      </c>
      <c r="O2576" s="24">
        <v>1</v>
      </c>
      <c r="P2576" s="24" t="s">
        <v>101</v>
      </c>
      <c r="Q2576" s="23">
        <v>32635</v>
      </c>
      <c r="R2576" s="24" t="s">
        <v>76</v>
      </c>
      <c r="S2576" s="25">
        <v>45119</v>
      </c>
      <c r="T2576" s="24"/>
      <c r="U2576" s="24">
        <v>3132003829</v>
      </c>
      <c r="V2576" s="33" t="s">
        <v>14331</v>
      </c>
      <c r="W2576" s="24" t="s">
        <v>14332</v>
      </c>
      <c r="X2576" s="24" t="s">
        <v>14333</v>
      </c>
      <c r="Y2576" s="24" t="s">
        <v>14334</v>
      </c>
      <c r="Z2576" s="24" t="s">
        <v>1597</v>
      </c>
      <c r="AA2576" s="24">
        <v>3209244390</v>
      </c>
      <c r="AB2576" s="24" t="s">
        <v>77</v>
      </c>
      <c r="AC2576" s="24" t="s">
        <v>77</v>
      </c>
      <c r="AD2576" s="24" t="s">
        <v>77</v>
      </c>
      <c r="AE2576" s="26" t="s">
        <v>151</v>
      </c>
      <c r="AF2576" s="26"/>
      <c r="AG2576" s="26"/>
      <c r="AH2576" s="27" t="s">
        <v>184</v>
      </c>
      <c r="AI2576" s="27" t="s">
        <v>1612</v>
      </c>
      <c r="AJ2576" s="27" t="s">
        <v>487</v>
      </c>
      <c r="AK2576" s="24" t="s">
        <v>89</v>
      </c>
      <c r="AL2576" s="24" t="s">
        <v>7086</v>
      </c>
      <c r="AM2576" s="23">
        <v>44295</v>
      </c>
      <c r="AN2576" s="28">
        <v>908526</v>
      </c>
      <c r="AO2576" s="28">
        <v>106454</v>
      </c>
      <c r="AP2576" s="24"/>
      <c r="AQ2576" s="24"/>
      <c r="AR2576" s="24"/>
      <c r="AS2576" s="24"/>
      <c r="AT2576" s="24"/>
      <c r="AU2576" s="24"/>
      <c r="AV2576" s="24"/>
      <c r="AW2576" s="24">
        <v>0</v>
      </c>
      <c r="AX2576" s="24"/>
      <c r="AY2576" s="24"/>
      <c r="AZ2576" s="24"/>
      <c r="BA2576" s="24"/>
      <c r="BB2576" s="24"/>
      <c r="BC2576" s="24"/>
      <c r="BD2576" s="24">
        <v>0</v>
      </c>
      <c r="BE2576" s="24">
        <v>0</v>
      </c>
      <c r="BF2576" s="23"/>
      <c r="BG2576" s="23"/>
      <c r="BH2576" s="23">
        <v>44431</v>
      </c>
      <c r="BI2576" s="26" t="s">
        <v>10014</v>
      </c>
      <c r="BJ2576" s="26" t="s">
        <v>14335</v>
      </c>
      <c r="BK2576" s="29">
        <v>0</v>
      </c>
      <c r="BL2576" s="24" t="s">
        <v>129</v>
      </c>
      <c r="BM2576" s="22" t="str">
        <f ca="1">+IF(Tabla1[[#This Row],[FECHA INGRESO]]&gt;=44986,IF((TODAY()-Tabla1[[#This Row],[FECHA INGRESO]])&gt;=50,"ALERTA","TODAVÍA FALTA"),"N/A")</f>
        <v>N/A</v>
      </c>
      <c r="BN2576" s="7">
        <f>IFERROR((_xlfn.DAYS(Tabla1[[#This Row],[FECHA INGRESO]],Tabla1[[#This Row],[FECHA RETIRO]]))/30,"")</f>
        <v>-4.5333333333333332</v>
      </c>
    </row>
    <row r="2577" spans="1:66" x14ac:dyDescent="0.35">
      <c r="A2577" s="21">
        <v>1003711375</v>
      </c>
      <c r="B2577" s="22" t="s">
        <v>14336</v>
      </c>
      <c r="C2577" s="23">
        <v>44295</v>
      </c>
      <c r="D2577" s="23" t="s">
        <v>131</v>
      </c>
      <c r="E2577" s="23" t="s">
        <v>69</v>
      </c>
      <c r="F2577" s="23" t="s">
        <v>70</v>
      </c>
      <c r="G2577" s="24"/>
      <c r="H2577" s="24">
        <v>24105449568</v>
      </c>
      <c r="I2577" s="24" t="s">
        <v>95</v>
      </c>
      <c r="J2577" s="24">
        <f>DATEDIF(Tabla1[[#This Row],[FECHA DE NACIMIENTO]],Tabla1[[#This Row],[FECHA ACTUAL]],"Y")</f>
        <v>21</v>
      </c>
      <c r="K2577" s="24" t="s">
        <v>1020</v>
      </c>
      <c r="L2577" s="24" t="s">
        <v>112</v>
      </c>
      <c r="M2577" s="24">
        <v>0</v>
      </c>
      <c r="N2577" s="24">
        <v>0</v>
      </c>
      <c r="O2577" s="24">
        <v>3</v>
      </c>
      <c r="P2577" s="24" t="s">
        <v>101</v>
      </c>
      <c r="Q2577" s="23">
        <v>37293</v>
      </c>
      <c r="R2577" s="24" t="s">
        <v>2591</v>
      </c>
      <c r="S2577" s="25">
        <v>45119</v>
      </c>
      <c r="T2577" s="24"/>
      <c r="U2577" s="24">
        <v>3105323520</v>
      </c>
      <c r="V2577" s="33" t="s">
        <v>14337</v>
      </c>
      <c r="W2577" s="24" t="s">
        <v>14338</v>
      </c>
      <c r="X2577" s="24" t="s">
        <v>14339</v>
      </c>
      <c r="Y2577" s="24" t="s">
        <v>14340</v>
      </c>
      <c r="Z2577" s="24" t="s">
        <v>117</v>
      </c>
      <c r="AA2577" s="24">
        <v>3108673492</v>
      </c>
      <c r="AB2577" s="24" t="s">
        <v>83</v>
      </c>
      <c r="AC2577" s="24" t="s">
        <v>83</v>
      </c>
      <c r="AD2577" s="24" t="e">
        <v>#REF!</v>
      </c>
      <c r="AE2577" s="26" t="s">
        <v>183</v>
      </c>
      <c r="AF2577" s="26" t="s">
        <v>14090</v>
      </c>
      <c r="AG2577" s="26" t="s">
        <v>14341</v>
      </c>
      <c r="AH2577" s="27" t="s">
        <v>1599</v>
      </c>
      <c r="AI2577" s="27" t="s">
        <v>1612</v>
      </c>
      <c r="AJ2577" s="27" t="s">
        <v>487</v>
      </c>
      <c r="AK2577" s="24" t="s">
        <v>121</v>
      </c>
      <c r="AL2577" s="24" t="s">
        <v>7086</v>
      </c>
      <c r="AM2577" s="23">
        <v>44295</v>
      </c>
      <c r="AN2577" s="28">
        <v>1707877</v>
      </c>
      <c r="AO2577" s="28">
        <v>140606</v>
      </c>
      <c r="AP2577" s="24" t="s">
        <v>14342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v>0</v>
      </c>
      <c r="BE2577" s="24">
        <v>0</v>
      </c>
      <c r="BF2577" s="23"/>
      <c r="BG2577" s="23"/>
      <c r="BH2577" s="23" t="s">
        <v>75</v>
      </c>
      <c r="BI2577" s="26">
        <v>0</v>
      </c>
      <c r="BJ2577" s="26">
        <v>0</v>
      </c>
      <c r="BK2577" s="29">
        <v>0</v>
      </c>
      <c r="BL2577" s="24" t="s">
        <v>91</v>
      </c>
      <c r="BM2577" s="22" t="str">
        <f ca="1">+IF(Tabla1[[#This Row],[FECHA INGRESO]]&gt;=44986,IF((TODAY()-Tabla1[[#This Row],[FECHA INGRESO]])&gt;=50,"ALERTA","TODAVÍA FALTA"),"N/A")</f>
        <v>N/A</v>
      </c>
      <c r="BN2577" s="7" t="str">
        <f>IFERROR((_xlfn.DAYS(Tabla1[[#This Row],[FECHA INGRESO]],Tabla1[[#This Row],[FECHA RETIRO]]))/30,"")</f>
        <v/>
      </c>
    </row>
    <row r="2578" spans="1:66" x14ac:dyDescent="0.35">
      <c r="A2578" s="34">
        <v>1019105679</v>
      </c>
      <c r="B2578" s="22" t="s">
        <v>14343</v>
      </c>
      <c r="C2578" s="23">
        <v>44298</v>
      </c>
      <c r="D2578" s="23" t="s">
        <v>93</v>
      </c>
      <c r="E2578" s="24" t="s">
        <v>94</v>
      </c>
      <c r="F2578" s="23" t="s">
        <v>70</v>
      </c>
      <c r="G2578" s="24"/>
      <c r="H2578" s="24">
        <v>24086064415</v>
      </c>
      <c r="I2578" s="24" t="s">
        <v>95</v>
      </c>
      <c r="J2578" s="24">
        <f>DATEDIF(Tabla1[[#This Row],[FECHA DE NACIMIENTO]],Tabla1[[#This Row],[FECHA ACTUAL]],"Y")</f>
        <v>28</v>
      </c>
      <c r="K2578" s="24" t="s">
        <v>96</v>
      </c>
      <c r="L2578" s="24" t="s">
        <v>234</v>
      </c>
      <c r="M2578" s="24">
        <v>0</v>
      </c>
      <c r="N2578" s="24">
        <v>0</v>
      </c>
      <c r="O2578" s="24">
        <v>2</v>
      </c>
      <c r="P2578" s="24" t="s">
        <v>101</v>
      </c>
      <c r="Q2578" s="23">
        <v>34773</v>
      </c>
      <c r="R2578" s="24" t="s">
        <v>76</v>
      </c>
      <c r="S2578" s="25">
        <v>45119</v>
      </c>
      <c r="T2578" s="24"/>
      <c r="U2578" s="24">
        <v>3148282626</v>
      </c>
      <c r="V2578" s="33" t="s">
        <v>7891</v>
      </c>
      <c r="W2578" s="24" t="s">
        <v>14344</v>
      </c>
      <c r="X2578" s="24" t="s">
        <v>14345</v>
      </c>
      <c r="Y2578" s="24" t="s">
        <v>14346</v>
      </c>
      <c r="Z2578" s="24" t="s">
        <v>285</v>
      </c>
      <c r="AA2578" s="24">
        <v>3154828158</v>
      </c>
      <c r="AB2578" s="24" t="s">
        <v>77</v>
      </c>
      <c r="AC2578" s="24" t="s">
        <v>77</v>
      </c>
      <c r="AD2578" s="24" t="s">
        <v>77</v>
      </c>
      <c r="AE2578" s="26" t="s">
        <v>183</v>
      </c>
      <c r="AF2578" s="26"/>
      <c r="AG2578" s="26"/>
      <c r="AH2578" s="27" t="s">
        <v>184</v>
      </c>
      <c r="AI2578" s="27" t="s">
        <v>5470</v>
      </c>
      <c r="AJ2578" s="27" t="s">
        <v>5470</v>
      </c>
      <c r="AK2578" s="24" t="s">
        <v>121</v>
      </c>
      <c r="AL2578" s="24" t="s">
        <v>7086</v>
      </c>
      <c r="AM2578" s="23">
        <v>44298</v>
      </c>
      <c r="AN2578" s="28">
        <v>908526</v>
      </c>
      <c r="AO2578" s="28">
        <v>106454</v>
      </c>
      <c r="AP2578" s="24" t="s">
        <v>14347</v>
      </c>
      <c r="AQ2578" s="24"/>
      <c r="AR2578" s="24"/>
      <c r="AS2578" s="24"/>
      <c r="AT2578" s="24"/>
      <c r="AU2578" s="24"/>
      <c r="AV2578" s="24"/>
      <c r="AW2578" s="24">
        <v>0</v>
      </c>
      <c r="AX2578" s="24"/>
      <c r="AY2578" s="24"/>
      <c r="AZ2578" s="24"/>
      <c r="BA2578" s="24"/>
      <c r="BB2578" s="24"/>
      <c r="BC2578" s="24"/>
      <c r="BD2578" s="24">
        <v>0</v>
      </c>
      <c r="BE2578" s="24">
        <v>0</v>
      </c>
      <c r="BF2578" s="23"/>
      <c r="BG2578" s="23"/>
      <c r="BH2578" s="23">
        <v>44445</v>
      </c>
      <c r="BI2578" s="26" t="s">
        <v>10014</v>
      </c>
      <c r="BJ2578" s="26" t="s">
        <v>14348</v>
      </c>
      <c r="BK2578" s="29">
        <v>0</v>
      </c>
      <c r="BL2578" s="24" t="s">
        <v>129</v>
      </c>
      <c r="BM2578" s="22" t="str">
        <f ca="1">+IF(Tabla1[[#This Row],[FECHA INGRESO]]&gt;=44986,IF((TODAY()-Tabla1[[#This Row],[FECHA INGRESO]])&gt;=50,"ALERTA","TODAVÍA FALTA"),"N/A")</f>
        <v>N/A</v>
      </c>
      <c r="BN2578" s="7">
        <f>IFERROR((_xlfn.DAYS(Tabla1[[#This Row],[FECHA INGRESO]],Tabla1[[#This Row],[FECHA RETIRO]]))/30,"")</f>
        <v>-4.9000000000000004</v>
      </c>
    </row>
    <row r="2579" spans="1:66" x14ac:dyDescent="0.35">
      <c r="A2579" s="34">
        <v>1233693748</v>
      </c>
      <c r="B2579" s="22" t="s">
        <v>14349</v>
      </c>
      <c r="C2579" s="23">
        <v>44298</v>
      </c>
      <c r="D2579" s="23" t="s">
        <v>93</v>
      </c>
      <c r="E2579" s="23" t="s">
        <v>111</v>
      </c>
      <c r="F2579" s="23" t="s">
        <v>70</v>
      </c>
      <c r="G2579" s="24"/>
      <c r="H2579" s="24">
        <v>24105418184</v>
      </c>
      <c r="I2579" s="24" t="s">
        <v>95</v>
      </c>
      <c r="J2579" s="24">
        <f>DATEDIF(Tabla1[[#This Row],[FECHA DE NACIMIENTO]],Tabla1[[#This Row],[FECHA ACTUAL]],"Y")</f>
        <v>24</v>
      </c>
      <c r="K2579" s="24" t="s">
        <v>320</v>
      </c>
      <c r="L2579" s="24" t="s">
        <v>112</v>
      </c>
      <c r="M2579" s="24">
        <v>0</v>
      </c>
      <c r="N2579" s="24">
        <v>0</v>
      </c>
      <c r="O2579" s="24">
        <v>3</v>
      </c>
      <c r="P2579" s="24" t="s">
        <v>101</v>
      </c>
      <c r="Q2579" s="23">
        <v>36240</v>
      </c>
      <c r="R2579" s="24" t="s">
        <v>76</v>
      </c>
      <c r="S2579" s="25">
        <v>45119</v>
      </c>
      <c r="T2579" s="24"/>
      <c r="U2579" s="24">
        <v>3109199345</v>
      </c>
      <c r="V2579" s="33" t="s">
        <v>14350</v>
      </c>
      <c r="W2579" s="24" t="s">
        <v>14351</v>
      </c>
      <c r="X2579" s="24" t="s">
        <v>14352</v>
      </c>
      <c r="Y2579" s="24" t="s">
        <v>14353</v>
      </c>
      <c r="Z2579" s="24" t="s">
        <v>117</v>
      </c>
      <c r="AA2579" s="24">
        <v>3124466535</v>
      </c>
      <c r="AB2579" s="24" t="s">
        <v>77</v>
      </c>
      <c r="AC2579" s="24" t="s">
        <v>77</v>
      </c>
      <c r="AD2579" s="24" t="s">
        <v>77</v>
      </c>
      <c r="AE2579" s="26" t="s">
        <v>151</v>
      </c>
      <c r="AF2579" s="26"/>
      <c r="AG2579" s="26"/>
      <c r="AH2579" s="27" t="s">
        <v>184</v>
      </c>
      <c r="AI2579" s="27" t="s">
        <v>5470</v>
      </c>
      <c r="AJ2579" s="27" t="s">
        <v>5470</v>
      </c>
      <c r="AK2579" s="24" t="s">
        <v>121</v>
      </c>
      <c r="AL2579" s="24" t="s">
        <v>7086</v>
      </c>
      <c r="AM2579" s="23">
        <v>44298</v>
      </c>
      <c r="AN2579" s="28">
        <v>908526</v>
      </c>
      <c r="AO2579" s="28">
        <v>106454</v>
      </c>
      <c r="AP2579" s="24"/>
      <c r="AQ2579" s="24"/>
      <c r="AR2579" s="24"/>
      <c r="AS2579" s="24"/>
      <c r="AT2579" s="24"/>
      <c r="AU2579" s="24"/>
      <c r="AV2579" s="24"/>
      <c r="AW2579" s="24">
        <v>0</v>
      </c>
      <c r="AX2579" s="24"/>
      <c r="AY2579" s="24"/>
      <c r="AZ2579" s="24"/>
      <c r="BA2579" s="24"/>
      <c r="BB2579" s="24"/>
      <c r="BC2579" s="24"/>
      <c r="BD2579" s="24">
        <v>0</v>
      </c>
      <c r="BE2579" s="24">
        <v>0</v>
      </c>
      <c r="BF2579" s="23"/>
      <c r="BG2579" s="23"/>
      <c r="BH2579" s="23">
        <v>44432</v>
      </c>
      <c r="BI2579" s="26" t="s">
        <v>466</v>
      </c>
      <c r="BJ2579" s="26" t="s">
        <v>13011</v>
      </c>
      <c r="BK2579" s="29">
        <v>0</v>
      </c>
      <c r="BL2579" s="24" t="s">
        <v>129</v>
      </c>
      <c r="BM2579" s="22" t="str">
        <f ca="1">+IF(Tabla1[[#This Row],[FECHA INGRESO]]&gt;=44986,IF((TODAY()-Tabla1[[#This Row],[FECHA INGRESO]])&gt;=50,"ALERTA","TODAVÍA FALTA"),"N/A")</f>
        <v>N/A</v>
      </c>
      <c r="BN2579" s="7">
        <f>IFERROR((_xlfn.DAYS(Tabla1[[#This Row],[FECHA INGRESO]],Tabla1[[#This Row],[FECHA RETIRO]]))/30,"")</f>
        <v>-4.4666666666666668</v>
      </c>
    </row>
    <row r="2580" spans="1:66" x14ac:dyDescent="0.35">
      <c r="A2580" s="34">
        <v>1233509940</v>
      </c>
      <c r="B2580" s="22" t="s">
        <v>14354</v>
      </c>
      <c r="C2580" s="23">
        <v>44298</v>
      </c>
      <c r="D2580" s="23" t="s">
        <v>157</v>
      </c>
      <c r="E2580" s="23" t="s">
        <v>111</v>
      </c>
      <c r="F2580" s="23" t="s">
        <v>70</v>
      </c>
      <c r="G2580" s="24"/>
      <c r="H2580" s="24">
        <v>24105414625</v>
      </c>
      <c r="I2580" s="24" t="s">
        <v>95</v>
      </c>
      <c r="J2580" s="24">
        <f>DATEDIF(Tabla1[[#This Row],[FECHA DE NACIMIENTO]],Tabla1[[#This Row],[FECHA ACTUAL]],"Y")</f>
        <v>23</v>
      </c>
      <c r="K2580" s="24" t="s">
        <v>96</v>
      </c>
      <c r="L2580" s="24" t="s">
        <v>112</v>
      </c>
      <c r="M2580" s="24">
        <v>0</v>
      </c>
      <c r="N2580" s="24">
        <v>0</v>
      </c>
      <c r="O2580" s="24">
        <v>2</v>
      </c>
      <c r="P2580" s="24" t="s">
        <v>101</v>
      </c>
      <c r="Q2580" s="23">
        <v>36415</v>
      </c>
      <c r="R2580" s="24" t="s">
        <v>76</v>
      </c>
      <c r="S2580" s="25">
        <v>45119</v>
      </c>
      <c r="T2580" s="24"/>
      <c r="U2580" s="24">
        <v>3196362758</v>
      </c>
      <c r="V2580" s="33" t="s">
        <v>14355</v>
      </c>
      <c r="W2580" s="24" t="s">
        <v>14356</v>
      </c>
      <c r="X2580" s="24" t="s">
        <v>14357</v>
      </c>
      <c r="Y2580" s="24" t="s">
        <v>14358</v>
      </c>
      <c r="Z2580" s="24" t="s">
        <v>117</v>
      </c>
      <c r="AA2580" s="24">
        <v>3507727333</v>
      </c>
      <c r="AB2580" s="24" t="s">
        <v>77</v>
      </c>
      <c r="AC2580" s="24" t="s">
        <v>77</v>
      </c>
      <c r="AD2580" s="24" t="s">
        <v>77</v>
      </c>
      <c r="AE2580" s="26" t="s">
        <v>151</v>
      </c>
      <c r="AF2580" s="26"/>
      <c r="AG2580" s="26"/>
      <c r="AH2580" s="27" t="s">
        <v>184</v>
      </c>
      <c r="AI2580" s="27" t="s">
        <v>5470</v>
      </c>
      <c r="AJ2580" s="27" t="s">
        <v>5470</v>
      </c>
      <c r="AK2580" s="24" t="s">
        <v>121</v>
      </c>
      <c r="AL2580" s="24" t="s">
        <v>7086</v>
      </c>
      <c r="AM2580" s="23">
        <v>44298</v>
      </c>
      <c r="AN2580" s="28">
        <v>908526</v>
      </c>
      <c r="AO2580" s="28">
        <v>106454</v>
      </c>
      <c r="AP2580" s="24"/>
      <c r="AQ2580" s="24"/>
      <c r="AR2580" s="24"/>
      <c r="AS2580" s="24"/>
      <c r="AT2580" s="24"/>
      <c r="AU2580" s="24"/>
      <c r="AV2580" s="24"/>
      <c r="AW2580" s="24">
        <v>0</v>
      </c>
      <c r="AX2580" s="24"/>
      <c r="AY2580" s="24"/>
      <c r="AZ2580" s="24"/>
      <c r="BA2580" s="24"/>
      <c r="BB2580" s="24"/>
      <c r="BC2580" s="24"/>
      <c r="BD2580" s="24">
        <v>0</v>
      </c>
      <c r="BE2580" s="24">
        <v>0</v>
      </c>
      <c r="BF2580" s="23"/>
      <c r="BG2580" s="23"/>
      <c r="BH2580" s="23">
        <v>44439</v>
      </c>
      <c r="BI2580" s="26" t="s">
        <v>466</v>
      </c>
      <c r="BJ2580" s="26" t="s">
        <v>13011</v>
      </c>
      <c r="BK2580" s="29">
        <v>0</v>
      </c>
      <c r="BL2580" s="24" t="s">
        <v>129</v>
      </c>
      <c r="BM2580" s="22" t="str">
        <f ca="1">+IF(Tabla1[[#This Row],[FECHA INGRESO]]&gt;=44986,IF((TODAY()-Tabla1[[#This Row],[FECHA INGRESO]])&gt;=50,"ALERTA","TODAVÍA FALTA"),"N/A")</f>
        <v>N/A</v>
      </c>
      <c r="BN2580" s="7">
        <f>IFERROR((_xlfn.DAYS(Tabla1[[#This Row],[FECHA INGRESO]],Tabla1[[#This Row],[FECHA RETIRO]]))/30,"")</f>
        <v>-4.7</v>
      </c>
    </row>
    <row r="2581" spans="1:66" x14ac:dyDescent="0.35">
      <c r="A2581" s="34">
        <v>1014284232</v>
      </c>
      <c r="B2581" s="22" t="s">
        <v>14359</v>
      </c>
      <c r="C2581" s="23">
        <v>44299</v>
      </c>
      <c r="D2581" s="23" t="s">
        <v>68</v>
      </c>
      <c r="E2581" s="23" t="s">
        <v>111</v>
      </c>
      <c r="F2581" s="23" t="s">
        <v>70</v>
      </c>
      <c r="G2581" s="24"/>
      <c r="H2581" s="24">
        <v>24105410111</v>
      </c>
      <c r="I2581" s="24" t="s">
        <v>95</v>
      </c>
      <c r="J2581" s="24">
        <f>DATEDIF(Tabla1[[#This Row],[FECHA DE NACIMIENTO]],Tabla1[[#This Row],[FECHA ACTUAL]],"Y")</f>
        <v>26</v>
      </c>
      <c r="K2581" s="24" t="s">
        <v>73</v>
      </c>
      <c r="L2581" s="24" t="s">
        <v>112</v>
      </c>
      <c r="M2581" s="24">
        <v>1</v>
      </c>
      <c r="N2581" s="24">
        <v>1</v>
      </c>
      <c r="O2581" s="24">
        <v>3</v>
      </c>
      <c r="P2581" s="24" t="s">
        <v>101</v>
      </c>
      <c r="Q2581" s="23">
        <v>35432</v>
      </c>
      <c r="R2581" s="24" t="s">
        <v>76</v>
      </c>
      <c r="S2581" s="25">
        <v>45119</v>
      </c>
      <c r="T2581" s="24"/>
      <c r="U2581" s="24">
        <v>3197111258</v>
      </c>
      <c r="V2581" s="33" t="s">
        <v>14360</v>
      </c>
      <c r="W2581" s="24" t="s">
        <v>14361</v>
      </c>
      <c r="X2581" s="24" t="s">
        <v>9650</v>
      </c>
      <c r="Y2581" s="24" t="s">
        <v>14362</v>
      </c>
      <c r="Z2581" s="24" t="s">
        <v>14363</v>
      </c>
      <c r="AA2581" s="24">
        <v>3112881091</v>
      </c>
      <c r="AB2581" s="24" t="s">
        <v>77</v>
      </c>
      <c r="AC2581" s="24" t="s">
        <v>77</v>
      </c>
      <c r="AD2581" s="24" t="s">
        <v>77</v>
      </c>
      <c r="AE2581" s="26" t="s">
        <v>84</v>
      </c>
      <c r="AF2581" s="26" t="s">
        <v>85</v>
      </c>
      <c r="AG2581" s="26"/>
      <c r="AH2581" s="27" t="s">
        <v>14364</v>
      </c>
      <c r="AI2581" s="27" t="s">
        <v>260</v>
      </c>
      <c r="AJ2581" s="27" t="s">
        <v>260</v>
      </c>
      <c r="AK2581" s="24" t="s">
        <v>89</v>
      </c>
      <c r="AL2581" s="24" t="s">
        <v>7086</v>
      </c>
      <c r="AM2581" s="23">
        <v>44299</v>
      </c>
      <c r="AN2581" s="28">
        <v>1128038</v>
      </c>
      <c r="AO2581" s="28">
        <v>106454</v>
      </c>
      <c r="AP2581" s="24"/>
      <c r="AQ2581" s="24"/>
      <c r="AR2581" s="24"/>
      <c r="AS2581" s="24"/>
      <c r="AT2581" s="24"/>
      <c r="AU2581" s="24"/>
      <c r="AV2581" s="24"/>
      <c r="AW2581" s="24">
        <v>0</v>
      </c>
      <c r="AX2581" s="24"/>
      <c r="AY2581" s="24"/>
      <c r="AZ2581" s="24"/>
      <c r="BA2581" s="24"/>
      <c r="BB2581" s="24"/>
      <c r="BC2581" s="24"/>
      <c r="BD2581" s="24">
        <v>0</v>
      </c>
      <c r="BE2581" s="24">
        <v>0</v>
      </c>
      <c r="BF2581" s="23"/>
      <c r="BG2581" s="23"/>
      <c r="BH2581" s="23">
        <v>44400</v>
      </c>
      <c r="BI2581" s="26" t="s">
        <v>466</v>
      </c>
      <c r="BJ2581" s="26" t="s">
        <v>13011</v>
      </c>
      <c r="BK2581" s="29">
        <v>0</v>
      </c>
      <c r="BL2581" s="24" t="s">
        <v>129</v>
      </c>
      <c r="BM2581" s="22" t="str">
        <f ca="1">+IF(Tabla1[[#This Row],[FECHA INGRESO]]&gt;=44986,IF((TODAY()-Tabla1[[#This Row],[FECHA INGRESO]])&gt;=50,"ALERTA","TODAVÍA FALTA"),"N/A")</f>
        <v>N/A</v>
      </c>
      <c r="BN2581" s="7">
        <f>IFERROR((_xlfn.DAYS(Tabla1[[#This Row],[FECHA INGRESO]],Tabla1[[#This Row],[FECHA RETIRO]]))/30,"")</f>
        <v>-3.3666666666666667</v>
      </c>
    </row>
    <row r="2582" spans="1:66" x14ac:dyDescent="0.35">
      <c r="A2582" s="34">
        <v>1015430554</v>
      </c>
      <c r="B2582" s="22" t="s">
        <v>14365</v>
      </c>
      <c r="C2582" s="23">
        <v>44300</v>
      </c>
      <c r="D2582" s="23" t="s">
        <v>13664</v>
      </c>
      <c r="E2582" s="23" t="s">
        <v>111</v>
      </c>
      <c r="F2582" s="23" t="s">
        <v>111</v>
      </c>
      <c r="G2582" s="24"/>
      <c r="H2582" s="24">
        <v>24105478186</v>
      </c>
      <c r="I2582" s="24" t="s">
        <v>95</v>
      </c>
      <c r="J2582" s="24">
        <f>DATEDIF(Tabla1[[#This Row],[FECHA DE NACIMIENTO]],Tabla1[[#This Row],[FECHA ACTUAL]],"Y")</f>
        <v>31</v>
      </c>
      <c r="K2582" s="24" t="s">
        <v>73</v>
      </c>
      <c r="L2582" s="24" t="s">
        <v>234</v>
      </c>
      <c r="M2582" s="24">
        <v>1</v>
      </c>
      <c r="N2582" s="24">
        <v>1</v>
      </c>
      <c r="O2582" s="24">
        <v>2</v>
      </c>
      <c r="P2582" s="24" t="s">
        <v>101</v>
      </c>
      <c r="Q2582" s="23">
        <v>33680</v>
      </c>
      <c r="R2582" s="24" t="s">
        <v>76</v>
      </c>
      <c r="S2582" s="25">
        <v>45119</v>
      </c>
      <c r="T2582" s="24"/>
      <c r="U2582" s="24">
        <v>3134791234</v>
      </c>
      <c r="V2582" s="33" t="s">
        <v>14366</v>
      </c>
      <c r="W2582" s="24" t="s">
        <v>14367</v>
      </c>
      <c r="X2582" s="24" t="s">
        <v>14368</v>
      </c>
      <c r="Y2582" s="24" t="s">
        <v>14369</v>
      </c>
      <c r="Z2582" s="24" t="s">
        <v>13889</v>
      </c>
      <c r="AA2582" s="24">
        <v>3502643118</v>
      </c>
      <c r="AB2582" s="24" t="s">
        <v>77</v>
      </c>
      <c r="AC2582" s="24" t="s">
        <v>77</v>
      </c>
      <c r="AD2582" s="24" t="s">
        <v>77</v>
      </c>
      <c r="AE2582" s="26" t="s">
        <v>151</v>
      </c>
      <c r="AF2582" s="26"/>
      <c r="AG2582" s="26"/>
      <c r="AH2582" s="27" t="s">
        <v>184</v>
      </c>
      <c r="AI2582" s="27" t="s">
        <v>376</v>
      </c>
      <c r="AJ2582" s="27" t="s">
        <v>377</v>
      </c>
      <c r="AK2582" s="24" t="s">
        <v>121</v>
      </c>
      <c r="AL2582" s="24" t="s">
        <v>7086</v>
      </c>
      <c r="AM2582" s="23">
        <v>44300</v>
      </c>
      <c r="AN2582" s="28">
        <v>908526</v>
      </c>
      <c r="AO2582" s="28">
        <v>106454</v>
      </c>
      <c r="AP2582" s="24"/>
      <c r="AQ2582" s="24"/>
      <c r="AR2582" s="24"/>
      <c r="AS2582" s="24"/>
      <c r="AT2582" s="24"/>
      <c r="AU2582" s="24"/>
      <c r="AV2582" s="24"/>
      <c r="AW2582" s="24">
        <v>0</v>
      </c>
      <c r="AX2582" s="24"/>
      <c r="AY2582" s="24"/>
      <c r="AZ2582" s="24"/>
      <c r="BA2582" s="24"/>
      <c r="BB2582" s="24"/>
      <c r="BC2582" s="24"/>
      <c r="BD2582" s="24">
        <v>0</v>
      </c>
      <c r="BE2582" s="24">
        <v>0</v>
      </c>
      <c r="BF2582" s="23"/>
      <c r="BG2582" s="23"/>
      <c r="BH2582" s="23">
        <v>44344</v>
      </c>
      <c r="BI2582" s="26" t="s">
        <v>466</v>
      </c>
      <c r="BJ2582" s="26" t="s">
        <v>13011</v>
      </c>
      <c r="BK2582" s="29">
        <v>0</v>
      </c>
      <c r="BL2582" s="24" t="s">
        <v>129</v>
      </c>
      <c r="BM2582" s="22" t="str">
        <f ca="1">+IF(Tabla1[[#This Row],[FECHA INGRESO]]&gt;=44986,IF((TODAY()-Tabla1[[#This Row],[FECHA INGRESO]])&gt;=50,"ALERTA","TODAVÍA FALTA"),"N/A")</f>
        <v>N/A</v>
      </c>
      <c r="BN2582" s="7">
        <f>IFERROR((_xlfn.DAYS(Tabla1[[#This Row],[FECHA INGRESO]],Tabla1[[#This Row],[FECHA RETIRO]]))/30,"")</f>
        <v>-1.4666666666666666</v>
      </c>
    </row>
    <row r="2583" spans="1:66" x14ac:dyDescent="0.35">
      <c r="A2583" s="34">
        <v>1014306296</v>
      </c>
      <c r="B2583" s="22" t="s">
        <v>14370</v>
      </c>
      <c r="C2583" s="23">
        <v>44301</v>
      </c>
      <c r="D2583" s="23" t="s">
        <v>266</v>
      </c>
      <c r="E2583" s="23" t="s">
        <v>110</v>
      </c>
      <c r="F2583" s="23" t="s">
        <v>94</v>
      </c>
      <c r="G2583" s="24"/>
      <c r="H2583" s="24">
        <v>24105474401</v>
      </c>
      <c r="I2583" s="24" t="s">
        <v>95</v>
      </c>
      <c r="J2583" s="24">
        <f>DATEDIF(Tabla1[[#This Row],[FECHA DE NACIMIENTO]],Tabla1[[#This Row],[FECHA ACTUAL]],"Y")</f>
        <v>24</v>
      </c>
      <c r="K2583" s="24" t="s">
        <v>96</v>
      </c>
      <c r="L2583" s="24" t="s">
        <v>112</v>
      </c>
      <c r="M2583" s="24">
        <v>0</v>
      </c>
      <c r="N2583" s="24">
        <v>0</v>
      </c>
      <c r="O2583" s="24">
        <v>3</v>
      </c>
      <c r="P2583" s="24" t="s">
        <v>101</v>
      </c>
      <c r="Q2583" s="23">
        <v>36327</v>
      </c>
      <c r="R2583" s="24" t="s">
        <v>76</v>
      </c>
      <c r="S2583" s="25">
        <v>45119</v>
      </c>
      <c r="T2583" s="24"/>
      <c r="U2583" s="24">
        <v>3057971206</v>
      </c>
      <c r="V2583" s="33" t="s">
        <v>14371</v>
      </c>
      <c r="W2583" s="24" t="s">
        <v>14372</v>
      </c>
      <c r="X2583" s="24" t="s">
        <v>13960</v>
      </c>
      <c r="Y2583" s="24" t="s">
        <v>14373</v>
      </c>
      <c r="Z2583" s="24" t="s">
        <v>117</v>
      </c>
      <c r="AA2583" s="24">
        <v>3125077532</v>
      </c>
      <c r="AB2583" s="24" t="s">
        <v>77</v>
      </c>
      <c r="AC2583" s="24" t="s">
        <v>77</v>
      </c>
      <c r="AD2583" s="24" t="s">
        <v>77</v>
      </c>
      <c r="AE2583" s="26" t="s">
        <v>151</v>
      </c>
      <c r="AF2583" s="26"/>
      <c r="AG2583" s="26"/>
      <c r="AH2583" s="27" t="s">
        <v>184</v>
      </c>
      <c r="AI2583" s="27" t="s">
        <v>4910</v>
      </c>
      <c r="AJ2583" s="27" t="s">
        <v>4910</v>
      </c>
      <c r="AK2583" s="24" t="s">
        <v>121</v>
      </c>
      <c r="AL2583" s="24" t="s">
        <v>7086</v>
      </c>
      <c r="AM2583" s="23">
        <v>44301</v>
      </c>
      <c r="AN2583" s="28">
        <v>908526</v>
      </c>
      <c r="AO2583" s="28">
        <v>106454</v>
      </c>
      <c r="AP2583" s="24"/>
      <c r="AQ2583" s="24"/>
      <c r="AR2583" s="24"/>
      <c r="AS2583" s="24"/>
      <c r="AT2583" s="24"/>
      <c r="AU2583" s="24"/>
      <c r="AV2583" s="24"/>
      <c r="AW2583" s="24">
        <v>0</v>
      </c>
      <c r="AX2583" s="24"/>
      <c r="AY2583" s="24"/>
      <c r="AZ2583" s="24"/>
      <c r="BA2583" s="24"/>
      <c r="BB2583" s="24"/>
      <c r="BC2583" s="24"/>
      <c r="BD2583" s="24">
        <v>0</v>
      </c>
      <c r="BE2583" s="24">
        <v>0</v>
      </c>
      <c r="BF2583" s="23"/>
      <c r="BG2583" s="23"/>
      <c r="BH2583" s="23">
        <v>44369</v>
      </c>
      <c r="BI2583" s="26" t="s">
        <v>466</v>
      </c>
      <c r="BJ2583" s="26" t="s">
        <v>13011</v>
      </c>
      <c r="BK2583" s="29">
        <v>0</v>
      </c>
      <c r="BL2583" s="24" t="s">
        <v>129</v>
      </c>
      <c r="BM2583" s="22" t="str">
        <f ca="1">+IF(Tabla1[[#This Row],[FECHA INGRESO]]&gt;=44986,IF((TODAY()-Tabla1[[#This Row],[FECHA INGRESO]])&gt;=50,"ALERTA","TODAVÍA FALTA"),"N/A")</f>
        <v>N/A</v>
      </c>
      <c r="BN2583" s="7">
        <f>IFERROR((_xlfn.DAYS(Tabla1[[#This Row],[FECHA INGRESO]],Tabla1[[#This Row],[FECHA RETIRO]]))/30,"")</f>
        <v>-2.2666666666666666</v>
      </c>
    </row>
    <row r="2584" spans="1:66" x14ac:dyDescent="0.35">
      <c r="A2584" s="21">
        <v>1001044860</v>
      </c>
      <c r="B2584" s="22" t="s">
        <v>14374</v>
      </c>
      <c r="C2584" s="23">
        <v>44305</v>
      </c>
      <c r="D2584" s="23" t="s">
        <v>188</v>
      </c>
      <c r="E2584" s="23" t="s">
        <v>77</v>
      </c>
      <c r="F2584" s="23" t="s">
        <v>77</v>
      </c>
      <c r="G2584" s="24"/>
      <c r="H2584" s="24">
        <v>24105527691</v>
      </c>
      <c r="I2584" s="24" t="s">
        <v>95</v>
      </c>
      <c r="J2584" s="24">
        <f>DATEDIF(Tabla1[[#This Row],[FECHA DE NACIMIENTO]],Tabla1[[#This Row],[FECHA ACTUAL]],"Y")</f>
        <v>21</v>
      </c>
      <c r="K2584" s="24" t="s">
        <v>320</v>
      </c>
      <c r="L2584" s="24" t="s">
        <v>112</v>
      </c>
      <c r="M2584" s="24">
        <v>0</v>
      </c>
      <c r="N2584" s="24">
        <v>1</v>
      </c>
      <c r="O2584" s="24">
        <v>2</v>
      </c>
      <c r="P2584" s="24" t="s">
        <v>101</v>
      </c>
      <c r="Q2584" s="23">
        <v>37181</v>
      </c>
      <c r="R2584" s="24" t="s">
        <v>76</v>
      </c>
      <c r="S2584" s="25">
        <v>45119</v>
      </c>
      <c r="T2584" s="24"/>
      <c r="U2584" s="24">
        <v>3004928211</v>
      </c>
      <c r="V2584" s="33" t="s">
        <v>14375</v>
      </c>
      <c r="W2584" s="24" t="s">
        <v>14376</v>
      </c>
      <c r="X2584" s="24" t="s">
        <v>14377</v>
      </c>
      <c r="Y2584" s="24" t="s">
        <v>14378</v>
      </c>
      <c r="Z2584" s="24" t="s">
        <v>117</v>
      </c>
      <c r="AA2584" s="24">
        <v>3143386265</v>
      </c>
      <c r="AB2584" s="24" t="s">
        <v>14379</v>
      </c>
      <c r="AC2584" s="24" t="s">
        <v>14379</v>
      </c>
      <c r="AD2584" s="24" t="e">
        <v>#REF!</v>
      </c>
      <c r="AE2584" s="26" t="s">
        <v>151</v>
      </c>
      <c r="AF2584" s="26"/>
      <c r="AG2584" s="26" t="s">
        <v>14195</v>
      </c>
      <c r="AH2584" s="27" t="s">
        <v>867</v>
      </c>
      <c r="AI2584" s="27" t="s">
        <v>398</v>
      </c>
      <c r="AJ2584" s="27" t="s">
        <v>398</v>
      </c>
      <c r="AK2584" s="24" t="s">
        <v>89</v>
      </c>
      <c r="AL2584" s="24" t="s">
        <v>868</v>
      </c>
      <c r="AM2584" s="23">
        <v>44306</v>
      </c>
      <c r="AN2584" s="28">
        <v>1000000</v>
      </c>
      <c r="AO2584" s="28" t="s">
        <v>77</v>
      </c>
      <c r="AP2584" s="24" t="s">
        <v>14380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v>0</v>
      </c>
      <c r="BE2584" s="24">
        <v>0</v>
      </c>
      <c r="BF2584" s="23"/>
      <c r="BG2584" s="23"/>
      <c r="BH2584" s="23">
        <v>44733</v>
      </c>
      <c r="BI2584" s="26" t="s">
        <v>10014</v>
      </c>
      <c r="BJ2584" s="26" t="s">
        <v>9932</v>
      </c>
      <c r="BK2584" s="29">
        <v>0</v>
      </c>
      <c r="BL2584" s="24" t="s">
        <v>129</v>
      </c>
      <c r="BM2584" s="22" t="str">
        <f ca="1">+IF(Tabla1[[#This Row],[FECHA INGRESO]]&gt;=44986,IF((TODAY()-Tabla1[[#This Row],[FECHA INGRESO]])&gt;=50,"ALERTA","TODAVÍA FALTA"),"N/A")</f>
        <v>N/A</v>
      </c>
      <c r="BN2584" s="7">
        <f>IFERROR((_xlfn.DAYS(Tabla1[[#This Row],[FECHA INGRESO]],Tabla1[[#This Row],[FECHA RETIRO]]))/30,"")</f>
        <v>-14.233333333333333</v>
      </c>
    </row>
    <row r="2585" spans="1:66" x14ac:dyDescent="0.35">
      <c r="A2585" s="34">
        <v>1012438304</v>
      </c>
      <c r="B2585" s="22" t="s">
        <v>14381</v>
      </c>
      <c r="C2585" s="23">
        <v>44306</v>
      </c>
      <c r="D2585" s="23" t="s">
        <v>13313</v>
      </c>
      <c r="E2585" s="23" t="s">
        <v>111</v>
      </c>
      <c r="F2585" s="23" t="s">
        <v>111</v>
      </c>
      <c r="G2585" s="24"/>
      <c r="H2585" s="24">
        <v>24105561901</v>
      </c>
      <c r="I2585" s="24" t="s">
        <v>95</v>
      </c>
      <c r="J2585" s="24">
        <f>DATEDIF(Tabla1[[#This Row],[FECHA DE NACIMIENTO]],Tabla1[[#This Row],[FECHA ACTUAL]],"Y")</f>
        <v>26</v>
      </c>
      <c r="K2585" s="24" t="s">
        <v>73</v>
      </c>
      <c r="L2585" s="24" t="s">
        <v>112</v>
      </c>
      <c r="M2585" s="24">
        <v>0</v>
      </c>
      <c r="N2585" s="24">
        <v>0</v>
      </c>
      <c r="O2585" s="24">
        <v>3</v>
      </c>
      <c r="P2585" s="24" t="s">
        <v>101</v>
      </c>
      <c r="Q2585" s="23">
        <v>35381</v>
      </c>
      <c r="R2585" s="24" t="s">
        <v>76</v>
      </c>
      <c r="S2585" s="25">
        <v>45119</v>
      </c>
      <c r="T2585" s="24"/>
      <c r="U2585" s="24">
        <v>3134194457</v>
      </c>
      <c r="V2585" s="33" t="s">
        <v>14382</v>
      </c>
      <c r="W2585" s="24" t="s">
        <v>14383</v>
      </c>
      <c r="X2585" s="24" t="s">
        <v>7344</v>
      </c>
      <c r="Y2585" s="24" t="s">
        <v>14384</v>
      </c>
      <c r="Z2585" s="24" t="s">
        <v>14002</v>
      </c>
      <c r="AA2585" s="24">
        <v>3023827667</v>
      </c>
      <c r="AB2585" s="24" t="s">
        <v>77</v>
      </c>
      <c r="AC2585" s="24" t="s">
        <v>77</v>
      </c>
      <c r="AD2585" s="24" t="s">
        <v>77</v>
      </c>
      <c r="AE2585" s="26" t="s">
        <v>183</v>
      </c>
      <c r="AF2585" s="26"/>
      <c r="AG2585" s="26"/>
      <c r="AH2585" s="27" t="s">
        <v>184</v>
      </c>
      <c r="AI2585" s="27" t="s">
        <v>5470</v>
      </c>
      <c r="AJ2585" s="27" t="s">
        <v>5470</v>
      </c>
      <c r="AK2585" s="24" t="s">
        <v>121</v>
      </c>
      <c r="AL2585" s="24" t="s">
        <v>7086</v>
      </c>
      <c r="AM2585" s="23">
        <v>44306</v>
      </c>
      <c r="AN2585" s="28">
        <v>908526</v>
      </c>
      <c r="AO2585" s="28">
        <v>106454</v>
      </c>
      <c r="AP2585" s="24"/>
      <c r="AQ2585" s="24"/>
      <c r="AR2585" s="24"/>
      <c r="AS2585" s="24"/>
      <c r="AT2585" s="24"/>
      <c r="AU2585" s="24"/>
      <c r="AV2585" s="24">
        <v>80</v>
      </c>
      <c r="AW2585" s="24">
        <v>0</v>
      </c>
      <c r="AX2585" s="24"/>
      <c r="AY2585" s="24"/>
      <c r="AZ2585" s="24"/>
      <c r="BA2585" s="24"/>
      <c r="BB2585" s="24"/>
      <c r="BC2585" s="24"/>
      <c r="BD2585" s="24">
        <v>0</v>
      </c>
      <c r="BE2585" s="24">
        <v>0</v>
      </c>
      <c r="BF2585" s="23"/>
      <c r="BG2585" s="23"/>
      <c r="BH2585" s="23">
        <v>44334</v>
      </c>
      <c r="BI2585" s="26" t="s">
        <v>10014</v>
      </c>
      <c r="BJ2585" s="26" t="s">
        <v>14385</v>
      </c>
      <c r="BK2585" s="29">
        <v>0</v>
      </c>
      <c r="BL2585" s="24" t="s">
        <v>129</v>
      </c>
      <c r="BM2585" s="22" t="str">
        <f ca="1">+IF(Tabla1[[#This Row],[FECHA INGRESO]]&gt;=44986,IF((TODAY()-Tabla1[[#This Row],[FECHA INGRESO]])&gt;=50,"ALERTA","TODAVÍA FALTA"),"N/A")</f>
        <v>N/A</v>
      </c>
      <c r="BN2585" s="7">
        <f>IFERROR((_xlfn.DAYS(Tabla1[[#This Row],[FECHA INGRESO]],Tabla1[[#This Row],[FECHA RETIRO]]))/30,"")</f>
        <v>-0.93333333333333335</v>
      </c>
    </row>
    <row r="2586" spans="1:66" x14ac:dyDescent="0.35">
      <c r="A2586" s="34">
        <v>1098814923</v>
      </c>
      <c r="B2586" s="22" t="s">
        <v>14386</v>
      </c>
      <c r="C2586" s="23">
        <v>44306</v>
      </c>
      <c r="D2586" s="23" t="s">
        <v>131</v>
      </c>
      <c r="E2586" s="23" t="s">
        <v>111</v>
      </c>
      <c r="F2586" s="23" t="s">
        <v>111</v>
      </c>
      <c r="G2586" s="24"/>
      <c r="H2586" s="24">
        <v>24105561002</v>
      </c>
      <c r="I2586" s="24" t="s">
        <v>95</v>
      </c>
      <c r="J2586" s="24">
        <f>DATEDIF(Tabla1[[#This Row],[FECHA DE NACIMIENTO]],Tabla1[[#This Row],[FECHA ACTUAL]],"Y")</f>
        <v>24</v>
      </c>
      <c r="K2586" s="24" t="s">
        <v>96</v>
      </c>
      <c r="L2586" s="24" t="s">
        <v>112</v>
      </c>
      <c r="M2586" s="24">
        <v>0</v>
      </c>
      <c r="N2586" s="24">
        <v>0</v>
      </c>
      <c r="O2586" s="24">
        <v>3</v>
      </c>
      <c r="P2586" s="24" t="s">
        <v>101</v>
      </c>
      <c r="Q2586" s="23">
        <v>36134</v>
      </c>
      <c r="R2586" s="24" t="s">
        <v>3332</v>
      </c>
      <c r="S2586" s="25">
        <v>45119</v>
      </c>
      <c r="T2586" s="24"/>
      <c r="U2586" s="24">
        <v>3108506206</v>
      </c>
      <c r="V2586" s="33" t="s">
        <v>14387</v>
      </c>
      <c r="W2586" s="24" t="s">
        <v>14388</v>
      </c>
      <c r="X2586" s="24" t="s">
        <v>14389</v>
      </c>
      <c r="Y2586" s="24" t="s">
        <v>14390</v>
      </c>
      <c r="Z2586" s="24" t="s">
        <v>285</v>
      </c>
      <c r="AA2586" s="24">
        <v>3158415210</v>
      </c>
      <c r="AB2586" s="24" t="s">
        <v>77</v>
      </c>
      <c r="AC2586" s="24" t="s">
        <v>77</v>
      </c>
      <c r="AD2586" s="24" t="s">
        <v>77</v>
      </c>
      <c r="AE2586" s="26" t="s">
        <v>183</v>
      </c>
      <c r="AF2586" s="26"/>
      <c r="AG2586" s="26"/>
      <c r="AH2586" s="27" t="s">
        <v>184</v>
      </c>
      <c r="AI2586" s="27" t="s">
        <v>5470</v>
      </c>
      <c r="AJ2586" s="27" t="s">
        <v>5470</v>
      </c>
      <c r="AK2586" s="24" t="s">
        <v>121</v>
      </c>
      <c r="AL2586" s="24" t="s">
        <v>7086</v>
      </c>
      <c r="AM2586" s="23">
        <v>44306</v>
      </c>
      <c r="AN2586" s="28">
        <v>908526</v>
      </c>
      <c r="AO2586" s="28">
        <v>106454</v>
      </c>
      <c r="AP2586" s="24"/>
      <c r="AQ2586" s="24"/>
      <c r="AR2586" s="24"/>
      <c r="AS2586" s="24"/>
      <c r="AT2586" s="24" t="e">
        <v>#N/A</v>
      </c>
      <c r="AU2586" s="24" t="e">
        <v>#N/A</v>
      </c>
      <c r="AV2586" s="24" t="e">
        <v>#N/A</v>
      </c>
      <c r="AW2586" s="24">
        <v>0</v>
      </c>
      <c r="AX2586" s="24"/>
      <c r="AY2586" s="24"/>
      <c r="AZ2586" s="24"/>
      <c r="BA2586" s="24"/>
      <c r="BB2586" s="24"/>
      <c r="BC2586" s="24"/>
      <c r="BD2586" s="24">
        <v>0</v>
      </c>
      <c r="BE2586" s="24">
        <v>0</v>
      </c>
      <c r="BF2586" s="23"/>
      <c r="BG2586" s="23"/>
      <c r="BH2586" s="23">
        <v>44316</v>
      </c>
      <c r="BI2586" s="26" t="s">
        <v>10014</v>
      </c>
      <c r="BJ2586" s="26" t="s">
        <v>14385</v>
      </c>
      <c r="BK2586" s="29">
        <v>0</v>
      </c>
      <c r="BL2586" s="24" t="s">
        <v>129</v>
      </c>
      <c r="BM2586" s="22" t="str">
        <f ca="1">+IF(Tabla1[[#This Row],[FECHA INGRESO]]&gt;=44986,IF((TODAY()-Tabla1[[#This Row],[FECHA INGRESO]])&gt;=50,"ALERTA","TODAVÍA FALTA"),"N/A")</f>
        <v>N/A</v>
      </c>
      <c r="BN2586" s="7">
        <f>IFERROR((_xlfn.DAYS(Tabla1[[#This Row],[FECHA INGRESO]],Tabla1[[#This Row],[FECHA RETIRO]]))/30,"")</f>
        <v>-0.33333333333333331</v>
      </c>
    </row>
    <row r="2587" spans="1:66" x14ac:dyDescent="0.35">
      <c r="A2587" s="34">
        <v>1000336021</v>
      </c>
      <c r="B2587" s="22" t="s">
        <v>14391</v>
      </c>
      <c r="C2587" s="23">
        <v>44306</v>
      </c>
      <c r="D2587" s="23" t="s">
        <v>157</v>
      </c>
      <c r="E2587" s="23" t="s">
        <v>69</v>
      </c>
      <c r="F2587" s="23" t="s">
        <v>70</v>
      </c>
      <c r="G2587" s="24"/>
      <c r="H2587" s="24">
        <v>24105559922</v>
      </c>
      <c r="I2587" s="24" t="s">
        <v>72</v>
      </c>
      <c r="J2587" s="24">
        <f>DATEDIF(Tabla1[[#This Row],[FECHA DE NACIMIENTO]],Tabla1[[#This Row],[FECHA ACTUAL]],"Y")</f>
        <v>21</v>
      </c>
      <c r="K2587" s="24" t="s">
        <v>320</v>
      </c>
      <c r="L2587" s="24" t="s">
        <v>112</v>
      </c>
      <c r="M2587" s="24">
        <v>0</v>
      </c>
      <c r="N2587" s="24">
        <v>0</v>
      </c>
      <c r="O2587" s="24">
        <v>3</v>
      </c>
      <c r="P2587" s="24" t="s">
        <v>101</v>
      </c>
      <c r="Q2587" s="23">
        <v>37158</v>
      </c>
      <c r="R2587" s="24" t="s">
        <v>76</v>
      </c>
      <c r="S2587" s="25">
        <v>45119</v>
      </c>
      <c r="T2587" s="24"/>
      <c r="U2587" s="24">
        <v>3125565661</v>
      </c>
      <c r="V2587" s="33" t="s">
        <v>14392</v>
      </c>
      <c r="W2587" s="24" t="s">
        <v>14393</v>
      </c>
      <c r="X2587" s="24" t="s">
        <v>14394</v>
      </c>
      <c r="Y2587" s="24" t="s">
        <v>14395</v>
      </c>
      <c r="Z2587" s="24" t="s">
        <v>117</v>
      </c>
      <c r="AA2587" s="24">
        <v>3133331906</v>
      </c>
      <c r="AB2587" s="24" t="s">
        <v>77</v>
      </c>
      <c r="AC2587" s="24" t="s">
        <v>77</v>
      </c>
      <c r="AD2587" s="24" t="s">
        <v>77</v>
      </c>
      <c r="AE2587" s="26" t="s">
        <v>151</v>
      </c>
      <c r="AF2587" s="26"/>
      <c r="AG2587" s="26"/>
      <c r="AH2587" s="27" t="s">
        <v>184</v>
      </c>
      <c r="AI2587" s="27" t="s">
        <v>120</v>
      </c>
      <c r="AJ2587" s="27" t="s">
        <v>120</v>
      </c>
      <c r="AK2587" s="24" t="s">
        <v>89</v>
      </c>
      <c r="AL2587" s="24" t="s">
        <v>7086</v>
      </c>
      <c r="AM2587" s="23">
        <v>44306</v>
      </c>
      <c r="AN2587" s="28">
        <v>908526</v>
      </c>
      <c r="AO2587" s="28">
        <v>106454</v>
      </c>
      <c r="AP2587" s="24"/>
      <c r="AQ2587" s="24"/>
      <c r="AR2587" s="24"/>
      <c r="AS2587" s="24"/>
      <c r="AT2587" s="24"/>
      <c r="AU2587" s="24"/>
      <c r="AV2587" s="24"/>
      <c r="AW2587" s="24">
        <v>0</v>
      </c>
      <c r="AX2587" s="24"/>
      <c r="AY2587" s="24"/>
      <c r="AZ2587" s="24"/>
      <c r="BA2587" s="24"/>
      <c r="BB2587" s="24"/>
      <c r="BC2587" s="24"/>
      <c r="BD2587" s="24">
        <v>0</v>
      </c>
      <c r="BE2587" s="24">
        <v>0</v>
      </c>
      <c r="BF2587" s="23"/>
      <c r="BG2587" s="23"/>
      <c r="BH2587" s="23">
        <v>44350</v>
      </c>
      <c r="BI2587" s="26" t="s">
        <v>10014</v>
      </c>
      <c r="BJ2587" s="26" t="s">
        <v>9207</v>
      </c>
      <c r="BK2587" s="29">
        <v>0</v>
      </c>
      <c r="BL2587" s="24" t="s">
        <v>129</v>
      </c>
      <c r="BM2587" s="22" t="str">
        <f ca="1">+IF(Tabla1[[#This Row],[FECHA INGRESO]]&gt;=44986,IF((TODAY()-Tabla1[[#This Row],[FECHA INGRESO]])&gt;=50,"ALERTA","TODAVÍA FALTA"),"N/A")</f>
        <v>N/A</v>
      </c>
      <c r="BN2587" s="7">
        <f>IFERROR((_xlfn.DAYS(Tabla1[[#This Row],[FECHA INGRESO]],Tabla1[[#This Row],[FECHA RETIRO]]))/30,"")</f>
        <v>-1.4666666666666666</v>
      </c>
    </row>
    <row r="2588" spans="1:66" x14ac:dyDescent="0.35">
      <c r="A2588" s="34">
        <v>1026574783</v>
      </c>
      <c r="B2588" s="22" t="s">
        <v>14396</v>
      </c>
      <c r="C2588" s="23">
        <v>44307</v>
      </c>
      <c r="D2588" s="23" t="s">
        <v>131</v>
      </c>
      <c r="E2588" s="24" t="s">
        <v>94</v>
      </c>
      <c r="F2588" s="23" t="s">
        <v>70</v>
      </c>
      <c r="G2588" s="24"/>
      <c r="H2588" s="24">
        <v>24105611729</v>
      </c>
      <c r="I2588" s="24" t="s">
        <v>95</v>
      </c>
      <c r="J2588" s="24">
        <f>DATEDIF(Tabla1[[#This Row],[FECHA DE NACIMIENTO]],Tabla1[[#This Row],[FECHA ACTUAL]],"Y")</f>
        <v>30</v>
      </c>
      <c r="K2588" s="24" t="s">
        <v>73</v>
      </c>
      <c r="L2588" s="24" t="s">
        <v>112</v>
      </c>
      <c r="M2588" s="24">
        <v>4</v>
      </c>
      <c r="N2588" s="24">
        <v>3</v>
      </c>
      <c r="O2588" s="24">
        <v>2</v>
      </c>
      <c r="P2588" s="24" t="s">
        <v>101</v>
      </c>
      <c r="Q2588" s="23">
        <v>33798</v>
      </c>
      <c r="R2588" s="24" t="s">
        <v>76</v>
      </c>
      <c r="S2588" s="25">
        <v>45119</v>
      </c>
      <c r="T2588" s="24"/>
      <c r="U2588" s="24">
        <v>3209757829</v>
      </c>
      <c r="V2588" s="33" t="s">
        <v>14397</v>
      </c>
      <c r="W2588" s="24" t="s">
        <v>14398</v>
      </c>
      <c r="X2588" s="24" t="s">
        <v>8129</v>
      </c>
      <c r="Y2588" s="24" t="s">
        <v>14399</v>
      </c>
      <c r="Z2588" s="24" t="s">
        <v>117</v>
      </c>
      <c r="AA2588" s="24">
        <v>3124082432</v>
      </c>
      <c r="AB2588" s="24" t="s">
        <v>83</v>
      </c>
      <c r="AC2588" s="24" t="s">
        <v>83</v>
      </c>
      <c r="AD2588" s="24" t="e">
        <v>#REF!</v>
      </c>
      <c r="AE2588" s="26" t="s">
        <v>151</v>
      </c>
      <c r="AF2588" s="26"/>
      <c r="AG2588" s="26"/>
      <c r="AH2588" s="27" t="s">
        <v>184</v>
      </c>
      <c r="AI2588" s="27" t="s">
        <v>120</v>
      </c>
      <c r="AJ2588" s="27" t="s">
        <v>120</v>
      </c>
      <c r="AK2588" s="24" t="s">
        <v>121</v>
      </c>
      <c r="AL2588" s="24" t="s">
        <v>7086</v>
      </c>
      <c r="AM2588" s="23">
        <v>44307</v>
      </c>
      <c r="AN2588" s="28">
        <v>1000000</v>
      </c>
      <c r="AO2588" s="28">
        <v>117172</v>
      </c>
      <c r="AP2588" s="24"/>
      <c r="AQ2588" s="24"/>
      <c r="AR2588" s="24"/>
      <c r="AS2588" s="24"/>
      <c r="AT2588" s="24"/>
      <c r="AU2588" s="24"/>
      <c r="AV2588" s="24"/>
      <c r="AW2588" s="24">
        <v>0</v>
      </c>
      <c r="AX2588" s="24" t="s">
        <v>14400</v>
      </c>
      <c r="AY2588" s="24"/>
      <c r="AZ2588" s="24"/>
      <c r="BA2588" s="24"/>
      <c r="BB2588" s="24"/>
      <c r="BC2588" s="24"/>
      <c r="BD2588" s="24"/>
      <c r="BE2588" s="24"/>
      <c r="BF2588" s="23"/>
      <c r="BG2588" s="23"/>
      <c r="BH2588" s="23">
        <v>44572</v>
      </c>
      <c r="BI2588" s="26" t="s">
        <v>127</v>
      </c>
      <c r="BJ2588" s="26" t="s">
        <v>273</v>
      </c>
      <c r="BK2588" s="29">
        <v>0</v>
      </c>
      <c r="BL2588" s="24" t="s">
        <v>129</v>
      </c>
      <c r="BM2588" s="22" t="str">
        <f ca="1">+IF(Tabla1[[#This Row],[FECHA INGRESO]]&gt;=44986,IF((TODAY()-Tabla1[[#This Row],[FECHA INGRESO]])&gt;=50,"ALERTA","TODAVÍA FALTA"),"N/A")</f>
        <v>N/A</v>
      </c>
      <c r="BN2588" s="7">
        <f>IFERROR((_xlfn.DAYS(Tabla1[[#This Row],[FECHA INGRESO]],Tabla1[[#This Row],[FECHA RETIRO]]))/30,"")</f>
        <v>-8.8333333333333339</v>
      </c>
    </row>
    <row r="2589" spans="1:66" x14ac:dyDescent="0.35">
      <c r="A2589" s="34">
        <v>1012454514</v>
      </c>
      <c r="B2589" s="22" t="s">
        <v>14401</v>
      </c>
      <c r="C2589" s="23">
        <v>44307</v>
      </c>
      <c r="D2589" s="23" t="s">
        <v>188</v>
      </c>
      <c r="E2589" s="23" t="s">
        <v>111</v>
      </c>
      <c r="F2589" s="23" t="s">
        <v>70</v>
      </c>
      <c r="G2589" s="24"/>
      <c r="H2589" s="24">
        <v>24105577627</v>
      </c>
      <c r="I2589" s="24" t="s">
        <v>95</v>
      </c>
      <c r="J2589" s="24">
        <f>DATEDIF(Tabla1[[#This Row],[FECHA DE NACIMIENTO]],Tabla1[[#This Row],[FECHA ACTUAL]],"Y")</f>
        <v>25</v>
      </c>
      <c r="K2589" s="24" t="s">
        <v>500</v>
      </c>
      <c r="L2589" s="24" t="s">
        <v>112</v>
      </c>
      <c r="M2589" s="24">
        <v>0</v>
      </c>
      <c r="N2589" s="24">
        <v>0</v>
      </c>
      <c r="O2589" s="24">
        <v>2</v>
      </c>
      <c r="P2589" s="24" t="s">
        <v>101</v>
      </c>
      <c r="Q2589" s="23">
        <v>35975</v>
      </c>
      <c r="R2589" s="24" t="s">
        <v>76</v>
      </c>
      <c r="S2589" s="25">
        <v>45119</v>
      </c>
      <c r="T2589" s="24"/>
      <c r="U2589" s="24">
        <v>3214326264</v>
      </c>
      <c r="V2589" s="33" t="s">
        <v>14402</v>
      </c>
      <c r="W2589" s="24" t="s">
        <v>14403</v>
      </c>
      <c r="X2589" s="24" t="s">
        <v>14404</v>
      </c>
      <c r="Y2589" s="24" t="s">
        <v>14405</v>
      </c>
      <c r="Z2589" s="24" t="s">
        <v>285</v>
      </c>
      <c r="AA2589" s="24">
        <v>3128673721</v>
      </c>
      <c r="AB2589" s="24" t="s">
        <v>77</v>
      </c>
      <c r="AC2589" s="24" t="s">
        <v>77</v>
      </c>
      <c r="AD2589" s="24" t="s">
        <v>77</v>
      </c>
      <c r="AE2589" s="26" t="s">
        <v>151</v>
      </c>
      <c r="AF2589" s="26"/>
      <c r="AG2589" s="26"/>
      <c r="AH2589" s="27" t="s">
        <v>3042</v>
      </c>
      <c r="AI2589" s="27" t="s">
        <v>9232</v>
      </c>
      <c r="AJ2589" s="27" t="s">
        <v>9233</v>
      </c>
      <c r="AK2589" s="24" t="s">
        <v>121</v>
      </c>
      <c r="AL2589" s="24" t="s">
        <v>7086</v>
      </c>
      <c r="AM2589" s="23">
        <v>44307</v>
      </c>
      <c r="AN2589" s="28">
        <v>908526</v>
      </c>
      <c r="AO2589" s="28">
        <v>106454</v>
      </c>
      <c r="AP2589" s="24"/>
      <c r="AQ2589" s="24"/>
      <c r="AR2589" s="24"/>
      <c r="AS2589" s="24"/>
      <c r="AT2589" s="24"/>
      <c r="AU2589" s="24"/>
      <c r="AV2589" s="24"/>
      <c r="AW2589" s="24">
        <v>0</v>
      </c>
      <c r="AX2589" s="24"/>
      <c r="AY2589" s="24"/>
      <c r="AZ2589" s="24"/>
      <c r="BA2589" s="24"/>
      <c r="BB2589" s="24"/>
      <c r="BC2589" s="24"/>
      <c r="BD2589" s="24">
        <v>0</v>
      </c>
      <c r="BE2589" s="24">
        <v>0</v>
      </c>
      <c r="BF2589" s="23"/>
      <c r="BG2589" s="23"/>
      <c r="BH2589" s="23">
        <v>44359</v>
      </c>
      <c r="BI2589" s="26" t="s">
        <v>466</v>
      </c>
      <c r="BJ2589" s="26" t="s">
        <v>13011</v>
      </c>
      <c r="BK2589" s="29">
        <v>0</v>
      </c>
      <c r="BL2589" s="24" t="s">
        <v>129</v>
      </c>
      <c r="BM2589" s="22" t="str">
        <f ca="1">+IF(Tabla1[[#This Row],[FECHA INGRESO]]&gt;=44986,IF((TODAY()-Tabla1[[#This Row],[FECHA INGRESO]])&gt;=50,"ALERTA","TODAVÍA FALTA"),"N/A")</f>
        <v>N/A</v>
      </c>
      <c r="BN2589" s="7">
        <f>IFERROR((_xlfn.DAYS(Tabla1[[#This Row],[FECHA INGRESO]],Tabla1[[#This Row],[FECHA RETIRO]]))/30,"")</f>
        <v>-1.7333333333333334</v>
      </c>
    </row>
    <row r="2590" spans="1:66" x14ac:dyDescent="0.35">
      <c r="A2590" s="34">
        <v>1013610776</v>
      </c>
      <c r="B2590" s="22" t="s">
        <v>14406</v>
      </c>
      <c r="C2590" s="23">
        <v>44309</v>
      </c>
      <c r="D2590" s="23" t="s">
        <v>266</v>
      </c>
      <c r="E2590" s="23" t="s">
        <v>111</v>
      </c>
      <c r="F2590" s="23" t="s">
        <v>70</v>
      </c>
      <c r="G2590" s="24"/>
      <c r="H2590" s="24">
        <v>24105624345</v>
      </c>
      <c r="I2590" s="24" t="s">
        <v>95</v>
      </c>
      <c r="J2590" s="24">
        <f>DATEDIF(Tabla1[[#This Row],[FECHA DE NACIMIENTO]],Tabla1[[#This Row],[FECHA ACTUAL]],"Y")</f>
        <v>33</v>
      </c>
      <c r="K2590" s="24" t="s">
        <v>73</v>
      </c>
      <c r="L2590" s="24" t="s">
        <v>234</v>
      </c>
      <c r="M2590" s="24">
        <v>1</v>
      </c>
      <c r="N2590" s="24">
        <v>1</v>
      </c>
      <c r="O2590" s="24">
        <v>1</v>
      </c>
      <c r="P2590" s="24" t="s">
        <v>101</v>
      </c>
      <c r="Q2590" s="23">
        <v>32933</v>
      </c>
      <c r="R2590" s="24" t="s">
        <v>76</v>
      </c>
      <c r="S2590" s="25">
        <v>45119</v>
      </c>
      <c r="T2590" s="24"/>
      <c r="U2590" s="24">
        <v>3184023483</v>
      </c>
      <c r="V2590" s="33" t="s">
        <v>14407</v>
      </c>
      <c r="W2590" s="24" t="s">
        <v>14408</v>
      </c>
      <c r="X2590" s="24" t="s">
        <v>14409</v>
      </c>
      <c r="Y2590" s="24" t="s">
        <v>14410</v>
      </c>
      <c r="Z2590" s="24" t="s">
        <v>13889</v>
      </c>
      <c r="AA2590" s="24">
        <v>3164301973</v>
      </c>
      <c r="AB2590" s="24" t="s">
        <v>77</v>
      </c>
      <c r="AC2590" s="24" t="s">
        <v>77</v>
      </c>
      <c r="AD2590" s="24" t="s">
        <v>77</v>
      </c>
      <c r="AE2590" s="26" t="s">
        <v>151</v>
      </c>
      <c r="AF2590" s="26"/>
      <c r="AG2590" s="26"/>
      <c r="AH2590" s="27" t="s">
        <v>184</v>
      </c>
      <c r="AI2590" s="27" t="s">
        <v>165</v>
      </c>
      <c r="AJ2590" s="27" t="s">
        <v>165</v>
      </c>
      <c r="AK2590" s="24" t="s">
        <v>121</v>
      </c>
      <c r="AL2590" s="24" t="s">
        <v>7086</v>
      </c>
      <c r="AM2590" s="23">
        <v>44309</v>
      </c>
      <c r="AN2590" s="28">
        <v>908526</v>
      </c>
      <c r="AO2590" s="28">
        <v>106454</v>
      </c>
      <c r="AP2590" s="24"/>
      <c r="AQ2590" s="24"/>
      <c r="AR2590" s="24"/>
      <c r="AS2590" s="24"/>
      <c r="AT2590" s="24"/>
      <c r="AU2590" s="24"/>
      <c r="AV2590" s="24"/>
      <c r="AW2590" s="24">
        <v>0</v>
      </c>
      <c r="AX2590" s="24"/>
      <c r="AY2590" s="24"/>
      <c r="AZ2590" s="24"/>
      <c r="BA2590" s="24"/>
      <c r="BB2590" s="24"/>
      <c r="BC2590" s="24"/>
      <c r="BD2590" s="24">
        <v>0</v>
      </c>
      <c r="BE2590" s="24">
        <v>0</v>
      </c>
      <c r="BF2590" s="23"/>
      <c r="BG2590" s="23"/>
      <c r="BH2590" s="23">
        <v>44379</v>
      </c>
      <c r="BI2590" s="26" t="s">
        <v>466</v>
      </c>
      <c r="BJ2590" s="26" t="s">
        <v>5472</v>
      </c>
      <c r="BK2590" s="29">
        <v>0</v>
      </c>
      <c r="BL2590" s="24" t="s">
        <v>129</v>
      </c>
      <c r="BM2590" s="22" t="str">
        <f ca="1">+IF(Tabla1[[#This Row],[FECHA INGRESO]]&gt;=44986,IF((TODAY()-Tabla1[[#This Row],[FECHA INGRESO]])&gt;=50,"ALERTA","TODAVÍA FALTA"),"N/A")</f>
        <v>N/A</v>
      </c>
      <c r="BN2590" s="7">
        <f>IFERROR((_xlfn.DAYS(Tabla1[[#This Row],[FECHA INGRESO]],Tabla1[[#This Row],[FECHA RETIRO]]))/30,"")</f>
        <v>-2.3333333333333335</v>
      </c>
    </row>
    <row r="2591" spans="1:66" x14ac:dyDescent="0.35">
      <c r="A2591" s="34">
        <v>1097406078</v>
      </c>
      <c r="B2591" s="22" t="s">
        <v>14411</v>
      </c>
      <c r="C2591" s="23">
        <v>44312</v>
      </c>
      <c r="D2591" s="23" t="s">
        <v>93</v>
      </c>
      <c r="E2591" s="23" t="s">
        <v>111</v>
      </c>
      <c r="F2591" s="23" t="s">
        <v>111</v>
      </c>
      <c r="G2591" s="24"/>
      <c r="H2591" s="24">
        <v>24105659497</v>
      </c>
      <c r="I2591" s="24" t="s">
        <v>95</v>
      </c>
      <c r="J2591" s="24">
        <f>DATEDIF(Tabla1[[#This Row],[FECHA DE NACIMIENTO]],Tabla1[[#This Row],[FECHA ACTUAL]],"Y")</f>
        <v>25</v>
      </c>
      <c r="K2591" s="24" t="s">
        <v>96</v>
      </c>
      <c r="L2591" s="24" t="s">
        <v>112</v>
      </c>
      <c r="M2591" s="24">
        <v>0</v>
      </c>
      <c r="N2591" s="24">
        <v>0</v>
      </c>
      <c r="O2591" s="24">
        <v>3</v>
      </c>
      <c r="P2591" s="24" t="s">
        <v>101</v>
      </c>
      <c r="Q2591" s="23">
        <v>35669</v>
      </c>
      <c r="R2591" s="24" t="s">
        <v>2256</v>
      </c>
      <c r="S2591" s="25">
        <v>45119</v>
      </c>
      <c r="T2591" s="24"/>
      <c r="U2591" s="24">
        <v>3193918969</v>
      </c>
      <c r="V2591" s="33" t="s">
        <v>14412</v>
      </c>
      <c r="W2591" s="24" t="s">
        <v>14388</v>
      </c>
      <c r="X2591" s="24" t="s">
        <v>14413</v>
      </c>
      <c r="Y2591" s="24" t="s">
        <v>14414</v>
      </c>
      <c r="Z2591" s="24" t="s">
        <v>162</v>
      </c>
      <c r="AA2591" s="24">
        <v>3195015401</v>
      </c>
      <c r="AB2591" s="24" t="s">
        <v>77</v>
      </c>
      <c r="AC2591" s="24" t="s">
        <v>77</v>
      </c>
      <c r="AD2591" s="24" t="s">
        <v>77</v>
      </c>
      <c r="AE2591" s="26" t="s">
        <v>151</v>
      </c>
      <c r="AF2591" s="26"/>
      <c r="AG2591" s="26"/>
      <c r="AH2591" s="27" t="s">
        <v>184</v>
      </c>
      <c r="AI2591" s="27" t="s">
        <v>5470</v>
      </c>
      <c r="AJ2591" s="27" t="s">
        <v>5470</v>
      </c>
      <c r="AK2591" s="24" t="s">
        <v>121</v>
      </c>
      <c r="AL2591" s="24" t="s">
        <v>7086</v>
      </c>
      <c r="AM2591" s="23">
        <v>44312</v>
      </c>
      <c r="AN2591" s="28">
        <v>908526</v>
      </c>
      <c r="AO2591" s="28">
        <v>106454</v>
      </c>
      <c r="AP2591" s="24"/>
      <c r="AQ2591" s="24"/>
      <c r="AR2591" s="24"/>
      <c r="AS2591" s="24"/>
      <c r="AT2591" s="24"/>
      <c r="AU2591" s="24"/>
      <c r="AV2591" s="24"/>
      <c r="AW2591" s="24">
        <v>0</v>
      </c>
      <c r="AX2591" s="24"/>
      <c r="AY2591" s="24"/>
      <c r="AZ2591" s="24"/>
      <c r="BA2591" s="24"/>
      <c r="BB2591" s="24"/>
      <c r="BC2591" s="24"/>
      <c r="BD2591" s="24">
        <v>0</v>
      </c>
      <c r="BE2591" s="24">
        <v>0</v>
      </c>
      <c r="BF2591" s="23"/>
      <c r="BG2591" s="23"/>
      <c r="BH2591" s="23">
        <v>44348</v>
      </c>
      <c r="BI2591" s="26" t="s">
        <v>466</v>
      </c>
      <c r="BJ2591" s="26" t="s">
        <v>5148</v>
      </c>
      <c r="BK2591" s="29">
        <v>0</v>
      </c>
      <c r="BL2591" s="24" t="s">
        <v>129</v>
      </c>
      <c r="BM2591" s="22" t="str">
        <f ca="1">+IF(Tabla1[[#This Row],[FECHA INGRESO]]&gt;=44986,IF((TODAY()-Tabla1[[#This Row],[FECHA INGRESO]])&gt;=50,"ALERTA","TODAVÍA FALTA"),"N/A")</f>
        <v>N/A</v>
      </c>
      <c r="BN2591" s="7">
        <f>IFERROR((_xlfn.DAYS(Tabla1[[#This Row],[FECHA INGRESO]],Tabla1[[#This Row],[FECHA RETIRO]]))/30,"")</f>
        <v>-1.2</v>
      </c>
    </row>
    <row r="2592" spans="1:66" x14ac:dyDescent="0.35">
      <c r="A2592" s="34">
        <v>1019151996</v>
      </c>
      <c r="B2592" s="22" t="s">
        <v>14415</v>
      </c>
      <c r="C2592" s="23">
        <v>44312</v>
      </c>
      <c r="D2592" s="23" t="s">
        <v>4833</v>
      </c>
      <c r="E2592" s="24" t="s">
        <v>94</v>
      </c>
      <c r="F2592" s="23" t="s">
        <v>70</v>
      </c>
      <c r="G2592" s="24"/>
      <c r="H2592" s="24">
        <v>24105659954</v>
      </c>
      <c r="I2592" s="24" t="s">
        <v>95</v>
      </c>
      <c r="J2592" s="24">
        <f>DATEDIF(Tabla1[[#This Row],[FECHA DE NACIMIENTO]],Tabla1[[#This Row],[FECHA ACTUAL]],"Y")</f>
        <v>23</v>
      </c>
      <c r="K2592" s="24" t="s">
        <v>73</v>
      </c>
      <c r="L2592" s="24" t="s">
        <v>112</v>
      </c>
      <c r="M2592" s="24">
        <v>0</v>
      </c>
      <c r="N2592" s="24">
        <v>0</v>
      </c>
      <c r="O2592" s="24">
        <v>2</v>
      </c>
      <c r="P2592" s="24" t="s">
        <v>101</v>
      </c>
      <c r="Q2592" s="23">
        <v>36432</v>
      </c>
      <c r="R2592" s="24" t="s">
        <v>76</v>
      </c>
      <c r="S2592" s="25">
        <v>45119</v>
      </c>
      <c r="T2592" s="24"/>
      <c r="U2592" s="24">
        <v>3197605933</v>
      </c>
      <c r="V2592" s="33" t="s">
        <v>14416</v>
      </c>
      <c r="W2592" s="24" t="s">
        <v>14417</v>
      </c>
      <c r="X2592" s="24" t="s">
        <v>8578</v>
      </c>
      <c r="Y2592" s="24" t="s">
        <v>14418</v>
      </c>
      <c r="Z2592" s="24" t="s">
        <v>117</v>
      </c>
      <c r="AA2592" s="24">
        <v>3103175005</v>
      </c>
      <c r="AB2592" s="24" t="s">
        <v>77</v>
      </c>
      <c r="AC2592" s="24" t="s">
        <v>77</v>
      </c>
      <c r="AD2592" s="24" t="s">
        <v>77</v>
      </c>
      <c r="AE2592" s="26" t="s">
        <v>194</v>
      </c>
      <c r="AF2592" s="26"/>
      <c r="AG2592" s="26"/>
      <c r="AH2592" s="27" t="s">
        <v>184</v>
      </c>
      <c r="AI2592" s="27" t="s">
        <v>5470</v>
      </c>
      <c r="AJ2592" s="27" t="s">
        <v>5470</v>
      </c>
      <c r="AK2592" s="24" t="s">
        <v>121</v>
      </c>
      <c r="AL2592" s="24" t="s">
        <v>7086</v>
      </c>
      <c r="AM2592" s="23">
        <v>44312</v>
      </c>
      <c r="AN2592" s="28">
        <v>908526</v>
      </c>
      <c r="AO2592" s="28">
        <v>106454</v>
      </c>
      <c r="AP2592" s="24"/>
      <c r="AQ2592" s="24"/>
      <c r="AR2592" s="24"/>
      <c r="AS2592" s="24"/>
      <c r="AT2592" s="24" t="e">
        <v>#N/A</v>
      </c>
      <c r="AU2592" s="24" t="e">
        <v>#N/A</v>
      </c>
      <c r="AV2592" s="24" t="e">
        <v>#N/A</v>
      </c>
      <c r="AW2592" s="24">
        <v>0</v>
      </c>
      <c r="AX2592" s="24"/>
      <c r="AY2592" s="24"/>
      <c r="AZ2592" s="24"/>
      <c r="BA2592" s="24"/>
      <c r="BB2592" s="24"/>
      <c r="BC2592" s="24"/>
      <c r="BD2592" s="24">
        <v>0</v>
      </c>
      <c r="BE2592" s="24">
        <v>0</v>
      </c>
      <c r="BF2592" s="23"/>
      <c r="BG2592" s="23"/>
      <c r="BH2592" s="23">
        <v>44315</v>
      </c>
      <c r="BI2592" s="26" t="s">
        <v>466</v>
      </c>
      <c r="BJ2592" s="26" t="s">
        <v>273</v>
      </c>
      <c r="BK2592" s="29">
        <v>0</v>
      </c>
      <c r="BL2592" s="24" t="s">
        <v>129</v>
      </c>
      <c r="BM2592" s="22" t="str">
        <f ca="1">+IF(Tabla1[[#This Row],[FECHA INGRESO]]&gt;=44986,IF((TODAY()-Tabla1[[#This Row],[FECHA INGRESO]])&gt;=50,"ALERTA","TODAVÍA FALTA"),"N/A")</f>
        <v>N/A</v>
      </c>
      <c r="BN2592" s="7">
        <f>IFERROR((_xlfn.DAYS(Tabla1[[#This Row],[FECHA INGRESO]],Tabla1[[#This Row],[FECHA RETIRO]]))/30,"")</f>
        <v>-0.1</v>
      </c>
    </row>
    <row r="2593" spans="1:66" x14ac:dyDescent="0.35">
      <c r="A2593" s="34">
        <v>1019061398</v>
      </c>
      <c r="B2593" s="22" t="s">
        <v>14419</v>
      </c>
      <c r="C2593" s="23">
        <v>44319</v>
      </c>
      <c r="D2593" s="23" t="s">
        <v>582</v>
      </c>
      <c r="E2593" s="24" t="s">
        <v>94</v>
      </c>
      <c r="F2593" s="23" t="s">
        <v>94</v>
      </c>
      <c r="G2593" s="24"/>
      <c r="H2593" s="24">
        <v>24105755528</v>
      </c>
      <c r="I2593" s="24" t="s">
        <v>95</v>
      </c>
      <c r="J2593" s="24">
        <f>DATEDIF(Tabla1[[#This Row],[FECHA DE NACIMIENTO]],Tabla1[[#This Row],[FECHA ACTUAL]],"Y")</f>
        <v>32</v>
      </c>
      <c r="K2593" s="24" t="s">
        <v>73</v>
      </c>
      <c r="L2593" s="24" t="s">
        <v>234</v>
      </c>
      <c r="M2593" s="24">
        <v>2</v>
      </c>
      <c r="N2593" s="24">
        <v>2</v>
      </c>
      <c r="O2593" s="24">
        <v>2</v>
      </c>
      <c r="P2593" s="24" t="s">
        <v>101</v>
      </c>
      <c r="Q2593" s="23">
        <v>33369</v>
      </c>
      <c r="R2593" s="24" t="s">
        <v>76</v>
      </c>
      <c r="S2593" s="25">
        <v>45119</v>
      </c>
      <c r="T2593" s="24"/>
      <c r="U2593" s="24">
        <v>3194336900</v>
      </c>
      <c r="V2593" s="33" t="s">
        <v>14420</v>
      </c>
      <c r="W2593" s="24" t="s">
        <v>14421</v>
      </c>
      <c r="X2593" s="24" t="s">
        <v>10316</v>
      </c>
      <c r="Y2593" s="24" t="s">
        <v>14422</v>
      </c>
      <c r="Z2593" s="24" t="s">
        <v>13889</v>
      </c>
      <c r="AA2593" s="24">
        <v>3195116057</v>
      </c>
      <c r="AB2593" s="24" t="s">
        <v>77</v>
      </c>
      <c r="AC2593" s="24" t="s">
        <v>77</v>
      </c>
      <c r="AD2593" s="24" t="s">
        <v>77</v>
      </c>
      <c r="AE2593" s="26" t="s">
        <v>151</v>
      </c>
      <c r="AF2593" s="26"/>
      <c r="AG2593" s="26"/>
      <c r="AH2593" s="27" t="s">
        <v>3042</v>
      </c>
      <c r="AI2593" s="27" t="s">
        <v>9232</v>
      </c>
      <c r="AJ2593" s="27" t="s">
        <v>9317</v>
      </c>
      <c r="AK2593" s="24" t="s">
        <v>121</v>
      </c>
      <c r="AL2593" s="24" t="s">
        <v>7086</v>
      </c>
      <c r="AM2593" s="23">
        <v>44319</v>
      </c>
      <c r="AN2593" s="28">
        <v>908526</v>
      </c>
      <c r="AO2593" s="28">
        <v>106454</v>
      </c>
      <c r="AP2593" s="24"/>
      <c r="AQ2593" s="24"/>
      <c r="AR2593" s="24"/>
      <c r="AS2593" s="24"/>
      <c r="AT2593" s="24"/>
      <c r="AU2593" s="24"/>
      <c r="AV2593" s="24"/>
      <c r="AW2593" s="24">
        <v>0</v>
      </c>
      <c r="AX2593" s="24"/>
      <c r="AY2593" s="24"/>
      <c r="AZ2593" s="24"/>
      <c r="BA2593" s="24"/>
      <c r="BB2593" s="24"/>
      <c r="BC2593" s="24"/>
      <c r="BD2593" s="24">
        <v>0</v>
      </c>
      <c r="BE2593" s="24">
        <v>0</v>
      </c>
      <c r="BF2593" s="23"/>
      <c r="BG2593" s="23"/>
      <c r="BH2593" s="23">
        <v>44370</v>
      </c>
      <c r="BI2593" s="26" t="s">
        <v>466</v>
      </c>
      <c r="BJ2593" s="26" t="s">
        <v>337</v>
      </c>
      <c r="BK2593" s="29">
        <v>0</v>
      </c>
      <c r="BL2593" s="24" t="s">
        <v>129</v>
      </c>
      <c r="BM2593" s="22" t="str">
        <f ca="1">+IF(Tabla1[[#This Row],[FECHA INGRESO]]&gt;=44986,IF((TODAY()-Tabla1[[#This Row],[FECHA INGRESO]])&gt;=50,"ALERTA","TODAVÍA FALTA"),"N/A")</f>
        <v>N/A</v>
      </c>
      <c r="BN2593" s="7">
        <f>IFERROR((_xlfn.DAYS(Tabla1[[#This Row],[FECHA INGRESO]],Tabla1[[#This Row],[FECHA RETIRO]]))/30,"")</f>
        <v>-1.7</v>
      </c>
    </row>
    <row r="2594" spans="1:66" x14ac:dyDescent="0.35">
      <c r="A2594" s="34">
        <v>1110560358</v>
      </c>
      <c r="B2594" s="22" t="s">
        <v>14423</v>
      </c>
      <c r="C2594" s="23">
        <v>44319</v>
      </c>
      <c r="D2594" s="23" t="s">
        <v>1311</v>
      </c>
      <c r="E2594" s="23" t="s">
        <v>111</v>
      </c>
      <c r="F2594" s="23" t="s">
        <v>111</v>
      </c>
      <c r="G2594" s="24"/>
      <c r="H2594" s="24">
        <v>24105759203</v>
      </c>
      <c r="I2594" s="24" t="s">
        <v>72</v>
      </c>
      <c r="J2594" s="24">
        <f>DATEDIF(Tabla1[[#This Row],[FECHA DE NACIMIENTO]],Tabla1[[#This Row],[FECHA ACTUAL]],"Y")</f>
        <v>28</v>
      </c>
      <c r="K2594" s="24" t="s">
        <v>73</v>
      </c>
      <c r="L2594" s="24" t="s">
        <v>112</v>
      </c>
      <c r="M2594" s="24">
        <v>0</v>
      </c>
      <c r="N2594" s="24">
        <v>0</v>
      </c>
      <c r="O2594" s="24">
        <v>3</v>
      </c>
      <c r="P2594" s="24" t="s">
        <v>101</v>
      </c>
      <c r="Q2594" s="23">
        <v>34877</v>
      </c>
      <c r="R2594" s="24" t="s">
        <v>2591</v>
      </c>
      <c r="S2594" s="25">
        <v>45119</v>
      </c>
      <c r="T2594" s="24"/>
      <c r="U2594" s="24">
        <v>3133408019</v>
      </c>
      <c r="V2594" s="33" t="s">
        <v>14424</v>
      </c>
      <c r="W2594" s="24" t="s">
        <v>14425</v>
      </c>
      <c r="X2594" s="24" t="s">
        <v>14426</v>
      </c>
      <c r="Y2594" s="24" t="s">
        <v>14427</v>
      </c>
      <c r="Z2594" s="24" t="s">
        <v>13095</v>
      </c>
      <c r="AA2594" s="24">
        <v>3105611215</v>
      </c>
      <c r="AB2594" s="24" t="s">
        <v>77</v>
      </c>
      <c r="AC2594" s="24" t="s">
        <v>77</v>
      </c>
      <c r="AD2594" s="24" t="s">
        <v>77</v>
      </c>
      <c r="AE2594" s="26" t="s">
        <v>151</v>
      </c>
      <c r="AF2594" s="26"/>
      <c r="AG2594" s="26"/>
      <c r="AH2594" s="27" t="s">
        <v>3042</v>
      </c>
      <c r="AI2594" s="27" t="s">
        <v>9232</v>
      </c>
      <c r="AJ2594" s="27" t="s">
        <v>9317</v>
      </c>
      <c r="AK2594" s="24" t="s">
        <v>121</v>
      </c>
      <c r="AL2594" s="24" t="s">
        <v>7086</v>
      </c>
      <c r="AM2594" s="23">
        <v>44319</v>
      </c>
      <c r="AN2594" s="28">
        <v>908526</v>
      </c>
      <c r="AO2594" s="28">
        <v>106454</v>
      </c>
      <c r="AP2594" s="24"/>
      <c r="AQ2594" s="24"/>
      <c r="AR2594" s="24"/>
      <c r="AS2594" s="24"/>
      <c r="AT2594" s="24"/>
      <c r="AU2594" s="24"/>
      <c r="AV2594" s="24"/>
      <c r="AW2594" s="24">
        <v>0</v>
      </c>
      <c r="AX2594" s="24"/>
      <c r="AY2594" s="24"/>
      <c r="AZ2594" s="24"/>
      <c r="BA2594" s="24"/>
      <c r="BB2594" s="24"/>
      <c r="BC2594" s="24"/>
      <c r="BD2594" s="24">
        <v>0</v>
      </c>
      <c r="BE2594" s="24">
        <v>0</v>
      </c>
      <c r="BF2594" s="23"/>
      <c r="BG2594" s="23"/>
      <c r="BH2594" s="23">
        <v>44366</v>
      </c>
      <c r="BI2594" s="26" t="s">
        <v>466</v>
      </c>
      <c r="BJ2594" s="26" t="s">
        <v>273</v>
      </c>
      <c r="BK2594" s="29">
        <v>0</v>
      </c>
      <c r="BL2594" s="24" t="s">
        <v>129</v>
      </c>
      <c r="BM2594" s="22" t="str">
        <f ca="1">+IF(Tabla1[[#This Row],[FECHA INGRESO]]&gt;=44986,IF((TODAY()-Tabla1[[#This Row],[FECHA INGRESO]])&gt;=50,"ALERTA","TODAVÍA FALTA"),"N/A")</f>
        <v>N/A</v>
      </c>
      <c r="BN2594" s="7">
        <f>IFERROR((_xlfn.DAYS(Tabla1[[#This Row],[FECHA INGRESO]],Tabla1[[#This Row],[FECHA RETIRO]]))/30,"")</f>
        <v>-1.5666666666666667</v>
      </c>
    </row>
    <row r="2595" spans="1:66" x14ac:dyDescent="0.35">
      <c r="A2595" s="34">
        <v>79662807</v>
      </c>
      <c r="B2595" s="22" t="s">
        <v>14428</v>
      </c>
      <c r="C2595" s="23">
        <v>44319</v>
      </c>
      <c r="D2595" s="23" t="s">
        <v>4008</v>
      </c>
      <c r="E2595" s="24" t="s">
        <v>94</v>
      </c>
      <c r="F2595" s="23" t="s">
        <v>111</v>
      </c>
      <c r="G2595" s="24"/>
      <c r="H2595" s="24">
        <v>24105764306</v>
      </c>
      <c r="I2595" s="24" t="s">
        <v>72</v>
      </c>
      <c r="J2595" s="24">
        <f>DATEDIF(Tabla1[[#This Row],[FECHA DE NACIMIENTO]],Tabla1[[#This Row],[FECHA ACTUAL]],"Y")</f>
        <v>47</v>
      </c>
      <c r="K2595" s="24" t="s">
        <v>320</v>
      </c>
      <c r="L2595" s="24" t="s">
        <v>112</v>
      </c>
      <c r="M2595" s="24">
        <v>0</v>
      </c>
      <c r="N2595" s="24">
        <v>1</v>
      </c>
      <c r="O2595" s="24">
        <v>2</v>
      </c>
      <c r="P2595" s="24" t="s">
        <v>101</v>
      </c>
      <c r="Q2595" s="23">
        <v>27649</v>
      </c>
      <c r="R2595" s="24" t="s">
        <v>76</v>
      </c>
      <c r="S2595" s="25">
        <v>45119</v>
      </c>
      <c r="T2595" s="24"/>
      <c r="U2595" s="24">
        <v>3123158493</v>
      </c>
      <c r="V2595" s="33" t="s">
        <v>14429</v>
      </c>
      <c r="W2595" s="24" t="s">
        <v>14430</v>
      </c>
      <c r="X2595" s="24" t="s">
        <v>12093</v>
      </c>
      <c r="Y2595" s="24" t="s">
        <v>14431</v>
      </c>
      <c r="Z2595" s="24" t="s">
        <v>13448</v>
      </c>
      <c r="AA2595" s="24">
        <v>3105510815</v>
      </c>
      <c r="AB2595" s="24" t="s">
        <v>77</v>
      </c>
      <c r="AC2595" s="24" t="s">
        <v>77</v>
      </c>
      <c r="AD2595" s="24" t="s">
        <v>77</v>
      </c>
      <c r="AE2595" s="26" t="s">
        <v>151</v>
      </c>
      <c r="AF2595" s="26"/>
      <c r="AG2595" s="26"/>
      <c r="AH2595" s="27" t="s">
        <v>3042</v>
      </c>
      <c r="AI2595" s="27" t="s">
        <v>9232</v>
      </c>
      <c r="AJ2595" s="27" t="s">
        <v>9317</v>
      </c>
      <c r="AK2595" s="24" t="s">
        <v>121</v>
      </c>
      <c r="AL2595" s="24" t="s">
        <v>7086</v>
      </c>
      <c r="AM2595" s="23">
        <v>44319</v>
      </c>
      <c r="AN2595" s="28">
        <v>908526</v>
      </c>
      <c r="AO2595" s="28">
        <v>106454</v>
      </c>
      <c r="AP2595" s="24"/>
      <c r="AQ2595" s="24"/>
      <c r="AR2595" s="24"/>
      <c r="AS2595" s="24"/>
      <c r="AT2595" s="24"/>
      <c r="AU2595" s="24"/>
      <c r="AV2595" s="24"/>
      <c r="AW2595" s="24">
        <v>0</v>
      </c>
      <c r="AX2595" s="24"/>
      <c r="AY2595" s="24"/>
      <c r="AZ2595" s="24"/>
      <c r="BA2595" s="24"/>
      <c r="BB2595" s="24"/>
      <c r="BC2595" s="24"/>
      <c r="BD2595" s="24">
        <v>0</v>
      </c>
      <c r="BE2595" s="24">
        <v>0</v>
      </c>
      <c r="BF2595" s="23"/>
      <c r="BG2595" s="23"/>
      <c r="BH2595" s="23">
        <v>44469</v>
      </c>
      <c r="BI2595" s="26" t="s">
        <v>466</v>
      </c>
      <c r="BJ2595" s="26" t="s">
        <v>273</v>
      </c>
      <c r="BK2595" s="29">
        <v>0</v>
      </c>
      <c r="BL2595" s="24" t="s">
        <v>129</v>
      </c>
      <c r="BM2595" s="22" t="str">
        <f ca="1">+IF(Tabla1[[#This Row],[FECHA INGRESO]]&gt;=44986,IF((TODAY()-Tabla1[[#This Row],[FECHA INGRESO]])&gt;=50,"ALERTA","TODAVÍA FALTA"),"N/A")</f>
        <v>N/A</v>
      </c>
      <c r="BN2595" s="7">
        <f>IFERROR((_xlfn.DAYS(Tabla1[[#This Row],[FECHA INGRESO]],Tabla1[[#This Row],[FECHA RETIRO]]))/30,"")</f>
        <v>-5</v>
      </c>
    </row>
    <row r="2596" spans="1:66" x14ac:dyDescent="0.35">
      <c r="A2596" s="21">
        <v>1022413312</v>
      </c>
      <c r="B2596" s="22" t="s">
        <v>14432</v>
      </c>
      <c r="C2596" s="23">
        <v>44319</v>
      </c>
      <c r="D2596" s="23" t="s">
        <v>266</v>
      </c>
      <c r="E2596" s="23" t="s">
        <v>111</v>
      </c>
      <c r="F2596" s="23" t="s">
        <v>111</v>
      </c>
      <c r="G2596" s="24"/>
      <c r="H2596" s="24">
        <v>24105754501</v>
      </c>
      <c r="I2596" s="24" t="s">
        <v>95</v>
      </c>
      <c r="J2596" s="24">
        <f>DATEDIF(Tabla1[[#This Row],[FECHA DE NACIMIENTO]],Tabla1[[#This Row],[FECHA ACTUAL]],"Y")</f>
        <v>27</v>
      </c>
      <c r="K2596" s="24" t="s">
        <v>96</v>
      </c>
      <c r="L2596" s="24" t="s">
        <v>234</v>
      </c>
      <c r="M2596" s="24">
        <v>1</v>
      </c>
      <c r="N2596" s="24">
        <v>1</v>
      </c>
      <c r="O2596" s="24">
        <v>3</v>
      </c>
      <c r="P2596" s="24" t="s">
        <v>101</v>
      </c>
      <c r="Q2596" s="23">
        <v>35135</v>
      </c>
      <c r="R2596" s="24" t="s">
        <v>76</v>
      </c>
      <c r="S2596" s="25">
        <v>45119</v>
      </c>
      <c r="T2596" s="24"/>
      <c r="U2596" s="24">
        <v>3114458321</v>
      </c>
      <c r="V2596" s="33" t="s">
        <v>14433</v>
      </c>
      <c r="W2596" s="24" t="s">
        <v>14434</v>
      </c>
      <c r="X2596" s="24" t="s">
        <v>730</v>
      </c>
      <c r="Y2596" s="24" t="s">
        <v>10971</v>
      </c>
      <c r="Z2596" s="24" t="s">
        <v>117</v>
      </c>
      <c r="AA2596" s="24">
        <v>3112128280</v>
      </c>
      <c r="AB2596" s="24" t="e">
        <v>#REF!</v>
      </c>
      <c r="AC2596" s="24" t="s">
        <v>101</v>
      </c>
      <c r="AD2596" s="24" t="e">
        <v>#REF!</v>
      </c>
      <c r="AE2596" s="26" t="s">
        <v>194</v>
      </c>
      <c r="AF2596" s="26" t="s">
        <v>395</v>
      </c>
      <c r="AG2596" s="26" t="s">
        <v>9231</v>
      </c>
      <c r="AH2596" s="27" t="s">
        <v>10056</v>
      </c>
      <c r="AI2596" s="27" t="s">
        <v>9232</v>
      </c>
      <c r="AJ2596" s="27" t="s">
        <v>9233</v>
      </c>
      <c r="AK2596" s="24" t="s">
        <v>121</v>
      </c>
      <c r="AL2596" s="24" t="s">
        <v>7086</v>
      </c>
      <c r="AM2596" s="23">
        <v>44319</v>
      </c>
      <c r="AN2596" s="28">
        <v>1160000</v>
      </c>
      <c r="AO2596" s="28">
        <v>140606</v>
      </c>
      <c r="AP2596" s="24">
        <v>0</v>
      </c>
      <c r="AQ2596" s="24">
        <v>0</v>
      </c>
      <c r="AR2596" s="24">
        <v>0</v>
      </c>
      <c r="AS2596" s="24">
        <v>0</v>
      </c>
      <c r="AT2596" s="24">
        <v>0</v>
      </c>
      <c r="AU2596" s="24">
        <v>0</v>
      </c>
      <c r="AV2596" s="24">
        <v>0</v>
      </c>
      <c r="AW2596" s="24">
        <v>0</v>
      </c>
      <c r="AX2596" s="24">
        <v>0</v>
      </c>
      <c r="AY2596" s="24">
        <v>0</v>
      </c>
      <c r="AZ2596" s="24">
        <v>0</v>
      </c>
      <c r="BA2596" s="24">
        <v>0</v>
      </c>
      <c r="BB2596" s="24">
        <v>0</v>
      </c>
      <c r="BC2596" s="24">
        <v>0</v>
      </c>
      <c r="BD2596" s="24">
        <v>0</v>
      </c>
      <c r="BE2596" s="24">
        <v>0</v>
      </c>
      <c r="BF2596" s="23"/>
      <c r="BG2596" s="23"/>
      <c r="BH2596" s="23" t="s">
        <v>75</v>
      </c>
      <c r="BI2596" s="26">
        <v>0</v>
      </c>
      <c r="BJ2596" s="26">
        <v>0</v>
      </c>
      <c r="BK2596" s="29">
        <v>0</v>
      </c>
      <c r="BL2596" s="24" t="s">
        <v>91</v>
      </c>
      <c r="BM2596" s="22" t="str">
        <f ca="1">+IF(Tabla1[[#This Row],[FECHA INGRESO]]&gt;=44986,IF((TODAY()-Tabla1[[#This Row],[FECHA INGRESO]])&gt;=50,"ALERTA","TODAVÍA FALTA"),"N/A")</f>
        <v>N/A</v>
      </c>
      <c r="BN2596" s="7" t="str">
        <f>IFERROR((_xlfn.DAYS(Tabla1[[#This Row],[FECHA INGRESO]],Tabla1[[#This Row],[FECHA RETIRO]]))/30,"")</f>
        <v/>
      </c>
    </row>
    <row r="2597" spans="1:66" x14ac:dyDescent="0.35">
      <c r="A2597" s="21">
        <v>1033819924</v>
      </c>
      <c r="B2597" s="22" t="s">
        <v>14435</v>
      </c>
      <c r="C2597" s="23">
        <v>44321</v>
      </c>
      <c r="D2597" s="23" t="s">
        <v>131</v>
      </c>
      <c r="E2597" s="23" t="s">
        <v>111</v>
      </c>
      <c r="F2597" s="23" t="s">
        <v>70</v>
      </c>
      <c r="G2597" s="24"/>
      <c r="H2597" s="24">
        <v>24105843090</v>
      </c>
      <c r="I2597" s="24" t="s">
        <v>95</v>
      </c>
      <c r="J2597" s="24">
        <f>DATEDIF(Tabla1[[#This Row],[FECHA DE NACIMIENTO]],Tabla1[[#This Row],[FECHA ACTUAL]],"Y")</f>
        <v>23</v>
      </c>
      <c r="K2597" s="24" t="s">
        <v>73</v>
      </c>
      <c r="L2597" s="24" t="s">
        <v>234</v>
      </c>
      <c r="M2597" s="24">
        <v>1</v>
      </c>
      <c r="N2597" s="24">
        <v>1</v>
      </c>
      <c r="O2597" s="24">
        <v>3</v>
      </c>
      <c r="P2597" s="24" t="s">
        <v>101</v>
      </c>
      <c r="Q2597" s="23">
        <v>36462</v>
      </c>
      <c r="R2597" s="24" t="s">
        <v>76</v>
      </c>
      <c r="S2597" s="25">
        <v>45119</v>
      </c>
      <c r="T2597" s="24"/>
      <c r="U2597" s="24">
        <v>3142475269</v>
      </c>
      <c r="V2597" s="33" t="s">
        <v>14436</v>
      </c>
      <c r="W2597" s="24" t="s">
        <v>14437</v>
      </c>
      <c r="X2597" s="24" t="s">
        <v>14438</v>
      </c>
      <c r="Y2597" s="24" t="s">
        <v>14439</v>
      </c>
      <c r="Z2597" s="24" t="s">
        <v>82</v>
      </c>
      <c r="AA2597" s="24">
        <v>3204187714</v>
      </c>
      <c r="AB2597" s="24" t="s">
        <v>101</v>
      </c>
      <c r="AC2597" s="24" t="s">
        <v>83</v>
      </c>
      <c r="AD2597" s="24" t="e">
        <v>#REF!</v>
      </c>
      <c r="AE2597" s="26" t="s">
        <v>102</v>
      </c>
      <c r="AF2597" s="26" t="s">
        <v>14440</v>
      </c>
      <c r="AG2597" s="26" t="s">
        <v>75</v>
      </c>
      <c r="AH2597" s="27" t="s">
        <v>955</v>
      </c>
      <c r="AI2597" s="27" t="s">
        <v>1612</v>
      </c>
      <c r="AJ2597" s="27" t="s">
        <v>487</v>
      </c>
      <c r="AK2597" s="24" t="s">
        <v>121</v>
      </c>
      <c r="AL2597" s="24" t="s">
        <v>7086</v>
      </c>
      <c r="AM2597" s="23">
        <v>44321</v>
      </c>
      <c r="AN2597" s="28">
        <v>1160000</v>
      </c>
      <c r="AO2597" s="28">
        <v>140606</v>
      </c>
      <c r="AP2597" s="24">
        <v>0</v>
      </c>
      <c r="AQ2597" s="24">
        <v>0</v>
      </c>
      <c r="AR2597" s="24">
        <v>0</v>
      </c>
      <c r="AS2597" s="24">
        <v>0</v>
      </c>
      <c r="AT2597" s="24">
        <v>0</v>
      </c>
      <c r="AU2597" s="24">
        <v>0</v>
      </c>
      <c r="AV2597" s="24">
        <v>0</v>
      </c>
      <c r="AW2597" s="24">
        <v>0</v>
      </c>
      <c r="AX2597" s="24">
        <v>0</v>
      </c>
      <c r="AY2597" s="24">
        <v>0</v>
      </c>
      <c r="AZ2597" s="24">
        <v>0</v>
      </c>
      <c r="BA2597" s="24">
        <v>0</v>
      </c>
      <c r="BB2597" s="24">
        <v>0</v>
      </c>
      <c r="BC2597" s="24">
        <v>0</v>
      </c>
      <c r="BD2597" s="24">
        <v>0</v>
      </c>
      <c r="BE2597" s="24">
        <v>0</v>
      </c>
      <c r="BF2597" s="23"/>
      <c r="BG2597" s="23"/>
      <c r="BH2597" s="23" t="s">
        <v>75</v>
      </c>
      <c r="BI2597" s="26">
        <v>0</v>
      </c>
      <c r="BJ2597" s="26">
        <v>0</v>
      </c>
      <c r="BK2597" s="29">
        <v>0</v>
      </c>
      <c r="BL2597" s="24" t="s">
        <v>91</v>
      </c>
      <c r="BM2597" s="22" t="str">
        <f ca="1">+IF(Tabla1[[#This Row],[FECHA INGRESO]]&gt;=44986,IF((TODAY()-Tabla1[[#This Row],[FECHA INGRESO]])&gt;=50,"ALERTA","TODAVÍA FALTA"),"N/A")</f>
        <v>N/A</v>
      </c>
      <c r="BN2597" s="7" t="str">
        <f>IFERROR((_xlfn.DAYS(Tabla1[[#This Row],[FECHA INGRESO]],Tabla1[[#This Row],[FECHA RETIRO]]))/30,"")</f>
        <v/>
      </c>
    </row>
    <row r="2598" spans="1:66" x14ac:dyDescent="0.35">
      <c r="A2598" s="34">
        <v>1000224174</v>
      </c>
      <c r="B2598" s="22" t="s">
        <v>14441</v>
      </c>
      <c r="C2598" s="23">
        <v>44322</v>
      </c>
      <c r="D2598" s="23" t="s">
        <v>93</v>
      </c>
      <c r="E2598" s="23" t="s">
        <v>69</v>
      </c>
      <c r="F2598" s="23" t="s">
        <v>70</v>
      </c>
      <c r="G2598" s="24"/>
      <c r="H2598" s="24">
        <v>24105845135</v>
      </c>
      <c r="I2598" s="24" t="s">
        <v>95</v>
      </c>
      <c r="J2598" s="24">
        <f>DATEDIF(Tabla1[[#This Row],[FECHA DE NACIMIENTO]],Tabla1[[#This Row],[FECHA ACTUAL]],"Y")</f>
        <v>20</v>
      </c>
      <c r="K2598" s="24" t="s">
        <v>320</v>
      </c>
      <c r="L2598" s="24" t="s">
        <v>112</v>
      </c>
      <c r="M2598" s="24">
        <v>0</v>
      </c>
      <c r="N2598" s="24">
        <v>0</v>
      </c>
      <c r="O2598" s="24">
        <v>2</v>
      </c>
      <c r="P2598" s="24" t="s">
        <v>101</v>
      </c>
      <c r="Q2598" s="23">
        <v>37640</v>
      </c>
      <c r="R2598" s="24" t="s">
        <v>76</v>
      </c>
      <c r="S2598" s="25">
        <v>45119</v>
      </c>
      <c r="T2598" s="24"/>
      <c r="U2598" s="24">
        <v>3208594480</v>
      </c>
      <c r="V2598" s="33" t="s">
        <v>14442</v>
      </c>
      <c r="W2598" s="24" t="s">
        <v>14443</v>
      </c>
      <c r="X2598" s="24" t="s">
        <v>14444</v>
      </c>
      <c r="Y2598" s="24" t="s">
        <v>14445</v>
      </c>
      <c r="Z2598" s="24" t="s">
        <v>117</v>
      </c>
      <c r="AA2598" s="24">
        <v>3132034905</v>
      </c>
      <c r="AB2598" s="24" t="s">
        <v>101</v>
      </c>
      <c r="AC2598" s="24" t="s">
        <v>83</v>
      </c>
      <c r="AD2598" s="24" t="e">
        <v>#REF!</v>
      </c>
      <c r="AE2598" s="26" t="s">
        <v>151</v>
      </c>
      <c r="AF2598" s="26"/>
      <c r="AG2598" s="26"/>
      <c r="AH2598" s="27" t="s">
        <v>184</v>
      </c>
      <c r="AI2598" s="27" t="s">
        <v>1612</v>
      </c>
      <c r="AJ2598" s="27" t="s">
        <v>487</v>
      </c>
      <c r="AK2598" s="24" t="s">
        <v>121</v>
      </c>
      <c r="AL2598" s="24" t="s">
        <v>7086</v>
      </c>
      <c r="AM2598" s="23">
        <v>44322</v>
      </c>
      <c r="AN2598" s="28">
        <v>908526</v>
      </c>
      <c r="AO2598" s="28">
        <v>106454</v>
      </c>
      <c r="AP2598" s="24"/>
      <c r="AQ2598" s="24"/>
      <c r="AR2598" s="24"/>
      <c r="AS2598" s="24"/>
      <c r="AT2598" s="24"/>
      <c r="AU2598" s="24"/>
      <c r="AV2598" s="24"/>
      <c r="AW2598" s="24">
        <v>0</v>
      </c>
      <c r="AX2598" s="24"/>
      <c r="AY2598" s="24"/>
      <c r="AZ2598" s="24"/>
      <c r="BA2598" s="24"/>
      <c r="BB2598" s="24"/>
      <c r="BC2598" s="24"/>
      <c r="BD2598" s="24">
        <v>0</v>
      </c>
      <c r="BE2598" s="24">
        <v>0</v>
      </c>
      <c r="BF2598" s="23"/>
      <c r="BG2598" s="23"/>
      <c r="BH2598" s="23">
        <v>44560</v>
      </c>
      <c r="BI2598" s="26" t="s">
        <v>466</v>
      </c>
      <c r="BJ2598" s="26" t="s">
        <v>273</v>
      </c>
      <c r="BK2598" s="29">
        <v>0</v>
      </c>
      <c r="BL2598" s="24" t="s">
        <v>129</v>
      </c>
      <c r="BM2598" s="22" t="str">
        <f ca="1">+IF(Tabla1[[#This Row],[FECHA INGRESO]]&gt;=44986,IF((TODAY()-Tabla1[[#This Row],[FECHA INGRESO]])&gt;=50,"ALERTA","TODAVÍA FALTA"),"N/A")</f>
        <v>N/A</v>
      </c>
      <c r="BN2598" s="7">
        <f>IFERROR((_xlfn.DAYS(Tabla1[[#This Row],[FECHA INGRESO]],Tabla1[[#This Row],[FECHA RETIRO]]))/30,"")</f>
        <v>-7.9333333333333336</v>
      </c>
    </row>
    <row r="2599" spans="1:66" x14ac:dyDescent="0.35">
      <c r="A2599" s="34">
        <v>1000324475</v>
      </c>
      <c r="B2599" s="22" t="s">
        <v>14446</v>
      </c>
      <c r="C2599" s="23">
        <v>44323</v>
      </c>
      <c r="D2599" s="23" t="s">
        <v>131</v>
      </c>
      <c r="E2599" s="23" t="s">
        <v>110</v>
      </c>
      <c r="F2599" s="23" t="s">
        <v>70</v>
      </c>
      <c r="G2599" s="24"/>
      <c r="H2599" s="24">
        <v>24084888103</v>
      </c>
      <c r="I2599" s="24" t="s">
        <v>95</v>
      </c>
      <c r="J2599" s="24">
        <f>DATEDIF(Tabla1[[#This Row],[FECHA DE NACIMIENTO]],Tabla1[[#This Row],[FECHA ACTUAL]],"Y")</f>
        <v>25</v>
      </c>
      <c r="K2599" s="24" t="s">
        <v>73</v>
      </c>
      <c r="L2599" s="24" t="s">
        <v>112</v>
      </c>
      <c r="M2599" s="24">
        <v>0</v>
      </c>
      <c r="N2599" s="24">
        <v>0</v>
      </c>
      <c r="O2599" s="24">
        <v>2</v>
      </c>
      <c r="P2599" s="24" t="s">
        <v>101</v>
      </c>
      <c r="Q2599" s="23">
        <v>35829</v>
      </c>
      <c r="R2599" s="24" t="s">
        <v>76</v>
      </c>
      <c r="S2599" s="25">
        <v>45119</v>
      </c>
      <c r="T2599" s="24"/>
      <c r="U2599" s="24">
        <v>3045589712</v>
      </c>
      <c r="V2599" s="33" t="s">
        <v>14447</v>
      </c>
      <c r="W2599" s="24" t="s">
        <v>14448</v>
      </c>
      <c r="X2599" s="24" t="s">
        <v>14449</v>
      </c>
      <c r="Y2599" s="24" t="s">
        <v>14450</v>
      </c>
      <c r="Z2599" s="24" t="s">
        <v>285</v>
      </c>
      <c r="AA2599" s="24">
        <v>3224827634</v>
      </c>
      <c r="AB2599" s="24" t="s">
        <v>77</v>
      </c>
      <c r="AC2599" s="24" t="s">
        <v>77</v>
      </c>
      <c r="AD2599" s="24" t="s">
        <v>77</v>
      </c>
      <c r="AE2599" s="26" t="s">
        <v>151</v>
      </c>
      <c r="AF2599" s="26"/>
      <c r="AG2599" s="26"/>
      <c r="AH2599" s="27" t="s">
        <v>184</v>
      </c>
      <c r="AI2599" s="27" t="s">
        <v>10123</v>
      </c>
      <c r="AJ2599" s="27" t="s">
        <v>10123</v>
      </c>
      <c r="AK2599" s="24" t="s">
        <v>121</v>
      </c>
      <c r="AL2599" s="24" t="s">
        <v>7086</v>
      </c>
      <c r="AM2599" s="23">
        <v>44323</v>
      </c>
      <c r="AN2599" s="28">
        <v>908526</v>
      </c>
      <c r="AO2599" s="28">
        <v>106454</v>
      </c>
      <c r="AP2599" s="24"/>
      <c r="AQ2599" s="24"/>
      <c r="AR2599" s="24"/>
      <c r="AS2599" s="24"/>
      <c r="AT2599" s="24"/>
      <c r="AU2599" s="24"/>
      <c r="AV2599" s="24"/>
      <c r="AW2599" s="24">
        <v>0</v>
      </c>
      <c r="AX2599" s="24"/>
      <c r="AY2599" s="24"/>
      <c r="AZ2599" s="24"/>
      <c r="BA2599" s="24"/>
      <c r="BB2599" s="24"/>
      <c r="BC2599" s="24"/>
      <c r="BD2599" s="24">
        <v>0</v>
      </c>
      <c r="BE2599" s="24">
        <v>0</v>
      </c>
      <c r="BF2599" s="23"/>
      <c r="BG2599" s="23"/>
      <c r="BH2599" s="23">
        <v>44396</v>
      </c>
      <c r="BI2599" s="26" t="s">
        <v>466</v>
      </c>
      <c r="BJ2599" s="26" t="s">
        <v>14451</v>
      </c>
      <c r="BK2599" s="29">
        <v>0</v>
      </c>
      <c r="BL2599" s="24" t="s">
        <v>129</v>
      </c>
      <c r="BM2599" s="22" t="str">
        <f ca="1">+IF(Tabla1[[#This Row],[FECHA INGRESO]]&gt;=44986,IF((TODAY()-Tabla1[[#This Row],[FECHA INGRESO]])&gt;=50,"ALERTA","TODAVÍA FALTA"),"N/A")</f>
        <v>N/A</v>
      </c>
      <c r="BN2599" s="7">
        <f>IFERROR((_xlfn.DAYS(Tabla1[[#This Row],[FECHA INGRESO]],Tabla1[[#This Row],[FECHA RETIRO]]))/30,"")</f>
        <v>-2.4333333333333331</v>
      </c>
    </row>
    <row r="2600" spans="1:66" x14ac:dyDescent="0.35">
      <c r="A2600" s="34">
        <v>1023917469</v>
      </c>
      <c r="B2600" s="22" t="s">
        <v>14452</v>
      </c>
      <c r="C2600" s="23">
        <v>44323</v>
      </c>
      <c r="D2600" s="23" t="s">
        <v>93</v>
      </c>
      <c r="E2600" s="23" t="s">
        <v>110</v>
      </c>
      <c r="F2600" s="23" t="s">
        <v>70</v>
      </c>
      <c r="G2600" s="24"/>
      <c r="H2600" s="24">
        <v>24105817192</v>
      </c>
      <c r="I2600" s="24" t="s">
        <v>95</v>
      </c>
      <c r="J2600" s="24">
        <f>DATEDIF(Tabla1[[#This Row],[FECHA DE NACIMIENTO]],Tabla1[[#This Row],[FECHA ACTUAL]],"Y")</f>
        <v>31</v>
      </c>
      <c r="K2600" s="24" t="s">
        <v>73</v>
      </c>
      <c r="L2600" s="24" t="s">
        <v>234</v>
      </c>
      <c r="M2600" s="24">
        <v>2</v>
      </c>
      <c r="N2600" s="24">
        <v>2</v>
      </c>
      <c r="O2600" s="24">
        <v>2</v>
      </c>
      <c r="P2600" s="24" t="s">
        <v>101</v>
      </c>
      <c r="Q2600" s="23">
        <v>33779</v>
      </c>
      <c r="R2600" s="24" t="s">
        <v>76</v>
      </c>
      <c r="S2600" s="25">
        <v>45119</v>
      </c>
      <c r="T2600" s="24">
        <v>3626897</v>
      </c>
      <c r="U2600" s="24">
        <v>3228990492</v>
      </c>
      <c r="V2600" s="33" t="s">
        <v>14453</v>
      </c>
      <c r="W2600" s="24" t="s">
        <v>14454</v>
      </c>
      <c r="X2600" s="24" t="s">
        <v>3388</v>
      </c>
      <c r="Y2600" s="24" t="s">
        <v>14455</v>
      </c>
      <c r="Z2600" s="24" t="s">
        <v>117</v>
      </c>
      <c r="AA2600" s="24">
        <v>3204486900</v>
      </c>
      <c r="AB2600" s="24" t="s">
        <v>77</v>
      </c>
      <c r="AC2600" s="24" t="s">
        <v>77</v>
      </c>
      <c r="AD2600" s="24" t="s">
        <v>77</v>
      </c>
      <c r="AE2600" s="26" t="s">
        <v>151</v>
      </c>
      <c r="AF2600" s="26"/>
      <c r="AG2600" s="26"/>
      <c r="AH2600" s="27" t="s">
        <v>184</v>
      </c>
      <c r="AI2600" s="27" t="s">
        <v>10123</v>
      </c>
      <c r="AJ2600" s="27" t="s">
        <v>10123</v>
      </c>
      <c r="AK2600" s="24" t="s">
        <v>121</v>
      </c>
      <c r="AL2600" s="24" t="s">
        <v>7086</v>
      </c>
      <c r="AM2600" s="23">
        <v>44323</v>
      </c>
      <c r="AN2600" s="28">
        <v>908526</v>
      </c>
      <c r="AO2600" s="28">
        <v>106454</v>
      </c>
      <c r="AP2600" s="24"/>
      <c r="AQ2600" s="24"/>
      <c r="AR2600" s="24"/>
      <c r="AS2600" s="24"/>
      <c r="AT2600" s="24"/>
      <c r="AU2600" s="24"/>
      <c r="AV2600" s="24" t="e">
        <v>#N/A</v>
      </c>
      <c r="AW2600" s="24">
        <v>0</v>
      </c>
      <c r="AX2600" s="24"/>
      <c r="AY2600" s="24"/>
      <c r="AZ2600" s="24"/>
      <c r="BA2600" s="24"/>
      <c r="BB2600" s="24"/>
      <c r="BC2600" s="24"/>
      <c r="BD2600" s="24">
        <v>0</v>
      </c>
      <c r="BE2600" s="24">
        <v>0</v>
      </c>
      <c r="BF2600" s="23"/>
      <c r="BG2600" s="23"/>
      <c r="BH2600" s="23">
        <v>44329</v>
      </c>
      <c r="BI2600" s="26" t="s">
        <v>466</v>
      </c>
      <c r="BJ2600" s="26" t="s">
        <v>14456</v>
      </c>
      <c r="BK2600" s="29">
        <v>0</v>
      </c>
      <c r="BL2600" s="24" t="s">
        <v>129</v>
      </c>
      <c r="BM2600" s="22" t="str">
        <f ca="1">+IF(Tabla1[[#This Row],[FECHA INGRESO]]&gt;=44986,IF((TODAY()-Tabla1[[#This Row],[FECHA INGRESO]])&gt;=50,"ALERTA","TODAVÍA FALTA"),"N/A")</f>
        <v>N/A</v>
      </c>
      <c r="BN2600" s="7">
        <f>IFERROR((_xlfn.DAYS(Tabla1[[#This Row],[FECHA INGRESO]],Tabla1[[#This Row],[FECHA RETIRO]]))/30,"")</f>
        <v>-0.2</v>
      </c>
    </row>
    <row r="2601" spans="1:66" x14ac:dyDescent="0.35">
      <c r="A2601" s="34">
        <v>1024562483</v>
      </c>
      <c r="B2601" s="22" t="s">
        <v>14457</v>
      </c>
      <c r="C2601" s="23">
        <v>44326</v>
      </c>
      <c r="D2601" s="23" t="s">
        <v>93</v>
      </c>
      <c r="E2601" s="23" t="s">
        <v>111</v>
      </c>
      <c r="F2601" s="23" t="s">
        <v>70</v>
      </c>
      <c r="G2601" s="24"/>
      <c r="H2601" s="24">
        <v>24105836650</v>
      </c>
      <c r="I2601" s="24" t="s">
        <v>95</v>
      </c>
      <c r="J2601" s="24">
        <f>DATEDIF(Tabla1[[#This Row],[FECHA DE NACIMIENTO]],Tabla1[[#This Row],[FECHA ACTUAL]],"Y")</f>
        <v>28</v>
      </c>
      <c r="K2601" s="24" t="s">
        <v>73</v>
      </c>
      <c r="L2601" s="24" t="s">
        <v>234</v>
      </c>
      <c r="M2601" s="24">
        <v>1</v>
      </c>
      <c r="N2601" s="24">
        <v>1</v>
      </c>
      <c r="O2601" s="24">
        <v>2</v>
      </c>
      <c r="P2601" s="24" t="s">
        <v>101</v>
      </c>
      <c r="Q2601" s="23">
        <v>34776</v>
      </c>
      <c r="R2601" s="24" t="s">
        <v>76</v>
      </c>
      <c r="S2601" s="25">
        <v>45119</v>
      </c>
      <c r="T2601" s="24"/>
      <c r="U2601" s="24">
        <v>3143913588</v>
      </c>
      <c r="V2601" s="33" t="s">
        <v>14458</v>
      </c>
      <c r="W2601" s="24" t="s">
        <v>14459</v>
      </c>
      <c r="X2601" s="24" t="s">
        <v>12898</v>
      </c>
      <c r="Y2601" s="24" t="s">
        <v>14460</v>
      </c>
      <c r="Z2601" s="24" t="s">
        <v>82</v>
      </c>
      <c r="AA2601" s="24">
        <v>3142522048</v>
      </c>
      <c r="AB2601" s="24" t="s">
        <v>83</v>
      </c>
      <c r="AC2601" s="24" t="s">
        <v>83</v>
      </c>
      <c r="AD2601" s="24" t="e">
        <v>#REF!</v>
      </c>
      <c r="AE2601" s="26" t="s">
        <v>183</v>
      </c>
      <c r="AF2601" s="26" t="s">
        <v>14461</v>
      </c>
      <c r="AG2601" s="26" t="s">
        <v>14462</v>
      </c>
      <c r="AH2601" s="27" t="s">
        <v>12037</v>
      </c>
      <c r="AI2601" s="27" t="s">
        <v>1432</v>
      </c>
      <c r="AJ2601" s="27" t="s">
        <v>1432</v>
      </c>
      <c r="AK2601" s="24" t="s">
        <v>89</v>
      </c>
      <c r="AL2601" s="24" t="s">
        <v>7086</v>
      </c>
      <c r="AM2601" s="23">
        <v>44326</v>
      </c>
      <c r="AN2601" s="28">
        <v>1048959</v>
      </c>
      <c r="AO2601" s="28">
        <v>117172</v>
      </c>
      <c r="AP2601" s="24" t="s">
        <v>14463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v>0</v>
      </c>
      <c r="BE2601" s="24">
        <v>0</v>
      </c>
      <c r="BF2601" s="23"/>
      <c r="BG2601" s="23"/>
      <c r="BH2601" s="23">
        <v>44644</v>
      </c>
      <c r="BI2601" s="26" t="s">
        <v>466</v>
      </c>
      <c r="BJ2601" s="26" t="s">
        <v>273</v>
      </c>
      <c r="BK2601" s="29">
        <v>0</v>
      </c>
      <c r="BL2601" s="24" t="s">
        <v>129</v>
      </c>
      <c r="BM2601" s="22" t="str">
        <f ca="1">+IF(Tabla1[[#This Row],[FECHA INGRESO]]&gt;=44986,IF((TODAY()-Tabla1[[#This Row],[FECHA INGRESO]])&gt;=50,"ALERTA","TODAVÍA FALTA"),"N/A")</f>
        <v>N/A</v>
      </c>
      <c r="BN2601" s="7">
        <f>IFERROR((_xlfn.DAYS(Tabla1[[#This Row],[FECHA INGRESO]],Tabla1[[#This Row],[FECHA RETIRO]]))/30,"")</f>
        <v>-10.6</v>
      </c>
    </row>
    <row r="2602" spans="1:66" x14ac:dyDescent="0.35">
      <c r="A2602" s="34">
        <v>1013683760</v>
      </c>
      <c r="B2602" s="22" t="s">
        <v>14464</v>
      </c>
      <c r="C2602" s="23">
        <v>44326</v>
      </c>
      <c r="D2602" s="23" t="s">
        <v>4008</v>
      </c>
      <c r="E2602" s="23" t="s">
        <v>111</v>
      </c>
      <c r="F2602" s="23" t="s">
        <v>70</v>
      </c>
      <c r="G2602" s="24"/>
      <c r="H2602" s="24">
        <v>24105840130</v>
      </c>
      <c r="I2602" s="24" t="s">
        <v>95</v>
      </c>
      <c r="J2602" s="24">
        <f>DATEDIF(Tabla1[[#This Row],[FECHA DE NACIMIENTO]],Tabla1[[#This Row],[FECHA ACTUAL]],"Y")</f>
        <v>24</v>
      </c>
      <c r="K2602" s="24" t="s">
        <v>73</v>
      </c>
      <c r="L2602" s="24" t="s">
        <v>112</v>
      </c>
      <c r="M2602" s="24">
        <v>0</v>
      </c>
      <c r="N2602" s="24">
        <v>0</v>
      </c>
      <c r="O2602" s="24">
        <v>2</v>
      </c>
      <c r="P2602" s="24" t="s">
        <v>101</v>
      </c>
      <c r="Q2602" s="23">
        <v>36054</v>
      </c>
      <c r="R2602" s="24" t="s">
        <v>76</v>
      </c>
      <c r="S2602" s="25">
        <v>45119</v>
      </c>
      <c r="T2602" s="24"/>
      <c r="U2602" s="24">
        <v>3224784031</v>
      </c>
      <c r="V2602" s="33" t="s">
        <v>14465</v>
      </c>
      <c r="W2602" s="24" t="s">
        <v>14466</v>
      </c>
      <c r="X2602" s="24" t="s">
        <v>8275</v>
      </c>
      <c r="Y2602" s="24" t="s">
        <v>14467</v>
      </c>
      <c r="Z2602" s="24" t="s">
        <v>117</v>
      </c>
      <c r="AA2602" s="24">
        <v>3213478096</v>
      </c>
      <c r="AB2602" s="24" t="s">
        <v>101</v>
      </c>
      <c r="AC2602" s="24" t="s">
        <v>83</v>
      </c>
      <c r="AD2602" s="24" t="e">
        <v>#REF!</v>
      </c>
      <c r="AE2602" s="26" t="s">
        <v>183</v>
      </c>
      <c r="AF2602" s="26"/>
      <c r="AG2602" s="26"/>
      <c r="AH2602" s="27" t="s">
        <v>184</v>
      </c>
      <c r="AI2602" s="27" t="s">
        <v>5470</v>
      </c>
      <c r="AJ2602" s="27" t="s">
        <v>5470</v>
      </c>
      <c r="AK2602" s="24" t="s">
        <v>121</v>
      </c>
      <c r="AL2602" s="24" t="s">
        <v>7086</v>
      </c>
      <c r="AM2602" s="23">
        <v>44326</v>
      </c>
      <c r="AN2602" s="28">
        <v>1000000</v>
      </c>
      <c r="AO2602" s="28">
        <v>117172</v>
      </c>
      <c r="AP2602" s="24"/>
      <c r="AQ2602" s="24"/>
      <c r="AR2602" s="24"/>
      <c r="AS2602" s="24"/>
      <c r="AT2602" s="24"/>
      <c r="AU2602" s="24"/>
      <c r="AV2602" s="24"/>
      <c r="AW2602" s="24">
        <v>0</v>
      </c>
      <c r="AX2602" s="24"/>
      <c r="AY2602" s="24"/>
      <c r="AZ2602" s="24"/>
      <c r="BA2602" s="24"/>
      <c r="BB2602" s="24"/>
      <c r="BC2602" s="24"/>
      <c r="BD2602" s="24">
        <v>0</v>
      </c>
      <c r="BE2602" s="24">
        <v>0</v>
      </c>
      <c r="BF2602" s="23"/>
      <c r="BG2602" s="23"/>
      <c r="BH2602" s="23">
        <v>44607</v>
      </c>
      <c r="BI2602" s="26" t="s">
        <v>466</v>
      </c>
      <c r="BJ2602" s="26" t="s">
        <v>3469</v>
      </c>
      <c r="BK2602" s="29">
        <v>0</v>
      </c>
      <c r="BL2602" s="24" t="s">
        <v>129</v>
      </c>
      <c r="BM2602" s="22" t="str">
        <f ca="1">+IF(Tabla1[[#This Row],[FECHA INGRESO]]&gt;=44986,IF((TODAY()-Tabla1[[#This Row],[FECHA INGRESO]])&gt;=50,"ALERTA","TODAVÍA FALTA"),"N/A")</f>
        <v>N/A</v>
      </c>
      <c r="BN2602" s="7">
        <f>IFERROR((_xlfn.DAYS(Tabla1[[#This Row],[FECHA INGRESO]],Tabla1[[#This Row],[FECHA RETIRO]]))/30,"")</f>
        <v>-9.3666666666666671</v>
      </c>
    </row>
    <row r="2603" spans="1:66" x14ac:dyDescent="0.35">
      <c r="A2603" s="34">
        <v>1053342668</v>
      </c>
      <c r="B2603" s="22" t="s">
        <v>14468</v>
      </c>
      <c r="C2603" s="23">
        <v>44326</v>
      </c>
      <c r="D2603" s="23" t="s">
        <v>266</v>
      </c>
      <c r="E2603" s="23" t="s">
        <v>111</v>
      </c>
      <c r="F2603" s="23" t="s">
        <v>70</v>
      </c>
      <c r="G2603" s="24"/>
      <c r="H2603" s="24">
        <v>24105842857</v>
      </c>
      <c r="I2603" s="24" t="s">
        <v>95</v>
      </c>
      <c r="J2603" s="24">
        <f>DATEDIF(Tabla1[[#This Row],[FECHA DE NACIMIENTO]],Tabla1[[#This Row],[FECHA ACTUAL]],"Y")</f>
        <v>29</v>
      </c>
      <c r="K2603" s="24" t="s">
        <v>385</v>
      </c>
      <c r="L2603" s="24" t="s">
        <v>234</v>
      </c>
      <c r="M2603" s="24">
        <v>2</v>
      </c>
      <c r="N2603" s="24">
        <v>2</v>
      </c>
      <c r="O2603" s="24">
        <v>2</v>
      </c>
      <c r="P2603" s="24" t="s">
        <v>101</v>
      </c>
      <c r="Q2603" s="23">
        <v>34397</v>
      </c>
      <c r="R2603" s="24" t="s">
        <v>2551</v>
      </c>
      <c r="S2603" s="25">
        <v>45119</v>
      </c>
      <c r="T2603" s="24"/>
      <c r="U2603" s="24">
        <v>3046632632</v>
      </c>
      <c r="V2603" s="33" t="s">
        <v>14469</v>
      </c>
      <c r="W2603" s="24" t="s">
        <v>14470</v>
      </c>
      <c r="X2603" s="24" t="s">
        <v>9304</v>
      </c>
      <c r="Y2603" s="24" t="s">
        <v>14471</v>
      </c>
      <c r="Z2603" s="24" t="s">
        <v>13889</v>
      </c>
      <c r="AA2603" s="24">
        <v>3212757170</v>
      </c>
      <c r="AB2603" s="24" t="s">
        <v>77</v>
      </c>
      <c r="AC2603" s="24" t="s">
        <v>77</v>
      </c>
      <c r="AD2603" s="24" t="s">
        <v>77</v>
      </c>
      <c r="AE2603" s="26" t="s">
        <v>183</v>
      </c>
      <c r="AF2603" s="26"/>
      <c r="AG2603" s="26"/>
      <c r="AH2603" s="27" t="s">
        <v>184</v>
      </c>
      <c r="AI2603" s="27" t="s">
        <v>5470</v>
      </c>
      <c r="AJ2603" s="27" t="s">
        <v>5470</v>
      </c>
      <c r="AK2603" s="24" t="s">
        <v>121</v>
      </c>
      <c r="AL2603" s="24" t="s">
        <v>7086</v>
      </c>
      <c r="AM2603" s="23">
        <v>44326</v>
      </c>
      <c r="AN2603" s="28">
        <v>908526</v>
      </c>
      <c r="AO2603" s="28">
        <v>106454</v>
      </c>
      <c r="AP2603" s="24"/>
      <c r="AQ2603" s="24"/>
      <c r="AR2603" s="24"/>
      <c r="AS2603" s="24"/>
      <c r="AT2603" s="24"/>
      <c r="AU2603" s="24"/>
      <c r="AV2603" s="24"/>
      <c r="AW2603" s="24">
        <v>0</v>
      </c>
      <c r="AX2603" s="24"/>
      <c r="AY2603" s="24"/>
      <c r="AZ2603" s="24"/>
      <c r="BA2603" s="24"/>
      <c r="BB2603" s="24"/>
      <c r="BC2603" s="24"/>
      <c r="BD2603" s="24">
        <v>0</v>
      </c>
      <c r="BE2603" s="24">
        <v>0</v>
      </c>
      <c r="BF2603" s="23"/>
      <c r="BG2603" s="23"/>
      <c r="BH2603" s="23">
        <v>44349</v>
      </c>
      <c r="BI2603" s="26" t="s">
        <v>466</v>
      </c>
      <c r="BJ2603" s="26" t="s">
        <v>941</v>
      </c>
      <c r="BK2603" s="29">
        <v>0</v>
      </c>
      <c r="BL2603" s="24" t="s">
        <v>129</v>
      </c>
      <c r="BM2603" s="22" t="str">
        <f ca="1">+IF(Tabla1[[#This Row],[FECHA INGRESO]]&gt;=44986,IF((TODAY()-Tabla1[[#This Row],[FECHA INGRESO]])&gt;=50,"ALERTA","TODAVÍA FALTA"),"N/A")</f>
        <v>N/A</v>
      </c>
      <c r="BN2603" s="7">
        <f>IFERROR((_xlfn.DAYS(Tabla1[[#This Row],[FECHA INGRESO]],Tabla1[[#This Row],[FECHA RETIRO]]))/30,"")</f>
        <v>-0.76666666666666672</v>
      </c>
    </row>
    <row r="2604" spans="1:66" x14ac:dyDescent="0.35">
      <c r="A2604" s="21">
        <v>1030562887</v>
      </c>
      <c r="B2604" s="22" t="s">
        <v>14472</v>
      </c>
      <c r="C2604" s="23">
        <v>44326</v>
      </c>
      <c r="D2604" s="23" t="s">
        <v>266</v>
      </c>
      <c r="E2604" s="23" t="s">
        <v>69</v>
      </c>
      <c r="F2604" s="23" t="s">
        <v>70</v>
      </c>
      <c r="G2604" s="24"/>
      <c r="H2604" s="24">
        <v>24105838517</v>
      </c>
      <c r="I2604" s="24" t="s">
        <v>95</v>
      </c>
      <c r="J2604" s="24">
        <f>DATEDIF(Tabla1[[#This Row],[FECHA DE NACIMIENTO]],Tabla1[[#This Row],[FECHA ACTUAL]],"Y")</f>
        <v>33</v>
      </c>
      <c r="K2604" s="24" t="s">
        <v>73</v>
      </c>
      <c r="L2604" s="24" t="s">
        <v>112</v>
      </c>
      <c r="M2604" s="24">
        <v>1</v>
      </c>
      <c r="N2604" s="24">
        <v>1</v>
      </c>
      <c r="O2604" s="24">
        <v>3</v>
      </c>
      <c r="P2604" s="24" t="s">
        <v>101</v>
      </c>
      <c r="Q2604" s="23">
        <v>32784</v>
      </c>
      <c r="R2604" s="24" t="s">
        <v>76</v>
      </c>
      <c r="S2604" s="25">
        <v>45119</v>
      </c>
      <c r="T2604" s="24">
        <v>2735661</v>
      </c>
      <c r="U2604" s="24">
        <v>3246034506</v>
      </c>
      <c r="V2604" s="33" t="s">
        <v>14473</v>
      </c>
      <c r="W2604" s="24" t="s">
        <v>14474</v>
      </c>
      <c r="X2604" s="24" t="s">
        <v>14475</v>
      </c>
      <c r="Y2604" s="24" t="s">
        <v>14476</v>
      </c>
      <c r="Z2604" s="24" t="s">
        <v>117</v>
      </c>
      <c r="AA2604" s="24">
        <v>3106783959</v>
      </c>
      <c r="AB2604" s="24" t="s">
        <v>101</v>
      </c>
      <c r="AC2604" s="24" t="s">
        <v>83</v>
      </c>
      <c r="AD2604" s="24" t="e">
        <v>#REF!</v>
      </c>
      <c r="AE2604" s="26" t="s">
        <v>151</v>
      </c>
      <c r="AF2604" s="26"/>
      <c r="AG2604" s="26" t="s">
        <v>14477</v>
      </c>
      <c r="AH2604" s="27" t="s">
        <v>184</v>
      </c>
      <c r="AI2604" s="27" t="s">
        <v>1612</v>
      </c>
      <c r="AJ2604" s="27" t="s">
        <v>487</v>
      </c>
      <c r="AK2604" s="24" t="s">
        <v>121</v>
      </c>
      <c r="AL2604" s="24" t="s">
        <v>7086</v>
      </c>
      <c r="AM2604" s="23">
        <v>44326</v>
      </c>
      <c r="AN2604" s="28">
        <v>1160000</v>
      </c>
      <c r="AO2604" s="28">
        <v>140606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v>0</v>
      </c>
      <c r="BE2604" s="24">
        <v>0</v>
      </c>
      <c r="BF2604" s="23"/>
      <c r="BG2604" s="23"/>
      <c r="BH2604" s="23">
        <v>44946</v>
      </c>
      <c r="BI2604" s="26" t="s">
        <v>466</v>
      </c>
      <c r="BJ2604" s="26" t="s">
        <v>3469</v>
      </c>
      <c r="BK2604" s="29">
        <v>0</v>
      </c>
      <c r="BL2604" s="24" t="s">
        <v>129</v>
      </c>
      <c r="BM2604" s="22" t="str">
        <f ca="1">+IF(Tabla1[[#This Row],[FECHA INGRESO]]&gt;=44986,IF((TODAY()-Tabla1[[#This Row],[FECHA INGRESO]])&gt;=50,"ALERTA","TODAVÍA FALTA"),"N/A")</f>
        <v>N/A</v>
      </c>
      <c r="BN2604" s="7">
        <f>IFERROR((_xlfn.DAYS(Tabla1[[#This Row],[FECHA INGRESO]],Tabla1[[#This Row],[FECHA RETIRO]]))/30,"")</f>
        <v>-20.666666666666668</v>
      </c>
    </row>
    <row r="2605" spans="1:66" x14ac:dyDescent="0.35">
      <c r="A2605" s="64">
        <v>1000118721</v>
      </c>
      <c r="B2605" s="22" t="s">
        <v>14478</v>
      </c>
      <c r="C2605" s="23">
        <v>44326</v>
      </c>
      <c r="D2605" s="23" t="s">
        <v>157</v>
      </c>
      <c r="E2605" s="23" t="s">
        <v>111</v>
      </c>
      <c r="F2605" s="23" t="s">
        <v>70</v>
      </c>
      <c r="G2605" s="24"/>
      <c r="H2605" s="24">
        <v>24105839596</v>
      </c>
      <c r="I2605" s="24" t="s">
        <v>95</v>
      </c>
      <c r="J2605" s="24">
        <f>DATEDIF(Tabla1[[#This Row],[FECHA DE NACIMIENTO]],Tabla1[[#This Row],[FECHA ACTUAL]],"Y")</f>
        <v>22</v>
      </c>
      <c r="K2605" s="24" t="s">
        <v>73</v>
      </c>
      <c r="L2605" s="24" t="s">
        <v>112</v>
      </c>
      <c r="M2605" s="24">
        <v>0</v>
      </c>
      <c r="N2605" s="24">
        <v>1</v>
      </c>
      <c r="O2605" s="24">
        <v>2</v>
      </c>
      <c r="P2605" s="24" t="s">
        <v>101</v>
      </c>
      <c r="Q2605" s="23">
        <v>36894</v>
      </c>
      <c r="R2605" s="24" t="s">
        <v>76</v>
      </c>
      <c r="S2605" s="25">
        <v>45119</v>
      </c>
      <c r="T2605" s="24"/>
      <c r="U2605" s="24">
        <v>3203605603</v>
      </c>
      <c r="V2605" s="33" t="s">
        <v>14479</v>
      </c>
      <c r="W2605" s="24" t="s">
        <v>14480</v>
      </c>
      <c r="X2605" s="24" t="s">
        <v>14481</v>
      </c>
      <c r="Y2605" s="24"/>
      <c r="Z2605" s="24" t="s">
        <v>117</v>
      </c>
      <c r="AA2605" s="24">
        <v>3202567543</v>
      </c>
      <c r="AB2605" s="24" t="s">
        <v>101</v>
      </c>
      <c r="AC2605" s="24" t="s">
        <v>101</v>
      </c>
      <c r="AD2605" s="24" t="e">
        <v>#REF!</v>
      </c>
      <c r="AE2605" s="26" t="s">
        <v>194</v>
      </c>
      <c r="AF2605" s="26" t="s">
        <v>395</v>
      </c>
      <c r="AG2605" s="26" t="s">
        <v>75</v>
      </c>
      <c r="AH2605" s="27" t="s">
        <v>955</v>
      </c>
      <c r="AI2605" s="27" t="s">
        <v>5470</v>
      </c>
      <c r="AJ2605" s="27" t="s">
        <v>5470</v>
      </c>
      <c r="AK2605" s="24" t="s">
        <v>121</v>
      </c>
      <c r="AL2605" s="24" t="s">
        <v>7086</v>
      </c>
      <c r="AM2605" s="23">
        <v>44326</v>
      </c>
      <c r="AN2605" s="28">
        <v>1160000</v>
      </c>
      <c r="AO2605" s="28">
        <v>140606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v>0</v>
      </c>
      <c r="BE2605" s="24">
        <v>0</v>
      </c>
      <c r="BF2605" s="23"/>
      <c r="BG2605" s="23"/>
      <c r="BH2605" s="23" t="s">
        <v>75</v>
      </c>
      <c r="BI2605" s="26">
        <v>0</v>
      </c>
      <c r="BJ2605" s="26">
        <v>0</v>
      </c>
      <c r="BK2605" s="29">
        <v>0</v>
      </c>
      <c r="BL2605" s="24" t="s">
        <v>91</v>
      </c>
      <c r="BM2605" s="22" t="str">
        <f ca="1">+IF(Tabla1[[#This Row],[FECHA INGRESO]]&gt;=44986,IF((TODAY()-Tabla1[[#This Row],[FECHA INGRESO]])&gt;=50,"ALERTA","TODAVÍA FALTA"),"N/A")</f>
        <v>N/A</v>
      </c>
      <c r="BN2605" s="7" t="str">
        <f>IFERROR((_xlfn.DAYS(Tabla1[[#This Row],[FECHA INGRESO]],Tabla1[[#This Row],[FECHA RETIRO]]))/30,"")</f>
        <v/>
      </c>
    </row>
    <row r="2606" spans="1:66" x14ac:dyDescent="0.35">
      <c r="A2606" s="64">
        <v>1013689855</v>
      </c>
      <c r="B2606" s="22" t="s">
        <v>14482</v>
      </c>
      <c r="C2606" s="23">
        <v>44326</v>
      </c>
      <c r="D2606" s="23" t="s">
        <v>266</v>
      </c>
      <c r="E2606" s="24" t="s">
        <v>94</v>
      </c>
      <c r="F2606" s="23" t="s">
        <v>70</v>
      </c>
      <c r="G2606" s="24" t="s">
        <v>14483</v>
      </c>
      <c r="H2606" s="24">
        <v>24105837057</v>
      </c>
      <c r="I2606" s="24" t="s">
        <v>95</v>
      </c>
      <c r="J2606" s="24">
        <f>DATEDIF(Tabla1[[#This Row],[FECHA DE NACIMIENTO]],Tabla1[[#This Row],[FECHA ACTUAL]],"Y")</f>
        <v>24</v>
      </c>
      <c r="K2606" s="24" t="s">
        <v>73</v>
      </c>
      <c r="L2606" s="24" t="s">
        <v>112</v>
      </c>
      <c r="M2606" s="24">
        <v>0</v>
      </c>
      <c r="N2606" s="24">
        <v>0</v>
      </c>
      <c r="O2606" s="24">
        <v>3</v>
      </c>
      <c r="P2606" s="24" t="s">
        <v>101</v>
      </c>
      <c r="Q2606" s="23">
        <v>36325</v>
      </c>
      <c r="R2606" s="24" t="s">
        <v>76</v>
      </c>
      <c r="S2606" s="25">
        <v>45119</v>
      </c>
      <c r="T2606" s="24"/>
      <c r="U2606" s="24">
        <v>3187428276</v>
      </c>
      <c r="V2606" s="33" t="s">
        <v>14484</v>
      </c>
      <c r="W2606" s="24" t="s">
        <v>14485</v>
      </c>
      <c r="X2606" s="24" t="s">
        <v>9879</v>
      </c>
      <c r="Y2606" s="24"/>
      <c r="Z2606" s="24" t="s">
        <v>117</v>
      </c>
      <c r="AA2606" s="24">
        <v>3218015901</v>
      </c>
      <c r="AB2606" s="24" t="s">
        <v>101</v>
      </c>
      <c r="AC2606" s="24" t="s">
        <v>101</v>
      </c>
      <c r="AD2606" s="24" t="e">
        <v>#REF!</v>
      </c>
      <c r="AE2606" s="26" t="s">
        <v>194</v>
      </c>
      <c r="AF2606" s="26" t="s">
        <v>395</v>
      </c>
      <c r="AG2606" s="26" t="s">
        <v>75</v>
      </c>
      <c r="AH2606" s="27" t="s">
        <v>955</v>
      </c>
      <c r="AI2606" s="27" t="s">
        <v>5470</v>
      </c>
      <c r="AJ2606" s="27" t="s">
        <v>5470</v>
      </c>
      <c r="AK2606" s="24" t="s">
        <v>121</v>
      </c>
      <c r="AL2606" s="24" t="s">
        <v>7086</v>
      </c>
      <c r="AM2606" s="23">
        <v>44326</v>
      </c>
      <c r="AN2606" s="28">
        <v>1160000</v>
      </c>
      <c r="AO2606" s="28">
        <v>140606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v>0</v>
      </c>
      <c r="BE2606" s="24">
        <v>0</v>
      </c>
      <c r="BF2606" s="23"/>
      <c r="BG2606" s="23"/>
      <c r="BH2606" s="23" t="s">
        <v>75</v>
      </c>
      <c r="BI2606" s="26">
        <v>0</v>
      </c>
      <c r="BJ2606" s="26">
        <v>0</v>
      </c>
      <c r="BK2606" s="29">
        <v>0</v>
      </c>
      <c r="BL2606" s="24" t="s">
        <v>91</v>
      </c>
      <c r="BM2606" s="22" t="str">
        <f ca="1">+IF(Tabla1[[#This Row],[FECHA INGRESO]]&gt;=44986,IF((TODAY()-Tabla1[[#This Row],[FECHA INGRESO]])&gt;=50,"ALERTA","TODAVÍA FALTA"),"N/A")</f>
        <v>N/A</v>
      </c>
      <c r="BN2606" s="7" t="str">
        <f>IFERROR((_xlfn.DAYS(Tabla1[[#This Row],[FECHA INGRESO]],Tabla1[[#This Row],[FECHA RETIRO]]))/30,"")</f>
        <v/>
      </c>
    </row>
    <row r="2607" spans="1:66" x14ac:dyDescent="0.35">
      <c r="A2607" s="34">
        <v>1018490810</v>
      </c>
      <c r="B2607" s="22" t="s">
        <v>14486</v>
      </c>
      <c r="C2607" s="23">
        <v>44334</v>
      </c>
      <c r="D2607" s="23" t="s">
        <v>131</v>
      </c>
      <c r="E2607" s="23" t="s">
        <v>110</v>
      </c>
      <c r="F2607" s="23" t="s">
        <v>70</v>
      </c>
      <c r="G2607" s="24"/>
      <c r="H2607" s="24">
        <v>24105961640</v>
      </c>
      <c r="I2607" s="24" t="s">
        <v>95</v>
      </c>
      <c r="J2607" s="24">
        <f>DATEDIF(Tabla1[[#This Row],[FECHA DE NACIMIENTO]],Tabla1[[#This Row],[FECHA ACTUAL]],"Y")</f>
        <v>26</v>
      </c>
      <c r="K2607" s="24" t="s">
        <v>73</v>
      </c>
      <c r="L2607" s="24" t="s">
        <v>234</v>
      </c>
      <c r="M2607" s="24">
        <v>1</v>
      </c>
      <c r="N2607" s="24">
        <v>1</v>
      </c>
      <c r="O2607" s="24">
        <v>2</v>
      </c>
      <c r="P2607" s="24" t="s">
        <v>101</v>
      </c>
      <c r="Q2607" s="23">
        <v>35392</v>
      </c>
      <c r="R2607" s="24" t="s">
        <v>76</v>
      </c>
      <c r="S2607" s="25">
        <v>45119</v>
      </c>
      <c r="T2607" s="24"/>
      <c r="U2607" s="24">
        <v>3194763501</v>
      </c>
      <c r="V2607" s="33" t="s">
        <v>14487</v>
      </c>
      <c r="W2607" s="24" t="s">
        <v>14488</v>
      </c>
      <c r="X2607" s="24" t="s">
        <v>7146</v>
      </c>
      <c r="Y2607" s="24" t="s">
        <v>14489</v>
      </c>
      <c r="Z2607" s="24" t="s">
        <v>117</v>
      </c>
      <c r="AA2607" s="24">
        <v>3219729304</v>
      </c>
      <c r="AB2607" s="24" t="s">
        <v>77</v>
      </c>
      <c r="AC2607" s="24" t="s">
        <v>77</v>
      </c>
      <c r="AD2607" s="24" t="s">
        <v>77</v>
      </c>
      <c r="AE2607" s="26" t="s">
        <v>183</v>
      </c>
      <c r="AF2607" s="26"/>
      <c r="AG2607" s="26"/>
      <c r="AH2607" s="27" t="s">
        <v>184</v>
      </c>
      <c r="AI2607" s="27" t="s">
        <v>5470</v>
      </c>
      <c r="AJ2607" s="27" t="s">
        <v>5470</v>
      </c>
      <c r="AK2607" s="24" t="s">
        <v>121</v>
      </c>
      <c r="AL2607" s="24" t="s">
        <v>7086</v>
      </c>
      <c r="AM2607" s="23">
        <v>44334</v>
      </c>
      <c r="AN2607" s="28">
        <v>908526</v>
      </c>
      <c r="AO2607" s="28">
        <v>106454</v>
      </c>
      <c r="AP2607" s="24"/>
      <c r="AQ2607" s="24"/>
      <c r="AR2607" s="24"/>
      <c r="AS2607" s="24"/>
      <c r="AT2607" s="24"/>
      <c r="AU2607" s="24"/>
      <c r="AV2607" s="24"/>
      <c r="AW2607" s="24">
        <v>0</v>
      </c>
      <c r="AX2607" s="24"/>
      <c r="AY2607" s="24"/>
      <c r="AZ2607" s="24"/>
      <c r="BA2607" s="24"/>
      <c r="BB2607" s="24"/>
      <c r="BC2607" s="24"/>
      <c r="BD2607" s="24">
        <v>0</v>
      </c>
      <c r="BE2607" s="24">
        <v>0</v>
      </c>
      <c r="BF2607" s="23"/>
      <c r="BG2607" s="23"/>
      <c r="BH2607" s="23">
        <v>44453</v>
      </c>
      <c r="BI2607" s="26" t="s">
        <v>466</v>
      </c>
      <c r="BJ2607" s="26" t="s">
        <v>941</v>
      </c>
      <c r="BK2607" s="29">
        <v>0</v>
      </c>
      <c r="BL2607" s="24" t="s">
        <v>129</v>
      </c>
      <c r="BM2607" s="22" t="str">
        <f ca="1">+IF(Tabla1[[#This Row],[FECHA INGRESO]]&gt;=44986,IF((TODAY()-Tabla1[[#This Row],[FECHA INGRESO]])&gt;=50,"ALERTA","TODAVÍA FALTA"),"N/A")</f>
        <v>N/A</v>
      </c>
      <c r="BN2607" s="7">
        <f>IFERROR((_xlfn.DAYS(Tabla1[[#This Row],[FECHA INGRESO]],Tabla1[[#This Row],[FECHA RETIRO]]))/30,"")</f>
        <v>-3.9666666666666668</v>
      </c>
    </row>
    <row r="2608" spans="1:66" x14ac:dyDescent="0.35">
      <c r="A2608" s="34">
        <v>1022434203</v>
      </c>
      <c r="B2608" s="22" t="s">
        <v>14490</v>
      </c>
      <c r="C2608" s="23">
        <v>44334</v>
      </c>
      <c r="D2608" s="23" t="s">
        <v>131</v>
      </c>
      <c r="E2608" s="23" t="s">
        <v>111</v>
      </c>
      <c r="F2608" s="23" t="s">
        <v>70</v>
      </c>
      <c r="G2608" s="24"/>
      <c r="H2608" s="24">
        <v>24105964360</v>
      </c>
      <c r="I2608" s="24" t="s">
        <v>95</v>
      </c>
      <c r="J2608" s="24">
        <f>DATEDIF(Tabla1[[#This Row],[FECHA DE NACIMIENTO]],Tabla1[[#This Row],[FECHA ACTUAL]],"Y")</f>
        <v>25</v>
      </c>
      <c r="K2608" s="24" t="s">
        <v>73</v>
      </c>
      <c r="L2608" s="24" t="s">
        <v>234</v>
      </c>
      <c r="M2608" s="24">
        <v>1</v>
      </c>
      <c r="N2608" s="24">
        <v>1</v>
      </c>
      <c r="O2608" s="24">
        <v>2</v>
      </c>
      <c r="P2608" s="24" t="s">
        <v>101</v>
      </c>
      <c r="Q2608" s="23">
        <v>35883</v>
      </c>
      <c r="R2608" s="24" t="s">
        <v>76</v>
      </c>
      <c r="S2608" s="25">
        <v>45119</v>
      </c>
      <c r="T2608" s="24"/>
      <c r="U2608" s="24">
        <v>3195013003</v>
      </c>
      <c r="V2608" s="33" t="s">
        <v>14491</v>
      </c>
      <c r="W2608" s="24" t="s">
        <v>14492</v>
      </c>
      <c r="X2608" s="24" t="s">
        <v>730</v>
      </c>
      <c r="Y2608" s="24" t="s">
        <v>14493</v>
      </c>
      <c r="Z2608" s="24" t="s">
        <v>13889</v>
      </c>
      <c r="AA2608" s="24">
        <v>3105804942</v>
      </c>
      <c r="AB2608" s="24" t="s">
        <v>77</v>
      </c>
      <c r="AC2608" s="24" t="s">
        <v>77</v>
      </c>
      <c r="AD2608" s="24" t="s">
        <v>77</v>
      </c>
      <c r="AE2608" s="26" t="s">
        <v>183</v>
      </c>
      <c r="AF2608" s="26"/>
      <c r="AG2608" s="26"/>
      <c r="AH2608" s="27" t="s">
        <v>184</v>
      </c>
      <c r="AI2608" s="27" t="s">
        <v>5470</v>
      </c>
      <c r="AJ2608" s="27" t="s">
        <v>5470</v>
      </c>
      <c r="AK2608" s="24" t="s">
        <v>121</v>
      </c>
      <c r="AL2608" s="24" t="s">
        <v>7086</v>
      </c>
      <c r="AM2608" s="23">
        <v>44334</v>
      </c>
      <c r="AN2608" s="28">
        <v>908526</v>
      </c>
      <c r="AO2608" s="28">
        <v>106454</v>
      </c>
      <c r="AP2608" s="24"/>
      <c r="AQ2608" s="24"/>
      <c r="AR2608" s="24"/>
      <c r="AS2608" s="24"/>
      <c r="AT2608" s="24"/>
      <c r="AU2608" s="24"/>
      <c r="AV2608" s="24"/>
      <c r="AW2608" s="24">
        <v>0</v>
      </c>
      <c r="AX2608" s="24"/>
      <c r="AY2608" s="24"/>
      <c r="AZ2608" s="24"/>
      <c r="BA2608" s="24"/>
      <c r="BB2608" s="24"/>
      <c r="BC2608" s="24"/>
      <c r="BD2608" s="24">
        <v>0</v>
      </c>
      <c r="BE2608" s="24">
        <v>0</v>
      </c>
      <c r="BF2608" s="23"/>
      <c r="BG2608" s="23"/>
      <c r="BH2608" s="23">
        <v>44337</v>
      </c>
      <c r="BI2608" s="26" t="s">
        <v>466</v>
      </c>
      <c r="BJ2608" s="26" t="s">
        <v>941</v>
      </c>
      <c r="BK2608" s="29">
        <v>0</v>
      </c>
      <c r="BL2608" s="24" t="s">
        <v>129</v>
      </c>
      <c r="BM2608" s="22" t="str">
        <f ca="1">+IF(Tabla1[[#This Row],[FECHA INGRESO]]&gt;=44986,IF((TODAY()-Tabla1[[#This Row],[FECHA INGRESO]])&gt;=50,"ALERTA","TODAVÍA FALTA"),"N/A")</f>
        <v>N/A</v>
      </c>
      <c r="BN2608" s="7">
        <f>IFERROR((_xlfn.DAYS(Tabla1[[#This Row],[FECHA INGRESO]],Tabla1[[#This Row],[FECHA RETIRO]]))/30,"")</f>
        <v>-0.1</v>
      </c>
    </row>
    <row r="2609" spans="1:66" x14ac:dyDescent="0.35">
      <c r="A2609" s="34">
        <v>1022925342</v>
      </c>
      <c r="B2609" s="22" t="s">
        <v>14494</v>
      </c>
      <c r="C2609" s="23">
        <v>44334</v>
      </c>
      <c r="D2609" s="23" t="s">
        <v>93</v>
      </c>
      <c r="E2609" s="23" t="s">
        <v>111</v>
      </c>
      <c r="F2609" s="23" t="s">
        <v>70</v>
      </c>
      <c r="G2609" s="24"/>
      <c r="H2609" s="24">
        <v>24105968090</v>
      </c>
      <c r="I2609" s="24" t="s">
        <v>95</v>
      </c>
      <c r="J2609" s="24">
        <f>DATEDIF(Tabla1[[#This Row],[FECHA DE NACIMIENTO]],Tabla1[[#This Row],[FECHA ACTUAL]],"Y")</f>
        <v>37</v>
      </c>
      <c r="K2609" s="24" t="s">
        <v>320</v>
      </c>
      <c r="L2609" s="24" t="s">
        <v>234</v>
      </c>
      <c r="M2609" s="24">
        <v>2</v>
      </c>
      <c r="N2609" s="24">
        <v>2</v>
      </c>
      <c r="O2609" s="24">
        <v>2</v>
      </c>
      <c r="P2609" s="24" t="s">
        <v>101</v>
      </c>
      <c r="Q2609" s="23">
        <v>31566</v>
      </c>
      <c r="R2609" s="24" t="s">
        <v>76</v>
      </c>
      <c r="S2609" s="25">
        <v>45119</v>
      </c>
      <c r="T2609" s="24">
        <v>5234928</v>
      </c>
      <c r="U2609" s="24">
        <v>3227237381</v>
      </c>
      <c r="V2609" s="33" t="s">
        <v>14495</v>
      </c>
      <c r="W2609" s="24" t="s">
        <v>14496</v>
      </c>
      <c r="X2609" s="24" t="s">
        <v>14497</v>
      </c>
      <c r="Y2609" s="24" t="s">
        <v>14498</v>
      </c>
      <c r="Z2609" s="24" t="s">
        <v>117</v>
      </c>
      <c r="AA2609" s="24">
        <v>3115656556</v>
      </c>
      <c r="AB2609" s="24" t="s">
        <v>77</v>
      </c>
      <c r="AC2609" s="24" t="s">
        <v>77</v>
      </c>
      <c r="AD2609" s="24" t="s">
        <v>77</v>
      </c>
      <c r="AE2609" s="26" t="s">
        <v>151</v>
      </c>
      <c r="AF2609" s="26"/>
      <c r="AG2609" s="26"/>
      <c r="AH2609" s="27" t="s">
        <v>184</v>
      </c>
      <c r="AI2609" s="27" t="s">
        <v>376</v>
      </c>
      <c r="AJ2609" s="27" t="s">
        <v>377</v>
      </c>
      <c r="AK2609" s="24" t="s">
        <v>121</v>
      </c>
      <c r="AL2609" s="24" t="s">
        <v>7086</v>
      </c>
      <c r="AM2609" s="23">
        <v>44334</v>
      </c>
      <c r="AN2609" s="28">
        <v>908526</v>
      </c>
      <c r="AO2609" s="28">
        <v>106454</v>
      </c>
      <c r="AP2609" s="24" t="s">
        <v>14499</v>
      </c>
      <c r="AQ2609" s="24"/>
      <c r="AR2609" s="24"/>
      <c r="AS2609" s="24"/>
      <c r="AT2609" s="24"/>
      <c r="AU2609" s="24"/>
      <c r="AV2609" s="24"/>
      <c r="AW2609" s="24">
        <v>0</v>
      </c>
      <c r="AX2609" s="24"/>
      <c r="AY2609" s="24"/>
      <c r="AZ2609" s="24"/>
      <c r="BA2609" s="24"/>
      <c r="BB2609" s="24"/>
      <c r="BC2609" s="24"/>
      <c r="BD2609" s="24">
        <v>0</v>
      </c>
      <c r="BE2609" s="24">
        <v>0</v>
      </c>
      <c r="BF2609" s="23"/>
      <c r="BG2609" s="23"/>
      <c r="BH2609" s="23">
        <v>44439</v>
      </c>
      <c r="BI2609" s="26" t="s">
        <v>466</v>
      </c>
      <c r="BJ2609" s="26" t="s">
        <v>941</v>
      </c>
      <c r="BK2609" s="29">
        <v>0</v>
      </c>
      <c r="BL2609" s="24" t="s">
        <v>129</v>
      </c>
      <c r="BM2609" s="22" t="str">
        <f ca="1">+IF(Tabla1[[#This Row],[FECHA INGRESO]]&gt;=44986,IF((TODAY()-Tabla1[[#This Row],[FECHA INGRESO]])&gt;=50,"ALERTA","TODAVÍA FALTA"),"N/A")</f>
        <v>N/A</v>
      </c>
      <c r="BN2609" s="7">
        <f>IFERROR((_xlfn.DAYS(Tabla1[[#This Row],[FECHA INGRESO]],Tabla1[[#This Row],[FECHA RETIRO]]))/30,"")</f>
        <v>-3.5</v>
      </c>
    </row>
    <row r="2610" spans="1:66" x14ac:dyDescent="0.35">
      <c r="A2610" s="34">
        <v>1001043373</v>
      </c>
      <c r="B2610" s="22" t="s">
        <v>14500</v>
      </c>
      <c r="C2610" s="23">
        <v>44334</v>
      </c>
      <c r="D2610" s="23" t="s">
        <v>266</v>
      </c>
      <c r="E2610" s="24" t="s">
        <v>94</v>
      </c>
      <c r="F2610" s="23" t="s">
        <v>70</v>
      </c>
      <c r="G2610" s="24"/>
      <c r="H2610" s="24">
        <v>24105965673</v>
      </c>
      <c r="I2610" s="24" t="s">
        <v>72</v>
      </c>
      <c r="J2610" s="24">
        <f>DATEDIF(Tabla1[[#This Row],[FECHA DE NACIMIENTO]],Tabla1[[#This Row],[FECHA ACTUAL]],"Y")</f>
        <v>23</v>
      </c>
      <c r="K2610" s="24" t="s">
        <v>73</v>
      </c>
      <c r="L2610" s="24" t="s">
        <v>112</v>
      </c>
      <c r="M2610" s="24">
        <v>0</v>
      </c>
      <c r="N2610" s="24">
        <v>0</v>
      </c>
      <c r="O2610" s="24">
        <v>3</v>
      </c>
      <c r="P2610" s="24" t="s">
        <v>101</v>
      </c>
      <c r="Q2610" s="23">
        <v>36611</v>
      </c>
      <c r="R2610" s="24" t="s">
        <v>76</v>
      </c>
      <c r="S2610" s="25">
        <v>45119</v>
      </c>
      <c r="T2610" s="24"/>
      <c r="U2610" s="24">
        <v>3044075204</v>
      </c>
      <c r="V2610" s="33" t="s">
        <v>14501</v>
      </c>
      <c r="W2610" s="24" t="s">
        <v>14502</v>
      </c>
      <c r="X2610" s="24" t="s">
        <v>9872</v>
      </c>
      <c r="Y2610" s="24" t="s">
        <v>14503</v>
      </c>
      <c r="Z2610" s="24" t="s">
        <v>13448</v>
      </c>
      <c r="AA2610" s="24">
        <v>3197337737</v>
      </c>
      <c r="AB2610" s="24" t="s">
        <v>77</v>
      </c>
      <c r="AC2610" s="24" t="s">
        <v>77</v>
      </c>
      <c r="AD2610" s="24" t="s">
        <v>77</v>
      </c>
      <c r="AE2610" s="26" t="s">
        <v>151</v>
      </c>
      <c r="AF2610" s="26"/>
      <c r="AG2610" s="26"/>
      <c r="AH2610" s="27" t="s">
        <v>184</v>
      </c>
      <c r="AI2610" s="27" t="s">
        <v>487</v>
      </c>
      <c r="AJ2610" s="27" t="s">
        <v>487</v>
      </c>
      <c r="AK2610" s="24" t="s">
        <v>121</v>
      </c>
      <c r="AL2610" s="24" t="s">
        <v>7086</v>
      </c>
      <c r="AM2610" s="23">
        <v>44334</v>
      </c>
      <c r="AN2610" s="28">
        <v>908526</v>
      </c>
      <c r="AO2610" s="28">
        <v>106454</v>
      </c>
      <c r="AP2610" s="24"/>
      <c r="AQ2610" s="24"/>
      <c r="AR2610" s="24"/>
      <c r="AS2610" s="24"/>
      <c r="AT2610" s="24"/>
      <c r="AU2610" s="24"/>
      <c r="AV2610" s="24"/>
      <c r="AW2610" s="24">
        <v>0</v>
      </c>
      <c r="AX2610" s="24"/>
      <c r="AY2610" s="24"/>
      <c r="AZ2610" s="24"/>
      <c r="BA2610" s="24"/>
      <c r="BB2610" s="24"/>
      <c r="BC2610" s="24"/>
      <c r="BD2610" s="24">
        <v>0</v>
      </c>
      <c r="BE2610" s="24">
        <v>0</v>
      </c>
      <c r="BF2610" s="23"/>
      <c r="BG2610" s="23"/>
      <c r="BH2610" s="23">
        <v>44341</v>
      </c>
      <c r="BI2610" s="26" t="s">
        <v>466</v>
      </c>
      <c r="BJ2610" s="26" t="s">
        <v>941</v>
      </c>
      <c r="BK2610" s="29">
        <v>0</v>
      </c>
      <c r="BL2610" s="24" t="s">
        <v>129</v>
      </c>
      <c r="BM2610" s="22" t="str">
        <f ca="1">+IF(Tabla1[[#This Row],[FECHA INGRESO]]&gt;=44986,IF((TODAY()-Tabla1[[#This Row],[FECHA INGRESO]])&gt;=50,"ALERTA","TODAVÍA FALTA"),"N/A")</f>
        <v>N/A</v>
      </c>
      <c r="BN2610" s="7">
        <f>IFERROR((_xlfn.DAYS(Tabla1[[#This Row],[FECHA INGRESO]],Tabla1[[#This Row],[FECHA RETIRO]]))/30,"")</f>
        <v>-0.23333333333333334</v>
      </c>
    </row>
    <row r="2611" spans="1:66" x14ac:dyDescent="0.35">
      <c r="A2611" s="34">
        <v>1000832850</v>
      </c>
      <c r="B2611" s="22" t="s">
        <v>14504</v>
      </c>
      <c r="C2611" s="23">
        <v>44334</v>
      </c>
      <c r="D2611" s="23" t="s">
        <v>157</v>
      </c>
      <c r="E2611" s="23" t="s">
        <v>110</v>
      </c>
      <c r="F2611" s="23" t="s">
        <v>70</v>
      </c>
      <c r="G2611" s="24"/>
      <c r="H2611" s="24">
        <v>24105960894</v>
      </c>
      <c r="I2611" s="24" t="s">
        <v>95</v>
      </c>
      <c r="J2611" s="24">
        <f>DATEDIF(Tabla1[[#This Row],[FECHA DE NACIMIENTO]],Tabla1[[#This Row],[FECHA ACTUAL]],"Y")</f>
        <v>23</v>
      </c>
      <c r="K2611" s="24" t="s">
        <v>96</v>
      </c>
      <c r="L2611" s="24" t="s">
        <v>112</v>
      </c>
      <c r="M2611" s="24">
        <v>0</v>
      </c>
      <c r="N2611" s="24">
        <v>0</v>
      </c>
      <c r="O2611" s="24">
        <v>2</v>
      </c>
      <c r="P2611" s="24" t="s">
        <v>101</v>
      </c>
      <c r="Q2611" s="23">
        <v>36688</v>
      </c>
      <c r="R2611" s="24" t="s">
        <v>76</v>
      </c>
      <c r="S2611" s="25">
        <v>45119</v>
      </c>
      <c r="T2611" s="24"/>
      <c r="U2611" s="24">
        <v>3138249238</v>
      </c>
      <c r="V2611" s="33" t="s">
        <v>14505</v>
      </c>
      <c r="W2611" s="24" t="s">
        <v>14506</v>
      </c>
      <c r="X2611" s="24" t="s">
        <v>1590</v>
      </c>
      <c r="Y2611" s="24" t="s">
        <v>14507</v>
      </c>
      <c r="Z2611" s="24" t="s">
        <v>117</v>
      </c>
      <c r="AA2611" s="24">
        <v>3202603084</v>
      </c>
      <c r="AB2611" s="24" t="s">
        <v>77</v>
      </c>
      <c r="AC2611" s="24" t="s">
        <v>77</v>
      </c>
      <c r="AD2611" s="24" t="s">
        <v>77</v>
      </c>
      <c r="AE2611" s="26" t="s">
        <v>151</v>
      </c>
      <c r="AF2611" s="26"/>
      <c r="AG2611" s="26"/>
      <c r="AH2611" s="27" t="s">
        <v>184</v>
      </c>
      <c r="AI2611" s="27" t="s">
        <v>10123</v>
      </c>
      <c r="AJ2611" s="27" t="s">
        <v>10123</v>
      </c>
      <c r="AK2611" s="24" t="s">
        <v>121</v>
      </c>
      <c r="AL2611" s="24" t="s">
        <v>7086</v>
      </c>
      <c r="AM2611" s="23">
        <v>44334</v>
      </c>
      <c r="AN2611" s="28">
        <v>908526</v>
      </c>
      <c r="AO2611" s="28">
        <v>106454</v>
      </c>
      <c r="AP2611" s="24"/>
      <c r="AQ2611" s="24"/>
      <c r="AR2611" s="24"/>
      <c r="AS2611" s="24"/>
      <c r="AT2611" s="24"/>
      <c r="AU2611" s="24"/>
      <c r="AV2611" s="24"/>
      <c r="AW2611" s="24">
        <v>0</v>
      </c>
      <c r="AX2611" s="24"/>
      <c r="AY2611" s="24"/>
      <c r="AZ2611" s="24"/>
      <c r="BA2611" s="24"/>
      <c r="BB2611" s="24"/>
      <c r="BC2611" s="24"/>
      <c r="BD2611" s="24">
        <v>0</v>
      </c>
      <c r="BE2611" s="24">
        <v>0</v>
      </c>
      <c r="BF2611" s="23"/>
      <c r="BG2611" s="23"/>
      <c r="BH2611" s="23">
        <v>44431</v>
      </c>
      <c r="BI2611" s="26" t="s">
        <v>127</v>
      </c>
      <c r="BJ2611" s="26" t="s">
        <v>941</v>
      </c>
      <c r="BK2611" s="29">
        <v>0</v>
      </c>
      <c r="BL2611" s="24" t="s">
        <v>129</v>
      </c>
      <c r="BM2611" s="22" t="str">
        <f ca="1">+IF(Tabla1[[#This Row],[FECHA INGRESO]]&gt;=44986,IF((TODAY()-Tabla1[[#This Row],[FECHA INGRESO]])&gt;=50,"ALERTA","TODAVÍA FALTA"),"N/A")</f>
        <v>N/A</v>
      </c>
      <c r="BN2611" s="7">
        <f>IFERROR((_xlfn.DAYS(Tabla1[[#This Row],[FECHA INGRESO]],Tabla1[[#This Row],[FECHA RETIRO]]))/30,"")</f>
        <v>-3.2333333333333334</v>
      </c>
    </row>
    <row r="2612" spans="1:66" x14ac:dyDescent="0.35">
      <c r="A2612" s="34">
        <v>1115089838</v>
      </c>
      <c r="B2612" s="22" t="s">
        <v>14508</v>
      </c>
      <c r="C2612" s="23">
        <v>44334</v>
      </c>
      <c r="D2612" s="23" t="s">
        <v>131</v>
      </c>
      <c r="E2612" s="23" t="s">
        <v>110</v>
      </c>
      <c r="F2612" s="23" t="s">
        <v>70</v>
      </c>
      <c r="G2612" s="24"/>
      <c r="H2612" s="24">
        <v>24095395632</v>
      </c>
      <c r="I2612" s="24" t="s">
        <v>95</v>
      </c>
      <c r="J2612" s="24">
        <f>DATEDIF(Tabla1[[#This Row],[FECHA DE NACIMIENTO]],Tabla1[[#This Row],[FECHA ACTUAL]],"Y")</f>
        <v>25</v>
      </c>
      <c r="K2612" s="24" t="s">
        <v>96</v>
      </c>
      <c r="L2612" s="24" t="s">
        <v>112</v>
      </c>
      <c r="M2612" s="24">
        <v>0</v>
      </c>
      <c r="N2612" s="24">
        <v>0</v>
      </c>
      <c r="O2612" s="24">
        <v>2</v>
      </c>
      <c r="P2612" s="24" t="s">
        <v>101</v>
      </c>
      <c r="Q2612" s="23">
        <v>35684</v>
      </c>
      <c r="R2612" s="24" t="s">
        <v>10739</v>
      </c>
      <c r="S2612" s="25">
        <v>45119</v>
      </c>
      <c r="T2612" s="24"/>
      <c r="U2612" s="24">
        <v>3022186585</v>
      </c>
      <c r="V2612" s="33" t="s">
        <v>10740</v>
      </c>
      <c r="W2612" s="24" t="s">
        <v>14509</v>
      </c>
      <c r="X2612" s="24" t="s">
        <v>10246</v>
      </c>
      <c r="Y2612" s="24" t="s">
        <v>10742</v>
      </c>
      <c r="Z2612" s="24" t="s">
        <v>117</v>
      </c>
      <c r="AA2612" s="24">
        <v>3178142791</v>
      </c>
      <c r="AB2612" s="24" t="s">
        <v>77</v>
      </c>
      <c r="AC2612" s="24" t="s">
        <v>77</v>
      </c>
      <c r="AD2612" s="24" t="s">
        <v>77</v>
      </c>
      <c r="AE2612" s="26" t="s">
        <v>151</v>
      </c>
      <c r="AF2612" s="26"/>
      <c r="AG2612" s="26"/>
      <c r="AH2612" s="27" t="s">
        <v>184</v>
      </c>
      <c r="AI2612" s="27" t="s">
        <v>5470</v>
      </c>
      <c r="AJ2612" s="27" t="s">
        <v>5470</v>
      </c>
      <c r="AK2612" s="24" t="s">
        <v>121</v>
      </c>
      <c r="AL2612" s="24" t="s">
        <v>7086</v>
      </c>
      <c r="AM2612" s="23">
        <v>44334</v>
      </c>
      <c r="AN2612" s="28">
        <v>908526</v>
      </c>
      <c r="AO2612" s="28">
        <v>106454</v>
      </c>
      <c r="AP2612" s="24"/>
      <c r="AQ2612" s="24"/>
      <c r="AR2612" s="24"/>
      <c r="AS2612" s="24"/>
      <c r="AT2612" s="24"/>
      <c r="AU2612" s="24"/>
      <c r="AV2612" s="24"/>
      <c r="AW2612" s="24">
        <v>0</v>
      </c>
      <c r="AX2612" s="24"/>
      <c r="AY2612" s="24"/>
      <c r="AZ2612" s="24"/>
      <c r="BA2612" s="24"/>
      <c r="BB2612" s="24"/>
      <c r="BC2612" s="24"/>
      <c r="BD2612" s="24">
        <v>0</v>
      </c>
      <c r="BE2612" s="24">
        <v>0</v>
      </c>
      <c r="BF2612" s="23"/>
      <c r="BG2612" s="23"/>
      <c r="BH2612" s="23">
        <v>44511</v>
      </c>
      <c r="BI2612" s="26" t="s">
        <v>466</v>
      </c>
      <c r="BJ2612" s="26" t="s">
        <v>941</v>
      </c>
      <c r="BK2612" s="29">
        <v>0</v>
      </c>
      <c r="BL2612" s="24" t="s">
        <v>129</v>
      </c>
      <c r="BM2612" s="22" t="str">
        <f ca="1">+IF(Tabla1[[#This Row],[FECHA INGRESO]]&gt;=44986,IF((TODAY()-Tabla1[[#This Row],[FECHA INGRESO]])&gt;=50,"ALERTA","TODAVÍA FALTA"),"N/A")</f>
        <v>N/A</v>
      </c>
      <c r="BN2612" s="7">
        <f>IFERROR((_xlfn.DAYS(Tabla1[[#This Row],[FECHA INGRESO]],Tabla1[[#This Row],[FECHA RETIRO]]))/30,"")</f>
        <v>-5.9</v>
      </c>
    </row>
    <row r="2613" spans="1:66" x14ac:dyDescent="0.35">
      <c r="A2613" s="21">
        <v>1030545489</v>
      </c>
      <c r="B2613" s="22" t="s">
        <v>14510</v>
      </c>
      <c r="C2613" s="23">
        <v>44334</v>
      </c>
      <c r="D2613" s="23" t="s">
        <v>93</v>
      </c>
      <c r="E2613" s="23" t="s">
        <v>111</v>
      </c>
      <c r="F2613" s="23" t="s">
        <v>111</v>
      </c>
      <c r="G2613" s="24"/>
      <c r="H2613" s="24">
        <v>24105967244</v>
      </c>
      <c r="I2613" s="24" t="s">
        <v>95</v>
      </c>
      <c r="J2613" s="24">
        <f>DATEDIF(Tabla1[[#This Row],[FECHA DE NACIMIENTO]],Tabla1[[#This Row],[FECHA ACTUAL]],"Y")</f>
        <v>35</v>
      </c>
      <c r="K2613" s="24" t="s">
        <v>73</v>
      </c>
      <c r="L2613" s="24" t="s">
        <v>112</v>
      </c>
      <c r="M2613" s="24">
        <v>1</v>
      </c>
      <c r="N2613" s="24">
        <v>1</v>
      </c>
      <c r="O2613" s="24">
        <v>1</v>
      </c>
      <c r="P2613" s="24" t="s">
        <v>101</v>
      </c>
      <c r="Q2613" s="23">
        <v>32265</v>
      </c>
      <c r="R2613" s="24" t="s">
        <v>76</v>
      </c>
      <c r="S2613" s="25">
        <v>45119</v>
      </c>
      <c r="T2613" s="24"/>
      <c r="U2613" s="24">
        <v>3222957501</v>
      </c>
      <c r="V2613" s="33" t="s">
        <v>14511</v>
      </c>
      <c r="W2613" s="24" t="s">
        <v>14512</v>
      </c>
      <c r="X2613" s="24" t="s">
        <v>14513</v>
      </c>
      <c r="Y2613" s="24" t="s">
        <v>14514</v>
      </c>
      <c r="Z2613" s="24" t="s">
        <v>285</v>
      </c>
      <c r="AA2613" s="24">
        <v>3102186786</v>
      </c>
      <c r="AB2613" s="24" t="s">
        <v>83</v>
      </c>
      <c r="AC2613" s="24" t="s">
        <v>83</v>
      </c>
      <c r="AD2613" s="24" t="e">
        <v>#REF!</v>
      </c>
      <c r="AE2613" s="26" t="s">
        <v>183</v>
      </c>
      <c r="AF2613" s="26" t="s">
        <v>103</v>
      </c>
      <c r="AG2613" s="26" t="s">
        <v>75</v>
      </c>
      <c r="AH2613" s="27" t="s">
        <v>184</v>
      </c>
      <c r="AI2613" s="27" t="s">
        <v>5470</v>
      </c>
      <c r="AJ2613" s="27" t="s">
        <v>5470</v>
      </c>
      <c r="AK2613" s="24" t="s">
        <v>121</v>
      </c>
      <c r="AL2613" s="24" t="s">
        <v>7086</v>
      </c>
      <c r="AM2613" s="23">
        <v>44334</v>
      </c>
      <c r="AN2613" s="28">
        <v>1000000</v>
      </c>
      <c r="AO2613" s="28">
        <v>117172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v>0</v>
      </c>
      <c r="BE2613" s="24">
        <v>0</v>
      </c>
      <c r="BF2613" s="23"/>
      <c r="BG2613" s="23"/>
      <c r="BH2613" s="23">
        <v>44712</v>
      </c>
      <c r="BI2613" s="26" t="s">
        <v>466</v>
      </c>
      <c r="BJ2613" s="26" t="s">
        <v>1221</v>
      </c>
      <c r="BK2613" s="29">
        <v>0</v>
      </c>
      <c r="BL2613" s="24" t="s">
        <v>129</v>
      </c>
      <c r="BM2613" s="22" t="str">
        <f ca="1">+IF(Tabla1[[#This Row],[FECHA INGRESO]]&gt;=44986,IF((TODAY()-Tabla1[[#This Row],[FECHA INGRESO]])&gt;=50,"ALERTA","TODAVÍA FALTA"),"N/A")</f>
        <v>N/A</v>
      </c>
      <c r="BN2613" s="7">
        <f>IFERROR((_xlfn.DAYS(Tabla1[[#This Row],[FECHA INGRESO]],Tabla1[[#This Row],[FECHA RETIRO]]))/30,"")</f>
        <v>-12.6</v>
      </c>
    </row>
    <row r="2614" spans="1:66" x14ac:dyDescent="0.35">
      <c r="A2614" s="21">
        <v>1022409056</v>
      </c>
      <c r="B2614" s="22" t="s">
        <v>14515</v>
      </c>
      <c r="C2614" s="23">
        <v>44334</v>
      </c>
      <c r="D2614" s="23" t="s">
        <v>93</v>
      </c>
      <c r="E2614" s="23" t="s">
        <v>111</v>
      </c>
      <c r="F2614" s="23" t="s">
        <v>111</v>
      </c>
      <c r="G2614" s="24"/>
      <c r="H2614" s="24">
        <v>24105961417</v>
      </c>
      <c r="I2614" s="24" t="s">
        <v>95</v>
      </c>
      <c r="J2614" s="24">
        <f>DATEDIF(Tabla1[[#This Row],[FECHA DE NACIMIENTO]],Tabla1[[#This Row],[FECHA ACTUAL]],"Y")</f>
        <v>27</v>
      </c>
      <c r="K2614" s="24" t="s">
        <v>73</v>
      </c>
      <c r="L2614" s="24" t="s">
        <v>234</v>
      </c>
      <c r="M2614" s="24">
        <v>1</v>
      </c>
      <c r="N2614" s="24">
        <v>1</v>
      </c>
      <c r="O2614" s="24">
        <v>2</v>
      </c>
      <c r="P2614" s="24" t="s">
        <v>101</v>
      </c>
      <c r="Q2614" s="23">
        <v>34996</v>
      </c>
      <c r="R2614" s="24" t="s">
        <v>76</v>
      </c>
      <c r="S2614" s="25">
        <v>45119</v>
      </c>
      <c r="T2614" s="24">
        <v>9345139</v>
      </c>
      <c r="U2614" s="24">
        <v>3229017725</v>
      </c>
      <c r="V2614" s="33" t="s">
        <v>14516</v>
      </c>
      <c r="W2614" s="24" t="s">
        <v>14517</v>
      </c>
      <c r="X2614" s="24" t="s">
        <v>14518</v>
      </c>
      <c r="Y2614" s="24" t="s">
        <v>14519</v>
      </c>
      <c r="Z2614" s="24" t="s">
        <v>82</v>
      </c>
      <c r="AA2614" s="24">
        <v>3228483558</v>
      </c>
      <c r="AB2614" s="24" t="s">
        <v>101</v>
      </c>
      <c r="AC2614" s="24" t="s">
        <v>83</v>
      </c>
      <c r="AD2614" s="24" t="e">
        <v>#REF!</v>
      </c>
      <c r="AE2614" s="26" t="s">
        <v>151</v>
      </c>
      <c r="AF2614" s="26"/>
      <c r="AG2614" s="26" t="s">
        <v>14520</v>
      </c>
      <c r="AH2614" s="27" t="s">
        <v>184</v>
      </c>
      <c r="AI2614" s="27" t="s">
        <v>487</v>
      </c>
      <c r="AJ2614" s="27" t="s">
        <v>487</v>
      </c>
      <c r="AK2614" s="24" t="s">
        <v>121</v>
      </c>
      <c r="AL2614" s="24" t="s">
        <v>7086</v>
      </c>
      <c r="AM2614" s="23">
        <v>44334</v>
      </c>
      <c r="AN2614" s="28">
        <v>1160000</v>
      </c>
      <c r="AO2614" s="28">
        <v>140606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v>0</v>
      </c>
      <c r="BE2614" s="24">
        <v>0</v>
      </c>
      <c r="BF2614" s="23"/>
      <c r="BG2614" s="23"/>
      <c r="BH2614" s="23">
        <v>45055</v>
      </c>
      <c r="BI2614" s="26" t="s">
        <v>466</v>
      </c>
      <c r="BJ2614" s="26" t="s">
        <v>10927</v>
      </c>
      <c r="BK2614" s="29">
        <v>0</v>
      </c>
      <c r="BL2614" s="24" t="s">
        <v>129</v>
      </c>
      <c r="BM2614" s="22" t="str">
        <f ca="1">+IF(Tabla1[[#This Row],[FECHA INGRESO]]&gt;=44986,IF((TODAY()-Tabla1[[#This Row],[FECHA INGRESO]])&gt;=50,"ALERTA","TODAVÍA FALTA"),"N/A")</f>
        <v>N/A</v>
      </c>
      <c r="BN2614" s="7">
        <f>IFERROR((_xlfn.DAYS(Tabla1[[#This Row],[FECHA INGRESO]],Tabla1[[#This Row],[FECHA RETIRO]]))/30,"")</f>
        <v>-24.033333333333335</v>
      </c>
    </row>
    <row r="2615" spans="1:66" x14ac:dyDescent="0.35">
      <c r="A2615" s="34">
        <v>1070982507</v>
      </c>
      <c r="B2615" s="22" t="s">
        <v>14521</v>
      </c>
      <c r="C2615" s="23">
        <v>44335</v>
      </c>
      <c r="D2615" s="23" t="s">
        <v>68</v>
      </c>
      <c r="E2615" s="23" t="s">
        <v>111</v>
      </c>
      <c r="F2615" s="23" t="s">
        <v>70</v>
      </c>
      <c r="G2615" s="24"/>
      <c r="H2615" s="24">
        <v>24105985848</v>
      </c>
      <c r="I2615" s="24" t="s">
        <v>72</v>
      </c>
      <c r="J2615" s="24">
        <f>DATEDIF(Tabla1[[#This Row],[FECHA DE NACIMIENTO]],Tabla1[[#This Row],[FECHA ACTUAL]],"Y")</f>
        <v>25</v>
      </c>
      <c r="K2615" s="24" t="s">
        <v>500</v>
      </c>
      <c r="L2615" s="24" t="s">
        <v>112</v>
      </c>
      <c r="M2615" s="24">
        <v>0</v>
      </c>
      <c r="N2615" s="24">
        <v>0</v>
      </c>
      <c r="O2615" s="24">
        <v>3</v>
      </c>
      <c r="P2615" s="24" t="s">
        <v>101</v>
      </c>
      <c r="Q2615" s="23">
        <v>35707</v>
      </c>
      <c r="R2615" s="24" t="s">
        <v>791</v>
      </c>
      <c r="S2615" s="25">
        <v>45119</v>
      </c>
      <c r="T2615" s="24">
        <v>8900464</v>
      </c>
      <c r="U2615" s="24">
        <v>3505111075</v>
      </c>
      <c r="V2615" s="33" t="s">
        <v>14522</v>
      </c>
      <c r="W2615" s="24" t="s">
        <v>14523</v>
      </c>
      <c r="X2615" s="24" t="s">
        <v>14524</v>
      </c>
      <c r="Y2615" s="24" t="s">
        <v>14525</v>
      </c>
      <c r="Z2615" s="24" t="s">
        <v>3224</v>
      </c>
      <c r="AA2615" s="24">
        <v>3203321692</v>
      </c>
      <c r="AB2615" s="24" t="s">
        <v>83</v>
      </c>
      <c r="AC2615" s="24" t="s">
        <v>101</v>
      </c>
      <c r="AD2615" s="24" t="e">
        <v>#REF!</v>
      </c>
      <c r="AE2615" s="26" t="s">
        <v>84</v>
      </c>
      <c r="AF2615" s="26" t="s">
        <v>14526</v>
      </c>
      <c r="AG2615" s="26" t="s">
        <v>374</v>
      </c>
      <c r="AH2615" s="27" t="s">
        <v>1599</v>
      </c>
      <c r="AI2615" s="27" t="s">
        <v>4910</v>
      </c>
      <c r="AJ2615" s="27" t="s">
        <v>4910</v>
      </c>
      <c r="AK2615" s="24" t="s">
        <v>121</v>
      </c>
      <c r="AL2615" s="24" t="s">
        <v>7086</v>
      </c>
      <c r="AM2615" s="23">
        <v>44335</v>
      </c>
      <c r="AN2615" s="28">
        <v>1472308</v>
      </c>
      <c r="AO2615" s="28">
        <v>117172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v>0</v>
      </c>
      <c r="BE2615" s="24">
        <v>0</v>
      </c>
      <c r="BF2615" s="23"/>
      <c r="BG2615" s="23"/>
      <c r="BH2615" s="23">
        <v>44628</v>
      </c>
      <c r="BI2615" s="26" t="s">
        <v>466</v>
      </c>
      <c r="BJ2615" s="26" t="s">
        <v>232</v>
      </c>
      <c r="BK2615" s="29">
        <v>0</v>
      </c>
      <c r="BL2615" s="24" t="s">
        <v>129</v>
      </c>
      <c r="BM2615" s="22" t="str">
        <f ca="1">+IF(Tabla1[[#This Row],[FECHA INGRESO]]&gt;=44986,IF((TODAY()-Tabla1[[#This Row],[FECHA INGRESO]])&gt;=50,"ALERTA","TODAVÍA FALTA"),"N/A")</f>
        <v>N/A</v>
      </c>
      <c r="BN2615" s="7">
        <f>IFERROR((_xlfn.DAYS(Tabla1[[#This Row],[FECHA INGRESO]],Tabla1[[#This Row],[FECHA RETIRO]]))/30,"")</f>
        <v>-9.7666666666666675</v>
      </c>
    </row>
    <row r="2616" spans="1:66" x14ac:dyDescent="0.35">
      <c r="A2616" s="21">
        <v>1022370826</v>
      </c>
      <c r="B2616" s="22" t="s">
        <v>14527</v>
      </c>
      <c r="C2616" s="23">
        <v>44335</v>
      </c>
      <c r="D2616" s="23" t="s">
        <v>188</v>
      </c>
      <c r="E2616" s="24" t="s">
        <v>94</v>
      </c>
      <c r="F2616" s="23" t="s">
        <v>70</v>
      </c>
      <c r="G2616" s="24"/>
      <c r="H2616" s="24">
        <v>24105985134</v>
      </c>
      <c r="I2616" s="24" t="s">
        <v>72</v>
      </c>
      <c r="J2616" s="24">
        <f>DATEDIF(Tabla1[[#This Row],[FECHA DE NACIMIENTO]],Tabla1[[#This Row],[FECHA ACTUAL]],"Y")</f>
        <v>31</v>
      </c>
      <c r="K2616" s="24" t="s">
        <v>96</v>
      </c>
      <c r="L2616" s="24" t="s">
        <v>112</v>
      </c>
      <c r="M2616" s="24">
        <v>1</v>
      </c>
      <c r="N2616" s="24">
        <v>1</v>
      </c>
      <c r="O2616" s="24">
        <v>2</v>
      </c>
      <c r="P2616" s="24" t="s">
        <v>101</v>
      </c>
      <c r="Q2616" s="23">
        <v>33502</v>
      </c>
      <c r="R2616" s="24" t="s">
        <v>76</v>
      </c>
      <c r="S2616" s="25">
        <v>45119</v>
      </c>
      <c r="T2616" s="24"/>
      <c r="U2616" s="24">
        <v>3043577317</v>
      </c>
      <c r="V2616" s="33" t="s">
        <v>14528</v>
      </c>
      <c r="W2616" s="24" t="s">
        <v>14529</v>
      </c>
      <c r="X2616" s="24" t="s">
        <v>14530</v>
      </c>
      <c r="Y2616" s="24" t="s">
        <v>14531</v>
      </c>
      <c r="Z2616" s="24" t="s">
        <v>117</v>
      </c>
      <c r="AA2616" s="24">
        <v>3214287231</v>
      </c>
      <c r="AB2616" s="24" t="s">
        <v>101</v>
      </c>
      <c r="AC2616" s="24" t="s">
        <v>83</v>
      </c>
      <c r="AD2616" s="24" t="e">
        <v>#REF!</v>
      </c>
      <c r="AE2616" s="26" t="s">
        <v>102</v>
      </c>
      <c r="AF2616" s="26" t="s">
        <v>85</v>
      </c>
      <c r="AG2616" s="26" t="s">
        <v>101</v>
      </c>
      <c r="AH2616" s="27" t="s">
        <v>119</v>
      </c>
      <c r="AI2616" s="27" t="s">
        <v>5470</v>
      </c>
      <c r="AJ2616" s="27" t="s">
        <v>5470</v>
      </c>
      <c r="AK2616" s="24" t="s">
        <v>121</v>
      </c>
      <c r="AL2616" s="24" t="s">
        <v>7086</v>
      </c>
      <c r="AM2616" s="23">
        <v>44335</v>
      </c>
      <c r="AN2616" s="28">
        <v>2778375</v>
      </c>
      <c r="AO2616" s="28">
        <v>0</v>
      </c>
      <c r="AP2616" s="24" t="s">
        <v>14532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v>0</v>
      </c>
      <c r="BE2616" s="24">
        <v>0</v>
      </c>
      <c r="BF2616" s="23"/>
      <c r="BG2616" s="23"/>
      <c r="BH2616" s="23" t="s">
        <v>75</v>
      </c>
      <c r="BI2616" s="26">
        <v>0</v>
      </c>
      <c r="BJ2616" s="26">
        <v>0</v>
      </c>
      <c r="BK2616" s="29">
        <v>0</v>
      </c>
      <c r="BL2616" s="24" t="s">
        <v>91</v>
      </c>
      <c r="BM2616" s="22" t="str">
        <f ca="1">+IF(Tabla1[[#This Row],[FECHA INGRESO]]&gt;=44986,IF((TODAY()-Tabla1[[#This Row],[FECHA INGRESO]])&gt;=50,"ALERTA","TODAVÍA FALTA"),"N/A")</f>
        <v>N/A</v>
      </c>
      <c r="BN2616" s="7" t="str">
        <f>IFERROR((_xlfn.DAYS(Tabla1[[#This Row],[FECHA INGRESO]],Tabla1[[#This Row],[FECHA RETIRO]]))/30,"")</f>
        <v/>
      </c>
    </row>
    <row r="2617" spans="1:66" x14ac:dyDescent="0.35">
      <c r="A2617" s="21">
        <v>1000321471</v>
      </c>
      <c r="B2617" s="22" t="s">
        <v>14533</v>
      </c>
      <c r="C2617" s="23">
        <v>44341</v>
      </c>
      <c r="D2617" s="23" t="s">
        <v>93</v>
      </c>
      <c r="E2617" s="23" t="s">
        <v>110</v>
      </c>
      <c r="F2617" s="23" t="s">
        <v>70</v>
      </c>
      <c r="G2617" s="24"/>
      <c r="H2617" s="24">
        <v>24106094675</v>
      </c>
      <c r="I2617" s="24" t="s">
        <v>95</v>
      </c>
      <c r="J2617" s="24">
        <f>DATEDIF(Tabla1[[#This Row],[FECHA DE NACIMIENTO]],Tabla1[[#This Row],[FECHA ACTUAL]],"Y")</f>
        <v>23</v>
      </c>
      <c r="K2617" s="24" t="s">
        <v>96</v>
      </c>
      <c r="L2617" s="24" t="s">
        <v>112</v>
      </c>
      <c r="M2617" s="24">
        <v>0</v>
      </c>
      <c r="N2617" s="24">
        <v>0</v>
      </c>
      <c r="O2617" s="24">
        <v>2</v>
      </c>
      <c r="P2617" s="24" t="s">
        <v>101</v>
      </c>
      <c r="Q2617" s="23">
        <v>36651</v>
      </c>
      <c r="R2617" s="24" t="s">
        <v>76</v>
      </c>
      <c r="S2617" s="25">
        <v>45119</v>
      </c>
      <c r="T2617" s="24"/>
      <c r="U2617" s="24">
        <v>3132768775</v>
      </c>
      <c r="V2617" s="33" t="s">
        <v>14534</v>
      </c>
      <c r="W2617" s="24" t="s">
        <v>14535</v>
      </c>
      <c r="X2617" s="24" t="s">
        <v>8866</v>
      </c>
      <c r="Y2617" s="24"/>
      <c r="Z2617" s="24" t="s">
        <v>285</v>
      </c>
      <c r="AA2617" s="24">
        <v>3144694950</v>
      </c>
      <c r="AB2617" s="24" t="s">
        <v>83</v>
      </c>
      <c r="AC2617" s="24" t="s">
        <v>101</v>
      </c>
      <c r="AD2617" s="24" t="e">
        <v>#REF!</v>
      </c>
      <c r="AE2617" s="26" t="s">
        <v>183</v>
      </c>
      <c r="AF2617" s="26" t="s">
        <v>14536</v>
      </c>
      <c r="AG2617" s="26" t="s">
        <v>101</v>
      </c>
      <c r="AH2617" s="27" t="s">
        <v>184</v>
      </c>
      <c r="AI2617" s="27" t="s">
        <v>5470</v>
      </c>
      <c r="AJ2617" s="27" t="s">
        <v>5470</v>
      </c>
      <c r="AK2617" s="24" t="s">
        <v>121</v>
      </c>
      <c r="AL2617" s="24" t="s">
        <v>7086</v>
      </c>
      <c r="AM2617" s="23">
        <v>44341</v>
      </c>
      <c r="AN2617" s="28">
        <v>1000000</v>
      </c>
      <c r="AO2617" s="28">
        <v>117172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v>0</v>
      </c>
      <c r="BE2617" s="24">
        <v>0</v>
      </c>
      <c r="BF2617" s="23"/>
      <c r="BG2617" s="23"/>
      <c r="BH2617" s="23">
        <v>44622</v>
      </c>
      <c r="BI2617" s="26" t="s">
        <v>466</v>
      </c>
      <c r="BJ2617" s="26" t="s">
        <v>14537</v>
      </c>
      <c r="BK2617" s="29">
        <v>0</v>
      </c>
      <c r="BL2617" s="24" t="s">
        <v>129</v>
      </c>
      <c r="BM2617" s="22" t="str">
        <f ca="1">+IF(Tabla1[[#This Row],[FECHA INGRESO]]&gt;=44986,IF((TODAY()-Tabla1[[#This Row],[FECHA INGRESO]])&gt;=50,"ALERTA","TODAVÍA FALTA"),"N/A")</f>
        <v>N/A</v>
      </c>
      <c r="BN2617" s="7">
        <f>IFERROR((_xlfn.DAYS(Tabla1[[#This Row],[FECHA INGRESO]],Tabla1[[#This Row],[FECHA RETIRO]]))/30,"")</f>
        <v>-9.3666666666666671</v>
      </c>
    </row>
    <row r="2618" spans="1:66" x14ac:dyDescent="0.35">
      <c r="A2618" s="34">
        <v>1013623937</v>
      </c>
      <c r="B2618" s="22" t="s">
        <v>14538</v>
      </c>
      <c r="C2618" s="23">
        <v>44341</v>
      </c>
      <c r="D2618" s="23" t="s">
        <v>188</v>
      </c>
      <c r="E2618" s="24" t="s">
        <v>94</v>
      </c>
      <c r="F2618" s="23" t="s">
        <v>70</v>
      </c>
      <c r="G2618" s="24"/>
      <c r="H2618" s="24">
        <v>24106099074</v>
      </c>
      <c r="I2618" s="24" t="s">
        <v>95</v>
      </c>
      <c r="J2618" s="24">
        <f>DATEDIF(Tabla1[[#This Row],[FECHA DE NACIMIENTO]],Tabla1[[#This Row],[FECHA ACTUAL]],"Y")</f>
        <v>32</v>
      </c>
      <c r="K2618" s="24" t="s">
        <v>73</v>
      </c>
      <c r="L2618" s="24" t="s">
        <v>234</v>
      </c>
      <c r="M2618" s="24">
        <v>1</v>
      </c>
      <c r="N2618" s="24">
        <v>1</v>
      </c>
      <c r="O2618" s="24">
        <v>2</v>
      </c>
      <c r="P2618" s="24" t="s">
        <v>101</v>
      </c>
      <c r="Q2618" s="23">
        <v>33431</v>
      </c>
      <c r="R2618" s="24" t="s">
        <v>76</v>
      </c>
      <c r="S2618" s="25">
        <v>45119</v>
      </c>
      <c r="T2618" s="24"/>
      <c r="U2618" s="24">
        <v>3133402627</v>
      </c>
      <c r="V2618" s="33" t="s">
        <v>14539</v>
      </c>
      <c r="W2618" s="24" t="s">
        <v>14540</v>
      </c>
      <c r="X2618" s="24" t="s">
        <v>8475</v>
      </c>
      <c r="Y2618" s="24" t="s">
        <v>14541</v>
      </c>
      <c r="Z2618" s="24" t="s">
        <v>117</v>
      </c>
      <c r="AA2618" s="24">
        <v>3143391469</v>
      </c>
      <c r="AB2618" s="24" t="s">
        <v>83</v>
      </c>
      <c r="AC2618" s="24" t="s">
        <v>83</v>
      </c>
      <c r="AD2618" s="24" t="e">
        <v>#REF!</v>
      </c>
      <c r="AE2618" s="26" t="s">
        <v>151</v>
      </c>
      <c r="AF2618" s="26"/>
      <c r="AG2618" s="26"/>
      <c r="AH2618" s="27" t="s">
        <v>184</v>
      </c>
      <c r="AI2618" s="27" t="s">
        <v>3493</v>
      </c>
      <c r="AJ2618" s="27" t="s">
        <v>120</v>
      </c>
      <c r="AK2618" s="24" t="s">
        <v>121</v>
      </c>
      <c r="AL2618" s="24" t="s">
        <v>7086</v>
      </c>
      <c r="AM2618" s="23">
        <v>44341</v>
      </c>
      <c r="AN2618" s="28">
        <v>1000000</v>
      </c>
      <c r="AO2618" s="28">
        <v>117172</v>
      </c>
      <c r="AP2618" s="24"/>
      <c r="AQ2618" s="24"/>
      <c r="AR2618" s="24"/>
      <c r="AS2618" s="24"/>
      <c r="AT2618" s="24"/>
      <c r="AU2618" s="24"/>
      <c r="AV2618" s="24"/>
      <c r="AW2618" s="24">
        <v>0</v>
      </c>
      <c r="AX2618" s="24"/>
      <c r="AY2618" s="24"/>
      <c r="AZ2618" s="24"/>
      <c r="BA2618" s="24"/>
      <c r="BB2618" s="24"/>
      <c r="BC2618" s="24"/>
      <c r="BD2618" s="24"/>
      <c r="BE2618" s="24"/>
      <c r="BF2618" s="23"/>
      <c r="BG2618" s="23"/>
      <c r="BH2618" s="23">
        <v>44564</v>
      </c>
      <c r="BI2618" s="26" t="s">
        <v>466</v>
      </c>
      <c r="BJ2618" s="26" t="s">
        <v>273</v>
      </c>
      <c r="BK2618" s="29">
        <v>0</v>
      </c>
      <c r="BL2618" s="24" t="s">
        <v>129</v>
      </c>
      <c r="BM2618" s="22" t="str">
        <f ca="1">+IF(Tabla1[[#This Row],[FECHA INGRESO]]&gt;=44986,IF((TODAY()-Tabla1[[#This Row],[FECHA INGRESO]])&gt;=50,"ALERTA","TODAVÍA FALTA"),"N/A")</f>
        <v>N/A</v>
      </c>
      <c r="BN2618" s="7">
        <f>IFERROR((_xlfn.DAYS(Tabla1[[#This Row],[FECHA INGRESO]],Tabla1[[#This Row],[FECHA RETIRO]]))/30,"")</f>
        <v>-7.4333333333333336</v>
      </c>
    </row>
    <row r="2619" spans="1:66" x14ac:dyDescent="0.35">
      <c r="A2619" s="21">
        <v>1023037115</v>
      </c>
      <c r="B2619" s="22" t="s">
        <v>14542</v>
      </c>
      <c r="C2619" s="23">
        <v>44341</v>
      </c>
      <c r="D2619" s="23" t="s">
        <v>93</v>
      </c>
      <c r="E2619" s="23" t="s">
        <v>111</v>
      </c>
      <c r="F2619" s="23" t="s">
        <v>70</v>
      </c>
      <c r="G2619" s="24"/>
      <c r="H2619" s="24">
        <v>24106092770</v>
      </c>
      <c r="I2619" s="24" t="s">
        <v>72</v>
      </c>
      <c r="J2619" s="24">
        <f>DATEDIF(Tabla1[[#This Row],[FECHA DE NACIMIENTO]],Tabla1[[#This Row],[FECHA ACTUAL]],"Y")</f>
        <v>23</v>
      </c>
      <c r="K2619" s="24" t="s">
        <v>96</v>
      </c>
      <c r="L2619" s="24" t="s">
        <v>112</v>
      </c>
      <c r="M2619" s="24">
        <v>0</v>
      </c>
      <c r="N2619" s="24">
        <v>0</v>
      </c>
      <c r="O2619" s="24">
        <v>1</v>
      </c>
      <c r="P2619" s="24" t="s">
        <v>101</v>
      </c>
      <c r="Q2619" s="23">
        <v>36373</v>
      </c>
      <c r="R2619" s="24" t="s">
        <v>76</v>
      </c>
      <c r="S2619" s="25">
        <v>45119</v>
      </c>
      <c r="T2619" s="24"/>
      <c r="U2619" s="24">
        <v>3135637577</v>
      </c>
      <c r="V2619" s="33" t="s">
        <v>14543</v>
      </c>
      <c r="W2619" s="24" t="s">
        <v>14544</v>
      </c>
      <c r="X2619" s="24" t="s">
        <v>14545</v>
      </c>
      <c r="Y2619" s="24" t="s">
        <v>14546</v>
      </c>
      <c r="Z2619" s="24" t="s">
        <v>285</v>
      </c>
      <c r="AA2619" s="24">
        <v>3143404829</v>
      </c>
      <c r="AB2619" s="24" t="s">
        <v>83</v>
      </c>
      <c r="AC2619" s="24" t="s">
        <v>101</v>
      </c>
      <c r="AD2619" s="24" t="e">
        <v>#REF!</v>
      </c>
      <c r="AE2619" s="26" t="s">
        <v>151</v>
      </c>
      <c r="AF2619" s="26"/>
      <c r="AG2619" s="26" t="s">
        <v>14547</v>
      </c>
      <c r="AH2619" s="27" t="s">
        <v>184</v>
      </c>
      <c r="AI2619" s="27" t="s">
        <v>5470</v>
      </c>
      <c r="AJ2619" s="27" t="s">
        <v>5470</v>
      </c>
      <c r="AK2619" s="24" t="s">
        <v>121</v>
      </c>
      <c r="AL2619" s="24" t="s">
        <v>7086</v>
      </c>
      <c r="AM2619" s="23">
        <v>44341</v>
      </c>
      <c r="AN2619" s="28">
        <v>1000000</v>
      </c>
      <c r="AO2619" s="28">
        <v>117172</v>
      </c>
      <c r="AP2619" s="24"/>
      <c r="AQ2619" s="24"/>
      <c r="AR2619" s="24"/>
      <c r="AS2619" s="24"/>
      <c r="AT2619" s="24"/>
      <c r="AU2619" s="24"/>
      <c r="AV2619" s="24"/>
      <c r="AW2619" s="24">
        <v>0</v>
      </c>
      <c r="AX2619" s="24"/>
      <c r="AY2619" s="24"/>
      <c r="AZ2619" s="24"/>
      <c r="BA2619" s="24"/>
      <c r="BB2619" s="24"/>
      <c r="BC2619" s="24"/>
      <c r="BD2619" s="24">
        <v>0</v>
      </c>
      <c r="BE2619" s="24">
        <v>0</v>
      </c>
      <c r="BF2619" s="23"/>
      <c r="BG2619" s="23"/>
      <c r="BH2619" s="23">
        <v>44592</v>
      </c>
      <c r="BI2619" s="26" t="s">
        <v>466</v>
      </c>
      <c r="BJ2619" s="26" t="s">
        <v>273</v>
      </c>
      <c r="BK2619" s="29">
        <v>0</v>
      </c>
      <c r="BL2619" s="24" t="s">
        <v>129</v>
      </c>
      <c r="BM2619" s="22" t="str">
        <f ca="1">+IF(Tabla1[[#This Row],[FECHA INGRESO]]&gt;=44986,IF((TODAY()-Tabla1[[#This Row],[FECHA INGRESO]])&gt;=50,"ALERTA","TODAVÍA FALTA"),"N/A")</f>
        <v>N/A</v>
      </c>
      <c r="BN2619" s="7">
        <f>IFERROR((_xlfn.DAYS(Tabla1[[#This Row],[FECHA INGRESO]],Tabla1[[#This Row],[FECHA RETIRO]]))/30,"")</f>
        <v>-8.3666666666666671</v>
      </c>
    </row>
    <row r="2620" spans="1:66" x14ac:dyDescent="0.35">
      <c r="A2620" s="34">
        <v>1002207769</v>
      </c>
      <c r="B2620" s="22" t="s">
        <v>14548</v>
      </c>
      <c r="C2620" s="23">
        <v>44341</v>
      </c>
      <c r="D2620" s="23" t="s">
        <v>266</v>
      </c>
      <c r="E2620" s="24" t="s">
        <v>94</v>
      </c>
      <c r="F2620" s="23" t="s">
        <v>70</v>
      </c>
      <c r="G2620" s="24"/>
      <c r="H2620" s="24">
        <v>24106094473</v>
      </c>
      <c r="I2620" s="24" t="s">
        <v>95</v>
      </c>
      <c r="J2620" s="24">
        <f>DATEDIF(Tabla1[[#This Row],[FECHA DE NACIMIENTO]],Tabla1[[#This Row],[FECHA ACTUAL]],"Y")</f>
        <v>22</v>
      </c>
      <c r="K2620" s="24" t="s">
        <v>96</v>
      </c>
      <c r="L2620" s="24" t="s">
        <v>234</v>
      </c>
      <c r="M2620" s="24">
        <v>0</v>
      </c>
      <c r="N2620" s="24">
        <v>0</v>
      </c>
      <c r="O2620" s="24">
        <v>2</v>
      </c>
      <c r="P2620" s="24" t="s">
        <v>101</v>
      </c>
      <c r="Q2620" s="23">
        <v>36791</v>
      </c>
      <c r="R2620" s="24" t="s">
        <v>76</v>
      </c>
      <c r="S2620" s="25">
        <v>45119</v>
      </c>
      <c r="T2620" s="24"/>
      <c r="U2620" s="24">
        <v>3196091488</v>
      </c>
      <c r="V2620" s="33" t="s">
        <v>14549</v>
      </c>
      <c r="W2620" s="24" t="s">
        <v>14550</v>
      </c>
      <c r="X2620" s="24" t="s">
        <v>14551</v>
      </c>
      <c r="Y2620" s="24" t="s">
        <v>14552</v>
      </c>
      <c r="Z2620" s="24" t="s">
        <v>13889</v>
      </c>
      <c r="AA2620" s="24">
        <v>3143785331</v>
      </c>
      <c r="AB2620" s="24" t="s">
        <v>77</v>
      </c>
      <c r="AC2620" s="24" t="s">
        <v>77</v>
      </c>
      <c r="AD2620" s="24" t="s">
        <v>77</v>
      </c>
      <c r="AE2620" s="26" t="s">
        <v>151</v>
      </c>
      <c r="AF2620" s="26"/>
      <c r="AG2620" s="26"/>
      <c r="AH2620" s="27" t="s">
        <v>184</v>
      </c>
      <c r="AI2620" s="27" t="s">
        <v>5470</v>
      </c>
      <c r="AJ2620" s="27" t="s">
        <v>5470</v>
      </c>
      <c r="AK2620" s="24" t="s">
        <v>121</v>
      </c>
      <c r="AL2620" s="24" t="s">
        <v>7086</v>
      </c>
      <c r="AM2620" s="23">
        <v>44341</v>
      </c>
      <c r="AN2620" s="28">
        <v>908526</v>
      </c>
      <c r="AO2620" s="28">
        <v>106454</v>
      </c>
      <c r="AP2620" s="24"/>
      <c r="AQ2620" s="24"/>
      <c r="AR2620" s="24"/>
      <c r="AS2620" s="24"/>
      <c r="AT2620" s="24"/>
      <c r="AU2620" s="24"/>
      <c r="AV2620" s="24"/>
      <c r="AW2620" s="24">
        <v>0</v>
      </c>
      <c r="AX2620" s="24"/>
      <c r="AY2620" s="24"/>
      <c r="AZ2620" s="24"/>
      <c r="BA2620" s="24"/>
      <c r="BB2620" s="24"/>
      <c r="BC2620" s="24"/>
      <c r="BD2620" s="24">
        <v>0</v>
      </c>
      <c r="BE2620" s="24">
        <v>0</v>
      </c>
      <c r="BF2620" s="23"/>
      <c r="BG2620" s="23"/>
      <c r="BH2620" s="23">
        <v>44399</v>
      </c>
      <c r="BI2620" s="26" t="s">
        <v>10014</v>
      </c>
      <c r="BJ2620" s="26" t="s">
        <v>10594</v>
      </c>
      <c r="BK2620" s="29">
        <v>0</v>
      </c>
      <c r="BL2620" s="24" t="s">
        <v>129</v>
      </c>
      <c r="BM2620" s="22" t="str">
        <f ca="1">+IF(Tabla1[[#This Row],[FECHA INGRESO]]&gt;=44986,IF((TODAY()-Tabla1[[#This Row],[FECHA INGRESO]])&gt;=50,"ALERTA","TODAVÍA FALTA"),"N/A")</f>
        <v>N/A</v>
      </c>
      <c r="BN2620" s="7">
        <f>IFERROR((_xlfn.DAYS(Tabla1[[#This Row],[FECHA INGRESO]],Tabla1[[#This Row],[FECHA RETIRO]]))/30,"")</f>
        <v>-1.9333333333333333</v>
      </c>
    </row>
    <row r="2621" spans="1:66" x14ac:dyDescent="0.35">
      <c r="A2621" s="34">
        <v>1000213616</v>
      </c>
      <c r="B2621" s="22" t="s">
        <v>14553</v>
      </c>
      <c r="C2621" s="23">
        <v>44341</v>
      </c>
      <c r="D2621" s="23" t="s">
        <v>188</v>
      </c>
      <c r="E2621" s="24" t="s">
        <v>94</v>
      </c>
      <c r="F2621" s="23" t="s">
        <v>70</v>
      </c>
      <c r="G2621" s="24"/>
      <c r="H2621" s="24">
        <v>24106096013</v>
      </c>
      <c r="I2621" s="24" t="s">
        <v>95</v>
      </c>
      <c r="J2621" s="24">
        <f>DATEDIF(Tabla1[[#This Row],[FECHA DE NACIMIENTO]],Tabla1[[#This Row],[FECHA ACTUAL]],"Y")</f>
        <v>21</v>
      </c>
      <c r="K2621" s="24" t="s">
        <v>73</v>
      </c>
      <c r="L2621" s="24" t="s">
        <v>112</v>
      </c>
      <c r="M2621" s="24">
        <v>0</v>
      </c>
      <c r="N2621" s="24">
        <v>0</v>
      </c>
      <c r="O2621" s="24">
        <v>2</v>
      </c>
      <c r="P2621" s="24" t="s">
        <v>101</v>
      </c>
      <c r="Q2621" s="23">
        <v>37090</v>
      </c>
      <c r="R2621" s="24" t="s">
        <v>76</v>
      </c>
      <c r="S2621" s="25">
        <v>45119</v>
      </c>
      <c r="T2621" s="24">
        <v>6230406</v>
      </c>
      <c r="U2621" s="24">
        <v>3007565270</v>
      </c>
      <c r="V2621" s="33" t="s">
        <v>14554</v>
      </c>
      <c r="W2621" s="24" t="s">
        <v>14555</v>
      </c>
      <c r="X2621" s="24" t="s">
        <v>14556</v>
      </c>
      <c r="Y2621" s="24" t="s">
        <v>14557</v>
      </c>
      <c r="Z2621" s="24" t="s">
        <v>117</v>
      </c>
      <c r="AA2621" s="24">
        <v>3158636391</v>
      </c>
      <c r="AB2621" s="24" t="s">
        <v>77</v>
      </c>
      <c r="AC2621" s="24" t="s">
        <v>77</v>
      </c>
      <c r="AD2621" s="24" t="s">
        <v>77</v>
      </c>
      <c r="AE2621" s="26" t="s">
        <v>194</v>
      </c>
      <c r="AF2621" s="26"/>
      <c r="AG2621" s="26"/>
      <c r="AH2621" s="27" t="s">
        <v>184</v>
      </c>
      <c r="AI2621" s="27" t="s">
        <v>5470</v>
      </c>
      <c r="AJ2621" s="27" t="s">
        <v>5470</v>
      </c>
      <c r="AK2621" s="24" t="s">
        <v>121</v>
      </c>
      <c r="AL2621" s="24" t="s">
        <v>7086</v>
      </c>
      <c r="AM2621" s="23">
        <v>44341</v>
      </c>
      <c r="AN2621" s="28">
        <v>908526</v>
      </c>
      <c r="AO2621" s="28">
        <v>106454</v>
      </c>
      <c r="AP2621" s="24"/>
      <c r="AQ2621" s="24"/>
      <c r="AR2621" s="24"/>
      <c r="AS2621" s="24"/>
      <c r="AT2621" s="24"/>
      <c r="AU2621" s="24"/>
      <c r="AV2621" s="24"/>
      <c r="AW2621" s="24">
        <v>0</v>
      </c>
      <c r="AX2621" s="24"/>
      <c r="AY2621" s="24"/>
      <c r="AZ2621" s="24"/>
      <c r="BA2621" s="24"/>
      <c r="BB2621" s="24"/>
      <c r="BC2621" s="24"/>
      <c r="BD2621" s="24">
        <v>0</v>
      </c>
      <c r="BE2621" s="24">
        <v>0</v>
      </c>
      <c r="BF2621" s="23"/>
      <c r="BG2621" s="23"/>
      <c r="BH2621" s="23">
        <v>44436</v>
      </c>
      <c r="BI2621" s="26" t="s">
        <v>127</v>
      </c>
      <c r="BJ2621" s="26" t="s">
        <v>273</v>
      </c>
      <c r="BK2621" s="29">
        <v>0</v>
      </c>
      <c r="BL2621" s="24" t="s">
        <v>129</v>
      </c>
      <c r="BM2621" s="22" t="str">
        <f ca="1">+IF(Tabla1[[#This Row],[FECHA INGRESO]]&gt;=44986,IF((TODAY()-Tabla1[[#This Row],[FECHA INGRESO]])&gt;=50,"ALERTA","TODAVÍA FALTA"),"N/A")</f>
        <v>N/A</v>
      </c>
      <c r="BN2621" s="7">
        <f>IFERROR((_xlfn.DAYS(Tabla1[[#This Row],[FECHA INGRESO]],Tabla1[[#This Row],[FECHA RETIRO]]))/30,"")</f>
        <v>-3.1666666666666665</v>
      </c>
    </row>
    <row r="2622" spans="1:66" x14ac:dyDescent="0.35">
      <c r="A2622" s="34">
        <v>1014255637</v>
      </c>
      <c r="B2622" s="22" t="s">
        <v>14558</v>
      </c>
      <c r="C2622" s="23">
        <v>44341</v>
      </c>
      <c r="D2622" s="23" t="s">
        <v>13664</v>
      </c>
      <c r="E2622" s="24" t="s">
        <v>94</v>
      </c>
      <c r="F2622" s="23" t="s">
        <v>70</v>
      </c>
      <c r="G2622" s="24"/>
      <c r="H2622" s="24">
        <v>24106098831</v>
      </c>
      <c r="I2622" s="24" t="s">
        <v>72</v>
      </c>
      <c r="J2622" s="24">
        <f>DATEDIF(Tabla1[[#This Row],[FECHA DE NACIMIENTO]],Tabla1[[#This Row],[FECHA ACTUAL]],"Y")</f>
        <v>29</v>
      </c>
      <c r="K2622" s="24" t="s">
        <v>73</v>
      </c>
      <c r="L2622" s="24" t="s">
        <v>112</v>
      </c>
      <c r="M2622" s="24">
        <v>0</v>
      </c>
      <c r="N2622" s="24">
        <v>0</v>
      </c>
      <c r="O2622" s="24">
        <v>2</v>
      </c>
      <c r="P2622" s="24" t="s">
        <v>101</v>
      </c>
      <c r="Q2622" s="23">
        <v>34510</v>
      </c>
      <c r="R2622" s="24" t="s">
        <v>76</v>
      </c>
      <c r="S2622" s="25">
        <v>45119</v>
      </c>
      <c r="T2622" s="24"/>
      <c r="U2622" s="24">
        <v>3195533670</v>
      </c>
      <c r="V2622" s="33" t="s">
        <v>14559</v>
      </c>
      <c r="W2622" s="24" t="s">
        <v>14560</v>
      </c>
      <c r="X2622" s="24" t="s">
        <v>12180</v>
      </c>
      <c r="Y2622" s="24" t="s">
        <v>14561</v>
      </c>
      <c r="Z2622" s="24" t="s">
        <v>117</v>
      </c>
      <c r="AA2622" s="24">
        <v>3112574231</v>
      </c>
      <c r="AB2622" s="24" t="s">
        <v>77</v>
      </c>
      <c r="AC2622" s="24" t="s">
        <v>77</v>
      </c>
      <c r="AD2622" s="24" t="s">
        <v>77</v>
      </c>
      <c r="AE2622" s="26" t="s">
        <v>183</v>
      </c>
      <c r="AF2622" s="26"/>
      <c r="AG2622" s="26"/>
      <c r="AH2622" s="27" t="s">
        <v>184</v>
      </c>
      <c r="AI2622" s="27" t="s">
        <v>5470</v>
      </c>
      <c r="AJ2622" s="27" t="s">
        <v>5470</v>
      </c>
      <c r="AK2622" s="24" t="s">
        <v>121</v>
      </c>
      <c r="AL2622" s="24" t="s">
        <v>7086</v>
      </c>
      <c r="AM2622" s="23">
        <v>44341</v>
      </c>
      <c r="AN2622" s="28">
        <v>908526</v>
      </c>
      <c r="AO2622" s="28">
        <v>106454</v>
      </c>
      <c r="AP2622" s="24"/>
      <c r="AQ2622" s="24"/>
      <c r="AR2622" s="24"/>
      <c r="AS2622" s="24"/>
      <c r="AT2622" s="24"/>
      <c r="AU2622" s="24"/>
      <c r="AV2622" s="24"/>
      <c r="AW2622" s="24">
        <v>0</v>
      </c>
      <c r="AX2622" s="24"/>
      <c r="AY2622" s="24"/>
      <c r="AZ2622" s="24"/>
      <c r="BA2622" s="24"/>
      <c r="BB2622" s="24"/>
      <c r="BC2622" s="24"/>
      <c r="BD2622" s="24">
        <v>0</v>
      </c>
      <c r="BE2622" s="24">
        <v>0</v>
      </c>
      <c r="BF2622" s="23"/>
      <c r="BG2622" s="23"/>
      <c r="BH2622" s="23">
        <v>44362</v>
      </c>
      <c r="BI2622" s="26" t="s">
        <v>466</v>
      </c>
      <c r="BJ2622" s="26" t="s">
        <v>273</v>
      </c>
      <c r="BK2622" s="29">
        <v>0</v>
      </c>
      <c r="BL2622" s="24" t="s">
        <v>129</v>
      </c>
      <c r="BM2622" s="22" t="str">
        <f ca="1">+IF(Tabla1[[#This Row],[FECHA INGRESO]]&gt;=44986,IF((TODAY()-Tabla1[[#This Row],[FECHA INGRESO]])&gt;=50,"ALERTA","TODAVÍA FALTA"),"N/A")</f>
        <v>N/A</v>
      </c>
      <c r="BN2622" s="7">
        <f>IFERROR((_xlfn.DAYS(Tabla1[[#This Row],[FECHA INGRESO]],Tabla1[[#This Row],[FECHA RETIRO]]))/30,"")</f>
        <v>-0.7</v>
      </c>
    </row>
    <row r="2623" spans="1:66" x14ac:dyDescent="0.35">
      <c r="A2623" s="34">
        <v>1005814318</v>
      </c>
      <c r="B2623" s="22" t="s">
        <v>14562</v>
      </c>
      <c r="C2623" s="23">
        <v>44341</v>
      </c>
      <c r="D2623" s="23" t="s">
        <v>266</v>
      </c>
      <c r="E2623" s="23" t="s">
        <v>111</v>
      </c>
      <c r="F2623" s="23" t="s">
        <v>70</v>
      </c>
      <c r="G2623" s="24"/>
      <c r="H2623" s="24">
        <v>24106098862</v>
      </c>
      <c r="I2623" s="24" t="s">
        <v>95</v>
      </c>
      <c r="J2623" s="24">
        <f>DATEDIF(Tabla1[[#This Row],[FECHA DE NACIMIENTO]],Tabla1[[#This Row],[FECHA ACTUAL]],"Y")</f>
        <v>20</v>
      </c>
      <c r="K2623" s="24" t="s">
        <v>73</v>
      </c>
      <c r="L2623" s="24" t="s">
        <v>112</v>
      </c>
      <c r="M2623" s="24">
        <v>0</v>
      </c>
      <c r="N2623" s="24">
        <v>0</v>
      </c>
      <c r="O2623" s="24">
        <v>2</v>
      </c>
      <c r="P2623" s="24" t="s">
        <v>101</v>
      </c>
      <c r="Q2623" s="23">
        <v>37482</v>
      </c>
      <c r="R2623" s="24" t="s">
        <v>76</v>
      </c>
      <c r="S2623" s="25">
        <v>45119</v>
      </c>
      <c r="T2623" s="24"/>
      <c r="U2623" s="24">
        <v>3219789267</v>
      </c>
      <c r="V2623" s="33" t="s">
        <v>14563</v>
      </c>
      <c r="W2623" s="24" t="s">
        <v>14564</v>
      </c>
      <c r="X2623" s="24" t="s">
        <v>14352</v>
      </c>
      <c r="Y2623" s="24" t="s">
        <v>14565</v>
      </c>
      <c r="Z2623" s="24" t="s">
        <v>14363</v>
      </c>
      <c r="AA2623" s="24">
        <v>3197530936</v>
      </c>
      <c r="AB2623" s="24" t="s">
        <v>77</v>
      </c>
      <c r="AC2623" s="24" t="s">
        <v>77</v>
      </c>
      <c r="AD2623" s="24" t="s">
        <v>77</v>
      </c>
      <c r="AE2623" s="26" t="s">
        <v>151</v>
      </c>
      <c r="AF2623" s="26"/>
      <c r="AG2623" s="26" t="s">
        <v>14566</v>
      </c>
      <c r="AH2623" s="27" t="s">
        <v>184</v>
      </c>
      <c r="AI2623" s="27" t="s">
        <v>5470</v>
      </c>
      <c r="AJ2623" s="27" t="s">
        <v>5470</v>
      </c>
      <c r="AK2623" s="24" t="s">
        <v>121</v>
      </c>
      <c r="AL2623" s="24" t="s">
        <v>7086</v>
      </c>
      <c r="AM2623" s="23">
        <v>44341</v>
      </c>
      <c r="AN2623" s="28">
        <v>908526</v>
      </c>
      <c r="AO2623" s="28">
        <v>106454</v>
      </c>
      <c r="AP2623" s="24"/>
      <c r="AQ2623" s="24"/>
      <c r="AR2623" s="24"/>
      <c r="AS2623" s="24"/>
      <c r="AT2623" s="24"/>
      <c r="AU2623" s="24"/>
      <c r="AV2623" s="24"/>
      <c r="AW2623" s="24">
        <v>0</v>
      </c>
      <c r="AX2623" s="24"/>
      <c r="AY2623" s="24"/>
      <c r="AZ2623" s="24"/>
      <c r="BA2623" s="24"/>
      <c r="BB2623" s="24"/>
      <c r="BC2623" s="24"/>
      <c r="BD2623" s="24">
        <v>0</v>
      </c>
      <c r="BE2623" s="24">
        <v>0</v>
      </c>
      <c r="BF2623" s="23"/>
      <c r="BG2623" s="23"/>
      <c r="BH2623" s="23">
        <v>44439</v>
      </c>
      <c r="BI2623" s="26" t="s">
        <v>466</v>
      </c>
      <c r="BJ2623" s="26" t="s">
        <v>13011</v>
      </c>
      <c r="BK2623" s="29">
        <v>0</v>
      </c>
      <c r="BL2623" s="24" t="s">
        <v>129</v>
      </c>
      <c r="BM2623" s="22" t="str">
        <f ca="1">+IF(Tabla1[[#This Row],[FECHA INGRESO]]&gt;=44986,IF((TODAY()-Tabla1[[#This Row],[FECHA INGRESO]])&gt;=50,"ALERTA","TODAVÍA FALTA"),"N/A")</f>
        <v>N/A</v>
      </c>
      <c r="BN2623" s="7">
        <f>IFERROR((_xlfn.DAYS(Tabla1[[#This Row],[FECHA INGRESO]],Tabla1[[#This Row],[FECHA RETIRO]]))/30,"")</f>
        <v>-3.2666666666666666</v>
      </c>
    </row>
    <row r="2624" spans="1:66" x14ac:dyDescent="0.35">
      <c r="A2624" s="34">
        <v>1193142379</v>
      </c>
      <c r="B2624" s="22" t="s">
        <v>14567</v>
      </c>
      <c r="C2624" s="23">
        <v>44341</v>
      </c>
      <c r="D2624" s="23" t="s">
        <v>188</v>
      </c>
      <c r="E2624" s="24" t="s">
        <v>94</v>
      </c>
      <c r="F2624" s="23" t="s">
        <v>70</v>
      </c>
      <c r="G2624" s="24"/>
      <c r="H2624" s="24">
        <v>24106095940</v>
      </c>
      <c r="I2624" s="24" t="s">
        <v>72</v>
      </c>
      <c r="J2624" s="24">
        <f>DATEDIF(Tabla1[[#This Row],[FECHA DE NACIMIENTO]],Tabla1[[#This Row],[FECHA ACTUAL]],"Y")</f>
        <v>25</v>
      </c>
      <c r="K2624" s="24" t="s">
        <v>73</v>
      </c>
      <c r="L2624" s="24" t="s">
        <v>234</v>
      </c>
      <c r="M2624" s="24">
        <v>0</v>
      </c>
      <c r="N2624" s="24">
        <v>0</v>
      </c>
      <c r="O2624" s="24">
        <v>3</v>
      </c>
      <c r="P2624" s="24" t="s">
        <v>101</v>
      </c>
      <c r="Q2624" s="23">
        <v>35665</v>
      </c>
      <c r="R2624" s="24" t="s">
        <v>9663</v>
      </c>
      <c r="S2624" s="25">
        <v>45119</v>
      </c>
      <c r="T2624" s="24"/>
      <c r="U2624" s="24">
        <v>3222582289</v>
      </c>
      <c r="V2624" s="33" t="s">
        <v>14568</v>
      </c>
      <c r="W2624" s="24" t="s">
        <v>14569</v>
      </c>
      <c r="X2624" s="24" t="s">
        <v>7609</v>
      </c>
      <c r="Y2624" s="24" t="s">
        <v>14570</v>
      </c>
      <c r="Z2624" s="24" t="s">
        <v>13889</v>
      </c>
      <c r="AA2624" s="24">
        <v>3203757824</v>
      </c>
      <c r="AB2624" s="24" t="s">
        <v>77</v>
      </c>
      <c r="AC2624" s="24" t="s">
        <v>77</v>
      </c>
      <c r="AD2624" s="24" t="s">
        <v>77</v>
      </c>
      <c r="AE2624" s="26" t="s">
        <v>183</v>
      </c>
      <c r="AF2624" s="26"/>
      <c r="AG2624" s="26"/>
      <c r="AH2624" s="27" t="s">
        <v>184</v>
      </c>
      <c r="AI2624" s="27" t="s">
        <v>5470</v>
      </c>
      <c r="AJ2624" s="27" t="s">
        <v>5470</v>
      </c>
      <c r="AK2624" s="24" t="s">
        <v>121</v>
      </c>
      <c r="AL2624" s="24" t="s">
        <v>7086</v>
      </c>
      <c r="AM2624" s="23">
        <v>44341</v>
      </c>
      <c r="AN2624" s="28">
        <v>908526</v>
      </c>
      <c r="AO2624" s="28">
        <v>106454</v>
      </c>
      <c r="AP2624" s="24"/>
      <c r="AQ2624" s="24"/>
      <c r="AR2624" s="24"/>
      <c r="AS2624" s="24"/>
      <c r="AT2624" s="24"/>
      <c r="AU2624" s="24"/>
      <c r="AV2624" s="24"/>
      <c r="AW2624" s="24">
        <v>0</v>
      </c>
      <c r="AX2624" s="24"/>
      <c r="AY2624" s="24"/>
      <c r="AZ2624" s="24"/>
      <c r="BA2624" s="24"/>
      <c r="BB2624" s="24"/>
      <c r="BC2624" s="24"/>
      <c r="BD2624" s="24">
        <v>0</v>
      </c>
      <c r="BE2624" s="24">
        <v>0</v>
      </c>
      <c r="BF2624" s="23"/>
      <c r="BG2624" s="23"/>
      <c r="BH2624" s="23">
        <v>44399</v>
      </c>
      <c r="BI2624" s="26" t="s">
        <v>10014</v>
      </c>
      <c r="BJ2624" s="26" t="s">
        <v>10594</v>
      </c>
      <c r="BK2624" s="29">
        <v>0</v>
      </c>
      <c r="BL2624" s="24" t="s">
        <v>129</v>
      </c>
      <c r="BM2624" s="22" t="str">
        <f ca="1">+IF(Tabla1[[#This Row],[FECHA INGRESO]]&gt;=44986,IF((TODAY()-Tabla1[[#This Row],[FECHA INGRESO]])&gt;=50,"ALERTA","TODAVÍA FALTA"),"N/A")</f>
        <v>N/A</v>
      </c>
      <c r="BN2624" s="7">
        <f>IFERROR((_xlfn.DAYS(Tabla1[[#This Row],[FECHA INGRESO]],Tabla1[[#This Row],[FECHA RETIRO]]))/30,"")</f>
        <v>-1.9333333333333333</v>
      </c>
    </row>
    <row r="2625" spans="1:66" x14ac:dyDescent="0.35">
      <c r="A2625" s="34">
        <v>1001045596</v>
      </c>
      <c r="B2625" s="22" t="s">
        <v>14571</v>
      </c>
      <c r="C2625" s="23">
        <v>44341</v>
      </c>
      <c r="D2625" s="23" t="s">
        <v>188</v>
      </c>
      <c r="E2625" s="24" t="s">
        <v>94</v>
      </c>
      <c r="F2625" s="23" t="s">
        <v>70</v>
      </c>
      <c r="G2625" s="24"/>
      <c r="H2625" s="24">
        <v>24106174975</v>
      </c>
      <c r="I2625" s="24" t="s">
        <v>95</v>
      </c>
      <c r="J2625" s="24">
        <f>DATEDIF(Tabla1[[#This Row],[FECHA DE NACIMIENTO]],Tabla1[[#This Row],[FECHA ACTUAL]],"Y")</f>
        <v>21</v>
      </c>
      <c r="K2625" s="24" t="s">
        <v>96</v>
      </c>
      <c r="L2625" s="24" t="s">
        <v>112</v>
      </c>
      <c r="M2625" s="24">
        <v>0</v>
      </c>
      <c r="N2625" s="24">
        <v>0</v>
      </c>
      <c r="O2625" s="24">
        <v>2</v>
      </c>
      <c r="P2625" s="24" t="s">
        <v>101</v>
      </c>
      <c r="Q2625" s="23">
        <v>37254</v>
      </c>
      <c r="R2625" s="24" t="s">
        <v>76</v>
      </c>
      <c r="S2625" s="25">
        <v>45119</v>
      </c>
      <c r="T2625" s="24"/>
      <c r="U2625" s="24">
        <v>3142831845</v>
      </c>
      <c r="V2625" s="33" t="s">
        <v>14572</v>
      </c>
      <c r="W2625" s="24" t="s">
        <v>14573</v>
      </c>
      <c r="X2625" s="24" t="s">
        <v>9245</v>
      </c>
      <c r="Y2625" s="24" t="s">
        <v>14574</v>
      </c>
      <c r="Z2625" s="24" t="s">
        <v>117</v>
      </c>
      <c r="AA2625" s="24">
        <v>3142974203</v>
      </c>
      <c r="AB2625" s="24" t="s">
        <v>77</v>
      </c>
      <c r="AC2625" s="24" t="s">
        <v>77</v>
      </c>
      <c r="AD2625" s="24" t="s">
        <v>77</v>
      </c>
      <c r="AE2625" s="26" t="s">
        <v>183</v>
      </c>
      <c r="AF2625" s="26"/>
      <c r="AG2625" s="26"/>
      <c r="AH2625" s="27" t="s">
        <v>184</v>
      </c>
      <c r="AI2625" s="27" t="s">
        <v>5470</v>
      </c>
      <c r="AJ2625" s="27" t="s">
        <v>5470</v>
      </c>
      <c r="AK2625" s="24" t="s">
        <v>121</v>
      </c>
      <c r="AL2625" s="24" t="s">
        <v>7086</v>
      </c>
      <c r="AM2625" s="23">
        <v>44341</v>
      </c>
      <c r="AN2625" s="28">
        <v>908526</v>
      </c>
      <c r="AO2625" s="28">
        <v>106454</v>
      </c>
      <c r="AP2625" s="24"/>
      <c r="AQ2625" s="24"/>
      <c r="AR2625" s="24"/>
      <c r="AS2625" s="24"/>
      <c r="AT2625" s="24"/>
      <c r="AU2625" s="24"/>
      <c r="AV2625" s="24"/>
      <c r="AW2625" s="24">
        <v>0</v>
      </c>
      <c r="AX2625" s="24"/>
      <c r="AY2625" s="24"/>
      <c r="AZ2625" s="24"/>
      <c r="BA2625" s="24"/>
      <c r="BB2625" s="24"/>
      <c r="BC2625" s="24"/>
      <c r="BD2625" s="24">
        <v>0</v>
      </c>
      <c r="BE2625" s="24">
        <v>0</v>
      </c>
      <c r="BF2625" s="23"/>
      <c r="BG2625" s="23"/>
      <c r="BH2625" s="23">
        <v>44435</v>
      </c>
      <c r="BI2625" s="26" t="s">
        <v>466</v>
      </c>
      <c r="BJ2625" s="26" t="s">
        <v>273</v>
      </c>
      <c r="BK2625" s="29">
        <v>0</v>
      </c>
      <c r="BL2625" s="24" t="s">
        <v>129</v>
      </c>
      <c r="BM2625" s="22" t="str">
        <f ca="1">+IF(Tabla1[[#This Row],[FECHA INGRESO]]&gt;=44986,IF((TODAY()-Tabla1[[#This Row],[FECHA INGRESO]])&gt;=50,"ALERTA","TODAVÍA FALTA"),"N/A")</f>
        <v>N/A</v>
      </c>
      <c r="BN2625" s="7">
        <f>IFERROR((_xlfn.DAYS(Tabla1[[#This Row],[FECHA INGRESO]],Tabla1[[#This Row],[FECHA RETIRO]]))/30,"")</f>
        <v>-3.1333333333333333</v>
      </c>
    </row>
    <row r="2626" spans="1:66" x14ac:dyDescent="0.35">
      <c r="A2626" s="34">
        <v>1000034392</v>
      </c>
      <c r="B2626" s="22" t="s">
        <v>14575</v>
      </c>
      <c r="C2626" s="23">
        <v>44341</v>
      </c>
      <c r="D2626" s="23" t="s">
        <v>93</v>
      </c>
      <c r="E2626" s="23" t="s">
        <v>111</v>
      </c>
      <c r="F2626" s="23" t="s">
        <v>70</v>
      </c>
      <c r="G2626" s="24"/>
      <c r="H2626" s="24">
        <v>24106106446</v>
      </c>
      <c r="I2626" s="24" t="s">
        <v>72</v>
      </c>
      <c r="J2626" s="24">
        <f>DATEDIF(Tabla1[[#This Row],[FECHA DE NACIMIENTO]],Tabla1[[#This Row],[FECHA ACTUAL]],"Y")</f>
        <v>21</v>
      </c>
      <c r="K2626" s="24" t="s">
        <v>96</v>
      </c>
      <c r="L2626" s="24" t="s">
        <v>112</v>
      </c>
      <c r="M2626" s="24">
        <v>0</v>
      </c>
      <c r="N2626" s="24">
        <v>0</v>
      </c>
      <c r="O2626" s="24">
        <v>1</v>
      </c>
      <c r="P2626" s="24" t="s">
        <v>101</v>
      </c>
      <c r="Q2626" s="23">
        <v>37153</v>
      </c>
      <c r="R2626" s="24" t="s">
        <v>76</v>
      </c>
      <c r="S2626" s="25">
        <v>45119</v>
      </c>
      <c r="T2626" s="24"/>
      <c r="U2626" s="24">
        <v>3194105538</v>
      </c>
      <c r="V2626" s="33" t="s">
        <v>14576</v>
      </c>
      <c r="W2626" s="24" t="s">
        <v>14577</v>
      </c>
      <c r="X2626" s="24" t="s">
        <v>14578</v>
      </c>
      <c r="Y2626" s="24" t="s">
        <v>14579</v>
      </c>
      <c r="Z2626" s="24" t="s">
        <v>117</v>
      </c>
      <c r="AA2626" s="24">
        <v>3132596420</v>
      </c>
      <c r="AB2626" s="24" t="s">
        <v>77</v>
      </c>
      <c r="AC2626" s="24" t="s">
        <v>77</v>
      </c>
      <c r="AD2626" s="24" t="s">
        <v>77</v>
      </c>
      <c r="AE2626" s="26" t="s">
        <v>183</v>
      </c>
      <c r="AF2626" s="26"/>
      <c r="AG2626" s="26"/>
      <c r="AH2626" s="27" t="s">
        <v>184</v>
      </c>
      <c r="AI2626" s="27" t="s">
        <v>5470</v>
      </c>
      <c r="AJ2626" s="27" t="s">
        <v>5470</v>
      </c>
      <c r="AK2626" s="24" t="s">
        <v>121</v>
      </c>
      <c r="AL2626" s="24" t="s">
        <v>7086</v>
      </c>
      <c r="AM2626" s="23">
        <v>44341</v>
      </c>
      <c r="AN2626" s="28">
        <v>908526</v>
      </c>
      <c r="AO2626" s="28">
        <v>106454</v>
      </c>
      <c r="AP2626" s="24"/>
      <c r="AQ2626" s="24"/>
      <c r="AR2626" s="24"/>
      <c r="AS2626" s="24"/>
      <c r="AT2626" s="24"/>
      <c r="AU2626" s="24"/>
      <c r="AV2626" s="24"/>
      <c r="AW2626" s="24">
        <v>0</v>
      </c>
      <c r="AX2626" s="24"/>
      <c r="AY2626" s="24"/>
      <c r="AZ2626" s="24"/>
      <c r="BA2626" s="24"/>
      <c r="BB2626" s="24"/>
      <c r="BC2626" s="24"/>
      <c r="BD2626" s="24">
        <v>0</v>
      </c>
      <c r="BE2626" s="24">
        <v>0</v>
      </c>
      <c r="BF2626" s="23"/>
      <c r="BG2626" s="23"/>
      <c r="BH2626" s="23">
        <v>44469</v>
      </c>
      <c r="BI2626" s="26" t="s">
        <v>466</v>
      </c>
      <c r="BJ2626" s="26" t="s">
        <v>273</v>
      </c>
      <c r="BK2626" s="29">
        <v>0</v>
      </c>
      <c r="BL2626" s="24" t="s">
        <v>129</v>
      </c>
      <c r="BM2626" s="22" t="str">
        <f ca="1">+IF(Tabla1[[#This Row],[FECHA INGRESO]]&gt;=44986,IF((TODAY()-Tabla1[[#This Row],[FECHA INGRESO]])&gt;=50,"ALERTA","TODAVÍA FALTA"),"N/A")</f>
        <v>N/A</v>
      </c>
      <c r="BN2626" s="7">
        <f>IFERROR((_xlfn.DAYS(Tabla1[[#This Row],[FECHA INGRESO]],Tabla1[[#This Row],[FECHA RETIRO]]))/30,"")</f>
        <v>-4.2666666666666666</v>
      </c>
    </row>
    <row r="2627" spans="1:66" x14ac:dyDescent="0.35">
      <c r="A2627" s="34">
        <v>1001324712</v>
      </c>
      <c r="B2627" s="22" t="s">
        <v>14580</v>
      </c>
      <c r="C2627" s="23">
        <v>44341</v>
      </c>
      <c r="D2627" s="23" t="s">
        <v>4008</v>
      </c>
      <c r="E2627" s="23" t="s">
        <v>111</v>
      </c>
      <c r="F2627" s="23" t="s">
        <v>70</v>
      </c>
      <c r="G2627" s="24"/>
      <c r="H2627" s="24">
        <v>24106095111</v>
      </c>
      <c r="I2627" s="24" t="s">
        <v>95</v>
      </c>
      <c r="J2627" s="24">
        <f>DATEDIF(Tabla1[[#This Row],[FECHA DE NACIMIENTO]],Tabla1[[#This Row],[FECHA ACTUAL]],"Y")</f>
        <v>24</v>
      </c>
      <c r="K2627" s="24" t="s">
        <v>73</v>
      </c>
      <c r="L2627" s="24" t="s">
        <v>234</v>
      </c>
      <c r="M2627" s="24">
        <v>1</v>
      </c>
      <c r="N2627" s="24">
        <v>1</v>
      </c>
      <c r="O2627" s="24">
        <v>3</v>
      </c>
      <c r="P2627" s="24" t="s">
        <v>101</v>
      </c>
      <c r="Q2627" s="23">
        <v>36338</v>
      </c>
      <c r="R2627" s="24" t="s">
        <v>76</v>
      </c>
      <c r="S2627" s="25">
        <v>45119</v>
      </c>
      <c r="T2627" s="24"/>
      <c r="U2627" s="24">
        <v>3057244356</v>
      </c>
      <c r="V2627" s="33" t="s">
        <v>14581</v>
      </c>
      <c r="W2627" s="24" t="s">
        <v>14582</v>
      </c>
      <c r="X2627" s="24" t="s">
        <v>14583</v>
      </c>
      <c r="Y2627" s="24" t="s">
        <v>14584</v>
      </c>
      <c r="Z2627" s="24" t="s">
        <v>117</v>
      </c>
      <c r="AA2627" s="24">
        <v>3125055819</v>
      </c>
      <c r="AB2627" s="24" t="s">
        <v>83</v>
      </c>
      <c r="AC2627" s="24" t="s">
        <v>83</v>
      </c>
      <c r="AD2627" s="24" t="e">
        <v>#REF!</v>
      </c>
      <c r="AE2627" s="26" t="s">
        <v>194</v>
      </c>
      <c r="AF2627" s="26"/>
      <c r="AG2627" s="26"/>
      <c r="AH2627" s="27" t="s">
        <v>184</v>
      </c>
      <c r="AI2627" s="27" t="s">
        <v>5470</v>
      </c>
      <c r="AJ2627" s="27" t="s">
        <v>5470</v>
      </c>
      <c r="AK2627" s="24" t="s">
        <v>121</v>
      </c>
      <c r="AL2627" s="24" t="s">
        <v>7086</v>
      </c>
      <c r="AM2627" s="23">
        <v>44341</v>
      </c>
      <c r="AN2627" s="28">
        <v>908526</v>
      </c>
      <c r="AO2627" s="28">
        <v>106454</v>
      </c>
      <c r="AP2627" s="24"/>
      <c r="AQ2627" s="24"/>
      <c r="AR2627" s="24"/>
      <c r="AS2627" s="24"/>
      <c r="AT2627" s="24"/>
      <c r="AU2627" s="24"/>
      <c r="AV2627" s="24"/>
      <c r="AW2627" s="24">
        <v>0</v>
      </c>
      <c r="AX2627" s="24"/>
      <c r="AY2627" s="24"/>
      <c r="AZ2627" s="24"/>
      <c r="BA2627" s="24"/>
      <c r="BB2627" s="24"/>
      <c r="BC2627" s="24"/>
      <c r="BD2627" s="24">
        <v>0</v>
      </c>
      <c r="BE2627" s="24">
        <v>0</v>
      </c>
      <c r="BF2627" s="23"/>
      <c r="BG2627" s="23"/>
      <c r="BH2627" s="23">
        <v>44550</v>
      </c>
      <c r="BI2627" s="26" t="s">
        <v>127</v>
      </c>
      <c r="BJ2627" s="26" t="s">
        <v>273</v>
      </c>
      <c r="BK2627" s="29">
        <v>0</v>
      </c>
      <c r="BL2627" s="24" t="s">
        <v>129</v>
      </c>
      <c r="BM2627" s="22" t="str">
        <f ca="1">+IF(Tabla1[[#This Row],[FECHA INGRESO]]&gt;=44986,IF((TODAY()-Tabla1[[#This Row],[FECHA INGRESO]])&gt;=50,"ALERTA","TODAVÍA FALTA"),"N/A")</f>
        <v>N/A</v>
      </c>
      <c r="BN2627" s="7">
        <f>IFERROR((_xlfn.DAYS(Tabla1[[#This Row],[FECHA INGRESO]],Tabla1[[#This Row],[FECHA RETIRO]]))/30,"")</f>
        <v>-6.9666666666666668</v>
      </c>
    </row>
    <row r="2628" spans="1:66" x14ac:dyDescent="0.35">
      <c r="A2628" s="34">
        <v>1000624998</v>
      </c>
      <c r="B2628" s="22" t="s">
        <v>14585</v>
      </c>
      <c r="C2628" s="23">
        <v>44341</v>
      </c>
      <c r="D2628" s="23" t="s">
        <v>4008</v>
      </c>
      <c r="E2628" s="23" t="s">
        <v>111</v>
      </c>
      <c r="F2628" s="23" t="s">
        <v>70</v>
      </c>
      <c r="G2628" s="24"/>
      <c r="H2628" s="24">
        <v>24106098451</v>
      </c>
      <c r="I2628" s="24" t="s">
        <v>95</v>
      </c>
      <c r="J2628" s="24">
        <f>DATEDIF(Tabla1[[#This Row],[FECHA DE NACIMIENTO]],Tabla1[[#This Row],[FECHA ACTUAL]],"Y")</f>
        <v>21</v>
      </c>
      <c r="K2628" s="24" t="s">
        <v>96</v>
      </c>
      <c r="L2628" s="24" t="s">
        <v>112</v>
      </c>
      <c r="M2628" s="24">
        <v>0</v>
      </c>
      <c r="N2628" s="24">
        <v>0</v>
      </c>
      <c r="O2628" s="24">
        <v>2</v>
      </c>
      <c r="P2628" s="24" t="s">
        <v>101</v>
      </c>
      <c r="Q2628" s="23">
        <v>37167</v>
      </c>
      <c r="R2628" s="24" t="s">
        <v>76</v>
      </c>
      <c r="S2628" s="25">
        <v>45119</v>
      </c>
      <c r="T2628" s="24"/>
      <c r="U2628" s="24">
        <v>3217172369</v>
      </c>
      <c r="V2628" s="33" t="s">
        <v>14586</v>
      </c>
      <c r="W2628" s="24" t="s">
        <v>14587</v>
      </c>
      <c r="X2628" s="24" t="s">
        <v>11100</v>
      </c>
      <c r="Y2628" s="24" t="s">
        <v>14588</v>
      </c>
      <c r="Z2628" s="24" t="s">
        <v>117</v>
      </c>
      <c r="AA2628" s="24">
        <v>3143710329</v>
      </c>
      <c r="AB2628" s="24" t="s">
        <v>83</v>
      </c>
      <c r="AC2628" s="24" t="s">
        <v>83</v>
      </c>
      <c r="AD2628" s="24" t="e">
        <v>#REF!</v>
      </c>
      <c r="AE2628" s="26" t="s">
        <v>183</v>
      </c>
      <c r="AF2628" s="26"/>
      <c r="AG2628" s="26"/>
      <c r="AH2628" s="27" t="s">
        <v>184</v>
      </c>
      <c r="AI2628" s="27" t="s">
        <v>5470</v>
      </c>
      <c r="AJ2628" s="27" t="s">
        <v>5470</v>
      </c>
      <c r="AK2628" s="24" t="s">
        <v>121</v>
      </c>
      <c r="AL2628" s="24" t="s">
        <v>7086</v>
      </c>
      <c r="AM2628" s="23">
        <v>44341</v>
      </c>
      <c r="AN2628" s="28">
        <v>908526</v>
      </c>
      <c r="AO2628" s="28">
        <v>106454</v>
      </c>
      <c r="AP2628" s="24"/>
      <c r="AQ2628" s="24"/>
      <c r="AR2628" s="24"/>
      <c r="AS2628" s="24"/>
      <c r="AT2628" s="24"/>
      <c r="AU2628" s="24"/>
      <c r="AV2628" s="24"/>
      <c r="AW2628" s="24">
        <v>0</v>
      </c>
      <c r="AX2628" s="24"/>
      <c r="AY2628" s="24"/>
      <c r="AZ2628" s="24"/>
      <c r="BA2628" s="24"/>
      <c r="BB2628" s="24"/>
      <c r="BC2628" s="24"/>
      <c r="BD2628" s="24">
        <v>0</v>
      </c>
      <c r="BE2628" s="24">
        <v>0</v>
      </c>
      <c r="BF2628" s="23"/>
      <c r="BG2628" s="23"/>
      <c r="BH2628" s="23">
        <v>44559</v>
      </c>
      <c r="BI2628" s="26" t="s">
        <v>466</v>
      </c>
      <c r="BJ2628" s="26" t="s">
        <v>941</v>
      </c>
      <c r="BK2628" s="29">
        <v>0</v>
      </c>
      <c r="BL2628" s="24" t="s">
        <v>129</v>
      </c>
      <c r="BM2628" s="22" t="str">
        <f ca="1">+IF(Tabla1[[#This Row],[FECHA INGRESO]]&gt;=44986,IF((TODAY()-Tabla1[[#This Row],[FECHA INGRESO]])&gt;=50,"ALERTA","TODAVÍA FALTA"),"N/A")</f>
        <v>N/A</v>
      </c>
      <c r="BN2628" s="7">
        <f>IFERROR((_xlfn.DAYS(Tabla1[[#This Row],[FECHA INGRESO]],Tabla1[[#This Row],[FECHA RETIRO]]))/30,"")</f>
        <v>-7.2666666666666666</v>
      </c>
    </row>
    <row r="2629" spans="1:66" x14ac:dyDescent="0.35">
      <c r="A2629" s="21">
        <v>1003914030</v>
      </c>
      <c r="B2629" s="22" t="s">
        <v>14589</v>
      </c>
      <c r="C2629" s="23">
        <v>44341</v>
      </c>
      <c r="D2629" s="23" t="s">
        <v>582</v>
      </c>
      <c r="E2629" s="23" t="s">
        <v>111</v>
      </c>
      <c r="F2629" s="23" t="s">
        <v>70</v>
      </c>
      <c r="G2629" s="24"/>
      <c r="H2629" s="24">
        <v>24106102608</v>
      </c>
      <c r="I2629" s="24" t="s">
        <v>95</v>
      </c>
      <c r="J2629" s="24">
        <f>DATEDIF(Tabla1[[#This Row],[FECHA DE NACIMIENTO]],Tabla1[[#This Row],[FECHA ACTUAL]],"Y")</f>
        <v>23</v>
      </c>
      <c r="K2629" s="24" t="s">
        <v>73</v>
      </c>
      <c r="L2629" s="24" t="s">
        <v>112</v>
      </c>
      <c r="M2629" s="24">
        <v>0</v>
      </c>
      <c r="N2629" s="24">
        <v>0</v>
      </c>
      <c r="O2629" s="24">
        <v>1</v>
      </c>
      <c r="P2629" s="24" t="s">
        <v>101</v>
      </c>
      <c r="Q2629" s="23">
        <v>36713</v>
      </c>
      <c r="R2629" s="24" t="s">
        <v>76</v>
      </c>
      <c r="S2629" s="25">
        <v>45119</v>
      </c>
      <c r="T2629" s="24">
        <v>3330691</v>
      </c>
      <c r="U2629" s="24">
        <v>3017096382</v>
      </c>
      <c r="V2629" s="33" t="s">
        <v>14590</v>
      </c>
      <c r="W2629" s="24" t="s">
        <v>14591</v>
      </c>
      <c r="X2629" s="24" t="s">
        <v>14592</v>
      </c>
      <c r="Y2629" s="24"/>
      <c r="Z2629" s="24" t="s">
        <v>285</v>
      </c>
      <c r="AA2629" s="24">
        <v>3144594124</v>
      </c>
      <c r="AB2629" s="24" t="s">
        <v>101</v>
      </c>
      <c r="AC2629" s="24" t="s">
        <v>101</v>
      </c>
      <c r="AD2629" s="24" t="e">
        <v>#REF!</v>
      </c>
      <c r="AE2629" s="26" t="s">
        <v>102</v>
      </c>
      <c r="AF2629" s="26" t="s">
        <v>103</v>
      </c>
      <c r="AG2629" s="26" t="s">
        <v>14593</v>
      </c>
      <c r="AH2629" s="27" t="s">
        <v>311</v>
      </c>
      <c r="AI2629" s="27" t="s">
        <v>1432</v>
      </c>
      <c r="AJ2629" s="27" t="s">
        <v>1432</v>
      </c>
      <c r="AK2629" s="24" t="s">
        <v>89</v>
      </c>
      <c r="AL2629" s="24" t="s">
        <v>90</v>
      </c>
      <c r="AM2629" s="23">
        <v>44341</v>
      </c>
      <c r="AN2629" s="28">
        <v>1216792</v>
      </c>
      <c r="AO2629" s="28">
        <v>140606</v>
      </c>
      <c r="AP2629" s="24" t="s">
        <v>14594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v>0</v>
      </c>
      <c r="BE2629" s="24">
        <v>0</v>
      </c>
      <c r="BF2629" s="23"/>
      <c r="BG2629" s="23"/>
      <c r="BH2629" s="23" t="s">
        <v>75</v>
      </c>
      <c r="BI2629" s="26">
        <v>0</v>
      </c>
      <c r="BJ2629" s="26">
        <v>0</v>
      </c>
      <c r="BK2629" s="29">
        <v>0</v>
      </c>
      <c r="BL2629" s="24" t="s">
        <v>91</v>
      </c>
      <c r="BM2629" s="22" t="str">
        <f ca="1">+IF(Tabla1[[#This Row],[FECHA INGRESO]]&gt;=44986,IF((TODAY()-Tabla1[[#This Row],[FECHA INGRESO]])&gt;=50,"ALERTA","TODAVÍA FALTA"),"N/A")</f>
        <v>N/A</v>
      </c>
      <c r="BN2629" s="7" t="str">
        <f>IFERROR((_xlfn.DAYS(Tabla1[[#This Row],[FECHA INGRESO]],Tabla1[[#This Row],[FECHA RETIRO]]))/30,"")</f>
        <v/>
      </c>
    </row>
    <row r="2630" spans="1:66" x14ac:dyDescent="0.35">
      <c r="A2630" s="21">
        <v>1023031792</v>
      </c>
      <c r="B2630" s="22" t="s">
        <v>14595</v>
      </c>
      <c r="C2630" s="23">
        <v>44348</v>
      </c>
      <c r="D2630" s="23" t="s">
        <v>93</v>
      </c>
      <c r="E2630" s="24" t="s">
        <v>94</v>
      </c>
      <c r="F2630" s="23" t="s">
        <v>70</v>
      </c>
      <c r="G2630" s="24"/>
      <c r="H2630" s="24">
        <v>24106218774</v>
      </c>
      <c r="I2630" s="24" t="s">
        <v>95</v>
      </c>
      <c r="J2630" s="24">
        <f>DATEDIF(Tabla1[[#This Row],[FECHA DE NACIMIENTO]],Tabla1[[#This Row],[FECHA ACTUAL]],"Y")</f>
        <v>24</v>
      </c>
      <c r="K2630" s="24" t="s">
        <v>96</v>
      </c>
      <c r="L2630" s="24" t="s">
        <v>234</v>
      </c>
      <c r="M2630" s="24">
        <v>1</v>
      </c>
      <c r="N2630" s="24">
        <v>1</v>
      </c>
      <c r="O2630" s="24">
        <v>2</v>
      </c>
      <c r="P2630" s="24" t="s">
        <v>101</v>
      </c>
      <c r="Q2630" s="23">
        <v>36123</v>
      </c>
      <c r="R2630" s="24" t="s">
        <v>76</v>
      </c>
      <c r="S2630" s="25">
        <v>45119</v>
      </c>
      <c r="T2630" s="24"/>
      <c r="U2630" s="24">
        <v>3209590485</v>
      </c>
      <c r="V2630" s="33" t="s">
        <v>14596</v>
      </c>
      <c r="W2630" s="24" t="s">
        <v>14597</v>
      </c>
      <c r="X2630" s="24" t="s">
        <v>10257</v>
      </c>
      <c r="Y2630" s="24" t="s">
        <v>14598</v>
      </c>
      <c r="Z2630" s="24" t="s">
        <v>117</v>
      </c>
      <c r="AA2630" s="24">
        <v>3023526018</v>
      </c>
      <c r="AB2630" s="24" t="s">
        <v>83</v>
      </c>
      <c r="AC2630" s="24" t="s">
        <v>101</v>
      </c>
      <c r="AD2630" s="24" t="e">
        <v>#REF!</v>
      </c>
      <c r="AE2630" s="26" t="s">
        <v>151</v>
      </c>
      <c r="AF2630" s="26"/>
      <c r="AG2630" s="26"/>
      <c r="AH2630" s="27" t="s">
        <v>3042</v>
      </c>
      <c r="AI2630" s="27" t="s">
        <v>9232</v>
      </c>
      <c r="AJ2630" s="27" t="s">
        <v>9317</v>
      </c>
      <c r="AK2630" s="24" t="s">
        <v>121</v>
      </c>
      <c r="AL2630" s="24" t="s">
        <v>7086</v>
      </c>
      <c r="AM2630" s="23">
        <v>44348</v>
      </c>
      <c r="AN2630" s="28">
        <v>1000000</v>
      </c>
      <c r="AO2630" s="28">
        <v>117172</v>
      </c>
      <c r="AP2630" s="24"/>
      <c r="AQ2630" s="24"/>
      <c r="AR2630" s="24"/>
      <c r="AS2630" s="24"/>
      <c r="AT2630" s="24"/>
      <c r="AU2630" s="24"/>
      <c r="AV2630" s="24"/>
      <c r="AW2630" s="24">
        <v>0</v>
      </c>
      <c r="AX2630" s="24"/>
      <c r="AY2630" s="24"/>
      <c r="AZ2630" s="24"/>
      <c r="BA2630" s="24"/>
      <c r="BB2630" s="24"/>
      <c r="BC2630" s="24"/>
      <c r="BD2630" s="24">
        <v>0</v>
      </c>
      <c r="BE2630" s="24">
        <v>0</v>
      </c>
      <c r="BF2630" s="23"/>
      <c r="BG2630" s="23"/>
      <c r="BH2630" s="23">
        <v>44607</v>
      </c>
      <c r="BI2630" s="26" t="s">
        <v>466</v>
      </c>
      <c r="BJ2630" s="26" t="s">
        <v>273</v>
      </c>
      <c r="BK2630" s="29">
        <v>0</v>
      </c>
      <c r="BL2630" s="24" t="s">
        <v>129</v>
      </c>
      <c r="BM2630" s="22" t="str">
        <f ca="1">+IF(Tabla1[[#This Row],[FECHA INGRESO]]&gt;=44986,IF((TODAY()-Tabla1[[#This Row],[FECHA INGRESO]])&gt;=50,"ALERTA","TODAVÍA FALTA"),"N/A")</f>
        <v>N/A</v>
      </c>
      <c r="BN2630" s="7">
        <f>IFERROR((_xlfn.DAYS(Tabla1[[#This Row],[FECHA INGRESO]],Tabla1[[#This Row],[FECHA RETIRO]]))/30,"")</f>
        <v>-8.6333333333333329</v>
      </c>
    </row>
    <row r="2631" spans="1:66" x14ac:dyDescent="0.35">
      <c r="A2631" s="34">
        <v>1007373148</v>
      </c>
      <c r="B2631" s="22" t="s">
        <v>14599</v>
      </c>
      <c r="C2631" s="23">
        <v>44348</v>
      </c>
      <c r="D2631" s="23" t="s">
        <v>131</v>
      </c>
      <c r="E2631" s="23" t="s">
        <v>111</v>
      </c>
      <c r="F2631" s="23" t="s">
        <v>111</v>
      </c>
      <c r="G2631" s="24"/>
      <c r="H2631" s="24">
        <v>24106219784</v>
      </c>
      <c r="I2631" s="24" t="s">
        <v>95</v>
      </c>
      <c r="J2631" s="24">
        <f>DATEDIF(Tabla1[[#This Row],[FECHA DE NACIMIENTO]],Tabla1[[#This Row],[FECHA ACTUAL]],"Y")</f>
        <v>23</v>
      </c>
      <c r="K2631" s="24" t="s">
        <v>96</v>
      </c>
      <c r="L2631" s="24" t="s">
        <v>112</v>
      </c>
      <c r="M2631" s="24">
        <v>0</v>
      </c>
      <c r="N2631" s="24">
        <v>0</v>
      </c>
      <c r="O2631" s="24">
        <v>2</v>
      </c>
      <c r="P2631" s="24" t="s">
        <v>101</v>
      </c>
      <c r="Q2631" s="23">
        <v>36628</v>
      </c>
      <c r="R2631" s="24" t="s">
        <v>76</v>
      </c>
      <c r="S2631" s="25">
        <v>45119</v>
      </c>
      <c r="T2631" s="24"/>
      <c r="U2631" s="24">
        <v>3243151347</v>
      </c>
      <c r="V2631" s="33" t="s">
        <v>14600</v>
      </c>
      <c r="W2631" s="24" t="s">
        <v>14601</v>
      </c>
      <c r="X2631" s="24" t="s">
        <v>9836</v>
      </c>
      <c r="Y2631" s="24" t="s">
        <v>14602</v>
      </c>
      <c r="Z2631" s="24" t="s">
        <v>117</v>
      </c>
      <c r="AA2631" s="24">
        <v>3105741734</v>
      </c>
      <c r="AB2631" s="24" t="s">
        <v>77</v>
      </c>
      <c r="AC2631" s="24" t="s">
        <v>77</v>
      </c>
      <c r="AD2631" s="24" t="s">
        <v>77</v>
      </c>
      <c r="AE2631" s="26" t="s">
        <v>151</v>
      </c>
      <c r="AF2631" s="26"/>
      <c r="AG2631" s="26"/>
      <c r="AH2631" s="27" t="s">
        <v>3042</v>
      </c>
      <c r="AI2631" s="27" t="s">
        <v>461</v>
      </c>
      <c r="AJ2631" s="27" t="s">
        <v>461</v>
      </c>
      <c r="AK2631" s="24" t="s">
        <v>121</v>
      </c>
      <c r="AL2631" s="24" t="s">
        <v>7086</v>
      </c>
      <c r="AM2631" s="23">
        <v>44348</v>
      </c>
      <c r="AN2631" s="28">
        <v>908526</v>
      </c>
      <c r="AO2631" s="28">
        <v>106454</v>
      </c>
      <c r="AP2631" s="24"/>
      <c r="AQ2631" s="24"/>
      <c r="AR2631" s="24"/>
      <c r="AS2631" s="24"/>
      <c r="AT2631" s="24"/>
      <c r="AU2631" s="24"/>
      <c r="AV2631" s="24"/>
      <c r="AW2631" s="24">
        <v>0</v>
      </c>
      <c r="AX2631" s="24"/>
      <c r="AY2631" s="24"/>
      <c r="AZ2631" s="24"/>
      <c r="BA2631" s="24"/>
      <c r="BB2631" s="24"/>
      <c r="BC2631" s="24"/>
      <c r="BD2631" s="24">
        <v>0</v>
      </c>
      <c r="BE2631" s="24">
        <v>0</v>
      </c>
      <c r="BF2631" s="23"/>
      <c r="BG2631" s="23"/>
      <c r="BH2631" s="23">
        <v>44349</v>
      </c>
      <c r="BI2631" s="26" t="s">
        <v>10014</v>
      </c>
      <c r="BJ2631" s="26" t="s">
        <v>14603</v>
      </c>
      <c r="BK2631" s="29">
        <v>0</v>
      </c>
      <c r="BL2631" s="24" t="s">
        <v>129</v>
      </c>
      <c r="BM2631" s="22" t="str">
        <f ca="1">+IF(Tabla1[[#This Row],[FECHA INGRESO]]&gt;=44986,IF((TODAY()-Tabla1[[#This Row],[FECHA INGRESO]])&gt;=50,"ALERTA","TODAVÍA FALTA"),"N/A")</f>
        <v>N/A</v>
      </c>
      <c r="BN2631" s="7">
        <f>IFERROR((_xlfn.DAYS(Tabla1[[#This Row],[FECHA INGRESO]],Tabla1[[#This Row],[FECHA RETIRO]]))/30,"")</f>
        <v>-3.3333333333333333E-2</v>
      </c>
    </row>
    <row r="2632" spans="1:66" x14ac:dyDescent="0.35">
      <c r="A2632" s="34">
        <v>1010208876</v>
      </c>
      <c r="B2632" s="22" t="s">
        <v>14604</v>
      </c>
      <c r="C2632" s="23">
        <v>44348</v>
      </c>
      <c r="D2632" s="23" t="s">
        <v>266</v>
      </c>
      <c r="E2632" s="23" t="s">
        <v>111</v>
      </c>
      <c r="F2632" s="23" t="s">
        <v>70</v>
      </c>
      <c r="G2632" s="24"/>
      <c r="H2632" s="24">
        <v>24106220777</v>
      </c>
      <c r="I2632" s="24" t="s">
        <v>95</v>
      </c>
      <c r="J2632" s="24">
        <f>DATEDIF(Tabla1[[#This Row],[FECHA DE NACIMIENTO]],Tabla1[[#This Row],[FECHA ACTUAL]],"Y")</f>
        <v>30</v>
      </c>
      <c r="K2632" s="24" t="s">
        <v>73</v>
      </c>
      <c r="L2632" s="24" t="s">
        <v>112</v>
      </c>
      <c r="M2632" s="24">
        <v>1</v>
      </c>
      <c r="N2632" s="24">
        <v>1</v>
      </c>
      <c r="O2632" s="24">
        <v>1</v>
      </c>
      <c r="P2632" s="24" t="s">
        <v>101</v>
      </c>
      <c r="Q2632" s="23">
        <v>34141</v>
      </c>
      <c r="R2632" s="24" t="s">
        <v>76</v>
      </c>
      <c r="S2632" s="25">
        <v>45119</v>
      </c>
      <c r="T2632" s="24">
        <v>7654878</v>
      </c>
      <c r="U2632" s="24">
        <v>3058796262</v>
      </c>
      <c r="V2632" s="33" t="s">
        <v>14605</v>
      </c>
      <c r="W2632" s="24" t="s">
        <v>14606</v>
      </c>
      <c r="X2632" s="24" t="s">
        <v>9447</v>
      </c>
      <c r="Y2632" s="24" t="s">
        <v>14607</v>
      </c>
      <c r="Z2632" s="24" t="s">
        <v>117</v>
      </c>
      <c r="AA2632" s="24">
        <v>3142401133</v>
      </c>
      <c r="AB2632" s="24" t="s">
        <v>77</v>
      </c>
      <c r="AC2632" s="24" t="s">
        <v>77</v>
      </c>
      <c r="AD2632" s="24" t="s">
        <v>77</v>
      </c>
      <c r="AE2632" s="26" t="s">
        <v>194</v>
      </c>
      <c r="AF2632" s="26"/>
      <c r="AG2632" s="26"/>
      <c r="AH2632" s="27" t="s">
        <v>3042</v>
      </c>
      <c r="AI2632" s="27" t="s">
        <v>461</v>
      </c>
      <c r="AJ2632" s="27" t="s">
        <v>461</v>
      </c>
      <c r="AK2632" s="24" t="s">
        <v>121</v>
      </c>
      <c r="AL2632" s="24" t="s">
        <v>7086</v>
      </c>
      <c r="AM2632" s="23">
        <v>44348</v>
      </c>
      <c r="AN2632" s="28">
        <v>908526</v>
      </c>
      <c r="AO2632" s="28">
        <v>106454</v>
      </c>
      <c r="AP2632" s="24"/>
      <c r="AQ2632" s="24"/>
      <c r="AR2632" s="24"/>
      <c r="AS2632" s="24"/>
      <c r="AT2632" s="24"/>
      <c r="AU2632" s="24"/>
      <c r="AV2632" s="24"/>
      <c r="AW2632" s="24">
        <v>0</v>
      </c>
      <c r="AX2632" s="24"/>
      <c r="AY2632" s="24"/>
      <c r="AZ2632" s="24"/>
      <c r="BA2632" s="24"/>
      <c r="BB2632" s="24"/>
      <c r="BC2632" s="24"/>
      <c r="BD2632" s="24">
        <v>0</v>
      </c>
      <c r="BE2632" s="24">
        <v>0</v>
      </c>
      <c r="BF2632" s="23"/>
      <c r="BG2632" s="23"/>
      <c r="BH2632" s="23">
        <v>44378</v>
      </c>
      <c r="BI2632" s="26" t="s">
        <v>466</v>
      </c>
      <c r="BJ2632" s="26" t="s">
        <v>273</v>
      </c>
      <c r="BK2632" s="29">
        <v>0</v>
      </c>
      <c r="BL2632" s="24" t="s">
        <v>129</v>
      </c>
      <c r="BM2632" s="22" t="str">
        <f ca="1">+IF(Tabla1[[#This Row],[FECHA INGRESO]]&gt;=44986,IF((TODAY()-Tabla1[[#This Row],[FECHA INGRESO]])&gt;=50,"ALERTA","TODAVÍA FALTA"),"N/A")</f>
        <v>N/A</v>
      </c>
      <c r="BN2632" s="7">
        <f>IFERROR((_xlfn.DAYS(Tabla1[[#This Row],[FECHA INGRESO]],Tabla1[[#This Row],[FECHA RETIRO]]))/30,"")</f>
        <v>-1</v>
      </c>
    </row>
    <row r="2633" spans="1:66" x14ac:dyDescent="0.35">
      <c r="A2633" s="34">
        <v>1001091931</v>
      </c>
      <c r="B2633" s="22" t="s">
        <v>14608</v>
      </c>
      <c r="C2633" s="23">
        <v>44348</v>
      </c>
      <c r="D2633" s="23" t="s">
        <v>93</v>
      </c>
      <c r="E2633" s="24" t="s">
        <v>94</v>
      </c>
      <c r="F2633" s="23" t="s">
        <v>70</v>
      </c>
      <c r="G2633" s="24"/>
      <c r="H2633" s="24">
        <v>24106219892</v>
      </c>
      <c r="I2633" s="24" t="s">
        <v>72</v>
      </c>
      <c r="J2633" s="24">
        <f>DATEDIF(Tabla1[[#This Row],[FECHA DE NACIMIENTO]],Tabla1[[#This Row],[FECHA ACTUAL]],"Y")</f>
        <v>21</v>
      </c>
      <c r="K2633" s="24" t="s">
        <v>320</v>
      </c>
      <c r="L2633" s="24" t="s">
        <v>112</v>
      </c>
      <c r="M2633" s="24">
        <v>0</v>
      </c>
      <c r="N2633" s="24">
        <v>0</v>
      </c>
      <c r="O2633" s="24">
        <v>2</v>
      </c>
      <c r="P2633" s="24" t="s">
        <v>101</v>
      </c>
      <c r="Q2633" s="23">
        <v>37115</v>
      </c>
      <c r="R2633" s="24" t="s">
        <v>76</v>
      </c>
      <c r="S2633" s="25">
        <v>45119</v>
      </c>
      <c r="T2633" s="24">
        <v>6803331</v>
      </c>
      <c r="U2633" s="24">
        <v>3004837563</v>
      </c>
      <c r="V2633" s="33" t="s">
        <v>14609</v>
      </c>
      <c r="W2633" s="24" t="s">
        <v>14610</v>
      </c>
      <c r="X2633" s="24" t="s">
        <v>14611</v>
      </c>
      <c r="Y2633" s="24" t="s">
        <v>14612</v>
      </c>
      <c r="Z2633" s="24" t="s">
        <v>117</v>
      </c>
      <c r="AA2633" s="24">
        <v>3013319725</v>
      </c>
      <c r="AB2633" s="24" t="s">
        <v>77</v>
      </c>
      <c r="AC2633" s="24" t="s">
        <v>77</v>
      </c>
      <c r="AD2633" s="24" t="s">
        <v>77</v>
      </c>
      <c r="AE2633" s="26" t="s">
        <v>151</v>
      </c>
      <c r="AF2633" s="26"/>
      <c r="AG2633" s="26"/>
      <c r="AH2633" s="27" t="s">
        <v>3042</v>
      </c>
      <c r="AI2633" s="27" t="s">
        <v>461</v>
      </c>
      <c r="AJ2633" s="27" t="s">
        <v>461</v>
      </c>
      <c r="AK2633" s="24" t="s">
        <v>121</v>
      </c>
      <c r="AL2633" s="24" t="s">
        <v>7086</v>
      </c>
      <c r="AM2633" s="23">
        <v>44348</v>
      </c>
      <c r="AN2633" s="28">
        <v>908526</v>
      </c>
      <c r="AO2633" s="28">
        <v>106454</v>
      </c>
      <c r="AP2633" s="24"/>
      <c r="AQ2633" s="24"/>
      <c r="AR2633" s="24"/>
      <c r="AS2633" s="24"/>
      <c r="AT2633" s="24"/>
      <c r="AU2633" s="24"/>
      <c r="AV2633" s="24"/>
      <c r="AW2633" s="24">
        <v>0</v>
      </c>
      <c r="AX2633" s="24"/>
      <c r="AY2633" s="24"/>
      <c r="AZ2633" s="24"/>
      <c r="BA2633" s="24"/>
      <c r="BB2633" s="24"/>
      <c r="BC2633" s="24"/>
      <c r="BD2633" s="24">
        <v>0</v>
      </c>
      <c r="BE2633" s="24">
        <v>0</v>
      </c>
      <c r="BF2633" s="23"/>
      <c r="BG2633" s="23"/>
      <c r="BH2633" s="23">
        <v>44439</v>
      </c>
      <c r="BI2633" s="26" t="s">
        <v>466</v>
      </c>
      <c r="BJ2633" s="26" t="s">
        <v>5148</v>
      </c>
      <c r="BK2633" s="29">
        <v>0</v>
      </c>
      <c r="BL2633" s="24" t="s">
        <v>129</v>
      </c>
      <c r="BM2633" s="22" t="str">
        <f ca="1">+IF(Tabla1[[#This Row],[FECHA INGRESO]]&gt;=44986,IF((TODAY()-Tabla1[[#This Row],[FECHA INGRESO]])&gt;=50,"ALERTA","TODAVÍA FALTA"),"N/A")</f>
        <v>N/A</v>
      </c>
      <c r="BN2633" s="7">
        <f>IFERROR((_xlfn.DAYS(Tabla1[[#This Row],[FECHA INGRESO]],Tabla1[[#This Row],[FECHA RETIRO]]))/30,"")</f>
        <v>-3.0333333333333332</v>
      </c>
    </row>
    <row r="2634" spans="1:66" x14ac:dyDescent="0.35">
      <c r="A2634" s="34">
        <v>1031121341</v>
      </c>
      <c r="B2634" s="22" t="s">
        <v>14613</v>
      </c>
      <c r="C2634" s="23">
        <v>44348</v>
      </c>
      <c r="D2634" s="23" t="s">
        <v>131</v>
      </c>
      <c r="E2634" s="23" t="s">
        <v>111</v>
      </c>
      <c r="F2634" s="23" t="s">
        <v>70</v>
      </c>
      <c r="G2634" s="24"/>
      <c r="H2634" s="24">
        <v>24106220289</v>
      </c>
      <c r="I2634" s="24" t="s">
        <v>95</v>
      </c>
      <c r="J2634" s="24">
        <f>DATEDIF(Tabla1[[#This Row],[FECHA DE NACIMIENTO]],Tabla1[[#This Row],[FECHA ACTUAL]],"Y")</f>
        <v>37</v>
      </c>
      <c r="K2634" s="24" t="s">
        <v>96</v>
      </c>
      <c r="L2634" s="24" t="s">
        <v>234</v>
      </c>
      <c r="M2634" s="24">
        <v>2</v>
      </c>
      <c r="N2634" s="24">
        <v>2</v>
      </c>
      <c r="O2634" s="24">
        <v>3</v>
      </c>
      <c r="P2634" s="24" t="s">
        <v>101</v>
      </c>
      <c r="Q2634" s="23">
        <v>31485</v>
      </c>
      <c r="R2634" s="24" t="s">
        <v>76</v>
      </c>
      <c r="S2634" s="25">
        <v>45119</v>
      </c>
      <c r="T2634" s="24"/>
      <c r="U2634" s="24">
        <v>3115380635</v>
      </c>
      <c r="V2634" s="33" t="s">
        <v>9111</v>
      </c>
      <c r="W2634" s="24" t="s">
        <v>14614</v>
      </c>
      <c r="X2634" s="24" t="s">
        <v>13088</v>
      </c>
      <c r="Y2634" s="24" t="s">
        <v>14615</v>
      </c>
      <c r="Z2634" s="24" t="s">
        <v>14616</v>
      </c>
      <c r="AA2634" s="24">
        <v>3007454827</v>
      </c>
      <c r="AB2634" s="24" t="s">
        <v>77</v>
      </c>
      <c r="AC2634" s="24" t="s">
        <v>77</v>
      </c>
      <c r="AD2634" s="24" t="s">
        <v>77</v>
      </c>
      <c r="AE2634" s="26" t="s">
        <v>151</v>
      </c>
      <c r="AF2634" s="26"/>
      <c r="AG2634" s="26"/>
      <c r="AH2634" s="27" t="s">
        <v>3042</v>
      </c>
      <c r="AI2634" s="27" t="s">
        <v>461</v>
      </c>
      <c r="AJ2634" s="27" t="s">
        <v>461</v>
      </c>
      <c r="AK2634" s="24" t="s">
        <v>121</v>
      </c>
      <c r="AL2634" s="24" t="s">
        <v>7086</v>
      </c>
      <c r="AM2634" s="23">
        <v>44348</v>
      </c>
      <c r="AN2634" s="28">
        <v>908526</v>
      </c>
      <c r="AO2634" s="28">
        <v>106454</v>
      </c>
      <c r="AP2634" s="24"/>
      <c r="AQ2634" s="24"/>
      <c r="AR2634" s="24"/>
      <c r="AS2634" s="24"/>
      <c r="AT2634" s="24"/>
      <c r="AU2634" s="24"/>
      <c r="AV2634" s="24"/>
      <c r="AW2634" s="24">
        <v>0</v>
      </c>
      <c r="AX2634" s="24"/>
      <c r="AY2634" s="24"/>
      <c r="AZ2634" s="24"/>
      <c r="BA2634" s="24"/>
      <c r="BB2634" s="24"/>
      <c r="BC2634" s="24"/>
      <c r="BD2634" s="24">
        <v>0</v>
      </c>
      <c r="BE2634" s="24">
        <v>0</v>
      </c>
      <c r="BF2634" s="23"/>
      <c r="BG2634" s="23"/>
      <c r="BH2634" s="23">
        <v>44396</v>
      </c>
      <c r="BI2634" s="26" t="s">
        <v>466</v>
      </c>
      <c r="BJ2634" s="26" t="s">
        <v>5148</v>
      </c>
      <c r="BK2634" s="29">
        <v>0</v>
      </c>
      <c r="BL2634" s="24" t="s">
        <v>129</v>
      </c>
      <c r="BM2634" s="22" t="str">
        <f ca="1">+IF(Tabla1[[#This Row],[FECHA INGRESO]]&gt;=44986,IF((TODAY()-Tabla1[[#This Row],[FECHA INGRESO]])&gt;=50,"ALERTA","TODAVÍA FALTA"),"N/A")</f>
        <v>N/A</v>
      </c>
      <c r="BN2634" s="7">
        <f>IFERROR((_xlfn.DAYS(Tabla1[[#This Row],[FECHA INGRESO]],Tabla1[[#This Row],[FECHA RETIRO]]))/30,"")</f>
        <v>-1.6</v>
      </c>
    </row>
    <row r="2635" spans="1:66" x14ac:dyDescent="0.35">
      <c r="A2635" s="34">
        <v>1030598212</v>
      </c>
      <c r="B2635" s="22" t="s">
        <v>14617</v>
      </c>
      <c r="C2635" s="23">
        <v>44348</v>
      </c>
      <c r="D2635" s="23" t="s">
        <v>188</v>
      </c>
      <c r="E2635" s="24" t="s">
        <v>94</v>
      </c>
      <c r="F2635" s="23" t="s">
        <v>70</v>
      </c>
      <c r="G2635" s="24"/>
      <c r="H2635" s="24">
        <v>24106243547</v>
      </c>
      <c r="I2635" s="24" t="s">
        <v>95</v>
      </c>
      <c r="J2635" s="24">
        <f>DATEDIF(Tabla1[[#This Row],[FECHA DE NACIMIENTO]],Tabla1[[#This Row],[FECHA ACTUAL]],"Y")</f>
        <v>31</v>
      </c>
      <c r="K2635" s="24" t="s">
        <v>320</v>
      </c>
      <c r="L2635" s="24" t="s">
        <v>112</v>
      </c>
      <c r="M2635" s="24">
        <v>0</v>
      </c>
      <c r="N2635" s="24">
        <v>0</v>
      </c>
      <c r="O2635" s="24">
        <v>2</v>
      </c>
      <c r="P2635" s="24" t="s">
        <v>101</v>
      </c>
      <c r="Q2635" s="23">
        <v>33475</v>
      </c>
      <c r="R2635" s="24" t="s">
        <v>76</v>
      </c>
      <c r="S2635" s="25">
        <v>45119</v>
      </c>
      <c r="T2635" s="24"/>
      <c r="U2635" s="24">
        <v>3185747102</v>
      </c>
      <c r="V2635" s="33" t="s">
        <v>14618</v>
      </c>
      <c r="W2635" s="24" t="s">
        <v>14619</v>
      </c>
      <c r="X2635" s="24" t="s">
        <v>1590</v>
      </c>
      <c r="Y2635" s="24" t="s">
        <v>14620</v>
      </c>
      <c r="Z2635" s="24" t="s">
        <v>117</v>
      </c>
      <c r="AA2635" s="24">
        <v>3124888444</v>
      </c>
      <c r="AB2635" s="24" t="s">
        <v>77</v>
      </c>
      <c r="AC2635" s="24" t="s">
        <v>77</v>
      </c>
      <c r="AD2635" s="24" t="s">
        <v>77</v>
      </c>
      <c r="AE2635" s="26" t="s">
        <v>194</v>
      </c>
      <c r="AF2635" s="26"/>
      <c r="AG2635" s="26"/>
      <c r="AH2635" s="27" t="s">
        <v>119</v>
      </c>
      <c r="AI2635" s="27" t="s">
        <v>376</v>
      </c>
      <c r="AJ2635" s="27" t="s">
        <v>377</v>
      </c>
      <c r="AK2635" s="24" t="s">
        <v>121</v>
      </c>
      <c r="AL2635" s="24" t="s">
        <v>7086</v>
      </c>
      <c r="AM2635" s="23">
        <v>44348</v>
      </c>
      <c r="AN2635" s="28">
        <v>2325852</v>
      </c>
      <c r="AO2635" s="28">
        <v>0</v>
      </c>
      <c r="AP2635" s="24"/>
      <c r="AQ2635" s="24"/>
      <c r="AR2635" s="24"/>
      <c r="AS2635" s="24"/>
      <c r="AT2635" s="24"/>
      <c r="AU2635" s="24"/>
      <c r="AV2635" s="24"/>
      <c r="AW2635" s="24">
        <v>0</v>
      </c>
      <c r="AX2635" s="24"/>
      <c r="AY2635" s="24"/>
      <c r="AZ2635" s="24"/>
      <c r="BA2635" s="24"/>
      <c r="BB2635" s="24"/>
      <c r="BC2635" s="24"/>
      <c r="BD2635" s="24">
        <v>0</v>
      </c>
      <c r="BE2635" s="24">
        <v>0</v>
      </c>
      <c r="BF2635" s="23"/>
      <c r="BG2635" s="23"/>
      <c r="BH2635" s="23">
        <v>44349</v>
      </c>
      <c r="BI2635" s="26" t="s">
        <v>466</v>
      </c>
      <c r="BJ2635" s="26" t="s">
        <v>14621</v>
      </c>
      <c r="BK2635" s="29">
        <v>0</v>
      </c>
      <c r="BL2635" s="24" t="s">
        <v>129</v>
      </c>
      <c r="BM2635" s="22" t="str">
        <f ca="1">+IF(Tabla1[[#This Row],[FECHA INGRESO]]&gt;=44986,IF((TODAY()-Tabla1[[#This Row],[FECHA INGRESO]])&gt;=50,"ALERTA","TODAVÍA FALTA"),"N/A")</f>
        <v>N/A</v>
      </c>
      <c r="BN2635" s="7">
        <f>IFERROR((_xlfn.DAYS(Tabla1[[#This Row],[FECHA INGRESO]],Tabla1[[#This Row],[FECHA RETIRO]]))/30,"")</f>
        <v>-3.3333333333333333E-2</v>
      </c>
    </row>
    <row r="2636" spans="1:66" x14ac:dyDescent="0.35">
      <c r="A2636" s="34">
        <v>1083912388</v>
      </c>
      <c r="B2636" s="22" t="s">
        <v>8254</v>
      </c>
      <c r="C2636" s="23">
        <v>44348</v>
      </c>
      <c r="D2636" s="23" t="s">
        <v>93</v>
      </c>
      <c r="E2636" s="23" t="s">
        <v>111</v>
      </c>
      <c r="F2636" s="23" t="s">
        <v>70</v>
      </c>
      <c r="G2636" s="24"/>
      <c r="H2636" s="24">
        <v>24088159559</v>
      </c>
      <c r="I2636" s="24" t="s">
        <v>95</v>
      </c>
      <c r="J2636" s="24">
        <f>DATEDIF(Tabla1[[#This Row],[FECHA DE NACIMIENTO]],Tabla1[[#This Row],[FECHA ACTUAL]],"Y")</f>
        <v>28</v>
      </c>
      <c r="K2636" s="24" t="s">
        <v>96</v>
      </c>
      <c r="L2636" s="24" t="s">
        <v>234</v>
      </c>
      <c r="M2636" s="24">
        <v>0</v>
      </c>
      <c r="N2636" s="24">
        <v>0</v>
      </c>
      <c r="O2636" s="24">
        <v>3</v>
      </c>
      <c r="P2636" s="24" t="s">
        <v>101</v>
      </c>
      <c r="Q2636" s="23">
        <v>34717</v>
      </c>
      <c r="R2636" s="24" t="s">
        <v>3745</v>
      </c>
      <c r="S2636" s="25">
        <v>45119</v>
      </c>
      <c r="T2636" s="24"/>
      <c r="U2636" s="24">
        <v>3132271365</v>
      </c>
      <c r="V2636" s="33" t="s">
        <v>8255</v>
      </c>
      <c r="W2636" s="24" t="s">
        <v>14622</v>
      </c>
      <c r="X2636" s="24" t="s">
        <v>8257</v>
      </c>
      <c r="Y2636" s="24" t="s">
        <v>14623</v>
      </c>
      <c r="Z2636" s="24" t="s">
        <v>13889</v>
      </c>
      <c r="AA2636" s="24">
        <v>3043340796</v>
      </c>
      <c r="AB2636" s="24" t="s">
        <v>77</v>
      </c>
      <c r="AC2636" s="24" t="s">
        <v>77</v>
      </c>
      <c r="AD2636" s="24" t="s">
        <v>77</v>
      </c>
      <c r="AE2636" s="26" t="s">
        <v>194</v>
      </c>
      <c r="AF2636" s="26"/>
      <c r="AG2636" s="26"/>
      <c r="AH2636" s="27" t="s">
        <v>184</v>
      </c>
      <c r="AI2636" s="27" t="s">
        <v>9232</v>
      </c>
      <c r="AJ2636" s="27" t="s">
        <v>14041</v>
      </c>
      <c r="AK2636" s="24" t="s">
        <v>121</v>
      </c>
      <c r="AL2636" s="24" t="s">
        <v>7086</v>
      </c>
      <c r="AM2636" s="23">
        <v>44348</v>
      </c>
      <c r="AN2636" s="28">
        <v>908526</v>
      </c>
      <c r="AO2636" s="28">
        <v>106454</v>
      </c>
      <c r="AP2636" s="24"/>
      <c r="AQ2636" s="24"/>
      <c r="AR2636" s="24"/>
      <c r="AS2636" s="24"/>
      <c r="AT2636" s="24"/>
      <c r="AU2636" s="24"/>
      <c r="AV2636" s="24"/>
      <c r="AW2636" s="24">
        <v>0</v>
      </c>
      <c r="AX2636" s="24"/>
      <c r="AY2636" s="24"/>
      <c r="AZ2636" s="24"/>
      <c r="BA2636" s="24"/>
      <c r="BB2636" s="24"/>
      <c r="BC2636" s="24"/>
      <c r="BD2636" s="24">
        <v>0</v>
      </c>
      <c r="BE2636" s="24">
        <v>0</v>
      </c>
      <c r="BF2636" s="23"/>
      <c r="BG2636" s="23"/>
      <c r="BH2636" s="23">
        <v>44447</v>
      </c>
      <c r="BI2636" s="26" t="s">
        <v>466</v>
      </c>
      <c r="BJ2636" s="26" t="s">
        <v>14621</v>
      </c>
      <c r="BK2636" s="29">
        <v>0</v>
      </c>
      <c r="BL2636" s="24" t="s">
        <v>129</v>
      </c>
      <c r="BM2636" s="22" t="str">
        <f ca="1">+IF(Tabla1[[#This Row],[FECHA INGRESO]]&gt;=44986,IF((TODAY()-Tabla1[[#This Row],[FECHA INGRESO]])&gt;=50,"ALERTA","TODAVÍA FALTA"),"N/A")</f>
        <v>N/A</v>
      </c>
      <c r="BN2636" s="7">
        <f>IFERROR((_xlfn.DAYS(Tabla1[[#This Row],[FECHA INGRESO]],Tabla1[[#This Row],[FECHA RETIRO]]))/30,"")</f>
        <v>-3.3</v>
      </c>
    </row>
    <row r="2637" spans="1:66" x14ac:dyDescent="0.35">
      <c r="A2637" s="34">
        <v>1069263860</v>
      </c>
      <c r="B2637" s="22" t="s">
        <v>14624</v>
      </c>
      <c r="C2637" s="23">
        <v>44348</v>
      </c>
      <c r="D2637" s="23" t="s">
        <v>157</v>
      </c>
      <c r="E2637" s="24" t="s">
        <v>94</v>
      </c>
      <c r="F2637" s="23" t="s">
        <v>70</v>
      </c>
      <c r="G2637" s="24"/>
      <c r="H2637" s="24">
        <v>24106218363</v>
      </c>
      <c r="I2637" s="24" t="s">
        <v>95</v>
      </c>
      <c r="J2637" s="24">
        <f>DATEDIF(Tabla1[[#This Row],[FECHA DE NACIMIENTO]],Tabla1[[#This Row],[FECHA ACTUAL]],"Y")</f>
        <v>28</v>
      </c>
      <c r="K2637" s="24" t="s">
        <v>96</v>
      </c>
      <c r="L2637" s="24" t="s">
        <v>234</v>
      </c>
      <c r="M2637" s="24">
        <v>1</v>
      </c>
      <c r="N2637" s="24">
        <v>1</v>
      </c>
      <c r="O2637" s="24">
        <v>1</v>
      </c>
      <c r="P2637" s="24" t="s">
        <v>101</v>
      </c>
      <c r="Q2637" s="23">
        <v>34668</v>
      </c>
      <c r="R2637" s="24" t="s">
        <v>14625</v>
      </c>
      <c r="S2637" s="25">
        <v>45119</v>
      </c>
      <c r="T2637" s="24"/>
      <c r="U2637" s="24">
        <v>3104858895</v>
      </c>
      <c r="V2637" s="33" t="s">
        <v>14626</v>
      </c>
      <c r="W2637" s="24" t="s">
        <v>14627</v>
      </c>
      <c r="X2637" s="24" t="s">
        <v>10774</v>
      </c>
      <c r="Y2637" s="24" t="s">
        <v>14628</v>
      </c>
      <c r="Z2637" s="24" t="s">
        <v>13889</v>
      </c>
      <c r="AA2637" s="24">
        <v>3203428224</v>
      </c>
      <c r="AB2637" s="24" t="s">
        <v>77</v>
      </c>
      <c r="AC2637" s="24" t="s">
        <v>77</v>
      </c>
      <c r="AD2637" s="24" t="s">
        <v>77</v>
      </c>
      <c r="AE2637" s="26" t="s">
        <v>183</v>
      </c>
      <c r="AF2637" s="26"/>
      <c r="AG2637" s="26"/>
      <c r="AH2637" s="27" t="s">
        <v>184</v>
      </c>
      <c r="AI2637" s="27" t="s">
        <v>10123</v>
      </c>
      <c r="AJ2637" s="27" t="s">
        <v>10123</v>
      </c>
      <c r="AK2637" s="24" t="s">
        <v>121</v>
      </c>
      <c r="AL2637" s="24" t="s">
        <v>7086</v>
      </c>
      <c r="AM2637" s="23">
        <v>44348</v>
      </c>
      <c r="AN2637" s="28">
        <v>908526</v>
      </c>
      <c r="AO2637" s="28">
        <v>106454</v>
      </c>
      <c r="AP2637" s="24"/>
      <c r="AQ2637" s="24"/>
      <c r="AR2637" s="24"/>
      <c r="AS2637" s="24"/>
      <c r="AT2637" s="24"/>
      <c r="AU2637" s="24"/>
      <c r="AV2637" s="24"/>
      <c r="AW2637" s="24">
        <v>0</v>
      </c>
      <c r="AX2637" s="24"/>
      <c r="AY2637" s="24"/>
      <c r="AZ2637" s="24"/>
      <c r="BA2637" s="24"/>
      <c r="BB2637" s="24"/>
      <c r="BC2637" s="24"/>
      <c r="BD2637" s="24">
        <v>0</v>
      </c>
      <c r="BE2637" s="24">
        <v>0</v>
      </c>
      <c r="BF2637" s="23"/>
      <c r="BG2637" s="23"/>
      <c r="BH2637" s="23">
        <v>44498</v>
      </c>
      <c r="BI2637" s="26" t="s">
        <v>466</v>
      </c>
      <c r="BJ2637" s="26" t="s">
        <v>13011</v>
      </c>
      <c r="BK2637" s="29">
        <v>0</v>
      </c>
      <c r="BL2637" s="24" t="s">
        <v>129</v>
      </c>
      <c r="BM2637" s="22" t="str">
        <f ca="1">+IF(Tabla1[[#This Row],[FECHA INGRESO]]&gt;=44986,IF((TODAY()-Tabla1[[#This Row],[FECHA INGRESO]])&gt;=50,"ALERTA","TODAVÍA FALTA"),"N/A")</f>
        <v>N/A</v>
      </c>
      <c r="BN2637" s="7">
        <f>IFERROR((_xlfn.DAYS(Tabla1[[#This Row],[FECHA INGRESO]],Tabla1[[#This Row],[FECHA RETIRO]]))/30,"")</f>
        <v>-5</v>
      </c>
    </row>
    <row r="2638" spans="1:66" x14ac:dyDescent="0.35">
      <c r="A2638" s="21">
        <v>28553156</v>
      </c>
      <c r="B2638" s="22" t="s">
        <v>14629</v>
      </c>
      <c r="C2638" s="23">
        <v>44348</v>
      </c>
      <c r="D2638" s="23" t="s">
        <v>131</v>
      </c>
      <c r="E2638" s="23" t="s">
        <v>69</v>
      </c>
      <c r="F2638" s="23" t="s">
        <v>70</v>
      </c>
      <c r="G2638" s="24"/>
      <c r="H2638" s="24">
        <v>24106218798</v>
      </c>
      <c r="I2638" s="24" t="s">
        <v>95</v>
      </c>
      <c r="J2638" s="24">
        <f>DATEDIF(Tabla1[[#This Row],[FECHA DE NACIMIENTO]],Tabla1[[#This Row],[FECHA ACTUAL]],"Y")</f>
        <v>41</v>
      </c>
      <c r="K2638" s="24" t="s">
        <v>96</v>
      </c>
      <c r="L2638" s="24" t="s">
        <v>234</v>
      </c>
      <c r="M2638" s="24">
        <v>0</v>
      </c>
      <c r="N2638" s="24">
        <v>0</v>
      </c>
      <c r="O2638" s="24">
        <v>3</v>
      </c>
      <c r="P2638" s="24" t="s">
        <v>101</v>
      </c>
      <c r="Q2638" s="23">
        <v>30068</v>
      </c>
      <c r="R2638" s="24" t="s">
        <v>2591</v>
      </c>
      <c r="S2638" s="25">
        <v>45119</v>
      </c>
      <c r="T2638" s="24">
        <v>5649133</v>
      </c>
      <c r="U2638" s="24">
        <v>3214911563</v>
      </c>
      <c r="V2638" s="33" t="s">
        <v>14630</v>
      </c>
      <c r="W2638" s="24" t="s">
        <v>14631</v>
      </c>
      <c r="X2638" s="24" t="s">
        <v>14632</v>
      </c>
      <c r="Y2638" s="24" t="s">
        <v>14633</v>
      </c>
      <c r="Z2638" s="24" t="s">
        <v>285</v>
      </c>
      <c r="AA2638" s="24">
        <v>3125391422</v>
      </c>
      <c r="AB2638" s="24" t="s">
        <v>83</v>
      </c>
      <c r="AC2638" s="24" t="s">
        <v>101</v>
      </c>
      <c r="AD2638" s="24" t="e">
        <v>#REF!</v>
      </c>
      <c r="AE2638" s="26" t="s">
        <v>84</v>
      </c>
      <c r="AF2638" s="26" t="s">
        <v>14634</v>
      </c>
      <c r="AG2638" s="26">
        <v>0</v>
      </c>
      <c r="AH2638" s="27" t="s">
        <v>14635</v>
      </c>
      <c r="AI2638" s="27" t="s">
        <v>687</v>
      </c>
      <c r="AJ2638" s="27" t="s">
        <v>687</v>
      </c>
      <c r="AK2638" s="24" t="s">
        <v>89</v>
      </c>
      <c r="AL2638" s="24" t="s">
        <v>90</v>
      </c>
      <c r="AM2638" s="23">
        <v>44348</v>
      </c>
      <c r="AN2638" s="28">
        <v>3506100</v>
      </c>
      <c r="AO2638" s="28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44562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v>0</v>
      </c>
      <c r="BE2638" s="24">
        <v>0</v>
      </c>
      <c r="BF2638" s="23"/>
      <c r="BG2638" s="23"/>
      <c r="BH2638" s="23" t="s">
        <v>75</v>
      </c>
      <c r="BI2638" s="26">
        <v>0</v>
      </c>
      <c r="BJ2638" s="26">
        <v>0</v>
      </c>
      <c r="BK2638" s="29">
        <v>0</v>
      </c>
      <c r="BL2638" s="24" t="s">
        <v>91</v>
      </c>
      <c r="BM2638" s="22" t="str">
        <f ca="1">+IF(Tabla1[[#This Row],[FECHA INGRESO]]&gt;=44986,IF((TODAY()-Tabla1[[#This Row],[FECHA INGRESO]])&gt;=50,"ALERTA","TODAVÍA FALTA"),"N/A")</f>
        <v>N/A</v>
      </c>
      <c r="BN2638" s="7" t="str">
        <f>IFERROR((_xlfn.DAYS(Tabla1[[#This Row],[FECHA INGRESO]],Tabla1[[#This Row],[FECHA RETIRO]]))/30,"")</f>
        <v/>
      </c>
    </row>
    <row r="2639" spans="1:66" x14ac:dyDescent="0.35">
      <c r="A2639" s="34">
        <v>80147060</v>
      </c>
      <c r="B2639" s="22" t="s">
        <v>14636</v>
      </c>
      <c r="C2639" s="23">
        <v>44349</v>
      </c>
      <c r="D2639" s="23" t="s">
        <v>266</v>
      </c>
      <c r="E2639" s="24" t="s">
        <v>94</v>
      </c>
      <c r="F2639" s="23" t="s">
        <v>70</v>
      </c>
      <c r="G2639" s="24"/>
      <c r="H2639" s="24">
        <v>24106274534</v>
      </c>
      <c r="I2639" s="24" t="s">
        <v>72</v>
      </c>
      <c r="J2639" s="24">
        <f>DATEDIF(Tabla1[[#This Row],[FECHA DE NACIMIENTO]],Tabla1[[#This Row],[FECHA ACTUAL]],"Y")</f>
        <v>38</v>
      </c>
      <c r="K2639" s="24" t="s">
        <v>73</v>
      </c>
      <c r="L2639" s="24" t="s">
        <v>112</v>
      </c>
      <c r="M2639" s="24">
        <v>1</v>
      </c>
      <c r="N2639" s="24">
        <v>1</v>
      </c>
      <c r="O2639" s="24">
        <v>2</v>
      </c>
      <c r="P2639" s="24" t="s">
        <v>101</v>
      </c>
      <c r="Q2639" s="23">
        <v>31122</v>
      </c>
      <c r="R2639" s="24" t="s">
        <v>76</v>
      </c>
      <c r="S2639" s="25">
        <v>45119</v>
      </c>
      <c r="T2639" s="24"/>
      <c r="U2639" s="24">
        <v>3125367949</v>
      </c>
      <c r="V2639" s="33" t="s">
        <v>14637</v>
      </c>
      <c r="W2639" s="24" t="s">
        <v>14638</v>
      </c>
      <c r="X2639" s="24" t="s">
        <v>12093</v>
      </c>
      <c r="Y2639" s="24" t="s">
        <v>14639</v>
      </c>
      <c r="Z2639" s="24" t="s">
        <v>117</v>
      </c>
      <c r="AA2639" s="24">
        <v>3229134148</v>
      </c>
      <c r="AB2639" s="24" t="s">
        <v>77</v>
      </c>
      <c r="AC2639" s="24" t="s">
        <v>77</v>
      </c>
      <c r="AD2639" s="24" t="s">
        <v>77</v>
      </c>
      <c r="AE2639" s="26" t="s">
        <v>151</v>
      </c>
      <c r="AF2639" s="26"/>
      <c r="AG2639" s="26"/>
      <c r="AH2639" s="27" t="s">
        <v>3042</v>
      </c>
      <c r="AI2639" s="27" t="s">
        <v>461</v>
      </c>
      <c r="AJ2639" s="27" t="s">
        <v>461</v>
      </c>
      <c r="AK2639" s="24" t="s">
        <v>121</v>
      </c>
      <c r="AL2639" s="24" t="s">
        <v>7086</v>
      </c>
      <c r="AM2639" s="23">
        <v>44349</v>
      </c>
      <c r="AN2639" s="28">
        <v>908526</v>
      </c>
      <c r="AO2639" s="28">
        <v>106454</v>
      </c>
      <c r="AP2639" s="24"/>
      <c r="AQ2639" s="24"/>
      <c r="AR2639" s="24"/>
      <c r="AS2639" s="24"/>
      <c r="AT2639" s="24"/>
      <c r="AU2639" s="24"/>
      <c r="AV2639" s="24"/>
      <c r="AW2639" s="24">
        <v>0</v>
      </c>
      <c r="AX2639" s="24"/>
      <c r="AY2639" s="24"/>
      <c r="AZ2639" s="24"/>
      <c r="BA2639" s="24"/>
      <c r="BB2639" s="24"/>
      <c r="BC2639" s="24"/>
      <c r="BD2639" s="24">
        <v>0</v>
      </c>
      <c r="BE2639" s="24">
        <v>0</v>
      </c>
      <c r="BF2639" s="23"/>
      <c r="BG2639" s="23"/>
      <c r="BH2639" s="23">
        <v>44385</v>
      </c>
      <c r="BI2639" s="26" t="s">
        <v>466</v>
      </c>
      <c r="BJ2639" s="26" t="s">
        <v>5148</v>
      </c>
      <c r="BK2639" s="29">
        <v>0</v>
      </c>
      <c r="BL2639" s="24" t="s">
        <v>129</v>
      </c>
      <c r="BM2639" s="22" t="str">
        <f ca="1">+IF(Tabla1[[#This Row],[FECHA INGRESO]]&gt;=44986,IF((TODAY()-Tabla1[[#This Row],[FECHA INGRESO]])&gt;=50,"ALERTA","TODAVÍA FALTA"),"N/A")</f>
        <v>N/A</v>
      </c>
      <c r="BN2639" s="7">
        <f>IFERROR((_xlfn.DAYS(Tabla1[[#This Row],[FECHA INGRESO]],Tabla1[[#This Row],[FECHA RETIRO]]))/30,"")</f>
        <v>-1.2</v>
      </c>
    </row>
    <row r="2640" spans="1:66" x14ac:dyDescent="0.35">
      <c r="A2640" s="34">
        <v>1022399199</v>
      </c>
      <c r="B2640" s="22" t="s">
        <v>14640</v>
      </c>
      <c r="C2640" s="23">
        <v>44350</v>
      </c>
      <c r="D2640" s="23" t="s">
        <v>93</v>
      </c>
      <c r="E2640" s="23" t="s">
        <v>111</v>
      </c>
      <c r="F2640" s="23" t="s">
        <v>70</v>
      </c>
      <c r="G2640" s="24"/>
      <c r="H2640" s="24">
        <v>24106272800</v>
      </c>
      <c r="I2640" s="24" t="s">
        <v>95</v>
      </c>
      <c r="J2640" s="24">
        <f>DATEDIF(Tabla1[[#This Row],[FECHA DE NACIMIENTO]],Tabla1[[#This Row],[FECHA ACTUAL]],"Y")</f>
        <v>28</v>
      </c>
      <c r="K2640" s="24" t="s">
        <v>320</v>
      </c>
      <c r="L2640" s="24" t="s">
        <v>74</v>
      </c>
      <c r="M2640" s="24">
        <v>1</v>
      </c>
      <c r="N2640" s="24">
        <v>1</v>
      </c>
      <c r="O2640" s="24">
        <v>2</v>
      </c>
      <c r="P2640" s="24" t="s">
        <v>101</v>
      </c>
      <c r="Q2640" s="23">
        <v>34682</v>
      </c>
      <c r="R2640" s="24" t="s">
        <v>76</v>
      </c>
      <c r="S2640" s="25">
        <v>45119</v>
      </c>
      <c r="T2640" s="24"/>
      <c r="U2640" s="24">
        <v>3125898955</v>
      </c>
      <c r="V2640" s="33" t="s">
        <v>14641</v>
      </c>
      <c r="W2640" s="24" t="s">
        <v>14642</v>
      </c>
      <c r="X2640" s="24" t="s">
        <v>14643</v>
      </c>
      <c r="Y2640" s="24" t="s">
        <v>14644</v>
      </c>
      <c r="Z2640" s="24" t="s">
        <v>117</v>
      </c>
      <c r="AA2640" s="24">
        <v>3118375602</v>
      </c>
      <c r="AB2640" s="24" t="s">
        <v>101</v>
      </c>
      <c r="AC2640" s="24" t="s">
        <v>83</v>
      </c>
      <c r="AD2640" s="24" t="e">
        <v>#REF!</v>
      </c>
      <c r="AE2640" s="26" t="s">
        <v>194</v>
      </c>
      <c r="AF2640" s="26"/>
      <c r="AG2640" s="26"/>
      <c r="AH2640" s="27" t="s">
        <v>184</v>
      </c>
      <c r="AI2640" s="27" t="s">
        <v>1612</v>
      </c>
      <c r="AJ2640" s="27" t="s">
        <v>487</v>
      </c>
      <c r="AK2640" s="24" t="s">
        <v>121</v>
      </c>
      <c r="AL2640" s="24" t="s">
        <v>7086</v>
      </c>
      <c r="AM2640" s="23">
        <v>44350</v>
      </c>
      <c r="AN2640" s="28">
        <v>908526</v>
      </c>
      <c r="AO2640" s="28">
        <v>106454</v>
      </c>
      <c r="AP2640" s="24"/>
      <c r="AQ2640" s="24"/>
      <c r="AR2640" s="24"/>
      <c r="AS2640" s="24"/>
      <c r="AT2640" s="24"/>
      <c r="AU2640" s="24"/>
      <c r="AV2640" s="24"/>
      <c r="AW2640" s="24">
        <v>0</v>
      </c>
      <c r="AX2640" s="24"/>
      <c r="AY2640" s="24"/>
      <c r="AZ2640" s="24"/>
      <c r="BA2640" s="24"/>
      <c r="BB2640" s="24"/>
      <c r="BC2640" s="24"/>
      <c r="BD2640" s="24"/>
      <c r="BE2640" s="24"/>
      <c r="BF2640" s="23"/>
      <c r="BG2640" s="23"/>
      <c r="BH2640" s="23">
        <v>44536</v>
      </c>
      <c r="BI2640" s="26" t="s">
        <v>466</v>
      </c>
      <c r="BJ2640" s="26" t="s">
        <v>5148</v>
      </c>
      <c r="BK2640" s="29">
        <v>0</v>
      </c>
      <c r="BL2640" s="24" t="s">
        <v>129</v>
      </c>
      <c r="BM2640" s="22" t="str">
        <f ca="1">+IF(Tabla1[[#This Row],[FECHA INGRESO]]&gt;=44986,IF((TODAY()-Tabla1[[#This Row],[FECHA INGRESO]])&gt;=50,"ALERTA","TODAVÍA FALTA"),"N/A")</f>
        <v>N/A</v>
      </c>
      <c r="BN2640" s="7">
        <f>IFERROR((_xlfn.DAYS(Tabla1[[#This Row],[FECHA INGRESO]],Tabla1[[#This Row],[FECHA RETIRO]]))/30,"")</f>
        <v>-6.2</v>
      </c>
    </row>
    <row r="2641" spans="1:66" x14ac:dyDescent="0.35">
      <c r="A2641" s="34">
        <v>1002605071</v>
      </c>
      <c r="B2641" s="22" t="s">
        <v>14645</v>
      </c>
      <c r="C2641" s="23">
        <v>44350</v>
      </c>
      <c r="D2641" s="23" t="s">
        <v>157</v>
      </c>
      <c r="E2641" s="23" t="s">
        <v>111</v>
      </c>
      <c r="F2641" s="23" t="s">
        <v>70</v>
      </c>
      <c r="G2641" s="24"/>
      <c r="H2641" s="24">
        <v>24106262120</v>
      </c>
      <c r="I2641" s="24" t="s">
        <v>72</v>
      </c>
      <c r="J2641" s="24">
        <f>DATEDIF(Tabla1[[#This Row],[FECHA DE NACIMIENTO]],Tabla1[[#This Row],[FECHA ACTUAL]],"Y")</f>
        <v>26</v>
      </c>
      <c r="K2641" s="24" t="s">
        <v>96</v>
      </c>
      <c r="L2641" s="24" t="s">
        <v>112</v>
      </c>
      <c r="M2641" s="24">
        <v>0</v>
      </c>
      <c r="N2641" s="24">
        <v>0</v>
      </c>
      <c r="O2641" s="24">
        <v>3</v>
      </c>
      <c r="P2641" s="24" t="s">
        <v>101</v>
      </c>
      <c r="Q2641" s="23">
        <v>35471</v>
      </c>
      <c r="R2641" s="24" t="s">
        <v>2551</v>
      </c>
      <c r="S2641" s="25">
        <v>45119</v>
      </c>
      <c r="T2641" s="24"/>
      <c r="U2641" s="24">
        <v>3103902979</v>
      </c>
      <c r="V2641" s="33" t="s">
        <v>14646</v>
      </c>
      <c r="W2641" s="24" t="s">
        <v>14647</v>
      </c>
      <c r="X2641" s="24" t="s">
        <v>14648</v>
      </c>
      <c r="Y2641" s="24" t="s">
        <v>14649</v>
      </c>
      <c r="Z2641" s="24" t="s">
        <v>13423</v>
      </c>
      <c r="AA2641" s="24">
        <v>3125058093</v>
      </c>
      <c r="AB2641" s="24" t="s">
        <v>83</v>
      </c>
      <c r="AC2641" s="24" t="s">
        <v>83</v>
      </c>
      <c r="AD2641" s="24" t="e">
        <v>#REF!</v>
      </c>
      <c r="AE2641" s="26" t="s">
        <v>151</v>
      </c>
      <c r="AF2641" s="26"/>
      <c r="AG2641" s="26"/>
      <c r="AH2641" s="27" t="s">
        <v>184</v>
      </c>
      <c r="AI2641" s="27" t="s">
        <v>1612</v>
      </c>
      <c r="AJ2641" s="27" t="s">
        <v>487</v>
      </c>
      <c r="AK2641" s="24" t="s">
        <v>121</v>
      </c>
      <c r="AL2641" s="24" t="s">
        <v>7086</v>
      </c>
      <c r="AM2641" s="23">
        <v>44350</v>
      </c>
      <c r="AN2641" s="28">
        <v>1000000</v>
      </c>
      <c r="AO2641" s="28">
        <v>117172</v>
      </c>
      <c r="AP2641" s="24"/>
      <c r="AQ2641" s="24"/>
      <c r="AR2641" s="24"/>
      <c r="AS2641" s="24"/>
      <c r="AT2641" s="24"/>
      <c r="AU2641" s="24"/>
      <c r="AV2641" s="24"/>
      <c r="AW2641" s="24">
        <v>0</v>
      </c>
      <c r="AX2641" s="24"/>
      <c r="AY2641" s="24"/>
      <c r="AZ2641" s="24"/>
      <c r="BA2641" s="24"/>
      <c r="BB2641" s="24"/>
      <c r="BC2641" s="24"/>
      <c r="BD2641" s="24">
        <v>0</v>
      </c>
      <c r="BE2641" s="24">
        <v>0</v>
      </c>
      <c r="BF2641" s="23"/>
      <c r="BG2641" s="23"/>
      <c r="BH2641" s="23">
        <v>44576</v>
      </c>
      <c r="BI2641" s="26" t="s">
        <v>466</v>
      </c>
      <c r="BJ2641" s="26" t="s">
        <v>14621</v>
      </c>
      <c r="BK2641" s="29">
        <v>0</v>
      </c>
      <c r="BL2641" s="24" t="s">
        <v>129</v>
      </c>
      <c r="BM2641" s="22" t="str">
        <f ca="1">+IF(Tabla1[[#This Row],[FECHA INGRESO]]&gt;=44986,IF((TODAY()-Tabla1[[#This Row],[FECHA INGRESO]])&gt;=50,"ALERTA","TODAVÍA FALTA"),"N/A")</f>
        <v>N/A</v>
      </c>
      <c r="BN2641" s="7">
        <f>IFERROR((_xlfn.DAYS(Tabla1[[#This Row],[FECHA INGRESO]],Tabla1[[#This Row],[FECHA RETIRO]]))/30,"")</f>
        <v>-7.5333333333333332</v>
      </c>
    </row>
    <row r="2642" spans="1:66" x14ac:dyDescent="0.35">
      <c r="A2642" s="34">
        <v>1012350843</v>
      </c>
      <c r="B2642" s="22" t="s">
        <v>14650</v>
      </c>
      <c r="C2642" s="23">
        <v>44350</v>
      </c>
      <c r="D2642" s="23" t="s">
        <v>5905</v>
      </c>
      <c r="E2642" s="23" t="s">
        <v>110</v>
      </c>
      <c r="F2642" s="23" t="s">
        <v>70</v>
      </c>
      <c r="G2642" s="24"/>
      <c r="H2642" s="24">
        <v>24106264094</v>
      </c>
      <c r="I2642" s="24" t="s">
        <v>95</v>
      </c>
      <c r="J2642" s="24">
        <f>DATEDIF(Tabla1[[#This Row],[FECHA DE NACIMIENTO]],Tabla1[[#This Row],[FECHA ACTUAL]],"Y")</f>
        <v>34</v>
      </c>
      <c r="K2642" s="24" t="s">
        <v>73</v>
      </c>
      <c r="L2642" s="24" t="s">
        <v>112</v>
      </c>
      <c r="M2642" s="24">
        <v>1</v>
      </c>
      <c r="N2642" s="24">
        <v>1</v>
      </c>
      <c r="O2642" s="24">
        <v>2</v>
      </c>
      <c r="P2642" s="24" t="s">
        <v>101</v>
      </c>
      <c r="Q2642" s="23">
        <v>32598</v>
      </c>
      <c r="R2642" s="24" t="s">
        <v>76</v>
      </c>
      <c r="S2642" s="25">
        <v>45119</v>
      </c>
      <c r="T2642" s="24">
        <v>7828996</v>
      </c>
      <c r="U2642" s="24">
        <v>3013891220</v>
      </c>
      <c r="V2642" s="33" t="s">
        <v>14651</v>
      </c>
      <c r="W2642" s="24" t="s">
        <v>14652</v>
      </c>
      <c r="X2642" s="24" t="s">
        <v>10246</v>
      </c>
      <c r="Y2642" s="24" t="s">
        <v>14653</v>
      </c>
      <c r="Z2642" s="24" t="s">
        <v>117</v>
      </c>
      <c r="AA2642" s="24">
        <v>3138980009</v>
      </c>
      <c r="AB2642" s="24" t="s">
        <v>83</v>
      </c>
      <c r="AC2642" s="24" t="s">
        <v>83</v>
      </c>
      <c r="AD2642" s="24" t="e">
        <v>#REF!</v>
      </c>
      <c r="AE2642" s="26" t="s">
        <v>183</v>
      </c>
      <c r="AF2642" s="26"/>
      <c r="AG2642" s="26"/>
      <c r="AH2642" s="27" t="s">
        <v>184</v>
      </c>
      <c r="AI2642" s="27" t="s">
        <v>1612</v>
      </c>
      <c r="AJ2642" s="27" t="s">
        <v>487</v>
      </c>
      <c r="AK2642" s="24" t="s">
        <v>121</v>
      </c>
      <c r="AL2642" s="24" t="s">
        <v>7086</v>
      </c>
      <c r="AM2642" s="23">
        <v>44350</v>
      </c>
      <c r="AN2642" s="28">
        <v>1000000</v>
      </c>
      <c r="AO2642" s="28">
        <v>117172</v>
      </c>
      <c r="AP2642" s="24"/>
      <c r="AQ2642" s="24"/>
      <c r="AR2642" s="24"/>
      <c r="AS2642" s="24"/>
      <c r="AT2642" s="24"/>
      <c r="AU2642" s="24"/>
      <c r="AV2642" s="24"/>
      <c r="AW2642" s="24">
        <v>0</v>
      </c>
      <c r="AX2642" s="24"/>
      <c r="AY2642" s="24"/>
      <c r="AZ2642" s="24"/>
      <c r="BA2642" s="24"/>
      <c r="BB2642" s="24"/>
      <c r="BC2642" s="24"/>
      <c r="BD2642" s="24">
        <v>0</v>
      </c>
      <c r="BE2642" s="24">
        <v>0</v>
      </c>
      <c r="BF2642" s="23"/>
      <c r="BG2642" s="23"/>
      <c r="BH2642" s="23">
        <v>44576</v>
      </c>
      <c r="BI2642" s="26" t="s">
        <v>466</v>
      </c>
      <c r="BJ2642" s="26" t="s">
        <v>337</v>
      </c>
      <c r="BK2642" s="29">
        <v>0</v>
      </c>
      <c r="BL2642" s="24" t="s">
        <v>129</v>
      </c>
      <c r="BM2642" s="22" t="str">
        <f ca="1">+IF(Tabla1[[#This Row],[FECHA INGRESO]]&gt;=44986,IF((TODAY()-Tabla1[[#This Row],[FECHA INGRESO]])&gt;=50,"ALERTA","TODAVÍA FALTA"),"N/A")</f>
        <v>N/A</v>
      </c>
      <c r="BN2642" s="7">
        <f>IFERROR((_xlfn.DAYS(Tabla1[[#This Row],[FECHA INGRESO]],Tabla1[[#This Row],[FECHA RETIRO]]))/30,"")</f>
        <v>-7.5333333333333332</v>
      </c>
    </row>
    <row r="2643" spans="1:66" x14ac:dyDescent="0.35">
      <c r="A2643" s="34">
        <v>1032449043</v>
      </c>
      <c r="B2643" s="22" t="s">
        <v>14654</v>
      </c>
      <c r="C2643" s="23">
        <v>44350</v>
      </c>
      <c r="D2643" s="23" t="s">
        <v>93</v>
      </c>
      <c r="E2643" s="23" t="s">
        <v>110</v>
      </c>
      <c r="F2643" s="23" t="s">
        <v>70</v>
      </c>
      <c r="G2643" s="24"/>
      <c r="H2643" s="24">
        <v>24106264049</v>
      </c>
      <c r="I2643" s="24" t="s">
        <v>72</v>
      </c>
      <c r="J2643" s="24">
        <f>DATEDIF(Tabla1[[#This Row],[FECHA DE NACIMIENTO]],Tabla1[[#This Row],[FECHA ACTUAL]],"Y")</f>
        <v>31</v>
      </c>
      <c r="K2643" s="24" t="s">
        <v>500</v>
      </c>
      <c r="L2643" s="24" t="s">
        <v>234</v>
      </c>
      <c r="M2643" s="24">
        <v>0</v>
      </c>
      <c r="N2643" s="24">
        <v>0</v>
      </c>
      <c r="O2643" s="24">
        <v>3</v>
      </c>
      <c r="P2643" s="24" t="s">
        <v>101</v>
      </c>
      <c r="Q2643" s="23">
        <v>33644</v>
      </c>
      <c r="R2643" s="24" t="s">
        <v>76</v>
      </c>
      <c r="S2643" s="25">
        <v>45119</v>
      </c>
      <c r="T2643" s="24"/>
      <c r="U2643" s="24">
        <v>3209627800</v>
      </c>
      <c r="V2643" s="33" t="s">
        <v>14655</v>
      </c>
      <c r="W2643" s="24" t="s">
        <v>14656</v>
      </c>
      <c r="X2643" s="24" t="s">
        <v>10311</v>
      </c>
      <c r="Y2643" s="24" t="s">
        <v>14657</v>
      </c>
      <c r="Z2643" s="24" t="s">
        <v>13762</v>
      </c>
      <c r="AA2643" s="24">
        <v>3112852551</v>
      </c>
      <c r="AB2643" s="24" t="s">
        <v>77</v>
      </c>
      <c r="AC2643" s="24" t="s">
        <v>77</v>
      </c>
      <c r="AD2643" s="24" t="s">
        <v>77</v>
      </c>
      <c r="AE2643" s="26" t="s">
        <v>151</v>
      </c>
      <c r="AF2643" s="26"/>
      <c r="AG2643" s="26"/>
      <c r="AH2643" s="27" t="s">
        <v>3042</v>
      </c>
      <c r="AI2643" s="27" t="s">
        <v>461</v>
      </c>
      <c r="AJ2643" s="27" t="s">
        <v>461</v>
      </c>
      <c r="AK2643" s="24" t="s">
        <v>121</v>
      </c>
      <c r="AL2643" s="24" t="s">
        <v>7086</v>
      </c>
      <c r="AM2643" s="23">
        <v>44350</v>
      </c>
      <c r="AN2643" s="28">
        <v>908526</v>
      </c>
      <c r="AO2643" s="28">
        <v>106454</v>
      </c>
      <c r="AP2643" s="24"/>
      <c r="AQ2643" s="24"/>
      <c r="AR2643" s="24"/>
      <c r="AS2643" s="24"/>
      <c r="AT2643" s="24"/>
      <c r="AU2643" s="24"/>
      <c r="AV2643" s="24"/>
      <c r="AW2643" s="24">
        <v>0</v>
      </c>
      <c r="AX2643" s="24"/>
      <c r="AY2643" s="24"/>
      <c r="AZ2643" s="24"/>
      <c r="BA2643" s="24"/>
      <c r="BB2643" s="24"/>
      <c r="BC2643" s="24"/>
      <c r="BD2643" s="24">
        <v>0</v>
      </c>
      <c r="BE2643" s="24">
        <v>0</v>
      </c>
      <c r="BF2643" s="23"/>
      <c r="BG2643" s="23"/>
      <c r="BH2643" s="23">
        <v>44408</v>
      </c>
      <c r="BI2643" s="26" t="s">
        <v>466</v>
      </c>
      <c r="BJ2643" s="26" t="s">
        <v>128</v>
      </c>
      <c r="BK2643" s="29">
        <v>0</v>
      </c>
      <c r="BL2643" s="24" t="s">
        <v>129</v>
      </c>
      <c r="BM2643" s="22" t="str">
        <f ca="1">+IF(Tabla1[[#This Row],[FECHA INGRESO]]&gt;=44986,IF((TODAY()-Tabla1[[#This Row],[FECHA INGRESO]])&gt;=50,"ALERTA","TODAVÍA FALTA"),"N/A")</f>
        <v>N/A</v>
      </c>
      <c r="BN2643" s="7">
        <f>IFERROR((_xlfn.DAYS(Tabla1[[#This Row],[FECHA INGRESO]],Tabla1[[#This Row],[FECHA RETIRO]]))/30,"")</f>
        <v>-1.9333333333333333</v>
      </c>
    </row>
    <row r="2644" spans="1:66" x14ac:dyDescent="0.35">
      <c r="A2644" s="34">
        <v>1000774014</v>
      </c>
      <c r="B2644" s="22" t="s">
        <v>14658</v>
      </c>
      <c r="C2644" s="23">
        <v>44350</v>
      </c>
      <c r="D2644" s="23" t="s">
        <v>157</v>
      </c>
      <c r="E2644" s="23" t="s">
        <v>110</v>
      </c>
      <c r="F2644" s="23" t="s">
        <v>70</v>
      </c>
      <c r="G2644" s="24"/>
      <c r="H2644" s="24">
        <v>24106275328</v>
      </c>
      <c r="I2644" s="24" t="s">
        <v>95</v>
      </c>
      <c r="J2644" s="24">
        <f>DATEDIF(Tabla1[[#This Row],[FECHA DE NACIMIENTO]],Tabla1[[#This Row],[FECHA ACTUAL]],"Y")</f>
        <v>22</v>
      </c>
      <c r="K2644" s="24" t="s">
        <v>73</v>
      </c>
      <c r="L2644" s="24" t="s">
        <v>112</v>
      </c>
      <c r="M2644" s="24">
        <v>0</v>
      </c>
      <c r="N2644" s="24">
        <v>0</v>
      </c>
      <c r="O2644" s="24">
        <v>1</v>
      </c>
      <c r="P2644" s="24" t="s">
        <v>101</v>
      </c>
      <c r="Q2644" s="23">
        <v>36890</v>
      </c>
      <c r="R2644" s="24" t="s">
        <v>76</v>
      </c>
      <c r="S2644" s="25">
        <v>45119</v>
      </c>
      <c r="T2644" s="24">
        <v>7405391</v>
      </c>
      <c r="U2644" s="24">
        <v>3233727470</v>
      </c>
      <c r="V2644" s="33" t="s">
        <v>14659</v>
      </c>
      <c r="W2644" s="24" t="s">
        <v>14660</v>
      </c>
      <c r="X2644" s="24" t="s">
        <v>14661</v>
      </c>
      <c r="Y2644" s="24" t="s">
        <v>14662</v>
      </c>
      <c r="Z2644" s="24" t="s">
        <v>117</v>
      </c>
      <c r="AA2644" s="24">
        <v>3123088997</v>
      </c>
      <c r="AB2644" s="24" t="s">
        <v>77</v>
      </c>
      <c r="AC2644" s="24" t="s">
        <v>77</v>
      </c>
      <c r="AD2644" s="24" t="s">
        <v>77</v>
      </c>
      <c r="AE2644" s="26" t="s">
        <v>183</v>
      </c>
      <c r="AF2644" s="26"/>
      <c r="AG2644" s="26"/>
      <c r="AH2644" s="27" t="s">
        <v>184</v>
      </c>
      <c r="AI2644" s="27" t="s">
        <v>5470</v>
      </c>
      <c r="AJ2644" s="27" t="s">
        <v>5470</v>
      </c>
      <c r="AK2644" s="24" t="s">
        <v>121</v>
      </c>
      <c r="AL2644" s="24" t="s">
        <v>7086</v>
      </c>
      <c r="AM2644" s="23">
        <v>44350</v>
      </c>
      <c r="AN2644" s="28">
        <v>908526</v>
      </c>
      <c r="AO2644" s="28">
        <v>106454</v>
      </c>
      <c r="AP2644" s="24"/>
      <c r="AQ2644" s="24"/>
      <c r="AR2644" s="24"/>
      <c r="AS2644" s="24"/>
      <c r="AT2644" s="24"/>
      <c r="AU2644" s="24"/>
      <c r="AV2644" s="24"/>
      <c r="AW2644" s="24">
        <v>0</v>
      </c>
      <c r="AX2644" s="24"/>
      <c r="AY2644" s="24"/>
      <c r="AZ2644" s="24"/>
      <c r="BA2644" s="24"/>
      <c r="BB2644" s="24"/>
      <c r="BC2644" s="24"/>
      <c r="BD2644" s="24">
        <v>0</v>
      </c>
      <c r="BE2644" s="24">
        <v>0</v>
      </c>
      <c r="BF2644" s="23"/>
      <c r="BG2644" s="23"/>
      <c r="BH2644" s="23">
        <v>44421</v>
      </c>
      <c r="BI2644" s="26" t="s">
        <v>466</v>
      </c>
      <c r="BJ2644" s="26" t="s">
        <v>5148</v>
      </c>
      <c r="BK2644" s="29">
        <v>0</v>
      </c>
      <c r="BL2644" s="24" t="s">
        <v>129</v>
      </c>
      <c r="BM2644" s="22" t="str">
        <f ca="1">+IF(Tabla1[[#This Row],[FECHA INGRESO]]&gt;=44986,IF((TODAY()-Tabla1[[#This Row],[FECHA INGRESO]])&gt;=50,"ALERTA","TODAVÍA FALTA"),"N/A")</f>
        <v>N/A</v>
      </c>
      <c r="BN2644" s="7">
        <f>IFERROR((_xlfn.DAYS(Tabla1[[#This Row],[FECHA INGRESO]],Tabla1[[#This Row],[FECHA RETIRO]]))/30,"")</f>
        <v>-2.3666666666666667</v>
      </c>
    </row>
    <row r="2645" spans="1:66" x14ac:dyDescent="0.35">
      <c r="A2645" s="34">
        <v>1030630240</v>
      </c>
      <c r="B2645" s="22" t="s">
        <v>14663</v>
      </c>
      <c r="C2645" s="23">
        <v>44350</v>
      </c>
      <c r="D2645" s="23" t="s">
        <v>157</v>
      </c>
      <c r="E2645" s="23" t="s">
        <v>111</v>
      </c>
      <c r="F2645" s="23" t="s">
        <v>70</v>
      </c>
      <c r="G2645" s="24"/>
      <c r="H2645" s="24">
        <v>24106280630</v>
      </c>
      <c r="I2645" s="24" t="s">
        <v>72</v>
      </c>
      <c r="J2645" s="24">
        <f>DATEDIF(Tabla1[[#This Row],[FECHA DE NACIMIENTO]],Tabla1[[#This Row],[FECHA ACTUAL]],"Y")</f>
        <v>29</v>
      </c>
      <c r="K2645" s="24" t="s">
        <v>73</v>
      </c>
      <c r="L2645" s="24" t="s">
        <v>112</v>
      </c>
      <c r="M2645" s="24">
        <v>0</v>
      </c>
      <c r="N2645" s="24">
        <v>0</v>
      </c>
      <c r="O2645" s="24">
        <v>2</v>
      </c>
      <c r="P2645" s="24" t="s">
        <v>101</v>
      </c>
      <c r="Q2645" s="23">
        <v>34199</v>
      </c>
      <c r="R2645" s="24" t="s">
        <v>76</v>
      </c>
      <c r="S2645" s="25">
        <v>45119</v>
      </c>
      <c r="T2645" s="24"/>
      <c r="U2645" s="24">
        <v>3104863133</v>
      </c>
      <c r="V2645" s="33" t="s">
        <v>14664</v>
      </c>
      <c r="W2645" s="24" t="s">
        <v>14665</v>
      </c>
      <c r="X2645" s="24" t="s">
        <v>10489</v>
      </c>
      <c r="Y2645" s="24" t="s">
        <v>14666</v>
      </c>
      <c r="Z2645" s="24" t="s">
        <v>162</v>
      </c>
      <c r="AA2645" s="24">
        <v>3102428300</v>
      </c>
      <c r="AB2645" s="24" t="s">
        <v>77</v>
      </c>
      <c r="AC2645" s="24" t="s">
        <v>77</v>
      </c>
      <c r="AD2645" s="24" t="s">
        <v>77</v>
      </c>
      <c r="AE2645" s="26" t="s">
        <v>183</v>
      </c>
      <c r="AF2645" s="26"/>
      <c r="AG2645" s="26"/>
      <c r="AH2645" s="27" t="s">
        <v>184</v>
      </c>
      <c r="AI2645" s="27" t="s">
        <v>5470</v>
      </c>
      <c r="AJ2645" s="27" t="s">
        <v>5470</v>
      </c>
      <c r="AK2645" s="24" t="s">
        <v>121</v>
      </c>
      <c r="AL2645" s="24" t="s">
        <v>7086</v>
      </c>
      <c r="AM2645" s="23">
        <v>44350</v>
      </c>
      <c r="AN2645" s="28">
        <v>908526</v>
      </c>
      <c r="AO2645" s="28">
        <v>106454</v>
      </c>
      <c r="AP2645" s="24"/>
      <c r="AQ2645" s="24"/>
      <c r="AR2645" s="24"/>
      <c r="AS2645" s="24"/>
      <c r="AT2645" s="24"/>
      <c r="AU2645" s="24"/>
      <c r="AV2645" s="24"/>
      <c r="AW2645" s="24">
        <v>0</v>
      </c>
      <c r="AX2645" s="24"/>
      <c r="AY2645" s="24"/>
      <c r="AZ2645" s="24"/>
      <c r="BA2645" s="24"/>
      <c r="BB2645" s="24"/>
      <c r="BC2645" s="24"/>
      <c r="BD2645" s="24">
        <v>0</v>
      </c>
      <c r="BE2645" s="24">
        <v>0</v>
      </c>
      <c r="BF2645" s="23"/>
      <c r="BG2645" s="23"/>
      <c r="BH2645" s="23">
        <v>44376</v>
      </c>
      <c r="BI2645" s="26" t="s">
        <v>10014</v>
      </c>
      <c r="BJ2645" s="26" t="s">
        <v>14134</v>
      </c>
      <c r="BK2645" s="29">
        <v>0</v>
      </c>
      <c r="BL2645" s="24" t="s">
        <v>129</v>
      </c>
      <c r="BM2645" s="22" t="str">
        <f ca="1">+IF(Tabla1[[#This Row],[FECHA INGRESO]]&gt;=44986,IF((TODAY()-Tabla1[[#This Row],[FECHA INGRESO]])&gt;=50,"ALERTA","TODAVÍA FALTA"),"N/A")</f>
        <v>N/A</v>
      </c>
      <c r="BN2645" s="7">
        <f>IFERROR((_xlfn.DAYS(Tabla1[[#This Row],[FECHA INGRESO]],Tabla1[[#This Row],[FECHA RETIRO]]))/30,"")</f>
        <v>-0.8666666666666667</v>
      </c>
    </row>
    <row r="2646" spans="1:66" x14ac:dyDescent="0.35">
      <c r="A2646" s="34">
        <v>1023934895</v>
      </c>
      <c r="B2646" s="22" t="s">
        <v>14667</v>
      </c>
      <c r="C2646" s="23">
        <v>44350</v>
      </c>
      <c r="D2646" s="23" t="s">
        <v>266</v>
      </c>
      <c r="E2646" s="23" t="s">
        <v>110</v>
      </c>
      <c r="F2646" s="23" t="s">
        <v>70</v>
      </c>
      <c r="G2646" s="24"/>
      <c r="H2646" s="24">
        <v>24106274464</v>
      </c>
      <c r="I2646" s="24" t="s">
        <v>95</v>
      </c>
      <c r="J2646" s="24">
        <f>DATEDIF(Tabla1[[#This Row],[FECHA DE NACIMIENTO]],Tabla1[[#This Row],[FECHA ACTUAL]],"Y")</f>
        <v>29</v>
      </c>
      <c r="K2646" s="24" t="s">
        <v>73</v>
      </c>
      <c r="L2646" s="24" t="s">
        <v>234</v>
      </c>
      <c r="M2646" s="24">
        <v>1</v>
      </c>
      <c r="N2646" s="24">
        <v>1</v>
      </c>
      <c r="O2646" s="24">
        <v>1</v>
      </c>
      <c r="P2646" s="24" t="s">
        <v>101</v>
      </c>
      <c r="Q2646" s="23">
        <v>34524</v>
      </c>
      <c r="R2646" s="24" t="s">
        <v>76</v>
      </c>
      <c r="S2646" s="25">
        <v>45119</v>
      </c>
      <c r="T2646" s="24">
        <v>3012882</v>
      </c>
      <c r="U2646" s="24">
        <v>3213871994</v>
      </c>
      <c r="V2646" s="33" t="s">
        <v>14668</v>
      </c>
      <c r="W2646" s="24" t="s">
        <v>14669</v>
      </c>
      <c r="X2646" s="24" t="s">
        <v>12995</v>
      </c>
      <c r="Y2646" s="24" t="s">
        <v>14670</v>
      </c>
      <c r="Z2646" s="24" t="s">
        <v>117</v>
      </c>
      <c r="AA2646" s="24">
        <v>3143675604</v>
      </c>
      <c r="AB2646" s="24" t="s">
        <v>77</v>
      </c>
      <c r="AC2646" s="24" t="s">
        <v>77</v>
      </c>
      <c r="AD2646" s="24" t="s">
        <v>77</v>
      </c>
      <c r="AE2646" s="26" t="s">
        <v>183</v>
      </c>
      <c r="AF2646" s="26"/>
      <c r="AG2646" s="26"/>
      <c r="AH2646" s="27" t="s">
        <v>184</v>
      </c>
      <c r="AI2646" s="27" t="s">
        <v>1612</v>
      </c>
      <c r="AJ2646" s="27" t="s">
        <v>487</v>
      </c>
      <c r="AK2646" s="24" t="s">
        <v>121</v>
      </c>
      <c r="AL2646" s="24" t="s">
        <v>7086</v>
      </c>
      <c r="AM2646" s="23">
        <v>44350</v>
      </c>
      <c r="AN2646" s="28">
        <v>908526</v>
      </c>
      <c r="AO2646" s="28">
        <v>106454</v>
      </c>
      <c r="AP2646" s="24"/>
      <c r="AQ2646" s="24"/>
      <c r="AR2646" s="24"/>
      <c r="AS2646" s="24"/>
      <c r="AT2646" s="24"/>
      <c r="AU2646" s="24"/>
      <c r="AV2646" s="24"/>
      <c r="AW2646" s="24">
        <v>0</v>
      </c>
      <c r="AX2646" s="24"/>
      <c r="AY2646" s="24"/>
      <c r="AZ2646" s="24"/>
      <c r="BA2646" s="24"/>
      <c r="BB2646" s="24"/>
      <c r="BC2646" s="24"/>
      <c r="BD2646" s="24">
        <v>0</v>
      </c>
      <c r="BE2646" s="24">
        <v>0</v>
      </c>
      <c r="BF2646" s="23"/>
      <c r="BG2646" s="23"/>
      <c r="BH2646" s="23">
        <v>44455</v>
      </c>
      <c r="BI2646" s="26" t="s">
        <v>466</v>
      </c>
      <c r="BJ2646" s="26" t="s">
        <v>5148</v>
      </c>
      <c r="BK2646" s="29">
        <v>0</v>
      </c>
      <c r="BL2646" s="24" t="s">
        <v>129</v>
      </c>
      <c r="BM2646" s="22" t="str">
        <f ca="1">+IF(Tabla1[[#This Row],[FECHA INGRESO]]&gt;=44986,IF((TODAY()-Tabla1[[#This Row],[FECHA INGRESO]])&gt;=50,"ALERTA","TODAVÍA FALTA"),"N/A")</f>
        <v>N/A</v>
      </c>
      <c r="BN2646" s="7">
        <f>IFERROR((_xlfn.DAYS(Tabla1[[#This Row],[FECHA INGRESO]],Tabla1[[#This Row],[FECHA RETIRO]]))/30,"")</f>
        <v>-3.5</v>
      </c>
    </row>
    <row r="2647" spans="1:66" x14ac:dyDescent="0.35">
      <c r="A2647" s="34">
        <v>1024566842</v>
      </c>
      <c r="B2647" s="22" t="s">
        <v>14671</v>
      </c>
      <c r="C2647" s="23">
        <v>44350</v>
      </c>
      <c r="D2647" s="23" t="s">
        <v>93</v>
      </c>
      <c r="E2647" s="23" t="s">
        <v>111</v>
      </c>
      <c r="F2647" s="23" t="s">
        <v>70</v>
      </c>
      <c r="G2647" s="24"/>
      <c r="H2647" s="24">
        <v>24106274666</v>
      </c>
      <c r="I2647" s="24" t="s">
        <v>95</v>
      </c>
      <c r="J2647" s="24">
        <f>DATEDIF(Tabla1[[#This Row],[FECHA DE NACIMIENTO]],Tabla1[[#This Row],[FECHA ACTUAL]],"Y")</f>
        <v>27</v>
      </c>
      <c r="K2647" s="24" t="s">
        <v>96</v>
      </c>
      <c r="L2647" s="24" t="s">
        <v>234</v>
      </c>
      <c r="M2647" s="24">
        <v>1</v>
      </c>
      <c r="N2647" s="24">
        <v>1</v>
      </c>
      <c r="O2647" s="24">
        <v>2</v>
      </c>
      <c r="P2647" s="24" t="s">
        <v>101</v>
      </c>
      <c r="Q2647" s="23">
        <v>35045</v>
      </c>
      <c r="R2647" s="24" t="s">
        <v>76</v>
      </c>
      <c r="S2647" s="25">
        <v>45119</v>
      </c>
      <c r="T2647" s="24"/>
      <c r="U2647" s="24">
        <v>3103210358</v>
      </c>
      <c r="V2647" s="33" t="s">
        <v>14672</v>
      </c>
      <c r="W2647" s="24" t="s">
        <v>14673</v>
      </c>
      <c r="X2647" s="24" t="s">
        <v>12995</v>
      </c>
      <c r="Y2647" s="24" t="s">
        <v>14674</v>
      </c>
      <c r="Z2647" s="24" t="s">
        <v>13889</v>
      </c>
      <c r="AA2647" s="24">
        <v>3195568795</v>
      </c>
      <c r="AB2647" s="24" t="s">
        <v>77</v>
      </c>
      <c r="AC2647" s="24" t="s">
        <v>77</v>
      </c>
      <c r="AD2647" s="24" t="s">
        <v>77</v>
      </c>
      <c r="AE2647" s="26" t="s">
        <v>194</v>
      </c>
      <c r="AF2647" s="26"/>
      <c r="AG2647" s="26"/>
      <c r="AH2647" s="27" t="s">
        <v>184</v>
      </c>
      <c r="AI2647" s="27" t="s">
        <v>186</v>
      </c>
      <c r="AJ2647" s="27" t="s">
        <v>186</v>
      </c>
      <c r="AK2647" s="24" t="s">
        <v>121</v>
      </c>
      <c r="AL2647" s="24" t="s">
        <v>7086</v>
      </c>
      <c r="AM2647" s="23">
        <v>44350</v>
      </c>
      <c r="AN2647" s="28">
        <v>908526</v>
      </c>
      <c r="AO2647" s="28">
        <v>106454</v>
      </c>
      <c r="AP2647" s="24"/>
      <c r="AQ2647" s="24"/>
      <c r="AR2647" s="24"/>
      <c r="AS2647" s="24"/>
      <c r="AT2647" s="24"/>
      <c r="AU2647" s="24"/>
      <c r="AV2647" s="24"/>
      <c r="AW2647" s="24">
        <v>0</v>
      </c>
      <c r="AX2647" s="24"/>
      <c r="AY2647" s="24"/>
      <c r="AZ2647" s="24"/>
      <c r="BA2647" s="24"/>
      <c r="BB2647" s="24"/>
      <c r="BC2647" s="24"/>
      <c r="BD2647" s="24">
        <v>0</v>
      </c>
      <c r="BE2647" s="24">
        <v>0</v>
      </c>
      <c r="BF2647" s="23"/>
      <c r="BG2647" s="23"/>
      <c r="BH2647" s="23">
        <v>44433</v>
      </c>
      <c r="BI2647" s="26" t="s">
        <v>466</v>
      </c>
      <c r="BJ2647" s="26" t="s">
        <v>5148</v>
      </c>
      <c r="BK2647" s="29">
        <v>0</v>
      </c>
      <c r="BL2647" s="24" t="s">
        <v>129</v>
      </c>
      <c r="BM2647" s="22" t="str">
        <f ca="1">+IF(Tabla1[[#This Row],[FECHA INGRESO]]&gt;=44986,IF((TODAY()-Tabla1[[#This Row],[FECHA INGRESO]])&gt;=50,"ALERTA","TODAVÍA FALTA"),"N/A")</f>
        <v>N/A</v>
      </c>
      <c r="BN2647" s="7">
        <f>IFERROR((_xlfn.DAYS(Tabla1[[#This Row],[FECHA INGRESO]],Tabla1[[#This Row],[FECHA RETIRO]]))/30,"")</f>
        <v>-2.7666666666666666</v>
      </c>
    </row>
    <row r="2648" spans="1:66" x14ac:dyDescent="0.35">
      <c r="A2648" s="34">
        <v>1000122022</v>
      </c>
      <c r="B2648" s="22" t="s">
        <v>14675</v>
      </c>
      <c r="C2648" s="23">
        <v>44355</v>
      </c>
      <c r="D2648" s="23" t="s">
        <v>266</v>
      </c>
      <c r="E2648" s="23" t="s">
        <v>111</v>
      </c>
      <c r="F2648" s="23" t="s">
        <v>70</v>
      </c>
      <c r="G2648" s="24"/>
      <c r="H2648" s="24">
        <v>24106354492</v>
      </c>
      <c r="I2648" s="24" t="s">
        <v>72</v>
      </c>
      <c r="J2648" s="24">
        <f>DATEDIF(Tabla1[[#This Row],[FECHA DE NACIMIENTO]],Tabla1[[#This Row],[FECHA ACTUAL]],"Y")</f>
        <v>26</v>
      </c>
      <c r="K2648" s="24" t="s">
        <v>96</v>
      </c>
      <c r="L2648" s="24" t="s">
        <v>112</v>
      </c>
      <c r="M2648" s="24">
        <v>0</v>
      </c>
      <c r="N2648" s="24">
        <v>0</v>
      </c>
      <c r="O2648" s="24">
        <v>2</v>
      </c>
      <c r="P2648" s="24" t="s">
        <v>101</v>
      </c>
      <c r="Q2648" s="23">
        <v>35298</v>
      </c>
      <c r="R2648" s="24" t="s">
        <v>76</v>
      </c>
      <c r="S2648" s="25">
        <v>45119</v>
      </c>
      <c r="T2648" s="24">
        <v>4695911</v>
      </c>
      <c r="U2648" s="24">
        <v>3507032734</v>
      </c>
      <c r="V2648" s="33" t="s">
        <v>14676</v>
      </c>
      <c r="W2648" s="24" t="s">
        <v>14677</v>
      </c>
      <c r="X2648" s="24" t="s">
        <v>1768</v>
      </c>
      <c r="Y2648" s="24" t="s">
        <v>14678</v>
      </c>
      <c r="Z2648" s="24" t="s">
        <v>162</v>
      </c>
      <c r="AA2648" s="24">
        <v>3125150409</v>
      </c>
      <c r="AB2648" s="24" t="s">
        <v>77</v>
      </c>
      <c r="AC2648" s="24" t="s">
        <v>77</v>
      </c>
      <c r="AD2648" s="24" t="s">
        <v>77</v>
      </c>
      <c r="AE2648" s="26" t="s">
        <v>151</v>
      </c>
      <c r="AF2648" s="26"/>
      <c r="AG2648" s="26"/>
      <c r="AH2648" s="27" t="s">
        <v>3042</v>
      </c>
      <c r="AI2648" s="27" t="s">
        <v>461</v>
      </c>
      <c r="AJ2648" s="27" t="s">
        <v>461</v>
      </c>
      <c r="AK2648" s="24" t="s">
        <v>121</v>
      </c>
      <c r="AL2648" s="24" t="s">
        <v>7086</v>
      </c>
      <c r="AM2648" s="23">
        <v>44355</v>
      </c>
      <c r="AN2648" s="28">
        <v>908526</v>
      </c>
      <c r="AO2648" s="28">
        <v>106454</v>
      </c>
      <c r="AP2648" s="24"/>
      <c r="AQ2648" s="24"/>
      <c r="AR2648" s="24"/>
      <c r="AS2648" s="24"/>
      <c r="AT2648" s="24"/>
      <c r="AU2648" s="24"/>
      <c r="AV2648" s="24"/>
      <c r="AW2648" s="24">
        <v>0</v>
      </c>
      <c r="AX2648" s="24"/>
      <c r="AY2648" s="24"/>
      <c r="AZ2648" s="24"/>
      <c r="BA2648" s="24"/>
      <c r="BB2648" s="24"/>
      <c r="BC2648" s="24"/>
      <c r="BD2648" s="24"/>
      <c r="BE2648" s="24"/>
      <c r="BF2648" s="23"/>
      <c r="BG2648" s="23"/>
      <c r="BH2648" s="23">
        <v>44502</v>
      </c>
      <c r="BI2648" s="26" t="s">
        <v>466</v>
      </c>
      <c r="BJ2648" s="26" t="s">
        <v>5148</v>
      </c>
      <c r="BK2648" s="29">
        <v>0</v>
      </c>
      <c r="BL2648" s="24" t="s">
        <v>129</v>
      </c>
      <c r="BM2648" s="22" t="str">
        <f ca="1">+IF(Tabla1[[#This Row],[FECHA INGRESO]]&gt;=44986,IF((TODAY()-Tabla1[[#This Row],[FECHA INGRESO]])&gt;=50,"ALERTA","TODAVÍA FALTA"),"N/A")</f>
        <v>N/A</v>
      </c>
      <c r="BN2648" s="7">
        <f>IFERROR((_xlfn.DAYS(Tabla1[[#This Row],[FECHA INGRESO]],Tabla1[[#This Row],[FECHA RETIRO]]))/30,"")</f>
        <v>-4.9000000000000004</v>
      </c>
    </row>
    <row r="2649" spans="1:66" x14ac:dyDescent="0.35">
      <c r="A2649" s="34">
        <v>1015445090</v>
      </c>
      <c r="B2649" s="22" t="s">
        <v>14679</v>
      </c>
      <c r="C2649" s="23">
        <v>44355</v>
      </c>
      <c r="D2649" s="23" t="s">
        <v>188</v>
      </c>
      <c r="E2649" s="23" t="s">
        <v>111</v>
      </c>
      <c r="F2649" s="23" t="s">
        <v>70</v>
      </c>
      <c r="G2649" s="24"/>
      <c r="H2649" s="24">
        <v>24106325177</v>
      </c>
      <c r="I2649" s="24" t="s">
        <v>95</v>
      </c>
      <c r="J2649" s="24">
        <f>DATEDIF(Tabla1[[#This Row],[FECHA DE NACIMIENTO]],Tabla1[[#This Row],[FECHA ACTUAL]],"Y")</f>
        <v>29</v>
      </c>
      <c r="K2649" s="24" t="s">
        <v>73</v>
      </c>
      <c r="L2649" s="24" t="s">
        <v>112</v>
      </c>
      <c r="M2649" s="24">
        <v>0</v>
      </c>
      <c r="N2649" s="24">
        <v>0</v>
      </c>
      <c r="O2649" s="24">
        <v>3</v>
      </c>
      <c r="P2649" s="24" t="s">
        <v>101</v>
      </c>
      <c r="Q2649" s="23">
        <v>34387</v>
      </c>
      <c r="R2649" s="24" t="s">
        <v>76</v>
      </c>
      <c r="S2649" s="25">
        <v>45119</v>
      </c>
      <c r="T2649" s="24"/>
      <c r="U2649" s="24">
        <v>3194486652</v>
      </c>
      <c r="V2649" s="33" t="s">
        <v>14680</v>
      </c>
      <c r="W2649" s="24" t="s">
        <v>14681</v>
      </c>
      <c r="X2649" s="24" t="s">
        <v>14682</v>
      </c>
      <c r="Y2649" s="24" t="s">
        <v>14683</v>
      </c>
      <c r="Z2649" s="24" t="s">
        <v>117</v>
      </c>
      <c r="AA2649" s="24">
        <v>3203557413</v>
      </c>
      <c r="AB2649" s="24" t="s">
        <v>77</v>
      </c>
      <c r="AC2649" s="24" t="s">
        <v>77</v>
      </c>
      <c r="AD2649" s="24" t="s">
        <v>77</v>
      </c>
      <c r="AE2649" s="26" t="s">
        <v>84</v>
      </c>
      <c r="AF2649" s="26" t="s">
        <v>14684</v>
      </c>
      <c r="AG2649" s="26"/>
      <c r="AH2649" s="27" t="s">
        <v>184</v>
      </c>
      <c r="AI2649" s="27" t="s">
        <v>1612</v>
      </c>
      <c r="AJ2649" s="27" t="s">
        <v>487</v>
      </c>
      <c r="AK2649" s="24" t="s">
        <v>121</v>
      </c>
      <c r="AL2649" s="24" t="s">
        <v>7086</v>
      </c>
      <c r="AM2649" s="23">
        <v>44355</v>
      </c>
      <c r="AN2649" s="28">
        <v>908526</v>
      </c>
      <c r="AO2649" s="28">
        <v>106454</v>
      </c>
      <c r="AP2649" s="24"/>
      <c r="AQ2649" s="24"/>
      <c r="AR2649" s="24"/>
      <c r="AS2649" s="24"/>
      <c r="AT2649" s="24"/>
      <c r="AU2649" s="24"/>
      <c r="AV2649" s="24"/>
      <c r="AW2649" s="24">
        <v>0</v>
      </c>
      <c r="AX2649" s="24"/>
      <c r="AY2649" s="24"/>
      <c r="AZ2649" s="24"/>
      <c r="BA2649" s="24"/>
      <c r="BB2649" s="24"/>
      <c r="BC2649" s="24"/>
      <c r="BD2649" s="24">
        <v>0</v>
      </c>
      <c r="BE2649" s="24">
        <v>0</v>
      </c>
      <c r="BF2649" s="23"/>
      <c r="BG2649" s="23"/>
      <c r="BH2649" s="23">
        <v>44400</v>
      </c>
      <c r="BI2649" s="26" t="s">
        <v>466</v>
      </c>
      <c r="BJ2649" s="26" t="s">
        <v>5148</v>
      </c>
      <c r="BK2649" s="29">
        <v>0</v>
      </c>
      <c r="BL2649" s="24" t="s">
        <v>129</v>
      </c>
      <c r="BM2649" s="22" t="str">
        <f ca="1">+IF(Tabla1[[#This Row],[FECHA INGRESO]]&gt;=44986,IF((TODAY()-Tabla1[[#This Row],[FECHA INGRESO]])&gt;=50,"ALERTA","TODAVÍA FALTA"),"N/A")</f>
        <v>N/A</v>
      </c>
      <c r="BN2649" s="7">
        <f>IFERROR((_xlfn.DAYS(Tabla1[[#This Row],[FECHA INGRESO]],Tabla1[[#This Row],[FECHA RETIRO]]))/30,"")</f>
        <v>-1.5</v>
      </c>
    </row>
    <row r="2650" spans="1:66" x14ac:dyDescent="0.35">
      <c r="A2650" s="34">
        <v>1030594908</v>
      </c>
      <c r="B2650" s="22" t="s">
        <v>14685</v>
      </c>
      <c r="C2650" s="23">
        <v>44355</v>
      </c>
      <c r="D2650" s="23" t="s">
        <v>266</v>
      </c>
      <c r="E2650" s="23" t="s">
        <v>111</v>
      </c>
      <c r="F2650" s="23" t="s">
        <v>70</v>
      </c>
      <c r="G2650" s="24"/>
      <c r="H2650" s="24">
        <v>24106333293</v>
      </c>
      <c r="I2650" s="24" t="s">
        <v>95</v>
      </c>
      <c r="J2650" s="24">
        <f>DATEDIF(Tabla1[[#This Row],[FECHA DE NACIMIENTO]],Tabla1[[#This Row],[FECHA ACTUAL]],"Y")</f>
        <v>32</v>
      </c>
      <c r="K2650" s="24" t="s">
        <v>96</v>
      </c>
      <c r="L2650" s="24" t="s">
        <v>112</v>
      </c>
      <c r="M2650" s="24">
        <v>2</v>
      </c>
      <c r="N2650" s="24">
        <v>2</v>
      </c>
      <c r="O2650" s="24">
        <v>2</v>
      </c>
      <c r="P2650" s="24" t="s">
        <v>101</v>
      </c>
      <c r="Q2650" s="23">
        <v>33422</v>
      </c>
      <c r="R2650" s="24" t="s">
        <v>76</v>
      </c>
      <c r="S2650" s="25">
        <v>45119</v>
      </c>
      <c r="T2650" s="24"/>
      <c r="U2650" s="24">
        <v>3135726642</v>
      </c>
      <c r="V2650" s="33" t="s">
        <v>14686</v>
      </c>
      <c r="W2650" s="24" t="s">
        <v>14687</v>
      </c>
      <c r="X2650" s="24" t="s">
        <v>12869</v>
      </c>
      <c r="Y2650" s="24" t="s">
        <v>14688</v>
      </c>
      <c r="Z2650" s="24" t="s">
        <v>117</v>
      </c>
      <c r="AA2650" s="24">
        <v>3215532898</v>
      </c>
      <c r="AB2650" s="24" t="s">
        <v>77</v>
      </c>
      <c r="AC2650" s="24" t="s">
        <v>77</v>
      </c>
      <c r="AD2650" s="24" t="s">
        <v>77</v>
      </c>
      <c r="AE2650" s="26" t="s">
        <v>151</v>
      </c>
      <c r="AF2650" s="26"/>
      <c r="AG2650" s="26"/>
      <c r="AH2650" s="27" t="s">
        <v>184</v>
      </c>
      <c r="AI2650" s="27" t="s">
        <v>1612</v>
      </c>
      <c r="AJ2650" s="27" t="s">
        <v>487</v>
      </c>
      <c r="AK2650" s="24" t="s">
        <v>121</v>
      </c>
      <c r="AL2650" s="24" t="s">
        <v>7086</v>
      </c>
      <c r="AM2650" s="23">
        <v>44355</v>
      </c>
      <c r="AN2650" s="28">
        <v>908526</v>
      </c>
      <c r="AO2650" s="28">
        <v>106454</v>
      </c>
      <c r="AP2650" s="24"/>
      <c r="AQ2650" s="24"/>
      <c r="AR2650" s="24"/>
      <c r="AS2650" s="24"/>
      <c r="AT2650" s="24"/>
      <c r="AU2650" s="24"/>
      <c r="AV2650" s="24"/>
      <c r="AW2650" s="24">
        <v>0</v>
      </c>
      <c r="AX2650" s="24"/>
      <c r="AY2650" s="24"/>
      <c r="AZ2650" s="24"/>
      <c r="BA2650" s="24"/>
      <c r="BB2650" s="24"/>
      <c r="BC2650" s="24"/>
      <c r="BD2650" s="24">
        <v>0</v>
      </c>
      <c r="BE2650" s="24">
        <v>0</v>
      </c>
      <c r="BF2650" s="23"/>
      <c r="BG2650" s="23"/>
      <c r="BH2650" s="23">
        <v>44421</v>
      </c>
      <c r="BI2650" s="26" t="s">
        <v>466</v>
      </c>
      <c r="BJ2650" s="26" t="s">
        <v>5148</v>
      </c>
      <c r="BK2650" s="29">
        <v>0</v>
      </c>
      <c r="BL2650" s="24" t="s">
        <v>129</v>
      </c>
      <c r="BM2650" s="22" t="str">
        <f ca="1">+IF(Tabla1[[#This Row],[FECHA INGRESO]]&gt;=44986,IF((TODAY()-Tabla1[[#This Row],[FECHA INGRESO]])&gt;=50,"ALERTA","TODAVÍA FALTA"),"N/A")</f>
        <v>N/A</v>
      </c>
      <c r="BN2650" s="7">
        <f>IFERROR((_xlfn.DAYS(Tabla1[[#This Row],[FECHA INGRESO]],Tabla1[[#This Row],[FECHA RETIRO]]))/30,"")</f>
        <v>-2.2000000000000002</v>
      </c>
    </row>
    <row r="2651" spans="1:66" x14ac:dyDescent="0.35">
      <c r="A2651" s="21">
        <v>52728337</v>
      </c>
      <c r="B2651" s="22" t="s">
        <v>14689</v>
      </c>
      <c r="C2651" s="23">
        <v>44355</v>
      </c>
      <c r="D2651" s="23" t="s">
        <v>266</v>
      </c>
      <c r="E2651" s="24" t="s">
        <v>94</v>
      </c>
      <c r="F2651" s="23" t="s">
        <v>70</v>
      </c>
      <c r="G2651" s="24"/>
      <c r="H2651" s="24">
        <v>24106325641</v>
      </c>
      <c r="I2651" s="24" t="s">
        <v>95</v>
      </c>
      <c r="J2651" s="24">
        <f>DATEDIF(Tabla1[[#This Row],[FECHA DE NACIMIENTO]],Tabla1[[#This Row],[FECHA ACTUAL]],"Y")</f>
        <v>41</v>
      </c>
      <c r="K2651" s="24" t="s">
        <v>73</v>
      </c>
      <c r="L2651" s="24" t="s">
        <v>112</v>
      </c>
      <c r="M2651" s="24">
        <v>2</v>
      </c>
      <c r="N2651" s="24">
        <v>2</v>
      </c>
      <c r="O2651" s="24">
        <v>1</v>
      </c>
      <c r="P2651" s="24" t="s">
        <v>101</v>
      </c>
      <c r="Q2651" s="23">
        <v>29859</v>
      </c>
      <c r="R2651" s="24" t="s">
        <v>76</v>
      </c>
      <c r="S2651" s="25">
        <v>45119</v>
      </c>
      <c r="T2651" s="24">
        <v>7315316</v>
      </c>
      <c r="U2651" s="24">
        <v>3118700113</v>
      </c>
      <c r="V2651" s="33" t="s">
        <v>14690</v>
      </c>
      <c r="W2651" s="24" t="s">
        <v>14691</v>
      </c>
      <c r="X2651" s="24" t="s">
        <v>14692</v>
      </c>
      <c r="Y2651" s="24" t="s">
        <v>14693</v>
      </c>
      <c r="Z2651" s="24" t="s">
        <v>150</v>
      </c>
      <c r="AA2651" s="24">
        <v>3212276515</v>
      </c>
      <c r="AB2651" s="24" t="e">
        <v>#REF!</v>
      </c>
      <c r="AC2651" s="24" t="s">
        <v>101</v>
      </c>
      <c r="AD2651" s="24" t="e">
        <v>#REF!</v>
      </c>
      <c r="AE2651" s="26" t="s">
        <v>151</v>
      </c>
      <c r="AF2651" s="26"/>
      <c r="AG2651" s="26" t="s">
        <v>9231</v>
      </c>
      <c r="AH2651" s="27" t="s">
        <v>10056</v>
      </c>
      <c r="AI2651" s="27" t="s">
        <v>9232</v>
      </c>
      <c r="AJ2651" s="27" t="s">
        <v>9317</v>
      </c>
      <c r="AK2651" s="24" t="s">
        <v>121</v>
      </c>
      <c r="AL2651" s="24" t="s">
        <v>7086</v>
      </c>
      <c r="AM2651" s="23">
        <v>44355</v>
      </c>
      <c r="AN2651" s="28">
        <v>1160000</v>
      </c>
      <c r="AO2651" s="28">
        <v>140606</v>
      </c>
      <c r="AP2651" s="24">
        <v>0</v>
      </c>
      <c r="AQ2651" s="24">
        <v>0</v>
      </c>
      <c r="AR2651" s="24">
        <v>0</v>
      </c>
      <c r="AS2651" s="24">
        <v>0</v>
      </c>
      <c r="AT2651" s="24">
        <v>0</v>
      </c>
      <c r="AU2651" s="24">
        <v>0</v>
      </c>
      <c r="AV2651" s="24">
        <v>0</v>
      </c>
      <c r="AW2651" s="24">
        <v>0</v>
      </c>
      <c r="AX2651" s="24">
        <v>0</v>
      </c>
      <c r="AY2651" s="24">
        <v>0</v>
      </c>
      <c r="AZ2651" s="24">
        <v>0</v>
      </c>
      <c r="BA2651" s="24">
        <v>0</v>
      </c>
      <c r="BB2651" s="24">
        <v>0</v>
      </c>
      <c r="BC2651" s="24">
        <v>0</v>
      </c>
      <c r="BD2651" s="24">
        <v>0</v>
      </c>
      <c r="BE2651" s="24">
        <v>0</v>
      </c>
      <c r="BF2651" s="23"/>
      <c r="BG2651" s="23"/>
      <c r="BH2651" s="23" t="s">
        <v>75</v>
      </c>
      <c r="BI2651" s="26">
        <v>0</v>
      </c>
      <c r="BJ2651" s="26">
        <v>0</v>
      </c>
      <c r="BK2651" s="29">
        <v>0</v>
      </c>
      <c r="BL2651" s="24" t="s">
        <v>91</v>
      </c>
      <c r="BM2651" s="22" t="str">
        <f ca="1">+IF(Tabla1[[#This Row],[FECHA INGRESO]]&gt;=44986,IF((TODAY()-Tabla1[[#This Row],[FECHA INGRESO]])&gt;=50,"ALERTA","TODAVÍA FALTA"),"N/A")</f>
        <v>N/A</v>
      </c>
      <c r="BN2651" s="7" t="str">
        <f>IFERROR((_xlfn.DAYS(Tabla1[[#This Row],[FECHA INGRESO]],Tabla1[[#This Row],[FECHA RETIRO]]))/30,"")</f>
        <v/>
      </c>
    </row>
    <row r="2652" spans="1:66" x14ac:dyDescent="0.35">
      <c r="A2652" s="34">
        <v>1121921874</v>
      </c>
      <c r="B2652" s="22" t="s">
        <v>14694</v>
      </c>
      <c r="C2652" s="23">
        <v>44357</v>
      </c>
      <c r="D2652" s="23" t="s">
        <v>157</v>
      </c>
      <c r="E2652" s="23" t="s">
        <v>111</v>
      </c>
      <c r="F2652" s="23" t="s">
        <v>70</v>
      </c>
      <c r="G2652" s="24"/>
      <c r="H2652" s="24">
        <v>24106367885</v>
      </c>
      <c r="I2652" s="24" t="s">
        <v>72</v>
      </c>
      <c r="J2652" s="24">
        <f>DATEDIF(Tabla1[[#This Row],[FECHA DE NACIMIENTO]],Tabla1[[#This Row],[FECHA ACTUAL]],"Y")</f>
        <v>28</v>
      </c>
      <c r="K2652" s="24" t="s">
        <v>73</v>
      </c>
      <c r="L2652" s="24" t="s">
        <v>112</v>
      </c>
      <c r="M2652" s="24">
        <v>0</v>
      </c>
      <c r="N2652" s="24">
        <v>0</v>
      </c>
      <c r="O2652" s="24">
        <v>3</v>
      </c>
      <c r="P2652" s="24" t="s">
        <v>101</v>
      </c>
      <c r="Q2652" s="23">
        <v>34808</v>
      </c>
      <c r="R2652" s="24" t="s">
        <v>76</v>
      </c>
      <c r="S2652" s="25">
        <v>45119</v>
      </c>
      <c r="T2652" s="24"/>
      <c r="U2652" s="24">
        <v>3132055088</v>
      </c>
      <c r="V2652" s="33" t="s">
        <v>14695</v>
      </c>
      <c r="W2652" s="24" t="s">
        <v>14696</v>
      </c>
      <c r="X2652" s="24" t="s">
        <v>14697</v>
      </c>
      <c r="Y2652" s="24" t="s">
        <v>14698</v>
      </c>
      <c r="Z2652" s="24" t="s">
        <v>117</v>
      </c>
      <c r="AA2652" s="24">
        <v>3103191802</v>
      </c>
      <c r="AB2652" s="24" t="s">
        <v>77</v>
      </c>
      <c r="AC2652" s="24" t="s">
        <v>77</v>
      </c>
      <c r="AD2652" s="24" t="s">
        <v>77</v>
      </c>
      <c r="AE2652" s="26" t="s">
        <v>84</v>
      </c>
      <c r="AF2652" s="26" t="s">
        <v>4149</v>
      </c>
      <c r="AG2652" s="26"/>
      <c r="AH2652" s="27" t="s">
        <v>14364</v>
      </c>
      <c r="AI2652" s="27" t="s">
        <v>260</v>
      </c>
      <c r="AJ2652" s="27" t="s">
        <v>260</v>
      </c>
      <c r="AK2652" s="24" t="s">
        <v>89</v>
      </c>
      <c r="AL2652" s="24" t="s">
        <v>7086</v>
      </c>
      <c r="AM2652" s="23">
        <v>44357</v>
      </c>
      <c r="AN2652" s="28">
        <v>1228030</v>
      </c>
      <c r="AO2652" s="28">
        <v>106454</v>
      </c>
      <c r="AP2652" s="24"/>
      <c r="AQ2652" s="24"/>
      <c r="AR2652" s="24"/>
      <c r="AS2652" s="24"/>
      <c r="AT2652" s="24"/>
      <c r="AU2652" s="24"/>
      <c r="AV2652" s="24"/>
      <c r="AW2652" s="24">
        <v>0</v>
      </c>
      <c r="AX2652" s="24" t="s">
        <v>14699</v>
      </c>
      <c r="AY2652" s="24"/>
      <c r="AZ2652" s="24"/>
      <c r="BA2652" s="24"/>
      <c r="BB2652" s="24"/>
      <c r="BC2652" s="24"/>
      <c r="BD2652" s="24">
        <v>0</v>
      </c>
      <c r="BE2652" s="24">
        <v>0</v>
      </c>
      <c r="BF2652" s="23"/>
      <c r="BG2652" s="23"/>
      <c r="BH2652" s="23">
        <v>44512</v>
      </c>
      <c r="BI2652" s="26" t="s">
        <v>466</v>
      </c>
      <c r="BJ2652" s="26" t="s">
        <v>5148</v>
      </c>
      <c r="BK2652" s="29">
        <v>0</v>
      </c>
      <c r="BL2652" s="24" t="s">
        <v>129</v>
      </c>
      <c r="BM2652" s="22" t="str">
        <f ca="1">+IF(Tabla1[[#This Row],[FECHA INGRESO]]&gt;=44986,IF((TODAY()-Tabla1[[#This Row],[FECHA INGRESO]])&gt;=50,"ALERTA","TODAVÍA FALTA"),"N/A")</f>
        <v>N/A</v>
      </c>
      <c r="BN2652" s="7">
        <f>IFERROR((_xlfn.DAYS(Tabla1[[#This Row],[FECHA INGRESO]],Tabla1[[#This Row],[FECHA RETIRO]]))/30,"")</f>
        <v>-5.166666666666667</v>
      </c>
    </row>
    <row r="2653" spans="1:66" x14ac:dyDescent="0.35">
      <c r="A2653" s="34">
        <v>52735203</v>
      </c>
      <c r="B2653" s="22" t="s">
        <v>14700</v>
      </c>
      <c r="C2653" s="23">
        <v>44362</v>
      </c>
      <c r="D2653" s="23" t="s">
        <v>4833</v>
      </c>
      <c r="E2653" s="23" t="s">
        <v>111</v>
      </c>
      <c r="F2653" s="23" t="s">
        <v>70</v>
      </c>
      <c r="G2653" s="24"/>
      <c r="H2653" s="24">
        <v>24106436899</v>
      </c>
      <c r="I2653" s="24" t="s">
        <v>95</v>
      </c>
      <c r="J2653" s="24">
        <f>DATEDIF(Tabla1[[#This Row],[FECHA DE NACIMIENTO]],Tabla1[[#This Row],[FECHA ACTUAL]],"Y")</f>
        <v>39</v>
      </c>
      <c r="K2653" s="24" t="s">
        <v>73</v>
      </c>
      <c r="L2653" s="24" t="s">
        <v>234</v>
      </c>
      <c r="M2653" s="24">
        <v>2</v>
      </c>
      <c r="N2653" s="24">
        <v>1</v>
      </c>
      <c r="O2653" s="24">
        <v>1</v>
      </c>
      <c r="P2653" s="24" t="s">
        <v>101</v>
      </c>
      <c r="Q2653" s="23">
        <v>30541</v>
      </c>
      <c r="R2653" s="24" t="s">
        <v>76</v>
      </c>
      <c r="S2653" s="25">
        <v>45119</v>
      </c>
      <c r="T2653" s="24"/>
      <c r="U2653" s="24">
        <v>3195579614</v>
      </c>
      <c r="V2653" s="33" t="s">
        <v>14701</v>
      </c>
      <c r="W2653" s="24" t="s">
        <v>14702</v>
      </c>
      <c r="X2653" s="24" t="s">
        <v>14703</v>
      </c>
      <c r="Y2653" s="24" t="s">
        <v>14704</v>
      </c>
      <c r="Z2653" s="24" t="s">
        <v>117</v>
      </c>
      <c r="AA2653" s="24">
        <v>3115656556</v>
      </c>
      <c r="AB2653" s="24" t="s">
        <v>77</v>
      </c>
      <c r="AC2653" s="24" t="s">
        <v>77</v>
      </c>
      <c r="AD2653" s="24" t="s">
        <v>77</v>
      </c>
      <c r="AE2653" s="26" t="s">
        <v>183</v>
      </c>
      <c r="AF2653" s="26"/>
      <c r="AG2653" s="26"/>
      <c r="AH2653" s="27" t="s">
        <v>184</v>
      </c>
      <c r="AI2653" s="27" t="s">
        <v>120</v>
      </c>
      <c r="AJ2653" s="27" t="s">
        <v>120</v>
      </c>
      <c r="AK2653" s="24" t="s">
        <v>121</v>
      </c>
      <c r="AL2653" s="24" t="s">
        <v>7086</v>
      </c>
      <c r="AM2653" s="23">
        <v>44362</v>
      </c>
      <c r="AN2653" s="28">
        <v>908526</v>
      </c>
      <c r="AO2653" s="28">
        <v>106454</v>
      </c>
      <c r="AP2653" s="24" t="s">
        <v>14705</v>
      </c>
      <c r="AQ2653" s="24"/>
      <c r="AR2653" s="24"/>
      <c r="AS2653" s="24"/>
      <c r="AT2653" s="24"/>
      <c r="AU2653" s="24"/>
      <c r="AV2653" s="24"/>
      <c r="AW2653" s="24">
        <v>0</v>
      </c>
      <c r="AX2653" s="24"/>
      <c r="AY2653" s="24"/>
      <c r="AZ2653" s="24"/>
      <c r="BA2653" s="24"/>
      <c r="BB2653" s="24"/>
      <c r="BC2653" s="24"/>
      <c r="BD2653" s="24"/>
      <c r="BE2653" s="24"/>
      <c r="BF2653" s="23"/>
      <c r="BG2653" s="23"/>
      <c r="BH2653" s="23">
        <v>44502</v>
      </c>
      <c r="BI2653" s="26" t="s">
        <v>466</v>
      </c>
      <c r="BJ2653" s="26" t="s">
        <v>5148</v>
      </c>
      <c r="BK2653" s="29">
        <v>0</v>
      </c>
      <c r="BL2653" s="24" t="s">
        <v>129</v>
      </c>
      <c r="BM2653" s="22" t="str">
        <f ca="1">+IF(Tabla1[[#This Row],[FECHA INGRESO]]&gt;=44986,IF((TODAY()-Tabla1[[#This Row],[FECHA INGRESO]])&gt;=50,"ALERTA","TODAVÍA FALTA"),"N/A")</f>
        <v>N/A</v>
      </c>
      <c r="BN2653" s="7">
        <f>IFERROR((_xlfn.DAYS(Tabla1[[#This Row],[FECHA INGRESO]],Tabla1[[#This Row],[FECHA RETIRO]]))/30,"")</f>
        <v>-4.666666666666667</v>
      </c>
    </row>
    <row r="2654" spans="1:66" x14ac:dyDescent="0.35">
      <c r="A2654" s="34">
        <v>1023018242</v>
      </c>
      <c r="B2654" s="22" t="s">
        <v>14706</v>
      </c>
      <c r="C2654" s="23">
        <v>44362</v>
      </c>
      <c r="D2654" s="23" t="s">
        <v>4833</v>
      </c>
      <c r="E2654" s="23" t="s">
        <v>111</v>
      </c>
      <c r="F2654" s="23" t="s">
        <v>70</v>
      </c>
      <c r="G2654" s="24"/>
      <c r="H2654" s="24">
        <v>24106434691</v>
      </c>
      <c r="I2654" s="24" t="s">
        <v>95</v>
      </c>
      <c r="J2654" s="24">
        <f>DATEDIF(Tabla1[[#This Row],[FECHA DE NACIMIENTO]],Tabla1[[#This Row],[FECHA ACTUAL]],"Y")</f>
        <v>26</v>
      </c>
      <c r="K2654" s="24" t="s">
        <v>73</v>
      </c>
      <c r="L2654" s="24" t="s">
        <v>234</v>
      </c>
      <c r="M2654" s="24">
        <v>0</v>
      </c>
      <c r="N2654" s="24">
        <v>0</v>
      </c>
      <c r="O2654" s="24">
        <v>2</v>
      </c>
      <c r="P2654" s="24" t="s">
        <v>101</v>
      </c>
      <c r="Q2654" s="23">
        <v>35416</v>
      </c>
      <c r="R2654" s="24" t="s">
        <v>76</v>
      </c>
      <c r="S2654" s="25">
        <v>45119</v>
      </c>
      <c r="T2654" s="24"/>
      <c r="U2654" s="24">
        <v>3125855846</v>
      </c>
      <c r="V2654" s="33" t="s">
        <v>14707</v>
      </c>
      <c r="W2654" s="24" t="s">
        <v>14708</v>
      </c>
      <c r="X2654" s="24" t="s">
        <v>545</v>
      </c>
      <c r="Y2654" s="24" t="s">
        <v>14709</v>
      </c>
      <c r="Z2654" s="24" t="s">
        <v>13889</v>
      </c>
      <c r="AA2654" s="24">
        <v>3192028294</v>
      </c>
      <c r="AB2654" s="24" t="s">
        <v>83</v>
      </c>
      <c r="AC2654" s="24" t="s">
        <v>101</v>
      </c>
      <c r="AD2654" s="24" t="e">
        <v>#REF!</v>
      </c>
      <c r="AE2654" s="26" t="s">
        <v>194</v>
      </c>
      <c r="AF2654" s="26"/>
      <c r="AG2654" s="26"/>
      <c r="AH2654" s="27" t="s">
        <v>3042</v>
      </c>
      <c r="AI2654" s="27" t="s">
        <v>461</v>
      </c>
      <c r="AJ2654" s="27" t="s">
        <v>461</v>
      </c>
      <c r="AK2654" s="24" t="s">
        <v>121</v>
      </c>
      <c r="AL2654" s="24" t="s">
        <v>7086</v>
      </c>
      <c r="AM2654" s="23">
        <v>44362</v>
      </c>
      <c r="AN2654" s="28">
        <v>1000000</v>
      </c>
      <c r="AO2654" s="28">
        <v>117172</v>
      </c>
      <c r="AP2654" s="24" t="s">
        <v>14710</v>
      </c>
      <c r="AQ2654" s="24"/>
      <c r="AR2654" s="24"/>
      <c r="AS2654" s="24"/>
      <c r="AT2654" s="24"/>
      <c r="AU2654" s="24"/>
      <c r="AV2654" s="24"/>
      <c r="AW2654" s="24">
        <v>0</v>
      </c>
      <c r="AX2654" s="24"/>
      <c r="AY2654" s="24"/>
      <c r="AZ2654" s="24"/>
      <c r="BA2654" s="24"/>
      <c r="BB2654" s="24"/>
      <c r="BC2654" s="24"/>
      <c r="BD2654" s="24">
        <v>0</v>
      </c>
      <c r="BE2654" s="24">
        <v>0</v>
      </c>
      <c r="BF2654" s="23"/>
      <c r="BG2654" s="23"/>
      <c r="BH2654" s="23">
        <v>44587</v>
      </c>
      <c r="BI2654" s="26" t="s">
        <v>466</v>
      </c>
      <c r="BJ2654" s="26" t="s">
        <v>5148</v>
      </c>
      <c r="BK2654" s="29">
        <v>0</v>
      </c>
      <c r="BL2654" s="24" t="s">
        <v>129</v>
      </c>
      <c r="BM2654" s="22" t="str">
        <f ca="1">+IF(Tabla1[[#This Row],[FECHA INGRESO]]&gt;=44986,IF((TODAY()-Tabla1[[#This Row],[FECHA INGRESO]])&gt;=50,"ALERTA","TODAVÍA FALTA"),"N/A")</f>
        <v>N/A</v>
      </c>
      <c r="BN2654" s="7">
        <f>IFERROR((_xlfn.DAYS(Tabla1[[#This Row],[FECHA INGRESO]],Tabla1[[#This Row],[FECHA RETIRO]]))/30,"")</f>
        <v>-7.5</v>
      </c>
    </row>
    <row r="2655" spans="1:66" x14ac:dyDescent="0.35">
      <c r="A2655" s="34">
        <v>1010008430</v>
      </c>
      <c r="B2655" s="22" t="s">
        <v>14711</v>
      </c>
      <c r="C2655" s="44">
        <v>44362</v>
      </c>
      <c r="D2655" s="23" t="s">
        <v>93</v>
      </c>
      <c r="E2655" s="23" t="s">
        <v>111</v>
      </c>
      <c r="F2655" s="23" t="s">
        <v>70</v>
      </c>
      <c r="G2655" s="36"/>
      <c r="H2655" s="36">
        <v>24106436844</v>
      </c>
      <c r="I2655" s="36" t="s">
        <v>72</v>
      </c>
      <c r="J2655" s="24">
        <f>DATEDIF(Tabla1[[#This Row],[FECHA DE NACIMIENTO]],Tabla1[[#This Row],[FECHA ACTUAL]],"Y")</f>
        <v>22</v>
      </c>
      <c r="K2655" s="36" t="s">
        <v>73</v>
      </c>
      <c r="L2655" s="24" t="s">
        <v>112</v>
      </c>
      <c r="M2655" s="36">
        <v>0</v>
      </c>
      <c r="N2655" s="36">
        <v>0</v>
      </c>
      <c r="O2655" s="36">
        <v>2</v>
      </c>
      <c r="P2655" s="36" t="s">
        <v>101</v>
      </c>
      <c r="Q2655" s="44">
        <v>36796</v>
      </c>
      <c r="R2655" s="24" t="s">
        <v>76</v>
      </c>
      <c r="S2655" s="25">
        <v>45119</v>
      </c>
      <c r="T2655" s="36"/>
      <c r="U2655" s="36">
        <v>3105597052</v>
      </c>
      <c r="V2655" s="33" t="s">
        <v>14712</v>
      </c>
      <c r="W2655" s="24" t="s">
        <v>14713</v>
      </c>
      <c r="X2655" s="36" t="s">
        <v>14497</v>
      </c>
      <c r="Y2655" s="36" t="s">
        <v>14714</v>
      </c>
      <c r="Z2655" s="24" t="s">
        <v>285</v>
      </c>
      <c r="AA2655" s="24">
        <v>3002418142</v>
      </c>
      <c r="AB2655" s="24" t="s">
        <v>83</v>
      </c>
      <c r="AC2655" s="24" t="s">
        <v>101</v>
      </c>
      <c r="AD2655" s="24" t="e">
        <v>#REF!</v>
      </c>
      <c r="AE2655" s="26" t="s">
        <v>102</v>
      </c>
      <c r="AF2655" s="26" t="s">
        <v>14715</v>
      </c>
      <c r="AG2655" s="26" t="s">
        <v>14716</v>
      </c>
      <c r="AH2655" s="27" t="s">
        <v>3042</v>
      </c>
      <c r="AI2655" s="27" t="s">
        <v>461</v>
      </c>
      <c r="AJ2655" s="27" t="s">
        <v>461</v>
      </c>
      <c r="AK2655" s="24" t="s">
        <v>121</v>
      </c>
      <c r="AL2655" s="24" t="s">
        <v>7086</v>
      </c>
      <c r="AM2655" s="23">
        <v>44362</v>
      </c>
      <c r="AN2655" s="28">
        <v>1000000</v>
      </c>
      <c r="AO2655" s="28">
        <v>117172</v>
      </c>
      <c r="AP2655" s="24" t="s">
        <v>14710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v>0</v>
      </c>
      <c r="BE2655" s="24">
        <v>0</v>
      </c>
      <c r="BF2655" s="23"/>
      <c r="BG2655" s="23"/>
      <c r="BH2655" s="23">
        <v>44620</v>
      </c>
      <c r="BI2655" s="26" t="s">
        <v>466</v>
      </c>
      <c r="BJ2655" s="26" t="s">
        <v>14717</v>
      </c>
      <c r="BK2655" s="29">
        <v>0</v>
      </c>
      <c r="BL2655" s="24" t="s">
        <v>129</v>
      </c>
      <c r="BM2655" s="22" t="str">
        <f ca="1">+IF(Tabla1[[#This Row],[FECHA INGRESO]]&gt;=44986,IF((TODAY()-Tabla1[[#This Row],[FECHA INGRESO]])&gt;=50,"ALERTA","TODAVÍA FALTA"),"N/A")</f>
        <v>N/A</v>
      </c>
      <c r="BN2655" s="7">
        <f>IFERROR((_xlfn.DAYS(Tabla1[[#This Row],[FECHA INGRESO]],Tabla1[[#This Row],[FECHA RETIRO]]))/30,"")</f>
        <v>-8.6</v>
      </c>
    </row>
    <row r="2656" spans="1:66" x14ac:dyDescent="0.35">
      <c r="A2656" s="34">
        <v>1013675474</v>
      </c>
      <c r="B2656" s="22" t="s">
        <v>14718</v>
      </c>
      <c r="C2656" s="23">
        <v>44362</v>
      </c>
      <c r="D2656" s="23" t="s">
        <v>266</v>
      </c>
      <c r="E2656" s="24" t="s">
        <v>94</v>
      </c>
      <c r="F2656" s="23" t="s">
        <v>70</v>
      </c>
      <c r="G2656" s="24"/>
      <c r="H2656" s="24">
        <v>24106432347</v>
      </c>
      <c r="I2656" s="24" t="s">
        <v>72</v>
      </c>
      <c r="J2656" s="24">
        <f>DATEDIF(Tabla1[[#This Row],[FECHA DE NACIMIENTO]],Tabla1[[#This Row],[FECHA ACTUAL]],"Y")</f>
        <v>25</v>
      </c>
      <c r="K2656" s="24" t="s">
        <v>73</v>
      </c>
      <c r="L2656" s="24" t="s">
        <v>234</v>
      </c>
      <c r="M2656" s="24">
        <v>1</v>
      </c>
      <c r="N2656" s="24">
        <v>2</v>
      </c>
      <c r="O2656" s="24">
        <v>2</v>
      </c>
      <c r="P2656" s="24" t="s">
        <v>101</v>
      </c>
      <c r="Q2656" s="23">
        <v>35625</v>
      </c>
      <c r="R2656" s="24" t="s">
        <v>76</v>
      </c>
      <c r="S2656" s="25">
        <v>45119</v>
      </c>
      <c r="T2656" s="24"/>
      <c r="U2656" s="24">
        <v>3017469506</v>
      </c>
      <c r="V2656" s="33" t="s">
        <v>14719</v>
      </c>
      <c r="W2656" s="24" t="s">
        <v>14720</v>
      </c>
      <c r="X2656" s="24" t="s">
        <v>11026</v>
      </c>
      <c r="Y2656" s="24" t="s">
        <v>14721</v>
      </c>
      <c r="Z2656" s="24" t="s">
        <v>13889</v>
      </c>
      <c r="AA2656" s="24">
        <v>3045469758</v>
      </c>
      <c r="AB2656" s="24" t="s">
        <v>77</v>
      </c>
      <c r="AC2656" s="24" t="s">
        <v>77</v>
      </c>
      <c r="AD2656" s="24" t="s">
        <v>77</v>
      </c>
      <c r="AE2656" s="26" t="s">
        <v>183</v>
      </c>
      <c r="AF2656" s="26"/>
      <c r="AG2656" s="26"/>
      <c r="AH2656" s="27" t="s">
        <v>184</v>
      </c>
      <c r="AI2656" s="27" t="s">
        <v>5470</v>
      </c>
      <c r="AJ2656" s="27" t="s">
        <v>5470</v>
      </c>
      <c r="AK2656" s="24" t="s">
        <v>121</v>
      </c>
      <c r="AL2656" s="24" t="s">
        <v>7086</v>
      </c>
      <c r="AM2656" s="23">
        <v>44362</v>
      </c>
      <c r="AN2656" s="28">
        <v>908526</v>
      </c>
      <c r="AO2656" s="28">
        <v>106454</v>
      </c>
      <c r="AP2656" s="24"/>
      <c r="AQ2656" s="24"/>
      <c r="AR2656" s="24"/>
      <c r="AS2656" s="24"/>
      <c r="AT2656" s="24"/>
      <c r="AU2656" s="24"/>
      <c r="AV2656" s="24"/>
      <c r="AW2656" s="24">
        <v>0</v>
      </c>
      <c r="AX2656" s="24"/>
      <c r="AY2656" s="24"/>
      <c r="AZ2656" s="24"/>
      <c r="BA2656" s="24"/>
      <c r="BB2656" s="24"/>
      <c r="BC2656" s="24"/>
      <c r="BD2656" s="24">
        <v>0</v>
      </c>
      <c r="BE2656" s="24">
        <v>0</v>
      </c>
      <c r="BF2656" s="23"/>
      <c r="BG2656" s="23"/>
      <c r="BH2656" s="23">
        <v>44414</v>
      </c>
      <c r="BI2656" s="26" t="s">
        <v>466</v>
      </c>
      <c r="BJ2656" s="26" t="s">
        <v>5148</v>
      </c>
      <c r="BK2656" s="29">
        <v>0</v>
      </c>
      <c r="BL2656" s="24" t="s">
        <v>129</v>
      </c>
      <c r="BM2656" s="22" t="str">
        <f ca="1">+IF(Tabla1[[#This Row],[FECHA INGRESO]]&gt;=44986,IF((TODAY()-Tabla1[[#This Row],[FECHA INGRESO]])&gt;=50,"ALERTA","TODAVÍA FALTA"),"N/A")</f>
        <v>N/A</v>
      </c>
      <c r="BN2656" s="7">
        <f>IFERROR((_xlfn.DAYS(Tabla1[[#This Row],[FECHA INGRESO]],Tabla1[[#This Row],[FECHA RETIRO]]))/30,"")</f>
        <v>-1.7333333333333334</v>
      </c>
    </row>
    <row r="2657" spans="1:66" x14ac:dyDescent="0.35">
      <c r="A2657" s="34">
        <v>1010127692</v>
      </c>
      <c r="B2657" s="22" t="s">
        <v>14722</v>
      </c>
      <c r="C2657" s="23">
        <v>44362</v>
      </c>
      <c r="D2657" s="23" t="s">
        <v>93</v>
      </c>
      <c r="E2657" s="23" t="s">
        <v>111</v>
      </c>
      <c r="F2657" s="23" t="s">
        <v>70</v>
      </c>
      <c r="G2657" s="24"/>
      <c r="H2657" s="24">
        <v>24106441031</v>
      </c>
      <c r="I2657" s="24" t="s">
        <v>95</v>
      </c>
      <c r="J2657" s="24">
        <f>DATEDIF(Tabla1[[#This Row],[FECHA DE NACIMIENTO]],Tabla1[[#This Row],[FECHA ACTUAL]],"Y")</f>
        <v>27</v>
      </c>
      <c r="K2657" s="24" t="s">
        <v>96</v>
      </c>
      <c r="L2657" s="24" t="s">
        <v>112</v>
      </c>
      <c r="M2657" s="24">
        <v>0</v>
      </c>
      <c r="N2657" s="24">
        <v>1</v>
      </c>
      <c r="O2657" s="24">
        <v>4</v>
      </c>
      <c r="P2657" s="24" t="s">
        <v>101</v>
      </c>
      <c r="Q2657" s="23">
        <v>35075</v>
      </c>
      <c r="R2657" s="24" t="s">
        <v>76</v>
      </c>
      <c r="S2657" s="25">
        <v>45119</v>
      </c>
      <c r="T2657" s="24"/>
      <c r="U2657" s="24">
        <v>3123464808</v>
      </c>
      <c r="V2657" s="33" t="s">
        <v>14723</v>
      </c>
      <c r="W2657" s="24" t="s">
        <v>14724</v>
      </c>
      <c r="X2657" s="24" t="s">
        <v>14111</v>
      </c>
      <c r="Y2657" s="24" t="s">
        <v>14725</v>
      </c>
      <c r="Z2657" s="24" t="s">
        <v>285</v>
      </c>
      <c r="AA2657" s="24">
        <v>3208019435</v>
      </c>
      <c r="AB2657" s="24" t="s">
        <v>77</v>
      </c>
      <c r="AC2657" s="24" t="s">
        <v>77</v>
      </c>
      <c r="AD2657" s="24" t="s">
        <v>77</v>
      </c>
      <c r="AE2657" s="26" t="s">
        <v>183</v>
      </c>
      <c r="AF2657" s="26"/>
      <c r="AG2657" s="26"/>
      <c r="AH2657" s="27" t="s">
        <v>10575</v>
      </c>
      <c r="AI2657" s="27" t="s">
        <v>363</v>
      </c>
      <c r="AJ2657" s="27" t="s">
        <v>461</v>
      </c>
      <c r="AK2657" s="24" t="s">
        <v>121</v>
      </c>
      <c r="AL2657" s="24" t="s">
        <v>7086</v>
      </c>
      <c r="AM2657" s="23">
        <v>44362</v>
      </c>
      <c r="AN2657" s="28">
        <v>908526</v>
      </c>
      <c r="AO2657" s="28">
        <v>106454</v>
      </c>
      <c r="AP2657" s="24" t="s">
        <v>14726</v>
      </c>
      <c r="AQ2657" s="24"/>
      <c r="AR2657" s="24"/>
      <c r="AS2657" s="24"/>
      <c r="AT2657" s="24"/>
      <c r="AU2657" s="24"/>
      <c r="AV2657" s="24"/>
      <c r="AW2657" s="24">
        <v>0</v>
      </c>
      <c r="AX2657" s="24"/>
      <c r="AY2657" s="24"/>
      <c r="AZ2657" s="24"/>
      <c r="BA2657" s="24"/>
      <c r="BB2657" s="24"/>
      <c r="BC2657" s="24"/>
      <c r="BD2657" s="24">
        <v>0</v>
      </c>
      <c r="BE2657" s="24">
        <v>0</v>
      </c>
      <c r="BF2657" s="23"/>
      <c r="BG2657" s="23"/>
      <c r="BH2657" s="23">
        <v>44441</v>
      </c>
      <c r="BI2657" s="26" t="s">
        <v>466</v>
      </c>
      <c r="BJ2657" s="26" t="s">
        <v>273</v>
      </c>
      <c r="BK2657" s="29">
        <v>0</v>
      </c>
      <c r="BL2657" s="24" t="s">
        <v>129</v>
      </c>
      <c r="BM2657" s="22" t="str">
        <f ca="1">+IF(Tabla1[[#This Row],[FECHA INGRESO]]&gt;=44986,IF((TODAY()-Tabla1[[#This Row],[FECHA INGRESO]])&gt;=50,"ALERTA","TODAVÍA FALTA"),"N/A")</f>
        <v>N/A</v>
      </c>
      <c r="BN2657" s="7">
        <f>IFERROR((_xlfn.DAYS(Tabla1[[#This Row],[FECHA INGRESO]],Tabla1[[#This Row],[FECHA RETIRO]]))/30,"")</f>
        <v>-2.6333333333333333</v>
      </c>
    </row>
    <row r="2658" spans="1:66" x14ac:dyDescent="0.35">
      <c r="A2658" s="21">
        <v>1014305879</v>
      </c>
      <c r="B2658" s="22" t="s">
        <v>14727</v>
      </c>
      <c r="C2658" s="23">
        <v>44362</v>
      </c>
      <c r="D2658" s="23" t="s">
        <v>4833</v>
      </c>
      <c r="E2658" s="23" t="s">
        <v>110</v>
      </c>
      <c r="F2658" s="23" t="s">
        <v>70</v>
      </c>
      <c r="G2658" s="24"/>
      <c r="H2658" s="24">
        <v>24106433681</v>
      </c>
      <c r="I2658" s="24" t="s">
        <v>95</v>
      </c>
      <c r="J2658" s="24">
        <f>DATEDIF(Tabla1[[#This Row],[FECHA DE NACIMIENTO]],Tabla1[[#This Row],[FECHA ACTUAL]],"Y")</f>
        <v>24</v>
      </c>
      <c r="K2658" s="24" t="s">
        <v>73</v>
      </c>
      <c r="L2658" s="24" t="s">
        <v>112</v>
      </c>
      <c r="M2658" s="24">
        <v>0</v>
      </c>
      <c r="N2658" s="24">
        <v>0</v>
      </c>
      <c r="O2658" s="24">
        <v>2</v>
      </c>
      <c r="P2658" s="24" t="s">
        <v>101</v>
      </c>
      <c r="Q2658" s="23">
        <v>36312</v>
      </c>
      <c r="R2658" s="24" t="s">
        <v>76</v>
      </c>
      <c r="S2658" s="25">
        <v>45119</v>
      </c>
      <c r="T2658" s="24"/>
      <c r="U2658" s="24">
        <v>3212238091</v>
      </c>
      <c r="V2658" s="33" t="s">
        <v>14728</v>
      </c>
      <c r="W2658" s="24" t="s">
        <v>14729</v>
      </c>
      <c r="X2658" s="24" t="s">
        <v>14730</v>
      </c>
      <c r="Y2658" s="24" t="s">
        <v>14731</v>
      </c>
      <c r="Z2658" s="24"/>
      <c r="AA2658" s="24">
        <v>3203191430</v>
      </c>
      <c r="AB2658" s="24" t="s">
        <v>83</v>
      </c>
      <c r="AC2658" s="24" t="s">
        <v>83</v>
      </c>
      <c r="AD2658" s="24" t="e">
        <v>#REF!</v>
      </c>
      <c r="AE2658" s="26" t="s">
        <v>151</v>
      </c>
      <c r="AF2658" s="26"/>
      <c r="AG2658" s="26">
        <v>0</v>
      </c>
      <c r="AH2658" s="27" t="s">
        <v>184</v>
      </c>
      <c r="AI2658" s="27" t="s">
        <v>3493</v>
      </c>
      <c r="AJ2658" s="27" t="s">
        <v>120</v>
      </c>
      <c r="AK2658" s="24" t="s">
        <v>121</v>
      </c>
      <c r="AL2658" s="24" t="s">
        <v>7086</v>
      </c>
      <c r="AM2658" s="23">
        <v>44362</v>
      </c>
      <c r="AN2658" s="28">
        <v>1000000</v>
      </c>
      <c r="AO2658" s="28">
        <v>117172</v>
      </c>
      <c r="AP2658" s="24" t="s">
        <v>14732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v>0</v>
      </c>
      <c r="BE2658" s="24">
        <v>0</v>
      </c>
      <c r="BF2658" s="23"/>
      <c r="BG2658" s="23"/>
      <c r="BH2658" s="23">
        <v>44823</v>
      </c>
      <c r="BI2658" s="26" t="s">
        <v>466</v>
      </c>
      <c r="BJ2658" s="26" t="s">
        <v>273</v>
      </c>
      <c r="BK2658" s="29">
        <v>0</v>
      </c>
      <c r="BL2658" s="24" t="s">
        <v>129</v>
      </c>
      <c r="BM2658" s="22" t="str">
        <f ca="1">+IF(Tabla1[[#This Row],[FECHA INGRESO]]&gt;=44986,IF((TODAY()-Tabla1[[#This Row],[FECHA INGRESO]])&gt;=50,"ALERTA","TODAVÍA FALTA"),"N/A")</f>
        <v>N/A</v>
      </c>
      <c r="BN2658" s="7">
        <f>IFERROR((_xlfn.DAYS(Tabla1[[#This Row],[FECHA INGRESO]],Tabla1[[#This Row],[FECHA RETIRO]]))/30,"")</f>
        <v>-15.366666666666667</v>
      </c>
    </row>
    <row r="2659" spans="1:66" x14ac:dyDescent="0.35">
      <c r="A2659" s="34">
        <v>1000802649</v>
      </c>
      <c r="B2659" s="22" t="s">
        <v>14733</v>
      </c>
      <c r="C2659" s="23">
        <v>44362</v>
      </c>
      <c r="D2659" s="23" t="s">
        <v>188</v>
      </c>
      <c r="E2659" s="23" t="s">
        <v>111</v>
      </c>
      <c r="F2659" s="23" t="s">
        <v>70</v>
      </c>
      <c r="G2659" s="24"/>
      <c r="H2659" s="24">
        <v>24106435485</v>
      </c>
      <c r="I2659" s="24" t="s">
        <v>95</v>
      </c>
      <c r="J2659" s="24">
        <f>DATEDIF(Tabla1[[#This Row],[FECHA DE NACIMIENTO]],Tabla1[[#This Row],[FECHA ACTUAL]],"Y")</f>
        <v>22</v>
      </c>
      <c r="K2659" s="24" t="s">
        <v>73</v>
      </c>
      <c r="L2659" s="24" t="s">
        <v>112</v>
      </c>
      <c r="M2659" s="24">
        <v>0</v>
      </c>
      <c r="N2659" s="24">
        <v>0</v>
      </c>
      <c r="O2659" s="24">
        <v>2</v>
      </c>
      <c r="P2659" s="24" t="s">
        <v>101</v>
      </c>
      <c r="Q2659" s="23">
        <v>36813</v>
      </c>
      <c r="R2659" s="24" t="s">
        <v>76</v>
      </c>
      <c r="S2659" s="25">
        <v>45119</v>
      </c>
      <c r="T2659" s="24"/>
      <c r="U2659" s="24">
        <v>3045420133</v>
      </c>
      <c r="V2659" s="33" t="s">
        <v>14734</v>
      </c>
      <c r="W2659" s="24" t="s">
        <v>14735</v>
      </c>
      <c r="X2659" s="24" t="s">
        <v>8187</v>
      </c>
      <c r="Y2659" s="24" t="s">
        <v>2075</v>
      </c>
      <c r="Z2659" s="24" t="s">
        <v>117</v>
      </c>
      <c r="AA2659" s="24">
        <v>3203037368</v>
      </c>
      <c r="AB2659" s="24" t="s">
        <v>77</v>
      </c>
      <c r="AC2659" s="24" t="s">
        <v>77</v>
      </c>
      <c r="AD2659" s="24" t="s">
        <v>77</v>
      </c>
      <c r="AE2659" s="26" t="s">
        <v>183</v>
      </c>
      <c r="AF2659" s="26"/>
      <c r="AG2659" s="26"/>
      <c r="AH2659" s="27" t="s">
        <v>184</v>
      </c>
      <c r="AI2659" s="27" t="s">
        <v>376</v>
      </c>
      <c r="AJ2659" s="27" t="s">
        <v>377</v>
      </c>
      <c r="AK2659" s="24" t="s">
        <v>121</v>
      </c>
      <c r="AL2659" s="24" t="s">
        <v>7086</v>
      </c>
      <c r="AM2659" s="23">
        <v>44362</v>
      </c>
      <c r="AN2659" s="28">
        <v>908526</v>
      </c>
      <c r="AO2659" s="28">
        <v>106454</v>
      </c>
      <c r="AP2659" s="24" t="s">
        <v>14736</v>
      </c>
      <c r="AQ2659" s="24"/>
      <c r="AR2659" s="24"/>
      <c r="AS2659" s="24"/>
      <c r="AT2659" s="24"/>
      <c r="AU2659" s="24"/>
      <c r="AV2659" s="24"/>
      <c r="AW2659" s="24">
        <v>0</v>
      </c>
      <c r="AX2659" s="24"/>
      <c r="AY2659" s="24"/>
      <c r="AZ2659" s="24"/>
      <c r="BA2659" s="24"/>
      <c r="BB2659" s="24"/>
      <c r="BC2659" s="24"/>
      <c r="BD2659" s="24">
        <v>0</v>
      </c>
      <c r="BE2659" s="24">
        <v>0</v>
      </c>
      <c r="BF2659" s="23"/>
      <c r="BG2659" s="23"/>
      <c r="BH2659" s="23">
        <v>44496</v>
      </c>
      <c r="BI2659" s="26" t="s">
        <v>466</v>
      </c>
      <c r="BJ2659" s="26" t="s">
        <v>5148</v>
      </c>
      <c r="BK2659" s="29">
        <v>0</v>
      </c>
      <c r="BL2659" s="24" t="s">
        <v>129</v>
      </c>
      <c r="BM2659" s="22" t="str">
        <f ca="1">+IF(Tabla1[[#This Row],[FECHA INGRESO]]&gt;=44986,IF((TODAY()-Tabla1[[#This Row],[FECHA INGRESO]])&gt;=50,"ALERTA","TODAVÍA FALTA"),"N/A")</f>
        <v>N/A</v>
      </c>
      <c r="BN2659" s="7">
        <f>IFERROR((_xlfn.DAYS(Tabla1[[#This Row],[FECHA INGRESO]],Tabla1[[#This Row],[FECHA RETIRO]]))/30,"")</f>
        <v>-4.4666666666666668</v>
      </c>
    </row>
    <row r="2660" spans="1:66" x14ac:dyDescent="0.35">
      <c r="A2660" s="21">
        <v>1003533791</v>
      </c>
      <c r="B2660" s="22" t="s">
        <v>14737</v>
      </c>
      <c r="C2660" s="23">
        <v>44362</v>
      </c>
      <c r="D2660" s="23" t="s">
        <v>188</v>
      </c>
      <c r="E2660" s="23" t="s">
        <v>111</v>
      </c>
      <c r="F2660" s="23" t="s">
        <v>70</v>
      </c>
      <c r="G2660" s="24"/>
      <c r="H2660" s="24">
        <v>24106432950</v>
      </c>
      <c r="I2660" s="24" t="s">
        <v>72</v>
      </c>
      <c r="J2660" s="24">
        <f>DATEDIF(Tabla1[[#This Row],[FECHA DE NACIMIENTO]],Tabla1[[#This Row],[FECHA ACTUAL]],"Y")</f>
        <v>20</v>
      </c>
      <c r="K2660" s="24" t="s">
        <v>73</v>
      </c>
      <c r="L2660" s="24" t="s">
        <v>112</v>
      </c>
      <c r="M2660" s="24">
        <v>0</v>
      </c>
      <c r="N2660" s="24">
        <v>0</v>
      </c>
      <c r="O2660" s="24">
        <v>2</v>
      </c>
      <c r="P2660" s="24" t="s">
        <v>101</v>
      </c>
      <c r="Q2660" s="23">
        <v>37476</v>
      </c>
      <c r="R2660" s="24" t="s">
        <v>1300</v>
      </c>
      <c r="S2660" s="25">
        <v>45119</v>
      </c>
      <c r="T2660" s="24"/>
      <c r="U2660" s="24">
        <v>3008256174</v>
      </c>
      <c r="V2660" s="33" t="s">
        <v>14738</v>
      </c>
      <c r="W2660" s="24" t="s">
        <v>14582</v>
      </c>
      <c r="X2660" s="24" t="s">
        <v>1590</v>
      </c>
      <c r="Y2660" s="24" t="s">
        <v>14739</v>
      </c>
      <c r="Z2660" s="24" t="s">
        <v>117</v>
      </c>
      <c r="AA2660" s="24">
        <v>3143818137</v>
      </c>
      <c r="AB2660" s="24" t="s">
        <v>77</v>
      </c>
      <c r="AC2660" s="24" t="s">
        <v>77</v>
      </c>
      <c r="AD2660" s="24" t="s">
        <v>77</v>
      </c>
      <c r="AE2660" s="26" t="s">
        <v>183</v>
      </c>
      <c r="AF2660" s="26"/>
      <c r="AG2660" s="26"/>
      <c r="AH2660" s="27" t="s">
        <v>10575</v>
      </c>
      <c r="AI2660" s="27" t="s">
        <v>363</v>
      </c>
      <c r="AJ2660" s="27" t="s">
        <v>7221</v>
      </c>
      <c r="AK2660" s="24" t="s">
        <v>121</v>
      </c>
      <c r="AL2660" s="24" t="s">
        <v>7086</v>
      </c>
      <c r="AM2660" s="23">
        <v>44362</v>
      </c>
      <c r="AN2660" s="28">
        <v>908526</v>
      </c>
      <c r="AO2660" s="28">
        <v>106454</v>
      </c>
      <c r="AP2660" s="24"/>
      <c r="AQ2660" s="24"/>
      <c r="AR2660" s="24"/>
      <c r="AS2660" s="24"/>
      <c r="AT2660" s="24"/>
      <c r="AU2660" s="24"/>
      <c r="AV2660" s="24"/>
      <c r="AW2660" s="24">
        <v>0</v>
      </c>
      <c r="AX2660" s="24"/>
      <c r="AY2660" s="24"/>
      <c r="AZ2660" s="24"/>
      <c r="BA2660" s="24"/>
      <c r="BB2660" s="24"/>
      <c r="BC2660" s="24"/>
      <c r="BD2660" s="24">
        <v>0</v>
      </c>
      <c r="BE2660" s="24">
        <v>0</v>
      </c>
      <c r="BF2660" s="23"/>
      <c r="BG2660" s="23"/>
      <c r="BH2660" s="23">
        <v>44498</v>
      </c>
      <c r="BI2660" s="26" t="s">
        <v>466</v>
      </c>
      <c r="BJ2660" s="26" t="s">
        <v>14740</v>
      </c>
      <c r="BK2660" s="29">
        <v>0</v>
      </c>
      <c r="BL2660" s="24" t="s">
        <v>129</v>
      </c>
      <c r="BM2660" s="22" t="str">
        <f ca="1">+IF(Tabla1[[#This Row],[FECHA INGRESO]]&gt;=44986,IF((TODAY()-Tabla1[[#This Row],[FECHA INGRESO]])&gt;=50,"ALERTA","TODAVÍA FALTA"),"N/A")</f>
        <v>N/A</v>
      </c>
      <c r="BN2660" s="7">
        <f>IFERROR((_xlfn.DAYS(Tabla1[[#This Row],[FECHA INGRESO]],Tabla1[[#This Row],[FECHA RETIRO]]))/30,"")</f>
        <v>-4.5333333333333332</v>
      </c>
    </row>
    <row r="2661" spans="1:66" x14ac:dyDescent="0.35">
      <c r="A2661" s="34">
        <v>1023923488</v>
      </c>
      <c r="B2661" s="22" t="s">
        <v>14741</v>
      </c>
      <c r="C2661" s="23">
        <v>44362</v>
      </c>
      <c r="D2661" s="23" t="s">
        <v>266</v>
      </c>
      <c r="E2661" s="23" t="s">
        <v>111</v>
      </c>
      <c r="F2661" s="23" t="s">
        <v>70</v>
      </c>
      <c r="G2661" s="24"/>
      <c r="H2661" s="24">
        <v>24106446764</v>
      </c>
      <c r="I2661" s="24" t="s">
        <v>95</v>
      </c>
      <c r="J2661" s="24">
        <f>DATEDIF(Tabla1[[#This Row],[FECHA DE NACIMIENTO]],Tabla1[[#This Row],[FECHA ACTUAL]],"Y")</f>
        <v>30</v>
      </c>
      <c r="K2661" s="24" t="s">
        <v>385</v>
      </c>
      <c r="L2661" s="24" t="s">
        <v>112</v>
      </c>
      <c r="M2661" s="24">
        <v>1</v>
      </c>
      <c r="N2661" s="24">
        <v>1</v>
      </c>
      <c r="O2661" s="24">
        <v>2</v>
      </c>
      <c r="P2661" s="24" t="s">
        <v>101</v>
      </c>
      <c r="Q2661" s="23">
        <v>34036</v>
      </c>
      <c r="R2661" s="24" t="s">
        <v>76</v>
      </c>
      <c r="S2661" s="25">
        <v>45119</v>
      </c>
      <c r="T2661" s="24">
        <v>26670893</v>
      </c>
      <c r="U2661" s="24">
        <v>3004723431</v>
      </c>
      <c r="V2661" s="33" t="s">
        <v>14742</v>
      </c>
      <c r="W2661" s="24" t="s">
        <v>14743</v>
      </c>
      <c r="X2661" s="24" t="s">
        <v>7402</v>
      </c>
      <c r="Y2661" s="24" t="s">
        <v>14744</v>
      </c>
      <c r="Z2661" s="24" t="s">
        <v>117</v>
      </c>
      <c r="AA2661" s="24">
        <v>3115476911</v>
      </c>
      <c r="AB2661" s="24" t="s">
        <v>77</v>
      </c>
      <c r="AC2661" s="24" t="s">
        <v>77</v>
      </c>
      <c r="AD2661" s="24" t="s">
        <v>77</v>
      </c>
      <c r="AE2661" s="26" t="s">
        <v>183</v>
      </c>
      <c r="AF2661" s="26"/>
      <c r="AG2661" s="26"/>
      <c r="AH2661" s="27" t="s">
        <v>184</v>
      </c>
      <c r="AI2661" s="27" t="s">
        <v>120</v>
      </c>
      <c r="AJ2661" s="27" t="s">
        <v>120</v>
      </c>
      <c r="AK2661" s="24" t="s">
        <v>121</v>
      </c>
      <c r="AL2661" s="24" t="s">
        <v>7086</v>
      </c>
      <c r="AM2661" s="23">
        <v>44362</v>
      </c>
      <c r="AN2661" s="28">
        <v>908526</v>
      </c>
      <c r="AO2661" s="28">
        <v>106454</v>
      </c>
      <c r="AP2661" s="24" t="s">
        <v>14745</v>
      </c>
      <c r="AQ2661" s="24"/>
      <c r="AR2661" s="24"/>
      <c r="AS2661" s="24"/>
      <c r="AT2661" s="24"/>
      <c r="AU2661" s="24"/>
      <c r="AV2661" s="24"/>
      <c r="AW2661" s="24">
        <v>0</v>
      </c>
      <c r="AX2661" s="24"/>
      <c r="AY2661" s="24"/>
      <c r="AZ2661" s="24"/>
      <c r="BA2661" s="24"/>
      <c r="BB2661" s="24"/>
      <c r="BC2661" s="24"/>
      <c r="BD2661" s="24">
        <v>0</v>
      </c>
      <c r="BE2661" s="24">
        <v>0</v>
      </c>
      <c r="BF2661" s="23"/>
      <c r="BG2661" s="23"/>
      <c r="BH2661" s="23">
        <v>44523</v>
      </c>
      <c r="BI2661" s="26" t="s">
        <v>466</v>
      </c>
      <c r="BJ2661" s="26" t="s">
        <v>273</v>
      </c>
      <c r="BK2661" s="29">
        <v>0</v>
      </c>
      <c r="BL2661" s="24" t="s">
        <v>129</v>
      </c>
      <c r="BM2661" s="22" t="str">
        <f ca="1">+IF(Tabla1[[#This Row],[FECHA INGRESO]]&gt;=44986,IF((TODAY()-Tabla1[[#This Row],[FECHA INGRESO]])&gt;=50,"ALERTA","TODAVÍA FALTA"),"N/A")</f>
        <v>N/A</v>
      </c>
      <c r="BN2661" s="7">
        <f>IFERROR((_xlfn.DAYS(Tabla1[[#This Row],[FECHA INGRESO]],Tabla1[[#This Row],[FECHA RETIRO]]))/30,"")</f>
        <v>-5.3666666666666663</v>
      </c>
    </row>
    <row r="2662" spans="1:66" x14ac:dyDescent="0.35">
      <c r="A2662" s="21">
        <v>1073384677</v>
      </c>
      <c r="B2662" s="22" t="s">
        <v>14746</v>
      </c>
      <c r="C2662" s="23">
        <v>44362</v>
      </c>
      <c r="D2662" s="23" t="s">
        <v>266</v>
      </c>
      <c r="E2662" s="24" t="s">
        <v>94</v>
      </c>
      <c r="F2662" s="23" t="s">
        <v>70</v>
      </c>
      <c r="G2662" s="24"/>
      <c r="H2662" s="24">
        <v>24106440115</v>
      </c>
      <c r="I2662" s="24" t="s">
        <v>95</v>
      </c>
      <c r="J2662" s="24">
        <f>DATEDIF(Tabla1[[#This Row],[FECHA DE NACIMIENTO]],Tabla1[[#This Row],[FECHA ACTUAL]],"Y")</f>
        <v>27</v>
      </c>
      <c r="K2662" s="24" t="s">
        <v>500</v>
      </c>
      <c r="L2662" s="24" t="s">
        <v>234</v>
      </c>
      <c r="M2662" s="24">
        <v>0</v>
      </c>
      <c r="N2662" s="24">
        <v>0</v>
      </c>
      <c r="O2662" s="24">
        <v>2</v>
      </c>
      <c r="P2662" s="24" t="s">
        <v>101</v>
      </c>
      <c r="Q2662" s="23">
        <v>35113</v>
      </c>
      <c r="R2662" s="24" t="s">
        <v>14747</v>
      </c>
      <c r="S2662" s="25">
        <v>45119</v>
      </c>
      <c r="T2662" s="24"/>
      <c r="U2662" s="24">
        <v>3118415292</v>
      </c>
      <c r="V2662" s="33" t="s">
        <v>14748</v>
      </c>
      <c r="W2662" s="24" t="s">
        <v>14749</v>
      </c>
      <c r="X2662" s="24" t="s">
        <v>8809</v>
      </c>
      <c r="Y2662" s="24" t="s">
        <v>14750</v>
      </c>
      <c r="Z2662" s="24" t="s">
        <v>82</v>
      </c>
      <c r="AA2662" s="24">
        <v>3118415292</v>
      </c>
      <c r="AB2662" s="24" t="s">
        <v>83</v>
      </c>
      <c r="AC2662" s="24" t="s">
        <v>101</v>
      </c>
      <c r="AD2662" s="24" t="e">
        <v>#REF!</v>
      </c>
      <c r="AE2662" s="26" t="s">
        <v>194</v>
      </c>
      <c r="AF2662" s="26" t="s">
        <v>732</v>
      </c>
      <c r="AG2662" s="26"/>
      <c r="AH2662" s="27" t="s">
        <v>955</v>
      </c>
      <c r="AI2662" s="27" t="s">
        <v>377</v>
      </c>
      <c r="AJ2662" s="27" t="s">
        <v>377</v>
      </c>
      <c r="AK2662" s="24" t="s">
        <v>121</v>
      </c>
      <c r="AL2662" s="24" t="s">
        <v>7086</v>
      </c>
      <c r="AM2662" s="23">
        <v>44362</v>
      </c>
      <c r="AN2662" s="28">
        <v>1160000</v>
      </c>
      <c r="AO2662" s="28">
        <v>140606</v>
      </c>
      <c r="AP2662" s="24" t="s">
        <v>14745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v>0</v>
      </c>
      <c r="BE2662" s="24">
        <v>0</v>
      </c>
      <c r="BF2662" s="23"/>
      <c r="BG2662" s="23"/>
      <c r="BH2662" s="23" t="s">
        <v>75</v>
      </c>
      <c r="BI2662" s="26">
        <v>0</v>
      </c>
      <c r="BJ2662" s="26">
        <v>0</v>
      </c>
      <c r="BK2662" s="29">
        <v>0</v>
      </c>
      <c r="BL2662" s="24" t="s">
        <v>91</v>
      </c>
      <c r="BM2662" s="22" t="str">
        <f ca="1">+IF(Tabla1[[#This Row],[FECHA INGRESO]]&gt;=44986,IF((TODAY()-Tabla1[[#This Row],[FECHA INGRESO]])&gt;=50,"ALERTA","TODAVÍA FALTA"),"N/A")</f>
        <v>N/A</v>
      </c>
      <c r="BN2662" s="7" t="str">
        <f>IFERROR((_xlfn.DAYS(Tabla1[[#This Row],[FECHA INGRESO]],Tabla1[[#This Row],[FECHA RETIRO]]))/30,"")</f>
        <v/>
      </c>
    </row>
    <row r="2663" spans="1:66" x14ac:dyDescent="0.35">
      <c r="A2663" s="34">
        <v>1026307691</v>
      </c>
      <c r="B2663" s="22" t="s">
        <v>14751</v>
      </c>
      <c r="C2663" s="23">
        <v>44368</v>
      </c>
      <c r="D2663" s="23" t="s">
        <v>131</v>
      </c>
      <c r="E2663" s="24" t="s">
        <v>94</v>
      </c>
      <c r="F2663" s="23" t="s">
        <v>70</v>
      </c>
      <c r="G2663" s="24"/>
      <c r="H2663" s="24">
        <v>24106548305</v>
      </c>
      <c r="I2663" s="24" t="s">
        <v>95</v>
      </c>
      <c r="J2663" s="24">
        <f>DATEDIF(Tabla1[[#This Row],[FECHA DE NACIMIENTO]],Tabla1[[#This Row],[FECHA ACTUAL]],"Y")</f>
        <v>23</v>
      </c>
      <c r="K2663" s="24" t="s">
        <v>73</v>
      </c>
      <c r="L2663" s="24" t="s">
        <v>112</v>
      </c>
      <c r="M2663" s="24">
        <v>1</v>
      </c>
      <c r="N2663" s="24">
        <v>1</v>
      </c>
      <c r="O2663" s="24">
        <v>2</v>
      </c>
      <c r="P2663" s="24" t="s">
        <v>101</v>
      </c>
      <c r="Q2663" s="23">
        <v>36508</v>
      </c>
      <c r="R2663" s="24" t="s">
        <v>76</v>
      </c>
      <c r="S2663" s="25">
        <v>45119</v>
      </c>
      <c r="T2663" s="24"/>
      <c r="U2663" s="24">
        <v>3243853194</v>
      </c>
      <c r="V2663" s="33" t="s">
        <v>14752</v>
      </c>
      <c r="W2663" s="24" t="s">
        <v>14753</v>
      </c>
      <c r="X2663" s="24" t="s">
        <v>8187</v>
      </c>
      <c r="Y2663" s="24" t="s">
        <v>14754</v>
      </c>
      <c r="Z2663" s="24" t="s">
        <v>117</v>
      </c>
      <c r="AA2663" s="24">
        <v>3197233101</v>
      </c>
      <c r="AB2663" s="24" t="s">
        <v>83</v>
      </c>
      <c r="AC2663" s="24" t="s">
        <v>83</v>
      </c>
      <c r="AD2663" s="24" t="e">
        <v>#REF!</v>
      </c>
      <c r="AE2663" s="26" t="s">
        <v>151</v>
      </c>
      <c r="AF2663" s="26"/>
      <c r="AG2663" s="26"/>
      <c r="AH2663" s="27" t="s">
        <v>3042</v>
      </c>
      <c r="AI2663" s="27" t="s">
        <v>9232</v>
      </c>
      <c r="AJ2663" s="27" t="s">
        <v>9233</v>
      </c>
      <c r="AK2663" s="24" t="s">
        <v>121</v>
      </c>
      <c r="AL2663" s="24" t="s">
        <v>7086</v>
      </c>
      <c r="AM2663" s="23">
        <v>44368</v>
      </c>
      <c r="AN2663" s="28">
        <v>1000000</v>
      </c>
      <c r="AO2663" s="28">
        <v>117172</v>
      </c>
      <c r="AP2663" s="24"/>
      <c r="AQ2663" s="24"/>
      <c r="AR2663" s="24"/>
      <c r="AS2663" s="24"/>
      <c r="AT2663" s="24"/>
      <c r="AU2663" s="24"/>
      <c r="AV2663" s="24"/>
      <c r="AW2663" s="24">
        <v>0</v>
      </c>
      <c r="AX2663" s="24"/>
      <c r="AY2663" s="24"/>
      <c r="AZ2663" s="24"/>
      <c r="BA2663" s="24"/>
      <c r="BB2663" s="24"/>
      <c r="BC2663" s="24"/>
      <c r="BD2663" s="24">
        <v>0</v>
      </c>
      <c r="BE2663" s="24">
        <v>0</v>
      </c>
      <c r="BF2663" s="23"/>
      <c r="BG2663" s="23"/>
      <c r="BH2663" s="23">
        <v>44595</v>
      </c>
      <c r="BI2663" s="26" t="s">
        <v>466</v>
      </c>
      <c r="BJ2663" s="26" t="s">
        <v>273</v>
      </c>
      <c r="BK2663" s="29">
        <v>0</v>
      </c>
      <c r="BL2663" s="24" t="s">
        <v>129</v>
      </c>
      <c r="BM2663" s="22" t="str">
        <f ca="1">+IF(Tabla1[[#This Row],[FECHA INGRESO]]&gt;=44986,IF((TODAY()-Tabla1[[#This Row],[FECHA INGRESO]])&gt;=50,"ALERTA","TODAVÍA FALTA"),"N/A")</f>
        <v>N/A</v>
      </c>
      <c r="BN2663" s="7">
        <f>IFERROR((_xlfn.DAYS(Tabla1[[#This Row],[FECHA INGRESO]],Tabla1[[#This Row],[FECHA RETIRO]]))/30,"")</f>
        <v>-7.5666666666666664</v>
      </c>
    </row>
    <row r="2664" spans="1:66" x14ac:dyDescent="0.35">
      <c r="A2664" s="34">
        <v>1082967581</v>
      </c>
      <c r="B2664" s="22" t="s">
        <v>14755</v>
      </c>
      <c r="C2664" s="23">
        <v>44368</v>
      </c>
      <c r="D2664" s="23" t="s">
        <v>266</v>
      </c>
      <c r="E2664" s="23" t="s">
        <v>111</v>
      </c>
      <c r="F2664" s="23" t="s">
        <v>70</v>
      </c>
      <c r="G2664" s="24"/>
      <c r="H2664" s="24">
        <v>24072258165</v>
      </c>
      <c r="I2664" s="24" t="s">
        <v>95</v>
      </c>
      <c r="J2664" s="24">
        <f>DATEDIF(Tabla1[[#This Row],[FECHA DE NACIMIENTO]],Tabla1[[#This Row],[FECHA ACTUAL]],"Y")</f>
        <v>30</v>
      </c>
      <c r="K2664" s="24" t="s">
        <v>73</v>
      </c>
      <c r="L2664" s="24" t="s">
        <v>234</v>
      </c>
      <c r="M2664" s="24">
        <v>0</v>
      </c>
      <c r="N2664" s="24">
        <v>1</v>
      </c>
      <c r="O2664" s="24">
        <v>1</v>
      </c>
      <c r="P2664" s="24" t="s">
        <v>101</v>
      </c>
      <c r="Q2664" s="23">
        <v>34111</v>
      </c>
      <c r="R2664" s="24" t="s">
        <v>3638</v>
      </c>
      <c r="S2664" s="25">
        <v>45119</v>
      </c>
      <c r="T2664" s="24"/>
      <c r="U2664" s="24">
        <v>3212872262</v>
      </c>
      <c r="V2664" s="33" t="s">
        <v>7579</v>
      </c>
      <c r="W2664" s="24" t="s">
        <v>14756</v>
      </c>
      <c r="X2664" s="24" t="s">
        <v>3813</v>
      </c>
      <c r="Y2664" s="24" t="s">
        <v>14757</v>
      </c>
      <c r="Z2664" s="24" t="s">
        <v>13889</v>
      </c>
      <c r="AA2664" s="24">
        <v>3209561204</v>
      </c>
      <c r="AB2664" s="24" t="s">
        <v>77</v>
      </c>
      <c r="AC2664" s="24" t="s">
        <v>77</v>
      </c>
      <c r="AD2664" s="24" t="s">
        <v>77</v>
      </c>
      <c r="AE2664" s="26" t="s">
        <v>183</v>
      </c>
      <c r="AF2664" s="26"/>
      <c r="AG2664" s="26"/>
      <c r="AH2664" s="27" t="s">
        <v>184</v>
      </c>
      <c r="AI2664" s="27" t="s">
        <v>376</v>
      </c>
      <c r="AJ2664" s="27" t="s">
        <v>377</v>
      </c>
      <c r="AK2664" s="24" t="s">
        <v>121</v>
      </c>
      <c r="AL2664" s="24" t="s">
        <v>7086</v>
      </c>
      <c r="AM2664" s="23">
        <v>44368</v>
      </c>
      <c r="AN2664" s="28">
        <v>908526</v>
      </c>
      <c r="AO2664" s="28">
        <v>106454</v>
      </c>
      <c r="AP2664" s="24" t="s">
        <v>14758</v>
      </c>
      <c r="AQ2664" s="24"/>
      <c r="AR2664" s="24"/>
      <c r="AS2664" s="24"/>
      <c r="AT2664" s="24"/>
      <c r="AU2664" s="24"/>
      <c r="AV2664" s="24"/>
      <c r="AW2664" s="24">
        <v>0</v>
      </c>
      <c r="AX2664" s="24"/>
      <c r="AY2664" s="24"/>
      <c r="AZ2664" s="24"/>
      <c r="BA2664" s="24"/>
      <c r="BB2664" s="24"/>
      <c r="BC2664" s="24"/>
      <c r="BD2664" s="24">
        <v>0</v>
      </c>
      <c r="BE2664" s="24">
        <v>0</v>
      </c>
      <c r="BF2664" s="23"/>
      <c r="BG2664" s="23"/>
      <c r="BH2664" s="23">
        <v>44439</v>
      </c>
      <c r="BI2664" s="26" t="s">
        <v>466</v>
      </c>
      <c r="BJ2664" s="26" t="s">
        <v>273</v>
      </c>
      <c r="BK2664" s="29">
        <v>0</v>
      </c>
      <c r="BL2664" s="24" t="s">
        <v>129</v>
      </c>
      <c r="BM2664" s="22" t="str">
        <f ca="1">+IF(Tabla1[[#This Row],[FECHA INGRESO]]&gt;=44986,IF((TODAY()-Tabla1[[#This Row],[FECHA INGRESO]])&gt;=50,"ALERTA","TODAVÍA FALTA"),"N/A")</f>
        <v>N/A</v>
      </c>
      <c r="BN2664" s="7">
        <f>IFERROR((_xlfn.DAYS(Tabla1[[#This Row],[FECHA INGRESO]],Tabla1[[#This Row],[FECHA RETIRO]]))/30,"")</f>
        <v>-2.3666666666666667</v>
      </c>
    </row>
    <row r="2665" spans="1:66" x14ac:dyDescent="0.35">
      <c r="A2665" s="34">
        <v>1012459914</v>
      </c>
      <c r="B2665" s="22" t="s">
        <v>14759</v>
      </c>
      <c r="C2665" s="23">
        <v>44368</v>
      </c>
      <c r="D2665" s="23" t="s">
        <v>93</v>
      </c>
      <c r="E2665" s="23" t="s">
        <v>69</v>
      </c>
      <c r="F2665" s="23" t="s">
        <v>70</v>
      </c>
      <c r="G2665" s="24"/>
      <c r="H2665" s="24">
        <v>24106546378</v>
      </c>
      <c r="I2665" s="24" t="s">
        <v>95</v>
      </c>
      <c r="J2665" s="24">
        <f>DATEDIF(Tabla1[[#This Row],[FECHA DE NACIMIENTO]],Tabla1[[#This Row],[FECHA ACTUAL]],"Y")</f>
        <v>24</v>
      </c>
      <c r="K2665" s="24" t="s">
        <v>96</v>
      </c>
      <c r="L2665" s="24" t="s">
        <v>112</v>
      </c>
      <c r="M2665" s="24">
        <v>0</v>
      </c>
      <c r="N2665" s="24">
        <v>0</v>
      </c>
      <c r="O2665" s="24">
        <v>2</v>
      </c>
      <c r="P2665" s="24" t="s">
        <v>101</v>
      </c>
      <c r="Q2665" s="23">
        <v>36225</v>
      </c>
      <c r="R2665" s="24" t="s">
        <v>76</v>
      </c>
      <c r="S2665" s="25">
        <v>45119</v>
      </c>
      <c r="T2665" s="24"/>
      <c r="U2665" s="24">
        <v>3154354780</v>
      </c>
      <c r="V2665" s="33" t="s">
        <v>14760</v>
      </c>
      <c r="W2665" s="24" t="s">
        <v>14761</v>
      </c>
      <c r="X2665" s="24" t="s">
        <v>12995</v>
      </c>
      <c r="Y2665" s="24" t="s">
        <v>14762</v>
      </c>
      <c r="Z2665" s="24" t="s">
        <v>117</v>
      </c>
      <c r="AA2665" s="24">
        <v>3227691994</v>
      </c>
      <c r="AB2665" s="24" t="s">
        <v>77</v>
      </c>
      <c r="AC2665" s="24" t="s">
        <v>77</v>
      </c>
      <c r="AD2665" s="24" t="s">
        <v>77</v>
      </c>
      <c r="AE2665" s="26" t="s">
        <v>183</v>
      </c>
      <c r="AF2665" s="26"/>
      <c r="AG2665" s="26"/>
      <c r="AH2665" s="27" t="s">
        <v>3042</v>
      </c>
      <c r="AI2665" s="27" t="s">
        <v>9232</v>
      </c>
      <c r="AJ2665" s="27" t="s">
        <v>9233</v>
      </c>
      <c r="AK2665" s="24" t="s">
        <v>121</v>
      </c>
      <c r="AL2665" s="24" t="s">
        <v>7086</v>
      </c>
      <c r="AM2665" s="23">
        <v>44368</v>
      </c>
      <c r="AN2665" s="28">
        <v>908526</v>
      </c>
      <c r="AO2665" s="28">
        <v>106454</v>
      </c>
      <c r="AP2665" s="24"/>
      <c r="AQ2665" s="24"/>
      <c r="AR2665" s="24"/>
      <c r="AS2665" s="24"/>
      <c r="AT2665" s="24"/>
      <c r="AU2665" s="24"/>
      <c r="AV2665" s="24"/>
      <c r="AW2665" s="24">
        <v>0</v>
      </c>
      <c r="AX2665" s="24"/>
      <c r="AY2665" s="24"/>
      <c r="AZ2665" s="24"/>
      <c r="BA2665" s="24"/>
      <c r="BB2665" s="24"/>
      <c r="BC2665" s="24"/>
      <c r="BD2665" s="24">
        <v>0</v>
      </c>
      <c r="BE2665" s="24">
        <v>0</v>
      </c>
      <c r="BF2665" s="23"/>
      <c r="BG2665" s="23"/>
      <c r="BH2665" s="23">
        <v>44376</v>
      </c>
      <c r="BI2665" s="26" t="s">
        <v>466</v>
      </c>
      <c r="BJ2665" s="26" t="s">
        <v>273</v>
      </c>
      <c r="BK2665" s="29">
        <v>0</v>
      </c>
      <c r="BL2665" s="24" t="s">
        <v>129</v>
      </c>
      <c r="BM2665" s="22" t="str">
        <f ca="1">+IF(Tabla1[[#This Row],[FECHA INGRESO]]&gt;=44986,IF((TODAY()-Tabla1[[#This Row],[FECHA INGRESO]])&gt;=50,"ALERTA","TODAVÍA FALTA"),"N/A")</f>
        <v>N/A</v>
      </c>
      <c r="BN2665" s="7">
        <f>IFERROR((_xlfn.DAYS(Tabla1[[#This Row],[FECHA INGRESO]],Tabla1[[#This Row],[FECHA RETIRO]]))/30,"")</f>
        <v>-0.26666666666666666</v>
      </c>
    </row>
    <row r="2666" spans="1:66" x14ac:dyDescent="0.35">
      <c r="A2666" s="34">
        <v>1007370691</v>
      </c>
      <c r="B2666" s="22" t="s">
        <v>12331</v>
      </c>
      <c r="C2666" s="23">
        <v>44368</v>
      </c>
      <c r="D2666" s="23" t="s">
        <v>93</v>
      </c>
      <c r="E2666" s="23" t="s">
        <v>1274</v>
      </c>
      <c r="F2666" s="23" t="s">
        <v>70</v>
      </c>
      <c r="G2666" s="24"/>
      <c r="H2666" s="24">
        <v>24106554045</v>
      </c>
      <c r="I2666" s="24" t="s">
        <v>95</v>
      </c>
      <c r="J2666" s="24">
        <f>DATEDIF(Tabla1[[#This Row],[FECHA DE NACIMIENTO]],Tabla1[[#This Row],[FECHA ACTUAL]],"Y")</f>
        <v>23</v>
      </c>
      <c r="K2666" s="24" t="s">
        <v>320</v>
      </c>
      <c r="L2666" s="24" t="s">
        <v>112</v>
      </c>
      <c r="M2666" s="24">
        <v>0</v>
      </c>
      <c r="N2666" s="24">
        <v>0</v>
      </c>
      <c r="O2666" s="24">
        <v>2</v>
      </c>
      <c r="P2666" s="24" t="s">
        <v>101</v>
      </c>
      <c r="Q2666" s="23">
        <v>36655</v>
      </c>
      <c r="R2666" s="24" t="s">
        <v>76</v>
      </c>
      <c r="S2666" s="25">
        <v>45119</v>
      </c>
      <c r="T2666" s="24"/>
      <c r="U2666" s="24">
        <v>3175946043</v>
      </c>
      <c r="V2666" s="33" t="s">
        <v>12332</v>
      </c>
      <c r="W2666" s="24" t="s">
        <v>12333</v>
      </c>
      <c r="X2666" s="24" t="s">
        <v>12334</v>
      </c>
      <c r="Y2666" s="24" t="s">
        <v>12335</v>
      </c>
      <c r="Z2666" s="24" t="s">
        <v>117</v>
      </c>
      <c r="AA2666" s="24">
        <v>3204163835</v>
      </c>
      <c r="AB2666" s="24" t="s">
        <v>77</v>
      </c>
      <c r="AC2666" s="24" t="s">
        <v>77</v>
      </c>
      <c r="AD2666" s="24" t="s">
        <v>77</v>
      </c>
      <c r="AE2666" s="26" t="s">
        <v>183</v>
      </c>
      <c r="AF2666" s="26"/>
      <c r="AG2666" s="26"/>
      <c r="AH2666" s="27" t="s">
        <v>184</v>
      </c>
      <c r="AI2666" s="27" t="s">
        <v>120</v>
      </c>
      <c r="AJ2666" s="27" t="s">
        <v>120</v>
      </c>
      <c r="AK2666" s="24" t="s">
        <v>121</v>
      </c>
      <c r="AL2666" s="24" t="s">
        <v>7086</v>
      </c>
      <c r="AM2666" s="23">
        <v>44368</v>
      </c>
      <c r="AN2666" s="28">
        <v>908526</v>
      </c>
      <c r="AO2666" s="28">
        <v>106454</v>
      </c>
      <c r="AP2666" s="24"/>
      <c r="AQ2666" s="24"/>
      <c r="AR2666" s="24"/>
      <c r="AS2666" s="24"/>
      <c r="AT2666" s="24"/>
      <c r="AU2666" s="24"/>
      <c r="AV2666" s="24"/>
      <c r="AW2666" s="24">
        <v>0</v>
      </c>
      <c r="AX2666" s="24"/>
      <c r="AY2666" s="24"/>
      <c r="AZ2666" s="24"/>
      <c r="BA2666" s="24"/>
      <c r="BB2666" s="24"/>
      <c r="BC2666" s="24"/>
      <c r="BD2666" s="24">
        <v>0</v>
      </c>
      <c r="BE2666" s="24">
        <v>0</v>
      </c>
      <c r="BF2666" s="23"/>
      <c r="BG2666" s="23"/>
      <c r="BH2666" s="23">
        <v>44377</v>
      </c>
      <c r="BI2666" s="26" t="s">
        <v>10014</v>
      </c>
      <c r="BJ2666" s="26" t="s">
        <v>14134</v>
      </c>
      <c r="BK2666" s="29">
        <v>0</v>
      </c>
      <c r="BL2666" s="24" t="s">
        <v>129</v>
      </c>
      <c r="BM2666" s="22" t="str">
        <f ca="1">+IF(Tabla1[[#This Row],[FECHA INGRESO]]&gt;=44986,IF((TODAY()-Tabla1[[#This Row],[FECHA INGRESO]])&gt;=50,"ALERTA","TODAVÍA FALTA"),"N/A")</f>
        <v>N/A</v>
      </c>
      <c r="BN2666" s="7">
        <f>IFERROR((_xlfn.DAYS(Tabla1[[#This Row],[FECHA INGRESO]],Tabla1[[#This Row],[FECHA RETIRO]]))/30,"")</f>
        <v>-0.3</v>
      </c>
    </row>
    <row r="2667" spans="1:66" x14ac:dyDescent="0.35">
      <c r="A2667" s="21">
        <v>80053503</v>
      </c>
      <c r="B2667" s="22" t="s">
        <v>12183</v>
      </c>
      <c r="C2667" s="23">
        <v>44368</v>
      </c>
      <c r="D2667" s="23" t="s">
        <v>188</v>
      </c>
      <c r="E2667" s="23" t="s">
        <v>69</v>
      </c>
      <c r="F2667" s="23" t="s">
        <v>70</v>
      </c>
      <c r="G2667" s="24"/>
      <c r="H2667" s="24">
        <v>24100482298</v>
      </c>
      <c r="I2667" s="24" t="s">
        <v>72</v>
      </c>
      <c r="J2667" s="24">
        <f>DATEDIF(Tabla1[[#This Row],[FECHA DE NACIMIENTO]],Tabla1[[#This Row],[FECHA ACTUAL]],"Y")</f>
        <v>42</v>
      </c>
      <c r="K2667" s="24" t="s">
        <v>73</v>
      </c>
      <c r="L2667" s="24" t="s">
        <v>234</v>
      </c>
      <c r="M2667" s="24">
        <v>2</v>
      </c>
      <c r="N2667" s="24">
        <v>2</v>
      </c>
      <c r="O2667" s="24">
        <v>3</v>
      </c>
      <c r="P2667" s="24" t="s">
        <v>101</v>
      </c>
      <c r="Q2667" s="23">
        <v>29632</v>
      </c>
      <c r="R2667" s="24" t="s">
        <v>76</v>
      </c>
      <c r="S2667" s="25">
        <v>45119</v>
      </c>
      <c r="T2667" s="24"/>
      <c r="U2667" s="24">
        <v>3507475989</v>
      </c>
      <c r="V2667" s="33" t="s">
        <v>14763</v>
      </c>
      <c r="W2667" s="24" t="s">
        <v>12185</v>
      </c>
      <c r="X2667" s="24" t="s">
        <v>14764</v>
      </c>
      <c r="Y2667" s="24" t="s">
        <v>14765</v>
      </c>
      <c r="Z2667" s="24" t="s">
        <v>82</v>
      </c>
      <c r="AA2667" s="24">
        <v>3013032445</v>
      </c>
      <c r="AB2667" s="24" t="s">
        <v>101</v>
      </c>
      <c r="AC2667" s="24" t="s">
        <v>101</v>
      </c>
      <c r="AD2667" s="24" t="e">
        <v>#REF!</v>
      </c>
      <c r="AE2667" s="26" t="s">
        <v>84</v>
      </c>
      <c r="AF2667" s="26" t="s">
        <v>14766</v>
      </c>
      <c r="AG2667" s="26" t="s">
        <v>14767</v>
      </c>
      <c r="AH2667" s="27" t="s">
        <v>119</v>
      </c>
      <c r="AI2667" s="27" t="s">
        <v>9232</v>
      </c>
      <c r="AJ2667" s="27" t="s">
        <v>9317</v>
      </c>
      <c r="AK2667" s="24" t="s">
        <v>121</v>
      </c>
      <c r="AL2667" s="24" t="s">
        <v>7086</v>
      </c>
      <c r="AM2667" s="23">
        <v>44368</v>
      </c>
      <c r="AN2667" s="28">
        <v>2778375</v>
      </c>
      <c r="AO2667" s="28">
        <v>0</v>
      </c>
      <c r="AP2667" s="24" t="s">
        <v>14768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v>0</v>
      </c>
      <c r="BE2667" s="24">
        <v>0</v>
      </c>
      <c r="BF2667" s="23"/>
      <c r="BG2667" s="23"/>
      <c r="BH2667" s="23" t="s">
        <v>75</v>
      </c>
      <c r="BI2667" s="26">
        <v>0</v>
      </c>
      <c r="BJ2667" s="26">
        <v>0</v>
      </c>
      <c r="BK2667" s="29">
        <v>0</v>
      </c>
      <c r="BL2667" s="24" t="s">
        <v>91</v>
      </c>
      <c r="BM2667" s="22" t="str">
        <f ca="1">+IF(Tabla1[[#This Row],[FECHA INGRESO]]&gt;=44986,IF((TODAY()-Tabla1[[#This Row],[FECHA INGRESO]])&gt;=50,"ALERTA","TODAVÍA FALTA"),"N/A")</f>
        <v>N/A</v>
      </c>
      <c r="BN2667" s="7" t="str">
        <f>IFERROR((_xlfn.DAYS(Tabla1[[#This Row],[FECHA INGRESO]],Tabla1[[#This Row],[FECHA RETIRO]]))/30,"")</f>
        <v/>
      </c>
    </row>
    <row r="2668" spans="1:66" x14ac:dyDescent="0.35">
      <c r="A2668" s="34">
        <v>1018481817</v>
      </c>
      <c r="B2668" s="22" t="s">
        <v>14769</v>
      </c>
      <c r="C2668" s="23">
        <v>44370</v>
      </c>
      <c r="D2668" s="23" t="s">
        <v>266</v>
      </c>
      <c r="E2668" s="23" t="s">
        <v>111</v>
      </c>
      <c r="F2668" s="23" t="s">
        <v>70</v>
      </c>
      <c r="G2668" s="24"/>
      <c r="H2668" s="24">
        <v>24106600599</v>
      </c>
      <c r="I2668" s="24" t="s">
        <v>95</v>
      </c>
      <c r="J2668" s="24">
        <f>DATEDIF(Tabla1[[#This Row],[FECHA DE NACIMIENTO]],Tabla1[[#This Row],[FECHA ACTUAL]],"Y")</f>
        <v>27</v>
      </c>
      <c r="K2668" s="24" t="s">
        <v>96</v>
      </c>
      <c r="L2668" s="24" t="s">
        <v>234</v>
      </c>
      <c r="M2668" s="24">
        <v>1</v>
      </c>
      <c r="N2668" s="24">
        <v>1</v>
      </c>
      <c r="O2668" s="24">
        <v>3</v>
      </c>
      <c r="P2668" s="24" t="s">
        <v>101</v>
      </c>
      <c r="Q2668" s="23">
        <v>35058</v>
      </c>
      <c r="R2668" s="24" t="s">
        <v>76</v>
      </c>
      <c r="S2668" s="25">
        <v>45119</v>
      </c>
      <c r="T2668" s="24"/>
      <c r="U2668" s="24">
        <v>3157339189</v>
      </c>
      <c r="V2668" s="33" t="s">
        <v>14770</v>
      </c>
      <c r="W2668" s="24" t="s">
        <v>14771</v>
      </c>
      <c r="X2668" s="24" t="s">
        <v>14772</v>
      </c>
      <c r="Y2668" s="24" t="s">
        <v>14773</v>
      </c>
      <c r="Z2668" s="24" t="s">
        <v>13889</v>
      </c>
      <c r="AA2668" s="24">
        <v>3134458268</v>
      </c>
      <c r="AB2668" s="24" t="s">
        <v>77</v>
      </c>
      <c r="AC2668" s="24" t="s">
        <v>77</v>
      </c>
      <c r="AD2668" s="24" t="s">
        <v>77</v>
      </c>
      <c r="AE2668" s="26" t="s">
        <v>151</v>
      </c>
      <c r="AF2668" s="26"/>
      <c r="AG2668" s="26"/>
      <c r="AH2668" s="27" t="s">
        <v>184</v>
      </c>
      <c r="AI2668" s="27" t="s">
        <v>5470</v>
      </c>
      <c r="AJ2668" s="27" t="s">
        <v>5470</v>
      </c>
      <c r="AK2668" s="24" t="s">
        <v>121</v>
      </c>
      <c r="AL2668" s="24" t="s">
        <v>7086</v>
      </c>
      <c r="AM2668" s="23">
        <v>44370</v>
      </c>
      <c r="AN2668" s="28">
        <v>908526</v>
      </c>
      <c r="AO2668" s="28">
        <v>106454</v>
      </c>
      <c r="AP2668" s="24"/>
      <c r="AQ2668" s="24"/>
      <c r="AR2668" s="24"/>
      <c r="AS2668" s="24"/>
      <c r="AT2668" s="24"/>
      <c r="AU2668" s="24"/>
      <c r="AV2668" s="24"/>
      <c r="AW2668" s="24">
        <v>0</v>
      </c>
      <c r="AX2668" s="24"/>
      <c r="AY2668" s="24"/>
      <c r="AZ2668" s="24"/>
      <c r="BA2668" s="24"/>
      <c r="BB2668" s="24"/>
      <c r="BC2668" s="24"/>
      <c r="BD2668" s="24">
        <v>0</v>
      </c>
      <c r="BE2668" s="24">
        <v>0</v>
      </c>
      <c r="BF2668" s="23"/>
      <c r="BG2668" s="23"/>
      <c r="BH2668" s="23">
        <v>44399</v>
      </c>
      <c r="BI2668" s="26" t="s">
        <v>466</v>
      </c>
      <c r="BJ2668" s="26" t="s">
        <v>273</v>
      </c>
      <c r="BK2668" s="29">
        <v>0</v>
      </c>
      <c r="BL2668" s="24" t="s">
        <v>129</v>
      </c>
      <c r="BM2668" s="22" t="str">
        <f ca="1">+IF(Tabla1[[#This Row],[FECHA INGRESO]]&gt;=44986,IF((TODAY()-Tabla1[[#This Row],[FECHA INGRESO]])&gt;=50,"ALERTA","TODAVÍA FALTA"),"N/A")</f>
        <v>N/A</v>
      </c>
      <c r="BN2668" s="7">
        <f>IFERROR((_xlfn.DAYS(Tabla1[[#This Row],[FECHA INGRESO]],Tabla1[[#This Row],[FECHA RETIRO]]))/30,"")</f>
        <v>-0.96666666666666667</v>
      </c>
    </row>
    <row r="2669" spans="1:66" x14ac:dyDescent="0.35">
      <c r="A2669" s="34">
        <v>1016005890</v>
      </c>
      <c r="B2669" s="22" t="s">
        <v>14774</v>
      </c>
      <c r="C2669" s="23">
        <v>44371</v>
      </c>
      <c r="D2669" s="23" t="s">
        <v>93</v>
      </c>
      <c r="E2669" s="23" t="s">
        <v>111</v>
      </c>
      <c r="F2669" s="23" t="s">
        <v>70</v>
      </c>
      <c r="G2669" s="24"/>
      <c r="H2669" s="24">
        <v>24106627587</v>
      </c>
      <c r="I2669" s="24" t="s">
        <v>95</v>
      </c>
      <c r="J2669" s="24">
        <f>DATEDIF(Tabla1[[#This Row],[FECHA DE NACIMIENTO]],Tabla1[[#This Row],[FECHA ACTUAL]],"Y")</f>
        <v>35</v>
      </c>
      <c r="K2669" s="24" t="s">
        <v>96</v>
      </c>
      <c r="L2669" s="24" t="s">
        <v>74</v>
      </c>
      <c r="M2669" s="24">
        <v>2</v>
      </c>
      <c r="N2669" s="24">
        <v>2</v>
      </c>
      <c r="O2669" s="24">
        <v>3</v>
      </c>
      <c r="P2669" s="24" t="s">
        <v>101</v>
      </c>
      <c r="Q2669" s="23">
        <v>32055</v>
      </c>
      <c r="R2669" s="24" t="s">
        <v>76</v>
      </c>
      <c r="S2669" s="25">
        <v>45119</v>
      </c>
      <c r="T2669" s="24">
        <v>4211451</v>
      </c>
      <c r="U2669" s="24">
        <v>3168525696</v>
      </c>
      <c r="V2669" s="33" t="s">
        <v>14775</v>
      </c>
      <c r="W2669" s="24" t="s">
        <v>14776</v>
      </c>
      <c r="X2669" s="24" t="s">
        <v>13192</v>
      </c>
      <c r="Y2669" s="24" t="s">
        <v>14777</v>
      </c>
      <c r="Z2669" s="24" t="s">
        <v>117</v>
      </c>
      <c r="AA2669" s="24">
        <v>3163866085</v>
      </c>
      <c r="AB2669" s="24" t="s">
        <v>77</v>
      </c>
      <c r="AC2669" s="24" t="s">
        <v>77</v>
      </c>
      <c r="AD2669" s="24" t="s">
        <v>77</v>
      </c>
      <c r="AE2669" s="26" t="s">
        <v>151</v>
      </c>
      <c r="AF2669" s="26"/>
      <c r="AG2669" s="26"/>
      <c r="AH2669" s="27" t="s">
        <v>3042</v>
      </c>
      <c r="AI2669" s="27" t="s">
        <v>9232</v>
      </c>
      <c r="AJ2669" s="27" t="s">
        <v>9317</v>
      </c>
      <c r="AK2669" s="24" t="s">
        <v>121</v>
      </c>
      <c r="AL2669" s="24" t="s">
        <v>7086</v>
      </c>
      <c r="AM2669" s="23">
        <v>44371</v>
      </c>
      <c r="AN2669" s="28">
        <v>908526</v>
      </c>
      <c r="AO2669" s="28">
        <v>106454</v>
      </c>
      <c r="AP2669" s="24"/>
      <c r="AQ2669" s="24"/>
      <c r="AR2669" s="24"/>
      <c r="AS2669" s="24"/>
      <c r="AT2669" s="24"/>
      <c r="AU2669" s="24"/>
      <c r="AV2669" s="24"/>
      <c r="AW2669" s="24">
        <v>0</v>
      </c>
      <c r="AX2669" s="24"/>
      <c r="AY2669" s="24"/>
      <c r="AZ2669" s="24"/>
      <c r="BA2669" s="24"/>
      <c r="BB2669" s="24"/>
      <c r="BC2669" s="24"/>
      <c r="BD2669" s="24">
        <v>0</v>
      </c>
      <c r="BE2669" s="24">
        <v>0</v>
      </c>
      <c r="BF2669" s="23"/>
      <c r="BG2669" s="23"/>
      <c r="BH2669" s="23">
        <v>44407</v>
      </c>
      <c r="BI2669" s="26" t="s">
        <v>466</v>
      </c>
      <c r="BJ2669" s="26" t="s">
        <v>273</v>
      </c>
      <c r="BK2669" s="29">
        <v>0</v>
      </c>
      <c r="BL2669" s="24" t="s">
        <v>129</v>
      </c>
      <c r="BM2669" s="22" t="str">
        <f ca="1">+IF(Tabla1[[#This Row],[FECHA INGRESO]]&gt;=44986,IF((TODAY()-Tabla1[[#This Row],[FECHA INGRESO]])&gt;=50,"ALERTA","TODAVÍA FALTA"),"N/A")</f>
        <v>N/A</v>
      </c>
      <c r="BN2669" s="7">
        <f>IFERROR((_xlfn.DAYS(Tabla1[[#This Row],[FECHA INGRESO]],Tabla1[[#This Row],[FECHA RETIRO]]))/30,"")</f>
        <v>-1.2</v>
      </c>
    </row>
    <row r="2670" spans="1:66" x14ac:dyDescent="0.35">
      <c r="A2670" s="34">
        <v>1018470485</v>
      </c>
      <c r="B2670" s="22" t="s">
        <v>14778</v>
      </c>
      <c r="C2670" s="23">
        <v>44372</v>
      </c>
      <c r="D2670" s="23" t="s">
        <v>4008</v>
      </c>
      <c r="E2670" s="23" t="s">
        <v>110</v>
      </c>
      <c r="F2670" s="23" t="s">
        <v>70</v>
      </c>
      <c r="G2670" s="24"/>
      <c r="H2670" s="24">
        <v>24106647860</v>
      </c>
      <c r="I2670" s="24" t="s">
        <v>95</v>
      </c>
      <c r="J2670" s="24">
        <f>DATEDIF(Tabla1[[#This Row],[FECHA DE NACIMIENTO]],Tabla1[[#This Row],[FECHA ACTUAL]],"Y")</f>
        <v>28</v>
      </c>
      <c r="K2670" s="24" t="s">
        <v>1771</v>
      </c>
      <c r="L2670" s="24" t="s">
        <v>112</v>
      </c>
      <c r="M2670" s="24">
        <v>1</v>
      </c>
      <c r="N2670" s="24">
        <v>3</v>
      </c>
      <c r="O2670" s="24">
        <v>3</v>
      </c>
      <c r="P2670" s="24" t="s">
        <v>101</v>
      </c>
      <c r="Q2670" s="23">
        <v>34614</v>
      </c>
      <c r="R2670" s="24" t="s">
        <v>76</v>
      </c>
      <c r="S2670" s="25">
        <v>45119</v>
      </c>
      <c r="T2670" s="24"/>
      <c r="U2670" s="24">
        <v>3219052248</v>
      </c>
      <c r="V2670" s="33" t="s">
        <v>14779</v>
      </c>
      <c r="W2670" s="24" t="s">
        <v>14780</v>
      </c>
      <c r="X2670" s="24" t="s">
        <v>3142</v>
      </c>
      <c r="Y2670" s="24" t="s">
        <v>14781</v>
      </c>
      <c r="Z2670" s="24" t="s">
        <v>117</v>
      </c>
      <c r="AA2670" s="24">
        <v>3102246138</v>
      </c>
      <c r="AB2670" s="24" t="s">
        <v>77</v>
      </c>
      <c r="AC2670" s="24" t="s">
        <v>77</v>
      </c>
      <c r="AD2670" s="24" t="s">
        <v>77</v>
      </c>
      <c r="AE2670" s="26" t="s">
        <v>151</v>
      </c>
      <c r="AF2670" s="26"/>
      <c r="AG2670" s="26"/>
      <c r="AH2670" s="27" t="s">
        <v>3042</v>
      </c>
      <c r="AI2670" s="27" t="s">
        <v>461</v>
      </c>
      <c r="AJ2670" s="27" t="s">
        <v>461</v>
      </c>
      <c r="AK2670" s="24" t="s">
        <v>121</v>
      </c>
      <c r="AL2670" s="24" t="s">
        <v>7086</v>
      </c>
      <c r="AM2670" s="23">
        <v>44372</v>
      </c>
      <c r="AN2670" s="28">
        <v>908526</v>
      </c>
      <c r="AO2670" s="28">
        <v>106454</v>
      </c>
      <c r="AP2670" s="24"/>
      <c r="AQ2670" s="24"/>
      <c r="AR2670" s="24"/>
      <c r="AS2670" s="24"/>
      <c r="AT2670" s="24"/>
      <c r="AU2670" s="24"/>
      <c r="AV2670" s="24"/>
      <c r="AW2670" s="24">
        <v>0</v>
      </c>
      <c r="AX2670" s="24"/>
      <c r="AY2670" s="24"/>
      <c r="AZ2670" s="24"/>
      <c r="BA2670" s="24"/>
      <c r="BB2670" s="24"/>
      <c r="BC2670" s="24"/>
      <c r="BD2670" s="24">
        <v>0</v>
      </c>
      <c r="BE2670" s="24">
        <v>0</v>
      </c>
      <c r="BF2670" s="23"/>
      <c r="BG2670" s="23"/>
      <c r="BH2670" s="23">
        <v>44398</v>
      </c>
      <c r="BI2670" s="26" t="s">
        <v>466</v>
      </c>
      <c r="BJ2670" s="26" t="s">
        <v>273</v>
      </c>
      <c r="BK2670" s="29">
        <v>0</v>
      </c>
      <c r="BL2670" s="24" t="s">
        <v>129</v>
      </c>
      <c r="BM2670" s="22" t="str">
        <f ca="1">+IF(Tabla1[[#This Row],[FECHA INGRESO]]&gt;=44986,IF((TODAY()-Tabla1[[#This Row],[FECHA INGRESO]])&gt;=50,"ALERTA","TODAVÍA FALTA"),"N/A")</f>
        <v>N/A</v>
      </c>
      <c r="BN2670" s="7">
        <f>IFERROR((_xlfn.DAYS(Tabla1[[#This Row],[FECHA INGRESO]],Tabla1[[#This Row],[FECHA RETIRO]]))/30,"")</f>
        <v>-0.8666666666666667</v>
      </c>
    </row>
    <row r="2671" spans="1:66" x14ac:dyDescent="0.35">
      <c r="A2671" s="34">
        <v>1000987696</v>
      </c>
      <c r="B2671" s="22" t="s">
        <v>14782</v>
      </c>
      <c r="C2671" s="23">
        <v>44377</v>
      </c>
      <c r="D2671" s="23" t="s">
        <v>4008</v>
      </c>
      <c r="E2671" s="24" t="s">
        <v>94</v>
      </c>
      <c r="F2671" s="23" t="s">
        <v>70</v>
      </c>
      <c r="G2671" s="24"/>
      <c r="H2671" s="24">
        <v>24106748631</v>
      </c>
      <c r="I2671" s="24" t="s">
        <v>95</v>
      </c>
      <c r="J2671" s="24">
        <f>DATEDIF(Tabla1[[#This Row],[FECHA DE NACIMIENTO]],Tabla1[[#This Row],[FECHA ACTUAL]],"Y")</f>
        <v>21</v>
      </c>
      <c r="K2671" s="24" t="s">
        <v>73</v>
      </c>
      <c r="L2671" s="24" t="s">
        <v>112</v>
      </c>
      <c r="M2671" s="24">
        <v>1</v>
      </c>
      <c r="N2671" s="24">
        <v>2</v>
      </c>
      <c r="O2671" s="24">
        <v>3</v>
      </c>
      <c r="P2671" s="24" t="s">
        <v>101</v>
      </c>
      <c r="Q2671" s="23">
        <v>37100</v>
      </c>
      <c r="R2671" s="24" t="s">
        <v>76</v>
      </c>
      <c r="S2671" s="25">
        <v>45119</v>
      </c>
      <c r="T2671" s="24"/>
      <c r="U2671" s="24">
        <v>3123705340</v>
      </c>
      <c r="V2671" s="33" t="s">
        <v>14783</v>
      </c>
      <c r="W2671" s="24" t="s">
        <v>14784</v>
      </c>
      <c r="X2671" s="24" t="s">
        <v>14785</v>
      </c>
      <c r="Y2671" s="24" t="s">
        <v>14786</v>
      </c>
      <c r="Z2671" s="24" t="s">
        <v>117</v>
      </c>
      <c r="AA2671" s="24">
        <v>3216372962</v>
      </c>
      <c r="AB2671" s="24" t="s">
        <v>77</v>
      </c>
      <c r="AC2671" s="24" t="s">
        <v>77</v>
      </c>
      <c r="AD2671" s="24" t="s">
        <v>77</v>
      </c>
      <c r="AE2671" s="26" t="s">
        <v>194</v>
      </c>
      <c r="AF2671" s="26"/>
      <c r="AG2671" s="26"/>
      <c r="AH2671" s="27" t="s">
        <v>10056</v>
      </c>
      <c r="AI2671" s="27" t="s">
        <v>363</v>
      </c>
      <c r="AJ2671" s="27" t="s">
        <v>9317</v>
      </c>
      <c r="AK2671" s="24" t="s">
        <v>121</v>
      </c>
      <c r="AL2671" s="24" t="s">
        <v>7086</v>
      </c>
      <c r="AM2671" s="23">
        <v>44377</v>
      </c>
      <c r="AN2671" s="28">
        <v>908526</v>
      </c>
      <c r="AO2671" s="28">
        <v>106454</v>
      </c>
      <c r="AP2671" s="24" t="s">
        <v>14726</v>
      </c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>
        <v>0</v>
      </c>
      <c r="BE2671" s="24">
        <v>0</v>
      </c>
      <c r="BF2671" s="23"/>
      <c r="BG2671" s="23"/>
      <c r="BH2671" s="23">
        <v>44422</v>
      </c>
      <c r="BI2671" s="26" t="s">
        <v>466</v>
      </c>
      <c r="BJ2671" s="26" t="s">
        <v>273</v>
      </c>
      <c r="BK2671" s="29">
        <v>0</v>
      </c>
      <c r="BL2671" s="24" t="s">
        <v>129</v>
      </c>
      <c r="BM2671" s="22" t="str">
        <f ca="1">+IF(Tabla1[[#This Row],[FECHA INGRESO]]&gt;=44986,IF((TODAY()-Tabla1[[#This Row],[FECHA INGRESO]])&gt;=50,"ALERTA","TODAVÍA FALTA"),"N/A")</f>
        <v>N/A</v>
      </c>
      <c r="BN2671" s="7">
        <f>IFERROR((_xlfn.DAYS(Tabla1[[#This Row],[FECHA INGRESO]],Tabla1[[#This Row],[FECHA RETIRO]]))/30,"")</f>
        <v>-1.5</v>
      </c>
    </row>
    <row r="2672" spans="1:66" x14ac:dyDescent="0.35">
      <c r="A2672" s="34">
        <v>1193574149</v>
      </c>
      <c r="B2672" s="22" t="s">
        <v>14787</v>
      </c>
      <c r="C2672" s="23">
        <v>44377</v>
      </c>
      <c r="D2672" s="23" t="s">
        <v>870</v>
      </c>
      <c r="E2672" s="23" t="s">
        <v>69</v>
      </c>
      <c r="F2672" s="23" t="s">
        <v>70</v>
      </c>
      <c r="G2672" s="24"/>
      <c r="H2672" s="24">
        <v>24106748662</v>
      </c>
      <c r="I2672" s="24" t="s">
        <v>95</v>
      </c>
      <c r="J2672" s="24">
        <f>DATEDIF(Tabla1[[#This Row],[FECHA DE NACIMIENTO]],Tabla1[[#This Row],[FECHA ACTUAL]],"Y")</f>
        <v>22</v>
      </c>
      <c r="K2672" s="24" t="s">
        <v>73</v>
      </c>
      <c r="L2672" s="24" t="s">
        <v>112</v>
      </c>
      <c r="M2672" s="24">
        <v>0</v>
      </c>
      <c r="N2672" s="24">
        <v>0</v>
      </c>
      <c r="O2672" s="24">
        <v>3</v>
      </c>
      <c r="P2672" s="24" t="s">
        <v>101</v>
      </c>
      <c r="Q2672" s="23">
        <v>36768</v>
      </c>
      <c r="R2672" s="24" t="s">
        <v>76</v>
      </c>
      <c r="S2672" s="25">
        <v>45119</v>
      </c>
      <c r="T2672" s="24"/>
      <c r="U2672" s="24">
        <v>3228458214</v>
      </c>
      <c r="V2672" s="33" t="s">
        <v>14788</v>
      </c>
      <c r="W2672" s="24" t="s">
        <v>14789</v>
      </c>
      <c r="X2672" s="24" t="s">
        <v>14790</v>
      </c>
      <c r="Y2672" s="24" t="s">
        <v>14791</v>
      </c>
      <c r="Z2672" s="24" t="s">
        <v>117</v>
      </c>
      <c r="AA2672" s="24">
        <v>3134932290</v>
      </c>
      <c r="AB2672" s="24" t="s">
        <v>77</v>
      </c>
      <c r="AC2672" s="24" t="s">
        <v>77</v>
      </c>
      <c r="AD2672" s="24" t="s">
        <v>77</v>
      </c>
      <c r="AE2672" s="26" t="s">
        <v>183</v>
      </c>
      <c r="AF2672" s="26"/>
      <c r="AG2672" s="26"/>
      <c r="AH2672" s="27" t="s">
        <v>184</v>
      </c>
      <c r="AI2672" s="27" t="s">
        <v>376</v>
      </c>
      <c r="AJ2672" s="27" t="s">
        <v>377</v>
      </c>
      <c r="AK2672" s="24" t="s">
        <v>121</v>
      </c>
      <c r="AL2672" s="24" t="s">
        <v>7086</v>
      </c>
      <c r="AM2672" s="23">
        <v>44377</v>
      </c>
      <c r="AN2672" s="28">
        <v>908526</v>
      </c>
      <c r="AO2672" s="28">
        <v>106454</v>
      </c>
      <c r="AP2672" s="24" t="s">
        <v>14792</v>
      </c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>
        <v>0</v>
      </c>
      <c r="BE2672" s="24">
        <v>0</v>
      </c>
      <c r="BF2672" s="23"/>
      <c r="BG2672" s="23"/>
      <c r="BH2672" s="23">
        <v>44429</v>
      </c>
      <c r="BI2672" s="26" t="s">
        <v>466</v>
      </c>
      <c r="BJ2672" s="26" t="s">
        <v>273</v>
      </c>
      <c r="BK2672" s="29">
        <v>0</v>
      </c>
      <c r="BL2672" s="24" t="s">
        <v>129</v>
      </c>
      <c r="BM2672" s="22" t="str">
        <f ca="1">+IF(Tabla1[[#This Row],[FECHA INGRESO]]&gt;=44986,IF((TODAY()-Tabla1[[#This Row],[FECHA INGRESO]])&gt;=50,"ALERTA","TODAVÍA FALTA"),"N/A")</f>
        <v>N/A</v>
      </c>
      <c r="BN2672" s="7">
        <f>IFERROR((_xlfn.DAYS(Tabla1[[#This Row],[FECHA INGRESO]],Tabla1[[#This Row],[FECHA RETIRO]]))/30,"")</f>
        <v>-1.7333333333333334</v>
      </c>
    </row>
    <row r="2673" spans="1:66" x14ac:dyDescent="0.35">
      <c r="A2673" s="21">
        <v>1000731526</v>
      </c>
      <c r="B2673" s="22" t="s">
        <v>14793</v>
      </c>
      <c r="C2673" s="23">
        <v>44378</v>
      </c>
      <c r="D2673" s="23" t="s">
        <v>93</v>
      </c>
      <c r="E2673" s="23" t="s">
        <v>111</v>
      </c>
      <c r="F2673" s="23" t="s">
        <v>70</v>
      </c>
      <c r="G2673" s="24" t="s">
        <v>14794</v>
      </c>
      <c r="H2673" s="24">
        <v>24106778586</v>
      </c>
      <c r="I2673" s="24" t="s">
        <v>95</v>
      </c>
      <c r="J2673" s="24">
        <f>DATEDIF(Tabla1[[#This Row],[FECHA DE NACIMIENTO]],Tabla1[[#This Row],[FECHA ACTUAL]],"Y")</f>
        <v>20</v>
      </c>
      <c r="K2673" s="24" t="s">
        <v>96</v>
      </c>
      <c r="L2673" s="24" t="s">
        <v>112</v>
      </c>
      <c r="M2673" s="24">
        <v>0</v>
      </c>
      <c r="N2673" s="24">
        <v>0</v>
      </c>
      <c r="O2673" s="24">
        <v>2</v>
      </c>
      <c r="P2673" s="24" t="s">
        <v>101</v>
      </c>
      <c r="Q2673" s="23">
        <v>37595</v>
      </c>
      <c r="R2673" s="24" t="s">
        <v>76</v>
      </c>
      <c r="S2673" s="25">
        <v>45119</v>
      </c>
      <c r="T2673" s="24"/>
      <c r="U2673" s="24">
        <v>3125156422</v>
      </c>
      <c r="V2673" s="33" t="s">
        <v>14795</v>
      </c>
      <c r="W2673" s="24" t="s">
        <v>14796</v>
      </c>
      <c r="X2673" s="24" t="s">
        <v>14797</v>
      </c>
      <c r="Y2673" s="24" t="s">
        <v>14798</v>
      </c>
      <c r="Z2673" s="24" t="s">
        <v>117</v>
      </c>
      <c r="AA2673" s="24">
        <v>3223626937</v>
      </c>
      <c r="AB2673" s="24" t="s">
        <v>83</v>
      </c>
      <c r="AC2673" s="24" t="s">
        <v>83</v>
      </c>
      <c r="AD2673" s="24" t="e">
        <v>#REF!</v>
      </c>
      <c r="AE2673" s="26" t="s">
        <v>151</v>
      </c>
      <c r="AF2673" s="26"/>
      <c r="AG2673" s="26"/>
      <c r="AH2673" s="27" t="s">
        <v>184</v>
      </c>
      <c r="AI2673" s="27" t="s">
        <v>120</v>
      </c>
      <c r="AJ2673" s="27" t="s">
        <v>120</v>
      </c>
      <c r="AK2673" s="24" t="s">
        <v>121</v>
      </c>
      <c r="AL2673" s="24" t="s">
        <v>7086</v>
      </c>
      <c r="AM2673" s="23">
        <v>44378</v>
      </c>
      <c r="AN2673" s="28">
        <v>1000000</v>
      </c>
      <c r="AO2673" s="28">
        <v>117172</v>
      </c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3"/>
      <c r="BG2673" s="23"/>
      <c r="BH2673" s="23">
        <v>44592</v>
      </c>
      <c r="BI2673" s="26" t="s">
        <v>466</v>
      </c>
      <c r="BJ2673" s="26" t="s">
        <v>273</v>
      </c>
      <c r="BK2673" s="29">
        <v>0</v>
      </c>
      <c r="BL2673" s="24" t="s">
        <v>129</v>
      </c>
      <c r="BM2673" s="22" t="str">
        <f ca="1">+IF(Tabla1[[#This Row],[FECHA INGRESO]]&gt;=44986,IF((TODAY()-Tabla1[[#This Row],[FECHA INGRESO]])&gt;=50,"ALERTA","TODAVÍA FALTA"),"N/A")</f>
        <v>N/A</v>
      </c>
      <c r="BN2673" s="7">
        <f>IFERROR((_xlfn.DAYS(Tabla1[[#This Row],[FECHA INGRESO]],Tabla1[[#This Row],[FECHA RETIRO]]))/30,"")</f>
        <v>-7.1333333333333337</v>
      </c>
    </row>
    <row r="2674" spans="1:66" x14ac:dyDescent="0.35">
      <c r="A2674" s="21">
        <v>1000471220</v>
      </c>
      <c r="B2674" s="22" t="s">
        <v>14799</v>
      </c>
      <c r="C2674" s="23">
        <v>44378</v>
      </c>
      <c r="D2674" s="23" t="s">
        <v>188</v>
      </c>
      <c r="E2674" s="24" t="s">
        <v>94</v>
      </c>
      <c r="F2674" s="23" t="s">
        <v>70</v>
      </c>
      <c r="G2674" s="24"/>
      <c r="H2674" s="24">
        <v>24106778531</v>
      </c>
      <c r="I2674" s="24" t="s">
        <v>72</v>
      </c>
      <c r="J2674" s="24">
        <f>DATEDIF(Tabla1[[#This Row],[FECHA DE NACIMIENTO]],Tabla1[[#This Row],[FECHA ACTUAL]],"Y")</f>
        <v>21</v>
      </c>
      <c r="K2674" s="24" t="s">
        <v>73</v>
      </c>
      <c r="L2674" s="24" t="s">
        <v>112</v>
      </c>
      <c r="M2674" s="24">
        <v>0</v>
      </c>
      <c r="N2674" s="24">
        <v>0</v>
      </c>
      <c r="O2674" s="24">
        <v>3</v>
      </c>
      <c r="P2674" s="24" t="s">
        <v>101</v>
      </c>
      <c r="Q2674" s="23">
        <v>37372</v>
      </c>
      <c r="R2674" s="24" t="s">
        <v>76</v>
      </c>
      <c r="S2674" s="25">
        <v>45119</v>
      </c>
      <c r="T2674" s="24">
        <v>8104939</v>
      </c>
      <c r="U2674" s="24">
        <v>3125392000</v>
      </c>
      <c r="V2674" s="33" t="s">
        <v>14800</v>
      </c>
      <c r="W2674" s="24" t="s">
        <v>14801</v>
      </c>
      <c r="X2674" s="24" t="s">
        <v>14802</v>
      </c>
      <c r="Y2674" s="24" t="s">
        <v>14803</v>
      </c>
      <c r="Z2674" s="24"/>
      <c r="AA2674" s="24">
        <v>3132813235</v>
      </c>
      <c r="AB2674" s="24" t="s">
        <v>83</v>
      </c>
      <c r="AC2674" s="24" t="s">
        <v>83</v>
      </c>
      <c r="AD2674" s="24" t="e">
        <v>#REF!</v>
      </c>
      <c r="AE2674" s="26" t="s">
        <v>151</v>
      </c>
      <c r="AF2674" s="26"/>
      <c r="AG2674" s="26">
        <v>0</v>
      </c>
      <c r="AH2674" s="27" t="s">
        <v>184</v>
      </c>
      <c r="AI2674" s="27" t="s">
        <v>120</v>
      </c>
      <c r="AJ2674" s="27" t="s">
        <v>120</v>
      </c>
      <c r="AK2674" s="24" t="s">
        <v>121</v>
      </c>
      <c r="AL2674" s="24" t="s">
        <v>7086</v>
      </c>
      <c r="AM2674" s="23">
        <v>44378</v>
      </c>
      <c r="AN2674" s="28">
        <v>1000000</v>
      </c>
      <c r="AO2674" s="28">
        <v>117172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v>0</v>
      </c>
      <c r="BE2674" s="24">
        <v>0</v>
      </c>
      <c r="BF2674" s="23"/>
      <c r="BG2674" s="23"/>
      <c r="BH2674" s="23">
        <v>44693</v>
      </c>
      <c r="BI2674" s="26" t="s">
        <v>466</v>
      </c>
      <c r="BJ2674" s="26" t="s">
        <v>3469</v>
      </c>
      <c r="BK2674" s="29">
        <v>0</v>
      </c>
      <c r="BL2674" s="24" t="s">
        <v>129</v>
      </c>
      <c r="BM2674" s="22" t="str">
        <f ca="1">+IF(Tabla1[[#This Row],[FECHA INGRESO]]&gt;=44986,IF((TODAY()-Tabla1[[#This Row],[FECHA INGRESO]])&gt;=50,"ALERTA","TODAVÍA FALTA"),"N/A")</f>
        <v>N/A</v>
      </c>
      <c r="BN2674" s="7">
        <f>IFERROR((_xlfn.DAYS(Tabla1[[#This Row],[FECHA INGRESO]],Tabla1[[#This Row],[FECHA RETIRO]]))/30,"")</f>
        <v>-10.5</v>
      </c>
    </row>
    <row r="2675" spans="1:66" x14ac:dyDescent="0.35">
      <c r="A2675" s="34">
        <v>1001051151</v>
      </c>
      <c r="B2675" s="22" t="s">
        <v>14804</v>
      </c>
      <c r="C2675" s="23">
        <v>44378</v>
      </c>
      <c r="D2675" s="23" t="s">
        <v>4008</v>
      </c>
      <c r="E2675" s="23" t="s">
        <v>111</v>
      </c>
      <c r="F2675" s="23" t="s">
        <v>70</v>
      </c>
      <c r="G2675" s="24"/>
      <c r="H2675" s="24">
        <v>24106789942</v>
      </c>
      <c r="I2675" s="24" t="s">
        <v>95</v>
      </c>
      <c r="J2675" s="24">
        <f>DATEDIF(Tabla1[[#This Row],[FECHA DE NACIMIENTO]],Tabla1[[#This Row],[FECHA ACTUAL]],"Y")</f>
        <v>20</v>
      </c>
      <c r="K2675" s="24"/>
      <c r="L2675" s="24" t="s">
        <v>112</v>
      </c>
      <c r="M2675" s="24">
        <v>0</v>
      </c>
      <c r="N2675" s="24">
        <v>0</v>
      </c>
      <c r="O2675" s="24">
        <v>2</v>
      </c>
      <c r="P2675" s="24" t="s">
        <v>101</v>
      </c>
      <c r="Q2675" s="23">
        <v>37778</v>
      </c>
      <c r="R2675" s="24" t="s">
        <v>76</v>
      </c>
      <c r="S2675" s="25">
        <v>45119</v>
      </c>
      <c r="T2675" s="24">
        <v>4516110</v>
      </c>
      <c r="U2675" s="24">
        <v>3127821004</v>
      </c>
      <c r="V2675" s="33" t="s">
        <v>14805</v>
      </c>
      <c r="W2675" s="24" t="s">
        <v>14806</v>
      </c>
      <c r="X2675" s="24" t="s">
        <v>3789</v>
      </c>
      <c r="Y2675" s="24" t="s">
        <v>14807</v>
      </c>
      <c r="Z2675" s="24" t="s">
        <v>117</v>
      </c>
      <c r="AA2675" s="24">
        <v>3144549874</v>
      </c>
      <c r="AB2675" s="24" t="s">
        <v>77</v>
      </c>
      <c r="AC2675" s="24" t="s">
        <v>77</v>
      </c>
      <c r="AD2675" s="24" t="s">
        <v>77</v>
      </c>
      <c r="AE2675" s="26" t="s">
        <v>151</v>
      </c>
      <c r="AF2675" s="26"/>
      <c r="AG2675" s="26"/>
      <c r="AH2675" s="27" t="s">
        <v>184</v>
      </c>
      <c r="AI2675" s="27" t="s">
        <v>120</v>
      </c>
      <c r="AJ2675" s="27" t="s">
        <v>120</v>
      </c>
      <c r="AK2675" s="24" t="s">
        <v>121</v>
      </c>
      <c r="AL2675" s="24" t="s">
        <v>7086</v>
      </c>
      <c r="AM2675" s="23">
        <v>44378</v>
      </c>
      <c r="AN2675" s="28">
        <v>908526</v>
      </c>
      <c r="AO2675" s="28">
        <v>106454</v>
      </c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>
        <v>0</v>
      </c>
      <c r="BE2675" s="24">
        <v>0</v>
      </c>
      <c r="BF2675" s="23"/>
      <c r="BG2675" s="23"/>
      <c r="BH2675" s="23">
        <v>44489</v>
      </c>
      <c r="BI2675" s="26" t="s">
        <v>466</v>
      </c>
      <c r="BJ2675" s="26" t="s">
        <v>337</v>
      </c>
      <c r="BK2675" s="29">
        <v>0</v>
      </c>
      <c r="BL2675" s="24" t="s">
        <v>129</v>
      </c>
      <c r="BM2675" s="22" t="str">
        <f ca="1">+IF(Tabla1[[#This Row],[FECHA INGRESO]]&gt;=44986,IF((TODAY()-Tabla1[[#This Row],[FECHA INGRESO]])&gt;=50,"ALERTA","TODAVÍA FALTA"),"N/A")</f>
        <v>N/A</v>
      </c>
      <c r="BN2675" s="7">
        <f>IFERROR((_xlfn.DAYS(Tabla1[[#This Row],[FECHA INGRESO]],Tabla1[[#This Row],[FECHA RETIRO]]))/30,"")</f>
        <v>-3.7</v>
      </c>
    </row>
    <row r="2676" spans="1:66" x14ac:dyDescent="0.35">
      <c r="A2676" s="34">
        <v>1012409981</v>
      </c>
      <c r="B2676" s="22" t="s">
        <v>14808</v>
      </c>
      <c r="C2676" s="23">
        <v>44378</v>
      </c>
      <c r="D2676" s="23" t="s">
        <v>582</v>
      </c>
      <c r="E2676" s="23" t="s">
        <v>111</v>
      </c>
      <c r="F2676" s="23" t="s">
        <v>70</v>
      </c>
      <c r="G2676" s="24"/>
      <c r="H2676" s="24">
        <v>24106791022</v>
      </c>
      <c r="I2676" s="24" t="s">
        <v>72</v>
      </c>
      <c r="J2676" s="24">
        <f>DATEDIF(Tabla1[[#This Row],[FECHA DE NACIMIENTO]],Tabla1[[#This Row],[FECHA ACTUAL]],"Y")</f>
        <v>29</v>
      </c>
      <c r="K2676" s="24" t="s">
        <v>3119</v>
      </c>
      <c r="L2676" s="24" t="s">
        <v>112</v>
      </c>
      <c r="M2676" s="24">
        <v>0</v>
      </c>
      <c r="N2676" s="24">
        <v>0</v>
      </c>
      <c r="O2676" s="24">
        <v>1</v>
      </c>
      <c r="P2676" s="24" t="s">
        <v>101</v>
      </c>
      <c r="Q2676" s="23">
        <v>34456</v>
      </c>
      <c r="R2676" s="24" t="s">
        <v>76</v>
      </c>
      <c r="S2676" s="25">
        <v>45119</v>
      </c>
      <c r="T2676" s="24">
        <v>4150363</v>
      </c>
      <c r="U2676" s="24">
        <v>3143646960</v>
      </c>
      <c r="V2676" s="33" t="s">
        <v>14809</v>
      </c>
      <c r="W2676" s="24" t="s">
        <v>14810</v>
      </c>
      <c r="X2676" s="24" t="s">
        <v>14811</v>
      </c>
      <c r="Y2676" s="24" t="s">
        <v>14812</v>
      </c>
      <c r="Z2676" s="24" t="s">
        <v>117</v>
      </c>
      <c r="AA2676" s="24">
        <v>3105574438</v>
      </c>
      <c r="AB2676" s="24" t="s">
        <v>77</v>
      </c>
      <c r="AC2676" s="24" t="s">
        <v>77</v>
      </c>
      <c r="AD2676" s="24" t="s">
        <v>77</v>
      </c>
      <c r="AE2676" s="26" t="s">
        <v>151</v>
      </c>
      <c r="AF2676" s="26"/>
      <c r="AG2676" s="26"/>
      <c r="AH2676" s="27" t="s">
        <v>184</v>
      </c>
      <c r="AI2676" s="27" t="s">
        <v>5470</v>
      </c>
      <c r="AJ2676" s="27" t="s">
        <v>5470</v>
      </c>
      <c r="AK2676" s="24" t="s">
        <v>121</v>
      </c>
      <c r="AL2676" s="24" t="s">
        <v>7086</v>
      </c>
      <c r="AM2676" s="23">
        <v>44378</v>
      </c>
      <c r="AN2676" s="28">
        <v>908526</v>
      </c>
      <c r="AO2676" s="28">
        <v>106454</v>
      </c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>
        <v>0</v>
      </c>
      <c r="BE2676" s="24">
        <v>0</v>
      </c>
      <c r="BF2676" s="23"/>
      <c r="BG2676" s="23"/>
      <c r="BH2676" s="23">
        <v>44394</v>
      </c>
      <c r="BI2676" s="26" t="s">
        <v>466</v>
      </c>
      <c r="BJ2676" s="26" t="s">
        <v>337</v>
      </c>
      <c r="BK2676" s="29">
        <v>0</v>
      </c>
      <c r="BL2676" s="24" t="s">
        <v>129</v>
      </c>
      <c r="BM2676" s="22" t="str">
        <f ca="1">+IF(Tabla1[[#This Row],[FECHA INGRESO]]&gt;=44986,IF((TODAY()-Tabla1[[#This Row],[FECHA INGRESO]])&gt;=50,"ALERTA","TODAVÍA FALTA"),"N/A")</f>
        <v>N/A</v>
      </c>
      <c r="BN2676" s="7">
        <f>IFERROR((_xlfn.DAYS(Tabla1[[#This Row],[FECHA INGRESO]],Tabla1[[#This Row],[FECHA RETIRO]]))/30,"")</f>
        <v>-0.53333333333333333</v>
      </c>
    </row>
    <row r="2677" spans="1:66" x14ac:dyDescent="0.35">
      <c r="A2677" s="34">
        <v>1070624768</v>
      </c>
      <c r="B2677" s="22" t="s">
        <v>14813</v>
      </c>
      <c r="C2677" s="23">
        <v>44378</v>
      </c>
      <c r="D2677" s="23" t="s">
        <v>131</v>
      </c>
      <c r="E2677" s="23" t="s">
        <v>110</v>
      </c>
      <c r="F2677" s="23" t="s">
        <v>70</v>
      </c>
      <c r="G2677" s="24"/>
      <c r="H2677" s="24">
        <v>24106812260</v>
      </c>
      <c r="I2677" s="24" t="s">
        <v>72</v>
      </c>
      <c r="J2677" s="24">
        <f>DATEDIF(Tabla1[[#This Row],[FECHA DE NACIMIENTO]],Tabla1[[#This Row],[FECHA ACTUAL]],"Y")</f>
        <v>24</v>
      </c>
      <c r="K2677" s="24" t="s">
        <v>96</v>
      </c>
      <c r="L2677" s="24" t="s">
        <v>112</v>
      </c>
      <c r="M2677" s="24">
        <v>0</v>
      </c>
      <c r="N2677" s="24">
        <v>0</v>
      </c>
      <c r="O2677" s="24">
        <v>3</v>
      </c>
      <c r="P2677" s="24" t="s">
        <v>101</v>
      </c>
      <c r="Q2677" s="23">
        <v>36035</v>
      </c>
      <c r="R2677" s="24" t="s">
        <v>967</v>
      </c>
      <c r="S2677" s="25">
        <v>45119</v>
      </c>
      <c r="T2677" s="24"/>
      <c r="U2677" s="24">
        <v>3228119265</v>
      </c>
      <c r="V2677" s="33" t="s">
        <v>14814</v>
      </c>
      <c r="W2677" s="24" t="s">
        <v>14815</v>
      </c>
      <c r="X2677" s="24" t="s">
        <v>14816</v>
      </c>
      <c r="Y2677" s="24" t="s">
        <v>14817</v>
      </c>
      <c r="Z2677" s="24" t="s">
        <v>117</v>
      </c>
      <c r="AA2677" s="24">
        <v>3142781038</v>
      </c>
      <c r="AB2677" s="24" t="s">
        <v>77</v>
      </c>
      <c r="AC2677" s="24" t="s">
        <v>77</v>
      </c>
      <c r="AD2677" s="24" t="s">
        <v>77</v>
      </c>
      <c r="AE2677" s="26" t="s">
        <v>151</v>
      </c>
      <c r="AF2677" s="26"/>
      <c r="AG2677" s="26"/>
      <c r="AH2677" s="27" t="s">
        <v>3042</v>
      </c>
      <c r="AI2677" s="27" t="s">
        <v>461</v>
      </c>
      <c r="AJ2677" s="27" t="s">
        <v>461</v>
      </c>
      <c r="AK2677" s="24" t="s">
        <v>121</v>
      </c>
      <c r="AL2677" s="24" t="s">
        <v>7086</v>
      </c>
      <c r="AM2677" s="23">
        <v>44378</v>
      </c>
      <c r="AN2677" s="28">
        <v>908526</v>
      </c>
      <c r="AO2677" s="28">
        <v>106454</v>
      </c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>
        <v>0</v>
      </c>
      <c r="BE2677" s="24">
        <v>0</v>
      </c>
      <c r="BF2677" s="23"/>
      <c r="BG2677" s="23"/>
      <c r="BH2677" s="23">
        <v>44440</v>
      </c>
      <c r="BI2677" s="26" t="s">
        <v>466</v>
      </c>
      <c r="BJ2677" s="26" t="s">
        <v>273</v>
      </c>
      <c r="BK2677" s="29">
        <v>0</v>
      </c>
      <c r="BL2677" s="24" t="s">
        <v>129</v>
      </c>
      <c r="BM2677" s="22" t="str">
        <f ca="1">+IF(Tabla1[[#This Row],[FECHA INGRESO]]&gt;=44986,IF((TODAY()-Tabla1[[#This Row],[FECHA INGRESO]])&gt;=50,"ALERTA","TODAVÍA FALTA"),"N/A")</f>
        <v>N/A</v>
      </c>
      <c r="BN2677" s="7">
        <f>IFERROR((_xlfn.DAYS(Tabla1[[#This Row],[FECHA INGRESO]],Tabla1[[#This Row],[FECHA RETIRO]]))/30,"")</f>
        <v>-2.0666666666666669</v>
      </c>
    </row>
    <row r="2678" spans="1:66" x14ac:dyDescent="0.35">
      <c r="A2678" s="21">
        <v>1033715938</v>
      </c>
      <c r="B2678" s="22" t="s">
        <v>14818</v>
      </c>
      <c r="C2678" s="23">
        <v>44378</v>
      </c>
      <c r="D2678" s="23" t="s">
        <v>582</v>
      </c>
      <c r="E2678" s="23" t="s">
        <v>77</v>
      </c>
      <c r="F2678" s="23" t="s">
        <v>77</v>
      </c>
      <c r="G2678" s="24"/>
      <c r="H2678" s="24">
        <v>24106817816</v>
      </c>
      <c r="I2678" s="24" t="s">
        <v>95</v>
      </c>
      <c r="J2678" s="24">
        <f>DATEDIF(Tabla1[[#This Row],[FECHA DE NACIMIENTO]],Tabla1[[#This Row],[FECHA ACTUAL]],"Y")</f>
        <v>33</v>
      </c>
      <c r="K2678" s="24" t="s">
        <v>96</v>
      </c>
      <c r="L2678" s="24" t="s">
        <v>112</v>
      </c>
      <c r="M2678" s="24">
        <v>0</v>
      </c>
      <c r="N2678" s="24">
        <v>0</v>
      </c>
      <c r="O2678" s="24">
        <v>3</v>
      </c>
      <c r="P2678" s="24" t="s">
        <v>101</v>
      </c>
      <c r="Q2678" s="23">
        <v>32761</v>
      </c>
      <c r="R2678" s="24" t="s">
        <v>76</v>
      </c>
      <c r="S2678" s="25">
        <v>45119</v>
      </c>
      <c r="T2678" s="24"/>
      <c r="U2678" s="24">
        <v>3014198750</v>
      </c>
      <c r="V2678" s="33" t="s">
        <v>14819</v>
      </c>
      <c r="W2678" s="24" t="s">
        <v>14820</v>
      </c>
      <c r="X2678" s="24" t="s">
        <v>13467</v>
      </c>
      <c r="Y2678" s="24" t="s">
        <v>14821</v>
      </c>
      <c r="Z2678" s="24" t="s">
        <v>82</v>
      </c>
      <c r="AA2678" s="24">
        <v>3014198750</v>
      </c>
      <c r="AB2678" s="24" t="s">
        <v>14379</v>
      </c>
      <c r="AC2678" s="24" t="s">
        <v>14379</v>
      </c>
      <c r="AD2678" s="24" t="e">
        <v>#REF!</v>
      </c>
      <c r="AE2678" s="26" t="s">
        <v>151</v>
      </c>
      <c r="AF2678" s="26"/>
      <c r="AG2678" s="26">
        <v>0</v>
      </c>
      <c r="AH2678" s="27" t="s">
        <v>867</v>
      </c>
      <c r="AI2678" s="27" t="s">
        <v>398</v>
      </c>
      <c r="AJ2678" s="27" t="s">
        <v>398</v>
      </c>
      <c r="AK2678" s="24" t="s">
        <v>89</v>
      </c>
      <c r="AL2678" s="24" t="s">
        <v>868</v>
      </c>
      <c r="AM2678" s="23">
        <v>44378</v>
      </c>
      <c r="AN2678" s="28">
        <v>1000000</v>
      </c>
      <c r="AO2678" s="28" t="s">
        <v>77</v>
      </c>
      <c r="AP2678" s="24" t="s">
        <v>14822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v>0</v>
      </c>
      <c r="BE2678" s="24">
        <v>0</v>
      </c>
      <c r="BF2678" s="23"/>
      <c r="BG2678" s="23"/>
      <c r="BH2678" s="23">
        <v>44848</v>
      </c>
      <c r="BI2678" s="26" t="s">
        <v>10014</v>
      </c>
      <c r="BJ2678" s="26" t="s">
        <v>9706</v>
      </c>
      <c r="BK2678" s="29">
        <v>0</v>
      </c>
      <c r="BL2678" s="24" t="s">
        <v>129</v>
      </c>
      <c r="BM2678" s="22" t="str">
        <f ca="1">+IF(Tabla1[[#This Row],[FECHA INGRESO]]&gt;=44986,IF((TODAY()-Tabla1[[#This Row],[FECHA INGRESO]])&gt;=50,"ALERTA","TODAVÍA FALTA"),"N/A")</f>
        <v>N/A</v>
      </c>
      <c r="BN2678" s="7">
        <f>IFERROR((_xlfn.DAYS(Tabla1[[#This Row],[FECHA INGRESO]],Tabla1[[#This Row],[FECHA RETIRO]]))/30,"")</f>
        <v>-15.666666666666666</v>
      </c>
    </row>
    <row r="2679" spans="1:66" x14ac:dyDescent="0.35">
      <c r="A2679" s="34">
        <v>1023035652</v>
      </c>
      <c r="B2679" s="22" t="s">
        <v>14823</v>
      </c>
      <c r="C2679" s="23">
        <v>44378</v>
      </c>
      <c r="D2679" s="23" t="s">
        <v>12287</v>
      </c>
      <c r="E2679" s="23" t="s">
        <v>77</v>
      </c>
      <c r="F2679" s="23" t="s">
        <v>77</v>
      </c>
      <c r="G2679" s="24"/>
      <c r="H2679" s="24">
        <v>24106786152</v>
      </c>
      <c r="I2679" s="24" t="s">
        <v>72</v>
      </c>
      <c r="J2679" s="24">
        <f>DATEDIF(Tabla1[[#This Row],[FECHA DE NACIMIENTO]],Tabla1[[#This Row],[FECHA ACTUAL]],"Y")</f>
        <v>24</v>
      </c>
      <c r="K2679" s="24" t="s">
        <v>96</v>
      </c>
      <c r="L2679" s="24" t="s">
        <v>112</v>
      </c>
      <c r="M2679" s="24">
        <v>0</v>
      </c>
      <c r="N2679" s="24">
        <v>0</v>
      </c>
      <c r="O2679" s="24">
        <v>1</v>
      </c>
      <c r="P2679" s="24" t="s">
        <v>101</v>
      </c>
      <c r="Q2679" s="23">
        <v>36294</v>
      </c>
      <c r="R2679" s="24" t="s">
        <v>76</v>
      </c>
      <c r="S2679" s="25">
        <v>45119</v>
      </c>
      <c r="T2679" s="24"/>
      <c r="U2679" s="24">
        <v>3178546588</v>
      </c>
      <c r="V2679" s="33" t="s">
        <v>14824</v>
      </c>
      <c r="W2679" s="24" t="s">
        <v>14825</v>
      </c>
      <c r="X2679" s="24" t="s">
        <v>14826</v>
      </c>
      <c r="Y2679" s="24" t="s">
        <v>14827</v>
      </c>
      <c r="Z2679" s="24" t="s">
        <v>117</v>
      </c>
      <c r="AA2679" s="24">
        <v>3125238906</v>
      </c>
      <c r="AB2679" s="24" t="s">
        <v>83</v>
      </c>
      <c r="AC2679" s="24" t="s">
        <v>101</v>
      </c>
      <c r="AD2679" s="24" t="e">
        <v>#REF!</v>
      </c>
      <c r="AE2679" s="26" t="s">
        <v>151</v>
      </c>
      <c r="AF2679" s="26"/>
      <c r="AG2679" s="26"/>
      <c r="AH2679" s="27" t="s">
        <v>867</v>
      </c>
      <c r="AI2679" s="27" t="s">
        <v>687</v>
      </c>
      <c r="AJ2679" s="27" t="s">
        <v>687</v>
      </c>
      <c r="AK2679" s="24" t="s">
        <v>89</v>
      </c>
      <c r="AL2679" s="24" t="s">
        <v>868</v>
      </c>
      <c r="AM2679" s="23">
        <v>44378</v>
      </c>
      <c r="AN2679" s="28">
        <v>1000000</v>
      </c>
      <c r="AO2679" s="28" t="s">
        <v>77</v>
      </c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>
        <v>0</v>
      </c>
      <c r="BE2679" s="24">
        <v>0</v>
      </c>
      <c r="BF2679" s="23"/>
      <c r="BG2679" s="23"/>
      <c r="BH2679" s="23">
        <v>44377</v>
      </c>
      <c r="BI2679" s="26" t="s">
        <v>10014</v>
      </c>
      <c r="BJ2679" s="26" t="s">
        <v>9706</v>
      </c>
      <c r="BK2679" s="29">
        <v>0</v>
      </c>
      <c r="BL2679" s="24" t="s">
        <v>129</v>
      </c>
      <c r="BM2679" s="22" t="str">
        <f ca="1">+IF(Tabla1[[#This Row],[FECHA INGRESO]]&gt;=44986,IF((TODAY()-Tabla1[[#This Row],[FECHA INGRESO]])&gt;=50,"ALERTA","TODAVÍA FALTA"),"N/A")</f>
        <v>N/A</v>
      </c>
      <c r="BN2679" s="7">
        <f>IFERROR((_xlfn.DAYS(Tabla1[[#This Row],[FECHA INGRESO]],Tabla1[[#This Row],[FECHA RETIRO]]))/30,"")</f>
        <v>3.3333333333333333E-2</v>
      </c>
    </row>
    <row r="2680" spans="1:66" x14ac:dyDescent="0.35">
      <c r="A2680" s="34">
        <v>1020778978</v>
      </c>
      <c r="B2680" s="22" t="s">
        <v>14828</v>
      </c>
      <c r="C2680" s="23">
        <v>44383</v>
      </c>
      <c r="D2680" s="23" t="s">
        <v>582</v>
      </c>
      <c r="E2680" s="24" t="s">
        <v>94</v>
      </c>
      <c r="F2680" s="23" t="s">
        <v>94</v>
      </c>
      <c r="G2680" s="24"/>
      <c r="H2680" s="24">
        <v>24106845044</v>
      </c>
      <c r="I2680" s="24" t="s">
        <v>95</v>
      </c>
      <c r="J2680" s="24">
        <f>DATEDIF(Tabla1[[#This Row],[FECHA DE NACIMIENTO]],Tabla1[[#This Row],[FECHA ACTUAL]],"Y")</f>
        <v>30</v>
      </c>
      <c r="K2680" s="24" t="s">
        <v>73</v>
      </c>
      <c r="L2680" s="24" t="s">
        <v>234</v>
      </c>
      <c r="M2680" s="24">
        <v>2</v>
      </c>
      <c r="N2680" s="24">
        <v>2</v>
      </c>
      <c r="O2680" s="24">
        <v>2</v>
      </c>
      <c r="P2680" s="24" t="s">
        <v>101</v>
      </c>
      <c r="Q2680" s="23">
        <v>34020</v>
      </c>
      <c r="R2680" s="24" t="s">
        <v>76</v>
      </c>
      <c r="S2680" s="25">
        <v>45119</v>
      </c>
      <c r="T2680" s="24"/>
      <c r="U2680" s="24">
        <v>3112244432</v>
      </c>
      <c r="V2680" s="33" t="s">
        <v>14829</v>
      </c>
      <c r="W2680" s="24" t="s">
        <v>14830</v>
      </c>
      <c r="X2680" s="24" t="s">
        <v>7536</v>
      </c>
      <c r="Y2680" s="24" t="s">
        <v>14831</v>
      </c>
      <c r="Z2680" s="24" t="s">
        <v>13889</v>
      </c>
      <c r="AA2680" s="24">
        <v>3153899803</v>
      </c>
      <c r="AB2680" s="24" t="s">
        <v>101</v>
      </c>
      <c r="AC2680" s="24" t="s">
        <v>83</v>
      </c>
      <c r="AD2680" s="24" t="e">
        <v>#REF!</v>
      </c>
      <c r="AE2680" s="26" t="s">
        <v>183</v>
      </c>
      <c r="AF2680" s="26"/>
      <c r="AG2680" s="26"/>
      <c r="AH2680" s="27" t="s">
        <v>184</v>
      </c>
      <c r="AI2680" s="27" t="s">
        <v>1612</v>
      </c>
      <c r="AJ2680" s="27" t="s">
        <v>487</v>
      </c>
      <c r="AK2680" s="24" t="s">
        <v>121</v>
      </c>
      <c r="AL2680" s="24" t="s">
        <v>7086</v>
      </c>
      <c r="AM2680" s="23">
        <v>44383</v>
      </c>
      <c r="AN2680" s="28">
        <v>1000000</v>
      </c>
      <c r="AO2680" s="28">
        <v>117172</v>
      </c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  <c r="BD2680" s="24">
        <v>0</v>
      </c>
      <c r="BE2680" s="24">
        <v>0</v>
      </c>
      <c r="BF2680" s="23"/>
      <c r="BG2680" s="23"/>
      <c r="BH2680" s="23">
        <v>44600</v>
      </c>
      <c r="BI2680" s="26" t="s">
        <v>466</v>
      </c>
      <c r="BJ2680" s="26" t="s">
        <v>941</v>
      </c>
      <c r="BK2680" s="29">
        <v>0</v>
      </c>
      <c r="BL2680" s="24" t="s">
        <v>129</v>
      </c>
      <c r="BM2680" s="22" t="str">
        <f ca="1">+IF(Tabla1[[#This Row],[FECHA INGRESO]]&gt;=44986,IF((TODAY()-Tabla1[[#This Row],[FECHA INGRESO]])&gt;=50,"ALERTA","TODAVÍA FALTA"),"N/A")</f>
        <v>N/A</v>
      </c>
      <c r="BN2680" s="7">
        <f>IFERROR((_xlfn.DAYS(Tabla1[[#This Row],[FECHA INGRESO]],Tabla1[[#This Row],[FECHA RETIRO]]))/30,"")</f>
        <v>-7.2333333333333334</v>
      </c>
    </row>
    <row r="2681" spans="1:66" x14ac:dyDescent="0.35">
      <c r="A2681" s="34">
        <v>1031181052</v>
      </c>
      <c r="B2681" s="22" t="s">
        <v>14832</v>
      </c>
      <c r="C2681" s="23">
        <v>44384</v>
      </c>
      <c r="D2681" s="23" t="s">
        <v>131</v>
      </c>
      <c r="E2681" s="23" t="s">
        <v>111</v>
      </c>
      <c r="F2681" s="23" t="s">
        <v>70</v>
      </c>
      <c r="G2681" s="24"/>
      <c r="H2681" s="24">
        <v>24106876031</v>
      </c>
      <c r="I2681" s="24" t="s">
        <v>95</v>
      </c>
      <c r="J2681" s="24">
        <f>DATEDIF(Tabla1[[#This Row],[FECHA DE NACIMIENTO]],Tabla1[[#This Row],[FECHA ACTUAL]],"Y")</f>
        <v>24</v>
      </c>
      <c r="K2681" s="24" t="s">
        <v>73</v>
      </c>
      <c r="L2681" s="24" t="s">
        <v>112</v>
      </c>
      <c r="M2681" s="24">
        <v>1</v>
      </c>
      <c r="N2681" s="24">
        <v>1</v>
      </c>
      <c r="O2681" s="24">
        <v>3</v>
      </c>
      <c r="P2681" s="24" t="s">
        <v>101</v>
      </c>
      <c r="Q2681" s="23">
        <v>36339</v>
      </c>
      <c r="R2681" s="24" t="s">
        <v>76</v>
      </c>
      <c r="S2681" s="25">
        <v>45119</v>
      </c>
      <c r="T2681" s="24">
        <v>2889948</v>
      </c>
      <c r="U2681" s="24">
        <v>3209696002</v>
      </c>
      <c r="V2681" s="33" t="s">
        <v>14833</v>
      </c>
      <c r="W2681" s="24" t="s">
        <v>14834</v>
      </c>
      <c r="X2681" s="24" t="s">
        <v>14835</v>
      </c>
      <c r="Y2681" s="24" t="s">
        <v>14836</v>
      </c>
      <c r="Z2681" s="24" t="s">
        <v>117</v>
      </c>
      <c r="AA2681" s="24">
        <v>3124983298</v>
      </c>
      <c r="AB2681" s="24" t="s">
        <v>83</v>
      </c>
      <c r="AC2681" s="24" t="s">
        <v>83</v>
      </c>
      <c r="AD2681" s="24" t="e">
        <v>#REF!</v>
      </c>
      <c r="AE2681" s="26" t="s">
        <v>151</v>
      </c>
      <c r="AF2681" s="26"/>
      <c r="AG2681" s="26" t="s">
        <v>14837</v>
      </c>
      <c r="AH2681" s="27" t="s">
        <v>184</v>
      </c>
      <c r="AI2681" s="27" t="s">
        <v>3493</v>
      </c>
      <c r="AJ2681" s="27" t="s">
        <v>120</v>
      </c>
      <c r="AK2681" s="24" t="s">
        <v>121</v>
      </c>
      <c r="AL2681" s="24" t="s">
        <v>7086</v>
      </c>
      <c r="AM2681" s="23">
        <v>44384</v>
      </c>
      <c r="AN2681" s="28">
        <v>1000000</v>
      </c>
      <c r="AO2681" s="28">
        <v>117172</v>
      </c>
      <c r="AP2681" s="24" t="s">
        <v>14732</v>
      </c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3"/>
      <c r="BG2681" s="23"/>
      <c r="BH2681" s="23">
        <v>44594</v>
      </c>
      <c r="BI2681" s="26" t="s">
        <v>127</v>
      </c>
      <c r="BJ2681" s="26" t="s">
        <v>941</v>
      </c>
      <c r="BK2681" s="29">
        <v>0</v>
      </c>
      <c r="BL2681" s="24" t="s">
        <v>129</v>
      </c>
      <c r="BM2681" s="22" t="str">
        <f ca="1">+IF(Tabla1[[#This Row],[FECHA INGRESO]]&gt;=44986,IF((TODAY()-Tabla1[[#This Row],[FECHA INGRESO]])&gt;=50,"ALERTA","TODAVÍA FALTA"),"N/A")</f>
        <v>N/A</v>
      </c>
      <c r="BN2681" s="7">
        <f>IFERROR((_xlfn.DAYS(Tabla1[[#This Row],[FECHA INGRESO]],Tabla1[[#This Row],[FECHA RETIRO]]))/30,"")</f>
        <v>-7</v>
      </c>
    </row>
    <row r="2682" spans="1:66" x14ac:dyDescent="0.35">
      <c r="A2682" s="34">
        <v>1033710501</v>
      </c>
      <c r="B2682" s="22" t="s">
        <v>14838</v>
      </c>
      <c r="C2682" s="23">
        <v>44384</v>
      </c>
      <c r="D2682" s="23" t="s">
        <v>93</v>
      </c>
      <c r="E2682" s="23" t="s">
        <v>110</v>
      </c>
      <c r="F2682" s="23" t="s">
        <v>70</v>
      </c>
      <c r="G2682" s="24"/>
      <c r="H2682" s="24">
        <v>24100589113</v>
      </c>
      <c r="I2682" s="24" t="s">
        <v>95</v>
      </c>
      <c r="J2682" s="24">
        <f>DATEDIF(Tabla1[[#This Row],[FECHA DE NACIMIENTO]],Tabla1[[#This Row],[FECHA ACTUAL]],"Y")</f>
        <v>34</v>
      </c>
      <c r="K2682" s="24" t="s">
        <v>385</v>
      </c>
      <c r="L2682" s="24" t="s">
        <v>112</v>
      </c>
      <c r="M2682" s="24">
        <v>1</v>
      </c>
      <c r="N2682" s="24">
        <v>1</v>
      </c>
      <c r="O2682" s="24">
        <v>2</v>
      </c>
      <c r="P2682" s="24" t="s">
        <v>101</v>
      </c>
      <c r="Q2682" s="23">
        <v>32657</v>
      </c>
      <c r="R2682" s="24" t="s">
        <v>76</v>
      </c>
      <c r="S2682" s="25">
        <v>45119</v>
      </c>
      <c r="T2682" s="24">
        <v>5218429</v>
      </c>
      <c r="U2682" s="24">
        <v>3106252139</v>
      </c>
      <c r="V2682" s="33" t="s">
        <v>14839</v>
      </c>
      <c r="W2682" s="24" t="s">
        <v>14840</v>
      </c>
      <c r="X2682" s="24" t="s">
        <v>10708</v>
      </c>
      <c r="Y2682" s="24" t="s">
        <v>14841</v>
      </c>
      <c r="Z2682" s="24" t="s">
        <v>117</v>
      </c>
      <c r="AA2682" s="24">
        <v>3123166119</v>
      </c>
      <c r="AB2682" s="24" t="s">
        <v>77</v>
      </c>
      <c r="AC2682" s="24" t="s">
        <v>77</v>
      </c>
      <c r="AD2682" s="24" t="s">
        <v>77</v>
      </c>
      <c r="AE2682" s="26" t="s">
        <v>183</v>
      </c>
      <c r="AF2682" s="26"/>
      <c r="AG2682" s="26"/>
      <c r="AH2682" s="27" t="s">
        <v>3042</v>
      </c>
      <c r="AI2682" s="27" t="s">
        <v>9232</v>
      </c>
      <c r="AJ2682" s="27" t="s">
        <v>9317</v>
      </c>
      <c r="AK2682" s="24" t="s">
        <v>121</v>
      </c>
      <c r="AL2682" s="24" t="s">
        <v>7086</v>
      </c>
      <c r="AM2682" s="23">
        <v>44384</v>
      </c>
      <c r="AN2682" s="28">
        <v>908526</v>
      </c>
      <c r="AO2682" s="28">
        <v>106454</v>
      </c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>
        <v>0</v>
      </c>
      <c r="BE2682" s="24">
        <v>0</v>
      </c>
      <c r="BF2682" s="23"/>
      <c r="BG2682" s="23"/>
      <c r="BH2682" s="23">
        <v>44450</v>
      </c>
      <c r="BI2682" s="26" t="s">
        <v>466</v>
      </c>
      <c r="BJ2682" s="26" t="s">
        <v>273</v>
      </c>
      <c r="BK2682" s="29">
        <v>0</v>
      </c>
      <c r="BL2682" s="24" t="s">
        <v>129</v>
      </c>
      <c r="BM2682" s="22" t="str">
        <f ca="1">+IF(Tabla1[[#This Row],[FECHA INGRESO]]&gt;=44986,IF((TODAY()-Tabla1[[#This Row],[FECHA INGRESO]])&gt;=50,"ALERTA","TODAVÍA FALTA"),"N/A")</f>
        <v>N/A</v>
      </c>
      <c r="BN2682" s="7">
        <f>IFERROR((_xlfn.DAYS(Tabla1[[#This Row],[FECHA INGRESO]],Tabla1[[#This Row],[FECHA RETIRO]]))/30,"")</f>
        <v>-2.2000000000000002</v>
      </c>
    </row>
    <row r="2683" spans="1:66" x14ac:dyDescent="0.35">
      <c r="A2683" s="21">
        <v>52851758</v>
      </c>
      <c r="B2683" s="22" t="s">
        <v>14842</v>
      </c>
      <c r="C2683" s="23">
        <v>44386</v>
      </c>
      <c r="D2683" s="23" t="s">
        <v>266</v>
      </c>
      <c r="E2683" s="23" t="s">
        <v>111</v>
      </c>
      <c r="F2683" s="23" t="s">
        <v>70</v>
      </c>
      <c r="G2683" s="24"/>
      <c r="H2683" s="24">
        <v>24107022990</v>
      </c>
      <c r="I2683" s="24" t="s">
        <v>95</v>
      </c>
      <c r="J2683" s="24">
        <f>DATEDIF(Tabla1[[#This Row],[FECHA DE NACIMIENTO]],Tabla1[[#This Row],[FECHA ACTUAL]],"Y")</f>
        <v>42</v>
      </c>
      <c r="K2683" s="24" t="s">
        <v>96</v>
      </c>
      <c r="L2683" s="24" t="s">
        <v>112</v>
      </c>
      <c r="M2683" s="24">
        <v>1</v>
      </c>
      <c r="N2683" s="24">
        <v>1</v>
      </c>
      <c r="O2683" s="24">
        <v>3</v>
      </c>
      <c r="P2683" s="24" t="s">
        <v>101</v>
      </c>
      <c r="Q2683" s="23">
        <v>29473</v>
      </c>
      <c r="R2683" s="24" t="s">
        <v>76</v>
      </c>
      <c r="S2683" s="25">
        <v>45119</v>
      </c>
      <c r="T2683" s="24"/>
      <c r="U2683" s="24">
        <v>3212954898</v>
      </c>
      <c r="V2683" s="33" t="s">
        <v>14843</v>
      </c>
      <c r="W2683" s="24" t="s">
        <v>14844</v>
      </c>
      <c r="X2683" s="24" t="s">
        <v>1828</v>
      </c>
      <c r="Y2683" s="24" t="s">
        <v>14845</v>
      </c>
      <c r="Z2683" s="24" t="s">
        <v>117</v>
      </c>
      <c r="AA2683" s="24">
        <v>3138526700</v>
      </c>
      <c r="AB2683" s="24" t="s">
        <v>83</v>
      </c>
      <c r="AC2683" s="24" t="s">
        <v>101</v>
      </c>
      <c r="AD2683" s="24" t="e">
        <v>#REF!</v>
      </c>
      <c r="AE2683" s="26" t="s">
        <v>183</v>
      </c>
      <c r="AF2683" s="26" t="s">
        <v>14846</v>
      </c>
      <c r="AG2683" s="26" t="s">
        <v>9231</v>
      </c>
      <c r="AH2683" s="27" t="s">
        <v>10056</v>
      </c>
      <c r="AI2683" s="27" t="s">
        <v>461</v>
      </c>
      <c r="AJ2683" s="27" t="s">
        <v>461</v>
      </c>
      <c r="AK2683" s="24" t="s">
        <v>121</v>
      </c>
      <c r="AL2683" s="24" t="s">
        <v>7086</v>
      </c>
      <c r="AM2683" s="23">
        <v>44386</v>
      </c>
      <c r="AN2683" s="28">
        <v>1160000</v>
      </c>
      <c r="AO2683" s="28">
        <v>140606</v>
      </c>
      <c r="AP2683" s="24" t="s">
        <v>14847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v>0</v>
      </c>
      <c r="BE2683" s="24">
        <v>0</v>
      </c>
      <c r="BF2683" s="23"/>
      <c r="BG2683" s="23"/>
      <c r="BH2683" s="23" t="s">
        <v>75</v>
      </c>
      <c r="BI2683" s="26">
        <v>0</v>
      </c>
      <c r="BJ2683" s="26">
        <v>0</v>
      </c>
      <c r="BK2683" s="29">
        <v>0</v>
      </c>
      <c r="BL2683" s="24" t="s">
        <v>91</v>
      </c>
      <c r="BM2683" s="22" t="str">
        <f ca="1">+IF(Tabla1[[#This Row],[FECHA INGRESO]]&gt;=44986,IF((TODAY()-Tabla1[[#This Row],[FECHA INGRESO]])&gt;=50,"ALERTA","TODAVÍA FALTA"),"N/A")</f>
        <v>N/A</v>
      </c>
      <c r="BN2683" s="7" t="str">
        <f>IFERROR((_xlfn.DAYS(Tabla1[[#This Row],[FECHA INGRESO]],Tabla1[[#This Row],[FECHA RETIRO]]))/30,"")</f>
        <v/>
      </c>
    </row>
    <row r="2684" spans="1:66" x14ac:dyDescent="0.35">
      <c r="A2684" s="21">
        <v>1023957734</v>
      </c>
      <c r="B2684" s="22" t="s">
        <v>6653</v>
      </c>
      <c r="C2684" s="23">
        <v>44389</v>
      </c>
      <c r="D2684" s="23" t="s">
        <v>266</v>
      </c>
      <c r="E2684" s="23" t="s">
        <v>111</v>
      </c>
      <c r="F2684" s="23" t="s">
        <v>70</v>
      </c>
      <c r="G2684" s="24"/>
      <c r="H2684" s="24">
        <v>24095020178</v>
      </c>
      <c r="I2684" s="24" t="s">
        <v>95</v>
      </c>
      <c r="J2684" s="24">
        <f>DATEDIF(Tabla1[[#This Row],[FECHA DE NACIMIENTO]],Tabla1[[#This Row],[FECHA ACTUAL]],"Y")</f>
        <v>26</v>
      </c>
      <c r="K2684" s="24" t="s">
        <v>73</v>
      </c>
      <c r="L2684" s="24" t="s">
        <v>112</v>
      </c>
      <c r="M2684" s="24">
        <v>0</v>
      </c>
      <c r="N2684" s="24">
        <v>0</v>
      </c>
      <c r="O2684" s="24">
        <v>3</v>
      </c>
      <c r="P2684" s="24" t="s">
        <v>101</v>
      </c>
      <c r="Q2684" s="23">
        <v>35444</v>
      </c>
      <c r="R2684" s="24" t="s">
        <v>76</v>
      </c>
      <c r="S2684" s="25">
        <v>45119</v>
      </c>
      <c r="T2684" s="24"/>
      <c r="U2684" s="24">
        <v>3229592858</v>
      </c>
      <c r="V2684" s="33" t="s">
        <v>14848</v>
      </c>
      <c r="W2684" s="24" t="s">
        <v>10595</v>
      </c>
      <c r="X2684" s="24" t="s">
        <v>3828</v>
      </c>
      <c r="Y2684" s="24" t="s">
        <v>6656</v>
      </c>
      <c r="Z2684" s="24" t="s">
        <v>117</v>
      </c>
      <c r="AA2684" s="24">
        <v>3045925431</v>
      </c>
      <c r="AB2684" s="24" t="s">
        <v>83</v>
      </c>
      <c r="AC2684" s="24" t="s">
        <v>83</v>
      </c>
      <c r="AD2684" s="24" t="e">
        <v>#REF!</v>
      </c>
      <c r="AE2684" s="26" t="s">
        <v>102</v>
      </c>
      <c r="AF2684" s="26" t="s">
        <v>103</v>
      </c>
      <c r="AG2684" s="26"/>
      <c r="AH2684" s="27" t="s">
        <v>184</v>
      </c>
      <c r="AI2684" s="27" t="s">
        <v>120</v>
      </c>
      <c r="AJ2684" s="27" t="s">
        <v>120</v>
      </c>
      <c r="AK2684" s="24" t="s">
        <v>121</v>
      </c>
      <c r="AL2684" s="24" t="s">
        <v>7086</v>
      </c>
      <c r="AM2684" s="23">
        <v>44389</v>
      </c>
      <c r="AN2684" s="28">
        <v>1000000</v>
      </c>
      <c r="AO2684" s="28">
        <v>117172</v>
      </c>
      <c r="AP2684" s="24" t="s">
        <v>10596</v>
      </c>
      <c r="AQ2684" s="24"/>
      <c r="AR2684" s="24"/>
      <c r="AS2684" s="24"/>
      <c r="AT2684" s="24">
        <v>72</v>
      </c>
      <c r="AU2684" s="24" t="e">
        <v>#N/A</v>
      </c>
      <c r="AV2684" s="24" t="e">
        <v>#N/A</v>
      </c>
      <c r="AW2684" s="24"/>
      <c r="AX2684" s="24"/>
      <c r="AY2684" s="24"/>
      <c r="AZ2684" s="24"/>
      <c r="BA2684" s="24"/>
      <c r="BB2684" s="24"/>
      <c r="BC2684" s="24"/>
      <c r="BD2684" s="24">
        <v>0</v>
      </c>
      <c r="BE2684" s="24">
        <v>0</v>
      </c>
      <c r="BF2684" s="23"/>
      <c r="BG2684" s="23"/>
      <c r="BH2684" s="23">
        <v>44582</v>
      </c>
      <c r="BI2684" s="26" t="s">
        <v>466</v>
      </c>
      <c r="BJ2684" s="26" t="s">
        <v>273</v>
      </c>
      <c r="BK2684" s="29">
        <v>0</v>
      </c>
      <c r="BL2684" s="24" t="s">
        <v>129</v>
      </c>
      <c r="BM2684" s="22" t="str">
        <f ca="1">+IF(Tabla1[[#This Row],[FECHA INGRESO]]&gt;=44986,IF((TODAY()-Tabla1[[#This Row],[FECHA INGRESO]])&gt;=50,"ALERTA","TODAVÍA FALTA"),"N/A")</f>
        <v>N/A</v>
      </c>
      <c r="BN2684" s="7">
        <f>IFERROR((_xlfn.DAYS(Tabla1[[#This Row],[FECHA INGRESO]],Tabla1[[#This Row],[FECHA RETIRO]]))/30,"")</f>
        <v>-6.4333333333333336</v>
      </c>
    </row>
    <row r="2685" spans="1:66" x14ac:dyDescent="0.35">
      <c r="A2685" s="34">
        <v>1022942463</v>
      </c>
      <c r="B2685" s="22" t="s">
        <v>14849</v>
      </c>
      <c r="C2685" s="23">
        <v>44389</v>
      </c>
      <c r="D2685" s="23" t="s">
        <v>131</v>
      </c>
      <c r="E2685" s="24" t="s">
        <v>94</v>
      </c>
      <c r="F2685" s="23" t="s">
        <v>70</v>
      </c>
      <c r="G2685" s="24"/>
      <c r="H2685" s="24">
        <v>24106961225</v>
      </c>
      <c r="I2685" s="24" t="s">
        <v>95</v>
      </c>
      <c r="J2685" s="24">
        <f>DATEDIF(Tabla1[[#This Row],[FECHA DE NACIMIENTO]],Tabla1[[#This Row],[FECHA ACTUAL]],"Y")</f>
        <v>35</v>
      </c>
      <c r="K2685" s="24" t="s">
        <v>320</v>
      </c>
      <c r="L2685" s="24" t="s">
        <v>74</v>
      </c>
      <c r="M2685" s="24">
        <v>2</v>
      </c>
      <c r="N2685" s="24">
        <v>2</v>
      </c>
      <c r="O2685" s="24">
        <v>2</v>
      </c>
      <c r="P2685" s="24" t="s">
        <v>101</v>
      </c>
      <c r="Q2685" s="23">
        <v>32245</v>
      </c>
      <c r="R2685" s="24" t="s">
        <v>76</v>
      </c>
      <c r="S2685" s="25">
        <v>45119</v>
      </c>
      <c r="T2685" s="24"/>
      <c r="U2685" s="24">
        <v>3206760996</v>
      </c>
      <c r="V2685" s="33" t="s">
        <v>14850</v>
      </c>
      <c r="W2685" s="24" t="s">
        <v>14851</v>
      </c>
      <c r="X2685" s="24" t="s">
        <v>724</v>
      </c>
      <c r="Y2685" s="24" t="s">
        <v>14852</v>
      </c>
      <c r="Z2685" s="24" t="s">
        <v>82</v>
      </c>
      <c r="AA2685" s="24">
        <v>3135709411</v>
      </c>
      <c r="AB2685" s="24" t="s">
        <v>101</v>
      </c>
      <c r="AC2685" s="24" t="s">
        <v>101</v>
      </c>
      <c r="AD2685" s="24" t="e">
        <v>#REF!</v>
      </c>
      <c r="AE2685" s="26" t="s">
        <v>194</v>
      </c>
      <c r="AF2685" s="26"/>
      <c r="AG2685" s="26" t="s">
        <v>2532</v>
      </c>
      <c r="AH2685" s="27" t="s">
        <v>3042</v>
      </c>
      <c r="AI2685" s="27" t="s">
        <v>9232</v>
      </c>
      <c r="AJ2685" s="27" t="s">
        <v>9233</v>
      </c>
      <c r="AK2685" s="24" t="s">
        <v>121</v>
      </c>
      <c r="AL2685" s="24" t="s">
        <v>7086</v>
      </c>
      <c r="AM2685" s="23">
        <v>44389</v>
      </c>
      <c r="AN2685" s="28">
        <v>1000000</v>
      </c>
      <c r="AO2685" s="28">
        <v>117172</v>
      </c>
      <c r="AP2685" s="24" t="s">
        <v>10596</v>
      </c>
      <c r="AQ2685" s="24">
        <v>0</v>
      </c>
      <c r="AR2685" s="24">
        <v>0</v>
      </c>
      <c r="AS2685" s="24">
        <v>0</v>
      </c>
      <c r="AT2685" s="24" t="e">
        <v>#N/A</v>
      </c>
      <c r="AU2685" s="24" t="e">
        <v>#N/A</v>
      </c>
      <c r="AV2685" s="24" t="e">
        <v>#N/A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v>0</v>
      </c>
      <c r="BE2685" s="24">
        <v>0</v>
      </c>
      <c r="BF2685" s="23"/>
      <c r="BG2685" s="23"/>
      <c r="BH2685" s="23">
        <v>44680</v>
      </c>
      <c r="BI2685" s="26" t="s">
        <v>127</v>
      </c>
      <c r="BJ2685" s="26" t="s">
        <v>14853</v>
      </c>
      <c r="BK2685" s="29">
        <v>0</v>
      </c>
      <c r="BL2685" s="24" t="s">
        <v>129</v>
      </c>
      <c r="BM2685" s="22" t="str">
        <f ca="1">+IF(Tabla1[[#This Row],[FECHA INGRESO]]&gt;=44986,IF((TODAY()-Tabla1[[#This Row],[FECHA INGRESO]])&gt;=50,"ALERTA","TODAVÍA FALTA"),"N/A")</f>
        <v>N/A</v>
      </c>
      <c r="BN2685" s="7">
        <f>IFERROR((_xlfn.DAYS(Tabla1[[#This Row],[FECHA INGRESO]],Tabla1[[#This Row],[FECHA RETIRO]]))/30,"")</f>
        <v>-9.6999999999999993</v>
      </c>
    </row>
    <row r="2686" spans="1:66" x14ac:dyDescent="0.35">
      <c r="A2686" s="34">
        <v>53030714</v>
      </c>
      <c r="B2686" s="22" t="s">
        <v>14854</v>
      </c>
      <c r="C2686" s="23">
        <v>44392</v>
      </c>
      <c r="D2686" s="23" t="s">
        <v>582</v>
      </c>
      <c r="E2686" s="23" t="s">
        <v>110</v>
      </c>
      <c r="F2686" s="23" t="s">
        <v>70</v>
      </c>
      <c r="G2686" s="24"/>
      <c r="H2686" s="24">
        <v>24107048079</v>
      </c>
      <c r="I2686" s="24" t="s">
        <v>95</v>
      </c>
      <c r="J2686" s="24">
        <f>DATEDIF(Tabla1[[#This Row],[FECHA DE NACIMIENTO]],Tabla1[[#This Row],[FECHA ACTUAL]],"Y")</f>
        <v>38</v>
      </c>
      <c r="K2686" s="24" t="s">
        <v>96</v>
      </c>
      <c r="L2686" s="24" t="s">
        <v>74</v>
      </c>
      <c r="M2686" s="24">
        <v>2</v>
      </c>
      <c r="N2686" s="24">
        <v>2</v>
      </c>
      <c r="O2686" s="24">
        <v>3</v>
      </c>
      <c r="P2686" s="24" t="s">
        <v>101</v>
      </c>
      <c r="Q2686" s="23">
        <v>31179</v>
      </c>
      <c r="R2686" s="24" t="s">
        <v>76</v>
      </c>
      <c r="S2686" s="25">
        <v>45119</v>
      </c>
      <c r="T2686" s="24">
        <v>8363899</v>
      </c>
      <c r="U2686" s="24">
        <v>3214561008</v>
      </c>
      <c r="V2686" s="33" t="s">
        <v>14855</v>
      </c>
      <c r="W2686" s="24" t="s">
        <v>14856</v>
      </c>
      <c r="X2686" s="24" t="s">
        <v>14857</v>
      </c>
      <c r="Y2686" s="24" t="s">
        <v>14858</v>
      </c>
      <c r="Z2686" s="24" t="s">
        <v>13889</v>
      </c>
      <c r="AA2686" s="24">
        <v>3178484184</v>
      </c>
      <c r="AB2686" s="24" t="s">
        <v>83</v>
      </c>
      <c r="AC2686" s="24" t="s">
        <v>83</v>
      </c>
      <c r="AD2686" s="24" t="e">
        <v>#REF!</v>
      </c>
      <c r="AE2686" s="26" t="s">
        <v>151</v>
      </c>
      <c r="AF2686" s="26"/>
      <c r="AG2686" s="26"/>
      <c r="AH2686" s="27" t="s">
        <v>184</v>
      </c>
      <c r="AI2686" s="27" t="s">
        <v>1612</v>
      </c>
      <c r="AJ2686" s="27" t="s">
        <v>487</v>
      </c>
      <c r="AK2686" s="24" t="s">
        <v>121</v>
      </c>
      <c r="AL2686" s="24" t="s">
        <v>7086</v>
      </c>
      <c r="AM2686" s="23">
        <v>44392</v>
      </c>
      <c r="AN2686" s="28">
        <v>1000000</v>
      </c>
      <c r="AO2686" s="28">
        <v>117172</v>
      </c>
      <c r="AP2686" s="24" t="s">
        <v>10596</v>
      </c>
      <c r="AQ2686" s="24"/>
      <c r="AR2686" s="24"/>
      <c r="AS2686" s="24"/>
      <c r="AT2686" s="24" t="e">
        <v>#N/A</v>
      </c>
      <c r="AU2686" s="24" t="e">
        <v>#N/A</v>
      </c>
      <c r="AV2686" s="24" t="e">
        <v>#N/A</v>
      </c>
      <c r="AW2686" s="24"/>
      <c r="AX2686" s="24"/>
      <c r="AY2686" s="24"/>
      <c r="AZ2686" s="24"/>
      <c r="BA2686" s="24"/>
      <c r="BB2686" s="24"/>
      <c r="BC2686" s="24"/>
      <c r="BD2686" s="24">
        <v>0</v>
      </c>
      <c r="BE2686" s="24">
        <v>0</v>
      </c>
      <c r="BF2686" s="23"/>
      <c r="BG2686" s="23"/>
      <c r="BH2686" s="23">
        <v>44601</v>
      </c>
      <c r="BI2686" s="26" t="s">
        <v>466</v>
      </c>
      <c r="BJ2686" s="26" t="s">
        <v>5148</v>
      </c>
      <c r="BK2686" s="29">
        <v>0</v>
      </c>
      <c r="BL2686" s="24" t="s">
        <v>129</v>
      </c>
      <c r="BM2686" s="22" t="str">
        <f ca="1">+IF(Tabla1[[#This Row],[FECHA INGRESO]]&gt;=44986,IF((TODAY()-Tabla1[[#This Row],[FECHA INGRESO]])&gt;=50,"ALERTA","TODAVÍA FALTA"),"N/A")</f>
        <v>N/A</v>
      </c>
      <c r="BN2686" s="7">
        <f>IFERROR((_xlfn.DAYS(Tabla1[[#This Row],[FECHA INGRESO]],Tabla1[[#This Row],[FECHA RETIRO]]))/30,"")</f>
        <v>-6.9666666666666668</v>
      </c>
    </row>
    <row r="2687" spans="1:66" x14ac:dyDescent="0.35">
      <c r="A2687" s="34">
        <v>1016010818</v>
      </c>
      <c r="B2687" s="22" t="s">
        <v>14859</v>
      </c>
      <c r="C2687" s="23">
        <v>44392</v>
      </c>
      <c r="D2687" s="23" t="s">
        <v>266</v>
      </c>
      <c r="E2687" s="24" t="s">
        <v>94</v>
      </c>
      <c r="F2687" s="23" t="s">
        <v>70</v>
      </c>
      <c r="G2687" s="24"/>
      <c r="H2687" s="24">
        <v>24107064879</v>
      </c>
      <c r="I2687" s="24" t="s">
        <v>95</v>
      </c>
      <c r="J2687" s="24">
        <f>DATEDIF(Tabla1[[#This Row],[FECHA DE NACIMIENTO]],Tabla1[[#This Row],[FECHA ACTUAL]],"Y")</f>
        <v>35</v>
      </c>
      <c r="K2687" s="24" t="s">
        <v>96</v>
      </c>
      <c r="L2687" s="24" t="s">
        <v>112</v>
      </c>
      <c r="M2687" s="24">
        <v>1</v>
      </c>
      <c r="N2687" s="24">
        <v>1</v>
      </c>
      <c r="O2687" s="24">
        <v>3</v>
      </c>
      <c r="P2687" s="24" t="s">
        <v>101</v>
      </c>
      <c r="Q2687" s="23">
        <v>32282</v>
      </c>
      <c r="R2687" s="24" t="s">
        <v>76</v>
      </c>
      <c r="S2687" s="25">
        <v>45119</v>
      </c>
      <c r="T2687" s="24"/>
      <c r="U2687" s="24">
        <v>3015573670</v>
      </c>
      <c r="V2687" s="33" t="s">
        <v>14860</v>
      </c>
      <c r="W2687" s="24" t="s">
        <v>14861</v>
      </c>
      <c r="X2687" s="24" t="s">
        <v>9650</v>
      </c>
      <c r="Y2687" s="24" t="s">
        <v>14862</v>
      </c>
      <c r="Z2687" s="24" t="s">
        <v>285</v>
      </c>
      <c r="AA2687" s="24">
        <v>3103185502</v>
      </c>
      <c r="AB2687" s="24" t="s">
        <v>77</v>
      </c>
      <c r="AC2687" s="24" t="s">
        <v>77</v>
      </c>
      <c r="AD2687" s="24" t="s">
        <v>77</v>
      </c>
      <c r="AE2687" s="26" t="s">
        <v>151</v>
      </c>
      <c r="AF2687" s="26"/>
      <c r="AG2687" s="26"/>
      <c r="AH2687" s="27" t="s">
        <v>184</v>
      </c>
      <c r="AI2687" s="27" t="s">
        <v>7221</v>
      </c>
      <c r="AJ2687" s="27" t="s">
        <v>7221</v>
      </c>
      <c r="AK2687" s="24" t="s">
        <v>121</v>
      </c>
      <c r="AL2687" s="24" t="s">
        <v>7086</v>
      </c>
      <c r="AM2687" s="23">
        <v>44392</v>
      </c>
      <c r="AN2687" s="28">
        <v>908526</v>
      </c>
      <c r="AO2687" s="28">
        <v>106454</v>
      </c>
      <c r="AP2687" s="24" t="s">
        <v>10596</v>
      </c>
      <c r="AQ2687" s="24"/>
      <c r="AR2687" s="24"/>
      <c r="AS2687" s="24"/>
      <c r="AT2687" s="24" t="e">
        <v>#N/A</v>
      </c>
      <c r="AU2687" s="24" t="e">
        <v>#N/A</v>
      </c>
      <c r="AV2687" s="24" t="e">
        <v>#N/A</v>
      </c>
      <c r="AW2687" s="24"/>
      <c r="AX2687" s="24"/>
      <c r="AY2687" s="24"/>
      <c r="AZ2687" s="24"/>
      <c r="BA2687" s="24"/>
      <c r="BB2687" s="24"/>
      <c r="BC2687" s="24"/>
      <c r="BD2687" s="24">
        <v>0</v>
      </c>
      <c r="BE2687" s="24">
        <v>0</v>
      </c>
      <c r="BF2687" s="23"/>
      <c r="BG2687" s="23"/>
      <c r="BH2687" s="23">
        <v>44393</v>
      </c>
      <c r="BI2687" s="26" t="s">
        <v>466</v>
      </c>
      <c r="BJ2687" s="26" t="s">
        <v>337</v>
      </c>
      <c r="BK2687" s="29">
        <v>0</v>
      </c>
      <c r="BL2687" s="24" t="s">
        <v>129</v>
      </c>
      <c r="BM2687" s="22" t="str">
        <f ca="1">+IF(Tabla1[[#This Row],[FECHA INGRESO]]&gt;=44986,IF((TODAY()-Tabla1[[#This Row],[FECHA INGRESO]])&gt;=50,"ALERTA","TODAVÍA FALTA"),"N/A")</f>
        <v>N/A</v>
      </c>
      <c r="BN2687" s="7">
        <f>IFERROR((_xlfn.DAYS(Tabla1[[#This Row],[FECHA INGRESO]],Tabla1[[#This Row],[FECHA RETIRO]]))/30,"")</f>
        <v>-3.3333333333333333E-2</v>
      </c>
    </row>
    <row r="2688" spans="1:66" x14ac:dyDescent="0.35">
      <c r="A2688" s="21">
        <v>1024491304</v>
      </c>
      <c r="B2688" s="22" t="s">
        <v>14863</v>
      </c>
      <c r="C2688" s="23">
        <v>44392</v>
      </c>
      <c r="D2688" s="23" t="s">
        <v>93</v>
      </c>
      <c r="E2688" s="23" t="s">
        <v>111</v>
      </c>
      <c r="F2688" s="23" t="s">
        <v>111</v>
      </c>
      <c r="G2688" s="24"/>
      <c r="H2688" s="24">
        <v>24107085131</v>
      </c>
      <c r="I2688" s="24" t="s">
        <v>95</v>
      </c>
      <c r="J2688" s="24">
        <f>DATEDIF(Tabla1[[#This Row],[FECHA DE NACIMIENTO]],Tabla1[[#This Row],[FECHA ACTUAL]],"Y")</f>
        <v>34</v>
      </c>
      <c r="K2688" s="24" t="s">
        <v>73</v>
      </c>
      <c r="L2688" s="24" t="s">
        <v>112</v>
      </c>
      <c r="M2688" s="24">
        <v>2</v>
      </c>
      <c r="N2688" s="24">
        <v>3</v>
      </c>
      <c r="O2688" s="24">
        <v>2</v>
      </c>
      <c r="P2688" s="24" t="s">
        <v>101</v>
      </c>
      <c r="Q2688" s="23">
        <v>32627</v>
      </c>
      <c r="R2688" s="24" t="s">
        <v>76</v>
      </c>
      <c r="S2688" s="25">
        <v>45119</v>
      </c>
      <c r="T2688" s="24"/>
      <c r="U2688" s="24">
        <v>3213921283</v>
      </c>
      <c r="V2688" s="33" t="s">
        <v>14864</v>
      </c>
      <c r="W2688" s="24" t="s">
        <v>14865</v>
      </c>
      <c r="X2688" s="24" t="s">
        <v>14866</v>
      </c>
      <c r="Y2688" s="24" t="s">
        <v>14867</v>
      </c>
      <c r="Z2688" s="24" t="s">
        <v>117</v>
      </c>
      <c r="AA2688" s="24">
        <v>3103613973</v>
      </c>
      <c r="AB2688" s="24" t="s">
        <v>83</v>
      </c>
      <c r="AC2688" s="24" t="s">
        <v>101</v>
      </c>
      <c r="AD2688" s="24" t="e">
        <v>#REF!</v>
      </c>
      <c r="AE2688" s="26" t="s">
        <v>183</v>
      </c>
      <c r="AF2688" s="26"/>
      <c r="AG2688" s="26" t="s">
        <v>9231</v>
      </c>
      <c r="AH2688" s="27" t="s">
        <v>184</v>
      </c>
      <c r="AI2688" s="27" t="s">
        <v>10123</v>
      </c>
      <c r="AJ2688" s="27" t="s">
        <v>10123</v>
      </c>
      <c r="AK2688" s="24" t="s">
        <v>121</v>
      </c>
      <c r="AL2688" s="24" t="s">
        <v>7086</v>
      </c>
      <c r="AM2688" s="23">
        <v>44392</v>
      </c>
      <c r="AN2688" s="28">
        <v>1000000</v>
      </c>
      <c r="AO2688" s="28">
        <v>117172</v>
      </c>
      <c r="AP2688" s="24" t="s">
        <v>10596</v>
      </c>
      <c r="AQ2688" s="24">
        <v>0</v>
      </c>
      <c r="AR2688" s="24">
        <v>0</v>
      </c>
      <c r="AS2688" s="24">
        <v>0</v>
      </c>
      <c r="AT2688" s="24" t="e">
        <v>#N/A</v>
      </c>
      <c r="AU2688" s="24" t="e">
        <v>#N/A</v>
      </c>
      <c r="AV2688" s="24" t="e">
        <v>#N/A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v>0</v>
      </c>
      <c r="BE2688" s="24">
        <v>0</v>
      </c>
      <c r="BF2688" s="23"/>
      <c r="BG2688" s="23"/>
      <c r="BH2688" s="23">
        <v>44775</v>
      </c>
      <c r="BI2688" s="26" t="s">
        <v>466</v>
      </c>
      <c r="BJ2688" s="26" t="s">
        <v>6087</v>
      </c>
      <c r="BK2688" s="29">
        <v>0</v>
      </c>
      <c r="BL2688" s="24" t="s">
        <v>129</v>
      </c>
      <c r="BM2688" s="22" t="str">
        <f ca="1">+IF(Tabla1[[#This Row],[FECHA INGRESO]]&gt;=44986,IF((TODAY()-Tabla1[[#This Row],[FECHA INGRESO]])&gt;=50,"ALERTA","TODAVÍA FALTA"),"N/A")</f>
        <v>N/A</v>
      </c>
      <c r="BN2688" s="7">
        <f>IFERROR((_xlfn.DAYS(Tabla1[[#This Row],[FECHA INGRESO]],Tabla1[[#This Row],[FECHA RETIRO]]))/30,"")</f>
        <v>-12.766666666666667</v>
      </c>
    </row>
    <row r="2689" spans="1:66" x14ac:dyDescent="0.35">
      <c r="A2689" s="34">
        <v>1024588871</v>
      </c>
      <c r="B2689" s="22" t="s">
        <v>14868</v>
      </c>
      <c r="C2689" s="23">
        <v>44393</v>
      </c>
      <c r="D2689" s="23" t="s">
        <v>93</v>
      </c>
      <c r="E2689" s="24" t="s">
        <v>94</v>
      </c>
      <c r="F2689" s="23" t="s">
        <v>70</v>
      </c>
      <c r="G2689" s="24"/>
      <c r="H2689" s="24">
        <v>24107080299</v>
      </c>
      <c r="I2689" s="24" t="s">
        <v>95</v>
      </c>
      <c r="J2689" s="24">
        <f>DATEDIF(Tabla1[[#This Row],[FECHA DE NACIMIENTO]],Tabla1[[#This Row],[FECHA ACTUAL]],"Y")</f>
        <v>25</v>
      </c>
      <c r="K2689" s="24" t="s">
        <v>73</v>
      </c>
      <c r="L2689" s="24" t="s">
        <v>234</v>
      </c>
      <c r="M2689" s="24">
        <v>1</v>
      </c>
      <c r="N2689" s="24">
        <v>1</v>
      </c>
      <c r="O2689" s="24">
        <v>1</v>
      </c>
      <c r="P2689" s="24" t="s">
        <v>101</v>
      </c>
      <c r="Q2689" s="23">
        <v>35877</v>
      </c>
      <c r="R2689" s="24" t="s">
        <v>76</v>
      </c>
      <c r="S2689" s="25">
        <v>45119</v>
      </c>
      <c r="T2689" s="24"/>
      <c r="U2689" s="24">
        <v>3102428659</v>
      </c>
      <c r="V2689" s="33" t="s">
        <v>14869</v>
      </c>
      <c r="W2689" s="24" t="s">
        <v>14870</v>
      </c>
      <c r="X2689" s="24" t="s">
        <v>14871</v>
      </c>
      <c r="Y2689" s="24" t="s">
        <v>14872</v>
      </c>
      <c r="Z2689" s="24" t="s">
        <v>13889</v>
      </c>
      <c r="AA2689" s="24">
        <v>3136496455</v>
      </c>
      <c r="AB2689" s="24" t="s">
        <v>77</v>
      </c>
      <c r="AC2689" s="24" t="s">
        <v>77</v>
      </c>
      <c r="AD2689" s="24" t="s">
        <v>77</v>
      </c>
      <c r="AE2689" s="26" t="s">
        <v>183</v>
      </c>
      <c r="AF2689" s="26"/>
      <c r="AG2689" s="26"/>
      <c r="AH2689" s="27" t="s">
        <v>184</v>
      </c>
      <c r="AI2689" s="27" t="s">
        <v>487</v>
      </c>
      <c r="AJ2689" s="27" t="s">
        <v>487</v>
      </c>
      <c r="AK2689" s="24" t="s">
        <v>121</v>
      </c>
      <c r="AL2689" s="24" t="s">
        <v>7086</v>
      </c>
      <c r="AM2689" s="23">
        <v>44393</v>
      </c>
      <c r="AN2689" s="28">
        <v>908526</v>
      </c>
      <c r="AO2689" s="28">
        <v>106454</v>
      </c>
      <c r="AP2689" s="24" t="s">
        <v>13703</v>
      </c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>
        <v>0</v>
      </c>
      <c r="BE2689" s="24">
        <v>0</v>
      </c>
      <c r="BF2689" s="23"/>
      <c r="BG2689" s="23"/>
      <c r="BH2689" s="23">
        <v>44427</v>
      </c>
      <c r="BI2689" s="26" t="s">
        <v>466</v>
      </c>
      <c r="BJ2689" s="26" t="s">
        <v>5148</v>
      </c>
      <c r="BK2689" s="29">
        <v>0</v>
      </c>
      <c r="BL2689" s="24" t="s">
        <v>129</v>
      </c>
      <c r="BM2689" s="22" t="str">
        <f ca="1">+IF(Tabla1[[#This Row],[FECHA INGRESO]]&gt;=44986,IF((TODAY()-Tabla1[[#This Row],[FECHA INGRESO]])&gt;=50,"ALERTA","TODAVÍA FALTA"),"N/A")</f>
        <v>N/A</v>
      </c>
      <c r="BN2689" s="7">
        <f>IFERROR((_xlfn.DAYS(Tabla1[[#This Row],[FECHA INGRESO]],Tabla1[[#This Row],[FECHA RETIRO]]))/30,"")</f>
        <v>-1.1333333333333333</v>
      </c>
    </row>
    <row r="2690" spans="1:66" x14ac:dyDescent="0.35">
      <c r="A2690" s="34">
        <v>1000129716</v>
      </c>
      <c r="B2690" s="22" t="s">
        <v>14873</v>
      </c>
      <c r="C2690" s="23">
        <v>44393</v>
      </c>
      <c r="D2690" s="23" t="s">
        <v>266</v>
      </c>
      <c r="E2690" s="23" t="s">
        <v>69</v>
      </c>
      <c r="F2690" s="23" t="s">
        <v>70</v>
      </c>
      <c r="G2690" s="24"/>
      <c r="H2690" s="24">
        <v>24107080934</v>
      </c>
      <c r="I2690" s="24" t="s">
        <v>72</v>
      </c>
      <c r="J2690" s="24">
        <f>DATEDIF(Tabla1[[#This Row],[FECHA DE NACIMIENTO]],Tabla1[[#This Row],[FECHA ACTUAL]],"Y")</f>
        <v>20</v>
      </c>
      <c r="K2690" s="24" t="s">
        <v>96</v>
      </c>
      <c r="L2690" s="24" t="s">
        <v>112</v>
      </c>
      <c r="M2690" s="24">
        <v>0</v>
      </c>
      <c r="N2690" s="24">
        <v>0</v>
      </c>
      <c r="O2690" s="24">
        <v>2</v>
      </c>
      <c r="P2690" s="24" t="s">
        <v>101</v>
      </c>
      <c r="Q2690" s="23">
        <v>37616</v>
      </c>
      <c r="R2690" s="24" t="s">
        <v>76</v>
      </c>
      <c r="S2690" s="25">
        <v>45119</v>
      </c>
      <c r="T2690" s="24"/>
      <c r="U2690" s="24">
        <v>3183842131</v>
      </c>
      <c r="V2690" s="33" t="s">
        <v>14874</v>
      </c>
      <c r="W2690" s="24" t="s">
        <v>14875</v>
      </c>
      <c r="X2690" s="24" t="s">
        <v>14583</v>
      </c>
      <c r="Y2690" s="24" t="s">
        <v>14876</v>
      </c>
      <c r="Z2690" s="24" t="s">
        <v>117</v>
      </c>
      <c r="AA2690" s="24">
        <v>3168362931</v>
      </c>
      <c r="AB2690" s="24" t="s">
        <v>83</v>
      </c>
      <c r="AC2690" s="24" t="s">
        <v>83</v>
      </c>
      <c r="AD2690" s="24" t="e">
        <v>#REF!</v>
      </c>
      <c r="AE2690" s="26" t="s">
        <v>151</v>
      </c>
      <c r="AF2690" s="26"/>
      <c r="AG2690" s="26" t="s">
        <v>14877</v>
      </c>
      <c r="AH2690" s="27" t="s">
        <v>184</v>
      </c>
      <c r="AI2690" s="27" t="s">
        <v>3493</v>
      </c>
      <c r="AJ2690" s="27" t="s">
        <v>120</v>
      </c>
      <c r="AK2690" s="24" t="s">
        <v>121</v>
      </c>
      <c r="AL2690" s="24" t="s">
        <v>7086</v>
      </c>
      <c r="AM2690" s="23">
        <v>44393</v>
      </c>
      <c r="AN2690" s="28">
        <v>908526</v>
      </c>
      <c r="AO2690" s="28">
        <v>106454</v>
      </c>
      <c r="AP2690" s="24" t="s">
        <v>14732</v>
      </c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>
        <v>0</v>
      </c>
      <c r="BE2690" s="24">
        <v>0</v>
      </c>
      <c r="BF2690" s="23"/>
      <c r="BG2690" s="23"/>
      <c r="BH2690" s="23">
        <v>44530</v>
      </c>
      <c r="BI2690" s="26" t="s">
        <v>127</v>
      </c>
      <c r="BJ2690" s="26" t="s">
        <v>273</v>
      </c>
      <c r="BK2690" s="29">
        <v>0</v>
      </c>
      <c r="BL2690" s="24" t="s">
        <v>129</v>
      </c>
      <c r="BM2690" s="22" t="str">
        <f ca="1">+IF(Tabla1[[#This Row],[FECHA INGRESO]]&gt;=44986,IF((TODAY()-Tabla1[[#This Row],[FECHA INGRESO]])&gt;=50,"ALERTA","TODAVÍA FALTA"),"N/A")</f>
        <v>N/A</v>
      </c>
      <c r="BN2690" s="7">
        <f>IFERROR((_xlfn.DAYS(Tabla1[[#This Row],[FECHA INGRESO]],Tabla1[[#This Row],[FECHA RETIRO]]))/30,"")</f>
        <v>-4.5666666666666664</v>
      </c>
    </row>
    <row r="2691" spans="1:66" x14ac:dyDescent="0.35">
      <c r="A2691" s="21">
        <v>1037665066</v>
      </c>
      <c r="B2691" s="22" t="s">
        <v>14878</v>
      </c>
      <c r="C2691" s="23">
        <v>44396</v>
      </c>
      <c r="D2691" s="23" t="s">
        <v>582</v>
      </c>
      <c r="E2691" s="23" t="s">
        <v>111</v>
      </c>
      <c r="F2691" s="23" t="s">
        <v>70</v>
      </c>
      <c r="G2691" s="24"/>
      <c r="H2691" s="24">
        <v>24107137443</v>
      </c>
      <c r="I2691" s="24" t="s">
        <v>95</v>
      </c>
      <c r="J2691" s="24">
        <f>DATEDIF(Tabla1[[#This Row],[FECHA DE NACIMIENTO]],Tabla1[[#This Row],[FECHA ACTUAL]],"Y")</f>
        <v>24</v>
      </c>
      <c r="K2691" s="24" t="s">
        <v>96</v>
      </c>
      <c r="L2691" s="24" t="s">
        <v>112</v>
      </c>
      <c r="M2691" s="24">
        <v>0</v>
      </c>
      <c r="N2691" s="24">
        <v>0</v>
      </c>
      <c r="O2691" s="24">
        <v>2</v>
      </c>
      <c r="P2691" s="24" t="s">
        <v>101</v>
      </c>
      <c r="Q2691" s="23">
        <v>36109</v>
      </c>
      <c r="R2691" s="24" t="s">
        <v>1526</v>
      </c>
      <c r="S2691" s="25">
        <v>45119</v>
      </c>
      <c r="T2691" s="24"/>
      <c r="U2691" s="24">
        <v>3003777657</v>
      </c>
      <c r="V2691" s="33" t="s">
        <v>14879</v>
      </c>
      <c r="W2691" s="24" t="s">
        <v>14880</v>
      </c>
      <c r="X2691" s="24" t="s">
        <v>14881</v>
      </c>
      <c r="Y2691" s="24" t="s">
        <v>14882</v>
      </c>
      <c r="Z2691" s="24" t="s">
        <v>117</v>
      </c>
      <c r="AA2691" s="24">
        <v>3145690874</v>
      </c>
      <c r="AB2691" s="24" t="s">
        <v>77</v>
      </c>
      <c r="AC2691" s="24" t="s">
        <v>77</v>
      </c>
      <c r="AD2691" s="24" t="s">
        <v>77</v>
      </c>
      <c r="AE2691" s="26" t="s">
        <v>151</v>
      </c>
      <c r="AF2691" s="26"/>
      <c r="AG2691" s="26"/>
      <c r="AH2691" s="27" t="s">
        <v>184</v>
      </c>
      <c r="AI2691" s="27" t="s">
        <v>515</v>
      </c>
      <c r="AJ2691" s="27" t="s">
        <v>515</v>
      </c>
      <c r="AK2691" s="24" t="s">
        <v>121</v>
      </c>
      <c r="AL2691" s="24" t="s">
        <v>7086</v>
      </c>
      <c r="AM2691" s="23">
        <v>44396</v>
      </c>
      <c r="AN2691" s="28">
        <v>908526</v>
      </c>
      <c r="AO2691" s="28">
        <v>106454</v>
      </c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>
        <v>0</v>
      </c>
      <c r="BE2691" s="24">
        <v>0</v>
      </c>
      <c r="BF2691" s="23"/>
      <c r="BG2691" s="23"/>
      <c r="BH2691" s="23">
        <v>44512</v>
      </c>
      <c r="BI2691" s="26" t="s">
        <v>466</v>
      </c>
      <c r="BJ2691" s="26" t="s">
        <v>5148</v>
      </c>
      <c r="BK2691" s="29">
        <v>0</v>
      </c>
      <c r="BL2691" s="24" t="s">
        <v>129</v>
      </c>
      <c r="BM2691" s="22" t="str">
        <f ca="1">+IF(Tabla1[[#This Row],[FECHA INGRESO]]&gt;=44986,IF((TODAY()-Tabla1[[#This Row],[FECHA INGRESO]])&gt;=50,"ALERTA","TODAVÍA FALTA"),"N/A")</f>
        <v>N/A</v>
      </c>
      <c r="BN2691" s="7">
        <f>IFERROR((_xlfn.DAYS(Tabla1[[#This Row],[FECHA INGRESO]],Tabla1[[#This Row],[FECHA RETIRO]]))/30,"")</f>
        <v>-3.8666666666666667</v>
      </c>
    </row>
    <row r="2692" spans="1:66" x14ac:dyDescent="0.35">
      <c r="A2692" s="21">
        <v>1023974114</v>
      </c>
      <c r="B2692" s="22" t="s">
        <v>14883</v>
      </c>
      <c r="C2692" s="23">
        <v>44396</v>
      </c>
      <c r="D2692" s="23" t="s">
        <v>582</v>
      </c>
      <c r="E2692" s="24" t="s">
        <v>94</v>
      </c>
      <c r="F2692" s="23" t="s">
        <v>70</v>
      </c>
      <c r="G2692" s="24"/>
      <c r="H2692" s="24">
        <v>24107120902</v>
      </c>
      <c r="I2692" s="24" t="s">
        <v>95</v>
      </c>
      <c r="J2692" s="24">
        <f>DATEDIF(Tabla1[[#This Row],[FECHA DE NACIMIENTO]],Tabla1[[#This Row],[FECHA ACTUAL]],"Y")</f>
        <v>24</v>
      </c>
      <c r="K2692" s="24" t="s">
        <v>96</v>
      </c>
      <c r="L2692" s="24" t="s">
        <v>234</v>
      </c>
      <c r="M2692" s="24">
        <v>1</v>
      </c>
      <c r="N2692" s="24">
        <v>1</v>
      </c>
      <c r="O2692" s="24">
        <v>3</v>
      </c>
      <c r="P2692" s="24" t="s">
        <v>101</v>
      </c>
      <c r="Q2692" s="23">
        <v>36172</v>
      </c>
      <c r="R2692" s="24" t="s">
        <v>76</v>
      </c>
      <c r="S2692" s="25">
        <v>45119</v>
      </c>
      <c r="T2692" s="24"/>
      <c r="U2692" s="24">
        <v>3197119915</v>
      </c>
      <c r="V2692" s="33" t="s">
        <v>14884</v>
      </c>
      <c r="W2692" s="24" t="s">
        <v>14885</v>
      </c>
      <c r="X2692" s="24" t="s">
        <v>14886</v>
      </c>
      <c r="Y2692" s="24" t="s">
        <v>14887</v>
      </c>
      <c r="Z2692" s="24" t="s">
        <v>255</v>
      </c>
      <c r="AA2692" s="24">
        <v>3123775517</v>
      </c>
      <c r="AB2692" s="24" t="s">
        <v>83</v>
      </c>
      <c r="AC2692" s="24" t="s">
        <v>101</v>
      </c>
      <c r="AD2692" s="24" t="e">
        <v>#REF!</v>
      </c>
      <c r="AE2692" s="26" t="s">
        <v>183</v>
      </c>
      <c r="AF2692" s="26"/>
      <c r="AG2692" s="26" t="s">
        <v>2532</v>
      </c>
      <c r="AH2692" s="27" t="s">
        <v>3042</v>
      </c>
      <c r="AI2692" s="27" t="s">
        <v>9232</v>
      </c>
      <c r="AJ2692" s="27" t="s">
        <v>9317</v>
      </c>
      <c r="AK2692" s="24" t="s">
        <v>121</v>
      </c>
      <c r="AL2692" s="24" t="s">
        <v>7086</v>
      </c>
      <c r="AM2692" s="23">
        <v>44396</v>
      </c>
      <c r="AN2692" s="28">
        <v>1160000</v>
      </c>
      <c r="AO2692" s="28">
        <v>140606</v>
      </c>
      <c r="AP2692" s="24"/>
      <c r="AQ2692" s="24">
        <v>0</v>
      </c>
      <c r="AR2692" s="24">
        <v>0</v>
      </c>
      <c r="AS2692" s="24">
        <v>0</v>
      </c>
      <c r="AT2692" s="24">
        <v>0</v>
      </c>
      <c r="AU2692" s="24">
        <v>0</v>
      </c>
      <c r="AV2692" s="24">
        <v>0</v>
      </c>
      <c r="AW2692" s="24">
        <v>0</v>
      </c>
      <c r="AX2692" s="24">
        <v>0</v>
      </c>
      <c r="AY2692" s="24">
        <v>0</v>
      </c>
      <c r="AZ2692" s="24" t="s">
        <v>14215</v>
      </c>
      <c r="BA2692" s="24">
        <v>0</v>
      </c>
      <c r="BB2692" s="24">
        <v>0</v>
      </c>
      <c r="BC2692" s="24">
        <v>0</v>
      </c>
      <c r="BD2692" s="24">
        <v>0</v>
      </c>
      <c r="BE2692" s="24">
        <v>0</v>
      </c>
      <c r="BF2692" s="23"/>
      <c r="BG2692" s="23"/>
      <c r="BH2692" s="23">
        <v>44963</v>
      </c>
      <c r="BI2692" s="26" t="s">
        <v>466</v>
      </c>
      <c r="BJ2692" s="26" t="s">
        <v>6087</v>
      </c>
      <c r="BK2692" s="29">
        <v>0</v>
      </c>
      <c r="BL2692" s="24" t="s">
        <v>129</v>
      </c>
      <c r="BM2692" s="22" t="str">
        <f ca="1">+IF(Tabla1[[#This Row],[FECHA INGRESO]]&gt;=44986,IF((TODAY()-Tabla1[[#This Row],[FECHA INGRESO]])&gt;=50,"ALERTA","TODAVÍA FALTA"),"N/A")</f>
        <v>N/A</v>
      </c>
      <c r="BN2692" s="7">
        <f>IFERROR((_xlfn.DAYS(Tabla1[[#This Row],[FECHA INGRESO]],Tabla1[[#This Row],[FECHA RETIRO]]))/30,"")</f>
        <v>-18.899999999999999</v>
      </c>
    </row>
    <row r="2693" spans="1:66" x14ac:dyDescent="0.35">
      <c r="A2693" s="34">
        <v>1001205450</v>
      </c>
      <c r="B2693" s="22" t="s">
        <v>12016</v>
      </c>
      <c r="C2693" s="44">
        <v>44399</v>
      </c>
      <c r="D2693" s="23" t="s">
        <v>266</v>
      </c>
      <c r="E2693" s="23" t="s">
        <v>111</v>
      </c>
      <c r="F2693" s="23" t="s">
        <v>70</v>
      </c>
      <c r="G2693" s="36"/>
      <c r="H2693" s="36">
        <v>24099994529</v>
      </c>
      <c r="I2693" s="36" t="s">
        <v>95</v>
      </c>
      <c r="J2693" s="24">
        <f>DATEDIF(Tabla1[[#This Row],[FECHA DE NACIMIENTO]],Tabla1[[#This Row],[FECHA ACTUAL]],"Y")</f>
        <v>22</v>
      </c>
      <c r="K2693" s="36" t="s">
        <v>96</v>
      </c>
      <c r="L2693" s="24" t="s">
        <v>112</v>
      </c>
      <c r="M2693" s="36">
        <v>0</v>
      </c>
      <c r="N2693" s="36">
        <v>0</v>
      </c>
      <c r="O2693" s="36">
        <v>2</v>
      </c>
      <c r="P2693" s="36" t="s">
        <v>101</v>
      </c>
      <c r="Q2693" s="44">
        <v>37068</v>
      </c>
      <c r="R2693" s="24" t="s">
        <v>76</v>
      </c>
      <c r="S2693" s="25">
        <v>45119</v>
      </c>
      <c r="T2693" s="36"/>
      <c r="U2693" s="36">
        <v>3224459689</v>
      </c>
      <c r="V2693" s="33" t="s">
        <v>12017</v>
      </c>
      <c r="W2693" s="24" t="s">
        <v>12018</v>
      </c>
      <c r="X2693" s="36" t="s">
        <v>14888</v>
      </c>
      <c r="Y2693" s="36" t="s">
        <v>14889</v>
      </c>
      <c r="Z2693" s="24" t="s">
        <v>117</v>
      </c>
      <c r="AA2693" s="24">
        <v>3134755763</v>
      </c>
      <c r="AB2693" s="24" t="s">
        <v>101</v>
      </c>
      <c r="AC2693" s="24" t="s">
        <v>101</v>
      </c>
      <c r="AD2693" s="24" t="e">
        <v>#REF!</v>
      </c>
      <c r="AE2693" s="26" t="s">
        <v>102</v>
      </c>
      <c r="AF2693" s="26" t="s">
        <v>103</v>
      </c>
      <c r="AG2693" s="26" t="s">
        <v>2532</v>
      </c>
      <c r="AH2693" s="27" t="s">
        <v>184</v>
      </c>
      <c r="AI2693" s="27" t="s">
        <v>10123</v>
      </c>
      <c r="AJ2693" s="27" t="s">
        <v>10123</v>
      </c>
      <c r="AK2693" s="24" t="s">
        <v>121</v>
      </c>
      <c r="AL2693" s="24" t="s">
        <v>7086</v>
      </c>
      <c r="AM2693" s="23">
        <v>44399</v>
      </c>
      <c r="AN2693" s="28">
        <v>1000000</v>
      </c>
      <c r="AO2693" s="28">
        <v>117172</v>
      </c>
      <c r="AP2693" s="24" t="s">
        <v>11478</v>
      </c>
      <c r="AQ2693" s="24">
        <v>0</v>
      </c>
      <c r="AR2693" s="24">
        <v>0</v>
      </c>
      <c r="AS2693" s="24">
        <v>0</v>
      </c>
      <c r="AT2693" s="24">
        <v>0</v>
      </c>
      <c r="AU2693" s="24">
        <v>0</v>
      </c>
      <c r="AV2693" s="24">
        <v>0</v>
      </c>
      <c r="AW2693" s="24">
        <v>71</v>
      </c>
      <c r="AX2693" s="24">
        <v>0</v>
      </c>
      <c r="AY2693" s="24">
        <v>0</v>
      </c>
      <c r="AZ2693" s="24">
        <v>0</v>
      </c>
      <c r="BA2693" s="24">
        <v>0</v>
      </c>
      <c r="BB2693" s="24">
        <v>0</v>
      </c>
      <c r="BC2693" s="24">
        <v>0</v>
      </c>
      <c r="BD2693" s="24">
        <v>0</v>
      </c>
      <c r="BE2693" s="24">
        <v>0</v>
      </c>
      <c r="BF2693" s="23"/>
      <c r="BG2693" s="23"/>
      <c r="BH2693" s="23">
        <v>44620</v>
      </c>
      <c r="BI2693" s="26" t="s">
        <v>466</v>
      </c>
      <c r="BJ2693" s="26" t="s">
        <v>5148</v>
      </c>
      <c r="BK2693" s="29">
        <v>0</v>
      </c>
      <c r="BL2693" s="24" t="s">
        <v>129</v>
      </c>
      <c r="BM2693" s="22" t="str">
        <f ca="1">+IF(Tabla1[[#This Row],[FECHA INGRESO]]&gt;=44986,IF((TODAY()-Tabla1[[#This Row],[FECHA INGRESO]])&gt;=50,"ALERTA","TODAVÍA FALTA"),"N/A")</f>
        <v>N/A</v>
      </c>
      <c r="BN2693" s="7">
        <f>IFERROR((_xlfn.DAYS(Tabla1[[#This Row],[FECHA INGRESO]],Tabla1[[#This Row],[FECHA RETIRO]]))/30,"")</f>
        <v>-7.3666666666666663</v>
      </c>
    </row>
    <row r="2694" spans="1:66" x14ac:dyDescent="0.35">
      <c r="A2694" s="34">
        <v>1022352195</v>
      </c>
      <c r="B2694" s="22" t="s">
        <v>9196</v>
      </c>
      <c r="C2694" s="23">
        <v>44399</v>
      </c>
      <c r="D2694" s="23" t="s">
        <v>93</v>
      </c>
      <c r="E2694" s="23" t="s">
        <v>111</v>
      </c>
      <c r="F2694" s="23" t="s">
        <v>70</v>
      </c>
      <c r="G2694" s="24"/>
      <c r="H2694" s="24">
        <v>24091986113</v>
      </c>
      <c r="I2694" s="24" t="s">
        <v>95</v>
      </c>
      <c r="J2694" s="24">
        <f>DATEDIF(Tabla1[[#This Row],[FECHA DE NACIMIENTO]],Tabla1[[#This Row],[FECHA ACTUAL]],"Y")</f>
        <v>34</v>
      </c>
      <c r="K2694" s="24" t="s">
        <v>73</v>
      </c>
      <c r="L2694" s="24" t="s">
        <v>112</v>
      </c>
      <c r="M2694" s="24">
        <v>1</v>
      </c>
      <c r="N2694" s="24">
        <v>1</v>
      </c>
      <c r="O2694" s="24">
        <v>2</v>
      </c>
      <c r="P2694" s="24" t="s">
        <v>101</v>
      </c>
      <c r="Q2694" s="23">
        <v>32359</v>
      </c>
      <c r="R2694" s="24" t="s">
        <v>76</v>
      </c>
      <c r="S2694" s="25">
        <v>45119</v>
      </c>
      <c r="T2694" s="24">
        <v>7293452</v>
      </c>
      <c r="U2694" s="24">
        <v>3106975514</v>
      </c>
      <c r="V2694" s="33" t="s">
        <v>9197</v>
      </c>
      <c r="W2694" s="24" t="s">
        <v>14890</v>
      </c>
      <c r="X2694" s="24" t="s">
        <v>7158</v>
      </c>
      <c r="Y2694" s="24" t="s">
        <v>9199</v>
      </c>
      <c r="Z2694" s="24" t="s">
        <v>117</v>
      </c>
      <c r="AA2694" s="24">
        <v>7293452</v>
      </c>
      <c r="AB2694" s="24" t="s">
        <v>77</v>
      </c>
      <c r="AC2694" s="24" t="s">
        <v>77</v>
      </c>
      <c r="AD2694" s="24" t="s">
        <v>77</v>
      </c>
      <c r="AE2694" s="26" t="s">
        <v>151</v>
      </c>
      <c r="AF2694" s="26"/>
      <c r="AG2694" s="26"/>
      <c r="AH2694" s="27" t="s">
        <v>184</v>
      </c>
      <c r="AI2694" s="27" t="s">
        <v>9232</v>
      </c>
      <c r="AJ2694" s="27" t="s">
        <v>14041</v>
      </c>
      <c r="AK2694" s="24" t="s">
        <v>121</v>
      </c>
      <c r="AL2694" s="24" t="s">
        <v>7086</v>
      </c>
      <c r="AM2694" s="23">
        <v>44399</v>
      </c>
      <c r="AN2694" s="28">
        <v>908526</v>
      </c>
      <c r="AO2694" s="28">
        <v>106454</v>
      </c>
      <c r="AP2694" s="24" t="s">
        <v>9200</v>
      </c>
      <c r="AQ2694" s="24"/>
      <c r="AR2694" s="24"/>
      <c r="AS2694" s="24"/>
      <c r="AT2694" s="24" t="e">
        <v>#N/A</v>
      </c>
      <c r="AU2694" s="24" t="e">
        <v>#N/A</v>
      </c>
      <c r="AV2694" s="24" t="e">
        <v>#N/A</v>
      </c>
      <c r="AW2694" s="24"/>
      <c r="AX2694" s="24"/>
      <c r="AY2694" s="24"/>
      <c r="AZ2694" s="24"/>
      <c r="BA2694" s="24"/>
      <c r="BB2694" s="24"/>
      <c r="BC2694" s="24"/>
      <c r="BD2694" s="24">
        <v>0</v>
      </c>
      <c r="BE2694" s="24">
        <v>0</v>
      </c>
      <c r="BF2694" s="23"/>
      <c r="BG2694" s="23"/>
      <c r="BH2694" s="23">
        <v>44469</v>
      </c>
      <c r="BI2694" s="26" t="s">
        <v>466</v>
      </c>
      <c r="BJ2694" s="26" t="s">
        <v>5148</v>
      </c>
      <c r="BK2694" s="29">
        <v>0</v>
      </c>
      <c r="BL2694" s="24" t="s">
        <v>129</v>
      </c>
      <c r="BM2694" s="22" t="str">
        <f ca="1">+IF(Tabla1[[#This Row],[FECHA INGRESO]]&gt;=44986,IF((TODAY()-Tabla1[[#This Row],[FECHA INGRESO]])&gt;=50,"ALERTA","TODAVÍA FALTA"),"N/A")</f>
        <v>N/A</v>
      </c>
      <c r="BN2694" s="7">
        <f>IFERROR((_xlfn.DAYS(Tabla1[[#This Row],[FECHA INGRESO]],Tabla1[[#This Row],[FECHA RETIRO]]))/30,"")</f>
        <v>-2.3333333333333335</v>
      </c>
    </row>
    <row r="2695" spans="1:66" x14ac:dyDescent="0.35">
      <c r="A2695" s="34">
        <v>53094677</v>
      </c>
      <c r="B2695" s="22" t="s">
        <v>14891</v>
      </c>
      <c r="C2695" s="23">
        <v>44399</v>
      </c>
      <c r="D2695" s="23" t="s">
        <v>11633</v>
      </c>
      <c r="E2695" s="23" t="s">
        <v>111</v>
      </c>
      <c r="F2695" s="23" t="s">
        <v>70</v>
      </c>
      <c r="G2695" s="24"/>
      <c r="H2695" s="24">
        <v>24104058736</v>
      </c>
      <c r="I2695" s="24" t="s">
        <v>95</v>
      </c>
      <c r="J2695" s="24">
        <f>DATEDIF(Tabla1[[#This Row],[FECHA DE NACIMIENTO]],Tabla1[[#This Row],[FECHA ACTUAL]],"Y")</f>
        <v>37</v>
      </c>
      <c r="K2695" s="24" t="s">
        <v>73</v>
      </c>
      <c r="L2695" s="24" t="s">
        <v>112</v>
      </c>
      <c r="M2695" s="24">
        <v>1</v>
      </c>
      <c r="N2695" s="24">
        <v>2</v>
      </c>
      <c r="O2695" s="24">
        <v>3</v>
      </c>
      <c r="P2695" s="24" t="s">
        <v>101</v>
      </c>
      <c r="Q2695" s="23">
        <v>31289</v>
      </c>
      <c r="R2695" s="24" t="s">
        <v>76</v>
      </c>
      <c r="S2695" s="25">
        <v>45119</v>
      </c>
      <c r="T2695" s="24"/>
      <c r="U2695" s="24">
        <v>3504246225</v>
      </c>
      <c r="V2695" s="33" t="s">
        <v>14892</v>
      </c>
      <c r="W2695" s="24" t="s">
        <v>14893</v>
      </c>
      <c r="X2695" s="24" t="s">
        <v>730</v>
      </c>
      <c r="Y2695" s="24" t="s">
        <v>14894</v>
      </c>
      <c r="Z2695" s="24" t="s">
        <v>285</v>
      </c>
      <c r="AA2695" s="24">
        <v>3166522187</v>
      </c>
      <c r="AB2695" s="24" t="s">
        <v>77</v>
      </c>
      <c r="AC2695" s="24" t="s">
        <v>77</v>
      </c>
      <c r="AD2695" s="24" t="s">
        <v>77</v>
      </c>
      <c r="AE2695" s="26" t="s">
        <v>151</v>
      </c>
      <c r="AF2695" s="26"/>
      <c r="AG2695" s="26"/>
      <c r="AH2695" s="27" t="s">
        <v>3042</v>
      </c>
      <c r="AI2695" s="27" t="s">
        <v>461</v>
      </c>
      <c r="AJ2695" s="27" t="s">
        <v>461</v>
      </c>
      <c r="AK2695" s="24" t="s">
        <v>121</v>
      </c>
      <c r="AL2695" s="24" t="s">
        <v>7086</v>
      </c>
      <c r="AM2695" s="23">
        <v>44399</v>
      </c>
      <c r="AN2695" s="28">
        <v>908526</v>
      </c>
      <c r="AO2695" s="28">
        <v>106454</v>
      </c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>
        <v>0</v>
      </c>
      <c r="BE2695" s="24">
        <v>0</v>
      </c>
      <c r="BF2695" s="23"/>
      <c r="BG2695" s="23"/>
      <c r="BH2695" s="23">
        <v>44401</v>
      </c>
      <c r="BI2695" s="26" t="s">
        <v>466</v>
      </c>
      <c r="BJ2695" s="26" t="s">
        <v>5148</v>
      </c>
      <c r="BK2695" s="29">
        <v>0</v>
      </c>
      <c r="BL2695" s="24" t="s">
        <v>129</v>
      </c>
      <c r="BM2695" s="22" t="str">
        <f ca="1">+IF(Tabla1[[#This Row],[FECHA INGRESO]]&gt;=44986,IF((TODAY()-Tabla1[[#This Row],[FECHA INGRESO]])&gt;=50,"ALERTA","TODAVÍA FALTA"),"N/A")</f>
        <v>N/A</v>
      </c>
      <c r="BN2695" s="7">
        <f>IFERROR((_xlfn.DAYS(Tabla1[[#This Row],[FECHA INGRESO]],Tabla1[[#This Row],[FECHA RETIRO]]))/30,"")</f>
        <v>-6.6666666666666666E-2</v>
      </c>
    </row>
    <row r="2696" spans="1:66" x14ac:dyDescent="0.35">
      <c r="A2696" s="21">
        <v>1001329045</v>
      </c>
      <c r="B2696" s="22" t="s">
        <v>11999</v>
      </c>
      <c r="C2696" s="23">
        <v>44399</v>
      </c>
      <c r="D2696" s="23" t="s">
        <v>188</v>
      </c>
      <c r="E2696" s="23" t="s">
        <v>111</v>
      </c>
      <c r="F2696" s="23" t="s">
        <v>70</v>
      </c>
      <c r="G2696" s="24"/>
      <c r="H2696" s="24">
        <v>24099930626</v>
      </c>
      <c r="I2696" s="24" t="s">
        <v>95</v>
      </c>
      <c r="J2696" s="24">
        <f>DATEDIF(Tabla1[[#This Row],[FECHA DE NACIMIENTO]],Tabla1[[#This Row],[FECHA ACTUAL]],"Y")</f>
        <v>21</v>
      </c>
      <c r="K2696" s="24" t="s">
        <v>73</v>
      </c>
      <c r="L2696" s="24" t="s">
        <v>112</v>
      </c>
      <c r="M2696" s="24">
        <v>0</v>
      </c>
      <c r="N2696" s="24">
        <v>0</v>
      </c>
      <c r="O2696" s="24">
        <v>2</v>
      </c>
      <c r="P2696" s="24" t="s">
        <v>101</v>
      </c>
      <c r="Q2696" s="23">
        <v>37314</v>
      </c>
      <c r="R2696" s="24" t="s">
        <v>76</v>
      </c>
      <c r="S2696" s="25">
        <v>45119</v>
      </c>
      <c r="T2696" s="24">
        <v>7234424</v>
      </c>
      <c r="U2696" s="24">
        <v>3117016654</v>
      </c>
      <c r="V2696" s="33" t="s">
        <v>12000</v>
      </c>
      <c r="W2696" s="24" t="s">
        <v>12001</v>
      </c>
      <c r="X2696" s="24" t="s">
        <v>13405</v>
      </c>
      <c r="Y2696" s="24" t="s">
        <v>14895</v>
      </c>
      <c r="Z2696" s="24" t="s">
        <v>117</v>
      </c>
      <c r="AA2696" s="24">
        <v>3213688465</v>
      </c>
      <c r="AB2696" s="24" t="s">
        <v>101</v>
      </c>
      <c r="AC2696" s="24" t="s">
        <v>101</v>
      </c>
      <c r="AD2696" s="24" t="e">
        <v>#REF!</v>
      </c>
      <c r="AE2696" s="26" t="s">
        <v>194</v>
      </c>
      <c r="AF2696" s="26" t="s">
        <v>395</v>
      </c>
      <c r="AG2696" s="26" t="s">
        <v>75</v>
      </c>
      <c r="AH2696" s="27" t="s">
        <v>955</v>
      </c>
      <c r="AI2696" s="27" t="s">
        <v>1612</v>
      </c>
      <c r="AJ2696" s="27" t="s">
        <v>487</v>
      </c>
      <c r="AK2696" s="24" t="s">
        <v>121</v>
      </c>
      <c r="AL2696" s="24" t="s">
        <v>7086</v>
      </c>
      <c r="AM2696" s="23">
        <v>44399</v>
      </c>
      <c r="AN2696" s="28">
        <v>1160000</v>
      </c>
      <c r="AO2696" s="28">
        <v>140606</v>
      </c>
      <c r="AP2696" s="24">
        <v>0</v>
      </c>
      <c r="AQ2696" s="24">
        <v>0</v>
      </c>
      <c r="AR2696" s="24">
        <v>0</v>
      </c>
      <c r="AS2696" s="24">
        <v>0</v>
      </c>
      <c r="AT2696" s="24">
        <v>0</v>
      </c>
      <c r="AU2696" s="24">
        <v>0</v>
      </c>
      <c r="AV2696" s="24">
        <v>0</v>
      </c>
      <c r="AW2696" s="24">
        <v>0</v>
      </c>
      <c r="AX2696" s="24">
        <v>0</v>
      </c>
      <c r="AY2696" s="24" t="s">
        <v>8805</v>
      </c>
      <c r="AZ2696" s="24">
        <v>0</v>
      </c>
      <c r="BA2696" s="24">
        <v>0</v>
      </c>
      <c r="BB2696" s="24">
        <v>0</v>
      </c>
      <c r="BC2696" s="24">
        <v>0</v>
      </c>
      <c r="BD2696" s="24">
        <v>0</v>
      </c>
      <c r="BE2696" s="24">
        <v>0</v>
      </c>
      <c r="BF2696" s="23"/>
      <c r="BG2696" s="23"/>
      <c r="BH2696" s="23" t="s">
        <v>75</v>
      </c>
      <c r="BI2696" s="26">
        <v>0</v>
      </c>
      <c r="BJ2696" s="26">
        <v>0</v>
      </c>
      <c r="BK2696" s="29">
        <v>0</v>
      </c>
      <c r="BL2696" s="24" t="s">
        <v>91</v>
      </c>
      <c r="BM2696" s="22" t="str">
        <f ca="1">+IF(Tabla1[[#This Row],[FECHA INGRESO]]&gt;=44986,IF((TODAY()-Tabla1[[#This Row],[FECHA INGRESO]])&gt;=50,"ALERTA","TODAVÍA FALTA"),"N/A")</f>
        <v>N/A</v>
      </c>
      <c r="BN2696" s="7" t="str">
        <f>IFERROR((_xlfn.DAYS(Tabla1[[#This Row],[FECHA INGRESO]],Tabla1[[#This Row],[FECHA RETIRO]]))/30,"")</f>
        <v/>
      </c>
    </row>
    <row r="2697" spans="1:66" x14ac:dyDescent="0.35">
      <c r="A2697" s="21">
        <v>1015437462</v>
      </c>
      <c r="B2697" s="22" t="s">
        <v>14896</v>
      </c>
      <c r="C2697" s="23">
        <v>44399</v>
      </c>
      <c r="D2697" s="23" t="s">
        <v>266</v>
      </c>
      <c r="E2697" s="24" t="s">
        <v>94</v>
      </c>
      <c r="F2697" s="23" t="s">
        <v>70</v>
      </c>
      <c r="G2697" s="24"/>
      <c r="H2697" s="24">
        <v>24107178413</v>
      </c>
      <c r="I2697" s="24" t="s">
        <v>72</v>
      </c>
      <c r="J2697" s="24">
        <f>DATEDIF(Tabla1[[#This Row],[FECHA DE NACIMIENTO]],Tabla1[[#This Row],[FECHA ACTUAL]],"Y")</f>
        <v>30</v>
      </c>
      <c r="K2697" s="24" t="s">
        <v>73</v>
      </c>
      <c r="L2697" s="24" t="s">
        <v>234</v>
      </c>
      <c r="M2697" s="24">
        <v>1</v>
      </c>
      <c r="N2697" s="24">
        <v>2</v>
      </c>
      <c r="O2697" s="24">
        <v>2</v>
      </c>
      <c r="P2697" s="24" t="s">
        <v>101</v>
      </c>
      <c r="Q2697" s="23">
        <v>34036</v>
      </c>
      <c r="R2697" s="24" t="s">
        <v>76</v>
      </c>
      <c r="S2697" s="25">
        <v>45119</v>
      </c>
      <c r="T2697" s="24"/>
      <c r="U2697" s="24">
        <v>3107542491</v>
      </c>
      <c r="V2697" s="33" t="s">
        <v>14897</v>
      </c>
      <c r="W2697" s="24" t="s">
        <v>14898</v>
      </c>
      <c r="X2697" s="24" t="s">
        <v>14899</v>
      </c>
      <c r="Y2697" s="24" t="s">
        <v>14900</v>
      </c>
      <c r="Z2697" s="24" t="s">
        <v>14901</v>
      </c>
      <c r="AA2697" s="24">
        <v>3143997857</v>
      </c>
      <c r="AB2697" s="24" t="s">
        <v>83</v>
      </c>
      <c r="AC2697" s="24" t="s">
        <v>83</v>
      </c>
      <c r="AD2697" s="24" t="e">
        <v>#REF!</v>
      </c>
      <c r="AE2697" s="26" t="s">
        <v>151</v>
      </c>
      <c r="AF2697" s="26"/>
      <c r="AG2697" s="26">
        <v>0</v>
      </c>
      <c r="AH2697" s="27" t="s">
        <v>184</v>
      </c>
      <c r="AI2697" s="27" t="s">
        <v>120</v>
      </c>
      <c r="AJ2697" s="27" t="s">
        <v>120</v>
      </c>
      <c r="AK2697" s="24" t="s">
        <v>121</v>
      </c>
      <c r="AL2697" s="24" t="s">
        <v>7086</v>
      </c>
      <c r="AM2697" s="23">
        <v>44399</v>
      </c>
      <c r="AN2697" s="28">
        <v>1000000</v>
      </c>
      <c r="AO2697" s="28">
        <v>117172</v>
      </c>
      <c r="AP2697" s="24">
        <v>0</v>
      </c>
      <c r="AQ2697" s="24">
        <v>0</v>
      </c>
      <c r="AR2697" s="24">
        <v>0</v>
      </c>
      <c r="AS2697" s="24">
        <v>0</v>
      </c>
      <c r="AT2697" s="24">
        <v>0</v>
      </c>
      <c r="AU2697" s="24">
        <v>0</v>
      </c>
      <c r="AV2697" s="24">
        <v>0</v>
      </c>
      <c r="AW2697" s="24">
        <v>0</v>
      </c>
      <c r="AX2697" s="24">
        <v>0</v>
      </c>
      <c r="AY2697" s="24">
        <v>0</v>
      </c>
      <c r="AZ2697" s="24">
        <v>0</v>
      </c>
      <c r="BA2697" s="24">
        <v>0</v>
      </c>
      <c r="BB2697" s="24">
        <v>0</v>
      </c>
      <c r="BC2697" s="24">
        <v>0</v>
      </c>
      <c r="BD2697" s="24">
        <v>0</v>
      </c>
      <c r="BE2697" s="24">
        <v>0</v>
      </c>
      <c r="BF2697" s="23"/>
      <c r="BG2697" s="23"/>
      <c r="BH2697" s="23">
        <v>44912</v>
      </c>
      <c r="BI2697" s="26" t="s">
        <v>466</v>
      </c>
      <c r="BJ2697" s="26" t="s">
        <v>4052</v>
      </c>
      <c r="BK2697" s="29">
        <v>0</v>
      </c>
      <c r="BL2697" s="24" t="s">
        <v>129</v>
      </c>
      <c r="BM2697" s="22" t="str">
        <f ca="1">+IF(Tabla1[[#This Row],[FECHA INGRESO]]&gt;=44986,IF((TODAY()-Tabla1[[#This Row],[FECHA INGRESO]])&gt;=50,"ALERTA","TODAVÍA FALTA"),"N/A")</f>
        <v>N/A</v>
      </c>
      <c r="BN2697" s="7">
        <f>IFERROR((_xlfn.DAYS(Tabla1[[#This Row],[FECHA INGRESO]],Tabla1[[#This Row],[FECHA RETIRO]]))/30,"")</f>
        <v>-17.100000000000001</v>
      </c>
    </row>
    <row r="2698" spans="1:66" x14ac:dyDescent="0.35">
      <c r="A2698" s="21">
        <v>1033809336</v>
      </c>
      <c r="B2698" s="22" t="s">
        <v>14902</v>
      </c>
      <c r="C2698" s="23">
        <v>44400</v>
      </c>
      <c r="D2698" s="23" t="s">
        <v>266</v>
      </c>
      <c r="E2698" s="23" t="s">
        <v>111</v>
      </c>
      <c r="F2698" s="23" t="s">
        <v>70</v>
      </c>
      <c r="G2698" s="24"/>
      <c r="H2698" s="24">
        <v>24107218342</v>
      </c>
      <c r="I2698" s="24" t="s">
        <v>95</v>
      </c>
      <c r="J2698" s="24">
        <f>DATEDIF(Tabla1[[#This Row],[FECHA DE NACIMIENTO]],Tabla1[[#This Row],[FECHA ACTUAL]],"Y")</f>
        <v>24</v>
      </c>
      <c r="K2698" s="24" t="s">
        <v>96</v>
      </c>
      <c r="L2698" s="24" t="s">
        <v>112</v>
      </c>
      <c r="M2698" s="24">
        <v>0</v>
      </c>
      <c r="N2698" s="24">
        <v>0</v>
      </c>
      <c r="O2698" s="24">
        <v>3</v>
      </c>
      <c r="P2698" s="24" t="s">
        <v>101</v>
      </c>
      <c r="Q2698" s="23">
        <v>36033</v>
      </c>
      <c r="R2698" s="24" t="s">
        <v>76</v>
      </c>
      <c r="S2698" s="25">
        <v>45119</v>
      </c>
      <c r="T2698" s="24"/>
      <c r="U2698" s="24">
        <v>3217135947</v>
      </c>
      <c r="V2698" s="33" t="s">
        <v>14903</v>
      </c>
      <c r="W2698" s="24" t="s">
        <v>14904</v>
      </c>
      <c r="X2698" s="24" t="s">
        <v>14905</v>
      </c>
      <c r="Y2698" s="24" t="s">
        <v>14906</v>
      </c>
      <c r="Z2698" s="24" t="s">
        <v>285</v>
      </c>
      <c r="AA2698" s="24">
        <v>3152041203</v>
      </c>
      <c r="AB2698" s="24" t="s">
        <v>83</v>
      </c>
      <c r="AC2698" s="24" t="s">
        <v>83</v>
      </c>
      <c r="AD2698" s="24" t="e">
        <v>#REF!</v>
      </c>
      <c r="AE2698" s="26" t="s">
        <v>183</v>
      </c>
      <c r="AF2698" s="26" t="s">
        <v>103</v>
      </c>
      <c r="AG2698" s="26" t="s">
        <v>75</v>
      </c>
      <c r="AH2698" s="27" t="s">
        <v>184</v>
      </c>
      <c r="AI2698" s="27" t="s">
        <v>487</v>
      </c>
      <c r="AJ2698" s="27" t="s">
        <v>487</v>
      </c>
      <c r="AK2698" s="24" t="s">
        <v>121</v>
      </c>
      <c r="AL2698" s="24" t="s">
        <v>7086</v>
      </c>
      <c r="AM2698" s="23">
        <v>44400</v>
      </c>
      <c r="AN2698" s="28">
        <v>1000000</v>
      </c>
      <c r="AO2698" s="28">
        <v>117172</v>
      </c>
      <c r="AP2698" s="24">
        <v>0</v>
      </c>
      <c r="AQ2698" s="24">
        <v>0</v>
      </c>
      <c r="AR2698" s="24">
        <v>0</v>
      </c>
      <c r="AS2698" s="24">
        <v>0</v>
      </c>
      <c r="AT2698" s="24">
        <v>0</v>
      </c>
      <c r="AU2698" s="24">
        <v>0</v>
      </c>
      <c r="AV2698" s="24">
        <v>0</v>
      </c>
      <c r="AW2698" s="24">
        <v>0</v>
      </c>
      <c r="AX2698" s="24">
        <v>0</v>
      </c>
      <c r="AY2698" s="24">
        <v>0</v>
      </c>
      <c r="AZ2698" s="24">
        <v>0</v>
      </c>
      <c r="BA2698" s="24">
        <v>0</v>
      </c>
      <c r="BB2698" s="24">
        <v>0</v>
      </c>
      <c r="BC2698" s="24">
        <v>0</v>
      </c>
      <c r="BD2698" s="24">
        <v>0</v>
      </c>
      <c r="BE2698" s="24">
        <v>0</v>
      </c>
      <c r="BF2698" s="23"/>
      <c r="BG2698" s="23"/>
      <c r="BH2698" s="23">
        <v>44725</v>
      </c>
      <c r="BI2698" s="26" t="s">
        <v>466</v>
      </c>
      <c r="BJ2698" s="26" t="s">
        <v>14177</v>
      </c>
      <c r="BK2698" s="29">
        <v>0</v>
      </c>
      <c r="BL2698" s="24" t="s">
        <v>129</v>
      </c>
      <c r="BM2698" s="22" t="str">
        <f ca="1">+IF(Tabla1[[#This Row],[FECHA INGRESO]]&gt;=44986,IF((TODAY()-Tabla1[[#This Row],[FECHA INGRESO]])&gt;=50,"ALERTA","TODAVÍA FALTA"),"N/A")</f>
        <v>N/A</v>
      </c>
      <c r="BN2698" s="7">
        <f>IFERROR((_xlfn.DAYS(Tabla1[[#This Row],[FECHA INGRESO]],Tabla1[[#This Row],[FECHA RETIRO]]))/30,"")</f>
        <v>-10.833333333333334</v>
      </c>
    </row>
    <row r="2699" spans="1:66" x14ac:dyDescent="0.35">
      <c r="A2699" s="34">
        <v>1000972067</v>
      </c>
      <c r="B2699" s="22" t="s">
        <v>14907</v>
      </c>
      <c r="C2699" s="23">
        <v>44404</v>
      </c>
      <c r="D2699" s="23" t="s">
        <v>266</v>
      </c>
      <c r="E2699" s="24" t="s">
        <v>94</v>
      </c>
      <c r="F2699" s="23" t="s">
        <v>70</v>
      </c>
      <c r="G2699" s="24"/>
      <c r="H2699" s="24">
        <v>24107273279</v>
      </c>
      <c r="I2699" s="24" t="s">
        <v>95</v>
      </c>
      <c r="J2699" s="24">
        <f>DATEDIF(Tabla1[[#This Row],[FECHA DE NACIMIENTO]],Tabla1[[#This Row],[FECHA ACTUAL]],"Y")</f>
        <v>21</v>
      </c>
      <c r="K2699" s="24" t="s">
        <v>73</v>
      </c>
      <c r="L2699" s="24" t="s">
        <v>112</v>
      </c>
      <c r="M2699" s="24">
        <v>0</v>
      </c>
      <c r="N2699" s="24">
        <v>0</v>
      </c>
      <c r="O2699" s="24">
        <v>3</v>
      </c>
      <c r="P2699" s="24" t="s">
        <v>101</v>
      </c>
      <c r="Q2699" s="23">
        <v>37098</v>
      </c>
      <c r="R2699" s="24" t="s">
        <v>736</v>
      </c>
      <c r="S2699" s="25">
        <v>45119</v>
      </c>
      <c r="T2699" s="24">
        <v>8213094</v>
      </c>
      <c r="U2699" s="24">
        <v>3104382162</v>
      </c>
      <c r="V2699" s="33" t="s">
        <v>14908</v>
      </c>
      <c r="W2699" s="24" t="s">
        <v>14909</v>
      </c>
      <c r="X2699" s="24" t="s">
        <v>14910</v>
      </c>
      <c r="Y2699" s="24" t="s">
        <v>14911</v>
      </c>
      <c r="Z2699" s="24" t="s">
        <v>117</v>
      </c>
      <c r="AA2699" s="24">
        <v>3212030341</v>
      </c>
      <c r="AB2699" s="24" t="s">
        <v>101</v>
      </c>
      <c r="AC2699" s="24" t="s">
        <v>83</v>
      </c>
      <c r="AD2699" s="24" t="e">
        <v>#REF!</v>
      </c>
      <c r="AE2699" s="26" t="s">
        <v>194</v>
      </c>
      <c r="AF2699" s="26"/>
      <c r="AG2699" s="26"/>
      <c r="AH2699" s="27" t="s">
        <v>184</v>
      </c>
      <c r="AI2699" s="27" t="s">
        <v>11667</v>
      </c>
      <c r="AJ2699" s="27" t="s">
        <v>6347</v>
      </c>
      <c r="AK2699" s="24" t="s">
        <v>121</v>
      </c>
      <c r="AL2699" s="24" t="s">
        <v>7086</v>
      </c>
      <c r="AM2699" s="23">
        <v>44404</v>
      </c>
      <c r="AN2699" s="28">
        <v>1000000</v>
      </c>
      <c r="AO2699" s="28">
        <v>117172</v>
      </c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  <c r="BD2699" s="24">
        <v>0</v>
      </c>
      <c r="BE2699" s="24">
        <v>0</v>
      </c>
      <c r="BF2699" s="23"/>
      <c r="BG2699" s="23"/>
      <c r="BH2699" s="23">
        <v>44594</v>
      </c>
      <c r="BI2699" s="26" t="s">
        <v>466</v>
      </c>
      <c r="BJ2699" s="26" t="s">
        <v>14912</v>
      </c>
      <c r="BK2699" s="29">
        <v>0</v>
      </c>
      <c r="BL2699" s="24" t="s">
        <v>129</v>
      </c>
      <c r="BM2699" s="22" t="str">
        <f ca="1">+IF(Tabla1[[#This Row],[FECHA INGRESO]]&gt;=44986,IF((TODAY()-Tabla1[[#This Row],[FECHA INGRESO]])&gt;=50,"ALERTA","TODAVÍA FALTA"),"N/A")</f>
        <v>N/A</v>
      </c>
      <c r="BN2699" s="7">
        <f>IFERROR((_xlfn.DAYS(Tabla1[[#This Row],[FECHA INGRESO]],Tabla1[[#This Row],[FECHA RETIRO]]))/30,"")</f>
        <v>-6.333333333333333</v>
      </c>
    </row>
    <row r="2700" spans="1:66" x14ac:dyDescent="0.35">
      <c r="A2700" s="34">
        <v>1013675961</v>
      </c>
      <c r="B2700" s="22" t="s">
        <v>14913</v>
      </c>
      <c r="C2700" s="23">
        <v>44405</v>
      </c>
      <c r="D2700" s="23" t="s">
        <v>266</v>
      </c>
      <c r="E2700" s="23" t="s">
        <v>110</v>
      </c>
      <c r="F2700" s="23" t="s">
        <v>70</v>
      </c>
      <c r="G2700" s="24"/>
      <c r="H2700" s="24">
        <v>24075746902</v>
      </c>
      <c r="I2700" s="24" t="s">
        <v>95</v>
      </c>
      <c r="J2700" s="24">
        <f>DATEDIF(Tabla1[[#This Row],[FECHA DE NACIMIENTO]],Tabla1[[#This Row],[FECHA ACTUAL]],"Y")</f>
        <v>25</v>
      </c>
      <c r="K2700" s="24" t="s">
        <v>73</v>
      </c>
      <c r="L2700" s="24" t="s">
        <v>112</v>
      </c>
      <c r="M2700" s="24">
        <v>0</v>
      </c>
      <c r="N2700" s="24">
        <v>0</v>
      </c>
      <c r="O2700" s="24">
        <v>2</v>
      </c>
      <c r="P2700" s="24" t="s">
        <v>101</v>
      </c>
      <c r="Q2700" s="23">
        <v>35670</v>
      </c>
      <c r="R2700" s="24" t="s">
        <v>76</v>
      </c>
      <c r="S2700" s="25">
        <v>45119</v>
      </c>
      <c r="T2700" s="24"/>
      <c r="U2700" s="24">
        <v>3132261482</v>
      </c>
      <c r="V2700" s="33" t="s">
        <v>5857</v>
      </c>
      <c r="W2700" s="24" t="s">
        <v>14914</v>
      </c>
      <c r="X2700" s="24" t="s">
        <v>14556</v>
      </c>
      <c r="Y2700" s="24"/>
      <c r="Z2700" s="24"/>
      <c r="AA2700" s="24"/>
      <c r="AB2700" s="24" t="s">
        <v>77</v>
      </c>
      <c r="AC2700" s="24" t="s">
        <v>77</v>
      </c>
      <c r="AD2700" s="24" t="s">
        <v>77</v>
      </c>
      <c r="AE2700" s="26" t="s">
        <v>151</v>
      </c>
      <c r="AF2700" s="26"/>
      <c r="AG2700" s="26"/>
      <c r="AH2700" s="27" t="s">
        <v>3042</v>
      </c>
      <c r="AI2700" s="27" t="s">
        <v>9232</v>
      </c>
      <c r="AJ2700" s="27" t="s">
        <v>9317</v>
      </c>
      <c r="AK2700" s="24" t="s">
        <v>121</v>
      </c>
      <c r="AL2700" s="24" t="s">
        <v>7086</v>
      </c>
      <c r="AM2700" s="23">
        <v>44405</v>
      </c>
      <c r="AN2700" s="28">
        <v>908526</v>
      </c>
      <c r="AO2700" s="28">
        <v>106454</v>
      </c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>
        <v>0</v>
      </c>
      <c r="BE2700" s="24">
        <v>0</v>
      </c>
      <c r="BF2700" s="23"/>
      <c r="BG2700" s="23"/>
      <c r="BH2700" s="23">
        <v>44413</v>
      </c>
      <c r="BI2700" s="26" t="s">
        <v>466</v>
      </c>
      <c r="BJ2700" s="26" t="s">
        <v>5148</v>
      </c>
      <c r="BK2700" s="29">
        <v>0</v>
      </c>
      <c r="BL2700" s="24" t="s">
        <v>129</v>
      </c>
      <c r="BM2700" s="22" t="str">
        <f ca="1">+IF(Tabla1[[#This Row],[FECHA INGRESO]]&gt;=44986,IF((TODAY()-Tabla1[[#This Row],[FECHA INGRESO]])&gt;=50,"ALERTA","TODAVÍA FALTA"),"N/A")</f>
        <v>N/A</v>
      </c>
      <c r="BN2700" s="7">
        <f>IFERROR((_xlfn.DAYS(Tabla1[[#This Row],[FECHA INGRESO]],Tabla1[[#This Row],[FECHA RETIRO]]))/30,"")</f>
        <v>-0.26666666666666666</v>
      </c>
    </row>
    <row r="2701" spans="1:66" x14ac:dyDescent="0.35">
      <c r="A2701" s="21">
        <v>1004049380</v>
      </c>
      <c r="B2701" s="22" t="s">
        <v>14915</v>
      </c>
      <c r="C2701" s="23">
        <v>44405</v>
      </c>
      <c r="D2701" s="23" t="s">
        <v>131</v>
      </c>
      <c r="E2701" s="23" t="s">
        <v>69</v>
      </c>
      <c r="F2701" s="23" t="s">
        <v>70</v>
      </c>
      <c r="G2701" s="24"/>
      <c r="H2701" s="24">
        <v>24107315647</v>
      </c>
      <c r="I2701" s="24" t="s">
        <v>72</v>
      </c>
      <c r="J2701" s="24">
        <f>DATEDIF(Tabla1[[#This Row],[FECHA DE NACIMIENTO]],Tabla1[[#This Row],[FECHA ACTUAL]],"Y")</f>
        <v>22</v>
      </c>
      <c r="K2701" s="24" t="s">
        <v>73</v>
      </c>
      <c r="L2701" s="24" t="s">
        <v>112</v>
      </c>
      <c r="M2701" s="24">
        <v>0</v>
      </c>
      <c r="N2701" s="24">
        <v>0</v>
      </c>
      <c r="O2701" s="24">
        <v>2</v>
      </c>
      <c r="P2701" s="24" t="s">
        <v>101</v>
      </c>
      <c r="Q2701" s="23">
        <v>36724</v>
      </c>
      <c r="R2701" s="24" t="s">
        <v>76</v>
      </c>
      <c r="S2701" s="25">
        <v>45119</v>
      </c>
      <c r="T2701" s="24"/>
      <c r="U2701" s="24">
        <v>3227932182</v>
      </c>
      <c r="V2701" s="33" t="s">
        <v>14916</v>
      </c>
      <c r="W2701" s="24" t="s">
        <v>14917</v>
      </c>
      <c r="X2701" s="24" t="s">
        <v>14918</v>
      </c>
      <c r="Y2701" s="24" t="s">
        <v>14919</v>
      </c>
      <c r="Z2701" s="24" t="s">
        <v>255</v>
      </c>
      <c r="AA2701" s="24">
        <v>3124784045</v>
      </c>
      <c r="AB2701" s="24" t="s">
        <v>101</v>
      </c>
      <c r="AC2701" s="24" t="s">
        <v>101</v>
      </c>
      <c r="AD2701" s="24" t="e">
        <v>#REF!</v>
      </c>
      <c r="AE2701" s="26" t="s">
        <v>194</v>
      </c>
      <c r="AF2701" s="26"/>
      <c r="AG2701" s="26">
        <v>0</v>
      </c>
      <c r="AH2701" s="27" t="s">
        <v>14920</v>
      </c>
      <c r="AI2701" s="27" t="s">
        <v>421</v>
      </c>
      <c r="AJ2701" s="27" t="s">
        <v>421</v>
      </c>
      <c r="AK2701" s="24" t="s">
        <v>89</v>
      </c>
      <c r="AL2701" s="24" t="s">
        <v>90</v>
      </c>
      <c r="AM2701" s="23">
        <v>44405</v>
      </c>
      <c r="AN2701" s="28">
        <v>1160000</v>
      </c>
      <c r="AO2701" s="28">
        <v>140606</v>
      </c>
      <c r="AP2701" s="24">
        <v>0</v>
      </c>
      <c r="AQ2701" s="24">
        <v>0</v>
      </c>
      <c r="AR2701" s="24">
        <v>0</v>
      </c>
      <c r="AS2701" s="24">
        <v>0</v>
      </c>
      <c r="AT2701" s="24">
        <v>0</v>
      </c>
      <c r="AU2701" s="24">
        <v>0</v>
      </c>
      <c r="AV2701" s="24">
        <v>0</v>
      </c>
      <c r="AW2701" s="24">
        <v>0</v>
      </c>
      <c r="AX2701" s="24">
        <v>0</v>
      </c>
      <c r="AY2701" s="24">
        <v>0</v>
      </c>
      <c r="AZ2701" s="24">
        <v>0</v>
      </c>
      <c r="BA2701" s="24">
        <v>0</v>
      </c>
      <c r="BB2701" s="24">
        <v>0</v>
      </c>
      <c r="BC2701" s="24">
        <v>0</v>
      </c>
      <c r="BD2701" s="24">
        <v>0</v>
      </c>
      <c r="BE2701" s="24">
        <v>0</v>
      </c>
      <c r="BF2701" s="23"/>
      <c r="BG2701" s="23"/>
      <c r="BH2701" s="23" t="s">
        <v>75</v>
      </c>
      <c r="BI2701" s="26">
        <v>0</v>
      </c>
      <c r="BJ2701" s="26">
        <v>0</v>
      </c>
      <c r="BK2701" s="29">
        <v>0</v>
      </c>
      <c r="BL2701" s="24" t="s">
        <v>91</v>
      </c>
      <c r="BM2701" s="22" t="str">
        <f ca="1">+IF(Tabla1[[#This Row],[FECHA INGRESO]]&gt;=44986,IF((TODAY()-Tabla1[[#This Row],[FECHA INGRESO]])&gt;=50,"ALERTA","TODAVÍA FALTA"),"N/A")</f>
        <v>N/A</v>
      </c>
      <c r="BN2701" s="7" t="str">
        <f>IFERROR((_xlfn.DAYS(Tabla1[[#This Row],[FECHA INGRESO]],Tabla1[[#This Row],[FECHA RETIRO]]))/30,"")</f>
        <v/>
      </c>
    </row>
    <row r="2702" spans="1:66" x14ac:dyDescent="0.35">
      <c r="A2702" s="34">
        <v>1023953323</v>
      </c>
      <c r="B2702" s="22" t="s">
        <v>14921</v>
      </c>
      <c r="C2702" s="23">
        <v>44407</v>
      </c>
      <c r="D2702" s="23" t="s">
        <v>93</v>
      </c>
      <c r="E2702" s="23" t="s">
        <v>111</v>
      </c>
      <c r="F2702" s="23" t="s">
        <v>70</v>
      </c>
      <c r="G2702" s="24"/>
      <c r="H2702" s="24">
        <v>24107367237</v>
      </c>
      <c r="I2702" s="24" t="s">
        <v>95</v>
      </c>
      <c r="J2702" s="24">
        <f>DATEDIF(Tabla1[[#This Row],[FECHA DE NACIMIENTO]],Tabla1[[#This Row],[FECHA ACTUAL]],"Y")</f>
        <v>26</v>
      </c>
      <c r="K2702" s="24" t="s">
        <v>73</v>
      </c>
      <c r="L2702" s="24" t="s">
        <v>112</v>
      </c>
      <c r="M2702" s="24">
        <v>1</v>
      </c>
      <c r="N2702" s="24">
        <v>1</v>
      </c>
      <c r="O2702" s="24">
        <v>3</v>
      </c>
      <c r="P2702" s="24" t="s">
        <v>101</v>
      </c>
      <c r="Q2702" s="23">
        <v>35276</v>
      </c>
      <c r="R2702" s="24" t="s">
        <v>76</v>
      </c>
      <c r="S2702" s="25">
        <v>45119</v>
      </c>
      <c r="T2702" s="24"/>
      <c r="U2702" s="24">
        <v>3123918825</v>
      </c>
      <c r="V2702" s="33" t="s">
        <v>14922</v>
      </c>
      <c r="W2702" s="24" t="s">
        <v>14923</v>
      </c>
      <c r="X2702" s="24" t="s">
        <v>14924</v>
      </c>
      <c r="Y2702" s="24" t="s">
        <v>14925</v>
      </c>
      <c r="Z2702" s="24" t="s">
        <v>13448</v>
      </c>
      <c r="AA2702" s="24">
        <v>3118964572</v>
      </c>
      <c r="AB2702" s="24" t="s">
        <v>77</v>
      </c>
      <c r="AC2702" s="24" t="s">
        <v>77</v>
      </c>
      <c r="AD2702" s="24" t="s">
        <v>77</v>
      </c>
      <c r="AE2702" s="26" t="s">
        <v>183</v>
      </c>
      <c r="AF2702" s="26"/>
      <c r="AG2702" s="26"/>
      <c r="AH2702" s="27" t="s">
        <v>184</v>
      </c>
      <c r="AI2702" s="27" t="s">
        <v>487</v>
      </c>
      <c r="AJ2702" s="27" t="s">
        <v>487</v>
      </c>
      <c r="AK2702" s="24" t="s">
        <v>121</v>
      </c>
      <c r="AL2702" s="24" t="s">
        <v>7086</v>
      </c>
      <c r="AM2702" s="23">
        <v>44407</v>
      </c>
      <c r="AN2702" s="28">
        <v>908526</v>
      </c>
      <c r="AO2702" s="28">
        <v>106454</v>
      </c>
      <c r="AP2702" s="24" t="s">
        <v>14926</v>
      </c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  <c r="BD2702" s="24">
        <v>0</v>
      </c>
      <c r="BE2702" s="24">
        <v>0</v>
      </c>
      <c r="BF2702" s="23"/>
      <c r="BG2702" s="23"/>
      <c r="BH2702" s="23">
        <v>44454</v>
      </c>
      <c r="BI2702" s="26" t="s">
        <v>466</v>
      </c>
      <c r="BJ2702" s="26" t="s">
        <v>5148</v>
      </c>
      <c r="BK2702" s="29">
        <v>0</v>
      </c>
      <c r="BL2702" s="24" t="s">
        <v>129</v>
      </c>
      <c r="BM2702" s="22" t="str">
        <f ca="1">+IF(Tabla1[[#This Row],[FECHA INGRESO]]&gt;=44986,IF((TODAY()-Tabla1[[#This Row],[FECHA INGRESO]])&gt;=50,"ALERTA","TODAVÍA FALTA"),"N/A")</f>
        <v>N/A</v>
      </c>
      <c r="BN2702" s="7">
        <f>IFERROR((_xlfn.DAYS(Tabla1[[#This Row],[FECHA INGRESO]],Tabla1[[#This Row],[FECHA RETIRO]]))/30,"")</f>
        <v>-1.5666666666666667</v>
      </c>
    </row>
    <row r="2703" spans="1:66" x14ac:dyDescent="0.35">
      <c r="A2703" s="21">
        <v>1033809882</v>
      </c>
      <c r="B2703" s="22" t="s">
        <v>14927</v>
      </c>
      <c r="C2703" s="23">
        <v>44410</v>
      </c>
      <c r="D2703" s="23" t="s">
        <v>4008</v>
      </c>
      <c r="E2703" s="23" t="s">
        <v>77</v>
      </c>
      <c r="F2703" s="23" t="s">
        <v>77</v>
      </c>
      <c r="G2703" s="24"/>
      <c r="H2703" s="24">
        <v>24107506094</v>
      </c>
      <c r="I2703" s="24" t="s">
        <v>95</v>
      </c>
      <c r="J2703" s="24">
        <f>DATEDIF(Tabla1[[#This Row],[FECHA DE NACIMIENTO]],Tabla1[[#This Row],[FECHA ACTUAL]],"Y")</f>
        <v>24</v>
      </c>
      <c r="K2703" s="24" t="s">
        <v>320</v>
      </c>
      <c r="L2703" s="24" t="s">
        <v>234</v>
      </c>
      <c r="M2703" s="24">
        <v>2</v>
      </c>
      <c r="N2703" s="24">
        <v>2</v>
      </c>
      <c r="O2703" s="24">
        <v>1</v>
      </c>
      <c r="P2703" s="24" t="s">
        <v>101</v>
      </c>
      <c r="Q2703" s="23">
        <v>36033</v>
      </c>
      <c r="R2703" s="24" t="s">
        <v>76</v>
      </c>
      <c r="S2703" s="25">
        <v>45119</v>
      </c>
      <c r="T2703" s="24"/>
      <c r="U2703" s="24">
        <v>3222682538</v>
      </c>
      <c r="V2703" s="33" t="s">
        <v>14928</v>
      </c>
      <c r="W2703" s="24" t="s">
        <v>14929</v>
      </c>
      <c r="X2703" s="24" t="s">
        <v>12217</v>
      </c>
      <c r="Y2703" s="24" t="s">
        <v>14930</v>
      </c>
      <c r="Z2703" s="24" t="s">
        <v>82</v>
      </c>
      <c r="AA2703" s="24">
        <v>3232382768</v>
      </c>
      <c r="AB2703" s="24" t="s">
        <v>14379</v>
      </c>
      <c r="AC2703" s="24" t="s">
        <v>14379</v>
      </c>
      <c r="AD2703" s="24" t="e">
        <v>#REF!</v>
      </c>
      <c r="AE2703" s="26" t="s">
        <v>151</v>
      </c>
      <c r="AF2703" s="26"/>
      <c r="AG2703" s="26" t="s">
        <v>14931</v>
      </c>
      <c r="AH2703" s="27" t="s">
        <v>867</v>
      </c>
      <c r="AI2703" s="27" t="s">
        <v>398</v>
      </c>
      <c r="AJ2703" s="27" t="s">
        <v>398</v>
      </c>
      <c r="AK2703" s="24" t="s">
        <v>89</v>
      </c>
      <c r="AL2703" s="24" t="s">
        <v>868</v>
      </c>
      <c r="AM2703" s="23">
        <v>44410</v>
      </c>
      <c r="AN2703" s="28">
        <v>1160000</v>
      </c>
      <c r="AO2703" s="28">
        <v>0</v>
      </c>
      <c r="AP2703" s="24" t="s">
        <v>14932</v>
      </c>
      <c r="AQ2703" s="24">
        <v>0</v>
      </c>
      <c r="AR2703" s="24">
        <v>0</v>
      </c>
      <c r="AS2703" s="24">
        <v>0</v>
      </c>
      <c r="AT2703" s="24">
        <v>0</v>
      </c>
      <c r="AU2703" s="24">
        <v>0</v>
      </c>
      <c r="AV2703" s="24">
        <v>0</v>
      </c>
      <c r="AW2703" s="24">
        <v>0</v>
      </c>
      <c r="AX2703" s="24">
        <v>0</v>
      </c>
      <c r="AY2703" s="24">
        <v>0</v>
      </c>
      <c r="AZ2703" s="24">
        <v>0</v>
      </c>
      <c r="BA2703" s="24">
        <v>0</v>
      </c>
      <c r="BB2703" s="24">
        <v>0</v>
      </c>
      <c r="BC2703" s="24">
        <v>0</v>
      </c>
      <c r="BD2703" s="24">
        <v>0</v>
      </c>
      <c r="BE2703" s="24">
        <v>0</v>
      </c>
      <c r="BF2703" s="23"/>
      <c r="BG2703" s="23"/>
      <c r="BH2703" s="23">
        <v>45027</v>
      </c>
      <c r="BI2703" s="26" t="s">
        <v>10014</v>
      </c>
      <c r="BJ2703" s="26" t="s">
        <v>9706</v>
      </c>
      <c r="BK2703" s="29">
        <v>0</v>
      </c>
      <c r="BL2703" s="24" t="s">
        <v>129</v>
      </c>
      <c r="BM2703" s="22" t="str">
        <f ca="1">+IF(Tabla1[[#This Row],[FECHA INGRESO]]&gt;=44986,IF((TODAY()-Tabla1[[#This Row],[FECHA INGRESO]])&gt;=50,"ALERTA","TODAVÍA FALTA"),"N/A")</f>
        <v>N/A</v>
      </c>
      <c r="BN2703" s="7">
        <f>IFERROR((_xlfn.DAYS(Tabla1[[#This Row],[FECHA INGRESO]],Tabla1[[#This Row],[FECHA RETIRO]]))/30,"")</f>
        <v>-20.566666666666666</v>
      </c>
    </row>
    <row r="2704" spans="1:66" x14ac:dyDescent="0.35">
      <c r="A2704" s="21">
        <v>1020752086</v>
      </c>
      <c r="B2704" s="22" t="s">
        <v>14933</v>
      </c>
      <c r="C2704" s="23">
        <v>44410</v>
      </c>
      <c r="D2704" s="23" t="s">
        <v>266</v>
      </c>
      <c r="E2704" s="23" t="s">
        <v>111</v>
      </c>
      <c r="F2704" s="23" t="s">
        <v>70</v>
      </c>
      <c r="G2704" s="24"/>
      <c r="H2704" s="24">
        <v>24107408417</v>
      </c>
      <c r="I2704" s="24" t="s">
        <v>72</v>
      </c>
      <c r="J2704" s="24">
        <f>DATEDIF(Tabla1[[#This Row],[FECHA DE NACIMIENTO]],Tabla1[[#This Row],[FECHA ACTUAL]],"Y")</f>
        <v>33</v>
      </c>
      <c r="K2704" s="24" t="s">
        <v>73</v>
      </c>
      <c r="L2704" s="24" t="s">
        <v>234</v>
      </c>
      <c r="M2704" s="24">
        <v>0</v>
      </c>
      <c r="N2704" s="24">
        <v>0</v>
      </c>
      <c r="O2704" s="24">
        <v>4</v>
      </c>
      <c r="P2704" s="24" t="s">
        <v>101</v>
      </c>
      <c r="Q2704" s="23">
        <v>33004</v>
      </c>
      <c r="R2704" s="24" t="s">
        <v>76</v>
      </c>
      <c r="S2704" s="25">
        <v>45119</v>
      </c>
      <c r="T2704" s="24"/>
      <c r="U2704" s="24">
        <v>3138133499</v>
      </c>
      <c r="V2704" s="33" t="s">
        <v>14934</v>
      </c>
      <c r="W2704" s="24" t="s">
        <v>14935</v>
      </c>
      <c r="X2704" s="24" t="s">
        <v>5081</v>
      </c>
      <c r="Y2704" s="24" t="s">
        <v>14936</v>
      </c>
      <c r="Z2704" s="24" t="s">
        <v>82</v>
      </c>
      <c r="AA2704" s="24">
        <v>3003757368</v>
      </c>
      <c r="AB2704" s="24" t="s">
        <v>101</v>
      </c>
      <c r="AC2704" s="24" t="s">
        <v>83</v>
      </c>
      <c r="AD2704" s="24" t="e">
        <v>#REF!</v>
      </c>
      <c r="AE2704" s="26" t="s">
        <v>84</v>
      </c>
      <c r="AF2704" s="26" t="s">
        <v>14937</v>
      </c>
      <c r="AG2704" s="26">
        <v>0</v>
      </c>
      <c r="AH2704" s="27" t="s">
        <v>12846</v>
      </c>
      <c r="AI2704" s="27" t="s">
        <v>1431</v>
      </c>
      <c r="AJ2704" s="27" t="s">
        <v>1432</v>
      </c>
      <c r="AK2704" s="24" t="s">
        <v>89</v>
      </c>
      <c r="AL2704" s="24" t="s">
        <v>90</v>
      </c>
      <c r="AM2704" s="23">
        <v>44410</v>
      </c>
      <c r="AN2704" s="28">
        <v>2778375</v>
      </c>
      <c r="AO2704" s="28">
        <v>0</v>
      </c>
      <c r="AP2704" s="24">
        <v>0</v>
      </c>
      <c r="AQ2704" s="24">
        <v>0</v>
      </c>
      <c r="AR2704" s="24">
        <v>0</v>
      </c>
      <c r="AS2704" s="24">
        <v>0</v>
      </c>
      <c r="AT2704" s="24">
        <v>0</v>
      </c>
      <c r="AU2704" s="24">
        <v>0</v>
      </c>
      <c r="AV2704" s="24">
        <v>0</v>
      </c>
      <c r="AW2704" s="24">
        <v>0</v>
      </c>
      <c r="AX2704" s="24">
        <v>0</v>
      </c>
      <c r="AY2704" s="24">
        <v>0</v>
      </c>
      <c r="AZ2704" s="24">
        <v>0</v>
      </c>
      <c r="BA2704" s="24">
        <v>0</v>
      </c>
      <c r="BB2704" s="24">
        <v>0</v>
      </c>
      <c r="BC2704" s="24">
        <v>0</v>
      </c>
      <c r="BD2704" s="24">
        <v>0</v>
      </c>
      <c r="BE2704" s="24">
        <v>0</v>
      </c>
      <c r="BF2704" s="23"/>
      <c r="BG2704" s="23"/>
      <c r="BH2704" s="23" t="s">
        <v>75</v>
      </c>
      <c r="BI2704" s="26">
        <v>0</v>
      </c>
      <c r="BJ2704" s="26">
        <v>0</v>
      </c>
      <c r="BK2704" s="29">
        <v>0</v>
      </c>
      <c r="BL2704" s="24" t="s">
        <v>91</v>
      </c>
      <c r="BM2704" s="22" t="str">
        <f ca="1">+IF(Tabla1[[#This Row],[FECHA INGRESO]]&gt;=44986,IF((TODAY()-Tabla1[[#This Row],[FECHA INGRESO]])&gt;=50,"ALERTA","TODAVÍA FALTA"),"N/A")</f>
        <v>N/A</v>
      </c>
      <c r="BN2704" s="7" t="str">
        <f>IFERROR((_xlfn.DAYS(Tabla1[[#This Row],[FECHA INGRESO]],Tabla1[[#This Row],[FECHA RETIRO]]))/30,"")</f>
        <v/>
      </c>
    </row>
    <row r="2705" spans="1:66" x14ac:dyDescent="0.35">
      <c r="A2705" s="34">
        <v>1010229100</v>
      </c>
      <c r="B2705" s="22" t="s">
        <v>14938</v>
      </c>
      <c r="C2705" s="23">
        <v>44411</v>
      </c>
      <c r="D2705" s="23" t="s">
        <v>266</v>
      </c>
      <c r="E2705" s="23" t="s">
        <v>111</v>
      </c>
      <c r="F2705" s="23" t="s">
        <v>70</v>
      </c>
      <c r="G2705" s="24"/>
      <c r="H2705" s="24">
        <v>24107539722</v>
      </c>
      <c r="I2705" s="24" t="s">
        <v>72</v>
      </c>
      <c r="J2705" s="24">
        <f>DATEDIF(Tabla1[[#This Row],[FECHA DE NACIMIENTO]],Tabla1[[#This Row],[FECHA ACTUAL]],"Y")</f>
        <v>26</v>
      </c>
      <c r="K2705" s="24" t="s">
        <v>73</v>
      </c>
      <c r="L2705" s="24" t="s">
        <v>112</v>
      </c>
      <c r="M2705" s="24">
        <v>0</v>
      </c>
      <c r="N2705" s="24">
        <v>0</v>
      </c>
      <c r="O2705" s="24">
        <v>2</v>
      </c>
      <c r="P2705" s="24" t="s">
        <v>101</v>
      </c>
      <c r="Q2705" s="23">
        <v>35283</v>
      </c>
      <c r="R2705" s="24" t="s">
        <v>76</v>
      </c>
      <c r="S2705" s="25">
        <v>45119</v>
      </c>
      <c r="T2705" s="24">
        <v>3091973</v>
      </c>
      <c r="U2705" s="24">
        <v>3173985099</v>
      </c>
      <c r="V2705" s="33" t="s">
        <v>14939</v>
      </c>
      <c r="W2705" s="24" t="s">
        <v>14940</v>
      </c>
      <c r="X2705" s="24" t="s">
        <v>14246</v>
      </c>
      <c r="Y2705" s="24" t="s">
        <v>14941</v>
      </c>
      <c r="Z2705" s="24" t="s">
        <v>117</v>
      </c>
      <c r="AA2705" s="24">
        <v>3163027333</v>
      </c>
      <c r="AB2705" s="24" t="s">
        <v>83</v>
      </c>
      <c r="AC2705" s="24" t="s">
        <v>83</v>
      </c>
      <c r="AD2705" s="24" t="e">
        <v>#REF!</v>
      </c>
      <c r="AE2705" s="26" t="s">
        <v>151</v>
      </c>
      <c r="AF2705" s="26"/>
      <c r="AG2705" s="26"/>
      <c r="AH2705" s="27" t="s">
        <v>184</v>
      </c>
      <c r="AI2705" s="27" t="s">
        <v>487</v>
      </c>
      <c r="AJ2705" s="27" t="s">
        <v>487</v>
      </c>
      <c r="AK2705" s="24" t="s">
        <v>121</v>
      </c>
      <c r="AL2705" s="24" t="s">
        <v>7086</v>
      </c>
      <c r="AM2705" s="23">
        <v>44411</v>
      </c>
      <c r="AN2705" s="28">
        <v>1000000</v>
      </c>
      <c r="AO2705" s="28">
        <v>117172</v>
      </c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  <c r="BD2705" s="24">
        <v>0</v>
      </c>
      <c r="BE2705" s="24">
        <v>0</v>
      </c>
      <c r="BF2705" s="23"/>
      <c r="BG2705" s="23"/>
      <c r="BH2705" s="23">
        <v>44593</v>
      </c>
      <c r="BI2705" s="26" t="s">
        <v>466</v>
      </c>
      <c r="BJ2705" s="26" t="s">
        <v>941</v>
      </c>
      <c r="BK2705" s="29">
        <v>0</v>
      </c>
      <c r="BL2705" s="24" t="s">
        <v>129</v>
      </c>
      <c r="BM2705" s="22" t="str">
        <f ca="1">+IF(Tabla1[[#This Row],[FECHA INGRESO]]&gt;=44986,IF((TODAY()-Tabla1[[#This Row],[FECHA INGRESO]])&gt;=50,"ALERTA","TODAVÍA FALTA"),"N/A")</f>
        <v>N/A</v>
      </c>
      <c r="BN2705" s="7">
        <f>IFERROR((_xlfn.DAYS(Tabla1[[#This Row],[FECHA INGRESO]],Tabla1[[#This Row],[FECHA RETIRO]]))/30,"")</f>
        <v>-6.0666666666666664</v>
      </c>
    </row>
    <row r="2706" spans="1:66" x14ac:dyDescent="0.35">
      <c r="A2706" s="21">
        <v>1001045461</v>
      </c>
      <c r="B2706" s="22" t="s">
        <v>14942</v>
      </c>
      <c r="C2706" s="23">
        <v>44411</v>
      </c>
      <c r="D2706" s="23" t="s">
        <v>188</v>
      </c>
      <c r="E2706" s="23" t="s">
        <v>111</v>
      </c>
      <c r="F2706" s="23" t="s">
        <v>111</v>
      </c>
      <c r="G2706" s="24"/>
      <c r="H2706" s="24">
        <v>24107469063</v>
      </c>
      <c r="I2706" s="24" t="s">
        <v>95</v>
      </c>
      <c r="J2706" s="24">
        <f>DATEDIF(Tabla1[[#This Row],[FECHA DE NACIMIENTO]],Tabla1[[#This Row],[FECHA ACTUAL]],"Y")</f>
        <v>21</v>
      </c>
      <c r="K2706" s="24" t="s">
        <v>96</v>
      </c>
      <c r="L2706" s="24" t="s">
        <v>112</v>
      </c>
      <c r="M2706" s="24">
        <v>0</v>
      </c>
      <c r="N2706" s="24">
        <v>1</v>
      </c>
      <c r="O2706" s="24">
        <v>3</v>
      </c>
      <c r="P2706" s="24" t="s">
        <v>101</v>
      </c>
      <c r="Q2706" s="23">
        <v>37192</v>
      </c>
      <c r="R2706" s="24" t="s">
        <v>76</v>
      </c>
      <c r="S2706" s="25">
        <v>45119</v>
      </c>
      <c r="T2706" s="24"/>
      <c r="U2706" s="24">
        <v>3212798556</v>
      </c>
      <c r="V2706" s="33" t="s">
        <v>14943</v>
      </c>
      <c r="W2706" s="24" t="s">
        <v>14944</v>
      </c>
      <c r="X2706" s="24" t="s">
        <v>14945</v>
      </c>
      <c r="Y2706" s="24" t="s">
        <v>14946</v>
      </c>
      <c r="Z2706" s="24" t="s">
        <v>117</v>
      </c>
      <c r="AA2706" s="24">
        <v>3132761784</v>
      </c>
      <c r="AB2706" s="24" t="s">
        <v>83</v>
      </c>
      <c r="AC2706" s="24" t="s">
        <v>83</v>
      </c>
      <c r="AD2706" s="24" t="e">
        <v>#REF!</v>
      </c>
      <c r="AE2706" s="26" t="s">
        <v>151</v>
      </c>
      <c r="AF2706" s="26"/>
      <c r="AG2706" s="26" t="s">
        <v>75</v>
      </c>
      <c r="AH2706" s="27" t="s">
        <v>184</v>
      </c>
      <c r="AI2706" s="27" t="s">
        <v>487</v>
      </c>
      <c r="AJ2706" s="27" t="s">
        <v>487</v>
      </c>
      <c r="AK2706" s="24" t="s">
        <v>121</v>
      </c>
      <c r="AL2706" s="24" t="s">
        <v>7086</v>
      </c>
      <c r="AM2706" s="23">
        <v>44411</v>
      </c>
      <c r="AN2706" s="28">
        <v>1000000</v>
      </c>
      <c r="AO2706" s="28">
        <v>117172</v>
      </c>
      <c r="AP2706" s="24">
        <v>0</v>
      </c>
      <c r="AQ2706" s="24">
        <v>0</v>
      </c>
      <c r="AR2706" s="24">
        <v>0</v>
      </c>
      <c r="AS2706" s="24">
        <v>0</v>
      </c>
      <c r="AT2706" s="24">
        <v>0</v>
      </c>
      <c r="AU2706" s="24">
        <v>0</v>
      </c>
      <c r="AV2706" s="24">
        <v>0</v>
      </c>
      <c r="AW2706" s="24">
        <v>0</v>
      </c>
      <c r="AX2706" s="24">
        <v>0</v>
      </c>
      <c r="AY2706" s="24">
        <v>0</v>
      </c>
      <c r="AZ2706" s="24">
        <v>0</v>
      </c>
      <c r="BA2706" s="24">
        <v>0</v>
      </c>
      <c r="BB2706" s="24">
        <v>0</v>
      </c>
      <c r="BC2706" s="24">
        <v>0</v>
      </c>
      <c r="BD2706" s="24">
        <v>0</v>
      </c>
      <c r="BE2706" s="24">
        <v>0</v>
      </c>
      <c r="BF2706" s="23"/>
      <c r="BG2706" s="23"/>
      <c r="BH2706" s="23">
        <v>44664</v>
      </c>
      <c r="BI2706" s="26" t="s">
        <v>127</v>
      </c>
      <c r="BJ2706" s="26" t="s">
        <v>14947</v>
      </c>
      <c r="BK2706" s="29">
        <v>0</v>
      </c>
      <c r="BL2706" s="24" t="s">
        <v>129</v>
      </c>
      <c r="BM2706" s="22" t="str">
        <f ca="1">+IF(Tabla1[[#This Row],[FECHA INGRESO]]&gt;=44986,IF((TODAY()-Tabla1[[#This Row],[FECHA INGRESO]])&gt;=50,"ALERTA","TODAVÍA FALTA"),"N/A")</f>
        <v>N/A</v>
      </c>
      <c r="BN2706" s="7">
        <f>IFERROR((_xlfn.DAYS(Tabla1[[#This Row],[FECHA INGRESO]],Tabla1[[#This Row],[FECHA RETIRO]]))/30,"")</f>
        <v>-8.4333333333333336</v>
      </c>
    </row>
    <row r="2707" spans="1:66" x14ac:dyDescent="0.35">
      <c r="A2707" s="34">
        <v>1023024351</v>
      </c>
      <c r="B2707" s="22" t="s">
        <v>14948</v>
      </c>
      <c r="C2707" s="23">
        <v>44411</v>
      </c>
      <c r="D2707" s="23" t="s">
        <v>188</v>
      </c>
      <c r="E2707" s="23" t="s">
        <v>69</v>
      </c>
      <c r="F2707" s="23" t="s">
        <v>70</v>
      </c>
      <c r="G2707" s="24"/>
      <c r="H2707" s="24">
        <v>24107466552</v>
      </c>
      <c r="I2707" s="24" t="s">
        <v>95</v>
      </c>
      <c r="J2707" s="24">
        <f>DATEDIF(Tabla1[[#This Row],[FECHA DE NACIMIENTO]],Tabla1[[#This Row],[FECHA ACTUAL]],"Y")</f>
        <v>25</v>
      </c>
      <c r="K2707" s="24" t="s">
        <v>73</v>
      </c>
      <c r="L2707" s="24" t="s">
        <v>112</v>
      </c>
      <c r="M2707" s="24">
        <v>1</v>
      </c>
      <c r="N2707" s="24">
        <v>1</v>
      </c>
      <c r="O2707" s="24">
        <v>2</v>
      </c>
      <c r="P2707" s="24" t="s">
        <v>101</v>
      </c>
      <c r="Q2707" s="23">
        <v>35705</v>
      </c>
      <c r="R2707" s="24" t="s">
        <v>76</v>
      </c>
      <c r="S2707" s="25">
        <v>45119</v>
      </c>
      <c r="T2707" s="24"/>
      <c r="U2707" s="24">
        <v>3016869612</v>
      </c>
      <c r="V2707" s="33" t="s">
        <v>14949</v>
      </c>
      <c r="W2707" s="24" t="s">
        <v>14950</v>
      </c>
      <c r="X2707" s="24" t="s">
        <v>14951</v>
      </c>
      <c r="Y2707" s="24" t="s">
        <v>14952</v>
      </c>
      <c r="Z2707" s="24" t="s">
        <v>285</v>
      </c>
      <c r="AA2707" s="24">
        <v>3028427582</v>
      </c>
      <c r="AB2707" s="24" t="s">
        <v>83</v>
      </c>
      <c r="AC2707" s="24" t="s">
        <v>83</v>
      </c>
      <c r="AD2707" s="24" t="e">
        <v>#REF!</v>
      </c>
      <c r="AE2707" s="26" t="s">
        <v>151</v>
      </c>
      <c r="AF2707" s="26"/>
      <c r="AG2707" s="26"/>
      <c r="AH2707" s="27" t="s">
        <v>184</v>
      </c>
      <c r="AI2707" s="27" t="s">
        <v>487</v>
      </c>
      <c r="AJ2707" s="27" t="s">
        <v>487</v>
      </c>
      <c r="AK2707" s="24" t="s">
        <v>121</v>
      </c>
      <c r="AL2707" s="24" t="s">
        <v>7086</v>
      </c>
      <c r="AM2707" s="23">
        <v>44411</v>
      </c>
      <c r="AN2707" s="28">
        <v>1000000</v>
      </c>
      <c r="AO2707" s="28">
        <v>117172</v>
      </c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>
        <v>0</v>
      </c>
      <c r="BE2707" s="24">
        <v>0</v>
      </c>
      <c r="BF2707" s="23"/>
      <c r="BG2707" s="23"/>
      <c r="BH2707" s="23">
        <v>44592</v>
      </c>
      <c r="BI2707" s="26" t="s">
        <v>466</v>
      </c>
      <c r="BJ2707" s="26" t="s">
        <v>5148</v>
      </c>
      <c r="BK2707" s="29">
        <v>0</v>
      </c>
      <c r="BL2707" s="24" t="s">
        <v>129</v>
      </c>
      <c r="BM2707" s="22" t="str">
        <f ca="1">+IF(Tabla1[[#This Row],[FECHA INGRESO]]&gt;=44986,IF((TODAY()-Tabla1[[#This Row],[FECHA INGRESO]])&gt;=50,"ALERTA","TODAVÍA FALTA"),"N/A")</f>
        <v>N/A</v>
      </c>
      <c r="BN2707" s="7">
        <f>IFERROR((_xlfn.DAYS(Tabla1[[#This Row],[FECHA INGRESO]],Tabla1[[#This Row],[FECHA RETIRO]]))/30,"")</f>
        <v>-6.0333333333333332</v>
      </c>
    </row>
    <row r="2708" spans="1:66" x14ac:dyDescent="0.35">
      <c r="A2708" s="34">
        <v>1022421641</v>
      </c>
      <c r="B2708" s="22" t="s">
        <v>14953</v>
      </c>
      <c r="C2708" s="23">
        <v>44411</v>
      </c>
      <c r="D2708" s="23" t="s">
        <v>188</v>
      </c>
      <c r="E2708" s="23" t="s">
        <v>111</v>
      </c>
      <c r="F2708" s="23" t="s">
        <v>70</v>
      </c>
      <c r="G2708" s="24"/>
      <c r="H2708" s="24">
        <v>24107467997</v>
      </c>
      <c r="I2708" s="24" t="s">
        <v>95</v>
      </c>
      <c r="J2708" s="24">
        <f>DATEDIF(Tabla1[[#This Row],[FECHA DE NACIMIENTO]],Tabla1[[#This Row],[FECHA ACTUAL]],"Y")</f>
        <v>26</v>
      </c>
      <c r="K2708" s="24" t="s">
        <v>73</v>
      </c>
      <c r="L2708" s="24" t="s">
        <v>112</v>
      </c>
      <c r="M2708" s="24">
        <v>0</v>
      </c>
      <c r="N2708" s="24">
        <v>0</v>
      </c>
      <c r="O2708" s="24">
        <v>2</v>
      </c>
      <c r="P2708" s="24" t="s">
        <v>101</v>
      </c>
      <c r="Q2708" s="23">
        <v>35386</v>
      </c>
      <c r="R2708" s="24" t="s">
        <v>76</v>
      </c>
      <c r="S2708" s="25">
        <v>45119</v>
      </c>
      <c r="T2708" s="24">
        <v>3740293</v>
      </c>
      <c r="U2708" s="24">
        <v>3204244212</v>
      </c>
      <c r="V2708" s="33" t="s">
        <v>14954</v>
      </c>
      <c r="W2708" s="24" t="s">
        <v>14955</v>
      </c>
      <c r="X2708" s="24" t="s">
        <v>14956</v>
      </c>
      <c r="Y2708" s="24" t="s">
        <v>14957</v>
      </c>
      <c r="Z2708" s="24" t="s">
        <v>117</v>
      </c>
      <c r="AA2708" s="24">
        <v>3143829534</v>
      </c>
      <c r="AB2708" s="24" t="s">
        <v>83</v>
      </c>
      <c r="AC2708" s="24" t="s">
        <v>83</v>
      </c>
      <c r="AD2708" s="24" t="e">
        <v>#REF!</v>
      </c>
      <c r="AE2708" s="26" t="s">
        <v>84</v>
      </c>
      <c r="AF2708" s="26" t="s">
        <v>10892</v>
      </c>
      <c r="AG2708" s="26" t="s">
        <v>75</v>
      </c>
      <c r="AH2708" s="27" t="s">
        <v>184</v>
      </c>
      <c r="AI2708" s="27" t="s">
        <v>487</v>
      </c>
      <c r="AJ2708" s="27" t="s">
        <v>487</v>
      </c>
      <c r="AK2708" s="24" t="s">
        <v>121</v>
      </c>
      <c r="AL2708" s="24" t="s">
        <v>7086</v>
      </c>
      <c r="AM2708" s="23">
        <v>44411</v>
      </c>
      <c r="AN2708" s="28">
        <v>1000000</v>
      </c>
      <c r="AO2708" s="28">
        <v>117172</v>
      </c>
      <c r="AP2708" s="24">
        <v>0</v>
      </c>
      <c r="AQ2708" s="24">
        <v>0</v>
      </c>
      <c r="AR2708" s="24">
        <v>0</v>
      </c>
      <c r="AS2708" s="24">
        <v>0</v>
      </c>
      <c r="AT2708" s="24">
        <v>0</v>
      </c>
      <c r="AU2708" s="24">
        <v>0</v>
      </c>
      <c r="AV2708" s="24">
        <v>0</v>
      </c>
      <c r="AW2708" s="24">
        <v>0</v>
      </c>
      <c r="AX2708" s="24">
        <v>0</v>
      </c>
      <c r="AY2708" s="24">
        <v>0</v>
      </c>
      <c r="AZ2708" s="24">
        <v>0</v>
      </c>
      <c r="BA2708" s="24">
        <v>0</v>
      </c>
      <c r="BB2708" s="24">
        <v>0</v>
      </c>
      <c r="BC2708" s="24">
        <v>0</v>
      </c>
      <c r="BD2708" s="24">
        <v>0</v>
      </c>
      <c r="BE2708" s="24">
        <v>0</v>
      </c>
      <c r="BF2708" s="23"/>
      <c r="BG2708" s="23"/>
      <c r="BH2708" s="23">
        <v>44655</v>
      </c>
      <c r="BI2708" s="26" t="s">
        <v>466</v>
      </c>
      <c r="BJ2708" s="26" t="s">
        <v>12245</v>
      </c>
      <c r="BK2708" s="29">
        <v>0</v>
      </c>
      <c r="BL2708" s="24" t="s">
        <v>129</v>
      </c>
      <c r="BM2708" s="22" t="str">
        <f ca="1">+IF(Tabla1[[#This Row],[FECHA INGRESO]]&gt;=44986,IF((TODAY()-Tabla1[[#This Row],[FECHA INGRESO]])&gt;=50,"ALERTA","TODAVÍA FALTA"),"N/A")</f>
        <v>N/A</v>
      </c>
      <c r="BN2708" s="7">
        <f>IFERROR((_xlfn.DAYS(Tabla1[[#This Row],[FECHA INGRESO]],Tabla1[[#This Row],[FECHA RETIRO]]))/30,"")</f>
        <v>-8.1333333333333329</v>
      </c>
    </row>
    <row r="2709" spans="1:66" x14ac:dyDescent="0.35">
      <c r="A2709" s="34">
        <v>52879005</v>
      </c>
      <c r="B2709" s="22" t="s">
        <v>14958</v>
      </c>
      <c r="C2709" s="23">
        <v>44411</v>
      </c>
      <c r="D2709" s="23" t="s">
        <v>93</v>
      </c>
      <c r="E2709" s="23" t="s">
        <v>110</v>
      </c>
      <c r="F2709" s="23" t="s">
        <v>110</v>
      </c>
      <c r="G2709" s="24"/>
      <c r="H2709" s="24">
        <v>24107465566</v>
      </c>
      <c r="I2709" s="24" t="s">
        <v>95</v>
      </c>
      <c r="J2709" s="24">
        <f>DATEDIF(Tabla1[[#This Row],[FECHA DE NACIMIENTO]],Tabla1[[#This Row],[FECHA ACTUAL]],"Y")</f>
        <v>39</v>
      </c>
      <c r="K2709" s="24" t="s">
        <v>500</v>
      </c>
      <c r="L2709" s="24" t="s">
        <v>112</v>
      </c>
      <c r="M2709" s="24">
        <v>2</v>
      </c>
      <c r="N2709" s="24">
        <v>2</v>
      </c>
      <c r="O2709" s="24">
        <v>2</v>
      </c>
      <c r="P2709" s="24" t="s">
        <v>101</v>
      </c>
      <c r="Q2709" s="23">
        <v>30624</v>
      </c>
      <c r="R2709" s="24" t="s">
        <v>76</v>
      </c>
      <c r="S2709" s="25">
        <v>45119</v>
      </c>
      <c r="T2709" s="24"/>
      <c r="U2709" s="24">
        <v>3124304603</v>
      </c>
      <c r="V2709" s="33" t="s">
        <v>14959</v>
      </c>
      <c r="W2709" s="24" t="s">
        <v>14960</v>
      </c>
      <c r="X2709" s="24" t="s">
        <v>14961</v>
      </c>
      <c r="Y2709" s="24" t="s">
        <v>14962</v>
      </c>
      <c r="Z2709" s="24" t="s">
        <v>117</v>
      </c>
      <c r="AA2709" s="24">
        <v>3208088157</v>
      </c>
      <c r="AB2709" s="24" t="s">
        <v>101</v>
      </c>
      <c r="AC2709" s="24" t="s">
        <v>83</v>
      </c>
      <c r="AD2709" s="24" t="e">
        <v>#REF!</v>
      </c>
      <c r="AE2709" s="26" t="s">
        <v>151</v>
      </c>
      <c r="AF2709" s="26"/>
      <c r="AG2709" s="26"/>
      <c r="AH2709" s="27" t="s">
        <v>184</v>
      </c>
      <c r="AI2709" s="27" t="s">
        <v>487</v>
      </c>
      <c r="AJ2709" s="27" t="s">
        <v>487</v>
      </c>
      <c r="AK2709" s="24" t="s">
        <v>121</v>
      </c>
      <c r="AL2709" s="24" t="s">
        <v>7086</v>
      </c>
      <c r="AM2709" s="23">
        <v>44411</v>
      </c>
      <c r="AN2709" s="28">
        <v>1000000</v>
      </c>
      <c r="AO2709" s="28">
        <v>117172</v>
      </c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>
        <v>0</v>
      </c>
      <c r="BE2709" s="24">
        <v>0</v>
      </c>
      <c r="BF2709" s="23"/>
      <c r="BG2709" s="23"/>
      <c r="BH2709" s="23">
        <v>44566</v>
      </c>
      <c r="BI2709" s="26" t="s">
        <v>466</v>
      </c>
      <c r="BJ2709" s="26" t="s">
        <v>13011</v>
      </c>
      <c r="BK2709" s="29">
        <v>0</v>
      </c>
      <c r="BL2709" s="24" t="s">
        <v>129</v>
      </c>
      <c r="BM2709" s="22" t="str">
        <f ca="1">+IF(Tabla1[[#This Row],[FECHA INGRESO]]&gt;=44986,IF((TODAY()-Tabla1[[#This Row],[FECHA INGRESO]])&gt;=50,"ALERTA","TODAVÍA FALTA"),"N/A")</f>
        <v>N/A</v>
      </c>
      <c r="BN2709" s="7">
        <f>IFERROR((_xlfn.DAYS(Tabla1[[#This Row],[FECHA INGRESO]],Tabla1[[#This Row],[FECHA RETIRO]]))/30,"")</f>
        <v>-5.166666666666667</v>
      </c>
    </row>
    <row r="2710" spans="1:66" x14ac:dyDescent="0.35">
      <c r="A2710" s="34">
        <v>1071163921</v>
      </c>
      <c r="B2710" s="22" t="s">
        <v>13725</v>
      </c>
      <c r="C2710" s="23">
        <v>44411</v>
      </c>
      <c r="D2710" s="23" t="s">
        <v>871</v>
      </c>
      <c r="E2710" s="23" t="s">
        <v>111</v>
      </c>
      <c r="F2710" s="23" t="s">
        <v>70</v>
      </c>
      <c r="G2710" s="24"/>
      <c r="H2710" s="24">
        <v>24103848789</v>
      </c>
      <c r="I2710" s="24" t="s">
        <v>95</v>
      </c>
      <c r="J2710" s="24">
        <f>DATEDIF(Tabla1[[#This Row],[FECHA DE NACIMIENTO]],Tabla1[[#This Row],[FECHA ACTUAL]],"Y")</f>
        <v>34</v>
      </c>
      <c r="K2710" s="24" t="s">
        <v>73</v>
      </c>
      <c r="L2710" s="24" t="s">
        <v>112</v>
      </c>
      <c r="M2710" s="24">
        <v>2</v>
      </c>
      <c r="N2710" s="24">
        <v>2</v>
      </c>
      <c r="O2710" s="24">
        <v>2</v>
      </c>
      <c r="P2710" s="24" t="s">
        <v>101</v>
      </c>
      <c r="Q2710" s="23">
        <v>32366</v>
      </c>
      <c r="R2710" s="24" t="s">
        <v>10974</v>
      </c>
      <c r="S2710" s="25">
        <v>45119</v>
      </c>
      <c r="T2710" s="24"/>
      <c r="U2710" s="24">
        <v>3209891562</v>
      </c>
      <c r="V2710" s="33" t="s">
        <v>13726</v>
      </c>
      <c r="W2710" s="24" t="s">
        <v>13727</v>
      </c>
      <c r="X2710" s="24" t="s">
        <v>13728</v>
      </c>
      <c r="Y2710" s="24" t="s">
        <v>14963</v>
      </c>
      <c r="Z2710" s="24" t="s">
        <v>13889</v>
      </c>
      <c r="AA2710" s="24">
        <v>3209891562</v>
      </c>
      <c r="AB2710" s="24" t="s">
        <v>77</v>
      </c>
      <c r="AC2710" s="24" t="s">
        <v>77</v>
      </c>
      <c r="AD2710" s="24" t="s">
        <v>77</v>
      </c>
      <c r="AE2710" s="26" t="s">
        <v>151</v>
      </c>
      <c r="AF2710" s="26"/>
      <c r="AG2710" s="26"/>
      <c r="AH2710" s="27" t="s">
        <v>184</v>
      </c>
      <c r="AI2710" s="27" t="s">
        <v>10123</v>
      </c>
      <c r="AJ2710" s="27" t="s">
        <v>10123</v>
      </c>
      <c r="AK2710" s="24" t="s">
        <v>121</v>
      </c>
      <c r="AL2710" s="24" t="s">
        <v>7086</v>
      </c>
      <c r="AM2710" s="23">
        <v>44411</v>
      </c>
      <c r="AN2710" s="28">
        <v>908526</v>
      </c>
      <c r="AO2710" s="28">
        <v>106454</v>
      </c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>
        <v>0</v>
      </c>
      <c r="BE2710" s="24">
        <v>0</v>
      </c>
      <c r="BF2710" s="23"/>
      <c r="BG2710" s="23"/>
      <c r="BH2710" s="23">
        <v>44425</v>
      </c>
      <c r="BI2710" s="26" t="s">
        <v>466</v>
      </c>
      <c r="BJ2710" s="26" t="s">
        <v>13011</v>
      </c>
      <c r="BK2710" s="29">
        <v>0</v>
      </c>
      <c r="BL2710" s="24" t="s">
        <v>129</v>
      </c>
      <c r="BM2710" s="22" t="str">
        <f ca="1">+IF(Tabla1[[#This Row],[FECHA INGRESO]]&gt;=44986,IF((TODAY()-Tabla1[[#This Row],[FECHA INGRESO]])&gt;=50,"ALERTA","TODAVÍA FALTA"),"N/A")</f>
        <v>N/A</v>
      </c>
      <c r="BN2710" s="7">
        <f>IFERROR((_xlfn.DAYS(Tabla1[[#This Row],[FECHA INGRESO]],Tabla1[[#This Row],[FECHA RETIRO]]))/30,"")</f>
        <v>-0.46666666666666667</v>
      </c>
    </row>
    <row r="2711" spans="1:66" x14ac:dyDescent="0.35">
      <c r="A2711" s="21">
        <v>1010121315</v>
      </c>
      <c r="B2711" s="22" t="s">
        <v>14964</v>
      </c>
      <c r="C2711" s="23">
        <v>44411</v>
      </c>
      <c r="D2711" s="23" t="s">
        <v>93</v>
      </c>
      <c r="E2711" s="24" t="s">
        <v>94</v>
      </c>
      <c r="F2711" s="23" t="s">
        <v>94</v>
      </c>
      <c r="G2711" s="24"/>
      <c r="H2711" s="24">
        <v>24107512486</v>
      </c>
      <c r="I2711" s="24" t="s">
        <v>95</v>
      </c>
      <c r="J2711" s="24">
        <f>DATEDIF(Tabla1[[#This Row],[FECHA DE NACIMIENTO]],Tabla1[[#This Row],[FECHA ACTUAL]],"Y")</f>
        <v>23</v>
      </c>
      <c r="K2711" s="24" t="s">
        <v>320</v>
      </c>
      <c r="L2711" s="24" t="s">
        <v>112</v>
      </c>
      <c r="M2711" s="24">
        <v>0</v>
      </c>
      <c r="N2711" s="24">
        <v>1</v>
      </c>
      <c r="O2711" s="24">
        <v>3</v>
      </c>
      <c r="P2711" s="24" t="s">
        <v>101</v>
      </c>
      <c r="Q2711" s="23">
        <v>36632</v>
      </c>
      <c r="R2711" s="24" t="s">
        <v>76</v>
      </c>
      <c r="S2711" s="25">
        <v>45119</v>
      </c>
      <c r="T2711" s="24"/>
      <c r="U2711" s="24">
        <v>3212406253</v>
      </c>
      <c r="V2711" s="33" t="s">
        <v>14965</v>
      </c>
      <c r="W2711" s="24" t="s">
        <v>14966</v>
      </c>
      <c r="X2711" s="24" t="s">
        <v>14967</v>
      </c>
      <c r="Y2711" s="24" t="s">
        <v>14968</v>
      </c>
      <c r="Z2711" s="24" t="s">
        <v>117</v>
      </c>
      <c r="AA2711" s="24">
        <v>3213352970</v>
      </c>
      <c r="AB2711" s="24" t="s">
        <v>101</v>
      </c>
      <c r="AC2711" s="24" t="s">
        <v>83</v>
      </c>
      <c r="AD2711" s="24" t="e">
        <v>#REF!</v>
      </c>
      <c r="AE2711" s="26" t="s">
        <v>102</v>
      </c>
      <c r="AF2711" s="26" t="s">
        <v>4149</v>
      </c>
      <c r="AG2711" s="26" t="s">
        <v>101</v>
      </c>
      <c r="AH2711" s="27" t="s">
        <v>14969</v>
      </c>
      <c r="AI2711" s="27" t="s">
        <v>260</v>
      </c>
      <c r="AJ2711" s="27" t="s">
        <v>260</v>
      </c>
      <c r="AK2711" s="24" t="s">
        <v>89</v>
      </c>
      <c r="AL2711" s="24" t="s">
        <v>7086</v>
      </c>
      <c r="AM2711" s="23">
        <v>44411</v>
      </c>
      <c r="AN2711" s="28">
        <v>1240842</v>
      </c>
      <c r="AO2711" s="28">
        <v>117172</v>
      </c>
      <c r="AP2711" s="24">
        <v>0</v>
      </c>
      <c r="AQ2711" s="24">
        <v>0</v>
      </c>
      <c r="AR2711" s="24">
        <v>0</v>
      </c>
      <c r="AS2711" s="24">
        <v>0</v>
      </c>
      <c r="AT2711" s="24">
        <v>0</v>
      </c>
      <c r="AU2711" s="24">
        <v>0</v>
      </c>
      <c r="AV2711" s="24">
        <v>0</v>
      </c>
      <c r="AW2711" s="24">
        <v>0</v>
      </c>
      <c r="AX2711" s="24">
        <v>0</v>
      </c>
      <c r="AY2711" s="24">
        <v>0</v>
      </c>
      <c r="AZ2711" s="24">
        <v>0</v>
      </c>
      <c r="BA2711" s="24">
        <v>0</v>
      </c>
      <c r="BB2711" s="24">
        <v>0</v>
      </c>
      <c r="BC2711" s="24">
        <v>0</v>
      </c>
      <c r="BD2711" s="24">
        <v>0</v>
      </c>
      <c r="BE2711" s="24">
        <v>0</v>
      </c>
      <c r="BF2711" s="23"/>
      <c r="BG2711" s="23"/>
      <c r="BH2711" s="23">
        <v>44848</v>
      </c>
      <c r="BI2711" s="26" t="s">
        <v>466</v>
      </c>
      <c r="BJ2711" s="26" t="s">
        <v>3469</v>
      </c>
      <c r="BK2711" s="29">
        <v>0</v>
      </c>
      <c r="BL2711" s="24" t="s">
        <v>129</v>
      </c>
      <c r="BM2711" s="22" t="str">
        <f ca="1">+IF(Tabla1[[#This Row],[FECHA INGRESO]]&gt;=44986,IF((TODAY()-Tabla1[[#This Row],[FECHA INGRESO]])&gt;=50,"ALERTA","TODAVÍA FALTA"),"N/A")</f>
        <v>N/A</v>
      </c>
      <c r="BN2711" s="7">
        <f>IFERROR((_xlfn.DAYS(Tabla1[[#This Row],[FECHA INGRESO]],Tabla1[[#This Row],[FECHA RETIRO]]))/30,"")</f>
        <v>-14.566666666666666</v>
      </c>
    </row>
    <row r="2712" spans="1:66" x14ac:dyDescent="0.35">
      <c r="A2712" s="21">
        <v>1001116770</v>
      </c>
      <c r="B2712" s="22" t="s">
        <v>14970</v>
      </c>
      <c r="C2712" s="23">
        <v>44411</v>
      </c>
      <c r="D2712" s="23" t="s">
        <v>93</v>
      </c>
      <c r="E2712" s="23" t="s">
        <v>111</v>
      </c>
      <c r="F2712" s="23" t="s">
        <v>70</v>
      </c>
      <c r="G2712" s="24"/>
      <c r="H2712" s="24">
        <v>24107452142</v>
      </c>
      <c r="I2712" s="24" t="s">
        <v>72</v>
      </c>
      <c r="J2712" s="24">
        <f>DATEDIF(Tabla1[[#This Row],[FECHA DE NACIMIENTO]],Tabla1[[#This Row],[FECHA ACTUAL]],"Y")</f>
        <v>21</v>
      </c>
      <c r="K2712" s="24" t="s">
        <v>73</v>
      </c>
      <c r="L2712" s="24" t="s">
        <v>112</v>
      </c>
      <c r="M2712" s="24">
        <v>0</v>
      </c>
      <c r="N2712" s="24">
        <v>0</v>
      </c>
      <c r="O2712" s="24">
        <v>3</v>
      </c>
      <c r="P2712" s="24" t="s">
        <v>101</v>
      </c>
      <c r="Q2712" s="23">
        <v>37390</v>
      </c>
      <c r="R2712" s="24" t="s">
        <v>76</v>
      </c>
      <c r="S2712" s="25">
        <v>45119</v>
      </c>
      <c r="T2712" s="24">
        <v>6140721</v>
      </c>
      <c r="U2712" s="24">
        <v>3132014893</v>
      </c>
      <c r="V2712" s="33" t="s">
        <v>14971</v>
      </c>
      <c r="W2712" s="24" t="s">
        <v>14972</v>
      </c>
      <c r="X2712" s="24" t="s">
        <v>14973</v>
      </c>
      <c r="Y2712" s="24" t="s">
        <v>14974</v>
      </c>
      <c r="Z2712" s="24" t="s">
        <v>117</v>
      </c>
      <c r="AA2712" s="24">
        <v>3107649688</v>
      </c>
      <c r="AB2712" s="24" t="s">
        <v>101</v>
      </c>
      <c r="AC2712" s="24" t="s">
        <v>83</v>
      </c>
      <c r="AD2712" s="24" t="e">
        <v>#REF!</v>
      </c>
      <c r="AE2712" s="26" t="s">
        <v>151</v>
      </c>
      <c r="AF2712" s="26"/>
      <c r="AG2712" s="26" t="s">
        <v>101</v>
      </c>
      <c r="AH2712" s="27" t="s">
        <v>184</v>
      </c>
      <c r="AI2712" s="27" t="s">
        <v>487</v>
      </c>
      <c r="AJ2712" s="27" t="s">
        <v>487</v>
      </c>
      <c r="AK2712" s="24" t="s">
        <v>121</v>
      </c>
      <c r="AL2712" s="24" t="s">
        <v>7086</v>
      </c>
      <c r="AM2712" s="23">
        <v>44411</v>
      </c>
      <c r="AN2712" s="28">
        <v>1000000</v>
      </c>
      <c r="AO2712" s="28">
        <v>117172</v>
      </c>
      <c r="AP2712" s="24">
        <v>0</v>
      </c>
      <c r="AQ2712" s="24">
        <v>0</v>
      </c>
      <c r="AR2712" s="24">
        <v>0</v>
      </c>
      <c r="AS2712" s="24">
        <v>0</v>
      </c>
      <c r="AT2712" s="24">
        <v>0</v>
      </c>
      <c r="AU2712" s="24">
        <v>0</v>
      </c>
      <c r="AV2712" s="24">
        <v>0</v>
      </c>
      <c r="AW2712" s="24">
        <v>0</v>
      </c>
      <c r="AX2712" s="24">
        <v>0</v>
      </c>
      <c r="AY2712" s="24">
        <v>0</v>
      </c>
      <c r="AZ2712" s="24">
        <v>0</v>
      </c>
      <c r="BA2712" s="24">
        <v>0</v>
      </c>
      <c r="BB2712" s="24">
        <v>0</v>
      </c>
      <c r="BC2712" s="24">
        <v>0</v>
      </c>
      <c r="BD2712" s="24">
        <v>0</v>
      </c>
      <c r="BE2712" s="24">
        <v>0</v>
      </c>
      <c r="BF2712" s="23"/>
      <c r="BG2712" s="23"/>
      <c r="BH2712" s="23">
        <v>44926</v>
      </c>
      <c r="BI2712" s="26" t="s">
        <v>466</v>
      </c>
      <c r="BJ2712" s="26" t="s">
        <v>10371</v>
      </c>
      <c r="BK2712" s="29">
        <v>0</v>
      </c>
      <c r="BL2712" s="24" t="s">
        <v>129</v>
      </c>
      <c r="BM2712" s="22" t="str">
        <f ca="1">+IF(Tabla1[[#This Row],[FECHA INGRESO]]&gt;=44986,IF((TODAY()-Tabla1[[#This Row],[FECHA INGRESO]])&gt;=50,"ALERTA","TODAVÍA FALTA"),"N/A")</f>
        <v>N/A</v>
      </c>
      <c r="BN2712" s="7">
        <f>IFERROR((_xlfn.DAYS(Tabla1[[#This Row],[FECHA INGRESO]],Tabla1[[#This Row],[FECHA RETIRO]]))/30,"")</f>
        <v>-17.166666666666668</v>
      </c>
    </row>
    <row r="2713" spans="1:66" x14ac:dyDescent="0.35">
      <c r="A2713" s="21">
        <v>1000066273</v>
      </c>
      <c r="B2713" s="22" t="s">
        <v>14975</v>
      </c>
      <c r="C2713" s="23">
        <v>44411</v>
      </c>
      <c r="D2713" s="23" t="s">
        <v>188</v>
      </c>
      <c r="E2713" s="23" t="s">
        <v>111</v>
      </c>
      <c r="F2713" s="23" t="s">
        <v>70</v>
      </c>
      <c r="G2713" s="24"/>
      <c r="H2713" s="24">
        <v>24107467478</v>
      </c>
      <c r="I2713" s="24" t="s">
        <v>95</v>
      </c>
      <c r="J2713" s="24">
        <f>DATEDIF(Tabla1[[#This Row],[FECHA DE NACIMIENTO]],Tabla1[[#This Row],[FECHA ACTUAL]],"Y")</f>
        <v>21</v>
      </c>
      <c r="K2713" s="24" t="s">
        <v>73</v>
      </c>
      <c r="L2713" s="24" t="s">
        <v>112</v>
      </c>
      <c r="M2713" s="24">
        <v>0</v>
      </c>
      <c r="N2713" s="24">
        <v>2</v>
      </c>
      <c r="O2713" s="24">
        <v>3</v>
      </c>
      <c r="P2713" s="24" t="s">
        <v>101</v>
      </c>
      <c r="Q2713" s="23">
        <v>37249</v>
      </c>
      <c r="R2713" s="24" t="s">
        <v>669</v>
      </c>
      <c r="S2713" s="25">
        <v>45119</v>
      </c>
      <c r="T2713" s="24">
        <v>4766046</v>
      </c>
      <c r="U2713" s="24">
        <v>3043225790</v>
      </c>
      <c r="V2713" s="33" t="s">
        <v>14976</v>
      </c>
      <c r="W2713" s="24" t="s">
        <v>14977</v>
      </c>
      <c r="X2713" s="24" t="s">
        <v>14978</v>
      </c>
      <c r="Y2713" s="24" t="s">
        <v>14979</v>
      </c>
      <c r="Z2713" s="24" t="s">
        <v>117</v>
      </c>
      <c r="AA2713" s="24">
        <v>3193072957</v>
      </c>
      <c r="AB2713" s="24" t="s">
        <v>101</v>
      </c>
      <c r="AC2713" s="24" t="s">
        <v>83</v>
      </c>
      <c r="AD2713" s="24" t="e">
        <v>#REF!</v>
      </c>
      <c r="AE2713" s="26" t="s">
        <v>151</v>
      </c>
      <c r="AF2713" s="26"/>
      <c r="AG2713" s="26" t="s">
        <v>75</v>
      </c>
      <c r="AH2713" s="27" t="s">
        <v>184</v>
      </c>
      <c r="AI2713" s="27" t="s">
        <v>487</v>
      </c>
      <c r="AJ2713" s="27" t="s">
        <v>487</v>
      </c>
      <c r="AK2713" s="24" t="s">
        <v>121</v>
      </c>
      <c r="AL2713" s="24" t="s">
        <v>7086</v>
      </c>
      <c r="AM2713" s="23">
        <v>44411</v>
      </c>
      <c r="AN2713" s="28">
        <v>1000000</v>
      </c>
      <c r="AO2713" s="28">
        <v>117172</v>
      </c>
      <c r="AP2713" s="24">
        <v>0</v>
      </c>
      <c r="AQ2713" s="24">
        <v>0</v>
      </c>
      <c r="AR2713" s="24">
        <v>0</v>
      </c>
      <c r="AS2713" s="24">
        <v>0</v>
      </c>
      <c r="AT2713" s="24">
        <v>0</v>
      </c>
      <c r="AU2713" s="24">
        <v>0</v>
      </c>
      <c r="AV2713" s="24">
        <v>0</v>
      </c>
      <c r="AW2713" s="24">
        <v>0</v>
      </c>
      <c r="AX2713" s="24">
        <v>0</v>
      </c>
      <c r="AY2713" s="24">
        <v>0</v>
      </c>
      <c r="AZ2713" s="24" t="s">
        <v>4393</v>
      </c>
      <c r="BA2713" s="24">
        <v>0</v>
      </c>
      <c r="BB2713" s="24">
        <v>0</v>
      </c>
      <c r="BC2713" s="24">
        <v>0</v>
      </c>
      <c r="BD2713" s="24">
        <v>0</v>
      </c>
      <c r="BE2713" s="24">
        <v>0</v>
      </c>
      <c r="BF2713" s="23"/>
      <c r="BG2713" s="23"/>
      <c r="BH2713" s="23">
        <v>44865</v>
      </c>
      <c r="BI2713" s="26" t="s">
        <v>466</v>
      </c>
      <c r="BJ2713" s="26" t="s">
        <v>14980</v>
      </c>
      <c r="BK2713" s="29">
        <v>0</v>
      </c>
      <c r="BL2713" s="24" t="s">
        <v>129</v>
      </c>
      <c r="BM2713" s="22" t="str">
        <f ca="1">+IF(Tabla1[[#This Row],[FECHA INGRESO]]&gt;=44986,IF((TODAY()-Tabla1[[#This Row],[FECHA INGRESO]])&gt;=50,"ALERTA","TODAVÍA FALTA"),"N/A")</f>
        <v>N/A</v>
      </c>
      <c r="BN2713" s="7">
        <f>IFERROR((_xlfn.DAYS(Tabla1[[#This Row],[FECHA INGRESO]],Tabla1[[#This Row],[FECHA RETIRO]]))/30,"")</f>
        <v>-15.133333333333333</v>
      </c>
    </row>
    <row r="2714" spans="1:66" x14ac:dyDescent="0.35">
      <c r="A2714" s="34">
        <v>1019041704</v>
      </c>
      <c r="B2714" s="22" t="s">
        <v>14981</v>
      </c>
      <c r="C2714" s="23">
        <v>44412</v>
      </c>
      <c r="D2714" s="23" t="s">
        <v>131</v>
      </c>
      <c r="E2714" s="24" t="s">
        <v>94</v>
      </c>
      <c r="F2714" s="23" t="s">
        <v>70</v>
      </c>
      <c r="G2714" s="24"/>
      <c r="H2714" s="24">
        <v>24107483432</v>
      </c>
      <c r="I2714" s="24" t="s">
        <v>95</v>
      </c>
      <c r="J2714" s="24">
        <f>DATEDIF(Tabla1[[#This Row],[FECHA DE NACIMIENTO]],Tabla1[[#This Row],[FECHA ACTUAL]],"Y")</f>
        <v>33</v>
      </c>
      <c r="K2714" s="24" t="s">
        <v>320</v>
      </c>
      <c r="L2714" s="24" t="s">
        <v>112</v>
      </c>
      <c r="M2714" s="24">
        <v>0</v>
      </c>
      <c r="N2714" s="24">
        <v>0</v>
      </c>
      <c r="O2714" s="24">
        <v>2</v>
      </c>
      <c r="P2714" s="24" t="s">
        <v>101</v>
      </c>
      <c r="Q2714" s="23">
        <v>32783</v>
      </c>
      <c r="R2714" s="24" t="s">
        <v>76</v>
      </c>
      <c r="S2714" s="25">
        <v>45119</v>
      </c>
      <c r="T2714" s="24"/>
      <c r="U2714" s="24">
        <v>3232068448</v>
      </c>
      <c r="V2714" s="33" t="s">
        <v>14982</v>
      </c>
      <c r="W2714" s="24" t="s">
        <v>14983</v>
      </c>
      <c r="X2714" s="24" t="s">
        <v>13159</v>
      </c>
      <c r="Y2714" s="24" t="s">
        <v>14984</v>
      </c>
      <c r="Z2714" s="24" t="s">
        <v>285</v>
      </c>
      <c r="AA2714" s="24">
        <v>3132357690</v>
      </c>
      <c r="AB2714" s="24" t="s">
        <v>101</v>
      </c>
      <c r="AC2714" s="24" t="s">
        <v>101</v>
      </c>
      <c r="AD2714" s="24" t="e">
        <v>#REF!</v>
      </c>
      <c r="AE2714" s="26" t="s">
        <v>151</v>
      </c>
      <c r="AF2714" s="26"/>
      <c r="AG2714" s="26"/>
      <c r="AH2714" s="27" t="s">
        <v>3042</v>
      </c>
      <c r="AI2714" s="27" t="s">
        <v>9232</v>
      </c>
      <c r="AJ2714" s="27" t="s">
        <v>9233</v>
      </c>
      <c r="AK2714" s="24" t="s">
        <v>121</v>
      </c>
      <c r="AL2714" s="24" t="s">
        <v>7086</v>
      </c>
      <c r="AM2714" s="23">
        <v>44412</v>
      </c>
      <c r="AN2714" s="28">
        <v>908526</v>
      </c>
      <c r="AO2714" s="28">
        <v>106454</v>
      </c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3"/>
      <c r="BG2714" s="23"/>
      <c r="BH2714" s="23">
        <v>44536</v>
      </c>
      <c r="BI2714" s="26" t="s">
        <v>466</v>
      </c>
      <c r="BJ2714" s="26" t="s">
        <v>13011</v>
      </c>
      <c r="BK2714" s="29">
        <v>0</v>
      </c>
      <c r="BL2714" s="24" t="s">
        <v>129</v>
      </c>
      <c r="BM2714" s="22" t="str">
        <f ca="1">+IF(Tabla1[[#This Row],[FECHA INGRESO]]&gt;=44986,IF((TODAY()-Tabla1[[#This Row],[FECHA INGRESO]])&gt;=50,"ALERTA","TODAVÍA FALTA"),"N/A")</f>
        <v>N/A</v>
      </c>
      <c r="BN2714" s="7">
        <f>IFERROR((_xlfn.DAYS(Tabla1[[#This Row],[FECHA INGRESO]],Tabla1[[#This Row],[FECHA RETIRO]]))/30,"")</f>
        <v>-4.1333333333333337</v>
      </c>
    </row>
    <row r="2715" spans="1:66" x14ac:dyDescent="0.35">
      <c r="A2715" s="21">
        <v>1031131806</v>
      </c>
      <c r="B2715" s="22" t="s">
        <v>14985</v>
      </c>
      <c r="C2715" s="23">
        <v>44412</v>
      </c>
      <c r="D2715" s="23" t="s">
        <v>188</v>
      </c>
      <c r="E2715" s="23" t="s">
        <v>110</v>
      </c>
      <c r="F2715" s="23" t="s">
        <v>111</v>
      </c>
      <c r="G2715" s="24"/>
      <c r="H2715" s="24">
        <v>24107476078</v>
      </c>
      <c r="I2715" s="24" t="s">
        <v>95</v>
      </c>
      <c r="J2715" s="24">
        <f>DATEDIF(Tabla1[[#This Row],[FECHA DE NACIMIENTO]],Tabla1[[#This Row],[FECHA ACTUAL]],"Y")</f>
        <v>32</v>
      </c>
      <c r="K2715" s="24" t="s">
        <v>73</v>
      </c>
      <c r="L2715" s="24" t="s">
        <v>112</v>
      </c>
      <c r="M2715" s="24">
        <v>2</v>
      </c>
      <c r="N2715" s="24">
        <v>3</v>
      </c>
      <c r="O2715" s="24">
        <v>2</v>
      </c>
      <c r="P2715" s="24" t="s">
        <v>101</v>
      </c>
      <c r="Q2715" s="23">
        <v>33342</v>
      </c>
      <c r="R2715" s="24" t="s">
        <v>76</v>
      </c>
      <c r="S2715" s="25">
        <v>45119</v>
      </c>
      <c r="T2715" s="24"/>
      <c r="U2715" s="24">
        <v>3208953570</v>
      </c>
      <c r="V2715" s="33" t="s">
        <v>14986</v>
      </c>
      <c r="W2715" s="24" t="s">
        <v>14987</v>
      </c>
      <c r="X2715" s="24" t="s">
        <v>14988</v>
      </c>
      <c r="Y2715" s="24" t="s">
        <v>14989</v>
      </c>
      <c r="Z2715" s="24" t="s">
        <v>117</v>
      </c>
      <c r="AA2715" s="24">
        <v>3118547783</v>
      </c>
      <c r="AB2715" s="24" t="s">
        <v>101</v>
      </c>
      <c r="AC2715" s="24" t="s">
        <v>101</v>
      </c>
      <c r="AD2715" s="24" t="e">
        <v>#REF!</v>
      </c>
      <c r="AE2715" s="26" t="s">
        <v>151</v>
      </c>
      <c r="AF2715" s="26"/>
      <c r="AG2715" s="26" t="s">
        <v>9231</v>
      </c>
      <c r="AH2715" s="27" t="s">
        <v>3042</v>
      </c>
      <c r="AI2715" s="27" t="s">
        <v>9232</v>
      </c>
      <c r="AJ2715" s="27" t="s">
        <v>9233</v>
      </c>
      <c r="AK2715" s="24" t="s">
        <v>121</v>
      </c>
      <c r="AL2715" s="24" t="s">
        <v>7086</v>
      </c>
      <c r="AM2715" s="23">
        <v>44412</v>
      </c>
      <c r="AN2715" s="28">
        <v>1000000</v>
      </c>
      <c r="AO2715" s="28">
        <v>117172</v>
      </c>
      <c r="AP2715" s="24">
        <v>0</v>
      </c>
      <c r="AQ2715" s="24">
        <v>0</v>
      </c>
      <c r="AR2715" s="24">
        <v>0</v>
      </c>
      <c r="AS2715" s="24">
        <v>0</v>
      </c>
      <c r="AT2715" s="24">
        <v>0</v>
      </c>
      <c r="AU2715" s="24">
        <v>0</v>
      </c>
      <c r="AV2715" s="24">
        <v>0</v>
      </c>
      <c r="AW2715" s="24">
        <v>0</v>
      </c>
      <c r="AX2715" s="24">
        <v>0</v>
      </c>
      <c r="AY2715" s="24">
        <v>0</v>
      </c>
      <c r="AZ2715" s="24">
        <v>0</v>
      </c>
      <c r="BA2715" s="24">
        <v>0</v>
      </c>
      <c r="BB2715" s="24">
        <v>0</v>
      </c>
      <c r="BC2715" s="24">
        <v>0</v>
      </c>
      <c r="BD2715" s="24">
        <v>0</v>
      </c>
      <c r="BE2715" s="24">
        <v>0</v>
      </c>
      <c r="BF2715" s="23"/>
      <c r="BG2715" s="23"/>
      <c r="BH2715" s="23">
        <v>44635</v>
      </c>
      <c r="BI2715" s="26" t="s">
        <v>466</v>
      </c>
      <c r="BJ2715" s="26" t="s">
        <v>14990</v>
      </c>
      <c r="BK2715" s="29">
        <v>0</v>
      </c>
      <c r="BL2715" s="24" t="s">
        <v>129</v>
      </c>
      <c r="BM2715" s="22" t="str">
        <f ca="1">+IF(Tabla1[[#This Row],[FECHA INGRESO]]&gt;=44986,IF((TODAY()-Tabla1[[#This Row],[FECHA INGRESO]])&gt;=50,"ALERTA","TODAVÍA FALTA"),"N/A")</f>
        <v>N/A</v>
      </c>
      <c r="BN2715" s="7">
        <f>IFERROR((_xlfn.DAYS(Tabla1[[#This Row],[FECHA INGRESO]],Tabla1[[#This Row],[FECHA RETIRO]]))/30,"")</f>
        <v>-7.4333333333333336</v>
      </c>
    </row>
    <row r="2716" spans="1:66" x14ac:dyDescent="0.35">
      <c r="A2716" s="34">
        <v>1012404524</v>
      </c>
      <c r="B2716" s="22" t="s">
        <v>14991</v>
      </c>
      <c r="C2716" s="23">
        <v>44412</v>
      </c>
      <c r="D2716" s="23" t="s">
        <v>131</v>
      </c>
      <c r="E2716" s="23" t="s">
        <v>111</v>
      </c>
      <c r="F2716" s="23" t="s">
        <v>70</v>
      </c>
      <c r="G2716" s="24"/>
      <c r="H2716" s="24">
        <v>24083463789</v>
      </c>
      <c r="I2716" s="24" t="s">
        <v>72</v>
      </c>
      <c r="J2716" s="24">
        <f>DATEDIF(Tabla1[[#This Row],[FECHA DE NACIMIENTO]],Tabla1[[#This Row],[FECHA ACTUAL]],"Y")</f>
        <v>29</v>
      </c>
      <c r="K2716" s="24" t="s">
        <v>73</v>
      </c>
      <c r="L2716" s="24" t="s">
        <v>112</v>
      </c>
      <c r="M2716" s="24">
        <v>0</v>
      </c>
      <c r="N2716" s="24">
        <v>1</v>
      </c>
      <c r="O2716" s="24">
        <v>2</v>
      </c>
      <c r="P2716" s="24" t="s">
        <v>101</v>
      </c>
      <c r="Q2716" s="23">
        <v>34276</v>
      </c>
      <c r="R2716" s="24" t="s">
        <v>76</v>
      </c>
      <c r="S2716" s="25">
        <v>45119</v>
      </c>
      <c r="T2716" s="24">
        <v>6083790</v>
      </c>
      <c r="U2716" s="24">
        <v>3212648870</v>
      </c>
      <c r="V2716" s="33" t="s">
        <v>14992</v>
      </c>
      <c r="W2716" s="24" t="s">
        <v>14993</v>
      </c>
      <c r="X2716" s="24" t="s">
        <v>14994</v>
      </c>
      <c r="Y2716" s="24" t="s">
        <v>14995</v>
      </c>
      <c r="Z2716" s="24" t="s">
        <v>13448</v>
      </c>
      <c r="AA2716" s="24">
        <v>3115860216</v>
      </c>
      <c r="AB2716" s="24" t="s">
        <v>77</v>
      </c>
      <c r="AC2716" s="24" t="s">
        <v>77</v>
      </c>
      <c r="AD2716" s="24" t="s">
        <v>77</v>
      </c>
      <c r="AE2716" s="26" t="s">
        <v>102</v>
      </c>
      <c r="AF2716" s="26" t="s">
        <v>14996</v>
      </c>
      <c r="AG2716" s="26"/>
      <c r="AH2716" s="27" t="s">
        <v>3042</v>
      </c>
      <c r="AI2716" s="27" t="s">
        <v>9232</v>
      </c>
      <c r="AJ2716" s="27" t="s">
        <v>9233</v>
      </c>
      <c r="AK2716" s="24" t="s">
        <v>121</v>
      </c>
      <c r="AL2716" s="24" t="s">
        <v>7086</v>
      </c>
      <c r="AM2716" s="23">
        <v>44412</v>
      </c>
      <c r="AN2716" s="28">
        <v>908526</v>
      </c>
      <c r="AO2716" s="28">
        <v>106454</v>
      </c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>
        <v>0</v>
      </c>
      <c r="BE2716" s="24">
        <v>0</v>
      </c>
      <c r="BF2716" s="23"/>
      <c r="BG2716" s="23"/>
      <c r="BH2716" s="23">
        <v>44422</v>
      </c>
      <c r="BI2716" s="26" t="s">
        <v>466</v>
      </c>
      <c r="BJ2716" s="26" t="s">
        <v>13011</v>
      </c>
      <c r="BK2716" s="29">
        <v>0</v>
      </c>
      <c r="BL2716" s="24" t="s">
        <v>129</v>
      </c>
      <c r="BM2716" s="22" t="str">
        <f ca="1">+IF(Tabla1[[#This Row],[FECHA INGRESO]]&gt;=44986,IF((TODAY()-Tabla1[[#This Row],[FECHA INGRESO]])&gt;=50,"ALERTA","TODAVÍA FALTA"),"N/A")</f>
        <v>N/A</v>
      </c>
      <c r="BN2716" s="7">
        <f>IFERROR((_xlfn.DAYS(Tabla1[[#This Row],[FECHA INGRESO]],Tabla1[[#This Row],[FECHA RETIRO]]))/30,"")</f>
        <v>-0.33333333333333331</v>
      </c>
    </row>
    <row r="2717" spans="1:66" x14ac:dyDescent="0.35">
      <c r="A2717" s="21">
        <v>1000374929</v>
      </c>
      <c r="B2717" s="22" t="s">
        <v>14997</v>
      </c>
      <c r="C2717" s="23">
        <v>44412</v>
      </c>
      <c r="D2717" s="23" t="s">
        <v>157</v>
      </c>
      <c r="E2717" s="23" t="s">
        <v>110</v>
      </c>
      <c r="F2717" s="23" t="s">
        <v>111</v>
      </c>
      <c r="G2717" s="24"/>
      <c r="H2717" s="24">
        <v>24107477158</v>
      </c>
      <c r="I2717" s="24" t="s">
        <v>95</v>
      </c>
      <c r="J2717" s="24">
        <f>DATEDIF(Tabla1[[#This Row],[FECHA DE NACIMIENTO]],Tabla1[[#This Row],[FECHA ACTUAL]],"Y")</f>
        <v>23</v>
      </c>
      <c r="K2717" s="24" t="s">
        <v>73</v>
      </c>
      <c r="L2717" s="24" t="s">
        <v>112</v>
      </c>
      <c r="M2717" s="24">
        <v>0</v>
      </c>
      <c r="N2717" s="24">
        <v>0</v>
      </c>
      <c r="O2717" s="24">
        <v>2</v>
      </c>
      <c r="P2717" s="24" t="s">
        <v>101</v>
      </c>
      <c r="Q2717" s="23">
        <v>36658</v>
      </c>
      <c r="R2717" s="24" t="s">
        <v>76</v>
      </c>
      <c r="S2717" s="25">
        <v>45119</v>
      </c>
      <c r="T2717" s="24"/>
      <c r="U2717" s="24">
        <v>3188737819</v>
      </c>
      <c r="V2717" s="33" t="s">
        <v>14998</v>
      </c>
      <c r="W2717" s="24" t="s">
        <v>14999</v>
      </c>
      <c r="X2717" s="24" t="s">
        <v>15000</v>
      </c>
      <c r="Y2717" s="24" t="s">
        <v>15001</v>
      </c>
      <c r="Z2717" s="24" t="s">
        <v>285</v>
      </c>
      <c r="AA2717" s="24">
        <v>3156144013</v>
      </c>
      <c r="AB2717" s="24" t="s">
        <v>101</v>
      </c>
      <c r="AC2717" s="24" t="s">
        <v>101</v>
      </c>
      <c r="AD2717" s="24" t="e">
        <v>#REF!</v>
      </c>
      <c r="AE2717" s="26" t="s">
        <v>84</v>
      </c>
      <c r="AF2717" s="26" t="s">
        <v>118</v>
      </c>
      <c r="AG2717" s="26" t="s">
        <v>9231</v>
      </c>
      <c r="AH2717" s="27" t="s">
        <v>3042</v>
      </c>
      <c r="AI2717" s="27" t="s">
        <v>410</v>
      </c>
      <c r="AJ2717" s="27" t="s">
        <v>410</v>
      </c>
      <c r="AK2717" s="24" t="s">
        <v>121</v>
      </c>
      <c r="AL2717" s="24" t="s">
        <v>7086</v>
      </c>
      <c r="AM2717" s="23">
        <v>44412</v>
      </c>
      <c r="AN2717" s="28">
        <v>1000000</v>
      </c>
      <c r="AO2717" s="28">
        <v>117172</v>
      </c>
      <c r="AP2717" s="24" t="s">
        <v>15002</v>
      </c>
      <c r="AQ2717" s="24">
        <v>0</v>
      </c>
      <c r="AR2717" s="24">
        <v>0</v>
      </c>
      <c r="AS2717" s="24">
        <v>0</v>
      </c>
      <c r="AT2717" s="24">
        <v>0</v>
      </c>
      <c r="AU2717" s="24">
        <v>0</v>
      </c>
      <c r="AV2717" s="24">
        <v>0</v>
      </c>
      <c r="AW2717" s="24">
        <v>0</v>
      </c>
      <c r="AX2717" s="24">
        <v>0</v>
      </c>
      <c r="AY2717" s="24">
        <v>0</v>
      </c>
      <c r="AZ2717" s="24">
        <v>0</v>
      </c>
      <c r="BA2717" s="24">
        <v>0</v>
      </c>
      <c r="BB2717" s="24">
        <v>0</v>
      </c>
      <c r="BC2717" s="24">
        <v>0</v>
      </c>
      <c r="BD2717" s="24">
        <v>0</v>
      </c>
      <c r="BE2717" s="24">
        <v>0</v>
      </c>
      <c r="BF2717" s="23"/>
      <c r="BG2717" s="23"/>
      <c r="BH2717" s="23">
        <v>44779</v>
      </c>
      <c r="BI2717" s="26" t="s">
        <v>466</v>
      </c>
      <c r="BJ2717" s="26" t="s">
        <v>15003</v>
      </c>
      <c r="BK2717" s="29">
        <v>0</v>
      </c>
      <c r="BL2717" s="24" t="s">
        <v>129</v>
      </c>
      <c r="BM2717" s="22" t="str">
        <f ca="1">+IF(Tabla1[[#This Row],[FECHA INGRESO]]&gt;=44986,IF((TODAY()-Tabla1[[#This Row],[FECHA INGRESO]])&gt;=50,"ALERTA","TODAVÍA FALTA"),"N/A")</f>
        <v>N/A</v>
      </c>
      <c r="BN2717" s="7">
        <f>IFERROR((_xlfn.DAYS(Tabla1[[#This Row],[FECHA INGRESO]],Tabla1[[#This Row],[FECHA RETIRO]]))/30,"")</f>
        <v>-12.233333333333333</v>
      </c>
    </row>
    <row r="2718" spans="1:66" x14ac:dyDescent="0.35">
      <c r="A2718" s="34">
        <v>1020797773</v>
      </c>
      <c r="B2718" s="22" t="s">
        <v>13020</v>
      </c>
      <c r="C2718" s="23">
        <v>44412</v>
      </c>
      <c r="D2718" s="23" t="s">
        <v>131</v>
      </c>
      <c r="E2718" s="23" t="s">
        <v>111</v>
      </c>
      <c r="F2718" s="23" t="s">
        <v>70</v>
      </c>
      <c r="G2718" s="24"/>
      <c r="H2718" s="24">
        <v>24107476751</v>
      </c>
      <c r="I2718" s="24" t="s">
        <v>95</v>
      </c>
      <c r="J2718" s="24">
        <f>DATEDIF(Tabla1[[#This Row],[FECHA DE NACIMIENTO]],Tabla1[[#This Row],[FECHA ACTUAL]],"Y")</f>
        <v>28</v>
      </c>
      <c r="K2718" s="24" t="s">
        <v>73</v>
      </c>
      <c r="L2718" s="24" t="s">
        <v>112</v>
      </c>
      <c r="M2718" s="24">
        <v>2</v>
      </c>
      <c r="N2718" s="24">
        <v>2</v>
      </c>
      <c r="O2718" s="24">
        <v>2</v>
      </c>
      <c r="P2718" s="24" t="s">
        <v>101</v>
      </c>
      <c r="Q2718" s="23">
        <v>34617</v>
      </c>
      <c r="R2718" s="24" t="s">
        <v>76</v>
      </c>
      <c r="S2718" s="25">
        <v>45119</v>
      </c>
      <c r="T2718" s="24"/>
      <c r="U2718" s="24">
        <v>3224268643</v>
      </c>
      <c r="V2718" s="33" t="s">
        <v>13021</v>
      </c>
      <c r="W2718" s="24" t="s">
        <v>15004</v>
      </c>
      <c r="X2718" s="24" t="s">
        <v>15005</v>
      </c>
      <c r="Y2718" s="24" t="s">
        <v>15006</v>
      </c>
      <c r="Z2718" s="24" t="s">
        <v>13423</v>
      </c>
      <c r="AA2718" s="24">
        <v>3013170541</v>
      </c>
      <c r="AB2718" s="24" t="s">
        <v>101</v>
      </c>
      <c r="AC2718" s="24" t="s">
        <v>101</v>
      </c>
      <c r="AD2718" s="24" t="e">
        <v>#REF!</v>
      </c>
      <c r="AE2718" s="26" t="s">
        <v>151</v>
      </c>
      <c r="AF2718" s="26"/>
      <c r="AG2718" s="26"/>
      <c r="AH2718" s="27" t="s">
        <v>3042</v>
      </c>
      <c r="AI2718" s="27" t="s">
        <v>9232</v>
      </c>
      <c r="AJ2718" s="27" t="s">
        <v>9233</v>
      </c>
      <c r="AK2718" s="24" t="s">
        <v>121</v>
      </c>
      <c r="AL2718" s="24" t="s">
        <v>7086</v>
      </c>
      <c r="AM2718" s="23">
        <v>44412</v>
      </c>
      <c r="AN2718" s="28">
        <v>908526</v>
      </c>
      <c r="AO2718" s="28">
        <v>106454</v>
      </c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>
        <v>0</v>
      </c>
      <c r="BE2718" s="24">
        <v>0</v>
      </c>
      <c r="BF2718" s="23"/>
      <c r="BG2718" s="23"/>
      <c r="BH2718" s="23">
        <v>44528</v>
      </c>
      <c r="BI2718" s="26" t="s">
        <v>466</v>
      </c>
      <c r="BJ2718" s="26" t="s">
        <v>13011</v>
      </c>
      <c r="BK2718" s="29">
        <v>0</v>
      </c>
      <c r="BL2718" s="24" t="s">
        <v>129</v>
      </c>
      <c r="BM2718" s="22" t="str">
        <f ca="1">+IF(Tabla1[[#This Row],[FECHA INGRESO]]&gt;=44986,IF((TODAY()-Tabla1[[#This Row],[FECHA INGRESO]])&gt;=50,"ALERTA","TODAVÍA FALTA"),"N/A")</f>
        <v>N/A</v>
      </c>
      <c r="BN2718" s="7">
        <f>IFERROR((_xlfn.DAYS(Tabla1[[#This Row],[FECHA INGRESO]],Tabla1[[#This Row],[FECHA RETIRO]]))/30,"")</f>
        <v>-3.8666666666666667</v>
      </c>
    </row>
    <row r="2719" spans="1:66" x14ac:dyDescent="0.35">
      <c r="A2719" s="21">
        <v>1001060882</v>
      </c>
      <c r="B2719" s="22" t="s">
        <v>15007</v>
      </c>
      <c r="C2719" s="23">
        <v>44413</v>
      </c>
      <c r="D2719" s="23" t="s">
        <v>266</v>
      </c>
      <c r="E2719" s="23" t="s">
        <v>111</v>
      </c>
      <c r="F2719" s="23" t="s">
        <v>70</v>
      </c>
      <c r="G2719" s="24"/>
      <c r="H2719" s="24">
        <v>24107498605</v>
      </c>
      <c r="I2719" s="24" t="s">
        <v>95</v>
      </c>
      <c r="J2719" s="24">
        <f>DATEDIF(Tabla1[[#This Row],[FECHA DE NACIMIENTO]],Tabla1[[#This Row],[FECHA ACTUAL]],"Y")</f>
        <v>21</v>
      </c>
      <c r="K2719" s="24" t="s">
        <v>385</v>
      </c>
      <c r="L2719" s="24" t="s">
        <v>112</v>
      </c>
      <c r="M2719" s="24">
        <v>0</v>
      </c>
      <c r="N2719" s="24">
        <v>0</v>
      </c>
      <c r="O2719" s="24">
        <v>3</v>
      </c>
      <c r="P2719" s="24" t="s">
        <v>101</v>
      </c>
      <c r="Q2719" s="23">
        <v>37429</v>
      </c>
      <c r="R2719" s="24" t="s">
        <v>76</v>
      </c>
      <c r="S2719" s="25">
        <v>45119</v>
      </c>
      <c r="T2719" s="24"/>
      <c r="U2719" s="24">
        <v>3118715817</v>
      </c>
      <c r="V2719" s="33" t="s">
        <v>15008</v>
      </c>
      <c r="W2719" s="24" t="s">
        <v>15009</v>
      </c>
      <c r="X2719" s="24" t="s">
        <v>7819</v>
      </c>
      <c r="Y2719" s="24" t="s">
        <v>15010</v>
      </c>
      <c r="Z2719" s="24" t="s">
        <v>117</v>
      </c>
      <c r="AA2719" s="24">
        <v>3173992613</v>
      </c>
      <c r="AB2719" s="24" t="s">
        <v>101</v>
      </c>
      <c r="AC2719" s="24" t="s">
        <v>83</v>
      </c>
      <c r="AD2719" s="24" t="e">
        <v>#REF!</v>
      </c>
      <c r="AE2719" s="26" t="s">
        <v>151</v>
      </c>
      <c r="AF2719" s="26"/>
      <c r="AG2719" s="26"/>
      <c r="AH2719" s="27" t="s">
        <v>184</v>
      </c>
      <c r="AI2719" s="27" t="s">
        <v>487</v>
      </c>
      <c r="AJ2719" s="27" t="s">
        <v>487</v>
      </c>
      <c r="AK2719" s="24" t="s">
        <v>121</v>
      </c>
      <c r="AL2719" s="24" t="s">
        <v>7086</v>
      </c>
      <c r="AM2719" s="23">
        <v>44413</v>
      </c>
      <c r="AN2719" s="28">
        <v>1000000</v>
      </c>
      <c r="AO2719" s="28">
        <v>117172</v>
      </c>
      <c r="AP2719" s="24" t="s">
        <v>13703</v>
      </c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>
        <v>0</v>
      </c>
      <c r="BE2719" s="24">
        <v>0</v>
      </c>
      <c r="BF2719" s="23"/>
      <c r="BG2719" s="23"/>
      <c r="BH2719" s="23">
        <v>44576</v>
      </c>
      <c r="BI2719" s="26" t="s">
        <v>466</v>
      </c>
      <c r="BJ2719" s="26" t="s">
        <v>1434</v>
      </c>
      <c r="BK2719" s="29">
        <v>0</v>
      </c>
      <c r="BL2719" s="24" t="s">
        <v>129</v>
      </c>
      <c r="BM2719" s="22" t="str">
        <f ca="1">+IF(Tabla1[[#This Row],[FECHA INGRESO]]&gt;=44986,IF((TODAY()-Tabla1[[#This Row],[FECHA INGRESO]])&gt;=50,"ALERTA","TODAVÍA FALTA"),"N/A")</f>
        <v>N/A</v>
      </c>
      <c r="BN2719" s="7">
        <f>IFERROR((_xlfn.DAYS(Tabla1[[#This Row],[FECHA INGRESO]],Tabla1[[#This Row],[FECHA RETIRO]]))/30,"")</f>
        <v>-5.4333333333333336</v>
      </c>
    </row>
    <row r="2720" spans="1:66" x14ac:dyDescent="0.35">
      <c r="A2720" s="34">
        <v>80213009</v>
      </c>
      <c r="B2720" s="22" t="s">
        <v>15011</v>
      </c>
      <c r="C2720" s="23">
        <v>44417</v>
      </c>
      <c r="D2720" s="23" t="s">
        <v>4833</v>
      </c>
      <c r="E2720" s="23" t="s">
        <v>111</v>
      </c>
      <c r="F2720" s="23" t="s">
        <v>70</v>
      </c>
      <c r="G2720" s="24"/>
      <c r="H2720" s="24">
        <v>24107557441</v>
      </c>
      <c r="I2720" s="24" t="s">
        <v>72</v>
      </c>
      <c r="J2720" s="24">
        <f>DATEDIF(Tabla1[[#This Row],[FECHA DE NACIMIENTO]],Tabla1[[#This Row],[FECHA ACTUAL]],"Y")</f>
        <v>39</v>
      </c>
      <c r="K2720" s="24" t="s">
        <v>73</v>
      </c>
      <c r="L2720" s="24" t="s">
        <v>206</v>
      </c>
      <c r="M2720" s="24">
        <v>3</v>
      </c>
      <c r="N2720" s="24">
        <v>3</v>
      </c>
      <c r="O2720" s="24">
        <v>2</v>
      </c>
      <c r="P2720" s="24" t="s">
        <v>101</v>
      </c>
      <c r="Q2720" s="23">
        <v>30693</v>
      </c>
      <c r="R2720" s="24" t="s">
        <v>76</v>
      </c>
      <c r="S2720" s="25">
        <v>45119</v>
      </c>
      <c r="T2720" s="24"/>
      <c r="U2720" s="24">
        <v>3058134037</v>
      </c>
      <c r="V2720" s="33" t="s">
        <v>15012</v>
      </c>
      <c r="W2720" s="24" t="s">
        <v>15013</v>
      </c>
      <c r="X2720" s="24" t="s">
        <v>8566</v>
      </c>
      <c r="Y2720" s="24" t="s">
        <v>15014</v>
      </c>
      <c r="Z2720" s="24" t="s">
        <v>162</v>
      </c>
      <c r="AA2720" s="24">
        <v>3132005069</v>
      </c>
      <c r="AB2720" s="24" t="s">
        <v>77</v>
      </c>
      <c r="AC2720" s="24" t="s">
        <v>77</v>
      </c>
      <c r="AD2720" s="24" t="s">
        <v>77</v>
      </c>
      <c r="AE2720" s="26" t="s">
        <v>151</v>
      </c>
      <c r="AF2720" s="26"/>
      <c r="AG2720" s="26"/>
      <c r="AH2720" s="27" t="s">
        <v>184</v>
      </c>
      <c r="AI2720" s="27" t="s">
        <v>120</v>
      </c>
      <c r="AJ2720" s="27" t="s">
        <v>120</v>
      </c>
      <c r="AK2720" s="24" t="s">
        <v>121</v>
      </c>
      <c r="AL2720" s="24" t="s">
        <v>7086</v>
      </c>
      <c r="AM2720" s="23">
        <v>44417</v>
      </c>
      <c r="AN2720" s="28">
        <v>908526</v>
      </c>
      <c r="AO2720" s="28">
        <v>106454</v>
      </c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3"/>
      <c r="BG2720" s="23"/>
      <c r="BH2720" s="23">
        <v>44475</v>
      </c>
      <c r="BI2720" s="26" t="s">
        <v>466</v>
      </c>
      <c r="BJ2720" s="26" t="s">
        <v>5148</v>
      </c>
      <c r="BK2720" s="29">
        <v>0</v>
      </c>
      <c r="BL2720" s="24" t="s">
        <v>129</v>
      </c>
      <c r="BM2720" s="22" t="str">
        <f ca="1">+IF(Tabla1[[#This Row],[FECHA INGRESO]]&gt;=44986,IF((TODAY()-Tabla1[[#This Row],[FECHA INGRESO]])&gt;=50,"ALERTA","TODAVÍA FALTA"),"N/A")</f>
        <v>N/A</v>
      </c>
      <c r="BN2720" s="7">
        <f>IFERROR((_xlfn.DAYS(Tabla1[[#This Row],[FECHA INGRESO]],Tabla1[[#This Row],[FECHA RETIRO]]))/30,"")</f>
        <v>-1.9333333333333333</v>
      </c>
    </row>
    <row r="2721" spans="1:66" x14ac:dyDescent="0.35">
      <c r="A2721" s="34">
        <v>1022360469</v>
      </c>
      <c r="B2721" s="22" t="s">
        <v>15015</v>
      </c>
      <c r="C2721" s="23">
        <v>44418</v>
      </c>
      <c r="D2721" s="23" t="s">
        <v>93</v>
      </c>
      <c r="E2721" s="23" t="s">
        <v>110</v>
      </c>
      <c r="F2721" s="23" t="s">
        <v>70</v>
      </c>
      <c r="G2721" s="24"/>
      <c r="H2721" s="24">
        <v>24107595900</v>
      </c>
      <c r="I2721" s="24" t="s">
        <v>95</v>
      </c>
      <c r="J2721" s="24">
        <f>DATEDIF(Tabla1[[#This Row],[FECHA DE NACIMIENTO]],Tabla1[[#This Row],[FECHA ACTUAL]],"Y")</f>
        <v>33</v>
      </c>
      <c r="K2721" s="24" t="s">
        <v>96</v>
      </c>
      <c r="L2721" s="24" t="s">
        <v>112</v>
      </c>
      <c r="M2721" s="24">
        <v>0</v>
      </c>
      <c r="N2721" s="24">
        <v>0</v>
      </c>
      <c r="O2721" s="24">
        <v>3</v>
      </c>
      <c r="P2721" s="24" t="s">
        <v>101</v>
      </c>
      <c r="Q2721" s="23">
        <v>32772</v>
      </c>
      <c r="R2721" s="24" t="s">
        <v>76</v>
      </c>
      <c r="S2721" s="25">
        <v>45119</v>
      </c>
      <c r="T2721" s="24"/>
      <c r="U2721" s="24">
        <v>3213750062</v>
      </c>
      <c r="V2721" s="33" t="s">
        <v>15016</v>
      </c>
      <c r="W2721" s="24" t="s">
        <v>15017</v>
      </c>
      <c r="X2721" s="24" t="s">
        <v>9261</v>
      </c>
      <c r="Y2721" s="24" t="s">
        <v>15018</v>
      </c>
      <c r="Z2721" s="24" t="s">
        <v>117</v>
      </c>
      <c r="AA2721" s="24">
        <v>3219778109</v>
      </c>
      <c r="AB2721" s="24" t="s">
        <v>77</v>
      </c>
      <c r="AC2721" s="24" t="s">
        <v>77</v>
      </c>
      <c r="AD2721" s="24" t="s">
        <v>77</v>
      </c>
      <c r="AE2721" s="26" t="s">
        <v>183</v>
      </c>
      <c r="AF2721" s="26"/>
      <c r="AG2721" s="26"/>
      <c r="AH2721" s="27" t="s">
        <v>184</v>
      </c>
      <c r="AI2721" s="27" t="s">
        <v>10123</v>
      </c>
      <c r="AJ2721" s="27" t="s">
        <v>10123</v>
      </c>
      <c r="AK2721" s="24" t="s">
        <v>121</v>
      </c>
      <c r="AL2721" s="24" t="s">
        <v>7086</v>
      </c>
      <c r="AM2721" s="23">
        <v>44418</v>
      </c>
      <c r="AN2721" s="28">
        <v>908526</v>
      </c>
      <c r="AO2721" s="28">
        <v>106454</v>
      </c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  <c r="BD2721" s="24">
        <v>0</v>
      </c>
      <c r="BE2721" s="24">
        <v>0</v>
      </c>
      <c r="BF2721" s="23"/>
      <c r="BG2721" s="23"/>
      <c r="BH2721" s="23">
        <v>44431</v>
      </c>
      <c r="BI2721" s="26" t="s">
        <v>466</v>
      </c>
      <c r="BJ2721" s="26" t="s">
        <v>5148</v>
      </c>
      <c r="BK2721" s="29">
        <v>0</v>
      </c>
      <c r="BL2721" s="24" t="s">
        <v>129</v>
      </c>
      <c r="BM2721" s="22" t="str">
        <f ca="1">+IF(Tabla1[[#This Row],[FECHA INGRESO]]&gt;=44986,IF((TODAY()-Tabla1[[#This Row],[FECHA INGRESO]])&gt;=50,"ALERTA","TODAVÍA FALTA"),"N/A")</f>
        <v>N/A</v>
      </c>
      <c r="BN2721" s="7">
        <f>IFERROR((_xlfn.DAYS(Tabla1[[#This Row],[FECHA INGRESO]],Tabla1[[#This Row],[FECHA RETIRO]]))/30,"")</f>
        <v>-0.43333333333333335</v>
      </c>
    </row>
    <row r="2722" spans="1:66" x14ac:dyDescent="0.35">
      <c r="A2722" s="21">
        <v>1007474186</v>
      </c>
      <c r="B2722" s="22" t="s">
        <v>15019</v>
      </c>
      <c r="C2722" s="23">
        <v>44418</v>
      </c>
      <c r="D2722" s="23" t="s">
        <v>157</v>
      </c>
      <c r="E2722" s="23" t="s">
        <v>77</v>
      </c>
      <c r="F2722" s="23" t="s">
        <v>77</v>
      </c>
      <c r="G2722" s="24"/>
      <c r="H2722" s="24">
        <v>24107589772</v>
      </c>
      <c r="I2722" s="24" t="s">
        <v>72</v>
      </c>
      <c r="J2722" s="24">
        <f>DATEDIF(Tabla1[[#This Row],[FECHA DE NACIMIENTO]],Tabla1[[#This Row],[FECHA ACTUAL]],"Y")</f>
        <v>20</v>
      </c>
      <c r="K2722" s="24" t="s">
        <v>73</v>
      </c>
      <c r="L2722" s="24" t="s">
        <v>112</v>
      </c>
      <c r="M2722" s="24">
        <v>0</v>
      </c>
      <c r="N2722" s="24">
        <v>0</v>
      </c>
      <c r="O2722" s="24">
        <v>3</v>
      </c>
      <c r="P2722" s="24" t="s">
        <v>101</v>
      </c>
      <c r="Q2722" s="23">
        <v>37519</v>
      </c>
      <c r="R2722" s="24" t="s">
        <v>3231</v>
      </c>
      <c r="S2722" s="25">
        <v>45119</v>
      </c>
      <c r="T2722" s="24"/>
      <c r="U2722" s="24" t="s">
        <v>15020</v>
      </c>
      <c r="V2722" s="33" t="s">
        <v>15021</v>
      </c>
      <c r="W2722" s="24" t="s">
        <v>15022</v>
      </c>
      <c r="X2722" s="24" t="s">
        <v>10177</v>
      </c>
      <c r="Y2722" s="24" t="s">
        <v>15023</v>
      </c>
      <c r="Z2722" s="24" t="s">
        <v>117</v>
      </c>
      <c r="AA2722" s="24">
        <v>3217329281</v>
      </c>
      <c r="AB2722" s="24" t="s">
        <v>14379</v>
      </c>
      <c r="AC2722" s="24" t="s">
        <v>14379</v>
      </c>
      <c r="AD2722" s="24" t="e">
        <v>#REF!</v>
      </c>
      <c r="AE2722" s="26" t="s">
        <v>183</v>
      </c>
      <c r="AF2722" s="26"/>
      <c r="AG2722" s="26">
        <v>0</v>
      </c>
      <c r="AH2722" s="27" t="s">
        <v>867</v>
      </c>
      <c r="AI2722" s="27" t="s">
        <v>687</v>
      </c>
      <c r="AJ2722" s="27" t="s">
        <v>687</v>
      </c>
      <c r="AK2722" s="24" t="s">
        <v>89</v>
      </c>
      <c r="AL2722" s="24" t="s">
        <v>868</v>
      </c>
      <c r="AM2722" s="23">
        <v>44418</v>
      </c>
      <c r="AN2722" s="28">
        <v>1000000</v>
      </c>
      <c r="AO2722" s="28" t="s">
        <v>77</v>
      </c>
      <c r="AP2722" s="24" t="s">
        <v>15024</v>
      </c>
      <c r="AQ2722" s="24">
        <v>0</v>
      </c>
      <c r="AR2722" s="24">
        <v>0</v>
      </c>
      <c r="AS2722" s="24">
        <v>0</v>
      </c>
      <c r="AT2722" s="24">
        <v>0</v>
      </c>
      <c r="AU2722" s="24">
        <v>0</v>
      </c>
      <c r="AV2722" s="24">
        <v>0</v>
      </c>
      <c r="AW2722" s="24">
        <v>0</v>
      </c>
      <c r="AX2722" s="24">
        <v>0</v>
      </c>
      <c r="AY2722" s="24">
        <v>0</v>
      </c>
      <c r="AZ2722" s="24">
        <v>0</v>
      </c>
      <c r="BA2722" s="24">
        <v>0</v>
      </c>
      <c r="BB2722" s="24">
        <v>0</v>
      </c>
      <c r="BC2722" s="24">
        <v>0</v>
      </c>
      <c r="BD2722" s="24">
        <v>0</v>
      </c>
      <c r="BE2722" s="24">
        <v>0</v>
      </c>
      <c r="BF2722" s="23"/>
      <c r="BG2722" s="23"/>
      <c r="BH2722" s="23">
        <v>44852</v>
      </c>
      <c r="BI2722" s="26" t="s">
        <v>10014</v>
      </c>
      <c r="BJ2722" s="26" t="s">
        <v>9706</v>
      </c>
      <c r="BK2722" s="29">
        <v>0</v>
      </c>
      <c r="BL2722" s="24" t="s">
        <v>129</v>
      </c>
      <c r="BM2722" s="22" t="str">
        <f ca="1">+IF(Tabla1[[#This Row],[FECHA INGRESO]]&gt;=44986,IF((TODAY()-Tabla1[[#This Row],[FECHA INGRESO]])&gt;=50,"ALERTA","TODAVÍA FALTA"),"N/A")</f>
        <v>N/A</v>
      </c>
      <c r="BN2722" s="7">
        <f>IFERROR((_xlfn.DAYS(Tabla1[[#This Row],[FECHA INGRESO]],Tabla1[[#This Row],[FECHA RETIRO]]))/30,"")</f>
        <v>-14.466666666666667</v>
      </c>
    </row>
    <row r="2723" spans="1:66" x14ac:dyDescent="0.35">
      <c r="A2723" s="21">
        <v>1000985237</v>
      </c>
      <c r="B2723" s="22" t="s">
        <v>15025</v>
      </c>
      <c r="C2723" s="23">
        <v>44419</v>
      </c>
      <c r="D2723" s="23" t="s">
        <v>4008</v>
      </c>
      <c r="E2723" s="23" t="s">
        <v>77</v>
      </c>
      <c r="F2723" s="23" t="s">
        <v>77</v>
      </c>
      <c r="G2723" s="24"/>
      <c r="H2723" s="24">
        <v>24107658553</v>
      </c>
      <c r="I2723" s="24" t="s">
        <v>95</v>
      </c>
      <c r="J2723" s="24">
        <f>DATEDIF(Tabla1[[#This Row],[FECHA DE NACIMIENTO]],Tabla1[[#This Row],[FECHA ACTUAL]],"Y")</f>
        <v>22</v>
      </c>
      <c r="K2723" s="24" t="s">
        <v>73</v>
      </c>
      <c r="L2723" s="24" t="s">
        <v>234</v>
      </c>
      <c r="M2723" s="24">
        <v>1</v>
      </c>
      <c r="N2723" s="24">
        <v>1</v>
      </c>
      <c r="O2723" s="24">
        <v>2</v>
      </c>
      <c r="P2723" s="24" t="s">
        <v>101</v>
      </c>
      <c r="Q2723" s="23">
        <v>36842</v>
      </c>
      <c r="R2723" s="24" t="s">
        <v>76</v>
      </c>
      <c r="S2723" s="25">
        <v>45119</v>
      </c>
      <c r="T2723" s="24"/>
      <c r="U2723" s="24">
        <v>3228612033</v>
      </c>
      <c r="V2723" s="33" t="s">
        <v>15026</v>
      </c>
      <c r="W2723" s="24" t="s">
        <v>15027</v>
      </c>
      <c r="X2723" s="24" t="s">
        <v>5173</v>
      </c>
      <c r="Y2723" s="24" t="s">
        <v>15028</v>
      </c>
      <c r="Z2723" s="24" t="s">
        <v>117</v>
      </c>
      <c r="AA2723" s="24">
        <v>3203367525</v>
      </c>
      <c r="AB2723" s="24" t="s">
        <v>83</v>
      </c>
      <c r="AC2723" s="24" t="s">
        <v>101</v>
      </c>
      <c r="AD2723" s="24" t="e">
        <v>#REF!</v>
      </c>
      <c r="AE2723" s="26" t="s">
        <v>194</v>
      </c>
      <c r="AF2723" s="26"/>
      <c r="AG2723" s="26"/>
      <c r="AH2723" s="27" t="s">
        <v>15029</v>
      </c>
      <c r="AI2723" s="27" t="s">
        <v>398</v>
      </c>
      <c r="AJ2723" s="27" t="s">
        <v>15030</v>
      </c>
      <c r="AK2723" s="24" t="s">
        <v>89</v>
      </c>
      <c r="AL2723" s="24" t="s">
        <v>868</v>
      </c>
      <c r="AM2723" s="23">
        <v>44419</v>
      </c>
      <c r="AN2723" s="28">
        <v>1000000</v>
      </c>
      <c r="AO2723" s="28" t="s">
        <v>77</v>
      </c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>
        <v>0</v>
      </c>
      <c r="BE2723" s="24">
        <v>0</v>
      </c>
      <c r="BF2723" s="23"/>
      <c r="BG2723" s="23"/>
      <c r="BH2723" s="23">
        <v>44602</v>
      </c>
      <c r="BI2723" s="26" t="s">
        <v>10014</v>
      </c>
      <c r="BJ2723" s="26" t="s">
        <v>9706</v>
      </c>
      <c r="BK2723" s="29">
        <v>0</v>
      </c>
      <c r="BL2723" s="24" t="s">
        <v>129</v>
      </c>
      <c r="BM2723" s="22" t="str">
        <f ca="1">+IF(Tabla1[[#This Row],[FECHA INGRESO]]&gt;=44986,IF((TODAY()-Tabla1[[#This Row],[FECHA INGRESO]])&gt;=50,"ALERTA","TODAVÍA FALTA"),"N/A")</f>
        <v>N/A</v>
      </c>
      <c r="BN2723" s="7">
        <f>IFERROR((_xlfn.DAYS(Tabla1[[#This Row],[FECHA INGRESO]],Tabla1[[#This Row],[FECHA RETIRO]]))/30,"")</f>
        <v>-6.1</v>
      </c>
    </row>
    <row r="2724" spans="1:66" x14ac:dyDescent="0.35">
      <c r="A2724" s="34">
        <v>1032448010</v>
      </c>
      <c r="B2724" s="22" t="s">
        <v>15031</v>
      </c>
      <c r="C2724" s="23">
        <v>44420</v>
      </c>
      <c r="D2724" s="23" t="s">
        <v>188</v>
      </c>
      <c r="E2724" s="23" t="s">
        <v>111</v>
      </c>
      <c r="F2724" s="23" t="s">
        <v>70</v>
      </c>
      <c r="G2724" s="24"/>
      <c r="H2724" s="24">
        <v>24107654993</v>
      </c>
      <c r="I2724" s="24" t="s">
        <v>72</v>
      </c>
      <c r="J2724" s="24">
        <f>DATEDIF(Tabla1[[#This Row],[FECHA DE NACIMIENTO]],Tabla1[[#This Row],[FECHA ACTUAL]],"Y")</f>
        <v>31</v>
      </c>
      <c r="K2724" s="24" t="s">
        <v>96</v>
      </c>
      <c r="L2724" s="24" t="s">
        <v>112</v>
      </c>
      <c r="M2724" s="24">
        <v>0</v>
      </c>
      <c r="N2724" s="24">
        <v>1</v>
      </c>
      <c r="O2724" s="24">
        <v>3</v>
      </c>
      <c r="P2724" s="24" t="s">
        <v>101</v>
      </c>
      <c r="Q2724" s="23">
        <v>33630</v>
      </c>
      <c r="R2724" s="24" t="s">
        <v>76</v>
      </c>
      <c r="S2724" s="25">
        <v>45119</v>
      </c>
      <c r="T2724" s="24"/>
      <c r="U2724" s="24" t="s">
        <v>15032</v>
      </c>
      <c r="V2724" s="33" t="s">
        <v>15033</v>
      </c>
      <c r="W2724" s="24" t="s">
        <v>15034</v>
      </c>
      <c r="X2724" s="24" t="s">
        <v>730</v>
      </c>
      <c r="Y2724" s="24" t="s">
        <v>6806</v>
      </c>
      <c r="Z2724" s="24" t="s">
        <v>117</v>
      </c>
      <c r="AA2724" s="24">
        <v>3204382028</v>
      </c>
      <c r="AB2724" s="24" t="s">
        <v>101</v>
      </c>
      <c r="AC2724" s="24" t="s">
        <v>101</v>
      </c>
      <c r="AD2724" s="24" t="e">
        <v>#REF!</v>
      </c>
      <c r="AE2724" s="26" t="s">
        <v>151</v>
      </c>
      <c r="AF2724" s="26"/>
      <c r="AG2724" s="26"/>
      <c r="AH2724" s="27" t="s">
        <v>11473</v>
      </c>
      <c r="AI2724" s="27" t="s">
        <v>421</v>
      </c>
      <c r="AJ2724" s="27" t="s">
        <v>421</v>
      </c>
      <c r="AK2724" s="24" t="s">
        <v>89</v>
      </c>
      <c r="AL2724" s="24" t="s">
        <v>7086</v>
      </c>
      <c r="AM2724" s="23">
        <v>44420</v>
      </c>
      <c r="AN2724" s="28">
        <v>1000000</v>
      </c>
      <c r="AO2724" s="28">
        <v>117172</v>
      </c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>
        <v>0</v>
      </c>
      <c r="BE2724" s="24">
        <v>0</v>
      </c>
      <c r="BF2724" s="23"/>
      <c r="BG2724" s="23"/>
      <c r="BH2724" s="23">
        <v>44574</v>
      </c>
      <c r="BI2724" s="26" t="s">
        <v>466</v>
      </c>
      <c r="BJ2724" s="26" t="s">
        <v>5148</v>
      </c>
      <c r="BK2724" s="29">
        <v>0</v>
      </c>
      <c r="BL2724" s="24" t="s">
        <v>129</v>
      </c>
      <c r="BM2724" s="22" t="str">
        <f ca="1">+IF(Tabla1[[#This Row],[FECHA INGRESO]]&gt;=44986,IF((TODAY()-Tabla1[[#This Row],[FECHA INGRESO]])&gt;=50,"ALERTA","TODAVÍA FALTA"),"N/A")</f>
        <v>N/A</v>
      </c>
      <c r="BN2724" s="7">
        <f>IFERROR((_xlfn.DAYS(Tabla1[[#This Row],[FECHA INGRESO]],Tabla1[[#This Row],[FECHA RETIRO]]))/30,"")</f>
        <v>-5.1333333333333337</v>
      </c>
    </row>
    <row r="2725" spans="1:66" x14ac:dyDescent="0.35">
      <c r="A2725" s="21">
        <v>79854811</v>
      </c>
      <c r="B2725" s="22" t="s">
        <v>12655</v>
      </c>
      <c r="C2725" s="23">
        <v>44420</v>
      </c>
      <c r="D2725" s="23" t="s">
        <v>266</v>
      </c>
      <c r="E2725" s="23" t="s">
        <v>111</v>
      </c>
      <c r="F2725" s="23" t="s">
        <v>70</v>
      </c>
      <c r="G2725" s="24"/>
      <c r="H2725" s="24">
        <v>24107667627</v>
      </c>
      <c r="I2725" s="24" t="s">
        <v>72</v>
      </c>
      <c r="J2725" s="24">
        <f>DATEDIF(Tabla1[[#This Row],[FECHA DE NACIMIENTO]],Tabla1[[#This Row],[FECHA ACTUAL]],"Y")</f>
        <v>45</v>
      </c>
      <c r="K2725" s="24" t="s">
        <v>73</v>
      </c>
      <c r="L2725" s="24" t="s">
        <v>74</v>
      </c>
      <c r="M2725" s="24">
        <v>4</v>
      </c>
      <c r="N2725" s="24">
        <v>4</v>
      </c>
      <c r="O2725" s="24">
        <v>3</v>
      </c>
      <c r="P2725" s="24" t="s">
        <v>101</v>
      </c>
      <c r="Q2725" s="23">
        <v>28657</v>
      </c>
      <c r="R2725" s="24" t="s">
        <v>76</v>
      </c>
      <c r="S2725" s="25">
        <v>45119</v>
      </c>
      <c r="T2725" s="24"/>
      <c r="U2725" s="24">
        <v>3507027315</v>
      </c>
      <c r="V2725" s="33" t="s">
        <v>12656</v>
      </c>
      <c r="W2725" s="24" t="s">
        <v>12657</v>
      </c>
      <c r="X2725" s="24" t="s">
        <v>15035</v>
      </c>
      <c r="Y2725" s="24" t="s">
        <v>15036</v>
      </c>
      <c r="Z2725" s="24" t="s">
        <v>82</v>
      </c>
      <c r="AA2725" s="24">
        <v>3197580730</v>
      </c>
      <c r="AB2725" s="24" t="s">
        <v>101</v>
      </c>
      <c r="AC2725" s="24" t="s">
        <v>101</v>
      </c>
      <c r="AD2725" s="24" t="e">
        <v>#REF!</v>
      </c>
      <c r="AE2725" s="26" t="s">
        <v>194</v>
      </c>
      <c r="AF2725" s="26" t="s">
        <v>15037</v>
      </c>
      <c r="AG2725" s="26" t="s">
        <v>9231</v>
      </c>
      <c r="AH2725" s="27" t="s">
        <v>460</v>
      </c>
      <c r="AI2725" s="27" t="s">
        <v>9232</v>
      </c>
      <c r="AJ2725" s="27" t="s">
        <v>9317</v>
      </c>
      <c r="AK2725" s="24" t="s">
        <v>121</v>
      </c>
      <c r="AL2725" s="24" t="s">
        <v>7086</v>
      </c>
      <c r="AM2725" s="23">
        <v>44420</v>
      </c>
      <c r="AN2725" s="28">
        <v>1469895</v>
      </c>
      <c r="AO2725" s="28">
        <v>140606</v>
      </c>
      <c r="AP2725" s="24">
        <v>0</v>
      </c>
      <c r="AQ2725" s="24">
        <v>0</v>
      </c>
      <c r="AR2725" s="24">
        <v>0</v>
      </c>
      <c r="AS2725" s="24">
        <v>0</v>
      </c>
      <c r="AT2725" s="24">
        <v>0</v>
      </c>
      <c r="AU2725" s="24">
        <v>0</v>
      </c>
      <c r="AV2725" s="24">
        <v>0</v>
      </c>
      <c r="AW2725" s="24">
        <v>0</v>
      </c>
      <c r="AX2725" s="24">
        <v>0</v>
      </c>
      <c r="AY2725" s="24">
        <v>0</v>
      </c>
      <c r="AZ2725" s="24">
        <v>0</v>
      </c>
      <c r="BA2725" s="24">
        <v>0</v>
      </c>
      <c r="BB2725" s="24">
        <v>0</v>
      </c>
      <c r="BC2725" s="24">
        <v>0</v>
      </c>
      <c r="BD2725" s="24">
        <v>0</v>
      </c>
      <c r="BE2725" s="24">
        <v>0</v>
      </c>
      <c r="BF2725" s="23"/>
      <c r="BG2725" s="23"/>
      <c r="BH2725" s="23">
        <v>45064</v>
      </c>
      <c r="BI2725" s="26" t="s">
        <v>466</v>
      </c>
      <c r="BJ2725" s="26" t="s">
        <v>15038</v>
      </c>
      <c r="BK2725" s="29">
        <v>0</v>
      </c>
      <c r="BL2725" s="24" t="s">
        <v>129</v>
      </c>
      <c r="BM2725" s="22" t="str">
        <f ca="1">+IF(Tabla1[[#This Row],[FECHA INGRESO]]&gt;=44986,IF((TODAY()-Tabla1[[#This Row],[FECHA INGRESO]])&gt;=50,"ALERTA","TODAVÍA FALTA"),"N/A")</f>
        <v>N/A</v>
      </c>
      <c r="BN2725" s="7">
        <f>IFERROR((_xlfn.DAYS(Tabla1[[#This Row],[FECHA INGRESO]],Tabla1[[#This Row],[FECHA RETIRO]]))/30,"")</f>
        <v>-21.466666666666665</v>
      </c>
    </row>
    <row r="2726" spans="1:66" x14ac:dyDescent="0.35">
      <c r="A2726" s="21">
        <v>1018456437</v>
      </c>
      <c r="B2726" s="22" t="s">
        <v>15039</v>
      </c>
      <c r="C2726" s="23">
        <v>44425</v>
      </c>
      <c r="D2726" s="23" t="s">
        <v>266</v>
      </c>
      <c r="E2726" s="23" t="s">
        <v>111</v>
      </c>
      <c r="F2726" s="23" t="s">
        <v>111</v>
      </c>
      <c r="G2726" s="24"/>
      <c r="H2726" s="24">
        <v>24107722423</v>
      </c>
      <c r="I2726" s="24" t="s">
        <v>72</v>
      </c>
      <c r="J2726" s="24">
        <f>DATEDIF(Tabla1[[#This Row],[FECHA DE NACIMIENTO]],Tabla1[[#This Row],[FECHA ACTUAL]],"Y")</f>
        <v>30</v>
      </c>
      <c r="K2726" s="24" t="s">
        <v>385</v>
      </c>
      <c r="L2726" s="24" t="s">
        <v>112</v>
      </c>
      <c r="M2726" s="24">
        <v>0</v>
      </c>
      <c r="N2726" s="24">
        <v>0</v>
      </c>
      <c r="O2726" s="24">
        <v>2</v>
      </c>
      <c r="P2726" s="24" t="s">
        <v>101</v>
      </c>
      <c r="Q2726" s="23">
        <v>33973</v>
      </c>
      <c r="R2726" s="24" t="s">
        <v>76</v>
      </c>
      <c r="S2726" s="25">
        <v>45119</v>
      </c>
      <c r="T2726" s="24"/>
      <c r="U2726" s="24">
        <v>3134642809</v>
      </c>
      <c r="V2726" s="33" t="s">
        <v>15040</v>
      </c>
      <c r="W2726" s="24" t="s">
        <v>15041</v>
      </c>
      <c r="X2726" s="24" t="s">
        <v>15042</v>
      </c>
      <c r="Y2726" s="24" t="s">
        <v>15043</v>
      </c>
      <c r="Z2726" s="24" t="s">
        <v>117</v>
      </c>
      <c r="AA2726" s="24">
        <v>3107956393</v>
      </c>
      <c r="AB2726" s="24" t="s">
        <v>101</v>
      </c>
      <c r="AC2726" s="24" t="s">
        <v>101</v>
      </c>
      <c r="AD2726" s="24" t="e">
        <v>#REF!</v>
      </c>
      <c r="AE2726" s="26" t="s">
        <v>102</v>
      </c>
      <c r="AF2726" s="26"/>
      <c r="AG2726" s="26" t="s">
        <v>75</v>
      </c>
      <c r="AH2726" s="27" t="s">
        <v>1599</v>
      </c>
      <c r="AI2726" s="27" t="s">
        <v>15044</v>
      </c>
      <c r="AJ2726" s="27" t="s">
        <v>15044</v>
      </c>
      <c r="AK2726" s="24" t="s">
        <v>121</v>
      </c>
      <c r="AL2726" s="24" t="s">
        <v>7086</v>
      </c>
      <c r="AM2726" s="23">
        <v>44425</v>
      </c>
      <c r="AN2726" s="28">
        <v>1707877</v>
      </c>
      <c r="AO2726" s="28">
        <v>140606</v>
      </c>
      <c r="AP2726" s="24">
        <v>0</v>
      </c>
      <c r="AQ2726" s="24">
        <v>0</v>
      </c>
      <c r="AR2726" s="24">
        <v>0</v>
      </c>
      <c r="AS2726" s="24">
        <v>0</v>
      </c>
      <c r="AT2726" s="24">
        <v>0</v>
      </c>
      <c r="AU2726" s="24">
        <v>0</v>
      </c>
      <c r="AV2726" s="24">
        <v>0</v>
      </c>
      <c r="AW2726" s="24">
        <v>0</v>
      </c>
      <c r="AX2726" s="24">
        <v>0</v>
      </c>
      <c r="AY2726" s="24">
        <v>0</v>
      </c>
      <c r="AZ2726" s="24">
        <v>0</v>
      </c>
      <c r="BA2726" s="24">
        <v>0</v>
      </c>
      <c r="BB2726" s="24">
        <v>0</v>
      </c>
      <c r="BC2726" s="24">
        <v>0</v>
      </c>
      <c r="BD2726" s="24">
        <v>0</v>
      </c>
      <c r="BE2726" s="24">
        <v>0</v>
      </c>
      <c r="BF2726" s="23"/>
      <c r="BG2726" s="23"/>
      <c r="BH2726" s="23">
        <v>45103</v>
      </c>
      <c r="BI2726" s="26" t="s">
        <v>466</v>
      </c>
      <c r="BJ2726" s="26" t="s">
        <v>3469</v>
      </c>
      <c r="BK2726" s="29">
        <v>0</v>
      </c>
      <c r="BL2726" s="24" t="s">
        <v>129</v>
      </c>
      <c r="BM2726" s="22" t="str">
        <f ca="1">+IF(Tabla1[[#This Row],[FECHA INGRESO]]&gt;=44986,IF((TODAY()-Tabla1[[#This Row],[FECHA INGRESO]])&gt;=50,"ALERTA","TODAVÍA FALTA"),"N/A")</f>
        <v>N/A</v>
      </c>
      <c r="BN2726" s="7">
        <f>IFERROR((_xlfn.DAYS(Tabla1[[#This Row],[FECHA INGRESO]],Tabla1[[#This Row],[FECHA RETIRO]]))/30,"")</f>
        <v>-22.6</v>
      </c>
    </row>
    <row r="2727" spans="1:66" x14ac:dyDescent="0.35">
      <c r="A2727" s="21">
        <v>1010240133</v>
      </c>
      <c r="B2727" s="22" t="s">
        <v>15045</v>
      </c>
      <c r="C2727" s="23">
        <v>44426</v>
      </c>
      <c r="D2727" s="23" t="s">
        <v>188</v>
      </c>
      <c r="E2727" s="24" t="s">
        <v>94</v>
      </c>
      <c r="F2727" s="23" t="s">
        <v>94</v>
      </c>
      <c r="G2727" s="24"/>
      <c r="H2727" s="24">
        <v>24107751089</v>
      </c>
      <c r="I2727" s="24" t="s">
        <v>95</v>
      </c>
      <c r="J2727" s="24">
        <f>DATEDIF(Tabla1[[#This Row],[FECHA DE NACIMIENTO]],Tabla1[[#This Row],[FECHA ACTUAL]],"Y")</f>
        <v>25</v>
      </c>
      <c r="K2727" s="24" t="s">
        <v>73</v>
      </c>
      <c r="L2727" s="24" t="s">
        <v>112</v>
      </c>
      <c r="M2727" s="24">
        <v>0</v>
      </c>
      <c r="N2727" s="24">
        <v>0</v>
      </c>
      <c r="O2727" s="24">
        <v>2</v>
      </c>
      <c r="P2727" s="24" t="s">
        <v>101</v>
      </c>
      <c r="Q2727" s="23">
        <v>35966</v>
      </c>
      <c r="R2727" s="24" t="s">
        <v>76</v>
      </c>
      <c r="S2727" s="25">
        <v>45119</v>
      </c>
      <c r="T2727" s="24">
        <v>4968861</v>
      </c>
      <c r="U2727" s="24">
        <v>3133024114</v>
      </c>
      <c r="V2727" s="33" t="s">
        <v>15046</v>
      </c>
      <c r="W2727" s="24" t="s">
        <v>15047</v>
      </c>
      <c r="X2727" s="24" t="s">
        <v>15048</v>
      </c>
      <c r="Y2727" s="24" t="s">
        <v>15049</v>
      </c>
      <c r="Z2727" s="24" t="s">
        <v>117</v>
      </c>
      <c r="AA2727" s="24">
        <v>3202058481</v>
      </c>
      <c r="AB2727" s="24" t="s">
        <v>83</v>
      </c>
      <c r="AC2727" s="24" t="s">
        <v>101</v>
      </c>
      <c r="AD2727" s="24" t="e">
        <v>#REF!</v>
      </c>
      <c r="AE2727" s="26" t="s">
        <v>183</v>
      </c>
      <c r="AF2727" s="26"/>
      <c r="AG2727" s="26" t="s">
        <v>15050</v>
      </c>
      <c r="AH2727" s="27" t="s">
        <v>10291</v>
      </c>
      <c r="AI2727" s="27" t="s">
        <v>687</v>
      </c>
      <c r="AJ2727" s="27" t="s">
        <v>673</v>
      </c>
      <c r="AK2727" s="24" t="s">
        <v>89</v>
      </c>
      <c r="AL2727" s="24" t="s">
        <v>7086</v>
      </c>
      <c r="AM2727" s="23">
        <v>44426</v>
      </c>
      <c r="AN2727" s="28">
        <v>1265000</v>
      </c>
      <c r="AO2727" s="28">
        <v>117172</v>
      </c>
      <c r="AP2727" s="24">
        <v>0</v>
      </c>
      <c r="AQ2727" s="24">
        <v>0</v>
      </c>
      <c r="AR2727" s="24">
        <v>0</v>
      </c>
      <c r="AS2727" s="24">
        <v>0</v>
      </c>
      <c r="AT2727" s="24">
        <v>0</v>
      </c>
      <c r="AU2727" s="24">
        <v>0</v>
      </c>
      <c r="AV2727" s="24">
        <v>0</v>
      </c>
      <c r="AW2727" s="24">
        <v>0</v>
      </c>
      <c r="AX2727" s="24">
        <v>0</v>
      </c>
      <c r="AY2727" s="24">
        <v>0</v>
      </c>
      <c r="AZ2727" s="24">
        <v>0</v>
      </c>
      <c r="BA2727" s="24">
        <v>0</v>
      </c>
      <c r="BB2727" s="24">
        <v>0</v>
      </c>
      <c r="BC2727" s="24">
        <v>0</v>
      </c>
      <c r="BD2727" s="24">
        <v>0</v>
      </c>
      <c r="BE2727" s="24">
        <v>0</v>
      </c>
      <c r="BF2727" s="23">
        <v>0</v>
      </c>
      <c r="BG2727" s="23">
        <v>0</v>
      </c>
      <c r="BH2727" s="23">
        <v>44755</v>
      </c>
      <c r="BI2727" s="26" t="s">
        <v>466</v>
      </c>
      <c r="BJ2727" s="26" t="s">
        <v>6087</v>
      </c>
      <c r="BK2727" s="29">
        <v>0</v>
      </c>
      <c r="BL2727" s="24" t="s">
        <v>129</v>
      </c>
      <c r="BM2727" s="22" t="str">
        <f ca="1">+IF(Tabla1[[#This Row],[FECHA INGRESO]]&gt;=44986,IF((TODAY()-Tabla1[[#This Row],[FECHA INGRESO]])&gt;=50,"ALERTA","TODAVÍA FALTA"),"N/A")</f>
        <v>N/A</v>
      </c>
      <c r="BN2727" s="7">
        <f>IFERROR((_xlfn.DAYS(Tabla1[[#This Row],[FECHA INGRESO]],Tabla1[[#This Row],[FECHA RETIRO]]))/30,"")</f>
        <v>-10.966666666666667</v>
      </c>
    </row>
    <row r="2728" spans="1:66" x14ac:dyDescent="0.35">
      <c r="A2728" s="34">
        <v>1019073251</v>
      </c>
      <c r="B2728" s="22" t="s">
        <v>15051</v>
      </c>
      <c r="C2728" s="23">
        <v>44426</v>
      </c>
      <c r="D2728" s="23" t="s">
        <v>4833</v>
      </c>
      <c r="E2728" s="24" t="s">
        <v>94</v>
      </c>
      <c r="F2728" s="23" t="s">
        <v>70</v>
      </c>
      <c r="G2728" s="24"/>
      <c r="H2728" s="24">
        <v>24107749783</v>
      </c>
      <c r="I2728" s="24" t="s">
        <v>95</v>
      </c>
      <c r="J2728" s="24">
        <f>DATEDIF(Tabla1[[#This Row],[FECHA DE NACIMIENTO]],Tabla1[[#This Row],[FECHA ACTUAL]],"Y")</f>
        <v>30</v>
      </c>
      <c r="K2728" s="24" t="s">
        <v>73</v>
      </c>
      <c r="L2728" s="24" t="s">
        <v>74</v>
      </c>
      <c r="M2728" s="24">
        <v>0</v>
      </c>
      <c r="N2728" s="24">
        <v>0</v>
      </c>
      <c r="O2728" s="24">
        <v>2</v>
      </c>
      <c r="P2728" s="24" t="s">
        <v>101</v>
      </c>
      <c r="Q2728" s="23">
        <v>33811</v>
      </c>
      <c r="R2728" s="24" t="s">
        <v>76</v>
      </c>
      <c r="S2728" s="25">
        <v>45119</v>
      </c>
      <c r="T2728" s="24">
        <v>6972703</v>
      </c>
      <c r="U2728" s="24">
        <v>3154946577</v>
      </c>
      <c r="V2728" s="33" t="s">
        <v>15052</v>
      </c>
      <c r="W2728" s="24" t="s">
        <v>15053</v>
      </c>
      <c r="X2728" s="24" t="s">
        <v>15054</v>
      </c>
      <c r="Y2728" s="24" t="s">
        <v>15055</v>
      </c>
      <c r="Z2728" s="24" t="s">
        <v>13889</v>
      </c>
      <c r="AA2728" s="24">
        <v>3007269913</v>
      </c>
      <c r="AB2728" s="24" t="s">
        <v>77</v>
      </c>
      <c r="AC2728" s="24" t="s">
        <v>77</v>
      </c>
      <c r="AD2728" s="24" t="s">
        <v>77</v>
      </c>
      <c r="AE2728" s="26" t="s">
        <v>183</v>
      </c>
      <c r="AF2728" s="26"/>
      <c r="AG2728" s="26"/>
      <c r="AH2728" s="27" t="s">
        <v>184</v>
      </c>
      <c r="AI2728" s="27" t="s">
        <v>487</v>
      </c>
      <c r="AJ2728" s="27" t="s">
        <v>487</v>
      </c>
      <c r="AK2728" s="24" t="s">
        <v>121</v>
      </c>
      <c r="AL2728" s="24" t="s">
        <v>7086</v>
      </c>
      <c r="AM2728" s="23">
        <v>44426</v>
      </c>
      <c r="AN2728" s="28">
        <v>908526</v>
      </c>
      <c r="AO2728" s="28">
        <v>106454</v>
      </c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>
        <v>0</v>
      </c>
      <c r="BE2728" s="24">
        <v>0</v>
      </c>
      <c r="BF2728" s="23"/>
      <c r="BG2728" s="23"/>
      <c r="BH2728" s="23">
        <v>44432</v>
      </c>
      <c r="BI2728" s="26" t="s">
        <v>466</v>
      </c>
      <c r="BJ2728" s="26" t="s">
        <v>5148</v>
      </c>
      <c r="BK2728" s="29">
        <v>0</v>
      </c>
      <c r="BL2728" s="24" t="s">
        <v>129</v>
      </c>
      <c r="BM2728" s="22" t="str">
        <f ca="1">+IF(Tabla1[[#This Row],[FECHA INGRESO]]&gt;=44986,IF((TODAY()-Tabla1[[#This Row],[FECHA INGRESO]])&gt;=50,"ALERTA","TODAVÍA FALTA"),"N/A")</f>
        <v>N/A</v>
      </c>
      <c r="BN2728" s="7">
        <f>IFERROR((_xlfn.DAYS(Tabla1[[#This Row],[FECHA INGRESO]],Tabla1[[#This Row],[FECHA RETIRO]]))/30,"")</f>
        <v>-0.2</v>
      </c>
    </row>
    <row r="2729" spans="1:66" x14ac:dyDescent="0.35">
      <c r="A2729" s="34">
        <v>1030663453</v>
      </c>
      <c r="B2729" s="22" t="s">
        <v>15056</v>
      </c>
      <c r="C2729" s="23">
        <v>44426</v>
      </c>
      <c r="D2729" s="23" t="s">
        <v>93</v>
      </c>
      <c r="E2729" s="24" t="s">
        <v>94</v>
      </c>
      <c r="F2729" s="23" t="s">
        <v>94</v>
      </c>
      <c r="G2729" s="24"/>
      <c r="H2729" s="24">
        <v>24107762476</v>
      </c>
      <c r="I2729" s="24" t="s">
        <v>72</v>
      </c>
      <c r="J2729" s="24">
        <f>DATEDIF(Tabla1[[#This Row],[FECHA DE NACIMIENTO]],Tabla1[[#This Row],[FECHA ACTUAL]],"Y")</f>
        <v>27</v>
      </c>
      <c r="K2729" s="24" t="s">
        <v>73</v>
      </c>
      <c r="L2729" s="24" t="s">
        <v>112</v>
      </c>
      <c r="M2729" s="24">
        <v>0</v>
      </c>
      <c r="N2729" s="24">
        <v>0</v>
      </c>
      <c r="O2729" s="24">
        <v>2</v>
      </c>
      <c r="P2729" s="24" t="s">
        <v>101</v>
      </c>
      <c r="Q2729" s="23">
        <v>35124</v>
      </c>
      <c r="R2729" s="24" t="s">
        <v>76</v>
      </c>
      <c r="S2729" s="25">
        <v>45119</v>
      </c>
      <c r="T2729" s="24">
        <v>4650102</v>
      </c>
      <c r="U2729" s="24">
        <v>3044686557</v>
      </c>
      <c r="V2729" s="33" t="s">
        <v>15057</v>
      </c>
      <c r="W2729" s="24" t="s">
        <v>15058</v>
      </c>
      <c r="X2729" s="24" t="s">
        <v>15059</v>
      </c>
      <c r="Y2729" s="24" t="s">
        <v>15060</v>
      </c>
      <c r="Z2729" s="24" t="s">
        <v>13889</v>
      </c>
      <c r="AA2729" s="24">
        <v>3208076724</v>
      </c>
      <c r="AB2729" s="24" t="s">
        <v>77</v>
      </c>
      <c r="AC2729" s="24" t="s">
        <v>77</v>
      </c>
      <c r="AD2729" s="24" t="s">
        <v>77</v>
      </c>
      <c r="AE2729" s="26" t="s">
        <v>151</v>
      </c>
      <c r="AF2729" s="26"/>
      <c r="AG2729" s="26"/>
      <c r="AH2729" s="27" t="s">
        <v>184</v>
      </c>
      <c r="AI2729" s="27" t="s">
        <v>487</v>
      </c>
      <c r="AJ2729" s="27" t="s">
        <v>487</v>
      </c>
      <c r="AK2729" s="24" t="s">
        <v>121</v>
      </c>
      <c r="AL2729" s="24" t="s">
        <v>7086</v>
      </c>
      <c r="AM2729" s="23">
        <v>44426</v>
      </c>
      <c r="AN2729" s="28">
        <v>908526</v>
      </c>
      <c r="AO2729" s="28">
        <v>106454</v>
      </c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>
        <v>0</v>
      </c>
      <c r="BE2729" s="24">
        <v>0</v>
      </c>
      <c r="BF2729" s="23"/>
      <c r="BG2729" s="23"/>
      <c r="BH2729" s="23">
        <v>44437</v>
      </c>
      <c r="BI2729" s="26" t="s">
        <v>466</v>
      </c>
      <c r="BJ2729" s="26" t="s">
        <v>5148</v>
      </c>
      <c r="BK2729" s="29">
        <v>0</v>
      </c>
      <c r="BL2729" s="24" t="s">
        <v>129</v>
      </c>
      <c r="BM2729" s="22" t="str">
        <f ca="1">+IF(Tabla1[[#This Row],[FECHA INGRESO]]&gt;=44986,IF((TODAY()-Tabla1[[#This Row],[FECHA INGRESO]])&gt;=50,"ALERTA","TODAVÍA FALTA"),"N/A")</f>
        <v>N/A</v>
      </c>
      <c r="BN2729" s="7">
        <f>IFERROR((_xlfn.DAYS(Tabla1[[#This Row],[FECHA INGRESO]],Tabla1[[#This Row],[FECHA RETIRO]]))/30,"")</f>
        <v>-0.36666666666666664</v>
      </c>
    </row>
    <row r="2730" spans="1:66" x14ac:dyDescent="0.35">
      <c r="A2730" s="21">
        <v>1106399324</v>
      </c>
      <c r="B2730" s="22" t="s">
        <v>15061</v>
      </c>
      <c r="C2730" s="23">
        <v>44426</v>
      </c>
      <c r="D2730" s="23" t="s">
        <v>266</v>
      </c>
      <c r="E2730" s="23" t="s">
        <v>111</v>
      </c>
      <c r="F2730" s="23" t="s">
        <v>70</v>
      </c>
      <c r="G2730" s="24"/>
      <c r="H2730" s="24">
        <v>24107749480</v>
      </c>
      <c r="I2730" s="24" t="s">
        <v>95</v>
      </c>
      <c r="J2730" s="24">
        <f>DATEDIF(Tabla1[[#This Row],[FECHA DE NACIMIENTO]],Tabla1[[#This Row],[FECHA ACTUAL]],"Y")</f>
        <v>24</v>
      </c>
      <c r="K2730" s="24" t="s">
        <v>73</v>
      </c>
      <c r="L2730" s="24" t="s">
        <v>112</v>
      </c>
      <c r="M2730" s="24">
        <v>0</v>
      </c>
      <c r="N2730" s="24">
        <v>0</v>
      </c>
      <c r="O2730" s="24">
        <v>2</v>
      </c>
      <c r="P2730" s="24" t="s">
        <v>101</v>
      </c>
      <c r="Q2730" s="23">
        <v>36178</v>
      </c>
      <c r="R2730" s="24" t="s">
        <v>7266</v>
      </c>
      <c r="S2730" s="25">
        <v>45119</v>
      </c>
      <c r="T2730" s="24"/>
      <c r="U2730" s="24">
        <v>3007816378</v>
      </c>
      <c r="V2730" s="33" t="s">
        <v>15062</v>
      </c>
      <c r="W2730" s="24" t="s">
        <v>15063</v>
      </c>
      <c r="X2730" s="24" t="s">
        <v>15064</v>
      </c>
      <c r="Y2730" s="24" t="s">
        <v>14340</v>
      </c>
      <c r="Z2730" s="24" t="s">
        <v>117</v>
      </c>
      <c r="AA2730" s="24">
        <v>3108673492</v>
      </c>
      <c r="AB2730" s="24" t="s">
        <v>83</v>
      </c>
      <c r="AC2730" s="24" t="s">
        <v>83</v>
      </c>
      <c r="AD2730" s="24" t="e">
        <v>#REF!</v>
      </c>
      <c r="AE2730" s="26" t="s">
        <v>194</v>
      </c>
      <c r="AF2730" s="26"/>
      <c r="AG2730" s="26" t="s">
        <v>75</v>
      </c>
      <c r="AH2730" s="27" t="s">
        <v>955</v>
      </c>
      <c r="AI2730" s="27" t="s">
        <v>487</v>
      </c>
      <c r="AJ2730" s="27" t="s">
        <v>487</v>
      </c>
      <c r="AK2730" s="24" t="s">
        <v>121</v>
      </c>
      <c r="AL2730" s="24" t="s">
        <v>7086</v>
      </c>
      <c r="AM2730" s="23">
        <v>44426</v>
      </c>
      <c r="AN2730" s="28">
        <v>1160000</v>
      </c>
      <c r="AO2730" s="28">
        <v>140606</v>
      </c>
      <c r="AP2730" s="24">
        <v>0</v>
      </c>
      <c r="AQ2730" s="24">
        <v>0</v>
      </c>
      <c r="AR2730" s="24">
        <v>0</v>
      </c>
      <c r="AS2730" s="24">
        <v>0</v>
      </c>
      <c r="AT2730" s="24">
        <v>0</v>
      </c>
      <c r="AU2730" s="24">
        <v>0</v>
      </c>
      <c r="AV2730" s="24">
        <v>0</v>
      </c>
      <c r="AW2730" s="24">
        <v>0</v>
      </c>
      <c r="AX2730" s="24">
        <v>0</v>
      </c>
      <c r="AY2730" s="24">
        <v>0</v>
      </c>
      <c r="AZ2730" s="24">
        <v>0</v>
      </c>
      <c r="BA2730" s="24">
        <v>0</v>
      </c>
      <c r="BB2730" s="24">
        <v>0</v>
      </c>
      <c r="BC2730" s="24">
        <v>0</v>
      </c>
      <c r="BD2730" s="24">
        <v>0</v>
      </c>
      <c r="BE2730" s="24">
        <v>0</v>
      </c>
      <c r="BF2730" s="23"/>
      <c r="BG2730" s="23"/>
      <c r="BH2730" s="23" t="s">
        <v>75</v>
      </c>
      <c r="BI2730" s="26">
        <v>0</v>
      </c>
      <c r="BJ2730" s="26">
        <v>0</v>
      </c>
      <c r="BK2730" s="29">
        <v>0</v>
      </c>
      <c r="BL2730" s="24" t="s">
        <v>91</v>
      </c>
      <c r="BM2730" s="22" t="str">
        <f ca="1">+IF(Tabla1[[#This Row],[FECHA INGRESO]]&gt;=44986,IF((TODAY()-Tabla1[[#This Row],[FECHA INGRESO]])&gt;=50,"ALERTA","TODAVÍA FALTA"),"N/A")</f>
        <v>N/A</v>
      </c>
      <c r="BN2730" s="7" t="str">
        <f>IFERROR((_xlfn.DAYS(Tabla1[[#This Row],[FECHA INGRESO]],Tabla1[[#This Row],[FECHA RETIRO]]))/30,"")</f>
        <v/>
      </c>
    </row>
    <row r="2731" spans="1:66" x14ac:dyDescent="0.35">
      <c r="A2731" s="34">
        <v>1018488870</v>
      </c>
      <c r="B2731" s="22" t="s">
        <v>15065</v>
      </c>
      <c r="C2731" s="23">
        <v>44427</v>
      </c>
      <c r="D2731" s="23" t="s">
        <v>93</v>
      </c>
      <c r="E2731" s="23" t="s">
        <v>111</v>
      </c>
      <c r="F2731" s="23" t="s">
        <v>70</v>
      </c>
      <c r="G2731" s="24"/>
      <c r="H2731" s="24">
        <v>24107792561</v>
      </c>
      <c r="I2731" s="24" t="s">
        <v>72</v>
      </c>
      <c r="J2731" s="24">
        <f>DATEDIF(Tabla1[[#This Row],[FECHA DE NACIMIENTO]],Tabla1[[#This Row],[FECHA ACTUAL]],"Y")</f>
        <v>26</v>
      </c>
      <c r="K2731" s="24" t="s">
        <v>73</v>
      </c>
      <c r="L2731" s="24" t="s">
        <v>112</v>
      </c>
      <c r="M2731" s="24">
        <v>1</v>
      </c>
      <c r="N2731" s="24">
        <v>1</v>
      </c>
      <c r="O2731" s="24">
        <v>2</v>
      </c>
      <c r="P2731" s="24" t="s">
        <v>101</v>
      </c>
      <c r="Q2731" s="23">
        <v>35318</v>
      </c>
      <c r="R2731" s="24" t="s">
        <v>76</v>
      </c>
      <c r="S2731" s="25">
        <v>45119</v>
      </c>
      <c r="T2731" s="24"/>
      <c r="U2731" s="24">
        <v>3046111214</v>
      </c>
      <c r="V2731" s="33" t="s">
        <v>15066</v>
      </c>
      <c r="W2731" s="24" t="s">
        <v>15067</v>
      </c>
      <c r="X2731" s="24" t="s">
        <v>15068</v>
      </c>
      <c r="Y2731" s="24" t="s">
        <v>15069</v>
      </c>
      <c r="Z2731" s="24" t="s">
        <v>117</v>
      </c>
      <c r="AA2731" s="24">
        <v>3144647463</v>
      </c>
      <c r="AB2731" s="24" t="s">
        <v>77</v>
      </c>
      <c r="AC2731" s="24" t="s">
        <v>77</v>
      </c>
      <c r="AD2731" s="24" t="s">
        <v>77</v>
      </c>
      <c r="AE2731" s="26" t="s">
        <v>194</v>
      </c>
      <c r="AF2731" s="26"/>
      <c r="AG2731" s="26"/>
      <c r="AH2731" s="27" t="s">
        <v>184</v>
      </c>
      <c r="AI2731" s="27" t="s">
        <v>377</v>
      </c>
      <c r="AJ2731" s="27" t="s">
        <v>377</v>
      </c>
      <c r="AK2731" s="24" t="s">
        <v>121</v>
      </c>
      <c r="AL2731" s="24" t="s">
        <v>7086</v>
      </c>
      <c r="AM2731" s="23">
        <v>44427</v>
      </c>
      <c r="AN2731" s="28">
        <v>908526</v>
      </c>
      <c r="AO2731" s="28">
        <v>106454</v>
      </c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>
        <v>0</v>
      </c>
      <c r="BE2731" s="24">
        <v>0</v>
      </c>
      <c r="BF2731" s="23"/>
      <c r="BG2731" s="23"/>
      <c r="BH2731" s="23">
        <v>44485</v>
      </c>
      <c r="BI2731" s="26" t="s">
        <v>466</v>
      </c>
      <c r="BJ2731" s="26" t="s">
        <v>466</v>
      </c>
      <c r="BK2731" s="29">
        <v>0</v>
      </c>
      <c r="BL2731" s="24" t="s">
        <v>129</v>
      </c>
      <c r="BM2731" s="22" t="str">
        <f ca="1">+IF(Tabla1[[#This Row],[FECHA INGRESO]]&gt;=44986,IF((TODAY()-Tabla1[[#This Row],[FECHA INGRESO]])&gt;=50,"ALERTA","TODAVÍA FALTA"),"N/A")</f>
        <v>N/A</v>
      </c>
      <c r="BN2731" s="7">
        <f>IFERROR((_xlfn.DAYS(Tabla1[[#This Row],[FECHA INGRESO]],Tabla1[[#This Row],[FECHA RETIRO]]))/30,"")</f>
        <v>-1.9333333333333333</v>
      </c>
    </row>
    <row r="2732" spans="1:66" x14ac:dyDescent="0.35">
      <c r="A2732" s="21">
        <v>1022446098</v>
      </c>
      <c r="B2732" s="22" t="s">
        <v>9946</v>
      </c>
      <c r="C2732" s="23">
        <v>44427</v>
      </c>
      <c r="D2732" s="23" t="s">
        <v>157</v>
      </c>
      <c r="E2732" s="23" t="s">
        <v>110</v>
      </c>
      <c r="F2732" s="23" t="s">
        <v>70</v>
      </c>
      <c r="G2732" s="24"/>
      <c r="H2732" s="24">
        <v>24093502270</v>
      </c>
      <c r="I2732" s="24" t="s">
        <v>95</v>
      </c>
      <c r="J2732" s="24">
        <f>DATEDIF(Tabla1[[#This Row],[FECHA DE NACIMIENTO]],Tabla1[[#This Row],[FECHA ACTUAL]],"Y")</f>
        <v>23</v>
      </c>
      <c r="K2732" s="24" t="s">
        <v>73</v>
      </c>
      <c r="L2732" s="24" t="s">
        <v>112</v>
      </c>
      <c r="M2732" s="24">
        <v>0</v>
      </c>
      <c r="N2732" s="24">
        <v>0</v>
      </c>
      <c r="O2732" s="24">
        <v>3</v>
      </c>
      <c r="P2732" s="24" t="s">
        <v>101</v>
      </c>
      <c r="Q2732" s="23">
        <v>36447</v>
      </c>
      <c r="R2732" s="24" t="s">
        <v>76</v>
      </c>
      <c r="S2732" s="25">
        <v>45119</v>
      </c>
      <c r="T2732" s="24"/>
      <c r="U2732" s="24">
        <v>3178169946</v>
      </c>
      <c r="V2732" s="33" t="s">
        <v>9947</v>
      </c>
      <c r="W2732" s="24" t="s">
        <v>9948</v>
      </c>
      <c r="X2732" s="24" t="s">
        <v>15070</v>
      </c>
      <c r="Y2732" s="24" t="s">
        <v>15071</v>
      </c>
      <c r="Z2732" s="24"/>
      <c r="AA2732" s="24">
        <v>3163331932</v>
      </c>
      <c r="AB2732" s="24" t="s">
        <v>83</v>
      </c>
      <c r="AC2732" s="24" t="s">
        <v>83</v>
      </c>
      <c r="AD2732" s="24" t="e">
        <v>#REF!</v>
      </c>
      <c r="AE2732" s="26" t="s">
        <v>151</v>
      </c>
      <c r="AF2732" s="26"/>
      <c r="AG2732" s="26">
        <v>0</v>
      </c>
      <c r="AH2732" s="27" t="s">
        <v>184</v>
      </c>
      <c r="AI2732" s="27" t="s">
        <v>120</v>
      </c>
      <c r="AJ2732" s="27" t="s">
        <v>120</v>
      </c>
      <c r="AK2732" s="24" t="s">
        <v>121</v>
      </c>
      <c r="AL2732" s="24" t="s">
        <v>7086</v>
      </c>
      <c r="AM2732" s="23">
        <v>44427</v>
      </c>
      <c r="AN2732" s="28">
        <v>1000000</v>
      </c>
      <c r="AO2732" s="28">
        <v>117172</v>
      </c>
      <c r="AP2732" s="24">
        <v>0</v>
      </c>
      <c r="AQ2732" s="24">
        <v>0</v>
      </c>
      <c r="AR2732" s="24">
        <v>0</v>
      </c>
      <c r="AS2732" s="24">
        <v>0</v>
      </c>
      <c r="AT2732" s="24">
        <v>0</v>
      </c>
      <c r="AU2732" s="24">
        <v>0</v>
      </c>
      <c r="AV2732" s="24">
        <v>0</v>
      </c>
      <c r="AW2732" s="24">
        <v>0</v>
      </c>
      <c r="AX2732" s="24">
        <v>0</v>
      </c>
      <c r="AY2732" s="24">
        <v>0</v>
      </c>
      <c r="AZ2732" s="24">
        <v>0</v>
      </c>
      <c r="BA2732" s="24">
        <v>0</v>
      </c>
      <c r="BB2732" s="24">
        <v>0</v>
      </c>
      <c r="BC2732" s="24">
        <v>0</v>
      </c>
      <c r="BD2732" s="24">
        <v>0</v>
      </c>
      <c r="BE2732" s="24">
        <v>0</v>
      </c>
      <c r="BF2732" s="23"/>
      <c r="BG2732" s="23"/>
      <c r="BH2732" s="23">
        <v>44650</v>
      </c>
      <c r="BI2732" s="26" t="s">
        <v>466</v>
      </c>
      <c r="BJ2732" s="26" t="s">
        <v>12135</v>
      </c>
      <c r="BK2732" s="29">
        <v>0</v>
      </c>
      <c r="BL2732" s="24" t="s">
        <v>129</v>
      </c>
      <c r="BM2732" s="22" t="str">
        <f ca="1">+IF(Tabla1[[#This Row],[FECHA INGRESO]]&gt;=44986,IF((TODAY()-Tabla1[[#This Row],[FECHA INGRESO]])&gt;=50,"ALERTA","TODAVÍA FALTA"),"N/A")</f>
        <v>N/A</v>
      </c>
      <c r="BN2732" s="7">
        <f>IFERROR((_xlfn.DAYS(Tabla1[[#This Row],[FECHA INGRESO]],Tabla1[[#This Row],[FECHA RETIRO]]))/30,"")</f>
        <v>-7.4333333333333336</v>
      </c>
    </row>
    <row r="2733" spans="1:66" x14ac:dyDescent="0.35">
      <c r="A2733" s="34">
        <v>1031173413</v>
      </c>
      <c r="B2733" s="22" t="s">
        <v>10047</v>
      </c>
      <c r="C2733" s="23">
        <v>44427</v>
      </c>
      <c r="D2733" s="23" t="s">
        <v>93</v>
      </c>
      <c r="E2733" s="24" t="s">
        <v>94</v>
      </c>
      <c r="F2733" s="23" t="s">
        <v>70</v>
      </c>
      <c r="G2733" s="24"/>
      <c r="H2733" s="24">
        <v>24093753009</v>
      </c>
      <c r="I2733" s="24" t="s">
        <v>95</v>
      </c>
      <c r="J2733" s="24">
        <f>DATEDIF(Tabla1[[#This Row],[FECHA DE NACIMIENTO]],Tabla1[[#This Row],[FECHA ACTUAL]],"Y")</f>
        <v>25</v>
      </c>
      <c r="K2733" s="24" t="s">
        <v>73</v>
      </c>
      <c r="L2733" s="24" t="s">
        <v>112</v>
      </c>
      <c r="M2733" s="24">
        <v>0</v>
      </c>
      <c r="N2733" s="24">
        <v>1</v>
      </c>
      <c r="O2733" s="24">
        <v>3</v>
      </c>
      <c r="P2733" s="24" t="s">
        <v>101</v>
      </c>
      <c r="Q2733" s="23">
        <v>35813</v>
      </c>
      <c r="R2733" s="24" t="s">
        <v>76</v>
      </c>
      <c r="S2733" s="25">
        <v>45119</v>
      </c>
      <c r="T2733" s="24"/>
      <c r="U2733" s="24">
        <v>3014054470</v>
      </c>
      <c r="V2733" s="33" t="s">
        <v>15072</v>
      </c>
      <c r="W2733" s="24" t="s">
        <v>15073</v>
      </c>
      <c r="X2733" s="24" t="s">
        <v>1610</v>
      </c>
      <c r="Y2733" s="24" t="s">
        <v>15074</v>
      </c>
      <c r="Z2733" s="24" t="s">
        <v>117</v>
      </c>
      <c r="AA2733" s="24">
        <v>3003267497</v>
      </c>
      <c r="AB2733" s="24" t="s">
        <v>77</v>
      </c>
      <c r="AC2733" s="24" t="s">
        <v>77</v>
      </c>
      <c r="AD2733" s="24" t="s">
        <v>77</v>
      </c>
      <c r="AE2733" s="26" t="s">
        <v>151</v>
      </c>
      <c r="AF2733" s="26"/>
      <c r="AG2733" s="26"/>
      <c r="AH2733" s="27" t="s">
        <v>3042</v>
      </c>
      <c r="AI2733" s="27" t="s">
        <v>9232</v>
      </c>
      <c r="AJ2733" s="27" t="s">
        <v>15075</v>
      </c>
      <c r="AK2733" s="24" t="s">
        <v>121</v>
      </c>
      <c r="AL2733" s="24" t="s">
        <v>7086</v>
      </c>
      <c r="AM2733" s="23">
        <v>44427</v>
      </c>
      <c r="AN2733" s="28">
        <v>908526</v>
      </c>
      <c r="AO2733" s="28">
        <v>106454</v>
      </c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>
        <v>0</v>
      </c>
      <c r="BE2733" s="24">
        <v>0</v>
      </c>
      <c r="BF2733" s="23"/>
      <c r="BG2733" s="23"/>
      <c r="BH2733" s="23">
        <v>44436</v>
      </c>
      <c r="BI2733" s="26" t="s">
        <v>466</v>
      </c>
      <c r="BJ2733" s="26" t="s">
        <v>5148</v>
      </c>
      <c r="BK2733" s="29">
        <v>0</v>
      </c>
      <c r="BL2733" s="24" t="s">
        <v>129</v>
      </c>
      <c r="BM2733" s="22" t="str">
        <f ca="1">+IF(Tabla1[[#This Row],[FECHA INGRESO]]&gt;=44986,IF((TODAY()-Tabla1[[#This Row],[FECHA INGRESO]])&gt;=50,"ALERTA","TODAVÍA FALTA"),"N/A")</f>
        <v>N/A</v>
      </c>
      <c r="BN2733" s="7">
        <f>IFERROR((_xlfn.DAYS(Tabla1[[#This Row],[FECHA INGRESO]],Tabla1[[#This Row],[FECHA RETIRO]]))/30,"")</f>
        <v>-0.3</v>
      </c>
    </row>
    <row r="2734" spans="1:66" x14ac:dyDescent="0.35">
      <c r="A2734" s="34">
        <v>52471408</v>
      </c>
      <c r="B2734" s="22" t="s">
        <v>15076</v>
      </c>
      <c r="C2734" s="23">
        <v>44428</v>
      </c>
      <c r="D2734" s="23" t="s">
        <v>188</v>
      </c>
      <c r="E2734" s="23" t="s">
        <v>110</v>
      </c>
      <c r="F2734" s="23" t="s">
        <v>70</v>
      </c>
      <c r="G2734" s="24"/>
      <c r="H2734" s="24">
        <v>24107821065</v>
      </c>
      <c r="I2734" s="24" t="s">
        <v>95</v>
      </c>
      <c r="J2734" s="24">
        <f>DATEDIF(Tabla1[[#This Row],[FECHA DE NACIMIENTO]],Tabla1[[#This Row],[FECHA ACTUAL]],"Y")</f>
        <v>46</v>
      </c>
      <c r="K2734" s="24" t="s">
        <v>73</v>
      </c>
      <c r="L2734" s="24" t="s">
        <v>234</v>
      </c>
      <c r="M2734" s="24">
        <v>3</v>
      </c>
      <c r="N2734" s="24">
        <v>2</v>
      </c>
      <c r="O2734" s="24">
        <v>3</v>
      </c>
      <c r="P2734" s="24" t="s">
        <v>101</v>
      </c>
      <c r="Q2734" s="23">
        <v>28296</v>
      </c>
      <c r="R2734" s="24" t="s">
        <v>76</v>
      </c>
      <c r="S2734" s="25">
        <v>45119</v>
      </c>
      <c r="T2734" s="24"/>
      <c r="U2734" s="24">
        <v>3012564466</v>
      </c>
      <c r="V2734" s="33" t="s">
        <v>15077</v>
      </c>
      <c r="W2734" s="24" t="s">
        <v>15078</v>
      </c>
      <c r="X2734" s="24" t="s">
        <v>15079</v>
      </c>
      <c r="Y2734" s="24" t="s">
        <v>15080</v>
      </c>
      <c r="Z2734" s="24" t="s">
        <v>13448</v>
      </c>
      <c r="AA2734" s="24">
        <v>3208356322</v>
      </c>
      <c r="AB2734" s="24" t="s">
        <v>77</v>
      </c>
      <c r="AC2734" s="24" t="s">
        <v>77</v>
      </c>
      <c r="AD2734" s="24" t="s">
        <v>77</v>
      </c>
      <c r="AE2734" s="26" t="s">
        <v>151</v>
      </c>
      <c r="AF2734" s="26"/>
      <c r="AG2734" s="26"/>
      <c r="AH2734" s="27" t="s">
        <v>3042</v>
      </c>
      <c r="AI2734" s="27" t="s">
        <v>461</v>
      </c>
      <c r="AJ2734" s="27" t="s">
        <v>461</v>
      </c>
      <c r="AK2734" s="24" t="s">
        <v>121</v>
      </c>
      <c r="AL2734" s="24" t="s">
        <v>7086</v>
      </c>
      <c r="AM2734" s="23">
        <v>44428</v>
      </c>
      <c r="AN2734" s="28">
        <v>908526</v>
      </c>
      <c r="AO2734" s="28">
        <v>106454</v>
      </c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  <c r="BD2734" s="24">
        <v>0</v>
      </c>
      <c r="BE2734" s="24">
        <v>0</v>
      </c>
      <c r="BF2734" s="23"/>
      <c r="BG2734" s="23"/>
      <c r="BH2734" s="23">
        <v>44428</v>
      </c>
      <c r="BI2734" s="26" t="s">
        <v>466</v>
      </c>
      <c r="BJ2734" s="26" t="s">
        <v>5148</v>
      </c>
      <c r="BK2734" s="29">
        <v>0</v>
      </c>
      <c r="BL2734" s="24" t="s">
        <v>129</v>
      </c>
      <c r="BM2734" s="22" t="str">
        <f ca="1">+IF(Tabla1[[#This Row],[FECHA INGRESO]]&gt;=44986,IF((TODAY()-Tabla1[[#This Row],[FECHA INGRESO]])&gt;=50,"ALERTA","TODAVÍA FALTA"),"N/A")</f>
        <v>N/A</v>
      </c>
      <c r="BN2734" s="7">
        <f>IFERROR((_xlfn.DAYS(Tabla1[[#This Row],[FECHA INGRESO]],Tabla1[[#This Row],[FECHA RETIRO]]))/30,"")</f>
        <v>0</v>
      </c>
    </row>
    <row r="2735" spans="1:66" x14ac:dyDescent="0.35">
      <c r="A2735" s="34">
        <v>1026594383</v>
      </c>
      <c r="B2735" s="22" t="s">
        <v>15081</v>
      </c>
      <c r="C2735" s="23">
        <v>44428</v>
      </c>
      <c r="D2735" s="23" t="s">
        <v>4008</v>
      </c>
      <c r="E2735" s="23" t="s">
        <v>110</v>
      </c>
      <c r="F2735" s="23" t="s">
        <v>70</v>
      </c>
      <c r="G2735" s="24"/>
      <c r="H2735" s="24">
        <v>24107811246</v>
      </c>
      <c r="I2735" s="24" t="s">
        <v>95</v>
      </c>
      <c r="J2735" s="24">
        <f>DATEDIF(Tabla1[[#This Row],[FECHA DE NACIMIENTO]],Tabla1[[#This Row],[FECHA ACTUAL]],"Y")</f>
        <v>25</v>
      </c>
      <c r="K2735" s="24" t="s">
        <v>73</v>
      </c>
      <c r="L2735" s="24" t="s">
        <v>234</v>
      </c>
      <c r="M2735" s="24">
        <v>0</v>
      </c>
      <c r="N2735" s="24">
        <v>2</v>
      </c>
      <c r="O2735" s="24">
        <v>1</v>
      </c>
      <c r="P2735" s="24" t="s">
        <v>101</v>
      </c>
      <c r="Q2735" s="23">
        <v>35919</v>
      </c>
      <c r="R2735" s="24" t="s">
        <v>76</v>
      </c>
      <c r="S2735" s="25">
        <v>45119</v>
      </c>
      <c r="T2735" s="24">
        <v>7293091</v>
      </c>
      <c r="U2735" s="24">
        <v>3222429335</v>
      </c>
      <c r="V2735" s="33" t="s">
        <v>15082</v>
      </c>
      <c r="W2735" s="24" t="s">
        <v>15083</v>
      </c>
      <c r="X2735" s="24" t="s">
        <v>15084</v>
      </c>
      <c r="Y2735" s="24" t="s">
        <v>15085</v>
      </c>
      <c r="Z2735" s="24" t="s">
        <v>13889</v>
      </c>
      <c r="AA2735" s="24">
        <v>3192547481</v>
      </c>
      <c r="AB2735" s="24" t="s">
        <v>77</v>
      </c>
      <c r="AC2735" s="24" t="s">
        <v>77</v>
      </c>
      <c r="AD2735" s="24" t="s">
        <v>77</v>
      </c>
      <c r="AE2735" s="26" t="s">
        <v>151</v>
      </c>
      <c r="AF2735" s="26"/>
      <c r="AG2735" s="26"/>
      <c r="AH2735" s="27" t="s">
        <v>3042</v>
      </c>
      <c r="AI2735" s="27" t="s">
        <v>9232</v>
      </c>
      <c r="AJ2735" s="27" t="s">
        <v>15086</v>
      </c>
      <c r="AK2735" s="24" t="s">
        <v>121</v>
      </c>
      <c r="AL2735" s="24" t="s">
        <v>7086</v>
      </c>
      <c r="AM2735" s="23">
        <v>44428</v>
      </c>
      <c r="AN2735" s="28">
        <v>908526</v>
      </c>
      <c r="AO2735" s="28">
        <v>106454</v>
      </c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  <c r="BD2735" s="24">
        <v>0</v>
      </c>
      <c r="BE2735" s="24">
        <v>0</v>
      </c>
      <c r="BF2735" s="23"/>
      <c r="BG2735" s="23"/>
      <c r="BH2735" s="23">
        <v>44431</v>
      </c>
      <c r="BI2735" s="26" t="s">
        <v>466</v>
      </c>
      <c r="BJ2735" s="26" t="s">
        <v>5148</v>
      </c>
      <c r="BK2735" s="29">
        <v>0</v>
      </c>
      <c r="BL2735" s="24" t="s">
        <v>129</v>
      </c>
      <c r="BM2735" s="22" t="str">
        <f ca="1">+IF(Tabla1[[#This Row],[FECHA INGRESO]]&gt;=44986,IF((TODAY()-Tabla1[[#This Row],[FECHA INGRESO]])&gt;=50,"ALERTA","TODAVÍA FALTA"),"N/A")</f>
        <v>N/A</v>
      </c>
      <c r="BN2735" s="7">
        <f>IFERROR((_xlfn.DAYS(Tabla1[[#This Row],[FECHA INGRESO]],Tabla1[[#This Row],[FECHA RETIRO]]))/30,"")</f>
        <v>-0.1</v>
      </c>
    </row>
    <row r="2736" spans="1:66" x14ac:dyDescent="0.35">
      <c r="A2736" s="34">
        <v>80767625</v>
      </c>
      <c r="B2736" s="22" t="s">
        <v>15087</v>
      </c>
      <c r="C2736" s="23">
        <v>44428</v>
      </c>
      <c r="D2736" s="23" t="s">
        <v>266</v>
      </c>
      <c r="E2736" s="23" t="s">
        <v>111</v>
      </c>
      <c r="F2736" s="23" t="s">
        <v>70</v>
      </c>
      <c r="G2736" s="24"/>
      <c r="H2736" s="24">
        <v>24107821243</v>
      </c>
      <c r="I2736" s="24" t="s">
        <v>72</v>
      </c>
      <c r="J2736" s="24">
        <f>DATEDIF(Tabla1[[#This Row],[FECHA DE NACIMIENTO]],Tabla1[[#This Row],[FECHA ACTUAL]],"Y")</f>
        <v>39</v>
      </c>
      <c r="K2736" s="24" t="s">
        <v>73</v>
      </c>
      <c r="L2736" s="24" t="s">
        <v>112</v>
      </c>
      <c r="M2736" s="24">
        <v>2</v>
      </c>
      <c r="N2736" s="24">
        <v>2</v>
      </c>
      <c r="O2736" s="24">
        <v>2</v>
      </c>
      <c r="P2736" s="24" t="s">
        <v>101</v>
      </c>
      <c r="Q2736" s="23">
        <v>30833</v>
      </c>
      <c r="R2736" s="24" t="s">
        <v>76</v>
      </c>
      <c r="S2736" s="25">
        <v>45119</v>
      </c>
      <c r="T2736" s="24"/>
      <c r="U2736" s="24">
        <v>3163552352</v>
      </c>
      <c r="V2736" s="33" t="s">
        <v>15088</v>
      </c>
      <c r="W2736" s="24" t="s">
        <v>15089</v>
      </c>
      <c r="X2736" s="24" t="s">
        <v>3443</v>
      </c>
      <c r="Y2736" s="24" t="s">
        <v>15090</v>
      </c>
      <c r="Z2736" s="24" t="s">
        <v>3224</v>
      </c>
      <c r="AA2736" s="24">
        <v>3195361186</v>
      </c>
      <c r="AB2736" s="24" t="s">
        <v>83</v>
      </c>
      <c r="AC2736" s="24" t="s">
        <v>101</v>
      </c>
      <c r="AD2736" s="24" t="e">
        <v>#REF!</v>
      </c>
      <c r="AE2736" s="26" t="s">
        <v>102</v>
      </c>
      <c r="AF2736" s="26" t="s">
        <v>547</v>
      </c>
      <c r="AG2736" s="26" t="s">
        <v>13929</v>
      </c>
      <c r="AH2736" s="27" t="s">
        <v>10056</v>
      </c>
      <c r="AI2736" s="27" t="s">
        <v>461</v>
      </c>
      <c r="AJ2736" s="27" t="s">
        <v>461</v>
      </c>
      <c r="AK2736" s="24" t="s">
        <v>121</v>
      </c>
      <c r="AL2736" s="24" t="s">
        <v>7086</v>
      </c>
      <c r="AM2736" s="23">
        <v>44428</v>
      </c>
      <c r="AN2736" s="28">
        <v>1160000</v>
      </c>
      <c r="AO2736" s="28">
        <v>140606</v>
      </c>
      <c r="AP2736" s="24">
        <v>0</v>
      </c>
      <c r="AQ2736" s="24">
        <v>0</v>
      </c>
      <c r="AR2736" s="24">
        <v>0</v>
      </c>
      <c r="AS2736" s="24">
        <v>0</v>
      </c>
      <c r="AT2736" s="24">
        <v>0</v>
      </c>
      <c r="AU2736" s="24">
        <v>0</v>
      </c>
      <c r="AV2736" s="24">
        <v>0</v>
      </c>
      <c r="AW2736" s="24">
        <v>0</v>
      </c>
      <c r="AX2736" s="24">
        <v>0</v>
      </c>
      <c r="AY2736" s="24">
        <v>0</v>
      </c>
      <c r="AZ2736" s="24">
        <v>0</v>
      </c>
      <c r="BA2736" s="24">
        <v>0</v>
      </c>
      <c r="BB2736" s="24">
        <v>0</v>
      </c>
      <c r="BC2736" s="24">
        <v>0</v>
      </c>
      <c r="BD2736" s="24">
        <v>0</v>
      </c>
      <c r="BE2736" s="24">
        <v>0</v>
      </c>
      <c r="BF2736" s="23"/>
      <c r="BG2736" s="23"/>
      <c r="BH2736" s="23" t="s">
        <v>75</v>
      </c>
      <c r="BI2736" s="26">
        <v>0</v>
      </c>
      <c r="BJ2736" s="26">
        <v>0</v>
      </c>
      <c r="BK2736" s="29">
        <v>0</v>
      </c>
      <c r="BL2736" s="24" t="s">
        <v>91</v>
      </c>
      <c r="BM2736" s="22" t="str">
        <f ca="1">+IF(Tabla1[[#This Row],[FECHA INGRESO]]&gt;=44986,IF((TODAY()-Tabla1[[#This Row],[FECHA INGRESO]])&gt;=50,"ALERTA","TODAVÍA FALTA"),"N/A")</f>
        <v>N/A</v>
      </c>
      <c r="BN2736" s="7" t="str">
        <f>IFERROR((_xlfn.DAYS(Tabla1[[#This Row],[FECHA INGRESO]],Tabla1[[#This Row],[FECHA RETIRO]]))/30,"")</f>
        <v/>
      </c>
    </row>
    <row r="2737" spans="1:66" ht="15" customHeight="1" x14ac:dyDescent="0.35">
      <c r="A2737" s="34">
        <v>52899395</v>
      </c>
      <c r="B2737" s="22" t="s">
        <v>15091</v>
      </c>
      <c r="C2737" s="23">
        <v>44432</v>
      </c>
      <c r="D2737" s="23" t="s">
        <v>188</v>
      </c>
      <c r="E2737" s="24" t="s">
        <v>94</v>
      </c>
      <c r="F2737" s="23" t="s">
        <v>111</v>
      </c>
      <c r="G2737" s="24"/>
      <c r="H2737" s="24">
        <v>24107889597</v>
      </c>
      <c r="I2737" s="24" t="s">
        <v>95</v>
      </c>
      <c r="J2737" s="24">
        <f>DATEDIF(Tabla1[[#This Row],[FECHA DE NACIMIENTO]],Tabla1[[#This Row],[FECHA ACTUAL]],"Y")</f>
        <v>41</v>
      </c>
      <c r="K2737" s="24" t="s">
        <v>96</v>
      </c>
      <c r="L2737" s="24" t="s">
        <v>112</v>
      </c>
      <c r="M2737" s="24">
        <v>2</v>
      </c>
      <c r="N2737" s="24">
        <v>1</v>
      </c>
      <c r="O2737" s="24">
        <v>3</v>
      </c>
      <c r="P2737" s="24" t="s">
        <v>101</v>
      </c>
      <c r="Q2737" s="23">
        <v>29871</v>
      </c>
      <c r="R2737" s="24" t="s">
        <v>76</v>
      </c>
      <c r="S2737" s="25">
        <v>45119</v>
      </c>
      <c r="T2737" s="24"/>
      <c r="U2737" s="24">
        <v>3124851039</v>
      </c>
      <c r="V2737" s="33" t="s">
        <v>15092</v>
      </c>
      <c r="W2737" s="24" t="s">
        <v>15093</v>
      </c>
      <c r="X2737" s="24" t="s">
        <v>730</v>
      </c>
      <c r="Y2737" s="24" t="s">
        <v>15094</v>
      </c>
      <c r="Z2737" s="24" t="s">
        <v>12951</v>
      </c>
      <c r="AA2737" s="24">
        <v>3193288708</v>
      </c>
      <c r="AB2737" s="24" t="s">
        <v>77</v>
      </c>
      <c r="AC2737" s="24" t="s">
        <v>77</v>
      </c>
      <c r="AD2737" s="24" t="s">
        <v>77</v>
      </c>
      <c r="AE2737" s="26" t="s">
        <v>151</v>
      </c>
      <c r="AF2737" s="26"/>
      <c r="AG2737" s="26"/>
      <c r="AH2737" s="27" t="s">
        <v>3042</v>
      </c>
      <c r="AI2737" s="27" t="s">
        <v>9232</v>
      </c>
      <c r="AJ2737" s="27" t="s">
        <v>15086</v>
      </c>
      <c r="AK2737" s="24" t="s">
        <v>121</v>
      </c>
      <c r="AL2737" s="24" t="s">
        <v>7086</v>
      </c>
      <c r="AM2737" s="23">
        <v>44432</v>
      </c>
      <c r="AN2737" s="28">
        <v>908526</v>
      </c>
      <c r="AO2737" s="28">
        <v>106454</v>
      </c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  <c r="BD2737" s="24"/>
      <c r="BE2737" s="24"/>
      <c r="BF2737" s="23"/>
      <c r="BG2737" s="23"/>
      <c r="BH2737" s="23">
        <v>44482</v>
      </c>
      <c r="BI2737" s="26" t="s">
        <v>466</v>
      </c>
      <c r="BJ2737" s="26" t="s">
        <v>5148</v>
      </c>
      <c r="BK2737" s="29">
        <v>0</v>
      </c>
      <c r="BL2737" s="24" t="s">
        <v>129</v>
      </c>
      <c r="BM2737" s="22" t="str">
        <f ca="1">+IF(Tabla1[[#This Row],[FECHA INGRESO]]&gt;=44986,IF((TODAY()-Tabla1[[#This Row],[FECHA INGRESO]])&gt;=50,"ALERTA","TODAVÍA FALTA"),"N/A")</f>
        <v>N/A</v>
      </c>
      <c r="BN2737" s="7">
        <f>IFERROR((_xlfn.DAYS(Tabla1[[#This Row],[FECHA INGRESO]],Tabla1[[#This Row],[FECHA RETIRO]]))/30,"")</f>
        <v>-1.6666666666666667</v>
      </c>
    </row>
    <row r="2738" spans="1:66" x14ac:dyDescent="0.35">
      <c r="A2738" s="34">
        <v>1000602711</v>
      </c>
      <c r="B2738" s="22" t="s">
        <v>15095</v>
      </c>
      <c r="C2738" s="23">
        <v>44432</v>
      </c>
      <c r="D2738" s="23" t="s">
        <v>93</v>
      </c>
      <c r="E2738" s="23" t="s">
        <v>69</v>
      </c>
      <c r="F2738" s="23" t="s">
        <v>70</v>
      </c>
      <c r="G2738" s="24"/>
      <c r="H2738" s="24">
        <v>24107879064</v>
      </c>
      <c r="I2738" s="24" t="s">
        <v>95</v>
      </c>
      <c r="J2738" s="24">
        <f>DATEDIF(Tabla1[[#This Row],[FECHA DE NACIMIENTO]],Tabla1[[#This Row],[FECHA ACTUAL]],"Y")</f>
        <v>23</v>
      </c>
      <c r="K2738" s="24" t="s">
        <v>73</v>
      </c>
      <c r="L2738" s="24" t="s">
        <v>112</v>
      </c>
      <c r="M2738" s="24">
        <v>0</v>
      </c>
      <c r="N2738" s="24">
        <v>1</v>
      </c>
      <c r="O2738" s="24">
        <v>3</v>
      </c>
      <c r="P2738" s="24" t="s">
        <v>101</v>
      </c>
      <c r="Q2738" s="23">
        <v>36559</v>
      </c>
      <c r="R2738" s="24" t="s">
        <v>76</v>
      </c>
      <c r="S2738" s="25">
        <v>45119</v>
      </c>
      <c r="T2738" s="24"/>
      <c r="U2738" s="24">
        <v>3024271915</v>
      </c>
      <c r="V2738" s="33" t="s">
        <v>15096</v>
      </c>
      <c r="W2738" s="24" t="s">
        <v>15097</v>
      </c>
      <c r="X2738" s="24" t="s">
        <v>5384</v>
      </c>
      <c r="Y2738" s="24" t="s">
        <v>15098</v>
      </c>
      <c r="Z2738" s="24" t="s">
        <v>117</v>
      </c>
      <c r="AA2738" s="24">
        <v>3212435900</v>
      </c>
      <c r="AB2738" s="24" t="s">
        <v>83</v>
      </c>
      <c r="AC2738" s="24" t="s">
        <v>101</v>
      </c>
      <c r="AD2738" s="24" t="e">
        <v>#REF!</v>
      </c>
      <c r="AE2738" s="26" t="s">
        <v>183</v>
      </c>
      <c r="AF2738" s="26"/>
      <c r="AG2738" s="26"/>
      <c r="AH2738" s="27" t="s">
        <v>184</v>
      </c>
      <c r="AI2738" s="27" t="s">
        <v>376</v>
      </c>
      <c r="AJ2738" s="27" t="s">
        <v>377</v>
      </c>
      <c r="AK2738" s="24" t="s">
        <v>121</v>
      </c>
      <c r="AL2738" s="24" t="s">
        <v>7086</v>
      </c>
      <c r="AM2738" s="23">
        <v>44432</v>
      </c>
      <c r="AN2738" s="28">
        <v>1000000</v>
      </c>
      <c r="AO2738" s="28">
        <v>117172</v>
      </c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>
        <v>0</v>
      </c>
      <c r="BE2738" s="24">
        <v>0</v>
      </c>
      <c r="BF2738" s="23"/>
      <c r="BG2738" s="23"/>
      <c r="BH2738" s="23">
        <v>44596</v>
      </c>
      <c r="BI2738" s="26" t="s">
        <v>466</v>
      </c>
      <c r="BJ2738" s="26" t="s">
        <v>5148</v>
      </c>
      <c r="BK2738" s="29">
        <v>0</v>
      </c>
      <c r="BL2738" s="24" t="s">
        <v>129</v>
      </c>
      <c r="BM2738" s="22" t="str">
        <f ca="1">+IF(Tabla1[[#This Row],[FECHA INGRESO]]&gt;=44986,IF((TODAY()-Tabla1[[#This Row],[FECHA INGRESO]])&gt;=50,"ALERTA","TODAVÍA FALTA"),"N/A")</f>
        <v>N/A</v>
      </c>
      <c r="BN2738" s="7">
        <f>IFERROR((_xlfn.DAYS(Tabla1[[#This Row],[FECHA INGRESO]],Tabla1[[#This Row],[FECHA RETIRO]]))/30,"")</f>
        <v>-5.4666666666666668</v>
      </c>
    </row>
    <row r="2739" spans="1:66" x14ac:dyDescent="0.35">
      <c r="A2739" s="34">
        <v>1000031915</v>
      </c>
      <c r="B2739" s="22" t="s">
        <v>12905</v>
      </c>
      <c r="C2739" s="23">
        <v>44432</v>
      </c>
      <c r="D2739" s="23" t="s">
        <v>266</v>
      </c>
      <c r="E2739" s="23" t="s">
        <v>111</v>
      </c>
      <c r="F2739" s="23" t="s">
        <v>70</v>
      </c>
      <c r="G2739" s="24"/>
      <c r="H2739" s="24">
        <v>24101587095</v>
      </c>
      <c r="I2739" s="24" t="s">
        <v>95</v>
      </c>
      <c r="J2739" s="24">
        <f>DATEDIF(Tabla1[[#This Row],[FECHA DE NACIMIENTO]],Tabla1[[#This Row],[FECHA ACTUAL]],"Y")</f>
        <v>23</v>
      </c>
      <c r="K2739" s="24" t="s">
        <v>73</v>
      </c>
      <c r="L2739" s="24" t="s">
        <v>112</v>
      </c>
      <c r="M2739" s="24">
        <v>0</v>
      </c>
      <c r="N2739" s="24">
        <v>0</v>
      </c>
      <c r="O2739" s="24">
        <v>3</v>
      </c>
      <c r="P2739" s="24" t="s">
        <v>101</v>
      </c>
      <c r="Q2739" s="23">
        <v>36630</v>
      </c>
      <c r="R2739" s="24" t="s">
        <v>76</v>
      </c>
      <c r="S2739" s="25">
        <v>45119</v>
      </c>
      <c r="T2739" s="24"/>
      <c r="U2739" s="24">
        <v>3227013273</v>
      </c>
      <c r="V2739" s="33" t="s">
        <v>12906</v>
      </c>
      <c r="W2739" s="24" t="s">
        <v>12907</v>
      </c>
      <c r="X2739" s="24" t="s">
        <v>13467</v>
      </c>
      <c r="Y2739" s="24" t="s">
        <v>15099</v>
      </c>
      <c r="Z2739" s="24" t="s">
        <v>255</v>
      </c>
      <c r="AA2739" s="24">
        <v>3186040256</v>
      </c>
      <c r="AB2739" s="24" t="s">
        <v>101</v>
      </c>
      <c r="AC2739" s="24" t="s">
        <v>101</v>
      </c>
      <c r="AD2739" s="24" t="e">
        <v>#REF!</v>
      </c>
      <c r="AE2739" s="26" t="s">
        <v>194</v>
      </c>
      <c r="AF2739" s="26" t="s">
        <v>395</v>
      </c>
      <c r="AG2739" s="26" t="s">
        <v>9231</v>
      </c>
      <c r="AH2739" s="27" t="s">
        <v>3042</v>
      </c>
      <c r="AI2739" s="27" t="s">
        <v>9232</v>
      </c>
      <c r="AJ2739" s="27" t="s">
        <v>9317</v>
      </c>
      <c r="AK2739" s="24" t="s">
        <v>121</v>
      </c>
      <c r="AL2739" s="24" t="s">
        <v>7086</v>
      </c>
      <c r="AM2739" s="23">
        <v>44432</v>
      </c>
      <c r="AN2739" s="28">
        <v>1000000</v>
      </c>
      <c r="AO2739" s="28">
        <v>117172</v>
      </c>
      <c r="AP2739" s="24">
        <v>0</v>
      </c>
      <c r="AQ2739" s="24">
        <v>0</v>
      </c>
      <c r="AR2739" s="24">
        <v>0</v>
      </c>
      <c r="AS2739" s="24">
        <v>0</v>
      </c>
      <c r="AT2739" s="24">
        <v>0</v>
      </c>
      <c r="AU2739" s="24">
        <v>0</v>
      </c>
      <c r="AV2739" s="24">
        <v>0</v>
      </c>
      <c r="AW2739" s="24">
        <v>0</v>
      </c>
      <c r="AX2739" s="24">
        <v>0</v>
      </c>
      <c r="AY2739" s="24">
        <v>0</v>
      </c>
      <c r="AZ2739" s="24">
        <v>0</v>
      </c>
      <c r="BA2739" s="24">
        <v>0</v>
      </c>
      <c r="BB2739" s="24">
        <v>0</v>
      </c>
      <c r="BC2739" s="24">
        <v>0</v>
      </c>
      <c r="BD2739" s="24">
        <v>0</v>
      </c>
      <c r="BE2739" s="24">
        <v>0</v>
      </c>
      <c r="BF2739" s="23"/>
      <c r="BG2739" s="23"/>
      <c r="BH2739" s="23">
        <v>44657</v>
      </c>
      <c r="BI2739" s="26" t="s">
        <v>466</v>
      </c>
      <c r="BJ2739" s="26" t="s">
        <v>1953</v>
      </c>
      <c r="BK2739" s="29">
        <v>0</v>
      </c>
      <c r="BL2739" s="24" t="s">
        <v>129</v>
      </c>
      <c r="BM2739" s="22" t="str">
        <f ca="1">+IF(Tabla1[[#This Row],[FECHA INGRESO]]&gt;=44986,IF((TODAY()-Tabla1[[#This Row],[FECHA INGRESO]])&gt;=50,"ALERTA","TODAVÍA FALTA"),"N/A")</f>
        <v>N/A</v>
      </c>
      <c r="BN2739" s="7">
        <f>IFERROR((_xlfn.DAYS(Tabla1[[#This Row],[FECHA INGRESO]],Tabla1[[#This Row],[FECHA RETIRO]]))/30,"")</f>
        <v>-7.5</v>
      </c>
    </row>
    <row r="2740" spans="1:66" x14ac:dyDescent="0.35">
      <c r="A2740" s="21">
        <v>79879039</v>
      </c>
      <c r="B2740" s="22" t="s">
        <v>15100</v>
      </c>
      <c r="C2740" s="23">
        <v>44432</v>
      </c>
      <c r="D2740" s="23" t="s">
        <v>188</v>
      </c>
      <c r="E2740" s="23" t="s">
        <v>69</v>
      </c>
      <c r="F2740" s="23" t="s">
        <v>70</v>
      </c>
      <c r="G2740" s="24"/>
      <c r="H2740" s="24">
        <v>24107885797</v>
      </c>
      <c r="I2740" s="24" t="s">
        <v>72</v>
      </c>
      <c r="J2740" s="24">
        <f>DATEDIF(Tabla1[[#This Row],[FECHA DE NACIMIENTO]],Tabla1[[#This Row],[FECHA ACTUAL]],"Y")</f>
        <v>44</v>
      </c>
      <c r="K2740" s="24" t="s">
        <v>96</v>
      </c>
      <c r="L2740" s="24" t="s">
        <v>74</v>
      </c>
      <c r="M2740" s="24">
        <v>2</v>
      </c>
      <c r="N2740" s="24">
        <v>2</v>
      </c>
      <c r="O2740" s="24">
        <v>3</v>
      </c>
      <c r="P2740" s="24" t="s">
        <v>101</v>
      </c>
      <c r="Q2740" s="23">
        <v>28847</v>
      </c>
      <c r="R2740" s="24" t="s">
        <v>76</v>
      </c>
      <c r="S2740" s="25">
        <v>45119</v>
      </c>
      <c r="T2740" s="24">
        <v>8020980</v>
      </c>
      <c r="U2740" s="24">
        <v>3138276596</v>
      </c>
      <c r="V2740" s="33" t="s">
        <v>15101</v>
      </c>
      <c r="W2740" s="24" t="s">
        <v>15102</v>
      </c>
      <c r="X2740" s="24" t="s">
        <v>12833</v>
      </c>
      <c r="Y2740" s="24" t="s">
        <v>15103</v>
      </c>
      <c r="Z2740" s="24" t="s">
        <v>13762</v>
      </c>
      <c r="AA2740" s="24">
        <v>3138276596</v>
      </c>
      <c r="AB2740" s="24" t="s">
        <v>77</v>
      </c>
      <c r="AC2740" s="24" t="s">
        <v>77</v>
      </c>
      <c r="AD2740" s="24" t="s">
        <v>77</v>
      </c>
      <c r="AE2740" s="26" t="s">
        <v>194</v>
      </c>
      <c r="AF2740" s="26"/>
      <c r="AG2740" s="26"/>
      <c r="AH2740" s="27" t="s">
        <v>3042</v>
      </c>
      <c r="AI2740" s="27" t="s">
        <v>9232</v>
      </c>
      <c r="AJ2740" s="27" t="s">
        <v>9233</v>
      </c>
      <c r="AK2740" s="24" t="s">
        <v>121</v>
      </c>
      <c r="AL2740" s="24" t="s">
        <v>7086</v>
      </c>
      <c r="AM2740" s="23">
        <v>44432</v>
      </c>
      <c r="AN2740" s="28">
        <v>908526</v>
      </c>
      <c r="AO2740" s="28">
        <v>106454</v>
      </c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>
        <v>0</v>
      </c>
      <c r="BE2740" s="24">
        <v>0</v>
      </c>
      <c r="BF2740" s="23"/>
      <c r="BG2740" s="23"/>
      <c r="BH2740" s="23">
        <v>44494</v>
      </c>
      <c r="BI2740" s="26" t="s">
        <v>466</v>
      </c>
      <c r="BJ2740" s="26" t="s">
        <v>5148</v>
      </c>
      <c r="BK2740" s="29">
        <v>0</v>
      </c>
      <c r="BL2740" s="24" t="s">
        <v>129</v>
      </c>
      <c r="BM2740" s="22" t="str">
        <f ca="1">+IF(Tabla1[[#This Row],[FECHA INGRESO]]&gt;=44986,IF((TODAY()-Tabla1[[#This Row],[FECHA INGRESO]])&gt;=50,"ALERTA","TODAVÍA FALTA"),"N/A")</f>
        <v>N/A</v>
      </c>
      <c r="BN2740" s="7">
        <f>IFERROR((_xlfn.DAYS(Tabla1[[#This Row],[FECHA INGRESO]],Tabla1[[#This Row],[FECHA RETIRO]]))/30,"")</f>
        <v>-2.0666666666666669</v>
      </c>
    </row>
    <row r="2741" spans="1:66" x14ac:dyDescent="0.35">
      <c r="A2741" s="34">
        <v>1000774057</v>
      </c>
      <c r="B2741" s="22" t="s">
        <v>15104</v>
      </c>
      <c r="C2741" s="23">
        <v>44432</v>
      </c>
      <c r="D2741" s="23" t="s">
        <v>93</v>
      </c>
      <c r="E2741" s="23" t="s">
        <v>111</v>
      </c>
      <c r="F2741" s="23" t="s">
        <v>111</v>
      </c>
      <c r="G2741" s="24"/>
      <c r="H2741" s="24">
        <v>24107879057</v>
      </c>
      <c r="I2741" s="24" t="s">
        <v>95</v>
      </c>
      <c r="J2741" s="24">
        <f>DATEDIF(Tabla1[[#This Row],[FECHA DE NACIMIENTO]],Tabla1[[#This Row],[FECHA ACTUAL]],"Y")</f>
        <v>22</v>
      </c>
      <c r="K2741" s="24" t="s">
        <v>320</v>
      </c>
      <c r="L2741" s="24" t="s">
        <v>112</v>
      </c>
      <c r="M2741" s="24">
        <v>1</v>
      </c>
      <c r="N2741" s="24">
        <v>1</v>
      </c>
      <c r="O2741" s="24">
        <v>2</v>
      </c>
      <c r="P2741" s="24" t="s">
        <v>101</v>
      </c>
      <c r="Q2741" s="23">
        <v>36903</v>
      </c>
      <c r="R2741" s="24" t="s">
        <v>76</v>
      </c>
      <c r="S2741" s="25">
        <v>45119</v>
      </c>
      <c r="T2741" s="24"/>
      <c r="U2741" s="24">
        <v>3173458040</v>
      </c>
      <c r="V2741" s="33" t="s">
        <v>15105</v>
      </c>
      <c r="W2741" s="24" t="s">
        <v>15106</v>
      </c>
      <c r="X2741" s="24" t="s">
        <v>15107</v>
      </c>
      <c r="Y2741" s="24" t="s">
        <v>15108</v>
      </c>
      <c r="Z2741" s="24" t="s">
        <v>117</v>
      </c>
      <c r="AA2741" s="24">
        <v>3123076025</v>
      </c>
      <c r="AB2741" s="24" t="s">
        <v>77</v>
      </c>
      <c r="AC2741" s="24" t="s">
        <v>77</v>
      </c>
      <c r="AD2741" s="24" t="s">
        <v>77</v>
      </c>
      <c r="AE2741" s="26" t="s">
        <v>183</v>
      </c>
      <c r="AF2741" s="26"/>
      <c r="AG2741" s="26"/>
      <c r="AH2741" s="27" t="s">
        <v>3042</v>
      </c>
      <c r="AI2741" s="27" t="s">
        <v>9232</v>
      </c>
      <c r="AJ2741" s="27" t="s">
        <v>15086</v>
      </c>
      <c r="AK2741" s="24" t="s">
        <v>121</v>
      </c>
      <c r="AL2741" s="24" t="s">
        <v>7086</v>
      </c>
      <c r="AM2741" s="23">
        <v>44432</v>
      </c>
      <c r="AN2741" s="28">
        <v>908526</v>
      </c>
      <c r="AO2741" s="28">
        <v>106454</v>
      </c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>
        <v>0</v>
      </c>
      <c r="BE2741" s="24">
        <v>0</v>
      </c>
      <c r="BF2741" s="23"/>
      <c r="BG2741" s="23"/>
      <c r="BH2741" s="23">
        <v>44469</v>
      </c>
      <c r="BI2741" s="26" t="s">
        <v>466</v>
      </c>
      <c r="BJ2741" s="26" t="s">
        <v>5148</v>
      </c>
      <c r="BK2741" s="29">
        <v>0</v>
      </c>
      <c r="BL2741" s="24" t="s">
        <v>129</v>
      </c>
      <c r="BM2741" s="22" t="str">
        <f ca="1">+IF(Tabla1[[#This Row],[FECHA INGRESO]]&gt;=44986,IF((TODAY()-Tabla1[[#This Row],[FECHA INGRESO]])&gt;=50,"ALERTA","TODAVÍA FALTA"),"N/A")</f>
        <v>N/A</v>
      </c>
      <c r="BN2741" s="7">
        <f>IFERROR((_xlfn.DAYS(Tabla1[[#This Row],[FECHA INGRESO]],Tabla1[[#This Row],[FECHA RETIRO]]))/30,"")</f>
        <v>-1.2333333333333334</v>
      </c>
    </row>
    <row r="2742" spans="1:66" x14ac:dyDescent="0.35">
      <c r="A2742" s="34">
        <v>1000125954</v>
      </c>
      <c r="B2742" s="22" t="s">
        <v>15109</v>
      </c>
      <c r="C2742" s="23">
        <v>44440</v>
      </c>
      <c r="D2742" s="23" t="s">
        <v>188</v>
      </c>
      <c r="E2742" s="23" t="s">
        <v>111</v>
      </c>
      <c r="F2742" s="23" t="s">
        <v>70</v>
      </c>
      <c r="G2742" s="24"/>
      <c r="H2742" s="24">
        <v>24108090383</v>
      </c>
      <c r="I2742" s="24" t="s">
        <v>72</v>
      </c>
      <c r="J2742" s="24">
        <f>DATEDIF(Tabla1[[#This Row],[FECHA DE NACIMIENTO]],Tabla1[[#This Row],[FECHA ACTUAL]],"Y")</f>
        <v>21</v>
      </c>
      <c r="K2742" s="24" t="s">
        <v>73</v>
      </c>
      <c r="L2742" s="24" t="s">
        <v>112</v>
      </c>
      <c r="M2742" s="24">
        <v>0</v>
      </c>
      <c r="N2742" s="24">
        <v>0</v>
      </c>
      <c r="O2742" s="24">
        <v>4</v>
      </c>
      <c r="P2742" s="24" t="s">
        <v>101</v>
      </c>
      <c r="Q2742" s="23">
        <v>37407</v>
      </c>
      <c r="R2742" s="24" t="s">
        <v>76</v>
      </c>
      <c r="S2742" s="25">
        <v>45119</v>
      </c>
      <c r="T2742" s="24"/>
      <c r="U2742" s="24">
        <v>3123458960</v>
      </c>
      <c r="V2742" s="33" t="s">
        <v>15110</v>
      </c>
      <c r="W2742" s="24" t="s">
        <v>15111</v>
      </c>
      <c r="X2742" s="24" t="s">
        <v>15112</v>
      </c>
      <c r="Y2742" s="24" t="s">
        <v>15113</v>
      </c>
      <c r="Z2742" s="24" t="s">
        <v>117</v>
      </c>
      <c r="AA2742" s="24">
        <v>3005311678</v>
      </c>
      <c r="AB2742" s="24" t="s">
        <v>83</v>
      </c>
      <c r="AC2742" s="24" t="s">
        <v>83</v>
      </c>
      <c r="AD2742" s="24" t="e">
        <v>#REF!</v>
      </c>
      <c r="AE2742" s="26" t="s">
        <v>151</v>
      </c>
      <c r="AF2742" s="26"/>
      <c r="AG2742" s="26" t="s">
        <v>15114</v>
      </c>
      <c r="AH2742" s="27" t="s">
        <v>184</v>
      </c>
      <c r="AI2742" s="27" t="s">
        <v>487</v>
      </c>
      <c r="AJ2742" s="27" t="s">
        <v>487</v>
      </c>
      <c r="AK2742" s="24" t="s">
        <v>121</v>
      </c>
      <c r="AL2742" s="24" t="s">
        <v>7086</v>
      </c>
      <c r="AM2742" s="23">
        <v>44440</v>
      </c>
      <c r="AN2742" s="28">
        <v>1000000</v>
      </c>
      <c r="AO2742" s="28">
        <v>117172</v>
      </c>
      <c r="AP2742" s="24">
        <v>0</v>
      </c>
      <c r="AQ2742" s="24">
        <v>0</v>
      </c>
      <c r="AR2742" s="24">
        <v>0</v>
      </c>
      <c r="AS2742" s="24">
        <v>0</v>
      </c>
      <c r="AT2742" s="24">
        <v>0</v>
      </c>
      <c r="AU2742" s="24">
        <v>0</v>
      </c>
      <c r="AV2742" s="24">
        <v>0</v>
      </c>
      <c r="AW2742" s="24">
        <v>0</v>
      </c>
      <c r="AX2742" s="24">
        <v>0</v>
      </c>
      <c r="AY2742" s="24">
        <v>0</v>
      </c>
      <c r="AZ2742" s="24">
        <v>0</v>
      </c>
      <c r="BA2742" s="24">
        <v>0</v>
      </c>
      <c r="BB2742" s="24">
        <v>0</v>
      </c>
      <c r="BC2742" s="24">
        <v>0</v>
      </c>
      <c r="BD2742" s="24">
        <v>0</v>
      </c>
      <c r="BE2742" s="24">
        <v>0</v>
      </c>
      <c r="BF2742" s="23"/>
      <c r="BG2742" s="23"/>
      <c r="BH2742" s="23">
        <v>44669</v>
      </c>
      <c r="BI2742" s="26" t="s">
        <v>466</v>
      </c>
      <c r="BJ2742" s="26" t="s">
        <v>3469</v>
      </c>
      <c r="BK2742" s="29">
        <v>0</v>
      </c>
      <c r="BL2742" s="24" t="s">
        <v>129</v>
      </c>
      <c r="BM2742" s="22" t="str">
        <f ca="1">+IF(Tabla1[[#This Row],[FECHA INGRESO]]&gt;=44986,IF((TODAY()-Tabla1[[#This Row],[FECHA INGRESO]])&gt;=50,"ALERTA","TODAVÍA FALTA"),"N/A")</f>
        <v>N/A</v>
      </c>
      <c r="BN2742" s="7">
        <f>IFERROR((_xlfn.DAYS(Tabla1[[#This Row],[FECHA INGRESO]],Tabla1[[#This Row],[FECHA RETIRO]]))/30,"")</f>
        <v>-7.6333333333333337</v>
      </c>
    </row>
    <row r="2743" spans="1:66" x14ac:dyDescent="0.35">
      <c r="A2743" s="21">
        <v>1069474203</v>
      </c>
      <c r="B2743" s="22" t="s">
        <v>15115</v>
      </c>
      <c r="C2743" s="23">
        <v>44440</v>
      </c>
      <c r="D2743" s="23" t="s">
        <v>68</v>
      </c>
      <c r="E2743" s="23" t="s">
        <v>110</v>
      </c>
      <c r="F2743" s="23" t="s">
        <v>70</v>
      </c>
      <c r="G2743" s="24"/>
      <c r="H2743" s="24">
        <v>24108082630</v>
      </c>
      <c r="I2743" s="24" t="s">
        <v>95</v>
      </c>
      <c r="J2743" s="24">
        <f>DATEDIF(Tabla1[[#This Row],[FECHA DE NACIMIENTO]],Tabla1[[#This Row],[FECHA ACTUAL]],"Y")</f>
        <v>27</v>
      </c>
      <c r="K2743" s="24" t="s">
        <v>73</v>
      </c>
      <c r="L2743" s="24" t="s">
        <v>234</v>
      </c>
      <c r="M2743" s="24">
        <v>0</v>
      </c>
      <c r="N2743" s="24">
        <v>0</v>
      </c>
      <c r="O2743" s="24">
        <v>3</v>
      </c>
      <c r="P2743" s="24" t="s">
        <v>101</v>
      </c>
      <c r="Q2743" s="23">
        <v>35143</v>
      </c>
      <c r="R2743" s="24" t="s">
        <v>5200</v>
      </c>
      <c r="S2743" s="25">
        <v>45119</v>
      </c>
      <c r="T2743" s="24"/>
      <c r="U2743" s="24">
        <v>3225298697</v>
      </c>
      <c r="V2743" s="33" t="s">
        <v>15116</v>
      </c>
      <c r="W2743" s="24" t="s">
        <v>15117</v>
      </c>
      <c r="X2743" s="24" t="s">
        <v>11972</v>
      </c>
      <c r="Y2743" s="24" t="s">
        <v>15118</v>
      </c>
      <c r="Z2743" s="24" t="s">
        <v>117</v>
      </c>
      <c r="AA2743" s="24">
        <v>3115606231</v>
      </c>
      <c r="AB2743" s="24" t="s">
        <v>83</v>
      </c>
      <c r="AC2743" s="24" t="s">
        <v>83</v>
      </c>
      <c r="AD2743" s="24" t="e">
        <v>#REF!</v>
      </c>
      <c r="AE2743" s="26" t="s">
        <v>151</v>
      </c>
      <c r="AF2743" s="26"/>
      <c r="AG2743" s="26" t="s">
        <v>9231</v>
      </c>
      <c r="AH2743" s="27" t="s">
        <v>184</v>
      </c>
      <c r="AI2743" s="27" t="s">
        <v>9232</v>
      </c>
      <c r="AJ2743" s="27" t="s">
        <v>13292</v>
      </c>
      <c r="AK2743" s="24" t="s">
        <v>121</v>
      </c>
      <c r="AL2743" s="24" t="s">
        <v>7086</v>
      </c>
      <c r="AM2743" s="23">
        <v>44440</v>
      </c>
      <c r="AN2743" s="28">
        <v>1000000</v>
      </c>
      <c r="AO2743" s="28">
        <v>117172</v>
      </c>
      <c r="AP2743" s="24">
        <v>0</v>
      </c>
      <c r="AQ2743" s="24">
        <v>0</v>
      </c>
      <c r="AR2743" s="24">
        <v>0</v>
      </c>
      <c r="AS2743" s="24">
        <v>0</v>
      </c>
      <c r="AT2743" s="24">
        <v>0</v>
      </c>
      <c r="AU2743" s="24">
        <v>0</v>
      </c>
      <c r="AV2743" s="24">
        <v>0</v>
      </c>
      <c r="AW2743" s="24">
        <v>0</v>
      </c>
      <c r="AX2743" s="24">
        <v>0</v>
      </c>
      <c r="AY2743" s="24">
        <v>0</v>
      </c>
      <c r="AZ2743" s="24">
        <v>0</v>
      </c>
      <c r="BA2743" s="24">
        <v>0</v>
      </c>
      <c r="BB2743" s="24">
        <v>0</v>
      </c>
      <c r="BC2743" s="24">
        <v>0</v>
      </c>
      <c r="BD2743" s="24">
        <v>0</v>
      </c>
      <c r="BE2743" s="24">
        <v>0</v>
      </c>
      <c r="BF2743" s="23"/>
      <c r="BG2743" s="23"/>
      <c r="BH2743" s="23">
        <v>44655</v>
      </c>
      <c r="BI2743" s="26" t="s">
        <v>466</v>
      </c>
      <c r="BJ2743" s="26" t="s">
        <v>15119</v>
      </c>
      <c r="BK2743" s="29">
        <v>0</v>
      </c>
      <c r="BL2743" s="24" t="s">
        <v>129</v>
      </c>
      <c r="BM2743" s="22" t="str">
        <f ca="1">+IF(Tabla1[[#This Row],[FECHA INGRESO]]&gt;=44986,IF((TODAY()-Tabla1[[#This Row],[FECHA INGRESO]])&gt;=50,"ALERTA","TODAVÍA FALTA"),"N/A")</f>
        <v>N/A</v>
      </c>
      <c r="BN2743" s="7">
        <f>IFERROR((_xlfn.DAYS(Tabla1[[#This Row],[FECHA INGRESO]],Tabla1[[#This Row],[FECHA RETIRO]]))/30,"")</f>
        <v>-7.166666666666667</v>
      </c>
    </row>
    <row r="2744" spans="1:66" x14ac:dyDescent="0.35">
      <c r="A2744" s="34">
        <v>1020740516</v>
      </c>
      <c r="B2744" s="22" t="s">
        <v>15120</v>
      </c>
      <c r="C2744" s="23">
        <v>44440</v>
      </c>
      <c r="D2744" s="23" t="s">
        <v>188</v>
      </c>
      <c r="E2744" s="24" t="s">
        <v>94</v>
      </c>
      <c r="F2744" s="23" t="s">
        <v>70</v>
      </c>
      <c r="G2744" s="24"/>
      <c r="H2744" s="24">
        <v>24108088049</v>
      </c>
      <c r="I2744" s="24" t="s">
        <v>72</v>
      </c>
      <c r="J2744" s="24">
        <f>DATEDIF(Tabla1[[#This Row],[FECHA DE NACIMIENTO]],Tabla1[[#This Row],[FECHA ACTUAL]],"Y")</f>
        <v>34</v>
      </c>
      <c r="K2744" s="24" t="s">
        <v>73</v>
      </c>
      <c r="L2744" s="24" t="s">
        <v>112</v>
      </c>
      <c r="M2744" s="24">
        <v>0</v>
      </c>
      <c r="N2744" s="24">
        <v>0</v>
      </c>
      <c r="O2744" s="24">
        <v>2</v>
      </c>
      <c r="P2744" s="24" t="s">
        <v>101</v>
      </c>
      <c r="Q2744" s="23">
        <v>32608</v>
      </c>
      <c r="R2744" s="24" t="s">
        <v>76</v>
      </c>
      <c r="S2744" s="25">
        <v>45119</v>
      </c>
      <c r="T2744" s="24">
        <v>3551102</v>
      </c>
      <c r="U2744" s="24">
        <v>3218292377</v>
      </c>
      <c r="V2744" s="33" t="s">
        <v>15121</v>
      </c>
      <c r="W2744" s="24" t="s">
        <v>15122</v>
      </c>
      <c r="X2744" s="24" t="s">
        <v>15123</v>
      </c>
      <c r="Y2744" s="24" t="s">
        <v>15124</v>
      </c>
      <c r="Z2744" s="24" t="s">
        <v>117</v>
      </c>
      <c r="AA2744" s="24">
        <v>3212978812</v>
      </c>
      <c r="AB2744" s="24" t="s">
        <v>77</v>
      </c>
      <c r="AC2744" s="24" t="s">
        <v>77</v>
      </c>
      <c r="AD2744" s="24" t="s">
        <v>77</v>
      </c>
      <c r="AE2744" s="26" t="s">
        <v>183</v>
      </c>
      <c r="AF2744" s="26"/>
      <c r="AG2744" s="26"/>
      <c r="AH2744" s="27" t="s">
        <v>184</v>
      </c>
      <c r="AI2744" s="27" t="s">
        <v>487</v>
      </c>
      <c r="AJ2744" s="27" t="s">
        <v>487</v>
      </c>
      <c r="AK2744" s="24" t="s">
        <v>121</v>
      </c>
      <c r="AL2744" s="24" t="s">
        <v>7086</v>
      </c>
      <c r="AM2744" s="23">
        <v>44440</v>
      </c>
      <c r="AN2744" s="28">
        <v>908526</v>
      </c>
      <c r="AO2744" s="28">
        <v>106454</v>
      </c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  <c r="BD2744" s="24">
        <v>0</v>
      </c>
      <c r="BE2744" s="24">
        <v>0</v>
      </c>
      <c r="BF2744" s="23"/>
      <c r="BG2744" s="23"/>
      <c r="BH2744" s="23">
        <v>44462</v>
      </c>
      <c r="BI2744" s="26" t="s">
        <v>466</v>
      </c>
      <c r="BJ2744" s="26" t="s">
        <v>15125</v>
      </c>
      <c r="BK2744" s="29">
        <v>0</v>
      </c>
      <c r="BL2744" s="24" t="s">
        <v>129</v>
      </c>
      <c r="BM2744" s="22" t="str">
        <f ca="1">+IF(Tabla1[[#This Row],[FECHA INGRESO]]&gt;=44986,IF((TODAY()-Tabla1[[#This Row],[FECHA INGRESO]])&gt;=50,"ALERTA","TODAVÍA FALTA"),"N/A")</f>
        <v>N/A</v>
      </c>
      <c r="BN2744" s="7">
        <f>IFERROR((_xlfn.DAYS(Tabla1[[#This Row],[FECHA INGRESO]],Tabla1[[#This Row],[FECHA RETIRO]]))/30,"")</f>
        <v>-0.73333333333333328</v>
      </c>
    </row>
    <row r="2745" spans="1:66" x14ac:dyDescent="0.35">
      <c r="A2745" s="21">
        <v>1070331775</v>
      </c>
      <c r="B2745" s="22" t="s">
        <v>15126</v>
      </c>
      <c r="C2745" s="23">
        <v>44440</v>
      </c>
      <c r="D2745" s="23" t="s">
        <v>157</v>
      </c>
      <c r="E2745" s="23" t="s">
        <v>111</v>
      </c>
      <c r="F2745" s="23" t="s">
        <v>70</v>
      </c>
      <c r="G2745" s="24"/>
      <c r="H2745" s="24">
        <v>24108083671</v>
      </c>
      <c r="I2745" s="24" t="s">
        <v>72</v>
      </c>
      <c r="J2745" s="24">
        <f>DATEDIF(Tabla1[[#This Row],[FECHA DE NACIMIENTO]],Tabla1[[#This Row],[FECHA ACTUAL]],"Y")</f>
        <v>26</v>
      </c>
      <c r="K2745" s="24" t="s">
        <v>73</v>
      </c>
      <c r="L2745" s="24" t="s">
        <v>112</v>
      </c>
      <c r="M2745" s="24">
        <v>1</v>
      </c>
      <c r="N2745" s="24">
        <v>2</v>
      </c>
      <c r="O2745" s="24">
        <v>2</v>
      </c>
      <c r="P2745" s="24" t="s">
        <v>101</v>
      </c>
      <c r="Q2745" s="23">
        <v>35555</v>
      </c>
      <c r="R2745" s="24" t="s">
        <v>3842</v>
      </c>
      <c r="S2745" s="25">
        <v>45119</v>
      </c>
      <c r="T2745" s="24"/>
      <c r="U2745" s="24">
        <v>3013462010</v>
      </c>
      <c r="V2745" s="33" t="s">
        <v>15127</v>
      </c>
      <c r="W2745" s="24" t="s">
        <v>15128</v>
      </c>
      <c r="X2745" s="24" t="s">
        <v>15129</v>
      </c>
      <c r="Y2745" s="24" t="s">
        <v>15130</v>
      </c>
      <c r="Z2745" s="24" t="s">
        <v>117</v>
      </c>
      <c r="AA2745" s="24">
        <v>3208362211</v>
      </c>
      <c r="AB2745" s="24" t="s">
        <v>83</v>
      </c>
      <c r="AC2745" s="24" t="s">
        <v>83</v>
      </c>
      <c r="AD2745" s="24" t="e">
        <v>#REF!</v>
      </c>
      <c r="AE2745" s="26" t="s">
        <v>194</v>
      </c>
      <c r="AF2745" s="26" t="s">
        <v>15131</v>
      </c>
      <c r="AG2745" s="26" t="s">
        <v>75</v>
      </c>
      <c r="AH2745" s="27" t="s">
        <v>184</v>
      </c>
      <c r="AI2745" s="27" t="s">
        <v>487</v>
      </c>
      <c r="AJ2745" s="27" t="s">
        <v>487</v>
      </c>
      <c r="AK2745" s="24" t="s">
        <v>121</v>
      </c>
      <c r="AL2745" s="24" t="s">
        <v>7086</v>
      </c>
      <c r="AM2745" s="23">
        <v>44440</v>
      </c>
      <c r="AN2745" s="28">
        <v>1160000</v>
      </c>
      <c r="AO2745" s="28">
        <v>140606</v>
      </c>
      <c r="AP2745" s="24">
        <v>0</v>
      </c>
      <c r="AQ2745" s="24">
        <v>0</v>
      </c>
      <c r="AR2745" s="24">
        <v>0</v>
      </c>
      <c r="AS2745" s="24">
        <v>0</v>
      </c>
      <c r="AT2745" s="24">
        <v>0</v>
      </c>
      <c r="AU2745" s="24">
        <v>0</v>
      </c>
      <c r="AV2745" s="24">
        <v>0</v>
      </c>
      <c r="AW2745" s="24">
        <v>0</v>
      </c>
      <c r="AX2745" s="24">
        <v>0</v>
      </c>
      <c r="AY2745" s="24">
        <v>0</v>
      </c>
      <c r="AZ2745" s="24" t="s">
        <v>14215</v>
      </c>
      <c r="BA2745" s="24">
        <v>0</v>
      </c>
      <c r="BB2745" s="24">
        <v>0</v>
      </c>
      <c r="BC2745" s="24">
        <v>0</v>
      </c>
      <c r="BD2745" s="24">
        <v>0</v>
      </c>
      <c r="BE2745" s="24">
        <v>0</v>
      </c>
      <c r="BF2745" s="23"/>
      <c r="BG2745" s="23"/>
      <c r="BH2745" s="23">
        <v>44970</v>
      </c>
      <c r="BI2745" s="26" t="s">
        <v>466</v>
      </c>
      <c r="BJ2745" s="26" t="s">
        <v>6087</v>
      </c>
      <c r="BK2745" s="29">
        <v>0</v>
      </c>
      <c r="BL2745" s="24" t="s">
        <v>129</v>
      </c>
      <c r="BM2745" s="22" t="str">
        <f ca="1">+IF(Tabla1[[#This Row],[FECHA INGRESO]]&gt;=44986,IF((TODAY()-Tabla1[[#This Row],[FECHA INGRESO]])&gt;=50,"ALERTA","TODAVÍA FALTA"),"N/A")</f>
        <v>N/A</v>
      </c>
      <c r="BN2745" s="7">
        <f>IFERROR((_xlfn.DAYS(Tabla1[[#This Row],[FECHA INGRESO]],Tabla1[[#This Row],[FECHA RETIRO]]))/30,"")</f>
        <v>-17.666666666666668</v>
      </c>
    </row>
    <row r="2746" spans="1:66" x14ac:dyDescent="0.35">
      <c r="A2746" s="21">
        <v>1032489701</v>
      </c>
      <c r="B2746" s="22" t="s">
        <v>15132</v>
      </c>
      <c r="C2746" s="23">
        <v>44440</v>
      </c>
      <c r="D2746" s="23" t="s">
        <v>93</v>
      </c>
      <c r="E2746" s="23" t="s">
        <v>111</v>
      </c>
      <c r="F2746" s="23" t="s">
        <v>111</v>
      </c>
      <c r="G2746" s="24"/>
      <c r="H2746" s="24">
        <v>24108090857</v>
      </c>
      <c r="I2746" s="24" t="s">
        <v>72</v>
      </c>
      <c r="J2746" s="24">
        <f>DATEDIF(Tabla1[[#This Row],[FECHA DE NACIMIENTO]],Tabla1[[#This Row],[FECHA ACTUAL]],"Y")</f>
        <v>26</v>
      </c>
      <c r="K2746" s="24" t="s">
        <v>73</v>
      </c>
      <c r="L2746" s="24" t="s">
        <v>112</v>
      </c>
      <c r="M2746" s="24">
        <v>0</v>
      </c>
      <c r="N2746" s="24">
        <v>0</v>
      </c>
      <c r="O2746" s="24">
        <v>3</v>
      </c>
      <c r="P2746" s="24" t="s">
        <v>101</v>
      </c>
      <c r="Q2746" s="23">
        <v>35508</v>
      </c>
      <c r="R2746" s="24" t="s">
        <v>76</v>
      </c>
      <c r="S2746" s="25">
        <v>45119</v>
      </c>
      <c r="T2746" s="24"/>
      <c r="U2746" s="24">
        <v>3057371662</v>
      </c>
      <c r="V2746" s="33" t="s">
        <v>5205</v>
      </c>
      <c r="W2746" s="24" t="s">
        <v>5206</v>
      </c>
      <c r="X2746" s="24" t="s">
        <v>1069</v>
      </c>
      <c r="Y2746" s="24" t="s">
        <v>15133</v>
      </c>
      <c r="Z2746" s="24" t="s">
        <v>285</v>
      </c>
      <c r="AA2746" s="24">
        <v>3195132909</v>
      </c>
      <c r="AB2746" s="24" t="s">
        <v>101</v>
      </c>
      <c r="AC2746" s="24" t="s">
        <v>101</v>
      </c>
      <c r="AD2746" s="24" t="e">
        <v>#REF!</v>
      </c>
      <c r="AE2746" s="26" t="s">
        <v>183</v>
      </c>
      <c r="AF2746" s="26" t="s">
        <v>4829</v>
      </c>
      <c r="AG2746" s="26" t="s">
        <v>15134</v>
      </c>
      <c r="AH2746" s="27" t="s">
        <v>299</v>
      </c>
      <c r="AI2746" s="27" t="s">
        <v>260</v>
      </c>
      <c r="AJ2746" s="27" t="s">
        <v>260</v>
      </c>
      <c r="AK2746" s="24" t="s">
        <v>89</v>
      </c>
      <c r="AL2746" s="24" t="s">
        <v>7086</v>
      </c>
      <c r="AM2746" s="23">
        <v>44440</v>
      </c>
      <c r="AN2746" s="28">
        <v>1439377</v>
      </c>
      <c r="AO2746" s="28">
        <v>140606</v>
      </c>
      <c r="AP2746" s="24">
        <v>0</v>
      </c>
      <c r="AQ2746" s="24">
        <v>0</v>
      </c>
      <c r="AR2746" s="24">
        <v>0</v>
      </c>
      <c r="AS2746" s="24">
        <v>0</v>
      </c>
      <c r="AT2746" s="24">
        <v>0</v>
      </c>
      <c r="AU2746" s="24">
        <v>0</v>
      </c>
      <c r="AV2746" s="24">
        <v>0</v>
      </c>
      <c r="AW2746" s="24">
        <v>0</v>
      </c>
      <c r="AX2746" s="24">
        <v>0</v>
      </c>
      <c r="AY2746" s="24">
        <v>0</v>
      </c>
      <c r="AZ2746" s="24">
        <v>0</v>
      </c>
      <c r="BA2746" s="24">
        <v>0</v>
      </c>
      <c r="BB2746" s="24">
        <v>0</v>
      </c>
      <c r="BC2746" s="24">
        <v>0</v>
      </c>
      <c r="BD2746" s="24">
        <v>0</v>
      </c>
      <c r="BE2746" s="24">
        <v>0</v>
      </c>
      <c r="BF2746" s="23"/>
      <c r="BG2746" s="23"/>
      <c r="BH2746" s="23">
        <v>44960</v>
      </c>
      <c r="BI2746" s="26" t="s">
        <v>466</v>
      </c>
      <c r="BJ2746" s="26" t="s">
        <v>15135</v>
      </c>
      <c r="BK2746" s="29">
        <v>0</v>
      </c>
      <c r="BL2746" s="24" t="s">
        <v>129</v>
      </c>
      <c r="BM2746" s="22" t="str">
        <f ca="1">+IF(Tabla1[[#This Row],[FECHA INGRESO]]&gt;=44986,IF((TODAY()-Tabla1[[#This Row],[FECHA INGRESO]])&gt;=50,"ALERTA","TODAVÍA FALTA"),"N/A")</f>
        <v>N/A</v>
      </c>
      <c r="BN2746" s="7">
        <f>IFERROR((_xlfn.DAYS(Tabla1[[#This Row],[FECHA INGRESO]],Tabla1[[#This Row],[FECHA RETIRO]]))/30,"")</f>
        <v>-17.333333333333332</v>
      </c>
    </row>
    <row r="2747" spans="1:66" x14ac:dyDescent="0.35">
      <c r="A2747" s="21">
        <v>1140877337</v>
      </c>
      <c r="B2747" s="22" t="s">
        <v>15136</v>
      </c>
      <c r="C2747" s="23">
        <v>44440</v>
      </c>
      <c r="D2747" s="23" t="s">
        <v>266</v>
      </c>
      <c r="E2747" s="23" t="s">
        <v>111</v>
      </c>
      <c r="F2747" s="23" t="s">
        <v>70</v>
      </c>
      <c r="G2747" s="24" t="s">
        <v>15137</v>
      </c>
      <c r="H2747" s="24">
        <v>24108088018</v>
      </c>
      <c r="I2747" s="24" t="s">
        <v>95</v>
      </c>
      <c r="J2747" s="24">
        <f>DATEDIF(Tabla1[[#This Row],[FECHA DE NACIMIENTO]],Tabla1[[#This Row],[FECHA ACTUAL]],"Y")</f>
        <v>28</v>
      </c>
      <c r="K2747" s="24" t="s">
        <v>73</v>
      </c>
      <c r="L2747" s="24" t="s">
        <v>112</v>
      </c>
      <c r="M2747" s="24">
        <v>0</v>
      </c>
      <c r="N2747" s="24">
        <v>0</v>
      </c>
      <c r="O2747" s="24">
        <v>3</v>
      </c>
      <c r="P2747" s="24" t="s">
        <v>101</v>
      </c>
      <c r="Q2747" s="23">
        <v>34840</v>
      </c>
      <c r="R2747" s="24" t="s">
        <v>872</v>
      </c>
      <c r="S2747" s="25">
        <v>45119</v>
      </c>
      <c r="T2747" s="24"/>
      <c r="U2747" s="24">
        <v>3183112939</v>
      </c>
      <c r="V2747" s="33" t="s">
        <v>15138</v>
      </c>
      <c r="W2747" s="24" t="s">
        <v>15139</v>
      </c>
      <c r="X2747" s="24" t="s">
        <v>15140</v>
      </c>
      <c r="Y2747" s="24" t="s">
        <v>15141</v>
      </c>
      <c r="Z2747" s="24" t="s">
        <v>3224</v>
      </c>
      <c r="AA2747" s="24">
        <v>3133277573</v>
      </c>
      <c r="AB2747" s="24" t="s">
        <v>101</v>
      </c>
      <c r="AC2747" s="24" t="s">
        <v>83</v>
      </c>
      <c r="AD2747" s="24" t="e">
        <v>#REF!</v>
      </c>
      <c r="AE2747" s="26" t="s">
        <v>102</v>
      </c>
      <c r="AF2747" s="26" t="s">
        <v>4149</v>
      </c>
      <c r="AG2747" s="26" t="s">
        <v>101</v>
      </c>
      <c r="AH2747" s="27" t="s">
        <v>14969</v>
      </c>
      <c r="AI2747" s="27" t="s">
        <v>260</v>
      </c>
      <c r="AJ2747" s="27" t="s">
        <v>260</v>
      </c>
      <c r="AK2747" s="24" t="s">
        <v>89</v>
      </c>
      <c r="AL2747" s="24" t="s">
        <v>90</v>
      </c>
      <c r="AM2747" s="23">
        <v>44440</v>
      </c>
      <c r="AN2747" s="28">
        <v>1439377</v>
      </c>
      <c r="AO2747" s="28">
        <v>140606</v>
      </c>
      <c r="AP2747" s="24" t="s">
        <v>15142</v>
      </c>
      <c r="AQ2747" s="24">
        <v>0</v>
      </c>
      <c r="AR2747" s="24">
        <v>0</v>
      </c>
      <c r="AS2747" s="24">
        <v>0</v>
      </c>
      <c r="AT2747" s="24">
        <v>0</v>
      </c>
      <c r="AU2747" s="24">
        <v>0</v>
      </c>
      <c r="AV2747" s="24">
        <v>0</v>
      </c>
      <c r="AW2747" s="24">
        <v>0</v>
      </c>
      <c r="AX2747" s="24">
        <v>0</v>
      </c>
      <c r="AY2747" s="24">
        <v>0</v>
      </c>
      <c r="AZ2747" s="24">
        <v>0</v>
      </c>
      <c r="BA2747" s="24">
        <v>0</v>
      </c>
      <c r="BB2747" s="24">
        <v>0</v>
      </c>
      <c r="BC2747" s="24">
        <v>0</v>
      </c>
      <c r="BD2747" s="24">
        <v>0</v>
      </c>
      <c r="BE2747" s="24">
        <v>0</v>
      </c>
      <c r="BF2747" s="23"/>
      <c r="BG2747" s="23"/>
      <c r="BH2747" s="23" t="s">
        <v>75</v>
      </c>
      <c r="BI2747" s="26">
        <v>0</v>
      </c>
      <c r="BJ2747" s="26">
        <v>0</v>
      </c>
      <c r="BK2747" s="29">
        <v>0</v>
      </c>
      <c r="BL2747" s="24" t="s">
        <v>91</v>
      </c>
      <c r="BM2747" s="22" t="str">
        <f ca="1">+IF(Tabla1[[#This Row],[FECHA INGRESO]]&gt;=44986,IF((TODAY()-Tabla1[[#This Row],[FECHA INGRESO]])&gt;=50,"ALERTA","TODAVÍA FALTA"),"N/A")</f>
        <v>N/A</v>
      </c>
      <c r="BN2747" s="7" t="str">
        <f>IFERROR((_xlfn.DAYS(Tabla1[[#This Row],[FECHA INGRESO]],Tabla1[[#This Row],[FECHA RETIRO]]))/30,"")</f>
        <v/>
      </c>
    </row>
    <row r="2748" spans="1:66" x14ac:dyDescent="0.35">
      <c r="A2748" s="21">
        <v>1001058101</v>
      </c>
      <c r="B2748" s="22" t="s">
        <v>15143</v>
      </c>
      <c r="C2748" s="23">
        <v>44441</v>
      </c>
      <c r="D2748" s="23" t="s">
        <v>4008</v>
      </c>
      <c r="E2748" s="23" t="s">
        <v>111</v>
      </c>
      <c r="F2748" s="23" t="s">
        <v>70</v>
      </c>
      <c r="G2748" s="24"/>
      <c r="H2748" s="24">
        <v>24108113130</v>
      </c>
      <c r="I2748" s="24" t="s">
        <v>72</v>
      </c>
      <c r="J2748" s="24">
        <f>DATEDIF(Tabla1[[#This Row],[FECHA DE NACIMIENTO]],Tabla1[[#This Row],[FECHA ACTUAL]],"Y")</f>
        <v>21</v>
      </c>
      <c r="K2748" s="24" t="s">
        <v>96</v>
      </c>
      <c r="L2748" s="24" t="s">
        <v>112</v>
      </c>
      <c r="M2748" s="24">
        <v>0</v>
      </c>
      <c r="N2748" s="24">
        <v>0</v>
      </c>
      <c r="O2748" s="24">
        <v>2</v>
      </c>
      <c r="P2748" s="24" t="s">
        <v>101</v>
      </c>
      <c r="Q2748" s="23">
        <v>37122</v>
      </c>
      <c r="R2748" s="24" t="s">
        <v>76</v>
      </c>
      <c r="S2748" s="25">
        <v>45119</v>
      </c>
      <c r="T2748" s="24"/>
      <c r="U2748" s="24">
        <v>3112526283</v>
      </c>
      <c r="V2748" s="33" t="s">
        <v>15144</v>
      </c>
      <c r="W2748" s="24" t="s">
        <v>15145</v>
      </c>
      <c r="X2748" s="24" t="s">
        <v>15146</v>
      </c>
      <c r="Y2748" s="24"/>
      <c r="Z2748" s="24" t="s">
        <v>117</v>
      </c>
      <c r="AA2748" s="24">
        <v>3214852072</v>
      </c>
      <c r="AB2748" s="24" t="s">
        <v>83</v>
      </c>
      <c r="AC2748" s="24" t="s">
        <v>101</v>
      </c>
      <c r="AD2748" s="24" t="e">
        <v>#REF!</v>
      </c>
      <c r="AE2748" s="26" t="s">
        <v>183</v>
      </c>
      <c r="AF2748" s="26" t="s">
        <v>15147</v>
      </c>
      <c r="AG2748" s="26" t="s">
        <v>75</v>
      </c>
      <c r="AH2748" s="27" t="s">
        <v>184</v>
      </c>
      <c r="AI2748" s="27" t="s">
        <v>5470</v>
      </c>
      <c r="AJ2748" s="27" t="s">
        <v>5470</v>
      </c>
      <c r="AK2748" s="24" t="s">
        <v>121</v>
      </c>
      <c r="AL2748" s="24" t="s">
        <v>7086</v>
      </c>
      <c r="AM2748" s="23">
        <v>44441</v>
      </c>
      <c r="AN2748" s="28">
        <v>1000000</v>
      </c>
      <c r="AO2748" s="28">
        <v>117172</v>
      </c>
      <c r="AP2748" s="24">
        <v>0</v>
      </c>
      <c r="AQ2748" s="24">
        <v>0</v>
      </c>
      <c r="AR2748" s="24">
        <v>0</v>
      </c>
      <c r="AS2748" s="24">
        <v>0</v>
      </c>
      <c r="AT2748" s="24">
        <v>0</v>
      </c>
      <c r="AU2748" s="24">
        <v>0</v>
      </c>
      <c r="AV2748" s="24">
        <v>0</v>
      </c>
      <c r="AW2748" s="24">
        <v>0</v>
      </c>
      <c r="AX2748" s="24">
        <v>0</v>
      </c>
      <c r="AY2748" s="24">
        <v>0</v>
      </c>
      <c r="AZ2748" s="24">
        <v>0</v>
      </c>
      <c r="BA2748" s="24">
        <v>0</v>
      </c>
      <c r="BB2748" s="24">
        <v>0</v>
      </c>
      <c r="BC2748" s="24">
        <v>0</v>
      </c>
      <c r="BD2748" s="24">
        <v>0</v>
      </c>
      <c r="BE2748" s="24">
        <v>0</v>
      </c>
      <c r="BF2748" s="23"/>
      <c r="BG2748" s="23"/>
      <c r="BH2748" s="23">
        <v>44622</v>
      </c>
      <c r="BI2748" s="26" t="s">
        <v>466</v>
      </c>
      <c r="BJ2748" s="26" t="s">
        <v>3469</v>
      </c>
      <c r="BK2748" s="29">
        <v>0</v>
      </c>
      <c r="BL2748" s="24" t="s">
        <v>129</v>
      </c>
      <c r="BM2748" s="22" t="str">
        <f ca="1">+IF(Tabla1[[#This Row],[FECHA INGRESO]]&gt;=44986,IF((TODAY()-Tabla1[[#This Row],[FECHA INGRESO]])&gt;=50,"ALERTA","TODAVÍA FALTA"),"N/A")</f>
        <v>N/A</v>
      </c>
      <c r="BN2748" s="7">
        <f>IFERROR((_xlfn.DAYS(Tabla1[[#This Row],[FECHA INGRESO]],Tabla1[[#This Row],[FECHA RETIRO]]))/30,"")</f>
        <v>-6.0333333333333332</v>
      </c>
    </row>
    <row r="2749" spans="1:66" x14ac:dyDescent="0.35">
      <c r="A2749" s="34">
        <v>1001284496</v>
      </c>
      <c r="B2749" s="22" t="s">
        <v>15148</v>
      </c>
      <c r="C2749" s="23">
        <v>44441</v>
      </c>
      <c r="D2749" s="23" t="s">
        <v>93</v>
      </c>
      <c r="E2749" s="24" t="s">
        <v>94</v>
      </c>
      <c r="F2749" s="23" t="s">
        <v>70</v>
      </c>
      <c r="G2749" s="24"/>
      <c r="H2749" s="24">
        <v>24108115314</v>
      </c>
      <c r="I2749" s="24" t="s">
        <v>72</v>
      </c>
      <c r="J2749" s="24">
        <f>DATEDIF(Tabla1[[#This Row],[FECHA DE NACIMIENTO]],Tabla1[[#This Row],[FECHA ACTUAL]],"Y")</f>
        <v>21</v>
      </c>
      <c r="K2749" s="24" t="s">
        <v>73</v>
      </c>
      <c r="L2749" s="24" t="s">
        <v>112</v>
      </c>
      <c r="M2749" s="24">
        <v>0</v>
      </c>
      <c r="N2749" s="24">
        <v>0</v>
      </c>
      <c r="O2749" s="24">
        <v>2</v>
      </c>
      <c r="P2749" s="24" t="s">
        <v>101</v>
      </c>
      <c r="Q2749" s="23">
        <v>37229</v>
      </c>
      <c r="R2749" s="24" t="s">
        <v>76</v>
      </c>
      <c r="S2749" s="25">
        <v>45119</v>
      </c>
      <c r="T2749" s="24"/>
      <c r="U2749" s="24">
        <v>3002589594</v>
      </c>
      <c r="V2749" s="33" t="s">
        <v>15149</v>
      </c>
      <c r="W2749" s="24" t="s">
        <v>15150</v>
      </c>
      <c r="X2749" s="24" t="s">
        <v>12180</v>
      </c>
      <c r="Y2749" s="24"/>
      <c r="Z2749" s="24" t="s">
        <v>117</v>
      </c>
      <c r="AA2749" s="24">
        <v>3114702173</v>
      </c>
      <c r="AB2749" s="24" t="s">
        <v>83</v>
      </c>
      <c r="AC2749" s="24" t="s">
        <v>101</v>
      </c>
      <c r="AD2749" s="24" t="e">
        <v>#REF!</v>
      </c>
      <c r="AE2749" s="26" t="s">
        <v>183</v>
      </c>
      <c r="AF2749" s="26" t="s">
        <v>15151</v>
      </c>
      <c r="AG2749" s="26" t="s">
        <v>101</v>
      </c>
      <c r="AH2749" s="27" t="s">
        <v>184</v>
      </c>
      <c r="AI2749" s="27" t="s">
        <v>5470</v>
      </c>
      <c r="AJ2749" s="27" t="s">
        <v>5470</v>
      </c>
      <c r="AK2749" s="24" t="s">
        <v>121</v>
      </c>
      <c r="AL2749" s="24" t="s">
        <v>7086</v>
      </c>
      <c r="AM2749" s="23">
        <v>44441</v>
      </c>
      <c r="AN2749" s="28">
        <v>1000000</v>
      </c>
      <c r="AO2749" s="28">
        <v>117172</v>
      </c>
      <c r="AP2749" s="24">
        <v>0</v>
      </c>
      <c r="AQ2749" s="24">
        <v>0</v>
      </c>
      <c r="AR2749" s="24">
        <v>0</v>
      </c>
      <c r="AS2749" s="24">
        <v>0</v>
      </c>
      <c r="AT2749" s="24">
        <v>0</v>
      </c>
      <c r="AU2749" s="24">
        <v>0</v>
      </c>
      <c r="AV2749" s="24">
        <v>0</v>
      </c>
      <c r="AW2749" s="24">
        <v>0</v>
      </c>
      <c r="AX2749" s="24">
        <v>0</v>
      </c>
      <c r="AY2749" s="24">
        <v>0</v>
      </c>
      <c r="AZ2749" s="24">
        <v>0</v>
      </c>
      <c r="BA2749" s="24">
        <v>0</v>
      </c>
      <c r="BB2749" s="24">
        <v>0</v>
      </c>
      <c r="BC2749" s="24">
        <v>0</v>
      </c>
      <c r="BD2749" s="24">
        <v>0</v>
      </c>
      <c r="BE2749" s="24">
        <v>0</v>
      </c>
      <c r="BF2749" s="23"/>
      <c r="BG2749" s="23"/>
      <c r="BH2749" s="23">
        <v>44622</v>
      </c>
      <c r="BI2749" s="26" t="s">
        <v>466</v>
      </c>
      <c r="BJ2749" s="26" t="s">
        <v>15152</v>
      </c>
      <c r="BK2749" s="29">
        <v>0</v>
      </c>
      <c r="BL2749" s="24" t="s">
        <v>129</v>
      </c>
      <c r="BM2749" s="22" t="str">
        <f ca="1">+IF(Tabla1[[#This Row],[FECHA INGRESO]]&gt;=44986,IF((TODAY()-Tabla1[[#This Row],[FECHA INGRESO]])&gt;=50,"ALERTA","TODAVÍA FALTA"),"N/A")</f>
        <v>N/A</v>
      </c>
      <c r="BN2749" s="7">
        <f>IFERROR((_xlfn.DAYS(Tabla1[[#This Row],[FECHA INGRESO]],Tabla1[[#This Row],[FECHA RETIRO]]))/30,"")</f>
        <v>-6.0333333333333332</v>
      </c>
    </row>
    <row r="2750" spans="1:66" x14ac:dyDescent="0.35">
      <c r="A2750" s="34">
        <v>1007426576</v>
      </c>
      <c r="B2750" s="22" t="s">
        <v>15153</v>
      </c>
      <c r="C2750" s="23">
        <v>44441</v>
      </c>
      <c r="D2750" s="23" t="s">
        <v>93</v>
      </c>
      <c r="E2750" s="23" t="s">
        <v>69</v>
      </c>
      <c r="F2750" s="23" t="s">
        <v>70</v>
      </c>
      <c r="G2750" s="24"/>
      <c r="H2750" s="24">
        <v>24108115080</v>
      </c>
      <c r="I2750" s="24" t="s">
        <v>95</v>
      </c>
      <c r="J2750" s="24">
        <f>DATEDIF(Tabla1[[#This Row],[FECHA DE NACIMIENTO]],Tabla1[[#This Row],[FECHA ACTUAL]],"Y")</f>
        <v>22</v>
      </c>
      <c r="K2750" s="24" t="s">
        <v>73</v>
      </c>
      <c r="L2750" s="24" t="s">
        <v>112</v>
      </c>
      <c r="M2750" s="24">
        <v>0</v>
      </c>
      <c r="N2750" s="24">
        <v>2</v>
      </c>
      <c r="O2750" s="24">
        <v>1</v>
      </c>
      <c r="P2750" s="24" t="s">
        <v>101</v>
      </c>
      <c r="Q2750" s="23">
        <v>36878</v>
      </c>
      <c r="R2750" s="24" t="s">
        <v>76</v>
      </c>
      <c r="S2750" s="25">
        <v>45119</v>
      </c>
      <c r="T2750" s="24"/>
      <c r="U2750" s="24">
        <v>3022909675</v>
      </c>
      <c r="V2750" s="33" t="s">
        <v>15154</v>
      </c>
      <c r="W2750" s="24" t="s">
        <v>15155</v>
      </c>
      <c r="X2750" s="24" t="s">
        <v>11314</v>
      </c>
      <c r="Y2750" s="24" t="s">
        <v>15156</v>
      </c>
      <c r="Z2750" s="24" t="s">
        <v>13859</v>
      </c>
      <c r="AA2750" s="24">
        <v>3134146766</v>
      </c>
      <c r="AB2750" s="24" t="s">
        <v>101</v>
      </c>
      <c r="AC2750" s="24" t="s">
        <v>83</v>
      </c>
      <c r="AD2750" s="24" t="e">
        <v>#REF!</v>
      </c>
      <c r="AE2750" s="26" t="s">
        <v>151</v>
      </c>
      <c r="AF2750" s="26"/>
      <c r="AG2750" s="26"/>
      <c r="AH2750" s="27" t="s">
        <v>184</v>
      </c>
      <c r="AI2750" s="27" t="s">
        <v>5470</v>
      </c>
      <c r="AJ2750" s="27" t="s">
        <v>5470</v>
      </c>
      <c r="AK2750" s="24" t="s">
        <v>121</v>
      </c>
      <c r="AL2750" s="24" t="s">
        <v>7086</v>
      </c>
      <c r="AM2750" s="23">
        <v>44441</v>
      </c>
      <c r="AN2750" s="28">
        <v>1000000</v>
      </c>
      <c r="AO2750" s="28">
        <v>117172</v>
      </c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>
        <v>0</v>
      </c>
      <c r="BE2750" s="24">
        <v>0</v>
      </c>
      <c r="BF2750" s="23"/>
      <c r="BG2750" s="23"/>
      <c r="BH2750" s="23">
        <v>44567</v>
      </c>
      <c r="BI2750" s="26" t="s">
        <v>466</v>
      </c>
      <c r="BJ2750" s="26" t="s">
        <v>10900</v>
      </c>
      <c r="BK2750" s="29">
        <v>0</v>
      </c>
      <c r="BL2750" s="24" t="s">
        <v>129</v>
      </c>
      <c r="BM2750" s="22" t="str">
        <f ca="1">+IF(Tabla1[[#This Row],[FECHA INGRESO]]&gt;=44986,IF((TODAY()-Tabla1[[#This Row],[FECHA INGRESO]])&gt;=50,"ALERTA","TODAVÍA FALTA"),"N/A")</f>
        <v>N/A</v>
      </c>
      <c r="BN2750" s="7">
        <f>IFERROR((_xlfn.DAYS(Tabla1[[#This Row],[FECHA INGRESO]],Tabla1[[#This Row],[FECHA RETIRO]]))/30,"")</f>
        <v>-4.2</v>
      </c>
    </row>
    <row r="2751" spans="1:66" x14ac:dyDescent="0.35">
      <c r="A2751" s="34">
        <v>1020781897</v>
      </c>
      <c r="B2751" s="22" t="s">
        <v>15157</v>
      </c>
      <c r="C2751" s="23">
        <v>44441</v>
      </c>
      <c r="D2751" s="23" t="s">
        <v>266</v>
      </c>
      <c r="E2751" s="24" t="s">
        <v>94</v>
      </c>
      <c r="F2751" s="23" t="s">
        <v>70</v>
      </c>
      <c r="G2751" s="24"/>
      <c r="H2751" s="24">
        <v>24108113642</v>
      </c>
      <c r="I2751" s="24" t="s">
        <v>72</v>
      </c>
      <c r="J2751" s="24">
        <f>DATEDIF(Tabla1[[#This Row],[FECHA DE NACIMIENTO]],Tabla1[[#This Row],[FECHA ACTUAL]],"Y")</f>
        <v>30</v>
      </c>
      <c r="K2751" s="24" t="s">
        <v>73</v>
      </c>
      <c r="L2751" s="24" t="s">
        <v>112</v>
      </c>
      <c r="M2751" s="24">
        <v>0</v>
      </c>
      <c r="N2751" s="24">
        <v>0</v>
      </c>
      <c r="O2751" s="24">
        <v>2</v>
      </c>
      <c r="P2751" s="24" t="s">
        <v>101</v>
      </c>
      <c r="Q2751" s="23">
        <v>34110</v>
      </c>
      <c r="R2751" s="24" t="s">
        <v>76</v>
      </c>
      <c r="S2751" s="25">
        <v>45119</v>
      </c>
      <c r="T2751" s="24"/>
      <c r="U2751" s="24">
        <v>3112124882</v>
      </c>
      <c r="V2751" s="33" t="s">
        <v>15158</v>
      </c>
      <c r="W2751" s="24" t="s">
        <v>15159</v>
      </c>
      <c r="X2751" s="24" t="s">
        <v>15160</v>
      </c>
      <c r="Y2751" s="24" t="s">
        <v>15161</v>
      </c>
      <c r="Z2751" s="24" t="s">
        <v>285</v>
      </c>
      <c r="AA2751" s="24">
        <v>3132241952</v>
      </c>
      <c r="AB2751" s="24" t="s">
        <v>77</v>
      </c>
      <c r="AC2751" s="24" t="s">
        <v>77</v>
      </c>
      <c r="AD2751" s="24" t="s">
        <v>77</v>
      </c>
      <c r="AE2751" s="26" t="s">
        <v>151</v>
      </c>
      <c r="AF2751" s="26"/>
      <c r="AG2751" s="26"/>
      <c r="AH2751" s="27" t="s">
        <v>184</v>
      </c>
      <c r="AI2751" s="27" t="s">
        <v>5470</v>
      </c>
      <c r="AJ2751" s="27" t="s">
        <v>5470</v>
      </c>
      <c r="AK2751" s="24" t="s">
        <v>121</v>
      </c>
      <c r="AL2751" s="24" t="s">
        <v>7086</v>
      </c>
      <c r="AM2751" s="23">
        <v>44441</v>
      </c>
      <c r="AN2751" s="28">
        <v>908526</v>
      </c>
      <c r="AO2751" s="28">
        <v>106454</v>
      </c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>
        <v>0</v>
      </c>
      <c r="BE2751" s="24">
        <v>0</v>
      </c>
      <c r="BF2751" s="23"/>
      <c r="BG2751" s="23"/>
      <c r="BH2751" s="23">
        <v>44454</v>
      </c>
      <c r="BI2751" s="26" t="s">
        <v>466</v>
      </c>
      <c r="BJ2751" s="26" t="s">
        <v>15162</v>
      </c>
      <c r="BK2751" s="29">
        <v>0</v>
      </c>
      <c r="BL2751" s="24" t="s">
        <v>129</v>
      </c>
      <c r="BM2751" s="22" t="str">
        <f ca="1">+IF(Tabla1[[#This Row],[FECHA INGRESO]]&gt;=44986,IF((TODAY()-Tabla1[[#This Row],[FECHA INGRESO]])&gt;=50,"ALERTA","TODAVÍA FALTA"),"N/A")</f>
        <v>N/A</v>
      </c>
      <c r="BN2751" s="7">
        <f>IFERROR((_xlfn.DAYS(Tabla1[[#This Row],[FECHA INGRESO]],Tabla1[[#This Row],[FECHA RETIRO]]))/30,"")</f>
        <v>-0.43333333333333335</v>
      </c>
    </row>
    <row r="2752" spans="1:66" x14ac:dyDescent="0.35">
      <c r="A2752" s="21">
        <v>1002406819</v>
      </c>
      <c r="B2752" s="22" t="s">
        <v>15163</v>
      </c>
      <c r="C2752" s="23">
        <v>44441</v>
      </c>
      <c r="D2752" s="23" t="s">
        <v>93</v>
      </c>
      <c r="E2752" s="23" t="s">
        <v>77</v>
      </c>
      <c r="F2752" s="23" t="s">
        <v>77</v>
      </c>
      <c r="G2752" s="24"/>
      <c r="H2752" s="24">
        <v>24108152483</v>
      </c>
      <c r="I2752" s="24" t="s">
        <v>95</v>
      </c>
      <c r="J2752" s="24">
        <f>DATEDIF(Tabla1[[#This Row],[FECHA DE NACIMIENTO]],Tabla1[[#This Row],[FECHA ACTUAL]],"Y")</f>
        <v>21</v>
      </c>
      <c r="K2752" s="24" t="s">
        <v>96</v>
      </c>
      <c r="L2752" s="24" t="s">
        <v>112</v>
      </c>
      <c r="M2752" s="24">
        <v>0</v>
      </c>
      <c r="N2752" s="24">
        <v>0</v>
      </c>
      <c r="O2752" s="24">
        <v>2</v>
      </c>
      <c r="P2752" s="24" t="s">
        <v>101</v>
      </c>
      <c r="Q2752" s="23">
        <v>37348</v>
      </c>
      <c r="R2752" s="24" t="s">
        <v>76</v>
      </c>
      <c r="S2752" s="25">
        <v>45119</v>
      </c>
      <c r="T2752" s="24"/>
      <c r="U2752" s="24">
        <v>3138596305</v>
      </c>
      <c r="V2752" s="33" t="s">
        <v>15164</v>
      </c>
      <c r="W2752" s="24" t="s">
        <v>15165</v>
      </c>
      <c r="X2752" s="24">
        <v>0</v>
      </c>
      <c r="Y2752" s="24" t="s">
        <v>15166</v>
      </c>
      <c r="Z2752" s="24"/>
      <c r="AA2752" s="24">
        <v>3142394823</v>
      </c>
      <c r="AB2752" s="24" t="s">
        <v>14379</v>
      </c>
      <c r="AC2752" s="24" t="s">
        <v>14379</v>
      </c>
      <c r="AD2752" s="24" t="e">
        <v>#REF!</v>
      </c>
      <c r="AE2752" s="26" t="s">
        <v>151</v>
      </c>
      <c r="AF2752" s="26"/>
      <c r="AG2752" s="26">
        <v>0</v>
      </c>
      <c r="AH2752" s="27" t="s">
        <v>867</v>
      </c>
      <c r="AI2752" s="27" t="s">
        <v>120</v>
      </c>
      <c r="AJ2752" s="27" t="s">
        <v>120</v>
      </c>
      <c r="AK2752" s="24" t="s">
        <v>121</v>
      </c>
      <c r="AL2752" s="24" t="s">
        <v>868</v>
      </c>
      <c r="AM2752" s="23">
        <v>44441</v>
      </c>
      <c r="AN2752" s="28">
        <v>1000000</v>
      </c>
      <c r="AO2752" s="28" t="s">
        <v>77</v>
      </c>
      <c r="AP2752" s="24" t="s">
        <v>15167</v>
      </c>
      <c r="AQ2752" s="24">
        <v>0</v>
      </c>
      <c r="AR2752" s="24">
        <v>0</v>
      </c>
      <c r="AS2752" s="24">
        <v>0</v>
      </c>
      <c r="AT2752" s="24">
        <v>0</v>
      </c>
      <c r="AU2752" s="24">
        <v>0</v>
      </c>
      <c r="AV2752" s="24">
        <v>0</v>
      </c>
      <c r="AW2752" s="24">
        <v>0</v>
      </c>
      <c r="AX2752" s="24">
        <v>0</v>
      </c>
      <c r="AY2752" s="24">
        <v>0</v>
      </c>
      <c r="AZ2752" s="24">
        <v>0</v>
      </c>
      <c r="BA2752" s="24">
        <v>0</v>
      </c>
      <c r="BB2752" s="24">
        <v>0</v>
      </c>
      <c r="BC2752" s="24">
        <v>0</v>
      </c>
      <c r="BD2752" s="24">
        <v>0</v>
      </c>
      <c r="BE2752" s="24">
        <v>0</v>
      </c>
      <c r="BF2752" s="23"/>
      <c r="BG2752" s="23"/>
      <c r="BH2752" s="23">
        <v>44813</v>
      </c>
      <c r="BI2752" s="26" t="s">
        <v>10014</v>
      </c>
      <c r="BJ2752" s="26" t="s">
        <v>9706</v>
      </c>
      <c r="BK2752" s="29">
        <v>0</v>
      </c>
      <c r="BL2752" s="24" t="s">
        <v>129</v>
      </c>
      <c r="BM2752" s="22" t="str">
        <f ca="1">+IF(Tabla1[[#This Row],[FECHA INGRESO]]&gt;=44986,IF((TODAY()-Tabla1[[#This Row],[FECHA INGRESO]])&gt;=50,"ALERTA","TODAVÍA FALTA"),"N/A")</f>
        <v>N/A</v>
      </c>
      <c r="BN2752" s="7">
        <f>IFERROR((_xlfn.DAYS(Tabla1[[#This Row],[FECHA INGRESO]],Tabla1[[#This Row],[FECHA RETIRO]]))/30,"")</f>
        <v>-12.4</v>
      </c>
    </row>
    <row r="2753" spans="1:66" x14ac:dyDescent="0.35">
      <c r="A2753" s="34">
        <v>1032504044</v>
      </c>
      <c r="B2753" s="22" t="s">
        <v>15168</v>
      </c>
      <c r="C2753" s="23">
        <v>44441</v>
      </c>
      <c r="D2753" s="23" t="s">
        <v>582</v>
      </c>
      <c r="E2753" s="23" t="s">
        <v>111</v>
      </c>
      <c r="F2753" s="23" t="s">
        <v>70</v>
      </c>
      <c r="G2753" s="24"/>
      <c r="H2753" s="24">
        <v>24108120260</v>
      </c>
      <c r="I2753" s="24" t="s">
        <v>72</v>
      </c>
      <c r="J2753" s="24">
        <f>DATEDIF(Tabla1[[#This Row],[FECHA DE NACIMIENTO]],Tabla1[[#This Row],[FECHA ACTUAL]],"Y")</f>
        <v>24</v>
      </c>
      <c r="K2753" s="24" t="s">
        <v>385</v>
      </c>
      <c r="L2753" s="24" t="s">
        <v>112</v>
      </c>
      <c r="M2753" s="24">
        <v>0</v>
      </c>
      <c r="N2753" s="24">
        <v>0</v>
      </c>
      <c r="O2753" s="24">
        <v>2</v>
      </c>
      <c r="P2753" s="24" t="s">
        <v>101</v>
      </c>
      <c r="Q2753" s="23">
        <v>36261</v>
      </c>
      <c r="R2753" s="24" t="s">
        <v>76</v>
      </c>
      <c r="S2753" s="25">
        <v>45119</v>
      </c>
      <c r="T2753" s="24"/>
      <c r="U2753" s="24">
        <v>3012252483</v>
      </c>
      <c r="V2753" s="33" t="s">
        <v>15169</v>
      </c>
      <c r="W2753" s="24" t="s">
        <v>15170</v>
      </c>
      <c r="X2753" s="24" t="s">
        <v>15171</v>
      </c>
      <c r="Y2753" s="24" t="s">
        <v>15172</v>
      </c>
      <c r="Z2753" s="24" t="s">
        <v>117</v>
      </c>
      <c r="AA2753" s="24">
        <v>3123242092</v>
      </c>
      <c r="AB2753" s="24" t="s">
        <v>83</v>
      </c>
      <c r="AC2753" s="24" t="s">
        <v>83</v>
      </c>
      <c r="AD2753" s="24" t="e">
        <v>#REF!</v>
      </c>
      <c r="AE2753" s="26" t="s">
        <v>183</v>
      </c>
      <c r="AF2753" s="26"/>
      <c r="AG2753" s="26"/>
      <c r="AH2753" s="27" t="s">
        <v>184</v>
      </c>
      <c r="AI2753" s="27" t="s">
        <v>5470</v>
      </c>
      <c r="AJ2753" s="27" t="s">
        <v>5470</v>
      </c>
      <c r="AK2753" s="24" t="s">
        <v>121</v>
      </c>
      <c r="AL2753" s="24" t="s">
        <v>7086</v>
      </c>
      <c r="AM2753" s="23">
        <v>44441</v>
      </c>
      <c r="AN2753" s="28">
        <v>908526</v>
      </c>
      <c r="AO2753" s="28">
        <v>106454</v>
      </c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>
        <v>0</v>
      </c>
      <c r="BE2753" s="24">
        <v>0</v>
      </c>
      <c r="BF2753" s="23"/>
      <c r="BG2753" s="23"/>
      <c r="BH2753" s="23">
        <v>44560</v>
      </c>
      <c r="BI2753" s="26" t="s">
        <v>466</v>
      </c>
      <c r="BJ2753" s="26" t="s">
        <v>15125</v>
      </c>
      <c r="BK2753" s="29">
        <v>0</v>
      </c>
      <c r="BL2753" s="24" t="s">
        <v>129</v>
      </c>
      <c r="BM2753" s="22" t="str">
        <f ca="1">+IF(Tabla1[[#This Row],[FECHA INGRESO]]&gt;=44986,IF((TODAY()-Tabla1[[#This Row],[FECHA INGRESO]])&gt;=50,"ALERTA","TODAVÍA FALTA"),"N/A")</f>
        <v>N/A</v>
      </c>
      <c r="BN2753" s="7">
        <f>IFERROR((_xlfn.DAYS(Tabla1[[#This Row],[FECHA INGRESO]],Tabla1[[#This Row],[FECHA RETIRO]]))/30,"")</f>
        <v>-3.9666666666666668</v>
      </c>
    </row>
    <row r="2754" spans="1:66" x14ac:dyDescent="0.35">
      <c r="A2754" s="34">
        <v>1233911028</v>
      </c>
      <c r="B2754" s="22" t="s">
        <v>15173</v>
      </c>
      <c r="C2754" s="23">
        <v>44445</v>
      </c>
      <c r="D2754" s="23" t="s">
        <v>93</v>
      </c>
      <c r="E2754" s="23" t="s">
        <v>111</v>
      </c>
      <c r="F2754" s="23" t="s">
        <v>70</v>
      </c>
      <c r="G2754" s="24"/>
      <c r="H2754" s="24">
        <v>24108191596</v>
      </c>
      <c r="I2754" s="24" t="s">
        <v>95</v>
      </c>
      <c r="J2754" s="24">
        <f>DATEDIF(Tabla1[[#This Row],[FECHA DE NACIMIENTO]],Tabla1[[#This Row],[FECHA ACTUAL]],"Y")</f>
        <v>23</v>
      </c>
      <c r="K2754" s="24" t="s">
        <v>96</v>
      </c>
      <c r="L2754" s="24" t="s">
        <v>112</v>
      </c>
      <c r="M2754" s="24">
        <v>0</v>
      </c>
      <c r="N2754" s="24">
        <v>0</v>
      </c>
      <c r="O2754" s="24">
        <v>2</v>
      </c>
      <c r="P2754" s="24" t="s">
        <v>101</v>
      </c>
      <c r="Q2754" s="23">
        <v>36422</v>
      </c>
      <c r="R2754" s="24" t="s">
        <v>76</v>
      </c>
      <c r="S2754" s="25">
        <v>45119</v>
      </c>
      <c r="T2754" s="24"/>
      <c r="U2754" s="24">
        <v>3107942358</v>
      </c>
      <c r="V2754" s="33" t="s">
        <v>15174</v>
      </c>
      <c r="W2754" s="24" t="s">
        <v>15175</v>
      </c>
      <c r="X2754" s="24" t="s">
        <v>15176</v>
      </c>
      <c r="Y2754" s="24" t="s">
        <v>15177</v>
      </c>
      <c r="Z2754" s="24" t="s">
        <v>117</v>
      </c>
      <c r="AA2754" s="24">
        <v>3125082746</v>
      </c>
      <c r="AB2754" s="24" t="s">
        <v>83</v>
      </c>
      <c r="AC2754" s="24" t="e">
        <v>#REF!</v>
      </c>
      <c r="AD2754" s="24" t="e">
        <v>#REF!</v>
      </c>
      <c r="AE2754" s="26" t="s">
        <v>151</v>
      </c>
      <c r="AF2754" s="26"/>
      <c r="AG2754" s="26"/>
      <c r="AH2754" s="27" t="s">
        <v>3042</v>
      </c>
      <c r="AI2754" s="27" t="s">
        <v>9232</v>
      </c>
      <c r="AJ2754" s="27" t="s">
        <v>9317</v>
      </c>
      <c r="AK2754" s="24" t="s">
        <v>121</v>
      </c>
      <c r="AL2754" s="24" t="s">
        <v>7086</v>
      </c>
      <c r="AM2754" s="23">
        <v>44445</v>
      </c>
      <c r="AN2754" s="28">
        <v>1000000</v>
      </c>
      <c r="AO2754" s="28">
        <v>117172</v>
      </c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>
        <v>0</v>
      </c>
      <c r="BE2754" s="24">
        <v>0</v>
      </c>
      <c r="BF2754" s="23"/>
      <c r="BG2754" s="23"/>
      <c r="BH2754" s="23">
        <v>44597</v>
      </c>
      <c r="BI2754" s="26" t="s">
        <v>466</v>
      </c>
      <c r="BJ2754" s="26" t="s">
        <v>15178</v>
      </c>
      <c r="BK2754" s="29">
        <v>0</v>
      </c>
      <c r="BL2754" s="24" t="s">
        <v>129</v>
      </c>
      <c r="BM2754" s="22" t="str">
        <f ca="1">+IF(Tabla1[[#This Row],[FECHA INGRESO]]&gt;=44986,IF((TODAY()-Tabla1[[#This Row],[FECHA INGRESO]])&gt;=50,"ALERTA","TODAVÍA FALTA"),"N/A")</f>
        <v>N/A</v>
      </c>
      <c r="BN2754" s="7">
        <f>IFERROR((_xlfn.DAYS(Tabla1[[#This Row],[FECHA INGRESO]],Tabla1[[#This Row],[FECHA RETIRO]]))/30,"")</f>
        <v>-5.0666666666666664</v>
      </c>
    </row>
    <row r="2755" spans="1:66" x14ac:dyDescent="0.35">
      <c r="A2755" s="34">
        <v>1023970268</v>
      </c>
      <c r="B2755" s="22" t="s">
        <v>15179</v>
      </c>
      <c r="C2755" s="23">
        <v>44445</v>
      </c>
      <c r="D2755" s="23" t="s">
        <v>582</v>
      </c>
      <c r="E2755" s="23" t="s">
        <v>111</v>
      </c>
      <c r="F2755" s="23" t="s">
        <v>70</v>
      </c>
      <c r="G2755" s="24"/>
      <c r="H2755" s="24">
        <v>24108193206</v>
      </c>
      <c r="I2755" s="24" t="s">
        <v>95</v>
      </c>
      <c r="J2755" s="24">
        <f>DATEDIF(Tabla1[[#This Row],[FECHA DE NACIMIENTO]],Tabla1[[#This Row],[FECHA ACTUAL]],"Y")</f>
        <v>24</v>
      </c>
      <c r="K2755" s="24" t="s">
        <v>73</v>
      </c>
      <c r="L2755" s="24" t="s">
        <v>234</v>
      </c>
      <c r="M2755" s="24">
        <v>0</v>
      </c>
      <c r="N2755" s="24">
        <v>0</v>
      </c>
      <c r="O2755" s="24">
        <v>3</v>
      </c>
      <c r="P2755" s="24" t="s">
        <v>101</v>
      </c>
      <c r="Q2755" s="23">
        <v>36014</v>
      </c>
      <c r="R2755" s="24" t="s">
        <v>76</v>
      </c>
      <c r="S2755" s="25">
        <v>45119</v>
      </c>
      <c r="T2755" s="24"/>
      <c r="U2755" s="24">
        <v>3209229308</v>
      </c>
      <c r="V2755" s="33" t="s">
        <v>15180</v>
      </c>
      <c r="W2755" s="24" t="s">
        <v>15181</v>
      </c>
      <c r="X2755" s="24" t="s">
        <v>15182</v>
      </c>
      <c r="Y2755" s="24" t="s">
        <v>15183</v>
      </c>
      <c r="Z2755" s="24" t="s">
        <v>117</v>
      </c>
      <c r="AA2755" s="24">
        <v>3046756213</v>
      </c>
      <c r="AB2755" s="24" t="s">
        <v>83</v>
      </c>
      <c r="AC2755" s="24" t="s">
        <v>101</v>
      </c>
      <c r="AD2755" s="24" t="e">
        <v>#REF!</v>
      </c>
      <c r="AE2755" s="26" t="s">
        <v>151</v>
      </c>
      <c r="AF2755" s="26"/>
      <c r="AG2755" s="26" t="s">
        <v>9231</v>
      </c>
      <c r="AH2755" s="27" t="s">
        <v>3042</v>
      </c>
      <c r="AI2755" s="27" t="s">
        <v>9232</v>
      </c>
      <c r="AJ2755" s="27" t="s">
        <v>9317</v>
      </c>
      <c r="AK2755" s="24" t="s">
        <v>121</v>
      </c>
      <c r="AL2755" s="24" t="s">
        <v>7086</v>
      </c>
      <c r="AM2755" s="23">
        <v>44445</v>
      </c>
      <c r="AN2755" s="28">
        <v>1000000</v>
      </c>
      <c r="AO2755" s="28">
        <v>117172</v>
      </c>
      <c r="AP2755" s="24">
        <v>0</v>
      </c>
      <c r="AQ2755" s="24">
        <v>0</v>
      </c>
      <c r="AR2755" s="24">
        <v>0</v>
      </c>
      <c r="AS2755" s="24">
        <v>0</v>
      </c>
      <c r="AT2755" s="24">
        <v>0</v>
      </c>
      <c r="AU2755" s="24">
        <v>0</v>
      </c>
      <c r="AV2755" s="24">
        <v>0</v>
      </c>
      <c r="AW2755" s="24">
        <v>0</v>
      </c>
      <c r="AX2755" s="24">
        <v>0</v>
      </c>
      <c r="AY2755" s="24">
        <v>0</v>
      </c>
      <c r="AZ2755" s="24">
        <v>0</v>
      </c>
      <c r="BA2755" s="24">
        <v>0</v>
      </c>
      <c r="BB2755" s="24">
        <v>0</v>
      </c>
      <c r="BC2755" s="24">
        <v>0</v>
      </c>
      <c r="BD2755" s="24">
        <v>0</v>
      </c>
      <c r="BE2755" s="24">
        <v>0</v>
      </c>
      <c r="BF2755" s="23"/>
      <c r="BG2755" s="23"/>
      <c r="BH2755" s="23">
        <v>44627</v>
      </c>
      <c r="BI2755" s="26" t="s">
        <v>466</v>
      </c>
      <c r="BJ2755" s="26" t="s">
        <v>15184</v>
      </c>
      <c r="BK2755" s="29">
        <v>0</v>
      </c>
      <c r="BL2755" s="24" t="s">
        <v>129</v>
      </c>
      <c r="BM2755" s="22" t="str">
        <f ca="1">+IF(Tabla1[[#This Row],[FECHA INGRESO]]&gt;=44986,IF((TODAY()-Tabla1[[#This Row],[FECHA INGRESO]])&gt;=50,"ALERTA","TODAVÍA FALTA"),"N/A")</f>
        <v>N/A</v>
      </c>
      <c r="BN2755" s="7">
        <f>IFERROR((_xlfn.DAYS(Tabla1[[#This Row],[FECHA INGRESO]],Tabla1[[#This Row],[FECHA RETIRO]]))/30,"")</f>
        <v>-6.0666666666666664</v>
      </c>
    </row>
    <row r="2756" spans="1:66" x14ac:dyDescent="0.35">
      <c r="A2756" s="34">
        <v>1003521341</v>
      </c>
      <c r="B2756" s="22" t="s">
        <v>15185</v>
      </c>
      <c r="C2756" s="23">
        <v>44445</v>
      </c>
      <c r="D2756" s="23" t="s">
        <v>12287</v>
      </c>
      <c r="E2756" s="23" t="s">
        <v>111</v>
      </c>
      <c r="F2756" s="23" t="s">
        <v>70</v>
      </c>
      <c r="G2756" s="24"/>
      <c r="H2756" s="24">
        <v>24108182686</v>
      </c>
      <c r="I2756" s="24" t="s">
        <v>72</v>
      </c>
      <c r="J2756" s="24">
        <f>DATEDIF(Tabla1[[#This Row],[FECHA DE NACIMIENTO]],Tabla1[[#This Row],[FECHA ACTUAL]],"Y")</f>
        <v>20</v>
      </c>
      <c r="K2756" s="24" t="s">
        <v>96</v>
      </c>
      <c r="L2756" s="24" t="s">
        <v>112</v>
      </c>
      <c r="M2756" s="24">
        <v>0</v>
      </c>
      <c r="N2756" s="24">
        <v>0</v>
      </c>
      <c r="O2756" s="24">
        <v>2</v>
      </c>
      <c r="P2756" s="24" t="s">
        <v>101</v>
      </c>
      <c r="Q2756" s="23">
        <v>37512</v>
      </c>
      <c r="R2756" s="24" t="s">
        <v>11789</v>
      </c>
      <c r="S2756" s="25">
        <v>45119</v>
      </c>
      <c r="T2756" s="24"/>
      <c r="U2756" s="24">
        <v>3132577855</v>
      </c>
      <c r="V2756" s="33" t="s">
        <v>15186</v>
      </c>
      <c r="W2756" s="24" t="s">
        <v>15187</v>
      </c>
      <c r="X2756" s="24" t="s">
        <v>13377</v>
      </c>
      <c r="Y2756" s="24" t="s">
        <v>15188</v>
      </c>
      <c r="Z2756" s="24" t="s">
        <v>285</v>
      </c>
      <c r="AA2756" s="24">
        <v>318646421</v>
      </c>
      <c r="AB2756" s="24" t="s">
        <v>101</v>
      </c>
      <c r="AC2756" s="24" t="s">
        <v>83</v>
      </c>
      <c r="AD2756" s="24" t="e">
        <v>#REF!</v>
      </c>
      <c r="AE2756" s="26" t="s">
        <v>151</v>
      </c>
      <c r="AF2756" s="26"/>
      <c r="AG2756" s="26"/>
      <c r="AH2756" s="27" t="s">
        <v>184</v>
      </c>
      <c r="AI2756" s="27" t="s">
        <v>487</v>
      </c>
      <c r="AJ2756" s="27" t="s">
        <v>487</v>
      </c>
      <c r="AK2756" s="24" t="s">
        <v>121</v>
      </c>
      <c r="AL2756" s="24" t="s">
        <v>7086</v>
      </c>
      <c r="AM2756" s="23">
        <v>44445</v>
      </c>
      <c r="AN2756" s="28">
        <v>908526</v>
      </c>
      <c r="AO2756" s="28">
        <v>106454</v>
      </c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>
        <v>0</v>
      </c>
      <c r="BE2756" s="24">
        <v>0</v>
      </c>
      <c r="BF2756" s="23"/>
      <c r="BG2756" s="23"/>
      <c r="BH2756" s="23">
        <v>44565</v>
      </c>
      <c r="BI2756" s="26" t="s">
        <v>466</v>
      </c>
      <c r="BJ2756" s="26" t="s">
        <v>15125</v>
      </c>
      <c r="BK2756" s="29">
        <v>0</v>
      </c>
      <c r="BL2756" s="24" t="s">
        <v>129</v>
      </c>
      <c r="BM2756" s="22" t="str">
        <f ca="1">+IF(Tabla1[[#This Row],[FECHA INGRESO]]&gt;=44986,IF((TODAY()-Tabla1[[#This Row],[FECHA INGRESO]])&gt;=50,"ALERTA","TODAVÍA FALTA"),"N/A")</f>
        <v>N/A</v>
      </c>
      <c r="BN2756" s="7">
        <f>IFERROR((_xlfn.DAYS(Tabla1[[#This Row],[FECHA INGRESO]],Tabla1[[#This Row],[FECHA RETIRO]]))/30,"")</f>
        <v>-4</v>
      </c>
    </row>
    <row r="2757" spans="1:66" x14ac:dyDescent="0.35">
      <c r="A2757" s="34">
        <v>65799708</v>
      </c>
      <c r="B2757" s="22" t="s">
        <v>15189</v>
      </c>
      <c r="C2757" s="23">
        <v>44445</v>
      </c>
      <c r="D2757" s="23" t="s">
        <v>157</v>
      </c>
      <c r="E2757" s="23" t="s">
        <v>69</v>
      </c>
      <c r="F2757" s="23" t="s">
        <v>70</v>
      </c>
      <c r="G2757" s="24"/>
      <c r="H2757" s="24">
        <v>24108182701</v>
      </c>
      <c r="I2757" s="24" t="s">
        <v>95</v>
      </c>
      <c r="J2757" s="24">
        <f>DATEDIF(Tabla1[[#This Row],[FECHA DE NACIMIENTO]],Tabla1[[#This Row],[FECHA ACTUAL]],"Y")</f>
        <v>44</v>
      </c>
      <c r="K2757" s="24" t="s">
        <v>73</v>
      </c>
      <c r="L2757" s="24" t="s">
        <v>74</v>
      </c>
      <c r="M2757" s="24">
        <v>1</v>
      </c>
      <c r="N2757" s="24">
        <v>1</v>
      </c>
      <c r="O2757" s="24">
        <v>3</v>
      </c>
      <c r="P2757" s="24" t="s">
        <v>101</v>
      </c>
      <c r="Q2757" s="23">
        <v>28763</v>
      </c>
      <c r="R2757" s="24" t="s">
        <v>7266</v>
      </c>
      <c r="S2757" s="25">
        <v>45119</v>
      </c>
      <c r="T2757" s="24"/>
      <c r="U2757" s="24">
        <v>3123950931</v>
      </c>
      <c r="V2757" s="33" t="s">
        <v>15190</v>
      </c>
      <c r="W2757" s="24" t="s">
        <v>15191</v>
      </c>
      <c r="X2757" s="24" t="s">
        <v>865</v>
      </c>
      <c r="Y2757" s="24" t="s">
        <v>15192</v>
      </c>
      <c r="Z2757" s="24" t="s">
        <v>13889</v>
      </c>
      <c r="AA2757" s="24">
        <v>3024095048</v>
      </c>
      <c r="AB2757" s="24" t="s">
        <v>101</v>
      </c>
      <c r="AC2757" s="24" t="s">
        <v>83</v>
      </c>
      <c r="AD2757" s="24" t="e">
        <v>#REF!</v>
      </c>
      <c r="AE2757" s="26" t="s">
        <v>151</v>
      </c>
      <c r="AF2757" s="26"/>
      <c r="AG2757" s="26"/>
      <c r="AH2757" s="27" t="s">
        <v>184</v>
      </c>
      <c r="AI2757" s="27" t="s">
        <v>487</v>
      </c>
      <c r="AJ2757" s="27" t="s">
        <v>487</v>
      </c>
      <c r="AK2757" s="24" t="s">
        <v>121</v>
      </c>
      <c r="AL2757" s="24" t="s">
        <v>7086</v>
      </c>
      <c r="AM2757" s="23">
        <v>44445</v>
      </c>
      <c r="AN2757" s="28">
        <v>1000000</v>
      </c>
      <c r="AO2757" s="28">
        <v>117172</v>
      </c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>
        <v>0</v>
      </c>
      <c r="BE2757" s="24">
        <v>0</v>
      </c>
      <c r="BF2757" s="23"/>
      <c r="BG2757" s="23"/>
      <c r="BH2757" s="23">
        <v>44580</v>
      </c>
      <c r="BI2757" s="26" t="s">
        <v>466</v>
      </c>
      <c r="BJ2757" s="26" t="s">
        <v>15125</v>
      </c>
      <c r="BK2757" s="29">
        <v>0</v>
      </c>
      <c r="BL2757" s="24" t="s">
        <v>129</v>
      </c>
      <c r="BM2757" s="22" t="str">
        <f ca="1">+IF(Tabla1[[#This Row],[FECHA INGRESO]]&gt;=44986,IF((TODAY()-Tabla1[[#This Row],[FECHA INGRESO]])&gt;=50,"ALERTA","TODAVÍA FALTA"),"N/A")</f>
        <v>N/A</v>
      </c>
      <c r="BN2757" s="7">
        <f>IFERROR((_xlfn.DAYS(Tabla1[[#This Row],[FECHA INGRESO]],Tabla1[[#This Row],[FECHA RETIRO]]))/30,"")</f>
        <v>-4.5</v>
      </c>
    </row>
    <row r="2758" spans="1:66" x14ac:dyDescent="0.35">
      <c r="A2758" s="34">
        <v>1032492343</v>
      </c>
      <c r="B2758" s="22" t="s">
        <v>15193</v>
      </c>
      <c r="C2758" s="23">
        <v>44445</v>
      </c>
      <c r="D2758" s="23" t="s">
        <v>93</v>
      </c>
      <c r="E2758" s="24" t="s">
        <v>94</v>
      </c>
      <c r="F2758" s="23" t="s">
        <v>70</v>
      </c>
      <c r="G2758" s="24"/>
      <c r="H2758" s="24">
        <v>24108193112</v>
      </c>
      <c r="I2758" s="24" t="s">
        <v>95</v>
      </c>
      <c r="J2758" s="24">
        <f>DATEDIF(Tabla1[[#This Row],[FECHA DE NACIMIENTO]],Tabla1[[#This Row],[FECHA ACTUAL]],"Y")</f>
        <v>25</v>
      </c>
      <c r="K2758" s="24" t="s">
        <v>73</v>
      </c>
      <c r="L2758" s="24" t="s">
        <v>112</v>
      </c>
      <c r="M2758" s="24">
        <v>0</v>
      </c>
      <c r="N2758" s="24">
        <v>1</v>
      </c>
      <c r="O2758" s="24">
        <v>1</v>
      </c>
      <c r="P2758" s="24" t="s">
        <v>101</v>
      </c>
      <c r="Q2758" s="23">
        <v>35640</v>
      </c>
      <c r="R2758" s="24" t="s">
        <v>76</v>
      </c>
      <c r="S2758" s="25">
        <v>45119</v>
      </c>
      <c r="T2758" s="24"/>
      <c r="U2758" s="24">
        <v>3209197385</v>
      </c>
      <c r="V2758" s="33" t="s">
        <v>15194</v>
      </c>
      <c r="W2758" s="24" t="s">
        <v>15195</v>
      </c>
      <c r="X2758" s="24" t="s">
        <v>15196</v>
      </c>
      <c r="Y2758" s="24" t="s">
        <v>15197</v>
      </c>
      <c r="Z2758" s="24" t="s">
        <v>117</v>
      </c>
      <c r="AA2758" s="24">
        <v>3123175817</v>
      </c>
      <c r="AB2758" s="24" t="s">
        <v>77</v>
      </c>
      <c r="AC2758" s="24" t="s">
        <v>77</v>
      </c>
      <c r="AD2758" s="24" t="s">
        <v>77</v>
      </c>
      <c r="AE2758" s="26" t="s">
        <v>151</v>
      </c>
      <c r="AF2758" s="26"/>
      <c r="AG2758" s="26"/>
      <c r="AH2758" s="27" t="s">
        <v>10575</v>
      </c>
      <c r="AI2758" s="27" t="s">
        <v>363</v>
      </c>
      <c r="AJ2758" s="27" t="s">
        <v>15086</v>
      </c>
      <c r="AK2758" s="24" t="s">
        <v>121</v>
      </c>
      <c r="AL2758" s="24" t="s">
        <v>7086</v>
      </c>
      <c r="AM2758" s="23">
        <v>44445</v>
      </c>
      <c r="AN2758" s="28">
        <v>908526</v>
      </c>
      <c r="AO2758" s="28">
        <v>106454</v>
      </c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  <c r="BD2758" s="24">
        <v>0</v>
      </c>
      <c r="BE2758" s="24">
        <v>0</v>
      </c>
      <c r="BF2758" s="23"/>
      <c r="BG2758" s="23"/>
      <c r="BH2758" s="23">
        <v>44449</v>
      </c>
      <c r="BI2758" s="26" t="s">
        <v>466</v>
      </c>
      <c r="BJ2758" s="26" t="s">
        <v>15162</v>
      </c>
      <c r="BK2758" s="29">
        <v>0</v>
      </c>
      <c r="BL2758" s="24" t="s">
        <v>129</v>
      </c>
      <c r="BM2758" s="22" t="str">
        <f ca="1">+IF(Tabla1[[#This Row],[FECHA INGRESO]]&gt;=44986,IF((TODAY()-Tabla1[[#This Row],[FECHA INGRESO]])&gt;=50,"ALERTA","TODAVÍA FALTA"),"N/A")</f>
        <v>N/A</v>
      </c>
      <c r="BN2758" s="7">
        <f>IFERROR((_xlfn.DAYS(Tabla1[[#This Row],[FECHA INGRESO]],Tabla1[[#This Row],[FECHA RETIRO]]))/30,"")</f>
        <v>-0.13333333333333333</v>
      </c>
    </row>
    <row r="2759" spans="1:66" x14ac:dyDescent="0.35">
      <c r="A2759" s="21">
        <v>1001097002</v>
      </c>
      <c r="B2759" s="22" t="s">
        <v>15198</v>
      </c>
      <c r="C2759" s="23">
        <v>44445</v>
      </c>
      <c r="D2759" s="23" t="s">
        <v>4008</v>
      </c>
      <c r="E2759" s="24" t="s">
        <v>94</v>
      </c>
      <c r="F2759" s="23" t="s">
        <v>70</v>
      </c>
      <c r="G2759" s="24"/>
      <c r="H2759" s="24">
        <v>24108185856</v>
      </c>
      <c r="I2759" s="24" t="s">
        <v>95</v>
      </c>
      <c r="J2759" s="24">
        <f>DATEDIF(Tabla1[[#This Row],[FECHA DE NACIMIENTO]],Tabla1[[#This Row],[FECHA ACTUAL]],"Y")</f>
        <v>22</v>
      </c>
      <c r="K2759" s="24" t="s">
        <v>73</v>
      </c>
      <c r="L2759" s="24" t="s">
        <v>112</v>
      </c>
      <c r="M2759" s="24">
        <v>0</v>
      </c>
      <c r="N2759" s="24">
        <v>0</v>
      </c>
      <c r="O2759" s="24">
        <v>3</v>
      </c>
      <c r="P2759" s="24" t="s">
        <v>101</v>
      </c>
      <c r="Q2759" s="23">
        <v>37069</v>
      </c>
      <c r="R2759" s="24" t="s">
        <v>76</v>
      </c>
      <c r="S2759" s="25">
        <v>45119</v>
      </c>
      <c r="T2759" s="24"/>
      <c r="U2759" s="24">
        <v>3124201877</v>
      </c>
      <c r="V2759" s="33" t="s">
        <v>15199</v>
      </c>
      <c r="W2759" s="24" t="s">
        <v>15200</v>
      </c>
      <c r="X2759" s="24" t="s">
        <v>15201</v>
      </c>
      <c r="Y2759" s="24" t="s">
        <v>15202</v>
      </c>
      <c r="Z2759" s="24" t="s">
        <v>117</v>
      </c>
      <c r="AA2759" s="24">
        <v>3123281316</v>
      </c>
      <c r="AB2759" s="24" t="s">
        <v>83</v>
      </c>
      <c r="AC2759" s="24" t="s">
        <v>83</v>
      </c>
      <c r="AD2759" s="24" t="e">
        <v>#REF!</v>
      </c>
      <c r="AE2759" s="26" t="s">
        <v>183</v>
      </c>
      <c r="AF2759" s="26" t="s">
        <v>15203</v>
      </c>
      <c r="AG2759" s="26" t="s">
        <v>75</v>
      </c>
      <c r="AH2759" s="27" t="s">
        <v>184</v>
      </c>
      <c r="AI2759" s="27" t="s">
        <v>11667</v>
      </c>
      <c r="AJ2759" s="27" t="s">
        <v>6347</v>
      </c>
      <c r="AK2759" s="24" t="s">
        <v>121</v>
      </c>
      <c r="AL2759" s="24" t="s">
        <v>7086</v>
      </c>
      <c r="AM2759" s="23">
        <v>44445</v>
      </c>
      <c r="AN2759" s="28">
        <v>1357200</v>
      </c>
      <c r="AO2759" s="28">
        <v>140606</v>
      </c>
      <c r="AP2759" s="24" t="s">
        <v>15204</v>
      </c>
      <c r="AQ2759" s="24">
        <v>0</v>
      </c>
      <c r="AR2759" s="24">
        <v>0</v>
      </c>
      <c r="AS2759" s="24">
        <v>0</v>
      </c>
      <c r="AT2759" s="24">
        <v>0</v>
      </c>
      <c r="AU2759" s="24">
        <v>0</v>
      </c>
      <c r="AV2759" s="24">
        <v>0</v>
      </c>
      <c r="AW2759" s="24">
        <v>0</v>
      </c>
      <c r="AX2759" s="24">
        <v>0</v>
      </c>
      <c r="AY2759" s="24">
        <v>0</v>
      </c>
      <c r="AZ2759" s="24">
        <v>0</v>
      </c>
      <c r="BA2759" s="24">
        <v>0</v>
      </c>
      <c r="BB2759" s="24">
        <v>0</v>
      </c>
      <c r="BC2759" s="24">
        <v>0</v>
      </c>
      <c r="BD2759" s="24">
        <v>0</v>
      </c>
      <c r="BE2759" s="24">
        <v>0</v>
      </c>
      <c r="BF2759" s="23"/>
      <c r="BG2759" s="23"/>
      <c r="BH2759" s="23">
        <v>45018</v>
      </c>
      <c r="BI2759" s="26" t="s">
        <v>10014</v>
      </c>
      <c r="BJ2759" s="26" t="s">
        <v>15205</v>
      </c>
      <c r="BK2759" s="29">
        <v>0</v>
      </c>
      <c r="BL2759" s="24" t="s">
        <v>129</v>
      </c>
      <c r="BM2759" s="22" t="str">
        <f ca="1">+IF(Tabla1[[#This Row],[FECHA INGRESO]]&gt;=44986,IF((TODAY()-Tabla1[[#This Row],[FECHA INGRESO]])&gt;=50,"ALERTA","TODAVÍA FALTA"),"N/A")</f>
        <v>N/A</v>
      </c>
      <c r="BN2759" s="7">
        <f>IFERROR((_xlfn.DAYS(Tabla1[[#This Row],[FECHA INGRESO]],Tabla1[[#This Row],[FECHA RETIRO]]))/30,"")</f>
        <v>-19.100000000000001</v>
      </c>
    </row>
    <row r="2760" spans="1:66" x14ac:dyDescent="0.35">
      <c r="A2760" s="21">
        <v>1032487374</v>
      </c>
      <c r="B2760" s="22" t="s">
        <v>15206</v>
      </c>
      <c r="C2760" s="23">
        <v>44447</v>
      </c>
      <c r="D2760" s="23" t="s">
        <v>131</v>
      </c>
      <c r="E2760" s="23" t="s">
        <v>110</v>
      </c>
      <c r="F2760" s="23" t="s">
        <v>70</v>
      </c>
      <c r="G2760" s="24"/>
      <c r="H2760" s="24">
        <v>24108253797</v>
      </c>
      <c r="I2760" s="24" t="s">
        <v>72</v>
      </c>
      <c r="J2760" s="24">
        <f>DATEDIF(Tabla1[[#This Row],[FECHA DE NACIMIENTO]],Tabla1[[#This Row],[FECHA ACTUAL]],"Y")</f>
        <v>26</v>
      </c>
      <c r="K2760" s="24" t="s">
        <v>96</v>
      </c>
      <c r="L2760" s="24" t="s">
        <v>112</v>
      </c>
      <c r="M2760" s="24">
        <v>0</v>
      </c>
      <c r="N2760" s="24">
        <v>0</v>
      </c>
      <c r="O2760" s="24">
        <v>2</v>
      </c>
      <c r="P2760" s="24" t="s">
        <v>101</v>
      </c>
      <c r="Q2760" s="23">
        <v>35400</v>
      </c>
      <c r="R2760" s="24" t="s">
        <v>76</v>
      </c>
      <c r="S2760" s="25">
        <v>45119</v>
      </c>
      <c r="T2760" s="24"/>
      <c r="U2760" s="24">
        <v>3165737010</v>
      </c>
      <c r="V2760" s="33" t="s">
        <v>15207</v>
      </c>
      <c r="W2760" s="24" t="s">
        <v>15208</v>
      </c>
      <c r="X2760" s="24" t="s">
        <v>15209</v>
      </c>
      <c r="Y2760" s="24" t="s">
        <v>15210</v>
      </c>
      <c r="Z2760" s="24" t="s">
        <v>117</v>
      </c>
      <c r="AA2760" s="24">
        <v>3153662242</v>
      </c>
      <c r="AB2760" s="24" t="s">
        <v>83</v>
      </c>
      <c r="AC2760" s="24" t="s">
        <v>101</v>
      </c>
      <c r="AD2760" s="24" t="e">
        <v>#REF!</v>
      </c>
      <c r="AE2760" s="26" t="s">
        <v>194</v>
      </c>
      <c r="AF2760" s="26" t="s">
        <v>15211</v>
      </c>
      <c r="AG2760" s="26" t="s">
        <v>9231</v>
      </c>
      <c r="AH2760" s="27" t="s">
        <v>460</v>
      </c>
      <c r="AI2760" s="27" t="s">
        <v>9232</v>
      </c>
      <c r="AJ2760" s="27" t="s">
        <v>9317</v>
      </c>
      <c r="AK2760" s="24" t="s">
        <v>121</v>
      </c>
      <c r="AL2760" s="24" t="s">
        <v>7086</v>
      </c>
      <c r="AM2760" s="23">
        <v>44447</v>
      </c>
      <c r="AN2760" s="28">
        <v>1267151</v>
      </c>
      <c r="AO2760" s="28">
        <v>117172</v>
      </c>
      <c r="AP2760" s="24">
        <v>0</v>
      </c>
      <c r="AQ2760" s="24">
        <v>0</v>
      </c>
      <c r="AR2760" s="24">
        <v>0</v>
      </c>
      <c r="AS2760" s="24">
        <v>0</v>
      </c>
      <c r="AT2760" s="24">
        <v>0</v>
      </c>
      <c r="AU2760" s="24">
        <v>0</v>
      </c>
      <c r="AV2760" s="24">
        <v>0</v>
      </c>
      <c r="AW2760" s="24">
        <v>0</v>
      </c>
      <c r="AX2760" s="24">
        <v>0</v>
      </c>
      <c r="AY2760" s="24">
        <v>0</v>
      </c>
      <c r="AZ2760" s="24">
        <v>0</v>
      </c>
      <c r="BA2760" s="24">
        <v>0</v>
      </c>
      <c r="BB2760" s="24">
        <v>0</v>
      </c>
      <c r="BC2760" s="24">
        <v>0</v>
      </c>
      <c r="BD2760" s="24">
        <v>0</v>
      </c>
      <c r="BE2760" s="24">
        <v>0</v>
      </c>
      <c r="BF2760" s="23"/>
      <c r="BG2760" s="23"/>
      <c r="BH2760" s="23">
        <v>44772</v>
      </c>
      <c r="BI2760" s="26" t="s">
        <v>466</v>
      </c>
      <c r="BJ2760" s="26" t="s">
        <v>3469</v>
      </c>
      <c r="BK2760" s="29">
        <v>0</v>
      </c>
      <c r="BL2760" s="24" t="s">
        <v>129</v>
      </c>
      <c r="BM2760" s="22" t="str">
        <f ca="1">+IF(Tabla1[[#This Row],[FECHA INGRESO]]&gt;=44986,IF((TODAY()-Tabla1[[#This Row],[FECHA INGRESO]])&gt;=50,"ALERTA","TODAVÍA FALTA"),"N/A")</f>
        <v>N/A</v>
      </c>
      <c r="BN2760" s="7">
        <f>IFERROR((_xlfn.DAYS(Tabla1[[#This Row],[FECHA INGRESO]],Tabla1[[#This Row],[FECHA RETIRO]]))/30,"")</f>
        <v>-10.833333333333334</v>
      </c>
    </row>
    <row r="2761" spans="1:66" x14ac:dyDescent="0.35">
      <c r="A2761" s="34">
        <v>1031157401</v>
      </c>
      <c r="B2761" s="22" t="s">
        <v>15212</v>
      </c>
      <c r="C2761" s="23">
        <v>44448</v>
      </c>
      <c r="D2761" s="23" t="s">
        <v>93</v>
      </c>
      <c r="E2761" s="23" t="s">
        <v>110</v>
      </c>
      <c r="F2761" s="23" t="s">
        <v>70</v>
      </c>
      <c r="G2761" s="24"/>
      <c r="H2761" s="24">
        <v>24108289260</v>
      </c>
      <c r="I2761" s="24" t="s">
        <v>95</v>
      </c>
      <c r="J2761" s="24">
        <f>DATEDIF(Tabla1[[#This Row],[FECHA DE NACIMIENTO]],Tabla1[[#This Row],[FECHA ACTUAL]],"Y")</f>
        <v>28</v>
      </c>
      <c r="K2761" s="24" t="s">
        <v>73</v>
      </c>
      <c r="L2761" s="24" t="s">
        <v>112</v>
      </c>
      <c r="M2761" s="24">
        <v>1</v>
      </c>
      <c r="N2761" s="24">
        <v>1</v>
      </c>
      <c r="O2761" s="24">
        <v>2</v>
      </c>
      <c r="P2761" s="24" t="s">
        <v>101</v>
      </c>
      <c r="Q2761" s="23">
        <v>34616</v>
      </c>
      <c r="R2761" s="24" t="s">
        <v>76</v>
      </c>
      <c r="S2761" s="25">
        <v>45119</v>
      </c>
      <c r="T2761" s="24"/>
      <c r="U2761" s="24">
        <v>3028458042</v>
      </c>
      <c r="V2761" s="33" t="s">
        <v>15213</v>
      </c>
      <c r="W2761" s="24" t="s">
        <v>15214</v>
      </c>
      <c r="X2761" s="24" t="s">
        <v>6049</v>
      </c>
      <c r="Y2761" s="24" t="s">
        <v>15215</v>
      </c>
      <c r="Z2761" s="24" t="s">
        <v>117</v>
      </c>
      <c r="AA2761" s="24">
        <v>3219922814</v>
      </c>
      <c r="AB2761" s="24" t="s">
        <v>77</v>
      </c>
      <c r="AC2761" s="24" t="s">
        <v>77</v>
      </c>
      <c r="AD2761" s="24" t="s">
        <v>77</v>
      </c>
      <c r="AE2761" s="26" t="s">
        <v>151</v>
      </c>
      <c r="AF2761" s="26"/>
      <c r="AG2761" s="26"/>
      <c r="AH2761" s="27" t="s">
        <v>3042</v>
      </c>
      <c r="AI2761" s="27" t="s">
        <v>461</v>
      </c>
      <c r="AJ2761" s="27" t="s">
        <v>461</v>
      </c>
      <c r="AK2761" s="24" t="s">
        <v>121</v>
      </c>
      <c r="AL2761" s="24" t="s">
        <v>7086</v>
      </c>
      <c r="AM2761" s="23">
        <v>44448</v>
      </c>
      <c r="AN2761" s="28">
        <v>908526</v>
      </c>
      <c r="AO2761" s="28">
        <v>106454</v>
      </c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>
        <v>0</v>
      </c>
      <c r="BE2761" s="24">
        <v>0</v>
      </c>
      <c r="BF2761" s="23"/>
      <c r="BG2761" s="23"/>
      <c r="BH2761" s="23">
        <v>44454</v>
      </c>
      <c r="BI2761" s="26" t="s">
        <v>466</v>
      </c>
      <c r="BJ2761" s="26" t="s">
        <v>15162</v>
      </c>
      <c r="BK2761" s="29">
        <v>0</v>
      </c>
      <c r="BL2761" s="24" t="s">
        <v>129</v>
      </c>
      <c r="BM2761" s="22" t="str">
        <f ca="1">+IF(Tabla1[[#This Row],[FECHA INGRESO]]&gt;=44986,IF((TODAY()-Tabla1[[#This Row],[FECHA INGRESO]])&gt;=50,"ALERTA","TODAVÍA FALTA"),"N/A")</f>
        <v>N/A</v>
      </c>
      <c r="BN2761" s="7">
        <f>IFERROR((_xlfn.DAYS(Tabla1[[#This Row],[FECHA INGRESO]],Tabla1[[#This Row],[FECHA RETIRO]]))/30,"")</f>
        <v>-0.2</v>
      </c>
    </row>
    <row r="2762" spans="1:66" x14ac:dyDescent="0.35">
      <c r="A2762" s="34">
        <v>1001060593</v>
      </c>
      <c r="B2762" s="22" t="s">
        <v>15216</v>
      </c>
      <c r="C2762" s="23">
        <v>44449</v>
      </c>
      <c r="D2762" s="23" t="s">
        <v>188</v>
      </c>
      <c r="E2762" s="24" t="s">
        <v>94</v>
      </c>
      <c r="F2762" s="23" t="s">
        <v>70</v>
      </c>
      <c r="G2762" s="24"/>
      <c r="H2762" s="24">
        <v>24108306653</v>
      </c>
      <c r="I2762" s="24" t="s">
        <v>95</v>
      </c>
      <c r="J2762" s="24">
        <f>DATEDIF(Tabla1[[#This Row],[FECHA DE NACIMIENTO]],Tabla1[[#This Row],[FECHA ACTUAL]],"Y")</f>
        <v>20</v>
      </c>
      <c r="K2762" s="24" t="s">
        <v>96</v>
      </c>
      <c r="L2762" s="24" t="s">
        <v>112</v>
      </c>
      <c r="M2762" s="24">
        <v>0</v>
      </c>
      <c r="N2762" s="24">
        <v>2</v>
      </c>
      <c r="O2762" s="24">
        <v>3</v>
      </c>
      <c r="P2762" s="24" t="s">
        <v>101</v>
      </c>
      <c r="Q2762" s="23">
        <v>37477</v>
      </c>
      <c r="R2762" s="24" t="s">
        <v>76</v>
      </c>
      <c r="S2762" s="25">
        <v>45119</v>
      </c>
      <c r="T2762" s="24"/>
      <c r="U2762" s="24">
        <v>3142282557</v>
      </c>
      <c r="V2762" s="33" t="s">
        <v>15217</v>
      </c>
      <c r="W2762" s="24" t="s">
        <v>15218</v>
      </c>
      <c r="X2762" s="24" t="s">
        <v>15219</v>
      </c>
      <c r="Y2762" s="24" t="s">
        <v>15220</v>
      </c>
      <c r="Z2762" s="24" t="s">
        <v>117</v>
      </c>
      <c r="AA2762" s="24">
        <v>3125031348</v>
      </c>
      <c r="AB2762" s="24" t="s">
        <v>77</v>
      </c>
      <c r="AC2762" s="24" t="s">
        <v>77</v>
      </c>
      <c r="AD2762" s="24" t="s">
        <v>77</v>
      </c>
      <c r="AE2762" s="26" t="s">
        <v>151</v>
      </c>
      <c r="AF2762" s="26"/>
      <c r="AG2762" s="26"/>
      <c r="AH2762" s="27" t="s">
        <v>184</v>
      </c>
      <c r="AI2762" s="27" t="s">
        <v>487</v>
      </c>
      <c r="AJ2762" s="27" t="s">
        <v>487</v>
      </c>
      <c r="AK2762" s="24" t="s">
        <v>121</v>
      </c>
      <c r="AL2762" s="24" t="s">
        <v>7086</v>
      </c>
      <c r="AM2762" s="23">
        <v>44449</v>
      </c>
      <c r="AN2762" s="28">
        <v>908526</v>
      </c>
      <c r="AO2762" s="28">
        <v>106454</v>
      </c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>
        <v>0</v>
      </c>
      <c r="BE2762" s="24">
        <v>0</v>
      </c>
      <c r="BF2762" s="23"/>
      <c r="BG2762" s="23"/>
      <c r="BH2762" s="23">
        <v>44494</v>
      </c>
      <c r="BI2762" s="26" t="s">
        <v>10014</v>
      </c>
      <c r="BJ2762" s="26" t="s">
        <v>14134</v>
      </c>
      <c r="BK2762" s="29">
        <v>0</v>
      </c>
      <c r="BL2762" s="24" t="s">
        <v>129</v>
      </c>
      <c r="BM2762" s="22" t="str">
        <f ca="1">+IF(Tabla1[[#This Row],[FECHA INGRESO]]&gt;=44986,IF((TODAY()-Tabla1[[#This Row],[FECHA INGRESO]])&gt;=50,"ALERTA","TODAVÍA FALTA"),"N/A")</f>
        <v>N/A</v>
      </c>
      <c r="BN2762" s="7">
        <f>IFERROR((_xlfn.DAYS(Tabla1[[#This Row],[FECHA INGRESO]],Tabla1[[#This Row],[FECHA RETIRO]]))/30,"")</f>
        <v>-1.5</v>
      </c>
    </row>
    <row r="2763" spans="1:66" x14ac:dyDescent="0.35">
      <c r="A2763" s="21">
        <v>1007166103</v>
      </c>
      <c r="B2763" s="22" t="s">
        <v>15221</v>
      </c>
      <c r="C2763" s="23">
        <v>44449</v>
      </c>
      <c r="D2763" s="23" t="s">
        <v>157</v>
      </c>
      <c r="E2763" s="23" t="s">
        <v>111</v>
      </c>
      <c r="F2763" s="23" t="s">
        <v>70</v>
      </c>
      <c r="G2763" s="24"/>
      <c r="H2763" s="24">
        <v>24108326828</v>
      </c>
      <c r="I2763" s="24" t="s">
        <v>95</v>
      </c>
      <c r="J2763" s="24">
        <f>DATEDIF(Tabla1[[#This Row],[FECHA DE NACIMIENTO]],Tabla1[[#This Row],[FECHA ACTUAL]],"Y")</f>
        <v>19</v>
      </c>
      <c r="K2763" s="24" t="s">
        <v>73</v>
      </c>
      <c r="L2763" s="24" t="s">
        <v>112</v>
      </c>
      <c r="M2763" s="24">
        <v>0</v>
      </c>
      <c r="N2763" s="24">
        <v>0</v>
      </c>
      <c r="O2763" s="24">
        <v>3</v>
      </c>
      <c r="P2763" s="24" t="s">
        <v>101</v>
      </c>
      <c r="Q2763" s="23">
        <v>37866</v>
      </c>
      <c r="R2763" s="24" t="s">
        <v>7266</v>
      </c>
      <c r="S2763" s="25">
        <v>45119</v>
      </c>
      <c r="T2763" s="24"/>
      <c r="U2763" s="24">
        <v>3203408535</v>
      </c>
      <c r="V2763" s="33" t="s">
        <v>15222</v>
      </c>
      <c r="W2763" s="24" t="s">
        <v>15223</v>
      </c>
      <c r="X2763" s="24" t="s">
        <v>15224</v>
      </c>
      <c r="Y2763" s="24" t="s">
        <v>15225</v>
      </c>
      <c r="Z2763" s="24" t="s">
        <v>409</v>
      </c>
      <c r="AA2763" s="24">
        <v>3207081737</v>
      </c>
      <c r="AB2763" s="24" t="s">
        <v>83</v>
      </c>
      <c r="AC2763" s="24" t="s">
        <v>83</v>
      </c>
      <c r="AD2763" s="24" t="e">
        <v>#REF!</v>
      </c>
      <c r="AE2763" s="26" t="s">
        <v>151</v>
      </c>
      <c r="AF2763" s="26"/>
      <c r="AG2763" s="26" t="s">
        <v>15226</v>
      </c>
      <c r="AH2763" s="27" t="s">
        <v>1599</v>
      </c>
      <c r="AI2763" s="27" t="s">
        <v>1612</v>
      </c>
      <c r="AJ2763" s="27" t="s">
        <v>487</v>
      </c>
      <c r="AK2763" s="24" t="s">
        <v>121</v>
      </c>
      <c r="AL2763" s="24" t="s">
        <v>7086</v>
      </c>
      <c r="AM2763" s="23">
        <v>44449</v>
      </c>
      <c r="AN2763" s="28">
        <v>1707877</v>
      </c>
      <c r="AO2763" s="28">
        <v>140606</v>
      </c>
      <c r="AP2763" s="24" t="s">
        <v>15227</v>
      </c>
      <c r="AQ2763" s="24">
        <v>0</v>
      </c>
      <c r="AR2763" s="24">
        <v>0</v>
      </c>
      <c r="AS2763" s="24">
        <v>0</v>
      </c>
      <c r="AT2763" s="24">
        <v>0</v>
      </c>
      <c r="AU2763" s="24">
        <v>0</v>
      </c>
      <c r="AV2763" s="24">
        <v>0</v>
      </c>
      <c r="AW2763" s="24">
        <v>0</v>
      </c>
      <c r="AX2763" s="24">
        <v>0</v>
      </c>
      <c r="AY2763" s="24">
        <v>0</v>
      </c>
      <c r="AZ2763" s="24">
        <v>0</v>
      </c>
      <c r="BA2763" s="24">
        <v>0</v>
      </c>
      <c r="BB2763" s="24">
        <v>0</v>
      </c>
      <c r="BC2763" s="24">
        <v>0</v>
      </c>
      <c r="BD2763" s="24">
        <v>0</v>
      </c>
      <c r="BE2763" s="24">
        <v>0</v>
      </c>
      <c r="BF2763" s="23"/>
      <c r="BG2763" s="23"/>
      <c r="BH2763" s="23" t="s">
        <v>75</v>
      </c>
      <c r="BI2763" s="26">
        <v>0</v>
      </c>
      <c r="BJ2763" s="26">
        <v>0</v>
      </c>
      <c r="BK2763" s="29">
        <v>0</v>
      </c>
      <c r="BL2763" s="24" t="s">
        <v>91</v>
      </c>
      <c r="BM2763" s="22" t="str">
        <f ca="1">+IF(Tabla1[[#This Row],[FECHA INGRESO]]&gt;=44986,IF((TODAY()-Tabla1[[#This Row],[FECHA INGRESO]])&gt;=50,"ALERTA","TODAVÍA FALTA"),"N/A")</f>
        <v>N/A</v>
      </c>
      <c r="BN2763" s="7" t="str">
        <f>IFERROR((_xlfn.DAYS(Tabla1[[#This Row],[FECHA INGRESO]],Tabla1[[#This Row],[FECHA RETIRO]]))/30,"")</f>
        <v/>
      </c>
    </row>
    <row r="2764" spans="1:66" x14ac:dyDescent="0.35">
      <c r="A2764" s="34">
        <v>52854439</v>
      </c>
      <c r="B2764" s="22" t="s">
        <v>15228</v>
      </c>
      <c r="C2764" s="23">
        <v>44452</v>
      </c>
      <c r="D2764" s="23" t="s">
        <v>188</v>
      </c>
      <c r="E2764" s="24" t="s">
        <v>94</v>
      </c>
      <c r="F2764" s="23" t="s">
        <v>94</v>
      </c>
      <c r="G2764" s="24"/>
      <c r="H2764" s="24">
        <v>24019428792</v>
      </c>
      <c r="I2764" s="24" t="s">
        <v>95</v>
      </c>
      <c r="J2764" s="24">
        <f>DATEDIF(Tabla1[[#This Row],[FECHA DE NACIMIENTO]],Tabla1[[#This Row],[FECHA ACTUAL]],"Y")</f>
        <v>42</v>
      </c>
      <c r="K2764" s="24" t="s">
        <v>96</v>
      </c>
      <c r="L2764" s="24" t="s">
        <v>234</v>
      </c>
      <c r="M2764" s="24">
        <v>2</v>
      </c>
      <c r="N2764" s="24">
        <v>2</v>
      </c>
      <c r="O2764" s="24">
        <v>2</v>
      </c>
      <c r="P2764" s="24" t="s">
        <v>101</v>
      </c>
      <c r="Q2764" s="23">
        <v>29502</v>
      </c>
      <c r="R2764" s="24" t="s">
        <v>76</v>
      </c>
      <c r="S2764" s="25">
        <v>45119</v>
      </c>
      <c r="T2764" s="24"/>
      <c r="U2764" s="24">
        <v>3105524617</v>
      </c>
      <c r="V2764" s="33" t="s">
        <v>15229</v>
      </c>
      <c r="W2764" s="24" t="s">
        <v>15230</v>
      </c>
      <c r="X2764" s="24" t="s">
        <v>8534</v>
      </c>
      <c r="Y2764" s="24" t="s">
        <v>15231</v>
      </c>
      <c r="Z2764" s="24" t="s">
        <v>15232</v>
      </c>
      <c r="AA2764" s="24">
        <v>3114481335</v>
      </c>
      <c r="AB2764" s="24" t="s">
        <v>77</v>
      </c>
      <c r="AC2764" s="24" t="s">
        <v>77</v>
      </c>
      <c r="AD2764" s="24" t="s">
        <v>77</v>
      </c>
      <c r="AE2764" s="26" t="s">
        <v>151</v>
      </c>
      <c r="AF2764" s="26"/>
      <c r="AG2764" s="26"/>
      <c r="AH2764" s="27" t="s">
        <v>3042</v>
      </c>
      <c r="AI2764" s="27" t="s">
        <v>461</v>
      </c>
      <c r="AJ2764" s="27" t="s">
        <v>461</v>
      </c>
      <c r="AK2764" s="24" t="s">
        <v>121</v>
      </c>
      <c r="AL2764" s="24" t="s">
        <v>7086</v>
      </c>
      <c r="AM2764" s="23">
        <v>44452</v>
      </c>
      <c r="AN2764" s="28">
        <v>908526</v>
      </c>
      <c r="AO2764" s="28">
        <v>106454</v>
      </c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3"/>
      <c r="BG2764" s="23"/>
      <c r="BH2764" s="23">
        <v>44475</v>
      </c>
      <c r="BI2764" s="26" t="s">
        <v>466</v>
      </c>
      <c r="BJ2764" s="26" t="s">
        <v>467</v>
      </c>
      <c r="BK2764" s="29">
        <v>0</v>
      </c>
      <c r="BL2764" s="24" t="s">
        <v>129</v>
      </c>
      <c r="BM2764" s="22" t="str">
        <f ca="1">+IF(Tabla1[[#This Row],[FECHA INGRESO]]&gt;=44986,IF((TODAY()-Tabla1[[#This Row],[FECHA INGRESO]])&gt;=50,"ALERTA","TODAVÍA FALTA"),"N/A")</f>
        <v>N/A</v>
      </c>
      <c r="BN2764" s="7">
        <f>IFERROR((_xlfn.DAYS(Tabla1[[#This Row],[FECHA INGRESO]],Tabla1[[#This Row],[FECHA RETIRO]]))/30,"")</f>
        <v>-0.76666666666666672</v>
      </c>
    </row>
    <row r="2765" spans="1:66" x14ac:dyDescent="0.35">
      <c r="A2765" s="34">
        <v>1000591928</v>
      </c>
      <c r="B2765" s="22" t="s">
        <v>15233</v>
      </c>
      <c r="C2765" s="23">
        <v>44452</v>
      </c>
      <c r="D2765" s="23" t="s">
        <v>4008</v>
      </c>
      <c r="E2765" s="24" t="s">
        <v>94</v>
      </c>
      <c r="F2765" s="23" t="s">
        <v>70</v>
      </c>
      <c r="G2765" s="24"/>
      <c r="H2765" s="24">
        <v>24108353325</v>
      </c>
      <c r="I2765" s="24" t="s">
        <v>72</v>
      </c>
      <c r="J2765" s="24">
        <f>DATEDIF(Tabla1[[#This Row],[FECHA DE NACIMIENTO]],Tabla1[[#This Row],[FECHA ACTUAL]],"Y")</f>
        <v>21</v>
      </c>
      <c r="K2765" s="24" t="s">
        <v>500</v>
      </c>
      <c r="L2765" s="24" t="s">
        <v>112</v>
      </c>
      <c r="M2765" s="24">
        <v>0</v>
      </c>
      <c r="N2765" s="24">
        <v>0</v>
      </c>
      <c r="O2765" s="24">
        <v>2</v>
      </c>
      <c r="P2765" s="24" t="s">
        <v>101</v>
      </c>
      <c r="Q2765" s="23">
        <v>37281</v>
      </c>
      <c r="R2765" s="24" t="s">
        <v>76</v>
      </c>
      <c r="S2765" s="25">
        <v>45119</v>
      </c>
      <c r="T2765" s="24"/>
      <c r="U2765" s="24">
        <v>3102310402</v>
      </c>
      <c r="V2765" s="33" t="s">
        <v>15234</v>
      </c>
      <c r="W2765" s="24" t="s">
        <v>15235</v>
      </c>
      <c r="X2765" s="24" t="s">
        <v>15236</v>
      </c>
      <c r="Y2765" s="24"/>
      <c r="Z2765" s="24"/>
      <c r="AA2765" s="24"/>
      <c r="AB2765" s="24" t="s">
        <v>77</v>
      </c>
      <c r="AC2765" s="24" t="s">
        <v>77</v>
      </c>
      <c r="AD2765" s="24" t="s">
        <v>77</v>
      </c>
      <c r="AE2765" s="26" t="s">
        <v>151</v>
      </c>
      <c r="AF2765" s="26"/>
      <c r="AG2765" s="26"/>
      <c r="AH2765" s="27" t="s">
        <v>184</v>
      </c>
      <c r="AI2765" s="27" t="s">
        <v>120</v>
      </c>
      <c r="AJ2765" s="27" t="s">
        <v>120</v>
      </c>
      <c r="AK2765" s="24" t="s">
        <v>121</v>
      </c>
      <c r="AL2765" s="24" t="s">
        <v>7086</v>
      </c>
      <c r="AM2765" s="23">
        <v>44452</v>
      </c>
      <c r="AN2765" s="28">
        <v>908526</v>
      </c>
      <c r="AO2765" s="28">
        <v>106454</v>
      </c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3"/>
      <c r="BG2765" s="23"/>
      <c r="BH2765" s="23">
        <v>44505</v>
      </c>
      <c r="BI2765" s="26" t="s">
        <v>10014</v>
      </c>
      <c r="BJ2765" s="26" t="s">
        <v>14134</v>
      </c>
      <c r="BK2765" s="29">
        <v>0</v>
      </c>
      <c r="BL2765" s="24" t="s">
        <v>129</v>
      </c>
      <c r="BM2765" s="22" t="str">
        <f ca="1">+IF(Tabla1[[#This Row],[FECHA INGRESO]]&gt;=44986,IF((TODAY()-Tabla1[[#This Row],[FECHA INGRESO]])&gt;=50,"ALERTA","TODAVÍA FALTA"),"N/A")</f>
        <v>N/A</v>
      </c>
      <c r="BN2765" s="7">
        <f>IFERROR((_xlfn.DAYS(Tabla1[[#This Row],[FECHA INGRESO]],Tabla1[[#This Row],[FECHA RETIRO]]))/30,"")</f>
        <v>-1.7666666666666666</v>
      </c>
    </row>
    <row r="2766" spans="1:66" x14ac:dyDescent="0.35">
      <c r="A2766" s="34">
        <v>1030698335</v>
      </c>
      <c r="B2766" s="22" t="s">
        <v>15237</v>
      </c>
      <c r="C2766" s="23">
        <v>44452</v>
      </c>
      <c r="D2766" s="23" t="s">
        <v>12287</v>
      </c>
      <c r="E2766" s="23" t="s">
        <v>111</v>
      </c>
      <c r="F2766" s="23" t="s">
        <v>70</v>
      </c>
      <c r="G2766" s="24"/>
      <c r="H2766" s="24">
        <v>24107729462</v>
      </c>
      <c r="I2766" s="24" t="s">
        <v>95</v>
      </c>
      <c r="J2766" s="24">
        <f>DATEDIF(Tabla1[[#This Row],[FECHA DE NACIMIENTO]],Tabla1[[#This Row],[FECHA ACTUAL]],"Y")</f>
        <v>23</v>
      </c>
      <c r="K2766" s="24" t="s">
        <v>73</v>
      </c>
      <c r="L2766" s="24" t="s">
        <v>112</v>
      </c>
      <c r="M2766" s="24">
        <v>0</v>
      </c>
      <c r="N2766" s="24">
        <v>0</v>
      </c>
      <c r="O2766" s="24">
        <v>2</v>
      </c>
      <c r="P2766" s="24" t="s">
        <v>101</v>
      </c>
      <c r="Q2766" s="23">
        <v>36370</v>
      </c>
      <c r="R2766" s="24" t="s">
        <v>76</v>
      </c>
      <c r="S2766" s="25">
        <v>45119</v>
      </c>
      <c r="T2766" s="24"/>
      <c r="U2766" s="24">
        <v>3506184037</v>
      </c>
      <c r="V2766" s="33" t="s">
        <v>15238</v>
      </c>
      <c r="W2766" s="24" t="s">
        <v>15239</v>
      </c>
      <c r="X2766" s="24" t="s">
        <v>15240</v>
      </c>
      <c r="Y2766" s="24" t="s">
        <v>15241</v>
      </c>
      <c r="Z2766" s="24" t="s">
        <v>117</v>
      </c>
      <c r="AA2766" s="24">
        <v>3212267529</v>
      </c>
      <c r="AB2766" s="24" t="s">
        <v>77</v>
      </c>
      <c r="AC2766" s="24" t="s">
        <v>77</v>
      </c>
      <c r="AD2766" s="24" t="s">
        <v>77</v>
      </c>
      <c r="AE2766" s="26" t="s">
        <v>183</v>
      </c>
      <c r="AF2766" s="26" t="s">
        <v>15242</v>
      </c>
      <c r="AG2766" s="26"/>
      <c r="AH2766" s="27" t="s">
        <v>184</v>
      </c>
      <c r="AI2766" s="27" t="s">
        <v>487</v>
      </c>
      <c r="AJ2766" s="27" t="s">
        <v>487</v>
      </c>
      <c r="AK2766" s="24" t="s">
        <v>121</v>
      </c>
      <c r="AL2766" s="24" t="s">
        <v>7086</v>
      </c>
      <c r="AM2766" s="23">
        <v>44452</v>
      </c>
      <c r="AN2766" s="28">
        <v>908526</v>
      </c>
      <c r="AO2766" s="28">
        <v>106454</v>
      </c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  <c r="BD2766" s="24">
        <v>0</v>
      </c>
      <c r="BE2766" s="24">
        <v>0</v>
      </c>
      <c r="BF2766" s="23"/>
      <c r="BG2766" s="23"/>
      <c r="BH2766" s="23">
        <v>44516</v>
      </c>
      <c r="BI2766" s="26" t="s">
        <v>466</v>
      </c>
      <c r="BJ2766" s="26" t="s">
        <v>15162</v>
      </c>
      <c r="BK2766" s="29">
        <v>0</v>
      </c>
      <c r="BL2766" s="24" t="s">
        <v>129</v>
      </c>
      <c r="BM2766" s="22" t="str">
        <f ca="1">+IF(Tabla1[[#This Row],[FECHA INGRESO]]&gt;=44986,IF((TODAY()-Tabla1[[#This Row],[FECHA INGRESO]])&gt;=50,"ALERTA","TODAVÍA FALTA"),"N/A")</f>
        <v>N/A</v>
      </c>
      <c r="BN2766" s="7">
        <f>IFERROR((_xlfn.DAYS(Tabla1[[#This Row],[FECHA INGRESO]],Tabla1[[#This Row],[FECHA RETIRO]]))/30,"")</f>
        <v>-2.1333333333333333</v>
      </c>
    </row>
    <row r="2767" spans="1:66" x14ac:dyDescent="0.35">
      <c r="A2767" s="21">
        <v>1026562342</v>
      </c>
      <c r="B2767" s="22" t="s">
        <v>15243</v>
      </c>
      <c r="C2767" s="23">
        <v>44452</v>
      </c>
      <c r="D2767" s="23" t="s">
        <v>188</v>
      </c>
      <c r="E2767" s="23" t="s">
        <v>110</v>
      </c>
      <c r="F2767" s="23" t="s">
        <v>110</v>
      </c>
      <c r="G2767" s="24"/>
      <c r="H2767" s="24">
        <v>24108348587</v>
      </c>
      <c r="I2767" s="24" t="s">
        <v>72</v>
      </c>
      <c r="J2767" s="24">
        <f>DATEDIF(Tabla1[[#This Row],[FECHA DE NACIMIENTO]],Tabla1[[#This Row],[FECHA ACTUAL]],"Y")</f>
        <v>33</v>
      </c>
      <c r="K2767" s="24" t="s">
        <v>73</v>
      </c>
      <c r="L2767" s="24" t="s">
        <v>112</v>
      </c>
      <c r="M2767" s="24">
        <v>0</v>
      </c>
      <c r="N2767" s="24">
        <v>0</v>
      </c>
      <c r="O2767" s="24">
        <v>2</v>
      </c>
      <c r="P2767" s="24" t="s">
        <v>101</v>
      </c>
      <c r="Q2767" s="23">
        <v>32844</v>
      </c>
      <c r="R2767" s="24" t="s">
        <v>76</v>
      </c>
      <c r="S2767" s="25">
        <v>45119</v>
      </c>
      <c r="T2767" s="24"/>
      <c r="U2767" s="24">
        <v>3197625797</v>
      </c>
      <c r="V2767" s="33" t="s">
        <v>15244</v>
      </c>
      <c r="W2767" s="24" t="s">
        <v>15245</v>
      </c>
      <c r="X2767" s="24" t="s">
        <v>15246</v>
      </c>
      <c r="Y2767" s="24" t="s">
        <v>15247</v>
      </c>
      <c r="Z2767" s="24" t="s">
        <v>117</v>
      </c>
      <c r="AA2767" s="24">
        <v>3156888853</v>
      </c>
      <c r="AB2767" s="24" t="s">
        <v>101</v>
      </c>
      <c r="AC2767" s="24" t="s">
        <v>101</v>
      </c>
      <c r="AD2767" s="24" t="e">
        <v>#REF!</v>
      </c>
      <c r="AE2767" s="26" t="s">
        <v>151</v>
      </c>
      <c r="AF2767" s="26"/>
      <c r="AG2767" s="26" t="s">
        <v>374</v>
      </c>
      <c r="AH2767" s="27" t="s">
        <v>10575</v>
      </c>
      <c r="AI2767" s="27" t="s">
        <v>398</v>
      </c>
      <c r="AJ2767" s="27" t="s">
        <v>377</v>
      </c>
      <c r="AK2767" s="24" t="s">
        <v>121</v>
      </c>
      <c r="AL2767" s="24" t="s">
        <v>7086</v>
      </c>
      <c r="AM2767" s="23">
        <v>44452</v>
      </c>
      <c r="AN2767" s="28">
        <v>1000000</v>
      </c>
      <c r="AO2767" s="28">
        <v>117172</v>
      </c>
      <c r="AP2767" s="24">
        <v>0</v>
      </c>
      <c r="AQ2767" s="24">
        <v>0</v>
      </c>
      <c r="AR2767" s="24">
        <v>0</v>
      </c>
      <c r="AS2767" s="24">
        <v>0</v>
      </c>
      <c r="AT2767" s="24">
        <v>0</v>
      </c>
      <c r="AU2767" s="24">
        <v>0</v>
      </c>
      <c r="AV2767" s="24">
        <v>0</v>
      </c>
      <c r="AW2767" s="24">
        <v>0</v>
      </c>
      <c r="AX2767" s="24">
        <v>0</v>
      </c>
      <c r="AY2767" s="24">
        <v>0</v>
      </c>
      <c r="AZ2767" s="24">
        <v>0</v>
      </c>
      <c r="BA2767" s="24">
        <v>0</v>
      </c>
      <c r="BB2767" s="24">
        <v>0</v>
      </c>
      <c r="BC2767" s="24">
        <v>0</v>
      </c>
      <c r="BD2767" s="24">
        <v>0</v>
      </c>
      <c r="BE2767" s="24">
        <v>0</v>
      </c>
      <c r="BF2767" s="23"/>
      <c r="BG2767" s="23"/>
      <c r="BH2767" s="23">
        <v>44648</v>
      </c>
      <c r="BI2767" s="26" t="s">
        <v>466</v>
      </c>
      <c r="BJ2767" s="26" t="s">
        <v>178</v>
      </c>
      <c r="BK2767" s="29">
        <v>0</v>
      </c>
      <c r="BL2767" s="24" t="s">
        <v>129</v>
      </c>
      <c r="BM2767" s="22" t="str">
        <f ca="1">+IF(Tabla1[[#This Row],[FECHA INGRESO]]&gt;=44986,IF((TODAY()-Tabla1[[#This Row],[FECHA INGRESO]])&gt;=50,"ALERTA","TODAVÍA FALTA"),"N/A")</f>
        <v>N/A</v>
      </c>
      <c r="BN2767" s="7">
        <f>IFERROR((_xlfn.DAYS(Tabla1[[#This Row],[FECHA INGRESO]],Tabla1[[#This Row],[FECHA RETIRO]]))/30,"")</f>
        <v>-6.5333333333333332</v>
      </c>
    </row>
    <row r="2768" spans="1:66" x14ac:dyDescent="0.35">
      <c r="A2768" s="21">
        <v>1000130357</v>
      </c>
      <c r="B2768" s="22" t="s">
        <v>15248</v>
      </c>
      <c r="C2768" s="23">
        <v>44452</v>
      </c>
      <c r="D2768" s="23" t="s">
        <v>131</v>
      </c>
      <c r="E2768" s="23" t="s">
        <v>111</v>
      </c>
      <c r="F2768" s="23" t="s">
        <v>70</v>
      </c>
      <c r="G2768" s="24"/>
      <c r="H2768" s="24">
        <v>2410835197</v>
      </c>
      <c r="I2768" s="24" t="s">
        <v>95</v>
      </c>
      <c r="J2768" s="24">
        <f>DATEDIF(Tabla1[[#This Row],[FECHA DE NACIMIENTO]],Tabla1[[#This Row],[FECHA ACTUAL]],"Y")</f>
        <v>20</v>
      </c>
      <c r="K2768" s="24" t="s">
        <v>714</v>
      </c>
      <c r="L2768" s="24" t="s">
        <v>112</v>
      </c>
      <c r="M2768" s="24">
        <v>0</v>
      </c>
      <c r="N2768" s="24">
        <v>0</v>
      </c>
      <c r="O2768" s="24">
        <v>2</v>
      </c>
      <c r="P2768" s="24" t="s">
        <v>101</v>
      </c>
      <c r="Q2768" s="23">
        <v>37668</v>
      </c>
      <c r="R2768" s="24" t="s">
        <v>76</v>
      </c>
      <c r="S2768" s="25">
        <v>45119</v>
      </c>
      <c r="T2768" s="24"/>
      <c r="U2768" s="24">
        <v>3138247892</v>
      </c>
      <c r="V2768" s="33" t="s">
        <v>15249</v>
      </c>
      <c r="W2768" s="24" t="s">
        <v>15250</v>
      </c>
      <c r="X2768" s="24" t="s">
        <v>14730</v>
      </c>
      <c r="Y2768" s="24" t="s">
        <v>15251</v>
      </c>
      <c r="Z2768" s="24"/>
      <c r="AA2768" s="24">
        <v>3016856216</v>
      </c>
      <c r="AB2768" s="24" t="s">
        <v>83</v>
      </c>
      <c r="AC2768" s="24" t="s">
        <v>83</v>
      </c>
      <c r="AD2768" s="24" t="e">
        <v>#REF!</v>
      </c>
      <c r="AE2768" s="26" t="s">
        <v>151</v>
      </c>
      <c r="AF2768" s="26"/>
      <c r="AG2768" s="26">
        <v>0</v>
      </c>
      <c r="AH2768" s="27" t="s">
        <v>184</v>
      </c>
      <c r="AI2768" s="27" t="s">
        <v>120</v>
      </c>
      <c r="AJ2768" s="27" t="s">
        <v>120</v>
      </c>
      <c r="AK2768" s="24" t="s">
        <v>121</v>
      </c>
      <c r="AL2768" s="24" t="s">
        <v>7086</v>
      </c>
      <c r="AM2768" s="23">
        <v>44452</v>
      </c>
      <c r="AN2768" s="28">
        <v>1000000</v>
      </c>
      <c r="AO2768" s="28">
        <v>117172</v>
      </c>
      <c r="AP2768" s="24">
        <v>0</v>
      </c>
      <c r="AQ2768" s="24">
        <v>0</v>
      </c>
      <c r="AR2768" s="24">
        <v>0</v>
      </c>
      <c r="AS2768" s="24">
        <v>0</v>
      </c>
      <c r="AT2768" s="24">
        <v>0</v>
      </c>
      <c r="AU2768" s="24">
        <v>0</v>
      </c>
      <c r="AV2768" s="24">
        <v>0</v>
      </c>
      <c r="AW2768" s="24">
        <v>0</v>
      </c>
      <c r="AX2768" s="24">
        <v>0</v>
      </c>
      <c r="AY2768" s="24">
        <v>0</v>
      </c>
      <c r="AZ2768" s="24">
        <v>0</v>
      </c>
      <c r="BA2768" s="24">
        <v>0</v>
      </c>
      <c r="BB2768" s="24">
        <v>0</v>
      </c>
      <c r="BC2768" s="24">
        <v>0</v>
      </c>
      <c r="BD2768" s="24">
        <v>0</v>
      </c>
      <c r="BE2768" s="24">
        <v>0</v>
      </c>
      <c r="BF2768" s="23"/>
      <c r="BG2768" s="23"/>
      <c r="BH2768" s="23">
        <v>44834</v>
      </c>
      <c r="BI2768" s="26" t="s">
        <v>466</v>
      </c>
      <c r="BJ2768" s="26" t="s">
        <v>6087</v>
      </c>
      <c r="BK2768" s="29">
        <v>0</v>
      </c>
      <c r="BL2768" s="24" t="s">
        <v>129</v>
      </c>
      <c r="BM2768" s="22" t="str">
        <f ca="1">+IF(Tabla1[[#This Row],[FECHA INGRESO]]&gt;=44986,IF((TODAY()-Tabla1[[#This Row],[FECHA INGRESO]])&gt;=50,"ALERTA","TODAVÍA FALTA"),"N/A")</f>
        <v>N/A</v>
      </c>
      <c r="BN2768" s="7">
        <f>IFERROR((_xlfn.DAYS(Tabla1[[#This Row],[FECHA INGRESO]],Tabla1[[#This Row],[FECHA RETIRO]]))/30,"")</f>
        <v>-12.733333333333333</v>
      </c>
    </row>
    <row r="2769" spans="1:66" x14ac:dyDescent="0.35">
      <c r="A2769" s="39">
        <v>1032473281</v>
      </c>
      <c r="B2769" s="40" t="s">
        <v>15252</v>
      </c>
      <c r="C2769" s="23">
        <v>44452</v>
      </c>
      <c r="D2769" s="23" t="s">
        <v>7525</v>
      </c>
      <c r="E2769" s="23" t="s">
        <v>111</v>
      </c>
      <c r="F2769" s="23" t="s">
        <v>94</v>
      </c>
      <c r="G2769" s="24" t="s">
        <v>15253</v>
      </c>
      <c r="H2769" s="24">
        <v>24108350326</v>
      </c>
      <c r="I2769" s="24" t="s">
        <v>95</v>
      </c>
      <c r="J2769" s="24">
        <f>DATEDIF(Tabla1[[#This Row],[FECHA DE NACIMIENTO]],Tabla1[[#This Row],[FECHA ACTUAL]],"Y")</f>
        <v>27</v>
      </c>
      <c r="K2769" s="24" t="s">
        <v>73</v>
      </c>
      <c r="L2769" s="24" t="s">
        <v>112</v>
      </c>
      <c r="M2769" s="24">
        <v>1</v>
      </c>
      <c r="N2769" s="24">
        <v>1</v>
      </c>
      <c r="O2769" s="24">
        <v>2</v>
      </c>
      <c r="P2769" s="24" t="s">
        <v>101</v>
      </c>
      <c r="Q2769" s="23">
        <v>34899</v>
      </c>
      <c r="R2769" s="24" t="s">
        <v>76</v>
      </c>
      <c r="S2769" s="25">
        <v>45119</v>
      </c>
      <c r="T2769" s="24"/>
      <c r="U2769" s="24">
        <v>3166717612</v>
      </c>
      <c r="V2769" s="33" t="s">
        <v>15254</v>
      </c>
      <c r="W2769" s="24" t="s">
        <v>15255</v>
      </c>
      <c r="X2769" s="24" t="s">
        <v>15256</v>
      </c>
      <c r="Y2769" s="24" t="s">
        <v>15257</v>
      </c>
      <c r="Z2769" s="24" t="s">
        <v>117</v>
      </c>
      <c r="AA2769" s="24">
        <v>3024510556</v>
      </c>
      <c r="AB2769" s="24" t="s">
        <v>83</v>
      </c>
      <c r="AC2769" s="24" t="s">
        <v>83</v>
      </c>
      <c r="AD2769" s="24" t="e">
        <v>#REF!</v>
      </c>
      <c r="AE2769" s="26" t="s">
        <v>183</v>
      </c>
      <c r="AF2769" s="26" t="s">
        <v>15258</v>
      </c>
      <c r="AG2769" s="26" t="s">
        <v>75</v>
      </c>
      <c r="AH2769" s="27" t="s">
        <v>955</v>
      </c>
      <c r="AI2769" s="27" t="s">
        <v>120</v>
      </c>
      <c r="AJ2769" s="27" t="s">
        <v>120</v>
      </c>
      <c r="AK2769" s="24" t="s">
        <v>121</v>
      </c>
      <c r="AL2769" s="24" t="s">
        <v>7086</v>
      </c>
      <c r="AM2769" s="23">
        <v>44452</v>
      </c>
      <c r="AN2769" s="28">
        <v>1160000</v>
      </c>
      <c r="AO2769" s="28">
        <v>140606</v>
      </c>
      <c r="AP2769" s="24">
        <v>0</v>
      </c>
      <c r="AQ2769" s="24">
        <v>0</v>
      </c>
      <c r="AR2769" s="24">
        <v>0</v>
      </c>
      <c r="AS2769" s="24">
        <v>0</v>
      </c>
      <c r="AT2769" s="24">
        <v>0</v>
      </c>
      <c r="AU2769" s="24">
        <v>0</v>
      </c>
      <c r="AV2769" s="24">
        <v>0</v>
      </c>
      <c r="AW2769" s="24">
        <v>0</v>
      </c>
      <c r="AX2769" s="24">
        <v>0</v>
      </c>
      <c r="AY2769" s="24">
        <v>0</v>
      </c>
      <c r="AZ2769" s="24">
        <v>0</v>
      </c>
      <c r="BA2769" s="24">
        <v>0</v>
      </c>
      <c r="BB2769" s="24">
        <v>0</v>
      </c>
      <c r="BC2769" s="24">
        <v>0</v>
      </c>
      <c r="BD2769" s="24">
        <v>0</v>
      </c>
      <c r="BE2769" s="24">
        <v>0</v>
      </c>
      <c r="BF2769" s="23"/>
      <c r="BG2769" s="23"/>
      <c r="BH2769" s="23" t="s">
        <v>75</v>
      </c>
      <c r="BI2769" s="26">
        <v>0</v>
      </c>
      <c r="BJ2769" s="26">
        <v>0</v>
      </c>
      <c r="BK2769" s="29">
        <v>0</v>
      </c>
      <c r="BL2769" s="24" t="s">
        <v>91</v>
      </c>
      <c r="BM2769" s="22" t="str">
        <f ca="1">+IF(Tabla1[[#This Row],[FECHA INGRESO]]&gt;=44986,IF((TODAY()-Tabla1[[#This Row],[FECHA INGRESO]])&gt;=50,"ALERTA","TODAVÍA FALTA"),"N/A")</f>
        <v>N/A</v>
      </c>
      <c r="BN2769" s="7" t="str">
        <f>IFERROR((_xlfn.DAYS(Tabla1[[#This Row],[FECHA INGRESO]],Tabla1[[#This Row],[FECHA RETIRO]]))/30,"")</f>
        <v/>
      </c>
    </row>
    <row r="2770" spans="1:66" x14ac:dyDescent="0.35">
      <c r="A2770" s="34">
        <v>1012465593</v>
      </c>
      <c r="B2770" s="22" t="s">
        <v>15259</v>
      </c>
      <c r="C2770" s="23">
        <v>44452</v>
      </c>
      <c r="D2770" s="23" t="s">
        <v>266</v>
      </c>
      <c r="E2770" s="23" t="s">
        <v>111</v>
      </c>
      <c r="F2770" s="23" t="s">
        <v>111</v>
      </c>
      <c r="G2770" s="24"/>
      <c r="H2770" s="24">
        <v>24108354001</v>
      </c>
      <c r="I2770" s="24" t="s">
        <v>95</v>
      </c>
      <c r="J2770" s="24">
        <f>DATEDIF(Tabla1[[#This Row],[FECHA DE NACIMIENTO]],Tabla1[[#This Row],[FECHA ACTUAL]],"Y")</f>
        <v>23</v>
      </c>
      <c r="K2770" s="24" t="s">
        <v>73</v>
      </c>
      <c r="L2770" s="24" t="s">
        <v>112</v>
      </c>
      <c r="M2770" s="24">
        <v>0</v>
      </c>
      <c r="N2770" s="24">
        <v>0</v>
      </c>
      <c r="O2770" s="24">
        <v>2</v>
      </c>
      <c r="P2770" s="24" t="s">
        <v>101</v>
      </c>
      <c r="Q2770" s="23">
        <v>36486</v>
      </c>
      <c r="R2770" s="24" t="s">
        <v>76</v>
      </c>
      <c r="S2770" s="25">
        <v>45119</v>
      </c>
      <c r="T2770" s="24"/>
      <c r="U2770" s="24">
        <v>3186635055</v>
      </c>
      <c r="V2770" s="33" t="s">
        <v>15260</v>
      </c>
      <c r="W2770" s="24" t="s">
        <v>15261</v>
      </c>
      <c r="X2770" s="24" t="s">
        <v>7507</v>
      </c>
      <c r="Y2770" s="24" t="s">
        <v>15262</v>
      </c>
      <c r="Z2770" s="24" t="s">
        <v>117</v>
      </c>
      <c r="AA2770" s="24">
        <v>3178186343</v>
      </c>
      <c r="AB2770" s="24" t="s">
        <v>77</v>
      </c>
      <c r="AC2770" s="24" t="s">
        <v>77</v>
      </c>
      <c r="AD2770" s="24" t="s">
        <v>77</v>
      </c>
      <c r="AE2770" s="26" t="s">
        <v>151</v>
      </c>
      <c r="AF2770" s="26"/>
      <c r="AG2770" s="26"/>
      <c r="AH2770" s="27" t="s">
        <v>460</v>
      </c>
      <c r="AI2770" s="27" t="s">
        <v>224</v>
      </c>
      <c r="AJ2770" s="27" t="s">
        <v>224</v>
      </c>
      <c r="AK2770" s="24" t="s">
        <v>121</v>
      </c>
      <c r="AL2770" s="24" t="s">
        <v>7086</v>
      </c>
      <c r="AM2770" s="23">
        <v>44452</v>
      </c>
      <c r="AN2770" s="28">
        <v>1151955</v>
      </c>
      <c r="AO2770" s="28">
        <v>106454</v>
      </c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>
        <v>0</v>
      </c>
      <c r="BE2770" s="24">
        <v>0</v>
      </c>
      <c r="BF2770" s="23"/>
      <c r="BG2770" s="23"/>
      <c r="BH2770" s="23">
        <v>44499</v>
      </c>
      <c r="BI2770" s="26" t="s">
        <v>466</v>
      </c>
      <c r="BJ2770" s="26" t="s">
        <v>15162</v>
      </c>
      <c r="BK2770" s="29">
        <v>0</v>
      </c>
      <c r="BL2770" s="24" t="s">
        <v>129</v>
      </c>
      <c r="BM2770" s="22" t="str">
        <f ca="1">+IF(Tabla1[[#This Row],[FECHA INGRESO]]&gt;=44986,IF((TODAY()-Tabla1[[#This Row],[FECHA INGRESO]])&gt;=50,"ALERTA","TODAVÍA FALTA"),"N/A")</f>
        <v>N/A</v>
      </c>
      <c r="BN2770" s="7">
        <f>IFERROR((_xlfn.DAYS(Tabla1[[#This Row],[FECHA INGRESO]],Tabla1[[#This Row],[FECHA RETIRO]]))/30,"")</f>
        <v>-1.5666666666666667</v>
      </c>
    </row>
    <row r="2771" spans="1:66" x14ac:dyDescent="0.35">
      <c r="A2771" s="34">
        <v>1082689791</v>
      </c>
      <c r="B2771" s="22" t="s">
        <v>15263</v>
      </c>
      <c r="C2771" s="23">
        <v>44452</v>
      </c>
      <c r="D2771" s="23" t="s">
        <v>582</v>
      </c>
      <c r="E2771" s="23" t="s">
        <v>111</v>
      </c>
      <c r="F2771" s="23" t="s">
        <v>111</v>
      </c>
      <c r="G2771" s="24"/>
      <c r="H2771" s="24">
        <v>24108354823</v>
      </c>
      <c r="I2771" s="24" t="s">
        <v>95</v>
      </c>
      <c r="J2771" s="24">
        <f>DATEDIF(Tabla1[[#This Row],[FECHA DE NACIMIENTO]],Tabla1[[#This Row],[FECHA ACTUAL]],"Y")</f>
        <v>34</v>
      </c>
      <c r="K2771" s="24" t="s">
        <v>73</v>
      </c>
      <c r="L2771" s="24" t="s">
        <v>112</v>
      </c>
      <c r="M2771" s="24">
        <v>0</v>
      </c>
      <c r="N2771" s="24">
        <v>1</v>
      </c>
      <c r="O2771" s="24">
        <v>1</v>
      </c>
      <c r="P2771" s="24" t="s">
        <v>101</v>
      </c>
      <c r="Q2771" s="23">
        <v>32460</v>
      </c>
      <c r="R2771" s="24" t="s">
        <v>15264</v>
      </c>
      <c r="S2771" s="25">
        <v>45119</v>
      </c>
      <c r="T2771" s="24"/>
      <c r="U2771" s="24">
        <v>3017446479</v>
      </c>
      <c r="V2771" s="33" t="s">
        <v>15265</v>
      </c>
      <c r="W2771" s="24" t="s">
        <v>8761</v>
      </c>
      <c r="X2771" s="24" t="s">
        <v>7507</v>
      </c>
      <c r="Y2771" s="24" t="s">
        <v>15266</v>
      </c>
      <c r="Z2771" s="24" t="s">
        <v>162</v>
      </c>
      <c r="AA2771" s="24">
        <v>3118424196</v>
      </c>
      <c r="AB2771" s="24" t="s">
        <v>101</v>
      </c>
      <c r="AC2771" s="24" t="s">
        <v>101</v>
      </c>
      <c r="AD2771" s="24" t="e">
        <v>#REF!</v>
      </c>
      <c r="AE2771" s="26" t="s">
        <v>183</v>
      </c>
      <c r="AF2771" s="26"/>
      <c r="AG2771" s="26"/>
      <c r="AH2771" s="27" t="s">
        <v>184</v>
      </c>
      <c r="AI2771" s="27" t="s">
        <v>9232</v>
      </c>
      <c r="AJ2771" s="27" t="s">
        <v>13292</v>
      </c>
      <c r="AK2771" s="24" t="s">
        <v>121</v>
      </c>
      <c r="AL2771" s="24" t="s">
        <v>7086</v>
      </c>
      <c r="AM2771" s="23">
        <v>44452</v>
      </c>
      <c r="AN2771" s="28">
        <v>908526</v>
      </c>
      <c r="AO2771" s="28">
        <v>106454</v>
      </c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  <c r="BD2771" s="24">
        <v>0</v>
      </c>
      <c r="BE2771" s="24">
        <v>0</v>
      </c>
      <c r="BF2771" s="23"/>
      <c r="BG2771" s="23"/>
      <c r="BH2771" s="23">
        <v>44529</v>
      </c>
      <c r="BI2771" s="26" t="s">
        <v>466</v>
      </c>
      <c r="BJ2771" s="26" t="s">
        <v>15162</v>
      </c>
      <c r="BK2771" s="29">
        <v>0</v>
      </c>
      <c r="BL2771" s="24" t="s">
        <v>129</v>
      </c>
      <c r="BM2771" s="22" t="str">
        <f ca="1">+IF(Tabla1[[#This Row],[FECHA INGRESO]]&gt;=44986,IF((TODAY()-Tabla1[[#This Row],[FECHA INGRESO]])&gt;=50,"ALERTA","TODAVÍA FALTA"),"N/A")</f>
        <v>N/A</v>
      </c>
      <c r="BN2771" s="7">
        <f>IFERROR((_xlfn.DAYS(Tabla1[[#This Row],[FECHA INGRESO]],Tabla1[[#This Row],[FECHA RETIRO]]))/30,"")</f>
        <v>-2.5666666666666669</v>
      </c>
    </row>
    <row r="2772" spans="1:66" x14ac:dyDescent="0.35">
      <c r="A2772" s="21">
        <v>1005228766</v>
      </c>
      <c r="B2772" s="22" t="s">
        <v>15267</v>
      </c>
      <c r="C2772" s="23">
        <v>44452</v>
      </c>
      <c r="D2772" s="23" t="s">
        <v>188</v>
      </c>
      <c r="E2772" s="23" t="s">
        <v>111</v>
      </c>
      <c r="F2772" s="23" t="s">
        <v>70</v>
      </c>
      <c r="G2772" s="24"/>
      <c r="H2772" s="24">
        <v>24108358926</v>
      </c>
      <c r="I2772" s="24" t="s">
        <v>95</v>
      </c>
      <c r="J2772" s="24">
        <f>DATEDIF(Tabla1[[#This Row],[FECHA DE NACIMIENTO]],Tabla1[[#This Row],[FECHA ACTUAL]],"Y")</f>
        <v>19</v>
      </c>
      <c r="K2772" s="24" t="s">
        <v>73</v>
      </c>
      <c r="L2772" s="24" t="s">
        <v>112</v>
      </c>
      <c r="M2772" s="24">
        <v>0</v>
      </c>
      <c r="N2772" s="24">
        <v>0</v>
      </c>
      <c r="O2772" s="24">
        <v>2</v>
      </c>
      <c r="P2772" s="24" t="s">
        <v>101</v>
      </c>
      <c r="Q2772" s="23">
        <v>37817</v>
      </c>
      <c r="R2772" s="24" t="s">
        <v>76</v>
      </c>
      <c r="S2772" s="25">
        <v>45119</v>
      </c>
      <c r="T2772" s="24"/>
      <c r="U2772" s="24">
        <v>3123682403</v>
      </c>
      <c r="V2772" s="33" t="s">
        <v>15268</v>
      </c>
      <c r="W2772" s="24" t="s">
        <v>15269</v>
      </c>
      <c r="X2772" s="24" t="s">
        <v>527</v>
      </c>
      <c r="Y2772" s="24" t="s">
        <v>15270</v>
      </c>
      <c r="Z2772" s="24" t="s">
        <v>117</v>
      </c>
      <c r="AA2772" s="24">
        <v>3182059320</v>
      </c>
      <c r="AB2772" s="24" t="s">
        <v>83</v>
      </c>
      <c r="AC2772" s="24" t="s">
        <v>101</v>
      </c>
      <c r="AD2772" s="24" t="e">
        <v>#REF!</v>
      </c>
      <c r="AE2772" s="26" t="s">
        <v>183</v>
      </c>
      <c r="AF2772" s="26" t="s">
        <v>15271</v>
      </c>
      <c r="AG2772" s="26" t="s">
        <v>75</v>
      </c>
      <c r="AH2772" s="27" t="s">
        <v>184</v>
      </c>
      <c r="AI2772" s="27" t="s">
        <v>5470</v>
      </c>
      <c r="AJ2772" s="27" t="s">
        <v>5470</v>
      </c>
      <c r="AK2772" s="24" t="s">
        <v>121</v>
      </c>
      <c r="AL2772" s="24" t="s">
        <v>7086</v>
      </c>
      <c r="AM2772" s="23">
        <v>44452</v>
      </c>
      <c r="AN2772" s="28">
        <v>1000000</v>
      </c>
      <c r="AO2772" s="28">
        <v>117172</v>
      </c>
      <c r="AP2772" s="24">
        <v>0</v>
      </c>
      <c r="AQ2772" s="24">
        <v>0</v>
      </c>
      <c r="AR2772" s="24">
        <v>0</v>
      </c>
      <c r="AS2772" s="24">
        <v>0</v>
      </c>
      <c r="AT2772" s="24">
        <v>0</v>
      </c>
      <c r="AU2772" s="24">
        <v>0</v>
      </c>
      <c r="AV2772" s="24">
        <v>0</v>
      </c>
      <c r="AW2772" s="24">
        <v>0</v>
      </c>
      <c r="AX2772" s="24">
        <v>0</v>
      </c>
      <c r="AY2772" s="24">
        <v>0</v>
      </c>
      <c r="AZ2772" s="24">
        <v>0</v>
      </c>
      <c r="BA2772" s="24">
        <v>0</v>
      </c>
      <c r="BB2772" s="24">
        <v>0</v>
      </c>
      <c r="BC2772" s="24">
        <v>0</v>
      </c>
      <c r="BD2772" s="24">
        <v>0</v>
      </c>
      <c r="BE2772" s="24">
        <v>0</v>
      </c>
      <c r="BF2772" s="23"/>
      <c r="BG2772" s="23"/>
      <c r="BH2772" s="23">
        <v>44924</v>
      </c>
      <c r="BI2772" s="26" t="s">
        <v>466</v>
      </c>
      <c r="BJ2772" s="26" t="s">
        <v>6087</v>
      </c>
      <c r="BK2772" s="29">
        <v>0</v>
      </c>
      <c r="BL2772" s="24" t="s">
        <v>129</v>
      </c>
      <c r="BM2772" s="22" t="str">
        <f ca="1">+IF(Tabla1[[#This Row],[FECHA INGRESO]]&gt;=44986,IF((TODAY()-Tabla1[[#This Row],[FECHA INGRESO]])&gt;=50,"ALERTA","TODAVÍA FALTA"),"N/A")</f>
        <v>N/A</v>
      </c>
      <c r="BN2772" s="7">
        <f>IFERROR((_xlfn.DAYS(Tabla1[[#This Row],[FECHA INGRESO]],Tabla1[[#This Row],[FECHA RETIRO]]))/30,"")</f>
        <v>-15.733333333333333</v>
      </c>
    </row>
    <row r="2773" spans="1:66" x14ac:dyDescent="0.35">
      <c r="A2773" s="21">
        <v>1023885447</v>
      </c>
      <c r="B2773" s="22" t="s">
        <v>15272</v>
      </c>
      <c r="C2773" s="23">
        <v>44452</v>
      </c>
      <c r="D2773" s="23" t="s">
        <v>93</v>
      </c>
      <c r="E2773" s="24" t="s">
        <v>94</v>
      </c>
      <c r="F2773" s="23" t="s">
        <v>70</v>
      </c>
      <c r="G2773" s="24"/>
      <c r="H2773" s="24">
        <v>24108347490</v>
      </c>
      <c r="I2773" s="24" t="s">
        <v>72</v>
      </c>
      <c r="J2773" s="24">
        <f>DATEDIF(Tabla1[[#This Row],[FECHA DE NACIMIENTO]],Tabla1[[#This Row],[FECHA ACTUAL]],"Y")</f>
        <v>34</v>
      </c>
      <c r="K2773" s="24" t="s">
        <v>73</v>
      </c>
      <c r="L2773" s="24" t="s">
        <v>112</v>
      </c>
      <c r="M2773" s="24">
        <v>0</v>
      </c>
      <c r="N2773" s="24">
        <v>2</v>
      </c>
      <c r="O2773" s="24">
        <v>2</v>
      </c>
      <c r="P2773" s="24" t="s">
        <v>101</v>
      </c>
      <c r="Q2773" s="23">
        <v>32668</v>
      </c>
      <c r="R2773" s="24" t="s">
        <v>76</v>
      </c>
      <c r="S2773" s="25">
        <v>45119</v>
      </c>
      <c r="T2773" s="24"/>
      <c r="U2773" s="24">
        <v>3126379829</v>
      </c>
      <c r="V2773" s="33" t="s">
        <v>15273</v>
      </c>
      <c r="W2773" s="24" t="s">
        <v>15274</v>
      </c>
      <c r="X2773" s="24" t="s">
        <v>15275</v>
      </c>
      <c r="Y2773" s="24" t="s">
        <v>15276</v>
      </c>
      <c r="Z2773" s="24" t="s">
        <v>117</v>
      </c>
      <c r="AA2773" s="24">
        <v>3125839936</v>
      </c>
      <c r="AB2773" s="24" t="s">
        <v>101</v>
      </c>
      <c r="AC2773" s="24" t="s">
        <v>83</v>
      </c>
      <c r="AD2773" s="24" t="e">
        <v>#REF!</v>
      </c>
      <c r="AE2773" s="26" t="s">
        <v>183</v>
      </c>
      <c r="AF2773" s="26"/>
      <c r="AG2773" s="26" t="s">
        <v>75</v>
      </c>
      <c r="AH2773" s="27" t="s">
        <v>955</v>
      </c>
      <c r="AI2773" s="27" t="s">
        <v>11667</v>
      </c>
      <c r="AJ2773" s="27" t="s">
        <v>6347</v>
      </c>
      <c r="AK2773" s="24" t="s">
        <v>121</v>
      </c>
      <c r="AL2773" s="24" t="s">
        <v>7086</v>
      </c>
      <c r="AM2773" s="23">
        <v>44452</v>
      </c>
      <c r="AN2773" s="28">
        <v>1357200</v>
      </c>
      <c r="AO2773" s="28">
        <v>140606</v>
      </c>
      <c r="AP2773" s="24" t="s">
        <v>15277</v>
      </c>
      <c r="AQ2773" s="24">
        <v>0</v>
      </c>
      <c r="AR2773" s="24">
        <v>0</v>
      </c>
      <c r="AS2773" s="24">
        <v>0</v>
      </c>
      <c r="AT2773" s="24">
        <v>0</v>
      </c>
      <c r="AU2773" s="24">
        <v>0</v>
      </c>
      <c r="AV2773" s="24">
        <v>0</v>
      </c>
      <c r="AW2773" s="24">
        <v>0</v>
      </c>
      <c r="AX2773" s="24">
        <v>0</v>
      </c>
      <c r="AY2773" s="24">
        <v>0</v>
      </c>
      <c r="AZ2773" s="24">
        <v>0</v>
      </c>
      <c r="BA2773" s="24">
        <v>0</v>
      </c>
      <c r="BB2773" s="24">
        <v>0</v>
      </c>
      <c r="BC2773" s="24">
        <v>0</v>
      </c>
      <c r="BD2773" s="24">
        <v>0</v>
      </c>
      <c r="BE2773" s="24">
        <v>0</v>
      </c>
      <c r="BF2773" s="23"/>
      <c r="BG2773" s="23"/>
      <c r="BH2773" s="23" t="s">
        <v>75</v>
      </c>
      <c r="BI2773" s="26">
        <v>0</v>
      </c>
      <c r="BJ2773" s="26">
        <v>0</v>
      </c>
      <c r="BK2773" s="29">
        <v>0</v>
      </c>
      <c r="BL2773" s="24" t="s">
        <v>91</v>
      </c>
      <c r="BM2773" s="22" t="str">
        <f ca="1">+IF(Tabla1[[#This Row],[FECHA INGRESO]]&gt;=44986,IF((TODAY()-Tabla1[[#This Row],[FECHA INGRESO]])&gt;=50,"ALERTA","TODAVÍA FALTA"),"N/A")</f>
        <v>N/A</v>
      </c>
      <c r="BN2773" s="7" t="str">
        <f>IFERROR((_xlfn.DAYS(Tabla1[[#This Row],[FECHA INGRESO]],Tabla1[[#This Row],[FECHA RETIRO]]))/30,"")</f>
        <v/>
      </c>
    </row>
    <row r="2774" spans="1:66" x14ac:dyDescent="0.35">
      <c r="A2774" s="21">
        <v>1024588871</v>
      </c>
      <c r="B2774" s="22" t="s">
        <v>14868</v>
      </c>
      <c r="C2774" s="23">
        <v>44455</v>
      </c>
      <c r="D2774" s="23" t="s">
        <v>93</v>
      </c>
      <c r="E2774" s="24" t="s">
        <v>94</v>
      </c>
      <c r="F2774" s="23" t="s">
        <v>70</v>
      </c>
      <c r="G2774" s="24"/>
      <c r="H2774" s="24">
        <v>24107080299</v>
      </c>
      <c r="I2774" s="24" t="s">
        <v>95</v>
      </c>
      <c r="J2774" s="24">
        <f>DATEDIF(Tabla1[[#This Row],[FECHA DE NACIMIENTO]],Tabla1[[#This Row],[FECHA ACTUAL]],"Y")</f>
        <v>25</v>
      </c>
      <c r="K2774" s="24" t="s">
        <v>73</v>
      </c>
      <c r="L2774" s="24" t="s">
        <v>234</v>
      </c>
      <c r="M2774" s="24">
        <v>1</v>
      </c>
      <c r="N2774" s="24">
        <v>1</v>
      </c>
      <c r="O2774" s="24">
        <v>1</v>
      </c>
      <c r="P2774" s="24" t="s">
        <v>101</v>
      </c>
      <c r="Q2774" s="23">
        <v>35877</v>
      </c>
      <c r="R2774" s="24" t="s">
        <v>76</v>
      </c>
      <c r="S2774" s="25">
        <v>45119</v>
      </c>
      <c r="T2774" s="24"/>
      <c r="U2774" s="24">
        <v>3102428659</v>
      </c>
      <c r="V2774" s="33" t="s">
        <v>14869</v>
      </c>
      <c r="W2774" s="24" t="s">
        <v>14870</v>
      </c>
      <c r="X2774" s="24" t="s">
        <v>15278</v>
      </c>
      <c r="Y2774" s="24" t="s">
        <v>15279</v>
      </c>
      <c r="Z2774" s="24" t="s">
        <v>82</v>
      </c>
      <c r="AA2774" s="24">
        <v>3134696455</v>
      </c>
      <c r="AB2774" s="24" t="s">
        <v>101</v>
      </c>
      <c r="AC2774" s="24" t="s">
        <v>101</v>
      </c>
      <c r="AD2774" s="24" t="e">
        <v>#REF!</v>
      </c>
      <c r="AE2774" s="26" t="s">
        <v>183</v>
      </c>
      <c r="AF2774" s="26" t="s">
        <v>15280</v>
      </c>
      <c r="AG2774" s="26" t="s">
        <v>75</v>
      </c>
      <c r="AH2774" s="27" t="s">
        <v>184</v>
      </c>
      <c r="AI2774" s="27" t="s">
        <v>5470</v>
      </c>
      <c r="AJ2774" s="27" t="s">
        <v>5470</v>
      </c>
      <c r="AK2774" s="24" t="s">
        <v>121</v>
      </c>
      <c r="AL2774" s="24" t="s">
        <v>7086</v>
      </c>
      <c r="AM2774" s="23">
        <v>44455</v>
      </c>
      <c r="AN2774" s="28">
        <v>1000000</v>
      </c>
      <c r="AO2774" s="28">
        <v>117172</v>
      </c>
      <c r="AP2774" s="24">
        <v>0</v>
      </c>
      <c r="AQ2774" s="24">
        <v>0</v>
      </c>
      <c r="AR2774" s="24">
        <v>0</v>
      </c>
      <c r="AS2774" s="24">
        <v>0</v>
      </c>
      <c r="AT2774" s="24">
        <v>0</v>
      </c>
      <c r="AU2774" s="24">
        <v>0</v>
      </c>
      <c r="AV2774" s="24">
        <v>0</v>
      </c>
      <c r="AW2774" s="24">
        <v>0</v>
      </c>
      <c r="AX2774" s="24">
        <v>0</v>
      </c>
      <c r="AY2774" s="24">
        <v>0</v>
      </c>
      <c r="AZ2774" s="24" t="s">
        <v>15281</v>
      </c>
      <c r="BA2774" s="24">
        <v>0</v>
      </c>
      <c r="BB2774" s="24">
        <v>0</v>
      </c>
      <c r="BC2774" s="24">
        <v>0</v>
      </c>
      <c r="BD2774" s="24">
        <v>0</v>
      </c>
      <c r="BE2774" s="24">
        <v>0</v>
      </c>
      <c r="BF2774" s="23"/>
      <c r="BG2774" s="23"/>
      <c r="BH2774" s="23">
        <v>44615</v>
      </c>
      <c r="BI2774" s="26" t="s">
        <v>466</v>
      </c>
      <c r="BJ2774" s="26" t="s">
        <v>941</v>
      </c>
      <c r="BK2774" s="29">
        <v>0</v>
      </c>
      <c r="BL2774" s="24" t="s">
        <v>129</v>
      </c>
      <c r="BM2774" s="22" t="str">
        <f ca="1">+IF(Tabla1[[#This Row],[FECHA INGRESO]]&gt;=44986,IF((TODAY()-Tabla1[[#This Row],[FECHA INGRESO]])&gt;=50,"ALERTA","TODAVÍA FALTA"),"N/A")</f>
        <v>N/A</v>
      </c>
      <c r="BN2774" s="7">
        <f>IFERROR((_xlfn.DAYS(Tabla1[[#This Row],[FECHA INGRESO]],Tabla1[[#This Row],[FECHA RETIRO]]))/30,"")</f>
        <v>-5.333333333333333</v>
      </c>
    </row>
    <row r="2775" spans="1:66" x14ac:dyDescent="0.35">
      <c r="A2775" s="64">
        <v>1010128632</v>
      </c>
      <c r="B2775" s="22" t="s">
        <v>15282</v>
      </c>
      <c r="C2775" s="23">
        <v>44455</v>
      </c>
      <c r="D2775" s="23" t="s">
        <v>157</v>
      </c>
      <c r="E2775" s="23" t="s">
        <v>111</v>
      </c>
      <c r="F2775" s="23" t="s">
        <v>70</v>
      </c>
      <c r="G2775" s="24"/>
      <c r="H2775" s="24">
        <v>24108448045</v>
      </c>
      <c r="I2775" s="24" t="s">
        <v>95</v>
      </c>
      <c r="J2775" s="24">
        <f>DATEDIF(Tabla1[[#This Row],[FECHA DE NACIMIENTO]],Tabla1[[#This Row],[FECHA ACTUAL]],"Y")</f>
        <v>23</v>
      </c>
      <c r="K2775" s="24" t="s">
        <v>73</v>
      </c>
      <c r="L2775" s="24" t="s">
        <v>112</v>
      </c>
      <c r="M2775" s="24">
        <v>0</v>
      </c>
      <c r="N2775" s="24">
        <v>2</v>
      </c>
      <c r="O2775" s="24">
        <v>2</v>
      </c>
      <c r="P2775" s="24" t="s">
        <v>101</v>
      </c>
      <c r="Q2775" s="23">
        <v>36586</v>
      </c>
      <c r="R2775" s="24" t="s">
        <v>76</v>
      </c>
      <c r="S2775" s="25">
        <v>45119</v>
      </c>
      <c r="T2775" s="24"/>
      <c r="U2775" s="24">
        <v>3118583142</v>
      </c>
      <c r="V2775" s="33" t="s">
        <v>15283</v>
      </c>
      <c r="W2775" s="24" t="s">
        <v>15284</v>
      </c>
      <c r="X2775" s="24" t="s">
        <v>3031</v>
      </c>
      <c r="Y2775" s="24" t="s">
        <v>15285</v>
      </c>
      <c r="Z2775" s="24" t="s">
        <v>117</v>
      </c>
      <c r="AA2775" s="24">
        <v>3138940480</v>
      </c>
      <c r="AB2775" s="24" t="s">
        <v>101</v>
      </c>
      <c r="AC2775" s="24" t="s">
        <v>101</v>
      </c>
      <c r="AD2775" s="24" t="e">
        <v>#REF!</v>
      </c>
      <c r="AE2775" s="26" t="s">
        <v>183</v>
      </c>
      <c r="AF2775" s="26" t="s">
        <v>103</v>
      </c>
      <c r="AG2775" s="26" t="s">
        <v>75</v>
      </c>
      <c r="AH2775" s="27" t="s">
        <v>311</v>
      </c>
      <c r="AI2775" s="27" t="s">
        <v>1432</v>
      </c>
      <c r="AJ2775" s="27" t="s">
        <v>1432</v>
      </c>
      <c r="AK2775" s="24" t="s">
        <v>89</v>
      </c>
      <c r="AL2775" s="24" t="s">
        <v>7086</v>
      </c>
      <c r="AM2775" s="23">
        <v>44455</v>
      </c>
      <c r="AN2775" s="28">
        <v>1216792</v>
      </c>
      <c r="AO2775" s="28">
        <v>140606</v>
      </c>
      <c r="AP2775" s="24" t="s">
        <v>15286</v>
      </c>
      <c r="AQ2775" s="24">
        <v>0</v>
      </c>
      <c r="AR2775" s="24">
        <v>0</v>
      </c>
      <c r="AS2775" s="24">
        <v>0</v>
      </c>
      <c r="AT2775" s="24">
        <v>0</v>
      </c>
      <c r="AU2775" s="24">
        <v>0</v>
      </c>
      <c r="AV2775" s="24">
        <v>0</v>
      </c>
      <c r="AW2775" s="24">
        <v>0</v>
      </c>
      <c r="AX2775" s="24">
        <v>0</v>
      </c>
      <c r="AY2775" s="24">
        <v>0</v>
      </c>
      <c r="AZ2775" s="24">
        <v>0</v>
      </c>
      <c r="BA2775" s="24">
        <v>0</v>
      </c>
      <c r="BB2775" s="24">
        <v>0</v>
      </c>
      <c r="BC2775" s="24">
        <v>0</v>
      </c>
      <c r="BD2775" s="24">
        <v>0</v>
      </c>
      <c r="BE2775" s="24">
        <v>0</v>
      </c>
      <c r="BF2775" s="23"/>
      <c r="BG2775" s="23"/>
      <c r="BH2775" s="23" t="s">
        <v>75</v>
      </c>
      <c r="BI2775" s="26">
        <v>0</v>
      </c>
      <c r="BJ2775" s="26">
        <v>0</v>
      </c>
      <c r="BK2775" s="29">
        <v>0</v>
      </c>
      <c r="BL2775" s="24" t="s">
        <v>91</v>
      </c>
      <c r="BM2775" s="22" t="str">
        <f ca="1">+IF(Tabla1[[#This Row],[FECHA INGRESO]]&gt;=44986,IF((TODAY()-Tabla1[[#This Row],[FECHA INGRESO]])&gt;=50,"ALERTA","TODAVÍA FALTA"),"N/A")</f>
        <v>N/A</v>
      </c>
      <c r="BN2775" s="7" t="str">
        <f>IFERROR((_xlfn.DAYS(Tabla1[[#This Row],[FECHA INGRESO]],Tabla1[[#This Row],[FECHA RETIRO]]))/30,"")</f>
        <v/>
      </c>
    </row>
    <row r="2776" spans="1:66" x14ac:dyDescent="0.35">
      <c r="A2776" s="34">
        <v>1023027605</v>
      </c>
      <c r="B2776" s="22" t="s">
        <v>15287</v>
      </c>
      <c r="C2776" s="23">
        <v>44459</v>
      </c>
      <c r="D2776" s="23" t="s">
        <v>131</v>
      </c>
      <c r="E2776" s="23" t="s">
        <v>111</v>
      </c>
      <c r="F2776" s="23" t="s">
        <v>70</v>
      </c>
      <c r="G2776" s="24"/>
      <c r="H2776" s="24">
        <v>24108508769</v>
      </c>
      <c r="I2776" s="24" t="s">
        <v>95</v>
      </c>
      <c r="J2776" s="24">
        <f>DATEDIF(Tabla1[[#This Row],[FECHA DE NACIMIENTO]],Tabla1[[#This Row],[FECHA ACTUAL]],"Y")</f>
        <v>25</v>
      </c>
      <c r="K2776" s="24" t="s">
        <v>73</v>
      </c>
      <c r="L2776" s="24" t="s">
        <v>112</v>
      </c>
      <c r="M2776" s="24">
        <v>0</v>
      </c>
      <c r="N2776" s="24">
        <v>0</v>
      </c>
      <c r="O2776" s="24">
        <v>2</v>
      </c>
      <c r="P2776" s="24" t="s">
        <v>101</v>
      </c>
      <c r="Q2776" s="23">
        <v>35865</v>
      </c>
      <c r="R2776" s="24" t="s">
        <v>76</v>
      </c>
      <c r="S2776" s="25">
        <v>45119</v>
      </c>
      <c r="T2776" s="24">
        <v>9283982</v>
      </c>
      <c r="U2776" s="24">
        <v>3115861025</v>
      </c>
      <c r="V2776" s="33" t="s">
        <v>15288</v>
      </c>
      <c r="W2776" s="24" t="s">
        <v>15289</v>
      </c>
      <c r="X2776" s="24" t="s">
        <v>15290</v>
      </c>
      <c r="Y2776" s="24" t="s">
        <v>15291</v>
      </c>
      <c r="Z2776" s="24" t="s">
        <v>117</v>
      </c>
      <c r="AA2776" s="24">
        <v>3138440289</v>
      </c>
      <c r="AB2776" s="24" t="s">
        <v>77</v>
      </c>
      <c r="AC2776" s="24" t="s">
        <v>77</v>
      </c>
      <c r="AD2776" s="24" t="s">
        <v>77</v>
      </c>
      <c r="AE2776" s="26" t="s">
        <v>194</v>
      </c>
      <c r="AF2776" s="26"/>
      <c r="AG2776" s="26"/>
      <c r="AH2776" s="27" t="s">
        <v>184</v>
      </c>
      <c r="AI2776" s="27" t="s">
        <v>5470</v>
      </c>
      <c r="AJ2776" s="27" t="s">
        <v>5470</v>
      </c>
      <c r="AK2776" s="24" t="s">
        <v>121</v>
      </c>
      <c r="AL2776" s="24" t="s">
        <v>7086</v>
      </c>
      <c r="AM2776" s="23">
        <v>44459</v>
      </c>
      <c r="AN2776" s="28">
        <v>908526</v>
      </c>
      <c r="AO2776" s="28">
        <v>106454</v>
      </c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>
        <v>0</v>
      </c>
      <c r="BE2776" s="24">
        <v>0</v>
      </c>
      <c r="BF2776" s="23"/>
      <c r="BG2776" s="23"/>
      <c r="BH2776" s="23">
        <v>44508</v>
      </c>
      <c r="BI2776" s="26" t="s">
        <v>466</v>
      </c>
      <c r="BJ2776" s="26" t="s">
        <v>467</v>
      </c>
      <c r="BK2776" s="29">
        <v>0</v>
      </c>
      <c r="BL2776" s="24" t="s">
        <v>129</v>
      </c>
      <c r="BM2776" s="22" t="str">
        <f ca="1">+IF(Tabla1[[#This Row],[FECHA INGRESO]]&gt;=44986,IF((TODAY()-Tabla1[[#This Row],[FECHA INGRESO]])&gt;=50,"ALERTA","TODAVÍA FALTA"),"N/A")</f>
        <v>N/A</v>
      </c>
      <c r="BN2776" s="7">
        <f>IFERROR((_xlfn.DAYS(Tabla1[[#This Row],[FECHA INGRESO]],Tabla1[[#This Row],[FECHA RETIRO]]))/30,"")</f>
        <v>-1.6333333333333333</v>
      </c>
    </row>
    <row r="2777" spans="1:66" x14ac:dyDescent="0.35">
      <c r="A2777" s="34">
        <v>1013610664</v>
      </c>
      <c r="B2777" s="22" t="s">
        <v>15292</v>
      </c>
      <c r="C2777" s="23">
        <v>44460</v>
      </c>
      <c r="D2777" s="23" t="s">
        <v>188</v>
      </c>
      <c r="E2777" s="23" t="s">
        <v>110</v>
      </c>
      <c r="F2777" s="23" t="s">
        <v>70</v>
      </c>
      <c r="G2777" s="24"/>
      <c r="H2777" s="24">
        <v>24078228605</v>
      </c>
      <c r="I2777" s="24" t="s">
        <v>72</v>
      </c>
      <c r="J2777" s="24">
        <f>DATEDIF(Tabla1[[#This Row],[FECHA DE NACIMIENTO]],Tabla1[[#This Row],[FECHA ACTUAL]],"Y")</f>
        <v>33</v>
      </c>
      <c r="K2777" s="24" t="s">
        <v>73</v>
      </c>
      <c r="L2777" s="24" t="s">
        <v>112</v>
      </c>
      <c r="M2777" s="24">
        <v>0</v>
      </c>
      <c r="N2777" s="24">
        <v>0</v>
      </c>
      <c r="O2777" s="24">
        <v>2</v>
      </c>
      <c r="P2777" s="24" t="s">
        <v>101</v>
      </c>
      <c r="Q2777" s="23">
        <v>32809</v>
      </c>
      <c r="R2777" s="24" t="s">
        <v>76</v>
      </c>
      <c r="S2777" s="25">
        <v>45119</v>
      </c>
      <c r="T2777" s="24"/>
      <c r="U2777" s="24">
        <v>3017884876</v>
      </c>
      <c r="V2777" s="33" t="s">
        <v>15293</v>
      </c>
      <c r="W2777" s="24" t="s">
        <v>15294</v>
      </c>
      <c r="X2777" s="24" t="s">
        <v>5499</v>
      </c>
      <c r="Y2777" s="24" t="s">
        <v>15295</v>
      </c>
      <c r="Z2777" s="24" t="s">
        <v>13967</v>
      </c>
      <c r="AA2777" s="24">
        <v>3102048256</v>
      </c>
      <c r="AB2777" s="24" t="s">
        <v>77</v>
      </c>
      <c r="AC2777" s="24" t="s">
        <v>77</v>
      </c>
      <c r="AD2777" s="24" t="s">
        <v>77</v>
      </c>
      <c r="AE2777" s="26" t="s">
        <v>151</v>
      </c>
      <c r="AF2777" s="26"/>
      <c r="AG2777" s="26"/>
      <c r="AH2777" s="27" t="s">
        <v>184</v>
      </c>
      <c r="AI2777" s="27" t="s">
        <v>120</v>
      </c>
      <c r="AJ2777" s="27" t="s">
        <v>120</v>
      </c>
      <c r="AK2777" s="24" t="s">
        <v>121</v>
      </c>
      <c r="AL2777" s="24" t="s">
        <v>7086</v>
      </c>
      <c r="AM2777" s="23">
        <v>44460</v>
      </c>
      <c r="AN2777" s="28">
        <v>908526</v>
      </c>
      <c r="AO2777" s="28">
        <v>106454</v>
      </c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  <c r="BD2777" s="24"/>
      <c r="BE2777" s="24"/>
      <c r="BF2777" s="23"/>
      <c r="BG2777" s="23"/>
      <c r="BH2777" s="23">
        <v>44476</v>
      </c>
      <c r="BI2777" s="26" t="s">
        <v>466</v>
      </c>
      <c r="BJ2777" s="26" t="s">
        <v>941</v>
      </c>
      <c r="BK2777" s="29">
        <v>0</v>
      </c>
      <c r="BL2777" s="24" t="s">
        <v>129</v>
      </c>
      <c r="BM2777" s="22" t="str">
        <f ca="1">+IF(Tabla1[[#This Row],[FECHA INGRESO]]&gt;=44986,IF((TODAY()-Tabla1[[#This Row],[FECHA INGRESO]])&gt;=50,"ALERTA","TODAVÍA FALTA"),"N/A")</f>
        <v>N/A</v>
      </c>
      <c r="BN2777" s="7">
        <f>IFERROR((_xlfn.DAYS(Tabla1[[#This Row],[FECHA INGRESO]],Tabla1[[#This Row],[FECHA RETIRO]]))/30,"")</f>
        <v>-0.53333333333333333</v>
      </c>
    </row>
    <row r="2778" spans="1:66" x14ac:dyDescent="0.35">
      <c r="A2778" s="34">
        <v>1069483830</v>
      </c>
      <c r="B2778" s="22" t="s">
        <v>15296</v>
      </c>
      <c r="C2778" s="23">
        <v>44460</v>
      </c>
      <c r="D2778" s="23" t="s">
        <v>582</v>
      </c>
      <c r="E2778" s="23" t="s">
        <v>69</v>
      </c>
      <c r="F2778" s="23" t="s">
        <v>70</v>
      </c>
      <c r="G2778" s="24"/>
      <c r="H2778" s="24">
        <v>24108559161</v>
      </c>
      <c r="I2778" s="24" t="s">
        <v>72</v>
      </c>
      <c r="J2778" s="24">
        <f>DATEDIF(Tabla1[[#This Row],[FECHA DE NACIMIENTO]],Tabla1[[#This Row],[FECHA ACTUAL]],"Y")</f>
        <v>32</v>
      </c>
      <c r="K2778" s="24" t="s">
        <v>96</v>
      </c>
      <c r="L2778" s="24" t="s">
        <v>112</v>
      </c>
      <c r="M2778" s="24">
        <v>0</v>
      </c>
      <c r="N2778" s="24">
        <v>0</v>
      </c>
      <c r="O2778" s="24">
        <v>3</v>
      </c>
      <c r="P2778" s="24" t="s">
        <v>101</v>
      </c>
      <c r="Q2778" s="23">
        <v>33191</v>
      </c>
      <c r="R2778" s="24" t="s">
        <v>5200</v>
      </c>
      <c r="S2778" s="25">
        <v>45119</v>
      </c>
      <c r="T2778" s="24"/>
      <c r="U2778" s="24">
        <v>3014745598</v>
      </c>
      <c r="V2778" s="33" t="s">
        <v>15297</v>
      </c>
      <c r="W2778" s="24" t="s">
        <v>15298</v>
      </c>
      <c r="X2778" s="24" t="s">
        <v>730</v>
      </c>
      <c r="Y2778" s="24" t="s">
        <v>15299</v>
      </c>
      <c r="Z2778" s="24" t="s">
        <v>14002</v>
      </c>
      <c r="AA2778" s="24">
        <v>3115606231</v>
      </c>
      <c r="AB2778" s="24" t="s">
        <v>77</v>
      </c>
      <c r="AC2778" s="24" t="s">
        <v>77</v>
      </c>
      <c r="AD2778" s="24" t="s">
        <v>77</v>
      </c>
      <c r="AE2778" s="26" t="s">
        <v>151</v>
      </c>
      <c r="AF2778" s="26"/>
      <c r="AG2778" s="26"/>
      <c r="AH2778" s="27" t="s">
        <v>10575</v>
      </c>
      <c r="AI2778" s="27" t="s">
        <v>363</v>
      </c>
      <c r="AJ2778" s="27" t="s">
        <v>15086</v>
      </c>
      <c r="AK2778" s="24" t="s">
        <v>121</v>
      </c>
      <c r="AL2778" s="24" t="s">
        <v>7086</v>
      </c>
      <c r="AM2778" s="23">
        <v>44460</v>
      </c>
      <c r="AN2778" s="28">
        <v>908526</v>
      </c>
      <c r="AO2778" s="28">
        <v>106454</v>
      </c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  <c r="BD2778" s="24">
        <v>0</v>
      </c>
      <c r="BE2778" s="24">
        <v>0</v>
      </c>
      <c r="BF2778" s="23"/>
      <c r="BG2778" s="23"/>
      <c r="BH2778" s="23">
        <v>44512</v>
      </c>
      <c r="BI2778" s="26" t="s">
        <v>466</v>
      </c>
      <c r="BJ2778" s="26" t="s">
        <v>941</v>
      </c>
      <c r="BK2778" s="29">
        <v>0</v>
      </c>
      <c r="BL2778" s="24" t="s">
        <v>129</v>
      </c>
      <c r="BM2778" s="22" t="str">
        <f ca="1">+IF(Tabla1[[#This Row],[FECHA INGRESO]]&gt;=44986,IF((TODAY()-Tabla1[[#This Row],[FECHA INGRESO]])&gt;=50,"ALERTA","TODAVÍA FALTA"),"N/A")</f>
        <v>N/A</v>
      </c>
      <c r="BN2778" s="7">
        <f>IFERROR((_xlfn.DAYS(Tabla1[[#This Row],[FECHA INGRESO]],Tabla1[[#This Row],[FECHA RETIRO]]))/30,"")</f>
        <v>-1.7333333333333334</v>
      </c>
    </row>
    <row r="2779" spans="1:66" x14ac:dyDescent="0.35">
      <c r="A2779" s="34">
        <v>1030687714</v>
      </c>
      <c r="B2779" s="22" t="s">
        <v>15300</v>
      </c>
      <c r="C2779" s="23">
        <v>44460</v>
      </c>
      <c r="D2779" s="23" t="s">
        <v>93</v>
      </c>
      <c r="E2779" s="23" t="s">
        <v>111</v>
      </c>
      <c r="F2779" s="23" t="s">
        <v>70</v>
      </c>
      <c r="G2779" s="24"/>
      <c r="H2779" s="24">
        <v>24108540073</v>
      </c>
      <c r="I2779" s="24" t="s">
        <v>95</v>
      </c>
      <c r="J2779" s="24">
        <f>DATEDIF(Tabla1[[#This Row],[FECHA DE NACIMIENTO]],Tabla1[[#This Row],[FECHA ACTUAL]],"Y")</f>
        <v>25</v>
      </c>
      <c r="K2779" s="24" t="s">
        <v>73</v>
      </c>
      <c r="L2779" s="24" t="s">
        <v>234</v>
      </c>
      <c r="M2779" s="24">
        <v>1</v>
      </c>
      <c r="N2779" s="24">
        <v>1</v>
      </c>
      <c r="O2779" s="24">
        <v>1</v>
      </c>
      <c r="P2779" s="24" t="s">
        <v>101</v>
      </c>
      <c r="Q2779" s="23">
        <v>35942</v>
      </c>
      <c r="R2779" s="24" t="s">
        <v>76</v>
      </c>
      <c r="S2779" s="25">
        <v>45119</v>
      </c>
      <c r="T2779" s="24"/>
      <c r="U2779" s="24">
        <v>3138208249</v>
      </c>
      <c r="V2779" s="33" t="s">
        <v>15301</v>
      </c>
      <c r="W2779" s="24" t="s">
        <v>15302</v>
      </c>
      <c r="X2779" s="24" t="s">
        <v>8359</v>
      </c>
      <c r="Y2779" s="24" t="s">
        <v>15303</v>
      </c>
      <c r="Z2779" s="24" t="s">
        <v>14169</v>
      </c>
      <c r="AA2779" s="24">
        <v>3213261913</v>
      </c>
      <c r="AB2779" s="24" t="s">
        <v>101</v>
      </c>
      <c r="AC2779" s="24" t="s">
        <v>83</v>
      </c>
      <c r="AD2779" s="24" t="e">
        <v>#REF!</v>
      </c>
      <c r="AE2779" s="26" t="s">
        <v>183</v>
      </c>
      <c r="AF2779" s="26" t="s">
        <v>15304</v>
      </c>
      <c r="AG2779" s="26"/>
      <c r="AH2779" s="27" t="s">
        <v>184</v>
      </c>
      <c r="AI2779" s="27" t="s">
        <v>487</v>
      </c>
      <c r="AJ2779" s="27" t="s">
        <v>487</v>
      </c>
      <c r="AK2779" s="24" t="s">
        <v>121</v>
      </c>
      <c r="AL2779" s="24" t="s">
        <v>7086</v>
      </c>
      <c r="AM2779" s="23">
        <v>44460</v>
      </c>
      <c r="AN2779" s="28">
        <v>1000000</v>
      </c>
      <c r="AO2779" s="28">
        <v>117172</v>
      </c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>
        <v>0</v>
      </c>
      <c r="BE2779" s="24">
        <v>0</v>
      </c>
      <c r="BF2779" s="23"/>
      <c r="BG2779" s="23"/>
      <c r="BH2779" s="23">
        <v>44600</v>
      </c>
      <c r="BI2779" s="26" t="s">
        <v>127</v>
      </c>
      <c r="BJ2779" s="26" t="s">
        <v>1434</v>
      </c>
      <c r="BK2779" s="29">
        <v>0</v>
      </c>
      <c r="BL2779" s="24" t="s">
        <v>129</v>
      </c>
      <c r="BM2779" s="22" t="str">
        <f ca="1">+IF(Tabla1[[#This Row],[FECHA INGRESO]]&gt;=44986,IF((TODAY()-Tabla1[[#This Row],[FECHA INGRESO]])&gt;=50,"ALERTA","TODAVÍA FALTA"),"N/A")</f>
        <v>N/A</v>
      </c>
      <c r="BN2779" s="7">
        <f>IFERROR((_xlfn.DAYS(Tabla1[[#This Row],[FECHA INGRESO]],Tabla1[[#This Row],[FECHA RETIRO]]))/30,"")</f>
        <v>-4.666666666666667</v>
      </c>
    </row>
    <row r="2780" spans="1:66" x14ac:dyDescent="0.35">
      <c r="A2780" s="34">
        <v>1075242462</v>
      </c>
      <c r="B2780" s="22" t="s">
        <v>15305</v>
      </c>
      <c r="C2780" s="23">
        <v>44460</v>
      </c>
      <c r="D2780" s="23" t="s">
        <v>131</v>
      </c>
      <c r="E2780" s="23" t="s">
        <v>110</v>
      </c>
      <c r="F2780" s="23" t="s">
        <v>70</v>
      </c>
      <c r="G2780" s="24"/>
      <c r="H2780" s="24">
        <v>24108551237</v>
      </c>
      <c r="I2780" s="24" t="s">
        <v>95</v>
      </c>
      <c r="J2780" s="24">
        <f>DATEDIF(Tabla1[[#This Row],[FECHA DE NACIMIENTO]],Tabla1[[#This Row],[FECHA ACTUAL]],"Y")</f>
        <v>33</v>
      </c>
      <c r="K2780" s="24" t="s">
        <v>73</v>
      </c>
      <c r="L2780" s="24" t="s">
        <v>112</v>
      </c>
      <c r="M2780" s="24">
        <v>1</v>
      </c>
      <c r="N2780" s="24">
        <v>1</v>
      </c>
      <c r="O2780" s="24">
        <v>3</v>
      </c>
      <c r="P2780" s="24" t="s">
        <v>101</v>
      </c>
      <c r="Q2780" s="23">
        <v>32916</v>
      </c>
      <c r="R2780" s="24" t="s">
        <v>3821</v>
      </c>
      <c r="S2780" s="25">
        <v>45119</v>
      </c>
      <c r="T2780" s="24"/>
      <c r="U2780" s="24">
        <v>3142841185</v>
      </c>
      <c r="V2780" s="33" t="s">
        <v>15306</v>
      </c>
      <c r="W2780" s="24" t="s">
        <v>15307</v>
      </c>
      <c r="X2780" s="24" t="s">
        <v>15308</v>
      </c>
      <c r="Y2780" s="24" t="s">
        <v>15309</v>
      </c>
      <c r="Z2780" s="24" t="s">
        <v>15310</v>
      </c>
      <c r="AA2780" s="24">
        <v>3023601531</v>
      </c>
      <c r="AB2780" s="24" t="s">
        <v>101</v>
      </c>
      <c r="AC2780" s="24" t="s">
        <v>83</v>
      </c>
      <c r="AD2780" s="24" t="e">
        <v>#REF!</v>
      </c>
      <c r="AE2780" s="26" t="s">
        <v>102</v>
      </c>
      <c r="AF2780" s="26" t="s">
        <v>15311</v>
      </c>
      <c r="AG2780" s="26"/>
      <c r="AH2780" s="27" t="s">
        <v>184</v>
      </c>
      <c r="AI2780" s="27" t="s">
        <v>487</v>
      </c>
      <c r="AJ2780" s="27" t="s">
        <v>487</v>
      </c>
      <c r="AK2780" s="24" t="s">
        <v>121</v>
      </c>
      <c r="AL2780" s="24" t="s">
        <v>7086</v>
      </c>
      <c r="AM2780" s="23">
        <v>44460</v>
      </c>
      <c r="AN2780" s="28">
        <v>1000000</v>
      </c>
      <c r="AO2780" s="28">
        <v>117172</v>
      </c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>
        <v>0</v>
      </c>
      <c r="BE2780" s="24">
        <v>0</v>
      </c>
      <c r="BF2780" s="23"/>
      <c r="BG2780" s="23"/>
      <c r="BH2780" s="23">
        <v>44567</v>
      </c>
      <c r="BI2780" s="26" t="s">
        <v>127</v>
      </c>
      <c r="BJ2780" s="26" t="s">
        <v>1434</v>
      </c>
      <c r="BK2780" s="29">
        <v>0</v>
      </c>
      <c r="BL2780" s="24" t="s">
        <v>129</v>
      </c>
      <c r="BM2780" s="22" t="str">
        <f ca="1">+IF(Tabla1[[#This Row],[FECHA INGRESO]]&gt;=44986,IF((TODAY()-Tabla1[[#This Row],[FECHA INGRESO]])&gt;=50,"ALERTA","TODAVÍA FALTA"),"N/A")</f>
        <v>N/A</v>
      </c>
      <c r="BN2780" s="7">
        <f>IFERROR((_xlfn.DAYS(Tabla1[[#This Row],[FECHA INGRESO]],Tabla1[[#This Row],[FECHA RETIRO]]))/30,"")</f>
        <v>-3.5666666666666669</v>
      </c>
    </row>
    <row r="2781" spans="1:66" x14ac:dyDescent="0.35">
      <c r="A2781" s="34">
        <v>1053340404</v>
      </c>
      <c r="B2781" s="22" t="s">
        <v>15312</v>
      </c>
      <c r="C2781" s="23">
        <v>44460</v>
      </c>
      <c r="D2781" s="23" t="s">
        <v>266</v>
      </c>
      <c r="E2781" s="24" t="s">
        <v>94</v>
      </c>
      <c r="F2781" s="23" t="s">
        <v>70</v>
      </c>
      <c r="G2781" s="24"/>
      <c r="H2781" s="24">
        <v>24108557709</v>
      </c>
      <c r="I2781" s="24" t="s">
        <v>95</v>
      </c>
      <c r="J2781" s="24">
        <f>DATEDIF(Tabla1[[#This Row],[FECHA DE NACIMIENTO]],Tabla1[[#This Row],[FECHA ACTUAL]],"Y")</f>
        <v>30</v>
      </c>
      <c r="K2781" s="24" t="s">
        <v>96</v>
      </c>
      <c r="L2781" s="24" t="s">
        <v>112</v>
      </c>
      <c r="M2781" s="24">
        <v>2</v>
      </c>
      <c r="N2781" s="24">
        <v>2</v>
      </c>
      <c r="O2781" s="24">
        <v>3</v>
      </c>
      <c r="P2781" s="24" t="s">
        <v>101</v>
      </c>
      <c r="Q2781" s="23">
        <v>33939</v>
      </c>
      <c r="R2781" s="24" t="s">
        <v>2551</v>
      </c>
      <c r="S2781" s="25">
        <v>45119</v>
      </c>
      <c r="T2781" s="24"/>
      <c r="U2781" s="24">
        <v>3233202339</v>
      </c>
      <c r="V2781" s="33" t="s">
        <v>15313</v>
      </c>
      <c r="W2781" s="24" t="s">
        <v>15314</v>
      </c>
      <c r="X2781" s="24" t="s">
        <v>10316</v>
      </c>
      <c r="Y2781" s="24" t="s">
        <v>15315</v>
      </c>
      <c r="Z2781" s="24" t="s">
        <v>117</v>
      </c>
      <c r="AA2781" s="24">
        <v>3125870446</v>
      </c>
      <c r="AB2781" s="24" t="s">
        <v>77</v>
      </c>
      <c r="AC2781" s="24" t="s">
        <v>77</v>
      </c>
      <c r="AD2781" s="24" t="s">
        <v>77</v>
      </c>
      <c r="AE2781" s="26" t="s">
        <v>151</v>
      </c>
      <c r="AF2781" s="26"/>
      <c r="AG2781" s="26"/>
      <c r="AH2781" s="27" t="s">
        <v>184</v>
      </c>
      <c r="AI2781" s="27" t="s">
        <v>5470</v>
      </c>
      <c r="AJ2781" s="27" t="s">
        <v>5470</v>
      </c>
      <c r="AK2781" s="24" t="s">
        <v>121</v>
      </c>
      <c r="AL2781" s="24" t="s">
        <v>7086</v>
      </c>
      <c r="AM2781" s="23">
        <v>44460</v>
      </c>
      <c r="AN2781" s="28">
        <v>908526</v>
      </c>
      <c r="AO2781" s="28">
        <v>106454</v>
      </c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  <c r="BD2781" s="24">
        <v>0</v>
      </c>
      <c r="BE2781" s="24">
        <v>0</v>
      </c>
      <c r="BF2781" s="23"/>
      <c r="BG2781" s="23"/>
      <c r="BH2781" s="23">
        <v>44519</v>
      </c>
      <c r="BI2781" s="26" t="s">
        <v>10014</v>
      </c>
      <c r="BJ2781" s="26" t="s">
        <v>14134</v>
      </c>
      <c r="BK2781" s="29">
        <v>0</v>
      </c>
      <c r="BL2781" s="24" t="s">
        <v>129</v>
      </c>
      <c r="BM2781" s="22" t="str">
        <f ca="1">+IF(Tabla1[[#This Row],[FECHA INGRESO]]&gt;=44986,IF((TODAY()-Tabla1[[#This Row],[FECHA INGRESO]])&gt;=50,"ALERTA","TODAVÍA FALTA"),"N/A")</f>
        <v>N/A</v>
      </c>
      <c r="BN2781" s="7">
        <f>IFERROR((_xlfn.DAYS(Tabla1[[#This Row],[FECHA INGRESO]],Tabla1[[#This Row],[FECHA RETIRO]]))/30,"")</f>
        <v>-1.9666666666666666</v>
      </c>
    </row>
    <row r="2782" spans="1:66" x14ac:dyDescent="0.35">
      <c r="A2782" s="21">
        <v>1013671408</v>
      </c>
      <c r="B2782" s="22" t="s">
        <v>15316</v>
      </c>
      <c r="C2782" s="23">
        <v>44460</v>
      </c>
      <c r="D2782" s="23" t="s">
        <v>266</v>
      </c>
      <c r="E2782" s="23" t="s">
        <v>111</v>
      </c>
      <c r="F2782" s="23" t="s">
        <v>70</v>
      </c>
      <c r="G2782" s="24"/>
      <c r="H2782" s="24">
        <v>24108555114</v>
      </c>
      <c r="I2782" s="24" t="s">
        <v>72</v>
      </c>
      <c r="J2782" s="24">
        <f>DATEDIF(Tabla1[[#This Row],[FECHA DE NACIMIENTO]],Tabla1[[#This Row],[FECHA ACTUAL]],"Y")</f>
        <v>26</v>
      </c>
      <c r="K2782" s="24" t="s">
        <v>73</v>
      </c>
      <c r="L2782" s="24" t="s">
        <v>112</v>
      </c>
      <c r="M2782" s="24">
        <v>0</v>
      </c>
      <c r="N2782" s="24">
        <v>0</v>
      </c>
      <c r="O2782" s="24">
        <v>3</v>
      </c>
      <c r="P2782" s="24" t="s">
        <v>101</v>
      </c>
      <c r="Q2782" s="23">
        <v>35417</v>
      </c>
      <c r="R2782" s="24" t="s">
        <v>76</v>
      </c>
      <c r="S2782" s="25">
        <v>45119</v>
      </c>
      <c r="T2782" s="24"/>
      <c r="U2782" s="24">
        <v>3043543205</v>
      </c>
      <c r="V2782" s="33" t="s">
        <v>15317</v>
      </c>
      <c r="W2782" s="24" t="s">
        <v>15318</v>
      </c>
      <c r="X2782" s="24" t="s">
        <v>15319</v>
      </c>
      <c r="Y2782" s="24" t="s">
        <v>15320</v>
      </c>
      <c r="Z2782" s="24" t="s">
        <v>117</v>
      </c>
      <c r="AA2782" s="24">
        <v>3203543139</v>
      </c>
      <c r="AB2782" s="24" t="s">
        <v>101</v>
      </c>
      <c r="AC2782" s="24" t="s">
        <v>83</v>
      </c>
      <c r="AD2782" s="24" t="e">
        <v>#REF!</v>
      </c>
      <c r="AE2782" s="26" t="s">
        <v>151</v>
      </c>
      <c r="AF2782" s="26"/>
      <c r="AG2782" s="26">
        <v>0</v>
      </c>
      <c r="AH2782" s="27" t="s">
        <v>184</v>
      </c>
      <c r="AI2782" s="27" t="s">
        <v>11667</v>
      </c>
      <c r="AJ2782" s="27" t="s">
        <v>6347</v>
      </c>
      <c r="AK2782" s="24" t="s">
        <v>121</v>
      </c>
      <c r="AL2782" s="24" t="s">
        <v>7086</v>
      </c>
      <c r="AM2782" s="23">
        <v>44460</v>
      </c>
      <c r="AN2782" s="28">
        <v>1000000</v>
      </c>
      <c r="AO2782" s="28">
        <v>117172</v>
      </c>
      <c r="AP2782" s="24" t="s">
        <v>15321</v>
      </c>
      <c r="AQ2782" s="24">
        <v>0</v>
      </c>
      <c r="AR2782" s="24">
        <v>0</v>
      </c>
      <c r="AS2782" s="24">
        <v>0</v>
      </c>
      <c r="AT2782" s="24">
        <v>0</v>
      </c>
      <c r="AU2782" s="24">
        <v>0</v>
      </c>
      <c r="AV2782" s="24">
        <v>0</v>
      </c>
      <c r="AW2782" s="24">
        <v>0</v>
      </c>
      <c r="AX2782" s="24">
        <v>0</v>
      </c>
      <c r="AY2782" s="24">
        <v>0</v>
      </c>
      <c r="AZ2782" s="24">
        <v>0</v>
      </c>
      <c r="BA2782" s="24">
        <v>0</v>
      </c>
      <c r="BB2782" s="24">
        <v>0</v>
      </c>
      <c r="BC2782" s="24">
        <v>0</v>
      </c>
      <c r="BD2782" s="24">
        <v>0</v>
      </c>
      <c r="BE2782" s="24">
        <v>0</v>
      </c>
      <c r="BF2782" s="23"/>
      <c r="BG2782" s="23"/>
      <c r="BH2782" s="23">
        <v>44677</v>
      </c>
      <c r="BI2782" s="26" t="s">
        <v>466</v>
      </c>
      <c r="BJ2782" s="26" t="s">
        <v>3469</v>
      </c>
      <c r="BK2782" s="29">
        <v>0</v>
      </c>
      <c r="BL2782" s="24" t="s">
        <v>129</v>
      </c>
      <c r="BM2782" s="22" t="str">
        <f ca="1">+IF(Tabla1[[#This Row],[FECHA INGRESO]]&gt;=44986,IF((TODAY()-Tabla1[[#This Row],[FECHA INGRESO]])&gt;=50,"ALERTA","TODAVÍA FALTA"),"N/A")</f>
        <v>N/A</v>
      </c>
      <c r="BN2782" s="7">
        <f>IFERROR((_xlfn.DAYS(Tabla1[[#This Row],[FECHA INGRESO]],Tabla1[[#This Row],[FECHA RETIRO]]))/30,"")</f>
        <v>-7.2333333333333334</v>
      </c>
    </row>
    <row r="2783" spans="1:66" x14ac:dyDescent="0.35">
      <c r="A2783" s="21">
        <v>1000986431</v>
      </c>
      <c r="B2783" s="22" t="s">
        <v>15322</v>
      </c>
      <c r="C2783" s="23">
        <v>44460</v>
      </c>
      <c r="D2783" s="23" t="s">
        <v>4008</v>
      </c>
      <c r="E2783" s="23" t="s">
        <v>111</v>
      </c>
      <c r="F2783" s="23" t="s">
        <v>70</v>
      </c>
      <c r="G2783" s="24"/>
      <c r="H2783" s="24">
        <v>24108558346</v>
      </c>
      <c r="I2783" s="24" t="s">
        <v>95</v>
      </c>
      <c r="J2783" s="24">
        <f>DATEDIF(Tabla1[[#This Row],[FECHA DE NACIMIENTO]],Tabla1[[#This Row],[FECHA ACTUAL]],"Y")</f>
        <v>23</v>
      </c>
      <c r="K2783" s="24" t="s">
        <v>73</v>
      </c>
      <c r="L2783" s="24" t="s">
        <v>112</v>
      </c>
      <c r="M2783" s="24">
        <v>2</v>
      </c>
      <c r="N2783" s="24">
        <v>2</v>
      </c>
      <c r="O2783" s="24">
        <v>1</v>
      </c>
      <c r="P2783" s="24" t="s">
        <v>101</v>
      </c>
      <c r="Q2783" s="23">
        <v>36658</v>
      </c>
      <c r="R2783" s="24" t="s">
        <v>76</v>
      </c>
      <c r="S2783" s="25">
        <v>45119</v>
      </c>
      <c r="T2783" s="24"/>
      <c r="U2783" s="24">
        <v>3228633207</v>
      </c>
      <c r="V2783" s="33" t="s">
        <v>15323</v>
      </c>
      <c r="W2783" s="24" t="s">
        <v>15324</v>
      </c>
      <c r="X2783" s="24" t="s">
        <v>8169</v>
      </c>
      <c r="Y2783" s="24" t="s">
        <v>15325</v>
      </c>
      <c r="Z2783" s="24" t="s">
        <v>14169</v>
      </c>
      <c r="AA2783" s="24">
        <v>3025454256</v>
      </c>
      <c r="AB2783" s="24" t="s">
        <v>83</v>
      </c>
      <c r="AC2783" s="24" t="s">
        <v>83</v>
      </c>
      <c r="AD2783" s="24" t="e">
        <v>#REF!</v>
      </c>
      <c r="AE2783" s="26" t="s">
        <v>151</v>
      </c>
      <c r="AF2783" s="26"/>
      <c r="AG2783" s="26"/>
      <c r="AH2783" s="27" t="s">
        <v>184</v>
      </c>
      <c r="AI2783" s="27" t="s">
        <v>120</v>
      </c>
      <c r="AJ2783" s="27" t="s">
        <v>120</v>
      </c>
      <c r="AK2783" s="24" t="s">
        <v>121</v>
      </c>
      <c r="AL2783" s="24" t="s">
        <v>7086</v>
      </c>
      <c r="AM2783" s="23">
        <v>44460</v>
      </c>
      <c r="AN2783" s="28">
        <v>908526</v>
      </c>
      <c r="AO2783" s="28">
        <v>106454</v>
      </c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>
        <v>0</v>
      </c>
      <c r="BE2783" s="24">
        <v>0</v>
      </c>
      <c r="BF2783" s="23"/>
      <c r="BG2783" s="23"/>
      <c r="BH2783" s="23">
        <v>44561</v>
      </c>
      <c r="BI2783" s="26" t="s">
        <v>466</v>
      </c>
      <c r="BJ2783" s="26" t="s">
        <v>273</v>
      </c>
      <c r="BK2783" s="29">
        <v>0</v>
      </c>
      <c r="BL2783" s="24" t="s">
        <v>129</v>
      </c>
      <c r="BM2783" s="22" t="str">
        <f ca="1">+IF(Tabla1[[#This Row],[FECHA INGRESO]]&gt;=44986,IF((TODAY()-Tabla1[[#This Row],[FECHA INGRESO]])&gt;=50,"ALERTA","TODAVÍA FALTA"),"N/A")</f>
        <v>N/A</v>
      </c>
      <c r="BN2783" s="7">
        <f>IFERROR((_xlfn.DAYS(Tabla1[[#This Row],[FECHA INGRESO]],Tabla1[[#This Row],[FECHA RETIRO]]))/30,"")</f>
        <v>-3.3666666666666667</v>
      </c>
    </row>
    <row r="2784" spans="1:66" x14ac:dyDescent="0.35">
      <c r="A2784" s="21">
        <v>1098789659</v>
      </c>
      <c r="B2784" s="22" t="s">
        <v>15326</v>
      </c>
      <c r="C2784" s="23">
        <v>44464</v>
      </c>
      <c r="D2784" s="23" t="s">
        <v>131</v>
      </c>
      <c r="E2784" s="24" t="s">
        <v>94</v>
      </c>
      <c r="F2784" s="23" t="s">
        <v>94</v>
      </c>
      <c r="G2784" s="24"/>
      <c r="H2784" s="24">
        <v>24108599929</v>
      </c>
      <c r="I2784" s="24" t="s">
        <v>72</v>
      </c>
      <c r="J2784" s="24">
        <f>DATEDIF(Tabla1[[#This Row],[FECHA DE NACIMIENTO]],Tabla1[[#This Row],[FECHA ACTUAL]],"Y")</f>
        <v>26</v>
      </c>
      <c r="K2784" s="24" t="s">
        <v>73</v>
      </c>
      <c r="L2784" s="24" t="s">
        <v>112</v>
      </c>
      <c r="M2784" s="24">
        <v>0</v>
      </c>
      <c r="N2784" s="24">
        <v>0</v>
      </c>
      <c r="O2784" s="24">
        <v>2</v>
      </c>
      <c r="P2784" s="24" t="s">
        <v>101</v>
      </c>
      <c r="Q2784" s="23">
        <v>35348</v>
      </c>
      <c r="R2784" s="24" t="s">
        <v>3332</v>
      </c>
      <c r="S2784" s="25">
        <v>45119</v>
      </c>
      <c r="T2784" s="24">
        <v>6472860</v>
      </c>
      <c r="U2784" s="24">
        <v>3013467287</v>
      </c>
      <c r="V2784" s="33" t="s">
        <v>15327</v>
      </c>
      <c r="W2784" s="24" t="s">
        <v>15328</v>
      </c>
      <c r="X2784" s="24" t="s">
        <v>15329</v>
      </c>
      <c r="Y2784" s="24" t="s">
        <v>15330</v>
      </c>
      <c r="Z2784" s="24" t="s">
        <v>3224</v>
      </c>
      <c r="AA2784" s="24">
        <v>3017140213</v>
      </c>
      <c r="AB2784" s="24" t="s">
        <v>83</v>
      </c>
      <c r="AC2784" s="24" t="s">
        <v>101</v>
      </c>
      <c r="AD2784" s="24" t="e">
        <v>#REF!</v>
      </c>
      <c r="AE2784" s="26" t="s">
        <v>183</v>
      </c>
      <c r="AF2784" s="26" t="s">
        <v>553</v>
      </c>
      <c r="AG2784" s="26">
        <v>0</v>
      </c>
      <c r="AH2784" s="27" t="s">
        <v>474</v>
      </c>
      <c r="AI2784" s="27" t="s">
        <v>9573</v>
      </c>
      <c r="AJ2784" s="27" t="s">
        <v>9573</v>
      </c>
      <c r="AK2784" s="24" t="s">
        <v>121</v>
      </c>
      <c r="AL2784" s="24" t="s">
        <v>7086</v>
      </c>
      <c r="AM2784" s="23">
        <v>44463</v>
      </c>
      <c r="AN2784" s="28">
        <v>1160000</v>
      </c>
      <c r="AO2784" s="28">
        <v>140606</v>
      </c>
      <c r="AP2784" s="24">
        <v>0</v>
      </c>
      <c r="AQ2784" s="24">
        <v>0</v>
      </c>
      <c r="AR2784" s="24">
        <v>0</v>
      </c>
      <c r="AS2784" s="24">
        <v>0</v>
      </c>
      <c r="AT2784" s="24">
        <v>0</v>
      </c>
      <c r="AU2784" s="24">
        <v>0</v>
      </c>
      <c r="AV2784" s="24">
        <v>0</v>
      </c>
      <c r="AW2784" s="24">
        <v>0</v>
      </c>
      <c r="AX2784" s="24">
        <v>0</v>
      </c>
      <c r="AY2784" s="24">
        <v>0</v>
      </c>
      <c r="AZ2784" s="24">
        <v>0</v>
      </c>
      <c r="BA2784" s="24">
        <v>0</v>
      </c>
      <c r="BB2784" s="24">
        <v>0</v>
      </c>
      <c r="BC2784" s="24">
        <v>0</v>
      </c>
      <c r="BD2784" s="24">
        <v>0</v>
      </c>
      <c r="BE2784" s="24">
        <v>0</v>
      </c>
      <c r="BF2784" s="23"/>
      <c r="BG2784" s="23"/>
      <c r="BH2784" s="23" t="s">
        <v>75</v>
      </c>
      <c r="BI2784" s="26">
        <v>0</v>
      </c>
      <c r="BJ2784" s="26">
        <v>0</v>
      </c>
      <c r="BK2784" s="29">
        <v>0</v>
      </c>
      <c r="BL2784" s="24" t="s">
        <v>91</v>
      </c>
      <c r="BM2784" s="22" t="str">
        <f ca="1">+IF(Tabla1[[#This Row],[FECHA INGRESO]]&gt;=44986,IF((TODAY()-Tabla1[[#This Row],[FECHA INGRESO]])&gt;=50,"ALERTA","TODAVÍA FALTA"),"N/A")</f>
        <v>N/A</v>
      </c>
      <c r="BN2784" s="7" t="str">
        <f>IFERROR((_xlfn.DAYS(Tabla1[[#This Row],[FECHA INGRESO]],Tabla1[[#This Row],[FECHA RETIRO]]))/30,"")</f>
        <v/>
      </c>
    </row>
    <row r="2785" spans="1:66" x14ac:dyDescent="0.35">
      <c r="A2785" s="34">
        <v>1022431246</v>
      </c>
      <c r="B2785" s="22" t="s">
        <v>15331</v>
      </c>
      <c r="C2785" s="23">
        <v>44466</v>
      </c>
      <c r="D2785" s="23" t="s">
        <v>93</v>
      </c>
      <c r="E2785" s="24" t="s">
        <v>94</v>
      </c>
      <c r="F2785" s="23" t="s">
        <v>70</v>
      </c>
      <c r="G2785" s="24"/>
      <c r="H2785" s="24">
        <v>24108670486</v>
      </c>
      <c r="I2785" s="24" t="s">
        <v>95</v>
      </c>
      <c r="J2785" s="24">
        <f>DATEDIF(Tabla1[[#This Row],[FECHA DE NACIMIENTO]],Tabla1[[#This Row],[FECHA ACTUAL]],"Y")</f>
        <v>25</v>
      </c>
      <c r="K2785" s="24" t="s">
        <v>73</v>
      </c>
      <c r="L2785" s="24" t="s">
        <v>112</v>
      </c>
      <c r="M2785" s="24">
        <v>2</v>
      </c>
      <c r="N2785" s="24">
        <v>2</v>
      </c>
      <c r="O2785" s="24">
        <v>2</v>
      </c>
      <c r="P2785" s="24" t="s">
        <v>101</v>
      </c>
      <c r="Q2785" s="23">
        <v>35733</v>
      </c>
      <c r="R2785" s="24" t="s">
        <v>76</v>
      </c>
      <c r="S2785" s="25">
        <v>45119</v>
      </c>
      <c r="T2785" s="24"/>
      <c r="U2785" s="24">
        <v>3216156315</v>
      </c>
      <c r="V2785" s="33" t="s">
        <v>15332</v>
      </c>
      <c r="W2785" s="24" t="s">
        <v>15333</v>
      </c>
      <c r="X2785" s="24" t="s">
        <v>15334</v>
      </c>
      <c r="Y2785" s="24" t="s">
        <v>15335</v>
      </c>
      <c r="Z2785" s="24" t="s">
        <v>117</v>
      </c>
      <c r="AA2785" s="24">
        <v>3107833838</v>
      </c>
      <c r="AB2785" s="24" t="s">
        <v>77</v>
      </c>
      <c r="AC2785" s="24" t="s">
        <v>77</v>
      </c>
      <c r="AD2785" s="24" t="s">
        <v>77</v>
      </c>
      <c r="AE2785" s="26" t="s">
        <v>151</v>
      </c>
      <c r="AF2785" s="26"/>
      <c r="AG2785" s="26"/>
      <c r="AH2785" s="27" t="s">
        <v>3042</v>
      </c>
      <c r="AI2785" s="27" t="s">
        <v>461</v>
      </c>
      <c r="AJ2785" s="27" t="s">
        <v>461</v>
      </c>
      <c r="AK2785" s="24" t="s">
        <v>121</v>
      </c>
      <c r="AL2785" s="24" t="s">
        <v>7086</v>
      </c>
      <c r="AM2785" s="23">
        <v>44466</v>
      </c>
      <c r="AN2785" s="28">
        <v>908526</v>
      </c>
      <c r="AO2785" s="28">
        <v>106454</v>
      </c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>
        <v>0</v>
      </c>
      <c r="BE2785" s="24">
        <v>0</v>
      </c>
      <c r="BF2785" s="23"/>
      <c r="BG2785" s="23"/>
      <c r="BH2785" s="23">
        <v>44484</v>
      </c>
      <c r="BI2785" s="26" t="s">
        <v>466</v>
      </c>
      <c r="BJ2785" s="26" t="s">
        <v>941</v>
      </c>
      <c r="BK2785" s="29">
        <v>0</v>
      </c>
      <c r="BL2785" s="24" t="s">
        <v>129</v>
      </c>
      <c r="BM2785" s="22" t="str">
        <f ca="1">+IF(Tabla1[[#This Row],[FECHA INGRESO]]&gt;=44986,IF((TODAY()-Tabla1[[#This Row],[FECHA INGRESO]])&gt;=50,"ALERTA","TODAVÍA FALTA"),"N/A")</f>
        <v>N/A</v>
      </c>
      <c r="BN2785" s="7">
        <f>IFERROR((_xlfn.DAYS(Tabla1[[#This Row],[FECHA INGRESO]],Tabla1[[#This Row],[FECHA RETIRO]]))/30,"")</f>
        <v>-0.6</v>
      </c>
    </row>
    <row r="2786" spans="1:66" x14ac:dyDescent="0.35">
      <c r="A2786" s="34">
        <v>1012322404</v>
      </c>
      <c r="B2786" s="22" t="s">
        <v>15336</v>
      </c>
      <c r="C2786" s="23">
        <v>44466</v>
      </c>
      <c r="D2786" s="23" t="s">
        <v>266</v>
      </c>
      <c r="E2786" s="23" t="s">
        <v>69</v>
      </c>
      <c r="F2786" s="23" t="s">
        <v>94</v>
      </c>
      <c r="G2786" s="24"/>
      <c r="H2786" s="24">
        <v>24105588494</v>
      </c>
      <c r="I2786" s="24" t="s">
        <v>95</v>
      </c>
      <c r="J2786" s="24">
        <f>DATEDIF(Tabla1[[#This Row],[FECHA DE NACIMIENTO]],Tabla1[[#This Row],[FECHA ACTUAL]],"Y")</f>
        <v>38</v>
      </c>
      <c r="K2786" s="24" t="s">
        <v>500</v>
      </c>
      <c r="L2786" s="24" t="s">
        <v>112</v>
      </c>
      <c r="M2786" s="24">
        <v>1</v>
      </c>
      <c r="N2786" s="24">
        <v>1</v>
      </c>
      <c r="O2786" s="24">
        <v>3</v>
      </c>
      <c r="P2786" s="24" t="s">
        <v>101</v>
      </c>
      <c r="Q2786" s="23">
        <v>30958</v>
      </c>
      <c r="R2786" s="24" t="s">
        <v>76</v>
      </c>
      <c r="S2786" s="25">
        <v>45119</v>
      </c>
      <c r="T2786" s="24">
        <v>9042579</v>
      </c>
      <c r="U2786" s="24">
        <v>3028654276</v>
      </c>
      <c r="V2786" s="33" t="s">
        <v>15337</v>
      </c>
      <c r="W2786" s="24" t="s">
        <v>15338</v>
      </c>
      <c r="X2786" s="24" t="s">
        <v>15339</v>
      </c>
      <c r="Y2786" s="24" t="s">
        <v>15340</v>
      </c>
      <c r="Z2786" s="24" t="s">
        <v>162</v>
      </c>
      <c r="AA2786" s="24">
        <v>3004308408</v>
      </c>
      <c r="AB2786" s="24" t="s">
        <v>77</v>
      </c>
      <c r="AC2786" s="24" t="s">
        <v>77</v>
      </c>
      <c r="AD2786" s="24" t="s">
        <v>77</v>
      </c>
      <c r="AE2786" s="26" t="s">
        <v>151</v>
      </c>
      <c r="AF2786" s="26"/>
      <c r="AG2786" s="26"/>
      <c r="AH2786" s="27" t="s">
        <v>184</v>
      </c>
      <c r="AI2786" s="27" t="s">
        <v>487</v>
      </c>
      <c r="AJ2786" s="27" t="s">
        <v>487</v>
      </c>
      <c r="AK2786" s="24" t="s">
        <v>121</v>
      </c>
      <c r="AL2786" s="24" t="s">
        <v>7086</v>
      </c>
      <c r="AM2786" s="23">
        <v>44466</v>
      </c>
      <c r="AN2786" s="28">
        <v>908526</v>
      </c>
      <c r="AO2786" s="28">
        <v>106454</v>
      </c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>
        <v>0</v>
      </c>
      <c r="BE2786" s="24">
        <v>0</v>
      </c>
      <c r="BF2786" s="23"/>
      <c r="BG2786" s="23"/>
      <c r="BH2786" s="23">
        <v>44492</v>
      </c>
      <c r="BI2786" s="26" t="s">
        <v>466</v>
      </c>
      <c r="BJ2786" s="26" t="s">
        <v>941</v>
      </c>
      <c r="BK2786" s="29">
        <v>0</v>
      </c>
      <c r="BL2786" s="24" t="s">
        <v>129</v>
      </c>
      <c r="BM2786" s="22" t="str">
        <f ca="1">+IF(Tabla1[[#This Row],[FECHA INGRESO]]&gt;=44986,IF((TODAY()-Tabla1[[#This Row],[FECHA INGRESO]])&gt;=50,"ALERTA","TODAVÍA FALTA"),"N/A")</f>
        <v>N/A</v>
      </c>
      <c r="BN2786" s="7">
        <f>IFERROR((_xlfn.DAYS(Tabla1[[#This Row],[FECHA INGRESO]],Tabla1[[#This Row],[FECHA RETIRO]]))/30,"")</f>
        <v>-0.8666666666666667</v>
      </c>
    </row>
    <row r="2787" spans="1:66" x14ac:dyDescent="0.35">
      <c r="A2787" s="21">
        <v>1030616673</v>
      </c>
      <c r="B2787" s="22" t="s">
        <v>15341</v>
      </c>
      <c r="C2787" s="23">
        <v>44466</v>
      </c>
      <c r="D2787" s="23" t="s">
        <v>93</v>
      </c>
      <c r="E2787" s="23" t="s">
        <v>111</v>
      </c>
      <c r="F2787" s="23" t="s">
        <v>111</v>
      </c>
      <c r="G2787" s="24"/>
      <c r="H2787" s="24">
        <v>24108671092</v>
      </c>
      <c r="I2787" s="24" t="s">
        <v>95</v>
      </c>
      <c r="J2787" s="24">
        <f>DATEDIF(Tabla1[[#This Row],[FECHA DE NACIMIENTO]],Tabla1[[#This Row],[FECHA ACTUAL]],"Y")</f>
        <v>30</v>
      </c>
      <c r="K2787" s="24" t="s">
        <v>73</v>
      </c>
      <c r="L2787" s="24" t="s">
        <v>112</v>
      </c>
      <c r="M2787" s="24">
        <v>1</v>
      </c>
      <c r="N2787" s="24">
        <v>1</v>
      </c>
      <c r="O2787" s="24">
        <v>2</v>
      </c>
      <c r="P2787" s="24" t="s">
        <v>101</v>
      </c>
      <c r="Q2787" s="23">
        <v>33897</v>
      </c>
      <c r="R2787" s="24" t="s">
        <v>76</v>
      </c>
      <c r="S2787" s="25">
        <v>45119</v>
      </c>
      <c r="T2787" s="24"/>
      <c r="U2787" s="24">
        <v>3167225916</v>
      </c>
      <c r="V2787" s="33" t="s">
        <v>15342</v>
      </c>
      <c r="W2787" s="24" t="s">
        <v>15343</v>
      </c>
      <c r="X2787" s="24" t="s">
        <v>15344</v>
      </c>
      <c r="Y2787" s="24" t="s">
        <v>15345</v>
      </c>
      <c r="Z2787" s="24" t="s">
        <v>117</v>
      </c>
      <c r="AA2787" s="24">
        <v>3208759137</v>
      </c>
      <c r="AB2787" s="24" t="s">
        <v>101</v>
      </c>
      <c r="AC2787" s="24" t="s">
        <v>83</v>
      </c>
      <c r="AD2787" s="24" t="e">
        <v>#REF!</v>
      </c>
      <c r="AE2787" s="26" t="s">
        <v>183</v>
      </c>
      <c r="AF2787" s="26" t="s">
        <v>7140</v>
      </c>
      <c r="AG2787" s="26" t="s">
        <v>75</v>
      </c>
      <c r="AH2787" s="27" t="s">
        <v>184</v>
      </c>
      <c r="AI2787" s="27" t="s">
        <v>487</v>
      </c>
      <c r="AJ2787" s="27" t="s">
        <v>487</v>
      </c>
      <c r="AK2787" s="24" t="s">
        <v>121</v>
      </c>
      <c r="AL2787" s="24" t="s">
        <v>7086</v>
      </c>
      <c r="AM2787" s="23">
        <v>44466</v>
      </c>
      <c r="AN2787" s="28">
        <v>1000000</v>
      </c>
      <c r="AO2787" s="28">
        <v>117172</v>
      </c>
      <c r="AP2787" s="24">
        <v>0</v>
      </c>
      <c r="AQ2787" s="24">
        <v>0</v>
      </c>
      <c r="AR2787" s="24">
        <v>0</v>
      </c>
      <c r="AS2787" s="24">
        <v>0</v>
      </c>
      <c r="AT2787" s="24">
        <v>0</v>
      </c>
      <c r="AU2787" s="24">
        <v>0</v>
      </c>
      <c r="AV2787" s="24">
        <v>0</v>
      </c>
      <c r="AW2787" s="24">
        <v>0</v>
      </c>
      <c r="AX2787" s="24">
        <v>0</v>
      </c>
      <c r="AY2787" s="24">
        <v>0</v>
      </c>
      <c r="AZ2787" s="24">
        <v>0</v>
      </c>
      <c r="BA2787" s="24">
        <v>0</v>
      </c>
      <c r="BB2787" s="24">
        <v>0</v>
      </c>
      <c r="BC2787" s="24">
        <v>0</v>
      </c>
      <c r="BD2787" s="24">
        <v>0</v>
      </c>
      <c r="BE2787" s="24">
        <v>0</v>
      </c>
      <c r="BF2787" s="23"/>
      <c r="BG2787" s="23"/>
      <c r="BH2787" s="23">
        <v>44695</v>
      </c>
      <c r="BI2787" s="26" t="s">
        <v>466</v>
      </c>
      <c r="BJ2787" s="26" t="s">
        <v>15346</v>
      </c>
      <c r="BK2787" s="29">
        <v>0</v>
      </c>
      <c r="BL2787" s="24" t="s">
        <v>129</v>
      </c>
      <c r="BM2787" s="22" t="str">
        <f ca="1">+IF(Tabla1[[#This Row],[FECHA INGRESO]]&gt;=44986,IF((TODAY()-Tabla1[[#This Row],[FECHA INGRESO]])&gt;=50,"ALERTA","TODAVÍA FALTA"),"N/A")</f>
        <v>N/A</v>
      </c>
      <c r="BN2787" s="7">
        <f>IFERROR((_xlfn.DAYS(Tabla1[[#This Row],[FECHA INGRESO]],Tabla1[[#This Row],[FECHA RETIRO]]))/30,"")</f>
        <v>-7.6333333333333337</v>
      </c>
    </row>
    <row r="2788" spans="1:66" x14ac:dyDescent="0.35">
      <c r="A2788" s="21">
        <v>1018484480</v>
      </c>
      <c r="B2788" s="22" t="s">
        <v>11890</v>
      </c>
      <c r="C2788" s="23">
        <v>44468</v>
      </c>
      <c r="D2788" s="23" t="s">
        <v>266</v>
      </c>
      <c r="E2788" s="24" t="s">
        <v>94</v>
      </c>
      <c r="F2788" s="23" t="s">
        <v>70</v>
      </c>
      <c r="G2788" s="24"/>
      <c r="H2788" s="24">
        <v>24099635882</v>
      </c>
      <c r="I2788" s="24" t="s">
        <v>72</v>
      </c>
      <c r="J2788" s="24">
        <f>DATEDIF(Tabla1[[#This Row],[FECHA DE NACIMIENTO]],Tabla1[[#This Row],[FECHA ACTUAL]],"Y")</f>
        <v>27</v>
      </c>
      <c r="K2788" s="24" t="s">
        <v>73</v>
      </c>
      <c r="L2788" s="24" t="s">
        <v>112</v>
      </c>
      <c r="M2788" s="24">
        <v>0</v>
      </c>
      <c r="N2788" s="24">
        <v>0</v>
      </c>
      <c r="O2788" s="24">
        <v>2</v>
      </c>
      <c r="P2788" s="24" t="s">
        <v>101</v>
      </c>
      <c r="Q2788" s="23">
        <v>35163</v>
      </c>
      <c r="R2788" s="24" t="s">
        <v>76</v>
      </c>
      <c r="S2788" s="25">
        <v>45119</v>
      </c>
      <c r="T2788" s="24">
        <v>4974217</v>
      </c>
      <c r="U2788" s="24">
        <v>3184003947</v>
      </c>
      <c r="V2788" s="33" t="s">
        <v>15347</v>
      </c>
      <c r="W2788" s="24" t="s">
        <v>11892</v>
      </c>
      <c r="X2788" s="24" t="s">
        <v>11893</v>
      </c>
      <c r="Y2788" s="24" t="s">
        <v>11894</v>
      </c>
      <c r="Z2788" s="24" t="s">
        <v>285</v>
      </c>
      <c r="AA2788" s="24">
        <v>3118255134</v>
      </c>
      <c r="AB2788" s="24" t="s">
        <v>83</v>
      </c>
      <c r="AC2788" s="24" t="s">
        <v>83</v>
      </c>
      <c r="AD2788" s="24" t="e">
        <v>#REF!</v>
      </c>
      <c r="AE2788" s="26" t="s">
        <v>84</v>
      </c>
      <c r="AF2788" s="26" t="s">
        <v>103</v>
      </c>
      <c r="AG2788" s="26"/>
      <c r="AH2788" s="27" t="s">
        <v>163</v>
      </c>
      <c r="AI2788" s="27" t="s">
        <v>120</v>
      </c>
      <c r="AJ2788" s="27" t="s">
        <v>120</v>
      </c>
      <c r="AK2788" s="24" t="s">
        <v>121</v>
      </c>
      <c r="AL2788" s="24" t="s">
        <v>7086</v>
      </c>
      <c r="AM2788" s="23">
        <v>44468</v>
      </c>
      <c r="AN2788" s="28">
        <v>1535062</v>
      </c>
      <c r="AO2788" s="28">
        <v>117172</v>
      </c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  <c r="BD2788" s="24"/>
      <c r="BE2788" s="24"/>
      <c r="BF2788" s="23"/>
      <c r="BG2788" s="23"/>
      <c r="BH2788" s="23">
        <v>44592</v>
      </c>
      <c r="BI2788" s="26" t="s">
        <v>127</v>
      </c>
      <c r="BJ2788" s="26" t="s">
        <v>232</v>
      </c>
      <c r="BK2788" s="29">
        <v>0</v>
      </c>
      <c r="BL2788" s="24" t="s">
        <v>129</v>
      </c>
      <c r="BM2788" s="22" t="str">
        <f ca="1">+IF(Tabla1[[#This Row],[FECHA INGRESO]]&gt;=44986,IF((TODAY()-Tabla1[[#This Row],[FECHA INGRESO]])&gt;=50,"ALERTA","TODAVÍA FALTA"),"N/A")</f>
        <v>N/A</v>
      </c>
      <c r="BN2788" s="7">
        <f>IFERROR((_xlfn.DAYS(Tabla1[[#This Row],[FECHA INGRESO]],Tabla1[[#This Row],[FECHA RETIRO]]))/30,"")</f>
        <v>-4.1333333333333337</v>
      </c>
    </row>
    <row r="2789" spans="1:66" x14ac:dyDescent="0.35">
      <c r="A2789" s="34">
        <v>1030626264</v>
      </c>
      <c r="B2789" s="22" t="s">
        <v>15348</v>
      </c>
      <c r="C2789" s="23">
        <v>44473</v>
      </c>
      <c r="D2789" s="23" t="s">
        <v>582</v>
      </c>
      <c r="E2789" s="23" t="s">
        <v>111</v>
      </c>
      <c r="F2789" s="23" t="s">
        <v>70</v>
      </c>
      <c r="G2789" s="24"/>
      <c r="H2789" s="24">
        <v>24108850275</v>
      </c>
      <c r="I2789" s="24" t="s">
        <v>95</v>
      </c>
      <c r="J2789" s="24">
        <f>DATEDIF(Tabla1[[#This Row],[FECHA DE NACIMIENTO]],Tabla1[[#This Row],[FECHA ACTUAL]],"Y")</f>
        <v>30</v>
      </c>
      <c r="K2789" s="24" t="s">
        <v>96</v>
      </c>
      <c r="L2789" s="24" t="s">
        <v>112</v>
      </c>
      <c r="M2789" s="24">
        <v>2</v>
      </c>
      <c r="N2789" s="24">
        <v>2</v>
      </c>
      <c r="O2789" s="24">
        <v>2</v>
      </c>
      <c r="P2789" s="24" t="s">
        <v>101</v>
      </c>
      <c r="Q2789" s="23">
        <v>34135</v>
      </c>
      <c r="R2789" s="24" t="s">
        <v>76</v>
      </c>
      <c r="S2789" s="25">
        <v>45119</v>
      </c>
      <c r="T2789" s="24"/>
      <c r="U2789" s="24">
        <v>3138099875</v>
      </c>
      <c r="V2789" s="33" t="s">
        <v>15349</v>
      </c>
      <c r="W2789" s="24" t="s">
        <v>15350</v>
      </c>
      <c r="X2789" s="24" t="s">
        <v>9245</v>
      </c>
      <c r="Y2789" s="24" t="s">
        <v>15351</v>
      </c>
      <c r="Z2789" s="24" t="s">
        <v>117</v>
      </c>
      <c r="AA2789" s="24">
        <v>3227947281</v>
      </c>
      <c r="AB2789" s="24" t="s">
        <v>77</v>
      </c>
      <c r="AC2789" s="24" t="s">
        <v>77</v>
      </c>
      <c r="AD2789" s="24" t="s">
        <v>77</v>
      </c>
      <c r="AE2789" s="26" t="s">
        <v>183</v>
      </c>
      <c r="AF2789" s="26"/>
      <c r="AG2789" s="26"/>
      <c r="AH2789" s="27" t="s">
        <v>184</v>
      </c>
      <c r="AI2789" s="27" t="s">
        <v>120</v>
      </c>
      <c r="AJ2789" s="27" t="s">
        <v>120</v>
      </c>
      <c r="AK2789" s="24" t="s">
        <v>121</v>
      </c>
      <c r="AL2789" s="24" t="s">
        <v>7086</v>
      </c>
      <c r="AM2789" s="23">
        <v>44473</v>
      </c>
      <c r="AN2789" s="28">
        <v>908526</v>
      </c>
      <c r="AO2789" s="28">
        <v>106454</v>
      </c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  <c r="BD2789" s="24"/>
      <c r="BE2789" s="24"/>
      <c r="BF2789" s="23"/>
      <c r="BG2789" s="23"/>
      <c r="BH2789" s="23">
        <v>44503</v>
      </c>
      <c r="BI2789" s="26" t="s">
        <v>10014</v>
      </c>
      <c r="BJ2789" s="26" t="s">
        <v>14134</v>
      </c>
      <c r="BK2789" s="29">
        <v>0</v>
      </c>
      <c r="BL2789" s="24" t="s">
        <v>129</v>
      </c>
      <c r="BM2789" s="22" t="str">
        <f ca="1">+IF(Tabla1[[#This Row],[FECHA INGRESO]]&gt;=44986,IF((TODAY()-Tabla1[[#This Row],[FECHA INGRESO]])&gt;=50,"ALERTA","TODAVÍA FALTA"),"N/A")</f>
        <v>N/A</v>
      </c>
      <c r="BN2789" s="7">
        <f>IFERROR((_xlfn.DAYS(Tabla1[[#This Row],[FECHA INGRESO]],Tabla1[[#This Row],[FECHA RETIRO]]))/30,"")</f>
        <v>-1</v>
      </c>
    </row>
    <row r="2790" spans="1:66" x14ac:dyDescent="0.35">
      <c r="A2790" s="34">
        <v>1030674938</v>
      </c>
      <c r="B2790" s="22" t="s">
        <v>15352</v>
      </c>
      <c r="C2790" s="23">
        <v>44473</v>
      </c>
      <c r="D2790" s="23" t="s">
        <v>188</v>
      </c>
      <c r="E2790" s="23" t="s">
        <v>111</v>
      </c>
      <c r="F2790" s="23" t="s">
        <v>70</v>
      </c>
      <c r="G2790" s="24"/>
      <c r="H2790" s="24">
        <v>24108850989</v>
      </c>
      <c r="I2790" s="24" t="s">
        <v>95</v>
      </c>
      <c r="J2790" s="24">
        <f>DATEDIF(Tabla1[[#This Row],[FECHA DE NACIMIENTO]],Tabla1[[#This Row],[FECHA ACTUAL]],"Y")</f>
        <v>26</v>
      </c>
      <c r="K2790" s="24" t="s">
        <v>73</v>
      </c>
      <c r="L2790" s="24" t="s">
        <v>112</v>
      </c>
      <c r="M2790" s="24">
        <v>2</v>
      </c>
      <c r="N2790" s="24">
        <v>2</v>
      </c>
      <c r="O2790" s="24">
        <v>1</v>
      </c>
      <c r="P2790" s="24" t="s">
        <v>101</v>
      </c>
      <c r="Q2790" s="23">
        <v>35452</v>
      </c>
      <c r="R2790" s="24" t="s">
        <v>76</v>
      </c>
      <c r="S2790" s="25">
        <v>45119</v>
      </c>
      <c r="T2790" s="24">
        <v>6418022</v>
      </c>
      <c r="U2790" s="24">
        <v>3124556498</v>
      </c>
      <c r="V2790" s="33" t="s">
        <v>11312</v>
      </c>
      <c r="W2790" s="24" t="s">
        <v>15353</v>
      </c>
      <c r="X2790" s="24" t="s">
        <v>10397</v>
      </c>
      <c r="Y2790" s="24" t="s">
        <v>11315</v>
      </c>
      <c r="Z2790" s="24" t="s">
        <v>117</v>
      </c>
      <c r="AA2790" s="24">
        <v>6418022</v>
      </c>
      <c r="AB2790" s="24" t="s">
        <v>77</v>
      </c>
      <c r="AC2790" s="24" t="s">
        <v>77</v>
      </c>
      <c r="AD2790" s="24" t="s">
        <v>77</v>
      </c>
      <c r="AE2790" s="26" t="s">
        <v>151</v>
      </c>
      <c r="AF2790" s="26"/>
      <c r="AG2790" s="26"/>
      <c r="AH2790" s="27" t="s">
        <v>10575</v>
      </c>
      <c r="AI2790" s="27" t="s">
        <v>363</v>
      </c>
      <c r="AJ2790" s="27" t="s">
        <v>5470</v>
      </c>
      <c r="AK2790" s="24" t="s">
        <v>121</v>
      </c>
      <c r="AL2790" s="24" t="s">
        <v>7086</v>
      </c>
      <c r="AM2790" s="23">
        <v>44473</v>
      </c>
      <c r="AN2790" s="28">
        <v>908526</v>
      </c>
      <c r="AO2790" s="28">
        <v>106454</v>
      </c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3"/>
      <c r="BG2790" s="23"/>
      <c r="BH2790" s="23">
        <v>44478</v>
      </c>
      <c r="BI2790" s="26" t="s">
        <v>466</v>
      </c>
      <c r="BJ2790" s="26" t="s">
        <v>13011</v>
      </c>
      <c r="BK2790" s="29">
        <v>0</v>
      </c>
      <c r="BL2790" s="24" t="s">
        <v>129</v>
      </c>
      <c r="BM2790" s="22" t="str">
        <f ca="1">+IF(Tabla1[[#This Row],[FECHA INGRESO]]&gt;=44986,IF((TODAY()-Tabla1[[#This Row],[FECHA INGRESO]])&gt;=50,"ALERTA","TODAVÍA FALTA"),"N/A")</f>
        <v>N/A</v>
      </c>
      <c r="BN2790" s="7">
        <f>IFERROR((_xlfn.DAYS(Tabla1[[#This Row],[FECHA INGRESO]],Tabla1[[#This Row],[FECHA RETIRO]]))/30,"")</f>
        <v>-0.16666666666666666</v>
      </c>
    </row>
    <row r="2791" spans="1:66" x14ac:dyDescent="0.35">
      <c r="A2791" s="34">
        <v>1023959985</v>
      </c>
      <c r="B2791" s="22" t="s">
        <v>15354</v>
      </c>
      <c r="C2791" s="23">
        <v>44473</v>
      </c>
      <c r="D2791" s="24" t="s">
        <v>93</v>
      </c>
      <c r="E2791" s="24" t="s">
        <v>111</v>
      </c>
      <c r="F2791" s="24" t="s">
        <v>70</v>
      </c>
      <c r="G2791" s="24"/>
      <c r="H2791" s="24">
        <v>24108845677</v>
      </c>
      <c r="I2791" s="24" t="s">
        <v>95</v>
      </c>
      <c r="J2791" s="24">
        <f>DATEDIF(Tabla1[[#This Row],[FECHA DE NACIMIENTO]],Tabla1[[#This Row],[FECHA ACTUAL]],"Y")</f>
        <v>26</v>
      </c>
      <c r="K2791" s="24" t="s">
        <v>73</v>
      </c>
      <c r="L2791" s="24" t="s">
        <v>74</v>
      </c>
      <c r="M2791" s="24">
        <v>1</v>
      </c>
      <c r="N2791" s="24">
        <v>1</v>
      </c>
      <c r="O2791" s="24">
        <v>2</v>
      </c>
      <c r="P2791" s="24" t="s">
        <v>101</v>
      </c>
      <c r="Q2791" s="23">
        <v>35447</v>
      </c>
      <c r="R2791" s="24" t="s">
        <v>76</v>
      </c>
      <c r="S2791" s="25">
        <v>45119</v>
      </c>
      <c r="T2791" s="24">
        <v>9414183</v>
      </c>
      <c r="U2791" s="24">
        <v>3214016149</v>
      </c>
      <c r="V2791" s="33" t="s">
        <v>15355</v>
      </c>
      <c r="W2791" s="24" t="s">
        <v>15356</v>
      </c>
      <c r="X2791" s="24" t="s">
        <v>15357</v>
      </c>
      <c r="Y2791" s="24" t="s">
        <v>15358</v>
      </c>
      <c r="Z2791" s="24" t="s">
        <v>117</v>
      </c>
      <c r="AA2791" s="24">
        <v>3213966788</v>
      </c>
      <c r="AB2791" s="24" t="s">
        <v>83</v>
      </c>
      <c r="AC2791" s="24" t="s">
        <v>83</v>
      </c>
      <c r="AD2791" s="24" t="e">
        <v>#REF!</v>
      </c>
      <c r="AE2791" s="26" t="s">
        <v>183</v>
      </c>
      <c r="AF2791" s="26" t="s">
        <v>103</v>
      </c>
      <c r="AG2791" s="26" t="s">
        <v>75</v>
      </c>
      <c r="AH2791" s="27" t="s">
        <v>184</v>
      </c>
      <c r="AI2791" s="27" t="s">
        <v>5470</v>
      </c>
      <c r="AJ2791" s="27" t="s">
        <v>5470</v>
      </c>
      <c r="AK2791" s="24" t="s">
        <v>121</v>
      </c>
      <c r="AL2791" s="24" t="s">
        <v>7086</v>
      </c>
      <c r="AM2791" s="23">
        <v>44473</v>
      </c>
      <c r="AN2791" s="28">
        <v>1000000</v>
      </c>
      <c r="AO2791" s="28">
        <v>117172</v>
      </c>
      <c r="AP2791" s="24" t="s">
        <v>15359</v>
      </c>
      <c r="AQ2791" s="24">
        <v>0</v>
      </c>
      <c r="AR2791" s="24">
        <v>0</v>
      </c>
      <c r="AS2791" s="24">
        <v>0</v>
      </c>
      <c r="AT2791" s="24">
        <v>0</v>
      </c>
      <c r="AU2791" s="24">
        <v>0</v>
      </c>
      <c r="AV2791" s="24">
        <v>0</v>
      </c>
      <c r="AW2791" s="24">
        <v>0</v>
      </c>
      <c r="AX2791" s="24">
        <v>0</v>
      </c>
      <c r="AY2791" s="24">
        <v>0</v>
      </c>
      <c r="AZ2791" s="24">
        <v>0</v>
      </c>
      <c r="BA2791" s="24">
        <v>0</v>
      </c>
      <c r="BB2791" s="24">
        <v>0</v>
      </c>
      <c r="BC2791" s="24">
        <v>0</v>
      </c>
      <c r="BD2791" s="24">
        <v>0</v>
      </c>
      <c r="BE2791" s="24">
        <v>0</v>
      </c>
      <c r="BF2791" s="23">
        <v>0</v>
      </c>
      <c r="BG2791" s="23">
        <v>0</v>
      </c>
      <c r="BH2791" s="23">
        <v>44635</v>
      </c>
      <c r="BI2791" s="26" t="s">
        <v>143</v>
      </c>
      <c r="BJ2791" s="26" t="s">
        <v>738</v>
      </c>
      <c r="BK2791" s="29">
        <v>0</v>
      </c>
      <c r="BL2791" s="24" t="s">
        <v>129</v>
      </c>
      <c r="BM2791" s="22" t="str">
        <f ca="1">+IF(Tabla1[[#This Row],[FECHA INGRESO]]&gt;=44986,IF((TODAY()-Tabla1[[#This Row],[FECHA INGRESO]])&gt;=50,"ALERTA","TODAVÍA FALTA"),"N/A")</f>
        <v>N/A</v>
      </c>
      <c r="BN2791" s="7">
        <f>IFERROR((_xlfn.DAYS(Tabla1[[#This Row],[FECHA INGRESO]],Tabla1[[#This Row],[FECHA RETIRO]]))/30,"")</f>
        <v>-5.4</v>
      </c>
    </row>
    <row r="2792" spans="1:66" x14ac:dyDescent="0.35">
      <c r="A2792" s="34">
        <v>1018507070</v>
      </c>
      <c r="B2792" s="22" t="s">
        <v>15360</v>
      </c>
      <c r="C2792" s="23">
        <v>44473</v>
      </c>
      <c r="D2792" s="23" t="s">
        <v>93</v>
      </c>
      <c r="E2792" s="23" t="s">
        <v>111</v>
      </c>
      <c r="F2792" s="23" t="s">
        <v>70</v>
      </c>
      <c r="G2792" s="24"/>
      <c r="H2792" s="24">
        <v>24108850275</v>
      </c>
      <c r="I2792" s="24" t="s">
        <v>95</v>
      </c>
      <c r="J2792" s="24">
        <f>DATEDIF(Tabla1[[#This Row],[FECHA DE NACIMIENTO]],Tabla1[[#This Row],[FECHA ACTUAL]],"Y")</f>
        <v>24</v>
      </c>
      <c r="K2792" s="24" t="s">
        <v>73</v>
      </c>
      <c r="L2792" s="24" t="s">
        <v>112</v>
      </c>
      <c r="M2792" s="24">
        <v>0</v>
      </c>
      <c r="N2792" s="24">
        <v>0</v>
      </c>
      <c r="O2792" s="24">
        <v>2</v>
      </c>
      <c r="P2792" s="24" t="s">
        <v>101</v>
      </c>
      <c r="Q2792" s="23">
        <v>36025</v>
      </c>
      <c r="R2792" s="24" t="s">
        <v>76</v>
      </c>
      <c r="S2792" s="25">
        <v>45119</v>
      </c>
      <c r="T2792" s="24"/>
      <c r="U2792" s="24">
        <v>3143412741</v>
      </c>
      <c r="V2792" s="33" t="s">
        <v>15361</v>
      </c>
      <c r="W2792" s="24" t="s">
        <v>15362</v>
      </c>
      <c r="X2792" s="24" t="s">
        <v>12528</v>
      </c>
      <c r="Y2792" s="24" t="s">
        <v>15363</v>
      </c>
      <c r="Z2792" s="24" t="s">
        <v>117</v>
      </c>
      <c r="AA2792" s="24">
        <v>3115402017</v>
      </c>
      <c r="AB2792" s="24" t="s">
        <v>83</v>
      </c>
      <c r="AC2792" s="24" t="s">
        <v>83</v>
      </c>
      <c r="AD2792" s="24" t="e">
        <v>#REF!</v>
      </c>
      <c r="AE2792" s="26" t="s">
        <v>151</v>
      </c>
      <c r="AF2792" s="26"/>
      <c r="AG2792" s="26"/>
      <c r="AH2792" s="27" t="s">
        <v>184</v>
      </c>
      <c r="AI2792" s="27" t="s">
        <v>487</v>
      </c>
      <c r="AJ2792" s="27" t="s">
        <v>487</v>
      </c>
      <c r="AK2792" s="24" t="s">
        <v>121</v>
      </c>
      <c r="AL2792" s="24" t="s">
        <v>7086</v>
      </c>
      <c r="AM2792" s="23">
        <v>44473</v>
      </c>
      <c r="AN2792" s="28">
        <v>1000000</v>
      </c>
      <c r="AO2792" s="28">
        <v>117172</v>
      </c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  <c r="BD2792" s="24"/>
      <c r="BE2792" s="24"/>
      <c r="BF2792" s="23"/>
      <c r="BG2792" s="23"/>
      <c r="BH2792" s="23">
        <v>44606</v>
      </c>
      <c r="BI2792" s="26" t="s">
        <v>127</v>
      </c>
      <c r="BJ2792" s="26" t="s">
        <v>273</v>
      </c>
      <c r="BK2792" s="29">
        <v>0</v>
      </c>
      <c r="BL2792" s="24" t="s">
        <v>129</v>
      </c>
      <c r="BM2792" s="22" t="str">
        <f ca="1">+IF(Tabla1[[#This Row],[FECHA INGRESO]]&gt;=44986,IF((TODAY()-Tabla1[[#This Row],[FECHA INGRESO]])&gt;=50,"ALERTA","TODAVÍA FALTA"),"N/A")</f>
        <v>N/A</v>
      </c>
      <c r="BN2792" s="7">
        <f>IFERROR((_xlfn.DAYS(Tabla1[[#This Row],[FECHA INGRESO]],Tabla1[[#This Row],[FECHA RETIRO]]))/30,"")</f>
        <v>-4.4333333333333336</v>
      </c>
    </row>
    <row r="2793" spans="1:66" x14ac:dyDescent="0.35">
      <c r="A2793" s="21">
        <v>1003535167</v>
      </c>
      <c r="B2793" s="22" t="s">
        <v>15364</v>
      </c>
      <c r="C2793" s="23">
        <v>44473</v>
      </c>
      <c r="D2793" s="23" t="s">
        <v>266</v>
      </c>
      <c r="E2793" s="23" t="s">
        <v>77</v>
      </c>
      <c r="F2793" s="23" t="s">
        <v>77</v>
      </c>
      <c r="G2793" s="24"/>
      <c r="H2793" s="24">
        <v>24108892200</v>
      </c>
      <c r="I2793" s="24" t="s">
        <v>95</v>
      </c>
      <c r="J2793" s="24">
        <f>DATEDIF(Tabla1[[#This Row],[FECHA DE NACIMIENTO]],Tabla1[[#This Row],[FECHA ACTUAL]],"Y")</f>
        <v>20</v>
      </c>
      <c r="K2793" s="24" t="s">
        <v>96</v>
      </c>
      <c r="L2793" s="24" t="s">
        <v>112</v>
      </c>
      <c r="M2793" s="24">
        <v>0</v>
      </c>
      <c r="N2793" s="24">
        <v>0</v>
      </c>
      <c r="O2793" s="24">
        <v>3</v>
      </c>
      <c r="P2793" s="24" t="s">
        <v>101</v>
      </c>
      <c r="Q2793" s="23">
        <v>37801</v>
      </c>
      <c r="R2793" s="24" t="s">
        <v>76</v>
      </c>
      <c r="S2793" s="25">
        <v>45119</v>
      </c>
      <c r="T2793" s="24">
        <v>2231783</v>
      </c>
      <c r="U2793" s="24">
        <v>3172143455</v>
      </c>
      <c r="V2793" s="33" t="s">
        <v>15365</v>
      </c>
      <c r="W2793" s="24" t="s">
        <v>15366</v>
      </c>
      <c r="X2793" s="24" t="s">
        <v>7942</v>
      </c>
      <c r="Y2793" s="24" t="s">
        <v>15367</v>
      </c>
      <c r="Z2793" s="24" t="s">
        <v>409</v>
      </c>
      <c r="AA2793" s="24">
        <v>3162365504</v>
      </c>
      <c r="AB2793" s="24" t="s">
        <v>14379</v>
      </c>
      <c r="AC2793" s="24" t="s">
        <v>14379</v>
      </c>
      <c r="AD2793" s="24" t="e">
        <v>#REF!</v>
      </c>
      <c r="AE2793" s="26" t="s">
        <v>194</v>
      </c>
      <c r="AF2793" s="26" t="s">
        <v>395</v>
      </c>
      <c r="AG2793" s="26" t="s">
        <v>101</v>
      </c>
      <c r="AH2793" s="27" t="s">
        <v>15368</v>
      </c>
      <c r="AI2793" s="27" t="s">
        <v>120</v>
      </c>
      <c r="AJ2793" s="27" t="s">
        <v>120</v>
      </c>
      <c r="AK2793" s="24" t="s">
        <v>121</v>
      </c>
      <c r="AL2793" s="24" t="s">
        <v>868</v>
      </c>
      <c r="AM2793" s="23">
        <v>44473</v>
      </c>
      <c r="AN2793" s="28">
        <v>1000000</v>
      </c>
      <c r="AO2793" s="28" t="s">
        <v>77</v>
      </c>
      <c r="AP2793" s="24" t="s">
        <v>15167</v>
      </c>
      <c r="AQ2793" s="24">
        <v>0</v>
      </c>
      <c r="AR2793" s="24">
        <v>0</v>
      </c>
      <c r="AS2793" s="24">
        <v>0</v>
      </c>
      <c r="AT2793" s="24">
        <v>0</v>
      </c>
      <c r="AU2793" s="24">
        <v>0</v>
      </c>
      <c r="AV2793" s="24">
        <v>0</v>
      </c>
      <c r="AW2793" s="24">
        <v>0</v>
      </c>
      <c r="AX2793" s="24">
        <v>0</v>
      </c>
      <c r="AY2793" s="24">
        <v>0</v>
      </c>
      <c r="AZ2793" s="24">
        <v>0</v>
      </c>
      <c r="BA2793" s="24">
        <v>0</v>
      </c>
      <c r="BB2793" s="24">
        <v>0</v>
      </c>
      <c r="BC2793" s="24">
        <v>0</v>
      </c>
      <c r="BD2793" s="24">
        <v>0</v>
      </c>
      <c r="BE2793" s="24">
        <v>0</v>
      </c>
      <c r="BF2793" s="23"/>
      <c r="BG2793" s="23"/>
      <c r="BH2793" s="23">
        <v>44813</v>
      </c>
      <c r="BI2793" s="26" t="s">
        <v>10014</v>
      </c>
      <c r="BJ2793" s="26" t="s">
        <v>15369</v>
      </c>
      <c r="BK2793" s="29">
        <v>0</v>
      </c>
      <c r="BL2793" s="24" t="s">
        <v>129</v>
      </c>
      <c r="BM2793" s="22" t="str">
        <f ca="1">+IF(Tabla1[[#This Row],[FECHA INGRESO]]&gt;=44986,IF((TODAY()-Tabla1[[#This Row],[FECHA INGRESO]])&gt;=50,"ALERTA","TODAVÍA FALTA"),"N/A")</f>
        <v>N/A</v>
      </c>
      <c r="BN2793" s="7">
        <f>IFERROR((_xlfn.DAYS(Tabla1[[#This Row],[FECHA INGRESO]],Tabla1[[#This Row],[FECHA RETIRO]]))/30,"")</f>
        <v>-11.333333333333334</v>
      </c>
    </row>
    <row r="2794" spans="1:66" x14ac:dyDescent="0.35">
      <c r="A2794" s="21">
        <v>1024585459</v>
      </c>
      <c r="B2794" s="22" t="s">
        <v>15370</v>
      </c>
      <c r="C2794" s="23">
        <v>44473</v>
      </c>
      <c r="D2794" s="24" t="s">
        <v>188</v>
      </c>
      <c r="E2794" s="24" t="s">
        <v>94</v>
      </c>
      <c r="F2794" s="23" t="s">
        <v>94</v>
      </c>
      <c r="G2794" s="24"/>
      <c r="H2794" s="24">
        <v>24108859917</v>
      </c>
      <c r="I2794" s="24" t="s">
        <v>72</v>
      </c>
      <c r="J2794" s="24">
        <f>DATEDIF(Tabla1[[#This Row],[FECHA DE NACIMIENTO]],Tabla1[[#This Row],[FECHA ACTUAL]],"Y")</f>
        <v>25</v>
      </c>
      <c r="K2794" s="24" t="s">
        <v>73</v>
      </c>
      <c r="L2794" s="24" t="s">
        <v>112</v>
      </c>
      <c r="M2794" s="24">
        <v>0</v>
      </c>
      <c r="N2794" s="24">
        <v>0</v>
      </c>
      <c r="O2794" s="24">
        <v>1</v>
      </c>
      <c r="P2794" s="24" t="s">
        <v>101</v>
      </c>
      <c r="Q2794" s="23">
        <v>35752</v>
      </c>
      <c r="R2794" s="24" t="s">
        <v>76</v>
      </c>
      <c r="S2794" s="25">
        <v>45119</v>
      </c>
      <c r="T2794" s="24"/>
      <c r="U2794" s="24">
        <v>3228576512</v>
      </c>
      <c r="V2794" s="33" t="s">
        <v>15371</v>
      </c>
      <c r="W2794" s="24" t="s">
        <v>15372</v>
      </c>
      <c r="X2794" s="24" t="s">
        <v>2007</v>
      </c>
      <c r="Y2794" s="24" t="s">
        <v>15373</v>
      </c>
      <c r="Z2794" s="24" t="s">
        <v>409</v>
      </c>
      <c r="AA2794" s="24">
        <v>3153693542</v>
      </c>
      <c r="AB2794" s="24" t="s">
        <v>83</v>
      </c>
      <c r="AC2794" s="24" t="s">
        <v>101</v>
      </c>
      <c r="AD2794" s="24" t="e">
        <v>#REF!</v>
      </c>
      <c r="AE2794" s="26" t="s">
        <v>151</v>
      </c>
      <c r="AF2794" s="26"/>
      <c r="AG2794" s="26" t="s">
        <v>9231</v>
      </c>
      <c r="AH2794" s="27" t="s">
        <v>311</v>
      </c>
      <c r="AI2794" s="27" t="s">
        <v>1432</v>
      </c>
      <c r="AJ2794" s="27" t="s">
        <v>1432</v>
      </c>
      <c r="AK2794" s="24" t="s">
        <v>89</v>
      </c>
      <c r="AL2794" s="24" t="s">
        <v>90</v>
      </c>
      <c r="AM2794" s="23">
        <v>44473</v>
      </c>
      <c r="AN2794" s="28">
        <v>1216792</v>
      </c>
      <c r="AO2794" s="28">
        <v>140606</v>
      </c>
      <c r="AP2794" s="24" t="s">
        <v>15374</v>
      </c>
      <c r="AQ2794" s="24">
        <v>0</v>
      </c>
      <c r="AR2794" s="24">
        <v>0</v>
      </c>
      <c r="AS2794" s="24">
        <v>0</v>
      </c>
      <c r="AT2794" s="24">
        <v>0</v>
      </c>
      <c r="AU2794" s="24">
        <v>0</v>
      </c>
      <c r="AV2794" s="24">
        <v>0</v>
      </c>
      <c r="AW2794" s="24">
        <v>0</v>
      </c>
      <c r="AX2794" s="24">
        <v>0</v>
      </c>
      <c r="AY2794" s="24">
        <v>0</v>
      </c>
      <c r="AZ2794" s="24">
        <v>0</v>
      </c>
      <c r="BA2794" s="24">
        <v>0</v>
      </c>
      <c r="BB2794" s="24">
        <v>0</v>
      </c>
      <c r="BC2794" s="24">
        <v>0</v>
      </c>
      <c r="BD2794" s="24">
        <v>0</v>
      </c>
      <c r="BE2794" s="24">
        <v>0</v>
      </c>
      <c r="BF2794" s="23">
        <v>0</v>
      </c>
      <c r="BG2794" s="23">
        <v>0</v>
      </c>
      <c r="BH2794" s="23" t="s">
        <v>75</v>
      </c>
      <c r="BI2794" s="26">
        <v>0</v>
      </c>
      <c r="BJ2794" s="26">
        <v>0</v>
      </c>
      <c r="BK2794" s="29">
        <v>0</v>
      </c>
      <c r="BL2794" s="24" t="s">
        <v>91</v>
      </c>
      <c r="BM2794" s="22" t="str">
        <f ca="1">+IF(Tabla1[[#This Row],[FECHA INGRESO]]&gt;=44986,IF((TODAY()-Tabla1[[#This Row],[FECHA INGRESO]])&gt;=50,"ALERTA","TODAVÍA FALTA"),"N/A")</f>
        <v>N/A</v>
      </c>
      <c r="BN2794" s="7" t="str">
        <f>IFERROR((_xlfn.DAYS(Tabla1[[#This Row],[FECHA INGRESO]],Tabla1[[#This Row],[FECHA RETIRO]]))/30,"")</f>
        <v/>
      </c>
    </row>
    <row r="2795" spans="1:66" x14ac:dyDescent="0.35">
      <c r="A2795" s="34">
        <v>1015414878</v>
      </c>
      <c r="B2795" s="22" t="s">
        <v>15375</v>
      </c>
      <c r="C2795" s="23">
        <v>44475</v>
      </c>
      <c r="D2795" s="23" t="s">
        <v>266</v>
      </c>
      <c r="E2795" s="23" t="s">
        <v>111</v>
      </c>
      <c r="F2795" s="23" t="s">
        <v>111</v>
      </c>
      <c r="G2795" s="24"/>
      <c r="H2795" s="24">
        <v>24108880182</v>
      </c>
      <c r="I2795" s="24" t="s">
        <v>95</v>
      </c>
      <c r="J2795" s="24">
        <f>DATEDIF(Tabla1[[#This Row],[FECHA DE NACIMIENTO]],Tabla1[[#This Row],[FECHA ACTUAL]],"Y")</f>
        <v>33</v>
      </c>
      <c r="K2795" s="24" t="s">
        <v>73</v>
      </c>
      <c r="L2795" s="24" t="s">
        <v>112</v>
      </c>
      <c r="M2795" s="24">
        <v>0</v>
      </c>
      <c r="N2795" s="24">
        <v>0</v>
      </c>
      <c r="O2795" s="24">
        <v>3</v>
      </c>
      <c r="P2795" s="24" t="s">
        <v>101</v>
      </c>
      <c r="Q2795" s="23">
        <v>32832</v>
      </c>
      <c r="R2795" s="24" t="s">
        <v>76</v>
      </c>
      <c r="S2795" s="25">
        <v>45119</v>
      </c>
      <c r="T2795" s="24"/>
      <c r="U2795" s="24">
        <v>3043355743</v>
      </c>
      <c r="V2795" s="33" t="s">
        <v>15376</v>
      </c>
      <c r="W2795" s="24" t="s">
        <v>15377</v>
      </c>
      <c r="X2795" s="24" t="s">
        <v>15378</v>
      </c>
      <c r="Y2795" s="24"/>
      <c r="Z2795" s="24"/>
      <c r="AA2795" s="24"/>
      <c r="AB2795" s="24" t="s">
        <v>77</v>
      </c>
      <c r="AC2795" s="24" t="s">
        <v>77</v>
      </c>
      <c r="AD2795" s="24" t="s">
        <v>77</v>
      </c>
      <c r="AE2795" s="26" t="s">
        <v>84</v>
      </c>
      <c r="AF2795" s="26" t="s">
        <v>103</v>
      </c>
      <c r="AG2795" s="26"/>
      <c r="AH2795" s="27" t="s">
        <v>163</v>
      </c>
      <c r="AI2795" s="27" t="s">
        <v>530</v>
      </c>
      <c r="AJ2795" s="27" t="s">
        <v>3323</v>
      </c>
      <c r="AK2795" s="24" t="s">
        <v>89</v>
      </c>
      <c r="AL2795" s="24" t="s">
        <v>7086</v>
      </c>
      <c r="AM2795" s="23">
        <v>44475</v>
      </c>
      <c r="AN2795" s="28">
        <v>1395511</v>
      </c>
      <c r="AO2795" s="28">
        <v>106454</v>
      </c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  <c r="BD2795" s="24">
        <v>0</v>
      </c>
      <c r="BE2795" s="24">
        <v>0</v>
      </c>
      <c r="BF2795" s="23"/>
      <c r="BG2795" s="23"/>
      <c r="BH2795" s="23">
        <v>44512</v>
      </c>
      <c r="BI2795" s="26" t="s">
        <v>466</v>
      </c>
      <c r="BJ2795" s="26" t="s">
        <v>941</v>
      </c>
      <c r="BK2795" s="29">
        <v>0</v>
      </c>
      <c r="BL2795" s="24" t="s">
        <v>129</v>
      </c>
      <c r="BM2795" s="22" t="str">
        <f ca="1">+IF(Tabla1[[#This Row],[FECHA INGRESO]]&gt;=44986,IF((TODAY()-Tabla1[[#This Row],[FECHA INGRESO]])&gt;=50,"ALERTA","TODAVÍA FALTA"),"N/A")</f>
        <v>N/A</v>
      </c>
      <c r="BN2795" s="7">
        <f>IFERROR((_xlfn.DAYS(Tabla1[[#This Row],[FECHA INGRESO]],Tabla1[[#This Row],[FECHA RETIRO]]))/30,"")</f>
        <v>-1.2333333333333334</v>
      </c>
    </row>
    <row r="2796" spans="1:66" ht="15" customHeight="1" x14ac:dyDescent="0.35">
      <c r="A2796" s="34">
        <v>1000349082</v>
      </c>
      <c r="B2796" s="22" t="s">
        <v>13081</v>
      </c>
      <c r="C2796" s="23">
        <v>44476</v>
      </c>
      <c r="D2796" s="23" t="s">
        <v>131</v>
      </c>
      <c r="E2796" s="23" t="s">
        <v>111</v>
      </c>
      <c r="F2796" s="23" t="s">
        <v>70</v>
      </c>
      <c r="G2796" s="24"/>
      <c r="H2796" s="24">
        <v>24093151627</v>
      </c>
      <c r="I2796" s="24" t="s">
        <v>95</v>
      </c>
      <c r="J2796" s="24">
        <f>DATEDIF(Tabla1[[#This Row],[FECHA DE NACIMIENTO]],Tabla1[[#This Row],[FECHA ACTUAL]],"Y")</f>
        <v>23</v>
      </c>
      <c r="K2796" s="24" t="s">
        <v>73</v>
      </c>
      <c r="L2796" s="24" t="s">
        <v>112</v>
      </c>
      <c r="M2796" s="24">
        <v>0</v>
      </c>
      <c r="N2796" s="24">
        <v>2</v>
      </c>
      <c r="O2796" s="24">
        <v>2</v>
      </c>
      <c r="P2796" s="24" t="s">
        <v>101</v>
      </c>
      <c r="Q2796" s="23">
        <v>36714</v>
      </c>
      <c r="R2796" s="24" t="s">
        <v>76</v>
      </c>
      <c r="S2796" s="25">
        <v>45119</v>
      </c>
      <c r="T2796" s="24"/>
      <c r="U2796" s="24">
        <v>3112538707</v>
      </c>
      <c r="V2796" s="33" t="s">
        <v>13082</v>
      </c>
      <c r="W2796" s="24" t="s">
        <v>13083</v>
      </c>
      <c r="X2796" s="24" t="s">
        <v>12217</v>
      </c>
      <c r="Y2796" s="24" t="s">
        <v>13084</v>
      </c>
      <c r="Z2796" s="24" t="s">
        <v>285</v>
      </c>
      <c r="AA2796" s="24">
        <v>3118928009</v>
      </c>
      <c r="AB2796" s="24" t="s">
        <v>77</v>
      </c>
      <c r="AC2796" s="24" t="s">
        <v>77</v>
      </c>
      <c r="AD2796" s="24" t="s">
        <v>77</v>
      </c>
      <c r="AE2796" s="26" t="s">
        <v>194</v>
      </c>
      <c r="AF2796" s="26"/>
      <c r="AG2796" s="26"/>
      <c r="AH2796" s="27" t="s">
        <v>184</v>
      </c>
      <c r="AI2796" s="27" t="s">
        <v>487</v>
      </c>
      <c r="AJ2796" s="27" t="s">
        <v>487</v>
      </c>
      <c r="AK2796" s="24" t="s">
        <v>121</v>
      </c>
      <c r="AL2796" s="24" t="s">
        <v>7086</v>
      </c>
      <c r="AM2796" s="23">
        <v>44476</v>
      </c>
      <c r="AN2796" s="28">
        <v>908526</v>
      </c>
      <c r="AO2796" s="28">
        <v>106454</v>
      </c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>
        <v>0</v>
      </c>
      <c r="BE2796" s="24">
        <v>0</v>
      </c>
      <c r="BF2796" s="23"/>
      <c r="BG2796" s="23"/>
      <c r="BH2796" s="23">
        <v>44523</v>
      </c>
      <c r="BI2796" s="26" t="s">
        <v>466</v>
      </c>
      <c r="BJ2796" s="26" t="s">
        <v>941</v>
      </c>
      <c r="BK2796" s="29">
        <v>0</v>
      </c>
      <c r="BL2796" s="24" t="s">
        <v>129</v>
      </c>
      <c r="BM2796" s="22" t="str">
        <f ca="1">+IF(Tabla1[[#This Row],[FECHA INGRESO]]&gt;=44986,IF((TODAY()-Tabla1[[#This Row],[FECHA INGRESO]])&gt;=50,"ALERTA","TODAVÍA FALTA"),"N/A")</f>
        <v>N/A</v>
      </c>
      <c r="BN2796" s="7">
        <f>IFERROR((_xlfn.DAYS(Tabla1[[#This Row],[FECHA INGRESO]],Tabla1[[#This Row],[FECHA RETIRO]]))/30,"")</f>
        <v>-1.5666666666666667</v>
      </c>
    </row>
    <row r="2797" spans="1:66" x14ac:dyDescent="0.35">
      <c r="A2797" s="21">
        <v>1007651527</v>
      </c>
      <c r="B2797" s="22" t="s">
        <v>13069</v>
      </c>
      <c r="C2797" s="23">
        <v>44476</v>
      </c>
      <c r="D2797" s="23" t="s">
        <v>131</v>
      </c>
      <c r="E2797" s="23" t="s">
        <v>111</v>
      </c>
      <c r="F2797" s="23" t="s">
        <v>70</v>
      </c>
      <c r="G2797" s="24"/>
      <c r="H2797" s="24">
        <v>24102078657</v>
      </c>
      <c r="I2797" s="24" t="s">
        <v>72</v>
      </c>
      <c r="J2797" s="24">
        <f>DATEDIF(Tabla1[[#This Row],[FECHA DE NACIMIENTO]],Tabla1[[#This Row],[FECHA ACTUAL]],"Y")</f>
        <v>23</v>
      </c>
      <c r="K2797" s="24" t="s">
        <v>73</v>
      </c>
      <c r="L2797" s="24" t="s">
        <v>112</v>
      </c>
      <c r="M2797" s="24">
        <v>0</v>
      </c>
      <c r="N2797" s="24">
        <v>0</v>
      </c>
      <c r="O2797" s="24">
        <v>2</v>
      </c>
      <c r="P2797" s="24" t="s">
        <v>101</v>
      </c>
      <c r="Q2797" s="23">
        <v>36708</v>
      </c>
      <c r="R2797" s="24" t="s">
        <v>76</v>
      </c>
      <c r="S2797" s="25">
        <v>45119</v>
      </c>
      <c r="T2797" s="24"/>
      <c r="U2797" s="24">
        <v>3204037195</v>
      </c>
      <c r="V2797" s="33" t="s">
        <v>13070</v>
      </c>
      <c r="W2797" s="24" t="s">
        <v>13071</v>
      </c>
      <c r="X2797" s="24" t="s">
        <v>15329</v>
      </c>
      <c r="Y2797" s="24" t="s">
        <v>15379</v>
      </c>
      <c r="Z2797" s="24"/>
      <c r="AA2797" s="24" t="s">
        <v>8868</v>
      </c>
      <c r="AB2797" s="24" t="s">
        <v>83</v>
      </c>
      <c r="AC2797" s="24" t="s">
        <v>83</v>
      </c>
      <c r="AD2797" s="24" t="e">
        <v>#REF!</v>
      </c>
      <c r="AE2797" s="26" t="s">
        <v>151</v>
      </c>
      <c r="AF2797" s="26"/>
      <c r="AG2797" s="26">
        <v>0</v>
      </c>
      <c r="AH2797" s="27" t="s">
        <v>184</v>
      </c>
      <c r="AI2797" s="27" t="s">
        <v>120</v>
      </c>
      <c r="AJ2797" s="27" t="s">
        <v>120</v>
      </c>
      <c r="AK2797" s="24" t="s">
        <v>121</v>
      </c>
      <c r="AL2797" s="24" t="s">
        <v>7086</v>
      </c>
      <c r="AM2797" s="23">
        <v>44476</v>
      </c>
      <c r="AN2797" s="28">
        <v>1000000</v>
      </c>
      <c r="AO2797" s="28">
        <v>117172</v>
      </c>
      <c r="AP2797" s="24">
        <v>0</v>
      </c>
      <c r="AQ2797" s="24">
        <v>0</v>
      </c>
      <c r="AR2797" s="24">
        <v>0</v>
      </c>
      <c r="AS2797" s="24">
        <v>0</v>
      </c>
      <c r="AT2797" s="24">
        <v>0</v>
      </c>
      <c r="AU2797" s="24">
        <v>0</v>
      </c>
      <c r="AV2797" s="24">
        <v>0</v>
      </c>
      <c r="AW2797" s="24">
        <v>0</v>
      </c>
      <c r="AX2797" s="24">
        <v>0</v>
      </c>
      <c r="AY2797" s="24">
        <v>0</v>
      </c>
      <c r="AZ2797" s="24" t="s">
        <v>7883</v>
      </c>
      <c r="BA2797" s="24">
        <v>0</v>
      </c>
      <c r="BB2797" s="24">
        <v>0</v>
      </c>
      <c r="BC2797" s="24">
        <v>0</v>
      </c>
      <c r="BD2797" s="24">
        <v>0</v>
      </c>
      <c r="BE2797" s="24">
        <v>0</v>
      </c>
      <c r="BF2797" s="23"/>
      <c r="BG2797" s="23"/>
      <c r="BH2797" s="23">
        <v>44700</v>
      </c>
      <c r="BI2797" s="26" t="s">
        <v>10014</v>
      </c>
      <c r="BJ2797" s="26" t="s">
        <v>8557</v>
      </c>
      <c r="BK2797" s="29">
        <v>0</v>
      </c>
      <c r="BL2797" s="24" t="s">
        <v>129</v>
      </c>
      <c r="BM2797" s="22" t="str">
        <f ca="1">+IF(Tabla1[[#This Row],[FECHA INGRESO]]&gt;=44986,IF((TODAY()-Tabla1[[#This Row],[FECHA INGRESO]])&gt;=50,"ALERTA","TODAVÍA FALTA"),"N/A")</f>
        <v>N/A</v>
      </c>
      <c r="BN2797" s="7">
        <f>IFERROR((_xlfn.DAYS(Tabla1[[#This Row],[FECHA INGRESO]],Tabla1[[#This Row],[FECHA RETIRO]]))/30,"")</f>
        <v>-7.4666666666666668</v>
      </c>
    </row>
    <row r="2798" spans="1:66" ht="15" customHeight="1" x14ac:dyDescent="0.35">
      <c r="A2798" s="21">
        <v>1000365047</v>
      </c>
      <c r="B2798" s="22" t="s">
        <v>13102</v>
      </c>
      <c r="C2798" s="23">
        <v>44476</v>
      </c>
      <c r="D2798" s="23" t="s">
        <v>188</v>
      </c>
      <c r="E2798" s="23" t="s">
        <v>111</v>
      </c>
      <c r="F2798" s="23" t="s">
        <v>70</v>
      </c>
      <c r="G2798" s="24"/>
      <c r="H2798" s="24">
        <v>24102200687</v>
      </c>
      <c r="I2798" s="24" t="s">
        <v>72</v>
      </c>
      <c r="J2798" s="24">
        <f>DATEDIF(Tabla1[[#This Row],[FECHA DE NACIMIENTO]],Tabla1[[#This Row],[FECHA ACTUAL]],"Y")</f>
        <v>22</v>
      </c>
      <c r="K2798" s="24" t="s">
        <v>96</v>
      </c>
      <c r="L2798" s="24" t="s">
        <v>112</v>
      </c>
      <c r="M2798" s="24">
        <v>0</v>
      </c>
      <c r="N2798" s="24">
        <v>0</v>
      </c>
      <c r="O2798" s="24">
        <v>2</v>
      </c>
      <c r="P2798" s="24" t="s">
        <v>101</v>
      </c>
      <c r="Q2798" s="23">
        <v>37069</v>
      </c>
      <c r="R2798" s="24" t="s">
        <v>76</v>
      </c>
      <c r="S2798" s="25">
        <v>45119</v>
      </c>
      <c r="T2798" s="24"/>
      <c r="U2798" s="24">
        <v>3059415420</v>
      </c>
      <c r="V2798" s="33" t="s">
        <v>13103</v>
      </c>
      <c r="W2798" s="24" t="s">
        <v>13104</v>
      </c>
      <c r="X2798" s="24" t="s">
        <v>15380</v>
      </c>
      <c r="Y2798" s="24" t="s">
        <v>15381</v>
      </c>
      <c r="Z2798" s="24" t="s">
        <v>255</v>
      </c>
      <c r="AA2798" s="24">
        <v>3102197888</v>
      </c>
      <c r="AB2798" s="24" t="s">
        <v>101</v>
      </c>
      <c r="AC2798" s="24" t="s">
        <v>101</v>
      </c>
      <c r="AD2798" s="24" t="e">
        <v>#REF!</v>
      </c>
      <c r="AE2798" s="26" t="s">
        <v>194</v>
      </c>
      <c r="AF2798" s="26" t="s">
        <v>395</v>
      </c>
      <c r="AG2798" s="26" t="s">
        <v>15382</v>
      </c>
      <c r="AH2798" s="27" t="s">
        <v>460</v>
      </c>
      <c r="AI2798" s="27" t="s">
        <v>377</v>
      </c>
      <c r="AJ2798" s="27" t="s">
        <v>377</v>
      </c>
      <c r="AK2798" s="24" t="s">
        <v>121</v>
      </c>
      <c r="AL2798" s="24" t="s">
        <v>7086</v>
      </c>
      <c r="AM2798" s="23">
        <v>44476</v>
      </c>
      <c r="AN2798" s="28">
        <v>1469895</v>
      </c>
      <c r="AO2798" s="28">
        <v>140606</v>
      </c>
      <c r="AP2798" s="24" t="s">
        <v>15383</v>
      </c>
      <c r="AQ2798" s="24">
        <v>0</v>
      </c>
      <c r="AR2798" s="24">
        <v>0</v>
      </c>
      <c r="AS2798" s="24">
        <v>0</v>
      </c>
      <c r="AT2798" s="24">
        <v>0</v>
      </c>
      <c r="AU2798" s="24">
        <v>0</v>
      </c>
      <c r="AV2798" s="24">
        <v>0</v>
      </c>
      <c r="AW2798" s="24">
        <v>0</v>
      </c>
      <c r="AX2798" s="24">
        <v>0</v>
      </c>
      <c r="AY2798" s="24">
        <v>0</v>
      </c>
      <c r="AZ2798" s="24">
        <v>0</v>
      </c>
      <c r="BA2798" s="24">
        <v>0</v>
      </c>
      <c r="BB2798" s="24">
        <v>0</v>
      </c>
      <c r="BC2798" s="24">
        <v>0</v>
      </c>
      <c r="BD2798" s="24">
        <v>0</v>
      </c>
      <c r="BE2798" s="24">
        <v>0</v>
      </c>
      <c r="BF2798" s="23"/>
      <c r="BG2798" s="23"/>
      <c r="BH2798" s="23">
        <v>45002</v>
      </c>
      <c r="BI2798" s="26" t="s">
        <v>466</v>
      </c>
      <c r="BJ2798" s="26" t="s">
        <v>3469</v>
      </c>
      <c r="BK2798" s="29">
        <v>0</v>
      </c>
      <c r="BL2798" s="24" t="s">
        <v>129</v>
      </c>
      <c r="BM2798" s="22" t="str">
        <f ca="1">+IF(Tabla1[[#This Row],[FECHA INGRESO]]&gt;=44986,IF((TODAY()-Tabla1[[#This Row],[FECHA INGRESO]])&gt;=50,"ALERTA","TODAVÍA FALTA"),"N/A")</f>
        <v>N/A</v>
      </c>
      <c r="BN2798" s="7">
        <f>IFERROR((_xlfn.DAYS(Tabla1[[#This Row],[FECHA INGRESO]],Tabla1[[#This Row],[FECHA RETIRO]]))/30,"")</f>
        <v>-17.533333333333335</v>
      </c>
    </row>
    <row r="2799" spans="1:66" ht="15" customHeight="1" x14ac:dyDescent="0.35">
      <c r="A2799" s="21">
        <v>1024568331</v>
      </c>
      <c r="B2799" s="22" t="s">
        <v>12236</v>
      </c>
      <c r="C2799" s="23">
        <v>44476</v>
      </c>
      <c r="D2799" s="23" t="s">
        <v>93</v>
      </c>
      <c r="E2799" s="24" t="s">
        <v>94</v>
      </c>
      <c r="F2799" s="23" t="s">
        <v>70</v>
      </c>
      <c r="G2799" s="24" t="s">
        <v>15384</v>
      </c>
      <c r="H2799" s="24">
        <v>24101030210</v>
      </c>
      <c r="I2799" s="24" t="s">
        <v>72</v>
      </c>
      <c r="J2799" s="24">
        <f>DATEDIF(Tabla1[[#This Row],[FECHA DE NACIMIENTO]],Tabla1[[#This Row],[FECHA ACTUAL]],"Y")</f>
        <v>27</v>
      </c>
      <c r="K2799" s="24" t="s">
        <v>96</v>
      </c>
      <c r="L2799" s="24" t="s">
        <v>112</v>
      </c>
      <c r="M2799" s="24">
        <v>0</v>
      </c>
      <c r="N2799" s="24">
        <v>3</v>
      </c>
      <c r="O2799" s="24">
        <v>1</v>
      </c>
      <c r="P2799" s="24">
        <v>0</v>
      </c>
      <c r="Q2799" s="23">
        <v>35104</v>
      </c>
      <c r="R2799" s="24" t="s">
        <v>76</v>
      </c>
      <c r="S2799" s="25">
        <v>45119</v>
      </c>
      <c r="T2799" s="24">
        <v>2994191</v>
      </c>
      <c r="U2799" s="24">
        <v>3222208837</v>
      </c>
      <c r="V2799" s="33" t="s">
        <v>12238</v>
      </c>
      <c r="W2799" s="24" t="s">
        <v>12239</v>
      </c>
      <c r="X2799" s="24" t="s">
        <v>15385</v>
      </c>
      <c r="Y2799" s="24" t="s">
        <v>15386</v>
      </c>
      <c r="Z2799" s="24" t="s">
        <v>117</v>
      </c>
      <c r="AA2799" s="24">
        <v>3118350895</v>
      </c>
      <c r="AB2799" s="24" t="s">
        <v>83</v>
      </c>
      <c r="AC2799" s="24" t="s">
        <v>83</v>
      </c>
      <c r="AD2799" s="24" t="e">
        <v>#REF!</v>
      </c>
      <c r="AE2799" s="26" t="s">
        <v>194</v>
      </c>
      <c r="AF2799" s="26" t="s">
        <v>395</v>
      </c>
      <c r="AG2799" s="26" t="s">
        <v>75</v>
      </c>
      <c r="AH2799" s="27" t="s">
        <v>955</v>
      </c>
      <c r="AI2799" s="27" t="s">
        <v>487</v>
      </c>
      <c r="AJ2799" s="27" t="s">
        <v>487</v>
      </c>
      <c r="AK2799" s="24" t="s">
        <v>121</v>
      </c>
      <c r="AL2799" s="24" t="s">
        <v>7086</v>
      </c>
      <c r="AM2799" s="23">
        <v>44476</v>
      </c>
      <c r="AN2799" s="28">
        <v>1160000</v>
      </c>
      <c r="AO2799" s="28">
        <v>140606</v>
      </c>
      <c r="AP2799" s="24">
        <v>0</v>
      </c>
      <c r="AQ2799" s="24">
        <v>0</v>
      </c>
      <c r="AR2799" s="24">
        <v>0</v>
      </c>
      <c r="AS2799" s="24">
        <v>0</v>
      </c>
      <c r="AT2799" s="24">
        <v>0</v>
      </c>
      <c r="AU2799" s="24">
        <v>0</v>
      </c>
      <c r="AV2799" s="24">
        <v>0</v>
      </c>
      <c r="AW2799" s="24">
        <v>0</v>
      </c>
      <c r="AX2799" s="24">
        <v>0</v>
      </c>
      <c r="AY2799" s="24">
        <v>0</v>
      </c>
      <c r="AZ2799" s="24">
        <v>0</v>
      </c>
      <c r="BA2799" s="24">
        <v>0</v>
      </c>
      <c r="BB2799" s="24">
        <v>0</v>
      </c>
      <c r="BC2799" s="24">
        <v>0</v>
      </c>
      <c r="BD2799" s="24">
        <v>0</v>
      </c>
      <c r="BE2799" s="24">
        <v>0</v>
      </c>
      <c r="BF2799" s="23"/>
      <c r="BG2799" s="23"/>
      <c r="BH2799" s="23" t="s">
        <v>75</v>
      </c>
      <c r="BI2799" s="26">
        <v>0</v>
      </c>
      <c r="BJ2799" s="26">
        <v>0</v>
      </c>
      <c r="BK2799" s="29">
        <v>0</v>
      </c>
      <c r="BL2799" s="24" t="s">
        <v>91</v>
      </c>
      <c r="BM2799" s="22" t="str">
        <f ca="1">+IF(Tabla1[[#This Row],[FECHA INGRESO]]&gt;=44986,IF((TODAY()-Tabla1[[#This Row],[FECHA INGRESO]])&gt;=50,"ALERTA","TODAVÍA FALTA"),"N/A")</f>
        <v>N/A</v>
      </c>
      <c r="BN2799" s="7" t="str">
        <f>IFERROR((_xlfn.DAYS(Tabla1[[#This Row],[FECHA INGRESO]],Tabla1[[#This Row],[FECHA RETIRO]]))/30,"")</f>
        <v/>
      </c>
    </row>
    <row r="2800" spans="1:66" x14ac:dyDescent="0.35">
      <c r="A2800" s="34">
        <v>65820769</v>
      </c>
      <c r="B2800" s="22" t="s">
        <v>15387</v>
      </c>
      <c r="C2800" s="23">
        <v>44477</v>
      </c>
      <c r="D2800" s="23" t="s">
        <v>266</v>
      </c>
      <c r="E2800" s="23" t="s">
        <v>110</v>
      </c>
      <c r="F2800" s="23" t="s">
        <v>111</v>
      </c>
      <c r="G2800" s="24"/>
      <c r="H2800" s="24">
        <v>24108965432</v>
      </c>
      <c r="I2800" s="24" t="s">
        <v>95</v>
      </c>
      <c r="J2800" s="24">
        <f>DATEDIF(Tabla1[[#This Row],[FECHA DE NACIMIENTO]],Tabla1[[#This Row],[FECHA ACTUAL]],"Y")</f>
        <v>38</v>
      </c>
      <c r="K2800" s="24" t="s">
        <v>500</v>
      </c>
      <c r="L2800" s="24" t="s">
        <v>234</v>
      </c>
      <c r="M2800" s="24">
        <v>2</v>
      </c>
      <c r="N2800" s="24">
        <v>3</v>
      </c>
      <c r="O2800" s="24">
        <v>2</v>
      </c>
      <c r="P2800" s="24" t="s">
        <v>101</v>
      </c>
      <c r="Q2800" s="23">
        <v>31131</v>
      </c>
      <c r="R2800" s="24" t="s">
        <v>15388</v>
      </c>
      <c r="S2800" s="25">
        <v>45119</v>
      </c>
      <c r="T2800" s="24"/>
      <c r="U2800" s="24">
        <v>3183935725</v>
      </c>
      <c r="V2800" s="33" t="s">
        <v>15389</v>
      </c>
      <c r="W2800" s="24" t="s">
        <v>15390</v>
      </c>
      <c r="X2800" s="24" t="s">
        <v>15391</v>
      </c>
      <c r="Y2800" s="24" t="s">
        <v>15392</v>
      </c>
      <c r="Z2800" s="24" t="s">
        <v>82</v>
      </c>
      <c r="AA2800" s="24">
        <v>3057490390</v>
      </c>
      <c r="AB2800" s="24" t="s">
        <v>101</v>
      </c>
      <c r="AC2800" s="24" t="s">
        <v>83</v>
      </c>
      <c r="AD2800" s="24" t="e">
        <v>#REF!</v>
      </c>
      <c r="AE2800" s="26" t="s">
        <v>183</v>
      </c>
      <c r="AF2800" s="26" t="s">
        <v>15393</v>
      </c>
      <c r="AG2800" s="26" t="s">
        <v>75</v>
      </c>
      <c r="AH2800" s="27" t="s">
        <v>184</v>
      </c>
      <c r="AI2800" s="27" t="s">
        <v>487</v>
      </c>
      <c r="AJ2800" s="27" t="s">
        <v>487</v>
      </c>
      <c r="AK2800" s="24" t="s">
        <v>121</v>
      </c>
      <c r="AL2800" s="24" t="s">
        <v>7086</v>
      </c>
      <c r="AM2800" s="23">
        <v>44477</v>
      </c>
      <c r="AN2800" s="28">
        <v>1000000</v>
      </c>
      <c r="AO2800" s="28">
        <v>117172</v>
      </c>
      <c r="AP2800" s="24">
        <v>0</v>
      </c>
      <c r="AQ2800" s="24">
        <v>0</v>
      </c>
      <c r="AR2800" s="24">
        <v>0</v>
      </c>
      <c r="AS2800" s="24">
        <v>0</v>
      </c>
      <c r="AT2800" s="24">
        <v>0</v>
      </c>
      <c r="AU2800" s="24">
        <v>0</v>
      </c>
      <c r="AV2800" s="24">
        <v>0</v>
      </c>
      <c r="AW2800" s="24">
        <v>0</v>
      </c>
      <c r="AX2800" s="24">
        <v>0</v>
      </c>
      <c r="AY2800" s="24">
        <v>0</v>
      </c>
      <c r="AZ2800" s="24">
        <v>0</v>
      </c>
      <c r="BA2800" s="24">
        <v>0</v>
      </c>
      <c r="BB2800" s="24">
        <v>0</v>
      </c>
      <c r="BC2800" s="24">
        <v>0</v>
      </c>
      <c r="BD2800" s="24">
        <v>0</v>
      </c>
      <c r="BE2800" s="24">
        <v>0</v>
      </c>
      <c r="BF2800" s="23"/>
      <c r="BG2800" s="23"/>
      <c r="BH2800" s="23">
        <v>44603</v>
      </c>
      <c r="BI2800" s="26" t="s">
        <v>466</v>
      </c>
      <c r="BJ2800" s="26" t="s">
        <v>5148</v>
      </c>
      <c r="BK2800" s="29">
        <v>0</v>
      </c>
      <c r="BL2800" s="24" t="s">
        <v>129</v>
      </c>
      <c r="BM2800" s="22" t="str">
        <f ca="1">+IF(Tabla1[[#This Row],[FECHA INGRESO]]&gt;=44986,IF((TODAY()-Tabla1[[#This Row],[FECHA INGRESO]])&gt;=50,"ALERTA","TODAVÍA FALTA"),"N/A")</f>
        <v>N/A</v>
      </c>
      <c r="BN2800" s="7">
        <f>IFERROR((_xlfn.DAYS(Tabla1[[#This Row],[FECHA INGRESO]],Tabla1[[#This Row],[FECHA RETIRO]]))/30,"")</f>
        <v>-4.2</v>
      </c>
    </row>
    <row r="2801" spans="1:66" x14ac:dyDescent="0.35">
      <c r="A2801" s="34">
        <v>1073249151</v>
      </c>
      <c r="B2801" s="22" t="s">
        <v>12877</v>
      </c>
      <c r="C2801" s="23">
        <v>44480</v>
      </c>
      <c r="D2801" s="23" t="s">
        <v>4008</v>
      </c>
      <c r="E2801" s="24" t="s">
        <v>94</v>
      </c>
      <c r="F2801" s="23" t="s">
        <v>70</v>
      </c>
      <c r="G2801" s="24"/>
      <c r="H2801" s="24">
        <v>24101581275</v>
      </c>
      <c r="I2801" s="24" t="s">
        <v>95</v>
      </c>
      <c r="J2801" s="24">
        <f>DATEDIF(Tabla1[[#This Row],[FECHA DE NACIMIENTO]],Tabla1[[#This Row],[FECHA ACTUAL]],"Y")</f>
        <v>25</v>
      </c>
      <c r="K2801" s="24" t="s">
        <v>96</v>
      </c>
      <c r="L2801" s="24" t="s">
        <v>112</v>
      </c>
      <c r="M2801" s="24">
        <v>1</v>
      </c>
      <c r="N2801" s="24">
        <v>1</v>
      </c>
      <c r="O2801" s="24">
        <v>3</v>
      </c>
      <c r="P2801" s="24" t="s">
        <v>101</v>
      </c>
      <c r="Q2801" s="23">
        <v>35708</v>
      </c>
      <c r="R2801" s="24" t="s">
        <v>669</v>
      </c>
      <c r="S2801" s="25">
        <v>45119</v>
      </c>
      <c r="T2801" s="24"/>
      <c r="U2801" s="24">
        <v>3114094336</v>
      </c>
      <c r="V2801" s="33" t="s">
        <v>12878</v>
      </c>
      <c r="W2801" s="24" t="s">
        <v>12879</v>
      </c>
      <c r="X2801" s="24" t="s">
        <v>12880</v>
      </c>
      <c r="Y2801" s="24" t="s">
        <v>12881</v>
      </c>
      <c r="Z2801" s="24" t="s">
        <v>117</v>
      </c>
      <c r="AA2801" s="24">
        <v>3204453877</v>
      </c>
      <c r="AB2801" s="24" t="s">
        <v>77</v>
      </c>
      <c r="AC2801" s="24" t="s">
        <v>77</v>
      </c>
      <c r="AD2801" s="24" t="s">
        <v>77</v>
      </c>
      <c r="AE2801" s="26" t="s">
        <v>151</v>
      </c>
      <c r="AF2801" s="26"/>
      <c r="AG2801" s="26" t="s">
        <v>12871</v>
      </c>
      <c r="AH2801" s="27" t="s">
        <v>184</v>
      </c>
      <c r="AI2801" s="27" t="s">
        <v>376</v>
      </c>
      <c r="AJ2801" s="27" t="s">
        <v>377</v>
      </c>
      <c r="AK2801" s="24" t="s">
        <v>121</v>
      </c>
      <c r="AL2801" s="24" t="s">
        <v>7086</v>
      </c>
      <c r="AM2801" s="23">
        <v>44480</v>
      </c>
      <c r="AN2801" s="28">
        <v>908526</v>
      </c>
      <c r="AO2801" s="28">
        <v>106454</v>
      </c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>
        <v>0</v>
      </c>
      <c r="BE2801" s="24">
        <v>0</v>
      </c>
      <c r="BF2801" s="23"/>
      <c r="BG2801" s="23"/>
      <c r="BH2801" s="23">
        <v>44492</v>
      </c>
      <c r="BI2801" s="26" t="s">
        <v>466</v>
      </c>
      <c r="BJ2801" s="26" t="s">
        <v>6087</v>
      </c>
      <c r="BK2801" s="29">
        <v>0</v>
      </c>
      <c r="BL2801" s="24" t="s">
        <v>129</v>
      </c>
      <c r="BM2801" s="22" t="str">
        <f ca="1">+IF(Tabla1[[#This Row],[FECHA INGRESO]]&gt;=44986,IF((TODAY()-Tabla1[[#This Row],[FECHA INGRESO]])&gt;=50,"ALERTA","TODAVÍA FALTA"),"N/A")</f>
        <v>N/A</v>
      </c>
      <c r="BN2801" s="7">
        <f>IFERROR((_xlfn.DAYS(Tabla1[[#This Row],[FECHA INGRESO]],Tabla1[[#This Row],[FECHA RETIRO]]))/30,"")</f>
        <v>-0.4</v>
      </c>
    </row>
    <row r="2802" spans="1:66" x14ac:dyDescent="0.35">
      <c r="A2802" s="21">
        <v>1000944905</v>
      </c>
      <c r="B2802" s="22" t="s">
        <v>15394</v>
      </c>
      <c r="C2802" s="23">
        <v>44482</v>
      </c>
      <c r="D2802" s="23" t="s">
        <v>93</v>
      </c>
      <c r="E2802" s="24" t="s">
        <v>94</v>
      </c>
      <c r="F2802" s="23" t="s">
        <v>70</v>
      </c>
      <c r="G2802" s="24"/>
      <c r="H2802" s="24">
        <v>24109070591</v>
      </c>
      <c r="I2802" s="24" t="s">
        <v>95</v>
      </c>
      <c r="J2802" s="24">
        <f>DATEDIF(Tabla1[[#This Row],[FECHA DE NACIMIENTO]],Tabla1[[#This Row],[FECHA ACTUAL]],"Y")</f>
        <v>22</v>
      </c>
      <c r="K2802" s="24" t="s">
        <v>3119</v>
      </c>
      <c r="L2802" s="24" t="s">
        <v>112</v>
      </c>
      <c r="M2802" s="24">
        <v>0</v>
      </c>
      <c r="N2802" s="24">
        <v>1</v>
      </c>
      <c r="O2802" s="24">
        <v>2</v>
      </c>
      <c r="P2802" s="24" t="s">
        <v>101</v>
      </c>
      <c r="Q2802" s="23">
        <v>36990</v>
      </c>
      <c r="R2802" s="24" t="s">
        <v>76</v>
      </c>
      <c r="S2802" s="25">
        <v>45119</v>
      </c>
      <c r="T2802" s="24"/>
      <c r="U2802" s="24">
        <v>3014589268</v>
      </c>
      <c r="V2802" s="33" t="s">
        <v>15395</v>
      </c>
      <c r="W2802" s="24" t="s">
        <v>15396</v>
      </c>
      <c r="X2802" s="24" t="s">
        <v>11779</v>
      </c>
      <c r="Y2802" s="24" t="s">
        <v>15397</v>
      </c>
      <c r="Z2802" s="24" t="s">
        <v>10660</v>
      </c>
      <c r="AA2802" s="24">
        <v>3215824964</v>
      </c>
      <c r="AB2802" s="24" t="s">
        <v>83</v>
      </c>
      <c r="AC2802" s="24" t="s">
        <v>83</v>
      </c>
      <c r="AD2802" s="24" t="e">
        <v>#REF!</v>
      </c>
      <c r="AE2802" s="26" t="s">
        <v>194</v>
      </c>
      <c r="AF2802" s="26" t="s">
        <v>11350</v>
      </c>
      <c r="AG2802" s="26" t="s">
        <v>101</v>
      </c>
      <c r="AH2802" s="27" t="s">
        <v>184</v>
      </c>
      <c r="AI2802" s="27" t="s">
        <v>120</v>
      </c>
      <c r="AJ2802" s="27" t="s">
        <v>120</v>
      </c>
      <c r="AK2802" s="24" t="s">
        <v>121</v>
      </c>
      <c r="AL2802" s="24" t="s">
        <v>7086</v>
      </c>
      <c r="AM2802" s="23">
        <v>44482</v>
      </c>
      <c r="AN2802" s="28">
        <v>1000000</v>
      </c>
      <c r="AO2802" s="28">
        <v>117172</v>
      </c>
      <c r="AP2802" s="24">
        <v>0</v>
      </c>
      <c r="AQ2802" s="24">
        <v>0</v>
      </c>
      <c r="AR2802" s="24">
        <v>0</v>
      </c>
      <c r="AS2802" s="24">
        <v>0</v>
      </c>
      <c r="AT2802" s="24">
        <v>0</v>
      </c>
      <c r="AU2802" s="24">
        <v>0</v>
      </c>
      <c r="AV2802" s="24">
        <v>0</v>
      </c>
      <c r="AW2802" s="24">
        <v>0</v>
      </c>
      <c r="AX2802" s="24">
        <v>0</v>
      </c>
      <c r="AY2802" s="24">
        <v>0</v>
      </c>
      <c r="AZ2802" s="24">
        <v>0</v>
      </c>
      <c r="BA2802" s="24">
        <v>0</v>
      </c>
      <c r="BB2802" s="24">
        <v>0</v>
      </c>
      <c r="BC2802" s="24">
        <v>0</v>
      </c>
      <c r="BD2802" s="24">
        <v>0</v>
      </c>
      <c r="BE2802" s="24">
        <v>0</v>
      </c>
      <c r="BF2802" s="23"/>
      <c r="BG2802" s="23"/>
      <c r="BH2802" s="23">
        <v>44744</v>
      </c>
      <c r="BI2802" s="26" t="s">
        <v>466</v>
      </c>
      <c r="BJ2802" s="26" t="s">
        <v>13797</v>
      </c>
      <c r="BK2802" s="29">
        <v>0</v>
      </c>
      <c r="BL2802" s="24" t="s">
        <v>129</v>
      </c>
      <c r="BM2802" s="22" t="str">
        <f ca="1">+IF(Tabla1[[#This Row],[FECHA INGRESO]]&gt;=44986,IF((TODAY()-Tabla1[[#This Row],[FECHA INGRESO]])&gt;=50,"ALERTA","TODAVÍA FALTA"),"N/A")</f>
        <v>N/A</v>
      </c>
      <c r="BN2802" s="7">
        <f>IFERROR((_xlfn.DAYS(Tabla1[[#This Row],[FECHA INGRESO]],Tabla1[[#This Row],[FECHA RETIRO]]))/30,"")</f>
        <v>-8.7333333333333325</v>
      </c>
    </row>
    <row r="2803" spans="1:66" x14ac:dyDescent="0.35">
      <c r="A2803" s="21">
        <v>1023013156</v>
      </c>
      <c r="B2803" s="22" t="s">
        <v>15398</v>
      </c>
      <c r="C2803" s="23">
        <v>44482</v>
      </c>
      <c r="D2803" s="23" t="s">
        <v>93</v>
      </c>
      <c r="E2803" s="24" t="s">
        <v>94</v>
      </c>
      <c r="F2803" s="23" t="s">
        <v>94</v>
      </c>
      <c r="G2803" s="24"/>
      <c r="H2803" s="24">
        <v>24109071936</v>
      </c>
      <c r="I2803" s="24" t="s">
        <v>95</v>
      </c>
      <c r="J2803" s="24">
        <f>DATEDIF(Tabla1[[#This Row],[FECHA DE NACIMIENTO]],Tabla1[[#This Row],[FECHA ACTUAL]],"Y")</f>
        <v>27</v>
      </c>
      <c r="K2803" s="24" t="s">
        <v>96</v>
      </c>
      <c r="L2803" s="24" t="s">
        <v>112</v>
      </c>
      <c r="M2803" s="24">
        <v>1</v>
      </c>
      <c r="N2803" s="24">
        <v>1</v>
      </c>
      <c r="O2803" s="24">
        <v>3</v>
      </c>
      <c r="P2803" s="24" t="s">
        <v>101</v>
      </c>
      <c r="Q2803" s="23">
        <v>35200</v>
      </c>
      <c r="R2803" s="24" t="s">
        <v>76</v>
      </c>
      <c r="S2803" s="25">
        <v>45119</v>
      </c>
      <c r="T2803" s="24"/>
      <c r="U2803" s="24">
        <v>3144081869</v>
      </c>
      <c r="V2803" s="33" t="s">
        <v>15399</v>
      </c>
      <c r="W2803" s="24" t="s">
        <v>15400</v>
      </c>
      <c r="X2803" s="24" t="s">
        <v>15401</v>
      </c>
      <c r="Y2803" s="24" t="s">
        <v>15402</v>
      </c>
      <c r="Z2803" s="24" t="s">
        <v>285</v>
      </c>
      <c r="AA2803" s="24">
        <v>3123792638</v>
      </c>
      <c r="AB2803" s="24" t="s">
        <v>101</v>
      </c>
      <c r="AC2803" s="24" t="s">
        <v>101</v>
      </c>
      <c r="AD2803" s="24" t="e">
        <v>#REF!</v>
      </c>
      <c r="AE2803" s="26" t="s">
        <v>151</v>
      </c>
      <c r="AF2803" s="26"/>
      <c r="AG2803" s="26" t="s">
        <v>9231</v>
      </c>
      <c r="AH2803" s="27" t="s">
        <v>184</v>
      </c>
      <c r="AI2803" s="27" t="s">
        <v>9232</v>
      </c>
      <c r="AJ2803" s="27" t="s">
        <v>13292</v>
      </c>
      <c r="AK2803" s="24" t="s">
        <v>121</v>
      </c>
      <c r="AL2803" s="24" t="s">
        <v>7086</v>
      </c>
      <c r="AM2803" s="23">
        <v>44482</v>
      </c>
      <c r="AN2803" s="28">
        <v>1000000</v>
      </c>
      <c r="AO2803" s="28">
        <v>117172</v>
      </c>
      <c r="AP2803" s="24">
        <v>0</v>
      </c>
      <c r="AQ2803" s="24">
        <v>0</v>
      </c>
      <c r="AR2803" s="24">
        <v>0</v>
      </c>
      <c r="AS2803" s="24">
        <v>0</v>
      </c>
      <c r="AT2803" s="24">
        <v>0</v>
      </c>
      <c r="AU2803" s="24">
        <v>0</v>
      </c>
      <c r="AV2803" s="24">
        <v>0</v>
      </c>
      <c r="AW2803" s="24">
        <v>0</v>
      </c>
      <c r="AX2803" s="24">
        <v>0</v>
      </c>
      <c r="AY2803" s="24">
        <v>0</v>
      </c>
      <c r="AZ2803" s="24">
        <v>0</v>
      </c>
      <c r="BA2803" s="24">
        <v>0</v>
      </c>
      <c r="BB2803" s="24">
        <v>0</v>
      </c>
      <c r="BC2803" s="24">
        <v>0</v>
      </c>
      <c r="BD2803" s="24">
        <v>0</v>
      </c>
      <c r="BE2803" s="24">
        <v>0</v>
      </c>
      <c r="BF2803" s="23"/>
      <c r="BG2803" s="23"/>
      <c r="BH2803" s="23">
        <v>44651</v>
      </c>
      <c r="BI2803" s="26" t="s">
        <v>466</v>
      </c>
      <c r="BJ2803" s="26" t="s">
        <v>5148</v>
      </c>
      <c r="BK2803" s="29">
        <v>0</v>
      </c>
      <c r="BL2803" s="24" t="s">
        <v>129</v>
      </c>
      <c r="BM2803" s="22" t="str">
        <f ca="1">+IF(Tabla1[[#This Row],[FECHA INGRESO]]&gt;=44986,IF((TODAY()-Tabla1[[#This Row],[FECHA INGRESO]])&gt;=50,"ALERTA","TODAVÍA FALTA"),"N/A")</f>
        <v>N/A</v>
      </c>
      <c r="BN2803" s="7">
        <f>IFERROR((_xlfn.DAYS(Tabla1[[#This Row],[FECHA INGRESO]],Tabla1[[#This Row],[FECHA RETIRO]]))/30,"")</f>
        <v>-5.6333333333333337</v>
      </c>
    </row>
    <row r="2804" spans="1:66" x14ac:dyDescent="0.35">
      <c r="A2804" s="21">
        <v>1000491828</v>
      </c>
      <c r="B2804" s="22" t="s">
        <v>15403</v>
      </c>
      <c r="C2804" s="23">
        <v>44482</v>
      </c>
      <c r="D2804" s="23" t="s">
        <v>188</v>
      </c>
      <c r="E2804" s="23" t="s">
        <v>111</v>
      </c>
      <c r="F2804" s="23" t="s">
        <v>70</v>
      </c>
      <c r="G2804" s="24"/>
      <c r="H2804" s="24">
        <v>24109070661</v>
      </c>
      <c r="I2804" s="24" t="s">
        <v>95</v>
      </c>
      <c r="J2804" s="24">
        <f>DATEDIF(Tabla1[[#This Row],[FECHA DE NACIMIENTO]],Tabla1[[#This Row],[FECHA ACTUAL]],"Y")</f>
        <v>22</v>
      </c>
      <c r="K2804" s="24" t="s">
        <v>96</v>
      </c>
      <c r="L2804" s="24" t="s">
        <v>112</v>
      </c>
      <c r="M2804" s="24">
        <v>0</v>
      </c>
      <c r="N2804" s="24">
        <v>0</v>
      </c>
      <c r="O2804" s="24">
        <v>3</v>
      </c>
      <c r="P2804" s="24" t="s">
        <v>101</v>
      </c>
      <c r="Q2804" s="23">
        <v>36745</v>
      </c>
      <c r="R2804" s="24" t="s">
        <v>76</v>
      </c>
      <c r="S2804" s="25">
        <v>45119</v>
      </c>
      <c r="T2804" s="24"/>
      <c r="U2804" s="24">
        <v>3028147542</v>
      </c>
      <c r="V2804" s="33" t="s">
        <v>15404</v>
      </c>
      <c r="W2804" s="24" t="s">
        <v>15405</v>
      </c>
      <c r="X2804" s="24" t="s">
        <v>11576</v>
      </c>
      <c r="Y2804" s="24" t="s">
        <v>15406</v>
      </c>
      <c r="Z2804" s="24" t="s">
        <v>117</v>
      </c>
      <c r="AA2804" s="24">
        <v>3222453872</v>
      </c>
      <c r="AB2804" s="24" t="s">
        <v>83</v>
      </c>
      <c r="AC2804" s="24" t="s">
        <v>83</v>
      </c>
      <c r="AD2804" s="24" t="e">
        <v>#REF!</v>
      </c>
      <c r="AE2804" s="26" t="s">
        <v>151</v>
      </c>
      <c r="AF2804" s="26"/>
      <c r="AG2804" s="26" t="s">
        <v>2532</v>
      </c>
      <c r="AH2804" s="27" t="s">
        <v>3042</v>
      </c>
      <c r="AI2804" s="27" t="s">
        <v>9232</v>
      </c>
      <c r="AJ2804" s="27" t="s">
        <v>9317</v>
      </c>
      <c r="AK2804" s="24" t="s">
        <v>121</v>
      </c>
      <c r="AL2804" s="24" t="s">
        <v>7086</v>
      </c>
      <c r="AM2804" s="23">
        <v>44482</v>
      </c>
      <c r="AN2804" s="28">
        <v>1000000</v>
      </c>
      <c r="AO2804" s="28">
        <v>117172</v>
      </c>
      <c r="AP2804" s="24">
        <v>0</v>
      </c>
      <c r="AQ2804" s="24">
        <v>0</v>
      </c>
      <c r="AR2804" s="24">
        <v>0</v>
      </c>
      <c r="AS2804" s="24">
        <v>0</v>
      </c>
      <c r="AT2804" s="24">
        <v>0</v>
      </c>
      <c r="AU2804" s="24">
        <v>0</v>
      </c>
      <c r="AV2804" s="24">
        <v>0</v>
      </c>
      <c r="AW2804" s="24">
        <v>0</v>
      </c>
      <c r="AX2804" s="24">
        <v>0</v>
      </c>
      <c r="AY2804" s="24">
        <v>0</v>
      </c>
      <c r="AZ2804" s="24">
        <v>0</v>
      </c>
      <c r="BA2804" s="24">
        <v>0</v>
      </c>
      <c r="BB2804" s="24">
        <v>0</v>
      </c>
      <c r="BC2804" s="24">
        <v>0</v>
      </c>
      <c r="BD2804" s="24">
        <v>0</v>
      </c>
      <c r="BE2804" s="24">
        <v>0</v>
      </c>
      <c r="BF2804" s="23"/>
      <c r="BG2804" s="23"/>
      <c r="BH2804" s="23">
        <v>44681</v>
      </c>
      <c r="BI2804" s="26" t="s">
        <v>466</v>
      </c>
      <c r="BJ2804" s="26" t="s">
        <v>15407</v>
      </c>
      <c r="BK2804" s="29">
        <v>0</v>
      </c>
      <c r="BL2804" s="24" t="s">
        <v>129</v>
      </c>
      <c r="BM2804" s="22" t="str">
        <f ca="1">+IF(Tabla1[[#This Row],[FECHA INGRESO]]&gt;=44986,IF((TODAY()-Tabla1[[#This Row],[FECHA INGRESO]])&gt;=50,"ALERTA","TODAVÍA FALTA"),"N/A")</f>
        <v>N/A</v>
      </c>
      <c r="BN2804" s="7">
        <f>IFERROR((_xlfn.DAYS(Tabla1[[#This Row],[FECHA INGRESO]],Tabla1[[#This Row],[FECHA RETIRO]]))/30,"")</f>
        <v>-6.6333333333333337</v>
      </c>
    </row>
    <row r="2805" spans="1:66" x14ac:dyDescent="0.35">
      <c r="A2805" s="34">
        <v>1000513571</v>
      </c>
      <c r="B2805" s="22" t="s">
        <v>15408</v>
      </c>
      <c r="C2805" s="23">
        <v>44484</v>
      </c>
      <c r="D2805" s="23" t="s">
        <v>266</v>
      </c>
      <c r="E2805" s="24" t="s">
        <v>94</v>
      </c>
      <c r="F2805" s="23" t="s">
        <v>70</v>
      </c>
      <c r="G2805" s="24"/>
      <c r="H2805" s="24">
        <v>24109132141</v>
      </c>
      <c r="I2805" s="24" t="s">
        <v>95</v>
      </c>
      <c r="J2805" s="24">
        <f>DATEDIF(Tabla1[[#This Row],[FECHA DE NACIMIENTO]],Tabla1[[#This Row],[FECHA ACTUAL]],"Y")</f>
        <v>22</v>
      </c>
      <c r="K2805" s="24" t="s">
        <v>96</v>
      </c>
      <c r="L2805" s="24" t="s">
        <v>112</v>
      </c>
      <c r="M2805" s="24">
        <v>0</v>
      </c>
      <c r="N2805" s="24">
        <v>0</v>
      </c>
      <c r="O2805" s="24">
        <v>2</v>
      </c>
      <c r="P2805" s="24" t="s">
        <v>101</v>
      </c>
      <c r="Q2805" s="23">
        <v>36862</v>
      </c>
      <c r="R2805" s="24" t="s">
        <v>76</v>
      </c>
      <c r="S2805" s="25">
        <v>45119</v>
      </c>
      <c r="T2805" s="24"/>
      <c r="U2805" s="24">
        <v>3008420421</v>
      </c>
      <c r="V2805" s="33" t="s">
        <v>15409</v>
      </c>
      <c r="W2805" s="24" t="s">
        <v>15410</v>
      </c>
      <c r="X2805" s="24" t="s">
        <v>9245</v>
      </c>
      <c r="Y2805" s="24" t="s">
        <v>15411</v>
      </c>
      <c r="Z2805" s="24" t="s">
        <v>14002</v>
      </c>
      <c r="AA2805" s="24">
        <v>3138739606</v>
      </c>
      <c r="AB2805" s="24" t="s">
        <v>77</v>
      </c>
      <c r="AC2805" s="24" t="s">
        <v>77</v>
      </c>
      <c r="AD2805" s="24" t="s">
        <v>77</v>
      </c>
      <c r="AE2805" s="26" t="s">
        <v>151</v>
      </c>
      <c r="AF2805" s="26"/>
      <c r="AG2805" s="26"/>
      <c r="AH2805" s="27" t="s">
        <v>3042</v>
      </c>
      <c r="AI2805" s="27" t="s">
        <v>9232</v>
      </c>
      <c r="AJ2805" s="27" t="s">
        <v>15086</v>
      </c>
      <c r="AK2805" s="24" t="s">
        <v>121</v>
      </c>
      <c r="AL2805" s="24" t="s">
        <v>7086</v>
      </c>
      <c r="AM2805" s="23">
        <v>44484</v>
      </c>
      <c r="AN2805" s="28">
        <v>908526</v>
      </c>
      <c r="AO2805" s="28">
        <v>106454</v>
      </c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>
        <v>0</v>
      </c>
      <c r="BE2805" s="24">
        <v>0</v>
      </c>
      <c r="BF2805" s="23"/>
      <c r="BG2805" s="23"/>
      <c r="BH2805" s="23">
        <v>44510</v>
      </c>
      <c r="BI2805" s="26" t="s">
        <v>466</v>
      </c>
      <c r="BJ2805" s="26" t="s">
        <v>467</v>
      </c>
      <c r="BK2805" s="29">
        <v>0</v>
      </c>
      <c r="BL2805" s="24" t="s">
        <v>129</v>
      </c>
      <c r="BM2805" s="22" t="str">
        <f ca="1">+IF(Tabla1[[#This Row],[FECHA INGRESO]]&gt;=44986,IF((TODAY()-Tabla1[[#This Row],[FECHA INGRESO]])&gt;=50,"ALERTA","TODAVÍA FALTA"),"N/A")</f>
        <v>N/A</v>
      </c>
      <c r="BN2805" s="7">
        <f>IFERROR((_xlfn.DAYS(Tabla1[[#This Row],[FECHA INGRESO]],Tabla1[[#This Row],[FECHA RETIRO]]))/30,"")</f>
        <v>-0.8666666666666667</v>
      </c>
    </row>
    <row r="2806" spans="1:66" x14ac:dyDescent="0.35">
      <c r="A2806" s="34">
        <v>1018461809</v>
      </c>
      <c r="B2806" s="22" t="s">
        <v>4668</v>
      </c>
      <c r="C2806" s="23">
        <v>44484</v>
      </c>
      <c r="D2806" s="23" t="s">
        <v>93</v>
      </c>
      <c r="E2806" s="24" t="s">
        <v>94</v>
      </c>
      <c r="F2806" s="23" t="s">
        <v>94</v>
      </c>
      <c r="G2806" s="24"/>
      <c r="H2806" s="24">
        <v>24109135094</v>
      </c>
      <c r="I2806" s="24" t="s">
        <v>95</v>
      </c>
      <c r="J2806" s="24">
        <f>DATEDIF(Tabla1[[#This Row],[FECHA DE NACIMIENTO]],Tabla1[[#This Row],[FECHA ACTUAL]],"Y")</f>
        <v>29</v>
      </c>
      <c r="K2806" s="24" t="s">
        <v>73</v>
      </c>
      <c r="L2806" s="24" t="s">
        <v>112</v>
      </c>
      <c r="M2806" s="24">
        <v>2</v>
      </c>
      <c r="N2806" s="24">
        <v>2</v>
      </c>
      <c r="O2806" s="24">
        <v>3</v>
      </c>
      <c r="P2806" s="24" t="s">
        <v>101</v>
      </c>
      <c r="Q2806" s="23">
        <v>34215</v>
      </c>
      <c r="R2806" s="24" t="s">
        <v>76</v>
      </c>
      <c r="S2806" s="25">
        <v>45119</v>
      </c>
      <c r="T2806" s="24"/>
      <c r="U2806" s="24">
        <v>3232272106</v>
      </c>
      <c r="V2806" s="33" t="s">
        <v>15412</v>
      </c>
      <c r="W2806" s="24" t="s">
        <v>15413</v>
      </c>
      <c r="X2806" s="24" t="s">
        <v>15414</v>
      </c>
      <c r="Y2806" s="24" t="s">
        <v>15415</v>
      </c>
      <c r="Z2806" s="24" t="s">
        <v>3224</v>
      </c>
      <c r="AA2806" s="24">
        <v>3027257423</v>
      </c>
      <c r="AB2806" s="24" t="s">
        <v>83</v>
      </c>
      <c r="AC2806" s="24" t="s">
        <v>101</v>
      </c>
      <c r="AD2806" s="24" t="e">
        <v>#REF!</v>
      </c>
      <c r="AE2806" s="26" t="s">
        <v>84</v>
      </c>
      <c r="AF2806" s="26" t="s">
        <v>103</v>
      </c>
      <c r="AG2806" s="26" t="s">
        <v>9231</v>
      </c>
      <c r="AH2806" s="27" t="s">
        <v>3042</v>
      </c>
      <c r="AI2806" s="27" t="s">
        <v>461</v>
      </c>
      <c r="AJ2806" s="27" t="s">
        <v>461</v>
      </c>
      <c r="AK2806" s="24" t="s">
        <v>121</v>
      </c>
      <c r="AL2806" s="24" t="s">
        <v>7086</v>
      </c>
      <c r="AM2806" s="23">
        <v>44484</v>
      </c>
      <c r="AN2806" s="28">
        <v>1000000</v>
      </c>
      <c r="AO2806" s="28">
        <v>117172</v>
      </c>
      <c r="AP2806" s="24">
        <v>0</v>
      </c>
      <c r="AQ2806" s="24">
        <v>0</v>
      </c>
      <c r="AR2806" s="24">
        <v>0</v>
      </c>
      <c r="AS2806" s="24">
        <v>0</v>
      </c>
      <c r="AT2806" s="24">
        <v>0</v>
      </c>
      <c r="AU2806" s="24">
        <v>0</v>
      </c>
      <c r="AV2806" s="24">
        <v>0</v>
      </c>
      <c r="AW2806" s="24">
        <v>0</v>
      </c>
      <c r="AX2806" s="24">
        <v>0</v>
      </c>
      <c r="AY2806" s="24">
        <v>0</v>
      </c>
      <c r="AZ2806" s="24">
        <v>0</v>
      </c>
      <c r="BA2806" s="24">
        <v>0</v>
      </c>
      <c r="BB2806" s="24">
        <v>0</v>
      </c>
      <c r="BC2806" s="24">
        <v>0</v>
      </c>
      <c r="BD2806" s="24">
        <v>0</v>
      </c>
      <c r="BE2806" s="24">
        <v>0</v>
      </c>
      <c r="BF2806" s="23"/>
      <c r="BG2806" s="23"/>
      <c r="BH2806" s="23">
        <v>44621</v>
      </c>
      <c r="BI2806" s="26" t="s">
        <v>466</v>
      </c>
      <c r="BJ2806" s="26" t="s">
        <v>15416</v>
      </c>
      <c r="BK2806" s="29">
        <v>0</v>
      </c>
      <c r="BL2806" s="24" t="s">
        <v>129</v>
      </c>
      <c r="BM2806" s="22" t="str">
        <f ca="1">+IF(Tabla1[[#This Row],[FECHA INGRESO]]&gt;=44986,IF((TODAY()-Tabla1[[#This Row],[FECHA INGRESO]])&gt;=50,"ALERTA","TODAVÍA FALTA"),"N/A")</f>
        <v>N/A</v>
      </c>
      <c r="BN2806" s="7">
        <f>IFERROR((_xlfn.DAYS(Tabla1[[#This Row],[FECHA INGRESO]],Tabla1[[#This Row],[FECHA RETIRO]]))/30,"")</f>
        <v>-4.5666666666666664</v>
      </c>
    </row>
    <row r="2807" spans="1:66" x14ac:dyDescent="0.35">
      <c r="A2807" s="34">
        <v>1024536716</v>
      </c>
      <c r="B2807" s="22" t="s">
        <v>15417</v>
      </c>
      <c r="C2807" s="23">
        <v>44488</v>
      </c>
      <c r="D2807" s="23" t="s">
        <v>4833</v>
      </c>
      <c r="E2807" s="24" t="s">
        <v>94</v>
      </c>
      <c r="F2807" s="23" t="s">
        <v>70</v>
      </c>
      <c r="G2807" s="24"/>
      <c r="H2807" s="24"/>
      <c r="I2807" s="24" t="s">
        <v>95</v>
      </c>
      <c r="J2807" s="24">
        <f>DATEDIF(Tabla1[[#This Row],[FECHA DE NACIMIENTO]],Tabla1[[#This Row],[FECHA ACTUAL]],"Y")</f>
        <v>30</v>
      </c>
      <c r="K2807" s="24" t="s">
        <v>96</v>
      </c>
      <c r="L2807" s="24" t="s">
        <v>112</v>
      </c>
      <c r="M2807" s="24">
        <v>0</v>
      </c>
      <c r="N2807" s="24">
        <v>0</v>
      </c>
      <c r="O2807" s="24">
        <v>3</v>
      </c>
      <c r="P2807" s="24" t="s">
        <v>101</v>
      </c>
      <c r="Q2807" s="23">
        <v>33987</v>
      </c>
      <c r="R2807" s="24" t="s">
        <v>76</v>
      </c>
      <c r="S2807" s="25">
        <v>45119</v>
      </c>
      <c r="T2807" s="24"/>
      <c r="U2807" s="24">
        <v>3022456256</v>
      </c>
      <c r="V2807" s="33" t="s">
        <v>15418</v>
      </c>
      <c r="W2807" s="24" t="s">
        <v>15419</v>
      </c>
      <c r="X2807" s="24" t="s">
        <v>15420</v>
      </c>
      <c r="Y2807" s="24" t="s">
        <v>15421</v>
      </c>
      <c r="Z2807" s="24" t="s">
        <v>117</v>
      </c>
      <c r="AA2807" s="24">
        <v>3133724868</v>
      </c>
      <c r="AB2807" s="24" t="s">
        <v>77</v>
      </c>
      <c r="AC2807" s="24" t="s">
        <v>77</v>
      </c>
      <c r="AD2807" s="24" t="s">
        <v>77</v>
      </c>
      <c r="AE2807" s="26" t="s">
        <v>183</v>
      </c>
      <c r="AF2807" s="26"/>
      <c r="AG2807" s="26"/>
      <c r="AH2807" s="27" t="s">
        <v>3042</v>
      </c>
      <c r="AI2807" s="27" t="s">
        <v>9232</v>
      </c>
      <c r="AJ2807" s="27" t="s">
        <v>15086</v>
      </c>
      <c r="AK2807" s="24" t="s">
        <v>121</v>
      </c>
      <c r="AL2807" s="24" t="s">
        <v>7086</v>
      </c>
      <c r="AM2807" s="23">
        <v>44488</v>
      </c>
      <c r="AN2807" s="28">
        <v>908526</v>
      </c>
      <c r="AO2807" s="28">
        <v>106454</v>
      </c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>
        <v>0</v>
      </c>
      <c r="BE2807" s="24">
        <v>0</v>
      </c>
      <c r="BF2807" s="23"/>
      <c r="BG2807" s="23"/>
      <c r="BH2807" s="23">
        <v>44488</v>
      </c>
      <c r="BI2807" s="26" t="s">
        <v>466</v>
      </c>
      <c r="BJ2807" s="26" t="s">
        <v>6087</v>
      </c>
      <c r="BK2807" s="29">
        <v>0</v>
      </c>
      <c r="BL2807" s="24" t="s">
        <v>129</v>
      </c>
      <c r="BM2807" s="22" t="str">
        <f ca="1">+IF(Tabla1[[#This Row],[FECHA INGRESO]]&gt;=44986,IF((TODAY()-Tabla1[[#This Row],[FECHA INGRESO]])&gt;=50,"ALERTA","TODAVÍA FALTA"),"N/A")</f>
        <v>N/A</v>
      </c>
      <c r="BN2807" s="7">
        <f>IFERROR((_xlfn.DAYS(Tabla1[[#This Row],[FECHA INGRESO]],Tabla1[[#This Row],[FECHA RETIRO]]))/30,"")</f>
        <v>0</v>
      </c>
    </row>
    <row r="2808" spans="1:66" x14ac:dyDescent="0.35">
      <c r="A2808" s="34">
        <v>1033792660</v>
      </c>
      <c r="B2808" s="22" t="s">
        <v>15422</v>
      </c>
      <c r="C2808" s="23">
        <v>44488</v>
      </c>
      <c r="D2808" s="23" t="s">
        <v>93</v>
      </c>
      <c r="E2808" s="23" t="s">
        <v>111</v>
      </c>
      <c r="F2808" s="23" t="s">
        <v>70</v>
      </c>
      <c r="G2808" s="24"/>
      <c r="H2808" s="24">
        <v>24109175155</v>
      </c>
      <c r="I2808" s="24" t="s">
        <v>95</v>
      </c>
      <c r="J2808" s="24">
        <f>DATEDIF(Tabla1[[#This Row],[FECHA DE NACIMIENTO]],Tabla1[[#This Row],[FECHA ACTUAL]],"Y")</f>
        <v>26</v>
      </c>
      <c r="K2808" s="24" t="s">
        <v>500</v>
      </c>
      <c r="L2808" s="24" t="s">
        <v>74</v>
      </c>
      <c r="M2808" s="24">
        <v>1</v>
      </c>
      <c r="N2808" s="24">
        <v>1</v>
      </c>
      <c r="O2808" s="24">
        <v>1</v>
      </c>
      <c r="P2808" s="24" t="s">
        <v>101</v>
      </c>
      <c r="Q2808" s="23">
        <v>35349</v>
      </c>
      <c r="R2808" s="24" t="s">
        <v>76</v>
      </c>
      <c r="S2808" s="25">
        <v>45119</v>
      </c>
      <c r="T2808" s="24"/>
      <c r="U2808" s="24">
        <v>3108007563</v>
      </c>
      <c r="V2808" s="33" t="s">
        <v>15423</v>
      </c>
      <c r="W2808" s="24" t="s">
        <v>15424</v>
      </c>
      <c r="X2808" s="24" t="s">
        <v>15425</v>
      </c>
      <c r="Y2808" s="24" t="s">
        <v>15426</v>
      </c>
      <c r="Z2808" s="24" t="s">
        <v>117</v>
      </c>
      <c r="AA2808" s="24">
        <v>3203743280</v>
      </c>
      <c r="AB2808" s="24" t="s">
        <v>77</v>
      </c>
      <c r="AC2808" s="24" t="s">
        <v>77</v>
      </c>
      <c r="AD2808" s="24" t="s">
        <v>77</v>
      </c>
      <c r="AE2808" s="26" t="s">
        <v>151</v>
      </c>
      <c r="AF2808" s="26"/>
      <c r="AG2808" s="26"/>
      <c r="AH2808" s="27" t="s">
        <v>184</v>
      </c>
      <c r="AI2808" s="27" t="s">
        <v>120</v>
      </c>
      <c r="AJ2808" s="27" t="s">
        <v>120</v>
      </c>
      <c r="AK2808" s="24" t="s">
        <v>121</v>
      </c>
      <c r="AL2808" s="24" t="s">
        <v>7086</v>
      </c>
      <c r="AM2808" s="23">
        <v>44488</v>
      </c>
      <c r="AN2808" s="28">
        <v>908526</v>
      </c>
      <c r="AO2808" s="28">
        <v>106454</v>
      </c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  <c r="BD2808" s="24">
        <v>0</v>
      </c>
      <c r="BE2808" s="24">
        <v>0</v>
      </c>
      <c r="BF2808" s="23"/>
      <c r="BG2808" s="23"/>
      <c r="BH2808" s="23">
        <v>44525</v>
      </c>
      <c r="BI2808" s="26" t="s">
        <v>466</v>
      </c>
      <c r="BJ2808" s="26" t="s">
        <v>5148</v>
      </c>
      <c r="BK2808" s="29">
        <v>0</v>
      </c>
      <c r="BL2808" s="24" t="s">
        <v>129</v>
      </c>
      <c r="BM2808" s="22" t="str">
        <f ca="1">+IF(Tabla1[[#This Row],[FECHA INGRESO]]&gt;=44986,IF((TODAY()-Tabla1[[#This Row],[FECHA INGRESO]])&gt;=50,"ALERTA","TODAVÍA FALTA"),"N/A")</f>
        <v>N/A</v>
      </c>
      <c r="BN2808" s="7">
        <f>IFERROR((_xlfn.DAYS(Tabla1[[#This Row],[FECHA INGRESO]],Tabla1[[#This Row],[FECHA RETIRO]]))/30,"")</f>
        <v>-1.2333333333333334</v>
      </c>
    </row>
    <row r="2809" spans="1:66" x14ac:dyDescent="0.35">
      <c r="A2809" s="21">
        <v>1018477145</v>
      </c>
      <c r="B2809" s="22" t="s">
        <v>15427</v>
      </c>
      <c r="C2809" s="23">
        <v>44488</v>
      </c>
      <c r="D2809" s="23" t="s">
        <v>93</v>
      </c>
      <c r="E2809" s="23" t="s">
        <v>110</v>
      </c>
      <c r="F2809" s="23" t="s">
        <v>70</v>
      </c>
      <c r="G2809" s="24"/>
      <c r="H2809" s="24">
        <v>24109182540</v>
      </c>
      <c r="I2809" s="24" t="s">
        <v>95</v>
      </c>
      <c r="J2809" s="24">
        <f>DATEDIF(Tabla1[[#This Row],[FECHA DE NACIMIENTO]],Tabla1[[#This Row],[FECHA ACTUAL]],"Y")</f>
        <v>28</v>
      </c>
      <c r="K2809" s="24" t="s">
        <v>73</v>
      </c>
      <c r="L2809" s="24" t="s">
        <v>112</v>
      </c>
      <c r="M2809" s="24">
        <v>2</v>
      </c>
      <c r="N2809" s="24">
        <v>2</v>
      </c>
      <c r="O2809" s="24">
        <v>3</v>
      </c>
      <c r="P2809" s="24" t="s">
        <v>101</v>
      </c>
      <c r="Q2809" s="23">
        <v>34875</v>
      </c>
      <c r="R2809" s="24" t="s">
        <v>76</v>
      </c>
      <c r="S2809" s="25">
        <v>45119</v>
      </c>
      <c r="T2809" s="24"/>
      <c r="U2809" s="24">
        <v>3118055964</v>
      </c>
      <c r="V2809" s="33" t="s">
        <v>15428</v>
      </c>
      <c r="W2809" s="24" t="s">
        <v>15429</v>
      </c>
      <c r="X2809" s="24" t="s">
        <v>15430</v>
      </c>
      <c r="Y2809" s="24" t="s">
        <v>15431</v>
      </c>
      <c r="Z2809" s="24" t="s">
        <v>117</v>
      </c>
      <c r="AA2809" s="24">
        <v>3102980502</v>
      </c>
      <c r="AB2809" s="24" t="s">
        <v>83</v>
      </c>
      <c r="AC2809" s="24" t="s">
        <v>101</v>
      </c>
      <c r="AD2809" s="24" t="e">
        <v>#REF!</v>
      </c>
      <c r="AE2809" s="26" t="s">
        <v>194</v>
      </c>
      <c r="AF2809" s="26" t="s">
        <v>15432</v>
      </c>
      <c r="AG2809" s="26" t="s">
        <v>9231</v>
      </c>
      <c r="AH2809" s="27" t="s">
        <v>3042</v>
      </c>
      <c r="AI2809" s="27" t="s">
        <v>410</v>
      </c>
      <c r="AJ2809" s="27" t="s">
        <v>410</v>
      </c>
      <c r="AK2809" s="24" t="s">
        <v>121</v>
      </c>
      <c r="AL2809" s="24" t="s">
        <v>7086</v>
      </c>
      <c r="AM2809" s="23">
        <v>44488</v>
      </c>
      <c r="AN2809" s="28">
        <v>1160000</v>
      </c>
      <c r="AO2809" s="28">
        <v>140606</v>
      </c>
      <c r="AP2809" s="24" t="s">
        <v>15002</v>
      </c>
      <c r="AQ2809" s="24">
        <v>0</v>
      </c>
      <c r="AR2809" s="24">
        <v>0</v>
      </c>
      <c r="AS2809" s="24">
        <v>0</v>
      </c>
      <c r="AT2809" s="24">
        <v>0</v>
      </c>
      <c r="AU2809" s="24">
        <v>0</v>
      </c>
      <c r="AV2809" s="24">
        <v>0</v>
      </c>
      <c r="AW2809" s="24">
        <v>0</v>
      </c>
      <c r="AX2809" s="24">
        <v>0</v>
      </c>
      <c r="AY2809" s="24">
        <v>0</v>
      </c>
      <c r="AZ2809" s="24">
        <v>0</v>
      </c>
      <c r="BA2809" s="24">
        <v>0</v>
      </c>
      <c r="BB2809" s="24">
        <v>0</v>
      </c>
      <c r="BC2809" s="24">
        <v>0</v>
      </c>
      <c r="BD2809" s="24">
        <v>0</v>
      </c>
      <c r="BE2809" s="24">
        <v>0</v>
      </c>
      <c r="BF2809" s="23"/>
      <c r="BG2809" s="23"/>
      <c r="BH2809" s="23">
        <v>45038</v>
      </c>
      <c r="BI2809" s="26" t="s">
        <v>10014</v>
      </c>
      <c r="BJ2809" s="26" t="s">
        <v>8557</v>
      </c>
      <c r="BK2809" s="29">
        <v>0</v>
      </c>
      <c r="BL2809" s="24" t="s">
        <v>129</v>
      </c>
      <c r="BM2809" s="22" t="str">
        <f ca="1">+IF(Tabla1[[#This Row],[FECHA INGRESO]]&gt;=44986,IF((TODAY()-Tabla1[[#This Row],[FECHA INGRESO]])&gt;=50,"ALERTA","TODAVÍA FALTA"),"N/A")</f>
        <v>N/A</v>
      </c>
      <c r="BN2809" s="7">
        <f>IFERROR((_xlfn.DAYS(Tabla1[[#This Row],[FECHA INGRESO]],Tabla1[[#This Row],[FECHA RETIRO]]))/30,"")</f>
        <v>-18.333333333333332</v>
      </c>
    </row>
    <row r="2810" spans="1:66" x14ac:dyDescent="0.35">
      <c r="A2810" s="21">
        <v>1013588250</v>
      </c>
      <c r="B2810" s="22" t="s">
        <v>15433</v>
      </c>
      <c r="C2810" s="23">
        <v>44488</v>
      </c>
      <c r="D2810" s="23" t="s">
        <v>93</v>
      </c>
      <c r="E2810" s="23" t="s">
        <v>111</v>
      </c>
      <c r="F2810" s="23" t="s">
        <v>70</v>
      </c>
      <c r="G2810" s="24"/>
      <c r="H2810" s="24">
        <v>24109183226</v>
      </c>
      <c r="I2810" s="24" t="s">
        <v>95</v>
      </c>
      <c r="J2810" s="24">
        <f>DATEDIF(Tabla1[[#This Row],[FECHA DE NACIMIENTO]],Tabla1[[#This Row],[FECHA ACTUAL]],"Y")</f>
        <v>36</v>
      </c>
      <c r="K2810" s="24" t="s">
        <v>320</v>
      </c>
      <c r="L2810" s="24" t="s">
        <v>112</v>
      </c>
      <c r="M2810" s="24">
        <v>1</v>
      </c>
      <c r="N2810" s="24">
        <v>1</v>
      </c>
      <c r="O2810" s="24">
        <v>3</v>
      </c>
      <c r="P2810" s="24" t="s">
        <v>101</v>
      </c>
      <c r="Q2810" s="23">
        <v>31919</v>
      </c>
      <c r="R2810" s="24" t="s">
        <v>76</v>
      </c>
      <c r="S2810" s="25">
        <v>45119</v>
      </c>
      <c r="T2810" s="24"/>
      <c r="U2810" s="24">
        <v>3102819286</v>
      </c>
      <c r="V2810" s="33" t="s">
        <v>15434</v>
      </c>
      <c r="W2810" s="24" t="s">
        <v>15435</v>
      </c>
      <c r="X2810" s="24" t="s">
        <v>472</v>
      </c>
      <c r="Y2810" s="24" t="s">
        <v>15436</v>
      </c>
      <c r="Z2810" s="24" t="s">
        <v>3224</v>
      </c>
      <c r="AA2810" s="24">
        <v>3144370155</v>
      </c>
      <c r="AB2810" s="24" t="s">
        <v>83</v>
      </c>
      <c r="AC2810" s="24" t="s">
        <v>83</v>
      </c>
      <c r="AD2810" s="24" t="e">
        <v>#REF!</v>
      </c>
      <c r="AE2810" s="26" t="s">
        <v>183</v>
      </c>
      <c r="AF2810" s="26" t="s">
        <v>5242</v>
      </c>
      <c r="AG2810" s="26" t="s">
        <v>101</v>
      </c>
      <c r="AH2810" s="27" t="s">
        <v>184</v>
      </c>
      <c r="AI2810" s="27" t="s">
        <v>120</v>
      </c>
      <c r="AJ2810" s="27" t="s">
        <v>120</v>
      </c>
      <c r="AK2810" s="24" t="s">
        <v>121</v>
      </c>
      <c r="AL2810" s="24" t="s">
        <v>7086</v>
      </c>
      <c r="AM2810" s="23">
        <v>44488</v>
      </c>
      <c r="AN2810" s="28">
        <v>1000000</v>
      </c>
      <c r="AO2810" s="28">
        <v>117172</v>
      </c>
      <c r="AP2810" s="24" t="s">
        <v>15437</v>
      </c>
      <c r="AQ2810" s="24">
        <v>0</v>
      </c>
      <c r="AR2810" s="24">
        <v>0</v>
      </c>
      <c r="AS2810" s="24">
        <v>0</v>
      </c>
      <c r="AT2810" s="24">
        <v>0</v>
      </c>
      <c r="AU2810" s="24">
        <v>0</v>
      </c>
      <c r="AV2810" s="24">
        <v>0</v>
      </c>
      <c r="AW2810" s="24">
        <v>0</v>
      </c>
      <c r="AX2810" s="24">
        <v>0</v>
      </c>
      <c r="AY2810" s="24">
        <v>0</v>
      </c>
      <c r="AZ2810" s="24">
        <v>0</v>
      </c>
      <c r="BA2810" s="24">
        <v>0</v>
      </c>
      <c r="BB2810" s="24">
        <v>0</v>
      </c>
      <c r="BC2810" s="24">
        <v>0</v>
      </c>
      <c r="BD2810" s="24">
        <v>0</v>
      </c>
      <c r="BE2810" s="24">
        <v>0</v>
      </c>
      <c r="BF2810" s="23"/>
      <c r="BG2810" s="23"/>
      <c r="BH2810" s="23">
        <v>44891</v>
      </c>
      <c r="BI2810" s="26" t="s">
        <v>466</v>
      </c>
      <c r="BJ2810" s="26" t="s">
        <v>10927</v>
      </c>
      <c r="BK2810" s="29">
        <v>0</v>
      </c>
      <c r="BL2810" s="24" t="s">
        <v>129</v>
      </c>
      <c r="BM2810" s="22" t="str">
        <f ca="1">+IF(Tabla1[[#This Row],[FECHA INGRESO]]&gt;=44986,IF((TODAY()-Tabla1[[#This Row],[FECHA INGRESO]])&gt;=50,"ALERTA","TODAVÍA FALTA"),"N/A")</f>
        <v>N/A</v>
      </c>
      <c r="BN2810" s="7">
        <f>IFERROR((_xlfn.DAYS(Tabla1[[#This Row],[FECHA INGRESO]],Tabla1[[#This Row],[FECHA RETIRO]]))/30,"")</f>
        <v>-13.433333333333334</v>
      </c>
    </row>
    <row r="2811" spans="1:66" x14ac:dyDescent="0.35">
      <c r="A2811" s="34">
        <v>1007699280</v>
      </c>
      <c r="B2811" s="22" t="s">
        <v>15438</v>
      </c>
      <c r="C2811" s="23">
        <v>44490</v>
      </c>
      <c r="D2811" s="23" t="s">
        <v>5905</v>
      </c>
      <c r="E2811" s="24" t="s">
        <v>94</v>
      </c>
      <c r="F2811" s="23" t="s">
        <v>70</v>
      </c>
      <c r="G2811" s="24"/>
      <c r="H2811" s="24">
        <v>24102105768</v>
      </c>
      <c r="I2811" s="24" t="s">
        <v>95</v>
      </c>
      <c r="J2811" s="24">
        <f>DATEDIF(Tabla1[[#This Row],[FECHA DE NACIMIENTO]],Tabla1[[#This Row],[FECHA ACTUAL]],"Y")</f>
        <v>22</v>
      </c>
      <c r="K2811" s="24" t="s">
        <v>73</v>
      </c>
      <c r="L2811" s="24" t="s">
        <v>112</v>
      </c>
      <c r="M2811" s="24">
        <v>0</v>
      </c>
      <c r="N2811" s="24">
        <v>0</v>
      </c>
      <c r="O2811" s="24">
        <v>2</v>
      </c>
      <c r="P2811" s="24" t="s">
        <v>101</v>
      </c>
      <c r="Q2811" s="23">
        <v>36985</v>
      </c>
      <c r="R2811" s="24" t="s">
        <v>76</v>
      </c>
      <c r="S2811" s="25">
        <v>45119</v>
      </c>
      <c r="T2811" s="24"/>
      <c r="U2811" s="24">
        <v>3116456605</v>
      </c>
      <c r="V2811" s="33" t="s">
        <v>15439</v>
      </c>
      <c r="W2811" s="24" t="s">
        <v>15440</v>
      </c>
      <c r="X2811" s="24" t="s">
        <v>15441</v>
      </c>
      <c r="Y2811" s="24" t="s">
        <v>15442</v>
      </c>
      <c r="Z2811" s="24" t="s">
        <v>117</v>
      </c>
      <c r="AA2811" s="24">
        <v>3132221588</v>
      </c>
      <c r="AB2811" s="24" t="s">
        <v>83</v>
      </c>
      <c r="AC2811" s="24" t="s">
        <v>101</v>
      </c>
      <c r="AD2811" s="24" t="e">
        <v>#REF!</v>
      </c>
      <c r="AE2811" s="26" t="s">
        <v>151</v>
      </c>
      <c r="AF2811" s="26"/>
      <c r="AG2811" s="26"/>
      <c r="AH2811" s="27" t="s">
        <v>184</v>
      </c>
      <c r="AI2811" s="27" t="s">
        <v>5470</v>
      </c>
      <c r="AJ2811" s="27" t="s">
        <v>5470</v>
      </c>
      <c r="AK2811" s="24" t="s">
        <v>121</v>
      </c>
      <c r="AL2811" s="24" t="s">
        <v>7086</v>
      </c>
      <c r="AM2811" s="23">
        <v>44490</v>
      </c>
      <c r="AN2811" s="28">
        <v>1000000</v>
      </c>
      <c r="AO2811" s="28">
        <v>117172</v>
      </c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>
        <v>0</v>
      </c>
      <c r="BE2811" s="24">
        <v>0</v>
      </c>
      <c r="BF2811" s="23"/>
      <c r="BG2811" s="23"/>
      <c r="BH2811" s="23">
        <v>44595</v>
      </c>
      <c r="BI2811" s="26" t="s">
        <v>466</v>
      </c>
      <c r="BJ2811" s="26" t="s">
        <v>15443</v>
      </c>
      <c r="BK2811" s="29">
        <v>0</v>
      </c>
      <c r="BL2811" s="24" t="s">
        <v>129</v>
      </c>
      <c r="BM2811" s="22" t="str">
        <f ca="1">+IF(Tabla1[[#This Row],[FECHA INGRESO]]&gt;=44986,IF((TODAY()-Tabla1[[#This Row],[FECHA INGRESO]])&gt;=50,"ALERTA","TODAVÍA FALTA"),"N/A")</f>
        <v>N/A</v>
      </c>
      <c r="BN2811" s="7">
        <f>IFERROR((_xlfn.DAYS(Tabla1[[#This Row],[FECHA INGRESO]],Tabla1[[#This Row],[FECHA RETIRO]]))/30,"")</f>
        <v>-3.5</v>
      </c>
    </row>
    <row r="2812" spans="1:66" x14ac:dyDescent="0.35">
      <c r="A2812" s="34">
        <v>1006511414</v>
      </c>
      <c r="B2812" s="22" t="s">
        <v>15444</v>
      </c>
      <c r="C2812" s="23">
        <v>44494</v>
      </c>
      <c r="D2812" s="23" t="s">
        <v>188</v>
      </c>
      <c r="E2812" s="23" t="s">
        <v>111</v>
      </c>
      <c r="F2812" s="23" t="s">
        <v>70</v>
      </c>
      <c r="G2812" s="24"/>
      <c r="H2812" s="24">
        <v>24109316413</v>
      </c>
      <c r="I2812" s="24" t="s">
        <v>95</v>
      </c>
      <c r="J2812" s="24">
        <f>DATEDIF(Tabla1[[#This Row],[FECHA DE NACIMIENTO]],Tabla1[[#This Row],[FECHA ACTUAL]],"Y")</f>
        <v>22</v>
      </c>
      <c r="K2812" s="24" t="s">
        <v>500</v>
      </c>
      <c r="L2812" s="24" t="s">
        <v>112</v>
      </c>
      <c r="M2812" s="24">
        <v>0</v>
      </c>
      <c r="N2812" s="24">
        <v>0</v>
      </c>
      <c r="O2812" s="24">
        <v>1</v>
      </c>
      <c r="P2812" s="24" t="s">
        <v>101</v>
      </c>
      <c r="Q2812" s="23">
        <v>36978</v>
      </c>
      <c r="R2812" s="24" t="s">
        <v>967</v>
      </c>
      <c r="S2812" s="25">
        <v>45119</v>
      </c>
      <c r="T2812" s="24"/>
      <c r="U2812" s="24">
        <v>3138440283</v>
      </c>
      <c r="V2812" s="33" t="s">
        <v>15445</v>
      </c>
      <c r="W2812" s="24" t="s">
        <v>15446</v>
      </c>
      <c r="X2812" s="24" t="s">
        <v>15447</v>
      </c>
      <c r="Y2812" s="24" t="s">
        <v>15448</v>
      </c>
      <c r="Z2812" s="24" t="s">
        <v>15449</v>
      </c>
      <c r="AA2812" s="24">
        <v>3228591239</v>
      </c>
      <c r="AB2812" s="24" t="s">
        <v>83</v>
      </c>
      <c r="AC2812" s="24" t="s">
        <v>83</v>
      </c>
      <c r="AD2812" s="24" t="e">
        <v>#REF!</v>
      </c>
      <c r="AE2812" s="26" t="s">
        <v>194</v>
      </c>
      <c r="AF2812" s="26"/>
      <c r="AG2812" s="26"/>
      <c r="AH2812" s="27" t="s">
        <v>184</v>
      </c>
      <c r="AI2812" s="27" t="s">
        <v>487</v>
      </c>
      <c r="AJ2812" s="27" t="s">
        <v>487</v>
      </c>
      <c r="AK2812" s="24" t="s">
        <v>121</v>
      </c>
      <c r="AL2812" s="24" t="s">
        <v>7086</v>
      </c>
      <c r="AM2812" s="23">
        <v>44494</v>
      </c>
      <c r="AN2812" s="28">
        <v>1000000</v>
      </c>
      <c r="AO2812" s="28">
        <v>117172</v>
      </c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  <c r="BD2812" s="24">
        <v>0</v>
      </c>
      <c r="BE2812" s="24">
        <v>0</v>
      </c>
      <c r="BF2812" s="23"/>
      <c r="BG2812" s="23"/>
      <c r="BH2812" s="23">
        <v>44602</v>
      </c>
      <c r="BI2812" s="26" t="s">
        <v>466</v>
      </c>
      <c r="BJ2812" s="26" t="s">
        <v>15162</v>
      </c>
      <c r="BK2812" s="29">
        <v>0</v>
      </c>
      <c r="BL2812" s="24" t="s">
        <v>129</v>
      </c>
      <c r="BM2812" s="22" t="str">
        <f ca="1">+IF(Tabla1[[#This Row],[FECHA INGRESO]]&gt;=44986,IF((TODAY()-Tabla1[[#This Row],[FECHA INGRESO]])&gt;=50,"ALERTA","TODAVÍA FALTA"),"N/A")</f>
        <v>N/A</v>
      </c>
      <c r="BN2812" s="7">
        <f>IFERROR((_xlfn.DAYS(Tabla1[[#This Row],[FECHA INGRESO]],Tabla1[[#This Row],[FECHA RETIRO]]))/30,"")</f>
        <v>-3.6</v>
      </c>
    </row>
    <row r="2813" spans="1:66" x14ac:dyDescent="0.35">
      <c r="A2813" s="34">
        <v>1000592065</v>
      </c>
      <c r="B2813" s="22" t="s">
        <v>15450</v>
      </c>
      <c r="C2813" s="23">
        <v>44494</v>
      </c>
      <c r="D2813" s="23" t="s">
        <v>188</v>
      </c>
      <c r="E2813" s="24" t="s">
        <v>94</v>
      </c>
      <c r="F2813" s="23" t="s">
        <v>70</v>
      </c>
      <c r="G2813" s="24"/>
      <c r="H2813" s="24">
        <v>24109315535</v>
      </c>
      <c r="I2813" s="24" t="s">
        <v>72</v>
      </c>
      <c r="J2813" s="24">
        <f>DATEDIF(Tabla1[[#This Row],[FECHA DE NACIMIENTO]],Tabla1[[#This Row],[FECHA ACTUAL]],"Y")</f>
        <v>21</v>
      </c>
      <c r="K2813" s="24" t="s">
        <v>73</v>
      </c>
      <c r="L2813" s="24" t="s">
        <v>112</v>
      </c>
      <c r="M2813" s="24">
        <v>0</v>
      </c>
      <c r="N2813" s="24">
        <v>0</v>
      </c>
      <c r="O2813" s="24">
        <v>3</v>
      </c>
      <c r="P2813" s="24" t="s">
        <v>101</v>
      </c>
      <c r="Q2813" s="23">
        <v>37196</v>
      </c>
      <c r="R2813" s="24" t="s">
        <v>76</v>
      </c>
      <c r="S2813" s="25">
        <v>45119</v>
      </c>
      <c r="T2813" s="24"/>
      <c r="U2813" s="24">
        <v>3143316469</v>
      </c>
      <c r="V2813" s="33" t="s">
        <v>15451</v>
      </c>
      <c r="W2813" s="24" t="s">
        <v>15452</v>
      </c>
      <c r="X2813" s="24" t="s">
        <v>12180</v>
      </c>
      <c r="Y2813" s="24" t="s">
        <v>15453</v>
      </c>
      <c r="Z2813" s="24" t="s">
        <v>117</v>
      </c>
      <c r="AA2813" s="24">
        <v>3244011266</v>
      </c>
      <c r="AB2813" s="24" t="s">
        <v>83</v>
      </c>
      <c r="AC2813" s="24" t="e">
        <v>#N/A</v>
      </c>
      <c r="AD2813" s="24" t="e">
        <v>#REF!</v>
      </c>
      <c r="AE2813" s="26" t="s">
        <v>151</v>
      </c>
      <c r="AF2813" s="26"/>
      <c r="AG2813" s="26"/>
      <c r="AH2813" s="27" t="s">
        <v>3042</v>
      </c>
      <c r="AI2813" s="27" t="s">
        <v>9232</v>
      </c>
      <c r="AJ2813" s="27" t="s">
        <v>9317</v>
      </c>
      <c r="AK2813" s="24" t="s">
        <v>121</v>
      </c>
      <c r="AL2813" s="24" t="s">
        <v>7086</v>
      </c>
      <c r="AM2813" s="23">
        <v>44494</v>
      </c>
      <c r="AN2813" s="28">
        <v>1000000</v>
      </c>
      <c r="AO2813" s="28">
        <v>117172</v>
      </c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  <c r="BD2813" s="24">
        <v>0</v>
      </c>
      <c r="BE2813" s="24">
        <v>0</v>
      </c>
      <c r="BF2813" s="23"/>
      <c r="BG2813" s="23"/>
      <c r="BH2813" s="23">
        <v>44592</v>
      </c>
      <c r="BI2813" s="26" t="s">
        <v>466</v>
      </c>
      <c r="BJ2813" s="26" t="s">
        <v>5148</v>
      </c>
      <c r="BK2813" s="29">
        <v>0</v>
      </c>
      <c r="BL2813" s="24" t="s">
        <v>129</v>
      </c>
      <c r="BM2813" s="22" t="str">
        <f ca="1">+IF(Tabla1[[#This Row],[FECHA INGRESO]]&gt;=44986,IF((TODAY()-Tabla1[[#This Row],[FECHA INGRESO]])&gt;=50,"ALERTA","TODAVÍA FALTA"),"N/A")</f>
        <v>N/A</v>
      </c>
      <c r="BN2813" s="7">
        <f>IFERROR((_xlfn.DAYS(Tabla1[[#This Row],[FECHA INGRESO]],Tabla1[[#This Row],[FECHA RETIRO]]))/30,"")</f>
        <v>-3.2666666666666666</v>
      </c>
    </row>
    <row r="2814" spans="1:66" x14ac:dyDescent="0.35">
      <c r="A2814" s="34">
        <v>1024573801</v>
      </c>
      <c r="B2814" s="22" t="s">
        <v>15454</v>
      </c>
      <c r="C2814" s="23">
        <v>44494</v>
      </c>
      <c r="D2814" s="23" t="s">
        <v>188</v>
      </c>
      <c r="E2814" s="23" t="s">
        <v>111</v>
      </c>
      <c r="F2814" s="23" t="s">
        <v>70</v>
      </c>
      <c r="G2814" s="24"/>
      <c r="H2814" s="24">
        <v>24109318116</v>
      </c>
      <c r="I2814" s="24" t="s">
        <v>95</v>
      </c>
      <c r="J2814" s="24">
        <f>DATEDIF(Tabla1[[#This Row],[FECHA DE NACIMIENTO]],Tabla1[[#This Row],[FECHA ACTUAL]],"Y")</f>
        <v>26</v>
      </c>
      <c r="K2814" s="24" t="s">
        <v>73</v>
      </c>
      <c r="L2814" s="24" t="s">
        <v>234</v>
      </c>
      <c r="M2814" s="24">
        <v>2</v>
      </c>
      <c r="N2814" s="24">
        <v>2</v>
      </c>
      <c r="O2814" s="24">
        <v>2</v>
      </c>
      <c r="P2814" s="24" t="s">
        <v>101</v>
      </c>
      <c r="Q2814" s="23">
        <v>35295</v>
      </c>
      <c r="R2814" s="24" t="s">
        <v>76</v>
      </c>
      <c r="S2814" s="25">
        <v>45119</v>
      </c>
      <c r="T2814" s="24"/>
      <c r="U2814" s="24">
        <v>3124076646</v>
      </c>
      <c r="V2814" s="33" t="s">
        <v>15455</v>
      </c>
      <c r="W2814" s="24" t="s">
        <v>15456</v>
      </c>
      <c r="X2814" s="24" t="s">
        <v>8359</v>
      </c>
      <c r="Y2814" s="24" t="s">
        <v>15457</v>
      </c>
      <c r="Z2814" s="24" t="s">
        <v>117</v>
      </c>
      <c r="AA2814" s="24">
        <v>3124076646</v>
      </c>
      <c r="AB2814" s="24" t="s">
        <v>83</v>
      </c>
      <c r="AC2814" s="24" t="s">
        <v>83</v>
      </c>
      <c r="AD2814" s="24" t="e">
        <v>#REF!</v>
      </c>
      <c r="AE2814" s="26" t="s">
        <v>194</v>
      </c>
      <c r="AF2814" s="26"/>
      <c r="AG2814" s="26"/>
      <c r="AH2814" s="27" t="s">
        <v>184</v>
      </c>
      <c r="AI2814" s="27" t="s">
        <v>487</v>
      </c>
      <c r="AJ2814" s="27" t="s">
        <v>487</v>
      </c>
      <c r="AK2814" s="24" t="s">
        <v>121</v>
      </c>
      <c r="AL2814" s="24" t="s">
        <v>7086</v>
      </c>
      <c r="AM2814" s="23">
        <v>44494</v>
      </c>
      <c r="AN2814" s="28">
        <v>1000000</v>
      </c>
      <c r="AO2814" s="28">
        <v>117172</v>
      </c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  <c r="BD2814" s="24">
        <v>0</v>
      </c>
      <c r="BE2814" s="24">
        <v>0</v>
      </c>
      <c r="BF2814" s="23"/>
      <c r="BG2814" s="23"/>
      <c r="BH2814" s="23">
        <v>44576</v>
      </c>
      <c r="BI2814" s="26" t="s">
        <v>466</v>
      </c>
      <c r="BJ2814" s="26" t="s">
        <v>15162</v>
      </c>
      <c r="BK2814" s="29">
        <v>0</v>
      </c>
      <c r="BL2814" s="24" t="s">
        <v>129</v>
      </c>
      <c r="BM2814" s="22" t="str">
        <f ca="1">+IF(Tabla1[[#This Row],[FECHA INGRESO]]&gt;=44986,IF((TODAY()-Tabla1[[#This Row],[FECHA INGRESO]])&gt;=50,"ALERTA","TODAVÍA FALTA"),"N/A")</f>
        <v>N/A</v>
      </c>
      <c r="BN2814" s="7">
        <f>IFERROR((_xlfn.DAYS(Tabla1[[#This Row],[FECHA INGRESO]],Tabla1[[#This Row],[FECHA RETIRO]]))/30,"")</f>
        <v>-2.7333333333333334</v>
      </c>
    </row>
    <row r="2815" spans="1:66" x14ac:dyDescent="0.35">
      <c r="A2815" s="34">
        <v>1022970342</v>
      </c>
      <c r="B2815" s="22" t="s">
        <v>15458</v>
      </c>
      <c r="C2815" s="23">
        <v>44494</v>
      </c>
      <c r="D2815" s="23" t="s">
        <v>131</v>
      </c>
      <c r="E2815" s="23" t="s">
        <v>110</v>
      </c>
      <c r="F2815" s="23" t="s">
        <v>70</v>
      </c>
      <c r="G2815" s="24"/>
      <c r="H2815" s="24">
        <v>24109313267</v>
      </c>
      <c r="I2815" s="24" t="s">
        <v>95</v>
      </c>
      <c r="J2815" s="24">
        <f>DATEDIF(Tabla1[[#This Row],[FECHA DE NACIMIENTO]],Tabla1[[#This Row],[FECHA ACTUAL]],"Y")</f>
        <v>31</v>
      </c>
      <c r="K2815" s="24" t="s">
        <v>73</v>
      </c>
      <c r="L2815" s="24" t="s">
        <v>112</v>
      </c>
      <c r="M2815" s="24">
        <v>0</v>
      </c>
      <c r="N2815" s="24">
        <v>0</v>
      </c>
      <c r="O2815" s="24">
        <v>3</v>
      </c>
      <c r="P2815" s="24" t="s">
        <v>101</v>
      </c>
      <c r="Q2815" s="23">
        <v>33470</v>
      </c>
      <c r="R2815" s="24" t="s">
        <v>76</v>
      </c>
      <c r="S2815" s="25">
        <v>45119</v>
      </c>
      <c r="T2815" s="24"/>
      <c r="U2815" s="24">
        <v>3003170778</v>
      </c>
      <c r="V2815" s="33" t="s">
        <v>15459</v>
      </c>
      <c r="W2815" s="24" t="s">
        <v>15460</v>
      </c>
      <c r="X2815" s="24" t="s">
        <v>15461</v>
      </c>
      <c r="Y2815" s="24" t="s">
        <v>15462</v>
      </c>
      <c r="Z2815" s="24" t="s">
        <v>117</v>
      </c>
      <c r="AA2815" s="24">
        <v>3112532899</v>
      </c>
      <c r="AB2815" s="24" t="s">
        <v>83</v>
      </c>
      <c r="AC2815" s="24" t="s">
        <v>101</v>
      </c>
      <c r="AD2815" s="24" t="e">
        <v>#REF!</v>
      </c>
      <c r="AE2815" s="26" t="s">
        <v>183</v>
      </c>
      <c r="AF2815" s="26" t="s">
        <v>15463</v>
      </c>
      <c r="AG2815" s="26" t="s">
        <v>15464</v>
      </c>
      <c r="AH2815" s="27" t="s">
        <v>299</v>
      </c>
      <c r="AI2815" s="27" t="s">
        <v>260</v>
      </c>
      <c r="AJ2815" s="27" t="s">
        <v>260</v>
      </c>
      <c r="AK2815" s="24" t="s">
        <v>89</v>
      </c>
      <c r="AL2815" s="24" t="s">
        <v>7086</v>
      </c>
      <c r="AM2815" s="23">
        <v>44494</v>
      </c>
      <c r="AN2815" s="28">
        <v>1240842</v>
      </c>
      <c r="AO2815" s="28">
        <v>117172</v>
      </c>
      <c r="AP2815" s="24">
        <v>0</v>
      </c>
      <c r="AQ2815" s="24">
        <v>0</v>
      </c>
      <c r="AR2815" s="24">
        <v>0</v>
      </c>
      <c r="AS2815" s="24">
        <v>0</v>
      </c>
      <c r="AT2815" s="24">
        <v>0</v>
      </c>
      <c r="AU2815" s="24">
        <v>0</v>
      </c>
      <c r="AV2815" s="24">
        <v>0</v>
      </c>
      <c r="AW2815" s="24">
        <v>0</v>
      </c>
      <c r="AX2815" s="24">
        <v>0</v>
      </c>
      <c r="AY2815" s="24">
        <v>0</v>
      </c>
      <c r="AZ2815" s="24" t="s">
        <v>15465</v>
      </c>
      <c r="BA2815" s="24">
        <v>0</v>
      </c>
      <c r="BB2815" s="24">
        <v>0</v>
      </c>
      <c r="BC2815" s="24">
        <v>0</v>
      </c>
      <c r="BD2815" s="24">
        <v>0</v>
      </c>
      <c r="BE2815" s="24">
        <v>0</v>
      </c>
      <c r="BF2815" s="23"/>
      <c r="BG2815" s="23"/>
      <c r="BH2815" s="23">
        <v>44636</v>
      </c>
      <c r="BI2815" s="26" t="s">
        <v>10014</v>
      </c>
      <c r="BJ2815" s="26" t="s">
        <v>15466</v>
      </c>
      <c r="BK2815" s="29">
        <v>0</v>
      </c>
      <c r="BL2815" s="24" t="s">
        <v>129</v>
      </c>
      <c r="BM2815" s="22" t="str">
        <f ca="1">+IF(Tabla1[[#This Row],[FECHA INGRESO]]&gt;=44986,IF((TODAY()-Tabla1[[#This Row],[FECHA INGRESO]])&gt;=50,"ALERTA","TODAVÍA FALTA"),"N/A")</f>
        <v>N/A</v>
      </c>
      <c r="BN2815" s="7">
        <f>IFERROR((_xlfn.DAYS(Tabla1[[#This Row],[FECHA INGRESO]],Tabla1[[#This Row],[FECHA RETIRO]]))/30,"")</f>
        <v>-4.7333333333333334</v>
      </c>
    </row>
    <row r="2816" spans="1:66" x14ac:dyDescent="0.35">
      <c r="A2816" s="21">
        <v>1032475400</v>
      </c>
      <c r="B2816" s="22" t="s">
        <v>15467</v>
      </c>
      <c r="C2816" s="23">
        <v>44495</v>
      </c>
      <c r="D2816" s="23" t="s">
        <v>157</v>
      </c>
      <c r="E2816" s="23" t="s">
        <v>110</v>
      </c>
      <c r="F2816" s="23" t="s">
        <v>110</v>
      </c>
      <c r="G2816" s="24"/>
      <c r="H2816" s="24">
        <v>24109345745</v>
      </c>
      <c r="I2816" s="24" t="s">
        <v>95</v>
      </c>
      <c r="J2816" s="24">
        <f>DATEDIF(Tabla1[[#This Row],[FECHA DE NACIMIENTO]],Tabla1[[#This Row],[FECHA ACTUAL]],"Y")</f>
        <v>27</v>
      </c>
      <c r="K2816" s="24" t="s">
        <v>73</v>
      </c>
      <c r="L2816" s="24" t="s">
        <v>112</v>
      </c>
      <c r="M2816" s="24">
        <v>0</v>
      </c>
      <c r="N2816" s="24">
        <v>0</v>
      </c>
      <c r="O2816" s="24">
        <v>3</v>
      </c>
      <c r="P2816" s="24" t="s">
        <v>101</v>
      </c>
      <c r="Q2816" s="23">
        <v>34970</v>
      </c>
      <c r="R2816" s="24" t="s">
        <v>76</v>
      </c>
      <c r="S2816" s="25">
        <v>45119</v>
      </c>
      <c r="T2816" s="24"/>
      <c r="U2816" s="24">
        <v>3132422196</v>
      </c>
      <c r="V2816" s="33" t="s">
        <v>15468</v>
      </c>
      <c r="W2816" s="24" t="s">
        <v>15469</v>
      </c>
      <c r="X2816" s="24" t="s">
        <v>15470</v>
      </c>
      <c r="Y2816" s="24" t="s">
        <v>15471</v>
      </c>
      <c r="Z2816" s="24" t="s">
        <v>117</v>
      </c>
      <c r="AA2816" s="24">
        <v>3058505409</v>
      </c>
      <c r="AB2816" s="24" t="s">
        <v>101</v>
      </c>
      <c r="AC2816" s="24" t="s">
        <v>101</v>
      </c>
      <c r="AD2816" s="24" t="e">
        <v>#REF!</v>
      </c>
      <c r="AE2816" s="26" t="s">
        <v>84</v>
      </c>
      <c r="AF2816" s="26" t="s">
        <v>994</v>
      </c>
      <c r="AG2816" s="26" t="s">
        <v>396</v>
      </c>
      <c r="AH2816" s="27" t="s">
        <v>15472</v>
      </c>
      <c r="AI2816" s="27" t="s">
        <v>398</v>
      </c>
      <c r="AJ2816" s="27" t="s">
        <v>398</v>
      </c>
      <c r="AK2816" s="24" t="s">
        <v>89</v>
      </c>
      <c r="AL2816" s="24" t="s">
        <v>90</v>
      </c>
      <c r="AM2816" s="23">
        <v>44495</v>
      </c>
      <c r="AN2816" s="28">
        <v>1658800</v>
      </c>
      <c r="AO2816" s="28">
        <v>140606</v>
      </c>
      <c r="AP2816" s="24">
        <v>0</v>
      </c>
      <c r="AQ2816" s="24">
        <v>0</v>
      </c>
      <c r="AR2816" s="24">
        <v>0</v>
      </c>
      <c r="AS2816" s="24">
        <v>0</v>
      </c>
      <c r="AT2816" s="24">
        <v>0</v>
      </c>
      <c r="AU2816" s="24">
        <v>0</v>
      </c>
      <c r="AV2816" s="24">
        <v>0</v>
      </c>
      <c r="AW2816" s="24">
        <v>0</v>
      </c>
      <c r="AX2816" s="24">
        <v>0</v>
      </c>
      <c r="AY2816" s="24">
        <v>0</v>
      </c>
      <c r="AZ2816" s="24">
        <v>0</v>
      </c>
      <c r="BA2816" s="24">
        <v>0</v>
      </c>
      <c r="BB2816" s="24">
        <v>0</v>
      </c>
      <c r="BC2816" s="24">
        <v>0</v>
      </c>
      <c r="BD2816" s="24">
        <v>0</v>
      </c>
      <c r="BE2816" s="24">
        <v>0</v>
      </c>
      <c r="BF2816" s="23"/>
      <c r="BG2816" s="23"/>
      <c r="BH2816" s="23" t="s">
        <v>75</v>
      </c>
      <c r="BI2816" s="26">
        <v>0</v>
      </c>
      <c r="BJ2816" s="26">
        <v>0</v>
      </c>
      <c r="BK2816" s="29">
        <v>0</v>
      </c>
      <c r="BL2816" s="24" t="s">
        <v>91</v>
      </c>
      <c r="BM2816" s="22" t="str">
        <f ca="1">+IF(Tabla1[[#This Row],[FECHA INGRESO]]&gt;=44986,IF((TODAY()-Tabla1[[#This Row],[FECHA INGRESO]])&gt;=50,"ALERTA","TODAVÍA FALTA"),"N/A")</f>
        <v>N/A</v>
      </c>
      <c r="BN2816" s="7" t="str">
        <f>IFERROR((_xlfn.DAYS(Tabla1[[#This Row],[FECHA INGRESO]],Tabla1[[#This Row],[FECHA RETIRO]]))/30,"")</f>
        <v/>
      </c>
    </row>
    <row r="2817" spans="1:66" x14ac:dyDescent="0.35">
      <c r="A2817" s="21">
        <v>1076201824</v>
      </c>
      <c r="B2817" s="22" t="s">
        <v>15473</v>
      </c>
      <c r="C2817" s="23">
        <v>44496</v>
      </c>
      <c r="D2817" s="23" t="s">
        <v>188</v>
      </c>
      <c r="E2817" s="23" t="s">
        <v>69</v>
      </c>
      <c r="F2817" s="23" t="s">
        <v>70</v>
      </c>
      <c r="G2817" s="24"/>
      <c r="H2817" s="24">
        <v>24109378466</v>
      </c>
      <c r="I2817" s="24" t="s">
        <v>72</v>
      </c>
      <c r="J2817" s="24">
        <f>DATEDIF(Tabla1[[#This Row],[FECHA DE NACIMIENTO]],Tabla1[[#This Row],[FECHA ACTUAL]],"Y")</f>
        <v>25</v>
      </c>
      <c r="K2817" s="24" t="s">
        <v>73</v>
      </c>
      <c r="L2817" s="24" t="s">
        <v>112</v>
      </c>
      <c r="M2817" s="24">
        <v>0</v>
      </c>
      <c r="N2817" s="24">
        <v>0</v>
      </c>
      <c r="O2817" s="24">
        <v>2</v>
      </c>
      <c r="P2817" s="24" t="s">
        <v>101</v>
      </c>
      <c r="Q2817" s="23">
        <v>35920</v>
      </c>
      <c r="R2817" s="24" t="s">
        <v>15474</v>
      </c>
      <c r="S2817" s="25">
        <v>45119</v>
      </c>
      <c r="T2817" s="24"/>
      <c r="U2817" s="24">
        <v>3107777206</v>
      </c>
      <c r="V2817" s="33" t="s">
        <v>15475</v>
      </c>
      <c r="W2817" s="24" t="s">
        <v>15476</v>
      </c>
      <c r="X2817" s="24" t="s">
        <v>393</v>
      </c>
      <c r="Y2817" s="24" t="s">
        <v>15477</v>
      </c>
      <c r="Z2817" s="24" t="s">
        <v>117</v>
      </c>
      <c r="AA2817" s="24">
        <v>3124281794</v>
      </c>
      <c r="AB2817" s="24" t="s">
        <v>83</v>
      </c>
      <c r="AC2817" s="24" t="s">
        <v>101</v>
      </c>
      <c r="AD2817" s="24" t="e">
        <v>#REF!</v>
      </c>
      <c r="AE2817" s="26" t="s">
        <v>84</v>
      </c>
      <c r="AF2817" s="26" t="s">
        <v>4149</v>
      </c>
      <c r="AG2817" s="26" t="s">
        <v>75</v>
      </c>
      <c r="AH2817" s="27" t="s">
        <v>259</v>
      </c>
      <c r="AI2817" s="27" t="s">
        <v>260</v>
      </c>
      <c r="AJ2817" s="27" t="s">
        <v>260</v>
      </c>
      <c r="AK2817" s="24" t="s">
        <v>89</v>
      </c>
      <c r="AL2817" s="24" t="s">
        <v>90</v>
      </c>
      <c r="AM2817" s="23">
        <v>44496</v>
      </c>
      <c r="AN2817" s="28">
        <v>4445400</v>
      </c>
      <c r="AO2817" s="28">
        <v>0</v>
      </c>
      <c r="AP2817" s="24" t="s">
        <v>15478</v>
      </c>
      <c r="AQ2817" s="24">
        <v>0</v>
      </c>
      <c r="AR2817" s="24">
        <v>0</v>
      </c>
      <c r="AS2817" s="24">
        <v>0</v>
      </c>
      <c r="AT2817" s="24">
        <v>0</v>
      </c>
      <c r="AU2817" s="24">
        <v>0</v>
      </c>
      <c r="AV2817" s="24">
        <v>0</v>
      </c>
      <c r="AW2817" s="24">
        <v>0</v>
      </c>
      <c r="AX2817" s="24">
        <v>0</v>
      </c>
      <c r="AY2817" s="24">
        <v>0</v>
      </c>
      <c r="AZ2817" s="24">
        <v>0</v>
      </c>
      <c r="BA2817" s="24">
        <v>0</v>
      </c>
      <c r="BB2817" s="24">
        <v>0</v>
      </c>
      <c r="BC2817" s="24">
        <v>0</v>
      </c>
      <c r="BD2817" s="24">
        <v>0</v>
      </c>
      <c r="BE2817" s="24">
        <v>0</v>
      </c>
      <c r="BF2817" s="23"/>
      <c r="BG2817" s="23"/>
      <c r="BH2817" s="23" t="s">
        <v>75</v>
      </c>
      <c r="BI2817" s="26">
        <v>0</v>
      </c>
      <c r="BJ2817" s="26">
        <v>0</v>
      </c>
      <c r="BK2817" s="29">
        <v>0</v>
      </c>
      <c r="BL2817" s="24" t="s">
        <v>91</v>
      </c>
      <c r="BM2817" s="22" t="str">
        <f ca="1">+IF(Tabla1[[#This Row],[FECHA INGRESO]]&gt;=44986,IF((TODAY()-Tabla1[[#This Row],[FECHA INGRESO]])&gt;=50,"ALERTA","TODAVÍA FALTA"),"N/A")</f>
        <v>N/A</v>
      </c>
      <c r="BN2817" s="7" t="str">
        <f>IFERROR((_xlfn.DAYS(Tabla1[[#This Row],[FECHA INGRESO]],Tabla1[[#This Row],[FECHA RETIRO]]))/30,"")</f>
        <v/>
      </c>
    </row>
    <row r="2818" spans="1:66" x14ac:dyDescent="0.35">
      <c r="A2818" s="34">
        <v>1073250212</v>
      </c>
      <c r="B2818" s="22" t="s">
        <v>15479</v>
      </c>
      <c r="C2818" s="23">
        <v>44502</v>
      </c>
      <c r="D2818" s="23" t="s">
        <v>188</v>
      </c>
      <c r="E2818" s="23" t="s">
        <v>111</v>
      </c>
      <c r="F2818" s="23" t="s">
        <v>70</v>
      </c>
      <c r="G2818" s="24"/>
      <c r="H2818" s="24">
        <v>24109493334</v>
      </c>
      <c r="I2818" s="24" t="s">
        <v>95</v>
      </c>
      <c r="J2818" s="24">
        <f>DATEDIF(Tabla1[[#This Row],[FECHA DE NACIMIENTO]],Tabla1[[#This Row],[FECHA ACTUAL]],"Y")</f>
        <v>25</v>
      </c>
      <c r="K2818" s="24" t="s">
        <v>96</v>
      </c>
      <c r="L2818" s="24" t="s">
        <v>112</v>
      </c>
      <c r="M2818" s="24">
        <v>0</v>
      </c>
      <c r="N2818" s="24">
        <v>0</v>
      </c>
      <c r="O2818" s="24">
        <v>3</v>
      </c>
      <c r="P2818" s="24" t="s">
        <v>101</v>
      </c>
      <c r="Q2818" s="23">
        <v>35854</v>
      </c>
      <c r="R2818" s="24" t="s">
        <v>76</v>
      </c>
      <c r="S2818" s="25">
        <v>45119</v>
      </c>
      <c r="T2818" s="24"/>
      <c r="U2818" s="24">
        <v>3114985090</v>
      </c>
      <c r="V2818" s="33" t="s">
        <v>15480</v>
      </c>
      <c r="W2818" s="24" t="s">
        <v>15481</v>
      </c>
      <c r="X2818" s="24" t="s">
        <v>669</v>
      </c>
      <c r="Y2818" s="24" t="s">
        <v>15482</v>
      </c>
      <c r="Z2818" s="24" t="s">
        <v>117</v>
      </c>
      <c r="AA2818" s="24">
        <v>3142611675</v>
      </c>
      <c r="AB2818" s="24" t="s">
        <v>77</v>
      </c>
      <c r="AC2818" s="24" t="s">
        <v>77</v>
      </c>
      <c r="AD2818" s="24" t="s">
        <v>77</v>
      </c>
      <c r="AE2818" s="26" t="s">
        <v>84</v>
      </c>
      <c r="AF2818" s="26" t="s">
        <v>8823</v>
      </c>
      <c r="AG2818" s="26"/>
      <c r="AH2818" s="27" t="s">
        <v>2395</v>
      </c>
      <c r="AI2818" s="27" t="s">
        <v>398</v>
      </c>
      <c r="AJ2818" s="27" t="s">
        <v>398</v>
      </c>
      <c r="AK2818" s="24" t="s">
        <v>89</v>
      </c>
      <c r="AL2818" s="24" t="s">
        <v>7086</v>
      </c>
      <c r="AM2818" s="23">
        <v>44502</v>
      </c>
      <c r="AN2818" s="28">
        <v>1300000</v>
      </c>
      <c r="AO2818" s="28">
        <v>106454</v>
      </c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3"/>
      <c r="BG2818" s="23"/>
      <c r="BH2818" s="23">
        <v>44504</v>
      </c>
      <c r="BI2818" s="26" t="s">
        <v>466</v>
      </c>
      <c r="BJ2818" s="26" t="s">
        <v>941</v>
      </c>
      <c r="BK2818" s="29">
        <v>0</v>
      </c>
      <c r="BL2818" s="24" t="s">
        <v>129</v>
      </c>
      <c r="BM2818" s="22" t="str">
        <f ca="1">+IF(Tabla1[[#This Row],[FECHA INGRESO]]&gt;=44986,IF((TODAY()-Tabla1[[#This Row],[FECHA INGRESO]])&gt;=50,"ALERTA","TODAVÍA FALTA"),"N/A")</f>
        <v>N/A</v>
      </c>
      <c r="BN2818" s="7">
        <f>IFERROR((_xlfn.DAYS(Tabla1[[#This Row],[FECHA INGRESO]],Tabla1[[#This Row],[FECHA RETIRO]]))/30,"")</f>
        <v>-6.6666666666666666E-2</v>
      </c>
    </row>
    <row r="2819" spans="1:66" x14ac:dyDescent="0.35">
      <c r="A2819" s="34">
        <v>1001096703</v>
      </c>
      <c r="B2819" s="22" t="s">
        <v>15483</v>
      </c>
      <c r="C2819" s="23">
        <v>44502</v>
      </c>
      <c r="D2819" s="23" t="s">
        <v>93</v>
      </c>
      <c r="E2819" s="23" t="s">
        <v>111</v>
      </c>
      <c r="F2819" s="23" t="s">
        <v>70</v>
      </c>
      <c r="G2819" s="24"/>
      <c r="H2819" s="24">
        <v>24109494609</v>
      </c>
      <c r="I2819" s="24" t="s">
        <v>95</v>
      </c>
      <c r="J2819" s="24">
        <f>DATEDIF(Tabla1[[#This Row],[FECHA DE NACIMIENTO]],Tabla1[[#This Row],[FECHA ACTUAL]],"Y")</f>
        <v>22</v>
      </c>
      <c r="K2819" s="24" t="s">
        <v>73</v>
      </c>
      <c r="L2819" s="24" t="s">
        <v>234</v>
      </c>
      <c r="M2819" s="24">
        <v>0</v>
      </c>
      <c r="N2819" s="24">
        <v>0</v>
      </c>
      <c r="O2819" s="24">
        <v>2</v>
      </c>
      <c r="P2819" s="24" t="s">
        <v>101</v>
      </c>
      <c r="Q2819" s="23">
        <v>37052</v>
      </c>
      <c r="R2819" s="24" t="s">
        <v>76</v>
      </c>
      <c r="S2819" s="25">
        <v>45119</v>
      </c>
      <c r="T2819" s="24"/>
      <c r="U2819" s="24">
        <v>3057869468</v>
      </c>
      <c r="V2819" s="33" t="s">
        <v>15484</v>
      </c>
      <c r="W2819" s="24" t="s">
        <v>15485</v>
      </c>
      <c r="X2819" s="24" t="s">
        <v>15486</v>
      </c>
      <c r="Y2819" s="24" t="s">
        <v>15487</v>
      </c>
      <c r="Z2819" s="24" t="s">
        <v>117</v>
      </c>
      <c r="AA2819" s="24">
        <v>3005437098</v>
      </c>
      <c r="AB2819" s="24" t="s">
        <v>77</v>
      </c>
      <c r="AC2819" s="24" t="s">
        <v>77</v>
      </c>
      <c r="AD2819" s="24" t="s">
        <v>77</v>
      </c>
      <c r="AE2819" s="26" t="s">
        <v>151</v>
      </c>
      <c r="AF2819" s="26"/>
      <c r="AG2819" s="26"/>
      <c r="AH2819" s="27" t="s">
        <v>184</v>
      </c>
      <c r="AI2819" s="27" t="s">
        <v>487</v>
      </c>
      <c r="AJ2819" s="27" t="s">
        <v>487</v>
      </c>
      <c r="AK2819" s="24" t="s">
        <v>121</v>
      </c>
      <c r="AL2819" s="24" t="s">
        <v>7086</v>
      </c>
      <c r="AM2819" s="23">
        <v>44502</v>
      </c>
      <c r="AN2819" s="28">
        <v>908526</v>
      </c>
      <c r="AO2819" s="28">
        <v>106454</v>
      </c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>
        <v>0</v>
      </c>
      <c r="BE2819" s="24">
        <v>0</v>
      </c>
      <c r="BF2819" s="23"/>
      <c r="BG2819" s="23"/>
      <c r="BH2819" s="23">
        <v>44512</v>
      </c>
      <c r="BI2819" s="26" t="s">
        <v>466</v>
      </c>
      <c r="BJ2819" s="26" t="s">
        <v>941</v>
      </c>
      <c r="BK2819" s="29">
        <v>0</v>
      </c>
      <c r="BL2819" s="24" t="s">
        <v>129</v>
      </c>
      <c r="BM2819" s="22" t="str">
        <f ca="1">+IF(Tabla1[[#This Row],[FECHA INGRESO]]&gt;=44986,IF((TODAY()-Tabla1[[#This Row],[FECHA INGRESO]])&gt;=50,"ALERTA","TODAVÍA FALTA"),"N/A")</f>
        <v>N/A</v>
      </c>
      <c r="BN2819" s="7">
        <f>IFERROR((_xlfn.DAYS(Tabla1[[#This Row],[FECHA INGRESO]],Tabla1[[#This Row],[FECHA RETIRO]]))/30,"")</f>
        <v>-0.33333333333333331</v>
      </c>
    </row>
    <row r="2820" spans="1:66" x14ac:dyDescent="0.35">
      <c r="A2820" s="21">
        <v>1000592541</v>
      </c>
      <c r="B2820" s="22" t="s">
        <v>15488</v>
      </c>
      <c r="C2820" s="23">
        <v>44502</v>
      </c>
      <c r="D2820" s="23" t="s">
        <v>93</v>
      </c>
      <c r="E2820" s="23" t="s">
        <v>111</v>
      </c>
      <c r="F2820" s="23" t="s">
        <v>70</v>
      </c>
      <c r="G2820" s="24"/>
      <c r="H2820" s="24">
        <v>24109496542</v>
      </c>
      <c r="I2820" s="24" t="s">
        <v>95</v>
      </c>
      <c r="J2820" s="24">
        <f>DATEDIF(Tabla1[[#This Row],[FECHA DE NACIMIENTO]],Tabla1[[#This Row],[FECHA ACTUAL]],"Y")</f>
        <v>21</v>
      </c>
      <c r="K2820" s="24" t="s">
        <v>96</v>
      </c>
      <c r="L2820" s="24" t="s">
        <v>112</v>
      </c>
      <c r="M2820" s="24">
        <v>0</v>
      </c>
      <c r="N2820" s="24">
        <v>0</v>
      </c>
      <c r="O2820" s="24">
        <v>2</v>
      </c>
      <c r="P2820" s="24" t="s">
        <v>101</v>
      </c>
      <c r="Q2820" s="23">
        <v>37259</v>
      </c>
      <c r="R2820" s="24" t="s">
        <v>76</v>
      </c>
      <c r="S2820" s="25">
        <v>45119</v>
      </c>
      <c r="T2820" s="24"/>
      <c r="U2820" s="24">
        <v>3115585221</v>
      </c>
      <c r="V2820" s="33" t="s">
        <v>15489</v>
      </c>
      <c r="W2820" s="24">
        <v>0</v>
      </c>
      <c r="X2820" s="24" t="s">
        <v>13863</v>
      </c>
      <c r="Y2820" s="24" t="s">
        <v>15490</v>
      </c>
      <c r="Z2820" s="24" t="s">
        <v>82</v>
      </c>
      <c r="AA2820" s="24">
        <v>3213781057</v>
      </c>
      <c r="AB2820" s="24" t="s">
        <v>83</v>
      </c>
      <c r="AC2820" s="24" t="s">
        <v>83</v>
      </c>
      <c r="AD2820" s="24" t="e">
        <v>#REF!</v>
      </c>
      <c r="AE2820" s="26" t="s">
        <v>151</v>
      </c>
      <c r="AF2820" s="26"/>
      <c r="AG2820" s="26" t="s">
        <v>75</v>
      </c>
      <c r="AH2820" s="27" t="s">
        <v>184</v>
      </c>
      <c r="AI2820" s="27" t="s">
        <v>120</v>
      </c>
      <c r="AJ2820" s="27" t="s">
        <v>120</v>
      </c>
      <c r="AK2820" s="24" t="s">
        <v>121</v>
      </c>
      <c r="AL2820" s="24" t="s">
        <v>7086</v>
      </c>
      <c r="AM2820" s="23">
        <v>44502</v>
      </c>
      <c r="AN2820" s="28">
        <v>1000000</v>
      </c>
      <c r="AO2820" s="28">
        <v>117172</v>
      </c>
      <c r="AP2820" s="24" t="s">
        <v>13633</v>
      </c>
      <c r="AQ2820" s="24">
        <v>0</v>
      </c>
      <c r="AR2820" s="24">
        <v>0</v>
      </c>
      <c r="AS2820" s="24">
        <v>0</v>
      </c>
      <c r="AT2820" s="24">
        <v>0</v>
      </c>
      <c r="AU2820" s="24">
        <v>0</v>
      </c>
      <c r="AV2820" s="24">
        <v>0</v>
      </c>
      <c r="AW2820" s="24">
        <v>0</v>
      </c>
      <c r="AX2820" s="24">
        <v>0</v>
      </c>
      <c r="AY2820" s="24">
        <v>0</v>
      </c>
      <c r="AZ2820" s="24">
        <v>0</v>
      </c>
      <c r="BA2820" s="24">
        <v>0</v>
      </c>
      <c r="BB2820" s="24">
        <v>0</v>
      </c>
      <c r="BC2820" s="24">
        <v>0</v>
      </c>
      <c r="BD2820" s="24">
        <v>0</v>
      </c>
      <c r="BE2820" s="24">
        <v>0</v>
      </c>
      <c r="BF2820" s="23"/>
      <c r="BG2820" s="23"/>
      <c r="BH2820" s="23">
        <v>44703</v>
      </c>
      <c r="BI2820" s="26" t="s">
        <v>127</v>
      </c>
      <c r="BJ2820" s="26" t="s">
        <v>13940</v>
      </c>
      <c r="BK2820" s="29">
        <v>0</v>
      </c>
      <c r="BL2820" s="24" t="s">
        <v>129</v>
      </c>
      <c r="BM2820" s="22" t="str">
        <f ca="1">+IF(Tabla1[[#This Row],[FECHA INGRESO]]&gt;=44986,IF((TODAY()-Tabla1[[#This Row],[FECHA INGRESO]])&gt;=50,"ALERTA","TODAVÍA FALTA"),"N/A")</f>
        <v>N/A</v>
      </c>
      <c r="BN2820" s="7">
        <f>IFERROR((_xlfn.DAYS(Tabla1[[#This Row],[FECHA INGRESO]],Tabla1[[#This Row],[FECHA RETIRO]]))/30,"")</f>
        <v>-6.7</v>
      </c>
    </row>
    <row r="2821" spans="1:66" x14ac:dyDescent="0.35">
      <c r="A2821" s="21">
        <v>1033758639</v>
      </c>
      <c r="B2821" s="22" t="s">
        <v>9439</v>
      </c>
      <c r="C2821" s="23">
        <v>44502</v>
      </c>
      <c r="D2821" s="23" t="s">
        <v>157</v>
      </c>
      <c r="E2821" s="24" t="s">
        <v>94</v>
      </c>
      <c r="F2821" s="23" t="s">
        <v>94</v>
      </c>
      <c r="G2821" s="24"/>
      <c r="H2821" s="24">
        <v>24092657432</v>
      </c>
      <c r="I2821" s="24" t="s">
        <v>95</v>
      </c>
      <c r="J2821" s="24">
        <f>DATEDIF(Tabla1[[#This Row],[FECHA DE NACIMIENTO]],Tabla1[[#This Row],[FECHA ACTUAL]],"Y")</f>
        <v>29</v>
      </c>
      <c r="K2821" s="24" t="s">
        <v>320</v>
      </c>
      <c r="L2821" s="24" t="s">
        <v>234</v>
      </c>
      <c r="M2821" s="24">
        <v>1</v>
      </c>
      <c r="N2821" s="24">
        <v>1</v>
      </c>
      <c r="O2821" s="24">
        <v>2</v>
      </c>
      <c r="P2821" s="24" t="s">
        <v>101</v>
      </c>
      <c r="Q2821" s="23">
        <v>34248</v>
      </c>
      <c r="R2821" s="24" t="s">
        <v>76</v>
      </c>
      <c r="S2821" s="25">
        <v>45119</v>
      </c>
      <c r="T2821" s="24"/>
      <c r="U2821" s="24">
        <v>3124288181</v>
      </c>
      <c r="V2821" s="33" t="s">
        <v>15491</v>
      </c>
      <c r="W2821" s="24" t="s">
        <v>15492</v>
      </c>
      <c r="X2821" s="24" t="s">
        <v>15493</v>
      </c>
      <c r="Y2821" s="24" t="s">
        <v>15494</v>
      </c>
      <c r="Z2821" s="24" t="s">
        <v>117</v>
      </c>
      <c r="AA2821" s="24">
        <v>3213454630</v>
      </c>
      <c r="AB2821" s="24" t="s">
        <v>83</v>
      </c>
      <c r="AC2821" s="24" t="s">
        <v>101</v>
      </c>
      <c r="AD2821" s="24" t="s">
        <v>101</v>
      </c>
      <c r="AE2821" s="26" t="s">
        <v>183</v>
      </c>
      <c r="AF2821" s="26"/>
      <c r="AG2821" s="26"/>
      <c r="AH2821" s="27" t="s">
        <v>184</v>
      </c>
      <c r="AI2821" s="27" t="s">
        <v>487</v>
      </c>
      <c r="AJ2821" s="27" t="s">
        <v>487</v>
      </c>
      <c r="AK2821" s="24" t="s">
        <v>121</v>
      </c>
      <c r="AL2821" s="24" t="s">
        <v>7086</v>
      </c>
      <c r="AM2821" s="23">
        <v>44502</v>
      </c>
      <c r="AN2821" s="28">
        <v>1000000</v>
      </c>
      <c r="AO2821" s="28">
        <v>117172</v>
      </c>
      <c r="AP2821" s="24" t="e">
        <v>#N/A</v>
      </c>
      <c r="AQ2821" s="24" t="e">
        <v>#N/A</v>
      </c>
      <c r="AR2821" s="24" t="e">
        <v>#N/A</v>
      </c>
      <c r="AS2821" s="24" t="e">
        <v>#N/A</v>
      </c>
      <c r="AT2821" s="24" t="e">
        <v>#N/A</v>
      </c>
      <c r="AU2821" s="24" t="e">
        <v>#N/A</v>
      </c>
      <c r="AV2821" s="24" t="e">
        <v>#N/A</v>
      </c>
      <c r="AW2821" s="24" t="e">
        <v>#N/A</v>
      </c>
      <c r="AX2821" s="24" t="e">
        <v>#N/A</v>
      </c>
      <c r="AY2821" s="24" t="e">
        <v>#N/A</v>
      </c>
      <c r="AZ2821" s="24" t="e">
        <v>#N/A</v>
      </c>
      <c r="BA2821" s="24" t="e">
        <v>#N/A</v>
      </c>
      <c r="BB2821" s="24" t="e">
        <v>#N/A</v>
      </c>
      <c r="BC2821" s="24" t="e">
        <v>#N/A</v>
      </c>
      <c r="BD2821" s="24">
        <v>0</v>
      </c>
      <c r="BE2821" s="24">
        <v>0</v>
      </c>
      <c r="BF2821" s="23"/>
      <c r="BG2821" s="23"/>
      <c r="BH2821" s="23">
        <v>44747</v>
      </c>
      <c r="BI2821" s="26" t="s">
        <v>466</v>
      </c>
      <c r="BJ2821" s="26" t="s">
        <v>3469</v>
      </c>
      <c r="BK2821" s="29">
        <v>0</v>
      </c>
      <c r="BL2821" s="24" t="s">
        <v>129</v>
      </c>
      <c r="BM2821" s="22" t="str">
        <f ca="1">+IF(Tabla1[[#This Row],[FECHA INGRESO]]&gt;=44986,IF((TODAY()-Tabla1[[#This Row],[FECHA INGRESO]])&gt;=50,"ALERTA","TODAVÍA FALTA"),"N/A")</f>
        <v>N/A</v>
      </c>
      <c r="BN2821" s="7">
        <f>IFERROR((_xlfn.DAYS(Tabla1[[#This Row],[FECHA INGRESO]],Tabla1[[#This Row],[FECHA RETIRO]]))/30,"")</f>
        <v>-8.1666666666666661</v>
      </c>
    </row>
    <row r="2822" spans="1:66" x14ac:dyDescent="0.35">
      <c r="A2822" s="21">
        <v>1000588983</v>
      </c>
      <c r="B2822" s="22" t="s">
        <v>15495</v>
      </c>
      <c r="C2822" s="23">
        <v>44502</v>
      </c>
      <c r="D2822" s="23" t="s">
        <v>131</v>
      </c>
      <c r="E2822" s="24" t="s">
        <v>94</v>
      </c>
      <c r="F2822" s="23" t="s">
        <v>94</v>
      </c>
      <c r="G2822" s="24"/>
      <c r="H2822" s="24">
        <v>24109493372</v>
      </c>
      <c r="I2822" s="24" t="s">
        <v>95</v>
      </c>
      <c r="J2822" s="24">
        <f>DATEDIF(Tabla1[[#This Row],[FECHA DE NACIMIENTO]],Tabla1[[#This Row],[FECHA ACTUAL]],"Y")</f>
        <v>22</v>
      </c>
      <c r="K2822" s="24" t="s">
        <v>320</v>
      </c>
      <c r="L2822" s="24" t="s">
        <v>112</v>
      </c>
      <c r="M2822" s="24">
        <v>0</v>
      </c>
      <c r="N2822" s="24">
        <v>0</v>
      </c>
      <c r="O2822" s="24">
        <v>1</v>
      </c>
      <c r="P2822" s="24" t="s">
        <v>101</v>
      </c>
      <c r="Q2822" s="23">
        <v>37063</v>
      </c>
      <c r="R2822" s="24" t="s">
        <v>76</v>
      </c>
      <c r="S2822" s="25">
        <v>45119</v>
      </c>
      <c r="T2822" s="24"/>
      <c r="U2822" s="24">
        <v>3112162726</v>
      </c>
      <c r="V2822" s="33" t="s">
        <v>15496</v>
      </c>
      <c r="W2822" s="24" t="s">
        <v>15497</v>
      </c>
      <c r="X2822" s="24" t="s">
        <v>15498</v>
      </c>
      <c r="Y2822" s="24" t="s">
        <v>15499</v>
      </c>
      <c r="Z2822" s="24" t="s">
        <v>117</v>
      </c>
      <c r="AA2822" s="24">
        <v>3143233556</v>
      </c>
      <c r="AB2822" s="24" t="s">
        <v>83</v>
      </c>
      <c r="AC2822" s="24" t="s">
        <v>83</v>
      </c>
      <c r="AD2822" s="24" t="e">
        <v>#REF!</v>
      </c>
      <c r="AE2822" s="26" t="s">
        <v>151</v>
      </c>
      <c r="AF2822" s="26"/>
      <c r="AG2822" s="26" t="s">
        <v>75</v>
      </c>
      <c r="AH2822" s="27" t="s">
        <v>184</v>
      </c>
      <c r="AI2822" s="27" t="s">
        <v>487</v>
      </c>
      <c r="AJ2822" s="27" t="s">
        <v>487</v>
      </c>
      <c r="AK2822" s="24" t="s">
        <v>121</v>
      </c>
      <c r="AL2822" s="24" t="s">
        <v>7086</v>
      </c>
      <c r="AM2822" s="23">
        <v>44502</v>
      </c>
      <c r="AN2822" s="28">
        <v>1000000</v>
      </c>
      <c r="AO2822" s="28">
        <v>117172</v>
      </c>
      <c r="AP2822" s="24">
        <v>0</v>
      </c>
      <c r="AQ2822" s="24">
        <v>0</v>
      </c>
      <c r="AR2822" s="24">
        <v>0</v>
      </c>
      <c r="AS2822" s="24">
        <v>0</v>
      </c>
      <c r="AT2822" s="24">
        <v>0</v>
      </c>
      <c r="AU2822" s="24">
        <v>0</v>
      </c>
      <c r="AV2822" s="24">
        <v>0</v>
      </c>
      <c r="AW2822" s="24">
        <v>0</v>
      </c>
      <c r="AX2822" s="24">
        <v>0</v>
      </c>
      <c r="AY2822" s="24">
        <v>0</v>
      </c>
      <c r="AZ2822" s="24">
        <v>0</v>
      </c>
      <c r="BA2822" s="24">
        <v>0</v>
      </c>
      <c r="BB2822" s="24">
        <v>0</v>
      </c>
      <c r="BC2822" s="24">
        <v>0</v>
      </c>
      <c r="BD2822" s="24">
        <v>0</v>
      </c>
      <c r="BE2822" s="24">
        <v>0</v>
      </c>
      <c r="BF2822" s="23"/>
      <c r="BG2822" s="23"/>
      <c r="BH2822" s="23">
        <v>44653</v>
      </c>
      <c r="BI2822" s="26" t="s">
        <v>127</v>
      </c>
      <c r="BJ2822" s="26" t="s">
        <v>15500</v>
      </c>
      <c r="BK2822" s="29">
        <v>0</v>
      </c>
      <c r="BL2822" s="24" t="s">
        <v>129</v>
      </c>
      <c r="BM2822" s="22" t="str">
        <f ca="1">+IF(Tabla1[[#This Row],[FECHA INGRESO]]&gt;=44986,IF((TODAY()-Tabla1[[#This Row],[FECHA INGRESO]])&gt;=50,"ALERTA","TODAVÍA FALTA"),"N/A")</f>
        <v>N/A</v>
      </c>
      <c r="BN2822" s="7">
        <f>IFERROR((_xlfn.DAYS(Tabla1[[#This Row],[FECHA INGRESO]],Tabla1[[#This Row],[FECHA RETIRO]]))/30,"")</f>
        <v>-5.0333333333333332</v>
      </c>
    </row>
    <row r="2823" spans="1:66" x14ac:dyDescent="0.35">
      <c r="A2823" s="21">
        <v>1007166500</v>
      </c>
      <c r="B2823" s="22" t="s">
        <v>15501</v>
      </c>
      <c r="C2823" s="23">
        <v>44502</v>
      </c>
      <c r="D2823" s="23" t="s">
        <v>131</v>
      </c>
      <c r="E2823" s="23" t="s">
        <v>111</v>
      </c>
      <c r="F2823" s="23" t="s">
        <v>70</v>
      </c>
      <c r="G2823" s="24"/>
      <c r="H2823" s="24">
        <v>24109499851</v>
      </c>
      <c r="I2823" s="24" t="s">
        <v>95</v>
      </c>
      <c r="J2823" s="24">
        <f>DATEDIF(Tabla1[[#This Row],[FECHA DE NACIMIENTO]],Tabla1[[#This Row],[FECHA ACTUAL]],"Y")</f>
        <v>23</v>
      </c>
      <c r="K2823" s="24" t="s">
        <v>96</v>
      </c>
      <c r="L2823" s="24" t="s">
        <v>112</v>
      </c>
      <c r="M2823" s="24">
        <v>1</v>
      </c>
      <c r="N2823" s="24">
        <v>1</v>
      </c>
      <c r="O2823" s="24">
        <v>2</v>
      </c>
      <c r="P2823" s="24" t="s">
        <v>101</v>
      </c>
      <c r="Q2823" s="23">
        <v>36522</v>
      </c>
      <c r="R2823" s="24" t="s">
        <v>76</v>
      </c>
      <c r="S2823" s="25">
        <v>45119</v>
      </c>
      <c r="T2823" s="24"/>
      <c r="U2823" s="24">
        <v>3123685556</v>
      </c>
      <c r="V2823" s="33" t="s">
        <v>15502</v>
      </c>
      <c r="W2823" s="24" t="s">
        <v>15503</v>
      </c>
      <c r="X2823" s="24" t="s">
        <v>6714</v>
      </c>
      <c r="Y2823" s="24" t="s">
        <v>15504</v>
      </c>
      <c r="Z2823" s="24" t="s">
        <v>117</v>
      </c>
      <c r="AA2823" s="24">
        <v>3224122052</v>
      </c>
      <c r="AB2823" s="24" t="s">
        <v>83</v>
      </c>
      <c r="AC2823" s="24" t="s">
        <v>83</v>
      </c>
      <c r="AD2823" s="24" t="e">
        <f>VLOOKUP(#REF!,#REF!,4,0)</f>
        <v>#REF!</v>
      </c>
      <c r="AE2823" s="26" t="s">
        <v>151</v>
      </c>
      <c r="AF2823" s="26"/>
      <c r="AG2823" s="26"/>
      <c r="AH2823" s="27" t="s">
        <v>184</v>
      </c>
      <c r="AI2823" s="27" t="s">
        <v>11888</v>
      </c>
      <c r="AJ2823" s="27" t="s">
        <v>11888</v>
      </c>
      <c r="AK2823" s="24" t="s">
        <v>121</v>
      </c>
      <c r="AL2823" s="24" t="s">
        <v>7086</v>
      </c>
      <c r="AM2823" s="23">
        <v>44502</v>
      </c>
      <c r="AN2823" s="28">
        <v>1160000</v>
      </c>
      <c r="AO2823" s="28">
        <v>140606</v>
      </c>
      <c r="AP2823" s="24" t="s">
        <v>15505</v>
      </c>
      <c r="AQ2823" s="24" t="e">
        <v>#N/A</v>
      </c>
      <c r="AR2823" s="24" t="e">
        <v>#N/A</v>
      </c>
      <c r="AS2823" s="24" t="e">
        <v>#N/A</v>
      </c>
      <c r="AT2823" s="24" t="e">
        <v>#N/A</v>
      </c>
      <c r="AU2823" s="24" t="e">
        <v>#N/A</v>
      </c>
      <c r="AV2823" s="24" t="e">
        <v>#N/A</v>
      </c>
      <c r="AW2823" s="24" t="e">
        <v>#N/A</v>
      </c>
      <c r="AX2823" s="24" t="e">
        <v>#N/A</v>
      </c>
      <c r="AY2823" s="24" t="e">
        <v>#N/A</v>
      </c>
      <c r="AZ2823" s="24" t="e">
        <v>#N/A</v>
      </c>
      <c r="BA2823" s="24" t="e">
        <v>#N/A</v>
      </c>
      <c r="BB2823" s="24" t="e">
        <v>#N/A</v>
      </c>
      <c r="BC2823" s="24" t="e">
        <v>#N/A</v>
      </c>
      <c r="BD2823" s="24">
        <v>0</v>
      </c>
      <c r="BE2823" s="24">
        <v>0</v>
      </c>
      <c r="BF2823" s="23"/>
      <c r="BG2823" s="23"/>
      <c r="BH2823" s="23">
        <v>45036</v>
      </c>
      <c r="BI2823" s="26" t="s">
        <v>127</v>
      </c>
      <c r="BJ2823" s="26" t="s">
        <v>15346</v>
      </c>
      <c r="BK2823" s="29">
        <v>0</v>
      </c>
      <c r="BL2823" s="24" t="s">
        <v>129</v>
      </c>
      <c r="BM2823" s="22" t="str">
        <f ca="1">+IF(Tabla1[[#This Row],[FECHA INGRESO]]&gt;=44986,IF((TODAY()-Tabla1[[#This Row],[FECHA INGRESO]])&gt;=50,"ALERTA","TODAVÍA FALTA"),"N/A")</f>
        <v>N/A</v>
      </c>
      <c r="BN2823" s="7">
        <f>IFERROR((_xlfn.DAYS(Tabla1[[#This Row],[FECHA INGRESO]],Tabla1[[#This Row],[FECHA RETIRO]]))/30,"")</f>
        <v>-17.8</v>
      </c>
    </row>
    <row r="2824" spans="1:66" x14ac:dyDescent="0.35">
      <c r="A2824" s="21">
        <v>52472505</v>
      </c>
      <c r="B2824" s="22" t="s">
        <v>15506</v>
      </c>
      <c r="C2824" s="23">
        <v>44502</v>
      </c>
      <c r="D2824" s="23" t="s">
        <v>131</v>
      </c>
      <c r="E2824" s="23" t="s">
        <v>110</v>
      </c>
      <c r="F2824" s="23" t="s">
        <v>70</v>
      </c>
      <c r="G2824" s="24"/>
      <c r="H2824" s="24">
        <v>24109497639</v>
      </c>
      <c r="I2824" s="24" t="s">
        <v>95</v>
      </c>
      <c r="J2824" s="24">
        <f>DATEDIF(Tabla1[[#This Row],[FECHA DE NACIMIENTO]],Tabla1[[#This Row],[FECHA ACTUAL]],"Y")</f>
        <v>45</v>
      </c>
      <c r="K2824" s="24" t="s">
        <v>96</v>
      </c>
      <c r="L2824" s="24" t="s">
        <v>234</v>
      </c>
      <c r="M2824" s="24">
        <v>2</v>
      </c>
      <c r="N2824" s="24">
        <v>2</v>
      </c>
      <c r="O2824" s="24">
        <v>2</v>
      </c>
      <c r="P2824" s="24" t="s">
        <v>101</v>
      </c>
      <c r="Q2824" s="23">
        <v>28359</v>
      </c>
      <c r="R2824" s="24" t="s">
        <v>76</v>
      </c>
      <c r="S2824" s="25">
        <v>45119</v>
      </c>
      <c r="T2824" s="24"/>
      <c r="U2824" s="24">
        <v>3144667306</v>
      </c>
      <c r="V2824" s="33" t="s">
        <v>15507</v>
      </c>
      <c r="W2824" s="24" t="s">
        <v>15508</v>
      </c>
      <c r="X2824" s="24" t="s">
        <v>393</v>
      </c>
      <c r="Y2824" s="24" t="s">
        <v>15509</v>
      </c>
      <c r="Z2824" s="24" t="s">
        <v>82</v>
      </c>
      <c r="AA2824" s="24">
        <v>3004120976</v>
      </c>
      <c r="AB2824" s="24" t="s">
        <v>83</v>
      </c>
      <c r="AC2824" s="24" t="s">
        <v>83</v>
      </c>
      <c r="AD2824" s="24" t="e">
        <v>#REF!</v>
      </c>
      <c r="AE2824" s="26" t="s">
        <v>183</v>
      </c>
      <c r="AF2824" s="26" t="s">
        <v>553</v>
      </c>
      <c r="AG2824" s="26" t="s">
        <v>75</v>
      </c>
      <c r="AH2824" s="27" t="s">
        <v>184</v>
      </c>
      <c r="AI2824" s="27" t="s">
        <v>487</v>
      </c>
      <c r="AJ2824" s="27" t="s">
        <v>487</v>
      </c>
      <c r="AK2824" s="24" t="s">
        <v>121</v>
      </c>
      <c r="AL2824" s="24" t="s">
        <v>7086</v>
      </c>
      <c r="AM2824" s="23">
        <v>44502</v>
      </c>
      <c r="AN2824" s="28">
        <v>1000000</v>
      </c>
      <c r="AO2824" s="28">
        <v>117172</v>
      </c>
      <c r="AP2824" s="24">
        <v>0</v>
      </c>
      <c r="AQ2824" s="24">
        <v>0</v>
      </c>
      <c r="AR2824" s="24">
        <v>0</v>
      </c>
      <c r="AS2824" s="24">
        <v>0</v>
      </c>
      <c r="AT2824" s="24">
        <v>0</v>
      </c>
      <c r="AU2824" s="24">
        <v>0</v>
      </c>
      <c r="AV2824" s="24">
        <v>0</v>
      </c>
      <c r="AW2824" s="24">
        <v>0</v>
      </c>
      <c r="AX2824" s="24">
        <v>0</v>
      </c>
      <c r="AY2824" s="24">
        <v>0</v>
      </c>
      <c r="AZ2824" s="24">
        <v>0</v>
      </c>
      <c r="BA2824" s="24">
        <v>0</v>
      </c>
      <c r="BB2824" s="24">
        <v>0</v>
      </c>
      <c r="BC2824" s="24">
        <v>0</v>
      </c>
      <c r="BD2824" s="24">
        <v>0</v>
      </c>
      <c r="BE2824" s="24">
        <v>0</v>
      </c>
      <c r="BF2824" s="23"/>
      <c r="BG2824" s="23"/>
      <c r="BH2824" s="23">
        <v>44684</v>
      </c>
      <c r="BI2824" s="26" t="s">
        <v>127</v>
      </c>
      <c r="BJ2824" s="26" t="s">
        <v>15510</v>
      </c>
      <c r="BK2824" s="29">
        <v>0</v>
      </c>
      <c r="BL2824" s="24" t="s">
        <v>129</v>
      </c>
      <c r="BM2824" s="22" t="str">
        <f ca="1">+IF(Tabla1[[#This Row],[FECHA INGRESO]]&gt;=44986,IF((TODAY()-Tabla1[[#This Row],[FECHA INGRESO]])&gt;=50,"ALERTA","TODAVÍA FALTA"),"N/A")</f>
        <v>N/A</v>
      </c>
      <c r="BN2824" s="7">
        <f>IFERROR((_xlfn.DAYS(Tabla1[[#This Row],[FECHA INGRESO]],Tabla1[[#This Row],[FECHA RETIRO]]))/30,"")</f>
        <v>-6.0666666666666664</v>
      </c>
    </row>
    <row r="2825" spans="1:66" x14ac:dyDescent="0.35">
      <c r="A2825" s="21">
        <v>1012447287</v>
      </c>
      <c r="B2825" s="22" t="s">
        <v>15511</v>
      </c>
      <c r="C2825" s="23">
        <v>44502</v>
      </c>
      <c r="D2825" s="23" t="s">
        <v>7525</v>
      </c>
      <c r="E2825" s="23" t="s">
        <v>111</v>
      </c>
      <c r="F2825" s="23" t="s">
        <v>70</v>
      </c>
      <c r="G2825" s="24"/>
      <c r="H2825" s="24">
        <v>24109496720</v>
      </c>
      <c r="I2825" s="24" t="s">
        <v>95</v>
      </c>
      <c r="J2825" s="24">
        <f>DATEDIF(Tabla1[[#This Row],[FECHA DE NACIMIENTO]],Tabla1[[#This Row],[FECHA ACTUAL]],"Y")</f>
        <v>25</v>
      </c>
      <c r="K2825" s="24" t="s">
        <v>73</v>
      </c>
      <c r="L2825" s="24" t="s">
        <v>112</v>
      </c>
      <c r="M2825" s="24">
        <v>1</v>
      </c>
      <c r="N2825" s="24">
        <v>1</v>
      </c>
      <c r="O2825" s="24">
        <v>2</v>
      </c>
      <c r="P2825" s="24" t="s">
        <v>101</v>
      </c>
      <c r="Q2825" s="23">
        <v>35725</v>
      </c>
      <c r="R2825" s="24" t="s">
        <v>76</v>
      </c>
      <c r="S2825" s="25">
        <v>45119</v>
      </c>
      <c r="T2825" s="24"/>
      <c r="U2825" s="24">
        <v>3213834152</v>
      </c>
      <c r="V2825" s="33" t="s">
        <v>15512</v>
      </c>
      <c r="W2825" s="24" t="s">
        <v>15513</v>
      </c>
      <c r="X2825" s="24" t="s">
        <v>15514</v>
      </c>
      <c r="Y2825" s="24" t="s">
        <v>15515</v>
      </c>
      <c r="Z2825" s="24" t="s">
        <v>117</v>
      </c>
      <c r="AA2825" s="24">
        <v>3114874065</v>
      </c>
      <c r="AB2825" s="24" t="s">
        <v>83</v>
      </c>
      <c r="AC2825" s="24" t="s">
        <v>83</v>
      </c>
      <c r="AD2825" s="24" t="e">
        <v>#REF!</v>
      </c>
      <c r="AE2825" s="26" t="s">
        <v>183</v>
      </c>
      <c r="AF2825" s="26" t="s">
        <v>15516</v>
      </c>
      <c r="AG2825" s="26" t="s">
        <v>75</v>
      </c>
      <c r="AH2825" s="27" t="s">
        <v>184</v>
      </c>
      <c r="AI2825" s="27" t="s">
        <v>487</v>
      </c>
      <c r="AJ2825" s="27" t="s">
        <v>487</v>
      </c>
      <c r="AK2825" s="24" t="s">
        <v>121</v>
      </c>
      <c r="AL2825" s="24" t="s">
        <v>7086</v>
      </c>
      <c r="AM2825" s="23">
        <v>44502</v>
      </c>
      <c r="AN2825" s="28">
        <v>1160000</v>
      </c>
      <c r="AO2825" s="28">
        <v>140606</v>
      </c>
      <c r="AP2825" s="24">
        <v>0</v>
      </c>
      <c r="AQ2825" s="24">
        <v>0</v>
      </c>
      <c r="AR2825" s="24">
        <v>0</v>
      </c>
      <c r="AS2825" s="24">
        <v>0</v>
      </c>
      <c r="AT2825" s="24">
        <v>0</v>
      </c>
      <c r="AU2825" s="24">
        <v>0</v>
      </c>
      <c r="AV2825" s="24">
        <v>0</v>
      </c>
      <c r="AW2825" s="24">
        <v>0</v>
      </c>
      <c r="AX2825" s="24">
        <v>0</v>
      </c>
      <c r="AY2825" s="24">
        <v>0</v>
      </c>
      <c r="AZ2825" s="24">
        <v>0</v>
      </c>
      <c r="BA2825" s="24">
        <v>0</v>
      </c>
      <c r="BB2825" s="24">
        <v>0</v>
      </c>
      <c r="BC2825" s="24">
        <v>0</v>
      </c>
      <c r="BD2825" s="24">
        <v>0</v>
      </c>
      <c r="BE2825" s="24">
        <v>0</v>
      </c>
      <c r="BF2825" s="23"/>
      <c r="BG2825" s="23"/>
      <c r="BH2825" s="23">
        <v>45031</v>
      </c>
      <c r="BI2825" s="26" t="s">
        <v>466</v>
      </c>
      <c r="BJ2825" s="26" t="s">
        <v>12614</v>
      </c>
      <c r="BK2825" s="29">
        <v>0</v>
      </c>
      <c r="BL2825" s="24" t="s">
        <v>129</v>
      </c>
      <c r="BM2825" s="22" t="str">
        <f ca="1">+IF(Tabla1[[#This Row],[FECHA INGRESO]]&gt;=44986,IF((TODAY()-Tabla1[[#This Row],[FECHA INGRESO]])&gt;=50,"ALERTA","TODAVÍA FALTA"),"N/A")</f>
        <v>N/A</v>
      </c>
      <c r="BN2825" s="7">
        <f>IFERROR((_xlfn.DAYS(Tabla1[[#This Row],[FECHA INGRESO]],Tabla1[[#This Row],[FECHA RETIRO]]))/30,"")</f>
        <v>-17.633333333333333</v>
      </c>
    </row>
    <row r="2826" spans="1:66" x14ac:dyDescent="0.35">
      <c r="A2826" s="21">
        <v>1006069735</v>
      </c>
      <c r="B2826" s="22" t="s">
        <v>15517</v>
      </c>
      <c r="C2826" s="23">
        <v>44502</v>
      </c>
      <c r="D2826" s="23" t="s">
        <v>93</v>
      </c>
      <c r="E2826" s="24" t="s">
        <v>94</v>
      </c>
      <c r="F2826" s="23" t="s">
        <v>94</v>
      </c>
      <c r="G2826" s="24"/>
      <c r="H2826" s="24">
        <v>24109498106</v>
      </c>
      <c r="I2826" s="24" t="s">
        <v>95</v>
      </c>
      <c r="J2826" s="24">
        <f>DATEDIF(Tabla1[[#This Row],[FECHA DE NACIMIENTO]],Tabla1[[#This Row],[FECHA ACTUAL]],"Y")</f>
        <v>31</v>
      </c>
      <c r="K2826" s="24" t="s">
        <v>73</v>
      </c>
      <c r="L2826" s="24" t="s">
        <v>112</v>
      </c>
      <c r="M2826" s="24">
        <v>2</v>
      </c>
      <c r="N2826" s="24">
        <v>2</v>
      </c>
      <c r="O2826" s="24">
        <v>2</v>
      </c>
      <c r="P2826" s="24" t="s">
        <v>101</v>
      </c>
      <c r="Q2826" s="23">
        <v>33660</v>
      </c>
      <c r="R2826" s="24" t="s">
        <v>9887</v>
      </c>
      <c r="S2826" s="25">
        <v>45119</v>
      </c>
      <c r="T2826" s="24"/>
      <c r="U2826" s="24">
        <v>3205901136</v>
      </c>
      <c r="V2826" s="33" t="s">
        <v>15518</v>
      </c>
      <c r="W2826" s="24" t="s">
        <v>15519</v>
      </c>
      <c r="X2826" s="24" t="s">
        <v>15520</v>
      </c>
      <c r="Y2826" s="24" t="s">
        <v>15521</v>
      </c>
      <c r="Z2826" s="24" t="s">
        <v>162</v>
      </c>
      <c r="AA2826" s="24">
        <v>3205401136</v>
      </c>
      <c r="AB2826" s="24" t="s">
        <v>83</v>
      </c>
      <c r="AC2826" s="24" t="s">
        <v>83</v>
      </c>
      <c r="AD2826" s="24" t="e">
        <f>VLOOKUP(#REF!,#REF!,4,0)</f>
        <v>#REF!</v>
      </c>
      <c r="AE2826" s="26" t="s">
        <v>194</v>
      </c>
      <c r="AF2826" s="26"/>
      <c r="AG2826" s="26"/>
      <c r="AH2826" s="27" t="s">
        <v>955</v>
      </c>
      <c r="AI2826" s="27" t="s">
        <v>487</v>
      </c>
      <c r="AJ2826" s="27" t="s">
        <v>487</v>
      </c>
      <c r="AK2826" s="24" t="s">
        <v>121</v>
      </c>
      <c r="AL2826" s="24" t="s">
        <v>7086</v>
      </c>
      <c r="AM2826" s="23">
        <v>44502</v>
      </c>
      <c r="AN2826" s="28">
        <v>1160000</v>
      </c>
      <c r="AO2826" s="28">
        <v>140606</v>
      </c>
      <c r="AP2826" s="24" t="e">
        <v>#N/A</v>
      </c>
      <c r="AQ2826" s="24" t="e">
        <v>#N/A</v>
      </c>
      <c r="AR2826" s="24" t="e">
        <v>#N/A</v>
      </c>
      <c r="AS2826" s="24" t="e">
        <v>#N/A</v>
      </c>
      <c r="AT2826" s="24" t="e">
        <v>#N/A</v>
      </c>
      <c r="AU2826" s="24" t="e">
        <v>#N/A</v>
      </c>
      <c r="AV2826" s="24" t="e">
        <v>#N/A</v>
      </c>
      <c r="AW2826" s="24" t="e">
        <v>#N/A</v>
      </c>
      <c r="AX2826" s="24" t="e">
        <v>#N/A</v>
      </c>
      <c r="AY2826" s="24" t="e">
        <v>#N/A</v>
      </c>
      <c r="AZ2826" s="24" t="e">
        <v>#N/A</v>
      </c>
      <c r="BA2826" s="24" t="e">
        <v>#N/A</v>
      </c>
      <c r="BB2826" s="24" t="e">
        <v>#N/A</v>
      </c>
      <c r="BC2826" s="24" t="e">
        <v>#N/A</v>
      </c>
      <c r="BD2826" s="24">
        <v>0</v>
      </c>
      <c r="BE2826" s="24">
        <v>0</v>
      </c>
      <c r="BF2826" s="23"/>
      <c r="BG2826" s="23"/>
      <c r="BH2826" s="23" t="s">
        <v>75</v>
      </c>
      <c r="BI2826" s="26">
        <v>0</v>
      </c>
      <c r="BJ2826" s="26">
        <v>0</v>
      </c>
      <c r="BK2826" s="29">
        <v>0</v>
      </c>
      <c r="BL2826" s="24" t="s">
        <v>91</v>
      </c>
      <c r="BM2826" s="22" t="str">
        <f ca="1">+IF(Tabla1[[#This Row],[FECHA INGRESO]]&gt;=44986,IF((TODAY()-Tabla1[[#This Row],[FECHA INGRESO]])&gt;=50,"ALERTA","TODAVÍA FALTA"),"N/A")</f>
        <v>N/A</v>
      </c>
      <c r="BN2826" s="7" t="str">
        <f>IFERROR((_xlfn.DAYS(Tabla1[[#This Row],[FECHA INGRESO]],Tabla1[[#This Row],[FECHA RETIRO]]))/30,"")</f>
        <v/>
      </c>
    </row>
    <row r="2827" spans="1:66" x14ac:dyDescent="0.35">
      <c r="A2827" s="34">
        <v>1023972074</v>
      </c>
      <c r="B2827" s="22" t="s">
        <v>15522</v>
      </c>
      <c r="C2827" s="23">
        <v>44503</v>
      </c>
      <c r="D2827" s="23" t="s">
        <v>266</v>
      </c>
      <c r="E2827" s="23" t="s">
        <v>111</v>
      </c>
      <c r="F2827" s="23" t="s">
        <v>70</v>
      </c>
      <c r="G2827" s="24"/>
      <c r="H2827" s="24">
        <v>24109526405</v>
      </c>
      <c r="I2827" s="24" t="s">
        <v>95</v>
      </c>
      <c r="J2827" s="24">
        <f>DATEDIF(Tabla1[[#This Row],[FECHA DE NACIMIENTO]],Tabla1[[#This Row],[FECHA ACTUAL]],"Y")</f>
        <v>24</v>
      </c>
      <c r="K2827" s="24" t="s">
        <v>73</v>
      </c>
      <c r="L2827" s="24" t="s">
        <v>112</v>
      </c>
      <c r="M2827" s="24">
        <v>0</v>
      </c>
      <c r="N2827" s="24">
        <v>0</v>
      </c>
      <c r="O2827" s="24">
        <v>3</v>
      </c>
      <c r="P2827" s="24" t="s">
        <v>101</v>
      </c>
      <c r="Q2827" s="23">
        <v>36095</v>
      </c>
      <c r="R2827" s="24" t="s">
        <v>76</v>
      </c>
      <c r="S2827" s="25">
        <v>45119</v>
      </c>
      <c r="T2827" s="24"/>
      <c r="U2827" s="24">
        <v>3162484775</v>
      </c>
      <c r="V2827" s="33" t="s">
        <v>15523</v>
      </c>
      <c r="W2827" s="24" t="s">
        <v>15524</v>
      </c>
      <c r="X2827" s="24" t="s">
        <v>730</v>
      </c>
      <c r="Y2827" s="24" t="s">
        <v>15525</v>
      </c>
      <c r="Z2827" s="24" t="s">
        <v>117</v>
      </c>
      <c r="AA2827" s="24">
        <v>3016568294</v>
      </c>
      <c r="AB2827" s="24" t="s">
        <v>77</v>
      </c>
      <c r="AC2827" s="24" t="s">
        <v>77</v>
      </c>
      <c r="AD2827" s="24" t="s">
        <v>77</v>
      </c>
      <c r="AE2827" s="26" t="s">
        <v>151</v>
      </c>
      <c r="AF2827" s="26"/>
      <c r="AG2827" s="26"/>
      <c r="AH2827" s="27" t="s">
        <v>3042</v>
      </c>
      <c r="AI2827" s="27" t="s">
        <v>461</v>
      </c>
      <c r="AJ2827" s="27" t="s">
        <v>461</v>
      </c>
      <c r="AK2827" s="24" t="s">
        <v>121</v>
      </c>
      <c r="AL2827" s="24" t="s">
        <v>7086</v>
      </c>
      <c r="AM2827" s="23">
        <v>44503</v>
      </c>
      <c r="AN2827" s="28">
        <v>908526</v>
      </c>
      <c r="AO2827" s="28">
        <v>106454</v>
      </c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3"/>
      <c r="BG2827" s="23"/>
      <c r="BH2827" s="23">
        <v>44503</v>
      </c>
      <c r="BI2827" s="26" t="s">
        <v>10014</v>
      </c>
      <c r="BJ2827" s="26" t="s">
        <v>14134</v>
      </c>
      <c r="BK2827" s="29">
        <v>0</v>
      </c>
      <c r="BL2827" s="24" t="s">
        <v>129</v>
      </c>
      <c r="BM2827" s="22" t="str">
        <f ca="1">+IF(Tabla1[[#This Row],[FECHA INGRESO]]&gt;=44986,IF((TODAY()-Tabla1[[#This Row],[FECHA INGRESO]])&gt;=50,"ALERTA","TODAVÍA FALTA"),"N/A")</f>
        <v>N/A</v>
      </c>
      <c r="BN2827" s="7">
        <f>IFERROR((_xlfn.DAYS(Tabla1[[#This Row],[FECHA INGRESO]],Tabla1[[#This Row],[FECHA RETIRO]]))/30,"")</f>
        <v>0</v>
      </c>
    </row>
    <row r="2828" spans="1:66" x14ac:dyDescent="0.35">
      <c r="A2828" s="34">
        <v>1022416822</v>
      </c>
      <c r="B2828" s="22" t="s">
        <v>15526</v>
      </c>
      <c r="C2828" s="23">
        <v>44503</v>
      </c>
      <c r="D2828" s="23" t="s">
        <v>93</v>
      </c>
      <c r="E2828" s="23" t="s">
        <v>111</v>
      </c>
      <c r="F2828" s="23" t="s">
        <v>70</v>
      </c>
      <c r="G2828" s="24"/>
      <c r="H2828" s="24">
        <v>24109522768</v>
      </c>
      <c r="I2828" s="24" t="s">
        <v>95</v>
      </c>
      <c r="J2828" s="24">
        <f>DATEDIF(Tabla1[[#This Row],[FECHA DE NACIMIENTO]],Tabla1[[#This Row],[FECHA ACTUAL]],"Y")</f>
        <v>27</v>
      </c>
      <c r="K2828" s="24" t="s">
        <v>73</v>
      </c>
      <c r="L2828" s="24" t="s">
        <v>112</v>
      </c>
      <c r="M2828" s="24">
        <v>2</v>
      </c>
      <c r="N2828" s="24">
        <v>2</v>
      </c>
      <c r="O2828" s="24">
        <v>2</v>
      </c>
      <c r="P2828" s="24" t="s">
        <v>101</v>
      </c>
      <c r="Q2828" s="23">
        <v>35244</v>
      </c>
      <c r="R2828" s="24" t="s">
        <v>76</v>
      </c>
      <c r="S2828" s="25">
        <v>45119</v>
      </c>
      <c r="T2828" s="24"/>
      <c r="U2828" s="24">
        <v>3124011452</v>
      </c>
      <c r="V2828" s="33" t="s">
        <v>15527</v>
      </c>
      <c r="W2828" s="24" t="s">
        <v>305</v>
      </c>
      <c r="X2828" s="24" t="s">
        <v>14345</v>
      </c>
      <c r="Y2828" s="24" t="s">
        <v>15528</v>
      </c>
      <c r="Z2828" s="24" t="s">
        <v>117</v>
      </c>
      <c r="AA2828" s="24">
        <v>3115395757</v>
      </c>
      <c r="AB2828" s="24" t="s">
        <v>83</v>
      </c>
      <c r="AC2828" s="24" t="s">
        <v>83</v>
      </c>
      <c r="AD2828" s="24" t="e">
        <v>#REF!</v>
      </c>
      <c r="AE2828" s="26" t="s">
        <v>151</v>
      </c>
      <c r="AF2828" s="26"/>
      <c r="AG2828" s="26"/>
      <c r="AH2828" s="27" t="s">
        <v>184</v>
      </c>
      <c r="AI2828" s="27" t="s">
        <v>10123</v>
      </c>
      <c r="AJ2828" s="27" t="s">
        <v>10123</v>
      </c>
      <c r="AK2828" s="24" t="s">
        <v>121</v>
      </c>
      <c r="AL2828" s="24" t="s">
        <v>7086</v>
      </c>
      <c r="AM2828" s="23">
        <v>44503</v>
      </c>
      <c r="AN2828" s="28">
        <v>908526</v>
      </c>
      <c r="AO2828" s="28">
        <v>106454</v>
      </c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>
        <v>0</v>
      </c>
      <c r="BE2828" s="24">
        <v>0</v>
      </c>
      <c r="BF2828" s="23"/>
      <c r="BG2828" s="23"/>
      <c r="BH2828" s="23">
        <v>44559</v>
      </c>
      <c r="BI2828" s="26" t="s">
        <v>10014</v>
      </c>
      <c r="BJ2828" s="26" t="s">
        <v>14134</v>
      </c>
      <c r="BK2828" s="29">
        <v>0</v>
      </c>
      <c r="BL2828" s="24" t="s">
        <v>129</v>
      </c>
      <c r="BM2828" s="22" t="str">
        <f ca="1">+IF(Tabla1[[#This Row],[FECHA INGRESO]]&gt;=44986,IF((TODAY()-Tabla1[[#This Row],[FECHA INGRESO]])&gt;=50,"ALERTA","TODAVÍA FALTA"),"N/A")</f>
        <v>N/A</v>
      </c>
      <c r="BN2828" s="7">
        <f>IFERROR((_xlfn.DAYS(Tabla1[[#This Row],[FECHA INGRESO]],Tabla1[[#This Row],[FECHA RETIRO]]))/30,"")</f>
        <v>-1.8666666666666667</v>
      </c>
    </row>
    <row r="2829" spans="1:66" ht="15" customHeight="1" x14ac:dyDescent="0.35">
      <c r="A2829" s="21">
        <v>1000122847</v>
      </c>
      <c r="B2829" s="22" t="s">
        <v>13368</v>
      </c>
      <c r="C2829" s="23">
        <v>44502</v>
      </c>
      <c r="D2829" s="23" t="s">
        <v>131</v>
      </c>
      <c r="E2829" s="23" t="s">
        <v>111</v>
      </c>
      <c r="F2829" s="23" t="s">
        <v>70</v>
      </c>
      <c r="G2829" s="24"/>
      <c r="H2829" s="24">
        <v>24102890941</v>
      </c>
      <c r="I2829" s="24" t="s">
        <v>95</v>
      </c>
      <c r="J2829" s="24">
        <f>DATEDIF(Tabla1[[#This Row],[FECHA DE NACIMIENTO]],Tabla1[[#This Row],[FECHA ACTUAL]],"Y")</f>
        <v>21</v>
      </c>
      <c r="K2829" s="24" t="s">
        <v>73</v>
      </c>
      <c r="L2829" s="24" t="s">
        <v>112</v>
      </c>
      <c r="M2829" s="24">
        <v>1</v>
      </c>
      <c r="N2829" s="24">
        <v>1</v>
      </c>
      <c r="O2829" s="24">
        <v>2</v>
      </c>
      <c r="P2829" s="24" t="s">
        <v>101</v>
      </c>
      <c r="Q2829" s="23">
        <v>37141</v>
      </c>
      <c r="R2829" s="24" t="s">
        <v>76</v>
      </c>
      <c r="S2829" s="25">
        <v>45119</v>
      </c>
      <c r="T2829" s="24"/>
      <c r="U2829" s="24">
        <v>3213887550</v>
      </c>
      <c r="V2829" s="33" t="s">
        <v>15529</v>
      </c>
      <c r="W2829" s="24" t="s">
        <v>15530</v>
      </c>
      <c r="X2829" s="24" t="s">
        <v>13372</v>
      </c>
      <c r="Y2829" s="24" t="s">
        <v>15531</v>
      </c>
      <c r="Z2829" s="24" t="s">
        <v>285</v>
      </c>
      <c r="AA2829" s="24">
        <v>3005192378</v>
      </c>
      <c r="AB2829" s="24" t="s">
        <v>83</v>
      </c>
      <c r="AC2829" s="24" t="s">
        <v>101</v>
      </c>
      <c r="AD2829" s="24" t="e">
        <f>VLOOKUP(#REF!,#REF!,4,0)</f>
        <v>#REF!</v>
      </c>
      <c r="AE2829" s="26" t="s">
        <v>151</v>
      </c>
      <c r="AF2829" s="26"/>
      <c r="AG2829" s="26"/>
      <c r="AH2829" s="27" t="s">
        <v>184</v>
      </c>
      <c r="AI2829" s="27" t="s">
        <v>487</v>
      </c>
      <c r="AJ2829" s="27" t="s">
        <v>487</v>
      </c>
      <c r="AK2829" s="24" t="s">
        <v>121</v>
      </c>
      <c r="AL2829" s="24" t="s">
        <v>7086</v>
      </c>
      <c r="AM2829" s="23">
        <v>44503</v>
      </c>
      <c r="AN2829" s="28">
        <v>1160000</v>
      </c>
      <c r="AO2829" s="28">
        <v>140606</v>
      </c>
      <c r="AP2829" s="24" t="e">
        <v>#N/A</v>
      </c>
      <c r="AQ2829" s="24" t="e">
        <v>#N/A</v>
      </c>
      <c r="AR2829" s="24" t="e">
        <v>#N/A</v>
      </c>
      <c r="AS2829" s="24" t="e">
        <v>#N/A</v>
      </c>
      <c r="AT2829" s="24" t="e">
        <v>#N/A</v>
      </c>
      <c r="AU2829" s="24" t="e">
        <v>#N/A</v>
      </c>
      <c r="AV2829" s="24" t="e">
        <v>#N/A</v>
      </c>
      <c r="AW2829" s="24" t="e">
        <v>#N/A</v>
      </c>
      <c r="AX2829" s="24" t="e">
        <v>#N/A</v>
      </c>
      <c r="AY2829" s="24" t="e">
        <v>#N/A</v>
      </c>
      <c r="AZ2829" s="24" t="e">
        <v>#N/A</v>
      </c>
      <c r="BA2829" s="24" t="e">
        <v>#N/A</v>
      </c>
      <c r="BB2829" s="24" t="e">
        <v>#N/A</v>
      </c>
      <c r="BC2829" s="24" t="e">
        <v>#N/A</v>
      </c>
      <c r="BD2829" s="24">
        <v>0</v>
      </c>
      <c r="BE2829" s="24">
        <v>0</v>
      </c>
      <c r="BF2829" s="23"/>
      <c r="BG2829" s="23"/>
      <c r="BH2829" s="23">
        <v>44949</v>
      </c>
      <c r="BI2829" s="26" t="s">
        <v>127</v>
      </c>
      <c r="BJ2829" s="26" t="s">
        <v>13831</v>
      </c>
      <c r="BK2829" s="29">
        <v>0</v>
      </c>
      <c r="BL2829" s="24" t="s">
        <v>129</v>
      </c>
      <c r="BM2829" s="22" t="str">
        <f ca="1">+IF(Tabla1[[#This Row],[FECHA INGRESO]]&gt;=44986,IF((TODAY()-Tabla1[[#This Row],[FECHA INGRESO]])&gt;=50,"ALERTA","TODAVÍA FALTA"),"N/A")</f>
        <v>N/A</v>
      </c>
      <c r="BN2829" s="7">
        <f>IFERROR((_xlfn.DAYS(Tabla1[[#This Row],[FECHA INGRESO]],Tabla1[[#This Row],[FECHA RETIRO]]))/30,"")</f>
        <v>-14.866666666666667</v>
      </c>
    </row>
    <row r="2830" spans="1:66" x14ac:dyDescent="0.35">
      <c r="A2830" s="21">
        <v>1015421320</v>
      </c>
      <c r="B2830" s="22" t="s">
        <v>15532</v>
      </c>
      <c r="C2830" s="23">
        <v>44503</v>
      </c>
      <c r="D2830" s="23" t="s">
        <v>266</v>
      </c>
      <c r="E2830" s="23" t="s">
        <v>110</v>
      </c>
      <c r="F2830" s="23" t="s">
        <v>70</v>
      </c>
      <c r="G2830" s="24"/>
      <c r="H2830" s="24">
        <v>24109523002</v>
      </c>
      <c r="I2830" s="24" t="s">
        <v>95</v>
      </c>
      <c r="J2830" s="24">
        <f>DATEDIF(Tabla1[[#This Row],[FECHA DE NACIMIENTO]],Tabla1[[#This Row],[FECHA ACTUAL]],"Y")</f>
        <v>32</v>
      </c>
      <c r="K2830" s="24" t="s">
        <v>73</v>
      </c>
      <c r="L2830" s="24" t="s">
        <v>112</v>
      </c>
      <c r="M2830" s="24">
        <v>1</v>
      </c>
      <c r="N2830" s="24">
        <v>1</v>
      </c>
      <c r="O2830" s="24">
        <v>2</v>
      </c>
      <c r="P2830" s="24" t="s">
        <v>101</v>
      </c>
      <c r="Q2830" s="23">
        <v>33264</v>
      </c>
      <c r="R2830" s="24" t="s">
        <v>76</v>
      </c>
      <c r="S2830" s="25">
        <v>45119</v>
      </c>
      <c r="T2830" s="24"/>
      <c r="U2830" s="24">
        <v>3014079103</v>
      </c>
      <c r="V2830" s="33" t="s">
        <v>15533</v>
      </c>
      <c r="W2830" s="24" t="s">
        <v>15534</v>
      </c>
      <c r="X2830" s="24" t="s">
        <v>15535</v>
      </c>
      <c r="Y2830" s="24" t="s">
        <v>15536</v>
      </c>
      <c r="Z2830" s="24" t="s">
        <v>3224</v>
      </c>
      <c r="AA2830" s="24">
        <v>3143616590</v>
      </c>
      <c r="AB2830" s="24" t="s">
        <v>101</v>
      </c>
      <c r="AC2830" s="24" t="s">
        <v>101</v>
      </c>
      <c r="AD2830" s="24" t="e">
        <v>#REF!</v>
      </c>
      <c r="AE2830" s="26" t="s">
        <v>84</v>
      </c>
      <c r="AF2830" s="26" t="s">
        <v>1217</v>
      </c>
      <c r="AG2830" s="26" t="s">
        <v>75</v>
      </c>
      <c r="AH2830" s="27" t="s">
        <v>119</v>
      </c>
      <c r="AI2830" s="27" t="s">
        <v>5617</v>
      </c>
      <c r="AJ2830" s="27" t="s">
        <v>5617</v>
      </c>
      <c r="AK2830" s="24" t="s">
        <v>89</v>
      </c>
      <c r="AL2830" s="24" t="s">
        <v>90</v>
      </c>
      <c r="AM2830" s="23">
        <v>44503</v>
      </c>
      <c r="AN2830" s="28">
        <v>2777736</v>
      </c>
      <c r="AO2830" s="28">
        <v>0</v>
      </c>
      <c r="AP2830" s="24" t="s">
        <v>15537</v>
      </c>
      <c r="AQ2830" s="24">
        <v>0</v>
      </c>
      <c r="AR2830" s="24">
        <v>0</v>
      </c>
      <c r="AS2830" s="24">
        <v>0</v>
      </c>
      <c r="AT2830" s="24">
        <v>0</v>
      </c>
      <c r="AU2830" s="24">
        <v>0</v>
      </c>
      <c r="AV2830" s="24">
        <v>0</v>
      </c>
      <c r="AW2830" s="24">
        <v>0</v>
      </c>
      <c r="AX2830" s="24">
        <v>0</v>
      </c>
      <c r="AY2830" s="24">
        <v>0</v>
      </c>
      <c r="AZ2830" s="24">
        <v>0</v>
      </c>
      <c r="BA2830" s="24">
        <v>0</v>
      </c>
      <c r="BB2830" s="24">
        <v>0</v>
      </c>
      <c r="BC2830" s="24">
        <v>0</v>
      </c>
      <c r="BD2830" s="24">
        <v>0</v>
      </c>
      <c r="BE2830" s="24">
        <v>0</v>
      </c>
      <c r="BF2830" s="23"/>
      <c r="BG2830" s="23"/>
      <c r="BH2830" s="23" t="s">
        <v>75</v>
      </c>
      <c r="BI2830" s="26">
        <v>0</v>
      </c>
      <c r="BJ2830" s="26">
        <v>0</v>
      </c>
      <c r="BK2830" s="29">
        <v>0</v>
      </c>
      <c r="BL2830" s="24" t="s">
        <v>91</v>
      </c>
      <c r="BM2830" s="22" t="str">
        <f ca="1">+IF(Tabla1[[#This Row],[FECHA INGRESO]]&gt;=44986,IF((TODAY()-Tabla1[[#This Row],[FECHA INGRESO]])&gt;=50,"ALERTA","TODAVÍA FALTA"),"N/A")</f>
        <v>N/A</v>
      </c>
      <c r="BN2830" s="7" t="str">
        <f>IFERROR((_xlfn.DAYS(Tabla1[[#This Row],[FECHA INGRESO]],Tabla1[[#This Row],[FECHA RETIRO]]))/30,"")</f>
        <v/>
      </c>
    </row>
    <row r="2831" spans="1:66" x14ac:dyDescent="0.35">
      <c r="A2831" s="34">
        <v>1031182386</v>
      </c>
      <c r="B2831" s="22" t="s">
        <v>15538</v>
      </c>
      <c r="C2831" s="23">
        <v>44505</v>
      </c>
      <c r="D2831" s="23" t="s">
        <v>4008</v>
      </c>
      <c r="E2831" s="23" t="s">
        <v>110</v>
      </c>
      <c r="F2831" s="23" t="s">
        <v>70</v>
      </c>
      <c r="G2831" s="24"/>
      <c r="H2831" s="24">
        <v>24109592060</v>
      </c>
      <c r="I2831" s="24" t="s">
        <v>95</v>
      </c>
      <c r="J2831" s="24">
        <f>DATEDIF(Tabla1[[#This Row],[FECHA DE NACIMIENTO]],Tabla1[[#This Row],[FECHA ACTUAL]],"Y")</f>
        <v>23</v>
      </c>
      <c r="K2831" s="24" t="s">
        <v>73</v>
      </c>
      <c r="L2831" s="24" t="s">
        <v>112</v>
      </c>
      <c r="M2831" s="24">
        <v>0</v>
      </c>
      <c r="N2831" s="24">
        <v>0</v>
      </c>
      <c r="O2831" s="24">
        <v>2</v>
      </c>
      <c r="P2831" s="24" t="s">
        <v>101</v>
      </c>
      <c r="Q2831" s="23">
        <v>36430</v>
      </c>
      <c r="R2831" s="24" t="s">
        <v>76</v>
      </c>
      <c r="S2831" s="25">
        <v>45119</v>
      </c>
      <c r="T2831" s="24"/>
      <c r="U2831" s="24">
        <v>3229753065</v>
      </c>
      <c r="V2831" s="33" t="s">
        <v>15539</v>
      </c>
      <c r="W2831" s="24" t="s">
        <v>15540</v>
      </c>
      <c r="X2831" s="24" t="s">
        <v>2952</v>
      </c>
      <c r="Y2831" s="24" t="s">
        <v>15541</v>
      </c>
      <c r="Z2831" s="24" t="s">
        <v>13448</v>
      </c>
      <c r="AA2831" s="24">
        <v>3115762218</v>
      </c>
      <c r="AB2831" s="24" t="s">
        <v>77</v>
      </c>
      <c r="AC2831" s="24" t="s">
        <v>77</v>
      </c>
      <c r="AD2831" s="24" t="s">
        <v>77</v>
      </c>
      <c r="AE2831" s="26" t="s">
        <v>151</v>
      </c>
      <c r="AF2831" s="26"/>
      <c r="AG2831" s="26"/>
      <c r="AH2831" s="27" t="s">
        <v>3042</v>
      </c>
      <c r="AI2831" s="27" t="s">
        <v>9232</v>
      </c>
      <c r="AJ2831" s="27" t="s">
        <v>15086</v>
      </c>
      <c r="AK2831" s="24" t="s">
        <v>121</v>
      </c>
      <c r="AL2831" s="24" t="s">
        <v>7086</v>
      </c>
      <c r="AM2831" s="23">
        <v>44505</v>
      </c>
      <c r="AN2831" s="28">
        <v>908526</v>
      </c>
      <c r="AO2831" s="28">
        <v>106454</v>
      </c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  <c r="BD2831" s="24"/>
      <c r="BE2831" s="24"/>
      <c r="BF2831" s="23"/>
      <c r="BG2831" s="23"/>
      <c r="BH2831" s="23">
        <v>44505</v>
      </c>
      <c r="BI2831" s="26" t="s">
        <v>10014</v>
      </c>
      <c r="BJ2831" s="26" t="s">
        <v>14134</v>
      </c>
      <c r="BK2831" s="29">
        <v>0</v>
      </c>
      <c r="BL2831" s="24" t="s">
        <v>129</v>
      </c>
      <c r="BM2831" s="22" t="str">
        <f ca="1">+IF(Tabla1[[#This Row],[FECHA INGRESO]]&gt;=44986,IF((TODAY()-Tabla1[[#This Row],[FECHA INGRESO]])&gt;=50,"ALERTA","TODAVÍA FALTA"),"N/A")</f>
        <v>N/A</v>
      </c>
      <c r="BN2831" s="7">
        <f>IFERROR((_xlfn.DAYS(Tabla1[[#This Row],[FECHA INGRESO]],Tabla1[[#This Row],[FECHA RETIRO]]))/30,"")</f>
        <v>0</v>
      </c>
    </row>
    <row r="2832" spans="1:66" x14ac:dyDescent="0.35">
      <c r="A2832" s="34">
        <v>1141326797</v>
      </c>
      <c r="B2832" s="22" t="s">
        <v>15542</v>
      </c>
      <c r="C2832" s="23">
        <v>44505</v>
      </c>
      <c r="D2832" s="23" t="s">
        <v>93</v>
      </c>
      <c r="E2832" s="23" t="s">
        <v>111</v>
      </c>
      <c r="F2832" s="23" t="s">
        <v>111</v>
      </c>
      <c r="G2832" s="24"/>
      <c r="H2832" s="24">
        <v>24109590026</v>
      </c>
      <c r="I2832" s="24" t="s">
        <v>95</v>
      </c>
      <c r="J2832" s="24">
        <f>DATEDIF(Tabla1[[#This Row],[FECHA DE NACIMIENTO]],Tabla1[[#This Row],[FECHA ACTUAL]],"Y")</f>
        <v>22</v>
      </c>
      <c r="K2832" s="24" t="s">
        <v>73</v>
      </c>
      <c r="L2832" s="24" t="s">
        <v>112</v>
      </c>
      <c r="M2832" s="24">
        <v>0</v>
      </c>
      <c r="N2832" s="24">
        <v>0</v>
      </c>
      <c r="O2832" s="24">
        <v>3</v>
      </c>
      <c r="P2832" s="24" t="s">
        <v>101</v>
      </c>
      <c r="Q2832" s="23">
        <v>36861</v>
      </c>
      <c r="R2832" s="24" t="s">
        <v>76</v>
      </c>
      <c r="S2832" s="25">
        <v>45119</v>
      </c>
      <c r="T2832" s="24"/>
      <c r="U2832" s="24">
        <v>3204334742</v>
      </c>
      <c r="V2832" s="33" t="s">
        <v>15543</v>
      </c>
      <c r="W2832" s="24" t="s">
        <v>15544</v>
      </c>
      <c r="X2832" s="24" t="s">
        <v>6677</v>
      </c>
      <c r="Y2832" s="24" t="s">
        <v>15545</v>
      </c>
      <c r="Z2832" s="24" t="s">
        <v>117</v>
      </c>
      <c r="AA2832" s="24">
        <v>3132227911</v>
      </c>
      <c r="AB2832" s="24" t="s">
        <v>83</v>
      </c>
      <c r="AC2832" s="24" t="s">
        <v>101</v>
      </c>
      <c r="AD2832" s="24" t="s">
        <v>101</v>
      </c>
      <c r="AE2832" s="26" t="s">
        <v>151</v>
      </c>
      <c r="AF2832" s="26"/>
      <c r="AG2832" s="26"/>
      <c r="AH2832" s="27" t="s">
        <v>3042</v>
      </c>
      <c r="AI2832" s="27" t="s">
        <v>461</v>
      </c>
      <c r="AJ2832" s="27" t="s">
        <v>461</v>
      </c>
      <c r="AK2832" s="24" t="s">
        <v>121</v>
      </c>
      <c r="AL2832" s="24" t="s">
        <v>7086</v>
      </c>
      <c r="AM2832" s="23">
        <v>44505</v>
      </c>
      <c r="AN2832" s="28">
        <v>908526</v>
      </c>
      <c r="AO2832" s="28">
        <v>106454</v>
      </c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  <c r="BD2832" s="24">
        <v>0</v>
      </c>
      <c r="BE2832" s="24">
        <v>0</v>
      </c>
      <c r="BF2832" s="23"/>
      <c r="BG2832" s="23"/>
      <c r="BH2832" s="23">
        <v>44554</v>
      </c>
      <c r="BI2832" s="26" t="s">
        <v>466</v>
      </c>
      <c r="BJ2832" s="26" t="s">
        <v>941</v>
      </c>
      <c r="BK2832" s="29">
        <v>0</v>
      </c>
      <c r="BL2832" s="24" t="s">
        <v>129</v>
      </c>
      <c r="BM2832" s="22" t="str">
        <f ca="1">+IF(Tabla1[[#This Row],[FECHA INGRESO]]&gt;=44986,IF((TODAY()-Tabla1[[#This Row],[FECHA INGRESO]])&gt;=50,"ALERTA","TODAVÍA FALTA"),"N/A")</f>
        <v>N/A</v>
      </c>
      <c r="BN2832" s="7">
        <f>IFERROR((_xlfn.DAYS(Tabla1[[#This Row],[FECHA INGRESO]],Tabla1[[#This Row],[FECHA RETIRO]]))/30,"")</f>
        <v>-1.6333333333333333</v>
      </c>
    </row>
    <row r="2833" spans="1:66" x14ac:dyDescent="0.35">
      <c r="A2833" s="34">
        <v>1018509424</v>
      </c>
      <c r="B2833" s="22" t="s">
        <v>15546</v>
      </c>
      <c r="C2833" s="44">
        <v>44508</v>
      </c>
      <c r="D2833" s="23" t="s">
        <v>582</v>
      </c>
      <c r="E2833" s="23" t="s">
        <v>111</v>
      </c>
      <c r="F2833" s="23" t="s">
        <v>111</v>
      </c>
      <c r="G2833" s="36"/>
      <c r="H2833" s="36">
        <v>24109633923</v>
      </c>
      <c r="I2833" s="36" t="s">
        <v>95</v>
      </c>
      <c r="J2833" s="24">
        <f>DATEDIF(Tabla1[[#This Row],[FECHA DE NACIMIENTO]],Tabla1[[#This Row],[FECHA ACTUAL]],"Y")</f>
        <v>24</v>
      </c>
      <c r="K2833" s="36" t="s">
        <v>96</v>
      </c>
      <c r="L2833" s="24" t="s">
        <v>112</v>
      </c>
      <c r="M2833" s="36">
        <v>0</v>
      </c>
      <c r="N2833" s="36">
        <v>0</v>
      </c>
      <c r="O2833" s="36">
        <v>2</v>
      </c>
      <c r="P2833" s="36" t="s">
        <v>101</v>
      </c>
      <c r="Q2833" s="44">
        <v>36212</v>
      </c>
      <c r="R2833" s="24" t="s">
        <v>76</v>
      </c>
      <c r="S2833" s="25">
        <v>45119</v>
      </c>
      <c r="T2833" s="36">
        <v>7673808</v>
      </c>
      <c r="U2833" s="36">
        <v>3208656577</v>
      </c>
      <c r="V2833" s="33" t="s">
        <v>15547</v>
      </c>
      <c r="W2833" s="24" t="s">
        <v>15548</v>
      </c>
      <c r="X2833" s="36" t="s">
        <v>15549</v>
      </c>
      <c r="Y2833" s="24" t="s">
        <v>15550</v>
      </c>
      <c r="Z2833" s="24" t="s">
        <v>117</v>
      </c>
      <c r="AA2833" s="24">
        <v>3212126849</v>
      </c>
      <c r="AB2833" s="24" t="s">
        <v>101</v>
      </c>
      <c r="AC2833" s="24" t="s">
        <v>101</v>
      </c>
      <c r="AD2833" s="24" t="e">
        <v>#REF!</v>
      </c>
      <c r="AE2833" s="26" t="s">
        <v>183</v>
      </c>
      <c r="AF2833" s="26" t="s">
        <v>395</v>
      </c>
      <c r="AG2833" s="26" t="s">
        <v>101</v>
      </c>
      <c r="AH2833" s="27" t="s">
        <v>184</v>
      </c>
      <c r="AI2833" s="27" t="s">
        <v>10123</v>
      </c>
      <c r="AJ2833" s="27" t="s">
        <v>10123</v>
      </c>
      <c r="AK2833" s="24" t="s">
        <v>121</v>
      </c>
      <c r="AL2833" s="24" t="s">
        <v>7086</v>
      </c>
      <c r="AM2833" s="23">
        <v>44508</v>
      </c>
      <c r="AN2833" s="28">
        <v>1000000</v>
      </c>
      <c r="AO2833" s="28">
        <v>117172</v>
      </c>
      <c r="AP2833" s="24">
        <v>0</v>
      </c>
      <c r="AQ2833" s="24">
        <v>0</v>
      </c>
      <c r="AR2833" s="24">
        <v>0</v>
      </c>
      <c r="AS2833" s="24">
        <v>0</v>
      </c>
      <c r="AT2833" s="24">
        <v>0</v>
      </c>
      <c r="AU2833" s="24">
        <v>0</v>
      </c>
      <c r="AV2833" s="24">
        <v>0</v>
      </c>
      <c r="AW2833" s="24">
        <v>0</v>
      </c>
      <c r="AX2833" s="24">
        <v>0</v>
      </c>
      <c r="AY2833" s="24">
        <v>0</v>
      </c>
      <c r="AZ2833" s="24">
        <v>0</v>
      </c>
      <c r="BA2833" s="24">
        <v>0</v>
      </c>
      <c r="BB2833" s="24">
        <v>0</v>
      </c>
      <c r="BC2833" s="24">
        <v>0</v>
      </c>
      <c r="BD2833" s="24">
        <v>0</v>
      </c>
      <c r="BE2833" s="24">
        <v>0</v>
      </c>
      <c r="BF2833" s="23"/>
      <c r="BG2833" s="23"/>
      <c r="BH2833" s="23">
        <v>44620</v>
      </c>
      <c r="BI2833" s="26" t="s">
        <v>127</v>
      </c>
      <c r="BJ2833" s="26" t="s">
        <v>9517</v>
      </c>
      <c r="BK2833" s="29">
        <v>0</v>
      </c>
      <c r="BL2833" s="24" t="s">
        <v>129</v>
      </c>
      <c r="BM2833" s="22" t="str">
        <f ca="1">+IF(Tabla1[[#This Row],[FECHA INGRESO]]&gt;=44986,IF((TODAY()-Tabla1[[#This Row],[FECHA INGRESO]])&gt;=50,"ALERTA","TODAVÍA FALTA"),"N/A")</f>
        <v>N/A</v>
      </c>
      <c r="BN2833" s="7">
        <f>IFERROR((_xlfn.DAYS(Tabla1[[#This Row],[FECHA INGRESO]],Tabla1[[#This Row],[FECHA RETIRO]]))/30,"")</f>
        <v>-3.7333333333333334</v>
      </c>
    </row>
    <row r="2834" spans="1:66" x14ac:dyDescent="0.35">
      <c r="A2834" s="21">
        <v>1010008778</v>
      </c>
      <c r="B2834" s="22" t="s">
        <v>13374</v>
      </c>
      <c r="C2834" s="23">
        <v>44510</v>
      </c>
      <c r="D2834" s="23" t="s">
        <v>188</v>
      </c>
      <c r="E2834" s="23" t="s">
        <v>111</v>
      </c>
      <c r="F2834" s="23" t="s">
        <v>70</v>
      </c>
      <c r="G2834" s="24"/>
      <c r="H2834" s="24">
        <v>24102892682</v>
      </c>
      <c r="I2834" s="24" t="s">
        <v>95</v>
      </c>
      <c r="J2834" s="24">
        <f>DATEDIF(Tabla1[[#This Row],[FECHA DE NACIMIENTO]],Tabla1[[#This Row],[FECHA ACTUAL]],"Y")</f>
        <v>25</v>
      </c>
      <c r="K2834" s="24" t="s">
        <v>73</v>
      </c>
      <c r="L2834" s="24" t="s">
        <v>112</v>
      </c>
      <c r="M2834" s="24">
        <v>0</v>
      </c>
      <c r="N2834" s="24">
        <v>0</v>
      </c>
      <c r="O2834" s="24">
        <v>3</v>
      </c>
      <c r="P2834" s="24" t="s">
        <v>101</v>
      </c>
      <c r="Q2834" s="23">
        <v>35906</v>
      </c>
      <c r="R2834" s="24" t="s">
        <v>76</v>
      </c>
      <c r="S2834" s="25">
        <v>45119</v>
      </c>
      <c r="T2834" s="24">
        <v>4979072</v>
      </c>
      <c r="U2834" s="24">
        <v>3103457543</v>
      </c>
      <c r="V2834" s="33" t="s">
        <v>13375</v>
      </c>
      <c r="W2834" s="24" t="s">
        <v>13376</v>
      </c>
      <c r="X2834" s="24" t="s">
        <v>15551</v>
      </c>
      <c r="Y2834" s="24" t="s">
        <v>15552</v>
      </c>
      <c r="Z2834" s="24" t="s">
        <v>117</v>
      </c>
      <c r="AA2834" s="24">
        <v>3143775919</v>
      </c>
      <c r="AB2834" s="24" t="s">
        <v>101</v>
      </c>
      <c r="AC2834" s="24" t="s">
        <v>101</v>
      </c>
      <c r="AD2834" s="24" t="e">
        <v>#REF!</v>
      </c>
      <c r="AE2834" s="26" t="s">
        <v>84</v>
      </c>
      <c r="AF2834" s="26" t="s">
        <v>1217</v>
      </c>
      <c r="AG2834" s="26" t="s">
        <v>75</v>
      </c>
      <c r="AH2834" s="27" t="s">
        <v>311</v>
      </c>
      <c r="AI2834" s="27" t="s">
        <v>1432</v>
      </c>
      <c r="AJ2834" s="27" t="s">
        <v>1432</v>
      </c>
      <c r="AK2834" s="24" t="s">
        <v>89</v>
      </c>
      <c r="AL2834" s="24" t="s">
        <v>90</v>
      </c>
      <c r="AM2834" s="23">
        <v>44510</v>
      </c>
      <c r="AN2834" s="28">
        <v>1216792</v>
      </c>
      <c r="AO2834" s="28">
        <v>140606</v>
      </c>
      <c r="AP2834" s="24" t="s">
        <v>15553</v>
      </c>
      <c r="AQ2834" s="24">
        <v>0</v>
      </c>
      <c r="AR2834" s="24">
        <v>0</v>
      </c>
      <c r="AS2834" s="24">
        <v>0</v>
      </c>
      <c r="AT2834" s="24">
        <v>0</v>
      </c>
      <c r="AU2834" s="24">
        <v>0</v>
      </c>
      <c r="AV2834" s="24">
        <v>0</v>
      </c>
      <c r="AW2834" s="24">
        <v>0</v>
      </c>
      <c r="AX2834" s="24">
        <v>0</v>
      </c>
      <c r="AY2834" s="24">
        <v>0</v>
      </c>
      <c r="AZ2834" s="24">
        <v>0</v>
      </c>
      <c r="BA2834" s="24">
        <v>0</v>
      </c>
      <c r="BB2834" s="24">
        <v>0</v>
      </c>
      <c r="BC2834" s="24">
        <v>0</v>
      </c>
      <c r="BD2834" s="24">
        <v>0</v>
      </c>
      <c r="BE2834" s="24">
        <v>0</v>
      </c>
      <c r="BF2834" s="23"/>
      <c r="BG2834" s="23"/>
      <c r="BH2834" s="23" t="s">
        <v>75</v>
      </c>
      <c r="BI2834" s="26">
        <v>0</v>
      </c>
      <c r="BJ2834" s="26">
        <v>0</v>
      </c>
      <c r="BK2834" s="29">
        <v>0</v>
      </c>
      <c r="BL2834" s="24" t="s">
        <v>91</v>
      </c>
      <c r="BM2834" s="22" t="str">
        <f ca="1">+IF(Tabla1[[#This Row],[FECHA INGRESO]]&gt;=44986,IF((TODAY()-Tabla1[[#This Row],[FECHA INGRESO]])&gt;=50,"ALERTA","TODAVÍA FALTA"),"N/A")</f>
        <v>N/A</v>
      </c>
      <c r="BN2834" s="7" t="str">
        <f>IFERROR((_xlfn.DAYS(Tabla1[[#This Row],[FECHA INGRESO]],Tabla1[[#This Row],[FECHA RETIRO]]))/30,"")</f>
        <v/>
      </c>
    </row>
    <row r="2835" spans="1:66" x14ac:dyDescent="0.35">
      <c r="A2835" s="34">
        <v>1013654411</v>
      </c>
      <c r="B2835" s="22" t="s">
        <v>15554</v>
      </c>
      <c r="C2835" s="23">
        <v>44511</v>
      </c>
      <c r="D2835" s="23" t="s">
        <v>4008</v>
      </c>
      <c r="E2835" s="23" t="s">
        <v>111</v>
      </c>
      <c r="F2835" s="23" t="s">
        <v>111</v>
      </c>
      <c r="G2835" s="24"/>
      <c r="H2835" s="24">
        <v>24109728364</v>
      </c>
      <c r="I2835" s="24" t="s">
        <v>95</v>
      </c>
      <c r="J2835" s="24">
        <f>DATEDIF(Tabla1[[#This Row],[FECHA DE NACIMIENTO]],Tabla1[[#This Row],[FECHA ACTUAL]],"Y")</f>
        <v>28</v>
      </c>
      <c r="K2835" s="24" t="s">
        <v>73</v>
      </c>
      <c r="L2835" s="24" t="s">
        <v>112</v>
      </c>
      <c r="M2835" s="24">
        <v>0</v>
      </c>
      <c r="N2835" s="24">
        <v>0</v>
      </c>
      <c r="O2835" s="24">
        <v>2</v>
      </c>
      <c r="P2835" s="24" t="s">
        <v>101</v>
      </c>
      <c r="Q2835" s="23">
        <v>34671</v>
      </c>
      <c r="R2835" s="24" t="s">
        <v>76</v>
      </c>
      <c r="S2835" s="25">
        <v>45119</v>
      </c>
      <c r="T2835" s="24">
        <v>2062282</v>
      </c>
      <c r="U2835" s="24">
        <v>3142367005</v>
      </c>
      <c r="V2835" s="33" t="s">
        <v>15555</v>
      </c>
      <c r="W2835" s="24" t="s">
        <v>15556</v>
      </c>
      <c r="X2835" s="24" t="s">
        <v>15557</v>
      </c>
      <c r="Y2835" s="24" t="s">
        <v>15558</v>
      </c>
      <c r="Z2835" s="24" t="s">
        <v>117</v>
      </c>
      <c r="AA2835" s="24">
        <v>3124552379</v>
      </c>
      <c r="AB2835" s="24" t="s">
        <v>101</v>
      </c>
      <c r="AC2835" s="24" t="s">
        <v>101</v>
      </c>
      <c r="AD2835" s="24" t="e">
        <v>#REF!</v>
      </c>
      <c r="AE2835" s="26" t="s">
        <v>84</v>
      </c>
      <c r="AF2835" s="26" t="s">
        <v>15559</v>
      </c>
      <c r="AG2835" s="26"/>
      <c r="AH2835" s="27" t="s">
        <v>3042</v>
      </c>
      <c r="AI2835" s="27" t="s">
        <v>9232</v>
      </c>
      <c r="AJ2835" s="27" t="s">
        <v>9233</v>
      </c>
      <c r="AK2835" s="24" t="s">
        <v>121</v>
      </c>
      <c r="AL2835" s="24" t="s">
        <v>7086</v>
      </c>
      <c r="AM2835" s="23">
        <v>44511</v>
      </c>
      <c r="AN2835" s="28">
        <v>908526</v>
      </c>
      <c r="AO2835" s="28">
        <v>106454</v>
      </c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>
        <v>0</v>
      </c>
      <c r="BE2835" s="24">
        <v>0</v>
      </c>
      <c r="BF2835" s="23"/>
      <c r="BG2835" s="23"/>
      <c r="BH2835" s="23">
        <v>44545</v>
      </c>
      <c r="BI2835" s="26" t="s">
        <v>466</v>
      </c>
      <c r="BJ2835" s="26" t="s">
        <v>941</v>
      </c>
      <c r="BK2835" s="29">
        <v>0</v>
      </c>
      <c r="BL2835" s="24" t="s">
        <v>129</v>
      </c>
      <c r="BM2835" s="22" t="str">
        <f ca="1">+IF(Tabla1[[#This Row],[FECHA INGRESO]]&gt;=44986,IF((TODAY()-Tabla1[[#This Row],[FECHA INGRESO]])&gt;=50,"ALERTA","TODAVÍA FALTA"),"N/A")</f>
        <v>N/A</v>
      </c>
      <c r="BN2835" s="7">
        <f>IFERROR((_xlfn.DAYS(Tabla1[[#This Row],[FECHA INGRESO]],Tabla1[[#This Row],[FECHA RETIRO]]))/30,"")</f>
        <v>-1.1333333333333333</v>
      </c>
    </row>
    <row r="2836" spans="1:66" x14ac:dyDescent="0.35">
      <c r="A2836" s="21">
        <v>1002413897</v>
      </c>
      <c r="B2836" s="22" t="s">
        <v>15560</v>
      </c>
      <c r="C2836" s="23">
        <v>44511</v>
      </c>
      <c r="D2836" s="23" t="s">
        <v>266</v>
      </c>
      <c r="E2836" s="24" t="s">
        <v>94</v>
      </c>
      <c r="F2836" s="23" t="s">
        <v>70</v>
      </c>
      <c r="G2836" s="24"/>
      <c r="H2836" s="24">
        <v>24109726724</v>
      </c>
      <c r="I2836" s="24" t="s">
        <v>72</v>
      </c>
      <c r="J2836" s="24">
        <f>DATEDIF(Tabla1[[#This Row],[FECHA DE NACIMIENTO]],Tabla1[[#This Row],[FECHA ACTUAL]],"Y")</f>
        <v>22</v>
      </c>
      <c r="K2836" s="24" t="s">
        <v>73</v>
      </c>
      <c r="L2836" s="24" t="s">
        <v>112</v>
      </c>
      <c r="M2836" s="24">
        <v>0</v>
      </c>
      <c r="N2836" s="24">
        <v>0</v>
      </c>
      <c r="O2836" s="24">
        <v>2</v>
      </c>
      <c r="P2836" s="24" t="s">
        <v>101</v>
      </c>
      <c r="Q2836" s="23">
        <v>37067</v>
      </c>
      <c r="R2836" s="24" t="s">
        <v>76</v>
      </c>
      <c r="S2836" s="25">
        <v>45119</v>
      </c>
      <c r="T2836" s="24"/>
      <c r="U2836" s="24">
        <v>3125417914</v>
      </c>
      <c r="V2836" s="33" t="s">
        <v>15561</v>
      </c>
      <c r="W2836" s="24" t="s">
        <v>15562</v>
      </c>
      <c r="X2836" s="24" t="s">
        <v>820</v>
      </c>
      <c r="Y2836" s="24" t="s">
        <v>15563</v>
      </c>
      <c r="Z2836" s="24" t="s">
        <v>117</v>
      </c>
      <c r="AA2836" s="24">
        <v>3223601808</v>
      </c>
      <c r="AB2836" s="24" t="s">
        <v>83</v>
      </c>
      <c r="AC2836" s="24" t="s">
        <v>101</v>
      </c>
      <c r="AD2836" s="24" t="e">
        <v>#REF!</v>
      </c>
      <c r="AE2836" s="26" t="s">
        <v>183</v>
      </c>
      <c r="AF2836" s="26"/>
      <c r="AG2836" s="26" t="s">
        <v>9231</v>
      </c>
      <c r="AH2836" s="27" t="s">
        <v>3042</v>
      </c>
      <c r="AI2836" s="27" t="s">
        <v>9232</v>
      </c>
      <c r="AJ2836" s="27" t="s">
        <v>9233</v>
      </c>
      <c r="AK2836" s="24" t="s">
        <v>121</v>
      </c>
      <c r="AL2836" s="24" t="s">
        <v>7086</v>
      </c>
      <c r="AM2836" s="23">
        <v>44511</v>
      </c>
      <c r="AN2836" s="28">
        <v>1000000</v>
      </c>
      <c r="AO2836" s="28">
        <v>117172</v>
      </c>
      <c r="AP2836" s="24">
        <v>0</v>
      </c>
      <c r="AQ2836" s="24">
        <v>0</v>
      </c>
      <c r="AR2836" s="24">
        <v>0</v>
      </c>
      <c r="AS2836" s="24">
        <v>0</v>
      </c>
      <c r="AT2836" s="24">
        <v>0</v>
      </c>
      <c r="AU2836" s="24">
        <v>0</v>
      </c>
      <c r="AV2836" s="24">
        <v>0</v>
      </c>
      <c r="AW2836" s="24">
        <v>0</v>
      </c>
      <c r="AX2836" s="24">
        <v>0</v>
      </c>
      <c r="AY2836" s="24">
        <v>0</v>
      </c>
      <c r="AZ2836" s="24">
        <v>0</v>
      </c>
      <c r="BA2836" s="24">
        <v>0</v>
      </c>
      <c r="BB2836" s="24">
        <v>0</v>
      </c>
      <c r="BC2836" s="24">
        <v>0</v>
      </c>
      <c r="BD2836" s="24">
        <v>0</v>
      </c>
      <c r="BE2836" s="24">
        <v>0</v>
      </c>
      <c r="BF2836" s="23"/>
      <c r="BG2836" s="23"/>
      <c r="BH2836" s="23">
        <v>44671</v>
      </c>
      <c r="BI2836" s="26" t="s">
        <v>466</v>
      </c>
      <c r="BJ2836" s="26" t="s">
        <v>3469</v>
      </c>
      <c r="BK2836" s="29">
        <v>0</v>
      </c>
      <c r="BL2836" s="24" t="s">
        <v>129</v>
      </c>
      <c r="BM2836" s="22" t="str">
        <f ca="1">+IF(Tabla1[[#This Row],[FECHA INGRESO]]&gt;=44986,IF((TODAY()-Tabla1[[#This Row],[FECHA INGRESO]])&gt;=50,"ALERTA","TODAVÍA FALTA"),"N/A")</f>
        <v>N/A</v>
      </c>
      <c r="BN2836" s="7">
        <f>IFERROR((_xlfn.DAYS(Tabla1[[#This Row],[FECHA INGRESO]],Tabla1[[#This Row],[FECHA RETIRO]]))/30,"")</f>
        <v>-5.333333333333333</v>
      </c>
    </row>
    <row r="2837" spans="1:66" x14ac:dyDescent="0.35">
      <c r="A2837" s="21">
        <v>1016098802</v>
      </c>
      <c r="B2837" s="22" t="s">
        <v>15564</v>
      </c>
      <c r="C2837" s="23">
        <v>44511</v>
      </c>
      <c r="D2837" s="23" t="s">
        <v>93</v>
      </c>
      <c r="E2837" s="23" t="s">
        <v>111</v>
      </c>
      <c r="F2837" s="23" t="s">
        <v>70</v>
      </c>
      <c r="G2837" s="24"/>
      <c r="H2837" s="24">
        <v>24109725459</v>
      </c>
      <c r="I2837" s="24" t="s">
        <v>95</v>
      </c>
      <c r="J2837" s="24">
        <f>DATEDIF(Tabla1[[#This Row],[FECHA DE NACIMIENTO]],Tabla1[[#This Row],[FECHA ACTUAL]],"Y")</f>
        <v>25</v>
      </c>
      <c r="K2837" s="24" t="s">
        <v>96</v>
      </c>
      <c r="L2837" s="24" t="s">
        <v>112</v>
      </c>
      <c r="M2837" s="24">
        <v>0</v>
      </c>
      <c r="N2837" s="24">
        <v>0</v>
      </c>
      <c r="O2837" s="24">
        <v>2</v>
      </c>
      <c r="P2837" s="24" t="s">
        <v>101</v>
      </c>
      <c r="Q2837" s="23">
        <v>35779</v>
      </c>
      <c r="R2837" s="24" t="s">
        <v>76</v>
      </c>
      <c r="S2837" s="25">
        <v>45119</v>
      </c>
      <c r="T2837" s="24"/>
      <c r="U2837" s="24">
        <v>3508188711</v>
      </c>
      <c r="V2837" s="33" t="s">
        <v>15565</v>
      </c>
      <c r="W2837" s="24" t="s">
        <v>15566</v>
      </c>
      <c r="X2837" s="24" t="s">
        <v>15567</v>
      </c>
      <c r="Y2837" s="24" t="s">
        <v>15568</v>
      </c>
      <c r="Z2837" s="24" t="s">
        <v>117</v>
      </c>
      <c r="AA2837" s="24">
        <v>3124148632</v>
      </c>
      <c r="AB2837" s="24" t="s">
        <v>101</v>
      </c>
      <c r="AC2837" s="24" t="s">
        <v>101</v>
      </c>
      <c r="AD2837" s="24" t="e">
        <v>#REF!</v>
      </c>
      <c r="AE2837" s="26" t="s">
        <v>15569</v>
      </c>
      <c r="AF2837" s="26" t="s">
        <v>15570</v>
      </c>
      <c r="AG2837" s="26"/>
      <c r="AH2837" s="27" t="s">
        <v>15472</v>
      </c>
      <c r="AI2837" s="27" t="s">
        <v>398</v>
      </c>
      <c r="AJ2837" s="27" t="s">
        <v>398</v>
      </c>
      <c r="AK2837" s="24" t="s">
        <v>89</v>
      </c>
      <c r="AL2837" s="24" t="s">
        <v>90</v>
      </c>
      <c r="AM2837" s="23">
        <v>44511</v>
      </c>
      <c r="AN2837" s="28">
        <v>1658800</v>
      </c>
      <c r="AO2837" s="28">
        <v>140606</v>
      </c>
      <c r="AP2837" s="24">
        <v>0</v>
      </c>
      <c r="AQ2837" s="24">
        <v>0</v>
      </c>
      <c r="AR2837" s="24">
        <v>0</v>
      </c>
      <c r="AS2837" s="24">
        <v>0</v>
      </c>
      <c r="AT2837" s="24">
        <v>0</v>
      </c>
      <c r="AU2837" s="24">
        <v>0</v>
      </c>
      <c r="AV2837" s="24">
        <v>0</v>
      </c>
      <c r="AW2837" s="24">
        <v>0</v>
      </c>
      <c r="AX2837" s="24">
        <v>0</v>
      </c>
      <c r="AY2837" s="24" t="s">
        <v>8805</v>
      </c>
      <c r="AZ2837" s="24">
        <v>0</v>
      </c>
      <c r="BA2837" s="24">
        <v>0</v>
      </c>
      <c r="BB2837" s="24">
        <v>0</v>
      </c>
      <c r="BC2837" s="24">
        <v>0</v>
      </c>
      <c r="BD2837" s="24">
        <v>0</v>
      </c>
      <c r="BE2837" s="24">
        <v>0</v>
      </c>
      <c r="BF2837" s="23"/>
      <c r="BG2837" s="23"/>
      <c r="BH2837" s="23">
        <v>45093</v>
      </c>
      <c r="BI2837" s="26" t="s">
        <v>10014</v>
      </c>
      <c r="BJ2837" s="26" t="s">
        <v>3960</v>
      </c>
      <c r="BK2837" s="29">
        <v>0</v>
      </c>
      <c r="BL2837" s="24" t="s">
        <v>129</v>
      </c>
      <c r="BM2837" s="22" t="str">
        <f ca="1">+IF(Tabla1[[#This Row],[FECHA INGRESO]]&gt;=44986,IF((TODAY()-Tabla1[[#This Row],[FECHA INGRESO]])&gt;=50,"ALERTA","TODAVÍA FALTA"),"N/A")</f>
        <v>N/A</v>
      </c>
      <c r="BN2837" s="7">
        <f>IFERROR((_xlfn.DAYS(Tabla1[[#This Row],[FECHA INGRESO]],Tabla1[[#This Row],[FECHA RETIRO]]))/30,"")</f>
        <v>-19.399999999999999</v>
      </c>
    </row>
    <row r="2838" spans="1:66" x14ac:dyDescent="0.35">
      <c r="A2838" s="34">
        <v>1000723466</v>
      </c>
      <c r="B2838" s="22" t="s">
        <v>15571</v>
      </c>
      <c r="C2838" s="23">
        <v>44517</v>
      </c>
      <c r="D2838" s="23" t="s">
        <v>157</v>
      </c>
      <c r="E2838" s="23" t="s">
        <v>111</v>
      </c>
      <c r="F2838" s="23" t="s">
        <v>111</v>
      </c>
      <c r="G2838" s="24"/>
      <c r="H2838" s="24">
        <v>24109836102</v>
      </c>
      <c r="I2838" s="24" t="s">
        <v>95</v>
      </c>
      <c r="J2838" s="24">
        <f>DATEDIF(Tabla1[[#This Row],[FECHA DE NACIMIENTO]],Tabla1[[#This Row],[FECHA ACTUAL]],"Y")</f>
        <v>22</v>
      </c>
      <c r="K2838" s="24" t="s">
        <v>73</v>
      </c>
      <c r="L2838" s="24" t="s">
        <v>112</v>
      </c>
      <c r="M2838" s="24">
        <v>0</v>
      </c>
      <c r="N2838" s="24">
        <v>0</v>
      </c>
      <c r="O2838" s="24">
        <v>2</v>
      </c>
      <c r="P2838" s="24" t="s">
        <v>101</v>
      </c>
      <c r="Q2838" s="23">
        <v>36785</v>
      </c>
      <c r="R2838" s="24" t="s">
        <v>76</v>
      </c>
      <c r="S2838" s="25">
        <v>45119</v>
      </c>
      <c r="T2838" s="24"/>
      <c r="U2838" s="24">
        <v>3143136774</v>
      </c>
      <c r="V2838" s="33" t="s">
        <v>15572</v>
      </c>
      <c r="W2838" s="24" t="s">
        <v>15573</v>
      </c>
      <c r="X2838" s="24" t="s">
        <v>12401</v>
      </c>
      <c r="Y2838" s="24" t="s">
        <v>15574</v>
      </c>
      <c r="Z2838" s="24" t="s">
        <v>117</v>
      </c>
      <c r="AA2838" s="24">
        <v>3225851933</v>
      </c>
      <c r="AB2838" s="24" t="s">
        <v>83</v>
      </c>
      <c r="AC2838" s="24" t="s">
        <v>101</v>
      </c>
      <c r="AD2838" s="24" t="e">
        <v>#REF!</v>
      </c>
      <c r="AE2838" s="26" t="s">
        <v>183</v>
      </c>
      <c r="AF2838" s="26"/>
      <c r="AG2838" s="26"/>
      <c r="AH2838" s="27" t="s">
        <v>3042</v>
      </c>
      <c r="AI2838" s="27" t="s">
        <v>9232</v>
      </c>
      <c r="AJ2838" s="27" t="s">
        <v>9317</v>
      </c>
      <c r="AK2838" s="24" t="s">
        <v>121</v>
      </c>
      <c r="AL2838" s="24" t="s">
        <v>7086</v>
      </c>
      <c r="AM2838" s="23">
        <v>44517</v>
      </c>
      <c r="AN2838" s="28">
        <v>908526</v>
      </c>
      <c r="AO2838" s="28">
        <v>106454</v>
      </c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>
        <v>0</v>
      </c>
      <c r="BE2838" s="24">
        <v>0</v>
      </c>
      <c r="BF2838" s="23"/>
      <c r="BG2838" s="23"/>
      <c r="BH2838" s="23">
        <v>44559</v>
      </c>
      <c r="BI2838" s="26" t="s">
        <v>466</v>
      </c>
      <c r="BJ2838" s="26" t="s">
        <v>941</v>
      </c>
      <c r="BK2838" s="29">
        <v>0</v>
      </c>
      <c r="BL2838" s="24" t="s">
        <v>129</v>
      </c>
      <c r="BM2838" s="22" t="str">
        <f ca="1">+IF(Tabla1[[#This Row],[FECHA INGRESO]]&gt;=44986,IF((TODAY()-Tabla1[[#This Row],[FECHA INGRESO]])&gt;=50,"ALERTA","TODAVÍA FALTA"),"N/A")</f>
        <v>N/A</v>
      </c>
      <c r="BN2838" s="7">
        <f>IFERROR((_xlfn.DAYS(Tabla1[[#This Row],[FECHA INGRESO]],Tabla1[[#This Row],[FECHA RETIRO]]))/30,"")</f>
        <v>-1.4</v>
      </c>
    </row>
    <row r="2839" spans="1:66" x14ac:dyDescent="0.35">
      <c r="A2839" s="21">
        <v>1005852550</v>
      </c>
      <c r="B2839" s="22" t="s">
        <v>15575</v>
      </c>
      <c r="C2839" s="23">
        <v>44517</v>
      </c>
      <c r="D2839" s="23" t="s">
        <v>157</v>
      </c>
      <c r="E2839" s="23" t="s">
        <v>77</v>
      </c>
      <c r="F2839" s="23" t="s">
        <v>77</v>
      </c>
      <c r="G2839" s="24"/>
      <c r="H2839" s="24">
        <v>24109661911</v>
      </c>
      <c r="I2839" s="24" t="s">
        <v>95</v>
      </c>
      <c r="J2839" s="24">
        <f>DATEDIF(Tabla1[[#This Row],[FECHA DE NACIMIENTO]],Tabla1[[#This Row],[FECHA ACTUAL]],"Y")</f>
        <v>21</v>
      </c>
      <c r="K2839" s="24" t="s">
        <v>96</v>
      </c>
      <c r="L2839" s="24" t="s">
        <v>112</v>
      </c>
      <c r="M2839" s="24">
        <v>0</v>
      </c>
      <c r="N2839" s="24">
        <v>0</v>
      </c>
      <c r="O2839" s="24">
        <v>2</v>
      </c>
      <c r="P2839" s="24" t="s">
        <v>101</v>
      </c>
      <c r="Q2839" s="23">
        <v>37326</v>
      </c>
      <c r="R2839" s="24" t="s">
        <v>76</v>
      </c>
      <c r="S2839" s="25">
        <v>45119</v>
      </c>
      <c r="T2839" s="24"/>
      <c r="U2839" s="24">
        <v>3003831019</v>
      </c>
      <c r="V2839" s="33" t="s">
        <v>15576</v>
      </c>
      <c r="W2839" s="24" t="s">
        <v>15577</v>
      </c>
      <c r="X2839" s="24" t="s">
        <v>12180</v>
      </c>
      <c r="Y2839" s="24" t="s">
        <v>15578</v>
      </c>
      <c r="Z2839" s="24" t="s">
        <v>3224</v>
      </c>
      <c r="AA2839" s="24">
        <v>3507139637</v>
      </c>
      <c r="AB2839" s="24" t="s">
        <v>14379</v>
      </c>
      <c r="AC2839" s="24" t="s">
        <v>14379</v>
      </c>
      <c r="AD2839" s="24" t="e">
        <v>#REF!</v>
      </c>
      <c r="AE2839" s="26" t="s">
        <v>151</v>
      </c>
      <c r="AF2839" s="26"/>
      <c r="AG2839" s="26">
        <v>0</v>
      </c>
      <c r="AH2839" s="27" t="s">
        <v>867</v>
      </c>
      <c r="AI2839" s="27" t="s">
        <v>487</v>
      </c>
      <c r="AJ2839" s="27" t="s">
        <v>487</v>
      </c>
      <c r="AK2839" s="24" t="s">
        <v>121</v>
      </c>
      <c r="AL2839" s="24" t="s">
        <v>868</v>
      </c>
      <c r="AM2839" s="23">
        <v>44517</v>
      </c>
      <c r="AN2839" s="28">
        <v>1160000</v>
      </c>
      <c r="AO2839" s="28">
        <v>0</v>
      </c>
      <c r="AP2839" s="24" t="s">
        <v>15579</v>
      </c>
      <c r="AQ2839" s="24">
        <v>0</v>
      </c>
      <c r="AR2839" s="24">
        <v>0</v>
      </c>
      <c r="AS2839" s="24">
        <v>0</v>
      </c>
      <c r="AT2839" s="24">
        <v>0</v>
      </c>
      <c r="AU2839" s="24">
        <v>0</v>
      </c>
      <c r="AV2839" s="24">
        <v>0</v>
      </c>
      <c r="AW2839" s="24">
        <v>0</v>
      </c>
      <c r="AX2839" s="24">
        <v>0</v>
      </c>
      <c r="AY2839" s="24">
        <v>0</v>
      </c>
      <c r="AZ2839" s="24">
        <v>0</v>
      </c>
      <c r="BA2839" s="24">
        <v>0</v>
      </c>
      <c r="BB2839" s="24">
        <v>0</v>
      </c>
      <c r="BC2839" s="24">
        <v>0</v>
      </c>
      <c r="BD2839" s="24">
        <v>0</v>
      </c>
      <c r="BE2839" s="24">
        <v>0</v>
      </c>
      <c r="BF2839" s="23"/>
      <c r="BG2839" s="23"/>
      <c r="BH2839" s="23">
        <v>44950</v>
      </c>
      <c r="BI2839" s="26" t="s">
        <v>10014</v>
      </c>
      <c r="BJ2839" s="26" t="s">
        <v>15369</v>
      </c>
      <c r="BK2839" s="29">
        <v>0</v>
      </c>
      <c r="BL2839" s="24" t="s">
        <v>129</v>
      </c>
      <c r="BM2839" s="22" t="str">
        <f ca="1">+IF(Tabla1[[#This Row],[FECHA INGRESO]]&gt;=44986,IF((TODAY()-Tabla1[[#This Row],[FECHA INGRESO]])&gt;=50,"ALERTA","TODAVÍA FALTA"),"N/A")</f>
        <v>N/A</v>
      </c>
      <c r="BN2839" s="7">
        <f>IFERROR((_xlfn.DAYS(Tabla1[[#This Row],[FECHA INGRESO]],Tabla1[[#This Row],[FECHA RETIRO]]))/30,"")</f>
        <v>-14.433333333333334</v>
      </c>
    </row>
    <row r="2840" spans="1:66" x14ac:dyDescent="0.35">
      <c r="A2840" s="34">
        <v>43253011</v>
      </c>
      <c r="B2840" s="22" t="s">
        <v>15580</v>
      </c>
      <c r="C2840" s="23">
        <v>44518</v>
      </c>
      <c r="D2840" s="23" t="s">
        <v>582</v>
      </c>
      <c r="E2840" s="24" t="s">
        <v>94</v>
      </c>
      <c r="F2840" s="23" t="s">
        <v>70</v>
      </c>
      <c r="G2840" s="24"/>
      <c r="H2840" s="24">
        <v>24109898643</v>
      </c>
      <c r="I2840" s="24" t="s">
        <v>95</v>
      </c>
      <c r="J2840" s="24">
        <f>DATEDIF(Tabla1[[#This Row],[FECHA DE NACIMIENTO]],Tabla1[[#This Row],[FECHA ACTUAL]],"Y")</f>
        <v>42</v>
      </c>
      <c r="K2840" s="24" t="s">
        <v>73</v>
      </c>
      <c r="L2840" s="36" t="s">
        <v>5283</v>
      </c>
      <c r="M2840" s="24">
        <v>2</v>
      </c>
      <c r="N2840" s="24">
        <v>2</v>
      </c>
      <c r="O2840" s="24">
        <v>4</v>
      </c>
      <c r="P2840" s="24" t="s">
        <v>101</v>
      </c>
      <c r="Q2840" s="23">
        <v>29585</v>
      </c>
      <c r="R2840" s="24" t="s">
        <v>830</v>
      </c>
      <c r="S2840" s="25">
        <v>45119</v>
      </c>
      <c r="T2840" s="24">
        <v>6135368</v>
      </c>
      <c r="U2840" s="24">
        <v>3222838781</v>
      </c>
      <c r="V2840" s="33" t="s">
        <v>15581</v>
      </c>
      <c r="W2840" s="24" t="s">
        <v>15582</v>
      </c>
      <c r="X2840" s="24" t="s">
        <v>15583</v>
      </c>
      <c r="Y2840" s="24" t="s">
        <v>15584</v>
      </c>
      <c r="Z2840" s="24" t="s">
        <v>15585</v>
      </c>
      <c r="AA2840" s="24">
        <v>6135368</v>
      </c>
      <c r="AB2840" s="24" t="s">
        <v>83</v>
      </c>
      <c r="AC2840" s="24" t="s">
        <v>83</v>
      </c>
      <c r="AD2840" s="24" t="e">
        <v>#REF!</v>
      </c>
      <c r="AE2840" s="26" t="s">
        <v>151</v>
      </c>
      <c r="AF2840" s="26"/>
      <c r="AG2840" s="26"/>
      <c r="AH2840" s="27" t="s">
        <v>184</v>
      </c>
      <c r="AI2840" s="27" t="s">
        <v>515</v>
      </c>
      <c r="AJ2840" s="27" t="s">
        <v>515</v>
      </c>
      <c r="AK2840" s="24" t="s">
        <v>121</v>
      </c>
      <c r="AL2840" s="24" t="s">
        <v>7086</v>
      </c>
      <c r="AM2840" s="23">
        <v>44518</v>
      </c>
      <c r="AN2840" s="28">
        <v>908526</v>
      </c>
      <c r="AO2840" s="28">
        <v>106454</v>
      </c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>
        <v>0</v>
      </c>
      <c r="BE2840" s="24">
        <v>0</v>
      </c>
      <c r="BF2840" s="23"/>
      <c r="BG2840" s="23"/>
      <c r="BH2840" s="23">
        <v>44527</v>
      </c>
      <c r="BI2840" s="26" t="s">
        <v>466</v>
      </c>
      <c r="BJ2840" s="26" t="s">
        <v>941</v>
      </c>
      <c r="BK2840" s="29">
        <v>0</v>
      </c>
      <c r="BL2840" s="24" t="s">
        <v>129</v>
      </c>
      <c r="BM2840" s="22" t="str">
        <f ca="1">+IF(Tabla1[[#This Row],[FECHA INGRESO]]&gt;=44986,IF((TODAY()-Tabla1[[#This Row],[FECHA INGRESO]])&gt;=50,"ALERTA","TODAVÍA FALTA"),"N/A")</f>
        <v>N/A</v>
      </c>
      <c r="BN2840" s="7">
        <f>IFERROR((_xlfn.DAYS(Tabla1[[#This Row],[FECHA INGRESO]],Tabla1[[#This Row],[FECHA RETIRO]]))/30,"")</f>
        <v>-0.3</v>
      </c>
    </row>
    <row r="2841" spans="1:66" x14ac:dyDescent="0.35">
      <c r="A2841" s="21">
        <v>1121857761</v>
      </c>
      <c r="B2841" s="22" t="s">
        <v>15586</v>
      </c>
      <c r="C2841" s="23">
        <v>44518</v>
      </c>
      <c r="D2841" s="23" t="s">
        <v>266</v>
      </c>
      <c r="E2841" s="24" t="s">
        <v>94</v>
      </c>
      <c r="F2841" s="23" t="s">
        <v>94</v>
      </c>
      <c r="G2841" s="24"/>
      <c r="H2841" s="24">
        <v>24046739728</v>
      </c>
      <c r="I2841" s="24" t="s">
        <v>72</v>
      </c>
      <c r="J2841" s="24">
        <f>DATEDIF(Tabla1[[#This Row],[FECHA DE NACIMIENTO]],Tabla1[[#This Row],[FECHA ACTUAL]],"Y")</f>
        <v>33</v>
      </c>
      <c r="K2841" s="24" t="s">
        <v>320</v>
      </c>
      <c r="L2841" s="24" t="s">
        <v>112</v>
      </c>
      <c r="M2841" s="24">
        <v>0</v>
      </c>
      <c r="N2841" s="24">
        <v>0</v>
      </c>
      <c r="O2841" s="24">
        <v>3</v>
      </c>
      <c r="P2841" s="24" t="s">
        <v>101</v>
      </c>
      <c r="Q2841" s="23">
        <v>32793</v>
      </c>
      <c r="R2841" s="24" t="s">
        <v>3325</v>
      </c>
      <c r="S2841" s="25">
        <v>45119</v>
      </c>
      <c r="T2841" s="24">
        <v>6661322</v>
      </c>
      <c r="U2841" s="24">
        <v>3154549524</v>
      </c>
      <c r="V2841" s="33" t="s">
        <v>15587</v>
      </c>
      <c r="W2841" s="24" t="s">
        <v>15588</v>
      </c>
      <c r="X2841" s="24" t="s">
        <v>15589</v>
      </c>
      <c r="Y2841" s="24" t="s">
        <v>15590</v>
      </c>
      <c r="Z2841" s="24" t="s">
        <v>285</v>
      </c>
      <c r="AA2841" s="24">
        <v>3132328045</v>
      </c>
      <c r="AB2841" s="24" t="s">
        <v>83</v>
      </c>
      <c r="AC2841" s="24" t="s">
        <v>83</v>
      </c>
      <c r="AD2841" s="24" t="e">
        <v>#REF!</v>
      </c>
      <c r="AE2841" s="26" t="s">
        <v>102</v>
      </c>
      <c r="AF2841" s="26" t="s">
        <v>103</v>
      </c>
      <c r="AG2841" s="26">
        <v>0</v>
      </c>
      <c r="AH2841" s="27" t="s">
        <v>163</v>
      </c>
      <c r="AI2841" s="27" t="s">
        <v>3323</v>
      </c>
      <c r="AJ2841" s="27" t="s">
        <v>3323</v>
      </c>
      <c r="AK2841" s="24" t="s">
        <v>121</v>
      </c>
      <c r="AL2841" s="24" t="s">
        <v>7086</v>
      </c>
      <c r="AM2841" s="23">
        <v>44518</v>
      </c>
      <c r="AN2841" s="28">
        <v>1736155</v>
      </c>
      <c r="AO2841" s="28">
        <v>140606</v>
      </c>
      <c r="AP2841" s="24" t="s">
        <v>15591</v>
      </c>
      <c r="AQ2841" s="24">
        <v>0</v>
      </c>
      <c r="AR2841" s="24">
        <v>0</v>
      </c>
      <c r="AS2841" s="24">
        <v>0</v>
      </c>
      <c r="AT2841" s="24">
        <v>0</v>
      </c>
      <c r="AU2841" s="24">
        <v>0</v>
      </c>
      <c r="AV2841" s="24">
        <v>0</v>
      </c>
      <c r="AW2841" s="24">
        <v>0</v>
      </c>
      <c r="AX2841" s="24">
        <v>0</v>
      </c>
      <c r="AY2841" s="24">
        <v>0</v>
      </c>
      <c r="AZ2841" s="24">
        <v>0</v>
      </c>
      <c r="BA2841" s="24">
        <v>0</v>
      </c>
      <c r="BB2841" s="24">
        <v>0</v>
      </c>
      <c r="BC2841" s="24">
        <v>0</v>
      </c>
      <c r="BD2841" s="24">
        <v>0</v>
      </c>
      <c r="BE2841" s="24">
        <v>0</v>
      </c>
      <c r="BF2841" s="23"/>
      <c r="BG2841" s="23"/>
      <c r="BH2841" s="23" t="s">
        <v>75</v>
      </c>
      <c r="BI2841" s="26">
        <v>0</v>
      </c>
      <c r="BJ2841" s="26">
        <v>0</v>
      </c>
      <c r="BK2841" s="29">
        <v>0</v>
      </c>
      <c r="BL2841" s="24" t="s">
        <v>91</v>
      </c>
      <c r="BM2841" s="22" t="str">
        <f ca="1">+IF(Tabla1[[#This Row],[FECHA INGRESO]]&gt;=44986,IF((TODAY()-Tabla1[[#This Row],[FECHA INGRESO]])&gt;=50,"ALERTA","TODAVÍA FALTA"),"N/A")</f>
        <v>N/A</v>
      </c>
      <c r="BN2841" s="7" t="str">
        <f>IFERROR((_xlfn.DAYS(Tabla1[[#This Row],[FECHA INGRESO]],Tabla1[[#This Row],[FECHA RETIRO]]))/30,"")</f>
        <v/>
      </c>
    </row>
    <row r="2842" spans="1:66" x14ac:dyDescent="0.35">
      <c r="A2842" s="34">
        <v>52791301</v>
      </c>
      <c r="B2842" s="22" t="s">
        <v>15592</v>
      </c>
      <c r="C2842" s="23">
        <v>44522</v>
      </c>
      <c r="D2842" s="23" t="s">
        <v>266</v>
      </c>
      <c r="E2842" s="23" t="s">
        <v>111</v>
      </c>
      <c r="F2842" s="23" t="s">
        <v>111</v>
      </c>
      <c r="G2842" s="24"/>
      <c r="H2842" s="24">
        <v>24109966971</v>
      </c>
      <c r="I2842" s="24" t="s">
        <v>95</v>
      </c>
      <c r="J2842" s="24">
        <f>DATEDIF(Tabla1[[#This Row],[FECHA DE NACIMIENTO]],Tabla1[[#This Row],[FECHA ACTUAL]],"Y")</f>
        <v>42</v>
      </c>
      <c r="K2842" s="24" t="s">
        <v>96</v>
      </c>
      <c r="L2842" s="24" t="s">
        <v>74</v>
      </c>
      <c r="M2842" s="24">
        <v>2</v>
      </c>
      <c r="N2842" s="24">
        <v>2</v>
      </c>
      <c r="O2842" s="24">
        <v>3</v>
      </c>
      <c r="P2842" s="24" t="s">
        <v>101</v>
      </c>
      <c r="Q2842" s="23">
        <v>29615</v>
      </c>
      <c r="R2842" s="24" t="s">
        <v>76</v>
      </c>
      <c r="S2842" s="25">
        <v>45119</v>
      </c>
      <c r="T2842" s="24">
        <v>3223905</v>
      </c>
      <c r="U2842" s="24">
        <v>3103330193</v>
      </c>
      <c r="V2842" s="33" t="s">
        <v>15593</v>
      </c>
      <c r="W2842" s="24" t="s">
        <v>15594</v>
      </c>
      <c r="X2842" s="24" t="s">
        <v>15595</v>
      </c>
      <c r="Y2842" s="24" t="s">
        <v>15596</v>
      </c>
      <c r="Z2842" s="24" t="s">
        <v>13889</v>
      </c>
      <c r="AA2842" s="24">
        <v>3183624085</v>
      </c>
      <c r="AB2842" s="24" t="s">
        <v>83</v>
      </c>
      <c r="AC2842" s="24" t="s">
        <v>101</v>
      </c>
      <c r="AD2842" s="24" t="e">
        <v>#REF!</v>
      </c>
      <c r="AE2842" s="26" t="s">
        <v>151</v>
      </c>
      <c r="AF2842" s="26"/>
      <c r="AG2842" s="26"/>
      <c r="AH2842" s="27" t="s">
        <v>184</v>
      </c>
      <c r="AI2842" s="27" t="s">
        <v>5470</v>
      </c>
      <c r="AJ2842" s="27" t="s">
        <v>5470</v>
      </c>
      <c r="AK2842" s="24" t="s">
        <v>121</v>
      </c>
      <c r="AL2842" s="24" t="s">
        <v>7086</v>
      </c>
      <c r="AM2842" s="23">
        <v>44522</v>
      </c>
      <c r="AN2842" s="28">
        <v>908526</v>
      </c>
      <c r="AO2842" s="28">
        <v>106454</v>
      </c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3"/>
      <c r="BG2842" s="23"/>
      <c r="BH2842" s="23">
        <v>44539</v>
      </c>
      <c r="BI2842" s="26" t="s">
        <v>466</v>
      </c>
      <c r="BJ2842" s="26" t="s">
        <v>941</v>
      </c>
      <c r="BK2842" s="29">
        <v>0</v>
      </c>
      <c r="BL2842" s="24" t="s">
        <v>129</v>
      </c>
      <c r="BM2842" s="22" t="str">
        <f ca="1">+IF(Tabla1[[#This Row],[FECHA INGRESO]]&gt;=44986,IF((TODAY()-Tabla1[[#This Row],[FECHA INGRESO]])&gt;=50,"ALERTA","TODAVÍA FALTA"),"N/A")</f>
        <v>N/A</v>
      </c>
      <c r="BN2842" s="7">
        <f>IFERROR((_xlfn.DAYS(Tabla1[[#This Row],[FECHA INGRESO]],Tabla1[[#This Row],[FECHA RETIRO]]))/30,"")</f>
        <v>-0.56666666666666665</v>
      </c>
    </row>
    <row r="2843" spans="1:66" x14ac:dyDescent="0.35">
      <c r="A2843" s="34">
        <v>1000592924</v>
      </c>
      <c r="B2843" s="22" t="s">
        <v>15597</v>
      </c>
      <c r="C2843" s="23">
        <v>44522</v>
      </c>
      <c r="D2843" s="23" t="s">
        <v>188</v>
      </c>
      <c r="E2843" s="23" t="s">
        <v>111</v>
      </c>
      <c r="F2843" s="23" t="s">
        <v>70</v>
      </c>
      <c r="G2843" s="24"/>
      <c r="H2843" s="24">
        <v>24109950921</v>
      </c>
      <c r="I2843" s="24" t="s">
        <v>72</v>
      </c>
      <c r="J2843" s="24">
        <f>DATEDIF(Tabla1[[#This Row],[FECHA DE NACIMIENTO]],Tabla1[[#This Row],[FECHA ACTUAL]],"Y")</f>
        <v>20</v>
      </c>
      <c r="K2843" s="24" t="s">
        <v>73</v>
      </c>
      <c r="L2843" s="24" t="s">
        <v>112</v>
      </c>
      <c r="M2843" s="24">
        <v>0</v>
      </c>
      <c r="N2843" s="24">
        <v>0</v>
      </c>
      <c r="O2843" s="24">
        <v>3</v>
      </c>
      <c r="P2843" s="24" t="s">
        <v>101</v>
      </c>
      <c r="Q2843" s="23">
        <v>37740</v>
      </c>
      <c r="R2843" s="24" t="s">
        <v>76</v>
      </c>
      <c r="S2843" s="25">
        <v>45119</v>
      </c>
      <c r="T2843" s="24"/>
      <c r="U2843" s="24">
        <v>3506360597</v>
      </c>
      <c r="V2843" s="33" t="s">
        <v>15598</v>
      </c>
      <c r="W2843" s="24" t="s">
        <v>15599</v>
      </c>
      <c r="X2843" s="24" t="s">
        <v>15600</v>
      </c>
      <c r="Y2843" s="24" t="s">
        <v>15601</v>
      </c>
      <c r="Z2843" s="24" t="s">
        <v>117</v>
      </c>
      <c r="AA2843" s="24">
        <v>3102861409</v>
      </c>
      <c r="AB2843" s="24" t="s">
        <v>83</v>
      </c>
      <c r="AC2843" s="24" t="s">
        <v>101</v>
      </c>
      <c r="AD2843" s="24" t="e">
        <v>#REF!</v>
      </c>
      <c r="AE2843" s="26" t="s">
        <v>151</v>
      </c>
      <c r="AF2843" s="26"/>
      <c r="AG2843" s="26"/>
      <c r="AH2843" s="27" t="s">
        <v>3042</v>
      </c>
      <c r="AI2843" s="27" t="s">
        <v>9232</v>
      </c>
      <c r="AJ2843" s="27" t="s">
        <v>9317</v>
      </c>
      <c r="AK2843" s="24" t="s">
        <v>121</v>
      </c>
      <c r="AL2843" s="24" t="s">
        <v>7086</v>
      </c>
      <c r="AM2843" s="23">
        <v>44522</v>
      </c>
      <c r="AN2843" s="28">
        <v>908526</v>
      </c>
      <c r="AO2843" s="28">
        <v>106454</v>
      </c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>
        <v>0</v>
      </c>
      <c r="BE2843" s="24">
        <v>0</v>
      </c>
      <c r="BF2843" s="23"/>
      <c r="BG2843" s="23"/>
      <c r="BH2843" s="23">
        <v>44543</v>
      </c>
      <c r="BI2843" s="26" t="s">
        <v>466</v>
      </c>
      <c r="BJ2843" s="26" t="s">
        <v>12245</v>
      </c>
      <c r="BK2843" s="29">
        <v>0</v>
      </c>
      <c r="BL2843" s="24" t="s">
        <v>129</v>
      </c>
      <c r="BM2843" s="22" t="str">
        <f ca="1">+IF(Tabla1[[#This Row],[FECHA INGRESO]]&gt;=44986,IF((TODAY()-Tabla1[[#This Row],[FECHA INGRESO]])&gt;=50,"ALERTA","TODAVÍA FALTA"),"N/A")</f>
        <v>N/A</v>
      </c>
      <c r="BN2843" s="7">
        <f>IFERROR((_xlfn.DAYS(Tabla1[[#This Row],[FECHA INGRESO]],Tabla1[[#This Row],[FECHA RETIRO]]))/30,"")</f>
        <v>-0.7</v>
      </c>
    </row>
    <row r="2844" spans="1:66" x14ac:dyDescent="0.35">
      <c r="A2844" s="34">
        <v>1000732436</v>
      </c>
      <c r="B2844" s="22" t="s">
        <v>15602</v>
      </c>
      <c r="C2844" s="23">
        <v>44522</v>
      </c>
      <c r="D2844" s="23" t="s">
        <v>131</v>
      </c>
      <c r="E2844" s="23" t="s">
        <v>111</v>
      </c>
      <c r="F2844" s="23" t="s">
        <v>70</v>
      </c>
      <c r="G2844" s="24"/>
      <c r="H2844" s="24">
        <v>24109965567</v>
      </c>
      <c r="I2844" s="24" t="s">
        <v>72</v>
      </c>
      <c r="J2844" s="24">
        <f>DATEDIF(Tabla1[[#This Row],[FECHA DE NACIMIENTO]],Tabla1[[#This Row],[FECHA ACTUAL]],"Y")</f>
        <v>20</v>
      </c>
      <c r="K2844" s="24" t="s">
        <v>500</v>
      </c>
      <c r="L2844" s="24" t="s">
        <v>112</v>
      </c>
      <c r="M2844" s="24">
        <v>0</v>
      </c>
      <c r="N2844" s="24">
        <v>0</v>
      </c>
      <c r="O2844" s="24">
        <v>3</v>
      </c>
      <c r="P2844" s="24" t="s">
        <v>101</v>
      </c>
      <c r="Q2844" s="23">
        <v>37697</v>
      </c>
      <c r="R2844" s="24" t="s">
        <v>76</v>
      </c>
      <c r="S2844" s="25">
        <v>45119</v>
      </c>
      <c r="T2844" s="24">
        <v>7324292</v>
      </c>
      <c r="U2844" s="24">
        <v>3143910452</v>
      </c>
      <c r="V2844" s="33" t="s">
        <v>15603</v>
      </c>
      <c r="W2844" s="24" t="s">
        <v>15604</v>
      </c>
      <c r="X2844" s="24" t="s">
        <v>865</v>
      </c>
      <c r="Y2844" s="24" t="s">
        <v>15605</v>
      </c>
      <c r="Z2844" s="24" t="s">
        <v>117</v>
      </c>
      <c r="AA2844" s="24">
        <v>3125103243</v>
      </c>
      <c r="AB2844" s="24" t="s">
        <v>83</v>
      </c>
      <c r="AC2844" s="24" t="s">
        <v>101</v>
      </c>
      <c r="AD2844" s="24" t="e">
        <v>#REF!</v>
      </c>
      <c r="AE2844" s="26" t="s">
        <v>183</v>
      </c>
      <c r="AF2844" s="26"/>
      <c r="AG2844" s="26"/>
      <c r="AH2844" s="27" t="s">
        <v>3042</v>
      </c>
      <c r="AI2844" s="27" t="s">
        <v>9232</v>
      </c>
      <c r="AJ2844" s="27" t="s">
        <v>9317</v>
      </c>
      <c r="AK2844" s="24" t="s">
        <v>121</v>
      </c>
      <c r="AL2844" s="24" t="s">
        <v>7086</v>
      </c>
      <c r="AM2844" s="23">
        <v>44522</v>
      </c>
      <c r="AN2844" s="28">
        <v>908526</v>
      </c>
      <c r="AO2844" s="28">
        <v>106454</v>
      </c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>
        <v>0</v>
      </c>
      <c r="BE2844" s="24">
        <v>0</v>
      </c>
      <c r="BF2844" s="23"/>
      <c r="BG2844" s="23"/>
      <c r="BH2844" s="23">
        <v>44552</v>
      </c>
      <c r="BI2844" s="26" t="s">
        <v>466</v>
      </c>
      <c r="BJ2844" s="26" t="s">
        <v>12245</v>
      </c>
      <c r="BK2844" s="29">
        <v>0</v>
      </c>
      <c r="BL2844" s="24" t="s">
        <v>129</v>
      </c>
      <c r="BM2844" s="22" t="str">
        <f ca="1">+IF(Tabla1[[#This Row],[FECHA INGRESO]]&gt;=44986,IF((TODAY()-Tabla1[[#This Row],[FECHA INGRESO]])&gt;=50,"ALERTA","TODAVÍA FALTA"),"N/A")</f>
        <v>N/A</v>
      </c>
      <c r="BN2844" s="7">
        <f>IFERROR((_xlfn.DAYS(Tabla1[[#This Row],[FECHA INGRESO]],Tabla1[[#This Row],[FECHA RETIRO]]))/30,"")</f>
        <v>-1</v>
      </c>
    </row>
    <row r="2845" spans="1:66" x14ac:dyDescent="0.35">
      <c r="A2845" s="21">
        <v>1005852993</v>
      </c>
      <c r="B2845" s="22" t="s">
        <v>15606</v>
      </c>
      <c r="C2845" s="23">
        <v>44524</v>
      </c>
      <c r="D2845" s="23" t="s">
        <v>4008</v>
      </c>
      <c r="E2845" s="23" t="s">
        <v>77</v>
      </c>
      <c r="F2845" s="23" t="s">
        <v>77</v>
      </c>
      <c r="G2845" s="24"/>
      <c r="H2845" s="24">
        <v>24110006608</v>
      </c>
      <c r="I2845" s="24" t="s">
        <v>95</v>
      </c>
      <c r="J2845" s="24">
        <f>DATEDIF(Tabla1[[#This Row],[FECHA DE NACIMIENTO]],Tabla1[[#This Row],[FECHA ACTUAL]],"Y")</f>
        <v>21</v>
      </c>
      <c r="K2845" s="24" t="s">
        <v>73</v>
      </c>
      <c r="L2845" s="24" t="s">
        <v>112</v>
      </c>
      <c r="M2845" s="24">
        <v>0</v>
      </c>
      <c r="N2845" s="24">
        <v>0</v>
      </c>
      <c r="O2845" s="24">
        <v>1</v>
      </c>
      <c r="P2845" s="24" t="s">
        <v>101</v>
      </c>
      <c r="Q2845" s="23">
        <v>37368</v>
      </c>
      <c r="R2845" s="24" t="s">
        <v>76</v>
      </c>
      <c r="S2845" s="25">
        <v>45119</v>
      </c>
      <c r="T2845" s="24"/>
      <c r="U2845" s="24">
        <v>3142722601</v>
      </c>
      <c r="V2845" s="33" t="s">
        <v>15607</v>
      </c>
      <c r="W2845" s="24" t="s">
        <v>15608</v>
      </c>
      <c r="X2845" s="24" t="s">
        <v>276</v>
      </c>
      <c r="Y2845" s="24" t="s">
        <v>15609</v>
      </c>
      <c r="Z2845" s="24" t="s">
        <v>117</v>
      </c>
      <c r="AA2845" s="24">
        <v>3203017085</v>
      </c>
      <c r="AB2845" s="24" t="s">
        <v>14379</v>
      </c>
      <c r="AC2845" s="24" t="s">
        <v>14379</v>
      </c>
      <c r="AD2845" s="24" t="e">
        <v>#REF!</v>
      </c>
      <c r="AE2845" s="26" t="s">
        <v>183</v>
      </c>
      <c r="AF2845" s="26"/>
      <c r="AG2845" s="26">
        <v>0</v>
      </c>
      <c r="AH2845" s="27" t="s">
        <v>867</v>
      </c>
      <c r="AI2845" s="27" t="s">
        <v>120</v>
      </c>
      <c r="AJ2845" s="27" t="s">
        <v>120</v>
      </c>
      <c r="AK2845" s="24" t="s">
        <v>121</v>
      </c>
      <c r="AL2845" s="24" t="s">
        <v>868</v>
      </c>
      <c r="AM2845" s="23">
        <v>44524</v>
      </c>
      <c r="AN2845" s="28">
        <v>1160000</v>
      </c>
      <c r="AO2845" s="28">
        <v>0</v>
      </c>
      <c r="AP2845" s="24" t="s">
        <v>15610</v>
      </c>
      <c r="AQ2845" s="24">
        <v>0</v>
      </c>
      <c r="AR2845" s="24">
        <v>0</v>
      </c>
      <c r="AS2845" s="24">
        <v>0</v>
      </c>
      <c r="AT2845" s="24" t="e">
        <v>#N/A</v>
      </c>
      <c r="AU2845" s="24" t="e">
        <v>#N/A</v>
      </c>
      <c r="AV2845" s="24" t="e">
        <v>#N/A</v>
      </c>
      <c r="AW2845" s="24">
        <v>0</v>
      </c>
      <c r="AX2845" s="24">
        <v>0</v>
      </c>
      <c r="AY2845" s="24">
        <v>0</v>
      </c>
      <c r="AZ2845" s="24">
        <v>0</v>
      </c>
      <c r="BA2845" s="24">
        <v>0</v>
      </c>
      <c r="BB2845" s="24">
        <v>0</v>
      </c>
      <c r="BC2845" s="24">
        <v>0</v>
      </c>
      <c r="BD2845" s="24">
        <v>0</v>
      </c>
      <c r="BE2845" s="24">
        <v>0</v>
      </c>
      <c r="BF2845" s="23"/>
      <c r="BG2845" s="23"/>
      <c r="BH2845" s="23" t="s">
        <v>75</v>
      </c>
      <c r="BI2845" s="26">
        <v>0</v>
      </c>
      <c r="BJ2845" s="26">
        <v>0</v>
      </c>
      <c r="BK2845" s="29">
        <v>0</v>
      </c>
      <c r="BL2845" s="24" t="s">
        <v>91</v>
      </c>
      <c r="BM2845" s="22" t="str">
        <f ca="1">+IF(Tabla1[[#This Row],[FECHA INGRESO]]&gt;=44986,IF((TODAY()-Tabla1[[#This Row],[FECHA INGRESO]])&gt;=50,"ALERTA","TODAVÍA FALTA"),"N/A")</f>
        <v>N/A</v>
      </c>
      <c r="BN2845" s="7" t="str">
        <f>IFERROR((_xlfn.DAYS(Tabla1[[#This Row],[FECHA INGRESO]],Tabla1[[#This Row],[FECHA RETIRO]]))/30,"")</f>
        <v/>
      </c>
    </row>
    <row r="2846" spans="1:66" x14ac:dyDescent="0.35">
      <c r="A2846" s="21">
        <v>1007297350</v>
      </c>
      <c r="B2846" s="22" t="s">
        <v>15611</v>
      </c>
      <c r="C2846" s="23">
        <v>44524</v>
      </c>
      <c r="D2846" s="23" t="s">
        <v>188</v>
      </c>
      <c r="E2846" s="23" t="s">
        <v>77</v>
      </c>
      <c r="F2846" s="23" t="s">
        <v>77</v>
      </c>
      <c r="G2846" s="24"/>
      <c r="H2846" s="24">
        <v>24110009126</v>
      </c>
      <c r="I2846" s="28" t="s">
        <v>72</v>
      </c>
      <c r="J2846" s="65">
        <f>DATEDIF(Tabla1[[#This Row],[FECHA DE NACIMIENTO]],Tabla1[[#This Row],[FECHA ACTUAL]],"Y")</f>
        <v>23</v>
      </c>
      <c r="K2846" s="24" t="s">
        <v>73</v>
      </c>
      <c r="L2846" s="24" t="s">
        <v>112</v>
      </c>
      <c r="M2846" s="24">
        <v>0</v>
      </c>
      <c r="N2846" s="24">
        <v>0</v>
      </c>
      <c r="O2846" s="24">
        <v>1</v>
      </c>
      <c r="P2846" s="24" t="s">
        <v>101</v>
      </c>
      <c r="Q2846" s="24">
        <v>36573</v>
      </c>
      <c r="R2846" s="24" t="s">
        <v>76</v>
      </c>
      <c r="S2846" s="25">
        <v>45119</v>
      </c>
      <c r="T2846" s="24"/>
      <c r="U2846" s="24">
        <v>3105841676</v>
      </c>
      <c r="V2846" s="24" t="s">
        <v>15612</v>
      </c>
      <c r="W2846" s="24" t="s">
        <v>15613</v>
      </c>
      <c r="X2846" s="24" t="s">
        <v>9488</v>
      </c>
      <c r="Y2846" s="24" t="s">
        <v>15614</v>
      </c>
      <c r="Z2846" s="24" t="s">
        <v>285</v>
      </c>
      <c r="AA2846" s="24">
        <v>3133309409</v>
      </c>
      <c r="AB2846" s="23" t="s">
        <v>14379</v>
      </c>
      <c r="AC2846" s="23" t="s">
        <v>14379</v>
      </c>
      <c r="AD2846" s="26" t="e">
        <v>#REF!</v>
      </c>
      <c r="AE2846" s="26" t="s">
        <v>151</v>
      </c>
      <c r="AF2846" s="26"/>
      <c r="AG2846" s="26">
        <v>0</v>
      </c>
      <c r="AH2846" s="27" t="s">
        <v>6747</v>
      </c>
      <c r="AI2846" s="27" t="s">
        <v>398</v>
      </c>
      <c r="AJ2846" s="27" t="s">
        <v>398</v>
      </c>
      <c r="AK2846" s="24" t="s">
        <v>89</v>
      </c>
      <c r="AL2846" s="24" t="s">
        <v>868</v>
      </c>
      <c r="AM2846" s="23">
        <v>44524</v>
      </c>
      <c r="AN2846" s="28">
        <v>1000000</v>
      </c>
      <c r="AO2846" s="28">
        <v>0</v>
      </c>
      <c r="AP2846" s="24" t="s">
        <v>15610</v>
      </c>
      <c r="AQ2846" s="24">
        <v>0</v>
      </c>
      <c r="AR2846" s="24">
        <v>0</v>
      </c>
      <c r="AS2846" s="24">
        <v>0</v>
      </c>
      <c r="AT2846" s="24">
        <v>0</v>
      </c>
      <c r="AU2846" s="24">
        <v>0</v>
      </c>
      <c r="AV2846" s="24">
        <v>0</v>
      </c>
      <c r="AW2846" s="24">
        <v>0</v>
      </c>
      <c r="AX2846" s="24">
        <v>0</v>
      </c>
      <c r="AY2846" s="24">
        <v>0</v>
      </c>
      <c r="AZ2846" s="24">
        <v>0</v>
      </c>
      <c r="BA2846" s="24">
        <v>0</v>
      </c>
      <c r="BB2846" s="24">
        <v>0</v>
      </c>
      <c r="BC2846" s="24">
        <v>0</v>
      </c>
      <c r="BD2846" s="24">
        <v>0</v>
      </c>
      <c r="BE2846" s="24">
        <v>0</v>
      </c>
      <c r="BF2846" s="23"/>
      <c r="BG2846" s="23"/>
      <c r="BH2846" s="23">
        <v>44852</v>
      </c>
      <c r="BI2846" s="26" t="s">
        <v>10014</v>
      </c>
      <c r="BJ2846" s="26" t="s">
        <v>15369</v>
      </c>
      <c r="BK2846" s="29">
        <v>0</v>
      </c>
      <c r="BL2846" s="24" t="s">
        <v>129</v>
      </c>
      <c r="BM2846" s="22" t="str">
        <f ca="1">+IF(Tabla1[[#This Row],[FECHA INGRESO]]&gt;=44986,IF((TODAY()-Tabla1[[#This Row],[FECHA INGRESO]])&gt;=50,"ALERTA","TODAVÍA FALTA"),"N/A")</f>
        <v>N/A</v>
      </c>
      <c r="BN2846" s="7">
        <f>IFERROR((_xlfn.DAYS(Tabla1[[#This Row],[FECHA INGRESO]],Tabla1[[#This Row],[FECHA RETIRO]]))/30,"")</f>
        <v>-10.933333333333334</v>
      </c>
    </row>
    <row r="2847" spans="1:66" x14ac:dyDescent="0.35">
      <c r="A2847" s="21">
        <v>1014251022</v>
      </c>
      <c r="B2847" s="22" t="s">
        <v>15615</v>
      </c>
      <c r="C2847" s="23">
        <v>44524</v>
      </c>
      <c r="D2847" s="23" t="s">
        <v>266</v>
      </c>
      <c r="E2847" s="23" t="s">
        <v>111</v>
      </c>
      <c r="F2847" s="23" t="s">
        <v>111</v>
      </c>
      <c r="G2847" s="24" t="s">
        <v>15616</v>
      </c>
      <c r="H2847" s="24">
        <v>24110012920</v>
      </c>
      <c r="I2847" s="24" t="s">
        <v>95</v>
      </c>
      <c r="J2847" s="24">
        <f>DATEDIF(Tabla1[[#This Row],[FECHA DE NACIMIENTO]],Tabla1[[#This Row],[FECHA ACTUAL]],"Y")</f>
        <v>29</v>
      </c>
      <c r="K2847" s="24" t="s">
        <v>73</v>
      </c>
      <c r="L2847" s="24" t="s">
        <v>234</v>
      </c>
      <c r="M2847" s="24">
        <v>2</v>
      </c>
      <c r="N2847" s="24">
        <v>2</v>
      </c>
      <c r="O2847" s="24">
        <v>2</v>
      </c>
      <c r="P2847" s="24" t="s">
        <v>101</v>
      </c>
      <c r="Q2847" s="23">
        <v>34308</v>
      </c>
      <c r="R2847" s="24" t="s">
        <v>76</v>
      </c>
      <c r="S2847" s="25">
        <v>45119</v>
      </c>
      <c r="T2847" s="24"/>
      <c r="U2847" s="24">
        <v>3213915546</v>
      </c>
      <c r="V2847" s="33" t="s">
        <v>15617</v>
      </c>
      <c r="W2847" s="24" t="s">
        <v>15618</v>
      </c>
      <c r="X2847" s="24" t="s">
        <v>15619</v>
      </c>
      <c r="Y2847" s="24" t="s">
        <v>15620</v>
      </c>
      <c r="Z2847" s="24" t="s">
        <v>117</v>
      </c>
      <c r="AA2847" s="24">
        <v>3122983182</v>
      </c>
      <c r="AB2847" s="24" t="s">
        <v>83</v>
      </c>
      <c r="AC2847" s="24" t="s">
        <v>83</v>
      </c>
      <c r="AD2847" s="24" t="e">
        <v>#REF!</v>
      </c>
      <c r="AE2847" s="26" t="s">
        <v>151</v>
      </c>
      <c r="AF2847" s="26"/>
      <c r="AG2847" s="26" t="s">
        <v>75</v>
      </c>
      <c r="AH2847" s="27" t="s">
        <v>184</v>
      </c>
      <c r="AI2847" s="27" t="s">
        <v>6347</v>
      </c>
      <c r="AJ2847" s="27" t="s">
        <v>6347</v>
      </c>
      <c r="AK2847" s="24" t="s">
        <v>121</v>
      </c>
      <c r="AL2847" s="24" t="s">
        <v>7086</v>
      </c>
      <c r="AM2847" s="23">
        <v>44524</v>
      </c>
      <c r="AN2847" s="28">
        <v>1200000</v>
      </c>
      <c r="AO2847" s="28">
        <v>140606</v>
      </c>
      <c r="AP2847" s="24" t="s">
        <v>15621</v>
      </c>
      <c r="AQ2847" s="24">
        <v>0</v>
      </c>
      <c r="AR2847" s="24">
        <v>0</v>
      </c>
      <c r="AS2847" s="24">
        <v>0</v>
      </c>
      <c r="AT2847" s="24">
        <v>0</v>
      </c>
      <c r="AU2847" s="24">
        <v>0</v>
      </c>
      <c r="AV2847" s="24">
        <v>0</v>
      </c>
      <c r="AW2847" s="24">
        <v>0</v>
      </c>
      <c r="AX2847" s="24">
        <v>0</v>
      </c>
      <c r="AY2847" s="24">
        <v>0</v>
      </c>
      <c r="AZ2847" s="24">
        <v>0</v>
      </c>
      <c r="BA2847" s="24">
        <v>0</v>
      </c>
      <c r="BB2847" s="24">
        <v>0</v>
      </c>
      <c r="BC2847" s="24">
        <v>0</v>
      </c>
      <c r="BD2847" s="24">
        <v>0</v>
      </c>
      <c r="BE2847" s="24">
        <v>0</v>
      </c>
      <c r="BF2847" s="23"/>
      <c r="BG2847" s="23"/>
      <c r="BH2847" s="23">
        <v>44957</v>
      </c>
      <c r="BI2847" s="26" t="s">
        <v>466</v>
      </c>
      <c r="BJ2847" s="26" t="s">
        <v>3469</v>
      </c>
      <c r="BK2847" s="29">
        <v>0</v>
      </c>
      <c r="BL2847" s="24" t="s">
        <v>129</v>
      </c>
      <c r="BM2847" s="22" t="str">
        <f ca="1">+IF(Tabla1[[#This Row],[FECHA INGRESO]]&gt;=44986,IF((TODAY()-Tabla1[[#This Row],[FECHA INGRESO]])&gt;=50,"ALERTA","TODAVÍA FALTA"),"N/A")</f>
        <v>N/A</v>
      </c>
      <c r="BN2847" s="7">
        <f>IFERROR((_xlfn.DAYS(Tabla1[[#This Row],[FECHA INGRESO]],Tabla1[[#This Row],[FECHA RETIRO]]))/30,"")</f>
        <v>-14.433333333333334</v>
      </c>
    </row>
    <row r="2848" spans="1:66" x14ac:dyDescent="0.35">
      <c r="A2848" s="21">
        <v>1016030282</v>
      </c>
      <c r="B2848" s="22" t="s">
        <v>13025</v>
      </c>
      <c r="C2848" s="23">
        <v>44525</v>
      </c>
      <c r="D2848" s="23" t="s">
        <v>582</v>
      </c>
      <c r="E2848" s="23" t="s">
        <v>111</v>
      </c>
      <c r="F2848" s="23" t="s">
        <v>111</v>
      </c>
      <c r="G2848" s="24"/>
      <c r="H2848" s="24">
        <v>24101904513</v>
      </c>
      <c r="I2848" s="24" t="s">
        <v>95</v>
      </c>
      <c r="J2848" s="24">
        <f>DATEDIF(Tabla1[[#This Row],[FECHA DE NACIMIENTO]],Tabla1[[#This Row],[FECHA ACTUAL]],"Y")</f>
        <v>32</v>
      </c>
      <c r="K2848" s="24" t="s">
        <v>73</v>
      </c>
      <c r="L2848" s="24" t="s">
        <v>112</v>
      </c>
      <c r="M2848" s="24">
        <v>3</v>
      </c>
      <c r="N2848" s="24">
        <v>3</v>
      </c>
      <c r="O2848" s="24">
        <v>2</v>
      </c>
      <c r="P2848" s="24" t="s">
        <v>101</v>
      </c>
      <c r="Q2848" s="23">
        <v>33161</v>
      </c>
      <c r="R2848" s="24" t="s">
        <v>76</v>
      </c>
      <c r="S2848" s="25">
        <v>45119</v>
      </c>
      <c r="T2848" s="24"/>
      <c r="U2848" s="24">
        <v>3112428575</v>
      </c>
      <c r="V2848" s="33" t="s">
        <v>13026</v>
      </c>
      <c r="W2848" s="24" t="s">
        <v>13027</v>
      </c>
      <c r="X2848" s="24" t="s">
        <v>15622</v>
      </c>
      <c r="Y2848" s="24" t="s">
        <v>15623</v>
      </c>
      <c r="Z2848" s="24" t="s">
        <v>117</v>
      </c>
      <c r="AA2848" s="24">
        <v>3194227144</v>
      </c>
      <c r="AB2848" s="24">
        <v>0</v>
      </c>
      <c r="AC2848" s="24">
        <v>0</v>
      </c>
      <c r="AD2848" s="24" t="e">
        <v>#REF!</v>
      </c>
      <c r="AE2848" s="26" t="s">
        <v>151</v>
      </c>
      <c r="AF2848" s="26"/>
      <c r="AG2848" s="26" t="s">
        <v>2532</v>
      </c>
      <c r="AH2848" s="27" t="s">
        <v>3042</v>
      </c>
      <c r="AI2848" s="27" t="s">
        <v>9232</v>
      </c>
      <c r="AJ2848" s="27" t="s">
        <v>9317</v>
      </c>
      <c r="AK2848" s="24" t="s">
        <v>121</v>
      </c>
      <c r="AL2848" s="24" t="s">
        <v>7086</v>
      </c>
      <c r="AM2848" s="23">
        <v>44525</v>
      </c>
      <c r="AN2848" s="28">
        <v>1160000</v>
      </c>
      <c r="AO2848" s="28">
        <v>140606</v>
      </c>
      <c r="AP2848" s="24">
        <v>0</v>
      </c>
      <c r="AQ2848" s="24">
        <v>0</v>
      </c>
      <c r="AR2848" s="24">
        <v>0</v>
      </c>
      <c r="AS2848" s="24">
        <v>0</v>
      </c>
      <c r="AT2848" s="24">
        <v>0</v>
      </c>
      <c r="AU2848" s="24">
        <v>0</v>
      </c>
      <c r="AV2848" s="24">
        <v>0</v>
      </c>
      <c r="AW2848" s="24">
        <v>0</v>
      </c>
      <c r="AX2848" s="24">
        <v>0</v>
      </c>
      <c r="AY2848" s="24">
        <v>0</v>
      </c>
      <c r="AZ2848" s="24">
        <v>0</v>
      </c>
      <c r="BA2848" s="24">
        <v>0</v>
      </c>
      <c r="BB2848" s="24">
        <v>0</v>
      </c>
      <c r="BC2848" s="24">
        <v>0</v>
      </c>
      <c r="BD2848" s="24">
        <v>0</v>
      </c>
      <c r="BE2848" s="24">
        <v>0</v>
      </c>
      <c r="BF2848" s="23"/>
      <c r="BG2848" s="23"/>
      <c r="BH2848" s="23">
        <v>45045</v>
      </c>
      <c r="BI2848" s="26" t="s">
        <v>466</v>
      </c>
      <c r="BJ2848" s="26" t="s">
        <v>15624</v>
      </c>
      <c r="BK2848" s="29">
        <v>0</v>
      </c>
      <c r="BL2848" s="24" t="s">
        <v>129</v>
      </c>
      <c r="BM2848" s="22" t="str">
        <f ca="1">+IF(Tabla1[[#This Row],[FECHA INGRESO]]&gt;=44986,IF((TODAY()-Tabla1[[#This Row],[FECHA INGRESO]])&gt;=50,"ALERTA","TODAVÍA FALTA"),"N/A")</f>
        <v>N/A</v>
      </c>
      <c r="BN2848" s="7">
        <f>IFERROR((_xlfn.DAYS(Tabla1[[#This Row],[FECHA INGRESO]],Tabla1[[#This Row],[FECHA RETIRO]]))/30,"")</f>
        <v>-17.333333333333332</v>
      </c>
    </row>
    <row r="2849" spans="1:66" x14ac:dyDescent="0.35">
      <c r="A2849" s="21">
        <v>1000350638</v>
      </c>
      <c r="B2849" s="22" t="s">
        <v>15625</v>
      </c>
      <c r="C2849" s="23">
        <v>44526</v>
      </c>
      <c r="D2849" s="23" t="s">
        <v>4008</v>
      </c>
      <c r="E2849" s="23" t="s">
        <v>77</v>
      </c>
      <c r="F2849" s="23" t="s">
        <v>77</v>
      </c>
      <c r="G2849" s="24"/>
      <c r="H2849" s="24">
        <v>24110076397</v>
      </c>
      <c r="I2849" s="24" t="s">
        <v>95</v>
      </c>
      <c r="J2849" s="24">
        <f>DATEDIF(Tabla1[[#This Row],[FECHA DE NACIMIENTO]],Tabla1[[#This Row],[FECHA ACTUAL]],"Y")</f>
        <v>20</v>
      </c>
      <c r="K2849" s="24" t="s">
        <v>96</v>
      </c>
      <c r="L2849" s="24" t="s">
        <v>112</v>
      </c>
      <c r="M2849" s="24">
        <v>0</v>
      </c>
      <c r="N2849" s="24">
        <v>0</v>
      </c>
      <c r="O2849" s="24">
        <v>2</v>
      </c>
      <c r="P2849" s="24" t="s">
        <v>101</v>
      </c>
      <c r="Q2849" s="23">
        <v>37665</v>
      </c>
      <c r="R2849" s="24" t="s">
        <v>76</v>
      </c>
      <c r="S2849" s="25">
        <v>45119</v>
      </c>
      <c r="T2849" s="24">
        <v>3623168</v>
      </c>
      <c r="U2849" s="24">
        <v>3205507504</v>
      </c>
      <c r="V2849" s="33" t="s">
        <v>15626</v>
      </c>
      <c r="W2849" s="24" t="s">
        <v>15627</v>
      </c>
      <c r="X2849" s="24" t="s">
        <v>2946</v>
      </c>
      <c r="Y2849" s="24" t="s">
        <v>15628</v>
      </c>
      <c r="Z2849" s="24" t="s">
        <v>285</v>
      </c>
      <c r="AA2849" s="24">
        <v>3132441823</v>
      </c>
      <c r="AB2849" s="24" t="s">
        <v>14379</v>
      </c>
      <c r="AC2849" s="24" t="s">
        <v>14379</v>
      </c>
      <c r="AD2849" s="24" t="e">
        <v>#REF!</v>
      </c>
      <c r="AE2849" s="26" t="s">
        <v>183</v>
      </c>
      <c r="AF2849" s="26"/>
      <c r="AG2849" s="26">
        <v>0</v>
      </c>
      <c r="AH2849" s="27" t="s">
        <v>867</v>
      </c>
      <c r="AI2849" s="27" t="s">
        <v>120</v>
      </c>
      <c r="AJ2849" s="27" t="s">
        <v>120</v>
      </c>
      <c r="AK2849" s="24" t="s">
        <v>121</v>
      </c>
      <c r="AL2849" s="24" t="s">
        <v>868</v>
      </c>
      <c r="AM2849" s="23">
        <v>44526</v>
      </c>
      <c r="AN2849" s="28">
        <v>1160000</v>
      </c>
      <c r="AO2849" s="28">
        <v>0</v>
      </c>
      <c r="AP2849" s="24" t="s">
        <v>15610</v>
      </c>
      <c r="AQ2849" s="24">
        <v>0</v>
      </c>
      <c r="AR2849" s="24">
        <v>0</v>
      </c>
      <c r="AS2849" s="24">
        <v>0</v>
      </c>
      <c r="AT2849" s="24">
        <v>0</v>
      </c>
      <c r="AU2849" s="24">
        <v>0</v>
      </c>
      <c r="AV2849" s="24">
        <v>0</v>
      </c>
      <c r="AW2849" s="24">
        <v>0</v>
      </c>
      <c r="AX2849" s="24">
        <v>0</v>
      </c>
      <c r="AY2849" s="24">
        <v>0</v>
      </c>
      <c r="AZ2849" s="24">
        <v>0</v>
      </c>
      <c r="BA2849" s="24">
        <v>0</v>
      </c>
      <c r="BB2849" s="24">
        <v>0</v>
      </c>
      <c r="BC2849" s="24">
        <v>0</v>
      </c>
      <c r="BD2849" s="24">
        <v>0</v>
      </c>
      <c r="BE2849" s="24">
        <v>0</v>
      </c>
      <c r="BF2849" s="23"/>
      <c r="BG2849" s="23"/>
      <c r="BH2849" s="23" t="s">
        <v>75</v>
      </c>
      <c r="BI2849" s="26">
        <v>0</v>
      </c>
      <c r="BJ2849" s="26">
        <v>0</v>
      </c>
      <c r="BK2849" s="29">
        <v>0</v>
      </c>
      <c r="BL2849" s="24" t="s">
        <v>91</v>
      </c>
      <c r="BM2849" s="22" t="str">
        <f ca="1">+IF(Tabla1[[#This Row],[FECHA INGRESO]]&gt;=44986,IF((TODAY()-Tabla1[[#This Row],[FECHA INGRESO]])&gt;=50,"ALERTA","TODAVÍA FALTA"),"N/A")</f>
        <v>N/A</v>
      </c>
      <c r="BN2849" s="7" t="str">
        <f>IFERROR((_xlfn.DAYS(Tabla1[[#This Row],[FECHA INGRESO]],Tabla1[[#This Row],[FECHA RETIRO]]))/30,"")</f>
        <v/>
      </c>
    </row>
    <row r="2850" spans="1:66" x14ac:dyDescent="0.35">
      <c r="A2850" s="21">
        <v>1000353572</v>
      </c>
      <c r="B2850" s="22" t="s">
        <v>15629</v>
      </c>
      <c r="C2850" s="23">
        <v>44526</v>
      </c>
      <c r="D2850" s="23" t="s">
        <v>266</v>
      </c>
      <c r="E2850" s="23" t="s">
        <v>77</v>
      </c>
      <c r="F2850" s="23" t="s">
        <v>77</v>
      </c>
      <c r="G2850" s="24"/>
      <c r="H2850" s="24">
        <v>24110075318</v>
      </c>
      <c r="I2850" s="24" t="s">
        <v>72</v>
      </c>
      <c r="J2850" s="24">
        <f>DATEDIF(Tabla1[[#This Row],[FECHA DE NACIMIENTO]],Tabla1[[#This Row],[FECHA ACTUAL]],"Y")</f>
        <v>20</v>
      </c>
      <c r="K2850" s="24" t="s">
        <v>73</v>
      </c>
      <c r="L2850" s="24" t="s">
        <v>112</v>
      </c>
      <c r="M2850" s="24">
        <v>0</v>
      </c>
      <c r="N2850" s="24">
        <v>0</v>
      </c>
      <c r="O2850" s="24">
        <v>1</v>
      </c>
      <c r="P2850" s="24" t="s">
        <v>101</v>
      </c>
      <c r="Q2850" s="23">
        <v>37796</v>
      </c>
      <c r="R2850" s="24" t="s">
        <v>76</v>
      </c>
      <c r="S2850" s="25">
        <v>45119</v>
      </c>
      <c r="T2850" s="24">
        <v>7173812</v>
      </c>
      <c r="U2850" s="24">
        <v>3023405384</v>
      </c>
      <c r="V2850" s="33" t="s">
        <v>15630</v>
      </c>
      <c r="W2850" s="24" t="s">
        <v>15631</v>
      </c>
      <c r="X2850" s="24" t="s">
        <v>15632</v>
      </c>
      <c r="Y2850" s="24" t="s">
        <v>15633</v>
      </c>
      <c r="Z2850" s="24" t="s">
        <v>117</v>
      </c>
      <c r="AA2850" s="24">
        <v>3133358379</v>
      </c>
      <c r="AB2850" s="24" t="s">
        <v>14379</v>
      </c>
      <c r="AC2850" s="24" t="s">
        <v>14379</v>
      </c>
      <c r="AD2850" s="24" t="e">
        <v>#REF!</v>
      </c>
      <c r="AE2850" s="26" t="s">
        <v>183</v>
      </c>
      <c r="AF2850" s="26"/>
      <c r="AG2850" s="26">
        <v>0</v>
      </c>
      <c r="AH2850" s="27" t="s">
        <v>867</v>
      </c>
      <c r="AI2850" s="27" t="s">
        <v>224</v>
      </c>
      <c r="AJ2850" s="27" t="s">
        <v>224</v>
      </c>
      <c r="AK2850" s="24" t="s">
        <v>121</v>
      </c>
      <c r="AL2850" s="24" t="s">
        <v>868</v>
      </c>
      <c r="AM2850" s="23">
        <v>44526</v>
      </c>
      <c r="AN2850" s="28">
        <v>1160000</v>
      </c>
      <c r="AO2850" s="28">
        <v>0</v>
      </c>
      <c r="AP2850" s="24" t="s">
        <v>15610</v>
      </c>
      <c r="AQ2850" s="24">
        <v>0</v>
      </c>
      <c r="AR2850" s="24">
        <v>0</v>
      </c>
      <c r="AS2850" s="24">
        <v>0</v>
      </c>
      <c r="AT2850" s="24">
        <v>0</v>
      </c>
      <c r="AU2850" s="24">
        <v>0</v>
      </c>
      <c r="AV2850" s="24">
        <v>0</v>
      </c>
      <c r="AW2850" s="24">
        <v>0</v>
      </c>
      <c r="AX2850" s="24">
        <v>0</v>
      </c>
      <c r="AY2850" s="24">
        <v>0</v>
      </c>
      <c r="AZ2850" s="24">
        <v>0</v>
      </c>
      <c r="BA2850" s="24">
        <v>0</v>
      </c>
      <c r="BB2850" s="24">
        <v>0</v>
      </c>
      <c r="BC2850" s="24">
        <v>0</v>
      </c>
      <c r="BD2850" s="24">
        <v>0</v>
      </c>
      <c r="BE2850" s="24">
        <v>0</v>
      </c>
      <c r="BF2850" s="23"/>
      <c r="BG2850" s="23"/>
      <c r="BH2850" s="23" t="s">
        <v>75</v>
      </c>
      <c r="BI2850" s="26">
        <v>0</v>
      </c>
      <c r="BJ2850" s="26">
        <v>0</v>
      </c>
      <c r="BK2850" s="29">
        <v>0</v>
      </c>
      <c r="BL2850" s="24" t="s">
        <v>91</v>
      </c>
      <c r="BM2850" s="22" t="str">
        <f ca="1">+IF(Tabla1[[#This Row],[FECHA INGRESO]]&gt;=44986,IF((TODAY()-Tabla1[[#This Row],[FECHA INGRESO]])&gt;=50,"ALERTA","TODAVÍA FALTA"),"N/A")</f>
        <v>N/A</v>
      </c>
      <c r="BN2850" s="7" t="str">
        <f>IFERROR((_xlfn.DAYS(Tabla1[[#This Row],[FECHA INGRESO]],Tabla1[[#This Row],[FECHA RETIRO]]))/30,"")</f>
        <v/>
      </c>
    </row>
    <row r="2851" spans="1:66" x14ac:dyDescent="0.35">
      <c r="A2851" s="21">
        <v>1007103370</v>
      </c>
      <c r="B2851" s="22" t="s">
        <v>15634</v>
      </c>
      <c r="C2851" s="23">
        <v>44526</v>
      </c>
      <c r="D2851" s="23" t="s">
        <v>131</v>
      </c>
      <c r="E2851" s="23" t="s">
        <v>77</v>
      </c>
      <c r="F2851" s="23" t="s">
        <v>77</v>
      </c>
      <c r="G2851" s="24"/>
      <c r="H2851" s="24">
        <v>24110073932</v>
      </c>
      <c r="I2851" s="24" t="s">
        <v>72</v>
      </c>
      <c r="J2851" s="24">
        <f>DATEDIF(Tabla1[[#This Row],[FECHA DE NACIMIENTO]],Tabla1[[#This Row],[FECHA ACTUAL]],"Y")</f>
        <v>20</v>
      </c>
      <c r="K2851" s="24" t="s">
        <v>96</v>
      </c>
      <c r="L2851" s="24" t="s">
        <v>234</v>
      </c>
      <c r="M2851" s="24">
        <v>1</v>
      </c>
      <c r="N2851" s="24">
        <v>1</v>
      </c>
      <c r="O2851" s="24">
        <v>2</v>
      </c>
      <c r="P2851" s="24" t="s">
        <v>101</v>
      </c>
      <c r="Q2851" s="23">
        <v>37612</v>
      </c>
      <c r="R2851" s="24" t="s">
        <v>76</v>
      </c>
      <c r="S2851" s="25">
        <v>45119</v>
      </c>
      <c r="T2851" s="24"/>
      <c r="U2851" s="24">
        <v>3024524215</v>
      </c>
      <c r="V2851" s="33" t="s">
        <v>15635</v>
      </c>
      <c r="W2851" s="24" t="s">
        <v>15636</v>
      </c>
      <c r="X2851" s="24" t="s">
        <v>15637</v>
      </c>
      <c r="Y2851" s="24" t="s">
        <v>15638</v>
      </c>
      <c r="Z2851" s="24" t="s">
        <v>117</v>
      </c>
      <c r="AA2851" s="24">
        <v>3105693537</v>
      </c>
      <c r="AB2851" s="24" t="s">
        <v>14379</v>
      </c>
      <c r="AC2851" s="24" t="s">
        <v>14379</v>
      </c>
      <c r="AD2851" s="24" t="e">
        <v>#REF!</v>
      </c>
      <c r="AE2851" s="26" t="s">
        <v>151</v>
      </c>
      <c r="AF2851" s="26"/>
      <c r="AG2851" s="26">
        <v>0</v>
      </c>
      <c r="AH2851" s="27" t="s">
        <v>867</v>
      </c>
      <c r="AI2851" s="27" t="s">
        <v>5470</v>
      </c>
      <c r="AJ2851" s="27" t="s">
        <v>5470</v>
      </c>
      <c r="AK2851" s="24" t="s">
        <v>121</v>
      </c>
      <c r="AL2851" s="24" t="s">
        <v>868</v>
      </c>
      <c r="AM2851" s="23">
        <v>44526</v>
      </c>
      <c r="AN2851" s="28">
        <v>1160000</v>
      </c>
      <c r="AO2851" s="28">
        <v>0</v>
      </c>
      <c r="AP2851" s="24" t="s">
        <v>15639</v>
      </c>
      <c r="AQ2851" s="24">
        <v>0</v>
      </c>
      <c r="AR2851" s="24">
        <v>0</v>
      </c>
      <c r="AS2851" s="24">
        <v>0</v>
      </c>
      <c r="AT2851" s="24">
        <v>0</v>
      </c>
      <c r="AU2851" s="24">
        <v>0</v>
      </c>
      <c r="AV2851" s="24">
        <v>0</v>
      </c>
      <c r="AW2851" s="24">
        <v>0</v>
      </c>
      <c r="AX2851" s="24">
        <v>0</v>
      </c>
      <c r="AY2851" s="24">
        <v>0</v>
      </c>
      <c r="AZ2851" s="24">
        <v>0</v>
      </c>
      <c r="BA2851" s="24">
        <v>0</v>
      </c>
      <c r="BB2851" s="24">
        <v>0</v>
      </c>
      <c r="BC2851" s="24">
        <v>0</v>
      </c>
      <c r="BD2851" s="24">
        <v>0</v>
      </c>
      <c r="BE2851" s="24">
        <v>0</v>
      </c>
      <c r="BF2851" s="23"/>
      <c r="BG2851" s="23"/>
      <c r="BH2851" s="23" t="s">
        <v>75</v>
      </c>
      <c r="BI2851" s="26">
        <v>0</v>
      </c>
      <c r="BJ2851" s="26">
        <v>0</v>
      </c>
      <c r="BK2851" s="29">
        <v>0</v>
      </c>
      <c r="BL2851" s="24" t="s">
        <v>91</v>
      </c>
      <c r="BM2851" s="22" t="str">
        <f ca="1">+IF(Tabla1[[#This Row],[FECHA INGRESO]]&gt;=44986,IF((TODAY()-Tabla1[[#This Row],[FECHA INGRESO]])&gt;=50,"ALERTA","TODAVÍA FALTA"),"N/A")</f>
        <v>N/A</v>
      </c>
      <c r="BN2851" s="7" t="str">
        <f>IFERROR((_xlfn.DAYS(Tabla1[[#This Row],[FECHA INGRESO]],Tabla1[[#This Row],[FECHA RETIRO]]))/30,"")</f>
        <v/>
      </c>
    </row>
    <row r="2852" spans="1:66" x14ac:dyDescent="0.35">
      <c r="A2852" s="21">
        <v>1032397310</v>
      </c>
      <c r="B2852" s="22" t="s">
        <v>15640</v>
      </c>
      <c r="C2852" s="23">
        <v>44529</v>
      </c>
      <c r="D2852" s="23" t="s">
        <v>188</v>
      </c>
      <c r="E2852" s="23" t="s">
        <v>111</v>
      </c>
      <c r="F2852" s="23" t="s">
        <v>70</v>
      </c>
      <c r="G2852" s="24"/>
      <c r="H2852" s="24">
        <v>24110126449</v>
      </c>
      <c r="I2852" s="24" t="s">
        <v>95</v>
      </c>
      <c r="J2852" s="24">
        <f>DATEDIF(Tabla1[[#This Row],[FECHA DE NACIMIENTO]],Tabla1[[#This Row],[FECHA ACTUAL]],"Y")</f>
        <v>36</v>
      </c>
      <c r="K2852" s="24" t="s">
        <v>73</v>
      </c>
      <c r="L2852" s="24" t="s">
        <v>112</v>
      </c>
      <c r="M2852" s="24">
        <v>2</v>
      </c>
      <c r="N2852" s="24">
        <v>2</v>
      </c>
      <c r="O2852" s="24">
        <v>2</v>
      </c>
      <c r="P2852" s="24" t="s">
        <v>101</v>
      </c>
      <c r="Q2852" s="23">
        <v>31970</v>
      </c>
      <c r="R2852" s="24" t="s">
        <v>76</v>
      </c>
      <c r="S2852" s="25">
        <v>45119</v>
      </c>
      <c r="T2852" s="24"/>
      <c r="U2852" s="24">
        <v>3042024993</v>
      </c>
      <c r="V2852" s="33" t="s">
        <v>15641</v>
      </c>
      <c r="W2852" s="24" t="s">
        <v>15642</v>
      </c>
      <c r="X2852" s="24" t="s">
        <v>15643</v>
      </c>
      <c r="Y2852" s="24" t="s">
        <v>15644</v>
      </c>
      <c r="Z2852" s="24" t="s">
        <v>117</v>
      </c>
      <c r="AA2852" s="24">
        <v>3115561931</v>
      </c>
      <c r="AB2852" s="24">
        <v>0</v>
      </c>
      <c r="AC2852" s="24">
        <v>0</v>
      </c>
      <c r="AD2852" s="24" t="e">
        <v>#REF!</v>
      </c>
      <c r="AE2852" s="26" t="s">
        <v>194</v>
      </c>
      <c r="AF2852" s="26" t="s">
        <v>103</v>
      </c>
      <c r="AG2852" s="26" t="s">
        <v>75</v>
      </c>
      <c r="AH2852" s="27" t="s">
        <v>184</v>
      </c>
      <c r="AI2852" s="27" t="s">
        <v>120</v>
      </c>
      <c r="AJ2852" s="27" t="s">
        <v>120</v>
      </c>
      <c r="AK2852" s="24" t="s">
        <v>121</v>
      </c>
      <c r="AL2852" s="24" t="s">
        <v>7086</v>
      </c>
      <c r="AM2852" s="23">
        <v>44529</v>
      </c>
      <c r="AN2852" s="28">
        <v>1000000</v>
      </c>
      <c r="AO2852" s="28">
        <v>117172</v>
      </c>
      <c r="AP2852" s="24">
        <v>0</v>
      </c>
      <c r="AQ2852" s="24">
        <v>0</v>
      </c>
      <c r="AR2852" s="24">
        <v>0</v>
      </c>
      <c r="AS2852" s="24">
        <v>0</v>
      </c>
      <c r="AT2852" s="24">
        <v>0</v>
      </c>
      <c r="AU2852" s="24">
        <v>0</v>
      </c>
      <c r="AV2852" s="24">
        <v>0</v>
      </c>
      <c r="AW2852" s="24">
        <v>0</v>
      </c>
      <c r="AX2852" s="24">
        <v>0</v>
      </c>
      <c r="AY2852" s="24">
        <v>0</v>
      </c>
      <c r="AZ2852" s="24">
        <v>0</v>
      </c>
      <c r="BA2852" s="24">
        <v>0</v>
      </c>
      <c r="BB2852" s="24">
        <v>0</v>
      </c>
      <c r="BC2852" s="24">
        <v>0</v>
      </c>
      <c r="BD2852" s="24">
        <v>0</v>
      </c>
      <c r="BE2852" s="24">
        <v>0</v>
      </c>
      <c r="BF2852" s="23"/>
      <c r="BG2852" s="23"/>
      <c r="BH2852" s="23">
        <v>44625</v>
      </c>
      <c r="BI2852" s="26" t="s">
        <v>466</v>
      </c>
      <c r="BJ2852" s="26" t="s">
        <v>15645</v>
      </c>
      <c r="BK2852" s="29">
        <v>0</v>
      </c>
      <c r="BL2852" s="24" t="s">
        <v>129</v>
      </c>
      <c r="BM2852" s="22" t="str">
        <f ca="1">+IF(Tabla1[[#This Row],[FECHA INGRESO]]&gt;=44986,IF((TODAY()-Tabla1[[#This Row],[FECHA INGRESO]])&gt;=50,"ALERTA","TODAVÍA FALTA"),"N/A")</f>
        <v>N/A</v>
      </c>
      <c r="BN2852" s="7">
        <f>IFERROR((_xlfn.DAYS(Tabla1[[#This Row],[FECHA INGRESO]],Tabla1[[#This Row],[FECHA RETIRO]]))/30,"")</f>
        <v>-3.2</v>
      </c>
    </row>
    <row r="2853" spans="1:66" x14ac:dyDescent="0.35">
      <c r="A2853" s="34">
        <v>1067034850</v>
      </c>
      <c r="B2853" s="22" t="s">
        <v>15646</v>
      </c>
      <c r="C2853" s="23">
        <v>44531</v>
      </c>
      <c r="D2853" s="23" t="s">
        <v>188</v>
      </c>
      <c r="E2853" s="23" t="s">
        <v>111</v>
      </c>
      <c r="F2853" s="23" t="s">
        <v>70</v>
      </c>
      <c r="G2853" s="24"/>
      <c r="H2853" s="24">
        <v>24110199377</v>
      </c>
      <c r="I2853" s="24" t="s">
        <v>95</v>
      </c>
      <c r="J2853" s="24">
        <f>DATEDIF(Tabla1[[#This Row],[FECHA DE NACIMIENTO]],Tabla1[[#This Row],[FECHA ACTUAL]],"Y")</f>
        <v>31</v>
      </c>
      <c r="K2853" s="24" t="s">
        <v>96</v>
      </c>
      <c r="L2853" s="24" t="s">
        <v>112</v>
      </c>
      <c r="M2853" s="24">
        <v>2</v>
      </c>
      <c r="N2853" s="24">
        <v>2</v>
      </c>
      <c r="O2853" s="24">
        <v>2</v>
      </c>
      <c r="P2853" s="24" t="s">
        <v>101</v>
      </c>
      <c r="Q2853" s="23">
        <v>33615</v>
      </c>
      <c r="R2853" s="24" t="s">
        <v>15647</v>
      </c>
      <c r="S2853" s="25">
        <v>45119</v>
      </c>
      <c r="T2853" s="24"/>
      <c r="U2853" s="24">
        <v>3143549975</v>
      </c>
      <c r="V2853" s="33" t="s">
        <v>15648</v>
      </c>
      <c r="W2853" s="24" t="s">
        <v>15649</v>
      </c>
      <c r="X2853" s="24" t="s">
        <v>730</v>
      </c>
      <c r="Y2853" s="24" t="s">
        <v>7605</v>
      </c>
      <c r="Z2853" s="24" t="s">
        <v>162</v>
      </c>
      <c r="AA2853" s="24">
        <v>3012389394</v>
      </c>
      <c r="AB2853" s="24"/>
      <c r="AC2853" s="24"/>
      <c r="AD2853" s="24" t="e">
        <v>#REF!</v>
      </c>
      <c r="AE2853" s="26" t="s">
        <v>151</v>
      </c>
      <c r="AF2853" s="26"/>
      <c r="AG2853" s="26"/>
      <c r="AH2853" s="27" t="s">
        <v>10575</v>
      </c>
      <c r="AI2853" s="27" t="s">
        <v>398</v>
      </c>
      <c r="AJ2853" s="27" t="s">
        <v>9317</v>
      </c>
      <c r="AK2853" s="24" t="s">
        <v>121</v>
      </c>
      <c r="AL2853" s="24" t="s">
        <v>7086</v>
      </c>
      <c r="AM2853" s="23">
        <v>44531</v>
      </c>
      <c r="AN2853" s="28">
        <v>908526</v>
      </c>
      <c r="AO2853" s="28">
        <v>106454</v>
      </c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  <c r="BD2853" s="24"/>
      <c r="BE2853" s="24"/>
      <c r="BF2853" s="23"/>
      <c r="BG2853" s="23"/>
      <c r="BH2853" s="23">
        <v>44533</v>
      </c>
      <c r="BI2853" s="26" t="s">
        <v>10014</v>
      </c>
      <c r="BJ2853" s="26" t="s">
        <v>14134</v>
      </c>
      <c r="BK2853" s="29">
        <v>0</v>
      </c>
      <c r="BL2853" s="24" t="s">
        <v>129</v>
      </c>
      <c r="BM2853" s="22" t="str">
        <f ca="1">+IF(Tabla1[[#This Row],[FECHA INGRESO]]&gt;=44986,IF((TODAY()-Tabla1[[#This Row],[FECHA INGRESO]])&gt;=50,"ALERTA","TODAVÍA FALTA"),"N/A")</f>
        <v>N/A</v>
      </c>
      <c r="BN2853" s="7">
        <f>IFERROR((_xlfn.DAYS(Tabla1[[#This Row],[FECHA INGRESO]],Tabla1[[#This Row],[FECHA RETIRO]]))/30,"")</f>
        <v>-6.6666666666666666E-2</v>
      </c>
    </row>
    <row r="2854" spans="1:66" x14ac:dyDescent="0.35">
      <c r="A2854" s="34">
        <v>1006873870</v>
      </c>
      <c r="B2854" s="22" t="s">
        <v>15650</v>
      </c>
      <c r="C2854" s="23">
        <v>44531</v>
      </c>
      <c r="D2854" s="23" t="s">
        <v>266</v>
      </c>
      <c r="E2854" s="23" t="s">
        <v>69</v>
      </c>
      <c r="F2854" s="23" t="s">
        <v>70</v>
      </c>
      <c r="G2854" s="24"/>
      <c r="H2854" s="24">
        <v>24110161295</v>
      </c>
      <c r="I2854" s="24" t="s">
        <v>72</v>
      </c>
      <c r="J2854" s="24">
        <f>DATEDIF(Tabla1[[#This Row],[FECHA DE NACIMIENTO]],Tabla1[[#This Row],[FECHA ACTUAL]],"Y")</f>
        <v>20</v>
      </c>
      <c r="K2854" s="24" t="s">
        <v>73</v>
      </c>
      <c r="L2854" s="24" t="s">
        <v>112</v>
      </c>
      <c r="M2854" s="24">
        <v>0</v>
      </c>
      <c r="N2854" s="24">
        <v>0</v>
      </c>
      <c r="O2854" s="24">
        <v>3</v>
      </c>
      <c r="P2854" s="24" t="s">
        <v>101</v>
      </c>
      <c r="Q2854" s="23">
        <v>37502</v>
      </c>
      <c r="R2854" s="24" t="s">
        <v>76</v>
      </c>
      <c r="S2854" s="25">
        <v>45119</v>
      </c>
      <c r="T2854" s="24"/>
      <c r="U2854" s="24">
        <v>3223360995</v>
      </c>
      <c r="V2854" s="33" t="s">
        <v>15651</v>
      </c>
      <c r="W2854" s="24" t="s">
        <v>15652</v>
      </c>
      <c r="X2854" s="24" t="s">
        <v>730</v>
      </c>
      <c r="Y2854" s="24" t="s">
        <v>15653</v>
      </c>
      <c r="Z2854" s="24" t="s">
        <v>117</v>
      </c>
      <c r="AA2854" s="24">
        <v>3246831105</v>
      </c>
      <c r="AB2854" s="24"/>
      <c r="AC2854" s="24"/>
      <c r="AD2854" s="24" t="e">
        <v>#REF!</v>
      </c>
      <c r="AE2854" s="26" t="s">
        <v>183</v>
      </c>
      <c r="AF2854" s="26"/>
      <c r="AG2854" s="26"/>
      <c r="AH2854" s="27" t="s">
        <v>3042</v>
      </c>
      <c r="AI2854" s="27" t="s">
        <v>9232</v>
      </c>
      <c r="AJ2854" s="27" t="s">
        <v>9317</v>
      </c>
      <c r="AK2854" s="24" t="s">
        <v>121</v>
      </c>
      <c r="AL2854" s="24" t="s">
        <v>7086</v>
      </c>
      <c r="AM2854" s="23">
        <v>44531</v>
      </c>
      <c r="AN2854" s="28">
        <v>1000000</v>
      </c>
      <c r="AO2854" s="28">
        <v>117172</v>
      </c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>
        <v>0</v>
      </c>
      <c r="BE2854" s="24">
        <v>0</v>
      </c>
      <c r="BF2854" s="23"/>
      <c r="BG2854" s="23"/>
      <c r="BH2854" s="23">
        <v>44590</v>
      </c>
      <c r="BI2854" s="26" t="s">
        <v>466</v>
      </c>
      <c r="BJ2854" s="26" t="s">
        <v>941</v>
      </c>
      <c r="BK2854" s="29">
        <v>0</v>
      </c>
      <c r="BL2854" s="24" t="s">
        <v>129</v>
      </c>
      <c r="BM2854" s="22" t="str">
        <f ca="1">+IF(Tabla1[[#This Row],[FECHA INGRESO]]&gt;=44986,IF((TODAY()-Tabla1[[#This Row],[FECHA INGRESO]])&gt;=50,"ALERTA","TODAVÍA FALTA"),"N/A")</f>
        <v>N/A</v>
      </c>
      <c r="BN2854" s="7">
        <f>IFERROR((_xlfn.DAYS(Tabla1[[#This Row],[FECHA INGRESO]],Tabla1[[#This Row],[FECHA RETIRO]]))/30,"")</f>
        <v>-1.9666666666666666</v>
      </c>
    </row>
    <row r="2855" spans="1:66" x14ac:dyDescent="0.35">
      <c r="A2855" s="34">
        <v>55201186</v>
      </c>
      <c r="B2855" s="22" t="s">
        <v>15654</v>
      </c>
      <c r="C2855" s="23">
        <v>44531</v>
      </c>
      <c r="D2855" s="23" t="s">
        <v>188</v>
      </c>
      <c r="E2855" s="24" t="s">
        <v>94</v>
      </c>
      <c r="F2855" s="23" t="s">
        <v>70</v>
      </c>
      <c r="G2855" s="24"/>
      <c r="H2855" s="24">
        <v>24056891274</v>
      </c>
      <c r="I2855" s="24" t="s">
        <v>95</v>
      </c>
      <c r="J2855" s="24">
        <f>DATEDIF(Tabla1[[#This Row],[FECHA DE NACIMIENTO]],Tabla1[[#This Row],[FECHA ACTUAL]],"Y")</f>
        <v>41</v>
      </c>
      <c r="K2855" s="24" t="s">
        <v>73</v>
      </c>
      <c r="L2855" s="24" t="s">
        <v>112</v>
      </c>
      <c r="M2855" s="24">
        <v>0</v>
      </c>
      <c r="N2855" s="24">
        <v>0</v>
      </c>
      <c r="O2855" s="24">
        <v>2</v>
      </c>
      <c r="P2855" s="24" t="s">
        <v>101</v>
      </c>
      <c r="Q2855" s="23">
        <v>29837</v>
      </c>
      <c r="R2855" s="24" t="s">
        <v>9031</v>
      </c>
      <c r="S2855" s="25">
        <v>45119</v>
      </c>
      <c r="T2855" s="24"/>
      <c r="U2855" s="24">
        <v>3192195045</v>
      </c>
      <c r="V2855" s="33" t="s">
        <v>15655</v>
      </c>
      <c r="W2855" s="24" t="s">
        <v>15656</v>
      </c>
      <c r="X2855" s="24" t="s">
        <v>6326</v>
      </c>
      <c r="Y2855" s="24" t="s">
        <v>15657</v>
      </c>
      <c r="Z2855" s="24" t="s">
        <v>162</v>
      </c>
      <c r="AA2855" s="24">
        <v>3144797481</v>
      </c>
      <c r="AB2855" s="24"/>
      <c r="AC2855" s="24"/>
      <c r="AD2855" s="24" t="e">
        <v>#REF!</v>
      </c>
      <c r="AE2855" s="26" t="s">
        <v>151</v>
      </c>
      <c r="AF2855" s="26"/>
      <c r="AG2855" s="26"/>
      <c r="AH2855" s="27" t="s">
        <v>3042</v>
      </c>
      <c r="AI2855" s="27" t="s">
        <v>9232</v>
      </c>
      <c r="AJ2855" s="27" t="s">
        <v>9317</v>
      </c>
      <c r="AK2855" s="24" t="s">
        <v>121</v>
      </c>
      <c r="AL2855" s="24" t="s">
        <v>7086</v>
      </c>
      <c r="AM2855" s="23">
        <v>44531</v>
      </c>
      <c r="AN2855" s="28">
        <v>1000000</v>
      </c>
      <c r="AO2855" s="28">
        <v>117172</v>
      </c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  <c r="BD2855" s="24">
        <v>0</v>
      </c>
      <c r="BE2855" s="24">
        <v>0</v>
      </c>
      <c r="BF2855" s="23"/>
      <c r="BG2855" s="23"/>
      <c r="BH2855" s="23">
        <v>44592</v>
      </c>
      <c r="BI2855" s="26" t="s">
        <v>466</v>
      </c>
      <c r="BJ2855" s="26" t="s">
        <v>941</v>
      </c>
      <c r="BK2855" s="29">
        <v>0</v>
      </c>
      <c r="BL2855" s="24" t="s">
        <v>129</v>
      </c>
      <c r="BM2855" s="22" t="str">
        <f ca="1">+IF(Tabla1[[#This Row],[FECHA INGRESO]]&gt;=44986,IF((TODAY()-Tabla1[[#This Row],[FECHA INGRESO]])&gt;=50,"ALERTA","TODAVÍA FALTA"),"N/A")</f>
        <v>N/A</v>
      </c>
      <c r="BN2855" s="7">
        <f>IFERROR((_xlfn.DAYS(Tabla1[[#This Row],[FECHA INGRESO]],Tabla1[[#This Row],[FECHA RETIRO]]))/30,"")</f>
        <v>-2.0333333333333332</v>
      </c>
    </row>
    <row r="2856" spans="1:66" x14ac:dyDescent="0.35">
      <c r="A2856" s="21">
        <v>79862837</v>
      </c>
      <c r="B2856" s="22" t="s">
        <v>15658</v>
      </c>
      <c r="C2856" s="23">
        <v>44531</v>
      </c>
      <c r="D2856" s="23" t="s">
        <v>157</v>
      </c>
      <c r="E2856" s="23" t="s">
        <v>110</v>
      </c>
      <c r="F2856" s="23" t="s">
        <v>94</v>
      </c>
      <c r="G2856" s="24"/>
      <c r="H2856" s="24">
        <v>24110304542</v>
      </c>
      <c r="I2856" s="24" t="s">
        <v>72</v>
      </c>
      <c r="J2856" s="24">
        <f>DATEDIF(Tabla1[[#This Row],[FECHA DE NACIMIENTO]],Tabla1[[#This Row],[FECHA ACTUAL]],"Y")</f>
        <v>46</v>
      </c>
      <c r="K2856" s="24" t="s">
        <v>73</v>
      </c>
      <c r="L2856" s="24" t="s">
        <v>74</v>
      </c>
      <c r="M2856" s="24">
        <v>1</v>
      </c>
      <c r="N2856" s="24">
        <v>1</v>
      </c>
      <c r="O2856" s="24">
        <v>3</v>
      </c>
      <c r="P2856" s="24" t="s">
        <v>101</v>
      </c>
      <c r="Q2856" s="23">
        <v>28011</v>
      </c>
      <c r="R2856" s="24" t="s">
        <v>76</v>
      </c>
      <c r="S2856" s="25">
        <v>45119</v>
      </c>
      <c r="T2856" s="24"/>
      <c r="U2856" s="24">
        <v>3157525435</v>
      </c>
      <c r="V2856" s="33" t="s">
        <v>15659</v>
      </c>
      <c r="W2856" s="24" t="s">
        <v>15660</v>
      </c>
      <c r="X2856" s="24" t="s">
        <v>316</v>
      </c>
      <c r="Y2856" s="24" t="s">
        <v>15661</v>
      </c>
      <c r="Z2856" s="24" t="s">
        <v>82</v>
      </c>
      <c r="AA2856" s="24">
        <v>3157525435</v>
      </c>
      <c r="AB2856" s="24">
        <v>0</v>
      </c>
      <c r="AC2856" s="24">
        <v>0</v>
      </c>
      <c r="AD2856" s="24" t="e">
        <v>#REF!</v>
      </c>
      <c r="AE2856" s="26" t="s">
        <v>84</v>
      </c>
      <c r="AF2856" s="26"/>
      <c r="AG2856" s="26">
        <v>0</v>
      </c>
      <c r="AH2856" s="27" t="s">
        <v>213</v>
      </c>
      <c r="AI2856" s="27" t="s">
        <v>3338</v>
      </c>
      <c r="AJ2856" s="27" t="s">
        <v>15662</v>
      </c>
      <c r="AK2856" s="24" t="s">
        <v>121</v>
      </c>
      <c r="AL2856" s="24" t="s">
        <v>90</v>
      </c>
      <c r="AM2856" s="23">
        <v>44531</v>
      </c>
      <c r="AN2856" s="28">
        <v>3930504</v>
      </c>
      <c r="AO2856" s="28">
        <v>0</v>
      </c>
      <c r="AP2856" s="24">
        <v>0</v>
      </c>
      <c r="AQ2856" s="24">
        <v>0</v>
      </c>
      <c r="AR2856" s="24">
        <v>0</v>
      </c>
      <c r="AS2856" s="24">
        <v>0</v>
      </c>
      <c r="AT2856" s="24">
        <v>0</v>
      </c>
      <c r="AU2856" s="24">
        <v>0</v>
      </c>
      <c r="AV2856" s="24">
        <v>0</v>
      </c>
      <c r="AW2856" s="24">
        <v>0</v>
      </c>
      <c r="AX2856" s="24">
        <v>0</v>
      </c>
      <c r="AY2856" s="24">
        <v>0</v>
      </c>
      <c r="AZ2856" s="24">
        <v>0</v>
      </c>
      <c r="BA2856" s="24">
        <v>0</v>
      </c>
      <c r="BB2856" s="24">
        <v>0</v>
      </c>
      <c r="BC2856" s="24">
        <v>0</v>
      </c>
      <c r="BD2856" s="24">
        <v>0</v>
      </c>
      <c r="BE2856" s="24">
        <v>0</v>
      </c>
      <c r="BF2856" s="23"/>
      <c r="BG2856" s="23"/>
      <c r="BH2856" s="23">
        <v>44816</v>
      </c>
      <c r="BI2856" s="26" t="s">
        <v>10014</v>
      </c>
      <c r="BJ2856" s="26" t="s">
        <v>845</v>
      </c>
      <c r="BK2856" s="29">
        <v>0</v>
      </c>
      <c r="BL2856" s="24" t="s">
        <v>129</v>
      </c>
      <c r="BM2856" s="22" t="str">
        <f ca="1">+IF(Tabla1[[#This Row],[FECHA INGRESO]]&gt;=44986,IF((TODAY()-Tabla1[[#This Row],[FECHA INGRESO]])&gt;=50,"ALERTA","TODAVÍA FALTA"),"N/A")</f>
        <v>N/A</v>
      </c>
      <c r="BN2856" s="7">
        <f>IFERROR((_xlfn.DAYS(Tabla1[[#This Row],[FECHA INGRESO]],Tabla1[[#This Row],[FECHA RETIRO]]))/30,"")</f>
        <v>-9.5</v>
      </c>
    </row>
    <row r="2857" spans="1:66" x14ac:dyDescent="0.35">
      <c r="A2857" s="21">
        <v>1193550215</v>
      </c>
      <c r="B2857" s="22" t="s">
        <v>15663</v>
      </c>
      <c r="C2857" s="23">
        <v>44531</v>
      </c>
      <c r="D2857" s="23" t="s">
        <v>93</v>
      </c>
      <c r="E2857" s="23" t="s">
        <v>111</v>
      </c>
      <c r="F2857" s="23" t="s">
        <v>70</v>
      </c>
      <c r="G2857" s="24"/>
      <c r="H2857" s="24">
        <v>24110215248</v>
      </c>
      <c r="I2857" s="24" t="s">
        <v>95</v>
      </c>
      <c r="J2857" s="24">
        <f>DATEDIF(Tabla1[[#This Row],[FECHA DE NACIMIENTO]],Tabla1[[#This Row],[FECHA ACTUAL]],"Y")</f>
        <v>21</v>
      </c>
      <c r="K2857" s="24" t="s">
        <v>73</v>
      </c>
      <c r="L2857" s="24" t="s">
        <v>112</v>
      </c>
      <c r="M2857" s="24">
        <v>0</v>
      </c>
      <c r="N2857" s="24">
        <v>0</v>
      </c>
      <c r="O2857" s="24">
        <v>2</v>
      </c>
      <c r="P2857" s="24" t="s">
        <v>101</v>
      </c>
      <c r="Q2857" s="23">
        <v>37434</v>
      </c>
      <c r="R2857" s="24" t="s">
        <v>76</v>
      </c>
      <c r="S2857" s="25">
        <v>45119</v>
      </c>
      <c r="T2857" s="24"/>
      <c r="U2857" s="24">
        <v>3203668018</v>
      </c>
      <c r="V2857" s="33" t="s">
        <v>15664</v>
      </c>
      <c r="W2857" s="24" t="s">
        <v>15665</v>
      </c>
      <c r="X2857" s="24" t="s">
        <v>15666</v>
      </c>
      <c r="Y2857" s="24" t="s">
        <v>15667</v>
      </c>
      <c r="Z2857" s="24" t="s">
        <v>117</v>
      </c>
      <c r="AA2857" s="24">
        <v>3206086034</v>
      </c>
      <c r="AB2857" s="24">
        <v>0</v>
      </c>
      <c r="AC2857" s="24">
        <v>0</v>
      </c>
      <c r="AD2857" s="24" t="e">
        <v>#REF!</v>
      </c>
      <c r="AE2857" s="26" t="s">
        <v>183</v>
      </c>
      <c r="AF2857" s="26"/>
      <c r="AG2857" s="26" t="s">
        <v>15668</v>
      </c>
      <c r="AH2857" s="27" t="s">
        <v>184</v>
      </c>
      <c r="AI2857" s="27" t="s">
        <v>11667</v>
      </c>
      <c r="AJ2857" s="27" t="s">
        <v>6347</v>
      </c>
      <c r="AK2857" s="24" t="s">
        <v>121</v>
      </c>
      <c r="AL2857" s="24" t="s">
        <v>7086</v>
      </c>
      <c r="AM2857" s="23">
        <v>44531</v>
      </c>
      <c r="AN2857" s="28">
        <v>1000000</v>
      </c>
      <c r="AO2857" s="28">
        <v>117172</v>
      </c>
      <c r="AP2857" s="24">
        <v>0</v>
      </c>
      <c r="AQ2857" s="24">
        <v>0</v>
      </c>
      <c r="AR2857" s="24">
        <v>0</v>
      </c>
      <c r="AS2857" s="24">
        <v>0</v>
      </c>
      <c r="AT2857" s="24">
        <v>0</v>
      </c>
      <c r="AU2857" s="24">
        <v>0</v>
      </c>
      <c r="AV2857" s="24">
        <v>0</v>
      </c>
      <c r="AW2857" s="24">
        <v>0</v>
      </c>
      <c r="AX2857" s="24">
        <v>0</v>
      </c>
      <c r="AY2857" s="24">
        <v>0</v>
      </c>
      <c r="AZ2857" s="24">
        <v>0</v>
      </c>
      <c r="BA2857" s="24">
        <v>0</v>
      </c>
      <c r="BB2857" s="24">
        <v>0</v>
      </c>
      <c r="BC2857" s="24">
        <v>0</v>
      </c>
      <c r="BD2857" s="24">
        <v>0</v>
      </c>
      <c r="BE2857" s="24">
        <v>0</v>
      </c>
      <c r="BF2857" s="23"/>
      <c r="BG2857" s="23"/>
      <c r="BH2857" s="23">
        <v>44796</v>
      </c>
      <c r="BI2857" s="26" t="s">
        <v>466</v>
      </c>
      <c r="BJ2857" s="26" t="s">
        <v>1246</v>
      </c>
      <c r="BK2857" s="29">
        <v>0</v>
      </c>
      <c r="BL2857" s="24" t="s">
        <v>129</v>
      </c>
      <c r="BM2857" s="22" t="str">
        <f ca="1">+IF(Tabla1[[#This Row],[FECHA INGRESO]]&gt;=44986,IF((TODAY()-Tabla1[[#This Row],[FECHA INGRESO]])&gt;=50,"ALERTA","TODAVÍA FALTA"),"N/A")</f>
        <v>N/A</v>
      </c>
      <c r="BN2857" s="7">
        <f>IFERROR((_xlfn.DAYS(Tabla1[[#This Row],[FECHA INGRESO]],Tabla1[[#This Row],[FECHA RETIRO]]))/30,"")</f>
        <v>-8.8333333333333339</v>
      </c>
    </row>
    <row r="2858" spans="1:66" x14ac:dyDescent="0.35">
      <c r="A2858" s="34">
        <v>1010004135</v>
      </c>
      <c r="B2858" s="22" t="s">
        <v>15669</v>
      </c>
      <c r="C2858" s="23">
        <v>44531</v>
      </c>
      <c r="D2858" s="23" t="s">
        <v>93</v>
      </c>
      <c r="E2858" s="23" t="s">
        <v>111</v>
      </c>
      <c r="F2858" s="23" t="s">
        <v>70</v>
      </c>
      <c r="G2858" s="24"/>
      <c r="H2858" s="24">
        <v>24110226868</v>
      </c>
      <c r="I2858" s="24" t="s">
        <v>72</v>
      </c>
      <c r="J2858" s="24">
        <f>DATEDIF(Tabla1[[#This Row],[FECHA DE NACIMIENTO]],Tabla1[[#This Row],[FECHA ACTUAL]],"Y")</f>
        <v>22</v>
      </c>
      <c r="K2858" s="24" t="s">
        <v>73</v>
      </c>
      <c r="L2858" s="24" t="s">
        <v>112</v>
      </c>
      <c r="M2858" s="24">
        <v>1</v>
      </c>
      <c r="N2858" s="24">
        <v>1</v>
      </c>
      <c r="O2858" s="24">
        <v>1</v>
      </c>
      <c r="P2858" s="24" t="s">
        <v>101</v>
      </c>
      <c r="Q2858" s="23">
        <v>36760</v>
      </c>
      <c r="R2858" s="24" t="s">
        <v>76</v>
      </c>
      <c r="S2858" s="25">
        <v>45119</v>
      </c>
      <c r="T2858" s="24"/>
      <c r="U2858" s="24">
        <v>3219799330</v>
      </c>
      <c r="V2858" s="33" t="s">
        <v>15670</v>
      </c>
      <c r="W2858" s="24" t="s">
        <v>15671</v>
      </c>
      <c r="X2858" s="24" t="s">
        <v>12898</v>
      </c>
      <c r="Y2858" s="24" t="s">
        <v>15672</v>
      </c>
      <c r="Z2858" s="24" t="s">
        <v>117</v>
      </c>
      <c r="AA2858" s="24">
        <v>3124433716</v>
      </c>
      <c r="AB2858" s="24"/>
      <c r="AC2858" s="24"/>
      <c r="AD2858" s="24" t="e">
        <v>#REF!</v>
      </c>
      <c r="AE2858" s="26" t="s">
        <v>151</v>
      </c>
      <c r="AF2858" s="26"/>
      <c r="AG2858" s="26"/>
      <c r="AH2858" s="27" t="s">
        <v>184</v>
      </c>
      <c r="AI2858" s="27" t="s">
        <v>120</v>
      </c>
      <c r="AJ2858" s="27" t="s">
        <v>120</v>
      </c>
      <c r="AK2858" s="24" t="s">
        <v>121</v>
      </c>
      <c r="AL2858" s="24" t="s">
        <v>7086</v>
      </c>
      <c r="AM2858" s="23">
        <v>44532</v>
      </c>
      <c r="AN2858" s="28">
        <v>908526</v>
      </c>
      <c r="AO2858" s="28">
        <v>106454</v>
      </c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  <c r="BF2858" s="23"/>
      <c r="BG2858" s="23"/>
      <c r="BH2858" s="23">
        <v>44536</v>
      </c>
      <c r="BI2858" s="26" t="s">
        <v>466</v>
      </c>
      <c r="BJ2858" s="26" t="s">
        <v>941</v>
      </c>
      <c r="BK2858" s="29">
        <v>0</v>
      </c>
      <c r="BL2858" s="24" t="s">
        <v>129</v>
      </c>
      <c r="BM2858" s="22" t="str">
        <f ca="1">+IF(Tabla1[[#This Row],[FECHA INGRESO]]&gt;=44986,IF((TODAY()-Tabla1[[#This Row],[FECHA INGRESO]])&gt;=50,"ALERTA","TODAVÍA FALTA"),"N/A")</f>
        <v>N/A</v>
      </c>
      <c r="BN2858" s="7">
        <f>IFERROR((_xlfn.DAYS(Tabla1[[#This Row],[FECHA INGRESO]],Tabla1[[#This Row],[FECHA RETIRO]]))/30,"")</f>
        <v>-0.13333333333333333</v>
      </c>
    </row>
    <row r="2859" spans="1:66" x14ac:dyDescent="0.35">
      <c r="A2859" s="34">
        <v>1019048812</v>
      </c>
      <c r="B2859" s="22" t="s">
        <v>15673</v>
      </c>
      <c r="C2859" s="23">
        <v>44532</v>
      </c>
      <c r="D2859" s="23" t="s">
        <v>188</v>
      </c>
      <c r="E2859" s="23" t="s">
        <v>110</v>
      </c>
      <c r="F2859" s="23" t="s">
        <v>70</v>
      </c>
      <c r="G2859" s="24"/>
      <c r="H2859" s="24">
        <v>24110227544</v>
      </c>
      <c r="I2859" s="24" t="s">
        <v>95</v>
      </c>
      <c r="J2859" s="24">
        <f>DATEDIF(Tabla1[[#This Row],[FECHA DE NACIMIENTO]],Tabla1[[#This Row],[FECHA ACTUAL]],"Y")</f>
        <v>32</v>
      </c>
      <c r="K2859" s="24" t="s">
        <v>500</v>
      </c>
      <c r="L2859" s="24" t="s">
        <v>112</v>
      </c>
      <c r="M2859" s="24">
        <v>0</v>
      </c>
      <c r="N2859" s="24">
        <v>0</v>
      </c>
      <c r="O2859" s="24">
        <v>3</v>
      </c>
      <c r="P2859" s="24" t="s">
        <v>101</v>
      </c>
      <c r="Q2859" s="23">
        <v>33078</v>
      </c>
      <c r="R2859" s="24" t="s">
        <v>76</v>
      </c>
      <c r="S2859" s="25">
        <v>45119</v>
      </c>
      <c r="T2859" s="24"/>
      <c r="U2859" s="24">
        <v>3219580691</v>
      </c>
      <c r="V2859" s="33" t="s">
        <v>15674</v>
      </c>
      <c r="W2859" s="24" t="s">
        <v>15675</v>
      </c>
      <c r="X2859" s="24" t="s">
        <v>15676</v>
      </c>
      <c r="Y2859" s="24" t="s">
        <v>15677</v>
      </c>
      <c r="Z2859" s="24" t="s">
        <v>285</v>
      </c>
      <c r="AA2859" s="24">
        <v>3232322009</v>
      </c>
      <c r="AB2859" s="24"/>
      <c r="AC2859" s="24"/>
      <c r="AD2859" s="24" t="e">
        <v>#REF!</v>
      </c>
      <c r="AE2859" s="26" t="s">
        <v>194</v>
      </c>
      <c r="AF2859" s="26"/>
      <c r="AG2859" s="26"/>
      <c r="AH2859" s="27" t="s">
        <v>184</v>
      </c>
      <c r="AI2859" s="27" t="s">
        <v>5470</v>
      </c>
      <c r="AJ2859" s="27" t="s">
        <v>5470</v>
      </c>
      <c r="AK2859" s="24" t="s">
        <v>121</v>
      </c>
      <c r="AL2859" s="24" t="s">
        <v>7086</v>
      </c>
      <c r="AM2859" s="23">
        <v>44532</v>
      </c>
      <c r="AN2859" s="28">
        <v>908526</v>
      </c>
      <c r="AO2859" s="28">
        <v>106454</v>
      </c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>
        <v>0</v>
      </c>
      <c r="BE2859" s="24">
        <v>0</v>
      </c>
      <c r="BF2859" s="23"/>
      <c r="BG2859" s="23"/>
      <c r="BH2859" s="23">
        <v>44550</v>
      </c>
      <c r="BI2859" s="26" t="s">
        <v>466</v>
      </c>
      <c r="BJ2859" s="26" t="s">
        <v>941</v>
      </c>
      <c r="BK2859" s="29">
        <v>0</v>
      </c>
      <c r="BL2859" s="24" t="s">
        <v>129</v>
      </c>
      <c r="BM2859" s="22" t="str">
        <f ca="1">+IF(Tabla1[[#This Row],[FECHA INGRESO]]&gt;=44986,IF((TODAY()-Tabla1[[#This Row],[FECHA INGRESO]])&gt;=50,"ALERTA","TODAVÍA FALTA"),"N/A")</f>
        <v>N/A</v>
      </c>
      <c r="BN2859" s="7">
        <f>IFERROR((_xlfn.DAYS(Tabla1[[#This Row],[FECHA INGRESO]],Tabla1[[#This Row],[FECHA RETIRO]]))/30,"")</f>
        <v>-0.6</v>
      </c>
    </row>
    <row r="2860" spans="1:66" x14ac:dyDescent="0.35">
      <c r="A2860" s="34">
        <v>1000616866</v>
      </c>
      <c r="B2860" s="22" t="s">
        <v>15678</v>
      </c>
      <c r="C2860" s="23">
        <v>44533</v>
      </c>
      <c r="D2860" s="23" t="s">
        <v>93</v>
      </c>
      <c r="E2860" s="23" t="s">
        <v>111</v>
      </c>
      <c r="F2860" s="23" t="s">
        <v>70</v>
      </c>
      <c r="G2860" s="24"/>
      <c r="H2860" s="24">
        <v>24110260471</v>
      </c>
      <c r="I2860" s="24" t="s">
        <v>95</v>
      </c>
      <c r="J2860" s="24">
        <f>DATEDIF(Tabla1[[#This Row],[FECHA DE NACIMIENTO]],Tabla1[[#This Row],[FECHA ACTUAL]],"Y")</f>
        <v>21</v>
      </c>
      <c r="K2860" s="24" t="s">
        <v>96</v>
      </c>
      <c r="L2860" s="24" t="s">
        <v>112</v>
      </c>
      <c r="M2860" s="24">
        <v>0</v>
      </c>
      <c r="N2860" s="24">
        <v>0</v>
      </c>
      <c r="O2860" s="24">
        <v>2</v>
      </c>
      <c r="P2860" s="24" t="s">
        <v>101</v>
      </c>
      <c r="Q2860" s="23">
        <v>37090</v>
      </c>
      <c r="R2860" s="24" t="s">
        <v>76</v>
      </c>
      <c r="S2860" s="25">
        <v>45119</v>
      </c>
      <c r="T2860" s="24"/>
      <c r="U2860" s="24">
        <v>3134635285</v>
      </c>
      <c r="V2860" s="33" t="s">
        <v>15679</v>
      </c>
      <c r="W2860" s="24" t="s">
        <v>15680</v>
      </c>
      <c r="X2860" s="24" t="s">
        <v>15681</v>
      </c>
      <c r="Y2860" s="24" t="s">
        <v>15682</v>
      </c>
      <c r="Z2860" s="24" t="s">
        <v>3224</v>
      </c>
      <c r="AA2860" s="24">
        <v>3013053305</v>
      </c>
      <c r="AB2860" s="24">
        <v>0</v>
      </c>
      <c r="AC2860" s="24">
        <v>0</v>
      </c>
      <c r="AD2860" s="24" t="e">
        <v>#REF!</v>
      </c>
      <c r="AE2860" s="26" t="s">
        <v>183</v>
      </c>
      <c r="AF2860" s="26"/>
      <c r="AG2860" s="26" t="s">
        <v>75</v>
      </c>
      <c r="AH2860" s="27" t="s">
        <v>3042</v>
      </c>
      <c r="AI2860" s="27" t="s">
        <v>9232</v>
      </c>
      <c r="AJ2860" s="27" t="s">
        <v>9233</v>
      </c>
      <c r="AK2860" s="24" t="s">
        <v>121</v>
      </c>
      <c r="AL2860" s="24" t="s">
        <v>7086</v>
      </c>
      <c r="AM2860" s="23">
        <v>44533</v>
      </c>
      <c r="AN2860" s="28">
        <v>1000000</v>
      </c>
      <c r="AO2860" s="28">
        <v>117172</v>
      </c>
      <c r="AP2860" s="24">
        <v>0</v>
      </c>
      <c r="AQ2860" s="24">
        <v>0</v>
      </c>
      <c r="AR2860" s="24">
        <v>0</v>
      </c>
      <c r="AS2860" s="24">
        <v>0</v>
      </c>
      <c r="AT2860" s="24">
        <v>0</v>
      </c>
      <c r="AU2860" s="24">
        <v>0</v>
      </c>
      <c r="AV2860" s="24">
        <v>0</v>
      </c>
      <c r="AW2860" s="24">
        <v>0</v>
      </c>
      <c r="AX2860" s="24">
        <v>0</v>
      </c>
      <c r="AY2860" s="24">
        <v>0</v>
      </c>
      <c r="AZ2860" s="24">
        <v>0</v>
      </c>
      <c r="BA2860" s="24">
        <v>0</v>
      </c>
      <c r="BB2860" s="24">
        <v>0</v>
      </c>
      <c r="BC2860" s="24">
        <v>0</v>
      </c>
      <c r="BD2860" s="24">
        <v>0</v>
      </c>
      <c r="BE2860" s="24">
        <v>0</v>
      </c>
      <c r="BF2860" s="23"/>
      <c r="BG2860" s="23"/>
      <c r="BH2860" s="23">
        <v>44627</v>
      </c>
      <c r="BI2860" s="26" t="s">
        <v>466</v>
      </c>
      <c r="BJ2860" s="26" t="s">
        <v>15683</v>
      </c>
      <c r="BK2860" s="29">
        <v>0</v>
      </c>
      <c r="BL2860" s="24" t="s">
        <v>129</v>
      </c>
      <c r="BM2860" s="22" t="str">
        <f ca="1">+IF(Tabla1[[#This Row],[FECHA INGRESO]]&gt;=44986,IF((TODAY()-Tabla1[[#This Row],[FECHA INGRESO]])&gt;=50,"ALERTA","TODAVÍA FALTA"),"N/A")</f>
        <v>N/A</v>
      </c>
      <c r="BN2860" s="7">
        <f>IFERROR((_xlfn.DAYS(Tabla1[[#This Row],[FECHA INGRESO]],Tabla1[[#This Row],[FECHA RETIRO]]))/30,"")</f>
        <v>-3.1333333333333333</v>
      </c>
    </row>
    <row r="2861" spans="1:66" x14ac:dyDescent="0.35">
      <c r="A2861" s="34">
        <v>1015430786</v>
      </c>
      <c r="B2861" s="22" t="s">
        <v>15684</v>
      </c>
      <c r="C2861" s="23">
        <v>44536</v>
      </c>
      <c r="D2861" s="23" t="s">
        <v>157</v>
      </c>
      <c r="E2861" s="23" t="s">
        <v>111</v>
      </c>
      <c r="F2861" s="23" t="s">
        <v>70</v>
      </c>
      <c r="G2861" s="24"/>
      <c r="H2861" s="24">
        <v>24110311122</v>
      </c>
      <c r="I2861" s="24" t="s">
        <v>95</v>
      </c>
      <c r="J2861" s="24">
        <f>DATEDIF(Tabla1[[#This Row],[FECHA DE NACIMIENTO]],Tabla1[[#This Row],[FECHA ACTUAL]],"Y")</f>
        <v>31</v>
      </c>
      <c r="K2861" s="24" t="s">
        <v>1020</v>
      </c>
      <c r="L2861" s="24" t="s">
        <v>112</v>
      </c>
      <c r="M2861" s="24">
        <v>2</v>
      </c>
      <c r="N2861" s="24">
        <v>2</v>
      </c>
      <c r="O2861" s="24">
        <v>2</v>
      </c>
      <c r="P2861" s="24" t="s">
        <v>101</v>
      </c>
      <c r="Q2861" s="23">
        <v>33696</v>
      </c>
      <c r="R2861" s="24" t="s">
        <v>76</v>
      </c>
      <c r="S2861" s="25">
        <v>45119</v>
      </c>
      <c r="T2861" s="24"/>
      <c r="U2861" s="24">
        <v>3228594760</v>
      </c>
      <c r="V2861" s="33" t="s">
        <v>15685</v>
      </c>
      <c r="W2861" s="24" t="s">
        <v>15686</v>
      </c>
      <c r="X2861" s="24" t="s">
        <v>8181</v>
      </c>
      <c r="Y2861" s="24" t="s">
        <v>15687</v>
      </c>
      <c r="Z2861" s="24" t="s">
        <v>117</v>
      </c>
      <c r="AA2861" s="24">
        <v>3125536451</v>
      </c>
      <c r="AB2861" s="24"/>
      <c r="AC2861" s="24"/>
      <c r="AD2861" s="24" t="e">
        <v>#REF!</v>
      </c>
      <c r="AE2861" s="26" t="s">
        <v>151</v>
      </c>
      <c r="AF2861" s="26"/>
      <c r="AG2861" s="26"/>
      <c r="AH2861" s="27" t="s">
        <v>184</v>
      </c>
      <c r="AI2861" s="27" t="s">
        <v>120</v>
      </c>
      <c r="AJ2861" s="27" t="s">
        <v>120</v>
      </c>
      <c r="AK2861" s="24" t="s">
        <v>121</v>
      </c>
      <c r="AL2861" s="24" t="s">
        <v>7086</v>
      </c>
      <c r="AM2861" s="23">
        <v>44536</v>
      </c>
      <c r="AN2861" s="28">
        <v>908526</v>
      </c>
      <c r="AO2861" s="28">
        <v>106454</v>
      </c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3"/>
      <c r="BG2861" s="23"/>
      <c r="BH2861" s="23">
        <v>44539</v>
      </c>
      <c r="BI2861" s="26" t="s">
        <v>10014</v>
      </c>
      <c r="BJ2861" s="26" t="s">
        <v>14134</v>
      </c>
      <c r="BK2861" s="29">
        <v>0</v>
      </c>
      <c r="BL2861" s="24" t="s">
        <v>129</v>
      </c>
      <c r="BM2861" s="22" t="str">
        <f ca="1">+IF(Tabla1[[#This Row],[FECHA INGRESO]]&gt;=44986,IF((TODAY()-Tabla1[[#This Row],[FECHA INGRESO]])&gt;=50,"ALERTA","TODAVÍA FALTA"),"N/A")</f>
        <v>N/A</v>
      </c>
      <c r="BN2861" s="7">
        <f>IFERROR((_xlfn.DAYS(Tabla1[[#This Row],[FECHA INGRESO]],Tabla1[[#This Row],[FECHA RETIRO]]))/30,"")</f>
        <v>-0.1</v>
      </c>
    </row>
    <row r="2862" spans="1:66" x14ac:dyDescent="0.35">
      <c r="A2862" s="34">
        <v>1013594119</v>
      </c>
      <c r="B2862" s="22" t="s">
        <v>15688</v>
      </c>
      <c r="C2862" s="23">
        <v>44536</v>
      </c>
      <c r="D2862" s="23" t="s">
        <v>266</v>
      </c>
      <c r="E2862" s="24" t="s">
        <v>94</v>
      </c>
      <c r="F2862" s="23" t="s">
        <v>94</v>
      </c>
      <c r="G2862" s="24"/>
      <c r="H2862" s="24">
        <v>24110304179</v>
      </c>
      <c r="I2862" s="24" t="s">
        <v>72</v>
      </c>
      <c r="J2862" s="24">
        <f>DATEDIF(Tabla1[[#This Row],[FECHA DE NACIMIENTO]],Tabla1[[#This Row],[FECHA ACTUAL]],"Y")</f>
        <v>36</v>
      </c>
      <c r="K2862" s="24" t="s">
        <v>96</v>
      </c>
      <c r="L2862" s="24" t="s">
        <v>234</v>
      </c>
      <c r="M2862" s="24">
        <v>1</v>
      </c>
      <c r="N2862" s="24">
        <v>1</v>
      </c>
      <c r="O2862" s="24">
        <v>3</v>
      </c>
      <c r="P2862" s="24" t="s">
        <v>101</v>
      </c>
      <c r="Q2862" s="23">
        <v>31686</v>
      </c>
      <c r="R2862" s="24" t="s">
        <v>76</v>
      </c>
      <c r="S2862" s="25">
        <v>45119</v>
      </c>
      <c r="T2862" s="24"/>
      <c r="U2862" s="24">
        <v>3056452082</v>
      </c>
      <c r="V2862" s="33" t="s">
        <v>9679</v>
      </c>
      <c r="W2862" s="24" t="s">
        <v>15689</v>
      </c>
      <c r="X2862" s="24" t="s">
        <v>15690</v>
      </c>
      <c r="Y2862" s="24" t="s">
        <v>15691</v>
      </c>
      <c r="Z2862" s="24" t="s">
        <v>13095</v>
      </c>
      <c r="AA2862" s="24">
        <v>3506452082</v>
      </c>
      <c r="AB2862" s="24"/>
      <c r="AC2862" s="24"/>
      <c r="AD2862" s="24" t="e">
        <v>#REF!</v>
      </c>
      <c r="AE2862" s="26" t="s">
        <v>151</v>
      </c>
      <c r="AF2862" s="26"/>
      <c r="AG2862" s="26"/>
      <c r="AH2862" s="27" t="s">
        <v>184</v>
      </c>
      <c r="AI2862" s="27" t="s">
        <v>120</v>
      </c>
      <c r="AJ2862" s="27" t="s">
        <v>120</v>
      </c>
      <c r="AK2862" s="24" t="s">
        <v>121</v>
      </c>
      <c r="AL2862" s="24" t="s">
        <v>7086</v>
      </c>
      <c r="AM2862" s="23">
        <v>44536</v>
      </c>
      <c r="AN2862" s="28">
        <v>908526</v>
      </c>
      <c r="AO2862" s="28">
        <v>106454</v>
      </c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3"/>
      <c r="BG2862" s="23"/>
      <c r="BH2862" s="23">
        <v>44539</v>
      </c>
      <c r="BI2862" s="26" t="s">
        <v>10014</v>
      </c>
      <c r="BJ2862" s="26" t="s">
        <v>14134</v>
      </c>
      <c r="BK2862" s="29">
        <v>0</v>
      </c>
      <c r="BL2862" s="24" t="s">
        <v>129</v>
      </c>
      <c r="BM2862" s="22" t="str">
        <f ca="1">+IF(Tabla1[[#This Row],[FECHA INGRESO]]&gt;=44986,IF((TODAY()-Tabla1[[#This Row],[FECHA INGRESO]])&gt;=50,"ALERTA","TODAVÍA FALTA"),"N/A")</f>
        <v>N/A</v>
      </c>
      <c r="BN2862" s="7">
        <f>IFERROR((_xlfn.DAYS(Tabla1[[#This Row],[FECHA INGRESO]],Tabla1[[#This Row],[FECHA RETIRO]]))/30,"")</f>
        <v>-0.1</v>
      </c>
    </row>
    <row r="2863" spans="1:66" x14ac:dyDescent="0.35">
      <c r="A2863" s="34">
        <v>1152198789</v>
      </c>
      <c r="B2863" s="22" t="s">
        <v>15692</v>
      </c>
      <c r="C2863" s="23">
        <v>44536</v>
      </c>
      <c r="D2863" s="23" t="s">
        <v>582</v>
      </c>
      <c r="E2863" s="23" t="s">
        <v>69</v>
      </c>
      <c r="F2863" s="23" t="s">
        <v>70</v>
      </c>
      <c r="G2863" s="24"/>
      <c r="H2863" s="24">
        <v>24110327374</v>
      </c>
      <c r="I2863" s="24" t="s">
        <v>72</v>
      </c>
      <c r="J2863" s="24">
        <f>DATEDIF(Tabla1[[#This Row],[FECHA DE NACIMIENTO]],Tabla1[[#This Row],[FECHA ACTUAL]],"Y")</f>
        <v>30</v>
      </c>
      <c r="K2863" s="24" t="s">
        <v>96</v>
      </c>
      <c r="L2863" s="24" t="s">
        <v>112</v>
      </c>
      <c r="M2863" s="24">
        <v>0</v>
      </c>
      <c r="N2863" s="24">
        <v>0</v>
      </c>
      <c r="O2863" s="24">
        <v>4</v>
      </c>
      <c r="P2863" s="24" t="s">
        <v>101</v>
      </c>
      <c r="Q2863" s="23">
        <v>33927</v>
      </c>
      <c r="R2863" s="24" t="s">
        <v>830</v>
      </c>
      <c r="S2863" s="25">
        <v>45119</v>
      </c>
      <c r="T2863" s="24"/>
      <c r="U2863" s="24">
        <v>3128974118</v>
      </c>
      <c r="V2863" s="33" t="s">
        <v>15693</v>
      </c>
      <c r="W2863" s="24" t="s">
        <v>15694</v>
      </c>
      <c r="X2863" s="24" t="s">
        <v>15695</v>
      </c>
      <c r="Y2863" s="24"/>
      <c r="Z2863" s="24"/>
      <c r="AA2863" s="24"/>
      <c r="AB2863" s="24"/>
      <c r="AC2863" s="24"/>
      <c r="AD2863" s="24" t="e">
        <v>#REF!</v>
      </c>
      <c r="AE2863" s="26" t="s">
        <v>84</v>
      </c>
      <c r="AF2863" s="26" t="s">
        <v>4149</v>
      </c>
      <c r="AG2863" s="26"/>
      <c r="AH2863" s="27" t="s">
        <v>184</v>
      </c>
      <c r="AI2863" s="27" t="s">
        <v>515</v>
      </c>
      <c r="AJ2863" s="27" t="s">
        <v>515</v>
      </c>
      <c r="AK2863" s="24" t="s">
        <v>121</v>
      </c>
      <c r="AL2863" s="24" t="s">
        <v>7086</v>
      </c>
      <c r="AM2863" s="23">
        <v>44536</v>
      </c>
      <c r="AN2863" s="28">
        <v>908526</v>
      </c>
      <c r="AO2863" s="28">
        <v>106454</v>
      </c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>
        <v>0</v>
      </c>
      <c r="BE2863" s="24">
        <v>0</v>
      </c>
      <c r="BF2863" s="23"/>
      <c r="BG2863" s="23"/>
      <c r="BH2863" s="23">
        <v>44545</v>
      </c>
      <c r="BI2863" s="26" t="s">
        <v>466</v>
      </c>
      <c r="BJ2863" s="26" t="s">
        <v>941</v>
      </c>
      <c r="BK2863" s="29">
        <v>0</v>
      </c>
      <c r="BL2863" s="24" t="s">
        <v>129</v>
      </c>
      <c r="BM2863" s="22" t="str">
        <f ca="1">+IF(Tabla1[[#This Row],[FECHA INGRESO]]&gt;=44986,IF((TODAY()-Tabla1[[#This Row],[FECHA INGRESO]])&gt;=50,"ALERTA","TODAVÍA FALTA"),"N/A")</f>
        <v>N/A</v>
      </c>
      <c r="BN2863" s="7">
        <f>IFERROR((_xlfn.DAYS(Tabla1[[#This Row],[FECHA INGRESO]],Tabla1[[#This Row],[FECHA RETIRO]]))/30,"")</f>
        <v>-0.3</v>
      </c>
    </row>
    <row r="2864" spans="1:66" x14ac:dyDescent="0.35">
      <c r="A2864" s="21">
        <v>1106364768</v>
      </c>
      <c r="B2864" s="22" t="s">
        <v>15696</v>
      </c>
      <c r="C2864" s="23">
        <v>44536</v>
      </c>
      <c r="D2864" s="23" t="s">
        <v>131</v>
      </c>
      <c r="E2864" s="23" t="s">
        <v>69</v>
      </c>
      <c r="F2864" s="23" t="s">
        <v>70</v>
      </c>
      <c r="G2864" s="24"/>
      <c r="H2864" s="24">
        <v>24110305507</v>
      </c>
      <c r="I2864" s="24" t="s">
        <v>95</v>
      </c>
      <c r="J2864" s="24">
        <f>DATEDIF(Tabla1[[#This Row],[FECHA DE NACIMIENTO]],Tabla1[[#This Row],[FECHA ACTUAL]],"Y")</f>
        <v>25</v>
      </c>
      <c r="K2864" s="24" t="s">
        <v>96</v>
      </c>
      <c r="L2864" s="24" t="s">
        <v>112</v>
      </c>
      <c r="M2864" s="24">
        <v>0</v>
      </c>
      <c r="N2864" s="24">
        <v>0</v>
      </c>
      <c r="O2864" s="24">
        <v>2</v>
      </c>
      <c r="P2864" s="24" t="s">
        <v>101</v>
      </c>
      <c r="Q2864" s="23">
        <v>35684</v>
      </c>
      <c r="R2864" s="24" t="s">
        <v>15697</v>
      </c>
      <c r="S2864" s="25">
        <v>45119</v>
      </c>
      <c r="T2864" s="24"/>
      <c r="U2864" s="24">
        <v>3138727525</v>
      </c>
      <c r="V2864" s="33" t="s">
        <v>15698</v>
      </c>
      <c r="W2864" s="24" t="s">
        <v>15699</v>
      </c>
      <c r="X2864" s="24" t="s">
        <v>4048</v>
      </c>
      <c r="Y2864" s="24" t="s">
        <v>15700</v>
      </c>
      <c r="Z2864" s="24" t="s">
        <v>117</v>
      </c>
      <c r="AA2864" s="24">
        <v>3123165291</v>
      </c>
      <c r="AB2864" s="24"/>
      <c r="AC2864" s="24"/>
      <c r="AD2864" s="24" t="e">
        <v>#REF!</v>
      </c>
      <c r="AE2864" s="26" t="s">
        <v>183</v>
      </c>
      <c r="AF2864" s="26"/>
      <c r="AG2864" s="26"/>
      <c r="AH2864" s="27" t="s">
        <v>184</v>
      </c>
      <c r="AI2864" s="27" t="s">
        <v>120</v>
      </c>
      <c r="AJ2864" s="27" t="s">
        <v>120</v>
      </c>
      <c r="AK2864" s="24" t="s">
        <v>121</v>
      </c>
      <c r="AL2864" s="24" t="s">
        <v>7086</v>
      </c>
      <c r="AM2864" s="23">
        <v>44536</v>
      </c>
      <c r="AN2864" s="28">
        <v>908526</v>
      </c>
      <c r="AO2864" s="28">
        <v>106454</v>
      </c>
      <c r="AP2864" s="24" t="s">
        <v>15701</v>
      </c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>
        <v>0</v>
      </c>
      <c r="BE2864" s="24">
        <v>0</v>
      </c>
      <c r="BF2864" s="23"/>
      <c r="BG2864" s="23"/>
      <c r="BH2864" s="23">
        <v>44557</v>
      </c>
      <c r="BI2864" s="26" t="s">
        <v>466</v>
      </c>
      <c r="BJ2864" s="26" t="s">
        <v>941</v>
      </c>
      <c r="BK2864" s="29">
        <v>0</v>
      </c>
      <c r="BL2864" s="24" t="s">
        <v>129</v>
      </c>
      <c r="BM2864" s="22" t="str">
        <f ca="1">+IF(Tabla1[[#This Row],[FECHA INGRESO]]&gt;=44986,IF((TODAY()-Tabla1[[#This Row],[FECHA INGRESO]])&gt;=50,"ALERTA","TODAVÍA FALTA"),"N/A")</f>
        <v>N/A</v>
      </c>
      <c r="BN2864" s="7">
        <f>IFERROR((_xlfn.DAYS(Tabla1[[#This Row],[FECHA INGRESO]],Tabla1[[#This Row],[FECHA RETIRO]]))/30,"")</f>
        <v>-0.7</v>
      </c>
    </row>
    <row r="2865" spans="1:66" x14ac:dyDescent="0.35">
      <c r="A2865" s="34">
        <v>1000227668</v>
      </c>
      <c r="B2865" s="22" t="s">
        <v>15702</v>
      </c>
      <c r="C2865" s="23">
        <v>44536</v>
      </c>
      <c r="D2865" s="23" t="s">
        <v>266</v>
      </c>
      <c r="E2865" s="23" t="s">
        <v>111</v>
      </c>
      <c r="F2865" s="23" t="s">
        <v>70</v>
      </c>
      <c r="G2865" s="24"/>
      <c r="H2865" s="24">
        <v>24110301598</v>
      </c>
      <c r="I2865" s="24" t="s">
        <v>95</v>
      </c>
      <c r="J2865" s="24">
        <f>DATEDIF(Tabla1[[#This Row],[FECHA DE NACIMIENTO]],Tabla1[[#This Row],[FECHA ACTUAL]],"Y")</f>
        <v>21</v>
      </c>
      <c r="K2865" s="24" t="s">
        <v>73</v>
      </c>
      <c r="L2865" s="24" t="s">
        <v>112</v>
      </c>
      <c r="M2865" s="24">
        <v>0</v>
      </c>
      <c r="N2865" s="24">
        <v>0</v>
      </c>
      <c r="O2865" s="24">
        <v>2</v>
      </c>
      <c r="P2865" s="24" t="s">
        <v>101</v>
      </c>
      <c r="Q2865" s="23">
        <v>37271</v>
      </c>
      <c r="R2865" s="24" t="s">
        <v>76</v>
      </c>
      <c r="S2865" s="25">
        <v>45119</v>
      </c>
      <c r="T2865" s="24"/>
      <c r="U2865" s="24">
        <v>3014617244</v>
      </c>
      <c r="V2865" s="33" t="s">
        <v>15703</v>
      </c>
      <c r="W2865" s="24" t="s">
        <v>15704</v>
      </c>
      <c r="X2865" s="24" t="s">
        <v>15705</v>
      </c>
      <c r="Y2865" s="24" t="s">
        <v>15706</v>
      </c>
      <c r="Z2865" s="24" t="s">
        <v>117</v>
      </c>
      <c r="AA2865" s="24">
        <v>3112556328</v>
      </c>
      <c r="AB2865" s="24"/>
      <c r="AC2865" s="24"/>
      <c r="AD2865" s="24" t="e">
        <v>#REF!</v>
      </c>
      <c r="AE2865" s="26" t="s">
        <v>194</v>
      </c>
      <c r="AF2865" s="26"/>
      <c r="AG2865" s="26"/>
      <c r="AH2865" s="27" t="s">
        <v>184</v>
      </c>
      <c r="AI2865" s="27" t="s">
        <v>120</v>
      </c>
      <c r="AJ2865" s="27" t="s">
        <v>120</v>
      </c>
      <c r="AK2865" s="24" t="s">
        <v>121</v>
      </c>
      <c r="AL2865" s="24" t="s">
        <v>7086</v>
      </c>
      <c r="AM2865" s="23">
        <v>44536</v>
      </c>
      <c r="AN2865" s="28">
        <v>908526</v>
      </c>
      <c r="AO2865" s="28">
        <v>106454</v>
      </c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>
        <v>0</v>
      </c>
      <c r="BE2865" s="24">
        <v>0</v>
      </c>
      <c r="BF2865" s="23"/>
      <c r="BG2865" s="23"/>
      <c r="BH2865" s="23">
        <v>44557</v>
      </c>
      <c r="BI2865" s="26" t="s">
        <v>466</v>
      </c>
      <c r="BJ2865" s="26" t="s">
        <v>941</v>
      </c>
      <c r="BK2865" s="29">
        <v>0</v>
      </c>
      <c r="BL2865" s="24" t="s">
        <v>129</v>
      </c>
      <c r="BM2865" s="22" t="str">
        <f ca="1">+IF(Tabla1[[#This Row],[FECHA INGRESO]]&gt;=44986,IF((TODAY()-Tabla1[[#This Row],[FECHA INGRESO]])&gt;=50,"ALERTA","TODAVÍA FALTA"),"N/A")</f>
        <v>N/A</v>
      </c>
      <c r="BN2865" s="7">
        <f>IFERROR((_xlfn.DAYS(Tabla1[[#This Row],[FECHA INGRESO]],Tabla1[[#This Row],[FECHA RETIRO]]))/30,"")</f>
        <v>-0.7</v>
      </c>
    </row>
    <row r="2866" spans="1:66" x14ac:dyDescent="0.35">
      <c r="A2866" s="34">
        <v>1000586991</v>
      </c>
      <c r="B2866" s="22" t="s">
        <v>15707</v>
      </c>
      <c r="C2866" s="23">
        <v>44536</v>
      </c>
      <c r="D2866" s="23" t="s">
        <v>93</v>
      </c>
      <c r="E2866" s="24" t="s">
        <v>94</v>
      </c>
      <c r="F2866" s="23" t="s">
        <v>70</v>
      </c>
      <c r="G2866" s="24"/>
      <c r="H2866" s="24">
        <v>24110309509</v>
      </c>
      <c r="I2866" s="24" t="s">
        <v>95</v>
      </c>
      <c r="J2866" s="24">
        <f>DATEDIF(Tabla1[[#This Row],[FECHA DE NACIMIENTO]],Tabla1[[#This Row],[FECHA ACTUAL]],"Y")</f>
        <v>22</v>
      </c>
      <c r="K2866" s="24" t="s">
        <v>96</v>
      </c>
      <c r="L2866" s="24" t="s">
        <v>112</v>
      </c>
      <c r="M2866" s="24">
        <v>0</v>
      </c>
      <c r="N2866" s="24">
        <v>0</v>
      </c>
      <c r="O2866" s="24">
        <v>2</v>
      </c>
      <c r="P2866" s="24" t="s">
        <v>101</v>
      </c>
      <c r="Q2866" s="23">
        <v>36861</v>
      </c>
      <c r="R2866" s="24" t="s">
        <v>76</v>
      </c>
      <c r="S2866" s="25">
        <v>45119</v>
      </c>
      <c r="T2866" s="24"/>
      <c r="U2866" s="24">
        <v>3103406821</v>
      </c>
      <c r="V2866" s="33" t="s">
        <v>15708</v>
      </c>
      <c r="W2866" s="24" t="s">
        <v>15709</v>
      </c>
      <c r="X2866" s="24" t="s">
        <v>1768</v>
      </c>
      <c r="Y2866" s="24" t="s">
        <v>15710</v>
      </c>
      <c r="Z2866" s="24" t="s">
        <v>117</v>
      </c>
      <c r="AA2866" s="24">
        <v>3202280821</v>
      </c>
      <c r="AB2866" s="24"/>
      <c r="AC2866" s="24"/>
      <c r="AD2866" s="24" t="e">
        <v>#REF!</v>
      </c>
      <c r="AE2866" s="26" t="s">
        <v>151</v>
      </c>
      <c r="AF2866" s="26"/>
      <c r="AG2866" s="26"/>
      <c r="AH2866" s="27" t="s">
        <v>184</v>
      </c>
      <c r="AI2866" s="27" t="s">
        <v>487</v>
      </c>
      <c r="AJ2866" s="27" t="s">
        <v>487</v>
      </c>
      <c r="AK2866" s="24" t="s">
        <v>121</v>
      </c>
      <c r="AL2866" s="24" t="s">
        <v>7086</v>
      </c>
      <c r="AM2866" s="23">
        <v>44536</v>
      </c>
      <c r="AN2866" s="28">
        <v>908526</v>
      </c>
      <c r="AO2866" s="28">
        <v>106454</v>
      </c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>
        <v>0</v>
      </c>
      <c r="BE2866" s="24">
        <v>0</v>
      </c>
      <c r="BF2866" s="23"/>
      <c r="BG2866" s="23"/>
      <c r="BH2866" s="23">
        <v>44560</v>
      </c>
      <c r="BI2866" s="26" t="s">
        <v>10014</v>
      </c>
      <c r="BJ2866" s="26" t="s">
        <v>14134</v>
      </c>
      <c r="BK2866" s="29">
        <v>0</v>
      </c>
      <c r="BL2866" s="24" t="s">
        <v>129</v>
      </c>
      <c r="BM2866" s="22" t="str">
        <f ca="1">+IF(Tabla1[[#This Row],[FECHA INGRESO]]&gt;=44986,IF((TODAY()-Tabla1[[#This Row],[FECHA INGRESO]])&gt;=50,"ALERTA","TODAVÍA FALTA"),"N/A")</f>
        <v>N/A</v>
      </c>
      <c r="BN2866" s="7">
        <f>IFERROR((_xlfn.DAYS(Tabla1[[#This Row],[FECHA INGRESO]],Tabla1[[#This Row],[FECHA RETIRO]]))/30,"")</f>
        <v>-0.8</v>
      </c>
    </row>
    <row r="2867" spans="1:66" x14ac:dyDescent="0.35">
      <c r="A2867" s="21">
        <v>1067600598</v>
      </c>
      <c r="B2867" s="22" t="s">
        <v>15711</v>
      </c>
      <c r="C2867" s="23">
        <v>44536</v>
      </c>
      <c r="D2867" s="23" t="s">
        <v>93</v>
      </c>
      <c r="E2867" s="23" t="s">
        <v>110</v>
      </c>
      <c r="F2867" s="23" t="s">
        <v>70</v>
      </c>
      <c r="G2867" s="24"/>
      <c r="H2867" s="24">
        <v>24110299804</v>
      </c>
      <c r="I2867" s="24" t="s">
        <v>95</v>
      </c>
      <c r="J2867" s="24">
        <f>DATEDIF(Tabla1[[#This Row],[FECHA DE NACIMIENTO]],Tabla1[[#This Row],[FECHA ACTUAL]],"Y")</f>
        <v>27</v>
      </c>
      <c r="K2867" s="24" t="s">
        <v>96</v>
      </c>
      <c r="L2867" s="24" t="s">
        <v>234</v>
      </c>
      <c r="M2867" s="24">
        <v>1</v>
      </c>
      <c r="N2867" s="24">
        <v>1</v>
      </c>
      <c r="O2867" s="24">
        <v>1</v>
      </c>
      <c r="P2867" s="24" t="s">
        <v>101</v>
      </c>
      <c r="Q2867" s="23">
        <v>35160</v>
      </c>
      <c r="R2867" s="24" t="s">
        <v>13969</v>
      </c>
      <c r="S2867" s="25">
        <v>45119</v>
      </c>
      <c r="T2867" s="24"/>
      <c r="U2867" s="24">
        <v>3013170776</v>
      </c>
      <c r="V2867" s="33" t="s">
        <v>15712</v>
      </c>
      <c r="W2867" s="24" t="s">
        <v>15713</v>
      </c>
      <c r="X2867" s="24" t="s">
        <v>15714</v>
      </c>
      <c r="Y2867" s="24" t="s">
        <v>15715</v>
      </c>
      <c r="Z2867" s="24" t="s">
        <v>82</v>
      </c>
      <c r="AA2867" s="24">
        <v>3022248765</v>
      </c>
      <c r="AB2867" s="24">
        <v>0</v>
      </c>
      <c r="AC2867" s="24">
        <v>0</v>
      </c>
      <c r="AD2867" s="24" t="e">
        <v>#REF!</v>
      </c>
      <c r="AE2867" s="26" t="s">
        <v>151</v>
      </c>
      <c r="AF2867" s="26"/>
      <c r="AG2867" s="26" t="s">
        <v>75</v>
      </c>
      <c r="AH2867" s="27" t="s">
        <v>184</v>
      </c>
      <c r="AI2867" s="27" t="s">
        <v>487</v>
      </c>
      <c r="AJ2867" s="27" t="s">
        <v>487</v>
      </c>
      <c r="AK2867" s="24" t="s">
        <v>121</v>
      </c>
      <c r="AL2867" s="24" t="s">
        <v>7086</v>
      </c>
      <c r="AM2867" s="23">
        <v>44536</v>
      </c>
      <c r="AN2867" s="28">
        <v>1000000</v>
      </c>
      <c r="AO2867" s="28">
        <v>117172</v>
      </c>
      <c r="AP2867" s="24">
        <v>0</v>
      </c>
      <c r="AQ2867" s="24">
        <v>0</v>
      </c>
      <c r="AR2867" s="24">
        <v>0</v>
      </c>
      <c r="AS2867" s="24">
        <v>0</v>
      </c>
      <c r="AT2867" s="24">
        <v>0</v>
      </c>
      <c r="AU2867" s="24">
        <v>0</v>
      </c>
      <c r="AV2867" s="24">
        <v>0</v>
      </c>
      <c r="AW2867" s="24">
        <v>0</v>
      </c>
      <c r="AX2867" s="24">
        <v>0</v>
      </c>
      <c r="AY2867" s="24">
        <v>0</v>
      </c>
      <c r="AZ2867" s="24">
        <v>0</v>
      </c>
      <c r="BA2867" s="24">
        <v>0</v>
      </c>
      <c r="BB2867" s="24">
        <v>0</v>
      </c>
      <c r="BC2867" s="24">
        <v>0</v>
      </c>
      <c r="BD2867" s="24">
        <v>0</v>
      </c>
      <c r="BE2867" s="24">
        <v>0</v>
      </c>
      <c r="BF2867" s="23"/>
      <c r="BG2867" s="23"/>
      <c r="BH2867" s="23">
        <v>44645</v>
      </c>
      <c r="BI2867" s="26" t="s">
        <v>466</v>
      </c>
      <c r="BJ2867" s="26" t="s">
        <v>6087</v>
      </c>
      <c r="BK2867" s="29">
        <v>0</v>
      </c>
      <c r="BL2867" s="24" t="s">
        <v>129</v>
      </c>
      <c r="BM2867" s="22" t="str">
        <f ca="1">+IF(Tabla1[[#This Row],[FECHA INGRESO]]&gt;=44986,IF((TODAY()-Tabla1[[#This Row],[FECHA INGRESO]])&gt;=50,"ALERTA","TODAVÍA FALTA"),"N/A")</f>
        <v>N/A</v>
      </c>
      <c r="BN2867" s="7">
        <f>IFERROR((_xlfn.DAYS(Tabla1[[#This Row],[FECHA INGRESO]],Tabla1[[#This Row],[FECHA RETIRO]]))/30,"")</f>
        <v>-3.6333333333333333</v>
      </c>
    </row>
    <row r="2868" spans="1:66" x14ac:dyDescent="0.35">
      <c r="A2868" s="21">
        <v>1026590996</v>
      </c>
      <c r="B2868" s="22" t="s">
        <v>15716</v>
      </c>
      <c r="C2868" s="23">
        <v>44536</v>
      </c>
      <c r="D2868" s="23" t="s">
        <v>188</v>
      </c>
      <c r="E2868" s="24" t="s">
        <v>94</v>
      </c>
      <c r="F2868" s="23" t="s">
        <v>70</v>
      </c>
      <c r="G2868" s="24"/>
      <c r="H2868" s="24">
        <v>24110306106</v>
      </c>
      <c r="I2868" s="24" t="s">
        <v>95</v>
      </c>
      <c r="J2868" s="24">
        <f>DATEDIF(Tabla1[[#This Row],[FECHA DE NACIMIENTO]],Tabla1[[#This Row],[FECHA ACTUAL]],"Y")</f>
        <v>26</v>
      </c>
      <c r="K2868" s="24" t="s">
        <v>73</v>
      </c>
      <c r="L2868" s="24" t="s">
        <v>112</v>
      </c>
      <c r="M2868" s="24">
        <v>0</v>
      </c>
      <c r="N2868" s="24">
        <v>0</v>
      </c>
      <c r="O2868" s="24">
        <v>3</v>
      </c>
      <c r="P2868" s="24" t="s">
        <v>101</v>
      </c>
      <c r="Q2868" s="23">
        <v>35575</v>
      </c>
      <c r="R2868" s="24" t="s">
        <v>76</v>
      </c>
      <c r="S2868" s="25">
        <v>45119</v>
      </c>
      <c r="T2868" s="24"/>
      <c r="U2868" s="24">
        <v>3178316054</v>
      </c>
      <c r="V2868" s="33" t="s">
        <v>15717</v>
      </c>
      <c r="W2868" s="24" t="s">
        <v>15718</v>
      </c>
      <c r="X2868" s="24" t="s">
        <v>15719</v>
      </c>
      <c r="Y2868" s="24" t="s">
        <v>15720</v>
      </c>
      <c r="Z2868" s="24" t="s">
        <v>117</v>
      </c>
      <c r="AA2868" s="24">
        <v>3134730635</v>
      </c>
      <c r="AB2868" s="24">
        <v>0</v>
      </c>
      <c r="AC2868" s="24">
        <v>0</v>
      </c>
      <c r="AD2868" s="24" t="e">
        <v>#REF!</v>
      </c>
      <c r="AE2868" s="26" t="s">
        <v>151</v>
      </c>
      <c r="AF2868" s="26"/>
      <c r="AG2868" s="26" t="s">
        <v>75</v>
      </c>
      <c r="AH2868" s="27" t="s">
        <v>184</v>
      </c>
      <c r="AI2868" s="27" t="s">
        <v>487</v>
      </c>
      <c r="AJ2868" s="27" t="s">
        <v>487</v>
      </c>
      <c r="AK2868" s="24" t="s">
        <v>121</v>
      </c>
      <c r="AL2868" s="24" t="s">
        <v>7086</v>
      </c>
      <c r="AM2868" s="23">
        <v>44536</v>
      </c>
      <c r="AN2868" s="28">
        <v>1000000</v>
      </c>
      <c r="AO2868" s="28">
        <v>117172</v>
      </c>
      <c r="AP2868" s="24" t="s">
        <v>15721</v>
      </c>
      <c r="AQ2868" s="24">
        <v>0</v>
      </c>
      <c r="AR2868" s="24">
        <v>0</v>
      </c>
      <c r="AS2868" s="24">
        <v>0</v>
      </c>
      <c r="AT2868" s="24">
        <v>0</v>
      </c>
      <c r="AU2868" s="24">
        <v>0</v>
      </c>
      <c r="AV2868" s="24">
        <v>0</v>
      </c>
      <c r="AW2868" s="24">
        <v>0</v>
      </c>
      <c r="AX2868" s="24">
        <v>0</v>
      </c>
      <c r="AY2868" s="24">
        <v>0</v>
      </c>
      <c r="AZ2868" s="24">
        <v>0</v>
      </c>
      <c r="BA2868" s="24">
        <v>0</v>
      </c>
      <c r="BB2868" s="24">
        <v>0</v>
      </c>
      <c r="BC2868" s="24">
        <v>0</v>
      </c>
      <c r="BD2868" s="24">
        <v>0</v>
      </c>
      <c r="BE2868" s="24">
        <v>0</v>
      </c>
      <c r="BF2868" s="23"/>
      <c r="BG2868" s="23"/>
      <c r="BH2868" s="23">
        <v>44742</v>
      </c>
      <c r="BI2868" s="26" t="s">
        <v>127</v>
      </c>
      <c r="BJ2868" s="26" t="s">
        <v>13797</v>
      </c>
      <c r="BK2868" s="29">
        <v>0</v>
      </c>
      <c r="BL2868" s="24" t="s">
        <v>129</v>
      </c>
      <c r="BM2868" s="22" t="str">
        <f ca="1">+IF(Tabla1[[#This Row],[FECHA INGRESO]]&gt;=44986,IF((TODAY()-Tabla1[[#This Row],[FECHA INGRESO]])&gt;=50,"ALERTA","TODAVÍA FALTA"),"N/A")</f>
        <v>N/A</v>
      </c>
      <c r="BN2868" s="7">
        <f>IFERROR((_xlfn.DAYS(Tabla1[[#This Row],[FECHA INGRESO]],Tabla1[[#This Row],[FECHA RETIRO]]))/30,"")</f>
        <v>-6.8666666666666663</v>
      </c>
    </row>
    <row r="2869" spans="1:66" x14ac:dyDescent="0.35">
      <c r="A2869" s="21">
        <v>1000833598</v>
      </c>
      <c r="B2869" s="22" t="s">
        <v>15722</v>
      </c>
      <c r="C2869" s="23">
        <v>44539</v>
      </c>
      <c r="D2869" s="23" t="s">
        <v>188</v>
      </c>
      <c r="E2869" s="23" t="s">
        <v>77</v>
      </c>
      <c r="F2869" s="23" t="s">
        <v>77</v>
      </c>
      <c r="G2869" s="24"/>
      <c r="H2869" s="24">
        <v>24110356947</v>
      </c>
      <c r="I2869" s="24" t="s">
        <v>95</v>
      </c>
      <c r="J2869" s="24">
        <f>DATEDIF(Tabla1[[#This Row],[FECHA DE NACIMIENTO]],Tabla1[[#This Row],[FECHA ACTUAL]],"Y")</f>
        <v>20</v>
      </c>
      <c r="K2869" s="24" t="s">
        <v>3119</v>
      </c>
      <c r="L2869" s="24" t="s">
        <v>112</v>
      </c>
      <c r="M2869" s="24">
        <v>0</v>
      </c>
      <c r="N2869" s="24">
        <v>0</v>
      </c>
      <c r="O2869" s="24">
        <v>4</v>
      </c>
      <c r="P2869" s="24" t="s">
        <v>101</v>
      </c>
      <c r="Q2869" s="23">
        <v>37616</v>
      </c>
      <c r="R2869" s="24" t="s">
        <v>76</v>
      </c>
      <c r="S2869" s="25">
        <v>45119</v>
      </c>
      <c r="T2869" s="24"/>
      <c r="U2869" s="24">
        <v>3007506548</v>
      </c>
      <c r="V2869" s="33" t="s">
        <v>15723</v>
      </c>
      <c r="W2869" s="24" t="s">
        <v>15724</v>
      </c>
      <c r="X2869" s="24" t="s">
        <v>15725</v>
      </c>
      <c r="Y2869" s="24" t="s">
        <v>15726</v>
      </c>
      <c r="Z2869" s="24" t="s">
        <v>117</v>
      </c>
      <c r="AA2869" s="24">
        <v>3158465350</v>
      </c>
      <c r="AB2869" s="24" t="s">
        <v>14379</v>
      </c>
      <c r="AC2869" s="24" t="s">
        <v>14379</v>
      </c>
      <c r="AD2869" s="24" t="e">
        <v>#REF!</v>
      </c>
      <c r="AE2869" s="26" t="s">
        <v>151</v>
      </c>
      <c r="AF2869" s="26"/>
      <c r="AG2869" s="26">
        <v>0</v>
      </c>
      <c r="AH2869" s="27" t="s">
        <v>867</v>
      </c>
      <c r="AI2869" s="27" t="s">
        <v>120</v>
      </c>
      <c r="AJ2869" s="27" t="s">
        <v>120</v>
      </c>
      <c r="AK2869" s="24" t="s">
        <v>121</v>
      </c>
      <c r="AL2869" s="24" t="s">
        <v>868</v>
      </c>
      <c r="AM2869" s="23">
        <v>44539</v>
      </c>
      <c r="AN2869" s="28">
        <v>1000000</v>
      </c>
      <c r="AO2869" s="28">
        <v>0</v>
      </c>
      <c r="AP2869" s="24" t="s">
        <v>15610</v>
      </c>
      <c r="AQ2869" s="24">
        <v>0</v>
      </c>
      <c r="AR2869" s="24">
        <v>0</v>
      </c>
      <c r="AS2869" s="24">
        <v>0</v>
      </c>
      <c r="AT2869" s="24">
        <v>0</v>
      </c>
      <c r="AU2869" s="24">
        <v>0</v>
      </c>
      <c r="AV2869" s="24">
        <v>0</v>
      </c>
      <c r="AW2869" s="24">
        <v>0</v>
      </c>
      <c r="AX2869" s="24">
        <v>0</v>
      </c>
      <c r="AY2869" s="24">
        <v>0</v>
      </c>
      <c r="AZ2869" s="24">
        <v>0</v>
      </c>
      <c r="BA2869" s="24">
        <v>0</v>
      </c>
      <c r="BB2869" s="24">
        <v>0</v>
      </c>
      <c r="BC2869" s="24">
        <v>0</v>
      </c>
      <c r="BD2869" s="24">
        <v>0</v>
      </c>
      <c r="BE2869" s="24">
        <v>0</v>
      </c>
      <c r="BF2869" s="23"/>
      <c r="BG2869" s="23"/>
      <c r="BH2869" s="23">
        <v>44928</v>
      </c>
      <c r="BI2869" s="26" t="s">
        <v>127</v>
      </c>
      <c r="BJ2869" s="26" t="s">
        <v>15727</v>
      </c>
      <c r="BK2869" s="29">
        <v>0</v>
      </c>
      <c r="BL2869" s="24" t="s">
        <v>129</v>
      </c>
      <c r="BM2869" s="22" t="str">
        <f ca="1">+IF(Tabla1[[#This Row],[FECHA INGRESO]]&gt;=44986,IF((TODAY()-Tabla1[[#This Row],[FECHA INGRESO]])&gt;=50,"ALERTA","TODAVÍA FALTA"),"N/A")</f>
        <v>N/A</v>
      </c>
      <c r="BN2869" s="7">
        <f>IFERROR((_xlfn.DAYS(Tabla1[[#This Row],[FECHA INGRESO]],Tabla1[[#This Row],[FECHA RETIRO]]))/30,"")</f>
        <v>-12.966666666666667</v>
      </c>
    </row>
    <row r="2870" spans="1:66" x14ac:dyDescent="0.35">
      <c r="A2870" s="39">
        <v>1019146553</v>
      </c>
      <c r="B2870" s="40" t="s">
        <v>15728</v>
      </c>
      <c r="C2870" s="23">
        <v>44543</v>
      </c>
      <c r="D2870" s="23" t="s">
        <v>188</v>
      </c>
      <c r="E2870" s="23" t="s">
        <v>110</v>
      </c>
      <c r="F2870" s="23" t="s">
        <v>70</v>
      </c>
      <c r="G2870" s="24"/>
      <c r="H2870" s="24">
        <v>24110438870</v>
      </c>
      <c r="I2870" s="24" t="s">
        <v>95</v>
      </c>
      <c r="J2870" s="24">
        <f>DATEDIF(Tabla1[[#This Row],[FECHA DE NACIMIENTO]],Tabla1[[#This Row],[FECHA ACTUAL]],"Y")</f>
        <v>24</v>
      </c>
      <c r="K2870" s="24" t="s">
        <v>73</v>
      </c>
      <c r="L2870" s="24" t="s">
        <v>112</v>
      </c>
      <c r="M2870" s="24">
        <v>0</v>
      </c>
      <c r="N2870" s="24">
        <v>0</v>
      </c>
      <c r="O2870" s="24">
        <v>2</v>
      </c>
      <c r="P2870" s="24" t="s">
        <v>101</v>
      </c>
      <c r="Q2870" s="23">
        <v>36204</v>
      </c>
      <c r="R2870" s="24" t="s">
        <v>76</v>
      </c>
      <c r="S2870" s="25">
        <v>45119</v>
      </c>
      <c r="T2870" s="24"/>
      <c r="U2870" s="24">
        <v>3192642148</v>
      </c>
      <c r="V2870" s="33" t="s">
        <v>8480</v>
      </c>
      <c r="W2870" s="24" t="s">
        <v>8481</v>
      </c>
      <c r="X2870" s="24" t="s">
        <v>15729</v>
      </c>
      <c r="Y2870" s="24" t="s">
        <v>15730</v>
      </c>
      <c r="Z2870" s="24" t="s">
        <v>285</v>
      </c>
      <c r="AA2870" s="24">
        <v>3165262609</v>
      </c>
      <c r="AB2870" s="24">
        <v>0</v>
      </c>
      <c r="AC2870" s="24">
        <v>0</v>
      </c>
      <c r="AD2870" s="24" t="e">
        <v>#REF!</v>
      </c>
      <c r="AE2870" s="26" t="s">
        <v>183</v>
      </c>
      <c r="AF2870" s="26"/>
      <c r="AG2870" s="26">
        <v>0</v>
      </c>
      <c r="AH2870" s="27" t="s">
        <v>152</v>
      </c>
      <c r="AI2870" s="27" t="s">
        <v>15731</v>
      </c>
      <c r="AJ2870" s="27" t="s">
        <v>4910</v>
      </c>
      <c r="AK2870" s="24" t="s">
        <v>121</v>
      </c>
      <c r="AL2870" s="24" t="s">
        <v>90</v>
      </c>
      <c r="AM2870" s="23">
        <v>44543</v>
      </c>
      <c r="AN2870" s="28">
        <v>1278819</v>
      </c>
      <c r="AO2870" s="28">
        <v>140606</v>
      </c>
      <c r="AP2870" s="24" t="s">
        <v>15732</v>
      </c>
      <c r="AQ2870" s="24">
        <v>0</v>
      </c>
      <c r="AR2870" s="24">
        <v>0</v>
      </c>
      <c r="AS2870" s="24">
        <v>0</v>
      </c>
      <c r="AT2870" s="24">
        <v>0</v>
      </c>
      <c r="AU2870" s="24">
        <v>0</v>
      </c>
      <c r="AV2870" s="24">
        <v>0</v>
      </c>
      <c r="AW2870" s="24">
        <v>0</v>
      </c>
      <c r="AX2870" s="24" t="s">
        <v>15733</v>
      </c>
      <c r="AY2870" s="24">
        <v>0</v>
      </c>
      <c r="AZ2870" s="24">
        <v>0</v>
      </c>
      <c r="BA2870" s="24">
        <v>0</v>
      </c>
      <c r="BB2870" s="24">
        <v>0</v>
      </c>
      <c r="BC2870" s="24">
        <v>0</v>
      </c>
      <c r="BD2870" s="24">
        <v>0</v>
      </c>
      <c r="BE2870" s="24">
        <v>0</v>
      </c>
      <c r="BF2870" s="23"/>
      <c r="BG2870" s="23"/>
      <c r="BH2870" s="23" t="s">
        <v>75</v>
      </c>
      <c r="BI2870" s="26">
        <v>0</v>
      </c>
      <c r="BJ2870" s="26">
        <v>0</v>
      </c>
      <c r="BK2870" s="29">
        <v>0</v>
      </c>
      <c r="BL2870" s="24" t="s">
        <v>91</v>
      </c>
      <c r="BM2870" s="22" t="str">
        <f ca="1">+IF(Tabla1[[#This Row],[FECHA INGRESO]]&gt;=44986,IF((TODAY()-Tabla1[[#This Row],[FECHA INGRESO]])&gt;=50,"ALERTA","TODAVÍA FALTA"),"N/A")</f>
        <v>N/A</v>
      </c>
      <c r="BN2870" s="7" t="str">
        <f>IFERROR((_xlfn.DAYS(Tabla1[[#This Row],[FECHA INGRESO]],Tabla1[[#This Row],[FECHA RETIRO]]))/30,"")</f>
        <v/>
      </c>
    </row>
    <row r="2871" spans="1:66" x14ac:dyDescent="0.35">
      <c r="A2871" s="21">
        <v>79969507</v>
      </c>
      <c r="B2871" s="22" t="s">
        <v>15734</v>
      </c>
      <c r="C2871" s="23">
        <v>44546</v>
      </c>
      <c r="D2871" s="23" t="s">
        <v>582</v>
      </c>
      <c r="E2871" s="23" t="s">
        <v>111</v>
      </c>
      <c r="F2871" s="23" t="s">
        <v>70</v>
      </c>
      <c r="G2871" s="24"/>
      <c r="H2871" s="24">
        <v>24110522720</v>
      </c>
      <c r="I2871" s="24" t="s">
        <v>72</v>
      </c>
      <c r="J2871" s="24">
        <f>DATEDIF(Tabla1[[#This Row],[FECHA DE NACIMIENTO]],Tabla1[[#This Row],[FECHA ACTUAL]],"Y")</f>
        <v>44</v>
      </c>
      <c r="K2871" s="24" t="s">
        <v>73</v>
      </c>
      <c r="L2871" s="24" t="s">
        <v>112</v>
      </c>
      <c r="M2871" s="24">
        <v>1</v>
      </c>
      <c r="N2871" s="24">
        <v>1</v>
      </c>
      <c r="O2871" s="24">
        <v>3</v>
      </c>
      <c r="P2871" s="24" t="s">
        <v>101</v>
      </c>
      <c r="Q2871" s="23">
        <v>28694</v>
      </c>
      <c r="R2871" s="24" t="s">
        <v>76</v>
      </c>
      <c r="S2871" s="25">
        <v>45119</v>
      </c>
      <c r="T2871" s="24"/>
      <c r="U2871" s="24">
        <v>3144643395</v>
      </c>
      <c r="V2871" s="33" t="s">
        <v>15735</v>
      </c>
      <c r="W2871" s="24" t="s">
        <v>15736</v>
      </c>
      <c r="X2871" s="24" t="s">
        <v>9879</v>
      </c>
      <c r="Y2871" s="24" t="s">
        <v>15737</v>
      </c>
      <c r="Z2871" s="24" t="s">
        <v>117</v>
      </c>
      <c r="AA2871" s="24">
        <v>3106494419</v>
      </c>
      <c r="AB2871" s="24">
        <v>0</v>
      </c>
      <c r="AC2871" s="24">
        <v>0</v>
      </c>
      <c r="AD2871" s="24" t="e">
        <v>#REF!</v>
      </c>
      <c r="AE2871" s="26" t="s">
        <v>102</v>
      </c>
      <c r="AF2871" s="26" t="s">
        <v>103</v>
      </c>
      <c r="AG2871" s="26" t="s">
        <v>101</v>
      </c>
      <c r="AH2871" s="27" t="s">
        <v>955</v>
      </c>
      <c r="AI2871" s="27" t="s">
        <v>120</v>
      </c>
      <c r="AJ2871" s="27" t="s">
        <v>120</v>
      </c>
      <c r="AK2871" s="24" t="s">
        <v>121</v>
      </c>
      <c r="AL2871" s="24" t="s">
        <v>7086</v>
      </c>
      <c r="AM2871" s="23">
        <v>44546</v>
      </c>
      <c r="AN2871" s="28">
        <v>1160000</v>
      </c>
      <c r="AO2871" s="28">
        <v>140606</v>
      </c>
      <c r="AP2871" s="24">
        <v>0</v>
      </c>
      <c r="AQ2871" s="24">
        <v>0</v>
      </c>
      <c r="AR2871" s="24">
        <v>0</v>
      </c>
      <c r="AS2871" s="24">
        <v>0</v>
      </c>
      <c r="AT2871" s="24">
        <v>0</v>
      </c>
      <c r="AU2871" s="24">
        <v>0</v>
      </c>
      <c r="AV2871" s="24">
        <v>0</v>
      </c>
      <c r="AW2871" s="24">
        <v>0</v>
      </c>
      <c r="AX2871" s="24">
        <v>0</v>
      </c>
      <c r="AY2871" s="24">
        <v>0</v>
      </c>
      <c r="AZ2871" s="24">
        <v>0</v>
      </c>
      <c r="BA2871" s="24">
        <v>0</v>
      </c>
      <c r="BB2871" s="24">
        <v>0</v>
      </c>
      <c r="BC2871" s="24">
        <v>0</v>
      </c>
      <c r="BD2871" s="24">
        <v>0</v>
      </c>
      <c r="BE2871" s="24">
        <v>0</v>
      </c>
      <c r="BF2871" s="23"/>
      <c r="BG2871" s="23"/>
      <c r="BH2871" s="23" t="s">
        <v>75</v>
      </c>
      <c r="BI2871" s="26">
        <v>0</v>
      </c>
      <c r="BJ2871" s="26">
        <v>0</v>
      </c>
      <c r="BK2871" s="29">
        <v>0</v>
      </c>
      <c r="BL2871" s="24" t="s">
        <v>91</v>
      </c>
      <c r="BM2871" s="22" t="str">
        <f ca="1">+IF(Tabla1[[#This Row],[FECHA INGRESO]]&gt;=44986,IF((TODAY()-Tabla1[[#This Row],[FECHA INGRESO]])&gt;=50,"ALERTA","TODAVÍA FALTA"),"N/A")</f>
        <v>N/A</v>
      </c>
      <c r="BN2871" s="7" t="str">
        <f>IFERROR((_xlfn.DAYS(Tabla1[[#This Row],[FECHA INGRESO]],Tabla1[[#This Row],[FECHA RETIRO]]))/30,"")</f>
        <v/>
      </c>
    </row>
    <row r="2872" spans="1:66" x14ac:dyDescent="0.35">
      <c r="A2872" s="34">
        <v>1012356850</v>
      </c>
      <c r="B2872" s="22" t="s">
        <v>15738</v>
      </c>
      <c r="C2872" s="23">
        <v>44547</v>
      </c>
      <c r="D2872" s="23" t="s">
        <v>188</v>
      </c>
      <c r="E2872" s="23" t="s">
        <v>110</v>
      </c>
      <c r="F2872" s="23" t="s">
        <v>70</v>
      </c>
      <c r="G2872" s="24"/>
      <c r="H2872" s="24">
        <v>24095679880</v>
      </c>
      <c r="I2872" s="24" t="s">
        <v>72</v>
      </c>
      <c r="J2872" s="24">
        <f>DATEDIF(Tabla1[[#This Row],[FECHA DE NACIMIENTO]],Tabla1[[#This Row],[FECHA ACTUAL]],"Y")</f>
        <v>33</v>
      </c>
      <c r="K2872" s="24" t="s">
        <v>73</v>
      </c>
      <c r="L2872" s="24" t="s">
        <v>112</v>
      </c>
      <c r="M2872" s="24">
        <v>1</v>
      </c>
      <c r="N2872" s="24">
        <v>1</v>
      </c>
      <c r="O2872" s="24">
        <v>2</v>
      </c>
      <c r="P2872" s="24" t="s">
        <v>101</v>
      </c>
      <c r="Q2872" s="23">
        <v>32775</v>
      </c>
      <c r="R2872" s="24" t="s">
        <v>76</v>
      </c>
      <c r="S2872" s="25">
        <v>45119</v>
      </c>
      <c r="T2872" s="24"/>
      <c r="U2872" s="24">
        <v>3229136458</v>
      </c>
      <c r="V2872" s="33" t="s">
        <v>15739</v>
      </c>
      <c r="W2872" s="24" t="s">
        <v>15740</v>
      </c>
      <c r="X2872" s="24" t="s">
        <v>4619</v>
      </c>
      <c r="Y2872" s="24" t="s">
        <v>15741</v>
      </c>
      <c r="Z2872" s="24" t="s">
        <v>117</v>
      </c>
      <c r="AA2872" s="24">
        <v>3103200309</v>
      </c>
      <c r="AB2872" s="24"/>
      <c r="AC2872" s="24"/>
      <c r="AD2872" s="24" t="e">
        <v>#REF!</v>
      </c>
      <c r="AE2872" s="26" t="s">
        <v>194</v>
      </c>
      <c r="AF2872" s="26"/>
      <c r="AG2872" s="26"/>
      <c r="AH2872" s="27" t="s">
        <v>184</v>
      </c>
      <c r="AI2872" s="27" t="s">
        <v>120</v>
      </c>
      <c r="AJ2872" s="27" t="s">
        <v>120</v>
      </c>
      <c r="AK2872" s="24" t="s">
        <v>121</v>
      </c>
      <c r="AL2872" s="24" t="s">
        <v>7086</v>
      </c>
      <c r="AM2872" s="23">
        <v>44547</v>
      </c>
      <c r="AN2872" s="28">
        <v>1000000</v>
      </c>
      <c r="AO2872" s="28">
        <v>117172</v>
      </c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>
        <v>0</v>
      </c>
      <c r="BE2872" s="24">
        <v>0</v>
      </c>
      <c r="BF2872" s="23"/>
      <c r="BG2872" s="23"/>
      <c r="BH2872" s="23">
        <v>44595</v>
      </c>
      <c r="BI2872" s="26" t="s">
        <v>10014</v>
      </c>
      <c r="BJ2872" s="26" t="s">
        <v>14134</v>
      </c>
      <c r="BK2872" s="29">
        <v>0</v>
      </c>
      <c r="BL2872" s="24" t="s">
        <v>129</v>
      </c>
      <c r="BM2872" s="22" t="str">
        <f ca="1">+IF(Tabla1[[#This Row],[FECHA INGRESO]]&gt;=44986,IF((TODAY()-Tabla1[[#This Row],[FECHA INGRESO]])&gt;=50,"ALERTA","TODAVÍA FALTA"),"N/A")</f>
        <v>N/A</v>
      </c>
      <c r="BN2872" s="7">
        <f>IFERROR((_xlfn.DAYS(Tabla1[[#This Row],[FECHA INGRESO]],Tabla1[[#This Row],[FECHA RETIRO]]))/30,"")</f>
        <v>-1.6</v>
      </c>
    </row>
    <row r="2873" spans="1:66" x14ac:dyDescent="0.35">
      <c r="A2873" s="34">
        <v>1031145326</v>
      </c>
      <c r="B2873" s="22" t="s">
        <v>15742</v>
      </c>
      <c r="C2873" s="23">
        <v>44550</v>
      </c>
      <c r="D2873" s="23" t="s">
        <v>131</v>
      </c>
      <c r="E2873" s="23" t="s">
        <v>111</v>
      </c>
      <c r="F2873" s="23" t="s">
        <v>70</v>
      </c>
      <c r="G2873" s="24"/>
      <c r="H2873" s="24">
        <v>24110588650</v>
      </c>
      <c r="I2873" s="24" t="s">
        <v>95</v>
      </c>
      <c r="J2873" s="24">
        <f>DATEDIF(Tabla1[[#This Row],[FECHA DE NACIMIENTO]],Tabla1[[#This Row],[FECHA ACTUAL]],"Y")</f>
        <v>31</v>
      </c>
      <c r="K2873" s="24" t="s">
        <v>73</v>
      </c>
      <c r="L2873" s="24" t="s">
        <v>112</v>
      </c>
      <c r="M2873" s="24">
        <v>3</v>
      </c>
      <c r="N2873" s="24">
        <v>3</v>
      </c>
      <c r="O2873" s="24">
        <v>2</v>
      </c>
      <c r="P2873" s="24" t="s">
        <v>101</v>
      </c>
      <c r="Q2873" s="23">
        <v>33672</v>
      </c>
      <c r="R2873" s="24" t="s">
        <v>76</v>
      </c>
      <c r="S2873" s="25">
        <v>45119</v>
      </c>
      <c r="T2873" s="24">
        <v>7069755</v>
      </c>
      <c r="U2873" s="24">
        <v>3015091864</v>
      </c>
      <c r="V2873" s="33" t="s">
        <v>15743</v>
      </c>
      <c r="W2873" s="24" t="s">
        <v>15744</v>
      </c>
      <c r="X2873" s="24" t="s">
        <v>15745</v>
      </c>
      <c r="Y2873" s="24" t="s">
        <v>15746</v>
      </c>
      <c r="Z2873" s="24" t="s">
        <v>13095</v>
      </c>
      <c r="AA2873" s="24">
        <v>3022133236</v>
      </c>
      <c r="AB2873" s="24"/>
      <c r="AC2873" s="24"/>
      <c r="AD2873" s="24" t="e">
        <v>#REF!</v>
      </c>
      <c r="AE2873" s="26" t="s">
        <v>194</v>
      </c>
      <c r="AF2873" s="26"/>
      <c r="AG2873" s="26"/>
      <c r="AH2873" s="27" t="s">
        <v>184</v>
      </c>
      <c r="AI2873" s="27" t="s">
        <v>7776</v>
      </c>
      <c r="AJ2873" s="27" t="s">
        <v>6147</v>
      </c>
      <c r="AK2873" s="24" t="s">
        <v>121</v>
      </c>
      <c r="AL2873" s="24" t="s">
        <v>7086</v>
      </c>
      <c r="AM2873" s="23">
        <v>44550</v>
      </c>
      <c r="AN2873" s="28">
        <v>1000000</v>
      </c>
      <c r="AO2873" s="28">
        <v>117172</v>
      </c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  <c r="BD2873" s="24">
        <v>0</v>
      </c>
      <c r="BE2873" s="24">
        <v>0</v>
      </c>
      <c r="BF2873" s="23"/>
      <c r="BG2873" s="23"/>
      <c r="BH2873" s="23">
        <v>44597</v>
      </c>
      <c r="BI2873" s="26" t="s">
        <v>466</v>
      </c>
      <c r="BJ2873" s="26" t="s">
        <v>467</v>
      </c>
      <c r="BK2873" s="29">
        <v>0</v>
      </c>
      <c r="BL2873" s="24" t="s">
        <v>129</v>
      </c>
      <c r="BM2873" s="22" t="str">
        <f ca="1">+IF(Tabla1[[#This Row],[FECHA INGRESO]]&gt;=44986,IF((TODAY()-Tabla1[[#This Row],[FECHA INGRESO]])&gt;=50,"ALERTA","TODAVÍA FALTA"),"N/A")</f>
        <v>N/A</v>
      </c>
      <c r="BN2873" s="7">
        <f>IFERROR((_xlfn.DAYS(Tabla1[[#This Row],[FECHA INGRESO]],Tabla1[[#This Row],[FECHA RETIRO]]))/30,"")</f>
        <v>-1.5666666666666667</v>
      </c>
    </row>
    <row r="2874" spans="1:66" x14ac:dyDescent="0.35">
      <c r="A2874" s="21">
        <v>1075630238</v>
      </c>
      <c r="B2874" s="22" t="s">
        <v>15747</v>
      </c>
      <c r="C2874" s="23">
        <v>44550</v>
      </c>
      <c r="D2874" s="23" t="s">
        <v>188</v>
      </c>
      <c r="E2874" s="24" t="s">
        <v>94</v>
      </c>
      <c r="F2874" s="23" t="s">
        <v>94</v>
      </c>
      <c r="G2874" s="24"/>
      <c r="H2874" s="24">
        <v>24110586351</v>
      </c>
      <c r="I2874" s="24" t="s">
        <v>95</v>
      </c>
      <c r="J2874" s="24">
        <f>DATEDIF(Tabla1[[#This Row],[FECHA DE NACIMIENTO]],Tabla1[[#This Row],[FECHA ACTUAL]],"Y")</f>
        <v>23</v>
      </c>
      <c r="K2874" s="24" t="s">
        <v>73</v>
      </c>
      <c r="L2874" s="24" t="s">
        <v>112</v>
      </c>
      <c r="M2874" s="24">
        <v>0</v>
      </c>
      <c r="N2874" s="24">
        <v>0</v>
      </c>
      <c r="O2874" s="24">
        <v>2</v>
      </c>
      <c r="P2874" s="24" t="s">
        <v>101</v>
      </c>
      <c r="Q2874" s="23">
        <v>36489</v>
      </c>
      <c r="R2874" s="24" t="s">
        <v>15748</v>
      </c>
      <c r="S2874" s="25">
        <v>45119</v>
      </c>
      <c r="T2874" s="24"/>
      <c r="U2874" s="24">
        <v>3214897102</v>
      </c>
      <c r="V2874" s="33" t="s">
        <v>15749</v>
      </c>
      <c r="W2874" s="24" t="s">
        <v>15750</v>
      </c>
      <c r="X2874" s="24" t="s">
        <v>15751</v>
      </c>
      <c r="Y2874" s="24" t="s">
        <v>15752</v>
      </c>
      <c r="Z2874" s="24" t="s">
        <v>117</v>
      </c>
      <c r="AA2874" s="24">
        <v>3114865202</v>
      </c>
      <c r="AB2874" s="24">
        <v>0</v>
      </c>
      <c r="AC2874" s="24">
        <v>0</v>
      </c>
      <c r="AD2874" s="24" t="e">
        <v>#REF!</v>
      </c>
      <c r="AE2874" s="26" t="s">
        <v>194</v>
      </c>
      <c r="AF2874" s="26" t="s">
        <v>15753</v>
      </c>
      <c r="AG2874" s="26" t="s">
        <v>75</v>
      </c>
      <c r="AH2874" s="27" t="s">
        <v>184</v>
      </c>
      <c r="AI2874" s="27" t="s">
        <v>5470</v>
      </c>
      <c r="AJ2874" s="27" t="s">
        <v>5470</v>
      </c>
      <c r="AK2874" s="24" t="s">
        <v>121</v>
      </c>
      <c r="AL2874" s="24" t="s">
        <v>7086</v>
      </c>
      <c r="AM2874" s="23">
        <v>44550</v>
      </c>
      <c r="AN2874" s="28">
        <v>1160000</v>
      </c>
      <c r="AO2874" s="28">
        <v>140606</v>
      </c>
      <c r="AP2874" s="24">
        <v>0</v>
      </c>
      <c r="AQ2874" s="24">
        <v>0</v>
      </c>
      <c r="AR2874" s="24">
        <v>0</v>
      </c>
      <c r="AS2874" s="24">
        <v>0</v>
      </c>
      <c r="AT2874" s="24">
        <v>0</v>
      </c>
      <c r="AU2874" s="24">
        <v>0</v>
      </c>
      <c r="AV2874" s="24">
        <v>0</v>
      </c>
      <c r="AW2874" s="24">
        <v>0</v>
      </c>
      <c r="AX2874" s="24">
        <v>0</v>
      </c>
      <c r="AY2874" s="24">
        <v>0</v>
      </c>
      <c r="AZ2874" s="24">
        <v>0</v>
      </c>
      <c r="BA2874" s="24">
        <v>0</v>
      </c>
      <c r="BB2874" s="24">
        <v>0</v>
      </c>
      <c r="BC2874" s="24">
        <v>0</v>
      </c>
      <c r="BD2874" s="24">
        <v>0</v>
      </c>
      <c r="BE2874" s="24">
        <v>0</v>
      </c>
      <c r="BF2874" s="23"/>
      <c r="BG2874" s="23"/>
      <c r="BH2874" s="23">
        <v>44945</v>
      </c>
      <c r="BI2874" s="26" t="s">
        <v>127</v>
      </c>
      <c r="BJ2874" s="26" t="s">
        <v>3469</v>
      </c>
      <c r="BK2874" s="29">
        <v>0</v>
      </c>
      <c r="BL2874" s="24" t="s">
        <v>129</v>
      </c>
      <c r="BM2874" s="22" t="str">
        <f ca="1">+IF(Tabla1[[#This Row],[FECHA INGRESO]]&gt;=44986,IF((TODAY()-Tabla1[[#This Row],[FECHA INGRESO]])&gt;=50,"ALERTA","TODAVÍA FALTA"),"N/A")</f>
        <v>N/A</v>
      </c>
      <c r="BN2874" s="7">
        <f>IFERROR((_xlfn.DAYS(Tabla1[[#This Row],[FECHA INGRESO]],Tabla1[[#This Row],[FECHA RETIRO]]))/30,"")</f>
        <v>-13.166666666666666</v>
      </c>
    </row>
    <row r="2875" spans="1:66" x14ac:dyDescent="0.35">
      <c r="A2875" s="34">
        <v>1030678609</v>
      </c>
      <c r="B2875" s="22" t="s">
        <v>15754</v>
      </c>
      <c r="C2875" s="23">
        <v>44551</v>
      </c>
      <c r="D2875" s="23" t="s">
        <v>131</v>
      </c>
      <c r="E2875" s="23" t="s">
        <v>110</v>
      </c>
      <c r="F2875" s="23" t="s">
        <v>110</v>
      </c>
      <c r="G2875" s="24"/>
      <c r="H2875" s="24">
        <v>24110613695</v>
      </c>
      <c r="I2875" s="24" t="s">
        <v>95</v>
      </c>
      <c r="J2875" s="24">
        <f>DATEDIF(Tabla1[[#This Row],[FECHA DE NACIMIENTO]],Tabla1[[#This Row],[FECHA ACTUAL]],"Y")</f>
        <v>26</v>
      </c>
      <c r="K2875" s="24" t="s">
        <v>73</v>
      </c>
      <c r="L2875" s="24" t="s">
        <v>112</v>
      </c>
      <c r="M2875" s="24">
        <v>1</v>
      </c>
      <c r="N2875" s="24">
        <v>1</v>
      </c>
      <c r="O2875" s="24">
        <v>2</v>
      </c>
      <c r="P2875" s="24" t="s">
        <v>101</v>
      </c>
      <c r="Q2875" s="23">
        <v>35570</v>
      </c>
      <c r="R2875" s="24" t="s">
        <v>76</v>
      </c>
      <c r="S2875" s="25">
        <v>45119</v>
      </c>
      <c r="T2875" s="24"/>
      <c r="U2875" s="24">
        <v>3126096397</v>
      </c>
      <c r="V2875" s="33" t="s">
        <v>15755</v>
      </c>
      <c r="W2875" s="24" t="s">
        <v>15756</v>
      </c>
      <c r="X2875" s="24" t="s">
        <v>15757</v>
      </c>
      <c r="Y2875" s="24" t="s">
        <v>15758</v>
      </c>
      <c r="Z2875" s="24" t="s">
        <v>117</v>
      </c>
      <c r="AA2875" s="24">
        <v>3133295814</v>
      </c>
      <c r="AB2875" s="24">
        <v>0</v>
      </c>
      <c r="AC2875" s="24">
        <v>0</v>
      </c>
      <c r="AD2875" s="24" t="e">
        <v>#REF!</v>
      </c>
      <c r="AE2875" s="26" t="s">
        <v>194</v>
      </c>
      <c r="AF2875" s="26"/>
      <c r="AG2875" s="26" t="s">
        <v>9231</v>
      </c>
      <c r="AH2875" s="27" t="s">
        <v>10575</v>
      </c>
      <c r="AI2875" s="27" t="s">
        <v>9232</v>
      </c>
      <c r="AJ2875" s="27" t="s">
        <v>13292</v>
      </c>
      <c r="AK2875" s="24" t="s">
        <v>121</v>
      </c>
      <c r="AL2875" s="24" t="s">
        <v>7086</v>
      </c>
      <c r="AM2875" s="23">
        <v>44551</v>
      </c>
      <c r="AN2875" s="28">
        <v>1000000</v>
      </c>
      <c r="AO2875" s="28">
        <v>117172</v>
      </c>
      <c r="AP2875" s="24">
        <v>0</v>
      </c>
      <c r="AQ2875" s="24">
        <v>0</v>
      </c>
      <c r="AR2875" s="24">
        <v>0</v>
      </c>
      <c r="AS2875" s="24">
        <v>0</v>
      </c>
      <c r="AT2875" s="24">
        <v>0</v>
      </c>
      <c r="AU2875" s="24">
        <v>0</v>
      </c>
      <c r="AV2875" s="24">
        <v>0</v>
      </c>
      <c r="AW2875" s="24">
        <v>0</v>
      </c>
      <c r="AX2875" s="24">
        <v>0</v>
      </c>
      <c r="AY2875" s="24">
        <v>0</v>
      </c>
      <c r="AZ2875" s="24">
        <v>0</v>
      </c>
      <c r="BA2875" s="24">
        <v>0</v>
      </c>
      <c r="BB2875" s="24">
        <v>0</v>
      </c>
      <c r="BC2875" s="24">
        <v>0</v>
      </c>
      <c r="BD2875" s="24">
        <v>0</v>
      </c>
      <c r="BE2875" s="24">
        <v>0</v>
      </c>
      <c r="BF2875" s="23"/>
      <c r="BG2875" s="23"/>
      <c r="BH2875" s="23">
        <v>44622</v>
      </c>
      <c r="BI2875" s="26" t="s">
        <v>466</v>
      </c>
      <c r="BJ2875" s="26" t="s">
        <v>10371</v>
      </c>
      <c r="BK2875" s="29">
        <v>0</v>
      </c>
      <c r="BL2875" s="24" t="s">
        <v>129</v>
      </c>
      <c r="BM2875" s="22" t="str">
        <f ca="1">+IF(Tabla1[[#This Row],[FECHA INGRESO]]&gt;=44986,IF((TODAY()-Tabla1[[#This Row],[FECHA INGRESO]])&gt;=50,"ALERTA","TODAVÍA FALTA"),"N/A")</f>
        <v>N/A</v>
      </c>
      <c r="BN2875" s="7">
        <f>IFERROR((_xlfn.DAYS(Tabla1[[#This Row],[FECHA INGRESO]],Tabla1[[#This Row],[FECHA RETIRO]]))/30,"")</f>
        <v>-2.3666666666666667</v>
      </c>
    </row>
    <row r="2876" spans="1:66" x14ac:dyDescent="0.35">
      <c r="A2876" s="21">
        <v>1033750292</v>
      </c>
      <c r="B2876" s="22" t="s">
        <v>15759</v>
      </c>
      <c r="C2876" s="44">
        <v>44551</v>
      </c>
      <c r="D2876" s="44" t="s">
        <v>582</v>
      </c>
      <c r="E2876" s="44" t="s">
        <v>111</v>
      </c>
      <c r="F2876" s="44" t="s">
        <v>70</v>
      </c>
      <c r="G2876" s="36"/>
      <c r="H2876" s="36">
        <v>24110613602</v>
      </c>
      <c r="I2876" s="36" t="s">
        <v>95</v>
      </c>
      <c r="J2876" s="24">
        <f>DATEDIF(Tabla1[[#This Row],[FECHA DE NACIMIENTO]],Tabla1[[#This Row],[FECHA ACTUAL]],"Y")</f>
        <v>30</v>
      </c>
      <c r="K2876" s="36" t="s">
        <v>73</v>
      </c>
      <c r="L2876" s="36" t="s">
        <v>234</v>
      </c>
      <c r="M2876" s="36">
        <v>3</v>
      </c>
      <c r="N2876" s="36">
        <v>3</v>
      </c>
      <c r="O2876" s="36">
        <v>2</v>
      </c>
      <c r="P2876" s="36" t="s">
        <v>101</v>
      </c>
      <c r="Q2876" s="44">
        <v>33947</v>
      </c>
      <c r="R2876" s="24" t="s">
        <v>76</v>
      </c>
      <c r="S2876" s="25">
        <v>45119</v>
      </c>
      <c r="T2876" s="36">
        <v>2695244</v>
      </c>
      <c r="U2876" s="36">
        <v>3195354380</v>
      </c>
      <c r="V2876" s="62" t="s">
        <v>15760</v>
      </c>
      <c r="W2876" s="24" t="s">
        <v>15761</v>
      </c>
      <c r="X2876" s="24" t="s">
        <v>15762</v>
      </c>
      <c r="Y2876" s="24" t="s">
        <v>15763</v>
      </c>
      <c r="Z2876" s="24" t="s">
        <v>285</v>
      </c>
      <c r="AA2876" s="24" t="s">
        <v>8868</v>
      </c>
      <c r="AB2876" s="24">
        <v>0</v>
      </c>
      <c r="AC2876" s="24">
        <v>0</v>
      </c>
      <c r="AD2876" s="24" t="e">
        <v>#REF!</v>
      </c>
      <c r="AE2876" s="26" t="s">
        <v>183</v>
      </c>
      <c r="AF2876" s="26" t="s">
        <v>15764</v>
      </c>
      <c r="AG2876" s="26" t="s">
        <v>101</v>
      </c>
      <c r="AH2876" s="27" t="s">
        <v>184</v>
      </c>
      <c r="AI2876" s="27" t="s">
        <v>120</v>
      </c>
      <c r="AJ2876" s="27" t="s">
        <v>120</v>
      </c>
      <c r="AK2876" s="24" t="s">
        <v>121</v>
      </c>
      <c r="AL2876" s="24" t="s">
        <v>7086</v>
      </c>
      <c r="AM2876" s="23">
        <v>44551</v>
      </c>
      <c r="AN2876" s="28">
        <v>1000000</v>
      </c>
      <c r="AO2876" s="28">
        <v>117172</v>
      </c>
      <c r="AP2876" s="24">
        <v>0</v>
      </c>
      <c r="AQ2876" s="24">
        <v>0</v>
      </c>
      <c r="AR2876" s="24">
        <v>0</v>
      </c>
      <c r="AS2876" s="24">
        <v>0</v>
      </c>
      <c r="AT2876" s="24">
        <v>0</v>
      </c>
      <c r="AU2876" s="24">
        <v>0</v>
      </c>
      <c r="AV2876" s="24">
        <v>0</v>
      </c>
      <c r="AW2876" s="24">
        <v>0</v>
      </c>
      <c r="AX2876" s="24">
        <v>0</v>
      </c>
      <c r="AY2876" s="24">
        <v>0</v>
      </c>
      <c r="AZ2876" s="24">
        <v>0</v>
      </c>
      <c r="BA2876" s="24">
        <v>0</v>
      </c>
      <c r="BB2876" s="24">
        <v>0</v>
      </c>
      <c r="BC2876" s="24">
        <v>0</v>
      </c>
      <c r="BD2876" s="24">
        <v>0</v>
      </c>
      <c r="BE2876" s="24">
        <v>0</v>
      </c>
      <c r="BF2876" s="23"/>
      <c r="BG2876" s="23"/>
      <c r="BH2876" s="23">
        <v>44688</v>
      </c>
      <c r="BI2876" s="26" t="s">
        <v>466</v>
      </c>
      <c r="BJ2876" s="26" t="s">
        <v>10371</v>
      </c>
      <c r="BK2876" s="29">
        <v>0</v>
      </c>
      <c r="BL2876" s="24" t="s">
        <v>129</v>
      </c>
      <c r="BM2876" s="22" t="str">
        <f ca="1">+IF(Tabla1[[#This Row],[FECHA INGRESO]]&gt;=44986,IF((TODAY()-Tabla1[[#This Row],[FECHA INGRESO]])&gt;=50,"ALERTA","TODAVÍA FALTA"),"N/A")</f>
        <v>N/A</v>
      </c>
      <c r="BN2876" s="7">
        <f>IFERROR((_xlfn.DAYS(Tabla1[[#This Row],[FECHA INGRESO]],Tabla1[[#This Row],[FECHA RETIRO]]))/30,"")</f>
        <v>-4.5666666666666664</v>
      </c>
    </row>
    <row r="2877" spans="1:66" x14ac:dyDescent="0.35">
      <c r="A2877" s="21">
        <v>1003486456</v>
      </c>
      <c r="B2877" s="22" t="s">
        <v>15765</v>
      </c>
      <c r="C2877" s="23">
        <v>44553</v>
      </c>
      <c r="D2877" s="23" t="s">
        <v>93</v>
      </c>
      <c r="E2877" s="23" t="s">
        <v>111</v>
      </c>
      <c r="F2877" s="23" t="s">
        <v>70</v>
      </c>
      <c r="G2877" s="24"/>
      <c r="H2877" s="24">
        <v>24110671088</v>
      </c>
      <c r="I2877" s="24" t="s">
        <v>95</v>
      </c>
      <c r="J2877" s="24">
        <f>DATEDIF(Tabla1[[#This Row],[FECHA DE NACIMIENTO]],Tabla1[[#This Row],[FECHA ACTUAL]],"Y")</f>
        <v>22</v>
      </c>
      <c r="K2877" s="24" t="s">
        <v>73</v>
      </c>
      <c r="L2877" s="24" t="s">
        <v>112</v>
      </c>
      <c r="M2877" s="24">
        <v>0</v>
      </c>
      <c r="N2877" s="24">
        <v>0</v>
      </c>
      <c r="O2877" s="24">
        <v>2</v>
      </c>
      <c r="P2877" s="24" t="s">
        <v>101</v>
      </c>
      <c r="Q2877" s="23">
        <v>36919</v>
      </c>
      <c r="R2877" s="24" t="s">
        <v>76</v>
      </c>
      <c r="S2877" s="25">
        <v>45119</v>
      </c>
      <c r="T2877" s="24"/>
      <c r="U2877" s="24">
        <v>3143445802</v>
      </c>
      <c r="V2877" s="33" t="s">
        <v>15766</v>
      </c>
      <c r="W2877" s="24" t="s">
        <v>15767</v>
      </c>
      <c r="X2877" s="24" t="s">
        <v>15768</v>
      </c>
      <c r="Y2877" s="24" t="s">
        <v>15769</v>
      </c>
      <c r="Z2877" s="24" t="s">
        <v>117</v>
      </c>
      <c r="AA2877" s="24">
        <v>3024020230</v>
      </c>
      <c r="AB2877" s="24">
        <v>0</v>
      </c>
      <c r="AC2877" s="24">
        <v>0</v>
      </c>
      <c r="AD2877" s="24" t="e">
        <v>#REF!</v>
      </c>
      <c r="AE2877" s="26" t="s">
        <v>194</v>
      </c>
      <c r="AF2877" s="26"/>
      <c r="AG2877" s="26" t="s">
        <v>9231</v>
      </c>
      <c r="AH2877" s="27" t="s">
        <v>3042</v>
      </c>
      <c r="AI2877" s="27" t="s">
        <v>9232</v>
      </c>
      <c r="AJ2877" s="27" t="s">
        <v>9233</v>
      </c>
      <c r="AK2877" s="24" t="s">
        <v>121</v>
      </c>
      <c r="AL2877" s="24" t="s">
        <v>7086</v>
      </c>
      <c r="AM2877" s="23">
        <v>44553</v>
      </c>
      <c r="AN2877" s="28">
        <v>1000000</v>
      </c>
      <c r="AO2877" s="28">
        <v>117172</v>
      </c>
      <c r="AP2877" s="24">
        <v>0</v>
      </c>
      <c r="AQ2877" s="24">
        <v>0</v>
      </c>
      <c r="AR2877" s="24">
        <v>0</v>
      </c>
      <c r="AS2877" s="24">
        <v>0</v>
      </c>
      <c r="AT2877" s="24">
        <v>0</v>
      </c>
      <c r="AU2877" s="24">
        <v>0</v>
      </c>
      <c r="AV2877" s="24">
        <v>0</v>
      </c>
      <c r="AW2877" s="24">
        <v>0</v>
      </c>
      <c r="AX2877" s="24">
        <v>0</v>
      </c>
      <c r="AY2877" s="24">
        <v>0</v>
      </c>
      <c r="AZ2877" s="24">
        <v>0</v>
      </c>
      <c r="BA2877" s="24">
        <v>0</v>
      </c>
      <c r="BB2877" s="24">
        <v>0</v>
      </c>
      <c r="BC2877" s="24">
        <v>0</v>
      </c>
      <c r="BD2877" s="24">
        <v>0</v>
      </c>
      <c r="BE2877" s="24">
        <v>0</v>
      </c>
      <c r="BF2877" s="23"/>
      <c r="BG2877" s="23"/>
      <c r="BH2877" s="23">
        <v>44657</v>
      </c>
      <c r="BI2877" s="26" t="s">
        <v>466</v>
      </c>
      <c r="BJ2877" s="26" t="s">
        <v>15770</v>
      </c>
      <c r="BK2877" s="29">
        <v>0</v>
      </c>
      <c r="BL2877" s="24" t="s">
        <v>129</v>
      </c>
      <c r="BM2877" s="22" t="str">
        <f ca="1">+IF(Tabla1[[#This Row],[FECHA INGRESO]]&gt;=44986,IF((TODAY()-Tabla1[[#This Row],[FECHA INGRESO]])&gt;=50,"ALERTA","TODAVÍA FALTA"),"N/A")</f>
        <v>N/A</v>
      </c>
      <c r="BN2877" s="7">
        <f>IFERROR((_xlfn.DAYS(Tabla1[[#This Row],[FECHA INGRESO]],Tabla1[[#This Row],[FECHA RETIRO]]))/30,"")</f>
        <v>-3.4666666666666668</v>
      </c>
    </row>
    <row r="2878" spans="1:66" x14ac:dyDescent="0.35">
      <c r="A2878" s="21">
        <v>1035226735</v>
      </c>
      <c r="B2878" s="22" t="s">
        <v>15771</v>
      </c>
      <c r="C2878" s="23">
        <v>44557</v>
      </c>
      <c r="D2878" s="23" t="s">
        <v>582</v>
      </c>
      <c r="E2878" s="24" t="s">
        <v>94</v>
      </c>
      <c r="F2878" s="23" t="s">
        <v>94</v>
      </c>
      <c r="G2878" s="24"/>
      <c r="H2878" s="24">
        <v>24110706768</v>
      </c>
      <c r="I2878" s="24" t="s">
        <v>95</v>
      </c>
      <c r="J2878" s="24">
        <f>DATEDIF(Tabla1[[#This Row],[FECHA DE NACIMIENTO]],Tabla1[[#This Row],[FECHA ACTUAL]],"Y")</f>
        <v>32</v>
      </c>
      <c r="K2878" s="24" t="s">
        <v>73</v>
      </c>
      <c r="L2878" s="24" t="s">
        <v>112</v>
      </c>
      <c r="M2878" s="24">
        <v>0</v>
      </c>
      <c r="N2878" s="24">
        <v>2</v>
      </c>
      <c r="O2878" s="24">
        <v>2</v>
      </c>
      <c r="P2878" s="24" t="s">
        <v>101</v>
      </c>
      <c r="Q2878" s="23">
        <v>33309</v>
      </c>
      <c r="R2878" s="24" t="s">
        <v>2644</v>
      </c>
      <c r="S2878" s="25">
        <v>45119</v>
      </c>
      <c r="T2878" s="24"/>
      <c r="U2878" s="24">
        <v>3225397066</v>
      </c>
      <c r="V2878" s="33" t="s">
        <v>15772</v>
      </c>
      <c r="W2878" s="24" t="s">
        <v>15773</v>
      </c>
      <c r="X2878" s="24" t="s">
        <v>15774</v>
      </c>
      <c r="Y2878" s="24" t="s">
        <v>15775</v>
      </c>
      <c r="Z2878" s="24" t="s">
        <v>117</v>
      </c>
      <c r="AA2878" s="24">
        <v>3122297964</v>
      </c>
      <c r="AB2878" s="24">
        <v>0</v>
      </c>
      <c r="AC2878" s="24">
        <v>0</v>
      </c>
      <c r="AD2878" s="24" t="e">
        <v>#REF!</v>
      </c>
      <c r="AE2878" s="26" t="s">
        <v>183</v>
      </c>
      <c r="AF2878" s="26"/>
      <c r="AG2878" s="26">
        <v>0</v>
      </c>
      <c r="AH2878" s="27" t="s">
        <v>184</v>
      </c>
      <c r="AI2878" s="27" t="s">
        <v>13991</v>
      </c>
      <c r="AJ2878" s="27" t="s">
        <v>13991</v>
      </c>
      <c r="AK2878" s="24" t="s">
        <v>121</v>
      </c>
      <c r="AL2878" s="24" t="s">
        <v>7086</v>
      </c>
      <c r="AM2878" s="23">
        <v>44557</v>
      </c>
      <c r="AN2878" s="28">
        <v>1000000</v>
      </c>
      <c r="AO2878" s="28">
        <v>117172</v>
      </c>
      <c r="AP2878" s="24" t="s">
        <v>15776</v>
      </c>
      <c r="AQ2878" s="24">
        <v>0</v>
      </c>
      <c r="AR2878" s="24">
        <v>0</v>
      </c>
      <c r="AS2878" s="24">
        <v>0</v>
      </c>
      <c r="AT2878" s="24">
        <v>0</v>
      </c>
      <c r="AU2878" s="24">
        <v>0</v>
      </c>
      <c r="AV2878" s="24">
        <v>0</v>
      </c>
      <c r="AW2878" s="24">
        <v>0</v>
      </c>
      <c r="AX2878" s="24">
        <v>0</v>
      </c>
      <c r="AY2878" s="24">
        <v>0</v>
      </c>
      <c r="AZ2878" s="24">
        <v>0</v>
      </c>
      <c r="BA2878" s="24">
        <v>0</v>
      </c>
      <c r="BB2878" s="24">
        <v>0</v>
      </c>
      <c r="BC2878" s="24">
        <v>0</v>
      </c>
      <c r="BD2878" s="24">
        <v>0</v>
      </c>
      <c r="BE2878" s="24">
        <v>0</v>
      </c>
      <c r="BF2878" s="23"/>
      <c r="BG2878" s="23"/>
      <c r="BH2878" s="23">
        <v>44676</v>
      </c>
      <c r="BI2878" s="26" t="s">
        <v>466</v>
      </c>
      <c r="BJ2878" s="26" t="s">
        <v>15777</v>
      </c>
      <c r="BK2878" s="29">
        <v>0</v>
      </c>
      <c r="BL2878" s="24" t="s">
        <v>129</v>
      </c>
      <c r="BM2878" s="22" t="str">
        <f ca="1">+IF(Tabla1[[#This Row],[FECHA INGRESO]]&gt;=44986,IF((TODAY()-Tabla1[[#This Row],[FECHA INGRESO]])&gt;=50,"ALERTA","TODAVÍA FALTA"),"N/A")</f>
        <v>N/A</v>
      </c>
      <c r="BN2878" s="7">
        <f>IFERROR((_xlfn.DAYS(Tabla1[[#This Row],[FECHA INGRESO]],Tabla1[[#This Row],[FECHA RETIRO]]))/30,"")</f>
        <v>-3.9666666666666668</v>
      </c>
    </row>
    <row r="2879" spans="1:66" x14ac:dyDescent="0.35">
      <c r="A2879" s="34">
        <v>1030670056</v>
      </c>
      <c r="B2879" s="22" t="s">
        <v>15778</v>
      </c>
      <c r="C2879" s="23">
        <v>44557</v>
      </c>
      <c r="D2879" s="23" t="s">
        <v>188</v>
      </c>
      <c r="E2879" s="23" t="s">
        <v>111</v>
      </c>
      <c r="F2879" s="23" t="s">
        <v>111</v>
      </c>
      <c r="G2879" s="24"/>
      <c r="H2879" s="24">
        <v>24110695426</v>
      </c>
      <c r="I2879" s="24" t="s">
        <v>95</v>
      </c>
      <c r="J2879" s="24">
        <f>DATEDIF(Tabla1[[#This Row],[FECHA DE NACIMIENTO]],Tabla1[[#This Row],[FECHA ACTUAL]],"Y")</f>
        <v>26</v>
      </c>
      <c r="K2879" s="24" t="s">
        <v>73</v>
      </c>
      <c r="L2879" s="24" t="s">
        <v>112</v>
      </c>
      <c r="M2879" s="24">
        <v>0</v>
      </c>
      <c r="N2879" s="24">
        <v>0</v>
      </c>
      <c r="O2879" s="24">
        <v>3</v>
      </c>
      <c r="P2879" s="24" t="s">
        <v>101</v>
      </c>
      <c r="Q2879" s="23">
        <v>35316</v>
      </c>
      <c r="R2879" s="24" t="s">
        <v>76</v>
      </c>
      <c r="S2879" s="25">
        <v>45119</v>
      </c>
      <c r="T2879" s="24"/>
      <c r="U2879" s="24">
        <v>3214838164</v>
      </c>
      <c r="V2879" s="33" t="s">
        <v>15779</v>
      </c>
      <c r="W2879" s="24" t="s">
        <v>15780</v>
      </c>
      <c r="X2879" s="24" t="s">
        <v>15781</v>
      </c>
      <c r="Y2879" s="24" t="s">
        <v>15782</v>
      </c>
      <c r="Z2879" s="24" t="s">
        <v>409</v>
      </c>
      <c r="AA2879" s="24">
        <v>3115066981</v>
      </c>
      <c r="AB2879" s="24">
        <v>0</v>
      </c>
      <c r="AC2879" s="24">
        <v>0</v>
      </c>
      <c r="AD2879" s="24" t="e">
        <v>#REF!</v>
      </c>
      <c r="AE2879" s="26" t="s">
        <v>194</v>
      </c>
      <c r="AF2879" s="26" t="s">
        <v>15783</v>
      </c>
      <c r="AG2879" s="26" t="s">
        <v>101</v>
      </c>
      <c r="AH2879" s="27" t="s">
        <v>184</v>
      </c>
      <c r="AI2879" s="27" t="s">
        <v>120</v>
      </c>
      <c r="AJ2879" s="27" t="s">
        <v>120</v>
      </c>
      <c r="AK2879" s="24" t="s">
        <v>121</v>
      </c>
      <c r="AL2879" s="24" t="s">
        <v>7086</v>
      </c>
      <c r="AM2879" s="23">
        <v>44557</v>
      </c>
      <c r="AN2879" s="28">
        <v>1000000</v>
      </c>
      <c r="AO2879" s="28">
        <v>117172</v>
      </c>
      <c r="AP2879" s="24">
        <v>0</v>
      </c>
      <c r="AQ2879" s="24">
        <v>0</v>
      </c>
      <c r="AR2879" s="24">
        <v>0</v>
      </c>
      <c r="AS2879" s="24">
        <v>0</v>
      </c>
      <c r="AT2879" s="24">
        <v>0</v>
      </c>
      <c r="AU2879" s="24">
        <v>0</v>
      </c>
      <c r="AV2879" s="24">
        <v>0</v>
      </c>
      <c r="AW2879" s="24">
        <v>0</v>
      </c>
      <c r="AX2879" s="24">
        <v>0</v>
      </c>
      <c r="AY2879" s="24">
        <v>0</v>
      </c>
      <c r="AZ2879" s="24">
        <v>0</v>
      </c>
      <c r="BA2879" s="24">
        <v>0</v>
      </c>
      <c r="BB2879" s="24">
        <v>0</v>
      </c>
      <c r="BC2879" s="24">
        <v>0</v>
      </c>
      <c r="BD2879" s="24">
        <v>0</v>
      </c>
      <c r="BE2879" s="24">
        <v>0</v>
      </c>
      <c r="BF2879" s="23"/>
      <c r="BG2879" s="23"/>
      <c r="BH2879" s="23">
        <v>44607</v>
      </c>
      <c r="BI2879" s="26" t="s">
        <v>127</v>
      </c>
      <c r="BJ2879" s="26" t="s">
        <v>467</v>
      </c>
      <c r="BK2879" s="29">
        <v>0</v>
      </c>
      <c r="BL2879" s="24" t="s">
        <v>129</v>
      </c>
      <c r="BM2879" s="22" t="str">
        <f ca="1">+IF(Tabla1[[#This Row],[FECHA INGRESO]]&gt;=44986,IF((TODAY()-Tabla1[[#This Row],[FECHA INGRESO]])&gt;=50,"ALERTA","TODAVÍA FALTA"),"N/A")</f>
        <v>N/A</v>
      </c>
      <c r="BN2879" s="7">
        <f>IFERROR((_xlfn.DAYS(Tabla1[[#This Row],[FECHA INGRESO]],Tabla1[[#This Row],[FECHA RETIRO]]))/30,"")</f>
        <v>-1.6666666666666667</v>
      </c>
    </row>
    <row r="2880" spans="1:66" x14ac:dyDescent="0.35">
      <c r="A2880" s="34">
        <v>1013653090</v>
      </c>
      <c r="B2880" s="22" t="s">
        <v>15784</v>
      </c>
      <c r="C2880" s="23">
        <v>44559</v>
      </c>
      <c r="D2880" s="23" t="s">
        <v>582</v>
      </c>
      <c r="E2880" s="24" t="s">
        <v>94</v>
      </c>
      <c r="F2880" s="23" t="s">
        <v>94</v>
      </c>
      <c r="G2880" s="24"/>
      <c r="H2880" s="24">
        <v>24108036620</v>
      </c>
      <c r="I2880" s="24" t="s">
        <v>72</v>
      </c>
      <c r="J2880" s="24">
        <f>DATEDIF(Tabla1[[#This Row],[FECHA DE NACIMIENTO]],Tabla1[[#This Row],[FECHA ACTUAL]],"Y")</f>
        <v>28</v>
      </c>
      <c r="K2880" s="24" t="s">
        <v>73</v>
      </c>
      <c r="L2880" s="24" t="s">
        <v>234</v>
      </c>
      <c r="M2880" s="24">
        <v>2</v>
      </c>
      <c r="N2880" s="24">
        <v>1</v>
      </c>
      <c r="O2880" s="24">
        <v>2</v>
      </c>
      <c r="P2880" s="24" t="s">
        <v>101</v>
      </c>
      <c r="Q2880" s="23">
        <v>34618</v>
      </c>
      <c r="R2880" s="24" t="s">
        <v>76</v>
      </c>
      <c r="S2880" s="25">
        <v>45119</v>
      </c>
      <c r="T2880" s="24">
        <v>9094472</v>
      </c>
      <c r="U2880" s="24">
        <v>3193988201</v>
      </c>
      <c r="V2880" s="33" t="s">
        <v>15785</v>
      </c>
      <c r="W2880" s="24" t="s">
        <v>15786</v>
      </c>
      <c r="X2880" s="24" t="s">
        <v>2767</v>
      </c>
      <c r="Y2880" s="24" t="s">
        <v>15787</v>
      </c>
      <c r="Z2880" s="24"/>
      <c r="AA2880" s="24">
        <v>3232109165</v>
      </c>
      <c r="AB2880" s="24">
        <v>0</v>
      </c>
      <c r="AC2880" s="24">
        <v>0</v>
      </c>
      <c r="AD2880" s="24" t="e">
        <v>#REF!</v>
      </c>
      <c r="AE2880" s="26" t="s">
        <v>151</v>
      </c>
      <c r="AF2880" s="26"/>
      <c r="AG2880" s="26">
        <v>0</v>
      </c>
      <c r="AH2880" s="27" t="s">
        <v>163</v>
      </c>
      <c r="AI2880" s="27" t="s">
        <v>1612</v>
      </c>
      <c r="AJ2880" s="27" t="s">
        <v>15662</v>
      </c>
      <c r="AK2880" s="24" t="s">
        <v>121</v>
      </c>
      <c r="AL2880" s="24" t="s">
        <v>7086</v>
      </c>
      <c r="AM2880" s="23">
        <v>44559</v>
      </c>
      <c r="AN2880" s="28">
        <v>1535062</v>
      </c>
      <c r="AO2880" s="28">
        <v>117172</v>
      </c>
      <c r="AP2880" s="24">
        <v>0</v>
      </c>
      <c r="AQ2880" s="24">
        <v>0</v>
      </c>
      <c r="AR2880" s="24">
        <v>0</v>
      </c>
      <c r="AS2880" s="24">
        <v>0</v>
      </c>
      <c r="AT2880" s="24">
        <v>0</v>
      </c>
      <c r="AU2880" s="24">
        <v>0</v>
      </c>
      <c r="AV2880" s="24">
        <v>0</v>
      </c>
      <c r="AW2880" s="24">
        <v>0</v>
      </c>
      <c r="AX2880" s="24">
        <v>0</v>
      </c>
      <c r="AY2880" s="24">
        <v>0</v>
      </c>
      <c r="AZ2880" s="24">
        <v>0</v>
      </c>
      <c r="BA2880" s="24">
        <v>0</v>
      </c>
      <c r="BB2880" s="24">
        <v>0</v>
      </c>
      <c r="BC2880" s="24">
        <v>0</v>
      </c>
      <c r="BD2880" s="24">
        <v>0</v>
      </c>
      <c r="BE2880" s="24">
        <v>0</v>
      </c>
      <c r="BF2880" s="23"/>
      <c r="BG2880" s="23"/>
      <c r="BH2880" s="23">
        <v>44772</v>
      </c>
      <c r="BI2880" s="26" t="s">
        <v>127</v>
      </c>
      <c r="BJ2880" s="26" t="s">
        <v>3469</v>
      </c>
      <c r="BK2880" s="29">
        <v>0</v>
      </c>
      <c r="BL2880" s="24" t="s">
        <v>129</v>
      </c>
      <c r="BM2880" s="22" t="str">
        <f ca="1">+IF(Tabla1[[#This Row],[FECHA INGRESO]]&gt;=44986,IF((TODAY()-Tabla1[[#This Row],[FECHA INGRESO]])&gt;=50,"ALERTA","TODAVÍA FALTA"),"N/A")</f>
        <v>N/A</v>
      </c>
      <c r="BN2880" s="7">
        <f>IFERROR((_xlfn.DAYS(Tabla1[[#This Row],[FECHA INGRESO]],Tabla1[[#This Row],[FECHA RETIRO]]))/30,"")</f>
        <v>-7.1</v>
      </c>
    </row>
    <row r="2881" spans="1:66" x14ac:dyDescent="0.35">
      <c r="A2881" s="34">
        <v>1006095550</v>
      </c>
      <c r="B2881" s="22" t="s">
        <v>15788</v>
      </c>
      <c r="C2881" s="23">
        <v>44564</v>
      </c>
      <c r="D2881" s="23" t="s">
        <v>93</v>
      </c>
      <c r="E2881" s="23" t="s">
        <v>69</v>
      </c>
      <c r="F2881" s="23" t="s">
        <v>111</v>
      </c>
      <c r="G2881" s="24"/>
      <c r="H2881" s="24">
        <v>24110757216</v>
      </c>
      <c r="I2881" s="24" t="s">
        <v>72</v>
      </c>
      <c r="J2881" s="24">
        <f>DATEDIF(Tabla1[[#This Row],[FECHA DE NACIMIENTO]],Tabla1[[#This Row],[FECHA ACTUAL]],"Y")</f>
        <v>34</v>
      </c>
      <c r="K2881" s="24" t="s">
        <v>73</v>
      </c>
      <c r="L2881" s="24" t="s">
        <v>234</v>
      </c>
      <c r="M2881" s="24">
        <v>2</v>
      </c>
      <c r="N2881" s="24">
        <v>2</v>
      </c>
      <c r="O2881" s="24">
        <v>2</v>
      </c>
      <c r="P2881" s="24" t="s">
        <v>101</v>
      </c>
      <c r="Q2881" s="23">
        <v>32597</v>
      </c>
      <c r="R2881" s="24" t="s">
        <v>76</v>
      </c>
      <c r="S2881" s="25">
        <v>45119</v>
      </c>
      <c r="T2881" s="24"/>
      <c r="U2881" s="24">
        <v>3107754564</v>
      </c>
      <c r="V2881" s="33" t="s">
        <v>15789</v>
      </c>
      <c r="W2881" s="24" t="s">
        <v>15790</v>
      </c>
      <c r="X2881" s="24" t="s">
        <v>14327</v>
      </c>
      <c r="Y2881" s="24"/>
      <c r="Z2881" s="24"/>
      <c r="AA2881" s="24"/>
      <c r="AB2881" s="24"/>
      <c r="AC2881" s="24"/>
      <c r="AD2881" s="24" t="e">
        <v>#REF!</v>
      </c>
      <c r="AE2881" s="26" t="s">
        <v>151</v>
      </c>
      <c r="AF2881" s="26"/>
      <c r="AG2881" s="26"/>
      <c r="AH2881" s="27" t="s">
        <v>324</v>
      </c>
      <c r="AI2881" s="27" t="s">
        <v>224</v>
      </c>
      <c r="AJ2881" s="27" t="s">
        <v>224</v>
      </c>
      <c r="AK2881" s="24" t="s">
        <v>121</v>
      </c>
      <c r="AL2881" s="24" t="s">
        <v>7086</v>
      </c>
      <c r="AM2881" s="23">
        <v>44564</v>
      </c>
      <c r="AN2881" s="28">
        <v>1000000</v>
      </c>
      <c r="AO2881" s="28">
        <v>117172</v>
      </c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>
        <v>0</v>
      </c>
      <c r="BE2881" s="24">
        <v>0</v>
      </c>
      <c r="BF2881" s="23"/>
      <c r="BG2881" s="23"/>
      <c r="BH2881" s="23">
        <v>44564</v>
      </c>
      <c r="BI2881" s="26" t="s">
        <v>466</v>
      </c>
      <c r="BJ2881" s="26" t="s">
        <v>941</v>
      </c>
      <c r="BK2881" s="29">
        <v>0</v>
      </c>
      <c r="BL2881" s="24" t="s">
        <v>129</v>
      </c>
      <c r="BM2881" s="22" t="str">
        <f ca="1">+IF(Tabla1[[#This Row],[FECHA INGRESO]]&gt;=44986,IF((TODAY()-Tabla1[[#This Row],[FECHA INGRESO]])&gt;=50,"ALERTA","TODAVÍA FALTA"),"N/A")</f>
        <v>N/A</v>
      </c>
      <c r="BN2881" s="7">
        <f>IFERROR((_xlfn.DAYS(Tabla1[[#This Row],[FECHA INGRESO]],Tabla1[[#This Row],[FECHA RETIRO]]))/30,"")</f>
        <v>0</v>
      </c>
    </row>
    <row r="2882" spans="1:66" x14ac:dyDescent="0.35">
      <c r="A2882" s="34">
        <v>1000125106</v>
      </c>
      <c r="B2882" s="22" t="s">
        <v>15791</v>
      </c>
      <c r="C2882" s="23">
        <v>44564</v>
      </c>
      <c r="D2882" s="23" t="s">
        <v>157</v>
      </c>
      <c r="E2882" s="24" t="s">
        <v>94</v>
      </c>
      <c r="F2882" s="23" t="s">
        <v>70</v>
      </c>
      <c r="G2882" s="24"/>
      <c r="H2882" s="24">
        <v>24110799070</v>
      </c>
      <c r="I2882" s="24" t="s">
        <v>95</v>
      </c>
      <c r="J2882" s="24">
        <f>DATEDIF(Tabla1[[#This Row],[FECHA DE NACIMIENTO]],Tabla1[[#This Row],[FECHA ACTUAL]],"Y")</f>
        <v>21</v>
      </c>
      <c r="K2882" s="24" t="s">
        <v>73</v>
      </c>
      <c r="L2882" s="24" t="s">
        <v>112</v>
      </c>
      <c r="M2882" s="24">
        <v>0</v>
      </c>
      <c r="N2882" s="24">
        <v>0</v>
      </c>
      <c r="O2882" s="24">
        <v>3</v>
      </c>
      <c r="P2882" s="24" t="s">
        <v>101</v>
      </c>
      <c r="Q2882" s="23">
        <v>37340</v>
      </c>
      <c r="R2882" s="24" t="s">
        <v>76</v>
      </c>
      <c r="S2882" s="25">
        <v>45119</v>
      </c>
      <c r="T2882" s="24"/>
      <c r="U2882" s="24">
        <v>3222727467</v>
      </c>
      <c r="V2882" s="33" t="s">
        <v>15792</v>
      </c>
      <c r="W2882" s="24" t="s">
        <v>15793</v>
      </c>
      <c r="X2882" s="24" t="s">
        <v>15794</v>
      </c>
      <c r="Y2882" s="24" t="s">
        <v>15795</v>
      </c>
      <c r="Z2882" s="24" t="s">
        <v>117</v>
      </c>
      <c r="AA2882" s="24">
        <v>3214314920</v>
      </c>
      <c r="AB2882" s="24"/>
      <c r="AC2882" s="24"/>
      <c r="AD2882" s="24" t="e">
        <v>#REF!</v>
      </c>
      <c r="AE2882" s="26" t="s">
        <v>84</v>
      </c>
      <c r="AF2882" s="26" t="s">
        <v>15796</v>
      </c>
      <c r="AG2882" s="26"/>
      <c r="AH2882" s="27" t="s">
        <v>3042</v>
      </c>
      <c r="AI2882" s="27" t="s">
        <v>9232</v>
      </c>
      <c r="AJ2882" s="27" t="s">
        <v>9233</v>
      </c>
      <c r="AK2882" s="24" t="s">
        <v>121</v>
      </c>
      <c r="AL2882" s="24" t="s">
        <v>7086</v>
      </c>
      <c r="AM2882" s="23">
        <v>44564</v>
      </c>
      <c r="AN2882" s="28">
        <v>1000000</v>
      </c>
      <c r="AO2882" s="28">
        <v>117172</v>
      </c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>
        <v>0</v>
      </c>
      <c r="BE2882" s="24">
        <v>0</v>
      </c>
      <c r="BF2882" s="23"/>
      <c r="BG2882" s="23"/>
      <c r="BH2882" s="23">
        <v>44564</v>
      </c>
      <c r="BI2882" s="26" t="s">
        <v>466</v>
      </c>
      <c r="BJ2882" s="26" t="s">
        <v>941</v>
      </c>
      <c r="BK2882" s="29">
        <v>0</v>
      </c>
      <c r="BL2882" s="24" t="s">
        <v>129</v>
      </c>
      <c r="BM2882" s="22" t="str">
        <f ca="1">+IF(Tabla1[[#This Row],[FECHA INGRESO]]&gt;=44986,IF((TODAY()-Tabla1[[#This Row],[FECHA INGRESO]])&gt;=50,"ALERTA","TODAVÍA FALTA"),"N/A")</f>
        <v>N/A</v>
      </c>
      <c r="BN2882" s="7">
        <f>IFERROR((_xlfn.DAYS(Tabla1[[#This Row],[FECHA INGRESO]],Tabla1[[#This Row],[FECHA RETIRO]]))/30,"")</f>
        <v>0</v>
      </c>
    </row>
    <row r="2883" spans="1:66" x14ac:dyDescent="0.35">
      <c r="A2883" s="34">
        <v>1028041837</v>
      </c>
      <c r="B2883" s="22" t="s">
        <v>15797</v>
      </c>
      <c r="C2883" s="23">
        <v>44564</v>
      </c>
      <c r="D2883" s="23" t="s">
        <v>4886</v>
      </c>
      <c r="E2883" s="24" t="s">
        <v>94</v>
      </c>
      <c r="F2883" s="23" t="s">
        <v>70</v>
      </c>
      <c r="G2883" s="24"/>
      <c r="H2883" s="24">
        <v>24110816379</v>
      </c>
      <c r="I2883" s="24" t="s">
        <v>95</v>
      </c>
      <c r="J2883" s="24">
        <f>DATEDIF(Tabla1[[#This Row],[FECHA DE NACIMIENTO]],Tabla1[[#This Row],[FECHA ACTUAL]],"Y")</f>
        <v>23</v>
      </c>
      <c r="K2883" s="24" t="s">
        <v>320</v>
      </c>
      <c r="L2883" s="24" t="s">
        <v>112</v>
      </c>
      <c r="M2883" s="24">
        <v>1</v>
      </c>
      <c r="N2883" s="24">
        <v>1</v>
      </c>
      <c r="O2883" s="24">
        <v>3</v>
      </c>
      <c r="P2883" s="24" t="s">
        <v>101</v>
      </c>
      <c r="Q2883" s="23">
        <v>36517</v>
      </c>
      <c r="R2883" s="24" t="s">
        <v>4480</v>
      </c>
      <c r="S2883" s="25">
        <v>45119</v>
      </c>
      <c r="T2883" s="24">
        <v>5857244</v>
      </c>
      <c r="U2883" s="24">
        <v>3106192306</v>
      </c>
      <c r="V2883" s="33" t="s">
        <v>15798</v>
      </c>
      <c r="W2883" s="24" t="s">
        <v>15799</v>
      </c>
      <c r="X2883" s="24" t="s">
        <v>2021</v>
      </c>
      <c r="Y2883" s="24" t="s">
        <v>15800</v>
      </c>
      <c r="Z2883" s="24" t="s">
        <v>255</v>
      </c>
      <c r="AA2883" s="24">
        <v>3127415675</v>
      </c>
      <c r="AB2883" s="24">
        <v>0</v>
      </c>
      <c r="AC2883" s="24">
        <v>0</v>
      </c>
      <c r="AD2883" s="24" t="e">
        <v>#REF!</v>
      </c>
      <c r="AE2883" s="26" t="s">
        <v>151</v>
      </c>
      <c r="AF2883" s="26"/>
      <c r="AG2883" s="26">
        <v>0</v>
      </c>
      <c r="AH2883" s="27" t="s">
        <v>184</v>
      </c>
      <c r="AI2883" s="27" t="s">
        <v>515</v>
      </c>
      <c r="AJ2883" s="27" t="s">
        <v>515</v>
      </c>
      <c r="AK2883" s="24" t="s">
        <v>121</v>
      </c>
      <c r="AL2883" s="24" t="s">
        <v>7086</v>
      </c>
      <c r="AM2883" s="23">
        <v>44564</v>
      </c>
      <c r="AN2883" s="28">
        <v>1000000</v>
      </c>
      <c r="AO2883" s="28">
        <v>117172</v>
      </c>
      <c r="AP2883" s="24">
        <v>0</v>
      </c>
      <c r="AQ2883" s="24">
        <v>0</v>
      </c>
      <c r="AR2883" s="24">
        <v>0</v>
      </c>
      <c r="AS2883" s="24">
        <v>0</v>
      </c>
      <c r="AT2883" s="24">
        <v>0</v>
      </c>
      <c r="AU2883" s="24">
        <v>0</v>
      </c>
      <c r="AV2883" s="24">
        <v>0</v>
      </c>
      <c r="AW2883" s="24">
        <v>0</v>
      </c>
      <c r="AX2883" s="24">
        <v>0</v>
      </c>
      <c r="AY2883" s="24">
        <v>0</v>
      </c>
      <c r="AZ2883" s="24">
        <v>0</v>
      </c>
      <c r="BA2883" s="24">
        <v>0</v>
      </c>
      <c r="BB2883" s="24">
        <v>0</v>
      </c>
      <c r="BC2883" s="24">
        <v>0</v>
      </c>
      <c r="BD2883" s="24">
        <v>0</v>
      </c>
      <c r="BE2883" s="24">
        <v>0</v>
      </c>
      <c r="BF2883" s="23"/>
      <c r="BG2883" s="23"/>
      <c r="BH2883" s="23">
        <v>44653</v>
      </c>
      <c r="BI2883" s="26" t="s">
        <v>466</v>
      </c>
      <c r="BJ2883" s="26" t="s">
        <v>941</v>
      </c>
      <c r="BK2883" s="29">
        <v>0</v>
      </c>
      <c r="BL2883" s="24" t="s">
        <v>129</v>
      </c>
      <c r="BM2883" s="22" t="str">
        <f ca="1">+IF(Tabla1[[#This Row],[FECHA INGRESO]]&gt;=44986,IF((TODAY()-Tabla1[[#This Row],[FECHA INGRESO]])&gt;=50,"ALERTA","TODAVÍA FALTA"),"N/A")</f>
        <v>N/A</v>
      </c>
      <c r="BN2883" s="7">
        <f>IFERROR((_xlfn.DAYS(Tabla1[[#This Row],[FECHA INGRESO]],Tabla1[[#This Row],[FECHA RETIRO]]))/30,"")</f>
        <v>-2.9666666666666668</v>
      </c>
    </row>
    <row r="2884" spans="1:66" x14ac:dyDescent="0.35">
      <c r="A2884" s="21">
        <v>1013583732</v>
      </c>
      <c r="B2884" s="22" t="s">
        <v>15801</v>
      </c>
      <c r="C2884" s="23">
        <v>44564</v>
      </c>
      <c r="D2884" s="23" t="s">
        <v>131</v>
      </c>
      <c r="E2884" s="24" t="s">
        <v>94</v>
      </c>
      <c r="F2884" s="23" t="s">
        <v>70</v>
      </c>
      <c r="G2884" s="24"/>
      <c r="H2884" s="24">
        <v>24110798565</v>
      </c>
      <c r="I2884" s="24" t="s">
        <v>95</v>
      </c>
      <c r="J2884" s="24">
        <f>DATEDIF(Tabla1[[#This Row],[FECHA DE NACIMIENTO]],Tabla1[[#This Row],[FECHA ACTUAL]],"Y")</f>
        <v>36</v>
      </c>
      <c r="K2884" s="24" t="s">
        <v>73</v>
      </c>
      <c r="L2884" s="24" t="s">
        <v>234</v>
      </c>
      <c r="M2884" s="24">
        <v>1</v>
      </c>
      <c r="N2884" s="24">
        <v>1</v>
      </c>
      <c r="O2884" s="24">
        <v>2</v>
      </c>
      <c r="P2884" s="24" t="s">
        <v>101</v>
      </c>
      <c r="Q2884" s="23">
        <v>31694</v>
      </c>
      <c r="R2884" s="24" t="s">
        <v>76</v>
      </c>
      <c r="S2884" s="25">
        <v>45119</v>
      </c>
      <c r="T2884" s="24">
        <v>4746373</v>
      </c>
      <c r="U2884" s="24">
        <v>3013555806</v>
      </c>
      <c r="V2884" s="33" t="s">
        <v>15802</v>
      </c>
      <c r="W2884" s="24" t="s">
        <v>15803</v>
      </c>
      <c r="X2884" s="24" t="s">
        <v>15804</v>
      </c>
      <c r="Y2884" s="24" t="s">
        <v>15805</v>
      </c>
      <c r="Z2884" s="24" t="s">
        <v>82</v>
      </c>
      <c r="AA2884" s="24">
        <v>3014119015</v>
      </c>
      <c r="AB2884" s="24">
        <v>0</v>
      </c>
      <c r="AC2884" s="24">
        <v>0</v>
      </c>
      <c r="AD2884" s="24" t="e">
        <v>#REF!</v>
      </c>
      <c r="AE2884" s="26" t="s">
        <v>151</v>
      </c>
      <c r="AF2884" s="26"/>
      <c r="AG2884" s="26" t="s">
        <v>75</v>
      </c>
      <c r="AH2884" s="27" t="s">
        <v>955</v>
      </c>
      <c r="AI2884" s="27" t="s">
        <v>120</v>
      </c>
      <c r="AJ2884" s="27" t="s">
        <v>120</v>
      </c>
      <c r="AK2884" s="24" t="s">
        <v>121</v>
      </c>
      <c r="AL2884" s="24" t="s">
        <v>7086</v>
      </c>
      <c r="AM2884" s="23">
        <v>44564</v>
      </c>
      <c r="AN2884" s="28">
        <v>1160000</v>
      </c>
      <c r="AO2884" s="28">
        <v>140606</v>
      </c>
      <c r="AP2884" s="24">
        <v>0</v>
      </c>
      <c r="AQ2884" s="24">
        <v>0</v>
      </c>
      <c r="AR2884" s="24">
        <v>0</v>
      </c>
      <c r="AS2884" s="24">
        <v>0</v>
      </c>
      <c r="AT2884" s="24">
        <v>0</v>
      </c>
      <c r="AU2884" s="24">
        <v>0</v>
      </c>
      <c r="AV2884" s="24">
        <v>0</v>
      </c>
      <c r="AW2884" s="24">
        <v>0</v>
      </c>
      <c r="AX2884" s="24">
        <v>0</v>
      </c>
      <c r="AY2884" s="24">
        <v>0</v>
      </c>
      <c r="AZ2884" s="24">
        <v>0</v>
      </c>
      <c r="BA2884" s="24">
        <v>0</v>
      </c>
      <c r="BB2884" s="24">
        <v>0</v>
      </c>
      <c r="BC2884" s="24">
        <v>0</v>
      </c>
      <c r="BD2884" s="24">
        <v>0</v>
      </c>
      <c r="BE2884" s="24">
        <v>0</v>
      </c>
      <c r="BF2884" s="23"/>
      <c r="BG2884" s="23"/>
      <c r="BH2884" s="23" t="s">
        <v>75</v>
      </c>
      <c r="BI2884" s="26">
        <v>0</v>
      </c>
      <c r="BJ2884" s="26">
        <v>0</v>
      </c>
      <c r="BK2884" s="29">
        <v>0</v>
      </c>
      <c r="BL2884" s="24" t="s">
        <v>91</v>
      </c>
      <c r="BM2884" s="22" t="str">
        <f ca="1">+IF(Tabla1[[#This Row],[FECHA INGRESO]]&gt;=44986,IF((TODAY()-Tabla1[[#This Row],[FECHA INGRESO]])&gt;=50,"ALERTA","TODAVÍA FALTA"),"N/A")</f>
        <v>N/A</v>
      </c>
      <c r="BN2884" s="7" t="str">
        <f>IFERROR((_xlfn.DAYS(Tabla1[[#This Row],[FECHA INGRESO]],Tabla1[[#This Row],[FECHA RETIRO]]))/30,"")</f>
        <v/>
      </c>
    </row>
    <row r="2885" spans="1:66" x14ac:dyDescent="0.35">
      <c r="A2885" s="21">
        <v>1000941793</v>
      </c>
      <c r="B2885" s="22" t="s">
        <v>15806</v>
      </c>
      <c r="C2885" s="23">
        <v>44564</v>
      </c>
      <c r="D2885" s="23" t="s">
        <v>93</v>
      </c>
      <c r="E2885" s="24" t="s">
        <v>94</v>
      </c>
      <c r="F2885" s="23" t="s">
        <v>70</v>
      </c>
      <c r="G2885" s="24"/>
      <c r="H2885" s="24">
        <v>24110800019</v>
      </c>
      <c r="I2885" s="24" t="s">
        <v>95</v>
      </c>
      <c r="J2885" s="24">
        <f>DATEDIF(Tabla1[[#This Row],[FECHA DE NACIMIENTO]],Tabla1[[#This Row],[FECHA ACTUAL]],"Y")</f>
        <v>20</v>
      </c>
      <c r="K2885" s="24" t="s">
        <v>73</v>
      </c>
      <c r="L2885" s="24" t="s">
        <v>112</v>
      </c>
      <c r="M2885" s="24">
        <v>3</v>
      </c>
      <c r="N2885" s="24">
        <v>1</v>
      </c>
      <c r="O2885" s="24">
        <v>2</v>
      </c>
      <c r="P2885" s="24" t="s">
        <v>101</v>
      </c>
      <c r="Q2885" s="23">
        <v>37571</v>
      </c>
      <c r="R2885" s="24" t="s">
        <v>76</v>
      </c>
      <c r="S2885" s="25">
        <v>45119</v>
      </c>
      <c r="T2885" s="24">
        <v>5109088</v>
      </c>
      <c r="U2885" s="24">
        <v>3203778282</v>
      </c>
      <c r="V2885" s="33" t="s">
        <v>15807</v>
      </c>
      <c r="W2885" s="24" t="s">
        <v>15808</v>
      </c>
      <c r="X2885" s="24" t="s">
        <v>15809</v>
      </c>
      <c r="Y2885" s="24" t="s">
        <v>15810</v>
      </c>
      <c r="Z2885" s="24" t="s">
        <v>117</v>
      </c>
      <c r="AA2885" s="24">
        <v>3178701969</v>
      </c>
      <c r="AB2885" s="24">
        <v>0</v>
      </c>
      <c r="AC2885" s="24">
        <v>0</v>
      </c>
      <c r="AD2885" s="24" t="e">
        <v>#REF!</v>
      </c>
      <c r="AE2885" s="26" t="s">
        <v>151</v>
      </c>
      <c r="AF2885" s="26"/>
      <c r="AG2885" s="26" t="s">
        <v>9231</v>
      </c>
      <c r="AH2885" s="27" t="s">
        <v>10056</v>
      </c>
      <c r="AI2885" s="27" t="s">
        <v>410</v>
      </c>
      <c r="AJ2885" s="27" t="s">
        <v>410</v>
      </c>
      <c r="AK2885" s="24" t="s">
        <v>121</v>
      </c>
      <c r="AL2885" s="24" t="s">
        <v>7086</v>
      </c>
      <c r="AM2885" s="23">
        <v>44564</v>
      </c>
      <c r="AN2885" s="28">
        <v>1160000</v>
      </c>
      <c r="AO2885" s="28">
        <v>140606</v>
      </c>
      <c r="AP2885" s="24" t="s">
        <v>15811</v>
      </c>
      <c r="AQ2885" s="24">
        <v>0</v>
      </c>
      <c r="AR2885" s="24">
        <v>0</v>
      </c>
      <c r="AS2885" s="24">
        <v>0</v>
      </c>
      <c r="AT2885" s="24">
        <v>0</v>
      </c>
      <c r="AU2885" s="24">
        <v>0</v>
      </c>
      <c r="AV2885" s="24">
        <v>0</v>
      </c>
      <c r="AW2885" s="24">
        <v>0</v>
      </c>
      <c r="AX2885" s="24">
        <v>0</v>
      </c>
      <c r="AY2885" s="24" t="s">
        <v>4393</v>
      </c>
      <c r="AZ2885" s="24" t="s">
        <v>14215</v>
      </c>
      <c r="BA2885" s="24">
        <v>0</v>
      </c>
      <c r="BB2885" s="24">
        <v>0</v>
      </c>
      <c r="BC2885" s="24">
        <v>0</v>
      </c>
      <c r="BD2885" s="24">
        <v>0</v>
      </c>
      <c r="BE2885" s="24">
        <v>0</v>
      </c>
      <c r="BF2885" s="23"/>
      <c r="BG2885" s="23"/>
      <c r="BH2885" s="23" t="s">
        <v>75</v>
      </c>
      <c r="BI2885" s="26">
        <v>0</v>
      </c>
      <c r="BJ2885" s="26">
        <v>0</v>
      </c>
      <c r="BK2885" s="29">
        <v>0</v>
      </c>
      <c r="BL2885" s="24" t="s">
        <v>91</v>
      </c>
      <c r="BM2885" s="22" t="str">
        <f ca="1">+IF(Tabla1[[#This Row],[FECHA INGRESO]]&gt;=44986,IF((TODAY()-Tabla1[[#This Row],[FECHA INGRESO]])&gt;=50,"ALERTA","TODAVÍA FALTA"),"N/A")</f>
        <v>N/A</v>
      </c>
      <c r="BN2885" s="7" t="str">
        <f>IFERROR((_xlfn.DAYS(Tabla1[[#This Row],[FECHA INGRESO]],Tabla1[[#This Row],[FECHA RETIRO]]))/30,"")</f>
        <v/>
      </c>
    </row>
    <row r="2886" spans="1:66" x14ac:dyDescent="0.35">
      <c r="A2886" s="21">
        <v>1000775497</v>
      </c>
      <c r="B2886" s="22" t="s">
        <v>15812</v>
      </c>
      <c r="C2886" s="23">
        <v>44564</v>
      </c>
      <c r="D2886" s="23" t="s">
        <v>188</v>
      </c>
      <c r="E2886" s="23" t="s">
        <v>111</v>
      </c>
      <c r="F2886" s="23" t="s">
        <v>94</v>
      </c>
      <c r="G2886" s="24"/>
      <c r="H2886" s="24">
        <v>24110800259</v>
      </c>
      <c r="I2886" s="24" t="s">
        <v>95</v>
      </c>
      <c r="J2886" s="24">
        <f>DATEDIF(Tabla1[[#This Row],[FECHA DE NACIMIENTO]],Tabla1[[#This Row],[FECHA ACTUAL]],"Y")</f>
        <v>21</v>
      </c>
      <c r="K2886" s="24" t="s">
        <v>73</v>
      </c>
      <c r="L2886" s="24" t="s">
        <v>112</v>
      </c>
      <c r="M2886" s="24">
        <v>0</v>
      </c>
      <c r="N2886" s="24">
        <v>0</v>
      </c>
      <c r="O2886" s="24">
        <v>2</v>
      </c>
      <c r="P2886" s="24" t="s">
        <v>101</v>
      </c>
      <c r="Q2886" s="23">
        <v>37115</v>
      </c>
      <c r="R2886" s="24" t="s">
        <v>76</v>
      </c>
      <c r="S2886" s="25">
        <v>45119</v>
      </c>
      <c r="T2886" s="24"/>
      <c r="U2886" s="24">
        <v>3160425005</v>
      </c>
      <c r="V2886" s="33" t="s">
        <v>15813</v>
      </c>
      <c r="W2886" s="24" t="s">
        <v>15814</v>
      </c>
      <c r="X2886" s="24" t="s">
        <v>15815</v>
      </c>
      <c r="Y2886" s="24" t="s">
        <v>15816</v>
      </c>
      <c r="Z2886" s="24" t="s">
        <v>117</v>
      </c>
      <c r="AA2886" s="24">
        <v>3144549534</v>
      </c>
      <c r="AB2886" s="24">
        <v>0</v>
      </c>
      <c r="AC2886" s="24">
        <v>0</v>
      </c>
      <c r="AD2886" s="24" t="e">
        <v>#REF!</v>
      </c>
      <c r="AE2886" s="26" t="s">
        <v>183</v>
      </c>
      <c r="AF2886" s="26"/>
      <c r="AG2886" s="26" t="s">
        <v>9231</v>
      </c>
      <c r="AH2886" s="27" t="s">
        <v>10056</v>
      </c>
      <c r="AI2886" s="27" t="s">
        <v>9232</v>
      </c>
      <c r="AJ2886" s="27" t="s">
        <v>9233</v>
      </c>
      <c r="AK2886" s="24" t="s">
        <v>121</v>
      </c>
      <c r="AL2886" s="24" t="s">
        <v>7086</v>
      </c>
      <c r="AM2886" s="23">
        <v>44564</v>
      </c>
      <c r="AN2886" s="28">
        <v>1160000</v>
      </c>
      <c r="AO2886" s="28">
        <v>140606</v>
      </c>
      <c r="AP2886" s="24">
        <v>0</v>
      </c>
      <c r="AQ2886" s="24">
        <v>0</v>
      </c>
      <c r="AR2886" s="24">
        <v>0</v>
      </c>
      <c r="AS2886" s="24">
        <v>0</v>
      </c>
      <c r="AT2886" s="24">
        <v>0</v>
      </c>
      <c r="AU2886" s="24">
        <v>0</v>
      </c>
      <c r="AV2886" s="24">
        <v>0</v>
      </c>
      <c r="AW2886" s="24">
        <v>0</v>
      </c>
      <c r="AX2886" s="24">
        <v>0</v>
      </c>
      <c r="AY2886" s="24">
        <v>0</v>
      </c>
      <c r="AZ2886" s="24" t="s">
        <v>4393</v>
      </c>
      <c r="BA2886" s="24">
        <v>0</v>
      </c>
      <c r="BB2886" s="24">
        <v>0</v>
      </c>
      <c r="BC2886" s="24">
        <v>0</v>
      </c>
      <c r="BD2886" s="24">
        <v>0</v>
      </c>
      <c r="BE2886" s="24">
        <v>0</v>
      </c>
      <c r="BF2886" s="23"/>
      <c r="BG2886" s="23"/>
      <c r="BH2886" s="23" t="s">
        <v>75</v>
      </c>
      <c r="BI2886" s="26">
        <v>0</v>
      </c>
      <c r="BJ2886" s="26">
        <v>0</v>
      </c>
      <c r="BK2886" s="29">
        <v>0</v>
      </c>
      <c r="BL2886" s="24" t="s">
        <v>91</v>
      </c>
      <c r="BM2886" s="22" t="str">
        <f ca="1">+IF(Tabla1[[#This Row],[FECHA INGRESO]]&gt;=44986,IF((TODAY()-Tabla1[[#This Row],[FECHA INGRESO]])&gt;=50,"ALERTA","TODAVÍA FALTA"),"N/A")</f>
        <v>N/A</v>
      </c>
      <c r="BN2886" s="7" t="str">
        <f>IFERROR((_xlfn.DAYS(Tabla1[[#This Row],[FECHA INGRESO]],Tabla1[[#This Row],[FECHA RETIRO]]))/30,"")</f>
        <v/>
      </c>
    </row>
    <row r="2887" spans="1:66" x14ac:dyDescent="0.35">
      <c r="A2887" s="66">
        <v>1031166777</v>
      </c>
      <c r="B2887" s="22" t="s">
        <v>15817</v>
      </c>
      <c r="C2887" s="44">
        <v>44566</v>
      </c>
      <c r="D2887" s="23" t="s">
        <v>188</v>
      </c>
      <c r="E2887" s="23" t="s">
        <v>111</v>
      </c>
      <c r="F2887" s="23" t="s">
        <v>70</v>
      </c>
      <c r="G2887" s="36"/>
      <c r="H2887" s="36">
        <v>24110869429</v>
      </c>
      <c r="I2887" s="36" t="s">
        <v>95</v>
      </c>
      <c r="J2887" s="24">
        <f>DATEDIF(Tabla1[[#This Row],[FECHA DE NACIMIENTO]],Tabla1[[#This Row],[FECHA ACTUAL]],"Y")</f>
        <v>26</v>
      </c>
      <c r="K2887" s="36" t="s">
        <v>73</v>
      </c>
      <c r="L2887" s="24" t="s">
        <v>112</v>
      </c>
      <c r="M2887" s="36">
        <v>1</v>
      </c>
      <c r="N2887" s="36">
        <v>1</v>
      </c>
      <c r="O2887" s="36">
        <v>2</v>
      </c>
      <c r="P2887" s="36" t="s">
        <v>101</v>
      </c>
      <c r="Q2887" s="44">
        <v>35282</v>
      </c>
      <c r="R2887" s="24" t="s">
        <v>76</v>
      </c>
      <c r="S2887" s="25">
        <v>45119</v>
      </c>
      <c r="T2887" s="36"/>
      <c r="U2887" s="36">
        <v>3192407341</v>
      </c>
      <c r="V2887" s="62" t="s">
        <v>15818</v>
      </c>
      <c r="W2887" s="24" t="s">
        <v>15819</v>
      </c>
      <c r="X2887" s="36" t="s">
        <v>9521</v>
      </c>
      <c r="Y2887" s="36" t="s">
        <v>15820</v>
      </c>
      <c r="Z2887" s="36" t="s">
        <v>117</v>
      </c>
      <c r="AA2887" s="36">
        <v>3192099337</v>
      </c>
      <c r="AB2887" s="36"/>
      <c r="AC2887" s="36"/>
      <c r="AD2887" s="36" t="e">
        <v>#REF!</v>
      </c>
      <c r="AE2887" s="26" t="s">
        <v>151</v>
      </c>
      <c r="AF2887" s="26"/>
      <c r="AG2887" s="26"/>
      <c r="AH2887" s="27" t="s">
        <v>3042</v>
      </c>
      <c r="AI2887" s="27" t="s">
        <v>9232</v>
      </c>
      <c r="AJ2887" s="27" t="s">
        <v>9317</v>
      </c>
      <c r="AK2887" s="24" t="s">
        <v>121</v>
      </c>
      <c r="AL2887" s="24" t="s">
        <v>7086</v>
      </c>
      <c r="AM2887" s="23">
        <v>44566</v>
      </c>
      <c r="AN2887" s="28">
        <v>1000000</v>
      </c>
      <c r="AO2887" s="28">
        <v>117172</v>
      </c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>
        <v>0</v>
      </c>
      <c r="BE2887" s="24">
        <v>0</v>
      </c>
      <c r="BF2887" s="23"/>
      <c r="BG2887" s="23"/>
      <c r="BH2887" s="23">
        <v>44600</v>
      </c>
      <c r="BI2887" s="26" t="s">
        <v>466</v>
      </c>
      <c r="BJ2887" s="26" t="s">
        <v>941</v>
      </c>
      <c r="BK2887" s="29">
        <v>0</v>
      </c>
      <c r="BL2887" s="24" t="s">
        <v>129</v>
      </c>
      <c r="BM2887" s="22" t="str">
        <f ca="1">+IF(Tabla1[[#This Row],[FECHA INGRESO]]&gt;=44986,IF((TODAY()-Tabla1[[#This Row],[FECHA INGRESO]])&gt;=50,"ALERTA","TODAVÍA FALTA"),"N/A")</f>
        <v>N/A</v>
      </c>
      <c r="BN2887" s="7">
        <f>IFERROR((_xlfn.DAYS(Tabla1[[#This Row],[FECHA INGRESO]],Tabla1[[#This Row],[FECHA RETIRO]]))/30,"")</f>
        <v>-1.1333333333333333</v>
      </c>
    </row>
    <row r="2888" spans="1:66" x14ac:dyDescent="0.35">
      <c r="A2888" s="21">
        <v>1024466507</v>
      </c>
      <c r="B2888" s="22" t="s">
        <v>15821</v>
      </c>
      <c r="C2888" s="23">
        <v>44566</v>
      </c>
      <c r="D2888" s="23" t="s">
        <v>93</v>
      </c>
      <c r="E2888" s="23" t="s">
        <v>110</v>
      </c>
      <c r="F2888" s="23" t="s">
        <v>70</v>
      </c>
      <c r="G2888" s="24"/>
      <c r="H2888" s="24">
        <v>24110855538</v>
      </c>
      <c r="I2888" s="24" t="s">
        <v>95</v>
      </c>
      <c r="J2888" s="24">
        <f>DATEDIF(Tabla1[[#This Row],[FECHA DE NACIMIENTO]],Tabla1[[#This Row],[FECHA ACTUAL]],"Y")</f>
        <v>37</v>
      </c>
      <c r="K2888" s="24" t="s">
        <v>320</v>
      </c>
      <c r="L2888" s="24" t="s">
        <v>112</v>
      </c>
      <c r="M2888" s="24">
        <v>4</v>
      </c>
      <c r="N2888" s="24">
        <v>4</v>
      </c>
      <c r="O2888" s="24">
        <v>1</v>
      </c>
      <c r="P2888" s="24" t="s">
        <v>101</v>
      </c>
      <c r="Q2888" s="23">
        <v>31553</v>
      </c>
      <c r="R2888" s="24" t="s">
        <v>76</v>
      </c>
      <c r="S2888" s="25">
        <v>45119</v>
      </c>
      <c r="T2888" s="24">
        <v>8194892</v>
      </c>
      <c r="U2888" s="24">
        <v>3177883112</v>
      </c>
      <c r="V2888" s="33" t="s">
        <v>15822</v>
      </c>
      <c r="W2888" s="24" t="s">
        <v>15823</v>
      </c>
      <c r="X2888" s="24" t="s">
        <v>9205</v>
      </c>
      <c r="Y2888" s="24" t="s">
        <v>15824</v>
      </c>
      <c r="Z2888" s="24" t="s">
        <v>285</v>
      </c>
      <c r="AA2888" s="24">
        <v>3204520855</v>
      </c>
      <c r="AB2888" s="24"/>
      <c r="AC2888" s="24"/>
      <c r="AD2888" s="24" t="e">
        <v>#REF!</v>
      </c>
      <c r="AE2888" s="26" t="s">
        <v>151</v>
      </c>
      <c r="AF2888" s="26"/>
      <c r="AG2888" s="26"/>
      <c r="AH2888" s="27" t="s">
        <v>3042</v>
      </c>
      <c r="AI2888" s="27" t="s">
        <v>9232</v>
      </c>
      <c r="AJ2888" s="27" t="s">
        <v>9317</v>
      </c>
      <c r="AK2888" s="24" t="s">
        <v>121</v>
      </c>
      <c r="AL2888" s="24" t="s">
        <v>7086</v>
      </c>
      <c r="AM2888" s="23">
        <v>44566</v>
      </c>
      <c r="AN2888" s="28">
        <v>1000000</v>
      </c>
      <c r="AO2888" s="28">
        <v>117172</v>
      </c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>
        <v>0</v>
      </c>
      <c r="BE2888" s="24">
        <v>0</v>
      </c>
      <c r="BF2888" s="23"/>
      <c r="BG2888" s="23"/>
      <c r="BH2888" s="23">
        <v>44572</v>
      </c>
      <c r="BI2888" s="26" t="s">
        <v>466</v>
      </c>
      <c r="BJ2888" s="26" t="s">
        <v>941</v>
      </c>
      <c r="BK2888" s="29">
        <v>0</v>
      </c>
      <c r="BL2888" s="24" t="s">
        <v>129</v>
      </c>
      <c r="BM2888" s="22" t="str">
        <f ca="1">+IF(Tabla1[[#This Row],[FECHA INGRESO]]&gt;=44986,IF((TODAY()-Tabla1[[#This Row],[FECHA INGRESO]])&gt;=50,"ALERTA","TODAVÍA FALTA"),"N/A")</f>
        <v>N/A</v>
      </c>
      <c r="BN2888" s="7">
        <f>IFERROR((_xlfn.DAYS(Tabla1[[#This Row],[FECHA INGRESO]],Tabla1[[#This Row],[FECHA RETIRO]]))/30,"")</f>
        <v>-0.2</v>
      </c>
    </row>
    <row r="2889" spans="1:66" x14ac:dyDescent="0.35">
      <c r="A2889" s="21">
        <v>1002231354</v>
      </c>
      <c r="B2889" s="22" t="s">
        <v>15825</v>
      </c>
      <c r="C2889" s="44">
        <v>44566</v>
      </c>
      <c r="D2889" s="44" t="s">
        <v>4008</v>
      </c>
      <c r="E2889" s="44" t="s">
        <v>111</v>
      </c>
      <c r="F2889" s="44" t="s">
        <v>70</v>
      </c>
      <c r="G2889" s="36"/>
      <c r="H2889" s="36">
        <v>24110854016</v>
      </c>
      <c r="I2889" s="36" t="s">
        <v>95</v>
      </c>
      <c r="J2889" s="24">
        <f>DATEDIF(Tabla1[[#This Row],[FECHA DE NACIMIENTO]],Tabla1[[#This Row],[FECHA ACTUAL]],"Y")</f>
        <v>23</v>
      </c>
      <c r="K2889" s="36" t="s">
        <v>73</v>
      </c>
      <c r="L2889" s="36" t="s">
        <v>234</v>
      </c>
      <c r="M2889" s="36">
        <v>1</v>
      </c>
      <c r="N2889" s="36">
        <v>1</v>
      </c>
      <c r="O2889" s="36">
        <v>3</v>
      </c>
      <c r="P2889" s="36" t="s">
        <v>101</v>
      </c>
      <c r="Q2889" s="44">
        <v>36593</v>
      </c>
      <c r="R2889" s="24" t="s">
        <v>76</v>
      </c>
      <c r="S2889" s="25">
        <v>45119</v>
      </c>
      <c r="T2889" s="36"/>
      <c r="U2889" s="36">
        <v>3246299757</v>
      </c>
      <c r="V2889" s="62" t="s">
        <v>15826</v>
      </c>
      <c r="W2889" s="24" t="s">
        <v>15827</v>
      </c>
      <c r="X2889" s="24" t="s">
        <v>15828</v>
      </c>
      <c r="Y2889" s="24" t="s">
        <v>15829</v>
      </c>
      <c r="Z2889" s="24" t="s">
        <v>117</v>
      </c>
      <c r="AA2889" s="24">
        <v>3014043127</v>
      </c>
      <c r="AB2889" s="24">
        <v>0</v>
      </c>
      <c r="AC2889" s="24">
        <v>0</v>
      </c>
      <c r="AD2889" s="24" t="e">
        <v>#REF!</v>
      </c>
      <c r="AE2889" s="26" t="s">
        <v>151</v>
      </c>
      <c r="AF2889" s="26"/>
      <c r="AG2889" s="26" t="s">
        <v>9231</v>
      </c>
      <c r="AH2889" s="27" t="s">
        <v>3042</v>
      </c>
      <c r="AI2889" s="27" t="s">
        <v>9232</v>
      </c>
      <c r="AJ2889" s="27" t="s">
        <v>9317</v>
      </c>
      <c r="AK2889" s="24" t="s">
        <v>121</v>
      </c>
      <c r="AL2889" s="24" t="s">
        <v>7086</v>
      </c>
      <c r="AM2889" s="23">
        <v>44566</v>
      </c>
      <c r="AN2889" s="28">
        <v>1000000</v>
      </c>
      <c r="AO2889" s="28">
        <v>117172</v>
      </c>
      <c r="AP2889" s="24">
        <v>0</v>
      </c>
      <c r="AQ2889" s="24">
        <v>0</v>
      </c>
      <c r="AR2889" s="24">
        <v>0</v>
      </c>
      <c r="AS2889" s="24">
        <v>0</v>
      </c>
      <c r="AT2889" s="24">
        <v>0</v>
      </c>
      <c r="AU2889" s="24">
        <v>0</v>
      </c>
      <c r="AV2889" s="24">
        <v>0</v>
      </c>
      <c r="AW2889" s="24">
        <v>0</v>
      </c>
      <c r="AX2889" s="24">
        <v>0</v>
      </c>
      <c r="AY2889" s="24">
        <v>0</v>
      </c>
      <c r="AZ2889" s="24" t="s">
        <v>14215</v>
      </c>
      <c r="BA2889" s="24">
        <v>0</v>
      </c>
      <c r="BB2889" s="24">
        <v>0</v>
      </c>
      <c r="BC2889" s="24">
        <v>0</v>
      </c>
      <c r="BD2889" s="24">
        <v>0</v>
      </c>
      <c r="BE2889" s="24">
        <v>0</v>
      </c>
      <c r="BF2889" s="23"/>
      <c r="BG2889" s="23"/>
      <c r="BH2889" s="23">
        <v>44709</v>
      </c>
      <c r="BI2889" s="26" t="s">
        <v>466</v>
      </c>
      <c r="BJ2889" s="26" t="s">
        <v>14177</v>
      </c>
      <c r="BK2889" s="29">
        <v>0</v>
      </c>
      <c r="BL2889" s="24" t="s">
        <v>129</v>
      </c>
      <c r="BM2889" s="22" t="str">
        <f ca="1">+IF(Tabla1[[#This Row],[FECHA INGRESO]]&gt;=44986,IF((TODAY()-Tabla1[[#This Row],[FECHA INGRESO]])&gt;=50,"ALERTA","TODAVÍA FALTA"),"N/A")</f>
        <v>N/A</v>
      </c>
      <c r="BN2889" s="7">
        <f>IFERROR((_xlfn.DAYS(Tabla1[[#This Row],[FECHA INGRESO]],Tabla1[[#This Row],[FECHA RETIRO]]))/30,"")</f>
        <v>-4.7666666666666666</v>
      </c>
    </row>
    <row r="2890" spans="1:66" x14ac:dyDescent="0.35">
      <c r="A2890" s="21">
        <v>1023898201</v>
      </c>
      <c r="B2890" s="22" t="s">
        <v>15830</v>
      </c>
      <c r="C2890" s="44">
        <v>44566</v>
      </c>
      <c r="D2890" s="44" t="s">
        <v>188</v>
      </c>
      <c r="E2890" s="44" t="s">
        <v>111</v>
      </c>
      <c r="F2890" s="44" t="s">
        <v>70</v>
      </c>
      <c r="G2890" s="36"/>
      <c r="H2890" s="36">
        <v>24110856694</v>
      </c>
      <c r="I2890" s="36" t="s">
        <v>95</v>
      </c>
      <c r="J2890" s="24">
        <f>DATEDIF(Tabla1[[#This Row],[FECHA DE NACIMIENTO]],Tabla1[[#This Row],[FECHA ACTUAL]],"Y")</f>
        <v>32</v>
      </c>
      <c r="K2890" s="36" t="s">
        <v>73</v>
      </c>
      <c r="L2890" s="24" t="s">
        <v>112</v>
      </c>
      <c r="M2890" s="36">
        <v>1</v>
      </c>
      <c r="N2890" s="36">
        <v>1</v>
      </c>
      <c r="O2890" s="36">
        <v>2</v>
      </c>
      <c r="P2890" s="36" t="s">
        <v>101</v>
      </c>
      <c r="Q2890" s="44">
        <v>33074</v>
      </c>
      <c r="R2890" s="24" t="s">
        <v>76</v>
      </c>
      <c r="S2890" s="25">
        <v>45119</v>
      </c>
      <c r="T2890" s="36"/>
      <c r="U2890" s="36">
        <v>3187136016</v>
      </c>
      <c r="V2890" s="62" t="s">
        <v>15831</v>
      </c>
      <c r="W2890" s="24" t="s">
        <v>15832</v>
      </c>
      <c r="X2890" s="24" t="s">
        <v>15833</v>
      </c>
      <c r="Y2890" s="24" t="s">
        <v>15834</v>
      </c>
      <c r="Z2890" s="24" t="s">
        <v>117</v>
      </c>
      <c r="AA2890" s="24">
        <v>3203548122</v>
      </c>
      <c r="AB2890" s="24">
        <v>0</v>
      </c>
      <c r="AC2890" s="24">
        <v>0</v>
      </c>
      <c r="AD2890" s="24" t="e">
        <v>#REF!</v>
      </c>
      <c r="AE2890" s="26" t="s">
        <v>194</v>
      </c>
      <c r="AF2890" s="26" t="s">
        <v>15835</v>
      </c>
      <c r="AG2890" s="26" t="s">
        <v>75</v>
      </c>
      <c r="AH2890" s="27" t="s">
        <v>184</v>
      </c>
      <c r="AI2890" s="27" t="s">
        <v>120</v>
      </c>
      <c r="AJ2890" s="27" t="s">
        <v>120</v>
      </c>
      <c r="AK2890" s="24" t="s">
        <v>121</v>
      </c>
      <c r="AL2890" s="24" t="s">
        <v>7086</v>
      </c>
      <c r="AM2890" s="23">
        <v>44566</v>
      </c>
      <c r="AN2890" s="28">
        <v>1000000</v>
      </c>
      <c r="AO2890" s="28">
        <v>117172</v>
      </c>
      <c r="AP2890" s="24">
        <v>0</v>
      </c>
      <c r="AQ2890" s="24">
        <v>0</v>
      </c>
      <c r="AR2890" s="24">
        <v>0</v>
      </c>
      <c r="AS2890" s="24">
        <v>0</v>
      </c>
      <c r="AT2890" s="24">
        <v>0</v>
      </c>
      <c r="AU2890" s="24">
        <v>0</v>
      </c>
      <c r="AV2890" s="24">
        <v>0</v>
      </c>
      <c r="AW2890" s="24">
        <v>0</v>
      </c>
      <c r="AX2890" s="24">
        <v>0</v>
      </c>
      <c r="AY2890" s="24">
        <v>0</v>
      </c>
      <c r="AZ2890" s="24">
        <v>0</v>
      </c>
      <c r="BA2890" s="24">
        <v>0</v>
      </c>
      <c r="BB2890" s="24">
        <v>0</v>
      </c>
      <c r="BC2890" s="24">
        <v>0</v>
      </c>
      <c r="BD2890" s="24">
        <v>0</v>
      </c>
      <c r="BE2890" s="24">
        <v>0</v>
      </c>
      <c r="BF2890" s="23"/>
      <c r="BG2890" s="23"/>
      <c r="BH2890" s="23">
        <v>44686</v>
      </c>
      <c r="BI2890" s="26" t="s">
        <v>127</v>
      </c>
      <c r="BJ2890" s="26" t="s">
        <v>1246</v>
      </c>
      <c r="BK2890" s="29">
        <v>0</v>
      </c>
      <c r="BL2890" s="24" t="s">
        <v>129</v>
      </c>
      <c r="BM2890" s="22" t="str">
        <f ca="1">+IF(Tabla1[[#This Row],[FECHA INGRESO]]&gt;=44986,IF((TODAY()-Tabla1[[#This Row],[FECHA INGRESO]])&gt;=50,"ALERTA","TODAVÍA FALTA"),"N/A")</f>
        <v>N/A</v>
      </c>
      <c r="BN2890" s="7">
        <f>IFERROR((_xlfn.DAYS(Tabla1[[#This Row],[FECHA INGRESO]],Tabla1[[#This Row],[FECHA RETIRO]]))/30,"")</f>
        <v>-4</v>
      </c>
    </row>
    <row r="2891" spans="1:66" x14ac:dyDescent="0.35">
      <c r="A2891" s="34">
        <v>1020826345</v>
      </c>
      <c r="B2891" s="22" t="s">
        <v>15836</v>
      </c>
      <c r="C2891" s="23">
        <v>44566</v>
      </c>
      <c r="D2891" s="23" t="s">
        <v>4833</v>
      </c>
      <c r="E2891" s="24" t="s">
        <v>94</v>
      </c>
      <c r="F2891" s="23" t="s">
        <v>94</v>
      </c>
      <c r="G2891" s="24"/>
      <c r="H2891" s="24">
        <v>24110844963</v>
      </c>
      <c r="I2891" s="24" t="s">
        <v>72</v>
      </c>
      <c r="J2891" s="24">
        <f>DATEDIF(Tabla1[[#This Row],[FECHA DE NACIMIENTO]],Tabla1[[#This Row],[FECHA ACTUAL]],"Y")</f>
        <v>26</v>
      </c>
      <c r="K2891" s="24" t="s">
        <v>96</v>
      </c>
      <c r="L2891" s="24" t="s">
        <v>112</v>
      </c>
      <c r="M2891" s="24">
        <v>1</v>
      </c>
      <c r="N2891" s="24">
        <v>1</v>
      </c>
      <c r="O2891" s="24">
        <v>2</v>
      </c>
      <c r="P2891" s="24" t="s">
        <v>101</v>
      </c>
      <c r="Q2891" s="23">
        <v>35597</v>
      </c>
      <c r="R2891" s="24" t="s">
        <v>76</v>
      </c>
      <c r="S2891" s="25">
        <v>45119</v>
      </c>
      <c r="T2891" s="24">
        <v>4806469</v>
      </c>
      <c r="U2891" s="24">
        <v>3016407647</v>
      </c>
      <c r="V2891" s="33" t="s">
        <v>15837</v>
      </c>
      <c r="W2891" s="24" t="s">
        <v>15838</v>
      </c>
      <c r="X2891" s="24" t="s">
        <v>15839</v>
      </c>
      <c r="Y2891" s="24" t="s">
        <v>15840</v>
      </c>
      <c r="Z2891" s="24" t="s">
        <v>117</v>
      </c>
      <c r="AA2891" s="24">
        <v>3204010537</v>
      </c>
      <c r="AB2891" s="24">
        <v>0</v>
      </c>
      <c r="AC2891" s="24">
        <v>0</v>
      </c>
      <c r="AD2891" s="24" t="e">
        <v>#REF!</v>
      </c>
      <c r="AE2891" s="26" t="s">
        <v>151</v>
      </c>
      <c r="AF2891" s="26"/>
      <c r="AG2891" s="26" t="s">
        <v>75</v>
      </c>
      <c r="AH2891" s="27" t="s">
        <v>184</v>
      </c>
      <c r="AI2891" s="27" t="s">
        <v>120</v>
      </c>
      <c r="AJ2891" s="27" t="s">
        <v>120</v>
      </c>
      <c r="AK2891" s="24" t="s">
        <v>121</v>
      </c>
      <c r="AL2891" s="24" t="s">
        <v>7086</v>
      </c>
      <c r="AM2891" s="23">
        <v>44566</v>
      </c>
      <c r="AN2891" s="28">
        <v>1000000</v>
      </c>
      <c r="AO2891" s="28">
        <v>117172</v>
      </c>
      <c r="AP2891" s="24">
        <v>0</v>
      </c>
      <c r="AQ2891" s="24">
        <v>0</v>
      </c>
      <c r="AR2891" s="24">
        <v>0</v>
      </c>
      <c r="AS2891" s="24">
        <v>0</v>
      </c>
      <c r="AT2891" s="24">
        <v>0</v>
      </c>
      <c r="AU2891" s="24">
        <v>0</v>
      </c>
      <c r="AV2891" s="24">
        <v>0</v>
      </c>
      <c r="AW2891" s="24">
        <v>0</v>
      </c>
      <c r="AX2891" s="24">
        <v>0</v>
      </c>
      <c r="AY2891" s="24">
        <v>0</v>
      </c>
      <c r="AZ2891" s="24">
        <v>0</v>
      </c>
      <c r="BA2891" s="24">
        <v>0</v>
      </c>
      <c r="BB2891" s="24">
        <v>0</v>
      </c>
      <c r="BC2891" s="24">
        <v>0</v>
      </c>
      <c r="BD2891" s="24">
        <v>0</v>
      </c>
      <c r="BE2891" s="24">
        <v>0</v>
      </c>
      <c r="BF2891" s="23"/>
      <c r="BG2891" s="23"/>
      <c r="BH2891" s="23">
        <v>44629</v>
      </c>
      <c r="BI2891" s="26" t="s">
        <v>127</v>
      </c>
      <c r="BJ2891" s="26" t="s">
        <v>3469</v>
      </c>
      <c r="BK2891" s="29">
        <v>0</v>
      </c>
      <c r="BL2891" s="24" t="s">
        <v>129</v>
      </c>
      <c r="BM2891" s="22" t="str">
        <f ca="1">+IF(Tabla1[[#This Row],[FECHA INGRESO]]&gt;=44986,IF((TODAY()-Tabla1[[#This Row],[FECHA INGRESO]])&gt;=50,"ALERTA","TODAVÍA FALTA"),"N/A")</f>
        <v>N/A</v>
      </c>
      <c r="BN2891" s="7">
        <f>IFERROR((_xlfn.DAYS(Tabla1[[#This Row],[FECHA INGRESO]],Tabla1[[#This Row],[FECHA RETIRO]]))/30,"")</f>
        <v>-2.1</v>
      </c>
    </row>
    <row r="2892" spans="1:66" x14ac:dyDescent="0.35">
      <c r="A2892" s="21">
        <v>53072947</v>
      </c>
      <c r="B2892" s="22" t="s">
        <v>15841</v>
      </c>
      <c r="C2892" s="23">
        <v>44566</v>
      </c>
      <c r="D2892" s="23" t="s">
        <v>188</v>
      </c>
      <c r="E2892" s="24" t="s">
        <v>94</v>
      </c>
      <c r="F2892" s="23" t="s">
        <v>94</v>
      </c>
      <c r="G2892" s="24"/>
      <c r="H2892" s="24">
        <v>24110867687</v>
      </c>
      <c r="I2892" s="24" t="s">
        <v>95</v>
      </c>
      <c r="J2892" s="24">
        <f>DATEDIF(Tabla1[[#This Row],[FECHA DE NACIMIENTO]],Tabla1[[#This Row],[FECHA ACTUAL]],"Y")</f>
        <v>39</v>
      </c>
      <c r="K2892" s="24" t="s">
        <v>73</v>
      </c>
      <c r="L2892" s="24" t="s">
        <v>112</v>
      </c>
      <c r="M2892" s="24">
        <v>3</v>
      </c>
      <c r="N2892" s="24">
        <v>3</v>
      </c>
      <c r="O2892" s="24">
        <v>2</v>
      </c>
      <c r="P2892" s="24" t="s">
        <v>101</v>
      </c>
      <c r="Q2892" s="23">
        <v>30823</v>
      </c>
      <c r="R2892" s="24" t="s">
        <v>76</v>
      </c>
      <c r="S2892" s="25">
        <v>45119</v>
      </c>
      <c r="T2892" s="24"/>
      <c r="U2892" s="24">
        <v>3118388245</v>
      </c>
      <c r="V2892" s="33" t="s">
        <v>15842</v>
      </c>
      <c r="W2892" s="24" t="s">
        <v>15843</v>
      </c>
      <c r="X2892" s="24" t="s">
        <v>15844</v>
      </c>
      <c r="Y2892" s="24" t="s">
        <v>15845</v>
      </c>
      <c r="Z2892" s="24" t="s">
        <v>285</v>
      </c>
      <c r="AA2892" s="24">
        <v>3103469533</v>
      </c>
      <c r="AB2892" s="24">
        <v>0</v>
      </c>
      <c r="AC2892" s="24">
        <v>0</v>
      </c>
      <c r="AD2892" s="24" t="e">
        <v>#REF!</v>
      </c>
      <c r="AE2892" s="26" t="s">
        <v>151</v>
      </c>
      <c r="AF2892" s="26"/>
      <c r="AG2892" s="26" t="s">
        <v>9231</v>
      </c>
      <c r="AH2892" s="27" t="s">
        <v>163</v>
      </c>
      <c r="AI2892" s="27" t="s">
        <v>9232</v>
      </c>
      <c r="AJ2892" s="27" t="s">
        <v>9233</v>
      </c>
      <c r="AK2892" s="24" t="s">
        <v>121</v>
      </c>
      <c r="AL2892" s="24" t="s">
        <v>7086</v>
      </c>
      <c r="AM2892" s="23">
        <v>44566</v>
      </c>
      <c r="AN2892" s="28">
        <v>1535062</v>
      </c>
      <c r="AO2892" s="28">
        <v>117172</v>
      </c>
      <c r="AP2892" s="24">
        <v>0</v>
      </c>
      <c r="AQ2892" s="24">
        <v>0</v>
      </c>
      <c r="AR2892" s="24">
        <v>0</v>
      </c>
      <c r="AS2892" s="24">
        <v>0</v>
      </c>
      <c r="AT2892" s="24">
        <v>0</v>
      </c>
      <c r="AU2892" s="24">
        <v>0</v>
      </c>
      <c r="AV2892" s="24">
        <v>0</v>
      </c>
      <c r="AW2892" s="24">
        <v>0</v>
      </c>
      <c r="AX2892" s="24">
        <v>0</v>
      </c>
      <c r="AY2892" s="24">
        <v>0</v>
      </c>
      <c r="AZ2892" s="24">
        <v>0</v>
      </c>
      <c r="BA2892" s="24">
        <v>0</v>
      </c>
      <c r="BB2892" s="24">
        <v>0</v>
      </c>
      <c r="BC2892" s="24">
        <v>0</v>
      </c>
      <c r="BD2892" s="24">
        <v>0</v>
      </c>
      <c r="BE2892" s="24">
        <v>0</v>
      </c>
      <c r="BF2892" s="23"/>
      <c r="BG2892" s="23"/>
      <c r="BH2892" s="23">
        <v>44760</v>
      </c>
      <c r="BI2892" s="26" t="s">
        <v>466</v>
      </c>
      <c r="BJ2892" s="26" t="s">
        <v>15846</v>
      </c>
      <c r="BK2892" s="29">
        <v>0</v>
      </c>
      <c r="BL2892" s="24" t="s">
        <v>129</v>
      </c>
      <c r="BM2892" s="22" t="str">
        <f ca="1">+IF(Tabla1[[#This Row],[FECHA INGRESO]]&gt;=44986,IF((TODAY()-Tabla1[[#This Row],[FECHA INGRESO]])&gt;=50,"ALERTA","TODAVÍA FALTA"),"N/A")</f>
        <v>N/A</v>
      </c>
      <c r="BN2892" s="7">
        <f>IFERROR((_xlfn.DAYS(Tabla1[[#This Row],[FECHA INGRESO]],Tabla1[[#This Row],[FECHA RETIRO]]))/30,"")</f>
        <v>-6.4666666666666668</v>
      </c>
    </row>
    <row r="2893" spans="1:66" x14ac:dyDescent="0.35">
      <c r="A2893" s="34">
        <v>1014221156</v>
      </c>
      <c r="B2893" s="22" t="s">
        <v>15847</v>
      </c>
      <c r="C2893" s="23">
        <v>44566</v>
      </c>
      <c r="D2893" s="23" t="s">
        <v>266</v>
      </c>
      <c r="E2893" s="23" t="s">
        <v>111</v>
      </c>
      <c r="F2893" s="23" t="s">
        <v>15848</v>
      </c>
      <c r="G2893" s="24"/>
      <c r="H2893" s="24">
        <v>24110858885</v>
      </c>
      <c r="I2893" s="24" t="s">
        <v>95</v>
      </c>
      <c r="J2893" s="24">
        <f>DATEDIF(Tabla1[[#This Row],[FECHA DE NACIMIENTO]],Tabla1[[#This Row],[FECHA ACTUAL]],"Y")</f>
        <v>32</v>
      </c>
      <c r="K2893" s="24" t="s">
        <v>73</v>
      </c>
      <c r="L2893" s="24" t="s">
        <v>112</v>
      </c>
      <c r="M2893" s="24">
        <v>1</v>
      </c>
      <c r="N2893" s="24">
        <v>1</v>
      </c>
      <c r="O2893" s="24">
        <v>3</v>
      </c>
      <c r="P2893" s="24" t="s">
        <v>101</v>
      </c>
      <c r="Q2893" s="23">
        <v>33346</v>
      </c>
      <c r="R2893" s="24" t="s">
        <v>76</v>
      </c>
      <c r="S2893" s="25">
        <v>45119</v>
      </c>
      <c r="T2893" s="24"/>
      <c r="U2893" s="24">
        <v>3144286113</v>
      </c>
      <c r="V2893" s="33" t="s">
        <v>15849</v>
      </c>
      <c r="W2893" s="24" t="s">
        <v>15850</v>
      </c>
      <c r="X2893" s="24" t="s">
        <v>15851</v>
      </c>
      <c r="Y2893" s="24" t="s">
        <v>15852</v>
      </c>
      <c r="Z2893" s="24" t="s">
        <v>117</v>
      </c>
      <c r="AA2893" s="24">
        <v>3052997323</v>
      </c>
      <c r="AB2893" s="24"/>
      <c r="AC2893" s="24"/>
      <c r="AD2893" s="24" t="e">
        <v>#REF!</v>
      </c>
      <c r="AE2893" s="26" t="s">
        <v>151</v>
      </c>
      <c r="AF2893" s="26"/>
      <c r="AG2893" s="26"/>
      <c r="AH2893" s="27" t="s">
        <v>3042</v>
      </c>
      <c r="AI2893" s="27" t="s">
        <v>9232</v>
      </c>
      <c r="AJ2893" s="27" t="s">
        <v>9233</v>
      </c>
      <c r="AK2893" s="24" t="s">
        <v>121</v>
      </c>
      <c r="AL2893" s="24" t="s">
        <v>7086</v>
      </c>
      <c r="AM2893" s="23">
        <v>44566</v>
      </c>
      <c r="AN2893" s="28">
        <v>1000000</v>
      </c>
      <c r="AO2893" s="28">
        <v>117172</v>
      </c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>
        <v>0</v>
      </c>
      <c r="BE2893" s="24">
        <v>0</v>
      </c>
      <c r="BF2893" s="23"/>
      <c r="BG2893" s="23"/>
      <c r="BH2893" s="23">
        <v>44566</v>
      </c>
      <c r="BI2893" s="26" t="s">
        <v>10014</v>
      </c>
      <c r="BJ2893" s="26" t="s">
        <v>14134</v>
      </c>
      <c r="BK2893" s="29">
        <v>0</v>
      </c>
      <c r="BL2893" s="24" t="s">
        <v>129</v>
      </c>
      <c r="BM2893" s="22" t="str">
        <f ca="1">+IF(Tabla1[[#This Row],[FECHA INGRESO]]&gt;=44986,IF((TODAY()-Tabla1[[#This Row],[FECHA INGRESO]])&gt;=50,"ALERTA","TODAVÍA FALTA"),"N/A")</f>
        <v>N/A</v>
      </c>
      <c r="BN2893" s="7">
        <f>IFERROR((_xlfn.DAYS(Tabla1[[#This Row],[FECHA INGRESO]],Tabla1[[#This Row],[FECHA RETIRO]]))/30,"")</f>
        <v>0</v>
      </c>
    </row>
    <row r="2894" spans="1:66" x14ac:dyDescent="0.35">
      <c r="A2894" s="34">
        <v>1007749875</v>
      </c>
      <c r="B2894" s="22" t="s">
        <v>15853</v>
      </c>
      <c r="C2894" s="23">
        <v>44566</v>
      </c>
      <c r="D2894" s="23" t="s">
        <v>93</v>
      </c>
      <c r="E2894" s="23" t="s">
        <v>111</v>
      </c>
      <c r="F2894" s="23" t="s">
        <v>111</v>
      </c>
      <c r="G2894" s="24"/>
      <c r="H2894" s="24">
        <v>24110855622</v>
      </c>
      <c r="I2894" s="24" t="s">
        <v>95</v>
      </c>
      <c r="J2894" s="24">
        <f>DATEDIF(Tabla1[[#This Row],[FECHA DE NACIMIENTO]],Tabla1[[#This Row],[FECHA ACTUAL]],"Y")</f>
        <v>23</v>
      </c>
      <c r="K2894" s="24" t="s">
        <v>73</v>
      </c>
      <c r="L2894" s="24" t="s">
        <v>112</v>
      </c>
      <c r="M2894" s="24">
        <v>0</v>
      </c>
      <c r="N2894" s="24">
        <v>0</v>
      </c>
      <c r="O2894" s="24">
        <v>1</v>
      </c>
      <c r="P2894" s="24" t="s">
        <v>101</v>
      </c>
      <c r="Q2894" s="23">
        <v>36675</v>
      </c>
      <c r="R2894" s="24" t="s">
        <v>5536</v>
      </c>
      <c r="S2894" s="25">
        <v>45119</v>
      </c>
      <c r="T2894" s="24"/>
      <c r="U2894" s="24">
        <v>3157870565</v>
      </c>
      <c r="V2894" s="33" t="s">
        <v>15854</v>
      </c>
      <c r="W2894" s="24" t="s">
        <v>15855</v>
      </c>
      <c r="X2894" s="24" t="s">
        <v>15856</v>
      </c>
      <c r="Y2894" s="24"/>
      <c r="Z2894" s="24"/>
      <c r="AA2894" s="24"/>
      <c r="AB2894" s="24"/>
      <c r="AC2894" s="24"/>
      <c r="AD2894" s="24" t="e">
        <v>#REF!</v>
      </c>
      <c r="AE2894" s="26" t="s">
        <v>151</v>
      </c>
      <c r="AF2894" s="26"/>
      <c r="AG2894" s="26"/>
      <c r="AH2894" s="27" t="s">
        <v>184</v>
      </c>
      <c r="AI2894" s="27" t="s">
        <v>120</v>
      </c>
      <c r="AJ2894" s="27" t="s">
        <v>120</v>
      </c>
      <c r="AK2894" s="24" t="s">
        <v>121</v>
      </c>
      <c r="AL2894" s="24" t="s">
        <v>7086</v>
      </c>
      <c r="AM2894" s="23">
        <v>44566</v>
      </c>
      <c r="AN2894" s="28">
        <v>1000000</v>
      </c>
      <c r="AO2894" s="28">
        <v>117172</v>
      </c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>
        <v>0</v>
      </c>
      <c r="BE2894" s="24">
        <v>0</v>
      </c>
      <c r="BF2894" s="23"/>
      <c r="BG2894" s="23"/>
      <c r="BH2894" s="23">
        <v>44566</v>
      </c>
      <c r="BI2894" s="26" t="s">
        <v>466</v>
      </c>
      <c r="BJ2894" s="26" t="s">
        <v>941</v>
      </c>
      <c r="BK2894" s="29">
        <v>0</v>
      </c>
      <c r="BL2894" s="24" t="s">
        <v>129</v>
      </c>
      <c r="BM2894" s="22" t="str">
        <f ca="1">+IF(Tabla1[[#This Row],[FECHA INGRESO]]&gt;=44986,IF((TODAY()-Tabla1[[#This Row],[FECHA INGRESO]])&gt;=50,"ALERTA","TODAVÍA FALTA"),"N/A")</f>
        <v>N/A</v>
      </c>
      <c r="BN2894" s="7">
        <f>IFERROR((_xlfn.DAYS(Tabla1[[#This Row],[FECHA INGRESO]],Tabla1[[#This Row],[FECHA RETIRO]]))/30,"")</f>
        <v>0</v>
      </c>
    </row>
    <row r="2895" spans="1:66" x14ac:dyDescent="0.35">
      <c r="A2895" s="34">
        <v>1033811411</v>
      </c>
      <c r="B2895" s="22" t="s">
        <v>15857</v>
      </c>
      <c r="C2895" s="23">
        <v>44566</v>
      </c>
      <c r="D2895" s="23" t="s">
        <v>266</v>
      </c>
      <c r="E2895" s="23" t="s">
        <v>111</v>
      </c>
      <c r="F2895" s="23" t="s">
        <v>70</v>
      </c>
      <c r="G2895" s="24"/>
      <c r="H2895" s="24">
        <v>24110857743</v>
      </c>
      <c r="I2895" s="24" t="s">
        <v>95</v>
      </c>
      <c r="J2895" s="24">
        <f>DATEDIF(Tabla1[[#This Row],[FECHA DE NACIMIENTO]],Tabla1[[#This Row],[FECHA ACTUAL]],"Y")</f>
        <v>24</v>
      </c>
      <c r="K2895" s="24" t="s">
        <v>73</v>
      </c>
      <c r="L2895" s="24" t="s">
        <v>112</v>
      </c>
      <c r="M2895" s="24">
        <v>0</v>
      </c>
      <c r="N2895" s="24">
        <v>0</v>
      </c>
      <c r="O2895" s="24">
        <v>2</v>
      </c>
      <c r="P2895" s="24" t="s">
        <v>101</v>
      </c>
      <c r="Q2895" s="23">
        <v>36109</v>
      </c>
      <c r="R2895" s="24" t="s">
        <v>76</v>
      </c>
      <c r="S2895" s="25">
        <v>45119</v>
      </c>
      <c r="T2895" s="24"/>
      <c r="U2895" s="24">
        <v>3193897342</v>
      </c>
      <c r="V2895" s="33" t="s">
        <v>15858</v>
      </c>
      <c r="W2895" s="24" t="s">
        <v>15859</v>
      </c>
      <c r="X2895" s="24" t="s">
        <v>15860</v>
      </c>
      <c r="Y2895" s="24" t="s">
        <v>15861</v>
      </c>
      <c r="Z2895" s="24" t="s">
        <v>117</v>
      </c>
      <c r="AA2895" s="24">
        <v>3123665924</v>
      </c>
      <c r="AB2895" s="24"/>
      <c r="AC2895" s="24"/>
      <c r="AD2895" s="24" t="e">
        <v>#REF!</v>
      </c>
      <c r="AE2895" s="26" t="s">
        <v>183</v>
      </c>
      <c r="AF2895" s="26"/>
      <c r="AG2895" s="26"/>
      <c r="AH2895" s="27" t="s">
        <v>3042</v>
      </c>
      <c r="AI2895" s="27" t="s">
        <v>9232</v>
      </c>
      <c r="AJ2895" s="27" t="s">
        <v>9317</v>
      </c>
      <c r="AK2895" s="24" t="s">
        <v>121</v>
      </c>
      <c r="AL2895" s="24" t="s">
        <v>7086</v>
      </c>
      <c r="AM2895" s="23">
        <v>44566</v>
      </c>
      <c r="AN2895" s="28">
        <v>1000000</v>
      </c>
      <c r="AO2895" s="28">
        <v>117172</v>
      </c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>
        <v>0</v>
      </c>
      <c r="BE2895" s="24">
        <v>0</v>
      </c>
      <c r="BF2895" s="23"/>
      <c r="BG2895" s="23"/>
      <c r="BH2895" s="23">
        <v>44572</v>
      </c>
      <c r="BI2895" s="26" t="s">
        <v>466</v>
      </c>
      <c r="BJ2895" s="26" t="s">
        <v>941</v>
      </c>
      <c r="BK2895" s="29">
        <v>0</v>
      </c>
      <c r="BL2895" s="24" t="s">
        <v>129</v>
      </c>
      <c r="BM2895" s="22" t="str">
        <f ca="1">+IF(Tabla1[[#This Row],[FECHA INGRESO]]&gt;=44986,IF((TODAY()-Tabla1[[#This Row],[FECHA INGRESO]])&gt;=50,"ALERTA","TODAVÍA FALTA"),"N/A")</f>
        <v>N/A</v>
      </c>
      <c r="BN2895" s="7">
        <f>IFERROR((_xlfn.DAYS(Tabla1[[#This Row],[FECHA INGRESO]],Tabla1[[#This Row],[FECHA RETIRO]]))/30,"")</f>
        <v>-0.2</v>
      </c>
    </row>
    <row r="2896" spans="1:66" x14ac:dyDescent="0.35">
      <c r="A2896" s="21">
        <v>1192782545</v>
      </c>
      <c r="B2896" s="22" t="s">
        <v>15862</v>
      </c>
      <c r="C2896" s="23">
        <v>44566</v>
      </c>
      <c r="D2896" s="23" t="s">
        <v>188</v>
      </c>
      <c r="E2896" s="23" t="s">
        <v>111</v>
      </c>
      <c r="F2896" s="23" t="s">
        <v>70</v>
      </c>
      <c r="G2896" s="24"/>
      <c r="H2896" s="24">
        <v>24110853688</v>
      </c>
      <c r="I2896" s="24" t="s">
        <v>95</v>
      </c>
      <c r="J2896" s="24">
        <f>DATEDIF(Tabla1[[#This Row],[FECHA DE NACIMIENTO]],Tabla1[[#This Row],[FECHA ACTUAL]],"Y")</f>
        <v>22</v>
      </c>
      <c r="K2896" s="24" t="s">
        <v>73</v>
      </c>
      <c r="L2896" s="24" t="s">
        <v>112</v>
      </c>
      <c r="M2896" s="24">
        <v>0</v>
      </c>
      <c r="N2896" s="24">
        <v>0</v>
      </c>
      <c r="O2896" s="24">
        <v>1</v>
      </c>
      <c r="P2896" s="24" t="s">
        <v>101</v>
      </c>
      <c r="Q2896" s="23">
        <v>36839</v>
      </c>
      <c r="R2896" s="24" t="s">
        <v>76</v>
      </c>
      <c r="S2896" s="25">
        <v>45119</v>
      </c>
      <c r="T2896" s="24"/>
      <c r="U2896" s="24">
        <v>3023962254</v>
      </c>
      <c r="V2896" s="33" t="s">
        <v>15863</v>
      </c>
      <c r="W2896" s="24" t="s">
        <v>15864</v>
      </c>
      <c r="X2896" s="24" t="s">
        <v>12249</v>
      </c>
      <c r="Y2896" s="24" t="s">
        <v>15865</v>
      </c>
      <c r="Z2896" s="24"/>
      <c r="AA2896" s="24">
        <v>3233878371</v>
      </c>
      <c r="AB2896" s="24">
        <v>0</v>
      </c>
      <c r="AC2896" s="24">
        <v>0</v>
      </c>
      <c r="AD2896" s="24" t="e">
        <v>#REF!</v>
      </c>
      <c r="AE2896" s="26" t="s">
        <v>151</v>
      </c>
      <c r="AF2896" s="26"/>
      <c r="AG2896" s="26">
        <v>0</v>
      </c>
      <c r="AH2896" s="27" t="s">
        <v>955</v>
      </c>
      <c r="AI2896" s="27" t="s">
        <v>120</v>
      </c>
      <c r="AJ2896" s="27" t="s">
        <v>120</v>
      </c>
      <c r="AK2896" s="24" t="s">
        <v>121</v>
      </c>
      <c r="AL2896" s="24" t="s">
        <v>7086</v>
      </c>
      <c r="AM2896" s="23">
        <v>44566</v>
      </c>
      <c r="AN2896" s="28">
        <v>1160000</v>
      </c>
      <c r="AO2896" s="28">
        <v>140606</v>
      </c>
      <c r="AP2896" s="24">
        <v>0</v>
      </c>
      <c r="AQ2896" s="24">
        <v>0</v>
      </c>
      <c r="AR2896" s="24">
        <v>0</v>
      </c>
      <c r="AS2896" s="24">
        <v>0</v>
      </c>
      <c r="AT2896" s="24">
        <v>0</v>
      </c>
      <c r="AU2896" s="24">
        <v>0</v>
      </c>
      <c r="AV2896" s="24">
        <v>0</v>
      </c>
      <c r="AW2896" s="24">
        <v>0</v>
      </c>
      <c r="AX2896" s="24">
        <v>0</v>
      </c>
      <c r="AY2896" s="24">
        <v>0</v>
      </c>
      <c r="AZ2896" s="24">
        <v>0</v>
      </c>
      <c r="BA2896" s="24">
        <v>0</v>
      </c>
      <c r="BB2896" s="24">
        <v>0</v>
      </c>
      <c r="BC2896" s="24">
        <v>0</v>
      </c>
      <c r="BD2896" s="24">
        <v>0</v>
      </c>
      <c r="BE2896" s="24">
        <v>0</v>
      </c>
      <c r="BF2896" s="23"/>
      <c r="BG2896" s="23"/>
      <c r="BH2896" s="23" t="s">
        <v>75</v>
      </c>
      <c r="BI2896" s="26">
        <v>0</v>
      </c>
      <c r="BJ2896" s="26">
        <v>0</v>
      </c>
      <c r="BK2896" s="29">
        <v>0</v>
      </c>
      <c r="BL2896" s="24" t="s">
        <v>91</v>
      </c>
      <c r="BM2896" s="22" t="str">
        <f ca="1">+IF(Tabla1[[#This Row],[FECHA INGRESO]]&gt;=44986,IF((TODAY()-Tabla1[[#This Row],[FECHA INGRESO]])&gt;=50,"ALERTA","TODAVÍA FALTA"),"N/A")</f>
        <v>N/A</v>
      </c>
      <c r="BN2896" s="7" t="str">
        <f>IFERROR((_xlfn.DAYS(Tabla1[[#This Row],[FECHA INGRESO]],Tabla1[[#This Row],[FECHA RETIRO]]))/30,"")</f>
        <v/>
      </c>
    </row>
    <row r="2897" spans="1:66" x14ac:dyDescent="0.35">
      <c r="A2897" s="21">
        <v>1026300842</v>
      </c>
      <c r="B2897" s="22" t="s">
        <v>15866</v>
      </c>
      <c r="C2897" s="23">
        <v>44566</v>
      </c>
      <c r="D2897" s="23" t="s">
        <v>266</v>
      </c>
      <c r="E2897" s="24" t="s">
        <v>94</v>
      </c>
      <c r="F2897" s="23" t="s">
        <v>70</v>
      </c>
      <c r="G2897" s="24" t="s">
        <v>15867</v>
      </c>
      <c r="H2897" s="24">
        <v>24110859840</v>
      </c>
      <c r="I2897" s="24" t="s">
        <v>95</v>
      </c>
      <c r="J2897" s="24">
        <f>DATEDIF(Tabla1[[#This Row],[FECHA DE NACIMIENTO]],Tabla1[[#This Row],[FECHA ACTUAL]],"Y")</f>
        <v>25</v>
      </c>
      <c r="K2897" s="24" t="s">
        <v>73</v>
      </c>
      <c r="L2897" s="24" t="s">
        <v>112</v>
      </c>
      <c r="M2897" s="24">
        <v>1</v>
      </c>
      <c r="N2897" s="24">
        <v>1</v>
      </c>
      <c r="O2897" s="24">
        <v>2</v>
      </c>
      <c r="P2897" s="24" t="s">
        <v>101</v>
      </c>
      <c r="Q2897" s="23">
        <v>35779</v>
      </c>
      <c r="R2897" s="24" t="s">
        <v>76</v>
      </c>
      <c r="S2897" s="25">
        <v>45119</v>
      </c>
      <c r="T2897" s="24">
        <v>3635379</v>
      </c>
      <c r="U2897" s="24">
        <v>3107096552</v>
      </c>
      <c r="V2897" s="33" t="s">
        <v>15868</v>
      </c>
      <c r="W2897" s="24" t="s">
        <v>15869</v>
      </c>
      <c r="X2897" s="24" t="s">
        <v>15870</v>
      </c>
      <c r="Y2897" s="24" t="s">
        <v>15871</v>
      </c>
      <c r="Z2897" s="24" t="s">
        <v>117</v>
      </c>
      <c r="AA2897" s="24">
        <v>3232358707</v>
      </c>
      <c r="AB2897" s="24">
        <v>0</v>
      </c>
      <c r="AC2897" s="24">
        <v>0</v>
      </c>
      <c r="AD2897" s="24" t="e">
        <v>#REF!</v>
      </c>
      <c r="AE2897" s="26" t="s">
        <v>84</v>
      </c>
      <c r="AF2897" s="26" t="s">
        <v>85</v>
      </c>
      <c r="AG2897" s="26" t="s">
        <v>2532</v>
      </c>
      <c r="AH2897" s="27" t="s">
        <v>10056</v>
      </c>
      <c r="AI2897" s="27" t="s">
        <v>9232</v>
      </c>
      <c r="AJ2897" s="27" t="s">
        <v>9317</v>
      </c>
      <c r="AK2897" s="24" t="s">
        <v>121</v>
      </c>
      <c r="AL2897" s="24" t="s">
        <v>7086</v>
      </c>
      <c r="AM2897" s="23">
        <v>44566</v>
      </c>
      <c r="AN2897" s="28">
        <v>1160000</v>
      </c>
      <c r="AO2897" s="28">
        <v>140606</v>
      </c>
      <c r="AP2897" s="24">
        <v>0</v>
      </c>
      <c r="AQ2897" s="24">
        <v>0</v>
      </c>
      <c r="AR2897" s="24">
        <v>0</v>
      </c>
      <c r="AS2897" s="24">
        <v>0</v>
      </c>
      <c r="AT2897" s="24">
        <v>0</v>
      </c>
      <c r="AU2897" s="24">
        <v>0</v>
      </c>
      <c r="AV2897" s="24">
        <v>0</v>
      </c>
      <c r="AW2897" s="24">
        <v>0</v>
      </c>
      <c r="AX2897" s="24">
        <v>0</v>
      </c>
      <c r="AY2897" s="24">
        <v>0</v>
      </c>
      <c r="AZ2897" s="24">
        <v>0</v>
      </c>
      <c r="BA2897" s="24">
        <v>0</v>
      </c>
      <c r="BB2897" s="24">
        <v>0</v>
      </c>
      <c r="BC2897" s="24">
        <v>0</v>
      </c>
      <c r="BD2897" s="24">
        <v>0</v>
      </c>
      <c r="BE2897" s="24">
        <v>0</v>
      </c>
      <c r="BF2897" s="23"/>
      <c r="BG2897" s="23"/>
      <c r="BH2897" s="23" t="s">
        <v>75</v>
      </c>
      <c r="BI2897" s="26">
        <v>0</v>
      </c>
      <c r="BJ2897" s="26">
        <v>0</v>
      </c>
      <c r="BK2897" s="29">
        <v>0</v>
      </c>
      <c r="BL2897" s="24" t="s">
        <v>91</v>
      </c>
      <c r="BM2897" s="22" t="str">
        <f ca="1">+IF(Tabla1[[#This Row],[FECHA INGRESO]]&gt;=44986,IF((TODAY()-Tabla1[[#This Row],[FECHA INGRESO]])&gt;=50,"ALERTA","TODAVÍA FALTA"),"N/A")</f>
        <v>N/A</v>
      </c>
      <c r="BN2897" s="7" t="str">
        <f>IFERROR((_xlfn.DAYS(Tabla1[[#This Row],[FECHA INGRESO]],Tabla1[[#This Row],[FECHA RETIRO]]))/30,"")</f>
        <v/>
      </c>
    </row>
    <row r="2898" spans="1:66" x14ac:dyDescent="0.35">
      <c r="A2898" s="21">
        <v>1003496021</v>
      </c>
      <c r="B2898" s="22" t="s">
        <v>15872</v>
      </c>
      <c r="C2898" s="23">
        <v>44566</v>
      </c>
      <c r="D2898" s="23" t="s">
        <v>188</v>
      </c>
      <c r="E2898" s="24" t="s">
        <v>94</v>
      </c>
      <c r="F2898" s="23" t="s">
        <v>70</v>
      </c>
      <c r="G2898" s="24" t="s">
        <v>15873</v>
      </c>
      <c r="H2898" s="24">
        <v>24110856810</v>
      </c>
      <c r="I2898" s="24" t="s">
        <v>95</v>
      </c>
      <c r="J2898" s="24">
        <f>DATEDIF(Tabla1[[#This Row],[FECHA DE NACIMIENTO]],Tabla1[[#This Row],[FECHA ACTUAL]],"Y")</f>
        <v>21</v>
      </c>
      <c r="K2898" s="24" t="s">
        <v>320</v>
      </c>
      <c r="L2898" s="24" t="s">
        <v>112</v>
      </c>
      <c r="M2898" s="24">
        <v>0</v>
      </c>
      <c r="N2898" s="24">
        <v>0</v>
      </c>
      <c r="O2898" s="24">
        <v>3</v>
      </c>
      <c r="P2898" s="24" t="s">
        <v>101</v>
      </c>
      <c r="Q2898" s="23">
        <v>37280</v>
      </c>
      <c r="R2898" s="24" t="s">
        <v>76</v>
      </c>
      <c r="S2898" s="25">
        <v>45119</v>
      </c>
      <c r="T2898" s="24"/>
      <c r="U2898" s="24">
        <v>3125199550</v>
      </c>
      <c r="V2898" s="67" t="s">
        <v>15874</v>
      </c>
      <c r="W2898" s="24" t="s">
        <v>15875</v>
      </c>
      <c r="X2898" s="24" t="s">
        <v>13848</v>
      </c>
      <c r="Y2898" s="24" t="s">
        <v>15876</v>
      </c>
      <c r="Z2898" s="24" t="s">
        <v>3224</v>
      </c>
      <c r="AA2898" s="24">
        <v>3219633582</v>
      </c>
      <c r="AB2898" s="24">
        <v>0</v>
      </c>
      <c r="AC2898" s="24">
        <v>0</v>
      </c>
      <c r="AD2898" s="24" t="e">
        <v>#REF!</v>
      </c>
      <c r="AE2898" s="26" t="s">
        <v>84</v>
      </c>
      <c r="AF2898" s="26" t="s">
        <v>15877</v>
      </c>
      <c r="AG2898" s="26" t="s">
        <v>2532</v>
      </c>
      <c r="AH2898" s="27" t="s">
        <v>460</v>
      </c>
      <c r="AI2898" s="27" t="s">
        <v>410</v>
      </c>
      <c r="AJ2898" s="27" t="s">
        <v>410</v>
      </c>
      <c r="AK2898" s="24" t="s">
        <v>121</v>
      </c>
      <c r="AL2898" s="24" t="s">
        <v>7086</v>
      </c>
      <c r="AM2898" s="23">
        <v>44566</v>
      </c>
      <c r="AN2898" s="28">
        <v>1160000</v>
      </c>
      <c r="AO2898" s="28">
        <v>140606</v>
      </c>
      <c r="AP2898" s="24" t="s">
        <v>15878</v>
      </c>
      <c r="AQ2898" s="24">
        <v>0</v>
      </c>
      <c r="AR2898" s="24">
        <v>0</v>
      </c>
      <c r="AS2898" s="24">
        <v>0</v>
      </c>
      <c r="AT2898" s="24">
        <v>0</v>
      </c>
      <c r="AU2898" s="24">
        <v>0</v>
      </c>
      <c r="AV2898" s="24">
        <v>0</v>
      </c>
      <c r="AW2898" s="24">
        <v>0</v>
      </c>
      <c r="AX2898" s="24">
        <v>0</v>
      </c>
      <c r="AY2898" s="24">
        <v>0</v>
      </c>
      <c r="AZ2898" s="24">
        <v>0</v>
      </c>
      <c r="BA2898" s="24">
        <v>0</v>
      </c>
      <c r="BB2898" s="24">
        <v>0</v>
      </c>
      <c r="BC2898" s="24">
        <v>0</v>
      </c>
      <c r="BD2898" s="24">
        <v>0</v>
      </c>
      <c r="BE2898" s="24">
        <v>0</v>
      </c>
      <c r="BF2898" s="23"/>
      <c r="BG2898" s="23"/>
      <c r="BH2898" s="23" t="s">
        <v>75</v>
      </c>
      <c r="BI2898" s="26">
        <v>0</v>
      </c>
      <c r="BJ2898" s="26">
        <v>0</v>
      </c>
      <c r="BK2898" s="29">
        <v>0</v>
      </c>
      <c r="BL2898" s="24" t="s">
        <v>91</v>
      </c>
      <c r="BM2898" s="22" t="str">
        <f ca="1">+IF(Tabla1[[#This Row],[FECHA INGRESO]]&gt;=44986,IF((TODAY()-Tabla1[[#This Row],[FECHA INGRESO]])&gt;=50,"ALERTA","TODAVÍA FALTA"),"N/A")</f>
        <v>N/A</v>
      </c>
      <c r="BN2898" s="7" t="str">
        <f>IFERROR((_xlfn.DAYS(Tabla1[[#This Row],[FECHA INGRESO]],Tabla1[[#This Row],[FECHA RETIRO]]))/30,"")</f>
        <v/>
      </c>
    </row>
    <row r="2899" spans="1:66" x14ac:dyDescent="0.35">
      <c r="A2899" s="21">
        <v>1233694552</v>
      </c>
      <c r="B2899" s="22" t="s">
        <v>15879</v>
      </c>
      <c r="C2899" s="23">
        <v>44567</v>
      </c>
      <c r="D2899" s="23" t="s">
        <v>93</v>
      </c>
      <c r="E2899" s="23" t="s">
        <v>110</v>
      </c>
      <c r="F2899" s="23" t="s">
        <v>94</v>
      </c>
      <c r="G2899" s="24" t="s">
        <v>15880</v>
      </c>
      <c r="H2899" s="24">
        <v>24109588489</v>
      </c>
      <c r="I2899" s="24" t="s">
        <v>95</v>
      </c>
      <c r="J2899" s="24">
        <f>DATEDIF(Tabla1[[#This Row],[FECHA DE NACIMIENTO]],Tabla1[[#This Row],[FECHA ACTUAL]],"Y")</f>
        <v>24</v>
      </c>
      <c r="K2899" s="24" t="s">
        <v>73</v>
      </c>
      <c r="L2899" s="24" t="s">
        <v>112</v>
      </c>
      <c r="M2899" s="24">
        <v>0</v>
      </c>
      <c r="N2899" s="24">
        <v>0</v>
      </c>
      <c r="O2899" s="24">
        <v>2</v>
      </c>
      <c r="P2899" s="24" t="s">
        <v>101</v>
      </c>
      <c r="Q2899" s="23">
        <v>36314</v>
      </c>
      <c r="R2899" s="24" t="s">
        <v>76</v>
      </c>
      <c r="S2899" s="25">
        <v>45119</v>
      </c>
      <c r="T2899" s="24"/>
      <c r="U2899" s="24">
        <v>3124119250</v>
      </c>
      <c r="V2899" s="33" t="s">
        <v>15881</v>
      </c>
      <c r="W2899" s="24" t="s">
        <v>15882</v>
      </c>
      <c r="X2899" s="24" t="s">
        <v>15883</v>
      </c>
      <c r="Y2899" s="24" t="s">
        <v>15884</v>
      </c>
      <c r="Z2899" s="24" t="s">
        <v>409</v>
      </c>
      <c r="AA2899" s="24">
        <v>3045248123</v>
      </c>
      <c r="AB2899" s="24">
        <v>0</v>
      </c>
      <c r="AC2899" s="24">
        <v>0</v>
      </c>
      <c r="AD2899" s="24" t="e">
        <v>#REF!</v>
      </c>
      <c r="AE2899" s="26" t="s">
        <v>102</v>
      </c>
      <c r="AF2899" s="26" t="s">
        <v>4149</v>
      </c>
      <c r="AG2899" s="26" t="s">
        <v>101</v>
      </c>
      <c r="AH2899" s="27" t="s">
        <v>14969</v>
      </c>
      <c r="AI2899" s="27" t="s">
        <v>260</v>
      </c>
      <c r="AJ2899" s="27" t="s">
        <v>260</v>
      </c>
      <c r="AK2899" s="24" t="s">
        <v>89</v>
      </c>
      <c r="AL2899" s="24" t="s">
        <v>7086</v>
      </c>
      <c r="AM2899" s="23">
        <v>44567</v>
      </c>
      <c r="AN2899" s="28">
        <v>1240842</v>
      </c>
      <c r="AO2899" s="28">
        <v>117172</v>
      </c>
      <c r="AP2899" s="24">
        <v>0</v>
      </c>
      <c r="AQ2899" s="24">
        <v>0</v>
      </c>
      <c r="AR2899" s="24">
        <v>0</v>
      </c>
      <c r="AS2899" s="24">
        <v>0</v>
      </c>
      <c r="AT2899" s="24">
        <v>0</v>
      </c>
      <c r="AU2899" s="24">
        <v>0</v>
      </c>
      <c r="AV2899" s="24">
        <v>0</v>
      </c>
      <c r="AW2899" s="24">
        <v>0</v>
      </c>
      <c r="AX2899" s="24">
        <v>0</v>
      </c>
      <c r="AY2899" s="24">
        <v>0</v>
      </c>
      <c r="AZ2899" s="24">
        <v>0</v>
      </c>
      <c r="BA2899" s="24">
        <v>0</v>
      </c>
      <c r="BB2899" s="24">
        <v>0</v>
      </c>
      <c r="BC2899" s="24">
        <v>0</v>
      </c>
      <c r="BD2899" s="24">
        <v>0</v>
      </c>
      <c r="BE2899" s="24">
        <v>0</v>
      </c>
      <c r="BF2899" s="23"/>
      <c r="BG2899" s="23"/>
      <c r="BH2899" s="23">
        <v>44802</v>
      </c>
      <c r="BI2899" s="26" t="s">
        <v>466</v>
      </c>
      <c r="BJ2899" s="26" t="s">
        <v>6087</v>
      </c>
      <c r="BK2899" s="29">
        <v>0</v>
      </c>
      <c r="BL2899" s="24" t="s">
        <v>129</v>
      </c>
      <c r="BM2899" s="22" t="str">
        <f ca="1">+IF(Tabla1[[#This Row],[FECHA INGRESO]]&gt;=44986,IF((TODAY()-Tabla1[[#This Row],[FECHA INGRESO]])&gt;=50,"ALERTA","TODAVÍA FALTA"),"N/A")</f>
        <v>N/A</v>
      </c>
      <c r="BN2899" s="7">
        <f>IFERROR((_xlfn.DAYS(Tabla1[[#This Row],[FECHA INGRESO]],Tabla1[[#This Row],[FECHA RETIRO]]))/30,"")</f>
        <v>-7.833333333333333</v>
      </c>
    </row>
    <row r="2900" spans="1:66" x14ac:dyDescent="0.35">
      <c r="A2900" s="21">
        <v>1000522910</v>
      </c>
      <c r="B2900" s="22" t="s">
        <v>15885</v>
      </c>
      <c r="C2900" s="23">
        <v>44568</v>
      </c>
      <c r="D2900" s="23" t="s">
        <v>188</v>
      </c>
      <c r="E2900" s="23" t="s">
        <v>111</v>
      </c>
      <c r="F2900" s="23" t="s">
        <v>70</v>
      </c>
      <c r="G2900" s="24"/>
      <c r="H2900" s="24">
        <v>24110919975</v>
      </c>
      <c r="I2900" s="24" t="s">
        <v>72</v>
      </c>
      <c r="J2900" s="24">
        <f>DATEDIF(Tabla1[[#This Row],[FECHA DE NACIMIENTO]],Tabla1[[#This Row],[FECHA ACTUAL]],"Y")</f>
        <v>19</v>
      </c>
      <c r="K2900" s="24" t="s">
        <v>73</v>
      </c>
      <c r="L2900" s="24" t="s">
        <v>112</v>
      </c>
      <c r="M2900" s="24">
        <v>0</v>
      </c>
      <c r="N2900" s="24">
        <v>0</v>
      </c>
      <c r="O2900" s="24">
        <v>2</v>
      </c>
      <c r="P2900" s="24" t="s">
        <v>101</v>
      </c>
      <c r="Q2900" s="23">
        <v>37958</v>
      </c>
      <c r="R2900" s="24" t="s">
        <v>76</v>
      </c>
      <c r="S2900" s="25">
        <v>45119</v>
      </c>
      <c r="T2900" s="24"/>
      <c r="U2900" s="24">
        <v>3505261100</v>
      </c>
      <c r="V2900" s="33" t="s">
        <v>15886</v>
      </c>
      <c r="W2900" s="24" t="s">
        <v>15887</v>
      </c>
      <c r="X2900" s="24" t="s">
        <v>15888</v>
      </c>
      <c r="Y2900" s="24" t="s">
        <v>15889</v>
      </c>
      <c r="Z2900" s="24" t="s">
        <v>117</v>
      </c>
      <c r="AA2900" s="24">
        <v>3202156585</v>
      </c>
      <c r="AB2900" s="24">
        <v>0</v>
      </c>
      <c r="AC2900" s="24">
        <v>0</v>
      </c>
      <c r="AD2900" s="24" t="e">
        <v>#REF!</v>
      </c>
      <c r="AE2900" s="26" t="s">
        <v>183</v>
      </c>
      <c r="AF2900" s="26" t="s">
        <v>15890</v>
      </c>
      <c r="AG2900" s="26" t="s">
        <v>2532</v>
      </c>
      <c r="AH2900" s="27" t="s">
        <v>10056</v>
      </c>
      <c r="AI2900" s="27" t="s">
        <v>9232</v>
      </c>
      <c r="AJ2900" s="27" t="s">
        <v>9233</v>
      </c>
      <c r="AK2900" s="24" t="s">
        <v>121</v>
      </c>
      <c r="AL2900" s="24" t="s">
        <v>7086</v>
      </c>
      <c r="AM2900" s="23">
        <v>44568</v>
      </c>
      <c r="AN2900" s="28">
        <v>1160000</v>
      </c>
      <c r="AO2900" s="28">
        <v>140606</v>
      </c>
      <c r="AP2900" s="24">
        <v>0</v>
      </c>
      <c r="AQ2900" s="24">
        <v>0</v>
      </c>
      <c r="AR2900" s="24">
        <v>0</v>
      </c>
      <c r="AS2900" s="24">
        <v>0</v>
      </c>
      <c r="AT2900" s="24">
        <v>0</v>
      </c>
      <c r="AU2900" s="24">
        <v>0</v>
      </c>
      <c r="AV2900" s="24">
        <v>0</v>
      </c>
      <c r="AW2900" s="24">
        <v>0</v>
      </c>
      <c r="AX2900" s="24">
        <v>0</v>
      </c>
      <c r="AY2900" s="24">
        <v>0</v>
      </c>
      <c r="AZ2900" s="24">
        <v>0</v>
      </c>
      <c r="BA2900" s="24">
        <v>0</v>
      </c>
      <c r="BB2900" s="24">
        <v>0</v>
      </c>
      <c r="BC2900" s="24">
        <v>0</v>
      </c>
      <c r="BD2900" s="24">
        <v>0</v>
      </c>
      <c r="BE2900" s="24">
        <v>0</v>
      </c>
      <c r="BF2900" s="23"/>
      <c r="BG2900" s="23"/>
      <c r="BH2900" s="23" t="s">
        <v>75</v>
      </c>
      <c r="BI2900" s="26">
        <v>0</v>
      </c>
      <c r="BJ2900" s="26">
        <v>0</v>
      </c>
      <c r="BK2900" s="29">
        <v>0</v>
      </c>
      <c r="BL2900" s="24" t="s">
        <v>91</v>
      </c>
      <c r="BM2900" s="22" t="str">
        <f ca="1">+IF(Tabla1[[#This Row],[FECHA INGRESO]]&gt;=44986,IF((TODAY()-Tabla1[[#This Row],[FECHA INGRESO]])&gt;=50,"ALERTA","TODAVÍA FALTA"),"N/A")</f>
        <v>N/A</v>
      </c>
      <c r="BN2900" s="7" t="str">
        <f>IFERROR((_xlfn.DAYS(Tabla1[[#This Row],[FECHA INGRESO]],Tabla1[[#This Row],[FECHA RETIRO]]))/30,"")</f>
        <v/>
      </c>
    </row>
    <row r="2901" spans="1:66" x14ac:dyDescent="0.35">
      <c r="A2901" s="21">
        <v>1000727680</v>
      </c>
      <c r="B2901" s="22" t="s">
        <v>15891</v>
      </c>
      <c r="C2901" s="23">
        <v>44572</v>
      </c>
      <c r="D2901" s="23" t="s">
        <v>188</v>
      </c>
      <c r="E2901" s="24" t="s">
        <v>94</v>
      </c>
      <c r="F2901" s="23" t="s">
        <v>70</v>
      </c>
      <c r="G2901" s="24"/>
      <c r="H2901" s="24">
        <v>24110971803</v>
      </c>
      <c r="I2901" s="24" t="s">
        <v>95</v>
      </c>
      <c r="J2901" s="24">
        <f>DATEDIF(Tabla1[[#This Row],[FECHA DE NACIMIENTO]],Tabla1[[#This Row],[FECHA ACTUAL]],"Y")</f>
        <v>20</v>
      </c>
      <c r="K2901" s="24" t="s">
        <v>320</v>
      </c>
      <c r="L2901" s="24" t="s">
        <v>112</v>
      </c>
      <c r="M2901" s="24">
        <v>0</v>
      </c>
      <c r="N2901" s="24">
        <v>0</v>
      </c>
      <c r="O2901" s="24">
        <v>1</v>
      </c>
      <c r="P2901" s="24" t="s">
        <v>101</v>
      </c>
      <c r="Q2901" s="23">
        <v>37506</v>
      </c>
      <c r="R2901" s="24" t="s">
        <v>76</v>
      </c>
      <c r="S2901" s="25">
        <v>45119</v>
      </c>
      <c r="T2901" s="24">
        <v>5632700</v>
      </c>
      <c r="U2901" s="24">
        <v>3195229678</v>
      </c>
      <c r="V2901" s="33" t="s">
        <v>15892</v>
      </c>
      <c r="W2901" s="24" t="s">
        <v>15893</v>
      </c>
      <c r="X2901" s="24" t="s">
        <v>15894</v>
      </c>
      <c r="Y2901" s="24" t="s">
        <v>15895</v>
      </c>
      <c r="Z2901" s="24" t="s">
        <v>285</v>
      </c>
      <c r="AA2901" s="24">
        <v>3218292907</v>
      </c>
      <c r="AB2901" s="24">
        <v>0</v>
      </c>
      <c r="AC2901" s="24">
        <v>0</v>
      </c>
      <c r="AD2901" s="24" t="e">
        <v>#REF!</v>
      </c>
      <c r="AE2901" s="26" t="s">
        <v>194</v>
      </c>
      <c r="AF2901" s="26" t="s">
        <v>15896</v>
      </c>
      <c r="AG2901" s="26" t="s">
        <v>9231</v>
      </c>
      <c r="AH2901" s="27" t="s">
        <v>3042</v>
      </c>
      <c r="AI2901" s="27" t="s">
        <v>9232</v>
      </c>
      <c r="AJ2901" s="27" t="s">
        <v>9317</v>
      </c>
      <c r="AK2901" s="24" t="s">
        <v>121</v>
      </c>
      <c r="AL2901" s="24" t="s">
        <v>7086</v>
      </c>
      <c r="AM2901" s="23">
        <v>44572</v>
      </c>
      <c r="AN2901" s="28">
        <v>1000000</v>
      </c>
      <c r="AO2901" s="28">
        <v>117172</v>
      </c>
      <c r="AP2901" s="24">
        <v>0</v>
      </c>
      <c r="AQ2901" s="24">
        <v>0</v>
      </c>
      <c r="AR2901" s="24">
        <v>0</v>
      </c>
      <c r="AS2901" s="24">
        <v>0</v>
      </c>
      <c r="AT2901" s="24">
        <v>0</v>
      </c>
      <c r="AU2901" s="24">
        <v>0</v>
      </c>
      <c r="AV2901" s="24">
        <v>0</v>
      </c>
      <c r="AW2901" s="24">
        <v>0</v>
      </c>
      <c r="AX2901" s="24">
        <v>0</v>
      </c>
      <c r="AY2901" s="24">
        <v>0</v>
      </c>
      <c r="AZ2901" s="24">
        <v>0</v>
      </c>
      <c r="BA2901" s="24">
        <v>0</v>
      </c>
      <c r="BB2901" s="24">
        <v>0</v>
      </c>
      <c r="BC2901" s="24">
        <v>0</v>
      </c>
      <c r="BD2901" s="24">
        <v>0</v>
      </c>
      <c r="BE2901" s="24">
        <v>0</v>
      </c>
      <c r="BF2901" s="23"/>
      <c r="BG2901" s="23"/>
      <c r="BH2901" s="23">
        <v>44639</v>
      </c>
      <c r="BI2901" s="26" t="s">
        <v>466</v>
      </c>
      <c r="BJ2901" s="26" t="s">
        <v>15897</v>
      </c>
      <c r="BK2901" s="29">
        <v>0</v>
      </c>
      <c r="BL2901" s="24" t="s">
        <v>129</v>
      </c>
      <c r="BM2901" s="22" t="str">
        <f ca="1">+IF(Tabla1[[#This Row],[FECHA INGRESO]]&gt;=44986,IF((TODAY()-Tabla1[[#This Row],[FECHA INGRESO]])&gt;=50,"ALERTA","TODAVÍA FALTA"),"N/A")</f>
        <v>N/A</v>
      </c>
      <c r="BN2901" s="7">
        <f>IFERROR((_xlfn.DAYS(Tabla1[[#This Row],[FECHA INGRESO]],Tabla1[[#This Row],[FECHA RETIRO]]))/30,"")</f>
        <v>-2.2333333333333334</v>
      </c>
    </row>
    <row r="2902" spans="1:66" x14ac:dyDescent="0.35">
      <c r="A2902" s="21">
        <v>1000787364</v>
      </c>
      <c r="B2902" s="22" t="s">
        <v>15898</v>
      </c>
      <c r="C2902" s="23">
        <v>44572</v>
      </c>
      <c r="D2902" s="23" t="s">
        <v>11633</v>
      </c>
      <c r="E2902" s="23" t="s">
        <v>111</v>
      </c>
      <c r="F2902" s="23" t="s">
        <v>70</v>
      </c>
      <c r="G2902" s="24"/>
      <c r="H2902" s="24">
        <v>24110968720</v>
      </c>
      <c r="I2902" s="24" t="s">
        <v>95</v>
      </c>
      <c r="J2902" s="24">
        <f>DATEDIF(Tabla1[[#This Row],[FECHA DE NACIMIENTO]],Tabla1[[#This Row],[FECHA ACTUAL]],"Y")</f>
        <v>20</v>
      </c>
      <c r="K2902" s="24" t="s">
        <v>500</v>
      </c>
      <c r="L2902" s="24" t="s">
        <v>234</v>
      </c>
      <c r="M2902" s="24">
        <v>1</v>
      </c>
      <c r="N2902" s="24">
        <v>1</v>
      </c>
      <c r="O2902" s="24">
        <v>1</v>
      </c>
      <c r="P2902" s="24" t="s">
        <v>101</v>
      </c>
      <c r="Q2902" s="23">
        <v>37553</v>
      </c>
      <c r="R2902" s="24" t="s">
        <v>76</v>
      </c>
      <c r="S2902" s="25">
        <v>45119</v>
      </c>
      <c r="T2902" s="24">
        <v>3247632</v>
      </c>
      <c r="U2902" s="24">
        <v>3102786331</v>
      </c>
      <c r="V2902" s="33" t="s">
        <v>15899</v>
      </c>
      <c r="W2902" s="24" t="s">
        <v>15900</v>
      </c>
      <c r="X2902" s="24" t="s">
        <v>15901</v>
      </c>
      <c r="Y2902" s="24" t="s">
        <v>15902</v>
      </c>
      <c r="Z2902" s="24" t="s">
        <v>117</v>
      </c>
      <c r="AA2902" s="24">
        <v>3144444414</v>
      </c>
      <c r="AB2902" s="24">
        <v>0</v>
      </c>
      <c r="AC2902" s="24">
        <v>0</v>
      </c>
      <c r="AD2902" s="24" t="e">
        <v>#REF!</v>
      </c>
      <c r="AE2902" s="26" t="s">
        <v>183</v>
      </c>
      <c r="AF2902" s="26" t="s">
        <v>103</v>
      </c>
      <c r="AG2902" s="26" t="s">
        <v>75</v>
      </c>
      <c r="AH2902" s="27" t="s">
        <v>184</v>
      </c>
      <c r="AI2902" s="27" t="s">
        <v>5470</v>
      </c>
      <c r="AJ2902" s="27" t="s">
        <v>5470</v>
      </c>
      <c r="AK2902" s="24" t="s">
        <v>121</v>
      </c>
      <c r="AL2902" s="24" t="s">
        <v>7086</v>
      </c>
      <c r="AM2902" s="23">
        <v>44572</v>
      </c>
      <c r="AN2902" s="28">
        <v>1000000</v>
      </c>
      <c r="AO2902" s="28">
        <v>117172</v>
      </c>
      <c r="AP2902" s="24">
        <v>0</v>
      </c>
      <c r="AQ2902" s="24">
        <v>0</v>
      </c>
      <c r="AR2902" s="24">
        <v>0</v>
      </c>
      <c r="AS2902" s="24">
        <v>0</v>
      </c>
      <c r="AT2902" s="24">
        <v>0</v>
      </c>
      <c r="AU2902" s="24">
        <v>0</v>
      </c>
      <c r="AV2902" s="24">
        <v>0</v>
      </c>
      <c r="AW2902" s="24">
        <v>0</v>
      </c>
      <c r="AX2902" s="24">
        <v>0</v>
      </c>
      <c r="AY2902" s="24">
        <v>0</v>
      </c>
      <c r="AZ2902" s="24">
        <v>0</v>
      </c>
      <c r="BA2902" s="24">
        <v>0</v>
      </c>
      <c r="BB2902" s="24">
        <v>0</v>
      </c>
      <c r="BC2902" s="24">
        <v>0</v>
      </c>
      <c r="BD2902" s="24">
        <v>0</v>
      </c>
      <c r="BE2902" s="24">
        <v>0</v>
      </c>
      <c r="BF2902" s="23"/>
      <c r="BG2902" s="23"/>
      <c r="BH2902" s="23">
        <v>44761</v>
      </c>
      <c r="BI2902" s="26" t="s">
        <v>466</v>
      </c>
      <c r="BJ2902" s="26" t="s">
        <v>15903</v>
      </c>
      <c r="BK2902" s="29">
        <v>0</v>
      </c>
      <c r="BL2902" s="24" t="s">
        <v>129</v>
      </c>
      <c r="BM2902" s="22" t="str">
        <f ca="1">+IF(Tabla1[[#This Row],[FECHA INGRESO]]&gt;=44986,IF((TODAY()-Tabla1[[#This Row],[FECHA INGRESO]])&gt;=50,"ALERTA","TODAVÍA FALTA"),"N/A")</f>
        <v>N/A</v>
      </c>
      <c r="BN2902" s="7">
        <f>IFERROR((_xlfn.DAYS(Tabla1[[#This Row],[FECHA INGRESO]],Tabla1[[#This Row],[FECHA RETIRO]]))/30,"")</f>
        <v>-6.3</v>
      </c>
    </row>
    <row r="2903" spans="1:66" x14ac:dyDescent="0.35">
      <c r="A2903" s="21">
        <v>53092619</v>
      </c>
      <c r="B2903" s="22" t="s">
        <v>15904</v>
      </c>
      <c r="C2903" s="23">
        <v>44572</v>
      </c>
      <c r="D2903" s="23" t="s">
        <v>4008</v>
      </c>
      <c r="E2903" s="23" t="s">
        <v>110</v>
      </c>
      <c r="F2903" s="23" t="s">
        <v>110</v>
      </c>
      <c r="G2903" s="24"/>
      <c r="H2903" s="24">
        <v>24110973397</v>
      </c>
      <c r="I2903" s="24" t="s">
        <v>95</v>
      </c>
      <c r="J2903" s="24">
        <f>DATEDIF(Tabla1[[#This Row],[FECHA DE NACIMIENTO]],Tabla1[[#This Row],[FECHA ACTUAL]],"Y")</f>
        <v>38</v>
      </c>
      <c r="K2903" s="24" t="s">
        <v>96</v>
      </c>
      <c r="L2903" s="24" t="s">
        <v>112</v>
      </c>
      <c r="M2903" s="24">
        <v>1</v>
      </c>
      <c r="N2903" s="24">
        <v>1</v>
      </c>
      <c r="O2903" s="24">
        <v>2</v>
      </c>
      <c r="P2903" s="24" t="s">
        <v>101</v>
      </c>
      <c r="Q2903" s="23">
        <v>30912</v>
      </c>
      <c r="R2903" s="24" t="s">
        <v>76</v>
      </c>
      <c r="S2903" s="25">
        <v>45119</v>
      </c>
      <c r="T2903" s="24">
        <v>7157590</v>
      </c>
      <c r="U2903" s="24">
        <v>3022423318</v>
      </c>
      <c r="V2903" s="33" t="s">
        <v>15905</v>
      </c>
      <c r="W2903" s="24" t="s">
        <v>15906</v>
      </c>
      <c r="X2903" s="24" t="s">
        <v>15907</v>
      </c>
      <c r="Y2903" s="24" t="s">
        <v>15908</v>
      </c>
      <c r="Z2903" s="24" t="s">
        <v>3224</v>
      </c>
      <c r="AA2903" s="24">
        <v>3183422679</v>
      </c>
      <c r="AB2903" s="24">
        <v>0</v>
      </c>
      <c r="AC2903" s="24">
        <v>0</v>
      </c>
      <c r="AD2903" s="24" t="e">
        <v>#REF!</v>
      </c>
      <c r="AE2903" s="26" t="s">
        <v>151</v>
      </c>
      <c r="AF2903" s="26"/>
      <c r="AG2903" s="26" t="s">
        <v>9231</v>
      </c>
      <c r="AH2903" s="27" t="s">
        <v>3042</v>
      </c>
      <c r="AI2903" s="27" t="s">
        <v>9232</v>
      </c>
      <c r="AJ2903" s="27" t="s">
        <v>9317</v>
      </c>
      <c r="AK2903" s="24" t="s">
        <v>121</v>
      </c>
      <c r="AL2903" s="24" t="s">
        <v>7086</v>
      </c>
      <c r="AM2903" s="23">
        <v>44572</v>
      </c>
      <c r="AN2903" s="28">
        <v>1000000</v>
      </c>
      <c r="AO2903" s="28">
        <v>177172</v>
      </c>
      <c r="AP2903" s="24">
        <v>0</v>
      </c>
      <c r="AQ2903" s="24">
        <v>0</v>
      </c>
      <c r="AR2903" s="24">
        <v>0</v>
      </c>
      <c r="AS2903" s="24">
        <v>0</v>
      </c>
      <c r="AT2903" s="24">
        <v>0</v>
      </c>
      <c r="AU2903" s="24">
        <v>0</v>
      </c>
      <c r="AV2903" s="24">
        <v>0</v>
      </c>
      <c r="AW2903" s="24">
        <v>0</v>
      </c>
      <c r="AX2903" s="24">
        <v>0</v>
      </c>
      <c r="AY2903" s="24">
        <v>0</v>
      </c>
      <c r="AZ2903" s="24">
        <v>0</v>
      </c>
      <c r="BA2903" s="24">
        <v>0</v>
      </c>
      <c r="BB2903" s="24">
        <v>0</v>
      </c>
      <c r="BC2903" s="24">
        <v>0</v>
      </c>
      <c r="BD2903" s="24">
        <v>0</v>
      </c>
      <c r="BE2903" s="24">
        <v>0</v>
      </c>
      <c r="BF2903" s="23"/>
      <c r="BG2903" s="23"/>
      <c r="BH2903" s="23">
        <v>44638</v>
      </c>
      <c r="BI2903" s="26" t="s">
        <v>466</v>
      </c>
      <c r="BJ2903" s="26" t="s">
        <v>3469</v>
      </c>
      <c r="BK2903" s="29">
        <v>0</v>
      </c>
      <c r="BL2903" s="24" t="s">
        <v>129</v>
      </c>
      <c r="BM2903" s="22" t="str">
        <f ca="1">+IF(Tabla1[[#This Row],[FECHA INGRESO]]&gt;=44986,IF((TODAY()-Tabla1[[#This Row],[FECHA INGRESO]])&gt;=50,"ALERTA","TODAVÍA FALTA"),"N/A")</f>
        <v>N/A</v>
      </c>
      <c r="BN2903" s="7">
        <f>IFERROR((_xlfn.DAYS(Tabla1[[#This Row],[FECHA INGRESO]],Tabla1[[#This Row],[FECHA RETIRO]]))/30,"")</f>
        <v>-2.2000000000000002</v>
      </c>
    </row>
    <row r="2904" spans="1:66" x14ac:dyDescent="0.35">
      <c r="A2904" s="34">
        <v>52897874</v>
      </c>
      <c r="B2904" s="22" t="s">
        <v>15909</v>
      </c>
      <c r="C2904" s="23">
        <v>44572</v>
      </c>
      <c r="D2904" s="23" t="s">
        <v>68</v>
      </c>
      <c r="E2904" s="23" t="s">
        <v>111</v>
      </c>
      <c r="F2904" s="23" t="s">
        <v>111</v>
      </c>
      <c r="G2904" s="24"/>
      <c r="H2904" s="24">
        <v>24110968232</v>
      </c>
      <c r="I2904" s="24" t="s">
        <v>95</v>
      </c>
      <c r="J2904" s="24">
        <f>DATEDIF(Tabla1[[#This Row],[FECHA DE NACIMIENTO]],Tabla1[[#This Row],[FECHA ACTUAL]],"Y")</f>
        <v>42</v>
      </c>
      <c r="K2904" s="24" t="s">
        <v>73</v>
      </c>
      <c r="L2904" s="24" t="s">
        <v>74</v>
      </c>
      <c r="M2904" s="24">
        <v>3</v>
      </c>
      <c r="N2904" s="24">
        <v>3</v>
      </c>
      <c r="O2904" s="24">
        <v>4</v>
      </c>
      <c r="P2904" s="24" t="s">
        <v>101</v>
      </c>
      <c r="Q2904" s="23">
        <v>29542</v>
      </c>
      <c r="R2904" s="24" t="s">
        <v>76</v>
      </c>
      <c r="S2904" s="25">
        <v>45119</v>
      </c>
      <c r="T2904" s="24">
        <v>9449450</v>
      </c>
      <c r="U2904" s="24">
        <v>3123611091</v>
      </c>
      <c r="V2904" s="33" t="s">
        <v>15910</v>
      </c>
      <c r="W2904" s="24" t="s">
        <v>15911</v>
      </c>
      <c r="X2904" s="24" t="s">
        <v>15912</v>
      </c>
      <c r="Y2904" s="24" t="s">
        <v>15913</v>
      </c>
      <c r="Z2904" s="24" t="s">
        <v>82</v>
      </c>
      <c r="AA2904" s="24">
        <v>3118066600</v>
      </c>
      <c r="AB2904" s="24">
        <v>0</v>
      </c>
      <c r="AC2904" s="24">
        <v>0</v>
      </c>
      <c r="AD2904" s="24" t="e">
        <v>#REF!</v>
      </c>
      <c r="AE2904" s="26" t="s">
        <v>183</v>
      </c>
      <c r="AF2904" s="26"/>
      <c r="AG2904" s="26" t="s">
        <v>9231</v>
      </c>
      <c r="AH2904" s="27" t="s">
        <v>3042</v>
      </c>
      <c r="AI2904" s="27" t="s">
        <v>9232</v>
      </c>
      <c r="AJ2904" s="27" t="s">
        <v>9233</v>
      </c>
      <c r="AK2904" s="24" t="s">
        <v>121</v>
      </c>
      <c r="AL2904" s="24" t="s">
        <v>7086</v>
      </c>
      <c r="AM2904" s="23">
        <v>44572</v>
      </c>
      <c r="AN2904" s="28">
        <v>1000000</v>
      </c>
      <c r="AO2904" s="28">
        <v>177172</v>
      </c>
      <c r="AP2904" s="24">
        <v>0</v>
      </c>
      <c r="AQ2904" s="24">
        <v>0</v>
      </c>
      <c r="AR2904" s="24">
        <v>0</v>
      </c>
      <c r="AS2904" s="24">
        <v>0</v>
      </c>
      <c r="AT2904" s="24">
        <v>0</v>
      </c>
      <c r="AU2904" s="24">
        <v>0</v>
      </c>
      <c r="AV2904" s="24">
        <v>0</v>
      </c>
      <c r="AW2904" s="24">
        <v>0</v>
      </c>
      <c r="AX2904" s="24">
        <v>0</v>
      </c>
      <c r="AY2904" s="24">
        <v>0</v>
      </c>
      <c r="AZ2904" s="24">
        <v>0</v>
      </c>
      <c r="BA2904" s="24">
        <v>0</v>
      </c>
      <c r="BB2904" s="24">
        <v>0</v>
      </c>
      <c r="BC2904" s="24">
        <v>0</v>
      </c>
      <c r="BD2904" s="24">
        <v>0</v>
      </c>
      <c r="BE2904" s="24">
        <v>0</v>
      </c>
      <c r="BF2904" s="23"/>
      <c r="BG2904" s="23"/>
      <c r="BH2904" s="23">
        <v>44623</v>
      </c>
      <c r="BI2904" s="26" t="s">
        <v>127</v>
      </c>
      <c r="BJ2904" s="26" t="s">
        <v>3469</v>
      </c>
      <c r="BK2904" s="29">
        <v>0</v>
      </c>
      <c r="BL2904" s="24" t="s">
        <v>129</v>
      </c>
      <c r="BM2904" s="22" t="str">
        <f ca="1">+IF(Tabla1[[#This Row],[FECHA INGRESO]]&gt;=44986,IF((TODAY()-Tabla1[[#This Row],[FECHA INGRESO]])&gt;=50,"ALERTA","TODAVÍA FALTA"),"N/A")</f>
        <v>N/A</v>
      </c>
      <c r="BN2904" s="7">
        <f>IFERROR((_xlfn.DAYS(Tabla1[[#This Row],[FECHA INGRESO]],Tabla1[[#This Row],[FECHA RETIRO]]))/30,"")</f>
        <v>-1.7</v>
      </c>
    </row>
    <row r="2905" spans="1:66" x14ac:dyDescent="0.35">
      <c r="A2905" s="34">
        <v>1023955877</v>
      </c>
      <c r="B2905" s="22" t="s">
        <v>15914</v>
      </c>
      <c r="C2905" s="44">
        <v>44572</v>
      </c>
      <c r="D2905" s="44" t="s">
        <v>93</v>
      </c>
      <c r="E2905" s="44" t="s">
        <v>111</v>
      </c>
      <c r="F2905" s="44" t="s">
        <v>111</v>
      </c>
      <c r="G2905" s="36"/>
      <c r="H2905" s="36">
        <v>24110967455</v>
      </c>
      <c r="I2905" s="36" t="s">
        <v>95</v>
      </c>
      <c r="J2905" s="24">
        <f>DATEDIF(Tabla1[[#This Row],[FECHA DE NACIMIENTO]],Tabla1[[#This Row],[FECHA ACTUAL]],"Y")</f>
        <v>26</v>
      </c>
      <c r="K2905" s="36" t="s">
        <v>96</v>
      </c>
      <c r="L2905" s="24" t="s">
        <v>112</v>
      </c>
      <c r="M2905" s="36">
        <v>1</v>
      </c>
      <c r="N2905" s="36">
        <v>1</v>
      </c>
      <c r="O2905" s="36">
        <v>2</v>
      </c>
      <c r="P2905" s="36" t="s">
        <v>101</v>
      </c>
      <c r="Q2905" s="44">
        <v>35375</v>
      </c>
      <c r="R2905" s="24" t="s">
        <v>76</v>
      </c>
      <c r="S2905" s="25">
        <v>45119</v>
      </c>
      <c r="T2905" s="36"/>
      <c r="U2905" s="36">
        <v>3012970292</v>
      </c>
      <c r="V2905" s="62" t="s">
        <v>15915</v>
      </c>
      <c r="W2905" s="24" t="s">
        <v>15916</v>
      </c>
      <c r="X2905" s="24" t="s">
        <v>15917</v>
      </c>
      <c r="Y2905" s="24" t="s">
        <v>15918</v>
      </c>
      <c r="Z2905" s="24" t="s">
        <v>285</v>
      </c>
      <c r="AA2905" s="24">
        <v>3194439774</v>
      </c>
      <c r="AB2905" s="24">
        <v>0</v>
      </c>
      <c r="AC2905" s="24">
        <v>0</v>
      </c>
      <c r="AD2905" s="24" t="e">
        <v>#REF!</v>
      </c>
      <c r="AE2905" s="26" t="s">
        <v>151</v>
      </c>
      <c r="AF2905" s="26"/>
      <c r="AG2905" s="26" t="s">
        <v>15919</v>
      </c>
      <c r="AH2905" s="27" t="s">
        <v>184</v>
      </c>
      <c r="AI2905" s="27" t="s">
        <v>224</v>
      </c>
      <c r="AJ2905" s="27" t="s">
        <v>224</v>
      </c>
      <c r="AK2905" s="24" t="s">
        <v>121</v>
      </c>
      <c r="AL2905" s="24" t="s">
        <v>7086</v>
      </c>
      <c r="AM2905" s="23">
        <v>44572</v>
      </c>
      <c r="AN2905" s="28">
        <v>1000000</v>
      </c>
      <c r="AO2905" s="28">
        <v>117172</v>
      </c>
      <c r="AP2905" s="24">
        <v>0</v>
      </c>
      <c r="AQ2905" s="24">
        <v>0</v>
      </c>
      <c r="AR2905" s="24">
        <v>0</v>
      </c>
      <c r="AS2905" s="24">
        <v>0</v>
      </c>
      <c r="AT2905" s="24">
        <v>0</v>
      </c>
      <c r="AU2905" s="24">
        <v>0</v>
      </c>
      <c r="AV2905" s="24">
        <v>0</v>
      </c>
      <c r="AW2905" s="24">
        <v>0</v>
      </c>
      <c r="AX2905" s="24">
        <v>0</v>
      </c>
      <c r="AY2905" s="24">
        <v>0</v>
      </c>
      <c r="AZ2905" s="24">
        <v>0</v>
      </c>
      <c r="BA2905" s="24">
        <v>0</v>
      </c>
      <c r="BB2905" s="24">
        <v>0</v>
      </c>
      <c r="BC2905" s="24">
        <v>0</v>
      </c>
      <c r="BD2905" s="24">
        <v>0</v>
      </c>
      <c r="BE2905" s="24">
        <v>0</v>
      </c>
      <c r="BF2905" s="23"/>
      <c r="BG2905" s="23"/>
      <c r="BH2905" s="23">
        <v>44681</v>
      </c>
      <c r="BI2905" s="26" t="s">
        <v>127</v>
      </c>
      <c r="BJ2905" s="26" t="s">
        <v>2367</v>
      </c>
      <c r="BK2905" s="29">
        <v>0</v>
      </c>
      <c r="BL2905" s="24" t="s">
        <v>129</v>
      </c>
      <c r="BM2905" s="22" t="str">
        <f ca="1">+IF(Tabla1[[#This Row],[FECHA INGRESO]]&gt;=44986,IF((TODAY()-Tabla1[[#This Row],[FECHA INGRESO]])&gt;=50,"ALERTA","TODAVÍA FALTA"),"N/A")</f>
        <v>N/A</v>
      </c>
      <c r="BN2905" s="7">
        <f>IFERROR((_xlfn.DAYS(Tabla1[[#This Row],[FECHA INGRESO]],Tabla1[[#This Row],[FECHA RETIRO]]))/30,"")</f>
        <v>-3.6333333333333333</v>
      </c>
    </row>
    <row r="2906" spans="1:66" x14ac:dyDescent="0.35">
      <c r="A2906" s="21">
        <v>1233495923</v>
      </c>
      <c r="B2906" s="22" t="s">
        <v>15920</v>
      </c>
      <c r="C2906" s="23">
        <v>44572</v>
      </c>
      <c r="D2906" s="23" t="s">
        <v>93</v>
      </c>
      <c r="E2906" s="24" t="s">
        <v>94</v>
      </c>
      <c r="F2906" s="23" t="s">
        <v>94</v>
      </c>
      <c r="G2906" s="24"/>
      <c r="H2906" s="24">
        <v>24110982214</v>
      </c>
      <c r="I2906" s="24" t="s">
        <v>72</v>
      </c>
      <c r="J2906" s="24">
        <f>DATEDIF(Tabla1[[#This Row],[FECHA DE NACIMIENTO]],Tabla1[[#This Row],[FECHA ACTUAL]],"Y")</f>
        <v>25</v>
      </c>
      <c r="K2906" s="24" t="s">
        <v>96</v>
      </c>
      <c r="L2906" s="24" t="s">
        <v>234</v>
      </c>
      <c r="M2906" s="24">
        <v>0</v>
      </c>
      <c r="N2906" s="24">
        <v>0</v>
      </c>
      <c r="O2906" s="24">
        <v>2</v>
      </c>
      <c r="P2906" s="24" t="s">
        <v>101</v>
      </c>
      <c r="Q2906" s="23">
        <v>35826</v>
      </c>
      <c r="R2906" s="24" t="s">
        <v>76</v>
      </c>
      <c r="S2906" s="25">
        <v>45119</v>
      </c>
      <c r="T2906" s="24"/>
      <c r="U2906" s="24">
        <v>3246050134</v>
      </c>
      <c r="V2906" s="33" t="s">
        <v>15921</v>
      </c>
      <c r="W2906" s="24" t="s">
        <v>15922</v>
      </c>
      <c r="X2906" s="24" t="s">
        <v>11375</v>
      </c>
      <c r="Y2906" s="24" t="s">
        <v>15923</v>
      </c>
      <c r="Z2906" s="24" t="s">
        <v>82</v>
      </c>
      <c r="AA2906" s="24">
        <v>3144432446</v>
      </c>
      <c r="AB2906" s="24">
        <v>0</v>
      </c>
      <c r="AC2906" s="24">
        <v>0</v>
      </c>
      <c r="AD2906" s="24" t="e">
        <v>#REF!</v>
      </c>
      <c r="AE2906" s="26" t="s">
        <v>151</v>
      </c>
      <c r="AF2906" s="26"/>
      <c r="AG2906" s="26" t="s">
        <v>2532</v>
      </c>
      <c r="AH2906" s="27" t="s">
        <v>3042</v>
      </c>
      <c r="AI2906" s="27" t="s">
        <v>9232</v>
      </c>
      <c r="AJ2906" s="27" t="s">
        <v>9317</v>
      </c>
      <c r="AK2906" s="24" t="s">
        <v>121</v>
      </c>
      <c r="AL2906" s="24" t="s">
        <v>7086</v>
      </c>
      <c r="AM2906" s="23">
        <v>44572</v>
      </c>
      <c r="AN2906" s="28">
        <v>1000000</v>
      </c>
      <c r="AO2906" s="28">
        <v>177172</v>
      </c>
      <c r="AP2906" s="24">
        <v>0</v>
      </c>
      <c r="AQ2906" s="24">
        <v>0</v>
      </c>
      <c r="AR2906" s="24">
        <v>0</v>
      </c>
      <c r="AS2906" s="24">
        <v>0</v>
      </c>
      <c r="AT2906" s="24">
        <v>0</v>
      </c>
      <c r="AU2906" s="24">
        <v>0</v>
      </c>
      <c r="AV2906" s="24">
        <v>0</v>
      </c>
      <c r="AW2906" s="24">
        <v>0</v>
      </c>
      <c r="AX2906" s="24">
        <v>0</v>
      </c>
      <c r="AY2906" s="24">
        <v>0</v>
      </c>
      <c r="AZ2906" s="24">
        <v>0</v>
      </c>
      <c r="BA2906" s="24">
        <v>0</v>
      </c>
      <c r="BB2906" s="24">
        <v>0</v>
      </c>
      <c r="BC2906" s="24">
        <v>0</v>
      </c>
      <c r="BD2906" s="24">
        <v>0</v>
      </c>
      <c r="BE2906" s="24">
        <v>0</v>
      </c>
      <c r="BF2906" s="23"/>
      <c r="BG2906" s="23"/>
      <c r="BH2906" s="23">
        <v>44643</v>
      </c>
      <c r="BI2906" s="26" t="s">
        <v>466</v>
      </c>
      <c r="BJ2906" s="26" t="s">
        <v>3469</v>
      </c>
      <c r="BK2906" s="29">
        <v>0</v>
      </c>
      <c r="BL2906" s="24" t="s">
        <v>129</v>
      </c>
      <c r="BM2906" s="22" t="str">
        <f ca="1">+IF(Tabla1[[#This Row],[FECHA INGRESO]]&gt;=44986,IF((TODAY()-Tabla1[[#This Row],[FECHA INGRESO]])&gt;=50,"ALERTA","TODAVÍA FALTA"),"N/A")</f>
        <v>N/A</v>
      </c>
      <c r="BN2906" s="7">
        <f>IFERROR((_xlfn.DAYS(Tabla1[[#This Row],[FECHA INGRESO]],Tabla1[[#This Row],[FECHA RETIRO]]))/30,"")</f>
        <v>-2.3666666666666667</v>
      </c>
    </row>
    <row r="2907" spans="1:66" x14ac:dyDescent="0.35">
      <c r="A2907" s="21">
        <v>1031141845</v>
      </c>
      <c r="B2907" s="22" t="s">
        <v>15924</v>
      </c>
      <c r="C2907" s="23">
        <v>44572</v>
      </c>
      <c r="D2907" s="23" t="s">
        <v>266</v>
      </c>
      <c r="E2907" s="23" t="s">
        <v>111</v>
      </c>
      <c r="F2907" s="23" t="s">
        <v>94</v>
      </c>
      <c r="G2907" s="24"/>
      <c r="H2907" s="24">
        <v>24110964603</v>
      </c>
      <c r="I2907" s="24" t="s">
        <v>72</v>
      </c>
      <c r="J2907" s="24">
        <f>DATEDIF(Tabla1[[#This Row],[FECHA DE NACIMIENTO]],Tabla1[[#This Row],[FECHA ACTUAL]],"Y")</f>
        <v>30</v>
      </c>
      <c r="K2907" s="24" t="s">
        <v>73</v>
      </c>
      <c r="L2907" s="24" t="s">
        <v>234</v>
      </c>
      <c r="M2907" s="24">
        <v>0</v>
      </c>
      <c r="N2907" s="24">
        <v>0</v>
      </c>
      <c r="O2907" s="24">
        <v>3</v>
      </c>
      <c r="P2907" s="24" t="s">
        <v>101</v>
      </c>
      <c r="Q2907" s="23">
        <v>33831</v>
      </c>
      <c r="R2907" s="24" t="s">
        <v>76</v>
      </c>
      <c r="S2907" s="25">
        <v>45119</v>
      </c>
      <c r="T2907" s="24">
        <v>8026585</v>
      </c>
      <c r="U2907" s="24">
        <v>3204190663</v>
      </c>
      <c r="V2907" s="33" t="s">
        <v>15925</v>
      </c>
      <c r="W2907" s="24" t="s">
        <v>15926</v>
      </c>
      <c r="X2907" s="24" t="s">
        <v>15927</v>
      </c>
      <c r="Y2907" s="24" t="s">
        <v>15928</v>
      </c>
      <c r="Z2907" s="24" t="s">
        <v>117</v>
      </c>
      <c r="AA2907" s="24">
        <v>3108011136</v>
      </c>
      <c r="AB2907" s="24">
        <v>0</v>
      </c>
      <c r="AC2907" s="24">
        <v>0</v>
      </c>
      <c r="AD2907" s="24" t="e">
        <v>#REF!</v>
      </c>
      <c r="AE2907" s="26" t="s">
        <v>151</v>
      </c>
      <c r="AF2907" s="26"/>
      <c r="AG2907" s="26" t="s">
        <v>9231</v>
      </c>
      <c r="AH2907" s="27" t="s">
        <v>10056</v>
      </c>
      <c r="AI2907" s="27" t="s">
        <v>9232</v>
      </c>
      <c r="AJ2907" s="27" t="s">
        <v>9233</v>
      </c>
      <c r="AK2907" s="24" t="s">
        <v>121</v>
      </c>
      <c r="AL2907" s="24" t="s">
        <v>7086</v>
      </c>
      <c r="AM2907" s="23">
        <v>44572</v>
      </c>
      <c r="AN2907" s="28">
        <v>1160000</v>
      </c>
      <c r="AO2907" s="28">
        <v>140606</v>
      </c>
      <c r="AP2907" s="24">
        <v>0</v>
      </c>
      <c r="AQ2907" s="24">
        <v>0</v>
      </c>
      <c r="AR2907" s="24">
        <v>0</v>
      </c>
      <c r="AS2907" s="24">
        <v>0</v>
      </c>
      <c r="AT2907" s="24">
        <v>0</v>
      </c>
      <c r="AU2907" s="24">
        <v>0</v>
      </c>
      <c r="AV2907" s="24">
        <v>0</v>
      </c>
      <c r="AW2907" s="24">
        <v>0</v>
      </c>
      <c r="AX2907" s="24">
        <v>0</v>
      </c>
      <c r="AY2907" s="24">
        <v>0</v>
      </c>
      <c r="AZ2907" s="24">
        <v>0</v>
      </c>
      <c r="BA2907" s="24">
        <v>0</v>
      </c>
      <c r="BB2907" s="24">
        <v>0</v>
      </c>
      <c r="BC2907" s="24">
        <v>0</v>
      </c>
      <c r="BD2907" s="24">
        <v>0</v>
      </c>
      <c r="BE2907" s="24">
        <v>0</v>
      </c>
      <c r="BF2907" s="23"/>
      <c r="BG2907" s="23"/>
      <c r="BH2907" s="23" t="s">
        <v>75</v>
      </c>
      <c r="BI2907" s="26">
        <v>0</v>
      </c>
      <c r="BJ2907" s="26">
        <v>0</v>
      </c>
      <c r="BK2907" s="29">
        <v>0</v>
      </c>
      <c r="BL2907" s="24" t="s">
        <v>91</v>
      </c>
      <c r="BM2907" s="22" t="str">
        <f ca="1">+IF(Tabla1[[#This Row],[FECHA INGRESO]]&gt;=44986,IF((TODAY()-Tabla1[[#This Row],[FECHA INGRESO]])&gt;=50,"ALERTA","TODAVÍA FALTA"),"N/A")</f>
        <v>N/A</v>
      </c>
      <c r="BN2907" s="7" t="str">
        <f>IFERROR((_xlfn.DAYS(Tabla1[[#This Row],[FECHA INGRESO]],Tabla1[[#This Row],[FECHA RETIRO]]))/30,"")</f>
        <v/>
      </c>
    </row>
    <row r="2908" spans="1:66" x14ac:dyDescent="0.35">
      <c r="A2908" s="21">
        <v>1095825663</v>
      </c>
      <c r="B2908" s="22" t="s">
        <v>15929</v>
      </c>
      <c r="C2908" s="23">
        <v>44572</v>
      </c>
      <c r="D2908" s="23" t="s">
        <v>188</v>
      </c>
      <c r="E2908" s="23" t="s">
        <v>110</v>
      </c>
      <c r="F2908" s="23" t="s">
        <v>70</v>
      </c>
      <c r="G2908" s="24"/>
      <c r="H2908" s="24">
        <v>24056980516</v>
      </c>
      <c r="I2908" s="24" t="s">
        <v>72</v>
      </c>
      <c r="J2908" s="24">
        <f>DATEDIF(Tabla1[[#This Row],[FECHA DE NACIMIENTO]],Tabla1[[#This Row],[FECHA ACTUAL]],"Y")</f>
        <v>27</v>
      </c>
      <c r="K2908" s="24" t="s">
        <v>96</v>
      </c>
      <c r="L2908" s="24" t="s">
        <v>234</v>
      </c>
      <c r="M2908" s="24">
        <v>1</v>
      </c>
      <c r="N2908" s="24">
        <v>1</v>
      </c>
      <c r="O2908" s="24">
        <v>2</v>
      </c>
      <c r="P2908" s="24" t="s">
        <v>101</v>
      </c>
      <c r="Q2908" s="23">
        <v>34953</v>
      </c>
      <c r="R2908" s="24" t="s">
        <v>1918</v>
      </c>
      <c r="S2908" s="25">
        <v>45119</v>
      </c>
      <c r="T2908" s="24"/>
      <c r="U2908" s="24">
        <v>3104132536</v>
      </c>
      <c r="V2908" s="33" t="s">
        <v>15930</v>
      </c>
      <c r="W2908" s="24" t="s">
        <v>15931</v>
      </c>
      <c r="X2908" s="24" t="s">
        <v>15932</v>
      </c>
      <c r="Y2908" s="24" t="s">
        <v>15933</v>
      </c>
      <c r="Z2908" s="24" t="s">
        <v>117</v>
      </c>
      <c r="AA2908" s="24">
        <v>3134163228</v>
      </c>
      <c r="AB2908" s="24">
        <v>0</v>
      </c>
      <c r="AC2908" s="24">
        <v>0</v>
      </c>
      <c r="AD2908" s="24" t="e">
        <v>#REF!</v>
      </c>
      <c r="AE2908" s="26" t="s">
        <v>151</v>
      </c>
      <c r="AF2908" s="26"/>
      <c r="AG2908" s="26">
        <v>0</v>
      </c>
      <c r="AH2908" s="27" t="s">
        <v>474</v>
      </c>
      <c r="AI2908" s="27" t="s">
        <v>9573</v>
      </c>
      <c r="AJ2908" s="27" t="s">
        <v>9573</v>
      </c>
      <c r="AK2908" s="24" t="s">
        <v>121</v>
      </c>
      <c r="AL2908" s="24" t="s">
        <v>7086</v>
      </c>
      <c r="AM2908" s="23">
        <v>44572</v>
      </c>
      <c r="AN2908" s="28">
        <v>1160000</v>
      </c>
      <c r="AO2908" s="28">
        <v>140606</v>
      </c>
      <c r="AP2908" s="24">
        <v>0</v>
      </c>
      <c r="AQ2908" s="24">
        <v>0</v>
      </c>
      <c r="AR2908" s="24">
        <v>0</v>
      </c>
      <c r="AS2908" s="24">
        <v>0</v>
      </c>
      <c r="AT2908" s="24">
        <v>0</v>
      </c>
      <c r="AU2908" s="24">
        <v>0</v>
      </c>
      <c r="AV2908" s="24">
        <v>0</v>
      </c>
      <c r="AW2908" s="24">
        <v>0</v>
      </c>
      <c r="AX2908" s="24">
        <v>0</v>
      </c>
      <c r="AY2908" s="24">
        <v>0</v>
      </c>
      <c r="AZ2908" s="24">
        <v>0</v>
      </c>
      <c r="BA2908" s="24">
        <v>0</v>
      </c>
      <c r="BB2908" s="24">
        <v>0</v>
      </c>
      <c r="BC2908" s="24">
        <v>0</v>
      </c>
      <c r="BD2908" s="24">
        <v>0</v>
      </c>
      <c r="BE2908" s="24">
        <v>0</v>
      </c>
      <c r="BF2908" s="23"/>
      <c r="BG2908" s="23"/>
      <c r="BH2908" s="23" t="s">
        <v>75</v>
      </c>
      <c r="BI2908" s="26">
        <v>0</v>
      </c>
      <c r="BJ2908" s="26">
        <v>0</v>
      </c>
      <c r="BK2908" s="29">
        <v>0</v>
      </c>
      <c r="BL2908" s="24" t="s">
        <v>91</v>
      </c>
      <c r="BM2908" s="22" t="str">
        <f ca="1">+IF(Tabla1[[#This Row],[FECHA INGRESO]]&gt;=44986,IF((TODAY()-Tabla1[[#This Row],[FECHA INGRESO]])&gt;=50,"ALERTA","TODAVÍA FALTA"),"N/A")</f>
        <v>N/A</v>
      </c>
      <c r="BN2908" s="7" t="str">
        <f>IFERROR((_xlfn.DAYS(Tabla1[[#This Row],[FECHA INGRESO]],Tabla1[[#This Row],[FECHA RETIRO]]))/30,"")</f>
        <v/>
      </c>
    </row>
    <row r="2909" spans="1:66" x14ac:dyDescent="0.35">
      <c r="A2909" s="21">
        <v>1033804258</v>
      </c>
      <c r="B2909" s="22" t="s">
        <v>15934</v>
      </c>
      <c r="C2909" s="23">
        <v>44572</v>
      </c>
      <c r="D2909" s="23" t="s">
        <v>131</v>
      </c>
      <c r="E2909" s="23" t="s">
        <v>111</v>
      </c>
      <c r="F2909" s="23" t="s">
        <v>70</v>
      </c>
      <c r="G2909" s="24"/>
      <c r="H2909" s="24">
        <v>24110980364</v>
      </c>
      <c r="I2909" s="24" t="s">
        <v>95</v>
      </c>
      <c r="J2909" s="24">
        <f>DATEDIF(Tabla1[[#This Row],[FECHA DE NACIMIENTO]],Tabla1[[#This Row],[FECHA ACTUAL]],"Y")</f>
        <v>25</v>
      </c>
      <c r="K2909" s="24" t="s">
        <v>73</v>
      </c>
      <c r="L2909" s="24" t="s">
        <v>234</v>
      </c>
      <c r="M2909" s="24">
        <v>1</v>
      </c>
      <c r="N2909" s="24">
        <v>1</v>
      </c>
      <c r="O2909" s="24">
        <v>2</v>
      </c>
      <c r="P2909" s="24" t="s">
        <v>101</v>
      </c>
      <c r="Q2909" s="23">
        <v>35842</v>
      </c>
      <c r="R2909" s="24" t="s">
        <v>76</v>
      </c>
      <c r="S2909" s="25">
        <v>45119</v>
      </c>
      <c r="T2909" s="24"/>
      <c r="U2909" s="24">
        <v>3153624480</v>
      </c>
      <c r="V2909" s="33" t="s">
        <v>15935</v>
      </c>
      <c r="W2909" s="24" t="s">
        <v>15936</v>
      </c>
      <c r="X2909" s="24" t="s">
        <v>1684</v>
      </c>
      <c r="Y2909" s="24" t="s">
        <v>15937</v>
      </c>
      <c r="Z2909" s="24" t="s">
        <v>285</v>
      </c>
      <c r="AA2909" s="24">
        <v>3194342116</v>
      </c>
      <c r="AB2909" s="24">
        <v>0</v>
      </c>
      <c r="AC2909" s="24">
        <v>0</v>
      </c>
      <c r="AD2909" s="24" t="e">
        <v>#REF!</v>
      </c>
      <c r="AE2909" s="26" t="s">
        <v>183</v>
      </c>
      <c r="AF2909" s="26" t="s">
        <v>15938</v>
      </c>
      <c r="AG2909" s="26" t="s">
        <v>374</v>
      </c>
      <c r="AH2909" s="27" t="s">
        <v>955</v>
      </c>
      <c r="AI2909" s="27" t="s">
        <v>377</v>
      </c>
      <c r="AJ2909" s="27" t="s">
        <v>377</v>
      </c>
      <c r="AK2909" s="24" t="s">
        <v>121</v>
      </c>
      <c r="AL2909" s="24" t="s">
        <v>7086</v>
      </c>
      <c r="AM2909" s="23">
        <v>44572</v>
      </c>
      <c r="AN2909" s="28">
        <v>1160000</v>
      </c>
      <c r="AO2909" s="28">
        <v>140606</v>
      </c>
      <c r="AP2909" s="24">
        <v>0</v>
      </c>
      <c r="AQ2909" s="24">
        <v>0</v>
      </c>
      <c r="AR2909" s="24">
        <v>0</v>
      </c>
      <c r="AS2909" s="24">
        <v>0</v>
      </c>
      <c r="AT2909" s="24">
        <v>0</v>
      </c>
      <c r="AU2909" s="24">
        <v>0</v>
      </c>
      <c r="AV2909" s="24">
        <v>0</v>
      </c>
      <c r="AW2909" s="24">
        <v>0</v>
      </c>
      <c r="AX2909" s="24">
        <v>0</v>
      </c>
      <c r="AY2909" s="24" t="s">
        <v>8805</v>
      </c>
      <c r="AZ2909" s="24">
        <v>0</v>
      </c>
      <c r="BA2909" s="24">
        <v>0</v>
      </c>
      <c r="BB2909" s="24">
        <v>0</v>
      </c>
      <c r="BC2909" s="24">
        <v>0</v>
      </c>
      <c r="BD2909" s="24">
        <v>0</v>
      </c>
      <c r="BE2909" s="24">
        <v>0</v>
      </c>
      <c r="BF2909" s="23"/>
      <c r="BG2909" s="23"/>
      <c r="BH2909" s="23" t="s">
        <v>75</v>
      </c>
      <c r="BI2909" s="26">
        <v>0</v>
      </c>
      <c r="BJ2909" s="26">
        <v>0</v>
      </c>
      <c r="BK2909" s="29">
        <v>0</v>
      </c>
      <c r="BL2909" s="24" t="s">
        <v>91</v>
      </c>
      <c r="BM2909" s="22" t="str">
        <f ca="1">+IF(Tabla1[[#This Row],[FECHA INGRESO]]&gt;=44986,IF((TODAY()-Tabla1[[#This Row],[FECHA INGRESO]])&gt;=50,"ALERTA","TODAVÍA FALTA"),"N/A")</f>
        <v>N/A</v>
      </c>
      <c r="BN2909" s="7" t="str">
        <f>IFERROR((_xlfn.DAYS(Tabla1[[#This Row],[FECHA INGRESO]],Tabla1[[#This Row],[FECHA RETIRO]]))/30,"")</f>
        <v/>
      </c>
    </row>
    <row r="2910" spans="1:66" x14ac:dyDescent="0.35">
      <c r="A2910" s="64">
        <v>1030588535</v>
      </c>
      <c r="B2910" s="22" t="s">
        <v>15939</v>
      </c>
      <c r="C2910" s="23">
        <v>44572</v>
      </c>
      <c r="D2910" s="23" t="s">
        <v>188</v>
      </c>
      <c r="E2910" s="24" t="s">
        <v>94</v>
      </c>
      <c r="F2910" s="23" t="s">
        <v>70</v>
      </c>
      <c r="G2910" s="24"/>
      <c r="H2910" s="24">
        <v>24110969901</v>
      </c>
      <c r="I2910" s="24" t="s">
        <v>95</v>
      </c>
      <c r="J2910" s="24">
        <f>DATEDIF(Tabla1[[#This Row],[FECHA DE NACIMIENTO]],Tabla1[[#This Row],[FECHA ACTUAL]],"Y")</f>
        <v>33</v>
      </c>
      <c r="K2910" s="24" t="s">
        <v>320</v>
      </c>
      <c r="L2910" s="24" t="s">
        <v>234</v>
      </c>
      <c r="M2910" s="24">
        <v>1</v>
      </c>
      <c r="N2910" s="24">
        <v>1</v>
      </c>
      <c r="O2910" s="24">
        <v>2</v>
      </c>
      <c r="P2910" s="24" t="s">
        <v>101</v>
      </c>
      <c r="Q2910" s="23">
        <v>32962</v>
      </c>
      <c r="R2910" s="24" t="s">
        <v>76</v>
      </c>
      <c r="S2910" s="25">
        <v>45119</v>
      </c>
      <c r="T2910" s="24"/>
      <c r="U2910" s="24">
        <v>3104610441</v>
      </c>
      <c r="V2910" s="33" t="s">
        <v>15940</v>
      </c>
      <c r="W2910" s="24" t="s">
        <v>15941</v>
      </c>
      <c r="X2910" s="24" t="s">
        <v>15942</v>
      </c>
      <c r="Y2910" s="24" t="s">
        <v>15943</v>
      </c>
      <c r="Z2910" s="24" t="s">
        <v>82</v>
      </c>
      <c r="AA2910" s="24">
        <v>3102560456</v>
      </c>
      <c r="AB2910" s="24">
        <v>0</v>
      </c>
      <c r="AC2910" s="24">
        <v>0</v>
      </c>
      <c r="AD2910" s="24" t="e">
        <v>#REF!</v>
      </c>
      <c r="AE2910" s="26" t="s">
        <v>183</v>
      </c>
      <c r="AF2910" s="26" t="s">
        <v>15944</v>
      </c>
      <c r="AG2910" s="26" t="s">
        <v>75</v>
      </c>
      <c r="AH2910" s="27" t="s">
        <v>955</v>
      </c>
      <c r="AI2910" s="27" t="s">
        <v>5470</v>
      </c>
      <c r="AJ2910" s="27" t="s">
        <v>5470</v>
      </c>
      <c r="AK2910" s="24" t="s">
        <v>121</v>
      </c>
      <c r="AL2910" s="24" t="s">
        <v>7086</v>
      </c>
      <c r="AM2910" s="23">
        <v>44572</v>
      </c>
      <c r="AN2910" s="28">
        <v>1160000</v>
      </c>
      <c r="AO2910" s="28">
        <v>140606</v>
      </c>
      <c r="AP2910" s="24">
        <v>0</v>
      </c>
      <c r="AQ2910" s="24">
        <v>0</v>
      </c>
      <c r="AR2910" s="24">
        <v>0</v>
      </c>
      <c r="AS2910" s="24">
        <v>0</v>
      </c>
      <c r="AT2910" s="24">
        <v>0</v>
      </c>
      <c r="AU2910" s="24">
        <v>0</v>
      </c>
      <c r="AV2910" s="24">
        <v>0</v>
      </c>
      <c r="AW2910" s="24">
        <v>0</v>
      </c>
      <c r="AX2910" s="24">
        <v>0</v>
      </c>
      <c r="AY2910" s="24">
        <v>0</v>
      </c>
      <c r="AZ2910" s="24">
        <v>0</v>
      </c>
      <c r="BA2910" s="24">
        <v>0</v>
      </c>
      <c r="BB2910" s="24">
        <v>0</v>
      </c>
      <c r="BC2910" s="24">
        <v>0</v>
      </c>
      <c r="BD2910" s="24">
        <v>0</v>
      </c>
      <c r="BE2910" s="24">
        <v>0</v>
      </c>
      <c r="BF2910" s="23"/>
      <c r="BG2910" s="23"/>
      <c r="BH2910" s="23" t="s">
        <v>75</v>
      </c>
      <c r="BI2910" s="26">
        <v>0</v>
      </c>
      <c r="BJ2910" s="26">
        <v>0</v>
      </c>
      <c r="BK2910" s="29">
        <v>0</v>
      </c>
      <c r="BL2910" s="24" t="s">
        <v>91</v>
      </c>
      <c r="BM2910" s="22" t="str">
        <f ca="1">+IF(Tabla1[[#This Row],[FECHA INGRESO]]&gt;=44986,IF((TODAY()-Tabla1[[#This Row],[FECHA INGRESO]])&gt;=50,"ALERTA","TODAVÍA FALTA"),"N/A")</f>
        <v>N/A</v>
      </c>
      <c r="BN2910" s="7" t="str">
        <f>IFERROR((_xlfn.DAYS(Tabla1[[#This Row],[FECHA INGRESO]],Tabla1[[#This Row],[FECHA RETIRO]]))/30,"")</f>
        <v/>
      </c>
    </row>
    <row r="2911" spans="1:66" x14ac:dyDescent="0.35">
      <c r="A2911" s="21">
        <v>1022992543</v>
      </c>
      <c r="B2911" s="22" t="s">
        <v>15945</v>
      </c>
      <c r="C2911" s="23">
        <v>44572</v>
      </c>
      <c r="D2911" s="23" t="s">
        <v>188</v>
      </c>
      <c r="E2911" s="23" t="s">
        <v>111</v>
      </c>
      <c r="F2911" s="23" t="s">
        <v>111</v>
      </c>
      <c r="G2911" s="24"/>
      <c r="H2911" s="24">
        <v>24110968427</v>
      </c>
      <c r="I2911" s="24" t="s">
        <v>95</v>
      </c>
      <c r="J2911" s="24">
        <f>DATEDIF(Tabla1[[#This Row],[FECHA DE NACIMIENTO]],Tabla1[[#This Row],[FECHA ACTUAL]],"Y")</f>
        <v>29</v>
      </c>
      <c r="K2911" s="24" t="s">
        <v>73</v>
      </c>
      <c r="L2911" s="24" t="s">
        <v>112</v>
      </c>
      <c r="M2911" s="24">
        <v>1</v>
      </c>
      <c r="N2911" s="24">
        <v>1</v>
      </c>
      <c r="O2911" s="24">
        <v>1</v>
      </c>
      <c r="P2911" s="24" t="s">
        <v>101</v>
      </c>
      <c r="Q2911" s="23">
        <v>34317</v>
      </c>
      <c r="R2911" s="24" t="s">
        <v>76</v>
      </c>
      <c r="S2911" s="25">
        <v>45119</v>
      </c>
      <c r="T2911" s="24"/>
      <c r="U2911" s="24">
        <v>3024171355</v>
      </c>
      <c r="V2911" s="33" t="s">
        <v>15946</v>
      </c>
      <c r="W2911" s="24" t="s">
        <v>15947</v>
      </c>
      <c r="X2911" s="24" t="s">
        <v>15948</v>
      </c>
      <c r="Y2911" s="24" t="s">
        <v>15949</v>
      </c>
      <c r="Z2911" s="24" t="s">
        <v>117</v>
      </c>
      <c r="AA2911" s="24">
        <v>3133986813</v>
      </c>
      <c r="AB2911" s="24">
        <v>0</v>
      </c>
      <c r="AC2911" s="24">
        <v>0</v>
      </c>
      <c r="AD2911" s="24" t="e">
        <v>#REF!</v>
      </c>
      <c r="AE2911" s="26" t="s">
        <v>183</v>
      </c>
      <c r="AF2911" s="26"/>
      <c r="AG2911" s="26" t="s">
        <v>374</v>
      </c>
      <c r="AH2911" s="27" t="s">
        <v>184</v>
      </c>
      <c r="AI2911" s="27" t="s">
        <v>5470</v>
      </c>
      <c r="AJ2911" s="27" t="s">
        <v>5470</v>
      </c>
      <c r="AK2911" s="24" t="s">
        <v>121</v>
      </c>
      <c r="AL2911" s="24" t="s">
        <v>7086</v>
      </c>
      <c r="AM2911" s="23">
        <v>44572</v>
      </c>
      <c r="AN2911" s="28">
        <v>1000000</v>
      </c>
      <c r="AO2911" s="28">
        <v>177172</v>
      </c>
      <c r="AP2911" s="24" t="s">
        <v>15950</v>
      </c>
      <c r="AQ2911" s="24">
        <v>0</v>
      </c>
      <c r="AR2911" s="24">
        <v>0</v>
      </c>
      <c r="AS2911" s="24">
        <v>0</v>
      </c>
      <c r="AT2911" s="24">
        <v>0</v>
      </c>
      <c r="AU2911" s="24">
        <v>0</v>
      </c>
      <c r="AV2911" s="24">
        <v>0</v>
      </c>
      <c r="AW2911" s="24">
        <v>0</v>
      </c>
      <c r="AX2911" s="24">
        <v>0</v>
      </c>
      <c r="AY2911" s="24">
        <v>0</v>
      </c>
      <c r="AZ2911" s="24">
        <v>0</v>
      </c>
      <c r="BA2911" s="24">
        <v>0</v>
      </c>
      <c r="BB2911" s="24">
        <v>0</v>
      </c>
      <c r="BC2911" s="24" t="s">
        <v>15951</v>
      </c>
      <c r="BD2911" s="24">
        <v>0</v>
      </c>
      <c r="BE2911" s="24">
        <v>0</v>
      </c>
      <c r="BF2911" s="23"/>
      <c r="BG2911" s="23"/>
      <c r="BH2911" s="23">
        <v>44748</v>
      </c>
      <c r="BI2911" s="26" t="s">
        <v>466</v>
      </c>
      <c r="BJ2911" s="26" t="s">
        <v>3469</v>
      </c>
      <c r="BK2911" s="29">
        <v>0</v>
      </c>
      <c r="BL2911" s="24" t="s">
        <v>129</v>
      </c>
      <c r="BM2911" s="22" t="str">
        <f ca="1">+IF(Tabla1[[#This Row],[FECHA INGRESO]]&gt;=44986,IF((TODAY()-Tabla1[[#This Row],[FECHA INGRESO]])&gt;=50,"ALERTA","TODAVÍA FALTA"),"N/A")</f>
        <v>N/A</v>
      </c>
      <c r="BN2911" s="7">
        <f>IFERROR((_xlfn.DAYS(Tabla1[[#This Row],[FECHA INGRESO]],Tabla1[[#This Row],[FECHA RETIRO]]))/30,"")</f>
        <v>-5.8666666666666663</v>
      </c>
    </row>
    <row r="2912" spans="1:66" x14ac:dyDescent="0.35">
      <c r="A2912" s="34">
        <v>1016110716</v>
      </c>
      <c r="B2912" s="22" t="s">
        <v>15952</v>
      </c>
      <c r="C2912" s="23">
        <v>44573</v>
      </c>
      <c r="D2912" s="23" t="s">
        <v>188</v>
      </c>
      <c r="E2912" s="23" t="s">
        <v>111</v>
      </c>
      <c r="F2912" s="23" t="s">
        <v>70</v>
      </c>
      <c r="G2912" s="24"/>
      <c r="H2912" s="24">
        <v>24110969792</v>
      </c>
      <c r="I2912" s="24" t="s">
        <v>72</v>
      </c>
      <c r="J2912" s="24">
        <f>DATEDIF(Tabla1[[#This Row],[FECHA DE NACIMIENTO]],Tabla1[[#This Row],[FECHA ACTUAL]],"Y")</f>
        <v>24</v>
      </c>
      <c r="K2912" s="24" t="s">
        <v>73</v>
      </c>
      <c r="L2912" s="24" t="s">
        <v>112</v>
      </c>
      <c r="M2912" s="24">
        <v>0</v>
      </c>
      <c r="N2912" s="24">
        <v>0</v>
      </c>
      <c r="O2912" s="24">
        <v>2</v>
      </c>
      <c r="P2912" s="24" t="s">
        <v>101</v>
      </c>
      <c r="Q2912" s="23">
        <v>36314</v>
      </c>
      <c r="R2912" s="24" t="s">
        <v>76</v>
      </c>
      <c r="S2912" s="25">
        <v>45119</v>
      </c>
      <c r="T2912" s="24"/>
      <c r="U2912" s="24">
        <v>3014786376</v>
      </c>
      <c r="V2912" s="33" t="s">
        <v>15953</v>
      </c>
      <c r="W2912" s="24" t="s">
        <v>15954</v>
      </c>
      <c r="X2912" s="24" t="s">
        <v>15955</v>
      </c>
      <c r="Y2912" s="24"/>
      <c r="Z2912" s="24" t="s">
        <v>285</v>
      </c>
      <c r="AA2912" s="24">
        <v>3153436900</v>
      </c>
      <c r="AB2912" s="24">
        <v>0</v>
      </c>
      <c r="AC2912" s="24">
        <v>0</v>
      </c>
      <c r="AD2912" s="24" t="e">
        <v>#REF!</v>
      </c>
      <c r="AE2912" s="26" t="s">
        <v>151</v>
      </c>
      <c r="AF2912" s="26" t="s">
        <v>15956</v>
      </c>
      <c r="AG2912" s="26" t="s">
        <v>101</v>
      </c>
      <c r="AH2912" s="27" t="s">
        <v>184</v>
      </c>
      <c r="AI2912" s="27" t="s">
        <v>5470</v>
      </c>
      <c r="AJ2912" s="27" t="s">
        <v>5470</v>
      </c>
      <c r="AK2912" s="24" t="s">
        <v>121</v>
      </c>
      <c r="AL2912" s="24" t="s">
        <v>7086</v>
      </c>
      <c r="AM2912" s="23">
        <v>44573</v>
      </c>
      <c r="AN2912" s="28">
        <v>1000000</v>
      </c>
      <c r="AO2912" s="28">
        <v>117172</v>
      </c>
      <c r="AP2912" s="24">
        <v>0</v>
      </c>
      <c r="AQ2912" s="24">
        <v>0</v>
      </c>
      <c r="AR2912" s="24">
        <v>0</v>
      </c>
      <c r="AS2912" s="24">
        <v>0</v>
      </c>
      <c r="AT2912" s="24">
        <v>0</v>
      </c>
      <c r="AU2912" s="24">
        <v>0</v>
      </c>
      <c r="AV2912" s="24">
        <v>0</v>
      </c>
      <c r="AW2912" s="24">
        <v>0</v>
      </c>
      <c r="AX2912" s="24">
        <v>0</v>
      </c>
      <c r="AY2912" s="24">
        <v>0</v>
      </c>
      <c r="AZ2912" s="24">
        <v>0</v>
      </c>
      <c r="BA2912" s="24">
        <v>0</v>
      </c>
      <c r="BB2912" s="24">
        <v>0</v>
      </c>
      <c r="BC2912" s="24">
        <v>0</v>
      </c>
      <c r="BD2912" s="24">
        <v>0</v>
      </c>
      <c r="BE2912" s="24">
        <v>0</v>
      </c>
      <c r="BF2912" s="23"/>
      <c r="BG2912" s="23"/>
      <c r="BH2912" s="23">
        <v>44622</v>
      </c>
      <c r="BI2912" s="26" t="s">
        <v>127</v>
      </c>
      <c r="BJ2912" s="26" t="s">
        <v>3469</v>
      </c>
      <c r="BK2912" s="29">
        <v>0</v>
      </c>
      <c r="BL2912" s="24" t="s">
        <v>129</v>
      </c>
      <c r="BM2912" s="22" t="str">
        <f ca="1">+IF(Tabla1[[#This Row],[FECHA INGRESO]]&gt;=44986,IF((TODAY()-Tabla1[[#This Row],[FECHA INGRESO]])&gt;=50,"ALERTA","TODAVÍA FALTA"),"N/A")</f>
        <v>N/A</v>
      </c>
      <c r="BN2912" s="7">
        <f>IFERROR((_xlfn.DAYS(Tabla1[[#This Row],[FECHA INGRESO]],Tabla1[[#This Row],[FECHA RETIRO]]))/30,"")</f>
        <v>-1.6333333333333333</v>
      </c>
    </row>
    <row r="2913" spans="1:66" x14ac:dyDescent="0.35">
      <c r="A2913" s="34">
        <v>1152191509</v>
      </c>
      <c r="B2913" s="22" t="s">
        <v>15957</v>
      </c>
      <c r="C2913" s="44">
        <v>44573</v>
      </c>
      <c r="D2913" s="23" t="s">
        <v>582</v>
      </c>
      <c r="E2913" s="24" t="s">
        <v>94</v>
      </c>
      <c r="F2913" s="23" t="s">
        <v>94</v>
      </c>
      <c r="G2913" s="36"/>
      <c r="H2913" s="36">
        <v>24111006517</v>
      </c>
      <c r="I2913" s="36" t="s">
        <v>95</v>
      </c>
      <c r="J2913" s="24">
        <f>DATEDIF(Tabla1[[#This Row],[FECHA DE NACIMIENTO]],Tabla1[[#This Row],[FECHA ACTUAL]],"Y")</f>
        <v>32</v>
      </c>
      <c r="K2913" s="36" t="s">
        <v>73</v>
      </c>
      <c r="L2913" s="24" t="s">
        <v>112</v>
      </c>
      <c r="M2913" s="36">
        <v>0</v>
      </c>
      <c r="N2913" s="36">
        <v>0</v>
      </c>
      <c r="O2913" s="36">
        <v>2</v>
      </c>
      <c r="P2913" s="36" t="s">
        <v>101</v>
      </c>
      <c r="Q2913" s="44">
        <v>33161</v>
      </c>
      <c r="R2913" s="24" t="s">
        <v>830</v>
      </c>
      <c r="S2913" s="25">
        <v>45119</v>
      </c>
      <c r="T2913" s="36"/>
      <c r="U2913" s="36">
        <v>3137178010</v>
      </c>
      <c r="V2913" s="33" t="s">
        <v>15958</v>
      </c>
      <c r="W2913" s="24" t="s">
        <v>15959</v>
      </c>
      <c r="X2913" s="36" t="s">
        <v>15960</v>
      </c>
      <c r="Y2913" s="36" t="s">
        <v>15961</v>
      </c>
      <c r="Z2913" s="24" t="s">
        <v>117</v>
      </c>
      <c r="AA2913" s="24">
        <v>0</v>
      </c>
      <c r="AB2913" s="24">
        <v>0</v>
      </c>
      <c r="AC2913" s="24">
        <v>0</v>
      </c>
      <c r="AD2913" s="24" t="e">
        <v>#REF!</v>
      </c>
      <c r="AE2913" s="26" t="s">
        <v>183</v>
      </c>
      <c r="AF2913" s="26"/>
      <c r="AG2913" s="26">
        <v>0</v>
      </c>
      <c r="AH2913" s="27" t="s">
        <v>184</v>
      </c>
      <c r="AI2913" s="27" t="s">
        <v>515</v>
      </c>
      <c r="AJ2913" s="27" t="s">
        <v>515</v>
      </c>
      <c r="AK2913" s="24" t="s">
        <v>121</v>
      </c>
      <c r="AL2913" s="24" t="s">
        <v>7086</v>
      </c>
      <c r="AM2913" s="23">
        <v>44573</v>
      </c>
      <c r="AN2913" s="28">
        <v>1000000</v>
      </c>
      <c r="AO2913" s="28">
        <v>117172</v>
      </c>
      <c r="AP2913" s="24">
        <v>0</v>
      </c>
      <c r="AQ2913" s="24">
        <v>0</v>
      </c>
      <c r="AR2913" s="24">
        <v>0</v>
      </c>
      <c r="AS2913" s="24">
        <v>0</v>
      </c>
      <c r="AT2913" s="24">
        <v>0</v>
      </c>
      <c r="AU2913" s="24">
        <v>0</v>
      </c>
      <c r="AV2913" s="24">
        <v>0</v>
      </c>
      <c r="AW2913" s="24">
        <v>0</v>
      </c>
      <c r="AX2913" s="24">
        <v>0</v>
      </c>
      <c r="AY2913" s="24">
        <v>0</v>
      </c>
      <c r="AZ2913" s="24">
        <v>0</v>
      </c>
      <c r="BA2913" s="24">
        <v>0</v>
      </c>
      <c r="BB2913" s="24">
        <v>0</v>
      </c>
      <c r="BC2913" s="24">
        <v>0</v>
      </c>
      <c r="BD2913" s="24">
        <v>0</v>
      </c>
      <c r="BE2913" s="24">
        <v>0</v>
      </c>
      <c r="BF2913" s="23"/>
      <c r="BG2913" s="23"/>
      <c r="BH2913" s="23">
        <v>44617</v>
      </c>
      <c r="BI2913" s="26" t="s">
        <v>127</v>
      </c>
      <c r="BJ2913" s="26" t="s">
        <v>941</v>
      </c>
      <c r="BK2913" s="29">
        <v>0</v>
      </c>
      <c r="BL2913" s="24" t="s">
        <v>129</v>
      </c>
      <c r="BM2913" s="22" t="str">
        <f ca="1">+IF(Tabla1[[#This Row],[FECHA INGRESO]]&gt;=44986,IF((TODAY()-Tabla1[[#This Row],[FECHA INGRESO]])&gt;=50,"ALERTA","TODAVÍA FALTA"),"N/A")</f>
        <v>N/A</v>
      </c>
      <c r="BN2913" s="7">
        <f>IFERROR((_xlfn.DAYS(Tabla1[[#This Row],[FECHA INGRESO]],Tabla1[[#This Row],[FECHA RETIRO]]))/30,"")</f>
        <v>-1.4666666666666666</v>
      </c>
    </row>
    <row r="2914" spans="1:66" x14ac:dyDescent="0.35">
      <c r="A2914" s="34">
        <v>1001201081</v>
      </c>
      <c r="B2914" s="22" t="s">
        <v>15962</v>
      </c>
      <c r="C2914" s="23">
        <v>44575</v>
      </c>
      <c r="D2914" s="23" t="s">
        <v>4008</v>
      </c>
      <c r="E2914" s="23" t="s">
        <v>111</v>
      </c>
      <c r="F2914" s="23" t="s">
        <v>70</v>
      </c>
      <c r="G2914" s="24"/>
      <c r="H2914" s="24">
        <v>24111075436</v>
      </c>
      <c r="I2914" s="24" t="s">
        <v>72</v>
      </c>
      <c r="J2914" s="24">
        <f>DATEDIF(Tabla1[[#This Row],[FECHA DE NACIMIENTO]],Tabla1[[#This Row],[FECHA ACTUAL]],"Y")</f>
        <v>20</v>
      </c>
      <c r="K2914" s="24" t="s">
        <v>73</v>
      </c>
      <c r="L2914" s="24" t="s">
        <v>112</v>
      </c>
      <c r="M2914" s="24">
        <v>0</v>
      </c>
      <c r="N2914" s="24">
        <v>0</v>
      </c>
      <c r="O2914" s="24">
        <v>2</v>
      </c>
      <c r="P2914" s="24" t="s">
        <v>101</v>
      </c>
      <c r="Q2914" s="23">
        <v>37476</v>
      </c>
      <c r="R2914" s="24" t="s">
        <v>76</v>
      </c>
      <c r="S2914" s="25">
        <v>45119</v>
      </c>
      <c r="T2914" s="24"/>
      <c r="U2914" s="24">
        <v>3169126069</v>
      </c>
      <c r="V2914" s="33" t="s">
        <v>15963</v>
      </c>
      <c r="W2914" s="24" t="s">
        <v>15964</v>
      </c>
      <c r="X2914" s="24" t="s">
        <v>15965</v>
      </c>
      <c r="Y2914" s="24" t="s">
        <v>15966</v>
      </c>
      <c r="Z2914" s="24"/>
      <c r="AA2914" s="24">
        <v>3144149662</v>
      </c>
      <c r="AB2914" s="24">
        <v>0</v>
      </c>
      <c r="AC2914" s="24">
        <v>0</v>
      </c>
      <c r="AD2914" s="24" t="e">
        <v>#REF!</v>
      </c>
      <c r="AE2914" s="26" t="s">
        <v>151</v>
      </c>
      <c r="AF2914" s="26"/>
      <c r="AG2914" s="26">
        <v>0</v>
      </c>
      <c r="AH2914" s="27" t="s">
        <v>184</v>
      </c>
      <c r="AI2914" s="27" t="s">
        <v>120</v>
      </c>
      <c r="AJ2914" s="27" t="s">
        <v>120</v>
      </c>
      <c r="AK2914" s="24" t="s">
        <v>121</v>
      </c>
      <c r="AL2914" s="24" t="s">
        <v>7086</v>
      </c>
      <c r="AM2914" s="23">
        <v>44575</v>
      </c>
      <c r="AN2914" s="28">
        <v>1000000</v>
      </c>
      <c r="AO2914" s="28">
        <v>117172</v>
      </c>
      <c r="AP2914" s="24">
        <v>0</v>
      </c>
      <c r="AQ2914" s="24">
        <v>0</v>
      </c>
      <c r="AR2914" s="24">
        <v>0</v>
      </c>
      <c r="AS2914" s="24">
        <v>0</v>
      </c>
      <c r="AT2914" s="24">
        <v>0</v>
      </c>
      <c r="AU2914" s="24">
        <v>0</v>
      </c>
      <c r="AV2914" s="24">
        <v>0</v>
      </c>
      <c r="AW2914" s="24">
        <v>0</v>
      </c>
      <c r="AX2914" s="24">
        <v>0</v>
      </c>
      <c r="AY2914" s="24">
        <v>0</v>
      </c>
      <c r="AZ2914" s="24">
        <v>0</v>
      </c>
      <c r="BA2914" s="24">
        <v>0</v>
      </c>
      <c r="BB2914" s="24">
        <v>0</v>
      </c>
      <c r="BC2914" s="24">
        <v>0</v>
      </c>
      <c r="BD2914" s="24">
        <v>0</v>
      </c>
      <c r="BE2914" s="24">
        <v>0</v>
      </c>
      <c r="BF2914" s="23"/>
      <c r="BG2914" s="23"/>
      <c r="BH2914" s="23">
        <v>44595</v>
      </c>
      <c r="BI2914" s="26" t="s">
        <v>10014</v>
      </c>
      <c r="BJ2914" s="26" t="s">
        <v>14134</v>
      </c>
      <c r="BK2914" s="29">
        <v>0</v>
      </c>
      <c r="BL2914" s="24" t="s">
        <v>129</v>
      </c>
      <c r="BM2914" s="22" t="str">
        <f ca="1">+IF(Tabla1[[#This Row],[FECHA INGRESO]]&gt;=44986,IF((TODAY()-Tabla1[[#This Row],[FECHA INGRESO]])&gt;=50,"ALERTA","TODAVÍA FALTA"),"N/A")</f>
        <v>N/A</v>
      </c>
      <c r="BN2914" s="7">
        <f>IFERROR((_xlfn.DAYS(Tabla1[[#This Row],[FECHA INGRESO]],Tabla1[[#This Row],[FECHA RETIRO]]))/30,"")</f>
        <v>-0.66666666666666663</v>
      </c>
    </row>
    <row r="2915" spans="1:66" x14ac:dyDescent="0.35">
      <c r="A2915" s="34">
        <v>1016077511</v>
      </c>
      <c r="B2915" s="22" t="s">
        <v>15967</v>
      </c>
      <c r="C2915" s="23">
        <v>44575</v>
      </c>
      <c r="D2915" s="23" t="s">
        <v>266</v>
      </c>
      <c r="E2915" s="23" t="s">
        <v>111</v>
      </c>
      <c r="F2915" s="23" t="s">
        <v>70</v>
      </c>
      <c r="G2915" s="24"/>
      <c r="H2915" s="24">
        <v>24111081114</v>
      </c>
      <c r="I2915" s="24" t="s">
        <v>95</v>
      </c>
      <c r="J2915" s="24">
        <f>DATEDIF(Tabla1[[#This Row],[FECHA DE NACIMIENTO]],Tabla1[[#This Row],[FECHA ACTUAL]],"Y")</f>
        <v>28</v>
      </c>
      <c r="K2915" s="24" t="s">
        <v>73</v>
      </c>
      <c r="L2915" s="24" t="s">
        <v>234</v>
      </c>
      <c r="M2915" s="24">
        <v>0</v>
      </c>
      <c r="N2915" s="24">
        <v>0</v>
      </c>
      <c r="O2915" s="24">
        <v>2</v>
      </c>
      <c r="P2915" s="24" t="s">
        <v>101</v>
      </c>
      <c r="Q2915" s="23">
        <v>34876</v>
      </c>
      <c r="R2915" s="24" t="s">
        <v>76</v>
      </c>
      <c r="S2915" s="25">
        <v>45119</v>
      </c>
      <c r="T2915" s="24"/>
      <c r="U2915" s="24">
        <v>3058175791</v>
      </c>
      <c r="V2915" s="33" t="s">
        <v>15968</v>
      </c>
      <c r="W2915" s="24" t="s">
        <v>15969</v>
      </c>
      <c r="X2915" s="24" t="s">
        <v>5871</v>
      </c>
      <c r="Y2915" s="24" t="s">
        <v>15970</v>
      </c>
      <c r="Z2915" s="24" t="s">
        <v>13095</v>
      </c>
      <c r="AA2915" s="24">
        <v>3057686436</v>
      </c>
      <c r="AB2915" s="24"/>
      <c r="AC2915" s="24"/>
      <c r="AD2915" s="24" t="e">
        <v>#REF!</v>
      </c>
      <c r="AE2915" s="26" t="s">
        <v>183</v>
      </c>
      <c r="AF2915" s="26"/>
      <c r="AG2915" s="26"/>
      <c r="AH2915" s="27" t="s">
        <v>3042</v>
      </c>
      <c r="AI2915" s="27" t="s">
        <v>9232</v>
      </c>
      <c r="AJ2915" s="27" t="s">
        <v>9317</v>
      </c>
      <c r="AK2915" s="24" t="s">
        <v>121</v>
      </c>
      <c r="AL2915" s="24" t="s">
        <v>7086</v>
      </c>
      <c r="AM2915" s="23">
        <v>44575</v>
      </c>
      <c r="AN2915" s="28">
        <v>1000000</v>
      </c>
      <c r="AO2915" s="28">
        <v>117172</v>
      </c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>
        <v>0</v>
      </c>
      <c r="BE2915" s="24">
        <v>0</v>
      </c>
      <c r="BF2915" s="23"/>
      <c r="BG2915" s="23"/>
      <c r="BH2915" s="23">
        <v>44604</v>
      </c>
      <c r="BI2915" s="26" t="s">
        <v>466</v>
      </c>
      <c r="BJ2915" s="26" t="s">
        <v>941</v>
      </c>
      <c r="BK2915" s="29">
        <v>0</v>
      </c>
      <c r="BL2915" s="24" t="s">
        <v>129</v>
      </c>
      <c r="BM2915" s="22" t="str">
        <f ca="1">+IF(Tabla1[[#This Row],[FECHA INGRESO]]&gt;=44986,IF((TODAY()-Tabla1[[#This Row],[FECHA INGRESO]])&gt;=50,"ALERTA","TODAVÍA FALTA"),"N/A")</f>
        <v>N/A</v>
      </c>
      <c r="BN2915" s="7">
        <f>IFERROR((_xlfn.DAYS(Tabla1[[#This Row],[FECHA INGRESO]],Tabla1[[#This Row],[FECHA RETIRO]]))/30,"")</f>
        <v>-0.96666666666666667</v>
      </c>
    </row>
    <row r="2916" spans="1:66" x14ac:dyDescent="0.35">
      <c r="A2916" s="21">
        <v>1018505926</v>
      </c>
      <c r="B2916" s="22" t="s">
        <v>15971</v>
      </c>
      <c r="C2916" s="44">
        <v>44575</v>
      </c>
      <c r="D2916" s="44" t="s">
        <v>4008</v>
      </c>
      <c r="E2916" s="44" t="s">
        <v>110</v>
      </c>
      <c r="F2916" s="44" t="s">
        <v>70</v>
      </c>
      <c r="G2916" s="36"/>
      <c r="H2916" s="36">
        <v>24111075063</v>
      </c>
      <c r="I2916" s="36" t="s">
        <v>95</v>
      </c>
      <c r="J2916" s="24">
        <f>DATEDIF(Tabla1[[#This Row],[FECHA DE NACIMIENTO]],Tabla1[[#This Row],[FECHA ACTUAL]],"Y")</f>
        <v>24</v>
      </c>
      <c r="K2916" s="36" t="s">
        <v>96</v>
      </c>
      <c r="L2916" s="24" t="s">
        <v>112</v>
      </c>
      <c r="M2916" s="36">
        <v>0</v>
      </c>
      <c r="N2916" s="36">
        <v>0</v>
      </c>
      <c r="O2916" s="36">
        <v>2</v>
      </c>
      <c r="P2916" s="36" t="s">
        <v>101</v>
      </c>
      <c r="Q2916" s="44">
        <v>36062</v>
      </c>
      <c r="R2916" s="24" t="s">
        <v>76</v>
      </c>
      <c r="S2916" s="25">
        <v>45119</v>
      </c>
      <c r="T2916" s="36"/>
      <c r="U2916" s="36">
        <v>3123705400</v>
      </c>
      <c r="V2916" s="33" t="s">
        <v>15972</v>
      </c>
      <c r="W2916" s="24" t="s">
        <v>15973</v>
      </c>
      <c r="X2916" s="24" t="s">
        <v>393</v>
      </c>
      <c r="Y2916" s="24" t="s">
        <v>15974</v>
      </c>
      <c r="Z2916" s="24"/>
      <c r="AA2916" s="24">
        <v>3212785669</v>
      </c>
      <c r="AB2916" s="24">
        <v>0</v>
      </c>
      <c r="AC2916" s="24">
        <v>0</v>
      </c>
      <c r="AD2916" s="24" t="e">
        <v>#REF!</v>
      </c>
      <c r="AE2916" s="26" t="s">
        <v>151</v>
      </c>
      <c r="AF2916" s="26"/>
      <c r="AG2916" s="26">
        <v>0</v>
      </c>
      <c r="AH2916" s="27" t="s">
        <v>184</v>
      </c>
      <c r="AI2916" s="27" t="s">
        <v>120</v>
      </c>
      <c r="AJ2916" s="27" t="s">
        <v>120</v>
      </c>
      <c r="AK2916" s="24" t="s">
        <v>121</v>
      </c>
      <c r="AL2916" s="24" t="s">
        <v>7086</v>
      </c>
      <c r="AM2916" s="23">
        <v>44575</v>
      </c>
      <c r="AN2916" s="28">
        <v>1000000</v>
      </c>
      <c r="AO2916" s="28">
        <v>117172</v>
      </c>
      <c r="AP2916" s="24">
        <v>0</v>
      </c>
      <c r="AQ2916" s="24">
        <v>0</v>
      </c>
      <c r="AR2916" s="24">
        <v>0</v>
      </c>
      <c r="AS2916" s="24">
        <v>0</v>
      </c>
      <c r="AT2916" s="24">
        <v>0</v>
      </c>
      <c r="AU2916" s="24">
        <v>0</v>
      </c>
      <c r="AV2916" s="24">
        <v>0</v>
      </c>
      <c r="AW2916" s="24">
        <v>0</v>
      </c>
      <c r="AX2916" s="24">
        <v>0</v>
      </c>
      <c r="AY2916" s="24">
        <v>0</v>
      </c>
      <c r="AZ2916" s="24">
        <v>0</v>
      </c>
      <c r="BA2916" s="24">
        <v>0</v>
      </c>
      <c r="BB2916" s="24">
        <v>0</v>
      </c>
      <c r="BC2916" s="24">
        <v>0</v>
      </c>
      <c r="BD2916" s="24">
        <v>0</v>
      </c>
      <c r="BE2916" s="24">
        <v>0</v>
      </c>
      <c r="BF2916" s="23"/>
      <c r="BG2916" s="23"/>
      <c r="BH2916" s="23">
        <v>44699</v>
      </c>
      <c r="BI2916" s="26" t="s">
        <v>127</v>
      </c>
      <c r="BJ2916" s="26" t="s">
        <v>273</v>
      </c>
      <c r="BK2916" s="29">
        <v>0</v>
      </c>
      <c r="BL2916" s="24" t="s">
        <v>129</v>
      </c>
      <c r="BM2916" s="22" t="str">
        <f ca="1">+IF(Tabla1[[#This Row],[FECHA INGRESO]]&gt;=44986,IF((TODAY()-Tabla1[[#This Row],[FECHA INGRESO]])&gt;=50,"ALERTA","TODAVÍA FALTA"),"N/A")</f>
        <v>N/A</v>
      </c>
      <c r="BN2916" s="7">
        <f>IFERROR((_xlfn.DAYS(Tabla1[[#This Row],[FECHA INGRESO]],Tabla1[[#This Row],[FECHA RETIRO]]))/30,"")</f>
        <v>-4.1333333333333337</v>
      </c>
    </row>
    <row r="2917" spans="1:66" x14ac:dyDescent="0.35">
      <c r="A2917" s="34">
        <v>1001198120</v>
      </c>
      <c r="B2917" s="22" t="s">
        <v>15975</v>
      </c>
      <c r="C2917" s="23">
        <v>44575</v>
      </c>
      <c r="D2917" s="23" t="s">
        <v>266</v>
      </c>
      <c r="E2917" s="23" t="s">
        <v>111</v>
      </c>
      <c r="F2917" s="23" t="s">
        <v>111</v>
      </c>
      <c r="G2917" s="24"/>
      <c r="H2917" s="24">
        <v>24111071720</v>
      </c>
      <c r="I2917" s="24" t="s">
        <v>72</v>
      </c>
      <c r="J2917" s="24">
        <f>DATEDIF(Tabla1[[#This Row],[FECHA DE NACIMIENTO]],Tabla1[[#This Row],[FECHA ACTUAL]],"Y")</f>
        <v>22</v>
      </c>
      <c r="K2917" s="24" t="s">
        <v>500</v>
      </c>
      <c r="L2917" s="24" t="s">
        <v>112</v>
      </c>
      <c r="M2917" s="24">
        <v>0</v>
      </c>
      <c r="N2917" s="24">
        <v>0</v>
      </c>
      <c r="O2917" s="24">
        <v>1</v>
      </c>
      <c r="P2917" s="24" t="s">
        <v>101</v>
      </c>
      <c r="Q2917" s="23">
        <v>36770</v>
      </c>
      <c r="R2917" s="24" t="s">
        <v>76</v>
      </c>
      <c r="S2917" s="25">
        <v>45119</v>
      </c>
      <c r="T2917" s="24"/>
      <c r="U2917" s="24">
        <v>3227621949</v>
      </c>
      <c r="V2917" s="33" t="s">
        <v>15976</v>
      </c>
      <c r="W2917" s="24" t="s">
        <v>15977</v>
      </c>
      <c r="X2917" s="24" t="s">
        <v>15978</v>
      </c>
      <c r="Y2917" s="24" t="s">
        <v>15979</v>
      </c>
      <c r="Z2917" s="24" t="s">
        <v>117</v>
      </c>
      <c r="AA2917" s="24">
        <v>3219058848</v>
      </c>
      <c r="AB2917" s="24">
        <v>0</v>
      </c>
      <c r="AC2917" s="24">
        <v>0</v>
      </c>
      <c r="AD2917" s="24" t="e">
        <v>#REF!</v>
      </c>
      <c r="AE2917" s="26" t="s">
        <v>151</v>
      </c>
      <c r="AF2917" s="26"/>
      <c r="AG2917" s="26" t="s">
        <v>75</v>
      </c>
      <c r="AH2917" s="27" t="s">
        <v>184</v>
      </c>
      <c r="AI2917" s="27" t="s">
        <v>120</v>
      </c>
      <c r="AJ2917" s="27" t="s">
        <v>120</v>
      </c>
      <c r="AK2917" s="24" t="s">
        <v>121</v>
      </c>
      <c r="AL2917" s="24" t="s">
        <v>7086</v>
      </c>
      <c r="AM2917" s="23">
        <v>44575</v>
      </c>
      <c r="AN2917" s="28">
        <v>1000000</v>
      </c>
      <c r="AO2917" s="28">
        <v>117172</v>
      </c>
      <c r="AP2917" s="24">
        <v>0</v>
      </c>
      <c r="AQ2917" s="24">
        <v>0</v>
      </c>
      <c r="AR2917" s="24">
        <v>0</v>
      </c>
      <c r="AS2917" s="24">
        <v>0</v>
      </c>
      <c r="AT2917" s="24">
        <v>0</v>
      </c>
      <c r="AU2917" s="24">
        <v>0</v>
      </c>
      <c r="AV2917" s="24">
        <v>0</v>
      </c>
      <c r="AW2917" s="24">
        <v>0</v>
      </c>
      <c r="AX2917" s="24">
        <v>0</v>
      </c>
      <c r="AY2917" s="24">
        <v>0</v>
      </c>
      <c r="AZ2917" s="24">
        <v>0</v>
      </c>
      <c r="BA2917" s="24">
        <v>0</v>
      </c>
      <c r="BB2917" s="24">
        <v>0</v>
      </c>
      <c r="BC2917" s="24">
        <v>0</v>
      </c>
      <c r="BD2917" s="24">
        <v>0</v>
      </c>
      <c r="BE2917" s="24">
        <v>0</v>
      </c>
      <c r="BF2917" s="23"/>
      <c r="BG2917" s="23"/>
      <c r="BH2917" s="23">
        <v>44658</v>
      </c>
      <c r="BI2917" s="26" t="s">
        <v>466</v>
      </c>
      <c r="BJ2917" s="26" t="s">
        <v>15980</v>
      </c>
      <c r="BK2917" s="29">
        <v>0</v>
      </c>
      <c r="BL2917" s="24" t="s">
        <v>129</v>
      </c>
      <c r="BM2917" s="22" t="str">
        <f ca="1">+IF(Tabla1[[#This Row],[FECHA INGRESO]]&gt;=44986,IF((TODAY()-Tabla1[[#This Row],[FECHA INGRESO]])&gt;=50,"ALERTA","TODAVÍA FALTA"),"N/A")</f>
        <v>N/A</v>
      </c>
      <c r="BN2917" s="7">
        <f>IFERROR((_xlfn.DAYS(Tabla1[[#This Row],[FECHA INGRESO]],Tabla1[[#This Row],[FECHA RETIRO]]))/30,"")</f>
        <v>-2.7666666666666666</v>
      </c>
    </row>
    <row r="2918" spans="1:66" x14ac:dyDescent="0.35">
      <c r="A2918" s="21">
        <v>1026600032</v>
      </c>
      <c r="B2918" s="22" t="s">
        <v>15981</v>
      </c>
      <c r="C2918" s="23">
        <v>44575</v>
      </c>
      <c r="D2918" s="23" t="s">
        <v>266</v>
      </c>
      <c r="E2918" s="24" t="s">
        <v>94</v>
      </c>
      <c r="F2918" s="23" t="s">
        <v>70</v>
      </c>
      <c r="G2918" s="24"/>
      <c r="H2918" s="24">
        <v>24092186170</v>
      </c>
      <c r="I2918" s="24" t="s">
        <v>95</v>
      </c>
      <c r="J2918" s="24">
        <f>DATEDIF(Tabla1[[#This Row],[FECHA DE NACIMIENTO]],Tabla1[[#This Row],[FECHA ACTUAL]],"Y")</f>
        <v>23</v>
      </c>
      <c r="K2918" s="24" t="s">
        <v>73</v>
      </c>
      <c r="L2918" s="24" t="s">
        <v>112</v>
      </c>
      <c r="M2918" s="24">
        <v>0</v>
      </c>
      <c r="N2918" s="24">
        <v>0</v>
      </c>
      <c r="O2918" s="24">
        <v>3</v>
      </c>
      <c r="P2918" s="24" t="s">
        <v>101</v>
      </c>
      <c r="Q2918" s="23">
        <v>36491</v>
      </c>
      <c r="R2918" s="24" t="s">
        <v>76</v>
      </c>
      <c r="S2918" s="25">
        <v>45119</v>
      </c>
      <c r="T2918" s="24"/>
      <c r="U2918" s="24">
        <v>3208200624</v>
      </c>
      <c r="V2918" s="33" t="s">
        <v>15982</v>
      </c>
      <c r="W2918" s="24" t="s">
        <v>15983</v>
      </c>
      <c r="X2918" s="24" t="s">
        <v>15984</v>
      </c>
      <c r="Y2918" s="24" t="s">
        <v>15985</v>
      </c>
      <c r="Z2918" s="24" t="s">
        <v>117</v>
      </c>
      <c r="AA2918" s="24">
        <v>3132614835</v>
      </c>
      <c r="AB2918" s="24">
        <v>0</v>
      </c>
      <c r="AC2918" s="24">
        <v>0</v>
      </c>
      <c r="AD2918" s="24" t="e">
        <v>#REF!</v>
      </c>
      <c r="AE2918" s="26" t="s">
        <v>151</v>
      </c>
      <c r="AF2918" s="26"/>
      <c r="AG2918" s="26">
        <v>0</v>
      </c>
      <c r="AH2918" s="27" t="s">
        <v>184</v>
      </c>
      <c r="AI2918" s="27" t="s">
        <v>120</v>
      </c>
      <c r="AJ2918" s="27" t="s">
        <v>120</v>
      </c>
      <c r="AK2918" s="24" t="s">
        <v>121</v>
      </c>
      <c r="AL2918" s="24" t="s">
        <v>7086</v>
      </c>
      <c r="AM2918" s="23">
        <v>44575</v>
      </c>
      <c r="AN2918" s="28">
        <v>1000000</v>
      </c>
      <c r="AO2918" s="28">
        <v>117172</v>
      </c>
      <c r="AP2918" s="24">
        <v>0</v>
      </c>
      <c r="AQ2918" s="24">
        <v>0</v>
      </c>
      <c r="AR2918" s="24">
        <v>0</v>
      </c>
      <c r="AS2918" s="24">
        <v>0</v>
      </c>
      <c r="AT2918" s="24">
        <v>0</v>
      </c>
      <c r="AU2918" s="24">
        <v>0</v>
      </c>
      <c r="AV2918" s="24">
        <v>0</v>
      </c>
      <c r="AW2918" s="24">
        <v>0</v>
      </c>
      <c r="AX2918" s="24">
        <v>0</v>
      </c>
      <c r="AY2918" s="24">
        <v>0</v>
      </c>
      <c r="AZ2918" s="24">
        <v>0</v>
      </c>
      <c r="BA2918" s="24">
        <v>0</v>
      </c>
      <c r="BB2918" s="24">
        <v>0</v>
      </c>
      <c r="BC2918" s="24">
        <v>0</v>
      </c>
      <c r="BD2918" s="24">
        <v>0</v>
      </c>
      <c r="BE2918" s="24">
        <v>0</v>
      </c>
      <c r="BF2918" s="23"/>
      <c r="BG2918" s="23"/>
      <c r="BH2918" s="23">
        <v>44669</v>
      </c>
      <c r="BI2918" s="26" t="s">
        <v>466</v>
      </c>
      <c r="BJ2918" s="26" t="s">
        <v>15986</v>
      </c>
      <c r="BK2918" s="29">
        <v>0</v>
      </c>
      <c r="BL2918" s="24" t="s">
        <v>129</v>
      </c>
      <c r="BM2918" s="22" t="str">
        <f ca="1">+IF(Tabla1[[#This Row],[FECHA INGRESO]]&gt;=44986,IF((TODAY()-Tabla1[[#This Row],[FECHA INGRESO]])&gt;=50,"ALERTA","TODAVÍA FALTA"),"N/A")</f>
        <v>N/A</v>
      </c>
      <c r="BN2918" s="7">
        <f>IFERROR((_xlfn.DAYS(Tabla1[[#This Row],[FECHA INGRESO]],Tabla1[[#This Row],[FECHA RETIRO]]))/30,"")</f>
        <v>-3.1333333333333333</v>
      </c>
    </row>
    <row r="2919" spans="1:66" x14ac:dyDescent="0.35">
      <c r="A2919" s="21">
        <v>1032388942</v>
      </c>
      <c r="B2919" s="22" t="s">
        <v>15987</v>
      </c>
      <c r="C2919" s="44">
        <v>44575</v>
      </c>
      <c r="D2919" s="44" t="s">
        <v>93</v>
      </c>
      <c r="E2919" s="44" t="s">
        <v>111</v>
      </c>
      <c r="F2919" s="44" t="s">
        <v>70</v>
      </c>
      <c r="G2919" s="36"/>
      <c r="H2919" s="36">
        <v>24111078240</v>
      </c>
      <c r="I2919" s="36" t="s">
        <v>95</v>
      </c>
      <c r="J2919" s="24">
        <f>DATEDIF(Tabla1[[#This Row],[FECHA DE NACIMIENTO]],Tabla1[[#This Row],[FECHA ACTUAL]],"Y")</f>
        <v>36</v>
      </c>
      <c r="K2919" s="36" t="s">
        <v>73</v>
      </c>
      <c r="L2919" s="24" t="s">
        <v>112</v>
      </c>
      <c r="M2919" s="36">
        <v>1</v>
      </c>
      <c r="N2919" s="36">
        <v>1</v>
      </c>
      <c r="O2919" s="36">
        <v>3</v>
      </c>
      <c r="P2919" s="36" t="s">
        <v>101</v>
      </c>
      <c r="Q2919" s="44">
        <v>31803</v>
      </c>
      <c r="R2919" s="24" t="s">
        <v>76</v>
      </c>
      <c r="S2919" s="25">
        <v>45119</v>
      </c>
      <c r="T2919" s="36">
        <v>3664080</v>
      </c>
      <c r="U2919" s="36">
        <v>3028480538</v>
      </c>
      <c r="V2919" s="62" t="s">
        <v>15988</v>
      </c>
      <c r="W2919" s="24" t="s">
        <v>15989</v>
      </c>
      <c r="X2919" s="24" t="s">
        <v>9879</v>
      </c>
      <c r="Y2919" s="24" t="s">
        <v>15990</v>
      </c>
      <c r="Z2919" s="24" t="s">
        <v>117</v>
      </c>
      <c r="AA2919" s="24">
        <v>3124578456</v>
      </c>
      <c r="AB2919" s="24">
        <v>0</v>
      </c>
      <c r="AC2919" s="24">
        <v>0</v>
      </c>
      <c r="AD2919" s="24" t="e">
        <v>#REF!</v>
      </c>
      <c r="AE2919" s="26" t="s">
        <v>151</v>
      </c>
      <c r="AF2919" s="26"/>
      <c r="AG2919" s="26" t="s">
        <v>75</v>
      </c>
      <c r="AH2919" s="27" t="s">
        <v>184</v>
      </c>
      <c r="AI2919" s="27" t="s">
        <v>120</v>
      </c>
      <c r="AJ2919" s="27" t="s">
        <v>120</v>
      </c>
      <c r="AK2919" s="24" t="s">
        <v>121</v>
      </c>
      <c r="AL2919" s="24" t="s">
        <v>7086</v>
      </c>
      <c r="AM2919" s="23">
        <v>44575</v>
      </c>
      <c r="AN2919" s="28">
        <v>1000000</v>
      </c>
      <c r="AO2919" s="28">
        <v>117172</v>
      </c>
      <c r="AP2919" s="24">
        <v>0</v>
      </c>
      <c r="AQ2919" s="24">
        <v>0</v>
      </c>
      <c r="AR2919" s="24">
        <v>0</v>
      </c>
      <c r="AS2919" s="24">
        <v>0</v>
      </c>
      <c r="AT2919" s="24">
        <v>0</v>
      </c>
      <c r="AU2919" s="24">
        <v>0</v>
      </c>
      <c r="AV2919" s="24">
        <v>0</v>
      </c>
      <c r="AW2919" s="24">
        <v>0</v>
      </c>
      <c r="AX2919" s="24">
        <v>0</v>
      </c>
      <c r="AY2919" s="24">
        <v>0</v>
      </c>
      <c r="AZ2919" s="24">
        <v>0</v>
      </c>
      <c r="BA2919" s="24">
        <v>0</v>
      </c>
      <c r="BB2919" s="24">
        <v>0</v>
      </c>
      <c r="BC2919" s="24">
        <v>0</v>
      </c>
      <c r="BD2919" s="24">
        <v>0</v>
      </c>
      <c r="BE2919" s="24">
        <v>0</v>
      </c>
      <c r="BF2919" s="23"/>
      <c r="BG2919" s="23"/>
      <c r="BH2919" s="23">
        <v>44697</v>
      </c>
      <c r="BI2919" s="26" t="s">
        <v>466</v>
      </c>
      <c r="BJ2919" s="26" t="s">
        <v>15991</v>
      </c>
      <c r="BK2919" s="29">
        <v>0</v>
      </c>
      <c r="BL2919" s="24" t="s">
        <v>129</v>
      </c>
      <c r="BM2919" s="22" t="str">
        <f ca="1">+IF(Tabla1[[#This Row],[FECHA INGRESO]]&gt;=44986,IF((TODAY()-Tabla1[[#This Row],[FECHA INGRESO]])&gt;=50,"ALERTA","TODAVÍA FALTA"),"N/A")</f>
        <v>N/A</v>
      </c>
      <c r="BN2919" s="7">
        <f>IFERROR((_xlfn.DAYS(Tabla1[[#This Row],[FECHA INGRESO]],Tabla1[[#This Row],[FECHA RETIRO]]))/30,"")</f>
        <v>-4.0666666666666664</v>
      </c>
    </row>
    <row r="2920" spans="1:66" x14ac:dyDescent="0.35">
      <c r="A2920" s="34">
        <v>1016007105</v>
      </c>
      <c r="B2920" s="22" t="s">
        <v>15992</v>
      </c>
      <c r="C2920" s="23">
        <v>44575</v>
      </c>
      <c r="D2920" s="23" t="s">
        <v>93</v>
      </c>
      <c r="E2920" s="24" t="s">
        <v>94</v>
      </c>
      <c r="F2920" s="23" t="s">
        <v>111</v>
      </c>
      <c r="G2920" s="24"/>
      <c r="H2920" s="24">
        <v>24111076446</v>
      </c>
      <c r="I2920" s="24" t="s">
        <v>95</v>
      </c>
      <c r="J2920" s="24">
        <f>DATEDIF(Tabla1[[#This Row],[FECHA DE NACIMIENTO]],Tabla1[[#This Row],[FECHA ACTUAL]],"Y")</f>
        <v>35</v>
      </c>
      <c r="K2920" s="24" t="s">
        <v>96</v>
      </c>
      <c r="L2920" s="24" t="s">
        <v>112</v>
      </c>
      <c r="M2920" s="24">
        <v>2</v>
      </c>
      <c r="N2920" s="24">
        <v>2</v>
      </c>
      <c r="O2920" s="24">
        <v>2</v>
      </c>
      <c r="P2920" s="24" t="s">
        <v>101</v>
      </c>
      <c r="Q2920" s="23">
        <v>32128</v>
      </c>
      <c r="R2920" s="24" t="s">
        <v>76</v>
      </c>
      <c r="S2920" s="25">
        <v>45119</v>
      </c>
      <c r="T2920" s="24"/>
      <c r="U2920" s="24">
        <v>3227774962</v>
      </c>
      <c r="V2920" s="33" t="s">
        <v>15993</v>
      </c>
      <c r="W2920" s="24" t="s">
        <v>15994</v>
      </c>
      <c r="X2920" s="24" t="s">
        <v>15995</v>
      </c>
      <c r="Y2920" s="24" t="s">
        <v>15996</v>
      </c>
      <c r="Z2920" s="24" t="s">
        <v>3224</v>
      </c>
      <c r="AA2920" s="24">
        <v>3102744913</v>
      </c>
      <c r="AB2920" s="24">
        <v>0</v>
      </c>
      <c r="AC2920" s="24">
        <v>0</v>
      </c>
      <c r="AD2920" s="24" t="e">
        <v>#REF!</v>
      </c>
      <c r="AE2920" s="26" t="s">
        <v>183</v>
      </c>
      <c r="AF2920" s="26" t="s">
        <v>8031</v>
      </c>
      <c r="AG2920" s="26" t="s">
        <v>9231</v>
      </c>
      <c r="AH2920" s="27" t="s">
        <v>3042</v>
      </c>
      <c r="AI2920" s="27" t="s">
        <v>9232</v>
      </c>
      <c r="AJ2920" s="27" t="s">
        <v>9317</v>
      </c>
      <c r="AK2920" s="24" t="s">
        <v>121</v>
      </c>
      <c r="AL2920" s="24" t="s">
        <v>7086</v>
      </c>
      <c r="AM2920" s="23">
        <v>44575</v>
      </c>
      <c r="AN2920" s="28">
        <v>1000000</v>
      </c>
      <c r="AO2920" s="28">
        <v>117172</v>
      </c>
      <c r="AP2920" s="24">
        <v>0</v>
      </c>
      <c r="AQ2920" s="24">
        <v>0</v>
      </c>
      <c r="AR2920" s="24">
        <v>0</v>
      </c>
      <c r="AS2920" s="24">
        <v>0</v>
      </c>
      <c r="AT2920" s="24">
        <v>0</v>
      </c>
      <c r="AU2920" s="24">
        <v>0</v>
      </c>
      <c r="AV2920" s="24">
        <v>0</v>
      </c>
      <c r="AW2920" s="24">
        <v>0</v>
      </c>
      <c r="AX2920" s="24">
        <v>0</v>
      </c>
      <c r="AY2920" s="24">
        <v>0</v>
      </c>
      <c r="AZ2920" s="24">
        <v>0</v>
      </c>
      <c r="BA2920" s="24">
        <v>0</v>
      </c>
      <c r="BB2920" s="24">
        <v>0</v>
      </c>
      <c r="BC2920" s="24">
        <v>0</v>
      </c>
      <c r="BD2920" s="24">
        <v>0</v>
      </c>
      <c r="BE2920" s="24">
        <v>0</v>
      </c>
      <c r="BF2920" s="23"/>
      <c r="BG2920" s="23"/>
      <c r="BH2920" s="23">
        <v>44624</v>
      </c>
      <c r="BI2920" s="26" t="s">
        <v>466</v>
      </c>
      <c r="BJ2920" s="26" t="s">
        <v>1165</v>
      </c>
      <c r="BK2920" s="29">
        <v>0</v>
      </c>
      <c r="BL2920" s="24" t="s">
        <v>129</v>
      </c>
      <c r="BM2920" s="22" t="str">
        <f ca="1">+IF(Tabla1[[#This Row],[FECHA INGRESO]]&gt;=44986,IF((TODAY()-Tabla1[[#This Row],[FECHA INGRESO]])&gt;=50,"ALERTA","TODAVÍA FALTA"),"N/A")</f>
        <v>N/A</v>
      </c>
      <c r="BN2920" s="7">
        <f>IFERROR((_xlfn.DAYS(Tabla1[[#This Row],[FECHA INGRESO]],Tabla1[[#This Row],[FECHA RETIRO]]))/30,"")</f>
        <v>-1.6333333333333333</v>
      </c>
    </row>
    <row r="2921" spans="1:66" x14ac:dyDescent="0.35">
      <c r="A2921" s="21">
        <v>1010226821</v>
      </c>
      <c r="B2921" s="22" t="s">
        <v>15997</v>
      </c>
      <c r="C2921" s="44">
        <v>44575</v>
      </c>
      <c r="D2921" s="44" t="s">
        <v>131</v>
      </c>
      <c r="E2921" s="44" t="s">
        <v>111</v>
      </c>
      <c r="F2921" s="44" t="s">
        <v>111</v>
      </c>
      <c r="G2921" s="36"/>
      <c r="H2921" s="36">
        <v>24111077425</v>
      </c>
      <c r="I2921" s="36" t="s">
        <v>95</v>
      </c>
      <c r="J2921" s="24">
        <f>DATEDIF(Tabla1[[#This Row],[FECHA DE NACIMIENTO]],Tabla1[[#This Row],[FECHA ACTUAL]],"Y")</f>
        <v>27</v>
      </c>
      <c r="K2921" s="36" t="s">
        <v>96</v>
      </c>
      <c r="L2921" s="24" t="s">
        <v>112</v>
      </c>
      <c r="M2921" s="36">
        <v>0</v>
      </c>
      <c r="N2921" s="36">
        <v>0</v>
      </c>
      <c r="O2921" s="36">
        <v>1</v>
      </c>
      <c r="P2921" s="36" t="s">
        <v>101</v>
      </c>
      <c r="Q2921" s="44">
        <v>35126</v>
      </c>
      <c r="R2921" s="24" t="s">
        <v>76</v>
      </c>
      <c r="S2921" s="25">
        <v>45119</v>
      </c>
      <c r="T2921" s="36"/>
      <c r="U2921" s="36">
        <v>3138323066</v>
      </c>
      <c r="V2921" s="62" t="s">
        <v>15998</v>
      </c>
      <c r="W2921" s="24" t="s">
        <v>15999</v>
      </c>
      <c r="X2921" s="24" t="s">
        <v>15380</v>
      </c>
      <c r="Y2921" s="24" t="s">
        <v>16000</v>
      </c>
      <c r="Z2921" s="24"/>
      <c r="AA2921" s="24" t="s">
        <v>8868</v>
      </c>
      <c r="AB2921" s="24">
        <v>0</v>
      </c>
      <c r="AC2921" s="24">
        <v>0</v>
      </c>
      <c r="AD2921" s="24" t="e">
        <v>#REF!</v>
      </c>
      <c r="AE2921" s="26" t="s">
        <v>151</v>
      </c>
      <c r="AF2921" s="26"/>
      <c r="AG2921" s="26">
        <v>0</v>
      </c>
      <c r="AH2921" s="27" t="s">
        <v>184</v>
      </c>
      <c r="AI2921" s="27" t="s">
        <v>120</v>
      </c>
      <c r="AJ2921" s="27" t="s">
        <v>120</v>
      </c>
      <c r="AK2921" s="24" t="s">
        <v>121</v>
      </c>
      <c r="AL2921" s="24" t="s">
        <v>7086</v>
      </c>
      <c r="AM2921" s="23">
        <v>44575</v>
      </c>
      <c r="AN2921" s="28">
        <v>1000000</v>
      </c>
      <c r="AO2921" s="28">
        <v>117172</v>
      </c>
      <c r="AP2921" s="24">
        <v>0</v>
      </c>
      <c r="AQ2921" s="24">
        <v>0</v>
      </c>
      <c r="AR2921" s="24">
        <v>0</v>
      </c>
      <c r="AS2921" s="24">
        <v>0</v>
      </c>
      <c r="AT2921" s="24">
        <v>0</v>
      </c>
      <c r="AU2921" s="24">
        <v>0</v>
      </c>
      <c r="AV2921" s="24">
        <v>0</v>
      </c>
      <c r="AW2921" s="24">
        <v>0</v>
      </c>
      <c r="AX2921" s="24">
        <v>0</v>
      </c>
      <c r="AY2921" s="24">
        <v>0</v>
      </c>
      <c r="AZ2921" s="24">
        <v>0</v>
      </c>
      <c r="BA2921" s="24">
        <v>0</v>
      </c>
      <c r="BB2921" s="24">
        <v>0</v>
      </c>
      <c r="BC2921" s="24">
        <v>0</v>
      </c>
      <c r="BD2921" s="24">
        <v>0</v>
      </c>
      <c r="BE2921" s="24">
        <v>0</v>
      </c>
      <c r="BF2921" s="23"/>
      <c r="BG2921" s="23"/>
      <c r="BH2921" s="23">
        <v>44702</v>
      </c>
      <c r="BI2921" s="26" t="s">
        <v>466</v>
      </c>
      <c r="BJ2921" s="26" t="s">
        <v>15846</v>
      </c>
      <c r="BK2921" s="29">
        <v>0</v>
      </c>
      <c r="BL2921" s="24" t="s">
        <v>129</v>
      </c>
      <c r="BM2921" s="22" t="str">
        <f ca="1">+IF(Tabla1[[#This Row],[FECHA INGRESO]]&gt;=44986,IF((TODAY()-Tabla1[[#This Row],[FECHA INGRESO]])&gt;=50,"ALERTA","TODAVÍA FALTA"),"N/A")</f>
        <v>N/A</v>
      </c>
      <c r="BN2921" s="7">
        <f>IFERROR((_xlfn.DAYS(Tabla1[[#This Row],[FECHA INGRESO]],Tabla1[[#This Row],[FECHA RETIRO]]))/30,"")</f>
        <v>-4.2333333333333334</v>
      </c>
    </row>
    <row r="2922" spans="1:66" x14ac:dyDescent="0.35">
      <c r="A2922" s="21">
        <v>1033723094</v>
      </c>
      <c r="B2922" s="22" t="s">
        <v>16001</v>
      </c>
      <c r="C2922" s="23">
        <v>44575</v>
      </c>
      <c r="D2922" s="23" t="s">
        <v>188</v>
      </c>
      <c r="E2922" s="23" t="s">
        <v>111</v>
      </c>
      <c r="F2922" s="23" t="s">
        <v>70</v>
      </c>
      <c r="G2922" s="24"/>
      <c r="H2922" s="24">
        <v>24111075227</v>
      </c>
      <c r="I2922" s="24" t="s">
        <v>95</v>
      </c>
      <c r="J2922" s="24">
        <f>DATEDIF(Tabla1[[#This Row],[FECHA DE NACIMIENTO]],Tabla1[[#This Row],[FECHA ACTUAL]],"Y")</f>
        <v>33</v>
      </c>
      <c r="K2922" s="24" t="s">
        <v>73</v>
      </c>
      <c r="L2922" s="24" t="s">
        <v>112</v>
      </c>
      <c r="M2922" s="24">
        <v>0</v>
      </c>
      <c r="N2922" s="24">
        <v>0</v>
      </c>
      <c r="O2922" s="24">
        <v>1</v>
      </c>
      <c r="P2922" s="24" t="s">
        <v>101</v>
      </c>
      <c r="Q2922" s="23">
        <v>33001</v>
      </c>
      <c r="R2922" s="24" t="s">
        <v>76</v>
      </c>
      <c r="S2922" s="25">
        <v>45119</v>
      </c>
      <c r="T2922" s="24"/>
      <c r="U2922" s="24">
        <v>3143700459</v>
      </c>
      <c r="V2922" s="33" t="s">
        <v>16002</v>
      </c>
      <c r="W2922" s="24" t="s">
        <v>16003</v>
      </c>
      <c r="X2922" s="24" t="s">
        <v>16004</v>
      </c>
      <c r="Y2922" s="24" t="s">
        <v>15949</v>
      </c>
      <c r="Z2922" s="24" t="s">
        <v>117</v>
      </c>
      <c r="AA2922" s="24">
        <v>3133986813</v>
      </c>
      <c r="AB2922" s="24">
        <v>0</v>
      </c>
      <c r="AC2922" s="24">
        <v>0</v>
      </c>
      <c r="AD2922" s="24" t="e">
        <v>#REF!</v>
      </c>
      <c r="AE2922" s="26" t="s">
        <v>183</v>
      </c>
      <c r="AF2922" s="26" t="s">
        <v>11350</v>
      </c>
      <c r="AG2922" s="26" t="s">
        <v>75</v>
      </c>
      <c r="AH2922" s="27" t="s">
        <v>955</v>
      </c>
      <c r="AI2922" s="27" t="s">
        <v>120</v>
      </c>
      <c r="AJ2922" s="27" t="s">
        <v>120</v>
      </c>
      <c r="AK2922" s="24" t="s">
        <v>121</v>
      </c>
      <c r="AL2922" s="24" t="s">
        <v>7086</v>
      </c>
      <c r="AM2922" s="23">
        <v>44575</v>
      </c>
      <c r="AN2922" s="28">
        <v>1160000</v>
      </c>
      <c r="AO2922" s="28">
        <v>140606</v>
      </c>
      <c r="AP2922" s="24">
        <v>0</v>
      </c>
      <c r="AQ2922" s="24">
        <v>0</v>
      </c>
      <c r="AR2922" s="24">
        <v>0</v>
      </c>
      <c r="AS2922" s="24">
        <v>0</v>
      </c>
      <c r="AT2922" s="24">
        <v>0</v>
      </c>
      <c r="AU2922" s="24">
        <v>0</v>
      </c>
      <c r="AV2922" s="24">
        <v>0</v>
      </c>
      <c r="AW2922" s="24">
        <v>0</v>
      </c>
      <c r="AX2922" s="24">
        <v>0</v>
      </c>
      <c r="AY2922" s="24">
        <v>0</v>
      </c>
      <c r="AZ2922" s="24">
        <v>0</v>
      </c>
      <c r="BA2922" s="24">
        <v>0</v>
      </c>
      <c r="BB2922" s="24">
        <v>0</v>
      </c>
      <c r="BC2922" s="24">
        <v>0</v>
      </c>
      <c r="BD2922" s="24">
        <v>0</v>
      </c>
      <c r="BE2922" s="24">
        <v>0</v>
      </c>
      <c r="BF2922" s="23"/>
      <c r="BG2922" s="23"/>
      <c r="BH2922" s="23" t="s">
        <v>75</v>
      </c>
      <c r="BI2922" s="26">
        <v>0</v>
      </c>
      <c r="BJ2922" s="26">
        <v>0</v>
      </c>
      <c r="BK2922" s="29">
        <v>0</v>
      </c>
      <c r="BL2922" s="24" t="s">
        <v>91</v>
      </c>
      <c r="BM2922" s="22" t="str">
        <f ca="1">+IF(Tabla1[[#This Row],[FECHA INGRESO]]&gt;=44986,IF((TODAY()-Tabla1[[#This Row],[FECHA INGRESO]])&gt;=50,"ALERTA","TODAVÍA FALTA"),"N/A")</f>
        <v>N/A</v>
      </c>
      <c r="BN2922" s="7" t="str">
        <f>IFERROR((_xlfn.DAYS(Tabla1[[#This Row],[FECHA INGRESO]],Tabla1[[#This Row],[FECHA RETIRO]]))/30,"")</f>
        <v/>
      </c>
    </row>
    <row r="2923" spans="1:66" x14ac:dyDescent="0.35">
      <c r="A2923" s="21">
        <v>1005783959</v>
      </c>
      <c r="B2923" s="22" t="s">
        <v>16005</v>
      </c>
      <c r="C2923" s="23">
        <v>44575</v>
      </c>
      <c r="D2923" s="23" t="s">
        <v>582</v>
      </c>
      <c r="E2923" s="23" t="s">
        <v>111</v>
      </c>
      <c r="F2923" s="23" t="s">
        <v>70</v>
      </c>
      <c r="G2923" s="24"/>
      <c r="H2923" s="24">
        <v>24111071890</v>
      </c>
      <c r="I2923" s="24" t="s">
        <v>95</v>
      </c>
      <c r="J2923" s="24">
        <f>DATEDIF(Tabla1[[#This Row],[FECHA DE NACIMIENTO]],Tabla1[[#This Row],[FECHA ACTUAL]],"Y")</f>
        <v>24</v>
      </c>
      <c r="K2923" s="24" t="s">
        <v>73</v>
      </c>
      <c r="L2923" s="24" t="s">
        <v>112</v>
      </c>
      <c r="M2923" s="24">
        <v>0</v>
      </c>
      <c r="N2923" s="24">
        <v>0</v>
      </c>
      <c r="O2923" s="24">
        <v>3</v>
      </c>
      <c r="P2923" s="24" t="s">
        <v>101</v>
      </c>
      <c r="Q2923" s="23">
        <v>36288</v>
      </c>
      <c r="R2923" s="24" t="s">
        <v>76</v>
      </c>
      <c r="S2923" s="25">
        <v>45119</v>
      </c>
      <c r="T2923" s="24"/>
      <c r="U2923" s="24">
        <v>3023839891</v>
      </c>
      <c r="V2923" s="33" t="s">
        <v>16006</v>
      </c>
      <c r="W2923" s="24" t="s">
        <v>16007</v>
      </c>
      <c r="X2923" s="24" t="s">
        <v>15965</v>
      </c>
      <c r="Y2923" s="24" t="s">
        <v>16008</v>
      </c>
      <c r="Z2923" s="24" t="s">
        <v>117</v>
      </c>
      <c r="AA2923" s="24">
        <v>3175047083</v>
      </c>
      <c r="AB2923" s="24">
        <v>0</v>
      </c>
      <c r="AC2923" s="24">
        <v>0</v>
      </c>
      <c r="AD2923" s="24" t="e">
        <v>#REF!</v>
      </c>
      <c r="AE2923" s="26" t="s">
        <v>102</v>
      </c>
      <c r="AF2923" s="26" t="s">
        <v>12148</v>
      </c>
      <c r="AG2923" s="26" t="s">
        <v>101</v>
      </c>
      <c r="AH2923" s="27" t="s">
        <v>184</v>
      </c>
      <c r="AI2923" s="27" t="s">
        <v>120</v>
      </c>
      <c r="AJ2923" s="27" t="s">
        <v>120</v>
      </c>
      <c r="AK2923" s="24" t="s">
        <v>121</v>
      </c>
      <c r="AL2923" s="24" t="s">
        <v>7086</v>
      </c>
      <c r="AM2923" s="23">
        <v>44575</v>
      </c>
      <c r="AN2923" s="28">
        <v>1160000</v>
      </c>
      <c r="AO2923" s="28">
        <v>140606</v>
      </c>
      <c r="AP2923" s="24">
        <v>0</v>
      </c>
      <c r="AQ2923" s="24">
        <v>0</v>
      </c>
      <c r="AR2923" s="24">
        <v>0</v>
      </c>
      <c r="AS2923" s="24">
        <v>0</v>
      </c>
      <c r="AT2923" s="24">
        <v>0</v>
      </c>
      <c r="AU2923" s="24">
        <v>0</v>
      </c>
      <c r="AV2923" s="24">
        <v>0</v>
      </c>
      <c r="AW2923" s="24">
        <v>0</v>
      </c>
      <c r="AX2923" s="24">
        <v>0</v>
      </c>
      <c r="AY2923" s="24">
        <v>0</v>
      </c>
      <c r="AZ2923" s="24">
        <v>0</v>
      </c>
      <c r="BA2923" s="24">
        <v>0</v>
      </c>
      <c r="BB2923" s="24">
        <v>0</v>
      </c>
      <c r="BC2923" s="24">
        <v>0</v>
      </c>
      <c r="BD2923" s="24">
        <v>0</v>
      </c>
      <c r="BE2923" s="24">
        <v>0</v>
      </c>
      <c r="BF2923" s="23"/>
      <c r="BG2923" s="23"/>
      <c r="BH2923" s="23">
        <v>45014</v>
      </c>
      <c r="BI2923" s="26" t="s">
        <v>466</v>
      </c>
      <c r="BJ2923" s="26" t="s">
        <v>273</v>
      </c>
      <c r="BK2923" s="29">
        <v>0</v>
      </c>
      <c r="BL2923" s="24" t="s">
        <v>129</v>
      </c>
      <c r="BM2923" s="22" t="str">
        <f ca="1">+IF(Tabla1[[#This Row],[FECHA INGRESO]]&gt;=44986,IF((TODAY()-Tabla1[[#This Row],[FECHA INGRESO]])&gt;=50,"ALERTA","TODAVÍA FALTA"),"N/A")</f>
        <v>N/A</v>
      </c>
      <c r="BN2923" s="7">
        <f>IFERROR((_xlfn.DAYS(Tabla1[[#This Row],[FECHA INGRESO]],Tabla1[[#This Row],[FECHA RETIRO]]))/30,"")</f>
        <v>-14.633333333333333</v>
      </c>
    </row>
    <row r="2924" spans="1:66" x14ac:dyDescent="0.35">
      <c r="A2924" s="21">
        <v>1022412726</v>
      </c>
      <c r="B2924" s="22" t="s">
        <v>16009</v>
      </c>
      <c r="C2924" s="23">
        <v>44575</v>
      </c>
      <c r="D2924" s="23" t="s">
        <v>266</v>
      </c>
      <c r="E2924" s="24" t="s">
        <v>94</v>
      </c>
      <c r="F2924" s="23" t="s">
        <v>70</v>
      </c>
      <c r="G2924" s="24"/>
      <c r="H2924" s="24">
        <v>24111078303</v>
      </c>
      <c r="I2924" s="24" t="s">
        <v>95</v>
      </c>
      <c r="J2924" s="24">
        <f>DATEDIF(Tabla1[[#This Row],[FECHA DE NACIMIENTO]],Tabla1[[#This Row],[FECHA ACTUAL]],"Y")</f>
        <v>27</v>
      </c>
      <c r="K2924" s="24" t="s">
        <v>73</v>
      </c>
      <c r="L2924" s="24" t="s">
        <v>112</v>
      </c>
      <c r="M2924" s="24">
        <v>0</v>
      </c>
      <c r="N2924" s="24">
        <v>0</v>
      </c>
      <c r="O2924" s="24">
        <v>3</v>
      </c>
      <c r="P2924" s="24" t="s">
        <v>101</v>
      </c>
      <c r="Q2924" s="23">
        <v>35104</v>
      </c>
      <c r="R2924" s="24" t="s">
        <v>76</v>
      </c>
      <c r="S2924" s="25">
        <v>45119</v>
      </c>
      <c r="T2924" s="24"/>
      <c r="U2924" s="24">
        <v>3023746560</v>
      </c>
      <c r="V2924" s="33" t="s">
        <v>16010</v>
      </c>
      <c r="W2924" s="24" t="s">
        <v>16011</v>
      </c>
      <c r="X2924" s="24" t="s">
        <v>11114</v>
      </c>
      <c r="Y2924" s="24" t="s">
        <v>16012</v>
      </c>
      <c r="Z2924" s="24"/>
      <c r="AA2924" s="24">
        <v>3158818471</v>
      </c>
      <c r="AB2924" s="24">
        <v>0</v>
      </c>
      <c r="AC2924" s="24">
        <v>0</v>
      </c>
      <c r="AD2924" s="24" t="e">
        <v>#REF!</v>
      </c>
      <c r="AE2924" s="26" t="s">
        <v>151</v>
      </c>
      <c r="AF2924" s="26"/>
      <c r="AG2924" s="26">
        <v>0</v>
      </c>
      <c r="AH2924" s="27" t="s">
        <v>184</v>
      </c>
      <c r="AI2924" s="27" t="s">
        <v>120</v>
      </c>
      <c r="AJ2924" s="27" t="s">
        <v>120</v>
      </c>
      <c r="AK2924" s="24" t="s">
        <v>121</v>
      </c>
      <c r="AL2924" s="24" t="s">
        <v>7086</v>
      </c>
      <c r="AM2924" s="23">
        <v>44575</v>
      </c>
      <c r="AN2924" s="28">
        <v>1000000</v>
      </c>
      <c r="AO2924" s="28">
        <v>117172</v>
      </c>
      <c r="AP2924" s="24">
        <v>0</v>
      </c>
      <c r="AQ2924" s="24">
        <v>0</v>
      </c>
      <c r="AR2924" s="24">
        <v>0</v>
      </c>
      <c r="AS2924" s="24">
        <v>0</v>
      </c>
      <c r="AT2924" s="24">
        <v>0</v>
      </c>
      <c r="AU2924" s="24">
        <v>0</v>
      </c>
      <c r="AV2924" s="24">
        <v>0</v>
      </c>
      <c r="AW2924" s="24">
        <v>0</v>
      </c>
      <c r="AX2924" s="24">
        <v>0</v>
      </c>
      <c r="AY2924" s="24">
        <v>0</v>
      </c>
      <c r="AZ2924" s="24">
        <v>0</v>
      </c>
      <c r="BA2924" s="24">
        <v>0</v>
      </c>
      <c r="BB2924" s="24">
        <v>0</v>
      </c>
      <c r="BC2924" s="24">
        <v>0</v>
      </c>
      <c r="BD2924" s="24">
        <v>0</v>
      </c>
      <c r="BE2924" s="24">
        <v>0</v>
      </c>
      <c r="BF2924" s="23"/>
      <c r="BG2924" s="23"/>
      <c r="BH2924" s="23">
        <v>44821</v>
      </c>
      <c r="BI2924" s="26" t="s">
        <v>466</v>
      </c>
      <c r="BJ2924" s="26" t="s">
        <v>15407</v>
      </c>
      <c r="BK2924" s="29">
        <v>0</v>
      </c>
      <c r="BL2924" s="24" t="s">
        <v>129</v>
      </c>
      <c r="BM2924" s="22" t="str">
        <f ca="1">+IF(Tabla1[[#This Row],[FECHA INGRESO]]&gt;=44986,IF((TODAY()-Tabla1[[#This Row],[FECHA INGRESO]])&gt;=50,"ALERTA","TODAVÍA FALTA"),"N/A")</f>
        <v>N/A</v>
      </c>
      <c r="BN2924" s="7">
        <f>IFERROR((_xlfn.DAYS(Tabla1[[#This Row],[FECHA INGRESO]],Tabla1[[#This Row],[FECHA RETIRO]]))/30,"")</f>
        <v>-8.1999999999999993</v>
      </c>
    </row>
    <row r="2925" spans="1:66" x14ac:dyDescent="0.35">
      <c r="A2925" s="21">
        <v>1010049990</v>
      </c>
      <c r="B2925" s="22" t="s">
        <v>16013</v>
      </c>
      <c r="C2925" s="23">
        <v>44575</v>
      </c>
      <c r="D2925" s="23" t="s">
        <v>188</v>
      </c>
      <c r="E2925" s="23" t="s">
        <v>111</v>
      </c>
      <c r="F2925" s="23" t="s">
        <v>70</v>
      </c>
      <c r="G2925" s="24"/>
      <c r="H2925" s="24">
        <v>24111073911</v>
      </c>
      <c r="I2925" s="24" t="s">
        <v>72</v>
      </c>
      <c r="J2925" s="24">
        <f>DATEDIF(Tabla1[[#This Row],[FECHA DE NACIMIENTO]],Tabla1[[#This Row],[FECHA ACTUAL]],"Y")</f>
        <v>22</v>
      </c>
      <c r="K2925" s="24" t="s">
        <v>96</v>
      </c>
      <c r="L2925" s="24" t="s">
        <v>112</v>
      </c>
      <c r="M2925" s="24">
        <v>0</v>
      </c>
      <c r="N2925" s="24">
        <v>0</v>
      </c>
      <c r="O2925" s="24">
        <v>1</v>
      </c>
      <c r="P2925" s="24" t="s">
        <v>101</v>
      </c>
      <c r="Q2925" s="23">
        <v>36772</v>
      </c>
      <c r="R2925" s="24" t="s">
        <v>76</v>
      </c>
      <c r="S2925" s="25">
        <v>45119</v>
      </c>
      <c r="T2925" s="24"/>
      <c r="U2925" s="24">
        <v>3102298344</v>
      </c>
      <c r="V2925" s="33" t="s">
        <v>16014</v>
      </c>
      <c r="W2925" s="24" t="s">
        <v>16015</v>
      </c>
      <c r="X2925" s="24" t="s">
        <v>15714</v>
      </c>
      <c r="Y2925" s="24" t="s">
        <v>16016</v>
      </c>
      <c r="Z2925" s="24" t="s">
        <v>117</v>
      </c>
      <c r="AA2925" s="24">
        <v>3219805106</v>
      </c>
      <c r="AB2925" s="24">
        <v>0</v>
      </c>
      <c r="AC2925" s="24">
        <v>0</v>
      </c>
      <c r="AD2925" s="24" t="e">
        <v>#REF!</v>
      </c>
      <c r="AE2925" s="26" t="s">
        <v>183</v>
      </c>
      <c r="AF2925" s="26" t="s">
        <v>16017</v>
      </c>
      <c r="AG2925" s="26" t="s">
        <v>75</v>
      </c>
      <c r="AH2925" s="27" t="s">
        <v>184</v>
      </c>
      <c r="AI2925" s="27" t="s">
        <v>11888</v>
      </c>
      <c r="AJ2925" s="27" t="s">
        <v>11888</v>
      </c>
      <c r="AK2925" s="24" t="s">
        <v>121</v>
      </c>
      <c r="AL2925" s="24" t="s">
        <v>7086</v>
      </c>
      <c r="AM2925" s="23">
        <v>44575</v>
      </c>
      <c r="AN2925" s="28">
        <v>1000000</v>
      </c>
      <c r="AO2925" s="28">
        <v>117172</v>
      </c>
      <c r="AP2925" s="24" t="s">
        <v>16018</v>
      </c>
      <c r="AQ2925" s="24">
        <v>0</v>
      </c>
      <c r="AR2925" s="24">
        <v>0</v>
      </c>
      <c r="AS2925" s="24">
        <v>0</v>
      </c>
      <c r="AT2925" s="24">
        <v>0</v>
      </c>
      <c r="AU2925" s="24">
        <v>0</v>
      </c>
      <c r="AV2925" s="24">
        <v>0</v>
      </c>
      <c r="AW2925" s="24">
        <v>0</v>
      </c>
      <c r="AX2925" s="24">
        <v>0</v>
      </c>
      <c r="AY2925" s="24">
        <v>0</v>
      </c>
      <c r="AZ2925" s="24">
        <v>0</v>
      </c>
      <c r="BA2925" s="24">
        <v>0</v>
      </c>
      <c r="BB2925" s="24">
        <v>0</v>
      </c>
      <c r="BC2925" s="24">
        <v>0</v>
      </c>
      <c r="BD2925" s="24">
        <v>0</v>
      </c>
      <c r="BE2925" s="24">
        <v>0</v>
      </c>
      <c r="BF2925" s="23"/>
      <c r="BG2925" s="23"/>
      <c r="BH2925" s="23">
        <v>44900</v>
      </c>
      <c r="BI2925" s="26" t="s">
        <v>466</v>
      </c>
      <c r="BJ2925" s="26" t="s">
        <v>6087</v>
      </c>
      <c r="BK2925" s="29">
        <v>0</v>
      </c>
      <c r="BL2925" s="24" t="s">
        <v>129</v>
      </c>
      <c r="BM2925" s="22" t="str">
        <f ca="1">+IF(Tabla1[[#This Row],[FECHA INGRESO]]&gt;=44986,IF((TODAY()-Tabla1[[#This Row],[FECHA INGRESO]])&gt;=50,"ALERTA","TODAVÍA FALTA"),"N/A")</f>
        <v>N/A</v>
      </c>
      <c r="BN2925" s="7">
        <f>IFERROR((_xlfn.DAYS(Tabla1[[#This Row],[FECHA INGRESO]],Tabla1[[#This Row],[FECHA RETIRO]]))/30,"")</f>
        <v>-10.833333333333334</v>
      </c>
    </row>
    <row r="2926" spans="1:66" x14ac:dyDescent="0.35">
      <c r="A2926" s="21">
        <v>1033766032</v>
      </c>
      <c r="B2926" s="22" t="s">
        <v>16019</v>
      </c>
      <c r="C2926" s="23">
        <v>44575</v>
      </c>
      <c r="D2926" s="23" t="s">
        <v>582</v>
      </c>
      <c r="E2926" s="23" t="s">
        <v>111</v>
      </c>
      <c r="F2926" s="23" t="s">
        <v>70</v>
      </c>
      <c r="G2926" s="24"/>
      <c r="H2926" s="24">
        <v>24111080995</v>
      </c>
      <c r="I2926" s="24" t="s">
        <v>95</v>
      </c>
      <c r="J2926" s="24">
        <f>DATEDIF(Tabla1[[#This Row],[FECHA DE NACIMIENTO]],Tabla1[[#This Row],[FECHA ACTUAL]],"Y")</f>
        <v>29</v>
      </c>
      <c r="K2926" s="24" t="s">
        <v>96</v>
      </c>
      <c r="L2926" s="24" t="s">
        <v>234</v>
      </c>
      <c r="M2926" s="24">
        <v>1</v>
      </c>
      <c r="N2926" s="24">
        <v>1</v>
      </c>
      <c r="O2926" s="24">
        <v>2</v>
      </c>
      <c r="P2926" s="24" t="s">
        <v>101</v>
      </c>
      <c r="Q2926" s="23">
        <v>34460</v>
      </c>
      <c r="R2926" s="24" t="s">
        <v>76</v>
      </c>
      <c r="S2926" s="25">
        <v>45119</v>
      </c>
      <c r="T2926" s="24"/>
      <c r="U2926" s="24">
        <v>3015910823</v>
      </c>
      <c r="V2926" s="33" t="s">
        <v>16020</v>
      </c>
      <c r="W2926" s="24" t="s">
        <v>16021</v>
      </c>
      <c r="X2926" s="24" t="s">
        <v>16022</v>
      </c>
      <c r="Y2926" s="24" t="s">
        <v>16023</v>
      </c>
      <c r="Z2926" s="24" t="s">
        <v>82</v>
      </c>
      <c r="AA2926" s="24">
        <v>3505751722</v>
      </c>
      <c r="AB2926" s="24">
        <v>0</v>
      </c>
      <c r="AC2926" s="24">
        <v>0</v>
      </c>
      <c r="AD2926" s="24" t="e">
        <v>#REF!</v>
      </c>
      <c r="AE2926" s="26" t="s">
        <v>84</v>
      </c>
      <c r="AF2926" s="26" t="s">
        <v>4093</v>
      </c>
      <c r="AG2926" s="26" t="s">
        <v>9231</v>
      </c>
      <c r="AH2926" s="27" t="s">
        <v>10056</v>
      </c>
      <c r="AI2926" s="27" t="s">
        <v>410</v>
      </c>
      <c r="AJ2926" s="27" t="s">
        <v>410</v>
      </c>
      <c r="AK2926" s="24" t="s">
        <v>121</v>
      </c>
      <c r="AL2926" s="24" t="s">
        <v>7086</v>
      </c>
      <c r="AM2926" s="23">
        <v>44575</v>
      </c>
      <c r="AN2926" s="28">
        <v>1160000</v>
      </c>
      <c r="AO2926" s="28">
        <v>140606</v>
      </c>
      <c r="AP2926" s="24" t="s">
        <v>15002</v>
      </c>
      <c r="AQ2926" s="24">
        <v>0</v>
      </c>
      <c r="AR2926" s="24">
        <v>0</v>
      </c>
      <c r="AS2926" s="24">
        <v>0</v>
      </c>
      <c r="AT2926" s="24">
        <v>0</v>
      </c>
      <c r="AU2926" s="24">
        <v>0</v>
      </c>
      <c r="AV2926" s="24">
        <v>0</v>
      </c>
      <c r="AW2926" s="24">
        <v>0</v>
      </c>
      <c r="AX2926" s="24">
        <v>0</v>
      </c>
      <c r="AY2926" s="24">
        <v>0</v>
      </c>
      <c r="AZ2926" s="24">
        <v>0</v>
      </c>
      <c r="BA2926" s="24">
        <v>0</v>
      </c>
      <c r="BB2926" s="24">
        <v>0</v>
      </c>
      <c r="BC2926" s="24">
        <v>0</v>
      </c>
      <c r="BD2926" s="24">
        <v>0</v>
      </c>
      <c r="BE2926" s="24">
        <v>0</v>
      </c>
      <c r="BF2926" s="23"/>
      <c r="BG2926" s="23"/>
      <c r="BH2926" s="23" t="s">
        <v>75</v>
      </c>
      <c r="BI2926" s="26">
        <v>0</v>
      </c>
      <c r="BJ2926" s="26">
        <v>0</v>
      </c>
      <c r="BK2926" s="29">
        <v>0</v>
      </c>
      <c r="BL2926" s="24" t="s">
        <v>91</v>
      </c>
      <c r="BM2926" s="22" t="str">
        <f ca="1">+IF(Tabla1[[#This Row],[FECHA INGRESO]]&gt;=44986,IF((TODAY()-Tabla1[[#This Row],[FECHA INGRESO]])&gt;=50,"ALERTA","TODAVÍA FALTA"),"N/A")</f>
        <v>N/A</v>
      </c>
      <c r="BN2926" s="7" t="str">
        <f>IFERROR((_xlfn.DAYS(Tabla1[[#This Row],[FECHA INGRESO]],Tabla1[[#This Row],[FECHA RETIRO]]))/30,"")</f>
        <v/>
      </c>
    </row>
    <row r="2927" spans="1:66" x14ac:dyDescent="0.35">
      <c r="A2927" s="34">
        <v>1000005784</v>
      </c>
      <c r="B2927" s="22" t="s">
        <v>16024</v>
      </c>
      <c r="C2927" s="23">
        <v>44575</v>
      </c>
      <c r="D2927" s="23" t="s">
        <v>188</v>
      </c>
      <c r="E2927" s="23" t="s">
        <v>111</v>
      </c>
      <c r="F2927" s="23" t="s">
        <v>111</v>
      </c>
      <c r="G2927" s="24"/>
      <c r="H2927" s="24">
        <v>24111080027</v>
      </c>
      <c r="I2927" s="24" t="s">
        <v>95</v>
      </c>
      <c r="J2927" s="24">
        <f>DATEDIF(Tabla1[[#This Row],[FECHA DE NACIMIENTO]],Tabla1[[#This Row],[FECHA ACTUAL]],"Y")</f>
        <v>26</v>
      </c>
      <c r="K2927" s="24" t="s">
        <v>73</v>
      </c>
      <c r="L2927" s="24" t="s">
        <v>112</v>
      </c>
      <c r="M2927" s="24">
        <v>2</v>
      </c>
      <c r="N2927" s="24">
        <v>2</v>
      </c>
      <c r="O2927" s="24">
        <v>3</v>
      </c>
      <c r="P2927" s="24" t="s">
        <v>101</v>
      </c>
      <c r="Q2927" s="23">
        <v>35596</v>
      </c>
      <c r="R2927" s="24" t="s">
        <v>76</v>
      </c>
      <c r="S2927" s="25">
        <v>45119</v>
      </c>
      <c r="T2927" s="24"/>
      <c r="U2927" s="24">
        <v>3133668225</v>
      </c>
      <c r="V2927" s="33" t="s">
        <v>16025</v>
      </c>
      <c r="W2927" s="24" t="s">
        <v>16026</v>
      </c>
      <c r="X2927" s="24" t="s">
        <v>16027</v>
      </c>
      <c r="Y2927" s="24" t="s">
        <v>16028</v>
      </c>
      <c r="Z2927" s="24" t="s">
        <v>117</v>
      </c>
      <c r="AA2927" s="24">
        <v>3178023736</v>
      </c>
      <c r="AB2927" s="24">
        <v>0</v>
      </c>
      <c r="AC2927" s="24">
        <v>0</v>
      </c>
      <c r="AD2927" s="24" t="e">
        <v>#REF!</v>
      </c>
      <c r="AE2927" s="26" t="s">
        <v>151</v>
      </c>
      <c r="AF2927" s="26"/>
      <c r="AG2927" s="26" t="s">
        <v>2532</v>
      </c>
      <c r="AH2927" s="27" t="s">
        <v>3042</v>
      </c>
      <c r="AI2927" s="27" t="s">
        <v>9232</v>
      </c>
      <c r="AJ2927" s="27" t="s">
        <v>9317</v>
      </c>
      <c r="AK2927" s="24" t="s">
        <v>121</v>
      </c>
      <c r="AL2927" s="24" t="s">
        <v>7086</v>
      </c>
      <c r="AM2927" s="23">
        <v>44575</v>
      </c>
      <c r="AN2927" s="28">
        <v>1000000</v>
      </c>
      <c r="AO2927" s="28">
        <v>117172</v>
      </c>
      <c r="AP2927" s="24">
        <v>0</v>
      </c>
      <c r="AQ2927" s="24">
        <v>0</v>
      </c>
      <c r="AR2927" s="24">
        <v>0</v>
      </c>
      <c r="AS2927" s="24">
        <v>0</v>
      </c>
      <c r="AT2927" s="24">
        <v>0</v>
      </c>
      <c r="AU2927" s="24">
        <v>0</v>
      </c>
      <c r="AV2927" s="24">
        <v>0</v>
      </c>
      <c r="AW2927" s="24">
        <v>0</v>
      </c>
      <c r="AX2927" s="24">
        <v>0</v>
      </c>
      <c r="AY2927" s="24">
        <v>0</v>
      </c>
      <c r="AZ2927" s="24">
        <v>0</v>
      </c>
      <c r="BA2927" s="24">
        <v>0</v>
      </c>
      <c r="BB2927" s="24">
        <v>0</v>
      </c>
      <c r="BC2927" s="24">
        <v>0</v>
      </c>
      <c r="BD2927" s="24">
        <v>0</v>
      </c>
      <c r="BE2927" s="24">
        <v>0</v>
      </c>
      <c r="BF2927" s="23"/>
      <c r="BG2927" s="23"/>
      <c r="BH2927" s="23">
        <v>44611</v>
      </c>
      <c r="BI2927" s="26" t="s">
        <v>127</v>
      </c>
      <c r="BJ2927" s="26" t="s">
        <v>16029</v>
      </c>
      <c r="BK2927" s="29">
        <v>0</v>
      </c>
      <c r="BL2927" s="24" t="s">
        <v>129</v>
      </c>
      <c r="BM2927" s="22" t="str">
        <f ca="1">+IF(Tabla1[[#This Row],[FECHA INGRESO]]&gt;=44986,IF((TODAY()-Tabla1[[#This Row],[FECHA INGRESO]])&gt;=50,"ALERTA","TODAVÍA FALTA"),"N/A")</f>
        <v>N/A</v>
      </c>
      <c r="BN2927" s="7">
        <f>IFERROR((_xlfn.DAYS(Tabla1[[#This Row],[FECHA INGRESO]],Tabla1[[#This Row],[FECHA RETIRO]]))/30,"")</f>
        <v>-1.2</v>
      </c>
    </row>
    <row r="2928" spans="1:66" x14ac:dyDescent="0.35">
      <c r="A2928" s="34">
        <v>1000625398</v>
      </c>
      <c r="B2928" s="22" t="s">
        <v>16030</v>
      </c>
      <c r="C2928" s="23">
        <v>44578</v>
      </c>
      <c r="D2928" s="23" t="s">
        <v>4008</v>
      </c>
      <c r="E2928" s="24" t="s">
        <v>94</v>
      </c>
      <c r="F2928" s="23" t="s">
        <v>70</v>
      </c>
      <c r="G2928" s="24"/>
      <c r="H2928" s="24">
        <v>24111120987</v>
      </c>
      <c r="I2928" s="24" t="s">
        <v>95</v>
      </c>
      <c r="J2928" s="24">
        <f>DATEDIF(Tabla1[[#This Row],[FECHA DE NACIMIENTO]],Tabla1[[#This Row],[FECHA ACTUAL]],"Y")</f>
        <v>21</v>
      </c>
      <c r="K2928" s="24" t="s">
        <v>73</v>
      </c>
      <c r="L2928" s="24" t="s">
        <v>112</v>
      </c>
      <c r="M2928" s="24">
        <v>0</v>
      </c>
      <c r="N2928" s="24">
        <v>0</v>
      </c>
      <c r="O2928" s="24">
        <v>2</v>
      </c>
      <c r="P2928" s="24" t="s">
        <v>101</v>
      </c>
      <c r="Q2928" s="23">
        <v>37345</v>
      </c>
      <c r="R2928" s="24" t="s">
        <v>76</v>
      </c>
      <c r="S2928" s="25">
        <v>45119</v>
      </c>
      <c r="T2928" s="24"/>
      <c r="U2928" s="24">
        <v>3172556171</v>
      </c>
      <c r="V2928" s="33" t="s">
        <v>16031</v>
      </c>
      <c r="W2928" s="24" t="s">
        <v>16032</v>
      </c>
      <c r="X2928" s="24" t="s">
        <v>16033</v>
      </c>
      <c r="Y2928" s="24" t="s">
        <v>16034</v>
      </c>
      <c r="Z2928" s="24" t="s">
        <v>162</v>
      </c>
      <c r="AA2928" s="24">
        <v>3135811590</v>
      </c>
      <c r="AB2928" s="24"/>
      <c r="AC2928" s="24"/>
      <c r="AD2928" s="24" t="e">
        <v>#REF!</v>
      </c>
      <c r="AE2928" s="26" t="s">
        <v>151</v>
      </c>
      <c r="AF2928" s="26" t="s">
        <v>16035</v>
      </c>
      <c r="AG2928" s="26"/>
      <c r="AH2928" s="27" t="s">
        <v>3042</v>
      </c>
      <c r="AI2928" s="27" t="s">
        <v>9232</v>
      </c>
      <c r="AJ2928" s="27" t="s">
        <v>9317</v>
      </c>
      <c r="AK2928" s="24" t="s">
        <v>121</v>
      </c>
      <c r="AL2928" s="24" t="s">
        <v>7086</v>
      </c>
      <c r="AM2928" s="23">
        <v>44578</v>
      </c>
      <c r="AN2928" s="28">
        <v>1000000</v>
      </c>
      <c r="AO2928" s="28">
        <v>117172</v>
      </c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>
        <v>0</v>
      </c>
      <c r="BE2928" s="24">
        <v>0</v>
      </c>
      <c r="BF2928" s="23"/>
      <c r="BG2928" s="23"/>
      <c r="BH2928" s="23">
        <v>44595</v>
      </c>
      <c r="BI2928" s="26" t="s">
        <v>466</v>
      </c>
      <c r="BJ2928" s="26" t="s">
        <v>941</v>
      </c>
      <c r="BK2928" s="29">
        <v>0</v>
      </c>
      <c r="BL2928" s="24" t="s">
        <v>129</v>
      </c>
      <c r="BM2928" s="22" t="str">
        <f ca="1">+IF(Tabla1[[#This Row],[FECHA INGRESO]]&gt;=44986,IF((TODAY()-Tabla1[[#This Row],[FECHA INGRESO]])&gt;=50,"ALERTA","TODAVÍA FALTA"),"N/A")</f>
        <v>N/A</v>
      </c>
      <c r="BN2928" s="7">
        <f>IFERROR((_xlfn.DAYS(Tabla1[[#This Row],[FECHA INGRESO]],Tabla1[[#This Row],[FECHA RETIRO]]))/30,"")</f>
        <v>-0.56666666666666665</v>
      </c>
    </row>
    <row r="2929" spans="1:66" x14ac:dyDescent="0.35">
      <c r="A2929" s="34">
        <v>1000126527</v>
      </c>
      <c r="B2929" s="22" t="s">
        <v>16036</v>
      </c>
      <c r="C2929" s="23">
        <v>44578</v>
      </c>
      <c r="D2929" s="23" t="s">
        <v>93</v>
      </c>
      <c r="E2929" s="23" t="s">
        <v>111</v>
      </c>
      <c r="F2929" s="23" t="s">
        <v>70</v>
      </c>
      <c r="G2929" s="24"/>
      <c r="H2929" s="24">
        <v>24111122611</v>
      </c>
      <c r="I2929" s="24" t="s">
        <v>95</v>
      </c>
      <c r="J2929" s="24">
        <f>DATEDIF(Tabla1[[#This Row],[FECHA DE NACIMIENTO]],Tabla1[[#This Row],[FECHA ACTUAL]],"Y")</f>
        <v>21</v>
      </c>
      <c r="K2929" s="24" t="s">
        <v>73</v>
      </c>
      <c r="L2929" s="24" t="s">
        <v>112</v>
      </c>
      <c r="M2929" s="24">
        <v>0</v>
      </c>
      <c r="N2929" s="24">
        <v>0</v>
      </c>
      <c r="O2929" s="24">
        <v>2</v>
      </c>
      <c r="P2929" s="24" t="s">
        <v>101</v>
      </c>
      <c r="Q2929" s="23">
        <v>37412</v>
      </c>
      <c r="R2929" s="24" t="s">
        <v>76</v>
      </c>
      <c r="S2929" s="25">
        <v>45119</v>
      </c>
      <c r="T2929" s="24"/>
      <c r="U2929" s="24">
        <v>3186602713</v>
      </c>
      <c r="V2929" s="33" t="s">
        <v>16037</v>
      </c>
      <c r="W2929" s="24" t="s">
        <v>16032</v>
      </c>
      <c r="X2929" s="24" t="s">
        <v>16033</v>
      </c>
      <c r="Y2929" s="24" t="s">
        <v>16038</v>
      </c>
      <c r="Z2929" s="24" t="s">
        <v>117</v>
      </c>
      <c r="AA2929" s="24">
        <v>3223072169</v>
      </c>
      <c r="AB2929" s="24"/>
      <c r="AC2929" s="24"/>
      <c r="AD2929" s="24" t="e">
        <v>#REF!</v>
      </c>
      <c r="AE2929" s="26" t="s">
        <v>151</v>
      </c>
      <c r="AF2929" s="26"/>
      <c r="AG2929" s="26"/>
      <c r="AH2929" s="27" t="s">
        <v>3042</v>
      </c>
      <c r="AI2929" s="27" t="s">
        <v>9232</v>
      </c>
      <c r="AJ2929" s="27" t="s">
        <v>9317</v>
      </c>
      <c r="AK2929" s="24" t="s">
        <v>121</v>
      </c>
      <c r="AL2929" s="24" t="s">
        <v>7086</v>
      </c>
      <c r="AM2929" s="23">
        <v>44578</v>
      </c>
      <c r="AN2929" s="28">
        <v>1000000</v>
      </c>
      <c r="AO2929" s="28">
        <v>117172</v>
      </c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>
        <v>0</v>
      </c>
      <c r="BE2929" s="24">
        <v>0</v>
      </c>
      <c r="BF2929" s="23"/>
      <c r="BG2929" s="23"/>
      <c r="BH2929" s="23">
        <v>44595</v>
      </c>
      <c r="BI2929" s="26" t="s">
        <v>466</v>
      </c>
      <c r="BJ2929" s="26" t="s">
        <v>941</v>
      </c>
      <c r="BK2929" s="29">
        <v>0</v>
      </c>
      <c r="BL2929" s="24" t="s">
        <v>129</v>
      </c>
      <c r="BM2929" s="22" t="str">
        <f ca="1">+IF(Tabla1[[#This Row],[FECHA INGRESO]]&gt;=44986,IF((TODAY()-Tabla1[[#This Row],[FECHA INGRESO]])&gt;=50,"ALERTA","TODAVÍA FALTA"),"N/A")</f>
        <v>N/A</v>
      </c>
      <c r="BN2929" s="7">
        <f>IFERROR((_xlfn.DAYS(Tabla1[[#This Row],[FECHA INGRESO]],Tabla1[[#This Row],[FECHA RETIRO]]))/30,"")</f>
        <v>-0.56666666666666665</v>
      </c>
    </row>
    <row r="2930" spans="1:66" x14ac:dyDescent="0.35">
      <c r="A2930" s="21">
        <v>1012354685</v>
      </c>
      <c r="B2930" s="22" t="s">
        <v>16039</v>
      </c>
      <c r="C2930" s="23">
        <v>44578</v>
      </c>
      <c r="D2930" s="23" t="s">
        <v>582</v>
      </c>
      <c r="E2930" s="23" t="s">
        <v>110</v>
      </c>
      <c r="F2930" s="23" t="s">
        <v>110</v>
      </c>
      <c r="G2930" s="24"/>
      <c r="H2930" s="24">
        <v>24111119305</v>
      </c>
      <c r="I2930" s="24" t="s">
        <v>95</v>
      </c>
      <c r="J2930" s="24">
        <f>DATEDIF(Tabla1[[#This Row],[FECHA DE NACIMIENTO]],Tabla1[[#This Row],[FECHA ACTUAL]],"Y")</f>
        <v>33</v>
      </c>
      <c r="K2930" s="24" t="s">
        <v>96</v>
      </c>
      <c r="L2930" s="24" t="s">
        <v>112</v>
      </c>
      <c r="M2930" s="24">
        <v>2</v>
      </c>
      <c r="N2930" s="24">
        <v>2</v>
      </c>
      <c r="O2930" s="24">
        <v>3</v>
      </c>
      <c r="P2930" s="24" t="s">
        <v>101</v>
      </c>
      <c r="Q2930" s="23">
        <v>32704</v>
      </c>
      <c r="R2930" s="24" t="s">
        <v>76</v>
      </c>
      <c r="S2930" s="25">
        <v>45119</v>
      </c>
      <c r="T2930" s="24"/>
      <c r="U2930" s="24">
        <v>3102124109</v>
      </c>
      <c r="V2930" s="33" t="s">
        <v>16040</v>
      </c>
      <c r="W2930" s="24" t="s">
        <v>16041</v>
      </c>
      <c r="X2930" s="24" t="s">
        <v>1250</v>
      </c>
      <c r="Y2930" s="24" t="s">
        <v>16042</v>
      </c>
      <c r="Z2930" s="24"/>
      <c r="AA2930" s="24">
        <v>3204012569</v>
      </c>
      <c r="AB2930" s="24">
        <v>0</v>
      </c>
      <c r="AC2930" s="24">
        <v>0</v>
      </c>
      <c r="AD2930" s="24" t="e">
        <v>#REF!</v>
      </c>
      <c r="AE2930" s="26" t="s">
        <v>183</v>
      </c>
      <c r="AF2930" s="26"/>
      <c r="AG2930" s="26">
        <v>0</v>
      </c>
      <c r="AH2930" s="27" t="s">
        <v>5802</v>
      </c>
      <c r="AI2930" s="27" t="s">
        <v>16043</v>
      </c>
      <c r="AJ2930" s="27" t="s">
        <v>16043</v>
      </c>
      <c r="AK2930" s="24" t="s">
        <v>121</v>
      </c>
      <c r="AL2930" s="24" t="s">
        <v>7086</v>
      </c>
      <c r="AM2930" s="23">
        <v>44578</v>
      </c>
      <c r="AN2930" s="28">
        <v>1600000</v>
      </c>
      <c r="AO2930" s="28">
        <v>117172</v>
      </c>
      <c r="AP2930" s="24">
        <v>0</v>
      </c>
      <c r="AQ2930" s="24">
        <v>0</v>
      </c>
      <c r="AR2930" s="24">
        <v>0</v>
      </c>
      <c r="AS2930" s="24">
        <v>0</v>
      </c>
      <c r="AT2930" s="24">
        <v>0</v>
      </c>
      <c r="AU2930" s="24">
        <v>0</v>
      </c>
      <c r="AV2930" s="24">
        <v>0</v>
      </c>
      <c r="AW2930" s="24">
        <v>0</v>
      </c>
      <c r="AX2930" s="24">
        <v>0</v>
      </c>
      <c r="AY2930" s="24">
        <v>0</v>
      </c>
      <c r="AZ2930" s="24">
        <v>0</v>
      </c>
      <c r="BA2930" s="24">
        <v>0</v>
      </c>
      <c r="BB2930" s="24">
        <v>0</v>
      </c>
      <c r="BC2930" s="24">
        <v>0</v>
      </c>
      <c r="BD2930" s="24">
        <v>0</v>
      </c>
      <c r="BE2930" s="24">
        <v>0</v>
      </c>
      <c r="BF2930" s="23"/>
      <c r="BG2930" s="23"/>
      <c r="BH2930" s="23">
        <v>44733</v>
      </c>
      <c r="BI2930" s="26" t="s">
        <v>466</v>
      </c>
      <c r="BJ2930" s="26" t="s">
        <v>15152</v>
      </c>
      <c r="BK2930" s="29">
        <v>0</v>
      </c>
      <c r="BL2930" s="24" t="s">
        <v>129</v>
      </c>
      <c r="BM2930" s="22" t="str">
        <f ca="1">+IF(Tabla1[[#This Row],[FECHA INGRESO]]&gt;=44986,IF((TODAY()-Tabla1[[#This Row],[FECHA INGRESO]])&gt;=50,"ALERTA","TODAVÍA FALTA"),"N/A")</f>
        <v>N/A</v>
      </c>
      <c r="BN2930" s="7">
        <f>IFERROR((_xlfn.DAYS(Tabla1[[#This Row],[FECHA INGRESO]],Tabla1[[#This Row],[FECHA RETIRO]]))/30,"")</f>
        <v>-5.166666666666667</v>
      </c>
    </row>
    <row r="2931" spans="1:66" x14ac:dyDescent="0.35">
      <c r="A2931" s="21">
        <v>1013576096</v>
      </c>
      <c r="B2931" s="22" t="s">
        <v>16044</v>
      </c>
      <c r="C2931" s="23">
        <v>44578</v>
      </c>
      <c r="D2931" s="23" t="s">
        <v>188</v>
      </c>
      <c r="E2931" s="23" t="s">
        <v>111</v>
      </c>
      <c r="F2931" s="23" t="s">
        <v>70</v>
      </c>
      <c r="G2931" s="24"/>
      <c r="H2931" s="24">
        <v>24111120033</v>
      </c>
      <c r="I2931" s="24" t="s">
        <v>72</v>
      </c>
      <c r="J2931" s="24">
        <f>DATEDIF(Tabla1[[#This Row],[FECHA DE NACIMIENTO]],Tabla1[[#This Row],[FECHA ACTUAL]],"Y")</f>
        <v>19</v>
      </c>
      <c r="K2931" s="24" t="s">
        <v>73</v>
      </c>
      <c r="L2931" s="24" t="s">
        <v>112</v>
      </c>
      <c r="M2931" s="24">
        <v>0</v>
      </c>
      <c r="N2931" s="24">
        <v>0</v>
      </c>
      <c r="O2931" s="24">
        <v>2</v>
      </c>
      <c r="P2931" s="24" t="s">
        <v>101</v>
      </c>
      <c r="Q2931" s="23">
        <v>37907</v>
      </c>
      <c r="R2931" s="24" t="s">
        <v>76</v>
      </c>
      <c r="S2931" s="25">
        <v>45119</v>
      </c>
      <c r="T2931" s="24"/>
      <c r="U2931" s="24">
        <v>3196428254</v>
      </c>
      <c r="V2931" s="33" t="s">
        <v>16045</v>
      </c>
      <c r="W2931" s="24" t="s">
        <v>16046</v>
      </c>
      <c r="X2931" s="24" t="s">
        <v>16047</v>
      </c>
      <c r="Y2931" s="24" t="s">
        <v>16048</v>
      </c>
      <c r="Z2931" s="24"/>
      <c r="AA2931" s="24">
        <v>3204665845</v>
      </c>
      <c r="AB2931" s="24">
        <v>0</v>
      </c>
      <c r="AC2931" s="24">
        <v>0</v>
      </c>
      <c r="AD2931" s="24" t="e">
        <v>#REF!</v>
      </c>
      <c r="AE2931" s="26" t="s">
        <v>151</v>
      </c>
      <c r="AF2931" s="26"/>
      <c r="AG2931" s="26">
        <v>0</v>
      </c>
      <c r="AH2931" s="27" t="s">
        <v>184</v>
      </c>
      <c r="AI2931" s="27" t="s">
        <v>120</v>
      </c>
      <c r="AJ2931" s="27" t="s">
        <v>120</v>
      </c>
      <c r="AK2931" s="24" t="s">
        <v>121</v>
      </c>
      <c r="AL2931" s="24" t="s">
        <v>7086</v>
      </c>
      <c r="AM2931" s="23">
        <v>44578</v>
      </c>
      <c r="AN2931" s="28">
        <v>1000000</v>
      </c>
      <c r="AO2931" s="28">
        <v>117172</v>
      </c>
      <c r="AP2931" s="24">
        <v>0</v>
      </c>
      <c r="AQ2931" s="24">
        <v>0</v>
      </c>
      <c r="AR2931" s="24">
        <v>0</v>
      </c>
      <c r="AS2931" s="24">
        <v>0</v>
      </c>
      <c r="AT2931" s="24">
        <v>0</v>
      </c>
      <c r="AU2931" s="24">
        <v>0</v>
      </c>
      <c r="AV2931" s="24">
        <v>0</v>
      </c>
      <c r="AW2931" s="24">
        <v>0</v>
      </c>
      <c r="AX2931" s="24">
        <v>0</v>
      </c>
      <c r="AY2931" s="24">
        <v>0</v>
      </c>
      <c r="AZ2931" s="24">
        <v>0</v>
      </c>
      <c r="BA2931" s="24">
        <v>0</v>
      </c>
      <c r="BB2931" s="24">
        <v>0</v>
      </c>
      <c r="BC2931" s="24">
        <v>0</v>
      </c>
      <c r="BD2931" s="24">
        <v>0</v>
      </c>
      <c r="BE2931" s="24">
        <v>0</v>
      </c>
      <c r="BF2931" s="23"/>
      <c r="BG2931" s="23"/>
      <c r="BH2931" s="23">
        <v>44900</v>
      </c>
      <c r="BI2931" s="26" t="s">
        <v>10014</v>
      </c>
      <c r="BJ2931" s="26" t="s">
        <v>3960</v>
      </c>
      <c r="BK2931" s="29">
        <v>0</v>
      </c>
      <c r="BL2931" s="24" t="s">
        <v>129</v>
      </c>
      <c r="BM2931" s="22" t="str">
        <f ca="1">+IF(Tabla1[[#This Row],[FECHA INGRESO]]&gt;=44986,IF((TODAY()-Tabla1[[#This Row],[FECHA INGRESO]])&gt;=50,"ALERTA","TODAVÍA FALTA"),"N/A")</f>
        <v>N/A</v>
      </c>
      <c r="BN2931" s="7">
        <f>IFERROR((_xlfn.DAYS(Tabla1[[#This Row],[FECHA INGRESO]],Tabla1[[#This Row],[FECHA RETIRO]]))/30,"")</f>
        <v>-10.733333333333333</v>
      </c>
    </row>
    <row r="2932" spans="1:66" x14ac:dyDescent="0.35">
      <c r="A2932" s="21">
        <v>1001046455</v>
      </c>
      <c r="B2932" s="22" t="s">
        <v>16049</v>
      </c>
      <c r="C2932" s="44">
        <v>44578</v>
      </c>
      <c r="D2932" s="44" t="s">
        <v>157</v>
      </c>
      <c r="E2932" s="24" t="s">
        <v>94</v>
      </c>
      <c r="F2932" s="44" t="s">
        <v>70</v>
      </c>
      <c r="G2932" s="36"/>
      <c r="H2932" s="36">
        <v>24111076035</v>
      </c>
      <c r="I2932" s="36" t="s">
        <v>95</v>
      </c>
      <c r="J2932" s="24">
        <f>DATEDIF(Tabla1[[#This Row],[FECHA DE NACIMIENTO]],Tabla1[[#This Row],[FECHA ACTUAL]],"Y")</f>
        <v>22</v>
      </c>
      <c r="K2932" s="36" t="s">
        <v>73</v>
      </c>
      <c r="L2932" s="24" t="s">
        <v>112</v>
      </c>
      <c r="M2932" s="36">
        <v>0</v>
      </c>
      <c r="N2932" s="36">
        <v>0</v>
      </c>
      <c r="O2932" s="36">
        <v>1</v>
      </c>
      <c r="P2932" s="36" t="s">
        <v>101</v>
      </c>
      <c r="Q2932" s="44">
        <v>37080</v>
      </c>
      <c r="R2932" s="24" t="s">
        <v>76</v>
      </c>
      <c r="S2932" s="25">
        <v>45119</v>
      </c>
      <c r="T2932" s="36"/>
      <c r="U2932" s="36">
        <v>3012427089</v>
      </c>
      <c r="V2932" s="62" t="s">
        <v>16050</v>
      </c>
      <c r="W2932" s="24" t="s">
        <v>16051</v>
      </c>
      <c r="X2932" s="24" t="s">
        <v>16052</v>
      </c>
      <c r="Y2932" s="24" t="s">
        <v>16053</v>
      </c>
      <c r="Z2932" s="24" t="s">
        <v>285</v>
      </c>
      <c r="AA2932" s="24">
        <v>3134361085</v>
      </c>
      <c r="AB2932" s="24">
        <v>0</v>
      </c>
      <c r="AC2932" s="24">
        <v>0</v>
      </c>
      <c r="AD2932" s="24" t="e">
        <v>#REF!</v>
      </c>
      <c r="AE2932" s="26" t="s">
        <v>183</v>
      </c>
      <c r="AF2932" s="26" t="s">
        <v>103</v>
      </c>
      <c r="AG2932" s="26" t="s">
        <v>75</v>
      </c>
      <c r="AH2932" s="27" t="s">
        <v>184</v>
      </c>
      <c r="AI2932" s="27" t="s">
        <v>5470</v>
      </c>
      <c r="AJ2932" s="27" t="s">
        <v>5470</v>
      </c>
      <c r="AK2932" s="24" t="s">
        <v>121</v>
      </c>
      <c r="AL2932" s="24" t="s">
        <v>7086</v>
      </c>
      <c r="AM2932" s="23">
        <v>44578</v>
      </c>
      <c r="AN2932" s="28">
        <v>1000000</v>
      </c>
      <c r="AO2932" s="28">
        <v>117172</v>
      </c>
      <c r="AP2932" s="24">
        <v>0</v>
      </c>
      <c r="AQ2932" s="24">
        <v>0</v>
      </c>
      <c r="AR2932" s="24">
        <v>0</v>
      </c>
      <c r="AS2932" s="24">
        <v>0</v>
      </c>
      <c r="AT2932" s="24">
        <v>0</v>
      </c>
      <c r="AU2932" s="24">
        <v>0</v>
      </c>
      <c r="AV2932" s="24">
        <v>0</v>
      </c>
      <c r="AW2932" s="24">
        <v>0</v>
      </c>
      <c r="AX2932" s="24">
        <v>0</v>
      </c>
      <c r="AY2932" s="24">
        <v>0</v>
      </c>
      <c r="AZ2932" s="24">
        <v>0</v>
      </c>
      <c r="BA2932" s="24">
        <v>0</v>
      </c>
      <c r="BB2932" s="24">
        <v>0</v>
      </c>
      <c r="BC2932" s="24">
        <v>0</v>
      </c>
      <c r="BD2932" s="24">
        <v>0</v>
      </c>
      <c r="BE2932" s="24">
        <v>0</v>
      </c>
      <c r="BF2932" s="23"/>
      <c r="BG2932" s="23"/>
      <c r="BH2932" s="23">
        <v>44708</v>
      </c>
      <c r="BI2932" s="26" t="s">
        <v>466</v>
      </c>
      <c r="BJ2932" s="26" t="s">
        <v>6087</v>
      </c>
      <c r="BK2932" s="29">
        <v>0</v>
      </c>
      <c r="BL2932" s="24" t="s">
        <v>129</v>
      </c>
      <c r="BM2932" s="22" t="str">
        <f ca="1">+IF(Tabla1[[#This Row],[FECHA INGRESO]]&gt;=44986,IF((TODAY()-Tabla1[[#This Row],[FECHA INGRESO]])&gt;=50,"ALERTA","TODAVÍA FALTA"),"N/A")</f>
        <v>N/A</v>
      </c>
      <c r="BN2932" s="7">
        <f>IFERROR((_xlfn.DAYS(Tabla1[[#This Row],[FECHA INGRESO]],Tabla1[[#This Row],[FECHA RETIRO]]))/30,"")</f>
        <v>-4.333333333333333</v>
      </c>
    </row>
    <row r="2933" spans="1:66" x14ac:dyDescent="0.35">
      <c r="A2933" s="34">
        <v>1065562037</v>
      </c>
      <c r="B2933" s="22" t="s">
        <v>16054</v>
      </c>
      <c r="C2933" s="44">
        <v>44578</v>
      </c>
      <c r="D2933" s="44" t="s">
        <v>93</v>
      </c>
      <c r="E2933" s="44" t="s">
        <v>111</v>
      </c>
      <c r="F2933" s="44" t="s">
        <v>70</v>
      </c>
      <c r="G2933" s="36" t="s">
        <v>16055</v>
      </c>
      <c r="H2933" s="36">
        <v>24111077045</v>
      </c>
      <c r="I2933" s="36" t="s">
        <v>72</v>
      </c>
      <c r="J2933" s="24">
        <f>DATEDIF(Tabla1[[#This Row],[FECHA DE NACIMIENTO]],Tabla1[[#This Row],[FECHA ACTUAL]],"Y")</f>
        <v>24</v>
      </c>
      <c r="K2933" s="36" t="s">
        <v>96</v>
      </c>
      <c r="L2933" s="24" t="s">
        <v>112</v>
      </c>
      <c r="M2933" s="36">
        <v>0</v>
      </c>
      <c r="N2933" s="36">
        <v>0</v>
      </c>
      <c r="O2933" s="36">
        <v>2</v>
      </c>
      <c r="P2933" s="36" t="s">
        <v>101</v>
      </c>
      <c r="Q2933" s="44">
        <v>36170</v>
      </c>
      <c r="R2933" s="24" t="s">
        <v>76</v>
      </c>
      <c r="S2933" s="25">
        <v>45119</v>
      </c>
      <c r="T2933" s="36"/>
      <c r="U2933" s="36">
        <v>3134513373</v>
      </c>
      <c r="V2933" s="62" t="s">
        <v>16056</v>
      </c>
      <c r="W2933" s="24" t="s">
        <v>16057</v>
      </c>
      <c r="X2933" s="24" t="s">
        <v>16058</v>
      </c>
      <c r="Y2933" s="24" t="s">
        <v>16059</v>
      </c>
      <c r="Z2933" s="24" t="s">
        <v>117</v>
      </c>
      <c r="AA2933" s="24">
        <v>3043371677</v>
      </c>
      <c r="AB2933" s="24">
        <v>0</v>
      </c>
      <c r="AC2933" s="24">
        <v>0</v>
      </c>
      <c r="AD2933" s="24" t="e">
        <v>#REF!</v>
      </c>
      <c r="AE2933" s="26" t="s">
        <v>183</v>
      </c>
      <c r="AF2933" s="26"/>
      <c r="AG2933" s="26" t="s">
        <v>75</v>
      </c>
      <c r="AH2933" s="27" t="s">
        <v>184</v>
      </c>
      <c r="AI2933" s="27" t="s">
        <v>5470</v>
      </c>
      <c r="AJ2933" s="27" t="s">
        <v>5470</v>
      </c>
      <c r="AK2933" s="24" t="s">
        <v>121</v>
      </c>
      <c r="AL2933" s="24" t="s">
        <v>7086</v>
      </c>
      <c r="AM2933" s="23">
        <v>44578</v>
      </c>
      <c r="AN2933" s="28">
        <v>1000000</v>
      </c>
      <c r="AO2933" s="28">
        <v>117172</v>
      </c>
      <c r="AP2933" s="24">
        <v>0</v>
      </c>
      <c r="AQ2933" s="24">
        <v>0</v>
      </c>
      <c r="AR2933" s="24">
        <v>0</v>
      </c>
      <c r="AS2933" s="24">
        <v>0</v>
      </c>
      <c r="AT2933" s="24">
        <v>0</v>
      </c>
      <c r="AU2933" s="24">
        <v>0</v>
      </c>
      <c r="AV2933" s="24">
        <v>0</v>
      </c>
      <c r="AW2933" s="24">
        <v>0</v>
      </c>
      <c r="AX2933" s="24">
        <v>0</v>
      </c>
      <c r="AY2933" s="24">
        <v>0</v>
      </c>
      <c r="AZ2933" s="24">
        <v>0</v>
      </c>
      <c r="BA2933" s="24">
        <v>0</v>
      </c>
      <c r="BB2933" s="24">
        <v>0</v>
      </c>
      <c r="BC2933" s="24">
        <v>0</v>
      </c>
      <c r="BD2933" s="24">
        <v>0</v>
      </c>
      <c r="BE2933" s="24">
        <v>0</v>
      </c>
      <c r="BF2933" s="23"/>
      <c r="BG2933" s="23"/>
      <c r="BH2933" s="23">
        <v>44712</v>
      </c>
      <c r="BI2933" s="26" t="s">
        <v>466</v>
      </c>
      <c r="BJ2933" s="26" t="s">
        <v>16060</v>
      </c>
      <c r="BK2933" s="29">
        <v>0</v>
      </c>
      <c r="BL2933" s="24" t="s">
        <v>129</v>
      </c>
      <c r="BM2933" s="22" t="str">
        <f ca="1">+IF(Tabla1[[#This Row],[FECHA INGRESO]]&gt;=44986,IF((TODAY()-Tabla1[[#This Row],[FECHA INGRESO]])&gt;=50,"ALERTA","TODAVÍA FALTA"),"N/A")</f>
        <v>N/A</v>
      </c>
      <c r="BN2933" s="7">
        <f>IFERROR((_xlfn.DAYS(Tabla1[[#This Row],[FECHA INGRESO]],Tabla1[[#This Row],[FECHA RETIRO]]))/30,"")</f>
        <v>-4.4666666666666668</v>
      </c>
    </row>
    <row r="2934" spans="1:66" x14ac:dyDescent="0.35">
      <c r="A2934" s="34">
        <v>1020830772</v>
      </c>
      <c r="B2934" s="22" t="s">
        <v>16061</v>
      </c>
      <c r="C2934" s="23">
        <v>44581</v>
      </c>
      <c r="D2934" s="23" t="s">
        <v>266</v>
      </c>
      <c r="E2934" s="23" t="s">
        <v>111</v>
      </c>
      <c r="F2934" s="23" t="s">
        <v>111</v>
      </c>
      <c r="G2934" s="24"/>
      <c r="H2934" s="24">
        <v>24111227321</v>
      </c>
      <c r="I2934" s="24" t="s">
        <v>72</v>
      </c>
      <c r="J2934" s="24">
        <f>DATEDIF(Tabla1[[#This Row],[FECHA DE NACIMIENTO]],Tabla1[[#This Row],[FECHA ACTUAL]],"Y")</f>
        <v>25</v>
      </c>
      <c r="K2934" s="24" t="s">
        <v>96</v>
      </c>
      <c r="L2934" s="24" t="s">
        <v>112</v>
      </c>
      <c r="M2934" s="24">
        <v>1</v>
      </c>
      <c r="N2934" s="24">
        <v>1</v>
      </c>
      <c r="O2934" s="24">
        <v>3</v>
      </c>
      <c r="P2934" s="24" t="s">
        <v>101</v>
      </c>
      <c r="Q2934" s="23">
        <v>35849</v>
      </c>
      <c r="R2934" s="24" t="s">
        <v>76</v>
      </c>
      <c r="S2934" s="25">
        <v>45119</v>
      </c>
      <c r="T2934" s="24"/>
      <c r="U2934" s="24">
        <v>3002534818</v>
      </c>
      <c r="V2934" s="33" t="s">
        <v>16062</v>
      </c>
      <c r="W2934" s="24" t="s">
        <v>16063</v>
      </c>
      <c r="X2934" s="24" t="s">
        <v>12572</v>
      </c>
      <c r="Y2934" s="24" t="s">
        <v>16064</v>
      </c>
      <c r="Z2934" s="24" t="s">
        <v>117</v>
      </c>
      <c r="AA2934" s="24">
        <v>3103376555</v>
      </c>
      <c r="AB2934" s="24"/>
      <c r="AC2934" s="24"/>
      <c r="AD2934" s="24" t="e">
        <v>#REF!</v>
      </c>
      <c r="AE2934" s="26" t="s">
        <v>102</v>
      </c>
      <c r="AF2934" s="26"/>
      <c r="AG2934" s="26"/>
      <c r="AH2934" s="27" t="s">
        <v>3042</v>
      </c>
      <c r="AI2934" s="27" t="s">
        <v>9232</v>
      </c>
      <c r="AJ2934" s="27" t="s">
        <v>9317</v>
      </c>
      <c r="AK2934" s="24" t="s">
        <v>121</v>
      </c>
      <c r="AL2934" s="24" t="s">
        <v>7086</v>
      </c>
      <c r="AM2934" s="23">
        <v>44581</v>
      </c>
      <c r="AN2934" s="28">
        <v>1000000</v>
      </c>
      <c r="AO2934" s="28">
        <v>117172</v>
      </c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  <c r="BD2934" s="24">
        <v>0</v>
      </c>
      <c r="BE2934" s="24">
        <v>0</v>
      </c>
      <c r="BF2934" s="23"/>
      <c r="BG2934" s="23"/>
      <c r="BH2934" s="23">
        <v>44594</v>
      </c>
      <c r="BI2934" s="26" t="s">
        <v>466</v>
      </c>
      <c r="BJ2934" s="26" t="s">
        <v>941</v>
      </c>
      <c r="BK2934" s="29">
        <v>0</v>
      </c>
      <c r="BL2934" s="24" t="s">
        <v>129</v>
      </c>
      <c r="BM2934" s="22" t="str">
        <f ca="1">+IF(Tabla1[[#This Row],[FECHA INGRESO]]&gt;=44986,IF((TODAY()-Tabla1[[#This Row],[FECHA INGRESO]])&gt;=50,"ALERTA","TODAVÍA FALTA"),"N/A")</f>
        <v>N/A</v>
      </c>
      <c r="BN2934" s="7">
        <f>IFERROR((_xlfn.DAYS(Tabla1[[#This Row],[FECHA INGRESO]],Tabla1[[#This Row],[FECHA RETIRO]]))/30,"")</f>
        <v>-0.43333333333333335</v>
      </c>
    </row>
    <row r="2935" spans="1:66" x14ac:dyDescent="0.35">
      <c r="A2935" s="34">
        <v>1007364531</v>
      </c>
      <c r="B2935" s="22" t="s">
        <v>16065</v>
      </c>
      <c r="C2935" s="23">
        <v>44581</v>
      </c>
      <c r="D2935" s="23" t="s">
        <v>93</v>
      </c>
      <c r="E2935" s="23" t="s">
        <v>69</v>
      </c>
      <c r="F2935" s="23" t="s">
        <v>70</v>
      </c>
      <c r="G2935" s="24"/>
      <c r="H2935" s="24">
        <v>24111228021</v>
      </c>
      <c r="I2935" s="24" t="s">
        <v>95</v>
      </c>
      <c r="J2935" s="24">
        <f>DATEDIF(Tabla1[[#This Row],[FECHA DE NACIMIENTO]],Tabla1[[#This Row],[FECHA ACTUAL]],"Y")</f>
        <v>22</v>
      </c>
      <c r="K2935" s="24" t="s">
        <v>73</v>
      </c>
      <c r="L2935" s="24" t="s">
        <v>112</v>
      </c>
      <c r="M2935" s="24">
        <v>0</v>
      </c>
      <c r="N2935" s="24">
        <v>0</v>
      </c>
      <c r="O2935" s="24">
        <v>2</v>
      </c>
      <c r="P2935" s="24" t="s">
        <v>101</v>
      </c>
      <c r="Q2935" s="23">
        <v>36813</v>
      </c>
      <c r="R2935" s="24" t="s">
        <v>76</v>
      </c>
      <c r="S2935" s="25">
        <v>45119</v>
      </c>
      <c r="T2935" s="24"/>
      <c r="U2935" s="24">
        <v>3203246668</v>
      </c>
      <c r="V2935" s="33" t="s">
        <v>16066</v>
      </c>
      <c r="W2935" s="24" t="s">
        <v>16067</v>
      </c>
      <c r="X2935" s="24" t="s">
        <v>16068</v>
      </c>
      <c r="Y2935" s="24" t="s">
        <v>16069</v>
      </c>
      <c r="Z2935" s="24" t="s">
        <v>117</v>
      </c>
      <c r="AA2935" s="24">
        <v>3124370694</v>
      </c>
      <c r="AB2935" s="24"/>
      <c r="AC2935" s="24"/>
      <c r="AD2935" s="24" t="e">
        <v>#REF!</v>
      </c>
      <c r="AE2935" s="26" t="s">
        <v>183</v>
      </c>
      <c r="AF2935" s="26"/>
      <c r="AG2935" s="26"/>
      <c r="AH2935" s="27" t="s">
        <v>184</v>
      </c>
      <c r="AI2935" s="27" t="s">
        <v>5470</v>
      </c>
      <c r="AJ2935" s="27" t="s">
        <v>5470</v>
      </c>
      <c r="AK2935" s="24" t="s">
        <v>121</v>
      </c>
      <c r="AL2935" s="24" t="s">
        <v>7086</v>
      </c>
      <c r="AM2935" s="23">
        <v>44581</v>
      </c>
      <c r="AN2935" s="28">
        <v>1000000</v>
      </c>
      <c r="AO2935" s="28">
        <v>117172</v>
      </c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  <c r="BD2935" s="24">
        <v>0</v>
      </c>
      <c r="BE2935" s="24">
        <v>0</v>
      </c>
      <c r="BF2935" s="23"/>
      <c r="BG2935" s="23"/>
      <c r="BH2935" s="23">
        <v>44596</v>
      </c>
      <c r="BI2935" s="26" t="s">
        <v>466</v>
      </c>
      <c r="BJ2935" s="26" t="s">
        <v>941</v>
      </c>
      <c r="BK2935" s="29">
        <v>0</v>
      </c>
      <c r="BL2935" s="24" t="s">
        <v>129</v>
      </c>
      <c r="BM2935" s="22" t="str">
        <f ca="1">+IF(Tabla1[[#This Row],[FECHA INGRESO]]&gt;=44986,IF((TODAY()-Tabla1[[#This Row],[FECHA INGRESO]])&gt;=50,"ALERTA","TODAVÍA FALTA"),"N/A")</f>
        <v>N/A</v>
      </c>
      <c r="BN2935" s="7">
        <f>IFERROR((_xlfn.DAYS(Tabla1[[#This Row],[FECHA INGRESO]],Tabla1[[#This Row],[FECHA RETIRO]]))/30,"")</f>
        <v>-0.5</v>
      </c>
    </row>
    <row r="2936" spans="1:66" x14ac:dyDescent="0.35">
      <c r="A2936" s="21">
        <v>1003816139</v>
      </c>
      <c r="B2936" s="22" t="s">
        <v>16070</v>
      </c>
      <c r="C2936" s="23">
        <v>44581</v>
      </c>
      <c r="D2936" s="23" t="s">
        <v>4008</v>
      </c>
      <c r="E2936" s="23" t="s">
        <v>111</v>
      </c>
      <c r="F2936" s="23" t="s">
        <v>70</v>
      </c>
      <c r="G2936" s="24"/>
      <c r="H2936" s="24">
        <v>24111228038</v>
      </c>
      <c r="I2936" s="24" t="s">
        <v>95</v>
      </c>
      <c r="J2936" s="24">
        <f>DATEDIF(Tabla1[[#This Row],[FECHA DE NACIMIENTO]],Tabla1[[#This Row],[FECHA ACTUAL]],"Y")</f>
        <v>22</v>
      </c>
      <c r="K2936" s="24" t="s">
        <v>73</v>
      </c>
      <c r="L2936" s="24" t="s">
        <v>234</v>
      </c>
      <c r="M2936" s="24">
        <v>1</v>
      </c>
      <c r="N2936" s="24">
        <v>1</v>
      </c>
      <c r="O2936" s="24">
        <v>2</v>
      </c>
      <c r="P2936" s="24" t="s">
        <v>101</v>
      </c>
      <c r="Q2936" s="23">
        <v>37025</v>
      </c>
      <c r="R2936" s="24" t="s">
        <v>76</v>
      </c>
      <c r="S2936" s="25">
        <v>45119</v>
      </c>
      <c r="T2936" s="24"/>
      <c r="U2936" s="24">
        <v>3017304375</v>
      </c>
      <c r="V2936" s="33" t="s">
        <v>16071</v>
      </c>
      <c r="W2936" s="24" t="s">
        <v>16072</v>
      </c>
      <c r="X2936" s="24" t="s">
        <v>16073</v>
      </c>
      <c r="Y2936" s="24"/>
      <c r="Z2936" s="24" t="s">
        <v>82</v>
      </c>
      <c r="AA2936" s="24">
        <v>3057080893</v>
      </c>
      <c r="AB2936" s="24">
        <v>0</v>
      </c>
      <c r="AC2936" s="24">
        <v>0</v>
      </c>
      <c r="AD2936" s="24" t="e">
        <v>#REF!</v>
      </c>
      <c r="AE2936" s="26" t="s">
        <v>183</v>
      </c>
      <c r="AF2936" s="26" t="s">
        <v>16074</v>
      </c>
      <c r="AG2936" s="26" t="s">
        <v>75</v>
      </c>
      <c r="AH2936" s="27" t="s">
        <v>184</v>
      </c>
      <c r="AI2936" s="27" t="s">
        <v>5470</v>
      </c>
      <c r="AJ2936" s="27" t="s">
        <v>5470</v>
      </c>
      <c r="AK2936" s="24" t="s">
        <v>121</v>
      </c>
      <c r="AL2936" s="24" t="s">
        <v>7086</v>
      </c>
      <c r="AM2936" s="23">
        <v>44581</v>
      </c>
      <c r="AN2936" s="28">
        <v>1000000</v>
      </c>
      <c r="AO2936" s="28">
        <v>117172</v>
      </c>
      <c r="AP2936" s="24">
        <v>0</v>
      </c>
      <c r="AQ2936" s="24">
        <v>0</v>
      </c>
      <c r="AR2936" s="24">
        <v>0</v>
      </c>
      <c r="AS2936" s="24">
        <v>0</v>
      </c>
      <c r="AT2936" s="24">
        <v>0</v>
      </c>
      <c r="AU2936" s="24">
        <v>0</v>
      </c>
      <c r="AV2936" s="24">
        <v>0</v>
      </c>
      <c r="AW2936" s="24">
        <v>0</v>
      </c>
      <c r="AX2936" s="24">
        <v>0</v>
      </c>
      <c r="AY2936" s="24">
        <v>0</v>
      </c>
      <c r="AZ2936" s="24">
        <v>0</v>
      </c>
      <c r="BA2936" s="24">
        <v>0</v>
      </c>
      <c r="BB2936" s="24">
        <v>0</v>
      </c>
      <c r="BC2936" s="24">
        <v>0</v>
      </c>
      <c r="BD2936" s="24">
        <v>0</v>
      </c>
      <c r="BE2936" s="24">
        <v>0</v>
      </c>
      <c r="BF2936" s="23"/>
      <c r="BG2936" s="23"/>
      <c r="BH2936" s="23">
        <v>44753</v>
      </c>
      <c r="BI2936" s="26" t="s">
        <v>466</v>
      </c>
      <c r="BJ2936" s="26" t="s">
        <v>13055</v>
      </c>
      <c r="BK2936" s="29">
        <v>0</v>
      </c>
      <c r="BL2936" s="24" t="s">
        <v>129</v>
      </c>
      <c r="BM2936" s="22" t="str">
        <f ca="1">+IF(Tabla1[[#This Row],[FECHA INGRESO]]&gt;=44986,IF((TODAY()-Tabla1[[#This Row],[FECHA INGRESO]])&gt;=50,"ALERTA","TODAVÍA FALTA"),"N/A")</f>
        <v>N/A</v>
      </c>
      <c r="BN2936" s="7">
        <f>IFERROR((_xlfn.DAYS(Tabla1[[#This Row],[FECHA INGRESO]],Tabla1[[#This Row],[FECHA RETIRO]]))/30,"")</f>
        <v>-5.7333333333333334</v>
      </c>
    </row>
    <row r="2937" spans="1:66" x14ac:dyDescent="0.35">
      <c r="A2937" s="34">
        <v>1070327069</v>
      </c>
      <c r="B2937" s="22" t="s">
        <v>16075</v>
      </c>
      <c r="C2937" s="23">
        <v>44581</v>
      </c>
      <c r="D2937" s="23" t="s">
        <v>188</v>
      </c>
      <c r="E2937" s="23" t="s">
        <v>111</v>
      </c>
      <c r="F2937" s="23" t="s">
        <v>70</v>
      </c>
      <c r="G2937" s="24"/>
      <c r="H2937" s="24">
        <v>24111227251</v>
      </c>
      <c r="I2937" s="24" t="s">
        <v>95</v>
      </c>
      <c r="J2937" s="24">
        <f>DATEDIF(Tabla1[[#This Row],[FECHA DE NACIMIENTO]],Tabla1[[#This Row],[FECHA ACTUAL]],"Y")</f>
        <v>33</v>
      </c>
      <c r="K2937" s="24" t="s">
        <v>73</v>
      </c>
      <c r="L2937" s="24" t="s">
        <v>234</v>
      </c>
      <c r="M2937" s="24">
        <v>3</v>
      </c>
      <c r="N2937" s="24">
        <v>3</v>
      </c>
      <c r="O2937" s="24">
        <v>2</v>
      </c>
      <c r="P2937" s="24" t="s">
        <v>101</v>
      </c>
      <c r="Q2937" s="23">
        <v>32759</v>
      </c>
      <c r="R2937" s="24" t="s">
        <v>76</v>
      </c>
      <c r="S2937" s="25">
        <v>45119</v>
      </c>
      <c r="T2937" s="24"/>
      <c r="U2937" s="24">
        <v>3144380891</v>
      </c>
      <c r="V2937" s="33" t="s">
        <v>16076</v>
      </c>
      <c r="W2937" s="24" t="s">
        <v>16077</v>
      </c>
      <c r="X2937" s="24" t="s">
        <v>16078</v>
      </c>
      <c r="Y2937" s="24"/>
      <c r="Z2937" s="24" t="s">
        <v>117</v>
      </c>
      <c r="AA2937" s="24">
        <v>3142297056</v>
      </c>
      <c r="AB2937" s="24">
        <v>0</v>
      </c>
      <c r="AC2937" s="24">
        <v>0</v>
      </c>
      <c r="AD2937" s="24" t="e">
        <v>#REF!</v>
      </c>
      <c r="AE2937" s="26" t="s">
        <v>183</v>
      </c>
      <c r="AF2937" s="26" t="s">
        <v>16079</v>
      </c>
      <c r="AG2937" s="26" t="s">
        <v>75</v>
      </c>
      <c r="AH2937" s="27" t="s">
        <v>184</v>
      </c>
      <c r="AI2937" s="27" t="s">
        <v>5470</v>
      </c>
      <c r="AJ2937" s="27" t="s">
        <v>5470</v>
      </c>
      <c r="AK2937" s="24" t="s">
        <v>121</v>
      </c>
      <c r="AL2937" s="24" t="s">
        <v>7086</v>
      </c>
      <c r="AM2937" s="23">
        <v>44581</v>
      </c>
      <c r="AN2937" s="28">
        <v>1000000</v>
      </c>
      <c r="AO2937" s="28">
        <v>117172</v>
      </c>
      <c r="AP2937" s="24">
        <v>0</v>
      </c>
      <c r="AQ2937" s="24">
        <v>0</v>
      </c>
      <c r="AR2937" s="24">
        <v>0</v>
      </c>
      <c r="AS2937" s="24">
        <v>0</v>
      </c>
      <c r="AT2937" s="24">
        <v>0</v>
      </c>
      <c r="AU2937" s="24">
        <v>0</v>
      </c>
      <c r="AV2937" s="24">
        <v>0</v>
      </c>
      <c r="AW2937" s="24">
        <v>0</v>
      </c>
      <c r="AX2937" s="24">
        <v>0</v>
      </c>
      <c r="AY2937" s="24">
        <v>0</v>
      </c>
      <c r="AZ2937" s="24">
        <v>0</v>
      </c>
      <c r="BA2937" s="24">
        <v>0</v>
      </c>
      <c r="BB2937" s="24">
        <v>0</v>
      </c>
      <c r="BC2937" s="24">
        <v>0</v>
      </c>
      <c r="BD2937" s="24">
        <v>0</v>
      </c>
      <c r="BE2937" s="24">
        <v>0</v>
      </c>
      <c r="BF2937" s="23"/>
      <c r="BG2937" s="23"/>
      <c r="BH2937" s="23">
        <v>44608</v>
      </c>
      <c r="BI2937" s="26" t="s">
        <v>466</v>
      </c>
      <c r="BJ2937" s="26" t="s">
        <v>941</v>
      </c>
      <c r="BK2937" s="29">
        <v>0</v>
      </c>
      <c r="BL2937" s="24" t="s">
        <v>129</v>
      </c>
      <c r="BM2937" s="22" t="str">
        <f ca="1">+IF(Tabla1[[#This Row],[FECHA INGRESO]]&gt;=44986,IF((TODAY()-Tabla1[[#This Row],[FECHA INGRESO]])&gt;=50,"ALERTA","TODAVÍA FALTA"),"N/A")</f>
        <v>N/A</v>
      </c>
      <c r="BN2937" s="7">
        <f>IFERROR((_xlfn.DAYS(Tabla1[[#This Row],[FECHA INGRESO]],Tabla1[[#This Row],[FECHA RETIRO]]))/30,"")</f>
        <v>-0.9</v>
      </c>
    </row>
    <row r="2938" spans="1:66" x14ac:dyDescent="0.35">
      <c r="A2938" s="64">
        <v>1010137278</v>
      </c>
      <c r="B2938" s="22" t="s">
        <v>16080</v>
      </c>
      <c r="C2938" s="23">
        <v>44581</v>
      </c>
      <c r="D2938" s="23" t="s">
        <v>266</v>
      </c>
      <c r="E2938" s="23" t="s">
        <v>111</v>
      </c>
      <c r="F2938" s="23" t="s">
        <v>70</v>
      </c>
      <c r="G2938" s="24"/>
      <c r="H2938" s="24">
        <v>24111227352</v>
      </c>
      <c r="I2938" s="24" t="s">
        <v>95</v>
      </c>
      <c r="J2938" s="24">
        <f>DATEDIF(Tabla1[[#This Row],[FECHA DE NACIMIENTO]],Tabla1[[#This Row],[FECHA ACTUAL]],"Y")</f>
        <v>23</v>
      </c>
      <c r="K2938" s="24" t="s">
        <v>96</v>
      </c>
      <c r="L2938" s="24" t="s">
        <v>112</v>
      </c>
      <c r="M2938" s="24">
        <v>0</v>
      </c>
      <c r="N2938" s="24">
        <v>0</v>
      </c>
      <c r="O2938" s="24">
        <v>1</v>
      </c>
      <c r="P2938" s="24" t="s">
        <v>101</v>
      </c>
      <c r="Q2938" s="23">
        <v>36534</v>
      </c>
      <c r="R2938" s="24" t="s">
        <v>76</v>
      </c>
      <c r="S2938" s="25">
        <v>45119</v>
      </c>
      <c r="T2938" s="24"/>
      <c r="U2938" s="24">
        <v>3143495225</v>
      </c>
      <c r="V2938" s="33" t="s">
        <v>16081</v>
      </c>
      <c r="W2938" s="24" t="s">
        <v>16082</v>
      </c>
      <c r="X2938" s="24" t="s">
        <v>16083</v>
      </c>
      <c r="Y2938" s="24"/>
      <c r="Z2938" s="24" t="s">
        <v>285</v>
      </c>
      <c r="AA2938" s="24">
        <v>3115667066</v>
      </c>
      <c r="AB2938" s="24">
        <v>0</v>
      </c>
      <c r="AC2938" s="24">
        <v>0</v>
      </c>
      <c r="AD2938" s="24" t="e">
        <v>#REF!</v>
      </c>
      <c r="AE2938" s="26" t="s">
        <v>84</v>
      </c>
      <c r="AF2938" s="26" t="s">
        <v>16084</v>
      </c>
      <c r="AG2938" s="26" t="s">
        <v>75</v>
      </c>
      <c r="AH2938" s="27" t="s">
        <v>955</v>
      </c>
      <c r="AI2938" s="27" t="s">
        <v>5470</v>
      </c>
      <c r="AJ2938" s="27" t="s">
        <v>5470</v>
      </c>
      <c r="AK2938" s="24" t="s">
        <v>121</v>
      </c>
      <c r="AL2938" s="24" t="s">
        <v>7086</v>
      </c>
      <c r="AM2938" s="23">
        <v>44581</v>
      </c>
      <c r="AN2938" s="28">
        <v>1160000</v>
      </c>
      <c r="AO2938" s="28">
        <v>140606</v>
      </c>
      <c r="AP2938" s="24"/>
      <c r="AQ2938" s="24">
        <v>0</v>
      </c>
      <c r="AR2938" s="24">
        <v>0</v>
      </c>
      <c r="AS2938" s="24">
        <v>0</v>
      </c>
      <c r="AT2938" s="24">
        <v>0</v>
      </c>
      <c r="AU2938" s="24">
        <v>0</v>
      </c>
      <c r="AV2938" s="24">
        <v>0</v>
      </c>
      <c r="AW2938" s="24">
        <v>0</v>
      </c>
      <c r="AX2938" s="24">
        <v>0</v>
      </c>
      <c r="AY2938" s="24">
        <v>0</v>
      </c>
      <c r="AZ2938" s="24">
        <v>0</v>
      </c>
      <c r="BA2938" s="24">
        <v>0</v>
      </c>
      <c r="BB2938" s="24">
        <v>0</v>
      </c>
      <c r="BC2938" s="24">
        <v>0</v>
      </c>
      <c r="BD2938" s="24">
        <v>0</v>
      </c>
      <c r="BE2938" s="24">
        <v>0</v>
      </c>
      <c r="BF2938" s="23"/>
      <c r="BG2938" s="23"/>
      <c r="BH2938" s="23" t="s">
        <v>75</v>
      </c>
      <c r="BI2938" s="26">
        <v>0</v>
      </c>
      <c r="BJ2938" s="26">
        <v>0</v>
      </c>
      <c r="BK2938" s="29">
        <v>0</v>
      </c>
      <c r="BL2938" s="24" t="s">
        <v>91</v>
      </c>
      <c r="BM2938" s="22" t="str">
        <f ca="1">+IF(Tabla1[[#This Row],[FECHA INGRESO]]&gt;=44986,IF((TODAY()-Tabla1[[#This Row],[FECHA INGRESO]])&gt;=50,"ALERTA","TODAVÍA FALTA"),"N/A")</f>
        <v>N/A</v>
      </c>
      <c r="BN2938" s="7" t="str">
        <f>IFERROR((_xlfn.DAYS(Tabla1[[#This Row],[FECHA INGRESO]],Tabla1[[#This Row],[FECHA RETIRO]]))/30,"")</f>
        <v/>
      </c>
    </row>
    <row r="2939" spans="1:66" x14ac:dyDescent="0.35">
      <c r="A2939" s="21">
        <v>1024543349</v>
      </c>
      <c r="B2939" s="22" t="s">
        <v>16085</v>
      </c>
      <c r="C2939" s="23">
        <v>44581</v>
      </c>
      <c r="D2939" s="23" t="s">
        <v>131</v>
      </c>
      <c r="E2939" s="23" t="s">
        <v>111</v>
      </c>
      <c r="F2939" s="23" t="s">
        <v>111</v>
      </c>
      <c r="G2939" s="24"/>
      <c r="H2939" s="24">
        <v>24111226289</v>
      </c>
      <c r="I2939" s="24" t="s">
        <v>95</v>
      </c>
      <c r="J2939" s="24">
        <f>DATEDIF(Tabla1[[#This Row],[FECHA DE NACIMIENTO]],Tabla1[[#This Row],[FECHA ACTUAL]],"Y")</f>
        <v>28</v>
      </c>
      <c r="K2939" s="24" t="s">
        <v>73</v>
      </c>
      <c r="L2939" s="24" t="s">
        <v>112</v>
      </c>
      <c r="M2939" s="24">
        <v>2</v>
      </c>
      <c r="N2939" s="24">
        <v>2</v>
      </c>
      <c r="O2939" s="24">
        <v>2</v>
      </c>
      <c r="P2939" s="24" t="s">
        <v>101</v>
      </c>
      <c r="Q2939" s="23">
        <v>34604</v>
      </c>
      <c r="R2939" s="24" t="s">
        <v>76</v>
      </c>
      <c r="S2939" s="25">
        <v>45119</v>
      </c>
      <c r="T2939" s="24"/>
      <c r="U2939" s="24">
        <v>3505387853</v>
      </c>
      <c r="V2939" s="33" t="s">
        <v>16086</v>
      </c>
      <c r="W2939" s="24" t="s">
        <v>16087</v>
      </c>
      <c r="X2939" s="24" t="s">
        <v>16088</v>
      </c>
      <c r="Y2939" s="24" t="s">
        <v>16089</v>
      </c>
      <c r="Z2939" s="24" t="s">
        <v>117</v>
      </c>
      <c r="AA2939" s="24">
        <v>3208556611</v>
      </c>
      <c r="AB2939" s="24">
        <v>0</v>
      </c>
      <c r="AC2939" s="24">
        <v>0</v>
      </c>
      <c r="AD2939" s="24" t="e">
        <v>#REF!</v>
      </c>
      <c r="AE2939" s="26" t="s">
        <v>183</v>
      </c>
      <c r="AF2939" s="26" t="s">
        <v>103</v>
      </c>
      <c r="AG2939" s="26" t="s">
        <v>75</v>
      </c>
      <c r="AH2939" s="27" t="s">
        <v>955</v>
      </c>
      <c r="AI2939" s="27" t="s">
        <v>377</v>
      </c>
      <c r="AJ2939" s="27" t="s">
        <v>377</v>
      </c>
      <c r="AK2939" s="24" t="s">
        <v>121</v>
      </c>
      <c r="AL2939" s="24" t="s">
        <v>7086</v>
      </c>
      <c r="AM2939" s="23">
        <v>44581</v>
      </c>
      <c r="AN2939" s="28">
        <v>1160000</v>
      </c>
      <c r="AO2939" s="28">
        <v>140606</v>
      </c>
      <c r="AP2939" s="24" t="s">
        <v>16090</v>
      </c>
      <c r="AQ2939" s="24">
        <v>0</v>
      </c>
      <c r="AR2939" s="24">
        <v>0</v>
      </c>
      <c r="AS2939" s="24">
        <v>0</v>
      </c>
      <c r="AT2939" s="24">
        <v>0</v>
      </c>
      <c r="AU2939" s="24">
        <v>0</v>
      </c>
      <c r="AV2939" s="24">
        <v>0</v>
      </c>
      <c r="AW2939" s="24">
        <v>0</v>
      </c>
      <c r="AX2939" s="24">
        <v>0</v>
      </c>
      <c r="AY2939" s="24">
        <v>0</v>
      </c>
      <c r="AZ2939" s="24">
        <v>0</v>
      </c>
      <c r="BA2939" s="24">
        <v>0</v>
      </c>
      <c r="BB2939" s="24">
        <v>0</v>
      </c>
      <c r="BC2939" s="24">
        <v>0</v>
      </c>
      <c r="BD2939" s="24">
        <v>0</v>
      </c>
      <c r="BE2939" s="24">
        <v>0</v>
      </c>
      <c r="BF2939" s="23"/>
      <c r="BG2939" s="23"/>
      <c r="BH2939" s="23" t="s">
        <v>75</v>
      </c>
      <c r="BI2939" s="26">
        <v>0</v>
      </c>
      <c r="BJ2939" s="26">
        <v>0</v>
      </c>
      <c r="BK2939" s="29">
        <v>0</v>
      </c>
      <c r="BL2939" s="24" t="s">
        <v>91</v>
      </c>
      <c r="BM2939" s="22" t="str">
        <f ca="1">+IF(Tabla1[[#This Row],[FECHA INGRESO]]&gt;=44986,IF((TODAY()-Tabla1[[#This Row],[FECHA INGRESO]])&gt;=50,"ALERTA","TODAVÍA FALTA"),"N/A")</f>
        <v>N/A</v>
      </c>
      <c r="BN2939" s="7" t="str">
        <f>IFERROR((_xlfn.DAYS(Tabla1[[#This Row],[FECHA INGRESO]],Tabla1[[#This Row],[FECHA RETIRO]]))/30,"")</f>
        <v/>
      </c>
    </row>
    <row r="2940" spans="1:66" x14ac:dyDescent="0.35">
      <c r="A2940" s="21">
        <v>1030664492</v>
      </c>
      <c r="B2940" s="22" t="s">
        <v>16091</v>
      </c>
      <c r="C2940" s="23">
        <v>44581</v>
      </c>
      <c r="D2940" s="23" t="s">
        <v>131</v>
      </c>
      <c r="E2940" s="23" t="s">
        <v>111</v>
      </c>
      <c r="F2940" s="23" t="s">
        <v>70</v>
      </c>
      <c r="G2940" s="24"/>
      <c r="H2940" s="24">
        <v>24111228533</v>
      </c>
      <c r="I2940" s="24" t="s">
        <v>72</v>
      </c>
      <c r="J2940" s="24">
        <f>DATEDIF(Tabla1[[#This Row],[FECHA DE NACIMIENTO]],Tabla1[[#This Row],[FECHA ACTUAL]],"Y")</f>
        <v>27</v>
      </c>
      <c r="K2940" s="24" t="s">
        <v>73</v>
      </c>
      <c r="L2940" s="24" t="s">
        <v>112</v>
      </c>
      <c r="M2940" s="24">
        <v>0</v>
      </c>
      <c r="N2940" s="24">
        <v>0</v>
      </c>
      <c r="O2940" s="24">
        <v>2</v>
      </c>
      <c r="P2940" s="24" t="s">
        <v>101</v>
      </c>
      <c r="Q2940" s="23">
        <v>35141</v>
      </c>
      <c r="R2940" s="24" t="s">
        <v>76</v>
      </c>
      <c r="S2940" s="25">
        <v>45119</v>
      </c>
      <c r="T2940" s="24"/>
      <c r="U2940" s="24">
        <v>3228241812</v>
      </c>
      <c r="V2940" s="33" t="s">
        <v>16092</v>
      </c>
      <c r="W2940" s="24" t="s">
        <v>16093</v>
      </c>
      <c r="X2940" s="24" t="s">
        <v>16094</v>
      </c>
      <c r="Y2940" s="24" t="s">
        <v>16095</v>
      </c>
      <c r="Z2940" s="24" t="s">
        <v>3224</v>
      </c>
      <c r="AA2940" s="24">
        <v>3125417435</v>
      </c>
      <c r="AB2940" s="24">
        <v>0</v>
      </c>
      <c r="AC2940" s="24">
        <v>0</v>
      </c>
      <c r="AD2940" s="24" t="e">
        <v>#REF!</v>
      </c>
      <c r="AE2940" s="26" t="s">
        <v>151</v>
      </c>
      <c r="AF2940" s="26"/>
      <c r="AG2940" s="26" t="s">
        <v>9231</v>
      </c>
      <c r="AH2940" s="27" t="s">
        <v>3042</v>
      </c>
      <c r="AI2940" s="27" t="s">
        <v>410</v>
      </c>
      <c r="AJ2940" s="27" t="s">
        <v>410</v>
      </c>
      <c r="AK2940" s="24" t="s">
        <v>121</v>
      </c>
      <c r="AL2940" s="24" t="s">
        <v>7086</v>
      </c>
      <c r="AM2940" s="23">
        <v>44581</v>
      </c>
      <c r="AN2940" s="28">
        <v>1000000</v>
      </c>
      <c r="AO2940" s="28">
        <v>117172</v>
      </c>
      <c r="AP2940" s="24" t="s">
        <v>15002</v>
      </c>
      <c r="AQ2940" s="24">
        <v>0</v>
      </c>
      <c r="AR2940" s="24">
        <v>0</v>
      </c>
      <c r="AS2940" s="24">
        <v>0</v>
      </c>
      <c r="AT2940" s="24">
        <v>0</v>
      </c>
      <c r="AU2940" s="24">
        <v>0</v>
      </c>
      <c r="AV2940" s="24">
        <v>0</v>
      </c>
      <c r="AW2940" s="24">
        <v>0</v>
      </c>
      <c r="AX2940" s="24">
        <v>0</v>
      </c>
      <c r="AY2940" s="24">
        <v>0</v>
      </c>
      <c r="AZ2940" s="24" t="s">
        <v>4393</v>
      </c>
      <c r="BA2940" s="24" t="s">
        <v>16096</v>
      </c>
      <c r="BB2940" s="24">
        <v>0</v>
      </c>
      <c r="BC2940" s="24">
        <v>0</v>
      </c>
      <c r="BD2940" s="24">
        <v>0</v>
      </c>
      <c r="BE2940" s="24">
        <v>0</v>
      </c>
      <c r="BF2940" s="23"/>
      <c r="BG2940" s="23"/>
      <c r="BH2940" s="23">
        <v>44865</v>
      </c>
      <c r="BI2940" s="26" t="s">
        <v>127</v>
      </c>
      <c r="BJ2940" s="26" t="s">
        <v>6087</v>
      </c>
      <c r="BK2940" s="29">
        <v>0</v>
      </c>
      <c r="BL2940" s="24" t="s">
        <v>129</v>
      </c>
      <c r="BM2940" s="22" t="str">
        <f ca="1">+IF(Tabla1[[#This Row],[FECHA INGRESO]]&gt;=44986,IF((TODAY()-Tabla1[[#This Row],[FECHA INGRESO]])&gt;=50,"ALERTA","TODAVÍA FALTA"),"N/A")</f>
        <v>N/A</v>
      </c>
      <c r="BN2940" s="7">
        <f>IFERROR((_xlfn.DAYS(Tabla1[[#This Row],[FECHA INGRESO]],Tabla1[[#This Row],[FECHA RETIRO]]))/30,"")</f>
        <v>-9.4666666666666668</v>
      </c>
    </row>
    <row r="2941" spans="1:66" x14ac:dyDescent="0.35">
      <c r="A2941" s="64">
        <v>1073692578</v>
      </c>
      <c r="B2941" s="22" t="s">
        <v>16097</v>
      </c>
      <c r="C2941" s="23">
        <v>44581</v>
      </c>
      <c r="D2941" s="23" t="s">
        <v>93</v>
      </c>
      <c r="E2941" s="23" t="s">
        <v>111</v>
      </c>
      <c r="F2941" s="23" t="s">
        <v>70</v>
      </c>
      <c r="G2941" s="24"/>
      <c r="H2941" s="24">
        <v>24111227213</v>
      </c>
      <c r="I2941" s="24" t="s">
        <v>72</v>
      </c>
      <c r="J2941" s="24">
        <f>DATEDIF(Tabla1[[#This Row],[FECHA DE NACIMIENTO]],Tabla1[[#This Row],[FECHA ACTUAL]],"Y")</f>
        <v>31</v>
      </c>
      <c r="K2941" s="24" t="s">
        <v>385</v>
      </c>
      <c r="L2941" s="24" t="s">
        <v>112</v>
      </c>
      <c r="M2941" s="24">
        <v>0</v>
      </c>
      <c r="N2941" s="24">
        <v>0</v>
      </c>
      <c r="O2941" s="24">
        <v>2</v>
      </c>
      <c r="P2941" s="24" t="s">
        <v>101</v>
      </c>
      <c r="Q2941" s="23">
        <v>33602</v>
      </c>
      <c r="R2941" s="24" t="s">
        <v>736</v>
      </c>
      <c r="S2941" s="25">
        <v>45119</v>
      </c>
      <c r="T2941" s="24">
        <v>5789801</v>
      </c>
      <c r="U2941" s="24">
        <v>3118857867</v>
      </c>
      <c r="V2941" s="33" t="s">
        <v>16098</v>
      </c>
      <c r="W2941" s="24" t="s">
        <v>16099</v>
      </c>
      <c r="X2941" s="24" t="s">
        <v>16100</v>
      </c>
      <c r="Y2941" s="24"/>
      <c r="Z2941" s="24" t="s">
        <v>117</v>
      </c>
      <c r="AA2941" s="24">
        <v>5789801</v>
      </c>
      <c r="AB2941" s="24">
        <v>0</v>
      </c>
      <c r="AC2941" s="24">
        <v>0</v>
      </c>
      <c r="AD2941" s="24" t="e">
        <v>#REF!</v>
      </c>
      <c r="AE2941" s="26" t="s">
        <v>194</v>
      </c>
      <c r="AF2941" s="26" t="s">
        <v>395</v>
      </c>
      <c r="AG2941" s="26" t="s">
        <v>75</v>
      </c>
      <c r="AH2941" s="27" t="s">
        <v>955</v>
      </c>
      <c r="AI2941" s="27" t="s">
        <v>5470</v>
      </c>
      <c r="AJ2941" s="27" t="s">
        <v>5470</v>
      </c>
      <c r="AK2941" s="24" t="s">
        <v>121</v>
      </c>
      <c r="AL2941" s="24" t="s">
        <v>7086</v>
      </c>
      <c r="AM2941" s="23">
        <v>44581</v>
      </c>
      <c r="AN2941" s="28">
        <v>1160000</v>
      </c>
      <c r="AO2941" s="28">
        <v>140606</v>
      </c>
      <c r="AP2941" s="24">
        <v>0</v>
      </c>
      <c r="AQ2941" s="24">
        <v>0</v>
      </c>
      <c r="AR2941" s="24">
        <v>0</v>
      </c>
      <c r="AS2941" s="24">
        <v>0</v>
      </c>
      <c r="AT2941" s="24">
        <v>0</v>
      </c>
      <c r="AU2941" s="24">
        <v>0</v>
      </c>
      <c r="AV2941" s="24">
        <v>0</v>
      </c>
      <c r="AW2941" s="24">
        <v>0</v>
      </c>
      <c r="AX2941" s="24">
        <v>0</v>
      </c>
      <c r="AY2941" s="24">
        <v>0</v>
      </c>
      <c r="AZ2941" s="24">
        <v>0</v>
      </c>
      <c r="BA2941" s="24">
        <v>0</v>
      </c>
      <c r="BB2941" s="24">
        <v>0</v>
      </c>
      <c r="BC2941" s="24">
        <v>0</v>
      </c>
      <c r="BD2941" s="24">
        <v>0</v>
      </c>
      <c r="BE2941" s="24">
        <v>0</v>
      </c>
      <c r="BF2941" s="23"/>
      <c r="BG2941" s="23"/>
      <c r="BH2941" s="23" t="s">
        <v>75</v>
      </c>
      <c r="BI2941" s="26">
        <v>0</v>
      </c>
      <c r="BJ2941" s="26">
        <v>0</v>
      </c>
      <c r="BK2941" s="29">
        <v>0</v>
      </c>
      <c r="BL2941" s="24" t="s">
        <v>91</v>
      </c>
      <c r="BM2941" s="22" t="str">
        <f ca="1">+IF(Tabla1[[#This Row],[FECHA INGRESO]]&gt;=44986,IF((TODAY()-Tabla1[[#This Row],[FECHA INGRESO]])&gt;=50,"ALERTA","TODAVÍA FALTA"),"N/A")</f>
        <v>N/A</v>
      </c>
      <c r="BN2941" s="7" t="str">
        <f>IFERROR((_xlfn.DAYS(Tabla1[[#This Row],[FECHA INGRESO]],Tabla1[[#This Row],[FECHA RETIRO]]))/30,"")</f>
        <v/>
      </c>
    </row>
    <row r="2942" spans="1:66" x14ac:dyDescent="0.35">
      <c r="A2942" s="34">
        <v>1023030097</v>
      </c>
      <c r="B2942" s="22" t="s">
        <v>16101</v>
      </c>
      <c r="C2942" s="23">
        <v>44582</v>
      </c>
      <c r="D2942" s="23" t="s">
        <v>157</v>
      </c>
      <c r="E2942" s="23" t="s">
        <v>111</v>
      </c>
      <c r="F2942" s="23" t="s">
        <v>70</v>
      </c>
      <c r="G2942" s="24"/>
      <c r="H2942" s="24">
        <v>24111255371</v>
      </c>
      <c r="I2942" s="24" t="s">
        <v>95</v>
      </c>
      <c r="J2942" s="24">
        <f>DATEDIF(Tabla1[[#This Row],[FECHA DE NACIMIENTO]],Tabla1[[#This Row],[FECHA ACTUAL]],"Y")</f>
        <v>24</v>
      </c>
      <c r="K2942" s="24" t="s">
        <v>320</v>
      </c>
      <c r="L2942" s="24" t="s">
        <v>112</v>
      </c>
      <c r="M2942" s="24">
        <v>0</v>
      </c>
      <c r="N2942" s="24">
        <v>0</v>
      </c>
      <c r="O2942" s="24">
        <v>1</v>
      </c>
      <c r="P2942" s="24" t="s">
        <v>101</v>
      </c>
      <c r="Q2942" s="23">
        <v>36050</v>
      </c>
      <c r="R2942" s="24" t="s">
        <v>76</v>
      </c>
      <c r="S2942" s="25">
        <v>45119</v>
      </c>
      <c r="T2942" s="24">
        <v>9359710</v>
      </c>
      <c r="U2942" s="24">
        <v>3114413817</v>
      </c>
      <c r="V2942" s="33" t="s">
        <v>16102</v>
      </c>
      <c r="W2942" s="24" t="s">
        <v>16103</v>
      </c>
      <c r="X2942" s="24" t="s">
        <v>6987</v>
      </c>
      <c r="Y2942" s="24" t="s">
        <v>16104</v>
      </c>
      <c r="Z2942" s="24" t="s">
        <v>117</v>
      </c>
      <c r="AA2942" s="24">
        <v>3102363589</v>
      </c>
      <c r="AB2942" s="24"/>
      <c r="AC2942" s="24"/>
      <c r="AD2942" s="24" t="e">
        <v>#REF!</v>
      </c>
      <c r="AE2942" s="26" t="s">
        <v>102</v>
      </c>
      <c r="AF2942" s="26"/>
      <c r="AG2942" s="26"/>
      <c r="AH2942" s="27" t="s">
        <v>184</v>
      </c>
      <c r="AI2942" s="27" t="s">
        <v>5470</v>
      </c>
      <c r="AJ2942" s="27" t="s">
        <v>5470</v>
      </c>
      <c r="AK2942" s="24" t="s">
        <v>121</v>
      </c>
      <c r="AL2942" s="24" t="s">
        <v>7086</v>
      </c>
      <c r="AM2942" s="23">
        <v>44582</v>
      </c>
      <c r="AN2942" s="28">
        <v>1000000</v>
      </c>
      <c r="AO2942" s="28">
        <v>117172</v>
      </c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  <c r="BD2942" s="24">
        <v>0</v>
      </c>
      <c r="BE2942" s="24">
        <v>0</v>
      </c>
      <c r="BF2942" s="23"/>
      <c r="BG2942" s="23"/>
      <c r="BH2942" s="23">
        <v>44589</v>
      </c>
      <c r="BI2942" s="26" t="s">
        <v>466</v>
      </c>
      <c r="BJ2942" s="26" t="s">
        <v>13011</v>
      </c>
      <c r="BK2942" s="29">
        <v>0</v>
      </c>
      <c r="BL2942" s="24" t="s">
        <v>129</v>
      </c>
      <c r="BM2942" s="22" t="str">
        <f ca="1">+IF(Tabla1[[#This Row],[FECHA INGRESO]]&gt;=44986,IF((TODAY()-Tabla1[[#This Row],[FECHA INGRESO]])&gt;=50,"ALERTA","TODAVÍA FALTA"),"N/A")</f>
        <v>N/A</v>
      </c>
      <c r="BN2942" s="7">
        <f>IFERROR((_xlfn.DAYS(Tabla1[[#This Row],[FECHA INGRESO]],Tabla1[[#This Row],[FECHA RETIRO]]))/30,"")</f>
        <v>-0.23333333333333334</v>
      </c>
    </row>
    <row r="2943" spans="1:66" x14ac:dyDescent="0.35">
      <c r="A2943" s="34">
        <v>1001300000</v>
      </c>
      <c r="B2943" s="22" t="s">
        <v>16105</v>
      </c>
      <c r="C2943" s="23">
        <v>44586</v>
      </c>
      <c r="D2943" s="23" t="s">
        <v>266</v>
      </c>
      <c r="E2943" s="23" t="s">
        <v>111</v>
      </c>
      <c r="F2943" s="23" t="s">
        <v>70</v>
      </c>
      <c r="G2943" s="24"/>
      <c r="H2943" s="24">
        <v>24111342383</v>
      </c>
      <c r="I2943" s="24" t="s">
        <v>95</v>
      </c>
      <c r="J2943" s="24">
        <f>DATEDIF(Tabla1[[#This Row],[FECHA DE NACIMIENTO]],Tabla1[[#This Row],[FECHA ACTUAL]],"Y")</f>
        <v>20</v>
      </c>
      <c r="K2943" s="24" t="s">
        <v>73</v>
      </c>
      <c r="L2943" s="24" t="s">
        <v>112</v>
      </c>
      <c r="M2943" s="24">
        <v>0</v>
      </c>
      <c r="N2943" s="24">
        <v>0</v>
      </c>
      <c r="O2943" s="24">
        <v>2</v>
      </c>
      <c r="P2943" s="24" t="s">
        <v>101</v>
      </c>
      <c r="Q2943" s="23">
        <v>37590</v>
      </c>
      <c r="R2943" s="24" t="s">
        <v>76</v>
      </c>
      <c r="S2943" s="25">
        <v>45119</v>
      </c>
      <c r="T2943" s="24"/>
      <c r="U2943" s="24">
        <v>3133981131</v>
      </c>
      <c r="V2943" s="33" t="s">
        <v>16106</v>
      </c>
      <c r="W2943" s="24" t="s">
        <v>16107</v>
      </c>
      <c r="X2943" s="24" t="s">
        <v>16108</v>
      </c>
      <c r="Y2943" s="24" t="s">
        <v>16109</v>
      </c>
      <c r="Z2943" s="24" t="s">
        <v>117</v>
      </c>
      <c r="AA2943" s="24">
        <v>3123113215</v>
      </c>
      <c r="AB2943" s="24">
        <v>0</v>
      </c>
      <c r="AC2943" s="24">
        <v>0</v>
      </c>
      <c r="AD2943" s="24" t="e">
        <v>#REF!</v>
      </c>
      <c r="AE2943" s="26" t="s">
        <v>151</v>
      </c>
      <c r="AF2943" s="26"/>
      <c r="AG2943" s="26" t="s">
        <v>9231</v>
      </c>
      <c r="AH2943" s="27" t="s">
        <v>3042</v>
      </c>
      <c r="AI2943" s="27" t="s">
        <v>9232</v>
      </c>
      <c r="AJ2943" s="27" t="s">
        <v>9233</v>
      </c>
      <c r="AK2943" s="24" t="s">
        <v>121</v>
      </c>
      <c r="AL2943" s="24" t="s">
        <v>7086</v>
      </c>
      <c r="AM2943" s="23">
        <v>44586</v>
      </c>
      <c r="AN2943" s="28">
        <v>1000000</v>
      </c>
      <c r="AO2943" s="28">
        <v>117172</v>
      </c>
      <c r="AP2943" s="24">
        <v>0</v>
      </c>
      <c r="AQ2943" s="24">
        <v>0</v>
      </c>
      <c r="AR2943" s="24">
        <v>0</v>
      </c>
      <c r="AS2943" s="24">
        <v>0</v>
      </c>
      <c r="AT2943" s="24">
        <v>0</v>
      </c>
      <c r="AU2943" s="24">
        <v>0</v>
      </c>
      <c r="AV2943" s="24">
        <v>0</v>
      </c>
      <c r="AW2943" s="24">
        <v>0</v>
      </c>
      <c r="AX2943" s="24">
        <v>0</v>
      </c>
      <c r="AY2943" s="24">
        <v>0</v>
      </c>
      <c r="AZ2943" s="24">
        <v>0</v>
      </c>
      <c r="BA2943" s="24">
        <v>0</v>
      </c>
      <c r="BB2943" s="24">
        <v>0</v>
      </c>
      <c r="BC2943" s="24">
        <v>0</v>
      </c>
      <c r="BD2943" s="24">
        <v>0</v>
      </c>
      <c r="BE2943" s="24">
        <v>0</v>
      </c>
      <c r="BF2943" s="23"/>
      <c r="BG2943" s="23"/>
      <c r="BH2943" s="23">
        <v>44623</v>
      </c>
      <c r="BI2943" s="26" t="s">
        <v>466</v>
      </c>
      <c r="BJ2943" s="26" t="s">
        <v>382</v>
      </c>
      <c r="BK2943" s="29">
        <v>0</v>
      </c>
      <c r="BL2943" s="24" t="s">
        <v>129</v>
      </c>
      <c r="BM2943" s="22" t="str">
        <f ca="1">+IF(Tabla1[[#This Row],[FECHA INGRESO]]&gt;=44986,IF((TODAY()-Tabla1[[#This Row],[FECHA INGRESO]])&gt;=50,"ALERTA","TODAVÍA FALTA"),"N/A")</f>
        <v>N/A</v>
      </c>
      <c r="BN2943" s="7">
        <f>IFERROR((_xlfn.DAYS(Tabla1[[#This Row],[FECHA INGRESO]],Tabla1[[#This Row],[FECHA RETIRO]]))/30,"")</f>
        <v>-1.2333333333333334</v>
      </c>
    </row>
    <row r="2944" spans="1:66" x14ac:dyDescent="0.35">
      <c r="A2944" s="21">
        <v>1010244445</v>
      </c>
      <c r="B2944" s="22" t="s">
        <v>16110</v>
      </c>
      <c r="C2944" s="23">
        <v>44586</v>
      </c>
      <c r="D2944" s="23" t="s">
        <v>157</v>
      </c>
      <c r="E2944" s="23" t="s">
        <v>69</v>
      </c>
      <c r="F2944" s="23" t="s">
        <v>70</v>
      </c>
      <c r="G2944" s="24"/>
      <c r="H2944" s="24">
        <v>24111340851</v>
      </c>
      <c r="I2944" s="24" t="s">
        <v>95</v>
      </c>
      <c r="J2944" s="24">
        <f>DATEDIF(Tabla1[[#This Row],[FECHA DE NACIMIENTO]],Tabla1[[#This Row],[FECHA ACTUAL]],"Y")</f>
        <v>24</v>
      </c>
      <c r="K2944" s="24" t="s">
        <v>500</v>
      </c>
      <c r="L2944" s="24" t="s">
        <v>112</v>
      </c>
      <c r="M2944" s="24">
        <v>0</v>
      </c>
      <c r="N2944" s="24">
        <v>0</v>
      </c>
      <c r="O2944" s="24">
        <v>2</v>
      </c>
      <c r="P2944" s="24" t="s">
        <v>101</v>
      </c>
      <c r="Q2944" s="23">
        <v>36203</v>
      </c>
      <c r="R2944" s="24" t="s">
        <v>76</v>
      </c>
      <c r="S2944" s="25">
        <v>45119</v>
      </c>
      <c r="T2944" s="24">
        <v>3623651</v>
      </c>
      <c r="U2944" s="24">
        <v>3196903934</v>
      </c>
      <c r="V2944" s="33" t="s">
        <v>16111</v>
      </c>
      <c r="W2944" s="24" t="s">
        <v>16112</v>
      </c>
      <c r="X2944" s="24" t="s">
        <v>16113</v>
      </c>
      <c r="Y2944" s="24"/>
      <c r="Z2944" s="24" t="s">
        <v>117</v>
      </c>
      <c r="AA2944" s="24">
        <v>3167129231</v>
      </c>
      <c r="AB2944" s="24">
        <v>0</v>
      </c>
      <c r="AC2944" s="24">
        <v>0</v>
      </c>
      <c r="AD2944" s="24" t="e">
        <v>#REF!</v>
      </c>
      <c r="AE2944" s="26" t="s">
        <v>84</v>
      </c>
      <c r="AF2944" s="26" t="s">
        <v>4149</v>
      </c>
      <c r="AG2944" s="26" t="s">
        <v>75</v>
      </c>
      <c r="AH2944" s="27" t="s">
        <v>311</v>
      </c>
      <c r="AI2944" s="27" t="s">
        <v>1432</v>
      </c>
      <c r="AJ2944" s="27" t="s">
        <v>1432</v>
      </c>
      <c r="AK2944" s="24" t="s">
        <v>89</v>
      </c>
      <c r="AL2944" s="24" t="s">
        <v>7086</v>
      </c>
      <c r="AM2944" s="23">
        <v>44586</v>
      </c>
      <c r="AN2944" s="28">
        <v>1048959</v>
      </c>
      <c r="AO2944" s="28">
        <v>117172</v>
      </c>
      <c r="AP2944" s="24" t="s">
        <v>16114</v>
      </c>
      <c r="AQ2944" s="24">
        <v>0</v>
      </c>
      <c r="AR2944" s="24">
        <v>0</v>
      </c>
      <c r="AS2944" s="24">
        <v>0</v>
      </c>
      <c r="AT2944" s="24">
        <v>0</v>
      </c>
      <c r="AU2944" s="24">
        <v>0</v>
      </c>
      <c r="AV2944" s="24">
        <v>0</v>
      </c>
      <c r="AW2944" s="24">
        <v>0</v>
      </c>
      <c r="AX2944" s="24">
        <v>0</v>
      </c>
      <c r="AY2944" s="24" t="s">
        <v>16115</v>
      </c>
      <c r="AZ2944" s="24">
        <v>0</v>
      </c>
      <c r="BA2944" s="24">
        <v>0</v>
      </c>
      <c r="BB2944" s="24">
        <v>0</v>
      </c>
      <c r="BC2944" s="24">
        <v>0</v>
      </c>
      <c r="BD2944" s="24">
        <v>0</v>
      </c>
      <c r="BE2944" s="24">
        <v>0</v>
      </c>
      <c r="BF2944" s="23"/>
      <c r="BG2944" s="23"/>
      <c r="BH2944" s="23">
        <v>44932</v>
      </c>
      <c r="BI2944" s="26" t="s">
        <v>466</v>
      </c>
      <c r="BJ2944" s="26" t="s">
        <v>3469</v>
      </c>
      <c r="BK2944" s="29">
        <v>0</v>
      </c>
      <c r="BL2944" s="24" t="s">
        <v>129</v>
      </c>
      <c r="BM2944" s="22" t="str">
        <f ca="1">+IF(Tabla1[[#This Row],[FECHA INGRESO]]&gt;=44986,IF((TODAY()-Tabla1[[#This Row],[FECHA INGRESO]])&gt;=50,"ALERTA","TODAVÍA FALTA"),"N/A")</f>
        <v>N/A</v>
      </c>
      <c r="BN2944" s="7">
        <f>IFERROR((_xlfn.DAYS(Tabla1[[#This Row],[FECHA INGRESO]],Tabla1[[#This Row],[FECHA RETIRO]]))/30,"")</f>
        <v>-11.533333333333333</v>
      </c>
    </row>
    <row r="2945" spans="1:66" x14ac:dyDescent="0.35">
      <c r="A2945" s="21">
        <v>1000579616</v>
      </c>
      <c r="B2945" s="22" t="s">
        <v>16116</v>
      </c>
      <c r="C2945" s="23">
        <v>44586</v>
      </c>
      <c r="D2945" s="23" t="s">
        <v>93</v>
      </c>
      <c r="E2945" s="23" t="s">
        <v>111</v>
      </c>
      <c r="F2945" s="23" t="s">
        <v>70</v>
      </c>
      <c r="G2945" s="24"/>
      <c r="H2945" s="24">
        <v>24111362008</v>
      </c>
      <c r="I2945" s="24" t="s">
        <v>95</v>
      </c>
      <c r="J2945" s="24">
        <f>DATEDIF(Tabla1[[#This Row],[FECHA DE NACIMIENTO]],Tabla1[[#This Row],[FECHA ACTUAL]],"Y")</f>
        <v>21</v>
      </c>
      <c r="K2945" s="24" t="s">
        <v>73</v>
      </c>
      <c r="L2945" s="24" t="s">
        <v>112</v>
      </c>
      <c r="M2945" s="24">
        <v>0</v>
      </c>
      <c r="N2945" s="24">
        <v>0</v>
      </c>
      <c r="O2945" s="24">
        <v>2</v>
      </c>
      <c r="P2945" s="24" t="s">
        <v>101</v>
      </c>
      <c r="Q2945" s="23">
        <v>37362</v>
      </c>
      <c r="R2945" s="24" t="s">
        <v>76</v>
      </c>
      <c r="S2945" s="25">
        <v>45119</v>
      </c>
      <c r="T2945" s="24"/>
      <c r="U2945" s="24">
        <v>3118512781</v>
      </c>
      <c r="V2945" s="33" t="s">
        <v>16117</v>
      </c>
      <c r="W2945" s="24" t="s">
        <v>16118</v>
      </c>
      <c r="X2945" s="24" t="s">
        <v>12249</v>
      </c>
      <c r="Y2945" s="24" t="s">
        <v>16119</v>
      </c>
      <c r="Z2945" s="24" t="s">
        <v>3224</v>
      </c>
      <c r="AA2945" s="24">
        <v>3028279937</v>
      </c>
      <c r="AB2945" s="24">
        <v>0</v>
      </c>
      <c r="AC2945" s="24">
        <v>0</v>
      </c>
      <c r="AD2945" s="24" t="e">
        <v>#REF!</v>
      </c>
      <c r="AE2945" s="26" t="s">
        <v>183</v>
      </c>
      <c r="AF2945" s="26" t="s">
        <v>103</v>
      </c>
      <c r="AG2945" s="26" t="s">
        <v>75</v>
      </c>
      <c r="AH2945" s="27" t="s">
        <v>311</v>
      </c>
      <c r="AI2945" s="27" t="s">
        <v>1432</v>
      </c>
      <c r="AJ2945" s="27" t="s">
        <v>1432</v>
      </c>
      <c r="AK2945" s="24" t="s">
        <v>89</v>
      </c>
      <c r="AL2945" s="24" t="s">
        <v>7086</v>
      </c>
      <c r="AM2945" s="23">
        <v>44586</v>
      </c>
      <c r="AN2945" s="28">
        <v>1216792</v>
      </c>
      <c r="AO2945" s="28">
        <v>140606</v>
      </c>
      <c r="AP2945" s="24" t="s">
        <v>16120</v>
      </c>
      <c r="AQ2945" s="24">
        <v>0</v>
      </c>
      <c r="AR2945" s="24">
        <v>0</v>
      </c>
      <c r="AS2945" s="24">
        <v>0</v>
      </c>
      <c r="AT2945" s="24">
        <v>0</v>
      </c>
      <c r="AU2945" s="24">
        <v>0</v>
      </c>
      <c r="AV2945" s="24">
        <v>0</v>
      </c>
      <c r="AW2945" s="24">
        <v>0</v>
      </c>
      <c r="AX2945" s="24">
        <v>0</v>
      </c>
      <c r="AY2945" s="24">
        <v>0</v>
      </c>
      <c r="AZ2945" s="24">
        <v>0</v>
      </c>
      <c r="BA2945" s="24">
        <v>0</v>
      </c>
      <c r="BB2945" s="24">
        <v>0</v>
      </c>
      <c r="BC2945" s="24">
        <v>0</v>
      </c>
      <c r="BD2945" s="24">
        <v>0</v>
      </c>
      <c r="BE2945" s="24">
        <v>0</v>
      </c>
      <c r="BF2945" s="23"/>
      <c r="BG2945" s="23"/>
      <c r="BH2945" s="23" t="s">
        <v>75</v>
      </c>
      <c r="BI2945" s="26">
        <v>0</v>
      </c>
      <c r="BJ2945" s="26">
        <v>0</v>
      </c>
      <c r="BK2945" s="29">
        <v>0</v>
      </c>
      <c r="BL2945" s="24" t="s">
        <v>91</v>
      </c>
      <c r="BM2945" s="22" t="str">
        <f ca="1">+IF(Tabla1[[#This Row],[FECHA INGRESO]]&gt;=44986,IF((TODAY()-Tabla1[[#This Row],[FECHA INGRESO]])&gt;=50,"ALERTA","TODAVÍA FALTA"),"N/A")</f>
        <v>N/A</v>
      </c>
      <c r="BN2945" s="7" t="str">
        <f>IFERROR((_xlfn.DAYS(Tabla1[[#This Row],[FECHA INGRESO]],Tabla1[[#This Row],[FECHA RETIRO]]))/30,"")</f>
        <v/>
      </c>
    </row>
    <row r="2946" spans="1:66" x14ac:dyDescent="0.35">
      <c r="A2946" s="34">
        <v>1012438222</v>
      </c>
      <c r="B2946" s="22" t="s">
        <v>16121</v>
      </c>
      <c r="C2946" s="44">
        <v>44586</v>
      </c>
      <c r="D2946" s="23" t="s">
        <v>131</v>
      </c>
      <c r="E2946" s="23" t="s">
        <v>110</v>
      </c>
      <c r="F2946" s="23" t="s">
        <v>70</v>
      </c>
      <c r="G2946" s="36"/>
      <c r="H2946" s="36">
        <v>24110432771</v>
      </c>
      <c r="I2946" s="36" t="s">
        <v>95</v>
      </c>
      <c r="J2946" s="24">
        <f>DATEDIF(Tabla1[[#This Row],[FECHA DE NACIMIENTO]],Tabla1[[#This Row],[FECHA ACTUAL]],"Y")</f>
        <v>27</v>
      </c>
      <c r="K2946" s="36" t="s">
        <v>96</v>
      </c>
      <c r="L2946" s="24" t="s">
        <v>112</v>
      </c>
      <c r="M2946" s="36">
        <v>2</v>
      </c>
      <c r="N2946" s="36">
        <v>2</v>
      </c>
      <c r="O2946" s="36">
        <v>1</v>
      </c>
      <c r="P2946" s="36" t="s">
        <v>101</v>
      </c>
      <c r="Q2946" s="44">
        <v>35002</v>
      </c>
      <c r="R2946" s="24" t="s">
        <v>76</v>
      </c>
      <c r="S2946" s="25">
        <v>45119</v>
      </c>
      <c r="T2946" s="36">
        <v>4503855</v>
      </c>
      <c r="U2946" s="36">
        <v>3203663305</v>
      </c>
      <c r="V2946" s="33" t="s">
        <v>16122</v>
      </c>
      <c r="W2946" s="24" t="s">
        <v>16123</v>
      </c>
      <c r="X2946" s="36" t="s">
        <v>16124</v>
      </c>
      <c r="Y2946" s="36" t="s">
        <v>16125</v>
      </c>
      <c r="Z2946" s="24"/>
      <c r="AA2946" s="24">
        <v>3228284648</v>
      </c>
      <c r="AB2946" s="24">
        <v>0</v>
      </c>
      <c r="AC2946" s="24">
        <v>0</v>
      </c>
      <c r="AD2946" s="24" t="e">
        <v>#REF!</v>
      </c>
      <c r="AE2946" s="26" t="s">
        <v>151</v>
      </c>
      <c r="AF2946" s="26"/>
      <c r="AG2946" s="26">
        <v>0</v>
      </c>
      <c r="AH2946" s="27" t="s">
        <v>184</v>
      </c>
      <c r="AI2946" s="27" t="s">
        <v>120</v>
      </c>
      <c r="AJ2946" s="27" t="s">
        <v>120</v>
      </c>
      <c r="AK2946" s="24" t="s">
        <v>121</v>
      </c>
      <c r="AL2946" s="24" t="s">
        <v>7086</v>
      </c>
      <c r="AM2946" s="23">
        <v>44586</v>
      </c>
      <c r="AN2946" s="28">
        <v>1000000</v>
      </c>
      <c r="AO2946" s="28">
        <v>117172</v>
      </c>
      <c r="AP2946" s="24">
        <v>0</v>
      </c>
      <c r="AQ2946" s="24">
        <v>0</v>
      </c>
      <c r="AR2946" s="24">
        <v>0</v>
      </c>
      <c r="AS2946" s="24">
        <v>0</v>
      </c>
      <c r="AT2946" s="24">
        <v>0</v>
      </c>
      <c r="AU2946" s="24">
        <v>0</v>
      </c>
      <c r="AV2946" s="24">
        <v>0</v>
      </c>
      <c r="AW2946" s="24">
        <v>0</v>
      </c>
      <c r="AX2946" s="24">
        <v>0</v>
      </c>
      <c r="AY2946" s="24">
        <v>0</v>
      </c>
      <c r="AZ2946" s="24">
        <v>0</v>
      </c>
      <c r="BA2946" s="24">
        <v>0</v>
      </c>
      <c r="BB2946" s="24">
        <v>0</v>
      </c>
      <c r="BC2946" s="24">
        <v>0</v>
      </c>
      <c r="BD2946" s="24">
        <v>0</v>
      </c>
      <c r="BE2946" s="24">
        <v>0</v>
      </c>
      <c r="BF2946" s="23"/>
      <c r="BG2946" s="23"/>
      <c r="BH2946" s="23">
        <v>44620</v>
      </c>
      <c r="BI2946" s="26" t="s">
        <v>10014</v>
      </c>
      <c r="BJ2946" s="26" t="s">
        <v>14134</v>
      </c>
      <c r="BK2946" s="29">
        <v>0</v>
      </c>
      <c r="BL2946" s="24" t="s">
        <v>129</v>
      </c>
      <c r="BM2946" s="22" t="str">
        <f ca="1">+IF(Tabla1[[#This Row],[FECHA INGRESO]]&gt;=44986,IF((TODAY()-Tabla1[[#This Row],[FECHA INGRESO]])&gt;=50,"ALERTA","TODAVÍA FALTA"),"N/A")</f>
        <v>N/A</v>
      </c>
      <c r="BN2946" s="7">
        <f>IFERROR((_xlfn.DAYS(Tabla1[[#This Row],[FECHA INGRESO]],Tabla1[[#This Row],[FECHA RETIRO]]))/30,"")</f>
        <v>-1.1333333333333333</v>
      </c>
    </row>
    <row r="2947" spans="1:66" x14ac:dyDescent="0.35">
      <c r="A2947" s="21">
        <v>1030587832</v>
      </c>
      <c r="B2947" s="22" t="s">
        <v>16126</v>
      </c>
      <c r="C2947" s="44">
        <v>44586</v>
      </c>
      <c r="D2947" s="23" t="s">
        <v>266</v>
      </c>
      <c r="E2947" s="23" t="s">
        <v>110</v>
      </c>
      <c r="F2947" s="23" t="s">
        <v>70</v>
      </c>
      <c r="G2947" s="24"/>
      <c r="H2947" s="24">
        <v>24111358023</v>
      </c>
      <c r="I2947" s="24" t="s">
        <v>95</v>
      </c>
      <c r="J2947" s="24">
        <f>DATEDIF(Tabla1[[#This Row],[FECHA DE NACIMIENTO]],Tabla1[[#This Row],[FECHA ACTUAL]],"Y")</f>
        <v>32</v>
      </c>
      <c r="K2947" s="24" t="s">
        <v>320</v>
      </c>
      <c r="L2947" s="24" t="s">
        <v>112</v>
      </c>
      <c r="M2947" s="24">
        <v>0</v>
      </c>
      <c r="N2947" s="24">
        <v>2</v>
      </c>
      <c r="O2947" s="24">
        <v>2</v>
      </c>
      <c r="P2947" s="24" t="s">
        <v>101</v>
      </c>
      <c r="Q2947" s="23">
        <v>33284</v>
      </c>
      <c r="R2947" s="24" t="s">
        <v>76</v>
      </c>
      <c r="S2947" s="25">
        <v>45119</v>
      </c>
      <c r="T2947" s="24"/>
      <c r="U2947" s="24">
        <v>3002445818</v>
      </c>
      <c r="V2947" s="33" t="s">
        <v>16127</v>
      </c>
      <c r="W2947" s="24" t="s">
        <v>16128</v>
      </c>
      <c r="X2947" s="24" t="s">
        <v>16129</v>
      </c>
      <c r="Y2947" s="24" t="s">
        <v>16130</v>
      </c>
      <c r="Z2947" s="24" t="s">
        <v>117</v>
      </c>
      <c r="AA2947" s="24">
        <v>3102041594</v>
      </c>
      <c r="AB2947" s="24">
        <v>0</v>
      </c>
      <c r="AC2947" s="24">
        <v>0</v>
      </c>
      <c r="AD2947" s="24" t="e">
        <v>#REF!</v>
      </c>
      <c r="AE2947" s="26" t="s">
        <v>194</v>
      </c>
      <c r="AF2947" s="26" t="s">
        <v>16131</v>
      </c>
      <c r="AG2947" s="26" t="s">
        <v>75</v>
      </c>
      <c r="AH2947" s="27" t="s">
        <v>184</v>
      </c>
      <c r="AI2947" s="27" t="s">
        <v>120</v>
      </c>
      <c r="AJ2947" s="27" t="s">
        <v>120</v>
      </c>
      <c r="AK2947" s="24" t="s">
        <v>121</v>
      </c>
      <c r="AL2947" s="24" t="s">
        <v>7086</v>
      </c>
      <c r="AM2947" s="23">
        <v>44586</v>
      </c>
      <c r="AN2947" s="28">
        <v>1000000</v>
      </c>
      <c r="AO2947" s="28">
        <v>117172</v>
      </c>
      <c r="AP2947" s="24">
        <v>0</v>
      </c>
      <c r="AQ2947" s="24">
        <v>0</v>
      </c>
      <c r="AR2947" s="24">
        <v>0</v>
      </c>
      <c r="AS2947" s="24">
        <v>0</v>
      </c>
      <c r="AT2947" s="24">
        <v>0</v>
      </c>
      <c r="AU2947" s="24">
        <v>0</v>
      </c>
      <c r="AV2947" s="24">
        <v>0</v>
      </c>
      <c r="AW2947" s="24">
        <v>0</v>
      </c>
      <c r="AX2947" s="24">
        <v>0</v>
      </c>
      <c r="AY2947" s="24">
        <v>0</v>
      </c>
      <c r="AZ2947" s="24">
        <v>0</v>
      </c>
      <c r="BA2947" s="24">
        <v>0</v>
      </c>
      <c r="BB2947" s="24">
        <v>0</v>
      </c>
      <c r="BC2947" s="24">
        <v>0</v>
      </c>
      <c r="BD2947" s="24">
        <v>0</v>
      </c>
      <c r="BE2947" s="24">
        <v>0</v>
      </c>
      <c r="BF2947" s="23"/>
      <c r="BG2947" s="23"/>
      <c r="BH2947" s="23">
        <v>44929</v>
      </c>
      <c r="BI2947" s="26" t="s">
        <v>466</v>
      </c>
      <c r="BJ2947" s="26" t="s">
        <v>16132</v>
      </c>
      <c r="BK2947" s="29">
        <v>0</v>
      </c>
      <c r="BL2947" s="24" t="s">
        <v>129</v>
      </c>
      <c r="BM2947" s="22" t="str">
        <f ca="1">+IF(Tabla1[[#This Row],[FECHA INGRESO]]&gt;=44986,IF((TODAY()-Tabla1[[#This Row],[FECHA INGRESO]])&gt;=50,"ALERTA","TODAVÍA FALTA"),"N/A")</f>
        <v>N/A</v>
      </c>
      <c r="BN2947" s="7">
        <f>IFERROR((_xlfn.DAYS(Tabla1[[#This Row],[FECHA INGRESO]],Tabla1[[#This Row],[FECHA RETIRO]]))/30,"")</f>
        <v>-11.433333333333334</v>
      </c>
    </row>
    <row r="2948" spans="1:66" x14ac:dyDescent="0.35">
      <c r="A2948" s="34">
        <v>80864453</v>
      </c>
      <c r="B2948" s="22" t="s">
        <v>16133</v>
      </c>
      <c r="C2948" s="23">
        <v>44587</v>
      </c>
      <c r="D2948" s="23" t="s">
        <v>582</v>
      </c>
      <c r="E2948" s="23" t="s">
        <v>110</v>
      </c>
      <c r="F2948" s="23" t="s">
        <v>70</v>
      </c>
      <c r="G2948" s="24"/>
      <c r="H2948" s="24">
        <v>24111385094</v>
      </c>
      <c r="I2948" s="24" t="s">
        <v>72</v>
      </c>
      <c r="J2948" s="24">
        <f>DATEDIF(Tabla1[[#This Row],[FECHA DE NACIMIENTO]],Tabla1[[#This Row],[FECHA ACTUAL]],"Y")</f>
        <v>38</v>
      </c>
      <c r="K2948" s="24" t="s">
        <v>73</v>
      </c>
      <c r="L2948" s="24" t="s">
        <v>112</v>
      </c>
      <c r="M2948" s="24">
        <v>1</v>
      </c>
      <c r="N2948" s="24">
        <v>1</v>
      </c>
      <c r="O2948" s="24">
        <v>3</v>
      </c>
      <c r="P2948" s="24" t="s">
        <v>101</v>
      </c>
      <c r="Q2948" s="23">
        <v>31215</v>
      </c>
      <c r="R2948" s="24" t="s">
        <v>76</v>
      </c>
      <c r="S2948" s="25">
        <v>45119</v>
      </c>
      <c r="T2948" s="24"/>
      <c r="U2948" s="24" t="s">
        <v>16134</v>
      </c>
      <c r="V2948" s="33" t="s">
        <v>16135</v>
      </c>
      <c r="W2948" s="24" t="s">
        <v>16136</v>
      </c>
      <c r="X2948" s="24" t="s">
        <v>8842</v>
      </c>
      <c r="Y2948" s="24" t="s">
        <v>16137</v>
      </c>
      <c r="Z2948" s="24" t="s">
        <v>117</v>
      </c>
      <c r="AA2948" s="24">
        <v>3203228541</v>
      </c>
      <c r="AB2948" s="24"/>
      <c r="AC2948" s="24"/>
      <c r="AD2948" s="24" t="e">
        <v>#REF!</v>
      </c>
      <c r="AE2948" s="26" t="s">
        <v>183</v>
      </c>
      <c r="AF2948" s="26"/>
      <c r="AG2948" s="26"/>
      <c r="AH2948" s="27" t="s">
        <v>10575</v>
      </c>
      <c r="AI2948" s="27" t="s">
        <v>10123</v>
      </c>
      <c r="AJ2948" s="27" t="s">
        <v>10123</v>
      </c>
      <c r="AK2948" s="24" t="s">
        <v>121</v>
      </c>
      <c r="AL2948" s="24" t="s">
        <v>7086</v>
      </c>
      <c r="AM2948" s="23">
        <v>44587</v>
      </c>
      <c r="AN2948" s="28">
        <v>1000000</v>
      </c>
      <c r="AO2948" s="28">
        <v>117172</v>
      </c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  <c r="BD2948" s="24">
        <v>0</v>
      </c>
      <c r="BE2948" s="24">
        <v>0</v>
      </c>
      <c r="BF2948" s="23"/>
      <c r="BG2948" s="23"/>
      <c r="BH2948" s="23">
        <v>44589</v>
      </c>
      <c r="BI2948" s="26" t="s">
        <v>466</v>
      </c>
      <c r="BJ2948" s="26" t="s">
        <v>941</v>
      </c>
      <c r="BK2948" s="29">
        <v>0</v>
      </c>
      <c r="BL2948" s="24" t="s">
        <v>129</v>
      </c>
      <c r="BM2948" s="22" t="str">
        <f ca="1">+IF(Tabla1[[#This Row],[FECHA INGRESO]]&gt;=44986,IF((TODAY()-Tabla1[[#This Row],[FECHA INGRESO]])&gt;=50,"ALERTA","TODAVÍA FALTA"),"N/A")</f>
        <v>N/A</v>
      </c>
      <c r="BN2948" s="7">
        <f>IFERROR((_xlfn.DAYS(Tabla1[[#This Row],[FECHA INGRESO]],Tabla1[[#This Row],[FECHA RETIRO]]))/30,"")</f>
        <v>-6.6666666666666666E-2</v>
      </c>
    </row>
    <row r="2949" spans="1:66" x14ac:dyDescent="0.35">
      <c r="A2949" s="34">
        <v>1022404975</v>
      </c>
      <c r="B2949" s="22" t="s">
        <v>16138</v>
      </c>
      <c r="C2949" s="23">
        <v>44587</v>
      </c>
      <c r="D2949" s="23" t="s">
        <v>188</v>
      </c>
      <c r="E2949" s="23" t="s">
        <v>111</v>
      </c>
      <c r="F2949" s="23" t="s">
        <v>70</v>
      </c>
      <c r="G2949" s="24"/>
      <c r="H2949" s="24">
        <v>24111378988</v>
      </c>
      <c r="I2949" s="24" t="s">
        <v>95</v>
      </c>
      <c r="J2949" s="24">
        <f>DATEDIF(Tabla1[[#This Row],[FECHA DE NACIMIENTO]],Tabla1[[#This Row],[FECHA ACTUAL]],"Y")</f>
        <v>28</v>
      </c>
      <c r="K2949" s="24" t="s">
        <v>73</v>
      </c>
      <c r="L2949" s="24" t="s">
        <v>234</v>
      </c>
      <c r="M2949" s="24">
        <v>2</v>
      </c>
      <c r="N2949" s="24">
        <v>2</v>
      </c>
      <c r="O2949" s="24">
        <v>2</v>
      </c>
      <c r="P2949" s="24" t="s">
        <v>101</v>
      </c>
      <c r="Q2949" s="23">
        <v>34876</v>
      </c>
      <c r="R2949" s="24" t="s">
        <v>76</v>
      </c>
      <c r="S2949" s="25">
        <v>45119</v>
      </c>
      <c r="T2949" s="24"/>
      <c r="U2949" s="24">
        <v>3023226163</v>
      </c>
      <c r="V2949" s="33" t="s">
        <v>16139</v>
      </c>
      <c r="W2949" s="24" t="s">
        <v>16140</v>
      </c>
      <c r="X2949" s="24" t="s">
        <v>16141</v>
      </c>
      <c r="Y2949" s="24" t="s">
        <v>16142</v>
      </c>
      <c r="Z2949" s="24" t="s">
        <v>82</v>
      </c>
      <c r="AA2949" s="24">
        <v>3125778447</v>
      </c>
      <c r="AB2949" s="24">
        <v>0</v>
      </c>
      <c r="AC2949" s="24">
        <v>0</v>
      </c>
      <c r="AD2949" s="24" t="e">
        <v>#REF!</v>
      </c>
      <c r="AE2949" s="26" t="s">
        <v>194</v>
      </c>
      <c r="AF2949" s="26"/>
      <c r="AG2949" s="26" t="s">
        <v>9231</v>
      </c>
      <c r="AH2949" s="27" t="s">
        <v>3042</v>
      </c>
      <c r="AI2949" s="27" t="s">
        <v>9232</v>
      </c>
      <c r="AJ2949" s="27" t="s">
        <v>9233</v>
      </c>
      <c r="AK2949" s="24" t="s">
        <v>121</v>
      </c>
      <c r="AL2949" s="24" t="s">
        <v>7086</v>
      </c>
      <c r="AM2949" s="23">
        <v>44587</v>
      </c>
      <c r="AN2949" s="28">
        <v>1000000</v>
      </c>
      <c r="AO2949" s="28">
        <v>117172</v>
      </c>
      <c r="AP2949" s="24">
        <v>0</v>
      </c>
      <c r="AQ2949" s="24">
        <v>0</v>
      </c>
      <c r="AR2949" s="24">
        <v>0</v>
      </c>
      <c r="AS2949" s="24">
        <v>0</v>
      </c>
      <c r="AT2949" s="24">
        <v>0</v>
      </c>
      <c r="AU2949" s="24">
        <v>0</v>
      </c>
      <c r="AV2949" s="24">
        <v>0</v>
      </c>
      <c r="AW2949" s="24">
        <v>0</v>
      </c>
      <c r="AX2949" s="24">
        <v>0</v>
      </c>
      <c r="AY2949" s="24">
        <v>0</v>
      </c>
      <c r="AZ2949" s="24">
        <v>0</v>
      </c>
      <c r="BA2949" s="24">
        <v>0</v>
      </c>
      <c r="BB2949" s="24">
        <v>0</v>
      </c>
      <c r="BC2949" s="24">
        <v>0</v>
      </c>
      <c r="BD2949" s="24">
        <v>0</v>
      </c>
      <c r="BE2949" s="24">
        <v>0</v>
      </c>
      <c r="BF2949" s="23"/>
      <c r="BG2949" s="23"/>
      <c r="BH2949" s="23">
        <v>44625</v>
      </c>
      <c r="BI2949" s="26" t="s">
        <v>10014</v>
      </c>
      <c r="BJ2949" s="26" t="s">
        <v>14134</v>
      </c>
      <c r="BK2949" s="29">
        <v>0</v>
      </c>
      <c r="BL2949" s="24" t="s">
        <v>129</v>
      </c>
      <c r="BM2949" s="22" t="str">
        <f ca="1">+IF(Tabla1[[#This Row],[FECHA INGRESO]]&gt;=44986,IF((TODAY()-Tabla1[[#This Row],[FECHA INGRESO]])&gt;=50,"ALERTA","TODAVÍA FALTA"),"N/A")</f>
        <v>N/A</v>
      </c>
      <c r="BN2949" s="7">
        <f>IFERROR((_xlfn.DAYS(Tabla1[[#This Row],[FECHA INGRESO]],Tabla1[[#This Row],[FECHA RETIRO]]))/30,"")</f>
        <v>-1.2666666666666666</v>
      </c>
    </row>
    <row r="2950" spans="1:66" x14ac:dyDescent="0.35">
      <c r="A2950" s="34">
        <v>1010200421</v>
      </c>
      <c r="B2950" s="22" t="s">
        <v>16143</v>
      </c>
      <c r="C2950" s="44">
        <v>44589</v>
      </c>
      <c r="D2950" s="23" t="s">
        <v>582</v>
      </c>
      <c r="E2950" s="24" t="s">
        <v>94</v>
      </c>
      <c r="F2950" s="23" t="s">
        <v>94</v>
      </c>
      <c r="G2950" s="36"/>
      <c r="H2950" s="36">
        <v>24111464238</v>
      </c>
      <c r="I2950" s="36" t="s">
        <v>72</v>
      </c>
      <c r="J2950" s="24">
        <f>DATEDIF(Tabla1[[#This Row],[FECHA DE NACIMIENTO]],Tabla1[[#This Row],[FECHA ACTUAL]],"Y")</f>
        <v>31</v>
      </c>
      <c r="K2950" s="36" t="s">
        <v>73</v>
      </c>
      <c r="L2950" s="36" t="s">
        <v>234</v>
      </c>
      <c r="M2950" s="36">
        <v>0</v>
      </c>
      <c r="N2950" s="36">
        <v>0</v>
      </c>
      <c r="O2950" s="36">
        <v>2</v>
      </c>
      <c r="P2950" s="36" t="s">
        <v>101</v>
      </c>
      <c r="Q2950" s="44">
        <v>33567</v>
      </c>
      <c r="R2950" s="24" t="s">
        <v>76</v>
      </c>
      <c r="S2950" s="25">
        <v>45119</v>
      </c>
      <c r="T2950" s="36"/>
      <c r="U2950" s="36">
        <v>3165180049</v>
      </c>
      <c r="V2950" s="62" t="s">
        <v>16144</v>
      </c>
      <c r="W2950" s="24" t="s">
        <v>16145</v>
      </c>
      <c r="X2950" s="36" t="s">
        <v>1886</v>
      </c>
      <c r="Y2950" s="36"/>
      <c r="Z2950" s="36"/>
      <c r="AA2950" s="36"/>
      <c r="AB2950" s="36"/>
      <c r="AC2950" s="36"/>
      <c r="AD2950" s="36" t="e">
        <v>#REF!</v>
      </c>
      <c r="AE2950" s="26" t="s">
        <v>194</v>
      </c>
      <c r="AF2950" s="26"/>
      <c r="AG2950" s="26"/>
      <c r="AH2950" s="27" t="s">
        <v>184</v>
      </c>
      <c r="AI2950" s="27" t="s">
        <v>120</v>
      </c>
      <c r="AJ2950" s="27" t="s">
        <v>120</v>
      </c>
      <c r="AK2950" s="24" t="s">
        <v>121</v>
      </c>
      <c r="AL2950" s="24" t="s">
        <v>7086</v>
      </c>
      <c r="AM2950" s="23">
        <v>44589</v>
      </c>
      <c r="AN2950" s="28">
        <v>1000000</v>
      </c>
      <c r="AO2950" s="28">
        <v>117172</v>
      </c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  <c r="BD2950" s="24">
        <v>0</v>
      </c>
      <c r="BE2950" s="24">
        <v>0</v>
      </c>
      <c r="BF2950" s="23"/>
      <c r="BG2950" s="23"/>
      <c r="BH2950" s="23">
        <v>44604</v>
      </c>
      <c r="BI2950" s="26" t="s">
        <v>466</v>
      </c>
      <c r="BJ2950" s="26" t="s">
        <v>941</v>
      </c>
      <c r="BK2950" s="29">
        <v>0</v>
      </c>
      <c r="BL2950" s="24" t="s">
        <v>129</v>
      </c>
      <c r="BM2950" s="22" t="str">
        <f ca="1">+IF(Tabla1[[#This Row],[FECHA INGRESO]]&gt;=44986,IF((TODAY()-Tabla1[[#This Row],[FECHA INGRESO]])&gt;=50,"ALERTA","TODAVÍA FALTA"),"N/A")</f>
        <v>N/A</v>
      </c>
      <c r="BN2950" s="7">
        <f>IFERROR((_xlfn.DAYS(Tabla1[[#This Row],[FECHA INGRESO]],Tabla1[[#This Row],[FECHA RETIRO]]))/30,"")</f>
        <v>-0.5</v>
      </c>
    </row>
    <row r="2951" spans="1:66" x14ac:dyDescent="0.35">
      <c r="A2951" s="21">
        <v>52332169</v>
      </c>
      <c r="B2951" s="22" t="s">
        <v>16146</v>
      </c>
      <c r="C2951" s="68">
        <v>44589</v>
      </c>
      <c r="D2951" s="68" t="s">
        <v>582</v>
      </c>
      <c r="E2951" s="68" t="s">
        <v>111</v>
      </c>
      <c r="F2951" s="68" t="s">
        <v>111</v>
      </c>
      <c r="G2951" s="69"/>
      <c r="H2951" s="69">
        <v>24111460933</v>
      </c>
      <c r="I2951" s="69" t="s">
        <v>95</v>
      </c>
      <c r="J2951" s="24">
        <f>DATEDIF(Tabla1[[#This Row],[FECHA DE NACIMIENTO]],Tabla1[[#This Row],[FECHA ACTUAL]],"Y")</f>
        <v>47</v>
      </c>
      <c r="K2951" s="69" t="s">
        <v>320</v>
      </c>
      <c r="L2951" s="24" t="s">
        <v>112</v>
      </c>
      <c r="M2951" s="69">
        <v>3</v>
      </c>
      <c r="N2951" s="69">
        <v>2</v>
      </c>
      <c r="O2951" s="69">
        <v>3</v>
      </c>
      <c r="P2951" s="69" t="s">
        <v>101</v>
      </c>
      <c r="Q2951" s="68">
        <v>27643</v>
      </c>
      <c r="R2951" s="24" t="s">
        <v>76</v>
      </c>
      <c r="S2951" s="25">
        <v>45119</v>
      </c>
      <c r="T2951" s="69">
        <v>8004835</v>
      </c>
      <c r="U2951" s="69">
        <v>3137635260</v>
      </c>
      <c r="V2951" s="70" t="s">
        <v>16147</v>
      </c>
      <c r="W2951" s="69" t="s">
        <v>16148</v>
      </c>
      <c r="X2951" s="69" t="s">
        <v>16149</v>
      </c>
      <c r="Y2951" s="69" t="s">
        <v>16150</v>
      </c>
      <c r="Z2951" s="69" t="s">
        <v>409</v>
      </c>
      <c r="AA2951" s="69">
        <v>3007241461</v>
      </c>
      <c r="AB2951" s="69">
        <v>0</v>
      </c>
      <c r="AC2951" s="69">
        <v>0</v>
      </c>
      <c r="AD2951" s="69" t="e">
        <v>#REF!</v>
      </c>
      <c r="AE2951" s="26" t="s">
        <v>151</v>
      </c>
      <c r="AF2951" s="71"/>
      <c r="AG2951" s="26" t="s">
        <v>75</v>
      </c>
      <c r="AH2951" s="27" t="s">
        <v>184</v>
      </c>
      <c r="AI2951" s="27" t="s">
        <v>487</v>
      </c>
      <c r="AJ2951" s="27" t="s">
        <v>487</v>
      </c>
      <c r="AK2951" s="24" t="s">
        <v>121</v>
      </c>
      <c r="AL2951" s="24" t="s">
        <v>7086</v>
      </c>
      <c r="AM2951" s="23">
        <v>44589</v>
      </c>
      <c r="AN2951" s="28">
        <v>1000000</v>
      </c>
      <c r="AO2951" s="28">
        <v>117172</v>
      </c>
      <c r="AP2951" s="24">
        <v>0</v>
      </c>
      <c r="AQ2951" s="24">
        <v>0</v>
      </c>
      <c r="AR2951" s="24">
        <v>0</v>
      </c>
      <c r="AS2951" s="24">
        <v>0</v>
      </c>
      <c r="AT2951" s="24">
        <v>0</v>
      </c>
      <c r="AU2951" s="24">
        <v>0</v>
      </c>
      <c r="AV2951" s="24">
        <v>0</v>
      </c>
      <c r="AW2951" s="24">
        <v>0</v>
      </c>
      <c r="AX2951" s="24">
        <v>0</v>
      </c>
      <c r="AY2951" s="24">
        <v>0</v>
      </c>
      <c r="AZ2951" s="24">
        <v>0</v>
      </c>
      <c r="BA2951" s="24">
        <v>0</v>
      </c>
      <c r="BB2951" s="24">
        <v>0</v>
      </c>
      <c r="BC2951" s="24">
        <v>0</v>
      </c>
      <c r="BD2951" s="24">
        <v>0</v>
      </c>
      <c r="BE2951" s="24">
        <v>0</v>
      </c>
      <c r="BF2951" s="23"/>
      <c r="BG2951" s="23"/>
      <c r="BH2951" s="23">
        <v>44725</v>
      </c>
      <c r="BI2951" s="26" t="s">
        <v>466</v>
      </c>
      <c r="BJ2951" s="26" t="s">
        <v>11808</v>
      </c>
      <c r="BK2951" s="29">
        <v>0</v>
      </c>
      <c r="BL2951" s="24" t="s">
        <v>129</v>
      </c>
      <c r="BM2951" s="22" t="str">
        <f ca="1">+IF(Tabla1[[#This Row],[FECHA INGRESO]]&gt;=44986,IF((TODAY()-Tabla1[[#This Row],[FECHA INGRESO]])&gt;=50,"ALERTA","TODAVÍA FALTA"),"N/A")</f>
        <v>N/A</v>
      </c>
      <c r="BN2951" s="7">
        <f>IFERROR((_xlfn.DAYS(Tabla1[[#This Row],[FECHA INGRESO]],Tabla1[[#This Row],[FECHA RETIRO]]))/30,"")</f>
        <v>-4.5333333333333332</v>
      </c>
    </row>
    <row r="2952" spans="1:66" x14ac:dyDescent="0.35">
      <c r="A2952" s="34">
        <v>1073720175</v>
      </c>
      <c r="B2952" s="22" t="s">
        <v>16151</v>
      </c>
      <c r="C2952" s="23">
        <v>44589</v>
      </c>
      <c r="D2952" s="23" t="s">
        <v>93</v>
      </c>
      <c r="E2952" s="23" t="s">
        <v>111</v>
      </c>
      <c r="F2952" s="23" t="s">
        <v>70</v>
      </c>
      <c r="G2952" s="24"/>
      <c r="H2952" s="24">
        <v>24111459135</v>
      </c>
      <c r="I2952" s="24" t="s">
        <v>95</v>
      </c>
      <c r="J2952" s="24">
        <f>DATEDIF(Tabla1[[#This Row],[FECHA DE NACIMIENTO]],Tabla1[[#This Row],[FECHA ACTUAL]],"Y")</f>
        <v>24</v>
      </c>
      <c r="K2952" s="24" t="s">
        <v>73</v>
      </c>
      <c r="L2952" s="24" t="s">
        <v>112</v>
      </c>
      <c r="M2952" s="24">
        <v>0</v>
      </c>
      <c r="N2952" s="24">
        <v>0</v>
      </c>
      <c r="O2952" s="24">
        <v>2</v>
      </c>
      <c r="P2952" s="24" t="s">
        <v>101</v>
      </c>
      <c r="Q2952" s="23">
        <v>36170</v>
      </c>
      <c r="R2952" s="24" t="s">
        <v>736</v>
      </c>
      <c r="S2952" s="25">
        <v>45119</v>
      </c>
      <c r="T2952" s="24"/>
      <c r="U2952" s="24">
        <v>3204971766</v>
      </c>
      <c r="V2952" s="33" t="s">
        <v>16152</v>
      </c>
      <c r="W2952" s="24" t="s">
        <v>16153</v>
      </c>
      <c r="X2952" s="24" t="s">
        <v>16154</v>
      </c>
      <c r="Y2952" s="24" t="s">
        <v>16155</v>
      </c>
      <c r="Z2952" s="24" t="s">
        <v>117</v>
      </c>
      <c r="AA2952" s="24">
        <v>3022418782</v>
      </c>
      <c r="AB2952" s="24">
        <v>0</v>
      </c>
      <c r="AC2952" s="24">
        <v>0</v>
      </c>
      <c r="AD2952" s="24" t="e">
        <v>#REF!</v>
      </c>
      <c r="AE2952" s="26" t="s">
        <v>84</v>
      </c>
      <c r="AF2952" s="26" t="s">
        <v>994</v>
      </c>
      <c r="AG2952" s="26" t="s">
        <v>2532</v>
      </c>
      <c r="AH2952" s="27" t="s">
        <v>3042</v>
      </c>
      <c r="AI2952" s="27" t="s">
        <v>9232</v>
      </c>
      <c r="AJ2952" s="27" t="s">
        <v>9317</v>
      </c>
      <c r="AK2952" s="24" t="s">
        <v>121</v>
      </c>
      <c r="AL2952" s="24" t="s">
        <v>7086</v>
      </c>
      <c r="AM2952" s="23">
        <v>44589</v>
      </c>
      <c r="AN2952" s="28">
        <v>1000000</v>
      </c>
      <c r="AO2952" s="28">
        <v>117172</v>
      </c>
      <c r="AP2952" s="24">
        <v>0</v>
      </c>
      <c r="AQ2952" s="24">
        <v>0</v>
      </c>
      <c r="AR2952" s="24">
        <v>0</v>
      </c>
      <c r="AS2952" s="24">
        <v>0</v>
      </c>
      <c r="AT2952" s="24">
        <v>0</v>
      </c>
      <c r="AU2952" s="24">
        <v>0</v>
      </c>
      <c r="AV2952" s="24">
        <v>0</v>
      </c>
      <c r="AW2952" s="24">
        <v>0</v>
      </c>
      <c r="AX2952" s="24">
        <v>0</v>
      </c>
      <c r="AY2952" s="24">
        <v>0</v>
      </c>
      <c r="AZ2952" s="24">
        <v>0</v>
      </c>
      <c r="BA2952" s="24">
        <v>0</v>
      </c>
      <c r="BB2952" s="24">
        <v>0</v>
      </c>
      <c r="BC2952" s="24">
        <v>0</v>
      </c>
      <c r="BD2952" s="24">
        <v>0</v>
      </c>
      <c r="BE2952" s="24">
        <v>0</v>
      </c>
      <c r="BF2952" s="23"/>
      <c r="BG2952" s="23"/>
      <c r="BH2952" s="23">
        <v>44663</v>
      </c>
      <c r="BI2952" s="26" t="s">
        <v>466</v>
      </c>
      <c r="BJ2952" s="26" t="s">
        <v>16156</v>
      </c>
      <c r="BK2952" s="29">
        <v>0</v>
      </c>
      <c r="BL2952" s="24" t="s">
        <v>129</v>
      </c>
      <c r="BM2952" s="22" t="str">
        <f ca="1">+IF(Tabla1[[#This Row],[FECHA INGRESO]]&gt;=44986,IF((TODAY()-Tabla1[[#This Row],[FECHA INGRESO]])&gt;=50,"ALERTA","TODAVÍA FALTA"),"N/A")</f>
        <v>N/A</v>
      </c>
      <c r="BN2952" s="7">
        <f>IFERROR((_xlfn.DAYS(Tabla1[[#This Row],[FECHA INGRESO]],Tabla1[[#This Row],[FECHA RETIRO]]))/30,"")</f>
        <v>-2.4666666666666668</v>
      </c>
    </row>
    <row r="2953" spans="1:66" x14ac:dyDescent="0.35">
      <c r="A2953" s="21">
        <v>1116787028</v>
      </c>
      <c r="B2953" s="22" t="s">
        <v>16157</v>
      </c>
      <c r="C2953" s="23">
        <v>44589</v>
      </c>
      <c r="D2953" s="23" t="s">
        <v>188</v>
      </c>
      <c r="E2953" s="23" t="s">
        <v>111</v>
      </c>
      <c r="F2953" s="23" t="s">
        <v>70</v>
      </c>
      <c r="G2953" s="24"/>
      <c r="H2953" s="24">
        <v>24111458961</v>
      </c>
      <c r="I2953" s="24" t="s">
        <v>95</v>
      </c>
      <c r="J2953" s="24">
        <f>DATEDIF(Tabla1[[#This Row],[FECHA DE NACIMIENTO]],Tabla1[[#This Row],[FECHA ACTUAL]],"Y")</f>
        <v>33</v>
      </c>
      <c r="K2953" s="24" t="s">
        <v>73</v>
      </c>
      <c r="L2953" s="24" t="s">
        <v>74</v>
      </c>
      <c r="M2953" s="24">
        <v>3</v>
      </c>
      <c r="N2953" s="24">
        <v>3</v>
      </c>
      <c r="O2953" s="24">
        <v>1</v>
      </c>
      <c r="P2953" s="24" t="s">
        <v>101</v>
      </c>
      <c r="Q2953" s="23">
        <v>33000</v>
      </c>
      <c r="R2953" s="24" t="s">
        <v>9435</v>
      </c>
      <c r="S2953" s="25">
        <v>45119</v>
      </c>
      <c r="T2953" s="24">
        <v>6757800</v>
      </c>
      <c r="U2953" s="24">
        <v>3059132544</v>
      </c>
      <c r="V2953" s="33" t="s">
        <v>16158</v>
      </c>
      <c r="W2953" s="24" t="s">
        <v>16159</v>
      </c>
      <c r="X2953" s="24" t="s">
        <v>16160</v>
      </c>
      <c r="Y2953" s="24" t="s">
        <v>16161</v>
      </c>
      <c r="Z2953" s="24" t="s">
        <v>117</v>
      </c>
      <c r="AA2953" s="24">
        <v>3212742570</v>
      </c>
      <c r="AB2953" s="24">
        <v>0</v>
      </c>
      <c r="AC2953" s="24">
        <v>0</v>
      </c>
      <c r="AD2953" s="24" t="e">
        <v>#REF!</v>
      </c>
      <c r="AE2953" s="26" t="s">
        <v>183</v>
      </c>
      <c r="AF2953" s="26" t="s">
        <v>16162</v>
      </c>
      <c r="AG2953" s="26" t="s">
        <v>2532</v>
      </c>
      <c r="AH2953" s="27" t="s">
        <v>3042</v>
      </c>
      <c r="AI2953" s="27" t="s">
        <v>9232</v>
      </c>
      <c r="AJ2953" s="27" t="s">
        <v>9317</v>
      </c>
      <c r="AK2953" s="24" t="s">
        <v>121</v>
      </c>
      <c r="AL2953" s="24" t="s">
        <v>7086</v>
      </c>
      <c r="AM2953" s="23">
        <v>44589</v>
      </c>
      <c r="AN2953" s="28">
        <v>1000000</v>
      </c>
      <c r="AO2953" s="28">
        <v>117172</v>
      </c>
      <c r="AP2953" s="24">
        <v>0</v>
      </c>
      <c r="AQ2953" s="24">
        <v>0</v>
      </c>
      <c r="AR2953" s="24">
        <v>0</v>
      </c>
      <c r="AS2953" s="24">
        <v>0</v>
      </c>
      <c r="AT2953" s="24">
        <v>0</v>
      </c>
      <c r="AU2953" s="24">
        <v>0</v>
      </c>
      <c r="AV2953" s="24">
        <v>0</v>
      </c>
      <c r="AW2953" s="24">
        <v>0</v>
      </c>
      <c r="AX2953" s="24">
        <v>0</v>
      </c>
      <c r="AY2953" s="24">
        <v>0</v>
      </c>
      <c r="AZ2953" s="24">
        <v>0</v>
      </c>
      <c r="BA2953" s="24">
        <v>0</v>
      </c>
      <c r="BB2953" s="24">
        <v>0</v>
      </c>
      <c r="BC2953" s="24">
        <v>0</v>
      </c>
      <c r="BD2953" s="24">
        <v>0</v>
      </c>
      <c r="BE2953" s="24">
        <v>0</v>
      </c>
      <c r="BF2953" s="23"/>
      <c r="BG2953" s="23"/>
      <c r="BH2953" s="23">
        <v>44669</v>
      </c>
      <c r="BI2953" s="26" t="s">
        <v>466</v>
      </c>
      <c r="BJ2953" s="26" t="s">
        <v>6087</v>
      </c>
      <c r="BK2953" s="29">
        <v>0</v>
      </c>
      <c r="BL2953" s="24" t="s">
        <v>129</v>
      </c>
      <c r="BM2953" s="22" t="str">
        <f ca="1">+IF(Tabla1[[#This Row],[FECHA INGRESO]]&gt;=44986,IF((TODAY()-Tabla1[[#This Row],[FECHA INGRESO]])&gt;=50,"ALERTA","TODAVÍA FALTA"),"N/A")</f>
        <v>N/A</v>
      </c>
      <c r="BN2953" s="7">
        <f>IFERROR((_xlfn.DAYS(Tabla1[[#This Row],[FECHA INGRESO]],Tabla1[[#This Row],[FECHA RETIRO]]))/30,"")</f>
        <v>-2.6666666666666665</v>
      </c>
    </row>
    <row r="2954" spans="1:66" x14ac:dyDescent="0.35">
      <c r="A2954" s="21">
        <v>1022336081</v>
      </c>
      <c r="B2954" s="22" t="s">
        <v>16163</v>
      </c>
      <c r="C2954" s="23">
        <v>44589</v>
      </c>
      <c r="D2954" s="23" t="s">
        <v>582</v>
      </c>
      <c r="E2954" s="23" t="s">
        <v>111</v>
      </c>
      <c r="F2954" s="23" t="s">
        <v>111</v>
      </c>
      <c r="G2954" s="24"/>
      <c r="H2954" s="24">
        <v>24111461570</v>
      </c>
      <c r="I2954" s="24" t="s">
        <v>95</v>
      </c>
      <c r="J2954" s="24">
        <f>DATEDIF(Tabla1[[#This Row],[FECHA DE NACIMIENTO]],Tabla1[[#This Row],[FECHA ACTUAL]],"Y")</f>
        <v>36</v>
      </c>
      <c r="K2954" s="24" t="s">
        <v>96</v>
      </c>
      <c r="L2954" s="24" t="s">
        <v>112</v>
      </c>
      <c r="M2954" s="24">
        <v>0</v>
      </c>
      <c r="N2954" s="24">
        <v>2</v>
      </c>
      <c r="O2954" s="24">
        <v>2</v>
      </c>
      <c r="P2954" s="24" t="s">
        <v>101</v>
      </c>
      <c r="Q2954" s="23">
        <v>31922</v>
      </c>
      <c r="R2954" s="24" t="s">
        <v>76</v>
      </c>
      <c r="S2954" s="25">
        <v>45119</v>
      </c>
      <c r="T2954" s="24"/>
      <c r="U2954" s="24">
        <v>3184175969</v>
      </c>
      <c r="V2954" s="33" t="s">
        <v>16164</v>
      </c>
      <c r="W2954" s="24" t="s">
        <v>16165</v>
      </c>
      <c r="X2954" s="24" t="s">
        <v>16166</v>
      </c>
      <c r="Y2954" s="24" t="s">
        <v>16167</v>
      </c>
      <c r="Z2954" s="24" t="s">
        <v>3224</v>
      </c>
      <c r="AA2954" s="24">
        <v>3213053256</v>
      </c>
      <c r="AB2954" s="24">
        <v>0</v>
      </c>
      <c r="AC2954" s="24">
        <v>0</v>
      </c>
      <c r="AD2954" s="24" t="e">
        <v>#REF!</v>
      </c>
      <c r="AE2954" s="26" t="s">
        <v>183</v>
      </c>
      <c r="AF2954" s="26" t="s">
        <v>3549</v>
      </c>
      <c r="AG2954" s="26" t="s">
        <v>75</v>
      </c>
      <c r="AH2954" s="27" t="s">
        <v>184</v>
      </c>
      <c r="AI2954" s="27" t="s">
        <v>487</v>
      </c>
      <c r="AJ2954" s="27" t="s">
        <v>487</v>
      </c>
      <c r="AK2954" s="24" t="s">
        <v>121</v>
      </c>
      <c r="AL2954" s="24" t="s">
        <v>7086</v>
      </c>
      <c r="AM2954" s="23">
        <v>44589</v>
      </c>
      <c r="AN2954" s="28">
        <v>1000000</v>
      </c>
      <c r="AO2954" s="28">
        <v>117172</v>
      </c>
      <c r="AP2954" s="24">
        <v>0</v>
      </c>
      <c r="AQ2954" s="24">
        <v>0</v>
      </c>
      <c r="AR2954" s="24">
        <v>0</v>
      </c>
      <c r="AS2954" s="24">
        <v>0</v>
      </c>
      <c r="AT2954" s="24">
        <v>0</v>
      </c>
      <c r="AU2954" s="24">
        <v>0</v>
      </c>
      <c r="AV2954" s="24">
        <v>0</v>
      </c>
      <c r="AW2954" s="24">
        <v>0</v>
      </c>
      <c r="AX2954" s="24">
        <v>0</v>
      </c>
      <c r="AY2954" s="24">
        <v>0</v>
      </c>
      <c r="AZ2954" s="24">
        <v>0</v>
      </c>
      <c r="BA2954" s="24">
        <v>0</v>
      </c>
      <c r="BB2954" s="24">
        <v>0</v>
      </c>
      <c r="BC2954" s="24">
        <v>0</v>
      </c>
      <c r="BD2954" s="24">
        <v>0</v>
      </c>
      <c r="BE2954" s="24">
        <v>0</v>
      </c>
      <c r="BF2954" s="23"/>
      <c r="BG2954" s="23"/>
      <c r="BH2954" s="23">
        <v>44807</v>
      </c>
      <c r="BI2954" s="26" t="s">
        <v>466</v>
      </c>
      <c r="BJ2954" s="26" t="s">
        <v>6087</v>
      </c>
      <c r="BK2954" s="29">
        <v>0</v>
      </c>
      <c r="BL2954" s="24" t="s">
        <v>129</v>
      </c>
      <c r="BM2954" s="22" t="str">
        <f ca="1">+IF(Tabla1[[#This Row],[FECHA INGRESO]]&gt;=44986,IF((TODAY()-Tabla1[[#This Row],[FECHA INGRESO]])&gt;=50,"ALERTA","TODAVÍA FALTA"),"N/A")</f>
        <v>N/A</v>
      </c>
      <c r="BN2954" s="7">
        <f>IFERROR((_xlfn.DAYS(Tabla1[[#This Row],[FECHA INGRESO]],Tabla1[[#This Row],[FECHA RETIRO]]))/30,"")</f>
        <v>-7.2666666666666666</v>
      </c>
    </row>
    <row r="2955" spans="1:66" x14ac:dyDescent="0.35">
      <c r="A2955" s="21">
        <v>1000687731</v>
      </c>
      <c r="B2955" s="22" t="s">
        <v>16168</v>
      </c>
      <c r="C2955" s="23">
        <v>44589</v>
      </c>
      <c r="D2955" s="23" t="s">
        <v>188</v>
      </c>
      <c r="E2955" s="23" t="s">
        <v>111</v>
      </c>
      <c r="F2955" s="23" t="s">
        <v>70</v>
      </c>
      <c r="G2955" s="24"/>
      <c r="H2955" s="24">
        <v>24111458574</v>
      </c>
      <c r="I2955" s="24" t="s">
        <v>95</v>
      </c>
      <c r="J2955" s="24">
        <f>DATEDIF(Tabla1[[#This Row],[FECHA DE NACIMIENTO]],Tabla1[[#This Row],[FECHA ACTUAL]],"Y")</f>
        <v>20</v>
      </c>
      <c r="K2955" s="24" t="s">
        <v>96</v>
      </c>
      <c r="L2955" s="24" t="s">
        <v>112</v>
      </c>
      <c r="M2955" s="24">
        <v>0</v>
      </c>
      <c r="N2955" s="24">
        <v>0</v>
      </c>
      <c r="O2955" s="24">
        <v>3</v>
      </c>
      <c r="P2955" s="24" t="s">
        <v>101</v>
      </c>
      <c r="Q2955" s="23">
        <v>37565</v>
      </c>
      <c r="R2955" s="24" t="s">
        <v>76</v>
      </c>
      <c r="S2955" s="25">
        <v>45119</v>
      </c>
      <c r="T2955" s="24"/>
      <c r="U2955" s="24">
        <v>3208866203</v>
      </c>
      <c r="V2955" s="33" t="s">
        <v>16169</v>
      </c>
      <c r="W2955" s="24" t="s">
        <v>16170</v>
      </c>
      <c r="X2955" s="24" t="s">
        <v>4304</v>
      </c>
      <c r="Y2955" s="24" t="s">
        <v>16171</v>
      </c>
      <c r="Z2955" s="24" t="s">
        <v>117</v>
      </c>
      <c r="AA2955" s="24">
        <v>3125954788</v>
      </c>
      <c r="AB2955" s="24">
        <v>0</v>
      </c>
      <c r="AC2955" s="24">
        <v>0</v>
      </c>
      <c r="AD2955" s="24" t="e">
        <v>#REF!</v>
      </c>
      <c r="AE2955" s="26" t="s">
        <v>151</v>
      </c>
      <c r="AF2955" s="26"/>
      <c r="AG2955" s="26" t="s">
        <v>2532</v>
      </c>
      <c r="AH2955" s="27" t="s">
        <v>3042</v>
      </c>
      <c r="AI2955" s="27" t="s">
        <v>9232</v>
      </c>
      <c r="AJ2955" s="27" t="s">
        <v>9317</v>
      </c>
      <c r="AK2955" s="24" t="s">
        <v>121</v>
      </c>
      <c r="AL2955" s="24" t="s">
        <v>7086</v>
      </c>
      <c r="AM2955" s="23">
        <v>44589</v>
      </c>
      <c r="AN2955" s="28">
        <v>1000000</v>
      </c>
      <c r="AO2955" s="28">
        <v>117172</v>
      </c>
      <c r="AP2955" s="24">
        <v>0</v>
      </c>
      <c r="AQ2955" s="24">
        <v>0</v>
      </c>
      <c r="AR2955" s="24">
        <v>0</v>
      </c>
      <c r="AS2955" s="24">
        <v>0</v>
      </c>
      <c r="AT2955" s="24">
        <v>0</v>
      </c>
      <c r="AU2955" s="24">
        <v>0</v>
      </c>
      <c r="AV2955" s="24">
        <v>0</v>
      </c>
      <c r="AW2955" s="24">
        <v>0</v>
      </c>
      <c r="AX2955" s="24">
        <v>0</v>
      </c>
      <c r="AY2955" s="24">
        <v>0</v>
      </c>
      <c r="AZ2955" s="24">
        <v>0</v>
      </c>
      <c r="BA2955" s="24">
        <v>0</v>
      </c>
      <c r="BB2955" s="24">
        <v>0</v>
      </c>
      <c r="BC2955" s="24">
        <v>0</v>
      </c>
      <c r="BD2955" s="24">
        <v>0</v>
      </c>
      <c r="BE2955" s="24">
        <v>0</v>
      </c>
      <c r="BF2955" s="23"/>
      <c r="BG2955" s="23"/>
      <c r="BH2955" s="23">
        <v>44669</v>
      </c>
      <c r="BI2955" s="26" t="s">
        <v>127</v>
      </c>
      <c r="BJ2955" s="26" t="s">
        <v>6087</v>
      </c>
      <c r="BK2955" s="29">
        <v>0</v>
      </c>
      <c r="BL2955" s="24" t="s">
        <v>129</v>
      </c>
      <c r="BM2955" s="22" t="str">
        <f ca="1">+IF(Tabla1[[#This Row],[FECHA INGRESO]]&gt;=44986,IF((TODAY()-Tabla1[[#This Row],[FECHA INGRESO]])&gt;=50,"ALERTA","TODAVÍA FALTA"),"N/A")</f>
        <v>N/A</v>
      </c>
      <c r="BN2955" s="7">
        <f>IFERROR((_xlfn.DAYS(Tabla1[[#This Row],[FECHA INGRESO]],Tabla1[[#This Row],[FECHA RETIRO]]))/30,"")</f>
        <v>-2.6666666666666665</v>
      </c>
    </row>
    <row r="2956" spans="1:66" x14ac:dyDescent="0.35">
      <c r="A2956" s="21">
        <v>1002423529</v>
      </c>
      <c r="B2956" s="22" t="s">
        <v>16172</v>
      </c>
      <c r="C2956" s="23">
        <v>44589</v>
      </c>
      <c r="D2956" s="23" t="s">
        <v>93</v>
      </c>
      <c r="E2956" s="24" t="s">
        <v>94</v>
      </c>
      <c r="F2956" s="23" t="s">
        <v>70</v>
      </c>
      <c r="G2956" s="24" t="s">
        <v>16173</v>
      </c>
      <c r="H2956" s="24">
        <v>24111461486</v>
      </c>
      <c r="I2956" s="24" t="s">
        <v>95</v>
      </c>
      <c r="J2956" s="24">
        <f>DATEDIF(Tabla1[[#This Row],[FECHA DE NACIMIENTO]],Tabla1[[#This Row],[FECHA ACTUAL]],"Y")</f>
        <v>23</v>
      </c>
      <c r="K2956" s="24" t="s">
        <v>96</v>
      </c>
      <c r="L2956" s="24" t="s">
        <v>112</v>
      </c>
      <c r="M2956" s="24">
        <v>0</v>
      </c>
      <c r="N2956" s="24">
        <v>0</v>
      </c>
      <c r="O2956" s="24">
        <v>3</v>
      </c>
      <c r="P2956" s="24" t="s">
        <v>101</v>
      </c>
      <c r="Q2956" s="23">
        <v>36375</v>
      </c>
      <c r="R2956" s="24" t="s">
        <v>76</v>
      </c>
      <c r="S2956" s="25">
        <v>45119</v>
      </c>
      <c r="T2956" s="24"/>
      <c r="U2956" s="24">
        <v>3204607252</v>
      </c>
      <c r="V2956" s="33" t="s">
        <v>16174</v>
      </c>
      <c r="W2956" s="24" t="s">
        <v>16175</v>
      </c>
      <c r="X2956" s="24" t="s">
        <v>16176</v>
      </c>
      <c r="Y2956" s="24" t="s">
        <v>16177</v>
      </c>
      <c r="Z2956" s="24" t="s">
        <v>3224</v>
      </c>
      <c r="AA2956" s="24">
        <v>3057104366</v>
      </c>
      <c r="AB2956" s="24">
        <v>0</v>
      </c>
      <c r="AC2956" s="24">
        <v>0</v>
      </c>
      <c r="AD2956" s="24" t="e">
        <v>#REF!</v>
      </c>
      <c r="AE2956" s="26" t="s">
        <v>194</v>
      </c>
      <c r="AF2956" s="26" t="s">
        <v>16178</v>
      </c>
      <c r="AG2956" s="26" t="s">
        <v>75</v>
      </c>
      <c r="AH2956" s="27" t="s">
        <v>184</v>
      </c>
      <c r="AI2956" s="27" t="s">
        <v>487</v>
      </c>
      <c r="AJ2956" s="27" t="s">
        <v>487</v>
      </c>
      <c r="AK2956" s="24" t="s">
        <v>121</v>
      </c>
      <c r="AL2956" s="24" t="s">
        <v>7086</v>
      </c>
      <c r="AM2956" s="23">
        <v>44589</v>
      </c>
      <c r="AN2956" s="28">
        <v>1000000</v>
      </c>
      <c r="AO2956" s="28">
        <v>117172</v>
      </c>
      <c r="AP2956" s="24">
        <v>0</v>
      </c>
      <c r="AQ2956" s="24">
        <v>0</v>
      </c>
      <c r="AR2956" s="24">
        <v>0</v>
      </c>
      <c r="AS2956" s="24">
        <v>0</v>
      </c>
      <c r="AT2956" s="24">
        <v>0</v>
      </c>
      <c r="AU2956" s="24">
        <v>0</v>
      </c>
      <c r="AV2956" s="24">
        <v>0</v>
      </c>
      <c r="AW2956" s="24">
        <v>0</v>
      </c>
      <c r="AX2956" s="24">
        <v>0</v>
      </c>
      <c r="AY2956" s="24">
        <v>0</v>
      </c>
      <c r="AZ2956" s="24">
        <v>0</v>
      </c>
      <c r="BA2956" s="24">
        <v>0</v>
      </c>
      <c r="BB2956" s="24">
        <v>0</v>
      </c>
      <c r="BC2956" s="24">
        <v>0</v>
      </c>
      <c r="BD2956" s="24">
        <v>0</v>
      </c>
      <c r="BE2956" s="24">
        <v>0</v>
      </c>
      <c r="BF2956" s="23"/>
      <c r="BG2956" s="23"/>
      <c r="BH2956" s="23">
        <v>44804</v>
      </c>
      <c r="BI2956" s="26" t="s">
        <v>127</v>
      </c>
      <c r="BJ2956" s="26" t="s">
        <v>3469</v>
      </c>
      <c r="BK2956" s="29">
        <v>0</v>
      </c>
      <c r="BL2956" s="24" t="s">
        <v>129</v>
      </c>
      <c r="BM2956" s="22" t="str">
        <f ca="1">+IF(Tabla1[[#This Row],[FECHA INGRESO]]&gt;=44986,IF((TODAY()-Tabla1[[#This Row],[FECHA INGRESO]])&gt;=50,"ALERTA","TODAVÍA FALTA"),"N/A")</f>
        <v>N/A</v>
      </c>
      <c r="BN2956" s="7">
        <f>IFERROR((_xlfn.DAYS(Tabla1[[#This Row],[FECHA INGRESO]],Tabla1[[#This Row],[FECHA RETIRO]]))/30,"")</f>
        <v>-7.166666666666667</v>
      </c>
    </row>
    <row r="2957" spans="1:66" x14ac:dyDescent="0.35">
      <c r="A2957" s="39">
        <v>1006888208</v>
      </c>
      <c r="B2957" s="40" t="s">
        <v>16179</v>
      </c>
      <c r="C2957" s="23">
        <v>44589</v>
      </c>
      <c r="D2957" s="23" t="s">
        <v>188</v>
      </c>
      <c r="E2957" s="23" t="s">
        <v>111</v>
      </c>
      <c r="F2957" s="23" t="s">
        <v>70</v>
      </c>
      <c r="G2957" s="24"/>
      <c r="H2957" s="24">
        <v>24111458512</v>
      </c>
      <c r="I2957" s="24" t="s">
        <v>95</v>
      </c>
      <c r="J2957" s="24">
        <f>DATEDIF(Tabla1[[#This Row],[FECHA DE NACIMIENTO]],Tabla1[[#This Row],[FECHA ACTUAL]],"Y")</f>
        <v>22</v>
      </c>
      <c r="K2957" s="24" t="s">
        <v>96</v>
      </c>
      <c r="L2957" s="24" t="s">
        <v>112</v>
      </c>
      <c r="M2957" s="24">
        <v>0</v>
      </c>
      <c r="N2957" s="24">
        <v>1</v>
      </c>
      <c r="O2957" s="24">
        <v>2</v>
      </c>
      <c r="P2957" s="24" t="s">
        <v>101</v>
      </c>
      <c r="Q2957" s="23">
        <v>36779</v>
      </c>
      <c r="R2957" s="24" t="s">
        <v>16180</v>
      </c>
      <c r="S2957" s="25">
        <v>45119</v>
      </c>
      <c r="T2957" s="24"/>
      <c r="U2957" s="24">
        <v>3118430842</v>
      </c>
      <c r="V2957" s="33" t="s">
        <v>16181</v>
      </c>
      <c r="W2957" s="24" t="s">
        <v>16182</v>
      </c>
      <c r="X2957" s="24" t="s">
        <v>16183</v>
      </c>
      <c r="Y2957" s="24" t="s">
        <v>16184</v>
      </c>
      <c r="Z2957" s="24" t="s">
        <v>3224</v>
      </c>
      <c r="AA2957" s="24">
        <v>3212584068</v>
      </c>
      <c r="AB2957" s="24">
        <v>0</v>
      </c>
      <c r="AC2957" s="24">
        <v>0</v>
      </c>
      <c r="AD2957" s="24" t="e">
        <v>#REF!</v>
      </c>
      <c r="AE2957" s="26" t="s">
        <v>183</v>
      </c>
      <c r="AF2957" s="26"/>
      <c r="AG2957" s="26">
        <v>0</v>
      </c>
      <c r="AH2957" s="27" t="s">
        <v>955</v>
      </c>
      <c r="AI2957" s="27" t="s">
        <v>120</v>
      </c>
      <c r="AJ2957" s="27" t="s">
        <v>120</v>
      </c>
      <c r="AK2957" s="24" t="s">
        <v>121</v>
      </c>
      <c r="AL2957" s="24" t="s">
        <v>7086</v>
      </c>
      <c r="AM2957" s="23">
        <v>44589</v>
      </c>
      <c r="AN2957" s="28">
        <v>1160000</v>
      </c>
      <c r="AO2957" s="28">
        <v>140606</v>
      </c>
      <c r="AP2957" s="24">
        <v>0</v>
      </c>
      <c r="AQ2957" s="24">
        <v>0</v>
      </c>
      <c r="AR2957" s="24">
        <v>0</v>
      </c>
      <c r="AS2957" s="24">
        <v>0</v>
      </c>
      <c r="AT2957" s="24">
        <v>0</v>
      </c>
      <c r="AU2957" s="24">
        <v>0</v>
      </c>
      <c r="AV2957" s="24">
        <v>0</v>
      </c>
      <c r="AW2957" s="24">
        <v>0</v>
      </c>
      <c r="AX2957" s="24">
        <v>0</v>
      </c>
      <c r="AY2957" s="24">
        <v>0</v>
      </c>
      <c r="AZ2957" s="24">
        <v>0</v>
      </c>
      <c r="BA2957" s="24">
        <v>0</v>
      </c>
      <c r="BB2957" s="24">
        <v>0</v>
      </c>
      <c r="BC2957" s="24">
        <v>0</v>
      </c>
      <c r="BD2957" s="24">
        <v>0</v>
      </c>
      <c r="BE2957" s="24">
        <v>0</v>
      </c>
      <c r="BF2957" s="23"/>
      <c r="BG2957" s="23"/>
      <c r="BH2957" s="23" t="s">
        <v>75</v>
      </c>
      <c r="BI2957" s="26">
        <v>0</v>
      </c>
      <c r="BJ2957" s="26">
        <v>0</v>
      </c>
      <c r="BK2957" s="29">
        <v>0</v>
      </c>
      <c r="BL2957" s="24" t="s">
        <v>91</v>
      </c>
      <c r="BM2957" s="22" t="str">
        <f ca="1">+IF(Tabla1[[#This Row],[FECHA INGRESO]]&gt;=44986,IF((TODAY()-Tabla1[[#This Row],[FECHA INGRESO]])&gt;=50,"ALERTA","TODAVÍA FALTA"),"N/A")</f>
        <v>N/A</v>
      </c>
      <c r="BN2957" s="7" t="str">
        <f>IFERROR((_xlfn.DAYS(Tabla1[[#This Row],[FECHA INGRESO]],Tabla1[[#This Row],[FECHA RETIRO]]))/30,"")</f>
        <v/>
      </c>
    </row>
    <row r="2958" spans="1:66" x14ac:dyDescent="0.35">
      <c r="A2958" s="21">
        <v>1023938146</v>
      </c>
      <c r="B2958" s="22" t="s">
        <v>16185</v>
      </c>
      <c r="C2958" s="23">
        <v>44589</v>
      </c>
      <c r="D2958" s="23" t="s">
        <v>582</v>
      </c>
      <c r="E2958" s="23" t="s">
        <v>111</v>
      </c>
      <c r="F2958" s="23" t="s">
        <v>70</v>
      </c>
      <c r="G2958" s="24"/>
      <c r="H2958" s="24">
        <v>24112088769</v>
      </c>
      <c r="I2958" s="24" t="s">
        <v>72</v>
      </c>
      <c r="J2958" s="24">
        <f>DATEDIF(Tabla1[[#This Row],[FECHA DE NACIMIENTO]],Tabla1[[#This Row],[FECHA ACTUAL]],"Y")</f>
        <v>28</v>
      </c>
      <c r="K2958" s="24" t="s">
        <v>73</v>
      </c>
      <c r="L2958" s="24" t="s">
        <v>112</v>
      </c>
      <c r="M2958" s="24">
        <v>0</v>
      </c>
      <c r="N2958" s="24">
        <v>0</v>
      </c>
      <c r="O2958" s="24">
        <v>2</v>
      </c>
      <c r="P2958" s="24" t="s">
        <v>101</v>
      </c>
      <c r="Q2958" s="23">
        <v>34621</v>
      </c>
      <c r="R2958" s="24" t="s">
        <v>76</v>
      </c>
      <c r="S2958" s="25">
        <v>45119</v>
      </c>
      <c r="T2958" s="24"/>
      <c r="U2958" s="24">
        <v>3022916028</v>
      </c>
      <c r="V2958" s="33" t="s">
        <v>16186</v>
      </c>
      <c r="W2958" s="24" t="s">
        <v>16187</v>
      </c>
      <c r="X2958" s="24" t="s">
        <v>16188</v>
      </c>
      <c r="Y2958" s="24" t="s">
        <v>16189</v>
      </c>
      <c r="Z2958" s="24" t="s">
        <v>117</v>
      </c>
      <c r="AA2958" s="24">
        <v>3125956577</v>
      </c>
      <c r="AB2958" s="24">
        <v>0</v>
      </c>
      <c r="AC2958" s="24">
        <v>0</v>
      </c>
      <c r="AD2958" s="24" t="e">
        <v>#REF!</v>
      </c>
      <c r="AE2958" s="26" t="s">
        <v>151</v>
      </c>
      <c r="AF2958" s="26"/>
      <c r="AG2958" s="26" t="s">
        <v>16190</v>
      </c>
      <c r="AH2958" s="27" t="s">
        <v>184</v>
      </c>
      <c r="AI2958" s="27" t="s">
        <v>487</v>
      </c>
      <c r="AJ2958" s="27" t="s">
        <v>487</v>
      </c>
      <c r="AK2958" s="24" t="s">
        <v>121</v>
      </c>
      <c r="AL2958" s="24" t="s">
        <v>7086</v>
      </c>
      <c r="AM2958" s="23">
        <v>44589</v>
      </c>
      <c r="AN2958" s="28">
        <v>1160000</v>
      </c>
      <c r="AO2958" s="28">
        <v>140606</v>
      </c>
      <c r="AP2958" s="24">
        <v>0</v>
      </c>
      <c r="AQ2958" s="24">
        <v>0</v>
      </c>
      <c r="AR2958" s="24">
        <v>0</v>
      </c>
      <c r="AS2958" s="24">
        <v>0</v>
      </c>
      <c r="AT2958" s="24">
        <v>0</v>
      </c>
      <c r="AU2958" s="24">
        <v>0</v>
      </c>
      <c r="AV2958" s="24">
        <v>0</v>
      </c>
      <c r="AW2958" s="24">
        <v>0</v>
      </c>
      <c r="AX2958" s="24">
        <v>0</v>
      </c>
      <c r="AY2958" s="24">
        <v>0</v>
      </c>
      <c r="AZ2958" s="24">
        <v>0</v>
      </c>
      <c r="BA2958" s="24">
        <v>0</v>
      </c>
      <c r="BB2958" s="24">
        <v>0</v>
      </c>
      <c r="BC2958" s="24">
        <v>0</v>
      </c>
      <c r="BD2958" s="24">
        <v>0</v>
      </c>
      <c r="BE2958" s="24">
        <v>0</v>
      </c>
      <c r="BF2958" s="23"/>
      <c r="BG2958" s="23"/>
      <c r="BH2958" s="23">
        <v>44960</v>
      </c>
      <c r="BI2958" s="26" t="s">
        <v>466</v>
      </c>
      <c r="BJ2958" s="26" t="s">
        <v>273</v>
      </c>
      <c r="BK2958" s="29">
        <v>0</v>
      </c>
      <c r="BL2958" s="24" t="s">
        <v>129</v>
      </c>
      <c r="BM2958" s="22" t="str">
        <f ca="1">+IF(Tabla1[[#This Row],[FECHA INGRESO]]&gt;=44986,IF((TODAY()-Tabla1[[#This Row],[FECHA INGRESO]])&gt;=50,"ALERTA","TODAVÍA FALTA"),"N/A")</f>
        <v>N/A</v>
      </c>
      <c r="BN2958" s="7">
        <f>IFERROR((_xlfn.DAYS(Tabla1[[#This Row],[FECHA INGRESO]],Tabla1[[#This Row],[FECHA RETIRO]]))/30,"")</f>
        <v>-12.366666666666667</v>
      </c>
    </row>
    <row r="2959" spans="1:66" x14ac:dyDescent="0.35">
      <c r="A2959" s="34">
        <v>1016090996</v>
      </c>
      <c r="B2959" s="22" t="s">
        <v>16191</v>
      </c>
      <c r="C2959" s="44">
        <v>44593</v>
      </c>
      <c r="D2959" s="23" t="s">
        <v>188</v>
      </c>
      <c r="E2959" s="23" t="s">
        <v>111</v>
      </c>
      <c r="F2959" s="23" t="s">
        <v>70</v>
      </c>
      <c r="G2959" s="24"/>
      <c r="H2959" s="24">
        <v>24111434732</v>
      </c>
      <c r="I2959" s="24" t="s">
        <v>95</v>
      </c>
      <c r="J2959" s="24">
        <f>DATEDIF(Tabla1[[#This Row],[FECHA DE NACIMIENTO]],Tabla1[[#This Row],[FECHA ACTUAL]],"Y")</f>
        <v>26</v>
      </c>
      <c r="K2959" s="24" t="s">
        <v>73</v>
      </c>
      <c r="L2959" s="24" t="s">
        <v>112</v>
      </c>
      <c r="M2959" s="24">
        <v>1</v>
      </c>
      <c r="N2959" s="24">
        <v>1</v>
      </c>
      <c r="O2959" s="24">
        <v>2</v>
      </c>
      <c r="P2959" s="24" t="s">
        <v>101</v>
      </c>
      <c r="Q2959" s="23">
        <v>35381</v>
      </c>
      <c r="R2959" s="24" t="s">
        <v>76</v>
      </c>
      <c r="S2959" s="25">
        <v>45119</v>
      </c>
      <c r="T2959" s="24"/>
      <c r="U2959" s="24">
        <v>3004484834</v>
      </c>
      <c r="V2959" s="33" t="s">
        <v>16192</v>
      </c>
      <c r="W2959" s="24" t="s">
        <v>16193</v>
      </c>
      <c r="X2959" s="24" t="s">
        <v>2454</v>
      </c>
      <c r="Y2959" s="24" t="s">
        <v>16194</v>
      </c>
      <c r="Z2959" s="24" t="s">
        <v>117</v>
      </c>
      <c r="AA2959" s="24">
        <v>3143208885</v>
      </c>
      <c r="AB2959" s="24"/>
      <c r="AC2959" s="24"/>
      <c r="AD2959" s="24" t="e">
        <v>#REF!</v>
      </c>
      <c r="AE2959" s="26" t="s">
        <v>151</v>
      </c>
      <c r="AF2959" s="26"/>
      <c r="AG2959" s="26"/>
      <c r="AH2959" s="27" t="s">
        <v>3042</v>
      </c>
      <c r="AI2959" s="27" t="s">
        <v>1612</v>
      </c>
      <c r="AJ2959" s="27" t="s">
        <v>15662</v>
      </c>
      <c r="AK2959" s="24" t="s">
        <v>121</v>
      </c>
      <c r="AL2959" s="24" t="s">
        <v>7086</v>
      </c>
      <c r="AM2959" s="23">
        <v>44593</v>
      </c>
      <c r="AN2959" s="28">
        <v>1000000</v>
      </c>
      <c r="AO2959" s="28">
        <v>117172</v>
      </c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>
        <v>0</v>
      </c>
      <c r="BE2959" s="24">
        <v>0</v>
      </c>
      <c r="BF2959" s="23"/>
      <c r="BG2959" s="23"/>
      <c r="BH2959" s="23">
        <v>44596</v>
      </c>
      <c r="BI2959" s="26" t="s">
        <v>466</v>
      </c>
      <c r="BJ2959" s="26" t="s">
        <v>941</v>
      </c>
      <c r="BK2959" s="29">
        <v>0</v>
      </c>
      <c r="BL2959" s="24" t="s">
        <v>129</v>
      </c>
      <c r="BM2959" s="22" t="str">
        <f ca="1">+IF(Tabla1[[#This Row],[FECHA INGRESO]]&gt;=44986,IF((TODAY()-Tabla1[[#This Row],[FECHA INGRESO]])&gt;=50,"ALERTA","TODAVÍA FALTA"),"N/A")</f>
        <v>N/A</v>
      </c>
      <c r="BN2959" s="7">
        <f>IFERROR((_xlfn.DAYS(Tabla1[[#This Row],[FECHA INGRESO]],Tabla1[[#This Row],[FECHA RETIRO]]))/30,"")</f>
        <v>-0.1</v>
      </c>
    </row>
    <row r="2960" spans="1:66" x14ac:dyDescent="0.35">
      <c r="A2960" s="34">
        <v>1010015526</v>
      </c>
      <c r="B2960" s="22" t="s">
        <v>16195</v>
      </c>
      <c r="C2960" s="44">
        <v>44593</v>
      </c>
      <c r="D2960" s="23" t="s">
        <v>4008</v>
      </c>
      <c r="E2960" s="23" t="s">
        <v>111</v>
      </c>
      <c r="F2960" s="23" t="s">
        <v>70</v>
      </c>
      <c r="G2960" s="36"/>
      <c r="H2960" s="36">
        <v>24111432200</v>
      </c>
      <c r="I2960" s="36" t="s">
        <v>95</v>
      </c>
      <c r="J2960" s="24">
        <f>DATEDIF(Tabla1[[#This Row],[FECHA DE NACIMIENTO]],Tabla1[[#This Row],[FECHA ACTUAL]],"Y")</f>
        <v>22</v>
      </c>
      <c r="K2960" s="36" t="s">
        <v>96</v>
      </c>
      <c r="L2960" s="24" t="s">
        <v>112</v>
      </c>
      <c r="M2960" s="36">
        <v>1</v>
      </c>
      <c r="N2960" s="36">
        <v>1</v>
      </c>
      <c r="O2960" s="36">
        <v>3</v>
      </c>
      <c r="P2960" s="36" t="s">
        <v>101</v>
      </c>
      <c r="Q2960" s="44">
        <v>36731</v>
      </c>
      <c r="R2960" s="24" t="s">
        <v>76</v>
      </c>
      <c r="S2960" s="25">
        <v>45119</v>
      </c>
      <c r="T2960" s="36"/>
      <c r="U2960" s="36">
        <v>3127932508</v>
      </c>
      <c r="V2960" s="62" t="s">
        <v>16196</v>
      </c>
      <c r="W2960" s="24" t="s">
        <v>16197</v>
      </c>
      <c r="X2960" s="36" t="s">
        <v>8880</v>
      </c>
      <c r="Y2960" s="36" t="s">
        <v>16198</v>
      </c>
      <c r="Z2960" s="36" t="s">
        <v>285</v>
      </c>
      <c r="AA2960" s="36">
        <v>3103099483</v>
      </c>
      <c r="AB2960" s="36"/>
      <c r="AC2960" s="36"/>
      <c r="AD2960" s="36" t="e">
        <v>#REF!</v>
      </c>
      <c r="AE2960" s="26" t="s">
        <v>151</v>
      </c>
      <c r="AF2960" s="26"/>
      <c r="AG2960" s="26"/>
      <c r="AH2960" s="27" t="s">
        <v>3042</v>
      </c>
      <c r="AI2960" s="27" t="s">
        <v>1612</v>
      </c>
      <c r="AJ2960" s="27" t="s">
        <v>15662</v>
      </c>
      <c r="AK2960" s="24" t="s">
        <v>121</v>
      </c>
      <c r="AL2960" s="24" t="s">
        <v>7086</v>
      </c>
      <c r="AM2960" s="23">
        <v>44593</v>
      </c>
      <c r="AN2960" s="28">
        <v>1000000</v>
      </c>
      <c r="AO2960" s="28">
        <v>117172</v>
      </c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  <c r="BD2960" s="24">
        <v>0</v>
      </c>
      <c r="BE2960" s="24">
        <v>0</v>
      </c>
      <c r="BF2960" s="23"/>
      <c r="BG2960" s="23"/>
      <c r="BH2960" s="23">
        <v>44601</v>
      </c>
      <c r="BI2960" s="26" t="s">
        <v>466</v>
      </c>
      <c r="BJ2960" s="26" t="s">
        <v>13011</v>
      </c>
      <c r="BK2960" s="29">
        <v>0</v>
      </c>
      <c r="BL2960" s="24" t="s">
        <v>129</v>
      </c>
      <c r="BM2960" s="22" t="str">
        <f ca="1">+IF(Tabla1[[#This Row],[FECHA INGRESO]]&gt;=44986,IF((TODAY()-Tabla1[[#This Row],[FECHA INGRESO]])&gt;=50,"ALERTA","TODAVÍA FALTA"),"N/A")</f>
        <v>N/A</v>
      </c>
      <c r="BN2960" s="7">
        <f>IFERROR((_xlfn.DAYS(Tabla1[[#This Row],[FECHA INGRESO]],Tabla1[[#This Row],[FECHA RETIRO]]))/30,"")</f>
        <v>-0.26666666666666666</v>
      </c>
    </row>
    <row r="2961" spans="1:66" x14ac:dyDescent="0.35">
      <c r="A2961" s="34">
        <v>1000124131</v>
      </c>
      <c r="B2961" s="22" t="s">
        <v>16199</v>
      </c>
      <c r="C2961" s="44">
        <v>44593</v>
      </c>
      <c r="D2961" s="23" t="s">
        <v>157</v>
      </c>
      <c r="E2961" s="23" t="s">
        <v>111</v>
      </c>
      <c r="F2961" s="23" t="s">
        <v>70</v>
      </c>
      <c r="G2961" s="36"/>
      <c r="H2961" s="36">
        <v>24111459166</v>
      </c>
      <c r="I2961" s="36" t="s">
        <v>95</v>
      </c>
      <c r="J2961" s="24">
        <f>DATEDIF(Tabla1[[#This Row],[FECHA DE NACIMIENTO]],Tabla1[[#This Row],[FECHA ACTUAL]],"Y")</f>
        <v>21</v>
      </c>
      <c r="K2961" s="36" t="s">
        <v>96</v>
      </c>
      <c r="L2961" s="24" t="s">
        <v>112</v>
      </c>
      <c r="M2961" s="36">
        <v>0</v>
      </c>
      <c r="N2961" s="36">
        <v>0</v>
      </c>
      <c r="O2961" s="36">
        <v>2</v>
      </c>
      <c r="P2961" s="36" t="s">
        <v>101</v>
      </c>
      <c r="Q2961" s="44">
        <v>37261</v>
      </c>
      <c r="R2961" s="24" t="s">
        <v>76</v>
      </c>
      <c r="S2961" s="25">
        <v>45119</v>
      </c>
      <c r="T2961" s="36"/>
      <c r="U2961" s="36" t="s">
        <v>16200</v>
      </c>
      <c r="V2961" s="62" t="s">
        <v>16201</v>
      </c>
      <c r="W2961" s="24" t="s">
        <v>16202</v>
      </c>
      <c r="X2961" s="36" t="s">
        <v>11375</v>
      </c>
      <c r="Y2961" s="36" t="s">
        <v>16203</v>
      </c>
      <c r="Z2961" s="36" t="s">
        <v>117</v>
      </c>
      <c r="AA2961" s="36">
        <v>3046717010</v>
      </c>
      <c r="AB2961" s="36"/>
      <c r="AC2961" s="36"/>
      <c r="AD2961" s="36" t="e">
        <v>#REF!</v>
      </c>
      <c r="AE2961" s="26" t="s">
        <v>151</v>
      </c>
      <c r="AF2961" s="26"/>
      <c r="AG2961" s="26"/>
      <c r="AH2961" s="27" t="s">
        <v>3042</v>
      </c>
      <c r="AI2961" s="27" t="s">
        <v>1612</v>
      </c>
      <c r="AJ2961" s="27" t="s">
        <v>15662</v>
      </c>
      <c r="AK2961" s="24" t="s">
        <v>121</v>
      </c>
      <c r="AL2961" s="24" t="s">
        <v>7086</v>
      </c>
      <c r="AM2961" s="23">
        <v>44593</v>
      </c>
      <c r="AN2961" s="28">
        <v>1000000</v>
      </c>
      <c r="AO2961" s="28">
        <v>117172</v>
      </c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  <c r="BD2961" s="24">
        <v>0</v>
      </c>
      <c r="BE2961" s="24">
        <v>0</v>
      </c>
      <c r="BF2961" s="23"/>
      <c r="BG2961" s="23"/>
      <c r="BH2961" s="23">
        <v>44602</v>
      </c>
      <c r="BI2961" s="26" t="s">
        <v>466</v>
      </c>
      <c r="BJ2961" s="26" t="s">
        <v>941</v>
      </c>
      <c r="BK2961" s="29">
        <v>0</v>
      </c>
      <c r="BL2961" s="24" t="s">
        <v>129</v>
      </c>
      <c r="BM2961" s="22" t="str">
        <f ca="1">+IF(Tabla1[[#This Row],[FECHA INGRESO]]&gt;=44986,IF((TODAY()-Tabla1[[#This Row],[FECHA INGRESO]])&gt;=50,"ALERTA","TODAVÍA FALTA"),"N/A")</f>
        <v>N/A</v>
      </c>
      <c r="BN2961" s="7">
        <f>IFERROR((_xlfn.DAYS(Tabla1[[#This Row],[FECHA INGRESO]],Tabla1[[#This Row],[FECHA RETIRO]]))/30,"")</f>
        <v>-0.3</v>
      </c>
    </row>
    <row r="2962" spans="1:66" x14ac:dyDescent="0.35">
      <c r="A2962" s="34">
        <v>1000131645</v>
      </c>
      <c r="B2962" s="22" t="s">
        <v>16204</v>
      </c>
      <c r="C2962" s="44">
        <v>44593</v>
      </c>
      <c r="D2962" s="23" t="s">
        <v>266</v>
      </c>
      <c r="E2962" s="24" t="s">
        <v>94</v>
      </c>
      <c r="F2962" s="23" t="s">
        <v>70</v>
      </c>
      <c r="G2962" s="36"/>
      <c r="H2962" s="36">
        <v>24111520431</v>
      </c>
      <c r="I2962" s="36" t="s">
        <v>72</v>
      </c>
      <c r="J2962" s="24">
        <f>DATEDIF(Tabla1[[#This Row],[FECHA DE NACIMIENTO]],Tabla1[[#This Row],[FECHA ACTUAL]],"Y")</f>
        <v>20</v>
      </c>
      <c r="K2962" s="36" t="s">
        <v>73</v>
      </c>
      <c r="L2962" s="24" t="s">
        <v>112</v>
      </c>
      <c r="M2962" s="36">
        <v>0</v>
      </c>
      <c r="N2962" s="36">
        <v>0</v>
      </c>
      <c r="O2962" s="36">
        <v>2</v>
      </c>
      <c r="P2962" s="36" t="s">
        <v>101</v>
      </c>
      <c r="Q2962" s="44">
        <v>37751</v>
      </c>
      <c r="R2962" s="24" t="s">
        <v>76</v>
      </c>
      <c r="S2962" s="25">
        <v>45119</v>
      </c>
      <c r="T2962" s="36"/>
      <c r="U2962" s="36">
        <v>3195170883</v>
      </c>
      <c r="V2962" s="62" t="s">
        <v>16205</v>
      </c>
      <c r="W2962" s="24" t="s">
        <v>16206</v>
      </c>
      <c r="X2962" s="36" t="s">
        <v>16207</v>
      </c>
      <c r="Y2962" s="36"/>
      <c r="Z2962" s="36"/>
      <c r="AA2962" s="36"/>
      <c r="AB2962" s="36"/>
      <c r="AC2962" s="36"/>
      <c r="AD2962" s="36" t="e">
        <v>#REF!</v>
      </c>
      <c r="AE2962" s="26" t="s">
        <v>183</v>
      </c>
      <c r="AF2962" s="26"/>
      <c r="AG2962" s="26"/>
      <c r="AH2962" s="27" t="s">
        <v>3042</v>
      </c>
      <c r="AI2962" s="27" t="s">
        <v>1612</v>
      </c>
      <c r="AJ2962" s="27" t="s">
        <v>15662</v>
      </c>
      <c r="AK2962" s="24" t="s">
        <v>121</v>
      </c>
      <c r="AL2962" s="24" t="s">
        <v>7086</v>
      </c>
      <c r="AM2962" s="23">
        <v>44593</v>
      </c>
      <c r="AN2962" s="28">
        <v>1000000</v>
      </c>
      <c r="AO2962" s="28">
        <v>117172</v>
      </c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>
        <v>0</v>
      </c>
      <c r="BE2962" s="24">
        <v>0</v>
      </c>
      <c r="BF2962" s="23"/>
      <c r="BG2962" s="23"/>
      <c r="BH2962" s="23">
        <v>44603</v>
      </c>
      <c r="BI2962" s="26" t="s">
        <v>466</v>
      </c>
      <c r="BJ2962" s="26" t="s">
        <v>16208</v>
      </c>
      <c r="BK2962" s="29">
        <v>0</v>
      </c>
      <c r="BL2962" s="24" t="s">
        <v>129</v>
      </c>
      <c r="BM2962" s="22" t="str">
        <f ca="1">+IF(Tabla1[[#This Row],[FECHA INGRESO]]&gt;=44986,IF((TODAY()-Tabla1[[#This Row],[FECHA INGRESO]])&gt;=50,"ALERTA","TODAVÍA FALTA"),"N/A")</f>
        <v>N/A</v>
      </c>
      <c r="BN2962" s="7">
        <f>IFERROR((_xlfn.DAYS(Tabla1[[#This Row],[FECHA INGRESO]],Tabla1[[#This Row],[FECHA RETIRO]]))/30,"")</f>
        <v>-0.33333333333333331</v>
      </c>
    </row>
    <row r="2963" spans="1:66" x14ac:dyDescent="0.35">
      <c r="A2963" s="34">
        <v>1033769074</v>
      </c>
      <c r="B2963" s="22" t="s">
        <v>16209</v>
      </c>
      <c r="C2963" s="23">
        <v>44593</v>
      </c>
      <c r="D2963" s="23" t="s">
        <v>93</v>
      </c>
      <c r="E2963" s="23" t="s">
        <v>111</v>
      </c>
      <c r="F2963" s="23" t="s">
        <v>70</v>
      </c>
      <c r="G2963" s="24"/>
      <c r="H2963" s="24">
        <v>24111508152</v>
      </c>
      <c r="I2963" s="24" t="s">
        <v>95</v>
      </c>
      <c r="J2963" s="24">
        <f>DATEDIF(Tabla1[[#This Row],[FECHA DE NACIMIENTO]],Tabla1[[#This Row],[FECHA ACTUAL]],"Y")</f>
        <v>28</v>
      </c>
      <c r="K2963" s="24" t="s">
        <v>320</v>
      </c>
      <c r="L2963" s="24" t="s">
        <v>112</v>
      </c>
      <c r="M2963" s="24">
        <v>1</v>
      </c>
      <c r="N2963" s="24">
        <v>3</v>
      </c>
      <c r="O2963" s="24">
        <v>2</v>
      </c>
      <c r="P2963" s="24" t="s">
        <v>101</v>
      </c>
      <c r="Q2963" s="23">
        <v>34602</v>
      </c>
      <c r="R2963" s="24" t="s">
        <v>76</v>
      </c>
      <c r="S2963" s="25">
        <v>45119</v>
      </c>
      <c r="T2963" s="24">
        <v>6632273</v>
      </c>
      <c r="U2963" s="24">
        <v>3176633762</v>
      </c>
      <c r="V2963" s="33" t="s">
        <v>16210</v>
      </c>
      <c r="W2963" s="24" t="s">
        <v>16211</v>
      </c>
      <c r="X2963" s="24" t="s">
        <v>16212</v>
      </c>
      <c r="Y2963" s="24" t="s">
        <v>16213</v>
      </c>
      <c r="Z2963" s="24" t="s">
        <v>117</v>
      </c>
      <c r="AA2963" s="24">
        <v>3134759834</v>
      </c>
      <c r="AB2963" s="24"/>
      <c r="AC2963" s="24"/>
      <c r="AD2963" s="24" t="e">
        <v>#REF!</v>
      </c>
      <c r="AE2963" s="26" t="s">
        <v>151</v>
      </c>
      <c r="AF2963" s="26"/>
      <c r="AG2963" s="26"/>
      <c r="AH2963" s="27" t="s">
        <v>3042</v>
      </c>
      <c r="AI2963" s="27" t="s">
        <v>1612</v>
      </c>
      <c r="AJ2963" s="27" t="s">
        <v>15662</v>
      </c>
      <c r="AK2963" s="24" t="s">
        <v>121</v>
      </c>
      <c r="AL2963" s="24" t="s">
        <v>7086</v>
      </c>
      <c r="AM2963" s="23">
        <v>44593</v>
      </c>
      <c r="AN2963" s="28">
        <v>1000000</v>
      </c>
      <c r="AO2963" s="28">
        <v>117172</v>
      </c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  <c r="BD2963" s="24">
        <v>0</v>
      </c>
      <c r="BE2963" s="24">
        <v>0</v>
      </c>
      <c r="BF2963" s="23"/>
      <c r="BG2963" s="23"/>
      <c r="BH2963" s="23">
        <v>44603</v>
      </c>
      <c r="BI2963" s="26" t="s">
        <v>466</v>
      </c>
      <c r="BJ2963" s="26" t="s">
        <v>941</v>
      </c>
      <c r="BK2963" s="29">
        <v>0</v>
      </c>
      <c r="BL2963" s="24" t="s">
        <v>129</v>
      </c>
      <c r="BM2963" s="22" t="str">
        <f ca="1">+IF(Tabla1[[#This Row],[FECHA INGRESO]]&gt;=44986,IF((TODAY()-Tabla1[[#This Row],[FECHA INGRESO]])&gt;=50,"ALERTA","TODAVÍA FALTA"),"N/A")</f>
        <v>N/A</v>
      </c>
      <c r="BN2963" s="7">
        <f>IFERROR((_xlfn.DAYS(Tabla1[[#This Row],[FECHA INGRESO]],Tabla1[[#This Row],[FECHA RETIRO]]))/30,"")</f>
        <v>-0.33333333333333331</v>
      </c>
    </row>
    <row r="2964" spans="1:66" x14ac:dyDescent="0.35">
      <c r="A2964" s="34">
        <v>1000851993</v>
      </c>
      <c r="B2964" s="22" t="s">
        <v>16214</v>
      </c>
      <c r="C2964" s="44">
        <v>44593</v>
      </c>
      <c r="D2964" s="23" t="s">
        <v>582</v>
      </c>
      <c r="E2964" s="23" t="s">
        <v>111</v>
      </c>
      <c r="F2964" s="23" t="s">
        <v>70</v>
      </c>
      <c r="G2964" s="36"/>
      <c r="H2964" s="36">
        <v>24111398759</v>
      </c>
      <c r="I2964" s="36" t="s">
        <v>95</v>
      </c>
      <c r="J2964" s="24">
        <f>DATEDIF(Tabla1[[#This Row],[FECHA DE NACIMIENTO]],Tabla1[[#This Row],[FECHA ACTUAL]],"Y")</f>
        <v>20</v>
      </c>
      <c r="K2964" s="36" t="s">
        <v>73</v>
      </c>
      <c r="L2964" s="24" t="s">
        <v>112</v>
      </c>
      <c r="M2964" s="36">
        <v>0</v>
      </c>
      <c r="N2964" s="36">
        <v>0</v>
      </c>
      <c r="O2964" s="36">
        <v>3</v>
      </c>
      <c r="P2964" s="36" t="s">
        <v>101</v>
      </c>
      <c r="Q2964" s="44">
        <v>37797</v>
      </c>
      <c r="R2964" s="24" t="s">
        <v>76</v>
      </c>
      <c r="S2964" s="25">
        <v>45119</v>
      </c>
      <c r="T2964" s="36">
        <v>7662942</v>
      </c>
      <c r="U2964" s="36">
        <v>3134845934</v>
      </c>
      <c r="V2964" s="62" t="s">
        <v>16215</v>
      </c>
      <c r="W2964" s="24" t="s">
        <v>16216</v>
      </c>
      <c r="X2964" s="36" t="s">
        <v>16217</v>
      </c>
      <c r="Y2964" s="36" t="s">
        <v>16218</v>
      </c>
      <c r="Z2964" s="36"/>
      <c r="AA2964" s="36">
        <v>3214561726</v>
      </c>
      <c r="AB2964" s="36">
        <v>0</v>
      </c>
      <c r="AC2964" s="36">
        <v>0</v>
      </c>
      <c r="AD2964" s="36" t="e">
        <v>#REF!</v>
      </c>
      <c r="AE2964" s="26" t="s">
        <v>151</v>
      </c>
      <c r="AF2964" s="26"/>
      <c r="AG2964" s="26">
        <v>0</v>
      </c>
      <c r="AH2964" s="27" t="s">
        <v>3042</v>
      </c>
      <c r="AI2964" s="27" t="s">
        <v>1612</v>
      </c>
      <c r="AJ2964" s="27" t="s">
        <v>15662</v>
      </c>
      <c r="AK2964" s="24" t="s">
        <v>121</v>
      </c>
      <c r="AL2964" s="24" t="s">
        <v>7086</v>
      </c>
      <c r="AM2964" s="23">
        <v>44593</v>
      </c>
      <c r="AN2964" s="28">
        <v>1000000</v>
      </c>
      <c r="AO2964" s="28">
        <v>117172</v>
      </c>
      <c r="AP2964" s="24">
        <v>0</v>
      </c>
      <c r="AQ2964" s="24">
        <v>0</v>
      </c>
      <c r="AR2964" s="24">
        <v>0</v>
      </c>
      <c r="AS2964" s="24">
        <v>0</v>
      </c>
      <c r="AT2964" s="24">
        <v>0</v>
      </c>
      <c r="AU2964" s="24">
        <v>0</v>
      </c>
      <c r="AV2964" s="24">
        <v>0</v>
      </c>
      <c r="AW2964" s="24">
        <v>0</v>
      </c>
      <c r="AX2964" s="24">
        <v>0</v>
      </c>
      <c r="AY2964" s="24">
        <v>0</v>
      </c>
      <c r="AZ2964" s="24">
        <v>0</v>
      </c>
      <c r="BA2964" s="24">
        <v>0</v>
      </c>
      <c r="BB2964" s="24">
        <v>0</v>
      </c>
      <c r="BC2964" s="24">
        <v>0</v>
      </c>
      <c r="BD2964" s="24">
        <v>0</v>
      </c>
      <c r="BE2964" s="24">
        <v>0</v>
      </c>
      <c r="BF2964" s="23"/>
      <c r="BG2964" s="23"/>
      <c r="BH2964" s="23">
        <v>44607</v>
      </c>
      <c r="BI2964" s="26" t="s">
        <v>466</v>
      </c>
      <c r="BJ2964" s="26" t="s">
        <v>941</v>
      </c>
      <c r="BK2964" s="29">
        <v>0</v>
      </c>
      <c r="BL2964" s="24" t="s">
        <v>129</v>
      </c>
      <c r="BM2964" s="22" t="str">
        <f ca="1">+IF(Tabla1[[#This Row],[FECHA INGRESO]]&gt;=44986,IF((TODAY()-Tabla1[[#This Row],[FECHA INGRESO]])&gt;=50,"ALERTA","TODAVÍA FALTA"),"N/A")</f>
        <v>N/A</v>
      </c>
      <c r="BN2964" s="7">
        <f>IFERROR((_xlfn.DAYS(Tabla1[[#This Row],[FECHA INGRESO]],Tabla1[[#This Row],[FECHA RETIRO]]))/30,"")</f>
        <v>-0.46666666666666667</v>
      </c>
    </row>
    <row r="2965" spans="1:66" x14ac:dyDescent="0.35">
      <c r="A2965" s="34">
        <v>1193447785</v>
      </c>
      <c r="B2965" s="22" t="s">
        <v>16219</v>
      </c>
      <c r="C2965" s="44">
        <v>44593</v>
      </c>
      <c r="D2965" s="23" t="s">
        <v>266</v>
      </c>
      <c r="E2965" s="24" t="s">
        <v>94</v>
      </c>
      <c r="F2965" s="23" t="s">
        <v>70</v>
      </c>
      <c r="G2965" s="36"/>
      <c r="H2965" s="36">
        <v>24111400296</v>
      </c>
      <c r="I2965" s="36" t="s">
        <v>72</v>
      </c>
      <c r="J2965" s="24">
        <f>DATEDIF(Tabla1[[#This Row],[FECHA DE NACIMIENTO]],Tabla1[[#This Row],[FECHA ACTUAL]],"Y")</f>
        <v>22</v>
      </c>
      <c r="K2965" s="36" t="s">
        <v>73</v>
      </c>
      <c r="L2965" s="24" t="s">
        <v>112</v>
      </c>
      <c r="M2965" s="36">
        <v>0</v>
      </c>
      <c r="N2965" s="36">
        <v>0</v>
      </c>
      <c r="O2965" s="36">
        <v>3</v>
      </c>
      <c r="P2965" s="36" t="s">
        <v>101</v>
      </c>
      <c r="Q2965" s="44">
        <v>36757</v>
      </c>
      <c r="R2965" s="24" t="s">
        <v>76</v>
      </c>
      <c r="S2965" s="25">
        <v>45119</v>
      </c>
      <c r="T2965" s="36"/>
      <c r="U2965" s="36">
        <v>3143432699</v>
      </c>
      <c r="V2965" s="62" t="s">
        <v>16220</v>
      </c>
      <c r="W2965" s="24" t="s">
        <v>16221</v>
      </c>
      <c r="X2965" s="36" t="s">
        <v>3240</v>
      </c>
      <c r="Y2965" s="36" t="s">
        <v>16222</v>
      </c>
      <c r="Z2965" s="36"/>
      <c r="AA2965" s="36">
        <v>3115778049</v>
      </c>
      <c r="AB2965" s="36">
        <v>0</v>
      </c>
      <c r="AC2965" s="36">
        <v>0</v>
      </c>
      <c r="AD2965" s="36" t="e">
        <v>#REF!</v>
      </c>
      <c r="AE2965" s="26" t="s">
        <v>151</v>
      </c>
      <c r="AF2965" s="26"/>
      <c r="AG2965" s="26">
        <v>0</v>
      </c>
      <c r="AH2965" s="27" t="s">
        <v>3042</v>
      </c>
      <c r="AI2965" s="27" t="s">
        <v>1612</v>
      </c>
      <c r="AJ2965" s="27" t="s">
        <v>15662</v>
      </c>
      <c r="AK2965" s="24" t="s">
        <v>121</v>
      </c>
      <c r="AL2965" s="24" t="s">
        <v>7086</v>
      </c>
      <c r="AM2965" s="23">
        <v>44593</v>
      </c>
      <c r="AN2965" s="28">
        <v>1000000</v>
      </c>
      <c r="AO2965" s="28">
        <v>117172</v>
      </c>
      <c r="AP2965" s="24">
        <v>0</v>
      </c>
      <c r="AQ2965" s="24">
        <v>0</v>
      </c>
      <c r="AR2965" s="24">
        <v>0</v>
      </c>
      <c r="AS2965" s="24">
        <v>0</v>
      </c>
      <c r="AT2965" s="24">
        <v>0</v>
      </c>
      <c r="AU2965" s="24">
        <v>0</v>
      </c>
      <c r="AV2965" s="24">
        <v>0</v>
      </c>
      <c r="AW2965" s="24">
        <v>0</v>
      </c>
      <c r="AX2965" s="24">
        <v>0</v>
      </c>
      <c r="AY2965" s="24">
        <v>0</v>
      </c>
      <c r="AZ2965" s="24">
        <v>0</v>
      </c>
      <c r="BA2965" s="24">
        <v>0</v>
      </c>
      <c r="BB2965" s="24">
        <v>0</v>
      </c>
      <c r="BC2965" s="24">
        <v>0</v>
      </c>
      <c r="BD2965" s="24">
        <v>0</v>
      </c>
      <c r="BE2965" s="24">
        <v>0</v>
      </c>
      <c r="BF2965" s="23"/>
      <c r="BG2965" s="23"/>
      <c r="BH2965" s="23">
        <v>44607</v>
      </c>
      <c r="BI2965" s="26" t="s">
        <v>466</v>
      </c>
      <c r="BJ2965" s="26" t="s">
        <v>941</v>
      </c>
      <c r="BK2965" s="29">
        <v>0</v>
      </c>
      <c r="BL2965" s="24" t="s">
        <v>129</v>
      </c>
      <c r="BM2965" s="22" t="str">
        <f ca="1">+IF(Tabla1[[#This Row],[FECHA INGRESO]]&gt;=44986,IF((TODAY()-Tabla1[[#This Row],[FECHA INGRESO]])&gt;=50,"ALERTA","TODAVÍA FALTA"),"N/A")</f>
        <v>N/A</v>
      </c>
      <c r="BN2965" s="7">
        <f>IFERROR((_xlfn.DAYS(Tabla1[[#This Row],[FECHA INGRESO]],Tabla1[[#This Row],[FECHA RETIRO]]))/30,"")</f>
        <v>-0.46666666666666667</v>
      </c>
    </row>
    <row r="2966" spans="1:66" x14ac:dyDescent="0.35">
      <c r="A2966" s="34">
        <v>1001044247</v>
      </c>
      <c r="B2966" s="22" t="s">
        <v>16223</v>
      </c>
      <c r="C2966" s="44">
        <v>44593</v>
      </c>
      <c r="D2966" s="23" t="s">
        <v>266</v>
      </c>
      <c r="E2966" s="24" t="s">
        <v>94</v>
      </c>
      <c r="F2966" s="23" t="s">
        <v>70</v>
      </c>
      <c r="G2966" s="36"/>
      <c r="H2966" s="36">
        <v>24111509186</v>
      </c>
      <c r="I2966" s="36" t="s">
        <v>72</v>
      </c>
      <c r="J2966" s="24">
        <f>DATEDIF(Tabla1[[#This Row],[FECHA DE NACIMIENTO]],Tabla1[[#This Row],[FECHA ACTUAL]],"Y")</f>
        <v>21</v>
      </c>
      <c r="K2966" s="36" t="s">
        <v>73</v>
      </c>
      <c r="L2966" s="24" t="s">
        <v>112</v>
      </c>
      <c r="M2966" s="36">
        <v>0</v>
      </c>
      <c r="N2966" s="36">
        <v>0</v>
      </c>
      <c r="O2966" s="36">
        <v>2</v>
      </c>
      <c r="P2966" s="36" t="s">
        <v>101</v>
      </c>
      <c r="Q2966" s="44">
        <v>37166</v>
      </c>
      <c r="R2966" s="24" t="s">
        <v>76</v>
      </c>
      <c r="S2966" s="25">
        <v>45119</v>
      </c>
      <c r="T2966" s="36"/>
      <c r="U2966" s="36">
        <v>3004783858</v>
      </c>
      <c r="V2966" s="62" t="s">
        <v>16224</v>
      </c>
      <c r="W2966" s="24" t="s">
        <v>16225</v>
      </c>
      <c r="X2966" s="36" t="s">
        <v>16226</v>
      </c>
      <c r="Y2966" s="36"/>
      <c r="Z2966" s="36"/>
      <c r="AA2966" s="36"/>
      <c r="AB2966" s="36"/>
      <c r="AC2966" s="36"/>
      <c r="AD2966" s="36" t="e">
        <v>#REF!</v>
      </c>
      <c r="AE2966" s="26" t="s">
        <v>194</v>
      </c>
      <c r="AF2966" s="26"/>
      <c r="AG2966" s="26"/>
      <c r="AH2966" s="27" t="s">
        <v>3042</v>
      </c>
      <c r="AI2966" s="27" t="s">
        <v>1612</v>
      </c>
      <c r="AJ2966" s="27" t="s">
        <v>15662</v>
      </c>
      <c r="AK2966" s="24" t="s">
        <v>121</v>
      </c>
      <c r="AL2966" s="24" t="s">
        <v>7086</v>
      </c>
      <c r="AM2966" s="23">
        <v>44593</v>
      </c>
      <c r="AN2966" s="28">
        <v>1000000</v>
      </c>
      <c r="AO2966" s="28">
        <v>117172</v>
      </c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  <c r="BD2966" s="24">
        <v>0</v>
      </c>
      <c r="BE2966" s="24">
        <v>0</v>
      </c>
      <c r="BF2966" s="23"/>
      <c r="BG2966" s="23"/>
      <c r="BH2966" s="23">
        <v>44607</v>
      </c>
      <c r="BI2966" s="26" t="s">
        <v>466</v>
      </c>
      <c r="BJ2966" s="26" t="s">
        <v>16227</v>
      </c>
      <c r="BK2966" s="29">
        <v>0</v>
      </c>
      <c r="BL2966" s="24" t="s">
        <v>129</v>
      </c>
      <c r="BM2966" s="22" t="str">
        <f ca="1">+IF(Tabla1[[#This Row],[FECHA INGRESO]]&gt;=44986,IF((TODAY()-Tabla1[[#This Row],[FECHA INGRESO]])&gt;=50,"ALERTA","TODAVÍA FALTA"),"N/A")</f>
        <v>N/A</v>
      </c>
      <c r="BN2966" s="7">
        <f>IFERROR((_xlfn.DAYS(Tabla1[[#This Row],[FECHA INGRESO]],Tabla1[[#This Row],[FECHA RETIRO]]))/30,"")</f>
        <v>-0.46666666666666667</v>
      </c>
    </row>
    <row r="2967" spans="1:66" x14ac:dyDescent="0.35">
      <c r="A2967" s="34">
        <v>1020840663</v>
      </c>
      <c r="B2967" s="22" t="s">
        <v>16228</v>
      </c>
      <c r="C2967" s="23">
        <v>44593</v>
      </c>
      <c r="D2967" s="23" t="s">
        <v>4008</v>
      </c>
      <c r="E2967" s="23" t="s">
        <v>111</v>
      </c>
      <c r="F2967" s="23" t="s">
        <v>70</v>
      </c>
      <c r="G2967" s="24"/>
      <c r="H2967" s="24">
        <v>24111466599</v>
      </c>
      <c r="I2967" s="24" t="s">
        <v>95</v>
      </c>
      <c r="J2967" s="24">
        <f>DATEDIF(Tabla1[[#This Row],[FECHA DE NACIMIENTO]],Tabla1[[#This Row],[FECHA ACTUAL]],"Y")</f>
        <v>24</v>
      </c>
      <c r="K2967" s="24" t="s">
        <v>96</v>
      </c>
      <c r="L2967" s="24" t="s">
        <v>234</v>
      </c>
      <c r="M2967" s="24">
        <v>0</v>
      </c>
      <c r="N2967" s="24">
        <v>1</v>
      </c>
      <c r="O2967" s="24">
        <v>2</v>
      </c>
      <c r="P2967" s="24" t="s">
        <v>101</v>
      </c>
      <c r="Q2967" s="23">
        <v>36276</v>
      </c>
      <c r="R2967" s="24" t="s">
        <v>76</v>
      </c>
      <c r="S2967" s="25">
        <v>45119</v>
      </c>
      <c r="T2967" s="24"/>
      <c r="U2967" s="24">
        <v>3017976806</v>
      </c>
      <c r="V2967" s="33" t="s">
        <v>16229</v>
      </c>
      <c r="W2967" s="24" t="s">
        <v>16230</v>
      </c>
      <c r="X2967" s="24" t="s">
        <v>16231</v>
      </c>
      <c r="Y2967" s="24" t="s">
        <v>16232</v>
      </c>
      <c r="Z2967" s="24"/>
      <c r="AA2967" s="24">
        <v>3186554027</v>
      </c>
      <c r="AB2967" s="24">
        <v>0</v>
      </c>
      <c r="AC2967" s="24">
        <v>0</v>
      </c>
      <c r="AD2967" s="24" t="e">
        <v>#REF!</v>
      </c>
      <c r="AE2967" s="26" t="s">
        <v>151</v>
      </c>
      <c r="AF2967" s="26"/>
      <c r="AG2967" s="26">
        <v>0</v>
      </c>
      <c r="AH2967" s="27" t="s">
        <v>3042</v>
      </c>
      <c r="AI2967" s="27" t="s">
        <v>1612</v>
      </c>
      <c r="AJ2967" s="27" t="s">
        <v>15662</v>
      </c>
      <c r="AK2967" s="24" t="s">
        <v>121</v>
      </c>
      <c r="AL2967" s="24" t="s">
        <v>7086</v>
      </c>
      <c r="AM2967" s="23">
        <v>44593</v>
      </c>
      <c r="AN2967" s="28">
        <v>1000000</v>
      </c>
      <c r="AO2967" s="28">
        <v>117172</v>
      </c>
      <c r="AP2967" s="24">
        <v>0</v>
      </c>
      <c r="AQ2967" s="24">
        <v>0</v>
      </c>
      <c r="AR2967" s="24">
        <v>0</v>
      </c>
      <c r="AS2967" s="24">
        <v>0</v>
      </c>
      <c r="AT2967" s="24">
        <v>0</v>
      </c>
      <c r="AU2967" s="24">
        <v>0</v>
      </c>
      <c r="AV2967" s="24">
        <v>0</v>
      </c>
      <c r="AW2967" s="24">
        <v>0</v>
      </c>
      <c r="AX2967" s="24">
        <v>0</v>
      </c>
      <c r="AY2967" s="24">
        <v>0</v>
      </c>
      <c r="AZ2967" s="24">
        <v>0</v>
      </c>
      <c r="BA2967" s="24">
        <v>0</v>
      </c>
      <c r="BB2967" s="24">
        <v>0</v>
      </c>
      <c r="BC2967" s="24">
        <v>0</v>
      </c>
      <c r="BD2967" s="24">
        <v>0</v>
      </c>
      <c r="BE2967" s="24">
        <v>0</v>
      </c>
      <c r="BF2967" s="23"/>
      <c r="BG2967" s="23"/>
      <c r="BH2967" s="23">
        <v>44610</v>
      </c>
      <c r="BI2967" s="26" t="s">
        <v>466</v>
      </c>
      <c r="BJ2967" s="26" t="s">
        <v>4738</v>
      </c>
      <c r="BK2967" s="29">
        <v>0</v>
      </c>
      <c r="BL2967" s="24" t="s">
        <v>129</v>
      </c>
      <c r="BM2967" s="22" t="str">
        <f ca="1">+IF(Tabla1[[#This Row],[FECHA INGRESO]]&gt;=44986,IF((TODAY()-Tabla1[[#This Row],[FECHA INGRESO]])&gt;=50,"ALERTA","TODAVÍA FALTA"),"N/A")</f>
        <v>N/A</v>
      </c>
      <c r="BN2967" s="7">
        <f>IFERROR((_xlfn.DAYS(Tabla1[[#This Row],[FECHA INGRESO]],Tabla1[[#This Row],[FECHA RETIRO]]))/30,"")</f>
        <v>-0.56666666666666665</v>
      </c>
    </row>
    <row r="2968" spans="1:66" x14ac:dyDescent="0.35">
      <c r="A2968" s="21">
        <v>1019040986</v>
      </c>
      <c r="B2968" s="22" t="s">
        <v>16233</v>
      </c>
      <c r="C2968" s="23">
        <v>44593</v>
      </c>
      <c r="D2968" s="23" t="s">
        <v>131</v>
      </c>
      <c r="E2968" s="24" t="s">
        <v>94</v>
      </c>
      <c r="F2968" s="23" t="s">
        <v>70</v>
      </c>
      <c r="G2968" s="24"/>
      <c r="H2968" s="24">
        <v>24111432868</v>
      </c>
      <c r="I2968" s="24" t="s">
        <v>72</v>
      </c>
      <c r="J2968" s="24">
        <f>DATEDIF(Tabla1[[#This Row],[FECHA DE NACIMIENTO]],Tabla1[[#This Row],[FECHA ACTUAL]],"Y")</f>
        <v>33</v>
      </c>
      <c r="K2968" s="24" t="s">
        <v>73</v>
      </c>
      <c r="L2968" s="24" t="s">
        <v>234</v>
      </c>
      <c r="M2968" s="72">
        <v>1</v>
      </c>
      <c r="N2968" s="24">
        <v>2</v>
      </c>
      <c r="O2968" s="24">
        <v>3</v>
      </c>
      <c r="P2968" s="24" t="s">
        <v>101</v>
      </c>
      <c r="Q2968" s="23">
        <v>32883</v>
      </c>
      <c r="R2968" s="24" t="s">
        <v>76</v>
      </c>
      <c r="S2968" s="25">
        <v>45119</v>
      </c>
      <c r="T2968" s="24"/>
      <c r="U2968" s="24">
        <v>3024302813</v>
      </c>
      <c r="V2968" s="33" t="s">
        <v>16234</v>
      </c>
      <c r="W2968" s="24" t="s">
        <v>16235</v>
      </c>
      <c r="X2968" s="24" t="s">
        <v>16236</v>
      </c>
      <c r="Y2968" s="24" t="s">
        <v>16237</v>
      </c>
      <c r="Z2968" s="24"/>
      <c r="AA2968" s="24">
        <v>3212455249</v>
      </c>
      <c r="AB2968" s="24">
        <v>0</v>
      </c>
      <c r="AC2968" s="24">
        <v>0</v>
      </c>
      <c r="AD2968" s="24" t="e">
        <v>#REF!</v>
      </c>
      <c r="AE2968" s="26" t="s">
        <v>151</v>
      </c>
      <c r="AF2968" s="26"/>
      <c r="AG2968" s="26">
        <v>0</v>
      </c>
      <c r="AH2968" s="27" t="s">
        <v>3042</v>
      </c>
      <c r="AI2968" s="27" t="s">
        <v>1612</v>
      </c>
      <c r="AJ2968" s="27" t="s">
        <v>15662</v>
      </c>
      <c r="AK2968" s="24" t="s">
        <v>121</v>
      </c>
      <c r="AL2968" s="24" t="s">
        <v>7086</v>
      </c>
      <c r="AM2968" s="23">
        <v>44593</v>
      </c>
      <c r="AN2968" s="28">
        <v>1000000</v>
      </c>
      <c r="AO2968" s="28">
        <v>117172</v>
      </c>
      <c r="AP2968" s="24">
        <v>0</v>
      </c>
      <c r="AQ2968" s="24">
        <v>0</v>
      </c>
      <c r="AR2968" s="24">
        <v>0</v>
      </c>
      <c r="AS2968" s="24">
        <v>0</v>
      </c>
      <c r="AT2968" s="24">
        <v>0</v>
      </c>
      <c r="AU2968" s="24">
        <v>0</v>
      </c>
      <c r="AV2968" s="24">
        <v>0</v>
      </c>
      <c r="AW2968" s="24">
        <v>0</v>
      </c>
      <c r="AX2968" s="24">
        <v>0</v>
      </c>
      <c r="AY2968" s="24">
        <v>0</v>
      </c>
      <c r="AZ2968" s="24">
        <v>0</v>
      </c>
      <c r="BA2968" s="24">
        <v>0</v>
      </c>
      <c r="BB2968" s="24">
        <v>0</v>
      </c>
      <c r="BC2968" s="24">
        <v>0</v>
      </c>
      <c r="BD2968" s="24">
        <v>0</v>
      </c>
      <c r="BE2968" s="24">
        <v>0</v>
      </c>
      <c r="BF2968" s="23"/>
      <c r="BG2968" s="23"/>
      <c r="BH2968" s="23">
        <v>44847</v>
      </c>
      <c r="BI2968" s="26" t="s">
        <v>466</v>
      </c>
      <c r="BJ2968" s="26" t="s">
        <v>273</v>
      </c>
      <c r="BK2968" s="29">
        <v>0</v>
      </c>
      <c r="BL2968" s="24" t="s">
        <v>129</v>
      </c>
      <c r="BM2968" s="22" t="str">
        <f ca="1">+IF(Tabla1[[#This Row],[FECHA INGRESO]]&gt;=44986,IF((TODAY()-Tabla1[[#This Row],[FECHA INGRESO]])&gt;=50,"ALERTA","TODAVÍA FALTA"),"N/A")</f>
        <v>N/A</v>
      </c>
      <c r="BN2968" s="7">
        <f>IFERROR((_xlfn.DAYS(Tabla1[[#This Row],[FECHA INGRESO]],Tabla1[[#This Row],[FECHA RETIRO]]))/30,"")</f>
        <v>-8.4666666666666668</v>
      </c>
    </row>
    <row r="2969" spans="1:66" x14ac:dyDescent="0.35">
      <c r="A2969" s="34">
        <v>1012316884</v>
      </c>
      <c r="B2969" s="22" t="s">
        <v>16238</v>
      </c>
      <c r="C2969" s="23">
        <v>44593</v>
      </c>
      <c r="D2969" s="23" t="s">
        <v>4008</v>
      </c>
      <c r="E2969" s="23" t="s">
        <v>111</v>
      </c>
      <c r="F2969" s="23" t="s">
        <v>70</v>
      </c>
      <c r="G2969" s="24"/>
      <c r="H2969" s="24">
        <v>24111474026</v>
      </c>
      <c r="I2969" s="24" t="s">
        <v>95</v>
      </c>
      <c r="J2969" s="24">
        <f>DATEDIF(Tabla1[[#This Row],[FECHA DE NACIMIENTO]],Tabla1[[#This Row],[FECHA ACTUAL]],"Y")</f>
        <v>19</v>
      </c>
      <c r="K2969" s="24" t="s">
        <v>73</v>
      </c>
      <c r="L2969" s="24" t="s">
        <v>112</v>
      </c>
      <c r="M2969" s="24">
        <v>0</v>
      </c>
      <c r="N2969" s="24">
        <v>0</v>
      </c>
      <c r="O2969" s="24">
        <v>2</v>
      </c>
      <c r="P2969" s="24" t="s">
        <v>101</v>
      </c>
      <c r="Q2969" s="23">
        <v>37966</v>
      </c>
      <c r="R2969" s="24" t="s">
        <v>76</v>
      </c>
      <c r="S2969" s="25">
        <v>45119</v>
      </c>
      <c r="T2969" s="36"/>
      <c r="U2969" s="36">
        <v>3125384045</v>
      </c>
      <c r="V2969" s="62" t="s">
        <v>16239</v>
      </c>
      <c r="W2969" s="24" t="s">
        <v>16240</v>
      </c>
      <c r="X2969" s="36" t="s">
        <v>1739</v>
      </c>
      <c r="Y2969" s="36" t="s">
        <v>16241</v>
      </c>
      <c r="Z2969" s="36"/>
      <c r="AA2969" s="36">
        <v>3204193351</v>
      </c>
      <c r="AB2969" s="36">
        <v>0</v>
      </c>
      <c r="AC2969" s="36">
        <v>0</v>
      </c>
      <c r="AD2969" s="36" t="e">
        <v>#REF!</v>
      </c>
      <c r="AE2969" s="26" t="s">
        <v>151</v>
      </c>
      <c r="AF2969" s="26"/>
      <c r="AG2969" s="26">
        <v>0</v>
      </c>
      <c r="AH2969" s="27" t="s">
        <v>3042</v>
      </c>
      <c r="AI2969" s="27" t="s">
        <v>1612</v>
      </c>
      <c r="AJ2969" s="27" t="s">
        <v>15662</v>
      </c>
      <c r="AK2969" s="24" t="s">
        <v>121</v>
      </c>
      <c r="AL2969" s="24" t="s">
        <v>7086</v>
      </c>
      <c r="AM2969" s="23">
        <v>44593</v>
      </c>
      <c r="AN2969" s="28">
        <v>1000000</v>
      </c>
      <c r="AO2969" s="28">
        <v>117172</v>
      </c>
      <c r="AP2969" s="24">
        <v>0</v>
      </c>
      <c r="AQ2969" s="24">
        <v>0</v>
      </c>
      <c r="AR2969" s="24">
        <v>0</v>
      </c>
      <c r="AS2969" s="24">
        <v>0</v>
      </c>
      <c r="AT2969" s="24">
        <v>0</v>
      </c>
      <c r="AU2969" s="24">
        <v>0</v>
      </c>
      <c r="AV2969" s="24">
        <v>0</v>
      </c>
      <c r="AW2969" s="24">
        <v>0</v>
      </c>
      <c r="AX2969" s="24">
        <v>0</v>
      </c>
      <c r="AY2969" s="24">
        <v>0</v>
      </c>
      <c r="AZ2969" s="24">
        <v>0</v>
      </c>
      <c r="BA2969" s="24">
        <v>0</v>
      </c>
      <c r="BB2969" s="24">
        <v>0</v>
      </c>
      <c r="BC2969" s="24">
        <v>0</v>
      </c>
      <c r="BD2969" s="24">
        <v>0</v>
      </c>
      <c r="BE2969" s="24">
        <v>0</v>
      </c>
      <c r="BF2969" s="23"/>
      <c r="BG2969" s="23"/>
      <c r="BH2969" s="23">
        <v>44610</v>
      </c>
      <c r="BI2969" s="26" t="s">
        <v>466</v>
      </c>
      <c r="BJ2969" s="26" t="s">
        <v>941</v>
      </c>
      <c r="BK2969" s="29">
        <v>0</v>
      </c>
      <c r="BL2969" s="24" t="s">
        <v>129</v>
      </c>
      <c r="BM2969" s="22" t="str">
        <f ca="1">+IF(Tabla1[[#This Row],[FECHA INGRESO]]&gt;=44986,IF((TODAY()-Tabla1[[#This Row],[FECHA INGRESO]])&gt;=50,"ALERTA","TODAVÍA FALTA"),"N/A")</f>
        <v>N/A</v>
      </c>
      <c r="BN2969" s="7">
        <f>IFERROR((_xlfn.DAYS(Tabla1[[#This Row],[FECHA INGRESO]],Tabla1[[#This Row],[FECHA RETIRO]]))/30,"")</f>
        <v>-0.56666666666666665</v>
      </c>
    </row>
    <row r="2970" spans="1:66" x14ac:dyDescent="0.35">
      <c r="A2970" s="34">
        <v>1010248260</v>
      </c>
      <c r="B2970" s="22" t="s">
        <v>16242</v>
      </c>
      <c r="C2970" s="44">
        <v>44593</v>
      </c>
      <c r="D2970" s="23" t="s">
        <v>157</v>
      </c>
      <c r="E2970" s="23" t="s">
        <v>110</v>
      </c>
      <c r="F2970" s="23" t="s">
        <v>70</v>
      </c>
      <c r="G2970" s="36"/>
      <c r="H2970" s="36">
        <v>24111429987</v>
      </c>
      <c r="I2970" s="36" t="s">
        <v>95</v>
      </c>
      <c r="J2970" s="24">
        <f>DATEDIF(Tabla1[[#This Row],[FECHA DE NACIMIENTO]],Tabla1[[#This Row],[FECHA ACTUAL]],"Y")</f>
        <v>23</v>
      </c>
      <c r="K2970" s="24" t="s">
        <v>73</v>
      </c>
      <c r="L2970" s="24" t="s">
        <v>112</v>
      </c>
      <c r="M2970" s="24">
        <v>1</v>
      </c>
      <c r="N2970" s="24">
        <v>1</v>
      </c>
      <c r="O2970" s="24">
        <v>2</v>
      </c>
      <c r="P2970" s="24" t="s">
        <v>101</v>
      </c>
      <c r="Q2970" s="23">
        <v>36444</v>
      </c>
      <c r="R2970" s="24" t="s">
        <v>76</v>
      </c>
      <c r="S2970" s="25">
        <v>45119</v>
      </c>
      <c r="T2970" s="24"/>
      <c r="U2970" s="24">
        <v>3132563514</v>
      </c>
      <c r="V2970" s="33" t="s">
        <v>16243</v>
      </c>
      <c r="W2970" s="24" t="s">
        <v>16244</v>
      </c>
      <c r="X2970" s="24" t="s">
        <v>16245</v>
      </c>
      <c r="Y2970" s="24" t="s">
        <v>16246</v>
      </c>
      <c r="Z2970" s="24"/>
      <c r="AA2970" s="24">
        <v>3177347370</v>
      </c>
      <c r="AB2970" s="24">
        <v>0</v>
      </c>
      <c r="AC2970" s="24">
        <v>0</v>
      </c>
      <c r="AD2970" s="24" t="e">
        <v>#REF!</v>
      </c>
      <c r="AE2970" s="26" t="s">
        <v>151</v>
      </c>
      <c r="AF2970" s="26"/>
      <c r="AG2970" s="26">
        <v>0</v>
      </c>
      <c r="AH2970" s="27" t="s">
        <v>3042</v>
      </c>
      <c r="AI2970" s="27" t="s">
        <v>1612</v>
      </c>
      <c r="AJ2970" s="27" t="s">
        <v>15662</v>
      </c>
      <c r="AK2970" s="24" t="s">
        <v>121</v>
      </c>
      <c r="AL2970" s="24" t="s">
        <v>7086</v>
      </c>
      <c r="AM2970" s="23">
        <v>44593</v>
      </c>
      <c r="AN2970" s="28">
        <v>1000000</v>
      </c>
      <c r="AO2970" s="28">
        <v>117172</v>
      </c>
      <c r="AP2970" s="24">
        <v>0</v>
      </c>
      <c r="AQ2970" s="24">
        <v>0</v>
      </c>
      <c r="AR2970" s="24">
        <v>0</v>
      </c>
      <c r="AS2970" s="24">
        <v>0</v>
      </c>
      <c r="AT2970" s="24">
        <v>0</v>
      </c>
      <c r="AU2970" s="24">
        <v>0</v>
      </c>
      <c r="AV2970" s="24">
        <v>0</v>
      </c>
      <c r="AW2970" s="24">
        <v>0</v>
      </c>
      <c r="AX2970" s="24">
        <v>0</v>
      </c>
      <c r="AY2970" s="24">
        <v>0</v>
      </c>
      <c r="AZ2970" s="24" t="s">
        <v>16247</v>
      </c>
      <c r="BA2970" s="24">
        <v>0</v>
      </c>
      <c r="BB2970" s="24">
        <v>0</v>
      </c>
      <c r="BC2970" s="24">
        <v>0</v>
      </c>
      <c r="BD2970" s="24">
        <v>0</v>
      </c>
      <c r="BE2970" s="24">
        <v>0</v>
      </c>
      <c r="BF2970" s="23"/>
      <c r="BG2970" s="23"/>
      <c r="BH2970" s="23">
        <v>44611</v>
      </c>
      <c r="BI2970" s="26" t="s">
        <v>10014</v>
      </c>
      <c r="BJ2970" s="26" t="s">
        <v>14134</v>
      </c>
      <c r="BK2970" s="29">
        <v>0</v>
      </c>
      <c r="BL2970" s="24" t="s">
        <v>129</v>
      </c>
      <c r="BM2970" s="22" t="str">
        <f ca="1">+IF(Tabla1[[#This Row],[FECHA INGRESO]]&gt;=44986,IF((TODAY()-Tabla1[[#This Row],[FECHA INGRESO]])&gt;=50,"ALERTA","TODAVÍA FALTA"),"N/A")</f>
        <v>N/A</v>
      </c>
      <c r="BN2970" s="7">
        <f>IFERROR((_xlfn.DAYS(Tabla1[[#This Row],[FECHA INGRESO]],Tabla1[[#This Row],[FECHA RETIRO]]))/30,"")</f>
        <v>-0.6</v>
      </c>
    </row>
    <row r="2971" spans="1:66" x14ac:dyDescent="0.35">
      <c r="A2971" s="21">
        <v>1005702437</v>
      </c>
      <c r="B2971" s="22" t="s">
        <v>16248</v>
      </c>
      <c r="C2971" s="44">
        <v>44593</v>
      </c>
      <c r="D2971" s="44" t="s">
        <v>131</v>
      </c>
      <c r="E2971" s="24" t="s">
        <v>94</v>
      </c>
      <c r="F2971" s="44" t="s">
        <v>70</v>
      </c>
      <c r="G2971" s="36"/>
      <c r="H2971" s="36">
        <v>24104670934</v>
      </c>
      <c r="I2971" s="36" t="s">
        <v>95</v>
      </c>
      <c r="J2971" s="24">
        <f>DATEDIF(Tabla1[[#This Row],[FECHA DE NACIMIENTO]],Tabla1[[#This Row],[FECHA ACTUAL]],"Y")</f>
        <v>20</v>
      </c>
      <c r="K2971" s="36" t="s">
        <v>73</v>
      </c>
      <c r="L2971" s="24" t="s">
        <v>112</v>
      </c>
      <c r="M2971" s="36">
        <v>0</v>
      </c>
      <c r="N2971" s="36">
        <v>1</v>
      </c>
      <c r="O2971" s="36">
        <v>2</v>
      </c>
      <c r="P2971" s="36" t="s">
        <v>101</v>
      </c>
      <c r="Q2971" s="44">
        <v>37591</v>
      </c>
      <c r="R2971" s="36" t="s">
        <v>4815</v>
      </c>
      <c r="S2971" s="25">
        <v>45119</v>
      </c>
      <c r="T2971" s="36"/>
      <c r="U2971" s="36">
        <v>3153622537</v>
      </c>
      <c r="V2971" s="62" t="s">
        <v>16249</v>
      </c>
      <c r="W2971" s="24" t="s">
        <v>16250</v>
      </c>
      <c r="X2971" s="24" t="s">
        <v>12180</v>
      </c>
      <c r="Y2971" s="24" t="s">
        <v>16251</v>
      </c>
      <c r="Z2971" s="24"/>
      <c r="AA2971" s="24">
        <v>3057419660</v>
      </c>
      <c r="AB2971" s="24">
        <v>0</v>
      </c>
      <c r="AC2971" s="24">
        <v>0</v>
      </c>
      <c r="AD2971" s="24" t="e">
        <v>#REF!</v>
      </c>
      <c r="AE2971" s="26" t="s">
        <v>151</v>
      </c>
      <c r="AF2971" s="26"/>
      <c r="AG2971" s="26">
        <v>0</v>
      </c>
      <c r="AH2971" s="27" t="s">
        <v>3042</v>
      </c>
      <c r="AI2971" s="27" t="s">
        <v>1612</v>
      </c>
      <c r="AJ2971" s="27" t="s">
        <v>15662</v>
      </c>
      <c r="AK2971" s="24" t="s">
        <v>121</v>
      </c>
      <c r="AL2971" s="24" t="s">
        <v>7086</v>
      </c>
      <c r="AM2971" s="23">
        <v>44593</v>
      </c>
      <c r="AN2971" s="28">
        <v>1000000</v>
      </c>
      <c r="AO2971" s="28">
        <v>117172</v>
      </c>
      <c r="AP2971" s="24">
        <v>0</v>
      </c>
      <c r="AQ2971" s="24">
        <v>0</v>
      </c>
      <c r="AR2971" s="24">
        <v>0</v>
      </c>
      <c r="AS2971" s="24">
        <v>0</v>
      </c>
      <c r="AT2971" s="24">
        <v>0</v>
      </c>
      <c r="AU2971" s="24">
        <v>0</v>
      </c>
      <c r="AV2971" s="24">
        <v>0</v>
      </c>
      <c r="AW2971" s="24">
        <v>0</v>
      </c>
      <c r="AX2971" s="24">
        <v>0</v>
      </c>
      <c r="AY2971" s="24">
        <v>0</v>
      </c>
      <c r="AZ2971" s="24">
        <v>0</v>
      </c>
      <c r="BA2971" s="24">
        <v>0</v>
      </c>
      <c r="BB2971" s="24">
        <v>0</v>
      </c>
      <c r="BC2971" s="24">
        <v>0</v>
      </c>
      <c r="BD2971" s="24">
        <v>0</v>
      </c>
      <c r="BE2971" s="24">
        <v>0</v>
      </c>
      <c r="BF2971" s="23"/>
      <c r="BG2971" s="23"/>
      <c r="BH2971" s="23">
        <v>44716</v>
      </c>
      <c r="BI2971" s="26" t="s">
        <v>466</v>
      </c>
      <c r="BJ2971" s="26" t="s">
        <v>273</v>
      </c>
      <c r="BK2971" s="29">
        <v>0</v>
      </c>
      <c r="BL2971" s="24" t="s">
        <v>129</v>
      </c>
      <c r="BM2971" s="22" t="str">
        <f ca="1">+IF(Tabla1[[#This Row],[FECHA INGRESO]]&gt;=44986,IF((TODAY()-Tabla1[[#This Row],[FECHA INGRESO]])&gt;=50,"ALERTA","TODAVÍA FALTA"),"N/A")</f>
        <v>N/A</v>
      </c>
      <c r="BN2971" s="7">
        <f>IFERROR((_xlfn.DAYS(Tabla1[[#This Row],[FECHA INGRESO]],Tabla1[[#This Row],[FECHA RETIRO]]))/30,"")</f>
        <v>-4.0999999999999996</v>
      </c>
    </row>
    <row r="2972" spans="1:66" x14ac:dyDescent="0.35">
      <c r="A2972" s="21">
        <v>1014270014</v>
      </c>
      <c r="B2972" s="22" t="s">
        <v>16252</v>
      </c>
      <c r="C2972" s="23">
        <v>44593</v>
      </c>
      <c r="D2972" s="23" t="s">
        <v>131</v>
      </c>
      <c r="E2972" s="23" t="s">
        <v>111</v>
      </c>
      <c r="F2972" s="23" t="s">
        <v>70</v>
      </c>
      <c r="G2972" s="24"/>
      <c r="H2972" s="24">
        <v>24111517372</v>
      </c>
      <c r="I2972" s="24" t="s">
        <v>95</v>
      </c>
      <c r="J2972" s="24">
        <f>DATEDIF(Tabla1[[#This Row],[FECHA DE NACIMIENTO]],Tabla1[[#This Row],[FECHA ACTUAL]],"Y")</f>
        <v>27</v>
      </c>
      <c r="K2972" s="24" t="s">
        <v>96</v>
      </c>
      <c r="L2972" s="24" t="s">
        <v>112</v>
      </c>
      <c r="M2972" s="24">
        <v>0</v>
      </c>
      <c r="N2972" s="24">
        <v>1</v>
      </c>
      <c r="O2972" s="24">
        <v>3</v>
      </c>
      <c r="P2972" s="24" t="s">
        <v>101</v>
      </c>
      <c r="Q2972" s="23">
        <v>34971</v>
      </c>
      <c r="R2972" s="24" t="s">
        <v>76</v>
      </c>
      <c r="S2972" s="25">
        <v>45119</v>
      </c>
      <c r="T2972" s="24"/>
      <c r="U2972" s="24">
        <v>3209538727</v>
      </c>
      <c r="V2972" s="33" t="s">
        <v>16253</v>
      </c>
      <c r="W2972" s="24" t="s">
        <v>16254</v>
      </c>
      <c r="X2972" s="24" t="s">
        <v>16255</v>
      </c>
      <c r="Y2972" s="24" t="s">
        <v>16256</v>
      </c>
      <c r="Z2972" s="24"/>
      <c r="AA2972" s="24">
        <v>3134144509</v>
      </c>
      <c r="AB2972" s="24">
        <v>0</v>
      </c>
      <c r="AC2972" s="24">
        <v>0</v>
      </c>
      <c r="AD2972" s="24" t="e">
        <v>#REF!</v>
      </c>
      <c r="AE2972" s="26" t="s">
        <v>183</v>
      </c>
      <c r="AF2972" s="26"/>
      <c r="AG2972" s="26">
        <v>0</v>
      </c>
      <c r="AH2972" s="27" t="s">
        <v>460</v>
      </c>
      <c r="AI2972" s="27" t="s">
        <v>1612</v>
      </c>
      <c r="AJ2972" s="27" t="s">
        <v>15662</v>
      </c>
      <c r="AK2972" s="24" t="s">
        <v>121</v>
      </c>
      <c r="AL2972" s="24" t="s">
        <v>7086</v>
      </c>
      <c r="AM2972" s="23">
        <v>44593</v>
      </c>
      <c r="AN2972" s="28">
        <v>1267151</v>
      </c>
      <c r="AO2972" s="28">
        <v>117172</v>
      </c>
      <c r="AP2972" s="24">
        <v>0</v>
      </c>
      <c r="AQ2972" s="24">
        <v>0</v>
      </c>
      <c r="AR2972" s="24">
        <v>0</v>
      </c>
      <c r="AS2972" s="24">
        <v>0</v>
      </c>
      <c r="AT2972" s="24">
        <v>0</v>
      </c>
      <c r="AU2972" s="24">
        <v>0</v>
      </c>
      <c r="AV2972" s="24">
        <v>0</v>
      </c>
      <c r="AW2972" s="24">
        <v>0</v>
      </c>
      <c r="AX2972" s="24">
        <v>0</v>
      </c>
      <c r="AY2972" s="24">
        <v>0</v>
      </c>
      <c r="AZ2972" s="24">
        <v>0</v>
      </c>
      <c r="BA2972" s="24">
        <v>0</v>
      </c>
      <c r="BB2972" s="24">
        <v>0</v>
      </c>
      <c r="BC2972" s="24">
        <v>0</v>
      </c>
      <c r="BD2972" s="24">
        <v>0</v>
      </c>
      <c r="BE2972" s="24">
        <v>0</v>
      </c>
      <c r="BF2972" s="23"/>
      <c r="BG2972" s="23"/>
      <c r="BH2972" s="23">
        <v>44819</v>
      </c>
      <c r="BI2972" s="26" t="s">
        <v>466</v>
      </c>
      <c r="BJ2972" s="26" t="s">
        <v>3469</v>
      </c>
      <c r="BK2972" s="29">
        <v>0</v>
      </c>
      <c r="BL2972" s="24" t="s">
        <v>129</v>
      </c>
      <c r="BM2972" s="22" t="str">
        <f ca="1">+IF(Tabla1[[#This Row],[FECHA INGRESO]]&gt;=44986,IF((TODAY()-Tabla1[[#This Row],[FECHA INGRESO]])&gt;=50,"ALERTA","TODAVÍA FALTA"),"N/A")</f>
        <v>N/A</v>
      </c>
      <c r="BN2972" s="7">
        <f>IFERROR((_xlfn.DAYS(Tabla1[[#This Row],[FECHA INGRESO]],Tabla1[[#This Row],[FECHA RETIRO]]))/30,"")</f>
        <v>-7.5333333333333332</v>
      </c>
    </row>
    <row r="2973" spans="1:66" x14ac:dyDescent="0.35">
      <c r="A2973" s="21">
        <v>80801653</v>
      </c>
      <c r="B2973" s="22" t="s">
        <v>16257</v>
      </c>
      <c r="C2973" s="23">
        <v>44593</v>
      </c>
      <c r="D2973" s="23" t="s">
        <v>266</v>
      </c>
      <c r="E2973" s="23" t="s">
        <v>110</v>
      </c>
      <c r="F2973" s="23" t="s">
        <v>94</v>
      </c>
      <c r="G2973" s="24" t="s">
        <v>16258</v>
      </c>
      <c r="H2973" s="24">
        <v>24111518539</v>
      </c>
      <c r="I2973" s="24" t="s">
        <v>72</v>
      </c>
      <c r="J2973" s="24">
        <f>DATEDIF(Tabla1[[#This Row],[FECHA DE NACIMIENTO]],Tabla1[[#This Row],[FECHA ACTUAL]],"Y")</f>
        <v>38</v>
      </c>
      <c r="K2973" s="24" t="s">
        <v>73</v>
      </c>
      <c r="L2973" s="24" t="s">
        <v>234</v>
      </c>
      <c r="M2973" s="24">
        <v>1</v>
      </c>
      <c r="N2973" s="24">
        <v>2</v>
      </c>
      <c r="O2973" s="24">
        <v>3</v>
      </c>
      <c r="P2973" s="24" t="s">
        <v>101</v>
      </c>
      <c r="Q2973" s="23">
        <v>31058</v>
      </c>
      <c r="R2973" s="24" t="s">
        <v>16259</v>
      </c>
      <c r="S2973" s="25">
        <v>45119</v>
      </c>
      <c r="T2973" s="24"/>
      <c r="U2973" s="24">
        <v>3186902409</v>
      </c>
      <c r="V2973" s="33" t="s">
        <v>16260</v>
      </c>
      <c r="W2973" s="24" t="s">
        <v>16261</v>
      </c>
      <c r="X2973" s="24" t="s">
        <v>882</v>
      </c>
      <c r="Y2973" s="24" t="s">
        <v>16262</v>
      </c>
      <c r="Z2973" s="24"/>
      <c r="AA2973" s="24">
        <v>3224816402</v>
      </c>
      <c r="AB2973" s="24">
        <v>0</v>
      </c>
      <c r="AC2973" s="24">
        <v>0</v>
      </c>
      <c r="AD2973" s="24" t="e">
        <v>#REF!</v>
      </c>
      <c r="AE2973" s="26" t="s">
        <v>194</v>
      </c>
      <c r="AF2973" s="26"/>
      <c r="AG2973" s="26">
        <v>0</v>
      </c>
      <c r="AH2973" s="27" t="s">
        <v>163</v>
      </c>
      <c r="AI2973" s="27" t="s">
        <v>1612</v>
      </c>
      <c r="AJ2973" s="27" t="s">
        <v>15662</v>
      </c>
      <c r="AK2973" s="24" t="s">
        <v>121</v>
      </c>
      <c r="AL2973" s="24" t="s">
        <v>7086</v>
      </c>
      <c r="AM2973" s="23">
        <v>44593</v>
      </c>
      <c r="AN2973" s="28">
        <v>1535062</v>
      </c>
      <c r="AO2973" s="28">
        <v>117172</v>
      </c>
      <c r="AP2973" s="24">
        <v>0</v>
      </c>
      <c r="AQ2973" s="24">
        <v>0</v>
      </c>
      <c r="AR2973" s="24">
        <v>0</v>
      </c>
      <c r="AS2973" s="24">
        <v>0</v>
      </c>
      <c r="AT2973" s="24">
        <v>0</v>
      </c>
      <c r="AU2973" s="24">
        <v>0</v>
      </c>
      <c r="AV2973" s="24">
        <v>0</v>
      </c>
      <c r="AW2973" s="24">
        <v>0</v>
      </c>
      <c r="AX2973" s="24">
        <v>0</v>
      </c>
      <c r="AY2973" s="24">
        <v>0</v>
      </c>
      <c r="AZ2973" s="24">
        <v>0</v>
      </c>
      <c r="BA2973" s="24">
        <v>0</v>
      </c>
      <c r="BB2973" s="24">
        <v>0</v>
      </c>
      <c r="BC2973" s="24">
        <v>0</v>
      </c>
      <c r="BD2973" s="24">
        <v>0</v>
      </c>
      <c r="BE2973" s="24">
        <v>0</v>
      </c>
      <c r="BF2973" s="23"/>
      <c r="BG2973" s="23"/>
      <c r="BH2973" s="23">
        <v>44742</v>
      </c>
      <c r="BI2973" s="26" t="s">
        <v>466</v>
      </c>
      <c r="BJ2973" s="26" t="s">
        <v>16263</v>
      </c>
      <c r="BK2973" s="29">
        <v>0</v>
      </c>
      <c r="BL2973" s="24" t="s">
        <v>129</v>
      </c>
      <c r="BM2973" s="22" t="str">
        <f ca="1">+IF(Tabla1[[#This Row],[FECHA INGRESO]]&gt;=44986,IF((TODAY()-Tabla1[[#This Row],[FECHA INGRESO]])&gt;=50,"ALERTA","TODAVÍA FALTA"),"N/A")</f>
        <v>N/A</v>
      </c>
      <c r="BN2973" s="7">
        <f>IFERROR((_xlfn.DAYS(Tabla1[[#This Row],[FECHA INGRESO]],Tabla1[[#This Row],[FECHA RETIRO]]))/30,"")</f>
        <v>-4.9666666666666668</v>
      </c>
    </row>
    <row r="2974" spans="1:66" x14ac:dyDescent="0.35">
      <c r="A2974" s="34">
        <v>1022962185</v>
      </c>
      <c r="B2974" s="22" t="s">
        <v>16264</v>
      </c>
      <c r="C2974" s="23">
        <v>44593</v>
      </c>
      <c r="D2974" s="23" t="s">
        <v>188</v>
      </c>
      <c r="E2974" s="23" t="s">
        <v>111</v>
      </c>
      <c r="F2974" s="23" t="s">
        <v>70</v>
      </c>
      <c r="G2974" s="24"/>
      <c r="H2974" s="24">
        <v>24111437096</v>
      </c>
      <c r="I2974" s="24" t="s">
        <v>72</v>
      </c>
      <c r="J2974" s="24">
        <f>DATEDIF(Tabla1[[#This Row],[FECHA DE NACIMIENTO]],Tabla1[[#This Row],[FECHA ACTUAL]],"Y")</f>
        <v>32</v>
      </c>
      <c r="K2974" s="24" t="s">
        <v>320</v>
      </c>
      <c r="L2974" s="24" t="s">
        <v>112</v>
      </c>
      <c r="M2974" s="24">
        <v>0</v>
      </c>
      <c r="N2974" s="24">
        <v>2</v>
      </c>
      <c r="O2974" s="24">
        <v>2</v>
      </c>
      <c r="P2974" s="24" t="s">
        <v>101</v>
      </c>
      <c r="Q2974" s="23">
        <v>33100</v>
      </c>
      <c r="R2974" s="24" t="s">
        <v>76</v>
      </c>
      <c r="S2974" s="25">
        <v>45119</v>
      </c>
      <c r="T2974" s="24"/>
      <c r="U2974" s="24">
        <v>3222449938</v>
      </c>
      <c r="V2974" s="33" t="s">
        <v>16265</v>
      </c>
      <c r="W2974" s="24" t="s">
        <v>16266</v>
      </c>
      <c r="X2974" s="24" t="s">
        <v>1514</v>
      </c>
      <c r="Y2974" s="24" t="s">
        <v>16267</v>
      </c>
      <c r="Z2974" s="24"/>
      <c r="AA2974" s="24">
        <v>3204820079</v>
      </c>
      <c r="AB2974" s="24">
        <v>0</v>
      </c>
      <c r="AC2974" s="24">
        <v>0</v>
      </c>
      <c r="AD2974" s="24" t="e">
        <v>#REF!</v>
      </c>
      <c r="AE2974" s="26" t="s">
        <v>151</v>
      </c>
      <c r="AF2974" s="26"/>
      <c r="AG2974" s="26">
        <v>0</v>
      </c>
      <c r="AH2974" s="27" t="s">
        <v>3042</v>
      </c>
      <c r="AI2974" s="27" t="s">
        <v>1612</v>
      </c>
      <c r="AJ2974" s="27" t="s">
        <v>15662</v>
      </c>
      <c r="AK2974" s="24" t="s">
        <v>121</v>
      </c>
      <c r="AL2974" s="24" t="s">
        <v>7086</v>
      </c>
      <c r="AM2974" s="23">
        <v>44593</v>
      </c>
      <c r="AN2974" s="28">
        <v>1000000</v>
      </c>
      <c r="AO2974" s="28">
        <v>117172</v>
      </c>
      <c r="AP2974" s="24">
        <v>0</v>
      </c>
      <c r="AQ2974" s="24">
        <v>0</v>
      </c>
      <c r="AR2974" s="24">
        <v>0</v>
      </c>
      <c r="AS2974" s="24">
        <v>0</v>
      </c>
      <c r="AT2974" s="24">
        <v>0</v>
      </c>
      <c r="AU2974" s="24">
        <v>0</v>
      </c>
      <c r="AV2974" s="24">
        <v>0</v>
      </c>
      <c r="AW2974" s="24">
        <v>0</v>
      </c>
      <c r="AX2974" s="24">
        <v>0</v>
      </c>
      <c r="AY2974" s="24">
        <v>0</v>
      </c>
      <c r="AZ2974" s="24">
        <v>0</v>
      </c>
      <c r="BA2974" s="24">
        <v>0</v>
      </c>
      <c r="BB2974" s="24">
        <v>0</v>
      </c>
      <c r="BC2974" s="24">
        <v>0</v>
      </c>
      <c r="BD2974" s="24">
        <v>0</v>
      </c>
      <c r="BE2974" s="24">
        <v>0</v>
      </c>
      <c r="BF2974" s="23"/>
      <c r="BG2974" s="23"/>
      <c r="BH2974" s="23">
        <v>44614</v>
      </c>
      <c r="BI2974" s="26" t="s">
        <v>466</v>
      </c>
      <c r="BJ2974" s="26" t="s">
        <v>941</v>
      </c>
      <c r="BK2974" s="29">
        <v>0</v>
      </c>
      <c r="BL2974" s="24" t="s">
        <v>129</v>
      </c>
      <c r="BM2974" s="22" t="str">
        <f ca="1">+IF(Tabla1[[#This Row],[FECHA INGRESO]]&gt;=44986,IF((TODAY()-Tabla1[[#This Row],[FECHA INGRESO]])&gt;=50,"ALERTA","TODAVÍA FALTA"),"N/A")</f>
        <v>N/A</v>
      </c>
      <c r="BN2974" s="7">
        <f>IFERROR((_xlfn.DAYS(Tabla1[[#This Row],[FECHA INGRESO]],Tabla1[[#This Row],[FECHA RETIRO]]))/30,"")</f>
        <v>-0.7</v>
      </c>
    </row>
    <row r="2975" spans="1:66" x14ac:dyDescent="0.35">
      <c r="A2975" s="21">
        <v>1030617750</v>
      </c>
      <c r="B2975" s="22" t="s">
        <v>10450</v>
      </c>
      <c r="C2975" s="23">
        <v>44593</v>
      </c>
      <c r="D2975" s="23" t="s">
        <v>93</v>
      </c>
      <c r="E2975" s="23" t="s">
        <v>110</v>
      </c>
      <c r="F2975" s="23" t="s">
        <v>70</v>
      </c>
      <c r="G2975" s="24" t="s">
        <v>16268</v>
      </c>
      <c r="H2975" s="24">
        <v>24094700084</v>
      </c>
      <c r="I2975" s="24" t="s">
        <v>72</v>
      </c>
      <c r="J2975" s="24">
        <f>DATEDIF(Tabla1[[#This Row],[FECHA DE NACIMIENTO]],Tabla1[[#This Row],[FECHA ACTUAL]],"Y")</f>
        <v>30</v>
      </c>
      <c r="K2975" s="24" t="s">
        <v>73</v>
      </c>
      <c r="L2975" s="24" t="s">
        <v>234</v>
      </c>
      <c r="M2975" s="24">
        <v>2</v>
      </c>
      <c r="N2975" s="24">
        <v>2</v>
      </c>
      <c r="O2975" s="24">
        <v>2</v>
      </c>
      <c r="P2975" s="24" t="s">
        <v>101</v>
      </c>
      <c r="Q2975" s="23">
        <v>33878</v>
      </c>
      <c r="R2975" s="24" t="s">
        <v>76</v>
      </c>
      <c r="S2975" s="25">
        <v>45119</v>
      </c>
      <c r="T2975" s="24"/>
      <c r="U2975" s="24">
        <v>3223763405</v>
      </c>
      <c r="V2975" s="33" t="s">
        <v>10451</v>
      </c>
      <c r="W2975" s="24" t="s">
        <v>16269</v>
      </c>
      <c r="X2975" s="24" t="s">
        <v>16270</v>
      </c>
      <c r="Y2975" s="24" t="s">
        <v>16271</v>
      </c>
      <c r="Z2975" s="24"/>
      <c r="AA2975" s="24">
        <v>3133855440</v>
      </c>
      <c r="AB2975" s="24">
        <v>0</v>
      </c>
      <c r="AC2975" s="24">
        <v>0</v>
      </c>
      <c r="AD2975" s="24" t="e">
        <v>#REF!</v>
      </c>
      <c r="AE2975" s="26" t="s">
        <v>151</v>
      </c>
      <c r="AF2975" s="26"/>
      <c r="AG2975" s="26">
        <v>0</v>
      </c>
      <c r="AH2975" s="27" t="s">
        <v>3042</v>
      </c>
      <c r="AI2975" s="27" t="s">
        <v>1612</v>
      </c>
      <c r="AJ2975" s="27" t="s">
        <v>15662</v>
      </c>
      <c r="AK2975" s="24" t="s">
        <v>121</v>
      </c>
      <c r="AL2975" s="24" t="s">
        <v>7086</v>
      </c>
      <c r="AM2975" s="23">
        <v>44593</v>
      </c>
      <c r="AN2975" s="28">
        <v>1000000</v>
      </c>
      <c r="AO2975" s="28">
        <v>117172</v>
      </c>
      <c r="AP2975" s="24">
        <v>0</v>
      </c>
      <c r="AQ2975" s="24">
        <v>0</v>
      </c>
      <c r="AR2975" s="24">
        <v>0</v>
      </c>
      <c r="AS2975" s="24">
        <v>0</v>
      </c>
      <c r="AT2975" s="24">
        <v>0</v>
      </c>
      <c r="AU2975" s="24">
        <v>0</v>
      </c>
      <c r="AV2975" s="24">
        <v>0</v>
      </c>
      <c r="AW2975" s="24">
        <v>0</v>
      </c>
      <c r="AX2975" s="24">
        <v>0</v>
      </c>
      <c r="AY2975" s="24">
        <v>0</v>
      </c>
      <c r="AZ2975" s="24">
        <v>0</v>
      </c>
      <c r="BA2975" s="24">
        <v>0</v>
      </c>
      <c r="BB2975" s="24">
        <v>0</v>
      </c>
      <c r="BC2975" s="24">
        <v>0</v>
      </c>
      <c r="BD2975" s="24">
        <v>0</v>
      </c>
      <c r="BE2975" s="24">
        <v>0</v>
      </c>
      <c r="BF2975" s="23"/>
      <c r="BG2975" s="23"/>
      <c r="BH2975" s="23">
        <v>44804</v>
      </c>
      <c r="BI2975" s="26" t="s">
        <v>466</v>
      </c>
      <c r="BJ2975" s="26" t="s">
        <v>3469</v>
      </c>
      <c r="BK2975" s="29">
        <v>0</v>
      </c>
      <c r="BL2975" s="24" t="s">
        <v>129</v>
      </c>
      <c r="BM2975" s="22" t="str">
        <f ca="1">+IF(Tabla1[[#This Row],[FECHA INGRESO]]&gt;=44986,IF((TODAY()-Tabla1[[#This Row],[FECHA INGRESO]])&gt;=50,"ALERTA","TODAVÍA FALTA"),"N/A")</f>
        <v>N/A</v>
      </c>
      <c r="BN2975" s="7">
        <f>IFERROR((_xlfn.DAYS(Tabla1[[#This Row],[FECHA INGRESO]],Tabla1[[#This Row],[FECHA RETIRO]]))/30,"")</f>
        <v>-7.0333333333333332</v>
      </c>
    </row>
    <row r="2976" spans="1:66" x14ac:dyDescent="0.35">
      <c r="A2976" s="34">
        <v>1000835544</v>
      </c>
      <c r="B2976" s="22" t="s">
        <v>16272</v>
      </c>
      <c r="C2976" s="44">
        <v>44593</v>
      </c>
      <c r="D2976" s="23" t="s">
        <v>188</v>
      </c>
      <c r="E2976" s="23" t="s">
        <v>111</v>
      </c>
      <c r="F2976" s="23" t="s">
        <v>70</v>
      </c>
      <c r="G2976" s="36"/>
      <c r="H2976" s="36">
        <v>24111513983</v>
      </c>
      <c r="I2976" s="36" t="s">
        <v>95</v>
      </c>
      <c r="J2976" s="24">
        <f>DATEDIF(Tabla1[[#This Row],[FECHA DE NACIMIENTO]],Tabla1[[#This Row],[FECHA ACTUAL]],"Y")</f>
        <v>20</v>
      </c>
      <c r="K2976" s="36" t="s">
        <v>96</v>
      </c>
      <c r="L2976" s="24" t="s">
        <v>112</v>
      </c>
      <c r="M2976" s="36">
        <v>0</v>
      </c>
      <c r="N2976" s="36">
        <v>0</v>
      </c>
      <c r="O2976" s="36">
        <v>2</v>
      </c>
      <c r="P2976" s="36" t="s">
        <v>101</v>
      </c>
      <c r="Q2976" s="44">
        <v>37550</v>
      </c>
      <c r="R2976" s="24" t="s">
        <v>76</v>
      </c>
      <c r="S2976" s="25">
        <v>45119</v>
      </c>
      <c r="T2976" s="36"/>
      <c r="U2976" s="36">
        <v>3232389302</v>
      </c>
      <c r="V2976" s="62" t="s">
        <v>16273</v>
      </c>
      <c r="W2976" s="24" t="s">
        <v>16274</v>
      </c>
      <c r="X2976" s="36" t="s">
        <v>11348</v>
      </c>
      <c r="Y2976" s="24" t="s">
        <v>16275</v>
      </c>
      <c r="Z2976" s="24"/>
      <c r="AA2976" s="24">
        <v>3144484978</v>
      </c>
      <c r="AB2976" s="24">
        <v>0</v>
      </c>
      <c r="AC2976" s="24">
        <v>0</v>
      </c>
      <c r="AD2976" s="24" t="e">
        <v>#REF!</v>
      </c>
      <c r="AE2976" s="26" t="s">
        <v>151</v>
      </c>
      <c r="AF2976" s="26"/>
      <c r="AG2976" s="26">
        <v>0</v>
      </c>
      <c r="AH2976" s="27" t="s">
        <v>3042</v>
      </c>
      <c r="AI2976" s="27" t="s">
        <v>1612</v>
      </c>
      <c r="AJ2976" s="27" t="s">
        <v>15662</v>
      </c>
      <c r="AK2976" s="24" t="s">
        <v>121</v>
      </c>
      <c r="AL2976" s="24" t="s">
        <v>7086</v>
      </c>
      <c r="AM2976" s="23">
        <v>44593</v>
      </c>
      <c r="AN2976" s="28">
        <v>1000000</v>
      </c>
      <c r="AO2976" s="28">
        <v>117172</v>
      </c>
      <c r="AP2976" s="24">
        <v>0</v>
      </c>
      <c r="AQ2976" s="24">
        <v>0</v>
      </c>
      <c r="AR2976" s="24">
        <v>0</v>
      </c>
      <c r="AS2976" s="24">
        <v>0</v>
      </c>
      <c r="AT2976" s="24">
        <v>0</v>
      </c>
      <c r="AU2976" s="24">
        <v>0</v>
      </c>
      <c r="AV2976" s="24">
        <v>0</v>
      </c>
      <c r="AW2976" s="24">
        <v>0</v>
      </c>
      <c r="AX2976" s="24">
        <v>0</v>
      </c>
      <c r="AY2976" s="24">
        <v>0</v>
      </c>
      <c r="AZ2976" s="24">
        <v>0</v>
      </c>
      <c r="BA2976" s="24">
        <v>0</v>
      </c>
      <c r="BB2976" s="24">
        <v>0</v>
      </c>
      <c r="BC2976" s="24">
        <v>0</v>
      </c>
      <c r="BD2976" s="24">
        <v>0</v>
      </c>
      <c r="BE2976" s="24">
        <v>0</v>
      </c>
      <c r="BF2976" s="23"/>
      <c r="BG2976" s="23"/>
      <c r="BH2976" s="23">
        <v>44620</v>
      </c>
      <c r="BI2976" s="26" t="s">
        <v>10014</v>
      </c>
      <c r="BJ2976" s="26" t="s">
        <v>14134</v>
      </c>
      <c r="BK2976" s="29">
        <v>0</v>
      </c>
      <c r="BL2976" s="24" t="s">
        <v>129</v>
      </c>
      <c r="BM2976" s="22" t="str">
        <f ca="1">+IF(Tabla1[[#This Row],[FECHA INGRESO]]&gt;=44986,IF((TODAY()-Tabla1[[#This Row],[FECHA INGRESO]])&gt;=50,"ALERTA","TODAVÍA FALTA"),"N/A")</f>
        <v>N/A</v>
      </c>
      <c r="BN2976" s="7">
        <f>IFERROR((_xlfn.DAYS(Tabla1[[#This Row],[FECHA INGRESO]],Tabla1[[#This Row],[FECHA RETIRO]]))/30,"")</f>
        <v>-0.9</v>
      </c>
    </row>
    <row r="2977" spans="1:66" x14ac:dyDescent="0.35">
      <c r="A2977" s="21">
        <v>1019037524</v>
      </c>
      <c r="B2977" s="22" t="s">
        <v>16276</v>
      </c>
      <c r="C2977" s="44">
        <v>44593</v>
      </c>
      <c r="D2977" s="44" t="s">
        <v>93</v>
      </c>
      <c r="E2977" s="24" t="s">
        <v>94</v>
      </c>
      <c r="F2977" s="23" t="s">
        <v>94</v>
      </c>
      <c r="G2977" s="36"/>
      <c r="H2977" s="36">
        <v>24106628991</v>
      </c>
      <c r="I2977" s="36" t="s">
        <v>72</v>
      </c>
      <c r="J2977" s="24">
        <f>DATEDIF(Tabla1[[#This Row],[FECHA DE NACIMIENTO]],Tabla1[[#This Row],[FECHA ACTUAL]],"Y")</f>
        <v>33</v>
      </c>
      <c r="K2977" s="36" t="s">
        <v>73</v>
      </c>
      <c r="L2977" s="36" t="s">
        <v>234</v>
      </c>
      <c r="M2977" s="36">
        <v>0</v>
      </c>
      <c r="N2977" s="36">
        <v>0</v>
      </c>
      <c r="O2977" s="36">
        <v>3</v>
      </c>
      <c r="P2977" s="36" t="s">
        <v>101</v>
      </c>
      <c r="Q2977" s="44">
        <v>32775</v>
      </c>
      <c r="R2977" s="24" t="s">
        <v>76</v>
      </c>
      <c r="S2977" s="25">
        <v>45119</v>
      </c>
      <c r="T2977" s="36"/>
      <c r="U2977" s="36">
        <v>3213852948</v>
      </c>
      <c r="V2977" s="62" t="s">
        <v>16277</v>
      </c>
      <c r="W2977" s="24" t="s">
        <v>16278</v>
      </c>
      <c r="X2977" s="24" t="s">
        <v>5075</v>
      </c>
      <c r="Y2977" s="24" t="s">
        <v>16279</v>
      </c>
      <c r="Z2977" s="24"/>
      <c r="AA2977" s="24">
        <v>3135729330</v>
      </c>
      <c r="AB2977" s="24">
        <v>0</v>
      </c>
      <c r="AC2977" s="24">
        <v>0</v>
      </c>
      <c r="AD2977" s="24" t="e">
        <v>#REF!</v>
      </c>
      <c r="AE2977" s="26" t="s">
        <v>194</v>
      </c>
      <c r="AF2977" s="26"/>
      <c r="AG2977" s="26">
        <v>0</v>
      </c>
      <c r="AH2977" s="27" t="s">
        <v>3042</v>
      </c>
      <c r="AI2977" s="27" t="s">
        <v>1612</v>
      </c>
      <c r="AJ2977" s="27" t="s">
        <v>15662</v>
      </c>
      <c r="AK2977" s="24" t="s">
        <v>121</v>
      </c>
      <c r="AL2977" s="24" t="s">
        <v>7086</v>
      </c>
      <c r="AM2977" s="23">
        <v>44593</v>
      </c>
      <c r="AN2977" s="28">
        <v>1000000</v>
      </c>
      <c r="AO2977" s="28">
        <v>117172</v>
      </c>
      <c r="AP2977" s="24">
        <v>0</v>
      </c>
      <c r="AQ2977" s="24">
        <v>0</v>
      </c>
      <c r="AR2977" s="24">
        <v>0</v>
      </c>
      <c r="AS2977" s="24">
        <v>0</v>
      </c>
      <c r="AT2977" s="24">
        <v>0</v>
      </c>
      <c r="AU2977" s="24">
        <v>0</v>
      </c>
      <c r="AV2977" s="24">
        <v>0</v>
      </c>
      <c r="AW2977" s="24">
        <v>0</v>
      </c>
      <c r="AX2977" s="24">
        <v>0</v>
      </c>
      <c r="AY2977" s="24">
        <v>0</v>
      </c>
      <c r="AZ2977" s="24">
        <v>0</v>
      </c>
      <c r="BA2977" s="24">
        <v>0</v>
      </c>
      <c r="BB2977" s="24">
        <v>0</v>
      </c>
      <c r="BC2977" s="24">
        <v>0</v>
      </c>
      <c r="BD2977" s="24">
        <v>0</v>
      </c>
      <c r="BE2977" s="24">
        <v>0</v>
      </c>
      <c r="BF2977" s="23"/>
      <c r="BG2977" s="23"/>
      <c r="BH2977" s="23">
        <v>44713</v>
      </c>
      <c r="BI2977" s="26" t="s">
        <v>466</v>
      </c>
      <c r="BJ2977" s="26" t="s">
        <v>3469</v>
      </c>
      <c r="BK2977" s="29">
        <v>0</v>
      </c>
      <c r="BL2977" s="24" t="s">
        <v>129</v>
      </c>
      <c r="BM2977" s="22" t="str">
        <f ca="1">+IF(Tabla1[[#This Row],[FECHA INGRESO]]&gt;=44986,IF((TODAY()-Tabla1[[#This Row],[FECHA INGRESO]])&gt;=50,"ALERTA","TODAVÍA FALTA"),"N/A")</f>
        <v>N/A</v>
      </c>
      <c r="BN2977" s="7">
        <f>IFERROR((_xlfn.DAYS(Tabla1[[#This Row],[FECHA INGRESO]],Tabla1[[#This Row],[FECHA RETIRO]]))/30,"")</f>
        <v>-4</v>
      </c>
    </row>
    <row r="2978" spans="1:66" x14ac:dyDescent="0.35">
      <c r="A2978" s="34">
        <v>1001090862</v>
      </c>
      <c r="B2978" s="22" t="s">
        <v>16280</v>
      </c>
      <c r="C2978" s="44">
        <v>44593</v>
      </c>
      <c r="D2978" s="23" t="s">
        <v>157</v>
      </c>
      <c r="E2978" s="24" t="s">
        <v>94</v>
      </c>
      <c r="F2978" s="23" t="s">
        <v>70</v>
      </c>
      <c r="G2978" s="36"/>
      <c r="H2978" s="36">
        <v>24105426433</v>
      </c>
      <c r="I2978" s="36" t="s">
        <v>72</v>
      </c>
      <c r="J2978" s="24">
        <f>DATEDIF(Tabla1[[#This Row],[FECHA DE NACIMIENTO]],Tabla1[[#This Row],[FECHA ACTUAL]],"Y")</f>
        <v>20</v>
      </c>
      <c r="K2978" s="36" t="s">
        <v>500</v>
      </c>
      <c r="L2978" s="24" t="s">
        <v>112</v>
      </c>
      <c r="M2978" s="36">
        <v>0</v>
      </c>
      <c r="N2978" s="36">
        <v>0</v>
      </c>
      <c r="O2978" s="36">
        <v>3</v>
      </c>
      <c r="P2978" s="36" t="s">
        <v>101</v>
      </c>
      <c r="Q2978" s="44">
        <v>37532</v>
      </c>
      <c r="R2978" s="24" t="s">
        <v>76</v>
      </c>
      <c r="S2978" s="25">
        <v>45119</v>
      </c>
      <c r="T2978" s="36">
        <v>6251591</v>
      </c>
      <c r="U2978" s="36">
        <v>3118843494</v>
      </c>
      <c r="V2978" s="62" t="s">
        <v>16281</v>
      </c>
      <c r="W2978" s="24" t="s">
        <v>16282</v>
      </c>
      <c r="X2978" s="24" t="s">
        <v>2717</v>
      </c>
      <c r="Y2978" s="24" t="s">
        <v>16283</v>
      </c>
      <c r="Z2978" s="24"/>
      <c r="AA2978" s="24">
        <v>3192341491</v>
      </c>
      <c r="AB2978" s="24">
        <v>0</v>
      </c>
      <c r="AC2978" s="24">
        <v>0</v>
      </c>
      <c r="AD2978" s="24" t="e">
        <v>#REF!</v>
      </c>
      <c r="AE2978" s="26" t="s">
        <v>151</v>
      </c>
      <c r="AF2978" s="26"/>
      <c r="AG2978" s="26">
        <v>0</v>
      </c>
      <c r="AH2978" s="27" t="s">
        <v>3042</v>
      </c>
      <c r="AI2978" s="27" t="s">
        <v>1612</v>
      </c>
      <c r="AJ2978" s="27" t="s">
        <v>15662</v>
      </c>
      <c r="AK2978" s="24" t="s">
        <v>121</v>
      </c>
      <c r="AL2978" s="24" t="s">
        <v>7086</v>
      </c>
      <c r="AM2978" s="23">
        <v>44593</v>
      </c>
      <c r="AN2978" s="28">
        <v>1000000</v>
      </c>
      <c r="AO2978" s="28">
        <v>117172</v>
      </c>
      <c r="AP2978" s="24">
        <v>0</v>
      </c>
      <c r="AQ2978" s="24">
        <v>0</v>
      </c>
      <c r="AR2978" s="24">
        <v>0</v>
      </c>
      <c r="AS2978" s="24">
        <v>0</v>
      </c>
      <c r="AT2978" s="24">
        <v>0</v>
      </c>
      <c r="AU2978" s="24">
        <v>0</v>
      </c>
      <c r="AV2978" s="24">
        <v>0</v>
      </c>
      <c r="AW2978" s="24">
        <v>0</v>
      </c>
      <c r="AX2978" s="24">
        <v>0</v>
      </c>
      <c r="AY2978" s="24">
        <v>0</v>
      </c>
      <c r="AZ2978" s="24">
        <v>0</v>
      </c>
      <c r="BA2978" s="24">
        <v>0</v>
      </c>
      <c r="BB2978" s="24">
        <v>0</v>
      </c>
      <c r="BC2978" s="24">
        <v>0</v>
      </c>
      <c r="BD2978" s="24">
        <v>0</v>
      </c>
      <c r="BE2978" s="24">
        <v>0</v>
      </c>
      <c r="BF2978" s="23"/>
      <c r="BG2978" s="23"/>
      <c r="BH2978" s="23">
        <v>44620</v>
      </c>
      <c r="BI2978" s="26" t="s">
        <v>466</v>
      </c>
      <c r="BJ2978" s="26" t="s">
        <v>16284</v>
      </c>
      <c r="BK2978" s="29">
        <v>0</v>
      </c>
      <c r="BL2978" s="24" t="s">
        <v>129</v>
      </c>
      <c r="BM2978" s="22" t="str">
        <f ca="1">+IF(Tabla1[[#This Row],[FECHA INGRESO]]&gt;=44986,IF((TODAY()-Tabla1[[#This Row],[FECHA INGRESO]])&gt;=50,"ALERTA","TODAVÍA FALTA"),"N/A")</f>
        <v>N/A</v>
      </c>
      <c r="BN2978" s="7">
        <f>IFERROR((_xlfn.DAYS(Tabla1[[#This Row],[FECHA INGRESO]],Tabla1[[#This Row],[FECHA RETIRO]]))/30,"")</f>
        <v>-0.9</v>
      </c>
    </row>
    <row r="2979" spans="1:66" x14ac:dyDescent="0.35">
      <c r="A2979" s="21">
        <v>1000573926</v>
      </c>
      <c r="B2979" s="22" t="s">
        <v>16285</v>
      </c>
      <c r="C2979" s="44">
        <v>44593</v>
      </c>
      <c r="D2979" s="44" t="s">
        <v>4008</v>
      </c>
      <c r="E2979" s="24" t="s">
        <v>94</v>
      </c>
      <c r="F2979" s="44" t="s">
        <v>70</v>
      </c>
      <c r="G2979" s="36"/>
      <c r="H2979" s="36">
        <v>24111466607</v>
      </c>
      <c r="I2979" s="36" t="s">
        <v>95</v>
      </c>
      <c r="J2979" s="24">
        <f>DATEDIF(Tabla1[[#This Row],[FECHA DE NACIMIENTO]],Tabla1[[#This Row],[FECHA ACTUAL]],"Y")</f>
        <v>20</v>
      </c>
      <c r="K2979" s="36" t="s">
        <v>96</v>
      </c>
      <c r="L2979" s="24" t="s">
        <v>112</v>
      </c>
      <c r="M2979" s="36">
        <v>0</v>
      </c>
      <c r="N2979" s="36">
        <v>0</v>
      </c>
      <c r="O2979" s="36">
        <v>2</v>
      </c>
      <c r="P2979" s="36" t="s">
        <v>101</v>
      </c>
      <c r="Q2979" s="44">
        <v>37507</v>
      </c>
      <c r="R2979" s="24" t="s">
        <v>76</v>
      </c>
      <c r="S2979" s="25">
        <v>45119</v>
      </c>
      <c r="T2979" s="36"/>
      <c r="U2979" s="36">
        <v>3016865723</v>
      </c>
      <c r="V2979" s="62" t="s">
        <v>16286</v>
      </c>
      <c r="W2979" s="36" t="s">
        <v>16230</v>
      </c>
      <c r="X2979" s="36" t="s">
        <v>16231</v>
      </c>
      <c r="Y2979" s="36" t="s">
        <v>16287</v>
      </c>
      <c r="Z2979" s="36"/>
      <c r="AA2979" s="36">
        <v>3118556818</v>
      </c>
      <c r="AB2979" s="36">
        <v>0</v>
      </c>
      <c r="AC2979" s="36">
        <v>0</v>
      </c>
      <c r="AD2979" s="36" t="e">
        <v>#REF!</v>
      </c>
      <c r="AE2979" s="26" t="s">
        <v>183</v>
      </c>
      <c r="AF2979" s="26"/>
      <c r="AG2979" s="26">
        <v>0</v>
      </c>
      <c r="AH2979" s="27" t="s">
        <v>3042</v>
      </c>
      <c r="AI2979" s="27" t="s">
        <v>1612</v>
      </c>
      <c r="AJ2979" s="27" t="s">
        <v>15662</v>
      </c>
      <c r="AK2979" s="24" t="s">
        <v>121</v>
      </c>
      <c r="AL2979" s="24" t="s">
        <v>7086</v>
      </c>
      <c r="AM2979" s="23">
        <v>44593</v>
      </c>
      <c r="AN2979" s="28">
        <v>1000000</v>
      </c>
      <c r="AO2979" s="28">
        <v>117172</v>
      </c>
      <c r="AP2979" s="24">
        <v>0</v>
      </c>
      <c r="AQ2979" s="24">
        <v>0</v>
      </c>
      <c r="AR2979" s="24">
        <v>0</v>
      </c>
      <c r="AS2979" s="24">
        <v>0</v>
      </c>
      <c r="AT2979" s="24">
        <v>0</v>
      </c>
      <c r="AU2979" s="24">
        <v>0</v>
      </c>
      <c r="AV2979" s="24">
        <v>0</v>
      </c>
      <c r="AW2979" s="24">
        <v>0</v>
      </c>
      <c r="AX2979" s="24">
        <v>0</v>
      </c>
      <c r="AY2979" s="24">
        <v>0</v>
      </c>
      <c r="AZ2979" s="24">
        <v>0</v>
      </c>
      <c r="BA2979" s="24">
        <v>0</v>
      </c>
      <c r="BB2979" s="24">
        <v>0</v>
      </c>
      <c r="BC2979" s="24">
        <v>0</v>
      </c>
      <c r="BD2979" s="24">
        <v>0</v>
      </c>
      <c r="BE2979" s="24">
        <v>0</v>
      </c>
      <c r="BF2979" s="23"/>
      <c r="BG2979" s="23"/>
      <c r="BH2979" s="23">
        <v>44680</v>
      </c>
      <c r="BI2979" s="26" t="s">
        <v>127</v>
      </c>
      <c r="BJ2979" s="26" t="s">
        <v>3469</v>
      </c>
      <c r="BK2979" s="29">
        <v>0</v>
      </c>
      <c r="BL2979" s="24" t="s">
        <v>129</v>
      </c>
      <c r="BM2979" s="22" t="str">
        <f ca="1">+IF(Tabla1[[#This Row],[FECHA INGRESO]]&gt;=44986,IF((TODAY()-Tabla1[[#This Row],[FECHA INGRESO]])&gt;=50,"ALERTA","TODAVÍA FALTA"),"N/A")</f>
        <v>N/A</v>
      </c>
      <c r="BN2979" s="7">
        <f>IFERROR((_xlfn.DAYS(Tabla1[[#This Row],[FECHA INGRESO]],Tabla1[[#This Row],[FECHA RETIRO]]))/30,"")</f>
        <v>-2.9</v>
      </c>
    </row>
    <row r="2980" spans="1:66" x14ac:dyDescent="0.35">
      <c r="A2980" s="21">
        <v>1000724209</v>
      </c>
      <c r="B2980" s="22" t="s">
        <v>16288</v>
      </c>
      <c r="C2980" s="23">
        <v>44593</v>
      </c>
      <c r="D2980" s="23" t="s">
        <v>266</v>
      </c>
      <c r="E2980" s="23" t="s">
        <v>110</v>
      </c>
      <c r="F2980" s="23" t="s">
        <v>70</v>
      </c>
      <c r="G2980" s="24"/>
      <c r="H2980" s="24">
        <v>24111522994</v>
      </c>
      <c r="I2980" s="24" t="s">
        <v>95</v>
      </c>
      <c r="J2980" s="24">
        <f>DATEDIF(Tabla1[[#This Row],[FECHA DE NACIMIENTO]],Tabla1[[#This Row],[FECHA ACTUAL]],"Y")</f>
        <v>23</v>
      </c>
      <c r="K2980" s="24" t="s">
        <v>73</v>
      </c>
      <c r="L2980" s="24" t="s">
        <v>234</v>
      </c>
      <c r="M2980" s="24">
        <v>1</v>
      </c>
      <c r="N2980" s="24">
        <v>1</v>
      </c>
      <c r="O2980" s="24">
        <v>2</v>
      </c>
      <c r="P2980" s="24" t="s">
        <v>101</v>
      </c>
      <c r="Q2980" s="23">
        <v>36443</v>
      </c>
      <c r="R2980" s="24" t="s">
        <v>76</v>
      </c>
      <c r="S2980" s="25">
        <v>45119</v>
      </c>
      <c r="T2980" s="24"/>
      <c r="U2980" s="24">
        <v>3508696863</v>
      </c>
      <c r="V2980" s="33" t="s">
        <v>16289</v>
      </c>
      <c r="W2980" s="24" t="s">
        <v>16290</v>
      </c>
      <c r="X2980" s="24" t="s">
        <v>2007</v>
      </c>
      <c r="Y2980" s="24" t="s">
        <v>16291</v>
      </c>
      <c r="Z2980" s="24"/>
      <c r="AA2980" s="24">
        <v>3124383777</v>
      </c>
      <c r="AB2980" s="24">
        <v>0</v>
      </c>
      <c r="AC2980" s="24">
        <v>0</v>
      </c>
      <c r="AD2980" s="24" t="e">
        <v>#REF!</v>
      </c>
      <c r="AE2980" s="26" t="s">
        <v>194</v>
      </c>
      <c r="AF2980" s="26"/>
      <c r="AG2980" s="26">
        <v>0</v>
      </c>
      <c r="AH2980" s="27" t="s">
        <v>460</v>
      </c>
      <c r="AI2980" s="27" t="s">
        <v>120</v>
      </c>
      <c r="AJ2980" s="27" t="s">
        <v>120</v>
      </c>
      <c r="AK2980" s="24" t="s">
        <v>121</v>
      </c>
      <c r="AL2980" s="24" t="s">
        <v>7086</v>
      </c>
      <c r="AM2980" s="23">
        <v>44593</v>
      </c>
      <c r="AN2980" s="28">
        <v>1267151</v>
      </c>
      <c r="AO2980" s="28">
        <v>117172</v>
      </c>
      <c r="AP2980" s="24" t="s">
        <v>16292</v>
      </c>
      <c r="AQ2980" s="24">
        <v>0</v>
      </c>
      <c r="AR2980" s="24">
        <v>0</v>
      </c>
      <c r="AS2980" s="24">
        <v>0</v>
      </c>
      <c r="AT2980" s="24">
        <v>0</v>
      </c>
      <c r="AU2980" s="24">
        <v>0</v>
      </c>
      <c r="AV2980" s="24">
        <v>0</v>
      </c>
      <c r="AW2980" s="24">
        <v>0</v>
      </c>
      <c r="AX2980" s="24">
        <v>0</v>
      </c>
      <c r="AY2980" s="24">
        <v>0</v>
      </c>
      <c r="AZ2980" s="24">
        <v>0</v>
      </c>
      <c r="BA2980" s="24">
        <v>0</v>
      </c>
      <c r="BB2980" s="24">
        <v>0</v>
      </c>
      <c r="BC2980" s="24">
        <v>0</v>
      </c>
      <c r="BD2980" s="24">
        <v>0</v>
      </c>
      <c r="BE2980" s="24">
        <v>0</v>
      </c>
      <c r="BF2980" s="23"/>
      <c r="BG2980" s="23"/>
      <c r="BH2980" s="23">
        <v>44882</v>
      </c>
      <c r="BI2980" s="26" t="s">
        <v>466</v>
      </c>
      <c r="BJ2980" s="26" t="s">
        <v>6087</v>
      </c>
      <c r="BK2980" s="29">
        <v>0</v>
      </c>
      <c r="BL2980" s="24" t="s">
        <v>129</v>
      </c>
      <c r="BM2980" s="22" t="str">
        <f ca="1">+IF(Tabla1[[#This Row],[FECHA INGRESO]]&gt;=44986,IF((TODAY()-Tabla1[[#This Row],[FECHA INGRESO]])&gt;=50,"ALERTA","TODAVÍA FALTA"),"N/A")</f>
        <v>N/A</v>
      </c>
      <c r="BN2980" s="7">
        <f>IFERROR((_xlfn.DAYS(Tabla1[[#This Row],[FECHA INGRESO]],Tabla1[[#This Row],[FECHA RETIRO]]))/30,"")</f>
        <v>-9.6333333333333329</v>
      </c>
    </row>
    <row r="2981" spans="1:66" x14ac:dyDescent="0.35">
      <c r="A2981" s="21">
        <v>1019006108</v>
      </c>
      <c r="B2981" s="22" t="s">
        <v>16293</v>
      </c>
      <c r="C2981" s="44">
        <v>44593</v>
      </c>
      <c r="D2981" s="23" t="s">
        <v>131</v>
      </c>
      <c r="E2981" s="23" t="s">
        <v>110</v>
      </c>
      <c r="F2981" s="23" t="s">
        <v>70</v>
      </c>
      <c r="G2981" s="24"/>
      <c r="H2981" s="24">
        <v>24111427138</v>
      </c>
      <c r="I2981" s="24" t="s">
        <v>72</v>
      </c>
      <c r="J2981" s="24">
        <f>DATEDIF(Tabla1[[#This Row],[FECHA DE NACIMIENTO]],Tabla1[[#This Row],[FECHA ACTUAL]],"Y")</f>
        <v>37</v>
      </c>
      <c r="K2981" s="24" t="s">
        <v>73</v>
      </c>
      <c r="L2981" s="24" t="s">
        <v>112</v>
      </c>
      <c r="M2981" s="24">
        <v>1</v>
      </c>
      <c r="N2981" s="24">
        <v>1</v>
      </c>
      <c r="O2981" s="24">
        <v>2</v>
      </c>
      <c r="P2981" s="24" t="s">
        <v>101</v>
      </c>
      <c r="Q2981" s="23">
        <v>31499</v>
      </c>
      <c r="R2981" s="24" t="s">
        <v>76</v>
      </c>
      <c r="S2981" s="25">
        <v>45119</v>
      </c>
      <c r="T2981" s="24"/>
      <c r="U2981" s="24">
        <v>3013191629</v>
      </c>
      <c r="V2981" s="33" t="s">
        <v>16294</v>
      </c>
      <c r="W2981" s="24" t="s">
        <v>16295</v>
      </c>
      <c r="X2981" s="24" t="s">
        <v>16296</v>
      </c>
      <c r="Y2981" s="24" t="s">
        <v>16297</v>
      </c>
      <c r="Z2981" s="24"/>
      <c r="AA2981" s="24">
        <v>3202516681</v>
      </c>
      <c r="AB2981" s="24">
        <v>0</v>
      </c>
      <c r="AC2981" s="24">
        <v>0</v>
      </c>
      <c r="AD2981" s="24" t="e">
        <v>#REF!</v>
      </c>
      <c r="AE2981" s="26" t="s">
        <v>151</v>
      </c>
      <c r="AF2981" s="26"/>
      <c r="AG2981" s="26">
        <v>0</v>
      </c>
      <c r="AH2981" s="27" t="s">
        <v>163</v>
      </c>
      <c r="AI2981" s="27" t="s">
        <v>1612</v>
      </c>
      <c r="AJ2981" s="27" t="s">
        <v>15662</v>
      </c>
      <c r="AK2981" s="24" t="s">
        <v>121</v>
      </c>
      <c r="AL2981" s="24" t="s">
        <v>7086</v>
      </c>
      <c r="AM2981" s="23">
        <v>44593</v>
      </c>
      <c r="AN2981" s="28">
        <v>1535062</v>
      </c>
      <c r="AO2981" s="28">
        <v>117172</v>
      </c>
      <c r="AP2981" s="24">
        <v>0</v>
      </c>
      <c r="AQ2981" s="24">
        <v>0</v>
      </c>
      <c r="AR2981" s="24">
        <v>0</v>
      </c>
      <c r="AS2981" s="24">
        <v>0</v>
      </c>
      <c r="AT2981" s="24">
        <v>0</v>
      </c>
      <c r="AU2981" s="24">
        <v>0</v>
      </c>
      <c r="AV2981" s="24">
        <v>0</v>
      </c>
      <c r="AW2981" s="24">
        <v>0</v>
      </c>
      <c r="AX2981" s="24">
        <v>0</v>
      </c>
      <c r="AY2981" s="24">
        <v>0</v>
      </c>
      <c r="AZ2981" s="24">
        <v>0</v>
      </c>
      <c r="BA2981" s="24">
        <v>0</v>
      </c>
      <c r="BB2981" s="24">
        <v>0</v>
      </c>
      <c r="BC2981" s="24">
        <v>0</v>
      </c>
      <c r="BD2981" s="24">
        <v>0</v>
      </c>
      <c r="BE2981" s="24">
        <v>0</v>
      </c>
      <c r="BF2981" s="23"/>
      <c r="BG2981" s="23"/>
      <c r="BH2981" s="23">
        <v>44742</v>
      </c>
      <c r="BI2981" s="26" t="s">
        <v>466</v>
      </c>
      <c r="BJ2981" s="26" t="s">
        <v>6087</v>
      </c>
      <c r="BK2981" s="29">
        <v>0</v>
      </c>
      <c r="BL2981" s="24" t="s">
        <v>129</v>
      </c>
      <c r="BM2981" s="22" t="str">
        <f ca="1">+IF(Tabla1[[#This Row],[FECHA INGRESO]]&gt;=44986,IF((TODAY()-Tabla1[[#This Row],[FECHA INGRESO]])&gt;=50,"ALERTA","TODAVÍA FALTA"),"N/A")</f>
        <v>N/A</v>
      </c>
      <c r="BN2981" s="7">
        <f>IFERROR((_xlfn.DAYS(Tabla1[[#This Row],[FECHA INGRESO]],Tabla1[[#This Row],[FECHA RETIRO]]))/30,"")</f>
        <v>-4.9666666666666668</v>
      </c>
    </row>
    <row r="2982" spans="1:66" x14ac:dyDescent="0.35">
      <c r="A2982" s="21">
        <v>1001094543</v>
      </c>
      <c r="B2982" s="22" t="s">
        <v>16298</v>
      </c>
      <c r="C2982" s="23">
        <v>44593</v>
      </c>
      <c r="D2982" s="23" t="s">
        <v>188</v>
      </c>
      <c r="E2982" s="24" t="s">
        <v>94</v>
      </c>
      <c r="F2982" s="23" t="s">
        <v>70</v>
      </c>
      <c r="G2982" s="24"/>
      <c r="H2982" s="24">
        <v>24111433164</v>
      </c>
      <c r="I2982" s="24" t="s">
        <v>95</v>
      </c>
      <c r="J2982" s="24">
        <f>DATEDIF(Tabla1[[#This Row],[FECHA DE NACIMIENTO]],Tabla1[[#This Row],[FECHA ACTUAL]],"Y")</f>
        <v>20</v>
      </c>
      <c r="K2982" s="24" t="s">
        <v>73</v>
      </c>
      <c r="L2982" s="24" t="s">
        <v>112</v>
      </c>
      <c r="M2982" s="24">
        <v>0</v>
      </c>
      <c r="N2982" s="24">
        <v>0</v>
      </c>
      <c r="O2982" s="24">
        <v>3</v>
      </c>
      <c r="P2982" s="24" t="s">
        <v>101</v>
      </c>
      <c r="Q2982" s="23">
        <v>37672</v>
      </c>
      <c r="R2982" s="24" t="s">
        <v>76</v>
      </c>
      <c r="S2982" s="25">
        <v>45119</v>
      </c>
      <c r="T2982" s="24"/>
      <c r="U2982" s="24">
        <v>3102286341</v>
      </c>
      <c r="V2982" s="33" t="s">
        <v>16299</v>
      </c>
      <c r="W2982" s="24" t="s">
        <v>16300</v>
      </c>
      <c r="X2982" s="24" t="s">
        <v>9442</v>
      </c>
      <c r="Y2982" s="24" t="s">
        <v>16301</v>
      </c>
      <c r="Z2982" s="24" t="s">
        <v>117</v>
      </c>
      <c r="AA2982" s="24">
        <v>3222131323</v>
      </c>
      <c r="AB2982" s="24">
        <v>0</v>
      </c>
      <c r="AC2982" s="24">
        <v>0</v>
      </c>
      <c r="AD2982" s="24" t="e">
        <v>#REF!</v>
      </c>
      <c r="AE2982" s="26" t="s">
        <v>194</v>
      </c>
      <c r="AF2982" s="26"/>
      <c r="AG2982" s="26">
        <v>0</v>
      </c>
      <c r="AH2982" s="27" t="s">
        <v>311</v>
      </c>
      <c r="AI2982" s="27" t="s">
        <v>1432</v>
      </c>
      <c r="AJ2982" s="27" t="s">
        <v>1432</v>
      </c>
      <c r="AK2982" s="24" t="s">
        <v>89</v>
      </c>
      <c r="AL2982" s="24" t="s">
        <v>7086</v>
      </c>
      <c r="AM2982" s="23">
        <v>44593</v>
      </c>
      <c r="AN2982" s="28">
        <v>1048959</v>
      </c>
      <c r="AO2982" s="28">
        <v>117172</v>
      </c>
      <c r="AP2982" s="24" t="s">
        <v>16302</v>
      </c>
      <c r="AQ2982" s="24">
        <v>0</v>
      </c>
      <c r="AR2982" s="24">
        <v>0</v>
      </c>
      <c r="AS2982" s="24">
        <v>0</v>
      </c>
      <c r="AT2982" s="24">
        <v>0</v>
      </c>
      <c r="AU2982" s="24">
        <v>0</v>
      </c>
      <c r="AV2982" s="24">
        <v>0</v>
      </c>
      <c r="AW2982" s="24">
        <v>0</v>
      </c>
      <c r="AX2982" s="24">
        <v>0</v>
      </c>
      <c r="AY2982" s="24">
        <v>0</v>
      </c>
      <c r="AZ2982" s="24">
        <v>0</v>
      </c>
      <c r="BA2982" s="24">
        <v>0</v>
      </c>
      <c r="BB2982" s="24">
        <v>0</v>
      </c>
      <c r="BC2982" s="24">
        <v>0</v>
      </c>
      <c r="BD2982" s="24">
        <v>0</v>
      </c>
      <c r="BE2982" s="24">
        <v>0</v>
      </c>
      <c r="BF2982" s="23"/>
      <c r="BG2982" s="23"/>
      <c r="BH2982" s="23">
        <v>44909</v>
      </c>
      <c r="BI2982" s="26" t="s">
        <v>466</v>
      </c>
      <c r="BJ2982" s="26" t="s">
        <v>3469</v>
      </c>
      <c r="BK2982" s="29">
        <v>0</v>
      </c>
      <c r="BL2982" s="24" t="s">
        <v>129</v>
      </c>
      <c r="BM2982" s="22" t="str">
        <f ca="1">+IF(Tabla1[[#This Row],[FECHA INGRESO]]&gt;=44986,IF((TODAY()-Tabla1[[#This Row],[FECHA INGRESO]])&gt;=50,"ALERTA","TODAVÍA FALTA"),"N/A")</f>
        <v>N/A</v>
      </c>
      <c r="BN2982" s="7">
        <f>IFERROR((_xlfn.DAYS(Tabla1[[#This Row],[FECHA INGRESO]],Tabla1[[#This Row],[FECHA RETIRO]]))/30,"")</f>
        <v>-10.533333333333333</v>
      </c>
    </row>
    <row r="2983" spans="1:66" x14ac:dyDescent="0.35">
      <c r="A2983" s="34">
        <v>1010245035</v>
      </c>
      <c r="B2983" s="22" t="s">
        <v>16303</v>
      </c>
      <c r="C2983" s="44">
        <v>44593</v>
      </c>
      <c r="D2983" s="23" t="s">
        <v>93</v>
      </c>
      <c r="E2983" s="23" t="s">
        <v>111</v>
      </c>
      <c r="F2983" s="23" t="s">
        <v>111</v>
      </c>
      <c r="G2983" s="36"/>
      <c r="H2983" s="36">
        <v>24111522002</v>
      </c>
      <c r="I2983" s="36" t="s">
        <v>95</v>
      </c>
      <c r="J2983" s="24">
        <f>DATEDIF(Tabla1[[#This Row],[FECHA DE NACIMIENTO]],Tabla1[[#This Row],[FECHA ACTUAL]],"Y")</f>
        <v>24</v>
      </c>
      <c r="K2983" s="36" t="s">
        <v>73</v>
      </c>
      <c r="L2983" s="24" t="s">
        <v>112</v>
      </c>
      <c r="M2983" s="36">
        <v>0</v>
      </c>
      <c r="N2983" s="36">
        <v>0</v>
      </c>
      <c r="O2983" s="36">
        <v>3</v>
      </c>
      <c r="P2983" s="36" t="s">
        <v>101</v>
      </c>
      <c r="Q2983" s="44">
        <v>36238</v>
      </c>
      <c r="R2983" s="24" t="s">
        <v>76</v>
      </c>
      <c r="S2983" s="25">
        <v>45119</v>
      </c>
      <c r="T2983" s="36"/>
      <c r="U2983" s="36">
        <v>3128213241</v>
      </c>
      <c r="V2983" s="62" t="s">
        <v>16304</v>
      </c>
      <c r="W2983" s="24" t="s">
        <v>16305</v>
      </c>
      <c r="X2983" s="24" t="s">
        <v>16306</v>
      </c>
      <c r="Y2983" s="24" t="s">
        <v>16307</v>
      </c>
      <c r="Z2983" s="24"/>
      <c r="AA2983" s="24">
        <v>3124364193</v>
      </c>
      <c r="AB2983" s="24">
        <v>0</v>
      </c>
      <c r="AC2983" s="24">
        <v>0</v>
      </c>
      <c r="AD2983" s="24" t="e">
        <v>#REF!</v>
      </c>
      <c r="AE2983" s="26" t="s">
        <v>151</v>
      </c>
      <c r="AF2983" s="26"/>
      <c r="AG2983" s="26">
        <v>0</v>
      </c>
      <c r="AH2983" s="27" t="s">
        <v>3042</v>
      </c>
      <c r="AI2983" s="27" t="s">
        <v>1612</v>
      </c>
      <c r="AJ2983" s="27" t="s">
        <v>15662</v>
      </c>
      <c r="AK2983" s="24" t="s">
        <v>121</v>
      </c>
      <c r="AL2983" s="24" t="s">
        <v>7086</v>
      </c>
      <c r="AM2983" s="23">
        <v>44593</v>
      </c>
      <c r="AN2983" s="28">
        <v>1000000</v>
      </c>
      <c r="AO2983" s="28">
        <v>117172</v>
      </c>
      <c r="AP2983" s="24">
        <v>0</v>
      </c>
      <c r="AQ2983" s="24">
        <v>0</v>
      </c>
      <c r="AR2983" s="24">
        <v>0</v>
      </c>
      <c r="AS2983" s="24">
        <v>0</v>
      </c>
      <c r="AT2983" s="24">
        <v>0</v>
      </c>
      <c r="AU2983" s="24">
        <v>0</v>
      </c>
      <c r="AV2983" s="24">
        <v>0</v>
      </c>
      <c r="AW2983" s="24">
        <v>0</v>
      </c>
      <c r="AX2983" s="24">
        <v>0</v>
      </c>
      <c r="AY2983" s="24">
        <v>0</v>
      </c>
      <c r="AZ2983" s="24">
        <v>0</v>
      </c>
      <c r="BA2983" s="24">
        <v>0</v>
      </c>
      <c r="BB2983" s="24">
        <v>0</v>
      </c>
      <c r="BC2983" s="24">
        <v>0</v>
      </c>
      <c r="BD2983" s="24">
        <v>0</v>
      </c>
      <c r="BE2983" s="24">
        <v>0</v>
      </c>
      <c r="BF2983" s="23"/>
      <c r="BG2983" s="23"/>
      <c r="BH2983" s="23">
        <v>44620</v>
      </c>
      <c r="BI2983" s="26" t="s">
        <v>10014</v>
      </c>
      <c r="BJ2983" s="26" t="s">
        <v>14134</v>
      </c>
      <c r="BK2983" s="29">
        <v>0</v>
      </c>
      <c r="BL2983" s="24" t="s">
        <v>129</v>
      </c>
      <c r="BM2983" s="22" t="str">
        <f ca="1">+IF(Tabla1[[#This Row],[FECHA INGRESO]]&gt;=44986,IF((TODAY()-Tabla1[[#This Row],[FECHA INGRESO]])&gt;=50,"ALERTA","TODAVÍA FALTA"),"N/A")</f>
        <v>N/A</v>
      </c>
      <c r="BN2983" s="7">
        <f>IFERROR((_xlfn.DAYS(Tabla1[[#This Row],[FECHA INGRESO]],Tabla1[[#This Row],[FECHA RETIRO]]))/30,"")</f>
        <v>-0.9</v>
      </c>
    </row>
    <row r="2984" spans="1:66" x14ac:dyDescent="0.35">
      <c r="A2984" s="21">
        <v>1020836999</v>
      </c>
      <c r="B2984" s="22" t="s">
        <v>16308</v>
      </c>
      <c r="C2984" s="23">
        <v>44593</v>
      </c>
      <c r="D2984" s="23" t="s">
        <v>157</v>
      </c>
      <c r="E2984" s="23" t="s">
        <v>69</v>
      </c>
      <c r="F2984" s="23" t="s">
        <v>70</v>
      </c>
      <c r="G2984" s="24"/>
      <c r="H2984" s="24">
        <v>24111470581</v>
      </c>
      <c r="I2984" s="24" t="s">
        <v>95</v>
      </c>
      <c r="J2984" s="24">
        <f>DATEDIF(Tabla1[[#This Row],[FECHA DE NACIMIENTO]],Tabla1[[#This Row],[FECHA ACTUAL]],"Y")</f>
        <v>24</v>
      </c>
      <c r="K2984" s="24" t="s">
        <v>73</v>
      </c>
      <c r="L2984" s="24" t="s">
        <v>112</v>
      </c>
      <c r="M2984" s="24">
        <v>0</v>
      </c>
      <c r="N2984" s="24">
        <v>0</v>
      </c>
      <c r="O2984" s="24">
        <v>3</v>
      </c>
      <c r="P2984" s="24" t="s">
        <v>101</v>
      </c>
      <c r="Q2984" s="23">
        <v>36113</v>
      </c>
      <c r="R2984" s="24" t="s">
        <v>76</v>
      </c>
      <c r="S2984" s="25">
        <v>45119</v>
      </c>
      <c r="T2984" s="24"/>
      <c r="U2984" s="24">
        <v>3219959137</v>
      </c>
      <c r="V2984" s="33" t="s">
        <v>16309</v>
      </c>
      <c r="W2984" s="24" t="s">
        <v>16310</v>
      </c>
      <c r="X2984" s="24" t="s">
        <v>16311</v>
      </c>
      <c r="Y2984" s="24" t="s">
        <v>16312</v>
      </c>
      <c r="Z2984" s="24" t="s">
        <v>3224</v>
      </c>
      <c r="AA2984" s="24">
        <v>3112940634</v>
      </c>
      <c r="AB2984" s="24">
        <v>0</v>
      </c>
      <c r="AC2984" s="24">
        <v>0</v>
      </c>
      <c r="AD2984" s="24" t="e">
        <v>#REF!</v>
      </c>
      <c r="AE2984" s="26" t="s">
        <v>151</v>
      </c>
      <c r="AF2984" s="26"/>
      <c r="AG2984" s="26">
        <v>0</v>
      </c>
      <c r="AH2984" s="27" t="s">
        <v>3042</v>
      </c>
      <c r="AI2984" s="27" t="s">
        <v>1612</v>
      </c>
      <c r="AJ2984" s="27" t="s">
        <v>15662</v>
      </c>
      <c r="AK2984" s="24" t="s">
        <v>121</v>
      </c>
      <c r="AL2984" s="24" t="s">
        <v>7086</v>
      </c>
      <c r="AM2984" s="23">
        <v>44593</v>
      </c>
      <c r="AN2984" s="28">
        <v>1000000</v>
      </c>
      <c r="AO2984" s="28">
        <v>117172</v>
      </c>
      <c r="AP2984" s="24">
        <v>0</v>
      </c>
      <c r="AQ2984" s="24">
        <v>0</v>
      </c>
      <c r="AR2984" s="24">
        <v>0</v>
      </c>
      <c r="AS2984" s="24">
        <v>0</v>
      </c>
      <c r="AT2984" s="24">
        <v>0</v>
      </c>
      <c r="AU2984" s="24">
        <v>0</v>
      </c>
      <c r="AV2984" s="24">
        <v>0</v>
      </c>
      <c r="AW2984" s="24">
        <v>0</v>
      </c>
      <c r="AX2984" s="24">
        <v>0</v>
      </c>
      <c r="AY2984" s="24">
        <v>0</v>
      </c>
      <c r="AZ2984" s="24">
        <v>0</v>
      </c>
      <c r="BA2984" s="24">
        <v>0</v>
      </c>
      <c r="BB2984" s="24">
        <v>0</v>
      </c>
      <c r="BC2984" s="24">
        <v>0</v>
      </c>
      <c r="BD2984" s="24">
        <v>0</v>
      </c>
      <c r="BE2984" s="24">
        <v>0</v>
      </c>
      <c r="BF2984" s="23"/>
      <c r="BG2984" s="23"/>
      <c r="BH2984" s="23">
        <v>44733</v>
      </c>
      <c r="BI2984" s="26" t="s">
        <v>466</v>
      </c>
      <c r="BJ2984" s="26" t="s">
        <v>16313</v>
      </c>
      <c r="BK2984" s="29"/>
      <c r="BL2984" s="24" t="s">
        <v>129</v>
      </c>
      <c r="BM2984" s="22" t="str">
        <f ca="1">+IF(Tabla1[[#This Row],[FECHA INGRESO]]&gt;=44986,IF((TODAY()-Tabla1[[#This Row],[FECHA INGRESO]])&gt;=50,"ALERTA","TODAVÍA FALTA"),"N/A")</f>
        <v>N/A</v>
      </c>
      <c r="BN2984" s="7">
        <f>IFERROR((_xlfn.DAYS(Tabla1[[#This Row],[FECHA INGRESO]],Tabla1[[#This Row],[FECHA RETIRO]]))/30,"")</f>
        <v>-4.666666666666667</v>
      </c>
    </row>
    <row r="2985" spans="1:66" x14ac:dyDescent="0.35">
      <c r="A2985" s="34">
        <v>1033784087</v>
      </c>
      <c r="B2985" s="22" t="s">
        <v>16314</v>
      </c>
      <c r="C2985" s="44">
        <v>44593</v>
      </c>
      <c r="D2985" s="44" t="s">
        <v>188</v>
      </c>
      <c r="E2985" s="24" t="s">
        <v>94</v>
      </c>
      <c r="F2985" s="23" t="s">
        <v>94</v>
      </c>
      <c r="G2985" s="36"/>
      <c r="H2985" s="36">
        <v>24111433582</v>
      </c>
      <c r="I2985" s="36" t="s">
        <v>95</v>
      </c>
      <c r="J2985" s="24">
        <f>DATEDIF(Tabla1[[#This Row],[FECHA DE NACIMIENTO]],Tabla1[[#This Row],[FECHA ACTUAL]],"Y")</f>
        <v>27</v>
      </c>
      <c r="K2985" s="36" t="s">
        <v>96</v>
      </c>
      <c r="L2985" s="24" t="s">
        <v>112</v>
      </c>
      <c r="M2985" s="36">
        <v>1</v>
      </c>
      <c r="N2985" s="36">
        <v>1</v>
      </c>
      <c r="O2985" s="36">
        <v>3</v>
      </c>
      <c r="P2985" s="36" t="s">
        <v>101</v>
      </c>
      <c r="Q2985" s="44">
        <v>35054</v>
      </c>
      <c r="R2985" s="24" t="s">
        <v>76</v>
      </c>
      <c r="S2985" s="25">
        <v>45119</v>
      </c>
      <c r="T2985" s="36"/>
      <c r="U2985" s="36">
        <v>3114497870</v>
      </c>
      <c r="V2985" s="62" t="s">
        <v>16315</v>
      </c>
      <c r="W2985" s="24" t="s">
        <v>16316</v>
      </c>
      <c r="X2985" s="24" t="s">
        <v>11972</v>
      </c>
      <c r="Y2985" s="24" t="s">
        <v>16317</v>
      </c>
      <c r="Z2985" s="24"/>
      <c r="AA2985" s="24">
        <v>3208767639</v>
      </c>
      <c r="AB2985" s="24">
        <v>0</v>
      </c>
      <c r="AC2985" s="24">
        <v>0</v>
      </c>
      <c r="AD2985" s="24" t="e">
        <v>#REF!</v>
      </c>
      <c r="AE2985" s="26" t="s">
        <v>183</v>
      </c>
      <c r="AF2985" s="26"/>
      <c r="AG2985" s="26">
        <v>0</v>
      </c>
      <c r="AH2985" s="27" t="s">
        <v>3042</v>
      </c>
      <c r="AI2985" s="27" t="s">
        <v>1612</v>
      </c>
      <c r="AJ2985" s="27" t="s">
        <v>15662</v>
      </c>
      <c r="AK2985" s="24" t="s">
        <v>121</v>
      </c>
      <c r="AL2985" s="24" t="s">
        <v>7086</v>
      </c>
      <c r="AM2985" s="23">
        <v>44593</v>
      </c>
      <c r="AN2985" s="28">
        <v>1000000</v>
      </c>
      <c r="AO2985" s="28">
        <v>117172</v>
      </c>
      <c r="AP2985" s="24">
        <v>0</v>
      </c>
      <c r="AQ2985" s="24">
        <v>0</v>
      </c>
      <c r="AR2985" s="24">
        <v>0</v>
      </c>
      <c r="AS2985" s="24">
        <v>0</v>
      </c>
      <c r="AT2985" s="24">
        <v>0</v>
      </c>
      <c r="AU2985" s="24">
        <v>0</v>
      </c>
      <c r="AV2985" s="24">
        <v>0</v>
      </c>
      <c r="AW2985" s="24">
        <v>0</v>
      </c>
      <c r="AX2985" s="24">
        <v>0</v>
      </c>
      <c r="AY2985" s="24">
        <v>0</v>
      </c>
      <c r="AZ2985" s="24">
        <v>0</v>
      </c>
      <c r="BA2985" s="24">
        <v>0</v>
      </c>
      <c r="BB2985" s="24">
        <v>0</v>
      </c>
      <c r="BC2985" s="24">
        <v>0</v>
      </c>
      <c r="BD2985" s="24">
        <v>0</v>
      </c>
      <c r="BE2985" s="24">
        <v>0</v>
      </c>
      <c r="BF2985" s="23"/>
      <c r="BG2985" s="23"/>
      <c r="BH2985" s="23">
        <v>44712</v>
      </c>
      <c r="BI2985" s="26" t="s">
        <v>466</v>
      </c>
      <c r="BJ2985" s="26" t="s">
        <v>16318</v>
      </c>
      <c r="BK2985" s="29">
        <v>0</v>
      </c>
      <c r="BL2985" s="24" t="s">
        <v>129</v>
      </c>
      <c r="BM2985" s="22" t="str">
        <f ca="1">+IF(Tabla1[[#This Row],[FECHA INGRESO]]&gt;=44986,IF((TODAY()-Tabla1[[#This Row],[FECHA INGRESO]])&gt;=50,"ALERTA","TODAVÍA FALTA"),"N/A")</f>
        <v>N/A</v>
      </c>
      <c r="BN2985" s="7">
        <f>IFERROR((_xlfn.DAYS(Tabla1[[#This Row],[FECHA INGRESO]],Tabla1[[#This Row],[FECHA RETIRO]]))/30,"")</f>
        <v>-3.9666666666666668</v>
      </c>
    </row>
    <row r="2986" spans="1:66" x14ac:dyDescent="0.35">
      <c r="A2986" s="34">
        <v>1000833511</v>
      </c>
      <c r="B2986" s="22" t="s">
        <v>16319</v>
      </c>
      <c r="C2986" s="44">
        <v>44593</v>
      </c>
      <c r="D2986" s="23" t="s">
        <v>188</v>
      </c>
      <c r="E2986" s="23" t="s">
        <v>111</v>
      </c>
      <c r="F2986" s="23" t="s">
        <v>70</v>
      </c>
      <c r="G2986" s="36"/>
      <c r="H2986" s="36">
        <v>24111473768</v>
      </c>
      <c r="I2986" s="36" t="s">
        <v>95</v>
      </c>
      <c r="J2986" s="24">
        <f>DATEDIF(Tabla1[[#This Row],[FECHA DE NACIMIENTO]],Tabla1[[#This Row],[FECHA ACTUAL]],"Y")</f>
        <v>21</v>
      </c>
      <c r="K2986" s="36" t="s">
        <v>96</v>
      </c>
      <c r="L2986" s="24" t="s">
        <v>112</v>
      </c>
      <c r="M2986" s="36">
        <v>0</v>
      </c>
      <c r="N2986" s="36">
        <v>0</v>
      </c>
      <c r="O2986" s="36">
        <v>1</v>
      </c>
      <c r="P2986" s="36" t="s">
        <v>101</v>
      </c>
      <c r="Q2986" s="44">
        <v>37265</v>
      </c>
      <c r="R2986" s="24" t="s">
        <v>76</v>
      </c>
      <c r="S2986" s="25">
        <v>45119</v>
      </c>
      <c r="T2986" s="36"/>
      <c r="U2986" s="36">
        <v>3143785488</v>
      </c>
      <c r="V2986" s="62" t="s">
        <v>16320</v>
      </c>
      <c r="W2986" s="24" t="s">
        <v>16321</v>
      </c>
      <c r="X2986" s="24" t="s">
        <v>16322</v>
      </c>
      <c r="Y2986" s="24" t="s">
        <v>16323</v>
      </c>
      <c r="Z2986" s="24"/>
      <c r="AA2986" s="24">
        <v>3214396279</v>
      </c>
      <c r="AB2986" s="24">
        <v>0</v>
      </c>
      <c r="AC2986" s="24">
        <v>0</v>
      </c>
      <c r="AD2986" s="24" t="e">
        <v>#REF!</v>
      </c>
      <c r="AE2986" s="26" t="s">
        <v>194</v>
      </c>
      <c r="AF2986" s="26"/>
      <c r="AG2986" s="26">
        <v>0</v>
      </c>
      <c r="AH2986" s="27" t="s">
        <v>3042</v>
      </c>
      <c r="AI2986" s="27" t="s">
        <v>1612</v>
      </c>
      <c r="AJ2986" s="27" t="s">
        <v>15662</v>
      </c>
      <c r="AK2986" s="24" t="s">
        <v>121</v>
      </c>
      <c r="AL2986" s="24" t="s">
        <v>7086</v>
      </c>
      <c r="AM2986" s="23">
        <v>44593</v>
      </c>
      <c r="AN2986" s="28">
        <v>1000000</v>
      </c>
      <c r="AO2986" s="28">
        <v>117172</v>
      </c>
      <c r="AP2986" s="24">
        <v>0</v>
      </c>
      <c r="AQ2986" s="24">
        <v>0</v>
      </c>
      <c r="AR2986" s="24">
        <v>0</v>
      </c>
      <c r="AS2986" s="24">
        <v>0</v>
      </c>
      <c r="AT2986" s="24">
        <v>0</v>
      </c>
      <c r="AU2986" s="24">
        <v>0</v>
      </c>
      <c r="AV2986" s="24">
        <v>0</v>
      </c>
      <c r="AW2986" s="24">
        <v>0</v>
      </c>
      <c r="AX2986" s="24">
        <v>0</v>
      </c>
      <c r="AY2986" s="24">
        <v>0</v>
      </c>
      <c r="AZ2986" s="24">
        <v>0</v>
      </c>
      <c r="BA2986" s="24">
        <v>0</v>
      </c>
      <c r="BB2986" s="24">
        <v>0</v>
      </c>
      <c r="BC2986" s="24">
        <v>0</v>
      </c>
      <c r="BD2986" s="24">
        <v>0</v>
      </c>
      <c r="BE2986" s="24">
        <v>0</v>
      </c>
      <c r="BF2986" s="23"/>
      <c r="BG2986" s="23"/>
      <c r="BH2986" s="23">
        <v>44620</v>
      </c>
      <c r="BI2986" s="26" t="s">
        <v>466</v>
      </c>
      <c r="BJ2986" s="26" t="s">
        <v>178</v>
      </c>
      <c r="BK2986" s="29">
        <v>0</v>
      </c>
      <c r="BL2986" s="24" t="s">
        <v>129</v>
      </c>
      <c r="BM2986" s="22" t="str">
        <f ca="1">+IF(Tabla1[[#This Row],[FECHA INGRESO]]&gt;=44986,IF((TODAY()-Tabla1[[#This Row],[FECHA INGRESO]])&gt;=50,"ALERTA","TODAVÍA FALTA"),"N/A")</f>
        <v>N/A</v>
      </c>
      <c r="BN2986" s="7">
        <f>IFERROR((_xlfn.DAYS(Tabla1[[#This Row],[FECHA INGRESO]],Tabla1[[#This Row],[FECHA RETIRO]]))/30,"")</f>
        <v>-0.9</v>
      </c>
    </row>
    <row r="2987" spans="1:66" x14ac:dyDescent="0.35">
      <c r="A2987" s="21">
        <v>1033687430</v>
      </c>
      <c r="B2987" s="22" t="s">
        <v>16324</v>
      </c>
      <c r="C2987" s="23">
        <v>44593</v>
      </c>
      <c r="D2987" s="23" t="s">
        <v>188</v>
      </c>
      <c r="E2987" s="23" t="s">
        <v>111</v>
      </c>
      <c r="F2987" s="23" t="s">
        <v>94</v>
      </c>
      <c r="G2987" s="24"/>
      <c r="H2987" s="24">
        <v>24111472400</v>
      </c>
      <c r="I2987" s="24" t="s">
        <v>72</v>
      </c>
      <c r="J2987" s="24">
        <f>DATEDIF(Tabla1[[#This Row],[FECHA DE NACIMIENTO]],Tabla1[[#This Row],[FECHA ACTUAL]],"Y")</f>
        <v>36</v>
      </c>
      <c r="K2987" s="24" t="s">
        <v>96</v>
      </c>
      <c r="L2987" s="24" t="s">
        <v>234</v>
      </c>
      <c r="M2987" s="24">
        <v>1</v>
      </c>
      <c r="N2987" s="24">
        <v>2</v>
      </c>
      <c r="O2987" s="24">
        <v>1</v>
      </c>
      <c r="P2987" s="24" t="s">
        <v>101</v>
      </c>
      <c r="Q2987" s="23">
        <v>31942</v>
      </c>
      <c r="R2987" s="24" t="s">
        <v>76</v>
      </c>
      <c r="S2987" s="25">
        <v>45119</v>
      </c>
      <c r="T2987" s="24"/>
      <c r="U2987" s="24">
        <v>3176644306</v>
      </c>
      <c r="V2987" s="33" t="s">
        <v>16325</v>
      </c>
      <c r="W2987" s="24" t="s">
        <v>16326</v>
      </c>
      <c r="X2987" s="24" t="s">
        <v>16327</v>
      </c>
      <c r="Y2987" s="24" t="s">
        <v>16328</v>
      </c>
      <c r="Z2987" s="24"/>
      <c r="AA2987" s="24">
        <v>3176439751</v>
      </c>
      <c r="AB2987" s="24">
        <v>0</v>
      </c>
      <c r="AC2987" s="24">
        <v>0</v>
      </c>
      <c r="AD2987" s="24" t="e">
        <v>#REF!</v>
      </c>
      <c r="AE2987" s="26" t="s">
        <v>194</v>
      </c>
      <c r="AF2987" s="26"/>
      <c r="AG2987" s="26">
        <v>0</v>
      </c>
      <c r="AH2987" s="27" t="s">
        <v>460</v>
      </c>
      <c r="AI2987" s="27" t="s">
        <v>120</v>
      </c>
      <c r="AJ2987" s="27" t="s">
        <v>120</v>
      </c>
      <c r="AK2987" s="24" t="s">
        <v>121</v>
      </c>
      <c r="AL2987" s="24" t="s">
        <v>7086</v>
      </c>
      <c r="AM2987" s="23">
        <v>44593</v>
      </c>
      <c r="AN2987" s="28">
        <v>1469895</v>
      </c>
      <c r="AO2987" s="28">
        <v>140606</v>
      </c>
      <c r="AP2987" s="24" t="s">
        <v>16329</v>
      </c>
      <c r="AQ2987" s="24">
        <v>0</v>
      </c>
      <c r="AR2987" s="24">
        <v>0</v>
      </c>
      <c r="AS2987" s="24">
        <v>0</v>
      </c>
      <c r="AT2987" s="24">
        <v>0</v>
      </c>
      <c r="AU2987" s="24">
        <v>0</v>
      </c>
      <c r="AV2987" s="24">
        <v>0</v>
      </c>
      <c r="AW2987" s="24">
        <v>0</v>
      </c>
      <c r="AX2987" s="24">
        <v>0</v>
      </c>
      <c r="AY2987" s="24">
        <v>0</v>
      </c>
      <c r="AZ2987" s="24">
        <v>0</v>
      </c>
      <c r="BA2987" s="24">
        <v>0</v>
      </c>
      <c r="BB2987" s="24">
        <v>0</v>
      </c>
      <c r="BC2987" s="24">
        <v>0</v>
      </c>
      <c r="BD2987" s="24">
        <v>0</v>
      </c>
      <c r="BE2987" s="24">
        <v>0</v>
      </c>
      <c r="BF2987" s="23"/>
      <c r="BG2987" s="23"/>
      <c r="BH2987" s="23" t="s">
        <v>75</v>
      </c>
      <c r="BI2987" s="26">
        <v>0</v>
      </c>
      <c r="BJ2987" s="26">
        <v>0</v>
      </c>
      <c r="BK2987" s="29">
        <v>0</v>
      </c>
      <c r="BL2987" s="24" t="s">
        <v>91</v>
      </c>
      <c r="BM2987" s="22" t="str">
        <f ca="1">+IF(Tabla1[[#This Row],[FECHA INGRESO]]&gt;=44986,IF((TODAY()-Tabla1[[#This Row],[FECHA INGRESO]])&gt;=50,"ALERTA","TODAVÍA FALTA"),"N/A")</f>
        <v>N/A</v>
      </c>
      <c r="BN2987" s="7" t="str">
        <f>IFERROR((_xlfn.DAYS(Tabla1[[#This Row],[FECHA INGRESO]],Tabla1[[#This Row],[FECHA RETIRO]]))/30,"")</f>
        <v/>
      </c>
    </row>
    <row r="2988" spans="1:66" x14ac:dyDescent="0.35">
      <c r="A2988" s="21">
        <v>1012457867</v>
      </c>
      <c r="B2988" s="22" t="s">
        <v>16330</v>
      </c>
      <c r="C2988" s="23">
        <v>44593</v>
      </c>
      <c r="D2988" s="23" t="s">
        <v>188</v>
      </c>
      <c r="E2988" s="23" t="s">
        <v>69</v>
      </c>
      <c r="F2988" s="23" t="s">
        <v>70</v>
      </c>
      <c r="G2988" s="24"/>
      <c r="H2988" s="24">
        <v>24111425567</v>
      </c>
      <c r="I2988" s="24" t="s">
        <v>72</v>
      </c>
      <c r="J2988" s="24">
        <f>DATEDIF(Tabla1[[#This Row],[FECHA DE NACIMIENTO]],Tabla1[[#This Row],[FECHA ACTUAL]],"Y")</f>
        <v>24</v>
      </c>
      <c r="K2988" s="24" t="s">
        <v>73</v>
      </c>
      <c r="L2988" s="24" t="s">
        <v>112</v>
      </c>
      <c r="M2988" s="24">
        <v>0</v>
      </c>
      <c r="N2988" s="24">
        <v>0</v>
      </c>
      <c r="O2988" s="24">
        <v>2</v>
      </c>
      <c r="P2988" s="24" t="s">
        <v>101</v>
      </c>
      <c r="Q2988" s="23">
        <v>36133</v>
      </c>
      <c r="R2988" s="24" t="s">
        <v>76</v>
      </c>
      <c r="S2988" s="25">
        <v>45119</v>
      </c>
      <c r="T2988" s="24">
        <v>6399089</v>
      </c>
      <c r="U2988" s="24">
        <v>3022961344</v>
      </c>
      <c r="V2988" s="33" t="s">
        <v>16331</v>
      </c>
      <c r="W2988" s="24" t="s">
        <v>16332</v>
      </c>
      <c r="X2988" s="24" t="s">
        <v>16333</v>
      </c>
      <c r="Y2988" s="24" t="s">
        <v>16334</v>
      </c>
      <c r="Z2988" s="24"/>
      <c r="AA2988" s="24">
        <v>3112652621</v>
      </c>
      <c r="AB2988" s="24">
        <v>0</v>
      </c>
      <c r="AC2988" s="24">
        <v>0</v>
      </c>
      <c r="AD2988" s="24" t="e">
        <v>#REF!</v>
      </c>
      <c r="AE2988" s="26" t="s">
        <v>183</v>
      </c>
      <c r="AF2988" s="26"/>
      <c r="AG2988" s="26">
        <v>0</v>
      </c>
      <c r="AH2988" s="27" t="s">
        <v>3042</v>
      </c>
      <c r="AI2988" s="27" t="s">
        <v>1612</v>
      </c>
      <c r="AJ2988" s="27" t="s">
        <v>15662</v>
      </c>
      <c r="AK2988" s="24" t="s">
        <v>121</v>
      </c>
      <c r="AL2988" s="24" t="s">
        <v>7086</v>
      </c>
      <c r="AM2988" s="23">
        <v>44593</v>
      </c>
      <c r="AN2988" s="28">
        <v>1000000</v>
      </c>
      <c r="AO2988" s="28">
        <v>117172</v>
      </c>
      <c r="AP2988" s="24">
        <v>0</v>
      </c>
      <c r="AQ2988" s="24">
        <v>0</v>
      </c>
      <c r="AR2988" s="24">
        <v>0</v>
      </c>
      <c r="AS2988" s="24">
        <v>0</v>
      </c>
      <c r="AT2988" s="24">
        <v>0</v>
      </c>
      <c r="AU2988" s="24">
        <v>0</v>
      </c>
      <c r="AV2988" s="24">
        <v>0</v>
      </c>
      <c r="AW2988" s="24">
        <v>0</v>
      </c>
      <c r="AX2988" s="24">
        <v>0</v>
      </c>
      <c r="AY2988" s="24">
        <v>0</v>
      </c>
      <c r="AZ2988" s="24" t="s">
        <v>7883</v>
      </c>
      <c r="BA2988" s="24">
        <v>0</v>
      </c>
      <c r="BB2988" s="24">
        <v>0</v>
      </c>
      <c r="BC2988" s="24">
        <v>0</v>
      </c>
      <c r="BD2988" s="24">
        <v>0</v>
      </c>
      <c r="BE2988" s="24">
        <v>0</v>
      </c>
      <c r="BF2988" s="23"/>
      <c r="BG2988" s="23"/>
      <c r="BH2988" s="23">
        <v>44818</v>
      </c>
      <c r="BI2988" s="26" t="s">
        <v>466</v>
      </c>
      <c r="BJ2988" s="26" t="s">
        <v>6087</v>
      </c>
      <c r="BK2988" s="29">
        <v>0</v>
      </c>
      <c r="BL2988" s="24" t="s">
        <v>129</v>
      </c>
      <c r="BM2988" s="22" t="str">
        <f ca="1">+IF(Tabla1[[#This Row],[FECHA INGRESO]]&gt;=44986,IF((TODAY()-Tabla1[[#This Row],[FECHA INGRESO]])&gt;=50,"ALERTA","TODAVÍA FALTA"),"N/A")</f>
        <v>N/A</v>
      </c>
      <c r="BN2988" s="7">
        <f>IFERROR((_xlfn.DAYS(Tabla1[[#This Row],[FECHA INGRESO]],Tabla1[[#This Row],[FECHA RETIRO]]))/30,"")</f>
        <v>-7.5</v>
      </c>
    </row>
    <row r="2989" spans="1:66" x14ac:dyDescent="0.35">
      <c r="A2989" s="21">
        <v>1019022540</v>
      </c>
      <c r="B2989" s="22" t="s">
        <v>16335</v>
      </c>
      <c r="C2989" s="23">
        <v>44593</v>
      </c>
      <c r="D2989" s="23" t="s">
        <v>131</v>
      </c>
      <c r="E2989" s="23" t="s">
        <v>110</v>
      </c>
      <c r="F2989" s="23" t="s">
        <v>110</v>
      </c>
      <c r="G2989" s="24"/>
      <c r="H2989" s="24">
        <v>24111527658</v>
      </c>
      <c r="I2989" s="24" t="s">
        <v>72</v>
      </c>
      <c r="J2989" s="24">
        <f>DATEDIF(Tabla1[[#This Row],[FECHA DE NACIMIENTO]],Tabla1[[#This Row],[FECHA ACTUAL]],"Y")</f>
        <v>35</v>
      </c>
      <c r="K2989" s="24" t="s">
        <v>96</v>
      </c>
      <c r="L2989" s="24" t="s">
        <v>112</v>
      </c>
      <c r="M2989" s="24">
        <v>0</v>
      </c>
      <c r="N2989" s="24">
        <v>1</v>
      </c>
      <c r="O2989" s="24">
        <v>2</v>
      </c>
      <c r="P2989" s="24" t="s">
        <v>101</v>
      </c>
      <c r="Q2989" s="23">
        <v>32201</v>
      </c>
      <c r="R2989" s="24" t="s">
        <v>76</v>
      </c>
      <c r="S2989" s="25">
        <v>45119</v>
      </c>
      <c r="T2989" s="24"/>
      <c r="U2989" s="24">
        <v>3108756339</v>
      </c>
      <c r="V2989" s="33" t="s">
        <v>16336</v>
      </c>
      <c r="W2989" s="24" t="s">
        <v>16337</v>
      </c>
      <c r="X2989" s="24" t="s">
        <v>16338</v>
      </c>
      <c r="Y2989" s="24" t="s">
        <v>16339</v>
      </c>
      <c r="Z2989" s="24"/>
      <c r="AA2989" s="24">
        <v>3194561999</v>
      </c>
      <c r="AB2989" s="24">
        <v>0</v>
      </c>
      <c r="AC2989" s="24">
        <v>0</v>
      </c>
      <c r="AD2989" s="24" t="e">
        <v>#REF!</v>
      </c>
      <c r="AE2989" s="26" t="s">
        <v>183</v>
      </c>
      <c r="AF2989" s="26"/>
      <c r="AG2989" s="26">
        <v>0</v>
      </c>
      <c r="AH2989" s="27" t="s">
        <v>460</v>
      </c>
      <c r="AI2989" s="27" t="s">
        <v>120</v>
      </c>
      <c r="AJ2989" s="27" t="s">
        <v>120</v>
      </c>
      <c r="AK2989" s="24" t="s">
        <v>121</v>
      </c>
      <c r="AL2989" s="24" t="s">
        <v>7086</v>
      </c>
      <c r="AM2989" s="23">
        <v>44593</v>
      </c>
      <c r="AN2989" s="28">
        <v>1267151</v>
      </c>
      <c r="AO2989" s="28">
        <v>117172</v>
      </c>
      <c r="AP2989" s="24" t="s">
        <v>16329</v>
      </c>
      <c r="AQ2989" s="24">
        <v>0</v>
      </c>
      <c r="AR2989" s="24">
        <v>0</v>
      </c>
      <c r="AS2989" s="24">
        <v>0</v>
      </c>
      <c r="AT2989" s="24">
        <v>0</v>
      </c>
      <c r="AU2989" s="24">
        <v>0</v>
      </c>
      <c r="AV2989" s="24">
        <v>0</v>
      </c>
      <c r="AW2989" s="24">
        <v>0</v>
      </c>
      <c r="AX2989" s="24">
        <v>0</v>
      </c>
      <c r="AY2989" s="24">
        <v>0</v>
      </c>
      <c r="AZ2989" s="24">
        <v>0</v>
      </c>
      <c r="BA2989" s="24">
        <v>0</v>
      </c>
      <c r="BB2989" s="24">
        <v>0</v>
      </c>
      <c r="BC2989" s="24">
        <v>0</v>
      </c>
      <c r="BD2989" s="24">
        <v>0</v>
      </c>
      <c r="BE2989" s="24">
        <v>0</v>
      </c>
      <c r="BF2989" s="23"/>
      <c r="BG2989" s="23"/>
      <c r="BH2989" s="23">
        <v>44870</v>
      </c>
      <c r="BI2989" s="26" t="s">
        <v>127</v>
      </c>
      <c r="BJ2989" s="26" t="s">
        <v>3469</v>
      </c>
      <c r="BK2989" s="29">
        <v>0</v>
      </c>
      <c r="BL2989" s="24" t="s">
        <v>129</v>
      </c>
      <c r="BM2989" s="22" t="str">
        <f ca="1">+IF(Tabla1[[#This Row],[FECHA INGRESO]]&gt;=44986,IF((TODAY()-Tabla1[[#This Row],[FECHA INGRESO]])&gt;=50,"ALERTA","TODAVÍA FALTA"),"N/A")</f>
        <v>N/A</v>
      </c>
      <c r="BN2989" s="7">
        <f>IFERROR((_xlfn.DAYS(Tabla1[[#This Row],[FECHA INGRESO]],Tabla1[[#This Row],[FECHA RETIRO]]))/30,"")</f>
        <v>-9.2333333333333325</v>
      </c>
    </row>
    <row r="2990" spans="1:66" x14ac:dyDescent="0.35">
      <c r="A2990" s="21">
        <v>1000469313</v>
      </c>
      <c r="B2990" s="22" t="s">
        <v>16340</v>
      </c>
      <c r="C2990" s="23">
        <v>44593</v>
      </c>
      <c r="D2990" s="23" t="s">
        <v>93</v>
      </c>
      <c r="E2990" s="24" t="s">
        <v>94</v>
      </c>
      <c r="F2990" s="23" t="s">
        <v>70</v>
      </c>
      <c r="G2990" s="24" t="s">
        <v>16341</v>
      </c>
      <c r="H2990" s="24">
        <v>24085227910</v>
      </c>
      <c r="I2990" s="24" t="s">
        <v>95</v>
      </c>
      <c r="J2990" s="24">
        <f>DATEDIF(Tabla1[[#This Row],[FECHA DE NACIMIENTO]],Tabla1[[#This Row],[FECHA ACTUAL]],"Y")</f>
        <v>24</v>
      </c>
      <c r="K2990" s="24" t="s">
        <v>320</v>
      </c>
      <c r="L2990" s="24" t="s">
        <v>234</v>
      </c>
      <c r="M2990" s="24">
        <v>1</v>
      </c>
      <c r="N2990" s="24">
        <v>1</v>
      </c>
      <c r="O2990" s="24">
        <v>2</v>
      </c>
      <c r="P2990" s="24" t="s">
        <v>101</v>
      </c>
      <c r="Q2990" s="23">
        <v>36311</v>
      </c>
      <c r="R2990" s="24" t="s">
        <v>7518</v>
      </c>
      <c r="S2990" s="25">
        <v>45119</v>
      </c>
      <c r="T2990" s="24"/>
      <c r="U2990" s="24">
        <v>3225158055</v>
      </c>
      <c r="V2990" s="33" t="s">
        <v>16342</v>
      </c>
      <c r="W2990" s="24" t="s">
        <v>16343</v>
      </c>
      <c r="X2990" s="24" t="s">
        <v>912</v>
      </c>
      <c r="Y2990" s="24" t="s">
        <v>16344</v>
      </c>
      <c r="Z2990" s="24"/>
      <c r="AA2990" s="24">
        <v>3222775731</v>
      </c>
      <c r="AB2990" s="24">
        <v>0</v>
      </c>
      <c r="AC2990" s="24">
        <v>0</v>
      </c>
      <c r="AD2990" s="24" t="e">
        <v>#REF!</v>
      </c>
      <c r="AE2990" s="26" t="s">
        <v>151</v>
      </c>
      <c r="AF2990" s="26"/>
      <c r="AG2990" s="26">
        <v>0</v>
      </c>
      <c r="AH2990" s="27" t="s">
        <v>3042</v>
      </c>
      <c r="AI2990" s="27" t="s">
        <v>1612</v>
      </c>
      <c r="AJ2990" s="27" t="s">
        <v>15662</v>
      </c>
      <c r="AK2990" s="24" t="s">
        <v>121</v>
      </c>
      <c r="AL2990" s="24" t="s">
        <v>7086</v>
      </c>
      <c r="AM2990" s="23">
        <v>44593</v>
      </c>
      <c r="AN2990" s="28">
        <v>1000000</v>
      </c>
      <c r="AO2990" s="28">
        <v>117172</v>
      </c>
      <c r="AP2990" s="24">
        <v>0</v>
      </c>
      <c r="AQ2990" s="24">
        <v>0</v>
      </c>
      <c r="AR2990" s="24">
        <v>0</v>
      </c>
      <c r="AS2990" s="24">
        <v>0</v>
      </c>
      <c r="AT2990" s="24">
        <v>0</v>
      </c>
      <c r="AU2990" s="24">
        <v>0</v>
      </c>
      <c r="AV2990" s="24">
        <v>0</v>
      </c>
      <c r="AW2990" s="24">
        <v>0</v>
      </c>
      <c r="AX2990" s="24">
        <v>0</v>
      </c>
      <c r="AY2990" s="24">
        <v>0</v>
      </c>
      <c r="AZ2990" s="24">
        <v>0</v>
      </c>
      <c r="BA2990" s="24">
        <v>0</v>
      </c>
      <c r="BB2990" s="24">
        <v>0</v>
      </c>
      <c r="BC2990" s="24">
        <v>0</v>
      </c>
      <c r="BD2990" s="24">
        <v>0</v>
      </c>
      <c r="BE2990" s="24">
        <v>0</v>
      </c>
      <c r="BF2990" s="23"/>
      <c r="BG2990" s="23"/>
      <c r="BH2990" s="23">
        <v>44820</v>
      </c>
      <c r="BI2990" s="26" t="s">
        <v>466</v>
      </c>
      <c r="BJ2990" s="26" t="s">
        <v>3469</v>
      </c>
      <c r="BK2990" s="29">
        <v>0</v>
      </c>
      <c r="BL2990" s="24" t="s">
        <v>129</v>
      </c>
      <c r="BM2990" s="22" t="str">
        <f ca="1">+IF(Tabla1[[#This Row],[FECHA INGRESO]]&gt;=44986,IF((TODAY()-Tabla1[[#This Row],[FECHA INGRESO]])&gt;=50,"ALERTA","TODAVÍA FALTA"),"N/A")</f>
        <v>N/A</v>
      </c>
      <c r="BN2990" s="7">
        <f>IFERROR((_xlfn.DAYS(Tabla1[[#This Row],[FECHA INGRESO]],Tabla1[[#This Row],[FECHA RETIRO]]))/30,"")</f>
        <v>-7.5666666666666664</v>
      </c>
    </row>
    <row r="2991" spans="1:66" x14ac:dyDescent="0.35">
      <c r="A2991" s="34">
        <v>1192804909</v>
      </c>
      <c r="B2991" s="22" t="s">
        <v>16345</v>
      </c>
      <c r="C2991" s="44">
        <v>44593</v>
      </c>
      <c r="D2991" s="23" t="s">
        <v>157</v>
      </c>
      <c r="E2991" s="23" t="s">
        <v>111</v>
      </c>
      <c r="F2991" s="23" t="s">
        <v>70</v>
      </c>
      <c r="G2991" s="36"/>
      <c r="H2991" s="36">
        <v>24111436769</v>
      </c>
      <c r="I2991" s="36" t="s">
        <v>95</v>
      </c>
      <c r="J2991" s="24">
        <f>DATEDIF(Tabla1[[#This Row],[FECHA DE NACIMIENTO]],Tabla1[[#This Row],[FECHA ACTUAL]],"Y")</f>
        <v>22</v>
      </c>
      <c r="K2991" s="36" t="s">
        <v>73</v>
      </c>
      <c r="L2991" s="24" t="s">
        <v>112</v>
      </c>
      <c r="M2991" s="36">
        <v>1</v>
      </c>
      <c r="N2991" s="36">
        <v>1</v>
      </c>
      <c r="O2991" s="36">
        <v>2</v>
      </c>
      <c r="P2991" s="36" t="s">
        <v>101</v>
      </c>
      <c r="Q2991" s="44">
        <v>36726</v>
      </c>
      <c r="R2991" s="24" t="s">
        <v>76</v>
      </c>
      <c r="S2991" s="25">
        <v>45119</v>
      </c>
      <c r="T2991" s="36"/>
      <c r="U2991" s="36">
        <v>3228542411</v>
      </c>
      <c r="V2991" s="62" t="s">
        <v>16346</v>
      </c>
      <c r="W2991" s="24" t="s">
        <v>16347</v>
      </c>
      <c r="X2991" s="36" t="s">
        <v>3748</v>
      </c>
      <c r="Y2991" s="36" t="s">
        <v>16348</v>
      </c>
      <c r="Z2991" s="36"/>
      <c r="AA2991" s="36">
        <v>3122405062</v>
      </c>
      <c r="AB2991" s="36">
        <v>0</v>
      </c>
      <c r="AC2991" s="36">
        <v>0</v>
      </c>
      <c r="AD2991" s="36" t="e">
        <v>#REF!</v>
      </c>
      <c r="AE2991" s="26" t="s">
        <v>183</v>
      </c>
      <c r="AF2991" s="26"/>
      <c r="AG2991" s="26">
        <v>0</v>
      </c>
      <c r="AH2991" s="27" t="s">
        <v>3042</v>
      </c>
      <c r="AI2991" s="27" t="s">
        <v>1612</v>
      </c>
      <c r="AJ2991" s="27" t="s">
        <v>15662</v>
      </c>
      <c r="AK2991" s="24" t="s">
        <v>121</v>
      </c>
      <c r="AL2991" s="24" t="s">
        <v>7086</v>
      </c>
      <c r="AM2991" s="23">
        <v>44593</v>
      </c>
      <c r="AN2991" s="28">
        <v>1000000</v>
      </c>
      <c r="AO2991" s="28">
        <v>117172</v>
      </c>
      <c r="AP2991" s="24">
        <v>0</v>
      </c>
      <c r="AQ2991" s="24">
        <v>0</v>
      </c>
      <c r="AR2991" s="24">
        <v>0</v>
      </c>
      <c r="AS2991" s="24">
        <v>0</v>
      </c>
      <c r="AT2991" s="24">
        <v>0</v>
      </c>
      <c r="AU2991" s="24">
        <v>0</v>
      </c>
      <c r="AV2991" s="24">
        <v>0</v>
      </c>
      <c r="AW2991" s="24">
        <v>0</v>
      </c>
      <c r="AX2991" s="24">
        <v>0</v>
      </c>
      <c r="AY2991" s="24">
        <v>0</v>
      </c>
      <c r="AZ2991" s="24">
        <v>0</v>
      </c>
      <c r="BA2991" s="24">
        <v>0</v>
      </c>
      <c r="BB2991" s="24">
        <v>0</v>
      </c>
      <c r="BC2991" s="24">
        <v>0</v>
      </c>
      <c r="BD2991" s="24">
        <v>0</v>
      </c>
      <c r="BE2991" s="24">
        <v>0</v>
      </c>
      <c r="BF2991" s="23"/>
      <c r="BG2991" s="23"/>
      <c r="BH2991" s="23">
        <v>44620</v>
      </c>
      <c r="BI2991" s="26" t="s">
        <v>466</v>
      </c>
      <c r="BJ2991" s="26" t="s">
        <v>16349</v>
      </c>
      <c r="BK2991" s="29">
        <v>0</v>
      </c>
      <c r="BL2991" s="24" t="s">
        <v>129</v>
      </c>
      <c r="BM2991" s="22" t="str">
        <f ca="1">+IF(Tabla1[[#This Row],[FECHA INGRESO]]&gt;=44986,IF((TODAY()-Tabla1[[#This Row],[FECHA INGRESO]])&gt;=50,"ALERTA","TODAVÍA FALTA"),"N/A")</f>
        <v>N/A</v>
      </c>
      <c r="BN2991" s="7">
        <f>IFERROR((_xlfn.DAYS(Tabla1[[#This Row],[FECHA INGRESO]],Tabla1[[#This Row],[FECHA RETIRO]]))/30,"")</f>
        <v>-0.9</v>
      </c>
    </row>
    <row r="2992" spans="1:66" x14ac:dyDescent="0.35">
      <c r="A2992" s="21">
        <v>1022423673</v>
      </c>
      <c r="B2992" s="22" t="s">
        <v>16350</v>
      </c>
      <c r="C2992" s="23">
        <v>44593</v>
      </c>
      <c r="D2992" s="23" t="s">
        <v>266</v>
      </c>
      <c r="E2992" s="23" t="s">
        <v>110</v>
      </c>
      <c r="F2992" s="23" t="s">
        <v>110</v>
      </c>
      <c r="G2992" s="24"/>
      <c r="H2992" s="24">
        <v>24111459438</v>
      </c>
      <c r="I2992" s="24" t="s">
        <v>95</v>
      </c>
      <c r="J2992" s="24">
        <f>DATEDIF(Tabla1[[#This Row],[FECHA DE NACIMIENTO]],Tabla1[[#This Row],[FECHA ACTUAL]],"Y")</f>
        <v>26</v>
      </c>
      <c r="K2992" s="24" t="s">
        <v>96</v>
      </c>
      <c r="L2992" s="24" t="s">
        <v>112</v>
      </c>
      <c r="M2992" s="24">
        <v>0</v>
      </c>
      <c r="N2992" s="24">
        <v>0</v>
      </c>
      <c r="O2992" s="24">
        <v>4</v>
      </c>
      <c r="P2992" s="24" t="s">
        <v>101</v>
      </c>
      <c r="Q2992" s="23">
        <v>35461</v>
      </c>
      <c r="R2992" s="24" t="s">
        <v>76</v>
      </c>
      <c r="S2992" s="25">
        <v>45119</v>
      </c>
      <c r="T2992" s="24"/>
      <c r="U2992" s="24">
        <v>3215061298</v>
      </c>
      <c r="V2992" s="33" t="s">
        <v>16351</v>
      </c>
      <c r="W2992" s="24" t="s">
        <v>16352</v>
      </c>
      <c r="X2992" s="24" t="s">
        <v>16353</v>
      </c>
      <c r="Y2992" s="24" t="s">
        <v>16354</v>
      </c>
      <c r="Z2992" s="24"/>
      <c r="AA2992" s="24">
        <v>3108589685</v>
      </c>
      <c r="AB2992" s="24">
        <v>0</v>
      </c>
      <c r="AC2992" s="24">
        <v>0</v>
      </c>
      <c r="AD2992" s="24" t="e">
        <v>#REF!</v>
      </c>
      <c r="AE2992" s="26" t="s">
        <v>183</v>
      </c>
      <c r="AF2992" s="26"/>
      <c r="AG2992" s="26">
        <v>0</v>
      </c>
      <c r="AH2992" s="27" t="s">
        <v>3042</v>
      </c>
      <c r="AI2992" s="27" t="s">
        <v>1612</v>
      </c>
      <c r="AJ2992" s="27" t="s">
        <v>15662</v>
      </c>
      <c r="AK2992" s="24" t="s">
        <v>121</v>
      </c>
      <c r="AL2992" s="24" t="s">
        <v>7086</v>
      </c>
      <c r="AM2992" s="23">
        <v>44593</v>
      </c>
      <c r="AN2992" s="28">
        <v>1000000</v>
      </c>
      <c r="AO2992" s="28">
        <v>117172</v>
      </c>
      <c r="AP2992" s="24">
        <v>0</v>
      </c>
      <c r="AQ2992" s="24">
        <v>0</v>
      </c>
      <c r="AR2992" s="24">
        <v>0</v>
      </c>
      <c r="AS2992" s="24">
        <v>0</v>
      </c>
      <c r="AT2992" s="24">
        <v>0</v>
      </c>
      <c r="AU2992" s="24">
        <v>0</v>
      </c>
      <c r="AV2992" s="24">
        <v>0</v>
      </c>
      <c r="AW2992" s="24">
        <v>0</v>
      </c>
      <c r="AX2992" s="24">
        <v>0</v>
      </c>
      <c r="AY2992" s="24">
        <v>0</v>
      </c>
      <c r="AZ2992" s="24">
        <v>0</v>
      </c>
      <c r="BA2992" s="24">
        <v>0</v>
      </c>
      <c r="BB2992" s="24">
        <v>0</v>
      </c>
      <c r="BC2992" s="24">
        <v>0</v>
      </c>
      <c r="BD2992" s="24">
        <v>0</v>
      </c>
      <c r="BE2992" s="24">
        <v>0</v>
      </c>
      <c r="BF2992" s="23"/>
      <c r="BG2992" s="23"/>
      <c r="BH2992" s="23">
        <v>44805</v>
      </c>
      <c r="BI2992" s="26" t="s">
        <v>466</v>
      </c>
      <c r="BJ2992" s="26" t="s">
        <v>467</v>
      </c>
      <c r="BK2992" s="29">
        <v>0</v>
      </c>
      <c r="BL2992" s="24" t="s">
        <v>129</v>
      </c>
      <c r="BM2992" s="22" t="str">
        <f ca="1">+IF(Tabla1[[#This Row],[FECHA INGRESO]]&gt;=44986,IF((TODAY()-Tabla1[[#This Row],[FECHA INGRESO]])&gt;=50,"ALERTA","TODAVÍA FALTA"),"N/A")</f>
        <v>N/A</v>
      </c>
      <c r="BN2992" s="7">
        <f>IFERROR((_xlfn.DAYS(Tabla1[[#This Row],[FECHA INGRESO]],Tabla1[[#This Row],[FECHA RETIRO]]))/30,"")</f>
        <v>-7.0666666666666664</v>
      </c>
    </row>
    <row r="2993" spans="1:66" x14ac:dyDescent="0.35">
      <c r="A2993" s="21">
        <v>1026304298</v>
      </c>
      <c r="B2993" s="22" t="s">
        <v>16355</v>
      </c>
      <c r="C2993" s="23">
        <v>44593</v>
      </c>
      <c r="D2993" s="23" t="s">
        <v>188</v>
      </c>
      <c r="E2993" s="23" t="s">
        <v>111</v>
      </c>
      <c r="F2993" s="23" t="s">
        <v>111</v>
      </c>
      <c r="G2993" s="24"/>
      <c r="H2993" s="24">
        <v>24111479836</v>
      </c>
      <c r="I2993" s="24" t="s">
        <v>95</v>
      </c>
      <c r="J2993" s="24">
        <f>DATEDIF(Tabla1[[#This Row],[FECHA DE NACIMIENTO]],Tabla1[[#This Row],[FECHA ACTUAL]],"Y")</f>
        <v>24</v>
      </c>
      <c r="K2993" s="24" t="s">
        <v>96</v>
      </c>
      <c r="L2993" s="24" t="s">
        <v>112</v>
      </c>
      <c r="M2993" s="24">
        <v>0</v>
      </c>
      <c r="N2993" s="24">
        <v>0</v>
      </c>
      <c r="O2993" s="24">
        <v>2</v>
      </c>
      <c r="P2993" s="24" t="s">
        <v>101</v>
      </c>
      <c r="Q2993" s="23">
        <v>36172</v>
      </c>
      <c r="R2993" s="24" t="s">
        <v>76</v>
      </c>
      <c r="S2993" s="25">
        <v>45119</v>
      </c>
      <c r="T2993" s="24"/>
      <c r="U2993" s="24">
        <v>3195954804</v>
      </c>
      <c r="V2993" s="33" t="s">
        <v>16356</v>
      </c>
      <c r="W2993" s="24" t="s">
        <v>16357</v>
      </c>
      <c r="X2993" s="24" t="s">
        <v>16212</v>
      </c>
      <c r="Y2993" s="24" t="s">
        <v>16358</v>
      </c>
      <c r="Z2993" s="24"/>
      <c r="AA2993" s="24">
        <v>3133297077</v>
      </c>
      <c r="AB2993" s="24">
        <v>0</v>
      </c>
      <c r="AC2993" s="24">
        <v>0</v>
      </c>
      <c r="AD2993" s="24" t="e">
        <v>#REF!</v>
      </c>
      <c r="AE2993" s="26" t="s">
        <v>183</v>
      </c>
      <c r="AF2993" s="26"/>
      <c r="AG2993" s="26">
        <v>0</v>
      </c>
      <c r="AH2993" s="27" t="s">
        <v>460</v>
      </c>
      <c r="AI2993" s="27" t="s">
        <v>1612</v>
      </c>
      <c r="AJ2993" s="27" t="s">
        <v>15662</v>
      </c>
      <c r="AK2993" s="24" t="s">
        <v>121</v>
      </c>
      <c r="AL2993" s="24" t="s">
        <v>7086</v>
      </c>
      <c r="AM2993" s="23">
        <v>44593</v>
      </c>
      <c r="AN2993" s="28">
        <v>1267151</v>
      </c>
      <c r="AO2993" s="28">
        <v>117172</v>
      </c>
      <c r="AP2993" s="24">
        <v>0</v>
      </c>
      <c r="AQ2993" s="24">
        <v>0</v>
      </c>
      <c r="AR2993" s="24">
        <v>0</v>
      </c>
      <c r="AS2993" s="24">
        <v>0</v>
      </c>
      <c r="AT2993" s="24">
        <v>0</v>
      </c>
      <c r="AU2993" s="24">
        <v>0</v>
      </c>
      <c r="AV2993" s="24">
        <v>0</v>
      </c>
      <c r="AW2993" s="24">
        <v>0</v>
      </c>
      <c r="AX2993" s="24">
        <v>0</v>
      </c>
      <c r="AY2993" s="24">
        <v>0</v>
      </c>
      <c r="AZ2993" s="24">
        <v>0</v>
      </c>
      <c r="BA2993" s="24">
        <v>0</v>
      </c>
      <c r="BB2993" s="24">
        <v>0</v>
      </c>
      <c r="BC2993" s="24">
        <v>0</v>
      </c>
      <c r="BD2993" s="24">
        <v>0</v>
      </c>
      <c r="BE2993" s="24">
        <v>0</v>
      </c>
      <c r="BF2993" s="23"/>
      <c r="BG2993" s="23"/>
      <c r="BH2993" s="23">
        <v>44865</v>
      </c>
      <c r="BI2993" s="26" t="s">
        <v>10014</v>
      </c>
      <c r="BJ2993" s="26" t="s">
        <v>14348</v>
      </c>
      <c r="BK2993" s="29">
        <v>0</v>
      </c>
      <c r="BL2993" s="24" t="s">
        <v>129</v>
      </c>
      <c r="BM2993" s="22" t="str">
        <f ca="1">+IF(Tabla1[[#This Row],[FECHA INGRESO]]&gt;=44986,IF((TODAY()-Tabla1[[#This Row],[FECHA INGRESO]])&gt;=50,"ALERTA","TODAVÍA FALTA"),"N/A")</f>
        <v>N/A</v>
      </c>
      <c r="BN2993" s="7">
        <f>IFERROR((_xlfn.DAYS(Tabla1[[#This Row],[FECHA INGRESO]],Tabla1[[#This Row],[FECHA RETIRO]]))/30,"")</f>
        <v>-9.0666666666666664</v>
      </c>
    </row>
    <row r="2994" spans="1:66" x14ac:dyDescent="0.35">
      <c r="A2994" s="34">
        <v>1012442946</v>
      </c>
      <c r="B2994" s="22" t="s">
        <v>16359</v>
      </c>
      <c r="C2994" s="44">
        <v>44593</v>
      </c>
      <c r="D2994" s="23" t="s">
        <v>188</v>
      </c>
      <c r="E2994" s="23" t="s">
        <v>111</v>
      </c>
      <c r="F2994" s="23" t="s">
        <v>111</v>
      </c>
      <c r="G2994" s="36"/>
      <c r="H2994" s="36">
        <v>24054667879</v>
      </c>
      <c r="I2994" s="36" t="s">
        <v>72</v>
      </c>
      <c r="J2994" s="24">
        <f>DATEDIF(Tabla1[[#This Row],[FECHA DE NACIMIENTO]],Tabla1[[#This Row],[FECHA ACTUAL]],"Y")</f>
        <v>26</v>
      </c>
      <c r="K2994" s="36" t="s">
        <v>73</v>
      </c>
      <c r="L2994" s="24" t="s">
        <v>112</v>
      </c>
      <c r="M2994" s="36">
        <v>0</v>
      </c>
      <c r="N2994" s="36">
        <v>0</v>
      </c>
      <c r="O2994" s="36">
        <v>2</v>
      </c>
      <c r="P2994" s="36" t="s">
        <v>101</v>
      </c>
      <c r="Q2994" s="44">
        <v>35475</v>
      </c>
      <c r="R2994" s="24" t="s">
        <v>76</v>
      </c>
      <c r="S2994" s="25">
        <v>45119</v>
      </c>
      <c r="T2994" s="36">
        <v>7573570</v>
      </c>
      <c r="U2994" s="36">
        <v>3229804064</v>
      </c>
      <c r="V2994" s="62" t="s">
        <v>16360</v>
      </c>
      <c r="W2994" s="24" t="s">
        <v>16361</v>
      </c>
      <c r="X2994" s="36" t="s">
        <v>16362</v>
      </c>
      <c r="Y2994" s="36" t="s">
        <v>16363</v>
      </c>
      <c r="Z2994" s="36"/>
      <c r="AA2994" s="36">
        <v>3123783443</v>
      </c>
      <c r="AB2994" s="36">
        <v>0</v>
      </c>
      <c r="AC2994" s="36">
        <v>0</v>
      </c>
      <c r="AD2994" s="36" t="e">
        <v>#REF!</v>
      </c>
      <c r="AE2994" s="26" t="s">
        <v>151</v>
      </c>
      <c r="AF2994" s="26"/>
      <c r="AG2994" s="26">
        <v>0</v>
      </c>
      <c r="AH2994" s="27" t="s">
        <v>3042</v>
      </c>
      <c r="AI2994" s="27" t="s">
        <v>1612</v>
      </c>
      <c r="AJ2994" s="27" t="s">
        <v>15662</v>
      </c>
      <c r="AK2994" s="24" t="s">
        <v>121</v>
      </c>
      <c r="AL2994" s="24" t="s">
        <v>7086</v>
      </c>
      <c r="AM2994" s="23">
        <v>44593</v>
      </c>
      <c r="AN2994" s="28">
        <v>1000000</v>
      </c>
      <c r="AO2994" s="28">
        <v>117172</v>
      </c>
      <c r="AP2994" s="24">
        <v>0</v>
      </c>
      <c r="AQ2994" s="24">
        <v>0</v>
      </c>
      <c r="AR2994" s="24">
        <v>0</v>
      </c>
      <c r="AS2994" s="24">
        <v>0</v>
      </c>
      <c r="AT2994" s="24">
        <v>0</v>
      </c>
      <c r="AU2994" s="24">
        <v>0</v>
      </c>
      <c r="AV2994" s="24">
        <v>0</v>
      </c>
      <c r="AW2994" s="24">
        <v>0</v>
      </c>
      <c r="AX2994" s="24">
        <v>0</v>
      </c>
      <c r="AY2994" s="24">
        <v>0</v>
      </c>
      <c r="AZ2994" s="24">
        <v>0</v>
      </c>
      <c r="BA2994" s="24">
        <v>0</v>
      </c>
      <c r="BB2994" s="24">
        <v>0</v>
      </c>
      <c r="BC2994" s="24">
        <v>0</v>
      </c>
      <c r="BD2994" s="24">
        <v>0</v>
      </c>
      <c r="BE2994" s="24">
        <v>0</v>
      </c>
      <c r="BF2994" s="23"/>
      <c r="BG2994" s="23"/>
      <c r="BH2994" s="23">
        <v>44623</v>
      </c>
      <c r="BI2994" s="26" t="s">
        <v>466</v>
      </c>
      <c r="BJ2994" s="26">
        <v>0</v>
      </c>
      <c r="BK2994" s="29">
        <v>0</v>
      </c>
      <c r="BL2994" s="24" t="s">
        <v>129</v>
      </c>
      <c r="BM2994" s="22" t="str">
        <f ca="1">+IF(Tabla1[[#This Row],[FECHA INGRESO]]&gt;=44986,IF((TODAY()-Tabla1[[#This Row],[FECHA INGRESO]])&gt;=50,"ALERTA","TODAVÍA FALTA"),"N/A")</f>
        <v>N/A</v>
      </c>
      <c r="BN2994" s="7">
        <f>IFERROR((_xlfn.DAYS(Tabla1[[#This Row],[FECHA INGRESO]],Tabla1[[#This Row],[FECHA RETIRO]]))/30,"")</f>
        <v>-1</v>
      </c>
    </row>
    <row r="2995" spans="1:66" x14ac:dyDescent="0.35">
      <c r="A2995" s="21">
        <v>1000154264</v>
      </c>
      <c r="B2995" s="22" t="s">
        <v>16364</v>
      </c>
      <c r="C2995" s="44">
        <v>44593</v>
      </c>
      <c r="D2995" s="44" t="s">
        <v>131</v>
      </c>
      <c r="E2995" s="44" t="s">
        <v>110</v>
      </c>
      <c r="F2995" s="44" t="s">
        <v>111</v>
      </c>
      <c r="G2995" s="36"/>
      <c r="H2995" s="36">
        <v>24111576249</v>
      </c>
      <c r="I2995" s="36" t="s">
        <v>95</v>
      </c>
      <c r="J2995" s="24">
        <f>DATEDIF(Tabla1[[#This Row],[FECHA DE NACIMIENTO]],Tabla1[[#This Row],[FECHA ACTUAL]],"Y")</f>
        <v>22</v>
      </c>
      <c r="K2995" s="36" t="s">
        <v>96</v>
      </c>
      <c r="L2995" s="24" t="s">
        <v>112</v>
      </c>
      <c r="M2995" s="36">
        <v>2</v>
      </c>
      <c r="N2995" s="36">
        <v>2</v>
      </c>
      <c r="O2995" s="36">
        <v>2</v>
      </c>
      <c r="P2995" s="36" t="s">
        <v>101</v>
      </c>
      <c r="Q2995" s="44">
        <v>36738</v>
      </c>
      <c r="R2995" s="24" t="s">
        <v>76</v>
      </c>
      <c r="S2995" s="25">
        <v>45119</v>
      </c>
      <c r="T2995" s="36"/>
      <c r="U2995" s="36">
        <v>3046686148</v>
      </c>
      <c r="V2995" s="62" t="s">
        <v>16365</v>
      </c>
      <c r="W2995" s="24" t="s">
        <v>16366</v>
      </c>
      <c r="X2995" s="24" t="s">
        <v>875</v>
      </c>
      <c r="Y2995" s="24" t="s">
        <v>16367</v>
      </c>
      <c r="Z2995" s="24" t="s">
        <v>3224</v>
      </c>
      <c r="AA2995" s="24">
        <v>3203345272</v>
      </c>
      <c r="AB2995" s="24">
        <v>0</v>
      </c>
      <c r="AC2995" s="24">
        <v>0</v>
      </c>
      <c r="AD2995" s="24" t="e">
        <v>#REF!</v>
      </c>
      <c r="AE2995" s="26" t="s">
        <v>151</v>
      </c>
      <c r="AF2995" s="26"/>
      <c r="AG2995" s="26">
        <v>0</v>
      </c>
      <c r="AH2995" s="27" t="s">
        <v>3042</v>
      </c>
      <c r="AI2995" s="27" t="s">
        <v>1612</v>
      </c>
      <c r="AJ2995" s="27" t="s">
        <v>15662</v>
      </c>
      <c r="AK2995" s="24" t="s">
        <v>121</v>
      </c>
      <c r="AL2995" s="24" t="s">
        <v>7086</v>
      </c>
      <c r="AM2995" s="23">
        <v>44593</v>
      </c>
      <c r="AN2995" s="28">
        <v>1000000</v>
      </c>
      <c r="AO2995" s="28">
        <v>117172</v>
      </c>
      <c r="AP2995" s="24">
        <v>0</v>
      </c>
      <c r="AQ2995" s="24">
        <v>0</v>
      </c>
      <c r="AR2995" s="24">
        <v>0</v>
      </c>
      <c r="AS2995" s="24">
        <v>0</v>
      </c>
      <c r="AT2995" s="24">
        <v>0</v>
      </c>
      <c r="AU2995" s="24">
        <v>0</v>
      </c>
      <c r="AV2995" s="24">
        <v>0</v>
      </c>
      <c r="AW2995" s="24">
        <v>0</v>
      </c>
      <c r="AX2995" s="24">
        <v>0</v>
      </c>
      <c r="AY2995" s="24">
        <v>0</v>
      </c>
      <c r="AZ2995" s="24">
        <v>0</v>
      </c>
      <c r="BA2995" s="24">
        <v>0</v>
      </c>
      <c r="BB2995" s="24">
        <v>0</v>
      </c>
      <c r="BC2995" s="24">
        <v>0</v>
      </c>
      <c r="BD2995" s="24">
        <v>0</v>
      </c>
      <c r="BE2995" s="24">
        <v>0</v>
      </c>
      <c r="BF2995" s="23"/>
      <c r="BG2995" s="23"/>
      <c r="BH2995" s="23">
        <v>44680</v>
      </c>
      <c r="BI2995" s="26" t="s">
        <v>466</v>
      </c>
      <c r="BJ2995" s="26" t="s">
        <v>15407</v>
      </c>
      <c r="BK2995" s="29">
        <v>0</v>
      </c>
      <c r="BL2995" s="24" t="s">
        <v>129</v>
      </c>
      <c r="BM2995" s="22" t="str">
        <f ca="1">+IF(Tabla1[[#This Row],[FECHA INGRESO]]&gt;=44986,IF((TODAY()-Tabla1[[#This Row],[FECHA INGRESO]])&gt;=50,"ALERTA","TODAVÍA FALTA"),"N/A")</f>
        <v>N/A</v>
      </c>
      <c r="BN2995" s="7">
        <f>IFERROR((_xlfn.DAYS(Tabla1[[#This Row],[FECHA INGRESO]],Tabla1[[#This Row],[FECHA RETIRO]]))/30,"")</f>
        <v>-2.9</v>
      </c>
    </row>
    <row r="2996" spans="1:66" x14ac:dyDescent="0.35">
      <c r="A2996" s="34">
        <v>1031167816</v>
      </c>
      <c r="B2996" s="22" t="s">
        <v>16368</v>
      </c>
      <c r="C2996" s="44">
        <v>44593</v>
      </c>
      <c r="D2996" s="23" t="s">
        <v>93</v>
      </c>
      <c r="E2996" s="23" t="s">
        <v>111</v>
      </c>
      <c r="F2996" s="23" t="s">
        <v>70</v>
      </c>
      <c r="G2996" s="36"/>
      <c r="H2996" s="36">
        <v>24111471522</v>
      </c>
      <c r="I2996" s="36" t="s">
        <v>95</v>
      </c>
      <c r="J2996" s="24">
        <f>DATEDIF(Tabla1[[#This Row],[FECHA DE NACIMIENTO]],Tabla1[[#This Row],[FECHA ACTUAL]],"Y")</f>
        <v>26</v>
      </c>
      <c r="K2996" s="36" t="s">
        <v>96</v>
      </c>
      <c r="L2996" s="24" t="s">
        <v>112</v>
      </c>
      <c r="M2996" s="36">
        <v>0</v>
      </c>
      <c r="N2996" s="36">
        <v>0</v>
      </c>
      <c r="O2996" s="36">
        <v>3</v>
      </c>
      <c r="P2996" s="36" t="s">
        <v>101</v>
      </c>
      <c r="Q2996" s="44">
        <v>35388</v>
      </c>
      <c r="R2996" s="24" t="s">
        <v>76</v>
      </c>
      <c r="S2996" s="25">
        <v>45119</v>
      </c>
      <c r="T2996" s="36"/>
      <c r="U2996" s="36">
        <v>3138653883</v>
      </c>
      <c r="V2996" s="62" t="s">
        <v>16369</v>
      </c>
      <c r="W2996" s="24" t="s">
        <v>16370</v>
      </c>
      <c r="X2996" s="24" t="s">
        <v>2952</v>
      </c>
      <c r="Y2996" s="24" t="s">
        <v>16371</v>
      </c>
      <c r="Z2996" s="24"/>
      <c r="AA2996" s="24">
        <v>3144389668</v>
      </c>
      <c r="AB2996" s="24">
        <v>0</v>
      </c>
      <c r="AC2996" s="24">
        <v>0</v>
      </c>
      <c r="AD2996" s="24" t="e">
        <v>#REF!</v>
      </c>
      <c r="AE2996" s="26" t="s">
        <v>151</v>
      </c>
      <c r="AF2996" s="26"/>
      <c r="AG2996" s="26">
        <v>0</v>
      </c>
      <c r="AH2996" s="27" t="s">
        <v>3042</v>
      </c>
      <c r="AI2996" s="27" t="s">
        <v>1612</v>
      </c>
      <c r="AJ2996" s="27" t="s">
        <v>15662</v>
      </c>
      <c r="AK2996" s="24" t="s">
        <v>121</v>
      </c>
      <c r="AL2996" s="24" t="s">
        <v>7086</v>
      </c>
      <c r="AM2996" s="23">
        <v>44593</v>
      </c>
      <c r="AN2996" s="28">
        <v>1000000</v>
      </c>
      <c r="AO2996" s="28">
        <v>117172</v>
      </c>
      <c r="AP2996" s="24">
        <v>0</v>
      </c>
      <c r="AQ2996" s="24">
        <v>0</v>
      </c>
      <c r="AR2996" s="24">
        <v>0</v>
      </c>
      <c r="AS2996" s="24">
        <v>0</v>
      </c>
      <c r="AT2996" s="24">
        <v>0</v>
      </c>
      <c r="AU2996" s="24">
        <v>0</v>
      </c>
      <c r="AV2996" s="24">
        <v>0</v>
      </c>
      <c r="AW2996" s="24">
        <v>0</v>
      </c>
      <c r="AX2996" s="24">
        <v>0</v>
      </c>
      <c r="AY2996" s="24">
        <v>0</v>
      </c>
      <c r="AZ2996" s="24">
        <v>0</v>
      </c>
      <c r="BA2996" s="24">
        <v>0</v>
      </c>
      <c r="BB2996" s="24">
        <v>0</v>
      </c>
      <c r="BC2996" s="24">
        <v>0</v>
      </c>
      <c r="BD2996" s="24">
        <v>0</v>
      </c>
      <c r="BE2996" s="24">
        <v>0</v>
      </c>
      <c r="BF2996" s="23"/>
      <c r="BG2996" s="23"/>
      <c r="BH2996" s="23">
        <v>44625</v>
      </c>
      <c r="BI2996" s="26" t="s">
        <v>466</v>
      </c>
      <c r="BJ2996" s="26" t="s">
        <v>16372</v>
      </c>
      <c r="BK2996" s="29">
        <v>0</v>
      </c>
      <c r="BL2996" s="24" t="s">
        <v>129</v>
      </c>
      <c r="BM2996" s="22" t="str">
        <f ca="1">+IF(Tabla1[[#This Row],[FECHA INGRESO]]&gt;=44986,IF((TODAY()-Tabla1[[#This Row],[FECHA INGRESO]])&gt;=50,"ALERTA","TODAVÍA FALTA"),"N/A")</f>
        <v>N/A</v>
      </c>
      <c r="BN2996" s="7">
        <f>IFERROR((_xlfn.DAYS(Tabla1[[#This Row],[FECHA INGRESO]],Tabla1[[#This Row],[FECHA RETIRO]]))/30,"")</f>
        <v>-1.0666666666666667</v>
      </c>
    </row>
    <row r="2997" spans="1:66" x14ac:dyDescent="0.35">
      <c r="A2997" s="34">
        <v>1022400418</v>
      </c>
      <c r="B2997" s="22" t="s">
        <v>16373</v>
      </c>
      <c r="C2997" s="44">
        <v>44593</v>
      </c>
      <c r="D2997" s="23" t="s">
        <v>157</v>
      </c>
      <c r="E2997" s="23" t="s">
        <v>111</v>
      </c>
      <c r="F2997" s="23" t="s">
        <v>111</v>
      </c>
      <c r="G2997" s="36"/>
      <c r="H2997" s="36">
        <v>24111471616</v>
      </c>
      <c r="I2997" s="36" t="s">
        <v>95</v>
      </c>
      <c r="J2997" s="24">
        <f>DATEDIF(Tabla1[[#This Row],[FECHA DE NACIMIENTO]],Tabla1[[#This Row],[FECHA ACTUAL]],"Y")</f>
        <v>28</v>
      </c>
      <c r="K2997" s="36" t="s">
        <v>73</v>
      </c>
      <c r="L2997" s="24" t="s">
        <v>112</v>
      </c>
      <c r="M2997" s="36">
        <v>1</v>
      </c>
      <c r="N2997" s="36">
        <v>1</v>
      </c>
      <c r="O2997" s="36">
        <v>2</v>
      </c>
      <c r="P2997" s="36" t="s">
        <v>101</v>
      </c>
      <c r="Q2997" s="44">
        <v>34692</v>
      </c>
      <c r="R2997" s="24" t="s">
        <v>76</v>
      </c>
      <c r="S2997" s="25">
        <v>45119</v>
      </c>
      <c r="T2997" s="36"/>
      <c r="U2997" s="36">
        <v>3223666276</v>
      </c>
      <c r="V2997" s="62" t="s">
        <v>16374</v>
      </c>
      <c r="W2997" s="24" t="s">
        <v>16375</v>
      </c>
      <c r="X2997" s="36" t="s">
        <v>16376</v>
      </c>
      <c r="Y2997" s="36" t="s">
        <v>16377</v>
      </c>
      <c r="Z2997" s="36"/>
      <c r="AA2997" s="36">
        <v>3132290161</v>
      </c>
      <c r="AB2997" s="36">
        <v>0</v>
      </c>
      <c r="AC2997" s="36">
        <v>0</v>
      </c>
      <c r="AD2997" s="36" t="e">
        <v>#REF!</v>
      </c>
      <c r="AE2997" s="26" t="s">
        <v>151</v>
      </c>
      <c r="AF2997" s="26"/>
      <c r="AG2997" s="26">
        <v>0</v>
      </c>
      <c r="AH2997" s="27" t="s">
        <v>3042</v>
      </c>
      <c r="AI2997" s="27" t="s">
        <v>1612</v>
      </c>
      <c r="AJ2997" s="27" t="s">
        <v>15662</v>
      </c>
      <c r="AK2997" s="24" t="s">
        <v>121</v>
      </c>
      <c r="AL2997" s="24" t="s">
        <v>7086</v>
      </c>
      <c r="AM2997" s="23">
        <v>44593</v>
      </c>
      <c r="AN2997" s="28">
        <v>1000000</v>
      </c>
      <c r="AO2997" s="28">
        <v>117172</v>
      </c>
      <c r="AP2997" s="24">
        <v>0</v>
      </c>
      <c r="AQ2997" s="24">
        <v>0</v>
      </c>
      <c r="AR2997" s="24">
        <v>0</v>
      </c>
      <c r="AS2997" s="24">
        <v>0</v>
      </c>
      <c r="AT2997" s="24">
        <v>0</v>
      </c>
      <c r="AU2997" s="24">
        <v>0</v>
      </c>
      <c r="AV2997" s="24">
        <v>0</v>
      </c>
      <c r="AW2997" s="24">
        <v>0</v>
      </c>
      <c r="AX2997" s="24">
        <v>0</v>
      </c>
      <c r="AY2997" s="24">
        <v>0</v>
      </c>
      <c r="AZ2997" s="24">
        <v>0</v>
      </c>
      <c r="BA2997" s="24">
        <v>0</v>
      </c>
      <c r="BB2997" s="24">
        <v>0</v>
      </c>
      <c r="BC2997" s="24">
        <v>0</v>
      </c>
      <c r="BD2997" s="24">
        <v>0</v>
      </c>
      <c r="BE2997" s="24">
        <v>0</v>
      </c>
      <c r="BF2997" s="23"/>
      <c r="BG2997" s="23"/>
      <c r="BH2997" s="23">
        <v>44625</v>
      </c>
      <c r="BI2997" s="26" t="s">
        <v>466</v>
      </c>
      <c r="BJ2997" s="26" t="s">
        <v>16372</v>
      </c>
      <c r="BK2997" s="29">
        <v>0</v>
      </c>
      <c r="BL2997" s="24" t="s">
        <v>129</v>
      </c>
      <c r="BM2997" s="22" t="str">
        <f ca="1">+IF(Tabla1[[#This Row],[FECHA INGRESO]]&gt;=44986,IF((TODAY()-Tabla1[[#This Row],[FECHA INGRESO]])&gt;=50,"ALERTA","TODAVÍA FALTA"),"N/A")</f>
        <v>N/A</v>
      </c>
      <c r="BN2997" s="7">
        <f>IFERROR((_xlfn.DAYS(Tabla1[[#This Row],[FECHA INGRESO]],Tabla1[[#This Row],[FECHA RETIRO]]))/30,"")</f>
        <v>-1.0666666666666667</v>
      </c>
    </row>
    <row r="2998" spans="1:66" x14ac:dyDescent="0.35">
      <c r="A2998" s="21">
        <v>52449694</v>
      </c>
      <c r="B2998" s="22" t="s">
        <v>16378</v>
      </c>
      <c r="C2998" s="23">
        <v>44593</v>
      </c>
      <c r="D2998" s="23" t="s">
        <v>93</v>
      </c>
      <c r="E2998" s="23" t="s">
        <v>111</v>
      </c>
      <c r="F2998" s="23" t="s">
        <v>70</v>
      </c>
      <c r="G2998" s="24"/>
      <c r="H2998" s="24">
        <v>24111477133</v>
      </c>
      <c r="I2998" s="24" t="s">
        <v>95</v>
      </c>
      <c r="J2998" s="24">
        <f>DATEDIF(Tabla1[[#This Row],[FECHA DE NACIMIENTO]],Tabla1[[#This Row],[FECHA ACTUAL]],"Y")</f>
        <v>43</v>
      </c>
      <c r="K2998" s="24" t="s">
        <v>73</v>
      </c>
      <c r="L2998" s="24" t="s">
        <v>112</v>
      </c>
      <c r="M2998" s="72">
        <v>2</v>
      </c>
      <c r="N2998" s="24">
        <v>2</v>
      </c>
      <c r="O2998" s="24">
        <v>2</v>
      </c>
      <c r="P2998" s="24" t="s">
        <v>101</v>
      </c>
      <c r="Q2998" s="23">
        <v>29393</v>
      </c>
      <c r="R2998" s="24" t="s">
        <v>76</v>
      </c>
      <c r="S2998" s="25">
        <v>45119</v>
      </c>
      <c r="T2998" s="24">
        <v>4795216</v>
      </c>
      <c r="U2998" s="24">
        <v>3006276828</v>
      </c>
      <c r="V2998" s="33" t="s">
        <v>16379</v>
      </c>
      <c r="W2998" s="24" t="s">
        <v>16380</v>
      </c>
      <c r="X2998" s="24" t="s">
        <v>343</v>
      </c>
      <c r="Y2998" s="24" t="s">
        <v>16381</v>
      </c>
      <c r="Z2998" s="24"/>
      <c r="AA2998" s="24">
        <v>4756859</v>
      </c>
      <c r="AB2998" s="24">
        <v>0</v>
      </c>
      <c r="AC2998" s="24">
        <v>0</v>
      </c>
      <c r="AD2998" s="24" t="e">
        <v>#REF!</v>
      </c>
      <c r="AE2998" s="26" t="s">
        <v>84</v>
      </c>
      <c r="AF2998" s="26"/>
      <c r="AG2998" s="26">
        <v>0</v>
      </c>
      <c r="AH2998" s="27" t="s">
        <v>3042</v>
      </c>
      <c r="AI2998" s="27" t="s">
        <v>1612</v>
      </c>
      <c r="AJ2998" s="27" t="s">
        <v>15662</v>
      </c>
      <c r="AK2998" s="24" t="s">
        <v>121</v>
      </c>
      <c r="AL2998" s="24" t="s">
        <v>7086</v>
      </c>
      <c r="AM2998" s="23">
        <v>44593</v>
      </c>
      <c r="AN2998" s="28">
        <v>1000000</v>
      </c>
      <c r="AO2998" s="28">
        <v>117172</v>
      </c>
      <c r="AP2998" s="24">
        <v>0</v>
      </c>
      <c r="AQ2998" s="24">
        <v>0</v>
      </c>
      <c r="AR2998" s="24">
        <v>0</v>
      </c>
      <c r="AS2998" s="24">
        <v>0</v>
      </c>
      <c r="AT2998" s="24">
        <v>0</v>
      </c>
      <c r="AU2998" s="24">
        <v>0</v>
      </c>
      <c r="AV2998" s="24">
        <v>0</v>
      </c>
      <c r="AW2998" s="24">
        <v>0</v>
      </c>
      <c r="AX2998" s="24">
        <v>0</v>
      </c>
      <c r="AY2998" s="24">
        <v>0</v>
      </c>
      <c r="AZ2998" s="24">
        <v>0</v>
      </c>
      <c r="BA2998" s="24">
        <v>0</v>
      </c>
      <c r="BB2998" s="24">
        <v>0</v>
      </c>
      <c r="BC2998" s="24">
        <v>0</v>
      </c>
      <c r="BD2998" s="24">
        <v>0</v>
      </c>
      <c r="BE2998" s="24">
        <v>0</v>
      </c>
      <c r="BF2998" s="23"/>
      <c r="BG2998" s="23"/>
      <c r="BH2998" s="23">
        <v>44852</v>
      </c>
      <c r="BI2998" s="26" t="s">
        <v>466</v>
      </c>
      <c r="BJ2998" s="26" t="s">
        <v>3469</v>
      </c>
      <c r="BK2998" s="29">
        <v>0</v>
      </c>
      <c r="BL2998" s="24" t="s">
        <v>129</v>
      </c>
      <c r="BM2998" s="22" t="str">
        <f ca="1">+IF(Tabla1[[#This Row],[FECHA INGRESO]]&gt;=44986,IF((TODAY()-Tabla1[[#This Row],[FECHA INGRESO]])&gt;=50,"ALERTA","TODAVÍA FALTA"),"N/A")</f>
        <v>N/A</v>
      </c>
      <c r="BN2998" s="7">
        <f>IFERROR((_xlfn.DAYS(Tabla1[[#This Row],[FECHA INGRESO]],Tabla1[[#This Row],[FECHA RETIRO]]))/30,"")</f>
        <v>-8.6333333333333329</v>
      </c>
    </row>
    <row r="2999" spans="1:66" x14ac:dyDescent="0.35">
      <c r="A2999" s="34">
        <v>1125918037</v>
      </c>
      <c r="B2999" s="22" t="s">
        <v>16382</v>
      </c>
      <c r="C2999" s="44">
        <v>44593</v>
      </c>
      <c r="D2999" s="44" t="s">
        <v>157</v>
      </c>
      <c r="E2999" s="44" t="s">
        <v>111</v>
      </c>
      <c r="F2999" s="44" t="s">
        <v>70</v>
      </c>
      <c r="G2999" s="36"/>
      <c r="H2999" s="36">
        <v>24111469954</v>
      </c>
      <c r="I2999" s="36" t="s">
        <v>72</v>
      </c>
      <c r="J2999" s="24">
        <f>DATEDIF(Tabla1[[#This Row],[FECHA DE NACIMIENTO]],Tabla1[[#This Row],[FECHA ACTUAL]],"Y")</f>
        <v>22</v>
      </c>
      <c r="K2999" s="36" t="s">
        <v>500</v>
      </c>
      <c r="L2999" s="24" t="s">
        <v>112</v>
      </c>
      <c r="M2999" s="36">
        <v>0</v>
      </c>
      <c r="N2999" s="36">
        <v>1</v>
      </c>
      <c r="O2999" s="36">
        <v>2</v>
      </c>
      <c r="P2999" s="36" t="s">
        <v>101</v>
      </c>
      <c r="Q2999" s="44">
        <v>36956</v>
      </c>
      <c r="R2999" s="24" t="s">
        <v>76</v>
      </c>
      <c r="S2999" s="25">
        <v>45119</v>
      </c>
      <c r="T2999" s="36"/>
      <c r="U2999" s="36">
        <v>3138112721</v>
      </c>
      <c r="V2999" s="62" t="s">
        <v>16383</v>
      </c>
      <c r="W2999" s="24" t="s">
        <v>16384</v>
      </c>
      <c r="X2999" s="24" t="s">
        <v>16385</v>
      </c>
      <c r="Y2999" s="24" t="s">
        <v>16386</v>
      </c>
      <c r="Z2999" s="24"/>
      <c r="AA2999" s="24">
        <v>3006095269</v>
      </c>
      <c r="AB2999" s="24">
        <v>0</v>
      </c>
      <c r="AC2999" s="24">
        <v>0</v>
      </c>
      <c r="AD2999" s="24" t="e">
        <v>#REF!</v>
      </c>
      <c r="AE2999" s="26" t="s">
        <v>151</v>
      </c>
      <c r="AF2999" s="26"/>
      <c r="AG2999" s="26">
        <v>0</v>
      </c>
      <c r="AH2999" s="27" t="s">
        <v>3042</v>
      </c>
      <c r="AI2999" s="27" t="s">
        <v>1612</v>
      </c>
      <c r="AJ2999" s="27" t="s">
        <v>15662</v>
      </c>
      <c r="AK2999" s="24" t="s">
        <v>121</v>
      </c>
      <c r="AL2999" s="24" t="s">
        <v>7086</v>
      </c>
      <c r="AM2999" s="23">
        <v>44593</v>
      </c>
      <c r="AN2999" s="28">
        <v>1000000</v>
      </c>
      <c r="AO2999" s="28">
        <v>117172</v>
      </c>
      <c r="AP2999" s="24">
        <v>0</v>
      </c>
      <c r="AQ2999" s="24">
        <v>0</v>
      </c>
      <c r="AR2999" s="24">
        <v>0</v>
      </c>
      <c r="AS2999" s="24">
        <v>0</v>
      </c>
      <c r="AT2999" s="24">
        <v>0</v>
      </c>
      <c r="AU2999" s="24">
        <v>0</v>
      </c>
      <c r="AV2999" s="24">
        <v>0</v>
      </c>
      <c r="AW2999" s="24">
        <v>0</v>
      </c>
      <c r="AX2999" s="24">
        <v>0</v>
      </c>
      <c r="AY2999" s="24">
        <v>0</v>
      </c>
      <c r="AZ2999" s="24">
        <v>0</v>
      </c>
      <c r="BA2999" s="24">
        <v>0</v>
      </c>
      <c r="BB2999" s="24">
        <v>0</v>
      </c>
      <c r="BC2999" s="24">
        <v>0</v>
      </c>
      <c r="BD2999" s="24">
        <v>0</v>
      </c>
      <c r="BE2999" s="24">
        <v>0</v>
      </c>
      <c r="BF2999" s="23"/>
      <c r="BG2999" s="23"/>
      <c r="BH2999" s="23">
        <v>44698</v>
      </c>
      <c r="BI2999" s="26" t="s">
        <v>466</v>
      </c>
      <c r="BJ2999" s="26" t="s">
        <v>11975</v>
      </c>
      <c r="BK2999" s="29">
        <v>0</v>
      </c>
      <c r="BL2999" s="24" t="s">
        <v>129</v>
      </c>
      <c r="BM2999" s="22" t="str">
        <f ca="1">+IF(Tabla1[[#This Row],[FECHA INGRESO]]&gt;=44986,IF((TODAY()-Tabla1[[#This Row],[FECHA INGRESO]])&gt;=50,"ALERTA","TODAVÍA FALTA"),"N/A")</f>
        <v>N/A</v>
      </c>
      <c r="BN2999" s="7">
        <f>IFERROR((_xlfn.DAYS(Tabla1[[#This Row],[FECHA INGRESO]],Tabla1[[#This Row],[FECHA RETIRO]]))/30,"")</f>
        <v>-3.5</v>
      </c>
    </row>
    <row r="3000" spans="1:66" x14ac:dyDescent="0.35">
      <c r="A3000" s="21">
        <v>1020811663</v>
      </c>
      <c r="B3000" s="22" t="s">
        <v>16387</v>
      </c>
      <c r="C3000" s="23">
        <v>44593</v>
      </c>
      <c r="D3000" s="23" t="s">
        <v>93</v>
      </c>
      <c r="E3000" s="23" t="s">
        <v>111</v>
      </c>
      <c r="F3000" s="23" t="s">
        <v>70</v>
      </c>
      <c r="G3000" s="24"/>
      <c r="H3000" s="24">
        <v>24111439511</v>
      </c>
      <c r="I3000" s="24" t="s">
        <v>95</v>
      </c>
      <c r="J3000" s="24">
        <f>DATEDIF(Tabla1[[#This Row],[FECHA DE NACIMIENTO]],Tabla1[[#This Row],[FECHA ACTUAL]],"Y")</f>
        <v>27</v>
      </c>
      <c r="K3000" s="24" t="s">
        <v>73</v>
      </c>
      <c r="L3000" s="24" t="s">
        <v>112</v>
      </c>
      <c r="M3000" s="24">
        <v>0</v>
      </c>
      <c r="N3000" s="24">
        <v>0</v>
      </c>
      <c r="O3000" s="24">
        <v>1</v>
      </c>
      <c r="P3000" s="24" t="s">
        <v>101</v>
      </c>
      <c r="Q3000" s="23">
        <v>35072</v>
      </c>
      <c r="R3000" s="24" t="s">
        <v>76</v>
      </c>
      <c r="S3000" s="25">
        <v>45119</v>
      </c>
      <c r="T3000" s="24"/>
      <c r="U3000" s="24">
        <v>3103564804</v>
      </c>
      <c r="V3000" s="33" t="s">
        <v>16388</v>
      </c>
      <c r="W3000" s="24" t="s">
        <v>16389</v>
      </c>
      <c r="X3000" s="24" t="s">
        <v>16390</v>
      </c>
      <c r="Y3000" s="24" t="s">
        <v>16391</v>
      </c>
      <c r="Z3000" s="24"/>
      <c r="AA3000" s="24">
        <v>3107843150</v>
      </c>
      <c r="AB3000" s="24">
        <v>0</v>
      </c>
      <c r="AC3000" s="24">
        <v>0</v>
      </c>
      <c r="AD3000" s="24" t="e">
        <v>#REF!</v>
      </c>
      <c r="AE3000" s="26" t="s">
        <v>183</v>
      </c>
      <c r="AF3000" s="26"/>
      <c r="AG3000" s="26">
        <v>0</v>
      </c>
      <c r="AH3000" s="27" t="s">
        <v>163</v>
      </c>
      <c r="AI3000" s="27" t="s">
        <v>1612</v>
      </c>
      <c r="AJ3000" s="27" t="s">
        <v>15662</v>
      </c>
      <c r="AK3000" s="24" t="s">
        <v>121</v>
      </c>
      <c r="AL3000" s="24" t="s">
        <v>7086</v>
      </c>
      <c r="AM3000" s="23">
        <v>44593</v>
      </c>
      <c r="AN3000" s="28">
        <v>1535062</v>
      </c>
      <c r="AO3000" s="28">
        <v>117172</v>
      </c>
      <c r="AP3000" s="24">
        <v>0</v>
      </c>
      <c r="AQ3000" s="24">
        <v>0</v>
      </c>
      <c r="AR3000" s="24">
        <v>0</v>
      </c>
      <c r="AS3000" s="24">
        <v>0</v>
      </c>
      <c r="AT3000" s="24">
        <v>0</v>
      </c>
      <c r="AU3000" s="24">
        <v>0</v>
      </c>
      <c r="AV3000" s="24">
        <v>0</v>
      </c>
      <c r="AW3000" s="24">
        <v>0</v>
      </c>
      <c r="AX3000" s="24">
        <v>0</v>
      </c>
      <c r="AY3000" s="24">
        <v>0</v>
      </c>
      <c r="AZ3000" s="24">
        <v>0</v>
      </c>
      <c r="BA3000" s="24">
        <v>0</v>
      </c>
      <c r="BB3000" s="24">
        <v>0</v>
      </c>
      <c r="BC3000" s="24">
        <v>0</v>
      </c>
      <c r="BD3000" s="24">
        <v>0</v>
      </c>
      <c r="BE3000" s="24">
        <v>0</v>
      </c>
      <c r="BF3000" s="23"/>
      <c r="BG3000" s="23"/>
      <c r="BH3000" s="23">
        <v>44853</v>
      </c>
      <c r="BI3000" s="26" t="s">
        <v>466</v>
      </c>
      <c r="BJ3000" s="26" t="s">
        <v>16392</v>
      </c>
      <c r="BK3000" s="29">
        <v>0</v>
      </c>
      <c r="BL3000" s="24" t="s">
        <v>129</v>
      </c>
      <c r="BM3000" s="22" t="str">
        <f ca="1">+IF(Tabla1[[#This Row],[FECHA INGRESO]]&gt;=44986,IF((TODAY()-Tabla1[[#This Row],[FECHA INGRESO]])&gt;=50,"ALERTA","TODAVÍA FALTA"),"N/A")</f>
        <v>N/A</v>
      </c>
      <c r="BN3000" s="7">
        <f>IFERROR((_xlfn.DAYS(Tabla1[[#This Row],[FECHA INGRESO]],Tabla1[[#This Row],[FECHA RETIRO]]))/30,"")</f>
        <v>-8.6666666666666661</v>
      </c>
    </row>
    <row r="3001" spans="1:66" x14ac:dyDescent="0.35">
      <c r="A3001" s="34">
        <v>1014302754</v>
      </c>
      <c r="B3001" s="22" t="s">
        <v>16393</v>
      </c>
      <c r="C3001" s="23">
        <v>44593</v>
      </c>
      <c r="D3001" s="23" t="s">
        <v>188</v>
      </c>
      <c r="E3001" s="23" t="s">
        <v>110</v>
      </c>
      <c r="F3001" s="23" t="s">
        <v>94</v>
      </c>
      <c r="G3001" s="24"/>
      <c r="H3001" s="24">
        <v>24111458644</v>
      </c>
      <c r="I3001" s="24" t="s">
        <v>95</v>
      </c>
      <c r="J3001" s="24">
        <f>DATEDIF(Tabla1[[#This Row],[FECHA DE NACIMIENTO]],Tabla1[[#This Row],[FECHA ACTUAL]],"Y")</f>
        <v>24</v>
      </c>
      <c r="K3001" s="24" t="s">
        <v>73</v>
      </c>
      <c r="L3001" s="24" t="s">
        <v>112</v>
      </c>
      <c r="M3001" s="24">
        <v>0</v>
      </c>
      <c r="N3001" s="24">
        <v>1</v>
      </c>
      <c r="O3001" s="24">
        <v>3</v>
      </c>
      <c r="P3001" s="24" t="s">
        <v>101</v>
      </c>
      <c r="Q3001" s="23">
        <v>36158</v>
      </c>
      <c r="R3001" s="24" t="s">
        <v>76</v>
      </c>
      <c r="S3001" s="25">
        <v>45119</v>
      </c>
      <c r="T3001" s="24"/>
      <c r="U3001" s="24">
        <v>3203687896</v>
      </c>
      <c r="V3001" s="33" t="s">
        <v>16394</v>
      </c>
      <c r="W3001" s="24" t="s">
        <v>16395</v>
      </c>
      <c r="X3001" s="24" t="s">
        <v>16396</v>
      </c>
      <c r="Y3001" s="24" t="s">
        <v>16397</v>
      </c>
      <c r="Z3001" s="24"/>
      <c r="AA3001" s="24">
        <v>3106743306</v>
      </c>
      <c r="AB3001" s="24">
        <v>0</v>
      </c>
      <c r="AC3001" s="24">
        <v>0</v>
      </c>
      <c r="AD3001" s="24" t="e">
        <v>#REF!</v>
      </c>
      <c r="AE3001" s="26" t="s">
        <v>151</v>
      </c>
      <c r="AF3001" s="26"/>
      <c r="AG3001" s="26">
        <v>0</v>
      </c>
      <c r="AH3001" s="27" t="s">
        <v>3042</v>
      </c>
      <c r="AI3001" s="27" t="s">
        <v>1612</v>
      </c>
      <c r="AJ3001" s="27" t="s">
        <v>15662</v>
      </c>
      <c r="AK3001" s="24" t="s">
        <v>121</v>
      </c>
      <c r="AL3001" s="24" t="s">
        <v>7086</v>
      </c>
      <c r="AM3001" s="23">
        <v>44593</v>
      </c>
      <c r="AN3001" s="28">
        <v>1000000</v>
      </c>
      <c r="AO3001" s="28">
        <v>117172</v>
      </c>
      <c r="AP3001" s="24">
        <v>0</v>
      </c>
      <c r="AQ3001" s="24">
        <v>0</v>
      </c>
      <c r="AR3001" s="24">
        <v>0</v>
      </c>
      <c r="AS3001" s="24">
        <v>0</v>
      </c>
      <c r="AT3001" s="24">
        <v>0</v>
      </c>
      <c r="AU3001" s="24">
        <v>0</v>
      </c>
      <c r="AV3001" s="24">
        <v>0</v>
      </c>
      <c r="AW3001" s="24">
        <v>0</v>
      </c>
      <c r="AX3001" s="24">
        <v>0</v>
      </c>
      <c r="AY3001" s="24">
        <v>0</v>
      </c>
      <c r="AZ3001" s="24">
        <v>0</v>
      </c>
      <c r="BA3001" s="24">
        <v>0</v>
      </c>
      <c r="BB3001" s="24">
        <v>0</v>
      </c>
      <c r="BC3001" s="24">
        <v>0</v>
      </c>
      <c r="BD3001" s="24">
        <v>0</v>
      </c>
      <c r="BE3001" s="24">
        <v>0</v>
      </c>
      <c r="BF3001" s="23"/>
      <c r="BG3001" s="23"/>
      <c r="BH3001" s="23">
        <v>44625</v>
      </c>
      <c r="BI3001" s="26" t="s">
        <v>466</v>
      </c>
      <c r="BJ3001" s="26" t="s">
        <v>16372</v>
      </c>
      <c r="BK3001" s="29">
        <v>0</v>
      </c>
      <c r="BL3001" s="24" t="s">
        <v>129</v>
      </c>
      <c r="BM3001" s="22" t="str">
        <f ca="1">+IF(Tabla1[[#This Row],[FECHA INGRESO]]&gt;=44986,IF((TODAY()-Tabla1[[#This Row],[FECHA INGRESO]])&gt;=50,"ALERTA","TODAVÍA FALTA"),"N/A")</f>
        <v>N/A</v>
      </c>
      <c r="BN3001" s="7">
        <f>IFERROR((_xlfn.DAYS(Tabla1[[#This Row],[FECHA INGRESO]],Tabla1[[#This Row],[FECHA RETIRO]]))/30,"")</f>
        <v>-1.0666666666666667</v>
      </c>
    </row>
    <row r="3002" spans="1:66" x14ac:dyDescent="0.35">
      <c r="A3002" s="21">
        <v>1032469499</v>
      </c>
      <c r="B3002" s="22" t="s">
        <v>16398</v>
      </c>
      <c r="C3002" s="23">
        <v>44593</v>
      </c>
      <c r="D3002" s="23" t="s">
        <v>157</v>
      </c>
      <c r="E3002" s="24" t="s">
        <v>94</v>
      </c>
      <c r="F3002" s="23" t="s">
        <v>94</v>
      </c>
      <c r="G3002" s="24"/>
      <c r="H3002" s="24">
        <v>24107544003</v>
      </c>
      <c r="I3002" s="24" t="s">
        <v>95</v>
      </c>
      <c r="J3002" s="24">
        <f>DATEDIF(Tabla1[[#This Row],[FECHA DE NACIMIENTO]],Tabla1[[#This Row],[FECHA ACTUAL]],"Y")</f>
        <v>28</v>
      </c>
      <c r="K3002" s="24" t="s">
        <v>73</v>
      </c>
      <c r="L3002" s="24" t="s">
        <v>234</v>
      </c>
      <c r="M3002" s="24">
        <v>0</v>
      </c>
      <c r="N3002" s="24">
        <v>0</v>
      </c>
      <c r="O3002" s="24">
        <v>3</v>
      </c>
      <c r="P3002" s="24" t="s">
        <v>101</v>
      </c>
      <c r="Q3002" s="23">
        <v>34686</v>
      </c>
      <c r="R3002" s="24" t="s">
        <v>76</v>
      </c>
      <c r="S3002" s="25">
        <v>45119</v>
      </c>
      <c r="T3002" s="24"/>
      <c r="U3002" s="24">
        <v>3016420134</v>
      </c>
      <c r="V3002" s="33" t="s">
        <v>16399</v>
      </c>
      <c r="W3002" s="24" t="s">
        <v>16278</v>
      </c>
      <c r="X3002" s="24" t="s">
        <v>5075</v>
      </c>
      <c r="Y3002" s="24" t="s">
        <v>16400</v>
      </c>
      <c r="Z3002" s="24"/>
      <c r="AA3002" s="24">
        <v>3213852948</v>
      </c>
      <c r="AB3002" s="24">
        <v>0</v>
      </c>
      <c r="AC3002" s="24">
        <v>0</v>
      </c>
      <c r="AD3002" s="24" t="e">
        <v>#REF!</v>
      </c>
      <c r="AE3002" s="26" t="s">
        <v>151</v>
      </c>
      <c r="AF3002" s="26"/>
      <c r="AG3002" s="26">
        <v>0</v>
      </c>
      <c r="AH3002" s="27" t="s">
        <v>311</v>
      </c>
      <c r="AI3002" s="27" t="s">
        <v>1432</v>
      </c>
      <c r="AJ3002" s="27" t="s">
        <v>1432</v>
      </c>
      <c r="AK3002" s="24" t="s">
        <v>89</v>
      </c>
      <c r="AL3002" s="24" t="s">
        <v>7086</v>
      </c>
      <c r="AM3002" s="23">
        <v>44593</v>
      </c>
      <c r="AN3002" s="28">
        <v>1048959</v>
      </c>
      <c r="AO3002" s="28">
        <v>117172</v>
      </c>
      <c r="AP3002" s="24" t="s">
        <v>16401</v>
      </c>
      <c r="AQ3002" s="24">
        <v>0</v>
      </c>
      <c r="AR3002" s="24">
        <v>0</v>
      </c>
      <c r="AS3002" s="24">
        <v>0</v>
      </c>
      <c r="AT3002" s="24">
        <v>0</v>
      </c>
      <c r="AU3002" s="24">
        <v>0</v>
      </c>
      <c r="AV3002" s="24">
        <v>0</v>
      </c>
      <c r="AW3002" s="24">
        <v>0</v>
      </c>
      <c r="AX3002" s="24">
        <v>0</v>
      </c>
      <c r="AY3002" s="24">
        <v>0</v>
      </c>
      <c r="AZ3002" s="24">
        <v>0</v>
      </c>
      <c r="BA3002" s="24">
        <v>0</v>
      </c>
      <c r="BB3002" s="24">
        <v>0</v>
      </c>
      <c r="BC3002" s="24">
        <v>0</v>
      </c>
      <c r="BD3002" s="24">
        <v>0</v>
      </c>
      <c r="BE3002" s="24">
        <v>0</v>
      </c>
      <c r="BF3002" s="23"/>
      <c r="BG3002" s="23"/>
      <c r="BH3002" s="23">
        <v>44763</v>
      </c>
      <c r="BI3002" s="26" t="s">
        <v>127</v>
      </c>
      <c r="BJ3002" s="26" t="s">
        <v>16402</v>
      </c>
      <c r="BK3002" s="29">
        <v>0</v>
      </c>
      <c r="BL3002" s="24" t="s">
        <v>129</v>
      </c>
      <c r="BM3002" s="22" t="str">
        <f ca="1">+IF(Tabla1[[#This Row],[FECHA INGRESO]]&gt;=44986,IF((TODAY()-Tabla1[[#This Row],[FECHA INGRESO]])&gt;=50,"ALERTA","TODAVÍA FALTA"),"N/A")</f>
        <v>N/A</v>
      </c>
      <c r="BN3002" s="7">
        <f>IFERROR((_xlfn.DAYS(Tabla1[[#This Row],[FECHA INGRESO]],Tabla1[[#This Row],[FECHA RETIRO]]))/30,"")</f>
        <v>-5.666666666666667</v>
      </c>
    </row>
    <row r="3003" spans="1:66" x14ac:dyDescent="0.35">
      <c r="A3003" s="21">
        <v>1233490490</v>
      </c>
      <c r="B3003" s="22" t="s">
        <v>16403</v>
      </c>
      <c r="C3003" s="44">
        <v>44593</v>
      </c>
      <c r="D3003" s="44" t="s">
        <v>266</v>
      </c>
      <c r="E3003" s="24" t="s">
        <v>94</v>
      </c>
      <c r="F3003" s="23" t="s">
        <v>94</v>
      </c>
      <c r="G3003" s="36"/>
      <c r="H3003" s="36">
        <v>24111502039</v>
      </c>
      <c r="I3003" s="36" t="s">
        <v>72</v>
      </c>
      <c r="J3003" s="24">
        <f>DATEDIF(Tabla1[[#This Row],[FECHA DE NACIMIENTO]],Tabla1[[#This Row],[FECHA ACTUAL]],"Y")</f>
        <v>25</v>
      </c>
      <c r="K3003" s="36" t="s">
        <v>73</v>
      </c>
      <c r="L3003" s="24" t="s">
        <v>112</v>
      </c>
      <c r="M3003" s="36">
        <v>0</v>
      </c>
      <c r="N3003" s="36">
        <v>0</v>
      </c>
      <c r="O3003" s="36">
        <v>2</v>
      </c>
      <c r="P3003" s="36" t="s">
        <v>101</v>
      </c>
      <c r="Q3003" s="44">
        <v>35687</v>
      </c>
      <c r="R3003" s="24" t="s">
        <v>76</v>
      </c>
      <c r="S3003" s="25">
        <v>45119</v>
      </c>
      <c r="T3003" s="36"/>
      <c r="U3003" s="36">
        <v>3125565464</v>
      </c>
      <c r="V3003" s="62" t="s">
        <v>16404</v>
      </c>
      <c r="W3003" s="24" t="s">
        <v>16405</v>
      </c>
      <c r="X3003" s="24" t="s">
        <v>13162</v>
      </c>
      <c r="Y3003" s="24" t="s">
        <v>16406</v>
      </c>
      <c r="Z3003" s="24"/>
      <c r="AA3003" s="24">
        <v>3204427072</v>
      </c>
      <c r="AB3003" s="24">
        <v>0</v>
      </c>
      <c r="AC3003" s="24">
        <v>0</v>
      </c>
      <c r="AD3003" s="24" t="e">
        <v>#REF!</v>
      </c>
      <c r="AE3003" s="26" t="s">
        <v>151</v>
      </c>
      <c r="AF3003" s="26"/>
      <c r="AG3003" s="26">
        <v>0</v>
      </c>
      <c r="AH3003" s="27" t="s">
        <v>460</v>
      </c>
      <c r="AI3003" s="27" t="s">
        <v>1612</v>
      </c>
      <c r="AJ3003" s="27" t="s">
        <v>15662</v>
      </c>
      <c r="AK3003" s="24" t="s">
        <v>121</v>
      </c>
      <c r="AL3003" s="24" t="s">
        <v>7086</v>
      </c>
      <c r="AM3003" s="23">
        <v>44593</v>
      </c>
      <c r="AN3003" s="28">
        <v>1267151</v>
      </c>
      <c r="AO3003" s="28">
        <v>117172</v>
      </c>
      <c r="AP3003" s="24">
        <v>0</v>
      </c>
      <c r="AQ3003" s="24">
        <v>0</v>
      </c>
      <c r="AR3003" s="24">
        <v>0</v>
      </c>
      <c r="AS3003" s="24">
        <v>0</v>
      </c>
      <c r="AT3003" s="24">
        <v>0</v>
      </c>
      <c r="AU3003" s="24">
        <v>0</v>
      </c>
      <c r="AV3003" s="24">
        <v>0</v>
      </c>
      <c r="AW3003" s="24">
        <v>0</v>
      </c>
      <c r="AX3003" s="24">
        <v>0</v>
      </c>
      <c r="AY3003" s="24">
        <v>0</v>
      </c>
      <c r="AZ3003" s="24" t="s">
        <v>7883</v>
      </c>
      <c r="BA3003" s="24">
        <v>0</v>
      </c>
      <c r="BB3003" s="24">
        <v>0</v>
      </c>
      <c r="BC3003" s="24">
        <v>0</v>
      </c>
      <c r="BD3003" s="24">
        <v>0</v>
      </c>
      <c r="BE3003" s="24">
        <v>0</v>
      </c>
      <c r="BF3003" s="23"/>
      <c r="BG3003" s="23"/>
      <c r="BH3003" s="23">
        <v>44698</v>
      </c>
      <c r="BI3003" s="26" t="s">
        <v>10014</v>
      </c>
      <c r="BJ3003" s="26" t="s">
        <v>13527</v>
      </c>
      <c r="BK3003" s="29">
        <v>0</v>
      </c>
      <c r="BL3003" s="24" t="s">
        <v>129</v>
      </c>
      <c r="BM3003" s="22" t="str">
        <f ca="1">+IF(Tabla1[[#This Row],[FECHA INGRESO]]&gt;=44986,IF((TODAY()-Tabla1[[#This Row],[FECHA INGRESO]])&gt;=50,"ALERTA","TODAVÍA FALTA"),"N/A")</f>
        <v>N/A</v>
      </c>
      <c r="BN3003" s="7">
        <f>IFERROR((_xlfn.DAYS(Tabla1[[#This Row],[FECHA INGRESO]],Tabla1[[#This Row],[FECHA RETIRO]]))/30,"")</f>
        <v>-3.5</v>
      </c>
    </row>
    <row r="3004" spans="1:66" x14ac:dyDescent="0.35">
      <c r="A3004" s="21">
        <v>1000626822</v>
      </c>
      <c r="B3004" s="22" t="s">
        <v>16407</v>
      </c>
      <c r="C3004" s="23">
        <v>44593</v>
      </c>
      <c r="D3004" s="23" t="s">
        <v>266</v>
      </c>
      <c r="E3004" s="23" t="s">
        <v>111</v>
      </c>
      <c r="F3004" s="23" t="s">
        <v>70</v>
      </c>
      <c r="G3004" s="24"/>
      <c r="H3004" s="24">
        <v>24111498659</v>
      </c>
      <c r="I3004" s="24" t="s">
        <v>95</v>
      </c>
      <c r="J3004" s="24">
        <f>DATEDIF(Tabla1[[#This Row],[FECHA DE NACIMIENTO]],Tabla1[[#This Row],[FECHA ACTUAL]],"Y")</f>
        <v>19</v>
      </c>
      <c r="K3004" s="24" t="s">
        <v>320</v>
      </c>
      <c r="L3004" s="24" t="s">
        <v>112</v>
      </c>
      <c r="M3004" s="24">
        <v>0</v>
      </c>
      <c r="N3004" s="24">
        <v>0</v>
      </c>
      <c r="O3004" s="24">
        <v>2</v>
      </c>
      <c r="P3004" s="24" t="s">
        <v>101</v>
      </c>
      <c r="Q3004" s="23">
        <v>37946</v>
      </c>
      <c r="R3004" s="24" t="s">
        <v>76</v>
      </c>
      <c r="S3004" s="25">
        <v>45119</v>
      </c>
      <c r="T3004" s="24">
        <v>8114799</v>
      </c>
      <c r="U3004" s="24">
        <v>3203643418</v>
      </c>
      <c r="V3004" s="33" t="s">
        <v>16408</v>
      </c>
      <c r="W3004" s="24" t="s">
        <v>16409</v>
      </c>
      <c r="X3004" s="24" t="s">
        <v>16410</v>
      </c>
      <c r="Y3004" s="24" t="s">
        <v>16411</v>
      </c>
      <c r="Z3004" s="24"/>
      <c r="AA3004" s="24">
        <v>3233246073</v>
      </c>
      <c r="AB3004" s="24">
        <v>0</v>
      </c>
      <c r="AC3004" s="24">
        <v>0</v>
      </c>
      <c r="AD3004" s="24" t="e">
        <v>#REF!</v>
      </c>
      <c r="AE3004" s="26" t="s">
        <v>151</v>
      </c>
      <c r="AF3004" s="26"/>
      <c r="AG3004" s="26">
        <v>0</v>
      </c>
      <c r="AH3004" s="27" t="s">
        <v>3042</v>
      </c>
      <c r="AI3004" s="27" t="s">
        <v>14175</v>
      </c>
      <c r="AJ3004" s="27" t="s">
        <v>14175</v>
      </c>
      <c r="AK3004" s="24" t="s">
        <v>121</v>
      </c>
      <c r="AL3004" s="24" t="s">
        <v>7086</v>
      </c>
      <c r="AM3004" s="23">
        <v>44593</v>
      </c>
      <c r="AN3004" s="28">
        <v>1000000</v>
      </c>
      <c r="AO3004" s="28">
        <v>117172</v>
      </c>
      <c r="AP3004" s="24" t="s">
        <v>16412</v>
      </c>
      <c r="AQ3004" s="24">
        <v>0</v>
      </c>
      <c r="AR3004" s="24">
        <v>0</v>
      </c>
      <c r="AS3004" s="24">
        <v>0</v>
      </c>
      <c r="AT3004" s="24">
        <v>0</v>
      </c>
      <c r="AU3004" s="24">
        <v>0</v>
      </c>
      <c r="AV3004" s="24">
        <v>0</v>
      </c>
      <c r="AW3004" s="24">
        <v>0</v>
      </c>
      <c r="AX3004" s="24">
        <v>0</v>
      </c>
      <c r="AY3004" s="24">
        <v>0</v>
      </c>
      <c r="AZ3004" s="24">
        <v>0</v>
      </c>
      <c r="BA3004" s="24">
        <v>0</v>
      </c>
      <c r="BB3004" s="24">
        <v>0</v>
      </c>
      <c r="BC3004" s="24">
        <v>0</v>
      </c>
      <c r="BD3004" s="24">
        <v>0</v>
      </c>
      <c r="BE3004" s="24">
        <v>0</v>
      </c>
      <c r="BF3004" s="23"/>
      <c r="BG3004" s="23"/>
      <c r="BH3004" s="23">
        <v>44898</v>
      </c>
      <c r="BI3004" s="26" t="s">
        <v>466</v>
      </c>
      <c r="BJ3004" s="26" t="s">
        <v>6087</v>
      </c>
      <c r="BK3004" s="29">
        <v>0</v>
      </c>
      <c r="BL3004" s="24" t="s">
        <v>129</v>
      </c>
      <c r="BM3004" s="22" t="str">
        <f ca="1">+IF(Tabla1[[#This Row],[FECHA INGRESO]]&gt;=44986,IF((TODAY()-Tabla1[[#This Row],[FECHA INGRESO]])&gt;=50,"ALERTA","TODAVÍA FALTA"),"N/A")</f>
        <v>N/A</v>
      </c>
      <c r="BN3004" s="7">
        <f>IFERROR((_xlfn.DAYS(Tabla1[[#This Row],[FECHA INGRESO]],Tabla1[[#This Row],[FECHA RETIRO]]))/30,"")</f>
        <v>-10.166666666666666</v>
      </c>
    </row>
    <row r="3005" spans="1:66" x14ac:dyDescent="0.35">
      <c r="A3005" s="34">
        <v>1018511307</v>
      </c>
      <c r="B3005" s="22" t="s">
        <v>16413</v>
      </c>
      <c r="C3005" s="44">
        <v>44593</v>
      </c>
      <c r="D3005" s="23" t="s">
        <v>93</v>
      </c>
      <c r="E3005" s="23" t="s">
        <v>111</v>
      </c>
      <c r="F3005" s="23" t="s">
        <v>111</v>
      </c>
      <c r="G3005" s="36"/>
      <c r="H3005" s="36">
        <v>24111516115</v>
      </c>
      <c r="I3005" s="36" t="s">
        <v>72</v>
      </c>
      <c r="J3005" s="24">
        <f>DATEDIF(Tabla1[[#This Row],[FECHA DE NACIMIENTO]],Tabla1[[#This Row],[FECHA ACTUAL]],"Y")</f>
        <v>24</v>
      </c>
      <c r="K3005" s="36" t="s">
        <v>320</v>
      </c>
      <c r="L3005" s="24" t="s">
        <v>112</v>
      </c>
      <c r="M3005" s="36">
        <v>0</v>
      </c>
      <c r="N3005" s="36">
        <v>0</v>
      </c>
      <c r="O3005" s="36">
        <v>4</v>
      </c>
      <c r="P3005" s="36" t="s">
        <v>101</v>
      </c>
      <c r="Q3005" s="44">
        <v>36291</v>
      </c>
      <c r="R3005" s="24" t="s">
        <v>76</v>
      </c>
      <c r="S3005" s="25">
        <v>45119</v>
      </c>
      <c r="T3005" s="36"/>
      <c r="U3005" s="36">
        <v>3158020257</v>
      </c>
      <c r="V3005" s="33" t="s">
        <v>16414</v>
      </c>
      <c r="W3005" s="24" t="s">
        <v>16415</v>
      </c>
      <c r="X3005" s="36" t="s">
        <v>16416</v>
      </c>
      <c r="Y3005" s="36" t="s">
        <v>16417</v>
      </c>
      <c r="Z3005" s="36"/>
      <c r="AA3005" s="24">
        <v>3204930494</v>
      </c>
      <c r="AB3005" s="24">
        <v>0</v>
      </c>
      <c r="AC3005" s="24">
        <v>0</v>
      </c>
      <c r="AD3005" s="24" t="e">
        <v>#REF!</v>
      </c>
      <c r="AE3005" s="26" t="s">
        <v>151</v>
      </c>
      <c r="AF3005" s="26"/>
      <c r="AG3005" s="26">
        <v>0</v>
      </c>
      <c r="AH3005" s="27" t="s">
        <v>3042</v>
      </c>
      <c r="AI3005" s="27" t="s">
        <v>1612</v>
      </c>
      <c r="AJ3005" s="27" t="s">
        <v>15662</v>
      </c>
      <c r="AK3005" s="24" t="s">
        <v>121</v>
      </c>
      <c r="AL3005" s="24" t="s">
        <v>7086</v>
      </c>
      <c r="AM3005" s="23">
        <v>44593</v>
      </c>
      <c r="AN3005" s="28">
        <v>1000000</v>
      </c>
      <c r="AO3005" s="28">
        <v>117172</v>
      </c>
      <c r="AP3005" s="24">
        <v>0</v>
      </c>
      <c r="AQ3005" s="24">
        <v>0</v>
      </c>
      <c r="AR3005" s="24">
        <v>0</v>
      </c>
      <c r="AS3005" s="24">
        <v>0</v>
      </c>
      <c r="AT3005" s="24">
        <v>0</v>
      </c>
      <c r="AU3005" s="24">
        <v>0</v>
      </c>
      <c r="AV3005" s="24">
        <v>0</v>
      </c>
      <c r="AW3005" s="24">
        <v>0</v>
      </c>
      <c r="AX3005" s="24">
        <v>0</v>
      </c>
      <c r="AY3005" s="24">
        <v>0</v>
      </c>
      <c r="AZ3005" s="24">
        <v>0</v>
      </c>
      <c r="BA3005" s="24">
        <v>0</v>
      </c>
      <c r="BB3005" s="24">
        <v>0</v>
      </c>
      <c r="BC3005" s="24">
        <v>0</v>
      </c>
      <c r="BD3005" s="24">
        <v>0</v>
      </c>
      <c r="BE3005" s="24">
        <v>0</v>
      </c>
      <c r="BF3005" s="23"/>
      <c r="BG3005" s="23"/>
      <c r="BH3005" s="23">
        <v>44645</v>
      </c>
      <c r="BI3005" s="26" t="s">
        <v>10014</v>
      </c>
      <c r="BJ3005" s="26" t="s">
        <v>14134</v>
      </c>
      <c r="BK3005" s="29">
        <v>0</v>
      </c>
      <c r="BL3005" s="24" t="s">
        <v>129</v>
      </c>
      <c r="BM3005" s="22" t="str">
        <f ca="1">+IF(Tabla1[[#This Row],[FECHA INGRESO]]&gt;=44986,IF((TODAY()-Tabla1[[#This Row],[FECHA INGRESO]])&gt;=50,"ALERTA","TODAVÍA FALTA"),"N/A")</f>
        <v>N/A</v>
      </c>
      <c r="BN3005" s="7">
        <f>IFERROR((_xlfn.DAYS(Tabla1[[#This Row],[FECHA INGRESO]],Tabla1[[#This Row],[FECHA RETIRO]]))/30,"")</f>
        <v>-1.7333333333333334</v>
      </c>
    </row>
    <row r="3006" spans="1:66" x14ac:dyDescent="0.35">
      <c r="A3006" s="21">
        <v>1116873444</v>
      </c>
      <c r="B3006" s="22" t="s">
        <v>16418</v>
      </c>
      <c r="C3006" s="23">
        <v>44593</v>
      </c>
      <c r="D3006" s="23" t="s">
        <v>266</v>
      </c>
      <c r="E3006" s="23" t="s">
        <v>111</v>
      </c>
      <c r="F3006" s="23" t="s">
        <v>70</v>
      </c>
      <c r="G3006" s="24"/>
      <c r="H3006" s="24">
        <v>24111455638</v>
      </c>
      <c r="I3006" s="24" t="s">
        <v>72</v>
      </c>
      <c r="J3006" s="24">
        <f>DATEDIF(Tabla1[[#This Row],[FECHA DE NACIMIENTO]],Tabla1[[#This Row],[FECHA ACTUAL]],"Y")</f>
        <v>24</v>
      </c>
      <c r="K3006" s="24" t="s">
        <v>73</v>
      </c>
      <c r="L3006" s="24" t="s">
        <v>112</v>
      </c>
      <c r="M3006" s="24">
        <v>0</v>
      </c>
      <c r="N3006" s="24">
        <v>0</v>
      </c>
      <c r="O3006" s="24">
        <v>2</v>
      </c>
      <c r="P3006" s="24" t="s">
        <v>101</v>
      </c>
      <c r="Q3006" s="23">
        <v>36320</v>
      </c>
      <c r="R3006" s="24" t="s">
        <v>8237</v>
      </c>
      <c r="S3006" s="25">
        <v>45119</v>
      </c>
      <c r="T3006" s="24"/>
      <c r="U3006" s="24">
        <v>3232800567</v>
      </c>
      <c r="V3006" s="33" t="s">
        <v>16419</v>
      </c>
      <c r="W3006" s="24" t="s">
        <v>16420</v>
      </c>
      <c r="X3006" s="24" t="s">
        <v>16421</v>
      </c>
      <c r="Y3006" s="24" t="s">
        <v>16422</v>
      </c>
      <c r="Z3006" s="24"/>
      <c r="AA3006" s="24">
        <v>3134365486</v>
      </c>
      <c r="AB3006" s="24">
        <v>0</v>
      </c>
      <c r="AC3006" s="24">
        <v>0</v>
      </c>
      <c r="AD3006" s="24" t="e">
        <v>#REF!</v>
      </c>
      <c r="AE3006" s="26" t="s">
        <v>183</v>
      </c>
      <c r="AF3006" s="26"/>
      <c r="AG3006" s="26">
        <v>0</v>
      </c>
      <c r="AH3006" s="27" t="s">
        <v>3042</v>
      </c>
      <c r="AI3006" s="27" t="s">
        <v>1612</v>
      </c>
      <c r="AJ3006" s="27" t="s">
        <v>15662</v>
      </c>
      <c r="AK3006" s="24" t="s">
        <v>121</v>
      </c>
      <c r="AL3006" s="24" t="s">
        <v>7086</v>
      </c>
      <c r="AM3006" s="23">
        <v>44593</v>
      </c>
      <c r="AN3006" s="28">
        <v>1000000</v>
      </c>
      <c r="AO3006" s="28">
        <v>117172</v>
      </c>
      <c r="AP3006" s="24">
        <v>0</v>
      </c>
      <c r="AQ3006" s="24">
        <v>0</v>
      </c>
      <c r="AR3006" s="24">
        <v>0</v>
      </c>
      <c r="AS3006" s="24">
        <v>0</v>
      </c>
      <c r="AT3006" s="24">
        <v>0</v>
      </c>
      <c r="AU3006" s="24">
        <v>0</v>
      </c>
      <c r="AV3006" s="24">
        <v>0</v>
      </c>
      <c r="AW3006" s="24">
        <v>0</v>
      </c>
      <c r="AX3006" s="24">
        <v>0</v>
      </c>
      <c r="AY3006" s="24">
        <v>0</v>
      </c>
      <c r="AZ3006" s="24">
        <v>0</v>
      </c>
      <c r="BA3006" s="24">
        <v>0</v>
      </c>
      <c r="BB3006" s="24">
        <v>0</v>
      </c>
      <c r="BC3006" s="24">
        <v>0</v>
      </c>
      <c r="BD3006" s="24">
        <v>0</v>
      </c>
      <c r="BE3006" s="24">
        <v>0</v>
      </c>
      <c r="BF3006" s="23"/>
      <c r="BG3006" s="23"/>
      <c r="BH3006" s="23">
        <v>44649</v>
      </c>
      <c r="BI3006" s="26" t="s">
        <v>127</v>
      </c>
      <c r="BJ3006" s="26" t="s">
        <v>6087</v>
      </c>
      <c r="BK3006" s="29">
        <v>0</v>
      </c>
      <c r="BL3006" s="24" t="s">
        <v>129</v>
      </c>
      <c r="BM3006" s="22" t="str">
        <f ca="1">+IF(Tabla1[[#This Row],[FECHA INGRESO]]&gt;=44986,IF((TODAY()-Tabla1[[#This Row],[FECHA INGRESO]])&gt;=50,"ALERTA","TODAVÍA FALTA"),"N/A")</f>
        <v>N/A</v>
      </c>
      <c r="BN3006" s="7">
        <f>IFERROR((_xlfn.DAYS(Tabla1[[#This Row],[FECHA INGRESO]],Tabla1[[#This Row],[FECHA RETIRO]]))/30,"")</f>
        <v>-1.8666666666666667</v>
      </c>
    </row>
    <row r="3007" spans="1:66" x14ac:dyDescent="0.35">
      <c r="A3007" s="34">
        <v>1024460172</v>
      </c>
      <c r="B3007" s="22" t="s">
        <v>16423</v>
      </c>
      <c r="C3007" s="44">
        <v>44593</v>
      </c>
      <c r="D3007" s="23" t="s">
        <v>131</v>
      </c>
      <c r="E3007" s="23" t="s">
        <v>111</v>
      </c>
      <c r="F3007" s="23" t="s">
        <v>70</v>
      </c>
      <c r="G3007" s="36"/>
      <c r="H3007" s="36">
        <v>24112133188</v>
      </c>
      <c r="I3007" s="36" t="s">
        <v>72</v>
      </c>
      <c r="J3007" s="24">
        <f>DATEDIF(Tabla1[[#This Row],[FECHA DE NACIMIENTO]],Tabla1[[#This Row],[FECHA ACTUAL]],"Y")</f>
        <v>19</v>
      </c>
      <c r="K3007" s="36" t="s">
        <v>73</v>
      </c>
      <c r="L3007" s="24" t="s">
        <v>112</v>
      </c>
      <c r="M3007" s="36">
        <v>0</v>
      </c>
      <c r="N3007" s="36">
        <v>0</v>
      </c>
      <c r="O3007" s="36">
        <v>2</v>
      </c>
      <c r="P3007" s="36" t="s">
        <v>101</v>
      </c>
      <c r="Q3007" s="44">
        <v>37850</v>
      </c>
      <c r="R3007" s="24" t="s">
        <v>76</v>
      </c>
      <c r="S3007" s="25">
        <v>45119</v>
      </c>
      <c r="T3007" s="36"/>
      <c r="U3007" s="36">
        <v>3225556290</v>
      </c>
      <c r="V3007" s="33" t="s">
        <v>16424</v>
      </c>
      <c r="W3007" s="24" t="s">
        <v>16425</v>
      </c>
      <c r="X3007" s="24" t="s">
        <v>716</v>
      </c>
      <c r="Y3007" s="24" t="s">
        <v>16426</v>
      </c>
      <c r="Z3007" s="24"/>
      <c r="AA3007" s="24">
        <v>3133495188</v>
      </c>
      <c r="AB3007" s="24">
        <v>0</v>
      </c>
      <c r="AC3007" s="24">
        <v>0</v>
      </c>
      <c r="AD3007" s="24" t="e">
        <v>#REF!</v>
      </c>
      <c r="AE3007" s="26" t="s">
        <v>151</v>
      </c>
      <c r="AF3007" s="26"/>
      <c r="AG3007" s="26">
        <v>0</v>
      </c>
      <c r="AH3007" s="27" t="s">
        <v>3042</v>
      </c>
      <c r="AI3007" s="27" t="s">
        <v>1612</v>
      </c>
      <c r="AJ3007" s="27" t="s">
        <v>15662</v>
      </c>
      <c r="AK3007" s="24" t="s">
        <v>121</v>
      </c>
      <c r="AL3007" s="24" t="s">
        <v>7086</v>
      </c>
      <c r="AM3007" s="23">
        <v>44593</v>
      </c>
      <c r="AN3007" s="28">
        <v>1000000</v>
      </c>
      <c r="AO3007" s="28">
        <v>117172</v>
      </c>
      <c r="AP3007" s="24">
        <v>0</v>
      </c>
      <c r="AQ3007" s="24">
        <v>0</v>
      </c>
      <c r="AR3007" s="24">
        <v>0</v>
      </c>
      <c r="AS3007" s="24">
        <v>0</v>
      </c>
      <c r="AT3007" s="24">
        <v>0</v>
      </c>
      <c r="AU3007" s="24">
        <v>0</v>
      </c>
      <c r="AV3007" s="24">
        <v>0</v>
      </c>
      <c r="AW3007" s="24">
        <v>0</v>
      </c>
      <c r="AX3007" s="24">
        <v>0</v>
      </c>
      <c r="AY3007" s="24">
        <v>0</v>
      </c>
      <c r="AZ3007" s="24">
        <v>0</v>
      </c>
      <c r="BA3007" s="24">
        <v>0</v>
      </c>
      <c r="BB3007" s="24">
        <v>0</v>
      </c>
      <c r="BC3007" s="24">
        <v>0</v>
      </c>
      <c r="BD3007" s="24">
        <v>0</v>
      </c>
      <c r="BE3007" s="24">
        <v>0</v>
      </c>
      <c r="BF3007" s="23"/>
      <c r="BG3007" s="23"/>
      <c r="BH3007" s="23">
        <v>44651</v>
      </c>
      <c r="BI3007" s="26" t="s">
        <v>466</v>
      </c>
      <c r="BJ3007" s="26" t="s">
        <v>16427</v>
      </c>
      <c r="BK3007" s="29">
        <v>0</v>
      </c>
      <c r="BL3007" s="24" t="s">
        <v>129</v>
      </c>
      <c r="BM3007" s="22" t="str">
        <f ca="1">+IF(Tabla1[[#This Row],[FECHA INGRESO]]&gt;=44986,IF((TODAY()-Tabla1[[#This Row],[FECHA INGRESO]])&gt;=50,"ALERTA","TODAVÍA FALTA"),"N/A")</f>
        <v>N/A</v>
      </c>
      <c r="BN3007" s="7">
        <f>IFERROR((_xlfn.DAYS(Tabla1[[#This Row],[FECHA INGRESO]],Tabla1[[#This Row],[FECHA RETIRO]]))/30,"")</f>
        <v>-1.9333333333333333</v>
      </c>
    </row>
    <row r="3008" spans="1:66" x14ac:dyDescent="0.35">
      <c r="A3008" s="21">
        <v>1193578664</v>
      </c>
      <c r="B3008" s="22" t="s">
        <v>16428</v>
      </c>
      <c r="C3008" s="44">
        <v>44593</v>
      </c>
      <c r="D3008" s="23" t="s">
        <v>188</v>
      </c>
      <c r="E3008" s="23" t="s">
        <v>111</v>
      </c>
      <c r="F3008" s="23" t="s">
        <v>70</v>
      </c>
      <c r="G3008" s="36"/>
      <c r="H3008" s="36">
        <v>24111509908</v>
      </c>
      <c r="I3008" s="36" t="s">
        <v>72</v>
      </c>
      <c r="J3008" s="24">
        <f>DATEDIF(Tabla1[[#This Row],[FECHA DE NACIMIENTO]],Tabla1[[#This Row],[FECHA ACTUAL]],"Y")</f>
        <v>19</v>
      </c>
      <c r="K3008" s="36" t="s">
        <v>96</v>
      </c>
      <c r="L3008" s="24" t="s">
        <v>112</v>
      </c>
      <c r="M3008" s="36">
        <v>0</v>
      </c>
      <c r="N3008" s="36">
        <v>0</v>
      </c>
      <c r="O3008" s="36">
        <v>2</v>
      </c>
      <c r="P3008" s="36" t="s">
        <v>101</v>
      </c>
      <c r="Q3008" s="44">
        <v>37833</v>
      </c>
      <c r="R3008" s="24" t="s">
        <v>76</v>
      </c>
      <c r="S3008" s="25">
        <v>45119</v>
      </c>
      <c r="T3008" s="36"/>
      <c r="U3008" s="36">
        <v>3214410002</v>
      </c>
      <c r="V3008" s="62" t="s">
        <v>16429</v>
      </c>
      <c r="W3008" s="24" t="s">
        <v>16430</v>
      </c>
      <c r="X3008" s="36" t="s">
        <v>8809</v>
      </c>
      <c r="Y3008" s="36" t="s">
        <v>16431</v>
      </c>
      <c r="Z3008" s="24"/>
      <c r="AA3008" s="24">
        <v>3223582603</v>
      </c>
      <c r="AB3008" s="24">
        <v>0</v>
      </c>
      <c r="AC3008" s="24">
        <v>0</v>
      </c>
      <c r="AD3008" s="24" t="e">
        <v>#REF!</v>
      </c>
      <c r="AE3008" s="26" t="s">
        <v>151</v>
      </c>
      <c r="AF3008" s="26"/>
      <c r="AG3008" s="26">
        <v>0</v>
      </c>
      <c r="AH3008" s="27" t="s">
        <v>3042</v>
      </c>
      <c r="AI3008" s="27" t="s">
        <v>1612</v>
      </c>
      <c r="AJ3008" s="27" t="s">
        <v>15662</v>
      </c>
      <c r="AK3008" s="24" t="s">
        <v>121</v>
      </c>
      <c r="AL3008" s="24" t="s">
        <v>7086</v>
      </c>
      <c r="AM3008" s="23">
        <v>44593</v>
      </c>
      <c r="AN3008" s="28">
        <v>1000000</v>
      </c>
      <c r="AO3008" s="28">
        <v>117172</v>
      </c>
      <c r="AP3008" s="24">
        <v>0</v>
      </c>
      <c r="AQ3008" s="24">
        <v>0</v>
      </c>
      <c r="AR3008" s="24">
        <v>0</v>
      </c>
      <c r="AS3008" s="24">
        <v>0</v>
      </c>
      <c r="AT3008" s="24">
        <v>0</v>
      </c>
      <c r="AU3008" s="24">
        <v>0</v>
      </c>
      <c r="AV3008" s="24">
        <v>0</v>
      </c>
      <c r="AW3008" s="24">
        <v>0</v>
      </c>
      <c r="AX3008" s="24">
        <v>0</v>
      </c>
      <c r="AY3008" s="24">
        <v>0</v>
      </c>
      <c r="AZ3008" s="24">
        <v>0</v>
      </c>
      <c r="BA3008" s="24">
        <v>0</v>
      </c>
      <c r="BB3008" s="24">
        <v>0</v>
      </c>
      <c r="BC3008" s="24">
        <v>0</v>
      </c>
      <c r="BD3008" s="24">
        <v>0</v>
      </c>
      <c r="BE3008" s="24">
        <v>0</v>
      </c>
      <c r="BF3008" s="23"/>
      <c r="BG3008" s="23"/>
      <c r="BH3008" s="23">
        <v>44664</v>
      </c>
      <c r="BI3008" s="26" t="s">
        <v>466</v>
      </c>
      <c r="BJ3008" s="26" t="s">
        <v>6087</v>
      </c>
      <c r="BK3008" s="29">
        <v>0</v>
      </c>
      <c r="BL3008" s="24" t="s">
        <v>129</v>
      </c>
      <c r="BM3008" s="22" t="str">
        <f ca="1">+IF(Tabla1[[#This Row],[FECHA INGRESO]]&gt;=44986,IF((TODAY()-Tabla1[[#This Row],[FECHA INGRESO]])&gt;=50,"ALERTA","TODAVÍA FALTA"),"N/A")</f>
        <v>N/A</v>
      </c>
      <c r="BN3008" s="7">
        <f>IFERROR((_xlfn.DAYS(Tabla1[[#This Row],[FECHA INGRESO]],Tabla1[[#This Row],[FECHA RETIRO]]))/30,"")</f>
        <v>-2.3666666666666667</v>
      </c>
    </row>
    <row r="3009" spans="1:66" x14ac:dyDescent="0.35">
      <c r="A3009" s="34">
        <v>1014301347</v>
      </c>
      <c r="B3009" s="22" t="s">
        <v>16432</v>
      </c>
      <c r="C3009" s="44">
        <v>44593</v>
      </c>
      <c r="D3009" s="23" t="s">
        <v>188</v>
      </c>
      <c r="E3009" s="24" t="s">
        <v>94</v>
      </c>
      <c r="F3009" s="23" t="s">
        <v>70</v>
      </c>
      <c r="G3009" s="36"/>
      <c r="H3009" s="36">
        <v>24108795897</v>
      </c>
      <c r="I3009" s="36" t="s">
        <v>95</v>
      </c>
      <c r="J3009" s="24">
        <f>DATEDIF(Tabla1[[#This Row],[FECHA DE NACIMIENTO]],Tabla1[[#This Row],[FECHA ACTUAL]],"Y")</f>
        <v>24</v>
      </c>
      <c r="K3009" s="36" t="s">
        <v>500</v>
      </c>
      <c r="L3009" s="24" t="s">
        <v>112</v>
      </c>
      <c r="M3009" s="36">
        <v>0</v>
      </c>
      <c r="N3009" s="36">
        <v>0</v>
      </c>
      <c r="O3009" s="36">
        <v>3</v>
      </c>
      <c r="P3009" s="36" t="s">
        <v>101</v>
      </c>
      <c r="Q3009" s="44">
        <v>36104</v>
      </c>
      <c r="R3009" s="24" t="s">
        <v>76</v>
      </c>
      <c r="S3009" s="25">
        <v>45119</v>
      </c>
      <c r="T3009" s="36"/>
      <c r="U3009" s="36">
        <v>3013729255</v>
      </c>
      <c r="V3009" s="62" t="s">
        <v>16433</v>
      </c>
      <c r="W3009" s="24" t="s">
        <v>16434</v>
      </c>
      <c r="X3009" s="24" t="s">
        <v>316</v>
      </c>
      <c r="Y3009" s="24" t="s">
        <v>16435</v>
      </c>
      <c r="Z3009" s="24"/>
      <c r="AA3009" s="24">
        <v>3204342410</v>
      </c>
      <c r="AB3009" s="24">
        <v>0</v>
      </c>
      <c r="AC3009" s="24">
        <v>0</v>
      </c>
      <c r="AD3009" s="24" t="e">
        <v>#REF!</v>
      </c>
      <c r="AE3009" s="26" t="s">
        <v>151</v>
      </c>
      <c r="AF3009" s="26"/>
      <c r="AG3009" s="26">
        <v>0</v>
      </c>
      <c r="AH3009" s="27" t="s">
        <v>3042</v>
      </c>
      <c r="AI3009" s="27" t="s">
        <v>1612</v>
      </c>
      <c r="AJ3009" s="27" t="s">
        <v>15662</v>
      </c>
      <c r="AK3009" s="24" t="s">
        <v>121</v>
      </c>
      <c r="AL3009" s="24" t="s">
        <v>7086</v>
      </c>
      <c r="AM3009" s="23">
        <v>44593</v>
      </c>
      <c r="AN3009" s="28">
        <v>1000000</v>
      </c>
      <c r="AO3009" s="28">
        <v>117172</v>
      </c>
      <c r="AP3009" s="24">
        <v>0</v>
      </c>
      <c r="AQ3009" s="24">
        <v>0</v>
      </c>
      <c r="AR3009" s="24">
        <v>0</v>
      </c>
      <c r="AS3009" s="24">
        <v>0</v>
      </c>
      <c r="AT3009" s="24">
        <v>0</v>
      </c>
      <c r="AU3009" s="24">
        <v>0</v>
      </c>
      <c r="AV3009" s="24">
        <v>0</v>
      </c>
      <c r="AW3009" s="24">
        <v>0</v>
      </c>
      <c r="AX3009" s="24">
        <v>0</v>
      </c>
      <c r="AY3009" s="24">
        <v>0</v>
      </c>
      <c r="AZ3009" s="24">
        <v>0</v>
      </c>
      <c r="BA3009" s="24">
        <v>0</v>
      </c>
      <c r="BB3009" s="24">
        <v>0</v>
      </c>
      <c r="BC3009" s="24">
        <v>0</v>
      </c>
      <c r="BD3009" s="24">
        <v>0</v>
      </c>
      <c r="BE3009" s="24">
        <v>0</v>
      </c>
      <c r="BF3009" s="23"/>
      <c r="BG3009" s="23"/>
      <c r="BH3009" s="23">
        <v>44669</v>
      </c>
      <c r="BI3009" s="26" t="s">
        <v>466</v>
      </c>
      <c r="BJ3009" s="26" t="s">
        <v>13228</v>
      </c>
      <c r="BK3009" s="29">
        <v>0</v>
      </c>
      <c r="BL3009" s="24" t="s">
        <v>129</v>
      </c>
      <c r="BM3009" s="22" t="str">
        <f ca="1">+IF(Tabla1[[#This Row],[FECHA INGRESO]]&gt;=44986,IF((TODAY()-Tabla1[[#This Row],[FECHA INGRESO]])&gt;=50,"ALERTA","TODAVÍA FALTA"),"N/A")</f>
        <v>N/A</v>
      </c>
      <c r="BN3009" s="7">
        <f>IFERROR((_xlfn.DAYS(Tabla1[[#This Row],[FECHA INGRESO]],Tabla1[[#This Row],[FECHA RETIRO]]))/30,"")</f>
        <v>-2.5333333333333332</v>
      </c>
    </row>
    <row r="3010" spans="1:66" x14ac:dyDescent="0.35">
      <c r="A3010" s="21">
        <v>1007373752</v>
      </c>
      <c r="B3010" s="22" t="s">
        <v>16436</v>
      </c>
      <c r="C3010" s="44">
        <v>44593</v>
      </c>
      <c r="D3010" s="23" t="s">
        <v>266</v>
      </c>
      <c r="E3010" s="24" t="s">
        <v>94</v>
      </c>
      <c r="F3010" s="23" t="s">
        <v>70</v>
      </c>
      <c r="G3010" s="36"/>
      <c r="H3010" s="36">
        <v>24105144212</v>
      </c>
      <c r="I3010" s="36" t="s">
        <v>72</v>
      </c>
      <c r="J3010" s="24">
        <f>DATEDIF(Tabla1[[#This Row],[FECHA DE NACIMIENTO]],Tabla1[[#This Row],[FECHA ACTUAL]],"Y")</f>
        <v>22</v>
      </c>
      <c r="K3010" s="36" t="s">
        <v>73</v>
      </c>
      <c r="L3010" s="24" t="s">
        <v>112</v>
      </c>
      <c r="M3010" s="36">
        <v>1</v>
      </c>
      <c r="N3010" s="36">
        <v>2</v>
      </c>
      <c r="O3010" s="36">
        <v>3</v>
      </c>
      <c r="P3010" s="36" t="s">
        <v>101</v>
      </c>
      <c r="Q3010" s="44">
        <v>36720</v>
      </c>
      <c r="R3010" s="24" t="s">
        <v>76</v>
      </c>
      <c r="S3010" s="25">
        <v>45119</v>
      </c>
      <c r="T3010" s="36"/>
      <c r="U3010" s="36">
        <v>3045642196</v>
      </c>
      <c r="V3010" s="62" t="s">
        <v>16437</v>
      </c>
      <c r="W3010" s="24" t="s">
        <v>16438</v>
      </c>
      <c r="X3010" s="24" t="s">
        <v>736</v>
      </c>
      <c r="Y3010" s="24" t="s">
        <v>16439</v>
      </c>
      <c r="Z3010" s="24"/>
      <c r="AA3010" s="24">
        <v>3016714313</v>
      </c>
      <c r="AB3010" s="24">
        <v>0</v>
      </c>
      <c r="AC3010" s="24">
        <v>0</v>
      </c>
      <c r="AD3010" s="24" t="e">
        <v>#REF!</v>
      </c>
      <c r="AE3010" s="26" t="s">
        <v>183</v>
      </c>
      <c r="AF3010" s="26"/>
      <c r="AG3010" s="26">
        <v>0</v>
      </c>
      <c r="AH3010" s="27" t="s">
        <v>3042</v>
      </c>
      <c r="AI3010" s="27" t="s">
        <v>1612</v>
      </c>
      <c r="AJ3010" s="27" t="s">
        <v>15662</v>
      </c>
      <c r="AK3010" s="24" t="s">
        <v>121</v>
      </c>
      <c r="AL3010" s="24" t="s">
        <v>7086</v>
      </c>
      <c r="AM3010" s="23">
        <v>44593</v>
      </c>
      <c r="AN3010" s="28">
        <v>1000000</v>
      </c>
      <c r="AO3010" s="28">
        <v>117172</v>
      </c>
      <c r="AP3010" s="24">
        <v>0</v>
      </c>
      <c r="AQ3010" s="24">
        <v>0</v>
      </c>
      <c r="AR3010" s="24">
        <v>0</v>
      </c>
      <c r="AS3010" s="24">
        <v>0</v>
      </c>
      <c r="AT3010" s="24">
        <v>0</v>
      </c>
      <c r="AU3010" s="24">
        <v>0</v>
      </c>
      <c r="AV3010" s="24">
        <v>0</v>
      </c>
      <c r="AW3010" s="24">
        <v>0</v>
      </c>
      <c r="AX3010" s="24">
        <v>0</v>
      </c>
      <c r="AY3010" s="24">
        <v>0</v>
      </c>
      <c r="AZ3010" s="24">
        <v>0</v>
      </c>
      <c r="BA3010" s="24">
        <v>0</v>
      </c>
      <c r="BB3010" s="24">
        <v>0</v>
      </c>
      <c r="BC3010" s="24">
        <v>0</v>
      </c>
      <c r="BD3010" s="24">
        <v>0</v>
      </c>
      <c r="BE3010" s="24">
        <v>0</v>
      </c>
      <c r="BF3010" s="23"/>
      <c r="BG3010" s="23"/>
      <c r="BH3010" s="23">
        <v>44670</v>
      </c>
      <c r="BI3010" s="26" t="s">
        <v>466</v>
      </c>
      <c r="BJ3010" s="26" t="s">
        <v>3469</v>
      </c>
      <c r="BK3010" s="29">
        <v>0</v>
      </c>
      <c r="BL3010" s="24" t="s">
        <v>129</v>
      </c>
      <c r="BM3010" s="22" t="str">
        <f ca="1">+IF(Tabla1[[#This Row],[FECHA INGRESO]]&gt;=44986,IF((TODAY()-Tabla1[[#This Row],[FECHA INGRESO]])&gt;=50,"ALERTA","TODAVÍA FALTA"),"N/A")</f>
        <v>N/A</v>
      </c>
      <c r="BN3010" s="7">
        <f>IFERROR((_xlfn.DAYS(Tabla1[[#This Row],[FECHA INGRESO]],Tabla1[[#This Row],[FECHA RETIRO]]))/30,"")</f>
        <v>-2.5666666666666669</v>
      </c>
    </row>
    <row r="3011" spans="1:66" x14ac:dyDescent="0.35">
      <c r="A3011" s="21">
        <v>1000622660</v>
      </c>
      <c r="B3011" s="22" t="s">
        <v>16440</v>
      </c>
      <c r="C3011" s="44">
        <v>44593</v>
      </c>
      <c r="D3011" s="23" t="s">
        <v>131</v>
      </c>
      <c r="E3011" s="24" t="s">
        <v>94</v>
      </c>
      <c r="F3011" s="23" t="s">
        <v>70</v>
      </c>
      <c r="G3011" s="36"/>
      <c r="H3011" s="36">
        <v>24111472006</v>
      </c>
      <c r="I3011" s="36" t="s">
        <v>95</v>
      </c>
      <c r="J3011" s="24">
        <f>DATEDIF(Tabla1[[#This Row],[FECHA DE NACIMIENTO]],Tabla1[[#This Row],[FECHA ACTUAL]],"Y")</f>
        <v>20</v>
      </c>
      <c r="K3011" s="36" t="s">
        <v>500</v>
      </c>
      <c r="L3011" s="24" t="s">
        <v>112</v>
      </c>
      <c r="M3011" s="36">
        <v>0</v>
      </c>
      <c r="N3011" s="36">
        <v>0</v>
      </c>
      <c r="O3011" s="36">
        <v>3</v>
      </c>
      <c r="P3011" s="24" t="s">
        <v>101</v>
      </c>
      <c r="Q3011" s="23">
        <v>37690</v>
      </c>
      <c r="R3011" s="24" t="s">
        <v>76</v>
      </c>
      <c r="S3011" s="25">
        <v>45119</v>
      </c>
      <c r="T3011" s="24"/>
      <c r="U3011" s="24">
        <v>3103751563</v>
      </c>
      <c r="V3011" s="33" t="s">
        <v>16441</v>
      </c>
      <c r="W3011" s="24" t="s">
        <v>16442</v>
      </c>
      <c r="X3011" s="24" t="s">
        <v>2952</v>
      </c>
      <c r="Y3011" s="24" t="s">
        <v>16443</v>
      </c>
      <c r="Z3011" s="24" t="s">
        <v>117</v>
      </c>
      <c r="AA3011" s="24">
        <v>3106877397</v>
      </c>
      <c r="AB3011" s="24">
        <v>0</v>
      </c>
      <c r="AC3011" s="24">
        <v>0</v>
      </c>
      <c r="AD3011" s="24" t="e">
        <v>#REF!</v>
      </c>
      <c r="AE3011" s="26" t="s">
        <v>151</v>
      </c>
      <c r="AF3011" s="26"/>
      <c r="AG3011" s="26">
        <v>0</v>
      </c>
      <c r="AH3011" s="27" t="s">
        <v>3042</v>
      </c>
      <c r="AI3011" s="27" t="s">
        <v>1612</v>
      </c>
      <c r="AJ3011" s="27" t="s">
        <v>15662</v>
      </c>
      <c r="AK3011" s="24" t="s">
        <v>121</v>
      </c>
      <c r="AL3011" s="24" t="s">
        <v>7086</v>
      </c>
      <c r="AM3011" s="23">
        <v>44593</v>
      </c>
      <c r="AN3011" s="28">
        <v>1000000</v>
      </c>
      <c r="AO3011" s="28">
        <v>117172</v>
      </c>
      <c r="AP3011" s="24">
        <v>0</v>
      </c>
      <c r="AQ3011" s="24">
        <v>0</v>
      </c>
      <c r="AR3011" s="24">
        <v>0</v>
      </c>
      <c r="AS3011" s="24">
        <v>0</v>
      </c>
      <c r="AT3011" s="24">
        <v>0</v>
      </c>
      <c r="AU3011" s="24">
        <v>0</v>
      </c>
      <c r="AV3011" s="24">
        <v>0</v>
      </c>
      <c r="AW3011" s="24">
        <v>0</v>
      </c>
      <c r="AX3011" s="24">
        <v>0</v>
      </c>
      <c r="AY3011" s="24">
        <v>0</v>
      </c>
      <c r="AZ3011" s="24">
        <v>0</v>
      </c>
      <c r="BA3011" s="24">
        <v>0</v>
      </c>
      <c r="BB3011" s="24">
        <v>0</v>
      </c>
      <c r="BC3011" s="24">
        <v>0</v>
      </c>
      <c r="BD3011" s="24">
        <v>0</v>
      </c>
      <c r="BE3011" s="24">
        <v>0</v>
      </c>
      <c r="BF3011" s="23"/>
      <c r="BG3011" s="23"/>
      <c r="BH3011" s="23">
        <v>44676</v>
      </c>
      <c r="BI3011" s="26" t="s">
        <v>466</v>
      </c>
      <c r="BJ3011" s="26" t="s">
        <v>12840</v>
      </c>
      <c r="BK3011" s="29">
        <v>0</v>
      </c>
      <c r="BL3011" s="24" t="s">
        <v>129</v>
      </c>
      <c r="BM3011" s="22" t="str">
        <f ca="1">+IF(Tabla1[[#This Row],[FECHA INGRESO]]&gt;=44986,IF((TODAY()-Tabla1[[#This Row],[FECHA INGRESO]])&gt;=50,"ALERTA","TODAVÍA FALTA"),"N/A")</f>
        <v>N/A</v>
      </c>
      <c r="BN3011" s="7">
        <f>IFERROR((_xlfn.DAYS(Tabla1[[#This Row],[FECHA INGRESO]],Tabla1[[#This Row],[FECHA RETIRO]]))/30,"")</f>
        <v>-2.7666666666666666</v>
      </c>
    </row>
    <row r="3012" spans="1:66" x14ac:dyDescent="0.35">
      <c r="A3012" s="34">
        <v>1000162781</v>
      </c>
      <c r="B3012" s="22" t="s">
        <v>16444</v>
      </c>
      <c r="C3012" s="44">
        <v>44594</v>
      </c>
      <c r="D3012" s="23" t="s">
        <v>266</v>
      </c>
      <c r="E3012" s="24" t="s">
        <v>94</v>
      </c>
      <c r="F3012" s="23" t="s">
        <v>70</v>
      </c>
      <c r="G3012" s="36"/>
      <c r="H3012" s="36">
        <v>24111599538</v>
      </c>
      <c r="I3012" s="36" t="s">
        <v>95</v>
      </c>
      <c r="J3012" s="24">
        <f>DATEDIF(Tabla1[[#This Row],[FECHA DE NACIMIENTO]],Tabla1[[#This Row],[FECHA ACTUAL]],"Y")</f>
        <v>22</v>
      </c>
      <c r="K3012" s="36" t="s">
        <v>320</v>
      </c>
      <c r="L3012" s="24" t="s">
        <v>112</v>
      </c>
      <c r="M3012" s="36">
        <v>0</v>
      </c>
      <c r="N3012" s="36">
        <v>0</v>
      </c>
      <c r="O3012" s="36">
        <v>3</v>
      </c>
      <c r="P3012" s="36" t="s">
        <v>101</v>
      </c>
      <c r="Q3012" s="44">
        <v>36953</v>
      </c>
      <c r="R3012" s="24" t="s">
        <v>76</v>
      </c>
      <c r="S3012" s="25">
        <v>45119</v>
      </c>
      <c r="T3012" s="36"/>
      <c r="U3012" s="36">
        <v>3154074484</v>
      </c>
      <c r="V3012" s="62" t="s">
        <v>16445</v>
      </c>
      <c r="W3012" s="24" t="s">
        <v>16446</v>
      </c>
      <c r="X3012" s="36" t="s">
        <v>2587</v>
      </c>
      <c r="Y3012" s="36" t="s">
        <v>16447</v>
      </c>
      <c r="Z3012" s="24" t="s">
        <v>117</v>
      </c>
      <c r="AA3012" s="24">
        <v>3123214252</v>
      </c>
      <c r="AB3012" s="24">
        <v>0</v>
      </c>
      <c r="AC3012" s="24">
        <v>0</v>
      </c>
      <c r="AD3012" s="24" t="e">
        <v>#REF!</v>
      </c>
      <c r="AE3012" s="26" t="s">
        <v>151</v>
      </c>
      <c r="AF3012" s="26"/>
      <c r="AG3012" s="26" t="s">
        <v>9231</v>
      </c>
      <c r="AH3012" s="27" t="s">
        <v>3042</v>
      </c>
      <c r="AI3012" s="27" t="s">
        <v>9232</v>
      </c>
      <c r="AJ3012" s="27" t="s">
        <v>9317</v>
      </c>
      <c r="AK3012" s="24" t="s">
        <v>121</v>
      </c>
      <c r="AL3012" s="24" t="s">
        <v>7086</v>
      </c>
      <c r="AM3012" s="23">
        <v>44594</v>
      </c>
      <c r="AN3012" s="28">
        <v>1000000</v>
      </c>
      <c r="AO3012" s="28">
        <v>117172</v>
      </c>
      <c r="AP3012" s="24">
        <v>0</v>
      </c>
      <c r="AQ3012" s="24">
        <v>0</v>
      </c>
      <c r="AR3012" s="24">
        <v>0</v>
      </c>
      <c r="AS3012" s="24">
        <v>0</v>
      </c>
      <c r="AT3012" s="24">
        <v>0</v>
      </c>
      <c r="AU3012" s="24">
        <v>0</v>
      </c>
      <c r="AV3012" s="24">
        <v>0</v>
      </c>
      <c r="AW3012" s="24">
        <v>0</v>
      </c>
      <c r="AX3012" s="24">
        <v>0</v>
      </c>
      <c r="AY3012" s="24">
        <v>0</v>
      </c>
      <c r="AZ3012" s="24">
        <v>0</v>
      </c>
      <c r="BA3012" s="24">
        <v>0</v>
      </c>
      <c r="BB3012" s="24">
        <v>0</v>
      </c>
      <c r="BC3012" s="24">
        <v>0</v>
      </c>
      <c r="BD3012" s="24">
        <v>0</v>
      </c>
      <c r="BE3012" s="24">
        <v>0</v>
      </c>
      <c r="BF3012" s="23"/>
      <c r="BG3012" s="23"/>
      <c r="BH3012" s="23">
        <v>44611</v>
      </c>
      <c r="BI3012" s="26" t="s">
        <v>466</v>
      </c>
      <c r="BJ3012" s="26" t="s">
        <v>16448</v>
      </c>
      <c r="BK3012" s="29">
        <v>0</v>
      </c>
      <c r="BL3012" s="24" t="s">
        <v>129</v>
      </c>
      <c r="BM3012" s="22" t="str">
        <f ca="1">+IF(Tabla1[[#This Row],[FECHA INGRESO]]&gt;=44986,IF((TODAY()-Tabla1[[#This Row],[FECHA INGRESO]])&gt;=50,"ALERTA","TODAVÍA FALTA"),"N/A")</f>
        <v>N/A</v>
      </c>
      <c r="BN3012" s="7">
        <f>IFERROR((_xlfn.DAYS(Tabla1[[#This Row],[FECHA INGRESO]],Tabla1[[#This Row],[FECHA RETIRO]]))/30,"")</f>
        <v>-0.56666666666666665</v>
      </c>
    </row>
    <row r="3013" spans="1:66" x14ac:dyDescent="0.35">
      <c r="A3013" s="34">
        <v>1014308181</v>
      </c>
      <c r="B3013" s="22" t="s">
        <v>16449</v>
      </c>
      <c r="C3013" s="44">
        <v>44595</v>
      </c>
      <c r="D3013" s="23" t="s">
        <v>266</v>
      </c>
      <c r="E3013" s="23" t="s">
        <v>110</v>
      </c>
      <c r="F3013" s="23" t="s">
        <v>110</v>
      </c>
      <c r="G3013" s="36"/>
      <c r="H3013" s="36">
        <v>24111624357</v>
      </c>
      <c r="I3013" s="36" t="s">
        <v>95</v>
      </c>
      <c r="J3013" s="24">
        <f>DATEDIF(Tabla1[[#This Row],[FECHA DE NACIMIENTO]],Tabla1[[#This Row],[FECHA ACTUAL]],"Y")</f>
        <v>23</v>
      </c>
      <c r="K3013" s="36" t="s">
        <v>73</v>
      </c>
      <c r="L3013" s="24" t="s">
        <v>112</v>
      </c>
      <c r="M3013" s="36">
        <v>0</v>
      </c>
      <c r="N3013" s="36">
        <v>0</v>
      </c>
      <c r="O3013" s="36">
        <v>3</v>
      </c>
      <c r="P3013" s="36" t="s">
        <v>101</v>
      </c>
      <c r="Q3013" s="44">
        <v>36424</v>
      </c>
      <c r="R3013" s="24" t="s">
        <v>76</v>
      </c>
      <c r="S3013" s="25">
        <v>45119</v>
      </c>
      <c r="T3013" s="36"/>
      <c r="U3013" s="36">
        <v>3507936549</v>
      </c>
      <c r="V3013" s="62" t="s">
        <v>16450</v>
      </c>
      <c r="W3013" s="24" t="s">
        <v>16451</v>
      </c>
      <c r="X3013" s="36" t="s">
        <v>16452</v>
      </c>
      <c r="Y3013" s="36" t="s">
        <v>16453</v>
      </c>
      <c r="Z3013" s="36" t="s">
        <v>117</v>
      </c>
      <c r="AA3013" s="36">
        <v>3507936549</v>
      </c>
      <c r="AB3013" s="36"/>
      <c r="AC3013" s="36"/>
      <c r="AD3013" s="36" t="e">
        <v>#REF!</v>
      </c>
      <c r="AE3013" s="26" t="s">
        <v>84</v>
      </c>
      <c r="AF3013" s="26"/>
      <c r="AG3013" s="26"/>
      <c r="AH3013" s="27" t="s">
        <v>10575</v>
      </c>
      <c r="AI3013" s="27" t="s">
        <v>363</v>
      </c>
      <c r="AJ3013" s="27" t="s">
        <v>461</v>
      </c>
      <c r="AK3013" s="24" t="s">
        <v>121</v>
      </c>
      <c r="AL3013" s="24" t="s">
        <v>7086</v>
      </c>
      <c r="AM3013" s="23">
        <v>44595</v>
      </c>
      <c r="AN3013" s="28">
        <v>1000000</v>
      </c>
      <c r="AO3013" s="28">
        <v>117172</v>
      </c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>
        <v>0</v>
      </c>
      <c r="BE3013" s="24">
        <v>0</v>
      </c>
      <c r="BF3013" s="23"/>
      <c r="BG3013" s="23"/>
      <c r="BH3013" s="23">
        <v>44596</v>
      </c>
      <c r="BI3013" s="26" t="s">
        <v>466</v>
      </c>
      <c r="BJ3013" s="26" t="s">
        <v>941</v>
      </c>
      <c r="BK3013" s="29">
        <v>0</v>
      </c>
      <c r="BL3013" s="24" t="s">
        <v>129</v>
      </c>
      <c r="BM3013" s="22" t="str">
        <f ca="1">+IF(Tabla1[[#This Row],[FECHA INGRESO]]&gt;=44986,IF((TODAY()-Tabla1[[#This Row],[FECHA INGRESO]])&gt;=50,"ALERTA","TODAVÍA FALTA"),"N/A")</f>
        <v>N/A</v>
      </c>
      <c r="BN3013" s="7">
        <f>IFERROR((_xlfn.DAYS(Tabla1[[#This Row],[FECHA INGRESO]],Tabla1[[#This Row],[FECHA RETIRO]]))/30,"")</f>
        <v>-3.3333333333333333E-2</v>
      </c>
    </row>
    <row r="3014" spans="1:66" x14ac:dyDescent="0.35">
      <c r="A3014" s="34">
        <v>1010069204</v>
      </c>
      <c r="B3014" s="22" t="s">
        <v>16454</v>
      </c>
      <c r="C3014" s="44">
        <v>44595</v>
      </c>
      <c r="D3014" s="23" t="s">
        <v>188</v>
      </c>
      <c r="E3014" s="23" t="s">
        <v>111</v>
      </c>
      <c r="F3014" s="23" t="s">
        <v>70</v>
      </c>
      <c r="G3014" s="36"/>
      <c r="H3014" s="36">
        <v>24111629460</v>
      </c>
      <c r="I3014" s="36" t="s">
        <v>95</v>
      </c>
      <c r="J3014" s="24">
        <f>DATEDIF(Tabla1[[#This Row],[FECHA DE NACIMIENTO]],Tabla1[[#This Row],[FECHA ACTUAL]],"Y")</f>
        <v>23</v>
      </c>
      <c r="K3014" s="36" t="s">
        <v>320</v>
      </c>
      <c r="L3014" s="24" t="s">
        <v>112</v>
      </c>
      <c r="M3014" s="36">
        <v>0</v>
      </c>
      <c r="N3014" s="36">
        <v>0</v>
      </c>
      <c r="O3014" s="36">
        <v>2</v>
      </c>
      <c r="P3014" s="36" t="s">
        <v>101</v>
      </c>
      <c r="Q3014" s="44">
        <v>36664</v>
      </c>
      <c r="R3014" s="24" t="s">
        <v>76</v>
      </c>
      <c r="S3014" s="25">
        <v>45119</v>
      </c>
      <c r="T3014" s="36">
        <v>7503168</v>
      </c>
      <c r="U3014" s="36">
        <v>3204874602</v>
      </c>
      <c r="V3014" s="33" t="s">
        <v>16455</v>
      </c>
      <c r="W3014" s="24" t="s">
        <v>16456</v>
      </c>
      <c r="X3014" s="24" t="s">
        <v>5871</v>
      </c>
      <c r="Y3014" s="24" t="s">
        <v>16457</v>
      </c>
      <c r="Z3014" s="24" t="s">
        <v>117</v>
      </c>
      <c r="AA3014" s="24">
        <v>3124025222</v>
      </c>
      <c r="AB3014" s="24">
        <v>0</v>
      </c>
      <c r="AC3014" s="24">
        <v>0</v>
      </c>
      <c r="AD3014" s="24" t="e">
        <v>#REF!</v>
      </c>
      <c r="AE3014" s="26" t="s">
        <v>151</v>
      </c>
      <c r="AF3014" s="26"/>
      <c r="AG3014" s="26">
        <v>0</v>
      </c>
      <c r="AH3014" s="27" t="s">
        <v>184</v>
      </c>
      <c r="AI3014" s="27" t="s">
        <v>11667</v>
      </c>
      <c r="AJ3014" s="27" t="s">
        <v>6347</v>
      </c>
      <c r="AK3014" s="24" t="s">
        <v>121</v>
      </c>
      <c r="AL3014" s="24" t="s">
        <v>7086</v>
      </c>
      <c r="AM3014" s="23">
        <v>44595</v>
      </c>
      <c r="AN3014" s="28">
        <v>1000000</v>
      </c>
      <c r="AO3014" s="28">
        <v>117172</v>
      </c>
      <c r="AP3014" s="24">
        <v>0</v>
      </c>
      <c r="AQ3014" s="24">
        <v>0</v>
      </c>
      <c r="AR3014" s="24">
        <v>0</v>
      </c>
      <c r="AS3014" s="24">
        <v>0</v>
      </c>
      <c r="AT3014" s="24">
        <v>0</v>
      </c>
      <c r="AU3014" s="24">
        <v>0</v>
      </c>
      <c r="AV3014" s="24">
        <v>0</v>
      </c>
      <c r="AW3014" s="24">
        <v>0</v>
      </c>
      <c r="AX3014" s="24">
        <v>0</v>
      </c>
      <c r="AY3014" s="24">
        <v>0</v>
      </c>
      <c r="AZ3014" s="24">
        <v>0</v>
      </c>
      <c r="BA3014" s="24">
        <v>0</v>
      </c>
      <c r="BB3014" s="24">
        <v>0</v>
      </c>
      <c r="BC3014" s="24">
        <v>0</v>
      </c>
      <c r="BD3014" s="24">
        <v>0</v>
      </c>
      <c r="BE3014" s="24">
        <v>0</v>
      </c>
      <c r="BF3014" s="23"/>
      <c r="BG3014" s="23"/>
      <c r="BH3014" s="23">
        <v>44663</v>
      </c>
      <c r="BI3014" s="26" t="s">
        <v>127</v>
      </c>
      <c r="BJ3014" s="26" t="s">
        <v>16458</v>
      </c>
      <c r="BK3014" s="29">
        <v>0</v>
      </c>
      <c r="BL3014" s="24" t="s">
        <v>129</v>
      </c>
      <c r="BM3014" s="22" t="str">
        <f ca="1">+IF(Tabla1[[#This Row],[FECHA INGRESO]]&gt;=44986,IF((TODAY()-Tabla1[[#This Row],[FECHA INGRESO]])&gt;=50,"ALERTA","TODAVÍA FALTA"),"N/A")</f>
        <v>N/A</v>
      </c>
      <c r="BN3014" s="7">
        <f>IFERROR((_xlfn.DAYS(Tabla1[[#This Row],[FECHA INGRESO]],Tabla1[[#This Row],[FECHA RETIRO]]))/30,"")</f>
        <v>-2.2666666666666666</v>
      </c>
    </row>
    <row r="3015" spans="1:66" x14ac:dyDescent="0.35">
      <c r="A3015" s="21">
        <v>1026261586</v>
      </c>
      <c r="B3015" s="22" t="s">
        <v>16459</v>
      </c>
      <c r="C3015" s="44">
        <v>44595</v>
      </c>
      <c r="D3015" s="44" t="s">
        <v>266</v>
      </c>
      <c r="E3015" s="24" t="s">
        <v>94</v>
      </c>
      <c r="F3015" s="23" t="s">
        <v>94</v>
      </c>
      <c r="G3015" s="36"/>
      <c r="H3015" s="36">
        <v>24111628203</v>
      </c>
      <c r="I3015" s="36" t="s">
        <v>95</v>
      </c>
      <c r="J3015" s="24">
        <f>DATEDIF(Tabla1[[#This Row],[FECHA DE NACIMIENTO]],Tabla1[[#This Row],[FECHA ACTUAL]],"Y")</f>
        <v>34</v>
      </c>
      <c r="K3015" s="36" t="s">
        <v>73</v>
      </c>
      <c r="L3015" s="36" t="s">
        <v>234</v>
      </c>
      <c r="M3015" s="36">
        <v>3</v>
      </c>
      <c r="N3015" s="36">
        <v>3</v>
      </c>
      <c r="O3015" s="36">
        <v>2</v>
      </c>
      <c r="P3015" s="36" t="s">
        <v>101</v>
      </c>
      <c r="Q3015" s="44">
        <v>32398</v>
      </c>
      <c r="R3015" s="24" t="s">
        <v>76</v>
      </c>
      <c r="S3015" s="25">
        <v>45119</v>
      </c>
      <c r="T3015" s="36">
        <v>9473347</v>
      </c>
      <c r="U3015" s="36">
        <v>3134790728</v>
      </c>
      <c r="V3015" s="62" t="s">
        <v>16460</v>
      </c>
      <c r="W3015" s="24" t="s">
        <v>16461</v>
      </c>
      <c r="X3015" s="24" t="s">
        <v>16462</v>
      </c>
      <c r="Y3015" s="24" t="s">
        <v>16463</v>
      </c>
      <c r="Z3015" s="24" t="s">
        <v>82</v>
      </c>
      <c r="AA3015" s="24">
        <v>3117555464</v>
      </c>
      <c r="AB3015" s="24">
        <v>0</v>
      </c>
      <c r="AC3015" s="24">
        <v>0</v>
      </c>
      <c r="AD3015" s="24" t="e">
        <v>#REF!</v>
      </c>
      <c r="AE3015" s="26" t="s">
        <v>151</v>
      </c>
      <c r="AF3015" s="26"/>
      <c r="AG3015" s="26" t="s">
        <v>9231</v>
      </c>
      <c r="AH3015" s="27" t="s">
        <v>184</v>
      </c>
      <c r="AI3015" s="27" t="s">
        <v>10123</v>
      </c>
      <c r="AJ3015" s="27" t="s">
        <v>10123</v>
      </c>
      <c r="AK3015" s="24" t="s">
        <v>121</v>
      </c>
      <c r="AL3015" s="24" t="s">
        <v>7086</v>
      </c>
      <c r="AM3015" s="23">
        <v>44595</v>
      </c>
      <c r="AN3015" s="28">
        <v>1000000</v>
      </c>
      <c r="AO3015" s="28">
        <v>117172</v>
      </c>
      <c r="AP3015" s="24">
        <v>0</v>
      </c>
      <c r="AQ3015" s="24">
        <v>0</v>
      </c>
      <c r="AR3015" s="24">
        <v>0</v>
      </c>
      <c r="AS3015" s="24">
        <v>0</v>
      </c>
      <c r="AT3015" s="24">
        <v>0</v>
      </c>
      <c r="AU3015" s="24">
        <v>0</v>
      </c>
      <c r="AV3015" s="24">
        <v>0</v>
      </c>
      <c r="AW3015" s="24">
        <v>0</v>
      </c>
      <c r="AX3015" s="24">
        <v>0</v>
      </c>
      <c r="AY3015" s="24">
        <v>0</v>
      </c>
      <c r="AZ3015" s="24">
        <v>0</v>
      </c>
      <c r="BA3015" s="24">
        <v>0</v>
      </c>
      <c r="BB3015" s="24">
        <v>0</v>
      </c>
      <c r="BC3015" s="24">
        <v>0</v>
      </c>
      <c r="BD3015" s="24">
        <v>0</v>
      </c>
      <c r="BE3015" s="24">
        <v>0</v>
      </c>
      <c r="BF3015" s="23"/>
      <c r="BG3015" s="23"/>
      <c r="BH3015" s="23">
        <v>44680</v>
      </c>
      <c r="BI3015" s="26" t="s">
        <v>127</v>
      </c>
      <c r="BJ3015" s="26" t="s">
        <v>6087</v>
      </c>
      <c r="BK3015" s="29">
        <v>0</v>
      </c>
      <c r="BL3015" s="24" t="s">
        <v>129</v>
      </c>
      <c r="BM3015" s="22" t="str">
        <f ca="1">+IF(Tabla1[[#This Row],[FECHA INGRESO]]&gt;=44986,IF((TODAY()-Tabla1[[#This Row],[FECHA INGRESO]])&gt;=50,"ALERTA","TODAVÍA FALTA"),"N/A")</f>
        <v>N/A</v>
      </c>
      <c r="BN3015" s="7">
        <f>IFERROR((_xlfn.DAYS(Tabla1[[#This Row],[FECHA INGRESO]],Tabla1[[#This Row],[FECHA RETIRO]]))/30,"")</f>
        <v>-2.8333333333333335</v>
      </c>
    </row>
    <row r="3016" spans="1:66" x14ac:dyDescent="0.35">
      <c r="A3016" s="21">
        <v>1023961269</v>
      </c>
      <c r="B3016" s="22" t="s">
        <v>16464</v>
      </c>
      <c r="C3016" s="44">
        <v>44595</v>
      </c>
      <c r="D3016" s="44" t="s">
        <v>131</v>
      </c>
      <c r="E3016" s="44" t="s">
        <v>111</v>
      </c>
      <c r="F3016" s="44" t="s">
        <v>70</v>
      </c>
      <c r="G3016" s="36" t="s">
        <v>16465</v>
      </c>
      <c r="H3016" s="36">
        <v>24111628924</v>
      </c>
      <c r="I3016" s="36" t="s">
        <v>72</v>
      </c>
      <c r="J3016" s="24">
        <f>DATEDIF(Tabla1[[#This Row],[FECHA DE NACIMIENTO]],Tabla1[[#This Row],[FECHA ACTUAL]],"Y")</f>
        <v>26</v>
      </c>
      <c r="K3016" s="36" t="s">
        <v>1020</v>
      </c>
      <c r="L3016" s="24" t="s">
        <v>112</v>
      </c>
      <c r="M3016" s="36">
        <v>0</v>
      </c>
      <c r="N3016" s="36">
        <v>0</v>
      </c>
      <c r="O3016" s="36">
        <v>2</v>
      </c>
      <c r="P3016" s="36" t="s">
        <v>101</v>
      </c>
      <c r="Q3016" s="44">
        <v>35495</v>
      </c>
      <c r="R3016" s="24" t="s">
        <v>76</v>
      </c>
      <c r="S3016" s="25">
        <v>45119</v>
      </c>
      <c r="T3016" s="36">
        <v>2876467</v>
      </c>
      <c r="U3016" s="36">
        <v>3229763688</v>
      </c>
      <c r="V3016" s="62" t="s">
        <v>16466</v>
      </c>
      <c r="W3016" s="24" t="s">
        <v>16467</v>
      </c>
      <c r="X3016" s="24" t="s">
        <v>16468</v>
      </c>
      <c r="Y3016" s="24" t="s">
        <v>16469</v>
      </c>
      <c r="Z3016" s="24" t="s">
        <v>255</v>
      </c>
      <c r="AA3016" s="24">
        <v>3204041967</v>
      </c>
      <c r="AB3016" s="24">
        <v>0</v>
      </c>
      <c r="AC3016" s="24">
        <v>0</v>
      </c>
      <c r="AD3016" s="24" t="e">
        <v>#REF!</v>
      </c>
      <c r="AE3016" s="26" t="s">
        <v>151</v>
      </c>
      <c r="AF3016" s="26"/>
      <c r="AG3016" s="26" t="s">
        <v>75</v>
      </c>
      <c r="AH3016" s="27" t="s">
        <v>184</v>
      </c>
      <c r="AI3016" s="27" t="s">
        <v>487</v>
      </c>
      <c r="AJ3016" s="27" t="s">
        <v>487</v>
      </c>
      <c r="AK3016" s="24" t="s">
        <v>121</v>
      </c>
      <c r="AL3016" s="24" t="s">
        <v>7086</v>
      </c>
      <c r="AM3016" s="23">
        <v>44595</v>
      </c>
      <c r="AN3016" s="28">
        <v>1000000</v>
      </c>
      <c r="AO3016" s="28">
        <v>117172</v>
      </c>
      <c r="AP3016" s="24">
        <v>0</v>
      </c>
      <c r="AQ3016" s="24">
        <v>0</v>
      </c>
      <c r="AR3016" s="24">
        <v>0</v>
      </c>
      <c r="AS3016" s="24">
        <v>0</v>
      </c>
      <c r="AT3016" s="24">
        <v>0</v>
      </c>
      <c r="AU3016" s="24">
        <v>0</v>
      </c>
      <c r="AV3016" s="24">
        <v>0</v>
      </c>
      <c r="AW3016" s="24">
        <v>0</v>
      </c>
      <c r="AX3016" s="24">
        <v>0</v>
      </c>
      <c r="AY3016" s="24">
        <v>0</v>
      </c>
      <c r="AZ3016" s="24">
        <v>0</v>
      </c>
      <c r="BA3016" s="24">
        <v>0</v>
      </c>
      <c r="BB3016" s="24">
        <v>0</v>
      </c>
      <c r="BC3016" s="24">
        <v>0</v>
      </c>
      <c r="BD3016" s="24">
        <v>0</v>
      </c>
      <c r="BE3016" s="24">
        <v>0</v>
      </c>
      <c r="BF3016" s="23"/>
      <c r="BG3016" s="23"/>
      <c r="BH3016" s="23">
        <v>44705</v>
      </c>
      <c r="BI3016" s="26" t="s">
        <v>127</v>
      </c>
      <c r="BJ3016" s="26" t="s">
        <v>4052</v>
      </c>
      <c r="BK3016" s="29">
        <v>0</v>
      </c>
      <c r="BL3016" s="24" t="s">
        <v>129</v>
      </c>
      <c r="BM3016" s="22" t="str">
        <f ca="1">+IF(Tabla1[[#This Row],[FECHA INGRESO]]&gt;=44986,IF((TODAY()-Tabla1[[#This Row],[FECHA INGRESO]])&gt;=50,"ALERTA","TODAVÍA FALTA"),"N/A")</f>
        <v>N/A</v>
      </c>
      <c r="BN3016" s="7">
        <f>IFERROR((_xlfn.DAYS(Tabla1[[#This Row],[FECHA INGRESO]],Tabla1[[#This Row],[FECHA RETIRO]]))/30,"")</f>
        <v>-3.6666666666666665</v>
      </c>
    </row>
    <row r="3017" spans="1:66" x14ac:dyDescent="0.35">
      <c r="A3017" s="21">
        <v>1007414708</v>
      </c>
      <c r="B3017" s="22" t="s">
        <v>16470</v>
      </c>
      <c r="C3017" s="23">
        <v>44595</v>
      </c>
      <c r="D3017" s="23" t="s">
        <v>266</v>
      </c>
      <c r="E3017" s="23" t="s">
        <v>111</v>
      </c>
      <c r="F3017" s="23" t="s">
        <v>70</v>
      </c>
      <c r="G3017" s="24"/>
      <c r="H3017" s="24">
        <v>24111630097</v>
      </c>
      <c r="I3017" s="24" t="s">
        <v>72</v>
      </c>
      <c r="J3017" s="24">
        <f>DATEDIF(Tabla1[[#This Row],[FECHA DE NACIMIENTO]],Tabla1[[#This Row],[FECHA ACTUAL]],"Y")</f>
        <v>22</v>
      </c>
      <c r="K3017" s="24" t="s">
        <v>96</v>
      </c>
      <c r="L3017" s="24" t="s">
        <v>112</v>
      </c>
      <c r="M3017" s="24">
        <v>0</v>
      </c>
      <c r="N3017" s="24">
        <v>0</v>
      </c>
      <c r="O3017" s="24">
        <v>2</v>
      </c>
      <c r="P3017" s="24" t="s">
        <v>101</v>
      </c>
      <c r="Q3017" s="23">
        <v>36924</v>
      </c>
      <c r="R3017" s="24" t="s">
        <v>76</v>
      </c>
      <c r="S3017" s="25">
        <v>45119</v>
      </c>
      <c r="T3017" s="24">
        <v>4684815</v>
      </c>
      <c r="U3017" s="24">
        <v>3132829614</v>
      </c>
      <c r="V3017" s="33" t="s">
        <v>16471</v>
      </c>
      <c r="W3017" s="24" t="s">
        <v>16472</v>
      </c>
      <c r="X3017" s="24" t="s">
        <v>6732</v>
      </c>
      <c r="Y3017" s="24" t="s">
        <v>16473</v>
      </c>
      <c r="Z3017" s="24" t="s">
        <v>117</v>
      </c>
      <c r="AA3017" s="24">
        <v>3143842763</v>
      </c>
      <c r="AB3017" s="24">
        <v>0</v>
      </c>
      <c r="AC3017" s="24">
        <v>0</v>
      </c>
      <c r="AD3017" s="24" t="e">
        <v>#REF!</v>
      </c>
      <c r="AE3017" s="26" t="s">
        <v>183</v>
      </c>
      <c r="AF3017" s="26"/>
      <c r="AG3017" s="26">
        <v>0</v>
      </c>
      <c r="AH3017" s="27" t="s">
        <v>9506</v>
      </c>
      <c r="AI3017" s="27" t="s">
        <v>687</v>
      </c>
      <c r="AJ3017" s="27" t="s">
        <v>687</v>
      </c>
      <c r="AK3017" s="24" t="s">
        <v>89</v>
      </c>
      <c r="AL3017" s="24" t="s">
        <v>7086</v>
      </c>
      <c r="AM3017" s="23">
        <v>44595</v>
      </c>
      <c r="AN3017" s="28">
        <v>1349360</v>
      </c>
      <c r="AO3017" s="28">
        <v>140606</v>
      </c>
      <c r="AP3017" s="24">
        <v>0</v>
      </c>
      <c r="AQ3017" s="24">
        <v>0</v>
      </c>
      <c r="AR3017" s="24">
        <v>0</v>
      </c>
      <c r="AS3017" s="24">
        <v>0</v>
      </c>
      <c r="AT3017" s="24">
        <v>0</v>
      </c>
      <c r="AU3017" s="24">
        <v>0</v>
      </c>
      <c r="AV3017" s="24">
        <v>0</v>
      </c>
      <c r="AW3017" s="24">
        <v>0</v>
      </c>
      <c r="AX3017" s="24">
        <v>0</v>
      </c>
      <c r="AY3017" s="24">
        <v>0</v>
      </c>
      <c r="AZ3017" s="24">
        <v>0</v>
      </c>
      <c r="BA3017" s="24">
        <v>0</v>
      </c>
      <c r="BB3017" s="24">
        <v>0</v>
      </c>
      <c r="BC3017" s="24">
        <v>0</v>
      </c>
      <c r="BD3017" s="24">
        <v>0</v>
      </c>
      <c r="BE3017" s="24">
        <v>0</v>
      </c>
      <c r="BF3017" s="23"/>
      <c r="BG3017" s="23"/>
      <c r="BH3017" s="23">
        <v>45083</v>
      </c>
      <c r="BI3017" s="26" t="s">
        <v>10014</v>
      </c>
      <c r="BJ3017" s="26" t="s">
        <v>3229</v>
      </c>
      <c r="BK3017" s="29">
        <v>0</v>
      </c>
      <c r="BL3017" s="24" t="s">
        <v>129</v>
      </c>
      <c r="BM3017" s="22" t="str">
        <f ca="1">+IF(Tabla1[[#This Row],[FECHA INGRESO]]&gt;=44986,IF((TODAY()-Tabla1[[#This Row],[FECHA INGRESO]])&gt;=50,"ALERTA","TODAVÍA FALTA"),"N/A")</f>
        <v>N/A</v>
      </c>
      <c r="BN3017" s="7">
        <f>IFERROR((_xlfn.DAYS(Tabla1[[#This Row],[FECHA INGRESO]],Tabla1[[#This Row],[FECHA RETIRO]]))/30,"")</f>
        <v>-16.266666666666666</v>
      </c>
    </row>
    <row r="3018" spans="1:66" x14ac:dyDescent="0.35">
      <c r="A3018" s="34">
        <v>1012453051</v>
      </c>
      <c r="B3018" s="22" t="s">
        <v>11424</v>
      </c>
      <c r="C3018" s="44">
        <v>44596</v>
      </c>
      <c r="D3018" s="23" t="s">
        <v>131</v>
      </c>
      <c r="E3018" s="23" t="s">
        <v>111</v>
      </c>
      <c r="F3018" s="23" t="s">
        <v>94</v>
      </c>
      <c r="G3018" s="36"/>
      <c r="H3018" s="36">
        <v>24097819886</v>
      </c>
      <c r="I3018" s="36" t="s">
        <v>95</v>
      </c>
      <c r="J3018" s="24">
        <f>DATEDIF(Tabla1[[#This Row],[FECHA DE NACIMIENTO]],Tabla1[[#This Row],[FECHA ACTUAL]],"Y")</f>
        <v>25</v>
      </c>
      <c r="K3018" s="36" t="s">
        <v>73</v>
      </c>
      <c r="L3018" s="36" t="s">
        <v>234</v>
      </c>
      <c r="M3018" s="36">
        <v>0</v>
      </c>
      <c r="N3018" s="36">
        <v>0</v>
      </c>
      <c r="O3018" s="36">
        <v>3</v>
      </c>
      <c r="P3018" s="36" t="s">
        <v>101</v>
      </c>
      <c r="Q3018" s="44">
        <v>35948</v>
      </c>
      <c r="R3018" s="24" t="s">
        <v>76</v>
      </c>
      <c r="S3018" s="25">
        <v>45119</v>
      </c>
      <c r="T3018" s="36"/>
      <c r="U3018" s="36">
        <v>3123132751</v>
      </c>
      <c r="V3018" s="62" t="s">
        <v>11425</v>
      </c>
      <c r="W3018" s="24" t="s">
        <v>16474</v>
      </c>
      <c r="X3018" s="36" t="s">
        <v>16475</v>
      </c>
      <c r="Y3018" s="36" t="s">
        <v>16476</v>
      </c>
      <c r="Z3018" s="36" t="s">
        <v>13095</v>
      </c>
      <c r="AA3018" s="36">
        <v>3138889308</v>
      </c>
      <c r="AB3018" s="36"/>
      <c r="AC3018" s="36"/>
      <c r="AD3018" s="36" t="e">
        <v>#REF!</v>
      </c>
      <c r="AE3018" s="26" t="s">
        <v>194</v>
      </c>
      <c r="AF3018" s="26"/>
      <c r="AG3018" s="26"/>
      <c r="AH3018" s="27" t="s">
        <v>184</v>
      </c>
      <c r="AI3018" s="27" t="s">
        <v>4910</v>
      </c>
      <c r="AJ3018" s="27" t="s">
        <v>4910</v>
      </c>
      <c r="AK3018" s="24" t="s">
        <v>121</v>
      </c>
      <c r="AL3018" s="24" t="s">
        <v>7086</v>
      </c>
      <c r="AM3018" s="23">
        <v>44596</v>
      </c>
      <c r="AN3018" s="28">
        <v>1000000</v>
      </c>
      <c r="AO3018" s="28">
        <v>117172</v>
      </c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>
        <v>0</v>
      </c>
      <c r="BE3018" s="24">
        <v>0</v>
      </c>
      <c r="BF3018" s="23"/>
      <c r="BG3018" s="23"/>
      <c r="BH3018" s="23">
        <v>44596</v>
      </c>
      <c r="BI3018" s="26" t="s">
        <v>466</v>
      </c>
      <c r="BJ3018" s="26" t="s">
        <v>941</v>
      </c>
      <c r="BK3018" s="29">
        <v>0</v>
      </c>
      <c r="BL3018" s="24" t="s">
        <v>129</v>
      </c>
      <c r="BM3018" s="22" t="str">
        <f ca="1">+IF(Tabla1[[#This Row],[FECHA INGRESO]]&gt;=44986,IF((TODAY()-Tabla1[[#This Row],[FECHA INGRESO]])&gt;=50,"ALERTA","TODAVÍA FALTA"),"N/A")</f>
        <v>N/A</v>
      </c>
      <c r="BN3018" s="7">
        <f>IFERROR((_xlfn.DAYS(Tabla1[[#This Row],[FECHA INGRESO]],Tabla1[[#This Row],[FECHA RETIRO]]))/30,"")</f>
        <v>0</v>
      </c>
    </row>
    <row r="3019" spans="1:66" x14ac:dyDescent="0.35">
      <c r="A3019" s="21">
        <v>1000589652</v>
      </c>
      <c r="B3019" s="22" t="s">
        <v>16477</v>
      </c>
      <c r="C3019" s="44">
        <v>44596</v>
      </c>
      <c r="D3019" s="44" t="s">
        <v>157</v>
      </c>
      <c r="E3019" s="44" t="s">
        <v>111</v>
      </c>
      <c r="F3019" s="44" t="s">
        <v>70</v>
      </c>
      <c r="G3019" s="36"/>
      <c r="H3019" s="36">
        <v>24111645741</v>
      </c>
      <c r="I3019" s="36" t="s">
        <v>95</v>
      </c>
      <c r="J3019" s="24">
        <f>DATEDIF(Tabla1[[#This Row],[FECHA DE NACIMIENTO]],Tabla1[[#This Row],[FECHA ACTUAL]],"Y")</f>
        <v>21</v>
      </c>
      <c r="K3019" s="36" t="s">
        <v>73</v>
      </c>
      <c r="L3019" s="24" t="s">
        <v>112</v>
      </c>
      <c r="M3019" s="36">
        <v>0</v>
      </c>
      <c r="N3019" s="36">
        <v>0</v>
      </c>
      <c r="O3019" s="36">
        <v>2</v>
      </c>
      <c r="P3019" s="36" t="s">
        <v>101</v>
      </c>
      <c r="Q3019" s="44">
        <v>37171</v>
      </c>
      <c r="R3019" s="24" t="s">
        <v>76</v>
      </c>
      <c r="S3019" s="25">
        <v>45119</v>
      </c>
      <c r="T3019" s="36"/>
      <c r="U3019" s="36">
        <v>3107582145</v>
      </c>
      <c r="V3019" s="62" t="s">
        <v>16478</v>
      </c>
      <c r="W3019" s="36" t="s">
        <v>16479</v>
      </c>
      <c r="X3019" s="36" t="s">
        <v>9336</v>
      </c>
      <c r="Y3019" s="36" t="s">
        <v>1715</v>
      </c>
      <c r="Z3019" s="36" t="s">
        <v>117</v>
      </c>
      <c r="AA3019" s="36">
        <v>3202314685</v>
      </c>
      <c r="AB3019" s="36"/>
      <c r="AC3019" s="36"/>
      <c r="AD3019" s="36" t="e">
        <f>VLOOKUP(#REF!,#REF!,4,0)</f>
        <v>#REF!</v>
      </c>
      <c r="AE3019" s="26" t="s">
        <v>102</v>
      </c>
      <c r="AF3019" s="26"/>
      <c r="AG3019" s="26"/>
      <c r="AH3019" s="27" t="s">
        <v>3042</v>
      </c>
      <c r="AI3019" s="27" t="s">
        <v>9232</v>
      </c>
      <c r="AJ3019" s="27" t="s">
        <v>9317</v>
      </c>
      <c r="AK3019" s="24" t="s">
        <v>121</v>
      </c>
      <c r="AL3019" s="24" t="s">
        <v>7086</v>
      </c>
      <c r="AM3019" s="23">
        <v>44596</v>
      </c>
      <c r="AN3019" s="28">
        <v>1000000</v>
      </c>
      <c r="AO3019" s="28">
        <v>117172</v>
      </c>
      <c r="AP3019" s="24">
        <v>0</v>
      </c>
      <c r="AQ3019" s="24">
        <v>0</v>
      </c>
      <c r="AR3019" s="24">
        <v>0</v>
      </c>
      <c r="AS3019" s="24">
        <v>0</v>
      </c>
      <c r="AT3019" s="24">
        <v>0</v>
      </c>
      <c r="AU3019" s="24">
        <v>0</v>
      </c>
      <c r="AV3019" s="24">
        <v>0</v>
      </c>
      <c r="AW3019" s="24">
        <v>0</v>
      </c>
      <c r="AX3019" s="24">
        <v>0</v>
      </c>
      <c r="AY3019" s="24">
        <v>0</v>
      </c>
      <c r="AZ3019" s="24">
        <v>0</v>
      </c>
      <c r="BA3019" s="24">
        <v>0</v>
      </c>
      <c r="BB3019" s="24">
        <v>0</v>
      </c>
      <c r="BC3019" s="24">
        <v>0</v>
      </c>
      <c r="BD3019" s="24">
        <v>0</v>
      </c>
      <c r="BE3019" s="24">
        <v>0</v>
      </c>
      <c r="BF3019" s="23"/>
      <c r="BG3019" s="23"/>
      <c r="BH3019" s="23">
        <v>44712</v>
      </c>
      <c r="BI3019" s="26" t="s">
        <v>466</v>
      </c>
      <c r="BJ3019" s="26" t="s">
        <v>6087</v>
      </c>
      <c r="BK3019" s="29">
        <v>0</v>
      </c>
      <c r="BL3019" s="24" t="s">
        <v>129</v>
      </c>
      <c r="BM3019" s="22" t="str">
        <f ca="1">+IF(Tabla1[[#This Row],[FECHA INGRESO]]&gt;=44986,IF((TODAY()-Tabla1[[#This Row],[FECHA INGRESO]])&gt;=50,"ALERTA","TODAVÍA FALTA"),"N/A")</f>
        <v>N/A</v>
      </c>
      <c r="BN3019" s="7">
        <f>IFERROR((_xlfn.DAYS(Tabla1[[#This Row],[FECHA INGRESO]],Tabla1[[#This Row],[FECHA RETIRO]]))/30,"")</f>
        <v>-3.8666666666666667</v>
      </c>
    </row>
    <row r="3020" spans="1:66" x14ac:dyDescent="0.35">
      <c r="A3020" s="34">
        <v>1233497107</v>
      </c>
      <c r="B3020" s="22" t="s">
        <v>16480</v>
      </c>
      <c r="C3020" s="44">
        <v>44599</v>
      </c>
      <c r="D3020" s="23" t="s">
        <v>93</v>
      </c>
      <c r="E3020" s="23" t="s">
        <v>111</v>
      </c>
      <c r="F3020" s="23" t="s">
        <v>70</v>
      </c>
      <c r="G3020" s="36"/>
      <c r="H3020" s="36">
        <v>24111709854</v>
      </c>
      <c r="I3020" s="36" t="s">
        <v>95</v>
      </c>
      <c r="J3020" s="24">
        <f>DATEDIF(Tabla1[[#This Row],[FECHA DE NACIMIENTO]],Tabla1[[#This Row],[FECHA ACTUAL]],"Y")</f>
        <v>25</v>
      </c>
      <c r="K3020" s="36" t="s">
        <v>73</v>
      </c>
      <c r="L3020" s="36" t="s">
        <v>234</v>
      </c>
      <c r="M3020" s="36">
        <v>1</v>
      </c>
      <c r="N3020" s="36">
        <v>1</v>
      </c>
      <c r="O3020" s="36">
        <v>2</v>
      </c>
      <c r="P3020" s="36" t="s">
        <v>101</v>
      </c>
      <c r="Q3020" s="44">
        <v>35877</v>
      </c>
      <c r="R3020" s="24" t="s">
        <v>76</v>
      </c>
      <c r="S3020" s="25">
        <v>45119</v>
      </c>
      <c r="T3020" s="36"/>
      <c r="U3020" s="36">
        <v>3102514060</v>
      </c>
      <c r="V3020" s="62" t="s">
        <v>16481</v>
      </c>
      <c r="W3020" s="24" t="s">
        <v>16482</v>
      </c>
      <c r="X3020" s="36" t="s">
        <v>12019</v>
      </c>
      <c r="Y3020" s="36" t="s">
        <v>16483</v>
      </c>
      <c r="Z3020" s="36" t="s">
        <v>16484</v>
      </c>
      <c r="AA3020" s="36">
        <v>3125094785</v>
      </c>
      <c r="AB3020" s="36"/>
      <c r="AC3020" s="36"/>
      <c r="AD3020" s="36" t="e">
        <v>#REF!</v>
      </c>
      <c r="AE3020" s="26" t="s">
        <v>183</v>
      </c>
      <c r="AF3020" s="26"/>
      <c r="AG3020" s="26"/>
      <c r="AH3020" s="27" t="s">
        <v>184</v>
      </c>
      <c r="AI3020" s="27" t="s">
        <v>487</v>
      </c>
      <c r="AJ3020" s="27" t="s">
        <v>487</v>
      </c>
      <c r="AK3020" s="24" t="s">
        <v>121</v>
      </c>
      <c r="AL3020" s="24" t="s">
        <v>7086</v>
      </c>
      <c r="AM3020" s="23">
        <v>44599</v>
      </c>
      <c r="AN3020" s="28">
        <v>1000000</v>
      </c>
      <c r="AO3020" s="28">
        <v>117172</v>
      </c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>
        <v>0</v>
      </c>
      <c r="BE3020" s="24">
        <v>0</v>
      </c>
      <c r="BF3020" s="23"/>
      <c r="BG3020" s="23"/>
      <c r="BH3020" s="23">
        <v>44600</v>
      </c>
      <c r="BI3020" s="26" t="s">
        <v>466</v>
      </c>
      <c r="BJ3020" s="26" t="s">
        <v>941</v>
      </c>
      <c r="BK3020" s="29">
        <v>0</v>
      </c>
      <c r="BL3020" s="24" t="s">
        <v>129</v>
      </c>
      <c r="BM3020" s="22" t="str">
        <f ca="1">+IF(Tabla1[[#This Row],[FECHA INGRESO]]&gt;=44986,IF((TODAY()-Tabla1[[#This Row],[FECHA INGRESO]])&gt;=50,"ALERTA","TODAVÍA FALTA"),"N/A")</f>
        <v>N/A</v>
      </c>
      <c r="BN3020" s="7">
        <f>IFERROR((_xlfn.DAYS(Tabla1[[#This Row],[FECHA INGRESO]],Tabla1[[#This Row],[FECHA RETIRO]]))/30,"")</f>
        <v>-3.3333333333333333E-2</v>
      </c>
    </row>
    <row r="3021" spans="1:66" x14ac:dyDescent="0.35">
      <c r="A3021" s="34">
        <v>1024567567</v>
      </c>
      <c r="B3021" s="22" t="s">
        <v>16485</v>
      </c>
      <c r="C3021" s="23">
        <v>44599</v>
      </c>
      <c r="D3021" s="23" t="s">
        <v>93</v>
      </c>
      <c r="E3021" s="23" t="s">
        <v>110</v>
      </c>
      <c r="F3021" s="23" t="s">
        <v>70</v>
      </c>
      <c r="G3021" s="23"/>
      <c r="H3021" s="24">
        <v>24111700989</v>
      </c>
      <c r="I3021" s="24" t="s">
        <v>95</v>
      </c>
      <c r="J3021" s="24">
        <f>DATEDIF(Tabla1[[#This Row],[FECHA DE NACIMIENTO]],Tabla1[[#This Row],[FECHA ACTUAL]],"Y")</f>
        <v>27</v>
      </c>
      <c r="K3021" s="24" t="s">
        <v>96</v>
      </c>
      <c r="L3021" s="24" t="s">
        <v>112</v>
      </c>
      <c r="M3021" s="24">
        <v>0</v>
      </c>
      <c r="N3021" s="24">
        <v>0</v>
      </c>
      <c r="O3021" s="24">
        <v>2</v>
      </c>
      <c r="P3021" s="24" t="s">
        <v>101</v>
      </c>
      <c r="Q3021" s="23">
        <v>35062</v>
      </c>
      <c r="R3021" s="24" t="s">
        <v>76</v>
      </c>
      <c r="S3021" s="25">
        <v>45119</v>
      </c>
      <c r="T3021" s="24"/>
      <c r="U3021" s="24">
        <v>3003288632</v>
      </c>
      <c r="V3021" s="33" t="s">
        <v>16486</v>
      </c>
      <c r="W3021" s="24" t="s">
        <v>16487</v>
      </c>
      <c r="X3021" s="24" t="s">
        <v>10938</v>
      </c>
      <c r="Y3021" s="24" t="s">
        <v>16488</v>
      </c>
      <c r="Z3021" s="24" t="s">
        <v>285</v>
      </c>
      <c r="AA3021" s="24">
        <v>3133798394</v>
      </c>
      <c r="AB3021" s="24">
        <v>0</v>
      </c>
      <c r="AC3021" s="24">
        <v>0</v>
      </c>
      <c r="AD3021" s="24" t="e">
        <v>#REF!</v>
      </c>
      <c r="AE3021" s="26" t="s">
        <v>183</v>
      </c>
      <c r="AF3021" s="26" t="s">
        <v>16489</v>
      </c>
      <c r="AG3021" s="26" t="s">
        <v>101</v>
      </c>
      <c r="AH3021" s="27" t="s">
        <v>10575</v>
      </c>
      <c r="AI3021" s="27" t="s">
        <v>10123</v>
      </c>
      <c r="AJ3021" s="27" t="s">
        <v>10123</v>
      </c>
      <c r="AK3021" s="24" t="s">
        <v>121</v>
      </c>
      <c r="AL3021" s="24" t="s">
        <v>7086</v>
      </c>
      <c r="AM3021" s="23">
        <v>44599</v>
      </c>
      <c r="AN3021" s="28">
        <v>1000000</v>
      </c>
      <c r="AO3021" s="28">
        <v>117172</v>
      </c>
      <c r="AP3021" s="24">
        <v>0</v>
      </c>
      <c r="AQ3021" s="24">
        <v>0</v>
      </c>
      <c r="AR3021" s="24">
        <v>0</v>
      </c>
      <c r="AS3021" s="24">
        <v>0</v>
      </c>
      <c r="AT3021" s="24">
        <v>0</v>
      </c>
      <c r="AU3021" s="24">
        <v>0</v>
      </c>
      <c r="AV3021" s="24">
        <v>0</v>
      </c>
      <c r="AW3021" s="24">
        <v>0</v>
      </c>
      <c r="AX3021" s="24">
        <v>0</v>
      </c>
      <c r="AY3021" s="24">
        <v>0</v>
      </c>
      <c r="AZ3021" s="24">
        <v>0</v>
      </c>
      <c r="BA3021" s="24">
        <v>0</v>
      </c>
      <c r="BB3021" s="24">
        <v>0</v>
      </c>
      <c r="BC3021" s="24">
        <v>0</v>
      </c>
      <c r="BD3021" s="24">
        <v>0</v>
      </c>
      <c r="BE3021" s="24">
        <v>0</v>
      </c>
      <c r="BF3021" s="23"/>
      <c r="BG3021" s="23"/>
      <c r="BH3021" s="23">
        <v>44608</v>
      </c>
      <c r="BI3021" s="26" t="s">
        <v>466</v>
      </c>
      <c r="BJ3021" s="26" t="s">
        <v>941</v>
      </c>
      <c r="BK3021" s="29">
        <v>0</v>
      </c>
      <c r="BL3021" s="24" t="s">
        <v>129</v>
      </c>
      <c r="BM3021" s="22" t="str">
        <f ca="1">+IF(Tabla1[[#This Row],[FECHA INGRESO]]&gt;=44986,IF((TODAY()-Tabla1[[#This Row],[FECHA INGRESO]])&gt;=50,"ALERTA","TODAVÍA FALTA"),"N/A")</f>
        <v>N/A</v>
      </c>
      <c r="BN3021" s="7">
        <f>IFERROR((_xlfn.DAYS(Tabla1[[#This Row],[FECHA INGRESO]],Tabla1[[#This Row],[FECHA RETIRO]]))/30,"")</f>
        <v>-0.3</v>
      </c>
    </row>
    <row r="3022" spans="1:66" x14ac:dyDescent="0.35">
      <c r="A3022" s="21">
        <v>1023032840</v>
      </c>
      <c r="B3022" s="22" t="s">
        <v>16490</v>
      </c>
      <c r="C3022" s="23">
        <v>44599</v>
      </c>
      <c r="D3022" s="23" t="s">
        <v>93</v>
      </c>
      <c r="E3022" s="23" t="s">
        <v>12430</v>
      </c>
      <c r="F3022" s="23" t="s">
        <v>70</v>
      </c>
      <c r="G3022" s="23"/>
      <c r="H3022" s="24">
        <v>24111719781</v>
      </c>
      <c r="I3022" s="24" t="s">
        <v>95</v>
      </c>
      <c r="J3022" s="24">
        <f>DATEDIF(Tabla1[[#This Row],[FECHA DE NACIMIENTO]],Tabla1[[#This Row],[FECHA ACTUAL]],"Y")</f>
        <v>24</v>
      </c>
      <c r="K3022" s="24" t="s">
        <v>320</v>
      </c>
      <c r="L3022" s="24" t="s">
        <v>112</v>
      </c>
      <c r="M3022" s="24">
        <v>0</v>
      </c>
      <c r="N3022" s="24">
        <v>0</v>
      </c>
      <c r="O3022" s="24">
        <v>2</v>
      </c>
      <c r="P3022" s="24" t="s">
        <v>101</v>
      </c>
      <c r="Q3022" s="23">
        <v>36159</v>
      </c>
      <c r="R3022" s="24" t="s">
        <v>76</v>
      </c>
      <c r="S3022" s="25">
        <v>45119</v>
      </c>
      <c r="T3022" s="24"/>
      <c r="U3022" s="24">
        <v>3192067319</v>
      </c>
      <c r="V3022" s="33" t="s">
        <v>16491</v>
      </c>
      <c r="W3022" s="24" t="s">
        <v>16492</v>
      </c>
      <c r="X3022" s="24" t="s">
        <v>11918</v>
      </c>
      <c r="Y3022" s="24" t="s">
        <v>16493</v>
      </c>
      <c r="Z3022" s="24" t="s">
        <v>117</v>
      </c>
      <c r="AA3022" s="24">
        <v>3112438229</v>
      </c>
      <c r="AB3022" s="24">
        <v>0</v>
      </c>
      <c r="AC3022" s="24">
        <v>0</v>
      </c>
      <c r="AD3022" s="24" t="e">
        <v>#REF!</v>
      </c>
      <c r="AE3022" s="26" t="s">
        <v>151</v>
      </c>
      <c r="AF3022" s="26"/>
      <c r="AG3022" s="26" t="s">
        <v>75</v>
      </c>
      <c r="AH3022" s="27" t="s">
        <v>184</v>
      </c>
      <c r="AI3022" s="27" t="s">
        <v>487</v>
      </c>
      <c r="AJ3022" s="27" t="s">
        <v>487</v>
      </c>
      <c r="AK3022" s="24" t="s">
        <v>121</v>
      </c>
      <c r="AL3022" s="24" t="s">
        <v>7086</v>
      </c>
      <c r="AM3022" s="23">
        <v>44599</v>
      </c>
      <c r="AN3022" s="28">
        <v>1000000</v>
      </c>
      <c r="AO3022" s="28">
        <v>117172</v>
      </c>
      <c r="AP3022" s="24">
        <v>0</v>
      </c>
      <c r="AQ3022" s="24">
        <v>0</v>
      </c>
      <c r="AR3022" s="24">
        <v>0</v>
      </c>
      <c r="AS3022" s="24">
        <v>0</v>
      </c>
      <c r="AT3022" s="24">
        <v>0</v>
      </c>
      <c r="AU3022" s="24">
        <v>0</v>
      </c>
      <c r="AV3022" s="24">
        <v>0</v>
      </c>
      <c r="AW3022" s="24">
        <v>0</v>
      </c>
      <c r="AX3022" s="24">
        <v>0</v>
      </c>
      <c r="AY3022" s="24">
        <v>0</v>
      </c>
      <c r="AZ3022" s="24">
        <v>0</v>
      </c>
      <c r="BA3022" s="24">
        <v>0</v>
      </c>
      <c r="BB3022" s="24">
        <v>0</v>
      </c>
      <c r="BC3022" s="24">
        <v>0</v>
      </c>
      <c r="BD3022" s="24">
        <v>0</v>
      </c>
      <c r="BE3022" s="24">
        <v>0</v>
      </c>
      <c r="BF3022" s="23"/>
      <c r="BG3022" s="23"/>
      <c r="BH3022" s="23">
        <v>44747</v>
      </c>
      <c r="BI3022" s="26" t="s">
        <v>466</v>
      </c>
      <c r="BJ3022" s="26" t="s">
        <v>16392</v>
      </c>
      <c r="BK3022" s="29">
        <v>0</v>
      </c>
      <c r="BL3022" s="24" t="s">
        <v>129</v>
      </c>
      <c r="BM3022" s="22" t="str">
        <f ca="1">+IF(Tabla1[[#This Row],[FECHA INGRESO]]&gt;=44986,IF((TODAY()-Tabla1[[#This Row],[FECHA INGRESO]])&gt;=50,"ALERTA","TODAVÍA FALTA"),"N/A")</f>
        <v>N/A</v>
      </c>
      <c r="BN3022" s="7">
        <f>IFERROR((_xlfn.DAYS(Tabla1[[#This Row],[FECHA INGRESO]],Tabla1[[#This Row],[FECHA RETIRO]]))/30,"")</f>
        <v>-4.9333333333333336</v>
      </c>
    </row>
    <row r="3023" spans="1:66" x14ac:dyDescent="0.35">
      <c r="A3023" s="21">
        <v>1014295554</v>
      </c>
      <c r="B3023" s="22" t="s">
        <v>16494</v>
      </c>
      <c r="C3023" s="23">
        <v>44599</v>
      </c>
      <c r="D3023" s="23" t="s">
        <v>266</v>
      </c>
      <c r="E3023" s="23" t="s">
        <v>111</v>
      </c>
      <c r="F3023" s="23" t="s">
        <v>70</v>
      </c>
      <c r="G3023" s="24"/>
      <c r="H3023" s="24">
        <v>24111702017</v>
      </c>
      <c r="I3023" s="24" t="s">
        <v>95</v>
      </c>
      <c r="J3023" s="24">
        <f>DATEDIF(Tabla1[[#This Row],[FECHA DE NACIMIENTO]],Tabla1[[#This Row],[FECHA ACTUAL]],"Y")</f>
        <v>25</v>
      </c>
      <c r="K3023" s="24" t="s">
        <v>73</v>
      </c>
      <c r="L3023" s="24" t="s">
        <v>234</v>
      </c>
      <c r="M3023" s="24">
        <v>0</v>
      </c>
      <c r="N3023" s="24">
        <v>1</v>
      </c>
      <c r="O3023" s="24">
        <v>3</v>
      </c>
      <c r="P3023" s="24" t="s">
        <v>101</v>
      </c>
      <c r="Q3023" s="23">
        <v>35842</v>
      </c>
      <c r="R3023" s="24" t="s">
        <v>76</v>
      </c>
      <c r="S3023" s="25">
        <v>45119</v>
      </c>
      <c r="T3023" s="24"/>
      <c r="U3023" s="24">
        <v>3103458186</v>
      </c>
      <c r="V3023" s="33" t="s">
        <v>16495</v>
      </c>
      <c r="W3023" s="24" t="s">
        <v>16496</v>
      </c>
      <c r="X3023" s="24" t="s">
        <v>730</v>
      </c>
      <c r="Y3023" s="24" t="s">
        <v>16497</v>
      </c>
      <c r="Z3023" s="24" t="s">
        <v>82</v>
      </c>
      <c r="AA3023" s="24">
        <v>3058844211</v>
      </c>
      <c r="AB3023" s="24"/>
      <c r="AC3023" s="24"/>
      <c r="AD3023" s="24" t="e">
        <f>VLOOKUP(#REF!,#REF!,4,0)</f>
        <v>#REF!</v>
      </c>
      <c r="AE3023" s="26" t="s">
        <v>102</v>
      </c>
      <c r="AF3023" s="26"/>
      <c r="AG3023" s="26" t="s">
        <v>16498</v>
      </c>
      <c r="AH3023" s="27" t="s">
        <v>955</v>
      </c>
      <c r="AI3023" s="27" t="s">
        <v>487</v>
      </c>
      <c r="AJ3023" s="27" t="s">
        <v>487</v>
      </c>
      <c r="AK3023" s="24" t="s">
        <v>121</v>
      </c>
      <c r="AL3023" s="24" t="s">
        <v>7086</v>
      </c>
      <c r="AM3023" s="23">
        <v>44599</v>
      </c>
      <c r="AN3023" s="28">
        <v>1160000</v>
      </c>
      <c r="AO3023" s="28">
        <v>140606</v>
      </c>
      <c r="AP3023" s="24" t="e">
        <v>#N/A</v>
      </c>
      <c r="AQ3023" s="24" t="e">
        <v>#N/A</v>
      </c>
      <c r="AR3023" s="24" t="e">
        <v>#N/A</v>
      </c>
      <c r="AS3023" s="24" t="e">
        <v>#N/A</v>
      </c>
      <c r="AT3023" s="24" t="e">
        <v>#N/A</v>
      </c>
      <c r="AU3023" s="24" t="e">
        <v>#N/A</v>
      </c>
      <c r="AV3023" s="24" t="e">
        <v>#N/A</v>
      </c>
      <c r="AW3023" s="24" t="e">
        <v>#N/A</v>
      </c>
      <c r="AX3023" s="24" t="e">
        <v>#N/A</v>
      </c>
      <c r="AY3023" s="24" t="e">
        <v>#N/A</v>
      </c>
      <c r="AZ3023" s="24" t="e">
        <v>#N/A</v>
      </c>
      <c r="BA3023" s="24" t="e">
        <v>#N/A</v>
      </c>
      <c r="BB3023" s="24" t="e">
        <v>#N/A</v>
      </c>
      <c r="BC3023" s="24" t="e">
        <v>#N/A</v>
      </c>
      <c r="BD3023" s="24">
        <v>0</v>
      </c>
      <c r="BE3023" s="24">
        <v>0</v>
      </c>
      <c r="BF3023" s="23"/>
      <c r="BG3023" s="23"/>
      <c r="BH3023" s="23" t="s">
        <v>75</v>
      </c>
      <c r="BI3023" s="26">
        <v>0</v>
      </c>
      <c r="BJ3023" s="26">
        <v>0</v>
      </c>
      <c r="BK3023" s="29">
        <v>0</v>
      </c>
      <c r="BL3023" s="24" t="s">
        <v>91</v>
      </c>
      <c r="BM3023" s="22" t="str">
        <f ca="1">+IF(Tabla1[[#This Row],[FECHA INGRESO]]&gt;=44986,IF((TODAY()-Tabla1[[#This Row],[FECHA INGRESO]])&gt;=50,"ALERTA","TODAVÍA FALTA"),"N/A")</f>
        <v>N/A</v>
      </c>
      <c r="BN3023" s="7" t="str">
        <f>IFERROR((_xlfn.DAYS(Tabla1[[#This Row],[FECHA INGRESO]],Tabla1[[#This Row],[FECHA RETIRO]]))/30,"")</f>
        <v/>
      </c>
    </row>
    <row r="3024" spans="1:66" x14ac:dyDescent="0.35">
      <c r="A3024" s="34">
        <v>1020827259</v>
      </c>
      <c r="B3024" s="22" t="s">
        <v>16499</v>
      </c>
      <c r="C3024" s="44">
        <v>44599</v>
      </c>
      <c r="D3024" s="23" t="s">
        <v>4008</v>
      </c>
      <c r="E3024" s="24" t="s">
        <v>94</v>
      </c>
      <c r="F3024" s="23" t="s">
        <v>70</v>
      </c>
      <c r="G3024" s="36"/>
      <c r="H3024" s="36">
        <v>24111701982</v>
      </c>
      <c r="I3024" s="36" t="s">
        <v>95</v>
      </c>
      <c r="J3024" s="24">
        <f>DATEDIF(Tabla1[[#This Row],[FECHA DE NACIMIENTO]],Tabla1[[#This Row],[FECHA ACTUAL]],"Y")</f>
        <v>25</v>
      </c>
      <c r="K3024" s="36" t="s">
        <v>73</v>
      </c>
      <c r="L3024" s="36" t="s">
        <v>234</v>
      </c>
      <c r="M3024" s="36">
        <v>0</v>
      </c>
      <c r="N3024" s="36">
        <v>0</v>
      </c>
      <c r="O3024" s="36">
        <v>4</v>
      </c>
      <c r="P3024" s="36" t="s">
        <v>101</v>
      </c>
      <c r="Q3024" s="44">
        <v>35629</v>
      </c>
      <c r="R3024" s="24" t="s">
        <v>76</v>
      </c>
      <c r="S3024" s="25">
        <v>45119</v>
      </c>
      <c r="T3024" s="36"/>
      <c r="U3024" s="36">
        <v>3244355498</v>
      </c>
      <c r="V3024" s="62" t="s">
        <v>16500</v>
      </c>
      <c r="W3024" s="24" t="s">
        <v>16501</v>
      </c>
      <c r="X3024" s="24" t="s">
        <v>16502</v>
      </c>
      <c r="Y3024" s="24" t="s">
        <v>16503</v>
      </c>
      <c r="Z3024" s="24" t="s">
        <v>82</v>
      </c>
      <c r="AA3024" s="24">
        <v>3209665408</v>
      </c>
      <c r="AB3024" s="24"/>
      <c r="AC3024" s="24"/>
      <c r="AD3024" s="24"/>
      <c r="AE3024" s="26" t="s">
        <v>183</v>
      </c>
      <c r="AF3024" s="26"/>
      <c r="AG3024" s="26"/>
      <c r="AH3024" s="27" t="s">
        <v>184</v>
      </c>
      <c r="AI3024" s="27" t="s">
        <v>120</v>
      </c>
      <c r="AJ3024" s="27" t="s">
        <v>120</v>
      </c>
      <c r="AK3024" s="24" t="s">
        <v>121</v>
      </c>
      <c r="AL3024" s="24" t="s">
        <v>7086</v>
      </c>
      <c r="AM3024" s="23">
        <v>44599</v>
      </c>
      <c r="AN3024" s="28">
        <v>1000000</v>
      </c>
      <c r="AO3024" s="28">
        <v>117172</v>
      </c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>
        <v>0</v>
      </c>
      <c r="BE3024" s="24">
        <v>0</v>
      </c>
      <c r="BF3024" s="23"/>
      <c r="BG3024" s="23"/>
      <c r="BH3024" s="23">
        <v>44653</v>
      </c>
      <c r="BI3024" s="26" t="s">
        <v>10014</v>
      </c>
      <c r="BJ3024" s="26" t="s">
        <v>16504</v>
      </c>
      <c r="BK3024" s="29">
        <v>0</v>
      </c>
      <c r="BL3024" s="24" t="s">
        <v>129</v>
      </c>
      <c r="BM3024" s="22" t="str">
        <f ca="1">+IF(Tabla1[[#This Row],[FECHA INGRESO]]&gt;=44986,IF((TODAY()-Tabla1[[#This Row],[FECHA INGRESO]])&gt;=50,"ALERTA","TODAVÍA FALTA"),"N/A")</f>
        <v>N/A</v>
      </c>
      <c r="BN3024" s="7">
        <f>IFERROR((_xlfn.DAYS(Tabla1[[#This Row],[FECHA INGRESO]],Tabla1[[#This Row],[FECHA RETIRO]]))/30,"")</f>
        <v>-1.8</v>
      </c>
    </row>
    <row r="3025" spans="1:66" x14ac:dyDescent="0.35">
      <c r="A3025" s="21">
        <v>1000008141</v>
      </c>
      <c r="B3025" s="22" t="s">
        <v>16505</v>
      </c>
      <c r="C3025" s="23">
        <v>44599</v>
      </c>
      <c r="D3025" s="23" t="s">
        <v>188</v>
      </c>
      <c r="E3025" s="23" t="s">
        <v>12430</v>
      </c>
      <c r="F3025" s="23" t="s">
        <v>70</v>
      </c>
      <c r="G3025" s="23"/>
      <c r="H3025" s="24">
        <v>24111707872</v>
      </c>
      <c r="I3025" s="24" t="s">
        <v>72</v>
      </c>
      <c r="J3025" s="24">
        <f>DATEDIF(Tabla1[[#This Row],[FECHA DE NACIMIENTO]],Tabla1[[#This Row],[FECHA ACTUAL]],"Y")</f>
        <v>19</v>
      </c>
      <c r="K3025" s="24" t="s">
        <v>73</v>
      </c>
      <c r="L3025" s="24" t="s">
        <v>112</v>
      </c>
      <c r="M3025" s="24">
        <v>0</v>
      </c>
      <c r="N3025" s="24">
        <v>0</v>
      </c>
      <c r="O3025" s="24">
        <v>3</v>
      </c>
      <c r="P3025" s="24" t="s">
        <v>101</v>
      </c>
      <c r="Q3025" s="23">
        <v>37972</v>
      </c>
      <c r="R3025" s="24" t="s">
        <v>76</v>
      </c>
      <c r="S3025" s="25">
        <v>45119</v>
      </c>
      <c r="T3025" s="24"/>
      <c r="U3025" s="24">
        <v>3148877227</v>
      </c>
      <c r="V3025" s="33" t="s">
        <v>16506</v>
      </c>
      <c r="W3025" s="24" t="s">
        <v>16507</v>
      </c>
      <c r="X3025" s="24" t="s">
        <v>14881</v>
      </c>
      <c r="Y3025" s="24" t="s">
        <v>16508</v>
      </c>
      <c r="Z3025" s="24" t="s">
        <v>117</v>
      </c>
      <c r="AA3025" s="24">
        <v>3138452601</v>
      </c>
      <c r="AB3025" s="24">
        <v>0</v>
      </c>
      <c r="AC3025" s="24">
        <v>0</v>
      </c>
      <c r="AD3025" s="24" t="e">
        <v>#REF!</v>
      </c>
      <c r="AE3025" s="26" t="s">
        <v>151</v>
      </c>
      <c r="AF3025" s="26"/>
      <c r="AG3025" s="26">
        <v>0</v>
      </c>
      <c r="AH3025" s="27" t="s">
        <v>184</v>
      </c>
      <c r="AI3025" s="27" t="s">
        <v>487</v>
      </c>
      <c r="AJ3025" s="27" t="s">
        <v>487</v>
      </c>
      <c r="AK3025" s="24" t="s">
        <v>121</v>
      </c>
      <c r="AL3025" s="24" t="s">
        <v>7086</v>
      </c>
      <c r="AM3025" s="23">
        <v>44599</v>
      </c>
      <c r="AN3025" s="28">
        <v>1160000</v>
      </c>
      <c r="AO3025" s="28">
        <v>140606</v>
      </c>
      <c r="AP3025" s="24">
        <v>0</v>
      </c>
      <c r="AQ3025" s="24">
        <v>0</v>
      </c>
      <c r="AR3025" s="24">
        <v>0</v>
      </c>
      <c r="AS3025" s="24">
        <v>0</v>
      </c>
      <c r="AT3025" s="24">
        <v>0</v>
      </c>
      <c r="AU3025" s="24">
        <v>0</v>
      </c>
      <c r="AV3025" s="24">
        <v>0</v>
      </c>
      <c r="AW3025" s="24">
        <v>0</v>
      </c>
      <c r="AX3025" s="24">
        <v>0</v>
      </c>
      <c r="AY3025" s="24">
        <v>0</v>
      </c>
      <c r="AZ3025" s="24">
        <v>0</v>
      </c>
      <c r="BA3025" s="24">
        <v>0</v>
      </c>
      <c r="BB3025" s="24">
        <v>0</v>
      </c>
      <c r="BC3025" s="24">
        <v>0</v>
      </c>
      <c r="BD3025" s="24">
        <v>0</v>
      </c>
      <c r="BE3025" s="24">
        <v>0</v>
      </c>
      <c r="BF3025" s="23"/>
      <c r="BG3025" s="23"/>
      <c r="BH3025" s="23">
        <v>44975</v>
      </c>
      <c r="BI3025" s="26" t="s">
        <v>466</v>
      </c>
      <c r="BJ3025" s="26" t="s">
        <v>16392</v>
      </c>
      <c r="BK3025" s="29">
        <v>0</v>
      </c>
      <c r="BL3025" s="24" t="s">
        <v>129</v>
      </c>
      <c r="BM3025" s="22" t="str">
        <f ca="1">+IF(Tabla1[[#This Row],[FECHA INGRESO]]&gt;=44986,IF((TODAY()-Tabla1[[#This Row],[FECHA INGRESO]])&gt;=50,"ALERTA","TODAVÍA FALTA"),"N/A")</f>
        <v>N/A</v>
      </c>
      <c r="BN3025" s="7">
        <f>IFERROR((_xlfn.DAYS(Tabla1[[#This Row],[FECHA INGRESO]],Tabla1[[#This Row],[FECHA RETIRO]]))/30,"")</f>
        <v>-12.533333333333333</v>
      </c>
    </row>
    <row r="3026" spans="1:66" x14ac:dyDescent="0.35">
      <c r="A3026" s="21">
        <v>1000213090</v>
      </c>
      <c r="B3026" s="22" t="s">
        <v>16509</v>
      </c>
      <c r="C3026" s="23">
        <v>44599</v>
      </c>
      <c r="D3026" s="23" t="s">
        <v>188</v>
      </c>
      <c r="E3026" s="23" t="s">
        <v>111</v>
      </c>
      <c r="F3026" s="23" t="s">
        <v>70</v>
      </c>
      <c r="G3026" s="23"/>
      <c r="H3026" s="24">
        <v>24111704758</v>
      </c>
      <c r="I3026" s="24" t="s">
        <v>72</v>
      </c>
      <c r="J3026" s="24">
        <f>DATEDIF(Tabla1[[#This Row],[FECHA DE NACIMIENTO]],Tabla1[[#This Row],[FECHA ACTUAL]],"Y")</f>
        <v>22</v>
      </c>
      <c r="K3026" s="24" t="s">
        <v>73</v>
      </c>
      <c r="L3026" s="24" t="s">
        <v>112</v>
      </c>
      <c r="M3026" s="24">
        <v>0</v>
      </c>
      <c r="N3026" s="24">
        <v>0</v>
      </c>
      <c r="O3026" s="24">
        <v>2</v>
      </c>
      <c r="P3026" s="24" t="s">
        <v>101</v>
      </c>
      <c r="Q3026" s="23">
        <v>37047</v>
      </c>
      <c r="R3026" s="24" t="s">
        <v>76</v>
      </c>
      <c r="S3026" s="25">
        <v>45119</v>
      </c>
      <c r="T3026" s="24"/>
      <c r="U3026" s="24">
        <v>3196428027</v>
      </c>
      <c r="V3026" s="33" t="s">
        <v>16510</v>
      </c>
      <c r="W3026" s="24" t="s">
        <v>16511</v>
      </c>
      <c r="X3026" s="24" t="s">
        <v>13597</v>
      </c>
      <c r="Y3026" s="24" t="s">
        <v>16512</v>
      </c>
      <c r="Z3026" s="24" t="s">
        <v>117</v>
      </c>
      <c r="AA3026" s="24">
        <v>3204665845</v>
      </c>
      <c r="AB3026" s="24"/>
      <c r="AC3026" s="24"/>
      <c r="AD3026" s="24" t="e">
        <f>VLOOKUP(#REF!,#REF!,4,0)</f>
        <v>#REF!</v>
      </c>
      <c r="AE3026" s="26" t="s">
        <v>183</v>
      </c>
      <c r="AF3026" s="26"/>
      <c r="AG3026" s="26"/>
      <c r="AH3026" s="27" t="s">
        <v>184</v>
      </c>
      <c r="AI3026" s="27" t="s">
        <v>5470</v>
      </c>
      <c r="AJ3026" s="27" t="s">
        <v>5470</v>
      </c>
      <c r="AK3026" s="24" t="s">
        <v>121</v>
      </c>
      <c r="AL3026" s="24" t="s">
        <v>7086</v>
      </c>
      <c r="AM3026" s="23">
        <v>44599</v>
      </c>
      <c r="AN3026" s="28">
        <v>1000000</v>
      </c>
      <c r="AO3026" s="28">
        <v>117172</v>
      </c>
      <c r="AP3026" s="24" t="s">
        <v>16513</v>
      </c>
      <c r="AQ3026" s="24" t="e">
        <v>#N/A</v>
      </c>
      <c r="AR3026" s="24" t="e">
        <v>#N/A</v>
      </c>
      <c r="AS3026" s="24" t="e">
        <v>#N/A</v>
      </c>
      <c r="AT3026" s="24" t="e">
        <v>#N/A</v>
      </c>
      <c r="AU3026" s="24" t="e">
        <v>#N/A</v>
      </c>
      <c r="AV3026" s="24" t="e">
        <v>#N/A</v>
      </c>
      <c r="AW3026" s="24" t="e">
        <v>#N/A</v>
      </c>
      <c r="AX3026" s="24" t="e">
        <v>#N/A</v>
      </c>
      <c r="AY3026" s="24" t="e">
        <v>#N/A</v>
      </c>
      <c r="AZ3026" s="24" t="s">
        <v>4393</v>
      </c>
      <c r="BA3026" s="24" t="e">
        <v>#N/A</v>
      </c>
      <c r="BB3026" s="24" t="e">
        <v>#N/A</v>
      </c>
      <c r="BC3026" s="24" t="e">
        <v>#N/A</v>
      </c>
      <c r="BD3026" s="24">
        <v>0</v>
      </c>
      <c r="BE3026" s="24">
        <v>0</v>
      </c>
      <c r="BF3026" s="23"/>
      <c r="BG3026" s="23"/>
      <c r="BH3026" s="23">
        <v>44883</v>
      </c>
      <c r="BI3026" s="26" t="s">
        <v>466</v>
      </c>
      <c r="BJ3026" s="26" t="s">
        <v>16514</v>
      </c>
      <c r="BK3026" s="29">
        <v>0</v>
      </c>
      <c r="BL3026" s="24" t="s">
        <v>129</v>
      </c>
      <c r="BM3026" s="22" t="str">
        <f ca="1">+IF(Tabla1[[#This Row],[FECHA INGRESO]]&gt;=44986,IF((TODAY()-Tabla1[[#This Row],[FECHA INGRESO]])&gt;=50,"ALERTA","TODAVÍA FALTA"),"N/A")</f>
        <v>N/A</v>
      </c>
      <c r="BN3026" s="7">
        <f>IFERROR((_xlfn.DAYS(Tabla1[[#This Row],[FECHA INGRESO]],Tabla1[[#This Row],[FECHA RETIRO]]))/30,"")</f>
        <v>-9.4666666666666668</v>
      </c>
    </row>
    <row r="3027" spans="1:66" x14ac:dyDescent="0.35">
      <c r="A3027" s="21">
        <v>38211110</v>
      </c>
      <c r="B3027" s="22" t="s">
        <v>16515</v>
      </c>
      <c r="C3027" s="23">
        <v>44603</v>
      </c>
      <c r="D3027" s="23" t="s">
        <v>266</v>
      </c>
      <c r="E3027" s="24" t="s">
        <v>94</v>
      </c>
      <c r="F3027" s="23" t="s">
        <v>70</v>
      </c>
      <c r="G3027" s="24"/>
      <c r="H3027" s="24">
        <v>24109129260</v>
      </c>
      <c r="I3027" s="24" t="s">
        <v>95</v>
      </c>
      <c r="J3027" s="24">
        <f>DATEDIF(Tabla1[[#This Row],[FECHA DE NACIMIENTO]],Tabla1[[#This Row],[FECHA ACTUAL]],"Y")</f>
        <v>37</v>
      </c>
      <c r="K3027" s="24" t="s">
        <v>73</v>
      </c>
      <c r="L3027" s="24" t="s">
        <v>74</v>
      </c>
      <c r="M3027" s="24">
        <v>1</v>
      </c>
      <c r="N3027" s="24">
        <v>1</v>
      </c>
      <c r="O3027" s="24">
        <v>2</v>
      </c>
      <c r="P3027" s="24" t="s">
        <v>101</v>
      </c>
      <c r="Q3027" s="23">
        <v>31265</v>
      </c>
      <c r="R3027" s="24" t="s">
        <v>2591</v>
      </c>
      <c r="S3027" s="25">
        <v>45119</v>
      </c>
      <c r="T3027" s="24"/>
      <c r="U3027" s="24">
        <v>3212497744</v>
      </c>
      <c r="V3027" s="33" t="s">
        <v>16516</v>
      </c>
      <c r="W3027" s="24" t="s">
        <v>16517</v>
      </c>
      <c r="X3027" s="24" t="s">
        <v>12838</v>
      </c>
      <c r="Y3027" s="24" t="s">
        <v>16518</v>
      </c>
      <c r="Z3027" s="24" t="s">
        <v>82</v>
      </c>
      <c r="AA3027" s="24">
        <v>3208598541</v>
      </c>
      <c r="AB3027" s="24">
        <v>0</v>
      </c>
      <c r="AC3027" s="24">
        <v>0</v>
      </c>
      <c r="AD3027" s="24" t="e">
        <v>#REF!</v>
      </c>
      <c r="AE3027" s="26" t="s">
        <v>183</v>
      </c>
      <c r="AF3027" s="26"/>
      <c r="AG3027" s="26">
        <v>0</v>
      </c>
      <c r="AH3027" s="27" t="s">
        <v>184</v>
      </c>
      <c r="AI3027" s="27" t="s">
        <v>11667</v>
      </c>
      <c r="AJ3027" s="27" t="s">
        <v>6347</v>
      </c>
      <c r="AK3027" s="24" t="s">
        <v>121</v>
      </c>
      <c r="AL3027" s="24" t="s">
        <v>7086</v>
      </c>
      <c r="AM3027" s="23">
        <v>44603</v>
      </c>
      <c r="AN3027" s="28">
        <v>1357200</v>
      </c>
      <c r="AO3027" s="28">
        <v>140606</v>
      </c>
      <c r="AP3027" s="24" t="s">
        <v>16519</v>
      </c>
      <c r="AQ3027" s="24">
        <v>0</v>
      </c>
      <c r="AR3027" s="24">
        <v>0</v>
      </c>
      <c r="AS3027" s="24">
        <v>0</v>
      </c>
      <c r="AT3027" s="24">
        <v>0</v>
      </c>
      <c r="AU3027" s="24">
        <v>0</v>
      </c>
      <c r="AV3027" s="24">
        <v>0</v>
      </c>
      <c r="AW3027" s="24">
        <v>0</v>
      </c>
      <c r="AX3027" s="24">
        <v>0</v>
      </c>
      <c r="AY3027" s="24">
        <v>0</v>
      </c>
      <c r="AZ3027" s="24">
        <v>0</v>
      </c>
      <c r="BA3027" s="24">
        <v>0</v>
      </c>
      <c r="BB3027" s="24">
        <v>0</v>
      </c>
      <c r="BC3027" s="24">
        <v>0</v>
      </c>
      <c r="BD3027" s="24">
        <v>0</v>
      </c>
      <c r="BE3027" s="24">
        <v>0</v>
      </c>
      <c r="BF3027" s="23"/>
      <c r="BG3027" s="23"/>
      <c r="BH3027" s="23">
        <v>45064</v>
      </c>
      <c r="BI3027" s="26" t="s">
        <v>466</v>
      </c>
      <c r="BJ3027" s="26" t="s">
        <v>467</v>
      </c>
      <c r="BK3027" s="29">
        <v>0</v>
      </c>
      <c r="BL3027" s="24" t="s">
        <v>129</v>
      </c>
      <c r="BM3027" s="22" t="str">
        <f ca="1">+IF(Tabla1[[#This Row],[FECHA INGRESO]]&gt;=44986,IF((TODAY()-Tabla1[[#This Row],[FECHA INGRESO]])&gt;=50,"ALERTA","TODAVÍA FALTA"),"N/A")</f>
        <v>N/A</v>
      </c>
      <c r="BN3027" s="7">
        <f>IFERROR((_xlfn.DAYS(Tabla1[[#This Row],[FECHA INGRESO]],Tabla1[[#This Row],[FECHA RETIRO]]))/30,"")</f>
        <v>-15.366666666666667</v>
      </c>
    </row>
    <row r="3028" spans="1:66" x14ac:dyDescent="0.35">
      <c r="A3028" s="21">
        <v>1003699938</v>
      </c>
      <c r="B3028" s="22" t="s">
        <v>16520</v>
      </c>
      <c r="C3028" s="44">
        <v>44603</v>
      </c>
      <c r="D3028" s="44" t="s">
        <v>266</v>
      </c>
      <c r="E3028" s="44" t="s">
        <v>111</v>
      </c>
      <c r="F3028" s="44" t="s">
        <v>70</v>
      </c>
      <c r="G3028" s="36"/>
      <c r="H3028" s="36">
        <v>24111847910</v>
      </c>
      <c r="I3028" s="36" t="s">
        <v>72</v>
      </c>
      <c r="J3028" s="24">
        <f>DATEDIF(Tabla1[[#This Row],[FECHA DE NACIMIENTO]],Tabla1[[#This Row],[FECHA ACTUAL]],"Y")</f>
        <v>20</v>
      </c>
      <c r="K3028" s="36" t="s">
        <v>96</v>
      </c>
      <c r="L3028" s="24" t="s">
        <v>112</v>
      </c>
      <c r="M3028" s="36">
        <v>0</v>
      </c>
      <c r="N3028" s="36">
        <v>0</v>
      </c>
      <c r="O3028" s="36">
        <v>2</v>
      </c>
      <c r="P3028" s="36" t="s">
        <v>101</v>
      </c>
      <c r="Q3028" s="44">
        <v>37535</v>
      </c>
      <c r="R3028" s="24" t="s">
        <v>76</v>
      </c>
      <c r="S3028" s="25">
        <v>45119</v>
      </c>
      <c r="T3028" s="36"/>
      <c r="U3028" s="36">
        <v>3104150457</v>
      </c>
      <c r="V3028" s="62" t="s">
        <v>16521</v>
      </c>
      <c r="W3028" s="36" t="s">
        <v>16522</v>
      </c>
      <c r="X3028" s="24" t="s">
        <v>16523</v>
      </c>
      <c r="Y3028" s="24" t="s">
        <v>16524</v>
      </c>
      <c r="Z3028" s="24" t="s">
        <v>285</v>
      </c>
      <c r="AA3028" s="24">
        <v>3213358503</v>
      </c>
      <c r="AB3028" s="24">
        <v>0</v>
      </c>
      <c r="AC3028" s="24">
        <v>0</v>
      </c>
      <c r="AD3028" s="24" t="e">
        <v>#REF!</v>
      </c>
      <c r="AE3028" s="26" t="s">
        <v>183</v>
      </c>
      <c r="AF3028" s="26"/>
      <c r="AG3028" s="26">
        <v>0</v>
      </c>
      <c r="AH3028" s="27" t="s">
        <v>184</v>
      </c>
      <c r="AI3028" s="27" t="s">
        <v>487</v>
      </c>
      <c r="AJ3028" s="27" t="s">
        <v>487</v>
      </c>
      <c r="AK3028" s="24" t="s">
        <v>121</v>
      </c>
      <c r="AL3028" s="24" t="s">
        <v>7086</v>
      </c>
      <c r="AM3028" s="23">
        <v>44603</v>
      </c>
      <c r="AN3028" s="28">
        <v>1000000</v>
      </c>
      <c r="AO3028" s="28">
        <v>117172</v>
      </c>
      <c r="AP3028" s="24">
        <v>0</v>
      </c>
      <c r="AQ3028" s="24">
        <v>0</v>
      </c>
      <c r="AR3028" s="24">
        <v>0</v>
      </c>
      <c r="AS3028" s="24">
        <v>0</v>
      </c>
      <c r="AT3028" s="24">
        <v>0</v>
      </c>
      <c r="AU3028" s="24">
        <v>0</v>
      </c>
      <c r="AV3028" s="24">
        <v>0</v>
      </c>
      <c r="AW3028" s="24">
        <v>0</v>
      </c>
      <c r="AX3028" s="24">
        <v>0</v>
      </c>
      <c r="AY3028" s="24">
        <v>0</v>
      </c>
      <c r="AZ3028" s="24">
        <v>0</v>
      </c>
      <c r="BA3028" s="24">
        <v>0</v>
      </c>
      <c r="BB3028" s="24">
        <v>0</v>
      </c>
      <c r="BC3028" s="24">
        <v>0</v>
      </c>
      <c r="BD3028" s="24">
        <v>0</v>
      </c>
      <c r="BE3028" s="24">
        <v>0</v>
      </c>
      <c r="BF3028" s="23"/>
      <c r="BG3028" s="23"/>
      <c r="BH3028" s="23">
        <v>44685</v>
      </c>
      <c r="BI3028" s="26" t="s">
        <v>466</v>
      </c>
      <c r="BJ3028" s="26" t="s">
        <v>10776</v>
      </c>
      <c r="BK3028" s="29">
        <v>0</v>
      </c>
      <c r="BL3028" s="24" t="s">
        <v>129</v>
      </c>
      <c r="BM3028" s="22" t="str">
        <f ca="1">+IF(Tabla1[[#This Row],[FECHA INGRESO]]&gt;=44986,IF((TODAY()-Tabla1[[#This Row],[FECHA INGRESO]])&gt;=50,"ALERTA","TODAVÍA FALTA"),"N/A")</f>
        <v>N/A</v>
      </c>
      <c r="BN3028" s="7">
        <f>IFERROR((_xlfn.DAYS(Tabla1[[#This Row],[FECHA INGRESO]],Tabla1[[#This Row],[FECHA RETIRO]]))/30,"")</f>
        <v>-2.7333333333333334</v>
      </c>
    </row>
    <row r="3029" spans="1:66" x14ac:dyDescent="0.35">
      <c r="A3029" s="21">
        <v>1000034006</v>
      </c>
      <c r="B3029" s="22" t="s">
        <v>16525</v>
      </c>
      <c r="C3029" s="23">
        <v>44603</v>
      </c>
      <c r="D3029" s="23" t="s">
        <v>93</v>
      </c>
      <c r="E3029" s="23" t="s">
        <v>111</v>
      </c>
      <c r="F3029" s="23" t="s">
        <v>70</v>
      </c>
      <c r="G3029" s="24"/>
      <c r="H3029" s="24">
        <v>24111852626</v>
      </c>
      <c r="I3029" s="24" t="s">
        <v>72</v>
      </c>
      <c r="J3029" s="24">
        <f>DATEDIF(Tabla1[[#This Row],[FECHA DE NACIMIENTO]],Tabla1[[#This Row],[FECHA ACTUAL]],"Y")</f>
        <v>20</v>
      </c>
      <c r="K3029" s="24" t="s">
        <v>73</v>
      </c>
      <c r="L3029" s="24" t="s">
        <v>112</v>
      </c>
      <c r="M3029" s="24">
        <v>0</v>
      </c>
      <c r="N3029" s="24">
        <v>0</v>
      </c>
      <c r="O3029" s="24">
        <v>1</v>
      </c>
      <c r="P3029" s="24" t="s">
        <v>101</v>
      </c>
      <c r="Q3029" s="23">
        <v>37658</v>
      </c>
      <c r="R3029" s="24" t="s">
        <v>76</v>
      </c>
      <c r="S3029" s="25">
        <v>45119</v>
      </c>
      <c r="T3029" s="24">
        <v>7183960</v>
      </c>
      <c r="U3029" s="24">
        <v>3227164030</v>
      </c>
      <c r="V3029" s="33" t="s">
        <v>16526</v>
      </c>
      <c r="W3029" s="24" t="s">
        <v>16527</v>
      </c>
      <c r="X3029" s="24" t="s">
        <v>15901</v>
      </c>
      <c r="Y3029" s="24" t="s">
        <v>16528</v>
      </c>
      <c r="Z3029" s="24" t="s">
        <v>117</v>
      </c>
      <c r="AA3029" s="24">
        <v>3044567243</v>
      </c>
      <c r="AB3029" s="24">
        <v>0</v>
      </c>
      <c r="AC3029" s="24">
        <v>0</v>
      </c>
      <c r="AD3029" s="24" t="e">
        <v>#REF!</v>
      </c>
      <c r="AE3029" s="26" t="s">
        <v>194</v>
      </c>
      <c r="AF3029" s="26" t="s">
        <v>103</v>
      </c>
      <c r="AG3029" s="26" t="s">
        <v>101</v>
      </c>
      <c r="AH3029" s="27" t="s">
        <v>184</v>
      </c>
      <c r="AI3029" s="27" t="s">
        <v>5470</v>
      </c>
      <c r="AJ3029" s="27" t="s">
        <v>5470</v>
      </c>
      <c r="AK3029" s="24" t="s">
        <v>121</v>
      </c>
      <c r="AL3029" s="24" t="s">
        <v>7086</v>
      </c>
      <c r="AM3029" s="23">
        <v>44603</v>
      </c>
      <c r="AN3029" s="28">
        <v>1000000</v>
      </c>
      <c r="AO3029" s="28">
        <v>117172</v>
      </c>
      <c r="AP3029" s="24">
        <v>0</v>
      </c>
      <c r="AQ3029" s="24">
        <v>0</v>
      </c>
      <c r="AR3029" s="24">
        <v>0</v>
      </c>
      <c r="AS3029" s="24">
        <v>0</v>
      </c>
      <c r="AT3029" s="24">
        <v>0</v>
      </c>
      <c r="AU3029" s="24">
        <v>0</v>
      </c>
      <c r="AV3029" s="24">
        <v>0</v>
      </c>
      <c r="AW3029" s="24">
        <v>0</v>
      </c>
      <c r="AX3029" s="24">
        <v>0</v>
      </c>
      <c r="AY3029" s="24">
        <v>0</v>
      </c>
      <c r="AZ3029" s="24">
        <v>0</v>
      </c>
      <c r="BA3029" s="24">
        <v>0</v>
      </c>
      <c r="BB3029" s="24">
        <v>0</v>
      </c>
      <c r="BC3029" s="24">
        <v>0</v>
      </c>
      <c r="BD3029" s="24">
        <v>0</v>
      </c>
      <c r="BE3029" s="24">
        <v>0</v>
      </c>
      <c r="BF3029" s="23"/>
      <c r="BG3029" s="23"/>
      <c r="BH3029" s="23">
        <v>44923</v>
      </c>
      <c r="BI3029" s="26" t="s">
        <v>127</v>
      </c>
      <c r="BJ3029" s="26" t="s">
        <v>16392</v>
      </c>
      <c r="BK3029" s="29">
        <v>0</v>
      </c>
      <c r="BL3029" s="24" t="s">
        <v>129</v>
      </c>
      <c r="BM3029" s="22" t="str">
        <f ca="1">+IF(Tabla1[[#This Row],[FECHA INGRESO]]&gt;=44986,IF((TODAY()-Tabla1[[#This Row],[FECHA INGRESO]])&gt;=50,"ALERTA","TODAVÍA FALTA"),"N/A")</f>
        <v>N/A</v>
      </c>
      <c r="BN3029" s="7">
        <f>IFERROR((_xlfn.DAYS(Tabla1[[#This Row],[FECHA INGRESO]],Tabla1[[#This Row],[FECHA RETIRO]]))/30,"")</f>
        <v>-10.666666666666666</v>
      </c>
    </row>
    <row r="3030" spans="1:66" x14ac:dyDescent="0.35">
      <c r="A3030" s="21">
        <v>1000130101</v>
      </c>
      <c r="B3030" s="22" t="s">
        <v>16529</v>
      </c>
      <c r="C3030" s="23">
        <v>44603</v>
      </c>
      <c r="D3030" s="23" t="s">
        <v>188</v>
      </c>
      <c r="E3030" s="23" t="s">
        <v>111</v>
      </c>
      <c r="F3030" s="23" t="s">
        <v>70</v>
      </c>
      <c r="G3030" s="24"/>
      <c r="H3030" s="24">
        <v>24111848122</v>
      </c>
      <c r="I3030" s="24" t="s">
        <v>72</v>
      </c>
      <c r="J3030" s="24">
        <f>DATEDIF(Tabla1[[#This Row],[FECHA DE NACIMIENTO]],Tabla1[[#This Row],[FECHA ACTUAL]],"Y")</f>
        <v>20</v>
      </c>
      <c r="K3030" s="24" t="s">
        <v>73</v>
      </c>
      <c r="L3030" s="24" t="s">
        <v>112</v>
      </c>
      <c r="M3030" s="24">
        <v>0</v>
      </c>
      <c r="N3030" s="24">
        <v>0</v>
      </c>
      <c r="O3030" s="24">
        <v>2</v>
      </c>
      <c r="P3030" s="24" t="s">
        <v>101</v>
      </c>
      <c r="Q3030" s="23">
        <v>37586</v>
      </c>
      <c r="R3030" s="24" t="s">
        <v>1924</v>
      </c>
      <c r="S3030" s="25">
        <v>45119</v>
      </c>
      <c r="T3030" s="24"/>
      <c r="U3030" s="24">
        <v>3054242902</v>
      </c>
      <c r="V3030" s="33" t="s">
        <v>16530</v>
      </c>
      <c r="W3030" s="24" t="s">
        <v>16531</v>
      </c>
      <c r="X3030" s="24" t="s">
        <v>1590</v>
      </c>
      <c r="Y3030" s="24" t="s">
        <v>16532</v>
      </c>
      <c r="Z3030" s="24" t="s">
        <v>117</v>
      </c>
      <c r="AA3030" s="24">
        <v>3102611985</v>
      </c>
      <c r="AB3030" s="24">
        <v>0</v>
      </c>
      <c r="AC3030" s="24">
        <v>0</v>
      </c>
      <c r="AD3030" s="24" t="e">
        <v>#REF!</v>
      </c>
      <c r="AE3030" s="26" t="s">
        <v>151</v>
      </c>
      <c r="AF3030" s="26"/>
      <c r="AG3030" s="26">
        <v>0</v>
      </c>
      <c r="AH3030" s="27" t="s">
        <v>955</v>
      </c>
      <c r="AI3030" s="27" t="s">
        <v>487</v>
      </c>
      <c r="AJ3030" s="27" t="s">
        <v>487</v>
      </c>
      <c r="AK3030" s="24" t="s">
        <v>121</v>
      </c>
      <c r="AL3030" s="24" t="s">
        <v>7086</v>
      </c>
      <c r="AM3030" s="23">
        <v>44603</v>
      </c>
      <c r="AN3030" s="28">
        <v>1160000</v>
      </c>
      <c r="AO3030" s="28">
        <v>140606</v>
      </c>
      <c r="AP3030" s="24">
        <v>0</v>
      </c>
      <c r="AQ3030" s="24">
        <v>0</v>
      </c>
      <c r="AR3030" s="24">
        <v>0</v>
      </c>
      <c r="AS3030" s="24">
        <v>0</v>
      </c>
      <c r="AT3030" s="24">
        <v>0</v>
      </c>
      <c r="AU3030" s="24">
        <v>0</v>
      </c>
      <c r="AV3030" s="24">
        <v>0</v>
      </c>
      <c r="AW3030" s="24">
        <v>0</v>
      </c>
      <c r="AX3030" s="24">
        <v>0</v>
      </c>
      <c r="AY3030" s="24">
        <v>0</v>
      </c>
      <c r="AZ3030" s="24">
        <v>0</v>
      </c>
      <c r="BA3030" s="24">
        <v>0</v>
      </c>
      <c r="BB3030" s="24">
        <v>0</v>
      </c>
      <c r="BC3030" s="24">
        <v>0</v>
      </c>
      <c r="BD3030" s="24">
        <v>0</v>
      </c>
      <c r="BE3030" s="24">
        <v>0</v>
      </c>
      <c r="BF3030" s="23"/>
      <c r="BG3030" s="23"/>
      <c r="BH3030" s="23" t="s">
        <v>75</v>
      </c>
      <c r="BI3030" s="26">
        <v>0</v>
      </c>
      <c r="BJ3030" s="26">
        <v>0</v>
      </c>
      <c r="BK3030" s="29">
        <v>0</v>
      </c>
      <c r="BL3030" s="24" t="s">
        <v>91</v>
      </c>
      <c r="BM3030" s="22" t="str">
        <f ca="1">+IF(Tabla1[[#This Row],[FECHA INGRESO]]&gt;=44986,IF((TODAY()-Tabla1[[#This Row],[FECHA INGRESO]])&gt;=50,"ALERTA","TODAVÍA FALTA"),"N/A")</f>
        <v>N/A</v>
      </c>
      <c r="BN3030" s="7" t="str">
        <f>IFERROR((_xlfn.DAYS(Tabla1[[#This Row],[FECHA INGRESO]],Tabla1[[#This Row],[FECHA RETIRO]]))/30,"")</f>
        <v/>
      </c>
    </row>
    <row r="3031" spans="1:66" x14ac:dyDescent="0.35">
      <c r="A3031" s="21">
        <v>1012445756</v>
      </c>
      <c r="B3031" s="22" t="s">
        <v>16533</v>
      </c>
      <c r="C3031" s="23">
        <v>44603</v>
      </c>
      <c r="D3031" s="23" t="s">
        <v>12287</v>
      </c>
      <c r="E3031" s="23" t="s">
        <v>111</v>
      </c>
      <c r="F3031" s="23" t="s">
        <v>70</v>
      </c>
      <c r="G3031" s="24"/>
      <c r="H3031" s="24">
        <v>24111989650</v>
      </c>
      <c r="I3031" s="24" t="s">
        <v>72</v>
      </c>
      <c r="J3031" s="24">
        <f>DATEDIF(Tabla1[[#This Row],[FECHA DE NACIMIENTO]],Tabla1[[#This Row],[FECHA ACTUAL]],"Y")</f>
        <v>25</v>
      </c>
      <c r="K3031" s="24" t="s">
        <v>96</v>
      </c>
      <c r="L3031" s="24" t="s">
        <v>112</v>
      </c>
      <c r="M3031" s="24">
        <v>0</v>
      </c>
      <c r="N3031" s="24">
        <v>0</v>
      </c>
      <c r="O3031" s="24">
        <v>2</v>
      </c>
      <c r="P3031" s="24" t="s">
        <v>101</v>
      </c>
      <c r="Q3031" s="23">
        <v>35678</v>
      </c>
      <c r="R3031" s="24" t="s">
        <v>76</v>
      </c>
      <c r="S3031" s="25">
        <v>45119</v>
      </c>
      <c r="T3031" s="24"/>
      <c r="U3031" s="24">
        <v>3232867583</v>
      </c>
      <c r="V3031" s="33" t="s">
        <v>16534</v>
      </c>
      <c r="W3031" s="24" t="s">
        <v>16535</v>
      </c>
      <c r="X3031" s="24" t="s">
        <v>1768</v>
      </c>
      <c r="Y3031" s="24" t="s">
        <v>16536</v>
      </c>
      <c r="Z3031" s="24" t="s">
        <v>117</v>
      </c>
      <c r="AA3031" s="24">
        <v>3144615646</v>
      </c>
      <c r="AB3031" s="24">
        <v>0</v>
      </c>
      <c r="AC3031" s="24">
        <v>0</v>
      </c>
      <c r="AD3031" s="24" t="e">
        <v>#REF!</v>
      </c>
      <c r="AE3031" s="26" t="s">
        <v>194</v>
      </c>
      <c r="AF3031" s="26"/>
      <c r="AG3031" s="26">
        <v>0</v>
      </c>
      <c r="AH3031" s="27" t="s">
        <v>184</v>
      </c>
      <c r="AI3031" s="27" t="s">
        <v>487</v>
      </c>
      <c r="AJ3031" s="27" t="s">
        <v>487</v>
      </c>
      <c r="AK3031" s="24" t="s">
        <v>121</v>
      </c>
      <c r="AL3031" s="24" t="s">
        <v>7086</v>
      </c>
      <c r="AM3031" s="23">
        <v>44603</v>
      </c>
      <c r="AN3031" s="28">
        <v>1160000</v>
      </c>
      <c r="AO3031" s="28">
        <v>140606</v>
      </c>
      <c r="AP3031" s="24">
        <v>0</v>
      </c>
      <c r="AQ3031" s="24">
        <v>0</v>
      </c>
      <c r="AR3031" s="24">
        <v>0</v>
      </c>
      <c r="AS3031" s="24">
        <v>0</v>
      </c>
      <c r="AT3031" s="24">
        <v>0</v>
      </c>
      <c r="AU3031" s="24">
        <v>0</v>
      </c>
      <c r="AV3031" s="24">
        <v>0</v>
      </c>
      <c r="AW3031" s="24">
        <v>0</v>
      </c>
      <c r="AX3031" s="24">
        <v>0</v>
      </c>
      <c r="AY3031" s="24">
        <v>0</v>
      </c>
      <c r="AZ3031" s="24">
        <v>0</v>
      </c>
      <c r="BA3031" s="24">
        <v>0</v>
      </c>
      <c r="BB3031" s="24">
        <v>0</v>
      </c>
      <c r="BC3031" s="24">
        <v>0</v>
      </c>
      <c r="BD3031" s="24">
        <v>0</v>
      </c>
      <c r="BE3031" s="24">
        <v>0</v>
      </c>
      <c r="BF3031" s="23"/>
      <c r="BG3031" s="23"/>
      <c r="BH3031" s="23">
        <v>44956</v>
      </c>
      <c r="BI3031" s="26" t="s">
        <v>466</v>
      </c>
      <c r="BJ3031" s="26" t="s">
        <v>467</v>
      </c>
      <c r="BK3031" s="29">
        <v>0</v>
      </c>
      <c r="BL3031" s="24" t="s">
        <v>129</v>
      </c>
      <c r="BM3031" s="22" t="str">
        <f ca="1">+IF(Tabla1[[#This Row],[FECHA INGRESO]]&gt;=44986,IF((TODAY()-Tabla1[[#This Row],[FECHA INGRESO]])&gt;=50,"ALERTA","TODAVÍA FALTA"),"N/A")</f>
        <v>N/A</v>
      </c>
      <c r="BN3031" s="7">
        <f>IFERROR((_xlfn.DAYS(Tabla1[[#This Row],[FECHA INGRESO]],Tabla1[[#This Row],[FECHA RETIRO]]))/30,"")</f>
        <v>-11.766666666666667</v>
      </c>
    </row>
    <row r="3032" spans="1:66" x14ac:dyDescent="0.35">
      <c r="A3032" s="34">
        <v>1075288714</v>
      </c>
      <c r="B3032" s="22" t="s">
        <v>16537</v>
      </c>
      <c r="C3032" s="44">
        <v>44603</v>
      </c>
      <c r="D3032" s="23" t="s">
        <v>582</v>
      </c>
      <c r="E3032" s="23" t="s">
        <v>111</v>
      </c>
      <c r="F3032" s="23" t="s">
        <v>70</v>
      </c>
      <c r="G3032" s="36"/>
      <c r="H3032" s="36">
        <v>24111853186</v>
      </c>
      <c r="I3032" s="36" t="s">
        <v>95</v>
      </c>
      <c r="J3032" s="24">
        <f>DATEDIF(Tabla1[[#This Row],[FECHA DE NACIMIENTO]],Tabla1[[#This Row],[FECHA ACTUAL]],"Y")</f>
        <v>28</v>
      </c>
      <c r="K3032" s="36" t="s">
        <v>96</v>
      </c>
      <c r="L3032" s="24" t="s">
        <v>112</v>
      </c>
      <c r="M3032" s="36">
        <v>2</v>
      </c>
      <c r="N3032" s="36">
        <v>2</v>
      </c>
      <c r="O3032" s="36">
        <v>2</v>
      </c>
      <c r="P3032" s="36" t="s">
        <v>101</v>
      </c>
      <c r="Q3032" s="44">
        <v>34850</v>
      </c>
      <c r="R3032" s="24" t="s">
        <v>3821</v>
      </c>
      <c r="S3032" s="25">
        <v>45119</v>
      </c>
      <c r="T3032" s="36"/>
      <c r="U3032" s="36">
        <v>3202486664</v>
      </c>
      <c r="V3032" s="62" t="s">
        <v>16538</v>
      </c>
      <c r="W3032" s="24" t="s">
        <v>16539</v>
      </c>
      <c r="X3032" s="36" t="s">
        <v>16540</v>
      </c>
      <c r="Y3032" s="36" t="s">
        <v>16541</v>
      </c>
      <c r="Z3032" s="36" t="s">
        <v>117</v>
      </c>
      <c r="AA3032" s="36">
        <v>3045211857</v>
      </c>
      <c r="AB3032" s="36">
        <v>0</v>
      </c>
      <c r="AC3032" s="36">
        <v>0</v>
      </c>
      <c r="AD3032" s="36" t="e">
        <v>#REF!</v>
      </c>
      <c r="AE3032" s="26" t="s">
        <v>151</v>
      </c>
      <c r="AF3032" s="26"/>
      <c r="AG3032" s="26">
        <v>0</v>
      </c>
      <c r="AH3032" s="27" t="s">
        <v>184</v>
      </c>
      <c r="AI3032" s="27" t="s">
        <v>487</v>
      </c>
      <c r="AJ3032" s="27" t="s">
        <v>487</v>
      </c>
      <c r="AK3032" s="24" t="s">
        <v>121</v>
      </c>
      <c r="AL3032" s="24" t="s">
        <v>7086</v>
      </c>
      <c r="AM3032" s="23">
        <v>44603</v>
      </c>
      <c r="AN3032" s="28">
        <v>1000000</v>
      </c>
      <c r="AO3032" s="28">
        <v>117172</v>
      </c>
      <c r="AP3032" s="24">
        <v>0</v>
      </c>
      <c r="AQ3032" s="24">
        <v>0</v>
      </c>
      <c r="AR3032" s="24">
        <v>0</v>
      </c>
      <c r="AS3032" s="24">
        <v>0</v>
      </c>
      <c r="AT3032" s="24">
        <v>0</v>
      </c>
      <c r="AU3032" s="24">
        <v>0</v>
      </c>
      <c r="AV3032" s="24">
        <v>0</v>
      </c>
      <c r="AW3032" s="24">
        <v>0</v>
      </c>
      <c r="AX3032" s="24">
        <v>0</v>
      </c>
      <c r="AY3032" s="24">
        <v>0</v>
      </c>
      <c r="AZ3032" s="24">
        <v>0</v>
      </c>
      <c r="BA3032" s="24">
        <v>0</v>
      </c>
      <c r="BB3032" s="24">
        <v>0</v>
      </c>
      <c r="BC3032" s="24">
        <v>0</v>
      </c>
      <c r="BD3032" s="24">
        <v>0</v>
      </c>
      <c r="BE3032" s="24">
        <v>0</v>
      </c>
      <c r="BF3032" s="23"/>
      <c r="BG3032" s="23"/>
      <c r="BH3032" s="23">
        <v>44620</v>
      </c>
      <c r="BI3032" s="26" t="s">
        <v>10014</v>
      </c>
      <c r="BJ3032" s="26" t="s">
        <v>14134</v>
      </c>
      <c r="BK3032" s="29">
        <v>0</v>
      </c>
      <c r="BL3032" s="24" t="s">
        <v>129</v>
      </c>
      <c r="BM3032" s="22" t="str">
        <f ca="1">+IF(Tabla1[[#This Row],[FECHA INGRESO]]&gt;=44986,IF((TODAY()-Tabla1[[#This Row],[FECHA INGRESO]])&gt;=50,"ALERTA","TODAVÍA FALTA"),"N/A")</f>
        <v>N/A</v>
      </c>
      <c r="BN3032" s="7">
        <f>IFERROR((_xlfn.DAYS(Tabla1[[#This Row],[FECHA INGRESO]],Tabla1[[#This Row],[FECHA RETIRO]]))/30,"")</f>
        <v>-0.56666666666666665</v>
      </c>
    </row>
    <row r="3033" spans="1:66" x14ac:dyDescent="0.35">
      <c r="A3033" s="34">
        <v>1012440477</v>
      </c>
      <c r="B3033" s="22" t="s">
        <v>16542</v>
      </c>
      <c r="C3033" s="44">
        <v>44603</v>
      </c>
      <c r="D3033" s="23" t="s">
        <v>93</v>
      </c>
      <c r="E3033" s="23" t="s">
        <v>111</v>
      </c>
      <c r="F3033" s="23" t="s">
        <v>70</v>
      </c>
      <c r="G3033" s="36"/>
      <c r="H3033" s="36">
        <v>24111864821</v>
      </c>
      <c r="I3033" s="36" t="s">
        <v>95</v>
      </c>
      <c r="J3033" s="24">
        <f>DATEDIF(Tabla1[[#This Row],[FECHA DE NACIMIENTO]],Tabla1[[#This Row],[FECHA ACTUAL]],"Y")</f>
        <v>26</v>
      </c>
      <c r="K3033" s="36" t="s">
        <v>73</v>
      </c>
      <c r="L3033" s="24" t="s">
        <v>112</v>
      </c>
      <c r="M3033" s="36">
        <v>1</v>
      </c>
      <c r="N3033" s="36">
        <v>1</v>
      </c>
      <c r="O3033" s="36">
        <v>2</v>
      </c>
      <c r="P3033" s="36" t="s">
        <v>101</v>
      </c>
      <c r="Q3033" s="44">
        <v>35449</v>
      </c>
      <c r="R3033" s="24" t="s">
        <v>76</v>
      </c>
      <c r="S3033" s="25">
        <v>45119</v>
      </c>
      <c r="T3033" s="36"/>
      <c r="U3033" s="36">
        <v>3133962476</v>
      </c>
      <c r="V3033" s="33" t="s">
        <v>16543</v>
      </c>
      <c r="W3033" s="24" t="s">
        <v>16544</v>
      </c>
      <c r="X3033" s="36" t="s">
        <v>16545</v>
      </c>
      <c r="Y3033" s="36" t="s">
        <v>16546</v>
      </c>
      <c r="Z3033" s="36" t="s">
        <v>117</v>
      </c>
      <c r="AA3033" s="36">
        <v>3102002679</v>
      </c>
      <c r="AB3033" s="36">
        <v>0</v>
      </c>
      <c r="AC3033" s="36">
        <v>0</v>
      </c>
      <c r="AD3033" s="36" t="e">
        <v>#REF!</v>
      </c>
      <c r="AE3033" s="26" t="s">
        <v>151</v>
      </c>
      <c r="AF3033" s="26"/>
      <c r="AG3033" s="26">
        <v>0</v>
      </c>
      <c r="AH3033" s="27" t="s">
        <v>184</v>
      </c>
      <c r="AI3033" s="27" t="s">
        <v>5470</v>
      </c>
      <c r="AJ3033" s="27" t="s">
        <v>5470</v>
      </c>
      <c r="AK3033" s="24" t="s">
        <v>121</v>
      </c>
      <c r="AL3033" s="24" t="s">
        <v>7086</v>
      </c>
      <c r="AM3033" s="23">
        <v>44603</v>
      </c>
      <c r="AN3033" s="28">
        <v>1000000</v>
      </c>
      <c r="AO3033" s="28">
        <v>117172</v>
      </c>
      <c r="AP3033" s="24">
        <v>0</v>
      </c>
      <c r="AQ3033" s="24">
        <v>0</v>
      </c>
      <c r="AR3033" s="24">
        <v>0</v>
      </c>
      <c r="AS3033" s="24">
        <v>0</v>
      </c>
      <c r="AT3033" s="24">
        <v>0</v>
      </c>
      <c r="AU3033" s="24">
        <v>0</v>
      </c>
      <c r="AV3033" s="24">
        <v>0</v>
      </c>
      <c r="AW3033" s="24">
        <v>0</v>
      </c>
      <c r="AX3033" s="24">
        <v>0</v>
      </c>
      <c r="AY3033" s="24">
        <v>0</v>
      </c>
      <c r="AZ3033" s="24">
        <v>0</v>
      </c>
      <c r="BA3033" s="24">
        <v>0</v>
      </c>
      <c r="BB3033" s="24">
        <v>0</v>
      </c>
      <c r="BC3033" s="24">
        <v>0</v>
      </c>
      <c r="BD3033" s="24">
        <v>0</v>
      </c>
      <c r="BE3033" s="24">
        <v>0</v>
      </c>
      <c r="BF3033" s="23"/>
      <c r="BG3033" s="23"/>
      <c r="BH3033" s="23">
        <v>44620</v>
      </c>
      <c r="BI3033" s="26" t="s">
        <v>10014</v>
      </c>
      <c r="BJ3033" s="26" t="s">
        <v>14134</v>
      </c>
      <c r="BK3033" s="29">
        <v>0</v>
      </c>
      <c r="BL3033" s="24" t="s">
        <v>129</v>
      </c>
      <c r="BM3033" s="22" t="str">
        <f ca="1">+IF(Tabla1[[#This Row],[FECHA INGRESO]]&gt;=44986,IF((TODAY()-Tabla1[[#This Row],[FECHA INGRESO]])&gt;=50,"ALERTA","TODAVÍA FALTA"),"N/A")</f>
        <v>N/A</v>
      </c>
      <c r="BN3033" s="7">
        <f>IFERROR((_xlfn.DAYS(Tabla1[[#This Row],[FECHA INGRESO]],Tabla1[[#This Row],[FECHA RETIRO]]))/30,"")</f>
        <v>-0.56666666666666665</v>
      </c>
    </row>
    <row r="3034" spans="1:66" x14ac:dyDescent="0.35">
      <c r="A3034" s="21">
        <v>1013582327</v>
      </c>
      <c r="B3034" s="22" t="s">
        <v>16547</v>
      </c>
      <c r="C3034" s="23">
        <v>44606</v>
      </c>
      <c r="D3034" s="23" t="s">
        <v>266</v>
      </c>
      <c r="E3034" s="24" t="s">
        <v>94</v>
      </c>
      <c r="F3034" s="23" t="s">
        <v>70</v>
      </c>
      <c r="G3034" s="24"/>
      <c r="H3034" s="24">
        <v>24111918045</v>
      </c>
      <c r="I3034" s="24" t="s">
        <v>95</v>
      </c>
      <c r="J3034" s="24">
        <f>DATEDIF(Tabla1[[#This Row],[FECHA DE NACIMIENTO]],Tabla1[[#This Row],[FECHA ACTUAL]],"Y")</f>
        <v>36</v>
      </c>
      <c r="K3034" s="24" t="s">
        <v>73</v>
      </c>
      <c r="L3034" s="24" t="s">
        <v>74</v>
      </c>
      <c r="M3034" s="24">
        <v>2</v>
      </c>
      <c r="N3034" s="24">
        <v>2</v>
      </c>
      <c r="O3034" s="24">
        <v>2</v>
      </c>
      <c r="P3034" s="24" t="s">
        <v>101</v>
      </c>
      <c r="Q3034" s="23">
        <v>31691</v>
      </c>
      <c r="R3034" s="24" t="s">
        <v>76</v>
      </c>
      <c r="S3034" s="25">
        <v>45119</v>
      </c>
      <c r="T3034" s="24"/>
      <c r="U3034" s="24">
        <v>3006642468</v>
      </c>
      <c r="V3034" s="33" t="s">
        <v>16548</v>
      </c>
      <c r="W3034" s="24" t="s">
        <v>16549</v>
      </c>
      <c r="X3034" s="24" t="s">
        <v>4698</v>
      </c>
      <c r="Y3034" s="24" t="s">
        <v>16550</v>
      </c>
      <c r="Z3034" s="24" t="s">
        <v>82</v>
      </c>
      <c r="AA3034" s="24">
        <v>3203469164</v>
      </c>
      <c r="AB3034" s="24">
        <v>0</v>
      </c>
      <c r="AC3034" s="24">
        <v>0</v>
      </c>
      <c r="AD3034" s="24" t="e">
        <v>#REF!</v>
      </c>
      <c r="AE3034" s="26" t="s">
        <v>151</v>
      </c>
      <c r="AF3034" s="26"/>
      <c r="AG3034" s="26">
        <v>0</v>
      </c>
      <c r="AH3034" s="27" t="s">
        <v>955</v>
      </c>
      <c r="AI3034" s="27" t="s">
        <v>4910</v>
      </c>
      <c r="AJ3034" s="27" t="s">
        <v>4910</v>
      </c>
      <c r="AK3034" s="24" t="s">
        <v>121</v>
      </c>
      <c r="AL3034" s="24" t="s">
        <v>7086</v>
      </c>
      <c r="AM3034" s="23">
        <v>44606</v>
      </c>
      <c r="AN3034" s="28">
        <v>1160000</v>
      </c>
      <c r="AO3034" s="28">
        <v>140606</v>
      </c>
      <c r="AP3034" s="24" t="s">
        <v>16551</v>
      </c>
      <c r="AQ3034" s="24">
        <v>0</v>
      </c>
      <c r="AR3034" s="24">
        <v>0</v>
      </c>
      <c r="AS3034" s="24">
        <v>0</v>
      </c>
      <c r="AT3034" s="24">
        <v>0</v>
      </c>
      <c r="AU3034" s="24">
        <v>0</v>
      </c>
      <c r="AV3034" s="24">
        <v>0</v>
      </c>
      <c r="AW3034" s="24">
        <v>0</v>
      </c>
      <c r="AX3034" s="24">
        <v>0</v>
      </c>
      <c r="AY3034" s="24">
        <v>0</v>
      </c>
      <c r="AZ3034" s="24">
        <v>0</v>
      </c>
      <c r="BA3034" s="24">
        <v>0</v>
      </c>
      <c r="BB3034" s="24">
        <v>0</v>
      </c>
      <c r="BC3034" s="24">
        <v>0</v>
      </c>
      <c r="BD3034" s="24">
        <v>0</v>
      </c>
      <c r="BE3034" s="24">
        <v>0</v>
      </c>
      <c r="BF3034" s="23"/>
      <c r="BG3034" s="23"/>
      <c r="BH3034" s="23" t="s">
        <v>75</v>
      </c>
      <c r="BI3034" s="26">
        <v>0</v>
      </c>
      <c r="BJ3034" s="26">
        <v>0</v>
      </c>
      <c r="BK3034" s="29">
        <v>0</v>
      </c>
      <c r="BL3034" s="24" t="s">
        <v>91</v>
      </c>
      <c r="BM3034" s="22" t="str">
        <f ca="1">+IF(Tabla1[[#This Row],[FECHA INGRESO]]&gt;=44986,IF((TODAY()-Tabla1[[#This Row],[FECHA INGRESO]])&gt;=50,"ALERTA","TODAVÍA FALTA"),"N/A")</f>
        <v>N/A</v>
      </c>
      <c r="BN3034" s="7" t="str">
        <f>IFERROR((_xlfn.DAYS(Tabla1[[#This Row],[FECHA INGRESO]],Tabla1[[#This Row],[FECHA RETIRO]]))/30,"")</f>
        <v/>
      </c>
    </row>
    <row r="3035" spans="1:66" x14ac:dyDescent="0.35">
      <c r="A3035" s="21">
        <v>1000851310</v>
      </c>
      <c r="B3035" s="22" t="s">
        <v>16552</v>
      </c>
      <c r="C3035" s="23">
        <v>44606</v>
      </c>
      <c r="D3035" s="23" t="s">
        <v>582</v>
      </c>
      <c r="E3035" s="23" t="s">
        <v>111</v>
      </c>
      <c r="F3035" s="23" t="s">
        <v>70</v>
      </c>
      <c r="G3035" s="24"/>
      <c r="H3035" s="24">
        <v>24111924242</v>
      </c>
      <c r="I3035" s="24" t="s">
        <v>95</v>
      </c>
      <c r="J3035" s="24">
        <f>DATEDIF(Tabla1[[#This Row],[FECHA DE NACIMIENTO]],Tabla1[[#This Row],[FECHA ACTUAL]],"Y")</f>
        <v>22</v>
      </c>
      <c r="K3035" s="24" t="s">
        <v>73</v>
      </c>
      <c r="L3035" s="24" t="s">
        <v>112</v>
      </c>
      <c r="M3035" s="24">
        <v>0</v>
      </c>
      <c r="N3035" s="24">
        <v>0</v>
      </c>
      <c r="O3035" s="24">
        <v>2</v>
      </c>
      <c r="P3035" s="24" t="s">
        <v>101</v>
      </c>
      <c r="Q3035" s="23">
        <v>36933</v>
      </c>
      <c r="R3035" s="24" t="s">
        <v>76</v>
      </c>
      <c r="S3035" s="25">
        <v>45119</v>
      </c>
      <c r="T3035" s="24"/>
      <c r="U3035" s="24">
        <v>3223472635</v>
      </c>
      <c r="V3035" s="33" t="s">
        <v>16553</v>
      </c>
      <c r="W3035" s="24" t="s">
        <v>16554</v>
      </c>
      <c r="X3035" s="24" t="s">
        <v>16555</v>
      </c>
      <c r="Y3035" s="24" t="s">
        <v>16556</v>
      </c>
      <c r="Z3035" s="24" t="s">
        <v>117</v>
      </c>
      <c r="AA3035" s="24">
        <v>3057502388</v>
      </c>
      <c r="AB3035" s="24">
        <v>0</v>
      </c>
      <c r="AC3035" s="24">
        <v>0</v>
      </c>
      <c r="AD3035" s="24" t="e">
        <v>#REF!</v>
      </c>
      <c r="AE3035" s="26" t="s">
        <v>151</v>
      </c>
      <c r="AF3035" s="26"/>
      <c r="AG3035" s="26">
        <v>0</v>
      </c>
      <c r="AH3035" s="27" t="s">
        <v>3042</v>
      </c>
      <c r="AI3035" s="27" t="s">
        <v>9232</v>
      </c>
      <c r="AJ3035" s="27" t="s">
        <v>9233</v>
      </c>
      <c r="AK3035" s="24" t="s">
        <v>121</v>
      </c>
      <c r="AL3035" s="24" t="s">
        <v>7086</v>
      </c>
      <c r="AM3035" s="23">
        <v>44606</v>
      </c>
      <c r="AN3035" s="28">
        <v>1160000</v>
      </c>
      <c r="AO3035" s="28">
        <v>140606</v>
      </c>
      <c r="AP3035" s="24" t="s">
        <v>16557</v>
      </c>
      <c r="AQ3035" s="24">
        <v>0</v>
      </c>
      <c r="AR3035" s="24">
        <v>0</v>
      </c>
      <c r="AS3035" s="24">
        <v>0</v>
      </c>
      <c r="AT3035" s="24">
        <v>0</v>
      </c>
      <c r="AU3035" s="24">
        <v>0</v>
      </c>
      <c r="AV3035" s="24">
        <v>0</v>
      </c>
      <c r="AW3035" s="24">
        <v>0</v>
      </c>
      <c r="AX3035" s="24">
        <v>0</v>
      </c>
      <c r="AY3035" s="24">
        <v>0</v>
      </c>
      <c r="AZ3035" s="24">
        <v>0</v>
      </c>
      <c r="BA3035" s="24">
        <v>0</v>
      </c>
      <c r="BB3035" s="24">
        <v>0</v>
      </c>
      <c r="BC3035" s="24">
        <v>0</v>
      </c>
      <c r="BD3035" s="24">
        <v>0</v>
      </c>
      <c r="BE3035" s="24">
        <v>0</v>
      </c>
      <c r="BF3035" s="23"/>
      <c r="BG3035" s="23"/>
      <c r="BH3035" s="23">
        <v>44988</v>
      </c>
      <c r="BI3035" s="26" t="s">
        <v>466</v>
      </c>
      <c r="BJ3035" s="26" t="s">
        <v>6087</v>
      </c>
      <c r="BK3035" s="29">
        <v>0</v>
      </c>
      <c r="BL3035" s="24" t="s">
        <v>129</v>
      </c>
      <c r="BM3035" s="22" t="str">
        <f ca="1">+IF(Tabla1[[#This Row],[FECHA INGRESO]]&gt;=44986,IF((TODAY()-Tabla1[[#This Row],[FECHA INGRESO]])&gt;=50,"ALERTA","TODAVÍA FALTA"),"N/A")</f>
        <v>N/A</v>
      </c>
      <c r="BN3035" s="7">
        <f>IFERROR((_xlfn.DAYS(Tabla1[[#This Row],[FECHA INGRESO]],Tabla1[[#This Row],[FECHA RETIRO]]))/30,"")</f>
        <v>-12.733333333333333</v>
      </c>
    </row>
    <row r="3036" spans="1:66" x14ac:dyDescent="0.35">
      <c r="A3036" s="21">
        <v>1007015482</v>
      </c>
      <c r="B3036" s="22" t="s">
        <v>16558</v>
      </c>
      <c r="C3036" s="23">
        <v>44606</v>
      </c>
      <c r="D3036" s="23" t="s">
        <v>93</v>
      </c>
      <c r="E3036" s="23" t="s">
        <v>111</v>
      </c>
      <c r="F3036" s="23" t="s">
        <v>70</v>
      </c>
      <c r="G3036" s="24"/>
      <c r="H3036" s="24">
        <v>24111922789</v>
      </c>
      <c r="I3036" s="24" t="s">
        <v>95</v>
      </c>
      <c r="J3036" s="24">
        <f>DATEDIF(Tabla1[[#This Row],[FECHA DE NACIMIENTO]],Tabla1[[#This Row],[FECHA ACTUAL]],"Y")</f>
        <v>21</v>
      </c>
      <c r="K3036" s="24" t="s">
        <v>320</v>
      </c>
      <c r="L3036" s="24" t="s">
        <v>112</v>
      </c>
      <c r="M3036" s="24">
        <v>0</v>
      </c>
      <c r="N3036" s="24">
        <v>0</v>
      </c>
      <c r="O3036" s="24">
        <v>2</v>
      </c>
      <c r="P3036" s="24" t="s">
        <v>101</v>
      </c>
      <c r="Q3036" s="23">
        <v>37213</v>
      </c>
      <c r="R3036" s="24" t="s">
        <v>76</v>
      </c>
      <c r="S3036" s="25">
        <v>45119</v>
      </c>
      <c r="T3036" s="24">
        <v>6334482</v>
      </c>
      <c r="U3036" s="24">
        <v>3232346159</v>
      </c>
      <c r="V3036" s="33" t="s">
        <v>16559</v>
      </c>
      <c r="W3036" s="24" t="s">
        <v>16560</v>
      </c>
      <c r="X3036" s="24" t="s">
        <v>16561</v>
      </c>
      <c r="Y3036" s="24" t="s">
        <v>16562</v>
      </c>
      <c r="Z3036" s="24" t="s">
        <v>3224</v>
      </c>
      <c r="AA3036" s="24">
        <v>3219195503</v>
      </c>
      <c r="AB3036" s="24">
        <v>0</v>
      </c>
      <c r="AC3036" s="24">
        <v>0</v>
      </c>
      <c r="AD3036" s="24" t="e">
        <v>#REF!</v>
      </c>
      <c r="AE3036" s="26" t="s">
        <v>102</v>
      </c>
      <c r="AF3036" s="26"/>
      <c r="AG3036" s="26" t="s">
        <v>16563</v>
      </c>
      <c r="AH3036" s="27" t="s">
        <v>10056</v>
      </c>
      <c r="AI3036" s="27" t="s">
        <v>9232</v>
      </c>
      <c r="AJ3036" s="27" t="s">
        <v>9233</v>
      </c>
      <c r="AK3036" s="24" t="s">
        <v>121</v>
      </c>
      <c r="AL3036" s="24" t="s">
        <v>7086</v>
      </c>
      <c r="AM3036" s="23">
        <v>44606</v>
      </c>
      <c r="AN3036" s="28">
        <v>1160000</v>
      </c>
      <c r="AO3036" s="28">
        <v>140606</v>
      </c>
      <c r="AP3036" s="24">
        <v>0</v>
      </c>
      <c r="AQ3036" s="24">
        <v>0</v>
      </c>
      <c r="AR3036" s="24">
        <v>0</v>
      </c>
      <c r="AS3036" s="24">
        <v>0</v>
      </c>
      <c r="AT3036" s="24">
        <v>0</v>
      </c>
      <c r="AU3036" s="24">
        <v>0</v>
      </c>
      <c r="AV3036" s="24">
        <v>0</v>
      </c>
      <c r="AW3036" s="24">
        <v>0</v>
      </c>
      <c r="AX3036" s="24">
        <v>0</v>
      </c>
      <c r="AY3036" s="24">
        <v>0</v>
      </c>
      <c r="AZ3036" s="24">
        <v>0</v>
      </c>
      <c r="BA3036" s="24">
        <v>0</v>
      </c>
      <c r="BB3036" s="24">
        <v>0</v>
      </c>
      <c r="BC3036" s="24">
        <v>0</v>
      </c>
      <c r="BD3036" s="24">
        <v>0</v>
      </c>
      <c r="BE3036" s="24">
        <v>0</v>
      </c>
      <c r="BF3036" s="23"/>
      <c r="BG3036" s="23"/>
      <c r="BH3036" s="23" t="s">
        <v>75</v>
      </c>
      <c r="BI3036" s="26">
        <v>0</v>
      </c>
      <c r="BJ3036" s="26">
        <v>0</v>
      </c>
      <c r="BK3036" s="29">
        <v>0</v>
      </c>
      <c r="BL3036" s="24" t="s">
        <v>91</v>
      </c>
      <c r="BM3036" s="22" t="str">
        <f ca="1">+IF(Tabla1[[#This Row],[FECHA INGRESO]]&gt;=44986,IF((TODAY()-Tabla1[[#This Row],[FECHA INGRESO]])&gt;=50,"ALERTA","TODAVÍA FALTA"),"N/A")</f>
        <v>N/A</v>
      </c>
      <c r="BN3036" s="7" t="str">
        <f>IFERROR((_xlfn.DAYS(Tabla1[[#This Row],[FECHA INGRESO]],Tabla1[[#This Row],[FECHA RETIRO]]))/30,"")</f>
        <v/>
      </c>
    </row>
    <row r="3037" spans="1:66" x14ac:dyDescent="0.35">
      <c r="A3037" s="34">
        <v>80876207</v>
      </c>
      <c r="B3037" s="22" t="s">
        <v>16564</v>
      </c>
      <c r="C3037" s="44">
        <v>44607</v>
      </c>
      <c r="D3037" s="23" t="s">
        <v>266</v>
      </c>
      <c r="E3037" s="23" t="s">
        <v>110</v>
      </c>
      <c r="F3037" s="23" t="s">
        <v>70</v>
      </c>
      <c r="G3037" s="36"/>
      <c r="H3037" s="36">
        <v>24111936601</v>
      </c>
      <c r="I3037" s="36" t="s">
        <v>72</v>
      </c>
      <c r="J3037" s="24">
        <f>DATEDIF(Tabla1[[#This Row],[FECHA DE NACIMIENTO]],Tabla1[[#This Row],[FECHA ACTUAL]],"Y")</f>
        <v>37</v>
      </c>
      <c r="K3037" s="36"/>
      <c r="L3037" s="24" t="s">
        <v>112</v>
      </c>
      <c r="M3037" s="36">
        <v>0</v>
      </c>
      <c r="N3037" s="36">
        <v>1</v>
      </c>
      <c r="O3037" s="36">
        <v>2</v>
      </c>
      <c r="P3037" s="36" t="s">
        <v>101</v>
      </c>
      <c r="Q3037" s="44">
        <v>31396</v>
      </c>
      <c r="R3037" s="24"/>
      <c r="S3037" s="25">
        <v>45119</v>
      </c>
      <c r="T3037" s="36"/>
      <c r="U3037" s="36">
        <v>3122985790</v>
      </c>
      <c r="V3037" s="33" t="s">
        <v>16565</v>
      </c>
      <c r="W3037" s="24" t="s">
        <v>16566</v>
      </c>
      <c r="X3037" s="36" t="s">
        <v>1344</v>
      </c>
      <c r="Y3037" s="36"/>
      <c r="Z3037" s="36"/>
      <c r="AA3037" s="36"/>
      <c r="AB3037" s="36"/>
      <c r="AC3037" s="36"/>
      <c r="AD3037" s="36" t="e">
        <v>#REF!</v>
      </c>
      <c r="AE3037" s="26" t="s">
        <v>194</v>
      </c>
      <c r="AF3037" s="26"/>
      <c r="AG3037" s="26"/>
      <c r="AH3037" s="27" t="s">
        <v>3042</v>
      </c>
      <c r="AI3037" s="27" t="s">
        <v>1612</v>
      </c>
      <c r="AJ3037" s="27" t="s">
        <v>15662</v>
      </c>
      <c r="AK3037" s="24" t="s">
        <v>121</v>
      </c>
      <c r="AL3037" s="24" t="s">
        <v>7086</v>
      </c>
      <c r="AM3037" s="23">
        <v>44607</v>
      </c>
      <c r="AN3037" s="28">
        <v>1000000</v>
      </c>
      <c r="AO3037" s="28">
        <v>117172</v>
      </c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>
        <v>0</v>
      </c>
      <c r="BE3037" s="24">
        <v>0</v>
      </c>
      <c r="BF3037" s="23"/>
      <c r="BG3037" s="23"/>
      <c r="BH3037" s="23">
        <v>44607</v>
      </c>
      <c r="BI3037" s="26" t="s">
        <v>10014</v>
      </c>
      <c r="BJ3037" s="26" t="s">
        <v>14134</v>
      </c>
      <c r="BK3037" s="29">
        <v>0</v>
      </c>
      <c r="BL3037" s="24" t="s">
        <v>129</v>
      </c>
      <c r="BM3037" s="22" t="str">
        <f ca="1">+IF(Tabla1[[#This Row],[FECHA INGRESO]]&gt;=44986,IF((TODAY()-Tabla1[[#This Row],[FECHA INGRESO]])&gt;=50,"ALERTA","TODAVÍA FALTA"),"N/A")</f>
        <v>N/A</v>
      </c>
      <c r="BN3037" s="7">
        <f>IFERROR((_xlfn.DAYS(Tabla1[[#This Row],[FECHA INGRESO]],Tabla1[[#This Row],[FECHA RETIRO]]))/30,"")</f>
        <v>0</v>
      </c>
    </row>
    <row r="3038" spans="1:66" x14ac:dyDescent="0.35">
      <c r="A3038" s="34">
        <v>1031177159</v>
      </c>
      <c r="B3038" s="22" t="s">
        <v>16567</v>
      </c>
      <c r="C3038" s="44">
        <v>44607</v>
      </c>
      <c r="D3038" s="23" t="s">
        <v>131</v>
      </c>
      <c r="E3038" s="23" t="s">
        <v>110</v>
      </c>
      <c r="F3038" s="23" t="s">
        <v>70</v>
      </c>
      <c r="G3038" s="36"/>
      <c r="H3038" s="36">
        <v>24111942156</v>
      </c>
      <c r="I3038" s="36" t="s">
        <v>95</v>
      </c>
      <c r="J3038" s="24">
        <f>DATEDIF(Tabla1[[#This Row],[FECHA DE NACIMIENTO]],Tabla1[[#This Row],[FECHA ACTUAL]],"Y")</f>
        <v>24</v>
      </c>
      <c r="K3038" s="36" t="s">
        <v>73</v>
      </c>
      <c r="L3038" s="24" t="s">
        <v>112</v>
      </c>
      <c r="M3038" s="36">
        <v>0</v>
      </c>
      <c r="N3038" s="36">
        <v>0</v>
      </c>
      <c r="O3038" s="36">
        <v>3</v>
      </c>
      <c r="P3038" s="36" t="s">
        <v>101</v>
      </c>
      <c r="Q3038" s="44">
        <v>36044</v>
      </c>
      <c r="R3038" s="24" t="s">
        <v>76</v>
      </c>
      <c r="S3038" s="25">
        <v>45119</v>
      </c>
      <c r="T3038" s="36"/>
      <c r="U3038" s="36">
        <v>3177489143</v>
      </c>
      <c r="V3038" s="33" t="s">
        <v>16568</v>
      </c>
      <c r="W3038" s="24" t="s">
        <v>16569</v>
      </c>
      <c r="X3038" s="36" t="s">
        <v>730</v>
      </c>
      <c r="Y3038" s="36" t="s">
        <v>16570</v>
      </c>
      <c r="Z3038" s="36" t="s">
        <v>117</v>
      </c>
      <c r="AA3038" s="24">
        <v>3103287243</v>
      </c>
      <c r="AB3038" s="24">
        <v>0</v>
      </c>
      <c r="AC3038" s="24">
        <v>0</v>
      </c>
      <c r="AD3038" s="24" t="e">
        <v>#REF!</v>
      </c>
      <c r="AE3038" s="26" t="s">
        <v>194</v>
      </c>
      <c r="AF3038" s="26"/>
      <c r="AG3038" s="26">
        <v>0</v>
      </c>
      <c r="AH3038" s="27" t="s">
        <v>3042</v>
      </c>
      <c r="AI3038" s="27" t="s">
        <v>1612</v>
      </c>
      <c r="AJ3038" s="27" t="s">
        <v>15662</v>
      </c>
      <c r="AK3038" s="24" t="s">
        <v>121</v>
      </c>
      <c r="AL3038" s="24" t="s">
        <v>7086</v>
      </c>
      <c r="AM3038" s="23">
        <v>44607</v>
      </c>
      <c r="AN3038" s="28">
        <v>1000000</v>
      </c>
      <c r="AO3038" s="28">
        <v>117172</v>
      </c>
      <c r="AP3038" s="24">
        <v>0</v>
      </c>
      <c r="AQ3038" s="24">
        <v>0</v>
      </c>
      <c r="AR3038" s="24">
        <v>0</v>
      </c>
      <c r="AS3038" s="24">
        <v>0</v>
      </c>
      <c r="AT3038" s="24">
        <v>0</v>
      </c>
      <c r="AU3038" s="24">
        <v>0</v>
      </c>
      <c r="AV3038" s="24">
        <v>0</v>
      </c>
      <c r="AW3038" s="24">
        <v>0</v>
      </c>
      <c r="AX3038" s="24">
        <v>0</v>
      </c>
      <c r="AY3038" s="24">
        <v>0</v>
      </c>
      <c r="AZ3038" s="24">
        <v>0</v>
      </c>
      <c r="BA3038" s="24">
        <v>0</v>
      </c>
      <c r="BB3038" s="24">
        <v>0</v>
      </c>
      <c r="BC3038" s="24">
        <v>0</v>
      </c>
      <c r="BD3038" s="24">
        <v>0</v>
      </c>
      <c r="BE3038" s="24">
        <v>0</v>
      </c>
      <c r="BF3038" s="23"/>
      <c r="BG3038" s="23"/>
      <c r="BH3038" s="23">
        <v>44622</v>
      </c>
      <c r="BI3038" s="26" t="s">
        <v>466</v>
      </c>
      <c r="BJ3038" s="26" t="s">
        <v>6087</v>
      </c>
      <c r="BK3038" s="29">
        <v>0</v>
      </c>
      <c r="BL3038" s="24" t="s">
        <v>129</v>
      </c>
      <c r="BM3038" s="22" t="str">
        <f ca="1">+IF(Tabla1[[#This Row],[FECHA INGRESO]]&gt;=44986,IF((TODAY()-Tabla1[[#This Row],[FECHA INGRESO]])&gt;=50,"ALERTA","TODAVÍA FALTA"),"N/A")</f>
        <v>N/A</v>
      </c>
      <c r="BN3038" s="7">
        <f>IFERROR((_xlfn.DAYS(Tabla1[[#This Row],[FECHA INGRESO]],Tabla1[[#This Row],[FECHA RETIRO]]))/30,"")</f>
        <v>-0.5</v>
      </c>
    </row>
    <row r="3039" spans="1:66" x14ac:dyDescent="0.35">
      <c r="A3039" s="34">
        <v>1000971216</v>
      </c>
      <c r="B3039" s="22" t="s">
        <v>16571</v>
      </c>
      <c r="C3039" s="44">
        <v>44607</v>
      </c>
      <c r="D3039" s="23" t="s">
        <v>131</v>
      </c>
      <c r="E3039" s="23" t="s">
        <v>111</v>
      </c>
      <c r="F3039" s="23" t="s">
        <v>70</v>
      </c>
      <c r="G3039" s="36"/>
      <c r="H3039" s="36">
        <v>24111923504</v>
      </c>
      <c r="I3039" s="36" t="s">
        <v>95</v>
      </c>
      <c r="J3039" s="24">
        <f>DATEDIF(Tabla1[[#This Row],[FECHA DE NACIMIENTO]],Tabla1[[#This Row],[FECHA ACTUAL]],"Y")</f>
        <v>21</v>
      </c>
      <c r="K3039" s="36" t="s">
        <v>73</v>
      </c>
      <c r="L3039" s="24" t="s">
        <v>112</v>
      </c>
      <c r="M3039" s="36">
        <v>0</v>
      </c>
      <c r="N3039" s="36">
        <v>0</v>
      </c>
      <c r="O3039" s="36">
        <v>2</v>
      </c>
      <c r="P3039" s="36" t="s">
        <v>101</v>
      </c>
      <c r="Q3039" s="44">
        <v>37192</v>
      </c>
      <c r="R3039" s="24" t="s">
        <v>76</v>
      </c>
      <c r="S3039" s="25">
        <v>45119</v>
      </c>
      <c r="T3039" s="36">
        <v>2851364</v>
      </c>
      <c r="U3039" s="36">
        <v>3017931426</v>
      </c>
      <c r="V3039" s="33" t="s">
        <v>16572</v>
      </c>
      <c r="W3039" s="24" t="s">
        <v>16573</v>
      </c>
      <c r="X3039" s="36" t="s">
        <v>7586</v>
      </c>
      <c r="Y3039" s="36" t="s">
        <v>16574</v>
      </c>
      <c r="Z3039" s="36" t="s">
        <v>255</v>
      </c>
      <c r="AA3039" s="36">
        <v>3045279989</v>
      </c>
      <c r="AB3039" s="36">
        <v>0</v>
      </c>
      <c r="AC3039" s="36">
        <v>0</v>
      </c>
      <c r="AD3039" s="36" t="e">
        <v>#REF!</v>
      </c>
      <c r="AE3039" s="26" t="s">
        <v>102</v>
      </c>
      <c r="AF3039" s="26"/>
      <c r="AG3039" s="26" t="s">
        <v>3955</v>
      </c>
      <c r="AH3039" s="27" t="s">
        <v>3042</v>
      </c>
      <c r="AI3039" s="27" t="s">
        <v>1612</v>
      </c>
      <c r="AJ3039" s="27" t="s">
        <v>15662</v>
      </c>
      <c r="AK3039" s="24" t="s">
        <v>121</v>
      </c>
      <c r="AL3039" s="24" t="s">
        <v>7086</v>
      </c>
      <c r="AM3039" s="23">
        <v>44607</v>
      </c>
      <c r="AN3039" s="28">
        <v>1000000</v>
      </c>
      <c r="AO3039" s="28">
        <v>117172</v>
      </c>
      <c r="AP3039" s="24">
        <v>0</v>
      </c>
      <c r="AQ3039" s="24">
        <v>0</v>
      </c>
      <c r="AR3039" s="24">
        <v>0</v>
      </c>
      <c r="AS3039" s="24">
        <v>0</v>
      </c>
      <c r="AT3039" s="24">
        <v>0</v>
      </c>
      <c r="AU3039" s="24">
        <v>0</v>
      </c>
      <c r="AV3039" s="24">
        <v>0</v>
      </c>
      <c r="AW3039" s="24">
        <v>0</v>
      </c>
      <c r="AX3039" s="24">
        <v>0</v>
      </c>
      <c r="AY3039" s="24">
        <v>0</v>
      </c>
      <c r="AZ3039" s="24">
        <v>0</v>
      </c>
      <c r="BA3039" s="24">
        <v>0</v>
      </c>
      <c r="BB3039" s="24">
        <v>0</v>
      </c>
      <c r="BC3039" s="24">
        <v>0</v>
      </c>
      <c r="BD3039" s="24">
        <v>0</v>
      </c>
      <c r="BE3039" s="24">
        <v>0</v>
      </c>
      <c r="BF3039" s="23"/>
      <c r="BG3039" s="23"/>
      <c r="BH3039" s="23">
        <v>44627</v>
      </c>
      <c r="BI3039" s="26" t="s">
        <v>466</v>
      </c>
      <c r="BJ3039" s="26" t="s">
        <v>15683</v>
      </c>
      <c r="BK3039" s="29">
        <v>0</v>
      </c>
      <c r="BL3039" s="24" t="s">
        <v>129</v>
      </c>
      <c r="BM3039" s="22" t="str">
        <f ca="1">+IF(Tabla1[[#This Row],[FECHA INGRESO]]&gt;=44986,IF((TODAY()-Tabla1[[#This Row],[FECHA INGRESO]])&gt;=50,"ALERTA","TODAVÍA FALTA"),"N/A")</f>
        <v>N/A</v>
      </c>
      <c r="BN3039" s="7">
        <f>IFERROR((_xlfn.DAYS(Tabla1[[#This Row],[FECHA INGRESO]],Tabla1[[#This Row],[FECHA RETIRO]]))/30,"")</f>
        <v>-0.66666666666666663</v>
      </c>
    </row>
    <row r="3040" spans="1:66" x14ac:dyDescent="0.35">
      <c r="A3040" s="34">
        <v>1007351565</v>
      </c>
      <c r="B3040" s="22" t="s">
        <v>16575</v>
      </c>
      <c r="C3040" s="44">
        <v>44607</v>
      </c>
      <c r="D3040" s="23" t="s">
        <v>131</v>
      </c>
      <c r="E3040" s="23" t="s">
        <v>111</v>
      </c>
      <c r="F3040" s="23" t="s">
        <v>70</v>
      </c>
      <c r="G3040" s="36"/>
      <c r="H3040" s="36">
        <v>24111941533</v>
      </c>
      <c r="I3040" s="36" t="s">
        <v>95</v>
      </c>
      <c r="J3040" s="24">
        <f>DATEDIF(Tabla1[[#This Row],[FECHA DE NACIMIENTO]],Tabla1[[#This Row],[FECHA ACTUAL]],"Y")</f>
        <v>23</v>
      </c>
      <c r="K3040" s="36" t="s">
        <v>73</v>
      </c>
      <c r="L3040" s="24" t="s">
        <v>112</v>
      </c>
      <c r="M3040" s="36">
        <v>0</v>
      </c>
      <c r="N3040" s="36">
        <v>0</v>
      </c>
      <c r="O3040" s="36">
        <v>3</v>
      </c>
      <c r="P3040" s="36" t="s">
        <v>101</v>
      </c>
      <c r="Q3040" s="44">
        <v>36695</v>
      </c>
      <c r="R3040" s="24" t="s">
        <v>76</v>
      </c>
      <c r="S3040" s="25">
        <v>45119</v>
      </c>
      <c r="T3040" s="36"/>
      <c r="U3040" s="36">
        <v>3177489187</v>
      </c>
      <c r="V3040" s="33" t="s">
        <v>16576</v>
      </c>
      <c r="W3040" s="24" t="s">
        <v>16569</v>
      </c>
      <c r="X3040" s="36" t="s">
        <v>730</v>
      </c>
      <c r="Y3040" s="36" t="s">
        <v>16570</v>
      </c>
      <c r="Z3040" s="36" t="s">
        <v>117</v>
      </c>
      <c r="AA3040" s="24">
        <v>3103287243</v>
      </c>
      <c r="AB3040" s="24">
        <v>0</v>
      </c>
      <c r="AC3040" s="24">
        <v>0</v>
      </c>
      <c r="AD3040" s="24" t="e">
        <v>#REF!</v>
      </c>
      <c r="AE3040" s="26" t="s">
        <v>102</v>
      </c>
      <c r="AF3040" s="26"/>
      <c r="AG3040" s="26" t="s">
        <v>16577</v>
      </c>
      <c r="AH3040" s="27" t="s">
        <v>3042</v>
      </c>
      <c r="AI3040" s="27" t="s">
        <v>1612</v>
      </c>
      <c r="AJ3040" s="27" t="s">
        <v>15662</v>
      </c>
      <c r="AK3040" s="24" t="s">
        <v>121</v>
      </c>
      <c r="AL3040" s="24" t="s">
        <v>7086</v>
      </c>
      <c r="AM3040" s="23">
        <v>44607</v>
      </c>
      <c r="AN3040" s="28">
        <v>1000000</v>
      </c>
      <c r="AO3040" s="28">
        <v>117172</v>
      </c>
      <c r="AP3040" s="24">
        <v>0</v>
      </c>
      <c r="AQ3040" s="24">
        <v>0</v>
      </c>
      <c r="AR3040" s="24">
        <v>0</v>
      </c>
      <c r="AS3040" s="24">
        <v>0</v>
      </c>
      <c r="AT3040" s="24">
        <v>0</v>
      </c>
      <c r="AU3040" s="24">
        <v>0</v>
      </c>
      <c r="AV3040" s="24">
        <v>0</v>
      </c>
      <c r="AW3040" s="24">
        <v>0</v>
      </c>
      <c r="AX3040" s="24">
        <v>0</v>
      </c>
      <c r="AY3040" s="24">
        <v>0</v>
      </c>
      <c r="AZ3040" s="24">
        <v>0</v>
      </c>
      <c r="BA3040" s="24">
        <v>0</v>
      </c>
      <c r="BB3040" s="24">
        <v>0</v>
      </c>
      <c r="BC3040" s="24">
        <v>0</v>
      </c>
      <c r="BD3040" s="24">
        <v>0</v>
      </c>
      <c r="BE3040" s="24">
        <v>0</v>
      </c>
      <c r="BF3040" s="23"/>
      <c r="BG3040" s="23"/>
      <c r="BH3040" s="23">
        <v>44632</v>
      </c>
      <c r="BI3040" s="26" t="s">
        <v>466</v>
      </c>
      <c r="BJ3040" s="26" t="s">
        <v>382</v>
      </c>
      <c r="BK3040" s="29">
        <v>0</v>
      </c>
      <c r="BL3040" s="24" t="s">
        <v>129</v>
      </c>
      <c r="BM3040" s="22" t="str">
        <f ca="1">+IF(Tabla1[[#This Row],[FECHA INGRESO]]&gt;=44986,IF((TODAY()-Tabla1[[#This Row],[FECHA INGRESO]])&gt;=50,"ALERTA","TODAVÍA FALTA"),"N/A")</f>
        <v>N/A</v>
      </c>
      <c r="BN3040" s="7">
        <f>IFERROR((_xlfn.DAYS(Tabla1[[#This Row],[FECHA INGRESO]],Tabla1[[#This Row],[FECHA RETIRO]]))/30,"")</f>
        <v>-0.83333333333333337</v>
      </c>
    </row>
    <row r="3041" spans="1:66" x14ac:dyDescent="0.35">
      <c r="A3041" s="34">
        <v>1031131063</v>
      </c>
      <c r="B3041" s="22" t="s">
        <v>16578</v>
      </c>
      <c r="C3041" s="44">
        <v>44607</v>
      </c>
      <c r="D3041" s="23" t="s">
        <v>188</v>
      </c>
      <c r="E3041" s="23" t="s">
        <v>111</v>
      </c>
      <c r="F3041" s="23" t="s">
        <v>94</v>
      </c>
      <c r="G3041" s="36"/>
      <c r="H3041" s="36">
        <v>24111941564</v>
      </c>
      <c r="I3041" s="36" t="s">
        <v>95</v>
      </c>
      <c r="J3041" s="24">
        <f>DATEDIF(Tabla1[[#This Row],[FECHA DE NACIMIENTO]],Tabla1[[#This Row],[FECHA ACTUAL]],"Y")</f>
        <v>32</v>
      </c>
      <c r="K3041" s="36" t="s">
        <v>73</v>
      </c>
      <c r="L3041" s="24" t="s">
        <v>112</v>
      </c>
      <c r="M3041" s="36">
        <v>3</v>
      </c>
      <c r="N3041" s="36">
        <v>3</v>
      </c>
      <c r="O3041" s="36">
        <v>1</v>
      </c>
      <c r="P3041" s="36" t="s">
        <v>101</v>
      </c>
      <c r="Q3041" s="44">
        <v>33290</v>
      </c>
      <c r="R3041" s="24" t="s">
        <v>76</v>
      </c>
      <c r="S3041" s="25">
        <v>45119</v>
      </c>
      <c r="T3041" s="36"/>
      <c r="U3041" s="36">
        <v>3506939768</v>
      </c>
      <c r="V3041" s="33" t="s">
        <v>16579</v>
      </c>
      <c r="W3041" s="24" t="s">
        <v>16580</v>
      </c>
      <c r="X3041" s="24" t="s">
        <v>9205</v>
      </c>
      <c r="Y3041" s="24"/>
      <c r="Z3041" s="24"/>
      <c r="AA3041" s="24">
        <v>0</v>
      </c>
      <c r="AB3041" s="24">
        <v>0</v>
      </c>
      <c r="AC3041" s="24">
        <v>0</v>
      </c>
      <c r="AD3041" s="24" t="e">
        <v>#REF!</v>
      </c>
      <c r="AE3041" s="26" t="s">
        <v>151</v>
      </c>
      <c r="AF3041" s="26"/>
      <c r="AG3041" s="26">
        <v>0</v>
      </c>
      <c r="AH3041" s="27" t="s">
        <v>3042</v>
      </c>
      <c r="AI3041" s="27" t="s">
        <v>1612</v>
      </c>
      <c r="AJ3041" s="27" t="s">
        <v>15662</v>
      </c>
      <c r="AK3041" s="24" t="s">
        <v>121</v>
      </c>
      <c r="AL3041" s="24" t="s">
        <v>7086</v>
      </c>
      <c r="AM3041" s="23">
        <v>44607</v>
      </c>
      <c r="AN3041" s="28">
        <v>1000000</v>
      </c>
      <c r="AO3041" s="28">
        <v>117172</v>
      </c>
      <c r="AP3041" s="24">
        <v>0</v>
      </c>
      <c r="AQ3041" s="24">
        <v>0</v>
      </c>
      <c r="AR3041" s="24">
        <v>0</v>
      </c>
      <c r="AS3041" s="24">
        <v>0</v>
      </c>
      <c r="AT3041" s="24">
        <v>0</v>
      </c>
      <c r="AU3041" s="24">
        <v>0</v>
      </c>
      <c r="AV3041" s="24">
        <v>0</v>
      </c>
      <c r="AW3041" s="24">
        <v>0</v>
      </c>
      <c r="AX3041" s="24">
        <v>0</v>
      </c>
      <c r="AY3041" s="24">
        <v>0</v>
      </c>
      <c r="AZ3041" s="24">
        <v>0</v>
      </c>
      <c r="BA3041" s="24">
        <v>0</v>
      </c>
      <c r="BB3041" s="24">
        <v>0</v>
      </c>
      <c r="BC3041" s="24">
        <v>0</v>
      </c>
      <c r="BD3041" s="24">
        <v>0</v>
      </c>
      <c r="BE3041" s="24">
        <v>0</v>
      </c>
      <c r="BF3041" s="23"/>
      <c r="BG3041" s="23"/>
      <c r="BH3041" s="23">
        <v>44635</v>
      </c>
      <c r="BI3041" s="26" t="s">
        <v>466</v>
      </c>
      <c r="BJ3041" s="26" t="s">
        <v>6087</v>
      </c>
      <c r="BK3041" s="29">
        <v>0</v>
      </c>
      <c r="BL3041" s="24" t="s">
        <v>129</v>
      </c>
      <c r="BM3041" s="22" t="str">
        <f ca="1">+IF(Tabla1[[#This Row],[FECHA INGRESO]]&gt;=44986,IF((TODAY()-Tabla1[[#This Row],[FECHA INGRESO]])&gt;=50,"ALERTA","TODAVÍA FALTA"),"N/A")</f>
        <v>N/A</v>
      </c>
      <c r="BN3041" s="7">
        <f>IFERROR((_xlfn.DAYS(Tabla1[[#This Row],[FECHA INGRESO]],Tabla1[[#This Row],[FECHA RETIRO]]))/30,"")</f>
        <v>-0.93333333333333335</v>
      </c>
    </row>
    <row r="3042" spans="1:66" x14ac:dyDescent="0.35">
      <c r="A3042" s="34">
        <v>1000973692</v>
      </c>
      <c r="B3042" s="22" t="s">
        <v>16581</v>
      </c>
      <c r="C3042" s="44">
        <v>44607</v>
      </c>
      <c r="D3042" s="23" t="s">
        <v>93</v>
      </c>
      <c r="E3042" s="23" t="s">
        <v>111</v>
      </c>
      <c r="F3042" s="23" t="s">
        <v>70</v>
      </c>
      <c r="G3042" s="36"/>
      <c r="H3042" s="36">
        <v>24111922044</v>
      </c>
      <c r="I3042" s="36" t="s">
        <v>72</v>
      </c>
      <c r="J3042" s="24">
        <f>DATEDIF(Tabla1[[#This Row],[FECHA DE NACIMIENTO]],Tabla1[[#This Row],[FECHA ACTUAL]],"Y")</f>
        <v>21</v>
      </c>
      <c r="K3042" s="36" t="s">
        <v>73</v>
      </c>
      <c r="L3042" s="24" t="s">
        <v>112</v>
      </c>
      <c r="M3042" s="36">
        <v>0</v>
      </c>
      <c r="N3042" s="36">
        <v>0</v>
      </c>
      <c r="O3042" s="36">
        <v>2</v>
      </c>
      <c r="P3042" s="36" t="s">
        <v>101</v>
      </c>
      <c r="Q3042" s="44">
        <v>37321</v>
      </c>
      <c r="R3042" s="24" t="s">
        <v>76</v>
      </c>
      <c r="S3042" s="25">
        <v>45119</v>
      </c>
      <c r="T3042" s="36"/>
      <c r="U3042" s="36">
        <v>3102052588</v>
      </c>
      <c r="V3042" s="33" t="s">
        <v>16582</v>
      </c>
      <c r="W3042" s="24" t="s">
        <v>16583</v>
      </c>
      <c r="X3042" s="24" t="s">
        <v>7586</v>
      </c>
      <c r="Y3042" s="24" t="s">
        <v>16584</v>
      </c>
      <c r="Z3042" s="24" t="s">
        <v>3224</v>
      </c>
      <c r="AA3042" s="24">
        <v>3183080906</v>
      </c>
      <c r="AB3042" s="24">
        <v>0</v>
      </c>
      <c r="AC3042" s="24">
        <v>0</v>
      </c>
      <c r="AD3042" s="24" t="e">
        <v>#REF!</v>
      </c>
      <c r="AE3042" s="26" t="s">
        <v>151</v>
      </c>
      <c r="AF3042" s="26"/>
      <c r="AG3042" s="26">
        <v>0</v>
      </c>
      <c r="AH3042" s="27" t="s">
        <v>3042</v>
      </c>
      <c r="AI3042" s="27" t="s">
        <v>1612</v>
      </c>
      <c r="AJ3042" s="27" t="s">
        <v>15662</v>
      </c>
      <c r="AK3042" s="24" t="s">
        <v>121</v>
      </c>
      <c r="AL3042" s="24" t="s">
        <v>7086</v>
      </c>
      <c r="AM3042" s="23">
        <v>44607</v>
      </c>
      <c r="AN3042" s="28">
        <v>1000000</v>
      </c>
      <c r="AO3042" s="28">
        <v>117172</v>
      </c>
      <c r="AP3042" s="24">
        <v>0</v>
      </c>
      <c r="AQ3042" s="24">
        <v>0</v>
      </c>
      <c r="AR3042" s="24">
        <v>0</v>
      </c>
      <c r="AS3042" s="24">
        <v>0</v>
      </c>
      <c r="AT3042" s="24">
        <v>0</v>
      </c>
      <c r="AU3042" s="24">
        <v>0</v>
      </c>
      <c r="AV3042" s="24">
        <v>0</v>
      </c>
      <c r="AW3042" s="24">
        <v>0</v>
      </c>
      <c r="AX3042" s="24">
        <v>0</v>
      </c>
      <c r="AY3042" s="24">
        <v>0</v>
      </c>
      <c r="AZ3042" s="24">
        <v>0</v>
      </c>
      <c r="BA3042" s="24">
        <v>0</v>
      </c>
      <c r="BB3042" s="24">
        <v>0</v>
      </c>
      <c r="BC3042" s="24">
        <v>0</v>
      </c>
      <c r="BD3042" s="24">
        <v>0</v>
      </c>
      <c r="BE3042" s="24">
        <v>0</v>
      </c>
      <c r="BF3042" s="23"/>
      <c r="BG3042" s="23"/>
      <c r="BH3042" s="23">
        <v>44635</v>
      </c>
      <c r="BI3042" s="26" t="s">
        <v>466</v>
      </c>
      <c r="BJ3042" s="26" t="s">
        <v>16585</v>
      </c>
      <c r="BK3042" s="29">
        <v>0</v>
      </c>
      <c r="BL3042" s="24" t="s">
        <v>129</v>
      </c>
      <c r="BM3042" s="22" t="str">
        <f ca="1">+IF(Tabla1[[#This Row],[FECHA INGRESO]]&gt;=44986,IF((TODAY()-Tabla1[[#This Row],[FECHA INGRESO]])&gt;=50,"ALERTA","TODAVÍA FALTA"),"N/A")</f>
        <v>N/A</v>
      </c>
      <c r="BN3042" s="7">
        <f>IFERROR((_xlfn.DAYS(Tabla1[[#This Row],[FECHA INGRESO]],Tabla1[[#This Row],[FECHA RETIRO]]))/30,"")</f>
        <v>-0.93333333333333335</v>
      </c>
    </row>
    <row r="3043" spans="1:66" x14ac:dyDescent="0.35">
      <c r="A3043" s="34">
        <v>1000785536</v>
      </c>
      <c r="B3043" s="22" t="s">
        <v>16586</v>
      </c>
      <c r="C3043" s="44">
        <v>44607</v>
      </c>
      <c r="D3043" s="23" t="s">
        <v>131</v>
      </c>
      <c r="E3043" s="23" t="s">
        <v>111</v>
      </c>
      <c r="F3043" s="23" t="s">
        <v>70</v>
      </c>
      <c r="G3043" s="36"/>
      <c r="H3043" s="36">
        <v>24100984787</v>
      </c>
      <c r="I3043" s="36" t="s">
        <v>95</v>
      </c>
      <c r="J3043" s="24">
        <f>DATEDIF(Tabla1[[#This Row],[FECHA DE NACIMIENTO]],Tabla1[[#This Row],[FECHA ACTUAL]],"Y")</f>
        <v>22</v>
      </c>
      <c r="K3043" s="36" t="s">
        <v>320</v>
      </c>
      <c r="L3043" s="24" t="s">
        <v>112</v>
      </c>
      <c r="M3043" s="36">
        <v>1</v>
      </c>
      <c r="N3043" s="36">
        <v>1</v>
      </c>
      <c r="O3043" s="36">
        <v>2</v>
      </c>
      <c r="P3043" s="36" t="s">
        <v>101</v>
      </c>
      <c r="Q3043" s="44">
        <v>36831</v>
      </c>
      <c r="R3043" s="24" t="s">
        <v>76</v>
      </c>
      <c r="S3043" s="25">
        <v>45119</v>
      </c>
      <c r="T3043" s="36"/>
      <c r="U3043" s="36">
        <v>3132236342</v>
      </c>
      <c r="V3043" s="33" t="s">
        <v>16587</v>
      </c>
      <c r="W3043" s="24" t="s">
        <v>16588</v>
      </c>
      <c r="X3043" s="24" t="s">
        <v>1514</v>
      </c>
      <c r="Y3043" s="24" t="s">
        <v>16589</v>
      </c>
      <c r="Z3043" s="24" t="s">
        <v>117</v>
      </c>
      <c r="AA3043" s="24">
        <v>3132977031</v>
      </c>
      <c r="AB3043" s="24">
        <v>0</v>
      </c>
      <c r="AC3043" s="24">
        <v>0</v>
      </c>
      <c r="AD3043" s="24" t="e">
        <v>#REF!</v>
      </c>
      <c r="AE3043" s="26" t="s">
        <v>151</v>
      </c>
      <c r="AF3043" s="26"/>
      <c r="AG3043" s="26">
        <v>0</v>
      </c>
      <c r="AH3043" s="27" t="s">
        <v>3042</v>
      </c>
      <c r="AI3043" s="27" t="s">
        <v>1612</v>
      </c>
      <c r="AJ3043" s="27" t="s">
        <v>15662</v>
      </c>
      <c r="AK3043" s="24" t="s">
        <v>121</v>
      </c>
      <c r="AL3043" s="24" t="s">
        <v>7086</v>
      </c>
      <c r="AM3043" s="23">
        <v>44607</v>
      </c>
      <c r="AN3043" s="28">
        <v>1000000</v>
      </c>
      <c r="AO3043" s="28">
        <v>117172</v>
      </c>
      <c r="AP3043" s="24">
        <v>0</v>
      </c>
      <c r="AQ3043" s="24">
        <v>0</v>
      </c>
      <c r="AR3043" s="24">
        <v>0</v>
      </c>
      <c r="AS3043" s="24">
        <v>0</v>
      </c>
      <c r="AT3043" s="24">
        <v>0</v>
      </c>
      <c r="AU3043" s="24">
        <v>0</v>
      </c>
      <c r="AV3043" s="24">
        <v>0</v>
      </c>
      <c r="AW3043" s="24">
        <v>0</v>
      </c>
      <c r="AX3043" s="24">
        <v>0</v>
      </c>
      <c r="AY3043" s="24">
        <v>0</v>
      </c>
      <c r="AZ3043" s="24">
        <v>0</v>
      </c>
      <c r="BA3043" s="24">
        <v>0</v>
      </c>
      <c r="BB3043" s="24">
        <v>0</v>
      </c>
      <c r="BC3043" s="24">
        <v>0</v>
      </c>
      <c r="BD3043" s="24">
        <v>0</v>
      </c>
      <c r="BE3043" s="24">
        <v>0</v>
      </c>
      <c r="BF3043" s="23"/>
      <c r="BG3043" s="23"/>
      <c r="BH3043" s="23">
        <v>44635</v>
      </c>
      <c r="BI3043" s="26" t="s">
        <v>466</v>
      </c>
      <c r="BJ3043" s="26" t="s">
        <v>6087</v>
      </c>
      <c r="BK3043" s="29">
        <v>0</v>
      </c>
      <c r="BL3043" s="24" t="s">
        <v>129</v>
      </c>
      <c r="BM3043" s="22" t="str">
        <f ca="1">+IF(Tabla1[[#This Row],[FECHA INGRESO]]&gt;=44986,IF((TODAY()-Tabla1[[#This Row],[FECHA INGRESO]])&gt;=50,"ALERTA","TODAVÍA FALTA"),"N/A")</f>
        <v>N/A</v>
      </c>
      <c r="BN3043" s="7">
        <f>IFERROR((_xlfn.DAYS(Tabla1[[#This Row],[FECHA INGRESO]],Tabla1[[#This Row],[FECHA RETIRO]]))/30,"")</f>
        <v>-0.93333333333333335</v>
      </c>
    </row>
    <row r="3044" spans="1:66" x14ac:dyDescent="0.35">
      <c r="A3044" s="34">
        <v>1001316272</v>
      </c>
      <c r="B3044" s="22" t="s">
        <v>16590</v>
      </c>
      <c r="C3044" s="44">
        <v>44607</v>
      </c>
      <c r="D3044" s="23" t="s">
        <v>266</v>
      </c>
      <c r="E3044" s="23" t="s">
        <v>111</v>
      </c>
      <c r="F3044" s="23" t="s">
        <v>70</v>
      </c>
      <c r="G3044" s="36"/>
      <c r="H3044" s="36">
        <v>24111917415</v>
      </c>
      <c r="I3044" s="36" t="s">
        <v>72</v>
      </c>
      <c r="J3044" s="24">
        <f>DATEDIF(Tabla1[[#This Row],[FECHA DE NACIMIENTO]],Tabla1[[#This Row],[FECHA ACTUAL]],"Y")</f>
        <v>21</v>
      </c>
      <c r="K3044" s="36" t="s">
        <v>500</v>
      </c>
      <c r="L3044" s="24" t="s">
        <v>112</v>
      </c>
      <c r="M3044" s="36">
        <v>0</v>
      </c>
      <c r="N3044" s="36">
        <v>1</v>
      </c>
      <c r="O3044" s="36">
        <v>2</v>
      </c>
      <c r="P3044" s="36" t="s">
        <v>101</v>
      </c>
      <c r="Q3044" s="44">
        <v>37214</v>
      </c>
      <c r="R3044" s="24" t="s">
        <v>16591</v>
      </c>
      <c r="S3044" s="25">
        <v>45119</v>
      </c>
      <c r="T3044" s="36"/>
      <c r="U3044" s="36">
        <v>3216734356</v>
      </c>
      <c r="V3044" s="62" t="s">
        <v>16592</v>
      </c>
      <c r="W3044" s="24" t="s">
        <v>16593</v>
      </c>
      <c r="X3044" s="36" t="s">
        <v>16594</v>
      </c>
      <c r="Y3044" s="36" t="s">
        <v>16595</v>
      </c>
      <c r="Z3044" s="36" t="s">
        <v>117</v>
      </c>
      <c r="AA3044" s="36">
        <v>3114815191</v>
      </c>
      <c r="AB3044" s="36">
        <v>0</v>
      </c>
      <c r="AC3044" s="36">
        <v>0</v>
      </c>
      <c r="AD3044" s="36" t="e">
        <v>#REF!</v>
      </c>
      <c r="AE3044" s="26" t="s">
        <v>151</v>
      </c>
      <c r="AF3044" s="26"/>
      <c r="AG3044" s="26">
        <v>0</v>
      </c>
      <c r="AH3044" s="27" t="s">
        <v>3042</v>
      </c>
      <c r="AI3044" s="27" t="s">
        <v>1612</v>
      </c>
      <c r="AJ3044" s="27" t="s">
        <v>15662</v>
      </c>
      <c r="AK3044" s="24" t="s">
        <v>121</v>
      </c>
      <c r="AL3044" s="24" t="s">
        <v>7086</v>
      </c>
      <c r="AM3044" s="23">
        <v>44607</v>
      </c>
      <c r="AN3044" s="28">
        <v>1000000</v>
      </c>
      <c r="AO3044" s="28">
        <v>117172</v>
      </c>
      <c r="AP3044" s="24">
        <v>0</v>
      </c>
      <c r="AQ3044" s="24">
        <v>0</v>
      </c>
      <c r="AR3044" s="24">
        <v>0</v>
      </c>
      <c r="AS3044" s="24">
        <v>0</v>
      </c>
      <c r="AT3044" s="24">
        <v>0</v>
      </c>
      <c r="AU3044" s="24">
        <v>0</v>
      </c>
      <c r="AV3044" s="24">
        <v>0</v>
      </c>
      <c r="AW3044" s="24">
        <v>0</v>
      </c>
      <c r="AX3044" s="24">
        <v>0</v>
      </c>
      <c r="AY3044" s="24">
        <v>0</v>
      </c>
      <c r="AZ3044" s="24">
        <v>0</v>
      </c>
      <c r="BA3044" s="24">
        <v>0</v>
      </c>
      <c r="BB3044" s="24">
        <v>0</v>
      </c>
      <c r="BC3044" s="24">
        <v>0</v>
      </c>
      <c r="BD3044" s="24">
        <v>0</v>
      </c>
      <c r="BE3044" s="24">
        <v>0</v>
      </c>
      <c r="BF3044" s="23"/>
      <c r="BG3044" s="23"/>
      <c r="BH3044" s="23">
        <v>44648</v>
      </c>
      <c r="BI3044" s="26" t="s">
        <v>466</v>
      </c>
      <c r="BJ3044" s="26" t="s">
        <v>178</v>
      </c>
      <c r="BK3044" s="29">
        <v>0</v>
      </c>
      <c r="BL3044" s="24" t="s">
        <v>129</v>
      </c>
      <c r="BM3044" s="22" t="str">
        <f ca="1">+IF(Tabla1[[#This Row],[FECHA INGRESO]]&gt;=44986,IF((TODAY()-Tabla1[[#This Row],[FECHA INGRESO]])&gt;=50,"ALERTA","TODAVÍA FALTA"),"N/A")</f>
        <v>N/A</v>
      </c>
      <c r="BN3044" s="7">
        <f>IFERROR((_xlfn.DAYS(Tabla1[[#This Row],[FECHA INGRESO]],Tabla1[[#This Row],[FECHA RETIRO]]))/30,"")</f>
        <v>-1.3666666666666667</v>
      </c>
    </row>
    <row r="3045" spans="1:66" x14ac:dyDescent="0.35">
      <c r="A3045" s="34">
        <v>1019763792</v>
      </c>
      <c r="B3045" s="22" t="s">
        <v>16596</v>
      </c>
      <c r="C3045" s="44">
        <v>44607</v>
      </c>
      <c r="D3045" s="23" t="s">
        <v>93</v>
      </c>
      <c r="E3045" s="24" t="s">
        <v>94</v>
      </c>
      <c r="F3045" s="23" t="s">
        <v>70</v>
      </c>
      <c r="G3045" s="36"/>
      <c r="H3045" s="36">
        <v>24111923193</v>
      </c>
      <c r="I3045" s="36" t="s">
        <v>95</v>
      </c>
      <c r="J3045" s="24">
        <f>DATEDIF(Tabla1[[#This Row],[FECHA DE NACIMIENTO]],Tabla1[[#This Row],[FECHA ACTUAL]],"Y")</f>
        <v>20</v>
      </c>
      <c r="K3045" s="36" t="s">
        <v>73</v>
      </c>
      <c r="L3045" s="36" t="s">
        <v>234</v>
      </c>
      <c r="M3045" s="36">
        <v>0</v>
      </c>
      <c r="N3045" s="36">
        <v>0</v>
      </c>
      <c r="O3045" s="36">
        <v>3</v>
      </c>
      <c r="P3045" s="36" t="s">
        <v>101</v>
      </c>
      <c r="Q3045" s="44">
        <v>37571</v>
      </c>
      <c r="R3045" s="24" t="s">
        <v>76</v>
      </c>
      <c r="S3045" s="25">
        <v>45119</v>
      </c>
      <c r="T3045" s="36"/>
      <c r="U3045" s="36">
        <v>3212277260</v>
      </c>
      <c r="V3045" s="33" t="s">
        <v>16597</v>
      </c>
      <c r="W3045" s="24" t="s">
        <v>16598</v>
      </c>
      <c r="X3045" s="36" t="s">
        <v>1438</v>
      </c>
      <c r="Y3045" s="36" t="s">
        <v>16599</v>
      </c>
      <c r="Z3045" s="36" t="s">
        <v>285</v>
      </c>
      <c r="AA3045" s="36">
        <v>3143978193</v>
      </c>
      <c r="AB3045" s="36">
        <v>0</v>
      </c>
      <c r="AC3045" s="36">
        <v>0</v>
      </c>
      <c r="AD3045" s="36" t="e">
        <v>#REF!</v>
      </c>
      <c r="AE3045" s="26" t="s">
        <v>194</v>
      </c>
      <c r="AF3045" s="26"/>
      <c r="AG3045" s="26">
        <v>0</v>
      </c>
      <c r="AH3045" s="27" t="s">
        <v>3042</v>
      </c>
      <c r="AI3045" s="27" t="s">
        <v>1612</v>
      </c>
      <c r="AJ3045" s="27" t="s">
        <v>15662</v>
      </c>
      <c r="AK3045" s="24" t="s">
        <v>121</v>
      </c>
      <c r="AL3045" s="24" t="s">
        <v>7086</v>
      </c>
      <c r="AM3045" s="23">
        <v>44607</v>
      </c>
      <c r="AN3045" s="28">
        <v>1000000</v>
      </c>
      <c r="AO3045" s="28">
        <v>117172</v>
      </c>
      <c r="AP3045" s="24">
        <v>0</v>
      </c>
      <c r="AQ3045" s="24">
        <v>0</v>
      </c>
      <c r="AR3045" s="24">
        <v>0</v>
      </c>
      <c r="AS3045" s="24">
        <v>0</v>
      </c>
      <c r="AT3045" s="24">
        <v>0</v>
      </c>
      <c r="AU3045" s="24">
        <v>0</v>
      </c>
      <c r="AV3045" s="24">
        <v>0</v>
      </c>
      <c r="AW3045" s="24">
        <v>0</v>
      </c>
      <c r="AX3045" s="24">
        <v>0</v>
      </c>
      <c r="AY3045" s="24">
        <v>0</v>
      </c>
      <c r="AZ3045" s="24">
        <v>0</v>
      </c>
      <c r="BA3045" s="24">
        <v>0</v>
      </c>
      <c r="BB3045" s="24">
        <v>0</v>
      </c>
      <c r="BC3045" s="24">
        <v>0</v>
      </c>
      <c r="BD3045" s="24">
        <v>0</v>
      </c>
      <c r="BE3045" s="24">
        <v>0</v>
      </c>
      <c r="BF3045" s="23"/>
      <c r="BG3045" s="23"/>
      <c r="BH3045" s="23">
        <v>44648</v>
      </c>
      <c r="BI3045" s="26" t="s">
        <v>127</v>
      </c>
      <c r="BJ3045" s="26" t="s">
        <v>3469</v>
      </c>
      <c r="BK3045" s="29">
        <v>0</v>
      </c>
      <c r="BL3045" s="24" t="s">
        <v>129</v>
      </c>
      <c r="BM3045" s="22" t="str">
        <f ca="1">+IF(Tabla1[[#This Row],[FECHA INGRESO]]&gt;=44986,IF((TODAY()-Tabla1[[#This Row],[FECHA INGRESO]])&gt;=50,"ALERTA","TODAVÍA FALTA"),"N/A")</f>
        <v>N/A</v>
      </c>
      <c r="BN3045" s="7">
        <f>IFERROR((_xlfn.DAYS(Tabla1[[#This Row],[FECHA INGRESO]],Tabla1[[#This Row],[FECHA RETIRO]]))/30,"")</f>
        <v>-1.3666666666666667</v>
      </c>
    </row>
    <row r="3046" spans="1:66" x14ac:dyDescent="0.35">
      <c r="A3046" s="21">
        <v>1069723246</v>
      </c>
      <c r="B3046" s="22" t="s">
        <v>16600</v>
      </c>
      <c r="C3046" s="44">
        <v>44607</v>
      </c>
      <c r="D3046" s="44" t="s">
        <v>188</v>
      </c>
      <c r="E3046" s="44" t="s">
        <v>111</v>
      </c>
      <c r="F3046" s="23" t="s">
        <v>94</v>
      </c>
      <c r="G3046" s="36"/>
      <c r="H3046" s="36">
        <v>24111919459</v>
      </c>
      <c r="I3046" s="36" t="s">
        <v>95</v>
      </c>
      <c r="J3046" s="24">
        <f>DATEDIF(Tabla1[[#This Row],[FECHA DE NACIMIENTO]],Tabla1[[#This Row],[FECHA ACTUAL]],"Y")</f>
        <v>35</v>
      </c>
      <c r="K3046" s="36" t="s">
        <v>73</v>
      </c>
      <c r="L3046" s="24" t="s">
        <v>112</v>
      </c>
      <c r="M3046" s="36">
        <v>0</v>
      </c>
      <c r="N3046" s="36">
        <v>0</v>
      </c>
      <c r="O3046" s="36">
        <v>2</v>
      </c>
      <c r="P3046" s="36" t="s">
        <v>101</v>
      </c>
      <c r="Q3046" s="44">
        <v>32234</v>
      </c>
      <c r="R3046" s="24" t="s">
        <v>339</v>
      </c>
      <c r="S3046" s="25">
        <v>45119</v>
      </c>
      <c r="T3046" s="36">
        <v>6098191</v>
      </c>
      <c r="U3046" s="36">
        <v>3214315712</v>
      </c>
      <c r="V3046" s="62" t="s">
        <v>16601</v>
      </c>
      <c r="W3046" s="24" t="s">
        <v>16602</v>
      </c>
      <c r="X3046" s="24" t="s">
        <v>16603</v>
      </c>
      <c r="Y3046" s="24" t="s">
        <v>16604</v>
      </c>
      <c r="Z3046" s="24" t="s">
        <v>3224</v>
      </c>
      <c r="AA3046" s="24">
        <v>3204341960</v>
      </c>
      <c r="AB3046" s="24">
        <v>0</v>
      </c>
      <c r="AC3046" s="24">
        <v>0</v>
      </c>
      <c r="AD3046" s="24" t="e">
        <v>#REF!</v>
      </c>
      <c r="AE3046" s="26" t="s">
        <v>151</v>
      </c>
      <c r="AF3046" s="26"/>
      <c r="AG3046" s="26">
        <v>0</v>
      </c>
      <c r="AH3046" s="27" t="s">
        <v>3042</v>
      </c>
      <c r="AI3046" s="27" t="s">
        <v>1612</v>
      </c>
      <c r="AJ3046" s="27" t="s">
        <v>15662</v>
      </c>
      <c r="AK3046" s="24" t="s">
        <v>121</v>
      </c>
      <c r="AL3046" s="24" t="s">
        <v>7086</v>
      </c>
      <c r="AM3046" s="23">
        <v>44607</v>
      </c>
      <c r="AN3046" s="28">
        <v>1000000</v>
      </c>
      <c r="AO3046" s="28">
        <v>117172</v>
      </c>
      <c r="AP3046" s="24">
        <v>0</v>
      </c>
      <c r="AQ3046" s="24">
        <v>0</v>
      </c>
      <c r="AR3046" s="24">
        <v>0</v>
      </c>
      <c r="AS3046" s="24">
        <v>0</v>
      </c>
      <c r="AT3046" s="24">
        <v>0</v>
      </c>
      <c r="AU3046" s="24">
        <v>0</v>
      </c>
      <c r="AV3046" s="24">
        <v>0</v>
      </c>
      <c r="AW3046" s="24">
        <v>0</v>
      </c>
      <c r="AX3046" s="24">
        <v>0</v>
      </c>
      <c r="AY3046" s="24">
        <v>0</v>
      </c>
      <c r="AZ3046" s="24">
        <v>0</v>
      </c>
      <c r="BA3046" s="24">
        <v>0</v>
      </c>
      <c r="BB3046" s="24">
        <v>0</v>
      </c>
      <c r="BC3046" s="24">
        <v>0</v>
      </c>
      <c r="BD3046" s="24">
        <v>0</v>
      </c>
      <c r="BE3046" s="24">
        <v>0</v>
      </c>
      <c r="BF3046" s="23"/>
      <c r="BG3046" s="23"/>
      <c r="BH3046" s="23">
        <v>44699</v>
      </c>
      <c r="BI3046" s="26" t="s">
        <v>466</v>
      </c>
      <c r="BJ3046" s="26" t="s">
        <v>16605</v>
      </c>
      <c r="BK3046" s="29">
        <v>0</v>
      </c>
      <c r="BL3046" s="24" t="s">
        <v>129</v>
      </c>
      <c r="BM3046" s="22" t="str">
        <f ca="1">+IF(Tabla1[[#This Row],[FECHA INGRESO]]&gt;=44986,IF((TODAY()-Tabla1[[#This Row],[FECHA INGRESO]])&gt;=50,"ALERTA","TODAVÍA FALTA"),"N/A")</f>
        <v>N/A</v>
      </c>
      <c r="BN3046" s="7">
        <f>IFERROR((_xlfn.DAYS(Tabla1[[#This Row],[FECHA INGRESO]],Tabla1[[#This Row],[FECHA RETIRO]]))/30,"")</f>
        <v>-3.0666666666666669</v>
      </c>
    </row>
    <row r="3047" spans="1:66" x14ac:dyDescent="0.35">
      <c r="A3047" s="21">
        <v>1000349364</v>
      </c>
      <c r="B3047" s="22" t="s">
        <v>16606</v>
      </c>
      <c r="C3047" s="23">
        <v>44607</v>
      </c>
      <c r="D3047" s="23" t="s">
        <v>157</v>
      </c>
      <c r="E3047" s="23" t="s">
        <v>111</v>
      </c>
      <c r="F3047" s="23" t="s">
        <v>70</v>
      </c>
      <c r="G3047" s="24"/>
      <c r="H3047" s="24">
        <v>24111921089</v>
      </c>
      <c r="I3047" s="24" t="s">
        <v>95</v>
      </c>
      <c r="J3047" s="24">
        <f>DATEDIF(Tabla1[[#This Row],[FECHA DE NACIMIENTO]],Tabla1[[#This Row],[FECHA ACTUAL]],"Y")</f>
        <v>21</v>
      </c>
      <c r="K3047" s="24" t="s">
        <v>73</v>
      </c>
      <c r="L3047" s="24" t="s">
        <v>234</v>
      </c>
      <c r="M3047" s="24">
        <v>1</v>
      </c>
      <c r="N3047" s="24">
        <v>1</v>
      </c>
      <c r="O3047" s="24">
        <v>2</v>
      </c>
      <c r="P3047" s="24" t="s">
        <v>101</v>
      </c>
      <c r="Q3047" s="23">
        <v>37376</v>
      </c>
      <c r="R3047" s="24" t="s">
        <v>76</v>
      </c>
      <c r="S3047" s="25">
        <v>45119</v>
      </c>
      <c r="T3047" s="24"/>
      <c r="U3047" s="24">
        <v>3502198307</v>
      </c>
      <c r="V3047" s="33" t="s">
        <v>16607</v>
      </c>
      <c r="W3047" s="24" t="s">
        <v>16608</v>
      </c>
      <c r="X3047" s="24" t="s">
        <v>16609</v>
      </c>
      <c r="Y3047" s="24" t="s">
        <v>16610</v>
      </c>
      <c r="Z3047" s="24" t="s">
        <v>117</v>
      </c>
      <c r="AA3047" s="24">
        <v>3143824321</v>
      </c>
      <c r="AB3047" s="24">
        <v>0</v>
      </c>
      <c r="AC3047" s="24">
        <v>0</v>
      </c>
      <c r="AD3047" s="24" t="e">
        <v>#REF!</v>
      </c>
      <c r="AE3047" s="26" t="s">
        <v>151</v>
      </c>
      <c r="AF3047" s="26"/>
      <c r="AG3047" s="26">
        <v>0</v>
      </c>
      <c r="AH3047" s="27" t="s">
        <v>3042</v>
      </c>
      <c r="AI3047" s="27" t="s">
        <v>1612</v>
      </c>
      <c r="AJ3047" s="27" t="s">
        <v>15662</v>
      </c>
      <c r="AK3047" s="24" t="s">
        <v>121</v>
      </c>
      <c r="AL3047" s="24" t="s">
        <v>7086</v>
      </c>
      <c r="AM3047" s="23">
        <v>44607</v>
      </c>
      <c r="AN3047" s="28">
        <v>1000000</v>
      </c>
      <c r="AO3047" s="28">
        <v>117172</v>
      </c>
      <c r="AP3047" s="24">
        <v>0</v>
      </c>
      <c r="AQ3047" s="24">
        <v>0</v>
      </c>
      <c r="AR3047" s="24">
        <v>0</v>
      </c>
      <c r="AS3047" s="24">
        <v>0</v>
      </c>
      <c r="AT3047" s="24">
        <v>0</v>
      </c>
      <c r="AU3047" s="24">
        <v>0</v>
      </c>
      <c r="AV3047" s="24">
        <v>0</v>
      </c>
      <c r="AW3047" s="24">
        <v>0</v>
      </c>
      <c r="AX3047" s="24">
        <v>0</v>
      </c>
      <c r="AY3047" s="24">
        <v>0</v>
      </c>
      <c r="AZ3047" s="24">
        <v>0</v>
      </c>
      <c r="BA3047" s="24">
        <v>0</v>
      </c>
      <c r="BB3047" s="24">
        <v>0</v>
      </c>
      <c r="BC3047" s="24">
        <v>0</v>
      </c>
      <c r="BD3047" s="24">
        <v>0</v>
      </c>
      <c r="BE3047" s="24">
        <v>0</v>
      </c>
      <c r="BF3047" s="23"/>
      <c r="BG3047" s="23"/>
      <c r="BH3047" s="23">
        <v>44742</v>
      </c>
      <c r="BI3047" s="26" t="s">
        <v>466</v>
      </c>
      <c r="BJ3047" s="26" t="s">
        <v>6087</v>
      </c>
      <c r="BK3047" s="29">
        <v>0</v>
      </c>
      <c r="BL3047" s="24" t="s">
        <v>129</v>
      </c>
      <c r="BM3047" s="22" t="str">
        <f ca="1">+IF(Tabla1[[#This Row],[FECHA INGRESO]]&gt;=44986,IF((TODAY()-Tabla1[[#This Row],[FECHA INGRESO]])&gt;=50,"ALERTA","TODAVÍA FALTA"),"N/A")</f>
        <v>N/A</v>
      </c>
      <c r="BN3047" s="7">
        <f>IFERROR((_xlfn.DAYS(Tabla1[[#This Row],[FECHA INGRESO]],Tabla1[[#This Row],[FECHA RETIRO]]))/30,"")</f>
        <v>-4.5</v>
      </c>
    </row>
    <row r="3048" spans="1:66" x14ac:dyDescent="0.35">
      <c r="A3048" s="21">
        <v>1031181588</v>
      </c>
      <c r="B3048" s="22" t="s">
        <v>16611</v>
      </c>
      <c r="C3048" s="23">
        <v>44607</v>
      </c>
      <c r="D3048" s="23" t="s">
        <v>93</v>
      </c>
      <c r="E3048" s="23" t="s">
        <v>111</v>
      </c>
      <c r="F3048" s="23" t="s">
        <v>70</v>
      </c>
      <c r="G3048" s="24"/>
      <c r="H3048" s="24">
        <v>24111914029</v>
      </c>
      <c r="I3048" s="24" t="s">
        <v>95</v>
      </c>
      <c r="J3048" s="24">
        <f>DATEDIF(Tabla1[[#This Row],[FECHA DE NACIMIENTO]],Tabla1[[#This Row],[FECHA ACTUAL]],"Y")</f>
        <v>23</v>
      </c>
      <c r="K3048" s="24" t="s">
        <v>73</v>
      </c>
      <c r="L3048" s="24" t="s">
        <v>112</v>
      </c>
      <c r="M3048" s="24">
        <v>0</v>
      </c>
      <c r="N3048" s="24">
        <v>0</v>
      </c>
      <c r="O3048" s="24">
        <v>3</v>
      </c>
      <c r="P3048" s="24" t="s">
        <v>101</v>
      </c>
      <c r="Q3048" s="23">
        <v>36363</v>
      </c>
      <c r="R3048" s="24" t="s">
        <v>76</v>
      </c>
      <c r="S3048" s="25">
        <v>45119</v>
      </c>
      <c r="T3048" s="24"/>
      <c r="U3048" s="24">
        <v>3204394240</v>
      </c>
      <c r="V3048" s="33" t="s">
        <v>16612</v>
      </c>
      <c r="W3048" s="24" t="s">
        <v>16613</v>
      </c>
      <c r="X3048" s="24" t="s">
        <v>16614</v>
      </c>
      <c r="Y3048" s="24" t="s">
        <v>16615</v>
      </c>
      <c r="Z3048" s="24" t="s">
        <v>117</v>
      </c>
      <c r="AA3048" s="24">
        <v>3212023898</v>
      </c>
      <c r="AB3048" s="24">
        <v>0</v>
      </c>
      <c r="AC3048" s="24">
        <v>0</v>
      </c>
      <c r="AD3048" s="24" t="e">
        <v>#REF!</v>
      </c>
      <c r="AE3048" s="26" t="s">
        <v>151</v>
      </c>
      <c r="AF3048" s="26"/>
      <c r="AG3048" s="26">
        <v>0</v>
      </c>
      <c r="AH3048" s="27" t="s">
        <v>3042</v>
      </c>
      <c r="AI3048" s="27" t="s">
        <v>1612</v>
      </c>
      <c r="AJ3048" s="27" t="s">
        <v>15662</v>
      </c>
      <c r="AK3048" s="24" t="s">
        <v>121</v>
      </c>
      <c r="AL3048" s="24" t="s">
        <v>7086</v>
      </c>
      <c r="AM3048" s="23">
        <v>44607</v>
      </c>
      <c r="AN3048" s="28">
        <v>1000000</v>
      </c>
      <c r="AO3048" s="28">
        <v>117172</v>
      </c>
      <c r="AP3048" s="24">
        <v>0</v>
      </c>
      <c r="AQ3048" s="24">
        <v>0</v>
      </c>
      <c r="AR3048" s="24">
        <v>0</v>
      </c>
      <c r="AS3048" s="24">
        <v>0</v>
      </c>
      <c r="AT3048" s="24">
        <v>0</v>
      </c>
      <c r="AU3048" s="24">
        <v>0</v>
      </c>
      <c r="AV3048" s="24">
        <v>0</v>
      </c>
      <c r="AW3048" s="24">
        <v>0</v>
      </c>
      <c r="AX3048" s="24">
        <v>0</v>
      </c>
      <c r="AY3048" s="24">
        <v>0</v>
      </c>
      <c r="AZ3048" s="24">
        <v>0</v>
      </c>
      <c r="BA3048" s="24">
        <v>0</v>
      </c>
      <c r="BB3048" s="24">
        <v>0</v>
      </c>
      <c r="BC3048" s="24">
        <v>0</v>
      </c>
      <c r="BD3048" s="24">
        <v>0</v>
      </c>
      <c r="BE3048" s="24">
        <v>0</v>
      </c>
      <c r="BF3048" s="23"/>
      <c r="BG3048" s="23"/>
      <c r="BH3048" s="23">
        <v>44757</v>
      </c>
      <c r="BI3048" s="26" t="s">
        <v>466</v>
      </c>
      <c r="BJ3048" s="26" t="s">
        <v>16616</v>
      </c>
      <c r="BK3048" s="29">
        <v>0</v>
      </c>
      <c r="BL3048" s="24" t="s">
        <v>129</v>
      </c>
      <c r="BM3048" s="22" t="str">
        <f ca="1">+IF(Tabla1[[#This Row],[FECHA INGRESO]]&gt;=44986,IF((TODAY()-Tabla1[[#This Row],[FECHA INGRESO]])&gt;=50,"ALERTA","TODAVÍA FALTA"),"N/A")</f>
        <v>N/A</v>
      </c>
      <c r="BN3048" s="7">
        <f>IFERROR((_xlfn.DAYS(Tabla1[[#This Row],[FECHA INGRESO]],Tabla1[[#This Row],[FECHA RETIRO]]))/30,"")</f>
        <v>-5</v>
      </c>
    </row>
    <row r="3049" spans="1:66" x14ac:dyDescent="0.35">
      <c r="A3049" s="34">
        <v>1000575182</v>
      </c>
      <c r="B3049" s="22" t="s">
        <v>16617</v>
      </c>
      <c r="C3049" s="44">
        <v>44607</v>
      </c>
      <c r="D3049" s="23" t="s">
        <v>266</v>
      </c>
      <c r="E3049" s="23" t="s">
        <v>111</v>
      </c>
      <c r="F3049" s="23" t="s">
        <v>70</v>
      </c>
      <c r="G3049" s="36"/>
      <c r="H3049" s="36">
        <v>24111906112</v>
      </c>
      <c r="I3049" s="36" t="s">
        <v>95</v>
      </c>
      <c r="J3049" s="24">
        <f>DATEDIF(Tabla1[[#This Row],[FECHA DE NACIMIENTO]],Tabla1[[#This Row],[FECHA ACTUAL]],"Y")</f>
        <v>23</v>
      </c>
      <c r="K3049" s="36" t="s">
        <v>73</v>
      </c>
      <c r="L3049" s="24" t="s">
        <v>112</v>
      </c>
      <c r="M3049" s="36">
        <v>0</v>
      </c>
      <c r="N3049" s="36">
        <v>2</v>
      </c>
      <c r="O3049" s="36">
        <v>1</v>
      </c>
      <c r="P3049" s="36" t="s">
        <v>101</v>
      </c>
      <c r="Q3049" s="44">
        <v>36677</v>
      </c>
      <c r="R3049" s="24" t="s">
        <v>76</v>
      </c>
      <c r="S3049" s="25">
        <v>45119</v>
      </c>
      <c r="T3049" s="36">
        <v>2816831</v>
      </c>
      <c r="U3049" s="36">
        <v>3133703107</v>
      </c>
      <c r="V3049" s="33" t="s">
        <v>16618</v>
      </c>
      <c r="W3049" s="24" t="s">
        <v>16619</v>
      </c>
      <c r="X3049" s="24" t="s">
        <v>16620</v>
      </c>
      <c r="Y3049" s="24" t="s">
        <v>16621</v>
      </c>
      <c r="Z3049" s="24" t="s">
        <v>1570</v>
      </c>
      <c r="AA3049" s="24">
        <v>3106096101</v>
      </c>
      <c r="AB3049" s="24">
        <v>0</v>
      </c>
      <c r="AC3049" s="24">
        <v>0</v>
      </c>
      <c r="AD3049" s="24" t="e">
        <v>#REF!</v>
      </c>
      <c r="AE3049" s="26" t="s">
        <v>183</v>
      </c>
      <c r="AF3049" s="26"/>
      <c r="AG3049" s="26">
        <v>0</v>
      </c>
      <c r="AH3049" s="27" t="s">
        <v>3042</v>
      </c>
      <c r="AI3049" s="27" t="s">
        <v>1612</v>
      </c>
      <c r="AJ3049" s="27" t="s">
        <v>15662</v>
      </c>
      <c r="AK3049" s="24" t="s">
        <v>121</v>
      </c>
      <c r="AL3049" s="24" t="s">
        <v>7086</v>
      </c>
      <c r="AM3049" s="23">
        <v>44607</v>
      </c>
      <c r="AN3049" s="28">
        <v>1000000</v>
      </c>
      <c r="AO3049" s="28">
        <v>117172</v>
      </c>
      <c r="AP3049" s="24">
        <v>0</v>
      </c>
      <c r="AQ3049" s="24">
        <v>0</v>
      </c>
      <c r="AR3049" s="24">
        <v>0</v>
      </c>
      <c r="AS3049" s="24">
        <v>0</v>
      </c>
      <c r="AT3049" s="24">
        <v>0</v>
      </c>
      <c r="AU3049" s="24">
        <v>0</v>
      </c>
      <c r="AV3049" s="24">
        <v>0</v>
      </c>
      <c r="AW3049" s="24">
        <v>0</v>
      </c>
      <c r="AX3049" s="24">
        <v>0</v>
      </c>
      <c r="AY3049" s="24">
        <v>0</v>
      </c>
      <c r="AZ3049" s="24">
        <v>0</v>
      </c>
      <c r="BA3049" s="24">
        <v>0</v>
      </c>
      <c r="BB3049" s="24">
        <v>0</v>
      </c>
      <c r="BC3049" s="24">
        <v>0</v>
      </c>
      <c r="BD3049" s="24">
        <v>0</v>
      </c>
      <c r="BE3049" s="24">
        <v>0</v>
      </c>
      <c r="BF3049" s="23"/>
      <c r="BG3049" s="23"/>
      <c r="BH3049" s="23">
        <v>44650</v>
      </c>
      <c r="BI3049" s="26" t="s">
        <v>466</v>
      </c>
      <c r="BJ3049" s="26" t="s">
        <v>6087</v>
      </c>
      <c r="BK3049" s="29">
        <v>0</v>
      </c>
      <c r="BL3049" s="24" t="s">
        <v>129</v>
      </c>
      <c r="BM3049" s="22" t="str">
        <f ca="1">+IF(Tabla1[[#This Row],[FECHA INGRESO]]&gt;=44986,IF((TODAY()-Tabla1[[#This Row],[FECHA INGRESO]])&gt;=50,"ALERTA","TODAVÍA FALTA"),"N/A")</f>
        <v>N/A</v>
      </c>
      <c r="BN3049" s="7">
        <f>IFERROR((_xlfn.DAYS(Tabla1[[#This Row],[FECHA INGRESO]],Tabla1[[#This Row],[FECHA RETIRO]]))/30,"")</f>
        <v>-1.4333333333333333</v>
      </c>
    </row>
    <row r="3050" spans="1:66" x14ac:dyDescent="0.35">
      <c r="A3050" s="21">
        <v>1002678284</v>
      </c>
      <c r="B3050" s="22" t="s">
        <v>16622</v>
      </c>
      <c r="C3050" s="23">
        <v>44607</v>
      </c>
      <c r="D3050" s="23" t="s">
        <v>131</v>
      </c>
      <c r="E3050" s="24" t="s">
        <v>94</v>
      </c>
      <c r="F3050" s="23" t="s">
        <v>94</v>
      </c>
      <c r="G3050" s="24"/>
      <c r="H3050" s="24">
        <v>24111938722</v>
      </c>
      <c r="I3050" s="24" t="s">
        <v>95</v>
      </c>
      <c r="J3050" s="24">
        <f>DATEDIF(Tabla1[[#This Row],[FECHA DE NACIMIENTO]],Tabla1[[#This Row],[FECHA ACTUAL]],"Y")</f>
        <v>27</v>
      </c>
      <c r="K3050" s="24" t="s">
        <v>320</v>
      </c>
      <c r="L3050" s="24" t="s">
        <v>112</v>
      </c>
      <c r="M3050" s="24">
        <v>1</v>
      </c>
      <c r="N3050" s="24">
        <v>1</v>
      </c>
      <c r="O3050" s="24">
        <v>2</v>
      </c>
      <c r="P3050" s="24" t="s">
        <v>101</v>
      </c>
      <c r="Q3050" s="23">
        <v>34978</v>
      </c>
      <c r="R3050" s="24" t="s">
        <v>76</v>
      </c>
      <c r="S3050" s="25">
        <v>45119</v>
      </c>
      <c r="T3050" s="24"/>
      <c r="U3050" s="24">
        <v>3106837421</v>
      </c>
      <c r="V3050" s="33" t="s">
        <v>16623</v>
      </c>
      <c r="W3050" s="24" t="s">
        <v>16624</v>
      </c>
      <c r="X3050" s="24" t="s">
        <v>16625</v>
      </c>
      <c r="Y3050" s="24" t="s">
        <v>16626</v>
      </c>
      <c r="Z3050" s="24" t="s">
        <v>82</v>
      </c>
      <c r="AA3050" s="24">
        <v>3227808842</v>
      </c>
      <c r="AB3050" s="24">
        <v>0</v>
      </c>
      <c r="AC3050" s="24">
        <v>0</v>
      </c>
      <c r="AD3050" s="24" t="e">
        <v>#REF!</v>
      </c>
      <c r="AE3050" s="26" t="s">
        <v>151</v>
      </c>
      <c r="AF3050" s="26"/>
      <c r="AG3050" s="26">
        <v>0</v>
      </c>
      <c r="AH3050" s="27" t="s">
        <v>3042</v>
      </c>
      <c r="AI3050" s="27" t="s">
        <v>1612</v>
      </c>
      <c r="AJ3050" s="27" t="s">
        <v>15662</v>
      </c>
      <c r="AK3050" s="24" t="s">
        <v>121</v>
      </c>
      <c r="AL3050" s="24" t="s">
        <v>7086</v>
      </c>
      <c r="AM3050" s="23">
        <v>44607</v>
      </c>
      <c r="AN3050" s="28">
        <v>1000000</v>
      </c>
      <c r="AO3050" s="28">
        <v>117172</v>
      </c>
      <c r="AP3050" s="24">
        <v>0</v>
      </c>
      <c r="AQ3050" s="24">
        <v>0</v>
      </c>
      <c r="AR3050" s="24">
        <v>0</v>
      </c>
      <c r="AS3050" s="24">
        <v>0</v>
      </c>
      <c r="AT3050" s="24">
        <v>0</v>
      </c>
      <c r="AU3050" s="24">
        <v>0</v>
      </c>
      <c r="AV3050" s="24">
        <v>0</v>
      </c>
      <c r="AW3050" s="24">
        <v>0</v>
      </c>
      <c r="AX3050" s="24">
        <v>0</v>
      </c>
      <c r="AY3050" s="24">
        <v>0</v>
      </c>
      <c r="AZ3050" s="24">
        <v>0</v>
      </c>
      <c r="BA3050" s="24">
        <v>0</v>
      </c>
      <c r="BB3050" s="24">
        <v>0</v>
      </c>
      <c r="BC3050" s="24">
        <v>0</v>
      </c>
      <c r="BD3050" s="24">
        <v>0</v>
      </c>
      <c r="BE3050" s="24">
        <v>0</v>
      </c>
      <c r="BF3050" s="23"/>
      <c r="BG3050" s="23"/>
      <c r="BH3050" s="23">
        <v>44774</v>
      </c>
      <c r="BI3050" s="26" t="s">
        <v>466</v>
      </c>
      <c r="BJ3050" s="26" t="s">
        <v>6087</v>
      </c>
      <c r="BK3050" s="29">
        <v>0</v>
      </c>
      <c r="BL3050" s="24" t="s">
        <v>129</v>
      </c>
      <c r="BM3050" s="22" t="str">
        <f ca="1">+IF(Tabla1[[#This Row],[FECHA INGRESO]]&gt;=44986,IF((TODAY()-Tabla1[[#This Row],[FECHA INGRESO]])&gt;=50,"ALERTA","TODAVÍA FALTA"),"N/A")</f>
        <v>N/A</v>
      </c>
      <c r="BN3050" s="7">
        <f>IFERROR((_xlfn.DAYS(Tabla1[[#This Row],[FECHA INGRESO]],Tabla1[[#This Row],[FECHA RETIRO]]))/30,"")</f>
        <v>-5.5666666666666664</v>
      </c>
    </row>
    <row r="3051" spans="1:66" x14ac:dyDescent="0.35">
      <c r="A3051" s="34">
        <v>1023935993</v>
      </c>
      <c r="B3051" s="22" t="s">
        <v>16627</v>
      </c>
      <c r="C3051" s="23">
        <v>44607</v>
      </c>
      <c r="D3051" s="23" t="s">
        <v>131</v>
      </c>
      <c r="E3051" s="23" t="s">
        <v>111</v>
      </c>
      <c r="F3051" s="23" t="s">
        <v>70</v>
      </c>
      <c r="G3051" s="24"/>
      <c r="H3051" s="24">
        <v>24111919846</v>
      </c>
      <c r="I3051" s="24" t="s">
        <v>72</v>
      </c>
      <c r="J3051" s="24">
        <f>DATEDIF(Tabla1[[#This Row],[FECHA DE NACIMIENTO]],Tabla1[[#This Row],[FECHA ACTUAL]],"Y")</f>
        <v>28</v>
      </c>
      <c r="K3051" s="24" t="s">
        <v>320</v>
      </c>
      <c r="L3051" s="24" t="s">
        <v>234</v>
      </c>
      <c r="M3051" s="24">
        <v>0</v>
      </c>
      <c r="N3051" s="24">
        <v>1</v>
      </c>
      <c r="O3051" s="24">
        <v>2</v>
      </c>
      <c r="P3051" s="24" t="s">
        <v>101</v>
      </c>
      <c r="Q3051" s="23">
        <v>34564</v>
      </c>
      <c r="R3051" s="24" t="s">
        <v>76</v>
      </c>
      <c r="S3051" s="25">
        <v>45119</v>
      </c>
      <c r="T3051" s="24"/>
      <c r="U3051" s="24">
        <v>3143600470</v>
      </c>
      <c r="V3051" s="33" t="s">
        <v>16628</v>
      </c>
      <c r="W3051" s="24" t="s">
        <v>16629</v>
      </c>
      <c r="X3051" s="24" t="s">
        <v>8853</v>
      </c>
      <c r="Y3051" s="24" t="s">
        <v>16630</v>
      </c>
      <c r="Z3051" s="24" t="s">
        <v>117</v>
      </c>
      <c r="AA3051" s="24">
        <v>3143741220</v>
      </c>
      <c r="AB3051" s="24">
        <v>0</v>
      </c>
      <c r="AC3051" s="24">
        <v>0</v>
      </c>
      <c r="AD3051" s="24" t="e">
        <v>#REF!</v>
      </c>
      <c r="AE3051" s="26" t="s">
        <v>151</v>
      </c>
      <c r="AF3051" s="26"/>
      <c r="AG3051" s="26">
        <v>0</v>
      </c>
      <c r="AH3051" s="27" t="s">
        <v>3042</v>
      </c>
      <c r="AI3051" s="27" t="s">
        <v>1612</v>
      </c>
      <c r="AJ3051" s="27" t="s">
        <v>15662</v>
      </c>
      <c r="AK3051" s="24" t="s">
        <v>121</v>
      </c>
      <c r="AL3051" s="24" t="s">
        <v>7086</v>
      </c>
      <c r="AM3051" s="23">
        <v>44607</v>
      </c>
      <c r="AN3051" s="28">
        <v>1000000</v>
      </c>
      <c r="AO3051" s="28">
        <v>117172</v>
      </c>
      <c r="AP3051" s="24">
        <v>0</v>
      </c>
      <c r="AQ3051" s="24">
        <v>0</v>
      </c>
      <c r="AR3051" s="24">
        <v>0</v>
      </c>
      <c r="AS3051" s="24">
        <v>0</v>
      </c>
      <c r="AT3051" s="24">
        <v>0</v>
      </c>
      <c r="AU3051" s="24">
        <v>0</v>
      </c>
      <c r="AV3051" s="24">
        <v>0</v>
      </c>
      <c r="AW3051" s="24">
        <v>0</v>
      </c>
      <c r="AX3051" s="24">
        <v>0</v>
      </c>
      <c r="AY3051" s="24">
        <v>0</v>
      </c>
      <c r="AZ3051" s="24">
        <v>0</v>
      </c>
      <c r="BA3051" s="24">
        <v>0</v>
      </c>
      <c r="BB3051" s="24">
        <v>0</v>
      </c>
      <c r="BC3051" s="24">
        <v>0</v>
      </c>
      <c r="BD3051" s="24">
        <v>0</v>
      </c>
      <c r="BE3051" s="24">
        <v>0</v>
      </c>
      <c r="BF3051" s="23"/>
      <c r="BG3051" s="23"/>
      <c r="BH3051" s="23">
        <v>44650</v>
      </c>
      <c r="BI3051" s="26" t="s">
        <v>466</v>
      </c>
      <c r="BJ3051" s="26" t="s">
        <v>941</v>
      </c>
      <c r="BK3051" s="29">
        <v>0</v>
      </c>
      <c r="BL3051" s="24" t="s">
        <v>129</v>
      </c>
      <c r="BM3051" s="22" t="str">
        <f ca="1">+IF(Tabla1[[#This Row],[FECHA INGRESO]]&gt;=44986,IF((TODAY()-Tabla1[[#This Row],[FECHA INGRESO]])&gt;=50,"ALERTA","TODAVÍA FALTA"),"N/A")</f>
        <v>N/A</v>
      </c>
      <c r="BN3051" s="7">
        <f>IFERROR((_xlfn.DAYS(Tabla1[[#This Row],[FECHA INGRESO]],Tabla1[[#This Row],[FECHA RETIRO]]))/30,"")</f>
        <v>-1.4333333333333333</v>
      </c>
    </row>
    <row r="3052" spans="1:66" x14ac:dyDescent="0.35">
      <c r="A3052" s="34">
        <v>1023961309</v>
      </c>
      <c r="B3052" s="22" t="s">
        <v>16631</v>
      </c>
      <c r="C3052" s="23">
        <v>44607</v>
      </c>
      <c r="D3052" s="23" t="s">
        <v>188</v>
      </c>
      <c r="E3052" s="23" t="s">
        <v>111</v>
      </c>
      <c r="F3052" s="23" t="s">
        <v>70</v>
      </c>
      <c r="G3052" s="24"/>
      <c r="H3052" s="24">
        <v>24111919769</v>
      </c>
      <c r="I3052" s="24" t="s">
        <v>72</v>
      </c>
      <c r="J3052" s="24">
        <f>DATEDIF(Tabla1[[#This Row],[FECHA DE NACIMIENTO]],Tabla1[[#This Row],[FECHA ACTUAL]],"Y")</f>
        <v>26</v>
      </c>
      <c r="K3052" s="24" t="s">
        <v>73</v>
      </c>
      <c r="L3052" s="24" t="s">
        <v>112</v>
      </c>
      <c r="M3052" s="24">
        <v>0</v>
      </c>
      <c r="N3052" s="24">
        <v>1</v>
      </c>
      <c r="O3052" s="24">
        <v>1</v>
      </c>
      <c r="P3052" s="24" t="s">
        <v>101</v>
      </c>
      <c r="Q3052" s="23">
        <v>35585</v>
      </c>
      <c r="R3052" s="24" t="s">
        <v>76</v>
      </c>
      <c r="S3052" s="25">
        <v>45119</v>
      </c>
      <c r="T3052" s="24">
        <v>3736250</v>
      </c>
      <c r="U3052" s="24">
        <v>3133055981</v>
      </c>
      <c r="V3052" s="33" t="s">
        <v>16632</v>
      </c>
      <c r="W3052" s="24" t="s">
        <v>16633</v>
      </c>
      <c r="X3052" s="24" t="s">
        <v>16634</v>
      </c>
      <c r="Y3052" s="24" t="s">
        <v>16635</v>
      </c>
      <c r="Z3052" s="24" t="s">
        <v>117</v>
      </c>
      <c r="AA3052" s="24">
        <v>3123475338</v>
      </c>
      <c r="AB3052" s="24">
        <v>0</v>
      </c>
      <c r="AC3052" s="24">
        <v>0</v>
      </c>
      <c r="AD3052" s="24" t="e">
        <v>#REF!</v>
      </c>
      <c r="AE3052" s="26" t="s">
        <v>151</v>
      </c>
      <c r="AF3052" s="26"/>
      <c r="AG3052" s="26">
        <v>0</v>
      </c>
      <c r="AH3052" s="27" t="s">
        <v>3042</v>
      </c>
      <c r="AI3052" s="27" t="s">
        <v>1612</v>
      </c>
      <c r="AJ3052" s="27" t="s">
        <v>15662</v>
      </c>
      <c r="AK3052" s="24" t="s">
        <v>121</v>
      </c>
      <c r="AL3052" s="24" t="s">
        <v>7086</v>
      </c>
      <c r="AM3052" s="23">
        <v>44607</v>
      </c>
      <c r="AN3052" s="28">
        <v>1000000</v>
      </c>
      <c r="AO3052" s="28">
        <v>117172</v>
      </c>
      <c r="AP3052" s="24">
        <v>0</v>
      </c>
      <c r="AQ3052" s="24">
        <v>0</v>
      </c>
      <c r="AR3052" s="24">
        <v>0</v>
      </c>
      <c r="AS3052" s="24">
        <v>0</v>
      </c>
      <c r="AT3052" s="24">
        <v>0</v>
      </c>
      <c r="AU3052" s="24">
        <v>0</v>
      </c>
      <c r="AV3052" s="24">
        <v>0</v>
      </c>
      <c r="AW3052" s="24">
        <v>0</v>
      </c>
      <c r="AX3052" s="24">
        <v>0</v>
      </c>
      <c r="AY3052" s="24">
        <v>0</v>
      </c>
      <c r="AZ3052" s="24">
        <v>0</v>
      </c>
      <c r="BA3052" s="24">
        <v>0</v>
      </c>
      <c r="BB3052" s="24">
        <v>0</v>
      </c>
      <c r="BC3052" s="24">
        <v>0</v>
      </c>
      <c r="BD3052" s="24">
        <v>0</v>
      </c>
      <c r="BE3052" s="24">
        <v>0</v>
      </c>
      <c r="BF3052" s="23"/>
      <c r="BG3052" s="23"/>
      <c r="BH3052" s="23">
        <v>44652</v>
      </c>
      <c r="BI3052" s="26" t="s">
        <v>466</v>
      </c>
      <c r="BJ3052" s="26" t="s">
        <v>11653</v>
      </c>
      <c r="BK3052" s="29">
        <v>0</v>
      </c>
      <c r="BL3052" s="24" t="s">
        <v>129</v>
      </c>
      <c r="BM3052" s="22" t="str">
        <f ca="1">+IF(Tabla1[[#This Row],[FECHA INGRESO]]&gt;=44986,IF((TODAY()-Tabla1[[#This Row],[FECHA INGRESO]])&gt;=50,"ALERTA","TODAVÍA FALTA"),"N/A")</f>
        <v>N/A</v>
      </c>
      <c r="BN3052" s="7">
        <f>IFERROR((_xlfn.DAYS(Tabla1[[#This Row],[FECHA INGRESO]],Tabla1[[#This Row],[FECHA RETIRO]]))/30,"")</f>
        <v>-1.5</v>
      </c>
    </row>
    <row r="3053" spans="1:66" x14ac:dyDescent="0.35">
      <c r="A3053" s="21">
        <v>80036647</v>
      </c>
      <c r="B3053" s="22" t="s">
        <v>16636</v>
      </c>
      <c r="C3053" s="23">
        <v>44607</v>
      </c>
      <c r="D3053" s="23" t="s">
        <v>188</v>
      </c>
      <c r="E3053" s="23" t="s">
        <v>69</v>
      </c>
      <c r="F3053" s="23" t="s">
        <v>70</v>
      </c>
      <c r="G3053" s="24"/>
      <c r="H3053" s="24">
        <v>24111915503</v>
      </c>
      <c r="I3053" s="24" t="s">
        <v>72</v>
      </c>
      <c r="J3053" s="24">
        <f>DATEDIF(Tabla1[[#This Row],[FECHA DE NACIMIENTO]],Tabla1[[#This Row],[FECHA ACTUAL]],"Y")</f>
        <v>40</v>
      </c>
      <c r="K3053" s="24" t="s">
        <v>96</v>
      </c>
      <c r="L3053" s="24" t="s">
        <v>112</v>
      </c>
      <c r="M3053" s="24">
        <v>0</v>
      </c>
      <c r="N3053" s="24">
        <v>0</v>
      </c>
      <c r="O3053" s="24">
        <v>2</v>
      </c>
      <c r="P3053" s="24" t="s">
        <v>101</v>
      </c>
      <c r="Q3053" s="23">
        <v>30317</v>
      </c>
      <c r="R3053" s="24" t="s">
        <v>76</v>
      </c>
      <c r="S3053" s="25">
        <v>45119</v>
      </c>
      <c r="T3053" s="24">
        <v>4793809</v>
      </c>
      <c r="U3053" s="24">
        <v>3204306009</v>
      </c>
      <c r="V3053" s="33" t="s">
        <v>16637</v>
      </c>
      <c r="W3053" s="24" t="s">
        <v>16638</v>
      </c>
      <c r="X3053" s="24" t="s">
        <v>16639</v>
      </c>
      <c r="Y3053" s="24" t="s">
        <v>16640</v>
      </c>
      <c r="Z3053" s="24" t="s">
        <v>117</v>
      </c>
      <c r="AA3053" s="24">
        <v>3123843658</v>
      </c>
      <c r="AB3053" s="24">
        <v>0</v>
      </c>
      <c r="AC3053" s="24">
        <v>0</v>
      </c>
      <c r="AD3053" s="24" t="e">
        <v>#REF!</v>
      </c>
      <c r="AE3053" s="26" t="s">
        <v>84</v>
      </c>
      <c r="AF3053" s="26" t="s">
        <v>103</v>
      </c>
      <c r="AG3053" s="26">
        <v>0</v>
      </c>
      <c r="AH3053" s="27" t="s">
        <v>3042</v>
      </c>
      <c r="AI3053" s="27" t="s">
        <v>1612</v>
      </c>
      <c r="AJ3053" s="27" t="s">
        <v>15662</v>
      </c>
      <c r="AK3053" s="24" t="s">
        <v>121</v>
      </c>
      <c r="AL3053" s="24" t="s">
        <v>7086</v>
      </c>
      <c r="AM3053" s="23">
        <v>44607</v>
      </c>
      <c r="AN3053" s="28">
        <v>1000000</v>
      </c>
      <c r="AO3053" s="28">
        <v>117172</v>
      </c>
      <c r="AP3053" s="24">
        <v>0</v>
      </c>
      <c r="AQ3053" s="24">
        <v>0</v>
      </c>
      <c r="AR3053" s="24">
        <v>0</v>
      </c>
      <c r="AS3053" s="24">
        <v>0</v>
      </c>
      <c r="AT3053" s="24">
        <v>0</v>
      </c>
      <c r="AU3053" s="24">
        <v>0</v>
      </c>
      <c r="AV3053" s="24">
        <v>0</v>
      </c>
      <c r="AW3053" s="24">
        <v>0</v>
      </c>
      <c r="AX3053" s="24">
        <v>0</v>
      </c>
      <c r="AY3053" s="24">
        <v>0</v>
      </c>
      <c r="AZ3053" s="24">
        <v>0</v>
      </c>
      <c r="BA3053" s="24">
        <v>0</v>
      </c>
      <c r="BB3053" s="24">
        <v>0</v>
      </c>
      <c r="BC3053" s="24">
        <v>0</v>
      </c>
      <c r="BD3053" s="24">
        <v>0</v>
      </c>
      <c r="BE3053" s="24">
        <v>0</v>
      </c>
      <c r="BF3053" s="23"/>
      <c r="BG3053" s="23"/>
      <c r="BH3053" s="23">
        <v>44806</v>
      </c>
      <c r="BI3053" s="26" t="s">
        <v>466</v>
      </c>
      <c r="BJ3053" s="26" t="s">
        <v>3469</v>
      </c>
      <c r="BK3053" s="29">
        <v>0</v>
      </c>
      <c r="BL3053" s="24" t="s">
        <v>129</v>
      </c>
      <c r="BM3053" s="22" t="str">
        <f ca="1">+IF(Tabla1[[#This Row],[FECHA INGRESO]]&gt;=44986,IF((TODAY()-Tabla1[[#This Row],[FECHA INGRESO]])&gt;=50,"ALERTA","TODAVÍA FALTA"),"N/A")</f>
        <v>N/A</v>
      </c>
      <c r="BN3053" s="7">
        <f>IFERROR((_xlfn.DAYS(Tabla1[[#This Row],[FECHA INGRESO]],Tabla1[[#This Row],[FECHA RETIRO]]))/30,"")</f>
        <v>-6.6333333333333337</v>
      </c>
    </row>
    <row r="3054" spans="1:66" x14ac:dyDescent="0.35">
      <c r="A3054" s="34">
        <v>1000858259</v>
      </c>
      <c r="B3054" s="22" t="s">
        <v>16641</v>
      </c>
      <c r="C3054" s="23">
        <v>44607</v>
      </c>
      <c r="D3054" s="23" t="s">
        <v>157</v>
      </c>
      <c r="E3054" s="23" t="s">
        <v>111</v>
      </c>
      <c r="F3054" s="23" t="s">
        <v>70</v>
      </c>
      <c r="G3054" s="24"/>
      <c r="H3054" s="24">
        <v>24111924103</v>
      </c>
      <c r="I3054" s="24" t="s">
        <v>95</v>
      </c>
      <c r="J3054" s="24">
        <f>DATEDIF(Tabla1[[#This Row],[FECHA DE NACIMIENTO]],Tabla1[[#This Row],[FECHA ACTUAL]],"Y")</f>
        <v>21</v>
      </c>
      <c r="K3054" s="24" t="s">
        <v>96</v>
      </c>
      <c r="L3054" s="24" t="s">
        <v>112</v>
      </c>
      <c r="M3054" s="24">
        <v>0</v>
      </c>
      <c r="N3054" s="24">
        <v>0</v>
      </c>
      <c r="O3054" s="24">
        <v>2</v>
      </c>
      <c r="P3054" s="24" t="s">
        <v>101</v>
      </c>
      <c r="Q3054" s="23">
        <v>37324</v>
      </c>
      <c r="R3054" s="24" t="s">
        <v>76</v>
      </c>
      <c r="S3054" s="25">
        <v>45119</v>
      </c>
      <c r="T3054" s="24"/>
      <c r="U3054" s="24">
        <v>3013477743</v>
      </c>
      <c r="V3054" s="33" t="s">
        <v>16642</v>
      </c>
      <c r="W3054" s="24" t="s">
        <v>16643</v>
      </c>
      <c r="X3054" s="24" t="s">
        <v>2007</v>
      </c>
      <c r="Y3054" s="24" t="s">
        <v>16644</v>
      </c>
      <c r="Z3054" s="24" t="s">
        <v>567</v>
      </c>
      <c r="AA3054" s="24">
        <v>3173220132</v>
      </c>
      <c r="AB3054" s="24">
        <v>0</v>
      </c>
      <c r="AC3054" s="24">
        <v>0</v>
      </c>
      <c r="AD3054" s="24" t="e">
        <v>#REF!</v>
      </c>
      <c r="AE3054" s="26" t="s">
        <v>183</v>
      </c>
      <c r="AF3054" s="26"/>
      <c r="AG3054" s="26">
        <v>0</v>
      </c>
      <c r="AH3054" s="27" t="s">
        <v>3042</v>
      </c>
      <c r="AI3054" s="27" t="s">
        <v>1612</v>
      </c>
      <c r="AJ3054" s="27" t="s">
        <v>15662</v>
      </c>
      <c r="AK3054" s="24" t="s">
        <v>121</v>
      </c>
      <c r="AL3054" s="24" t="s">
        <v>7086</v>
      </c>
      <c r="AM3054" s="23">
        <v>44607</v>
      </c>
      <c r="AN3054" s="28">
        <v>1000000</v>
      </c>
      <c r="AO3054" s="28">
        <v>117172</v>
      </c>
      <c r="AP3054" s="24">
        <v>0</v>
      </c>
      <c r="AQ3054" s="24">
        <v>0</v>
      </c>
      <c r="AR3054" s="24">
        <v>0</v>
      </c>
      <c r="AS3054" s="24">
        <v>0</v>
      </c>
      <c r="AT3054" s="24">
        <v>0</v>
      </c>
      <c r="AU3054" s="24">
        <v>0</v>
      </c>
      <c r="AV3054" s="24">
        <v>0</v>
      </c>
      <c r="AW3054" s="24">
        <v>0</v>
      </c>
      <c r="AX3054" s="24">
        <v>0</v>
      </c>
      <c r="AY3054" s="24">
        <v>0</v>
      </c>
      <c r="AZ3054" s="24">
        <v>0</v>
      </c>
      <c r="BA3054" s="24">
        <v>0</v>
      </c>
      <c r="BB3054" s="24">
        <v>0</v>
      </c>
      <c r="BC3054" s="24">
        <v>0</v>
      </c>
      <c r="BD3054" s="24">
        <v>0</v>
      </c>
      <c r="BE3054" s="24">
        <v>0</v>
      </c>
      <c r="BF3054" s="23"/>
      <c r="BG3054" s="23"/>
      <c r="BH3054" s="23">
        <v>44653</v>
      </c>
      <c r="BI3054" s="26" t="s">
        <v>466</v>
      </c>
      <c r="BJ3054" s="26">
        <v>0</v>
      </c>
      <c r="BK3054" s="29">
        <v>0</v>
      </c>
      <c r="BL3054" s="24" t="s">
        <v>129</v>
      </c>
      <c r="BM3054" s="22" t="str">
        <f ca="1">+IF(Tabla1[[#This Row],[FECHA INGRESO]]&gt;=44986,IF((TODAY()-Tabla1[[#This Row],[FECHA INGRESO]])&gt;=50,"ALERTA","TODAVÍA FALTA"),"N/A")</f>
        <v>N/A</v>
      </c>
      <c r="BN3054" s="7">
        <f>IFERROR((_xlfn.DAYS(Tabla1[[#This Row],[FECHA INGRESO]],Tabla1[[#This Row],[FECHA RETIRO]]))/30,"")</f>
        <v>-1.5333333333333334</v>
      </c>
    </row>
    <row r="3055" spans="1:66" x14ac:dyDescent="0.35">
      <c r="A3055" s="21">
        <v>1000226433</v>
      </c>
      <c r="B3055" s="22" t="s">
        <v>16645</v>
      </c>
      <c r="C3055" s="44">
        <v>44607</v>
      </c>
      <c r="D3055" s="44" t="s">
        <v>266</v>
      </c>
      <c r="E3055" s="24" t="s">
        <v>94</v>
      </c>
      <c r="F3055" s="44" t="s">
        <v>70</v>
      </c>
      <c r="G3055" s="36"/>
      <c r="H3055" s="36">
        <v>24111942707</v>
      </c>
      <c r="I3055" s="36" t="s">
        <v>95</v>
      </c>
      <c r="J3055" s="24">
        <f>DATEDIF(Tabla1[[#This Row],[FECHA DE NACIMIENTO]],Tabla1[[#This Row],[FECHA ACTUAL]],"Y")</f>
        <v>20</v>
      </c>
      <c r="K3055" s="36" t="s">
        <v>1020</v>
      </c>
      <c r="L3055" s="24" t="s">
        <v>112</v>
      </c>
      <c r="M3055" s="36">
        <v>0</v>
      </c>
      <c r="N3055" s="36">
        <v>0</v>
      </c>
      <c r="O3055" s="36">
        <v>2</v>
      </c>
      <c r="P3055" s="36" t="s">
        <v>101</v>
      </c>
      <c r="Q3055" s="44">
        <v>37779</v>
      </c>
      <c r="R3055" s="24" t="s">
        <v>76</v>
      </c>
      <c r="S3055" s="25">
        <v>45119</v>
      </c>
      <c r="T3055" s="36"/>
      <c r="U3055" s="36">
        <v>3195117440</v>
      </c>
      <c r="V3055" s="62" t="s">
        <v>16646</v>
      </c>
      <c r="W3055" s="24" t="s">
        <v>16647</v>
      </c>
      <c r="X3055" s="24" t="s">
        <v>16648</v>
      </c>
      <c r="Y3055" s="24" t="s">
        <v>16649</v>
      </c>
      <c r="Z3055" s="24" t="s">
        <v>117</v>
      </c>
      <c r="AA3055" s="24">
        <v>3196085868</v>
      </c>
      <c r="AB3055" s="24">
        <v>0</v>
      </c>
      <c r="AC3055" s="24">
        <v>0</v>
      </c>
      <c r="AD3055" s="24" t="e">
        <v>#REF!</v>
      </c>
      <c r="AE3055" s="26" t="s">
        <v>151</v>
      </c>
      <c r="AF3055" s="26"/>
      <c r="AG3055" s="26">
        <v>0</v>
      </c>
      <c r="AH3055" s="27" t="s">
        <v>184</v>
      </c>
      <c r="AI3055" s="27" t="s">
        <v>10123</v>
      </c>
      <c r="AJ3055" s="27" t="s">
        <v>10123</v>
      </c>
      <c r="AK3055" s="24" t="s">
        <v>121</v>
      </c>
      <c r="AL3055" s="24" t="s">
        <v>7086</v>
      </c>
      <c r="AM3055" s="23">
        <v>44607</v>
      </c>
      <c r="AN3055" s="28">
        <v>1000000</v>
      </c>
      <c r="AO3055" s="28">
        <v>117172</v>
      </c>
      <c r="AP3055" s="24" t="s">
        <v>16650</v>
      </c>
      <c r="AQ3055" s="24">
        <v>0</v>
      </c>
      <c r="AR3055" s="24">
        <v>0</v>
      </c>
      <c r="AS3055" s="24">
        <v>0</v>
      </c>
      <c r="AT3055" s="24">
        <v>0</v>
      </c>
      <c r="AU3055" s="24">
        <v>0</v>
      </c>
      <c r="AV3055" s="24">
        <v>0</v>
      </c>
      <c r="AW3055" s="24">
        <v>0</v>
      </c>
      <c r="AX3055" s="24">
        <v>0</v>
      </c>
      <c r="AY3055" s="24">
        <v>0</v>
      </c>
      <c r="AZ3055" s="24">
        <v>0</v>
      </c>
      <c r="BA3055" s="24">
        <v>0</v>
      </c>
      <c r="BB3055" s="24">
        <v>0</v>
      </c>
      <c r="BC3055" s="24">
        <v>0</v>
      </c>
      <c r="BD3055" s="24">
        <v>0</v>
      </c>
      <c r="BE3055" s="24">
        <v>0</v>
      </c>
      <c r="BF3055" s="23"/>
      <c r="BG3055" s="23"/>
      <c r="BH3055" s="23">
        <v>44680</v>
      </c>
      <c r="BI3055" s="26" t="s">
        <v>466</v>
      </c>
      <c r="BJ3055" s="26" t="s">
        <v>16651</v>
      </c>
      <c r="BK3055" s="29">
        <v>0</v>
      </c>
      <c r="BL3055" s="24" t="s">
        <v>129</v>
      </c>
      <c r="BM3055" s="22" t="str">
        <f ca="1">+IF(Tabla1[[#This Row],[FECHA INGRESO]]&gt;=44986,IF((TODAY()-Tabla1[[#This Row],[FECHA INGRESO]])&gt;=50,"ALERTA","TODAVÍA FALTA"),"N/A")</f>
        <v>N/A</v>
      </c>
      <c r="BN3055" s="7">
        <f>IFERROR((_xlfn.DAYS(Tabla1[[#This Row],[FECHA INGRESO]],Tabla1[[#This Row],[FECHA RETIRO]]))/30,"")</f>
        <v>-2.4333333333333331</v>
      </c>
    </row>
    <row r="3056" spans="1:66" x14ac:dyDescent="0.35">
      <c r="A3056" s="21">
        <v>53095707</v>
      </c>
      <c r="B3056" s="22" t="s">
        <v>16652</v>
      </c>
      <c r="C3056" s="23">
        <v>44607</v>
      </c>
      <c r="D3056" s="23" t="s">
        <v>188</v>
      </c>
      <c r="E3056" s="23" t="s">
        <v>111</v>
      </c>
      <c r="F3056" s="23" t="s">
        <v>111</v>
      </c>
      <c r="G3056" s="24"/>
      <c r="H3056" s="24">
        <v>24111915565</v>
      </c>
      <c r="I3056" s="24" t="s">
        <v>95</v>
      </c>
      <c r="J3056" s="24">
        <f>DATEDIF(Tabla1[[#This Row],[FECHA DE NACIMIENTO]],Tabla1[[#This Row],[FECHA ACTUAL]],"Y")</f>
        <v>37</v>
      </c>
      <c r="K3056" s="24" t="s">
        <v>73</v>
      </c>
      <c r="L3056" s="24" t="s">
        <v>112</v>
      </c>
      <c r="M3056" s="24">
        <v>1</v>
      </c>
      <c r="N3056" s="24">
        <v>1</v>
      </c>
      <c r="O3056" s="24">
        <v>3</v>
      </c>
      <c r="P3056" s="24" t="s">
        <v>101</v>
      </c>
      <c r="Q3056" s="23">
        <v>31387</v>
      </c>
      <c r="R3056" s="24" t="s">
        <v>76</v>
      </c>
      <c r="S3056" s="25">
        <v>45119</v>
      </c>
      <c r="T3056" s="24"/>
      <c r="U3056" s="24">
        <v>3228898985</v>
      </c>
      <c r="V3056" s="33" t="s">
        <v>16653</v>
      </c>
      <c r="W3056" s="24" t="s">
        <v>16654</v>
      </c>
      <c r="X3056" s="24" t="s">
        <v>16655</v>
      </c>
      <c r="Y3056" s="24" t="s">
        <v>16656</v>
      </c>
      <c r="Z3056" s="24" t="s">
        <v>117</v>
      </c>
      <c r="AA3056" s="24">
        <v>3223103930</v>
      </c>
      <c r="AB3056" s="24">
        <v>0</v>
      </c>
      <c r="AC3056" s="24">
        <v>0</v>
      </c>
      <c r="AD3056" s="24" t="e">
        <v>#REF!</v>
      </c>
      <c r="AE3056" s="26" t="s">
        <v>84</v>
      </c>
      <c r="AF3056" s="26" t="s">
        <v>16657</v>
      </c>
      <c r="AG3056" s="26">
        <v>0</v>
      </c>
      <c r="AH3056" s="27" t="s">
        <v>3042</v>
      </c>
      <c r="AI3056" s="27" t="s">
        <v>1612</v>
      </c>
      <c r="AJ3056" s="27" t="s">
        <v>15662</v>
      </c>
      <c r="AK3056" s="24" t="s">
        <v>121</v>
      </c>
      <c r="AL3056" s="24" t="s">
        <v>7086</v>
      </c>
      <c r="AM3056" s="23">
        <v>44607</v>
      </c>
      <c r="AN3056" s="28">
        <v>1000000</v>
      </c>
      <c r="AO3056" s="28">
        <v>117172</v>
      </c>
      <c r="AP3056" s="24">
        <v>0</v>
      </c>
      <c r="AQ3056" s="24">
        <v>0</v>
      </c>
      <c r="AR3056" s="24">
        <v>0</v>
      </c>
      <c r="AS3056" s="24">
        <v>0</v>
      </c>
      <c r="AT3056" s="24">
        <v>0</v>
      </c>
      <c r="AU3056" s="24">
        <v>0</v>
      </c>
      <c r="AV3056" s="24">
        <v>0</v>
      </c>
      <c r="AW3056" s="24">
        <v>0</v>
      </c>
      <c r="AX3056" s="24">
        <v>0</v>
      </c>
      <c r="AY3056" s="24">
        <v>0</v>
      </c>
      <c r="AZ3056" s="24">
        <v>0</v>
      </c>
      <c r="BA3056" s="24">
        <v>0</v>
      </c>
      <c r="BB3056" s="24">
        <v>0</v>
      </c>
      <c r="BC3056" s="24">
        <v>0</v>
      </c>
      <c r="BD3056" s="24">
        <v>0</v>
      </c>
      <c r="BE3056" s="24">
        <v>0</v>
      </c>
      <c r="BF3056" s="23"/>
      <c r="BG3056" s="23"/>
      <c r="BH3056" s="23">
        <v>44858</v>
      </c>
      <c r="BI3056" s="26" t="s">
        <v>127</v>
      </c>
      <c r="BJ3056" s="26" t="s">
        <v>3469</v>
      </c>
      <c r="BK3056" s="29">
        <v>0</v>
      </c>
      <c r="BL3056" s="24" t="s">
        <v>129</v>
      </c>
      <c r="BM3056" s="22" t="str">
        <f ca="1">+IF(Tabla1[[#This Row],[FECHA INGRESO]]&gt;=44986,IF((TODAY()-Tabla1[[#This Row],[FECHA INGRESO]])&gt;=50,"ALERTA","TODAVÍA FALTA"),"N/A")</f>
        <v>N/A</v>
      </c>
      <c r="BN3056" s="7">
        <f>IFERROR((_xlfn.DAYS(Tabla1[[#This Row],[FECHA INGRESO]],Tabla1[[#This Row],[FECHA RETIRO]]))/30,"")</f>
        <v>-8.3666666666666671</v>
      </c>
    </row>
    <row r="3057" spans="1:66" x14ac:dyDescent="0.35">
      <c r="A3057" s="21">
        <v>1095808144</v>
      </c>
      <c r="B3057" s="22" t="s">
        <v>16658</v>
      </c>
      <c r="C3057" s="23">
        <v>44607</v>
      </c>
      <c r="D3057" s="23" t="s">
        <v>93</v>
      </c>
      <c r="E3057" s="23" t="s">
        <v>110</v>
      </c>
      <c r="F3057" s="23" t="s">
        <v>110</v>
      </c>
      <c r="G3057" s="24"/>
      <c r="H3057" s="24">
        <v>24111939934</v>
      </c>
      <c r="I3057" s="24" t="s">
        <v>72</v>
      </c>
      <c r="J3057" s="24">
        <f>DATEDIF(Tabla1[[#This Row],[FECHA DE NACIMIENTO]],Tabla1[[#This Row],[FECHA ACTUAL]],"Y")</f>
        <v>32</v>
      </c>
      <c r="K3057" s="24" t="s">
        <v>320</v>
      </c>
      <c r="L3057" s="24" t="s">
        <v>112</v>
      </c>
      <c r="M3057" s="24">
        <v>0</v>
      </c>
      <c r="N3057" s="24">
        <v>0</v>
      </c>
      <c r="O3057" s="24">
        <v>4</v>
      </c>
      <c r="P3057" s="24" t="s">
        <v>101</v>
      </c>
      <c r="Q3057" s="23">
        <v>33322</v>
      </c>
      <c r="R3057" s="24" t="s">
        <v>1918</v>
      </c>
      <c r="S3057" s="25">
        <v>45119</v>
      </c>
      <c r="T3057" s="24"/>
      <c r="U3057" s="24">
        <v>3106800970</v>
      </c>
      <c r="V3057" s="33" t="s">
        <v>16659</v>
      </c>
      <c r="W3057" s="24" t="s">
        <v>16660</v>
      </c>
      <c r="X3057" s="24" t="s">
        <v>16661</v>
      </c>
      <c r="Y3057" s="24" t="s">
        <v>16662</v>
      </c>
      <c r="Z3057" s="24" t="s">
        <v>3224</v>
      </c>
      <c r="AA3057" s="24">
        <v>3506087527</v>
      </c>
      <c r="AB3057" s="24">
        <v>0</v>
      </c>
      <c r="AC3057" s="24">
        <v>0</v>
      </c>
      <c r="AD3057" s="24" t="e">
        <v>#REF!</v>
      </c>
      <c r="AE3057" s="26" t="s">
        <v>194</v>
      </c>
      <c r="AF3057" s="26"/>
      <c r="AG3057" s="26">
        <v>0</v>
      </c>
      <c r="AH3057" s="27" t="s">
        <v>3042</v>
      </c>
      <c r="AI3057" s="27" t="s">
        <v>1612</v>
      </c>
      <c r="AJ3057" s="27" t="s">
        <v>15662</v>
      </c>
      <c r="AK3057" s="24" t="s">
        <v>121</v>
      </c>
      <c r="AL3057" s="24" t="s">
        <v>7086</v>
      </c>
      <c r="AM3057" s="23">
        <v>44607</v>
      </c>
      <c r="AN3057" s="28">
        <v>1000000</v>
      </c>
      <c r="AO3057" s="28">
        <v>117172</v>
      </c>
      <c r="AP3057" s="24">
        <v>0</v>
      </c>
      <c r="AQ3057" s="24">
        <v>0</v>
      </c>
      <c r="AR3057" s="24">
        <v>0</v>
      </c>
      <c r="AS3057" s="24">
        <v>0</v>
      </c>
      <c r="AT3057" s="24">
        <v>0</v>
      </c>
      <c r="AU3057" s="24">
        <v>0</v>
      </c>
      <c r="AV3057" s="24">
        <v>0</v>
      </c>
      <c r="AW3057" s="24">
        <v>0</v>
      </c>
      <c r="AX3057" s="24">
        <v>0</v>
      </c>
      <c r="AY3057" s="24">
        <v>0</v>
      </c>
      <c r="AZ3057" s="24" t="s">
        <v>7883</v>
      </c>
      <c r="BA3057" s="24">
        <v>0</v>
      </c>
      <c r="BB3057" s="24">
        <v>0</v>
      </c>
      <c r="BC3057" s="24">
        <v>0</v>
      </c>
      <c r="BD3057" s="24">
        <v>0</v>
      </c>
      <c r="BE3057" s="24">
        <v>0</v>
      </c>
      <c r="BF3057" s="23"/>
      <c r="BG3057" s="23"/>
      <c r="BH3057" s="23">
        <v>44862</v>
      </c>
      <c r="BI3057" s="26" t="s">
        <v>10014</v>
      </c>
      <c r="BJ3057" s="26" t="s">
        <v>144</v>
      </c>
      <c r="BK3057" s="29">
        <v>0</v>
      </c>
      <c r="BL3057" s="24" t="s">
        <v>129</v>
      </c>
      <c r="BM3057" s="22" t="str">
        <f ca="1">+IF(Tabla1[[#This Row],[FECHA INGRESO]]&gt;=44986,IF((TODAY()-Tabla1[[#This Row],[FECHA INGRESO]])&gt;=50,"ALERTA","TODAVÍA FALTA"),"N/A")</f>
        <v>N/A</v>
      </c>
      <c r="BN3057" s="7">
        <f>IFERROR((_xlfn.DAYS(Tabla1[[#This Row],[FECHA INGRESO]],Tabla1[[#This Row],[FECHA RETIRO]]))/30,"")</f>
        <v>-8.5</v>
      </c>
    </row>
    <row r="3058" spans="1:66" x14ac:dyDescent="0.35">
      <c r="A3058" s="34">
        <v>1026306069</v>
      </c>
      <c r="B3058" s="22" t="s">
        <v>16663</v>
      </c>
      <c r="C3058" s="44">
        <v>44608</v>
      </c>
      <c r="D3058" s="23" t="s">
        <v>131</v>
      </c>
      <c r="E3058" s="23" t="s">
        <v>111</v>
      </c>
      <c r="F3058" s="23" t="s">
        <v>70</v>
      </c>
      <c r="G3058" s="36"/>
      <c r="H3058" s="36">
        <v>24111994900</v>
      </c>
      <c r="I3058" s="36" t="s">
        <v>95</v>
      </c>
      <c r="J3058" s="24">
        <f>DATEDIF(Tabla1[[#This Row],[FECHA DE NACIMIENTO]],Tabla1[[#This Row],[FECHA ACTUAL]],"Y")</f>
        <v>24</v>
      </c>
      <c r="K3058" s="36" t="s">
        <v>73</v>
      </c>
      <c r="L3058" s="24" t="s">
        <v>112</v>
      </c>
      <c r="M3058" s="36">
        <v>1</v>
      </c>
      <c r="N3058" s="36">
        <v>2</v>
      </c>
      <c r="O3058" s="36">
        <v>2</v>
      </c>
      <c r="P3058" s="36" t="s">
        <v>101</v>
      </c>
      <c r="Q3058" s="44">
        <v>36323</v>
      </c>
      <c r="R3058" s="24" t="s">
        <v>76</v>
      </c>
      <c r="S3058" s="25">
        <v>45119</v>
      </c>
      <c r="T3058" s="36"/>
      <c r="U3058" s="36">
        <v>3142392640</v>
      </c>
      <c r="V3058" s="33" t="s">
        <v>16664</v>
      </c>
      <c r="W3058" s="24" t="s">
        <v>16665</v>
      </c>
      <c r="X3058" s="36" t="s">
        <v>16212</v>
      </c>
      <c r="Y3058" s="36" t="s">
        <v>16666</v>
      </c>
      <c r="Z3058" s="36" t="s">
        <v>3224</v>
      </c>
      <c r="AA3058" s="24">
        <v>3116021961</v>
      </c>
      <c r="AB3058" s="24">
        <v>0</v>
      </c>
      <c r="AC3058" s="24">
        <v>0</v>
      </c>
      <c r="AD3058" s="24" t="e">
        <v>#REF!</v>
      </c>
      <c r="AE3058" s="26" t="s">
        <v>151</v>
      </c>
      <c r="AF3058" s="26"/>
      <c r="AG3058" s="26">
        <v>0</v>
      </c>
      <c r="AH3058" s="27" t="s">
        <v>3042</v>
      </c>
      <c r="AI3058" s="27" t="s">
        <v>1612</v>
      </c>
      <c r="AJ3058" s="27" t="s">
        <v>15662</v>
      </c>
      <c r="AK3058" s="24" t="s">
        <v>121</v>
      </c>
      <c r="AL3058" s="24" t="s">
        <v>7086</v>
      </c>
      <c r="AM3058" s="23">
        <v>44608</v>
      </c>
      <c r="AN3058" s="28">
        <v>1000000</v>
      </c>
      <c r="AO3058" s="28">
        <v>117172</v>
      </c>
      <c r="AP3058" s="24">
        <v>0</v>
      </c>
      <c r="AQ3058" s="24">
        <v>0</v>
      </c>
      <c r="AR3058" s="24">
        <v>0</v>
      </c>
      <c r="AS3058" s="24">
        <v>0</v>
      </c>
      <c r="AT3058" s="24">
        <v>0</v>
      </c>
      <c r="AU3058" s="24">
        <v>0</v>
      </c>
      <c r="AV3058" s="24">
        <v>0</v>
      </c>
      <c r="AW3058" s="24">
        <v>0</v>
      </c>
      <c r="AX3058" s="24">
        <v>0</v>
      </c>
      <c r="AY3058" s="24">
        <v>0</v>
      </c>
      <c r="AZ3058" s="24">
        <v>0</v>
      </c>
      <c r="BA3058" s="24">
        <v>0</v>
      </c>
      <c r="BB3058" s="24">
        <v>0</v>
      </c>
      <c r="BC3058" s="24">
        <v>0</v>
      </c>
      <c r="BD3058" s="24">
        <v>0</v>
      </c>
      <c r="BE3058" s="24">
        <v>0</v>
      </c>
      <c r="BF3058" s="23"/>
      <c r="BG3058" s="23"/>
      <c r="BH3058" s="23">
        <v>44615</v>
      </c>
      <c r="BI3058" s="26" t="s">
        <v>10014</v>
      </c>
      <c r="BJ3058" s="26" t="s">
        <v>14134</v>
      </c>
      <c r="BK3058" s="29">
        <v>0</v>
      </c>
      <c r="BL3058" s="24" t="s">
        <v>129</v>
      </c>
      <c r="BM3058" s="22" t="str">
        <f ca="1">+IF(Tabla1[[#This Row],[FECHA INGRESO]]&gt;=44986,IF((TODAY()-Tabla1[[#This Row],[FECHA INGRESO]])&gt;=50,"ALERTA","TODAVÍA FALTA"),"N/A")</f>
        <v>N/A</v>
      </c>
      <c r="BN3058" s="7">
        <f>IFERROR((_xlfn.DAYS(Tabla1[[#This Row],[FECHA INGRESO]],Tabla1[[#This Row],[FECHA RETIRO]]))/30,"")</f>
        <v>-0.23333333333333334</v>
      </c>
    </row>
    <row r="3059" spans="1:66" x14ac:dyDescent="0.35">
      <c r="A3059" s="21">
        <v>1023035652</v>
      </c>
      <c r="B3059" s="22" t="s">
        <v>14823</v>
      </c>
      <c r="C3059" s="23">
        <v>44608</v>
      </c>
      <c r="D3059" s="23" t="s">
        <v>266</v>
      </c>
      <c r="E3059" s="23" t="s">
        <v>111</v>
      </c>
      <c r="F3059" s="23" t="s">
        <v>70</v>
      </c>
      <c r="G3059" s="24"/>
      <c r="H3059" s="24">
        <v>24106786152</v>
      </c>
      <c r="I3059" s="24" t="s">
        <v>72</v>
      </c>
      <c r="J3059" s="24">
        <f>DATEDIF(Tabla1[[#This Row],[FECHA DE NACIMIENTO]],Tabla1[[#This Row],[FECHA ACTUAL]],"Y")</f>
        <v>24</v>
      </c>
      <c r="K3059" s="24" t="s">
        <v>96</v>
      </c>
      <c r="L3059" s="24" t="s">
        <v>112</v>
      </c>
      <c r="M3059" s="24">
        <v>0</v>
      </c>
      <c r="N3059" s="24">
        <v>0</v>
      </c>
      <c r="O3059" s="24">
        <v>1</v>
      </c>
      <c r="P3059" s="24" t="s">
        <v>101</v>
      </c>
      <c r="Q3059" s="23">
        <v>36294</v>
      </c>
      <c r="R3059" s="24" t="s">
        <v>76</v>
      </c>
      <c r="S3059" s="25">
        <v>45119</v>
      </c>
      <c r="T3059" s="24"/>
      <c r="U3059" s="24">
        <v>3178546588</v>
      </c>
      <c r="V3059" s="33" t="s">
        <v>14824</v>
      </c>
      <c r="W3059" s="24" t="s">
        <v>14825</v>
      </c>
      <c r="X3059" s="24" t="s">
        <v>16667</v>
      </c>
      <c r="Y3059" s="24" t="s">
        <v>14827</v>
      </c>
      <c r="Z3059" s="24" t="s">
        <v>117</v>
      </c>
      <c r="AA3059" s="24">
        <v>3125238906</v>
      </c>
      <c r="AB3059" s="24">
        <v>0</v>
      </c>
      <c r="AC3059" s="24">
        <v>0</v>
      </c>
      <c r="AD3059" s="24" t="e">
        <v>#REF!</v>
      </c>
      <c r="AE3059" s="26" t="s">
        <v>151</v>
      </c>
      <c r="AF3059" s="26"/>
      <c r="AG3059" s="26">
        <v>0</v>
      </c>
      <c r="AH3059" s="27" t="s">
        <v>9506</v>
      </c>
      <c r="AI3059" s="27" t="s">
        <v>687</v>
      </c>
      <c r="AJ3059" s="27" t="s">
        <v>687</v>
      </c>
      <c r="AK3059" s="24" t="s">
        <v>89</v>
      </c>
      <c r="AL3059" s="24" t="s">
        <v>7086</v>
      </c>
      <c r="AM3059" s="23">
        <v>44608</v>
      </c>
      <c r="AN3059" s="28">
        <v>1349360</v>
      </c>
      <c r="AO3059" s="28">
        <v>140606</v>
      </c>
      <c r="AP3059" s="24">
        <v>0</v>
      </c>
      <c r="AQ3059" s="24">
        <v>0</v>
      </c>
      <c r="AR3059" s="24">
        <v>0</v>
      </c>
      <c r="AS3059" s="24">
        <v>0</v>
      </c>
      <c r="AT3059" s="24">
        <v>0</v>
      </c>
      <c r="AU3059" s="24">
        <v>0</v>
      </c>
      <c r="AV3059" s="24">
        <v>0</v>
      </c>
      <c r="AW3059" s="24">
        <v>0</v>
      </c>
      <c r="AX3059" s="24">
        <v>0</v>
      </c>
      <c r="AY3059" s="24">
        <v>0</v>
      </c>
      <c r="AZ3059" s="24">
        <v>0</v>
      </c>
      <c r="BA3059" s="24">
        <v>0</v>
      </c>
      <c r="BB3059" s="24">
        <v>0</v>
      </c>
      <c r="BC3059" s="24">
        <v>0</v>
      </c>
      <c r="BD3059" s="24">
        <v>0</v>
      </c>
      <c r="BE3059" s="24">
        <v>0</v>
      </c>
      <c r="BF3059" s="23"/>
      <c r="BG3059" s="23"/>
      <c r="BH3059" s="23">
        <v>45080</v>
      </c>
      <c r="BI3059" s="26" t="s">
        <v>466</v>
      </c>
      <c r="BJ3059" s="26" t="s">
        <v>15407</v>
      </c>
      <c r="BK3059" s="29">
        <v>0</v>
      </c>
      <c r="BL3059" s="24" t="s">
        <v>129</v>
      </c>
      <c r="BM3059" s="22" t="str">
        <f ca="1">+IF(Tabla1[[#This Row],[FECHA INGRESO]]&gt;=44986,IF((TODAY()-Tabla1[[#This Row],[FECHA INGRESO]])&gt;=50,"ALERTA","TODAVÍA FALTA"),"N/A")</f>
        <v>N/A</v>
      </c>
      <c r="BN3059" s="7">
        <f>IFERROR((_xlfn.DAYS(Tabla1[[#This Row],[FECHA INGRESO]],Tabla1[[#This Row],[FECHA RETIRO]]))/30,"")</f>
        <v>-15.733333333333333</v>
      </c>
    </row>
    <row r="3060" spans="1:66" x14ac:dyDescent="0.35">
      <c r="A3060" s="34">
        <v>52438780</v>
      </c>
      <c r="B3060" s="22" t="s">
        <v>16668</v>
      </c>
      <c r="C3060" s="44">
        <v>44609</v>
      </c>
      <c r="D3060" s="23" t="s">
        <v>582</v>
      </c>
      <c r="E3060" s="23" t="s">
        <v>69</v>
      </c>
      <c r="F3060" s="23" t="s">
        <v>70</v>
      </c>
      <c r="G3060" s="36"/>
      <c r="H3060" s="36">
        <v>24112037879</v>
      </c>
      <c r="I3060" s="36" t="s">
        <v>95</v>
      </c>
      <c r="J3060" s="24">
        <f>DATEDIF(Tabla1[[#This Row],[FECHA DE NACIMIENTO]],Tabla1[[#This Row],[FECHA ACTUAL]],"Y")</f>
        <v>45</v>
      </c>
      <c r="K3060" s="36" t="s">
        <v>73</v>
      </c>
      <c r="L3060" s="36" t="s">
        <v>234</v>
      </c>
      <c r="M3060" s="36">
        <v>3</v>
      </c>
      <c r="N3060" s="36">
        <v>1</v>
      </c>
      <c r="O3060" s="36">
        <v>2</v>
      </c>
      <c r="P3060" s="36" t="s">
        <v>101</v>
      </c>
      <c r="Q3060" s="44">
        <v>28561</v>
      </c>
      <c r="R3060" s="24" t="s">
        <v>76</v>
      </c>
      <c r="S3060" s="25">
        <v>45119</v>
      </c>
      <c r="T3060" s="36"/>
      <c r="U3060" s="36">
        <v>3132862430</v>
      </c>
      <c r="V3060" s="33" t="s">
        <v>16669</v>
      </c>
      <c r="W3060" s="24" t="s">
        <v>16670</v>
      </c>
      <c r="X3060" s="36" t="s">
        <v>1590</v>
      </c>
      <c r="Y3060" s="36" t="s">
        <v>16671</v>
      </c>
      <c r="Z3060" s="24" t="s">
        <v>150</v>
      </c>
      <c r="AA3060" s="24">
        <v>3116439148</v>
      </c>
      <c r="AB3060" s="24"/>
      <c r="AC3060" s="24"/>
      <c r="AD3060" s="24"/>
      <c r="AE3060" s="26" t="s">
        <v>194</v>
      </c>
      <c r="AF3060" s="26"/>
      <c r="AG3060" s="26"/>
      <c r="AH3060" s="27" t="s">
        <v>184</v>
      </c>
      <c r="AI3060" s="27" t="s">
        <v>487</v>
      </c>
      <c r="AJ3060" s="27" t="s">
        <v>487</v>
      </c>
      <c r="AK3060" s="24" t="s">
        <v>121</v>
      </c>
      <c r="AL3060" s="24" t="s">
        <v>7086</v>
      </c>
      <c r="AM3060" s="23">
        <v>44609</v>
      </c>
      <c r="AN3060" s="28">
        <v>1000000</v>
      </c>
      <c r="AO3060" s="28">
        <v>117172</v>
      </c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>
        <v>0</v>
      </c>
      <c r="BE3060" s="24">
        <v>0</v>
      </c>
      <c r="BF3060" s="23"/>
      <c r="BG3060" s="23"/>
      <c r="BH3060" s="23">
        <v>44616</v>
      </c>
      <c r="BI3060" s="26" t="s">
        <v>466</v>
      </c>
      <c r="BJ3060" s="26" t="s">
        <v>941</v>
      </c>
      <c r="BK3060" s="29">
        <v>0</v>
      </c>
      <c r="BL3060" s="24" t="s">
        <v>129</v>
      </c>
      <c r="BM3060" s="22" t="str">
        <f ca="1">+IF(Tabla1[[#This Row],[FECHA INGRESO]]&gt;=44986,IF((TODAY()-Tabla1[[#This Row],[FECHA INGRESO]])&gt;=50,"ALERTA","TODAVÍA FALTA"),"N/A")</f>
        <v>N/A</v>
      </c>
      <c r="BN3060" s="7">
        <f>IFERROR((_xlfn.DAYS(Tabla1[[#This Row],[FECHA INGRESO]],Tabla1[[#This Row],[FECHA RETIRO]]))/30,"")</f>
        <v>-0.23333333333333334</v>
      </c>
    </row>
    <row r="3061" spans="1:66" x14ac:dyDescent="0.35">
      <c r="A3061" s="21">
        <v>1000987113</v>
      </c>
      <c r="B3061" s="22" t="s">
        <v>16672</v>
      </c>
      <c r="C3061" s="23">
        <v>44609</v>
      </c>
      <c r="D3061" s="23" t="s">
        <v>188</v>
      </c>
      <c r="E3061" s="23" t="s">
        <v>111</v>
      </c>
      <c r="F3061" s="23" t="s">
        <v>70</v>
      </c>
      <c r="G3061" s="24"/>
      <c r="H3061" s="24">
        <v>24112037266</v>
      </c>
      <c r="I3061" s="24" t="s">
        <v>95</v>
      </c>
      <c r="J3061" s="24">
        <f>DATEDIF(Tabla1[[#This Row],[FECHA DE NACIMIENTO]],Tabla1[[#This Row],[FECHA ACTUAL]],"Y")</f>
        <v>22</v>
      </c>
      <c r="K3061" s="24" t="s">
        <v>73</v>
      </c>
      <c r="L3061" s="24" t="s">
        <v>112</v>
      </c>
      <c r="M3061" s="24">
        <v>0</v>
      </c>
      <c r="N3061" s="24">
        <v>0</v>
      </c>
      <c r="O3061" s="24">
        <v>2</v>
      </c>
      <c r="P3061" s="24" t="s">
        <v>101</v>
      </c>
      <c r="Q3061" s="23">
        <v>36823</v>
      </c>
      <c r="R3061" s="24" t="s">
        <v>76</v>
      </c>
      <c r="S3061" s="25">
        <v>45119</v>
      </c>
      <c r="T3061" s="24"/>
      <c r="U3061" s="24">
        <v>3007448407</v>
      </c>
      <c r="V3061" s="33" t="s">
        <v>16673</v>
      </c>
      <c r="W3061" s="24" t="s">
        <v>16674</v>
      </c>
      <c r="X3061" s="24" t="s">
        <v>16675</v>
      </c>
      <c r="Y3061" s="24" t="s">
        <v>16676</v>
      </c>
      <c r="Z3061" s="24" t="s">
        <v>117</v>
      </c>
      <c r="AA3061" s="24">
        <v>3013414646</v>
      </c>
      <c r="AB3061" s="24"/>
      <c r="AC3061" s="24"/>
      <c r="AD3061" s="24"/>
      <c r="AE3061" s="26" t="s">
        <v>194</v>
      </c>
      <c r="AF3061" s="26"/>
      <c r="AG3061" s="26"/>
      <c r="AH3061" s="27" t="s">
        <v>3042</v>
      </c>
      <c r="AI3061" s="27" t="s">
        <v>9232</v>
      </c>
      <c r="AJ3061" s="27" t="s">
        <v>9317</v>
      </c>
      <c r="AK3061" s="24" t="s">
        <v>121</v>
      </c>
      <c r="AL3061" s="24" t="s">
        <v>7086</v>
      </c>
      <c r="AM3061" s="23">
        <v>44609</v>
      </c>
      <c r="AN3061" s="28">
        <v>1000000</v>
      </c>
      <c r="AO3061" s="28">
        <v>117172</v>
      </c>
      <c r="AP3061" s="24">
        <v>0</v>
      </c>
      <c r="AQ3061" s="24">
        <v>0</v>
      </c>
      <c r="AR3061" s="24">
        <v>0</v>
      </c>
      <c r="AS3061" s="24">
        <v>0</v>
      </c>
      <c r="AT3061" s="24">
        <v>0</v>
      </c>
      <c r="AU3061" s="24">
        <v>0</v>
      </c>
      <c r="AV3061" s="24">
        <v>0</v>
      </c>
      <c r="AW3061" s="24">
        <v>0</v>
      </c>
      <c r="AX3061" s="24">
        <v>0</v>
      </c>
      <c r="AY3061" s="24">
        <v>0</v>
      </c>
      <c r="AZ3061" s="24">
        <v>0</v>
      </c>
      <c r="BA3061" s="24">
        <v>0</v>
      </c>
      <c r="BB3061" s="24">
        <v>0</v>
      </c>
      <c r="BC3061" s="24">
        <v>0</v>
      </c>
      <c r="BD3061" s="24">
        <v>0</v>
      </c>
      <c r="BE3061" s="24">
        <v>0</v>
      </c>
      <c r="BF3061" s="23"/>
      <c r="BG3061" s="23"/>
      <c r="BH3061" s="23">
        <v>44769</v>
      </c>
      <c r="BI3061" s="26" t="s">
        <v>127</v>
      </c>
      <c r="BJ3061" s="26" t="s">
        <v>523</v>
      </c>
      <c r="BK3061" s="29">
        <v>0</v>
      </c>
      <c r="BL3061" s="24" t="s">
        <v>129</v>
      </c>
      <c r="BM3061" s="22" t="str">
        <f ca="1">+IF(Tabla1[[#This Row],[FECHA INGRESO]]&gt;=44986,IF((TODAY()-Tabla1[[#This Row],[FECHA INGRESO]])&gt;=50,"ALERTA","TODAVÍA FALTA"),"N/A")</f>
        <v>N/A</v>
      </c>
      <c r="BN3061" s="7">
        <f>IFERROR((_xlfn.DAYS(Tabla1[[#This Row],[FECHA INGRESO]],Tabla1[[#This Row],[FECHA RETIRO]]))/30,"")</f>
        <v>-5.333333333333333</v>
      </c>
    </row>
    <row r="3062" spans="1:66" x14ac:dyDescent="0.35">
      <c r="A3062" s="21">
        <v>1000338067</v>
      </c>
      <c r="B3062" s="22" t="s">
        <v>16677</v>
      </c>
      <c r="C3062" s="23">
        <v>44609</v>
      </c>
      <c r="D3062" s="23" t="s">
        <v>93</v>
      </c>
      <c r="E3062" s="23" t="s">
        <v>69</v>
      </c>
      <c r="F3062" s="23" t="s">
        <v>70</v>
      </c>
      <c r="G3062" s="24"/>
      <c r="H3062" s="24">
        <v>24112035796</v>
      </c>
      <c r="I3062" s="24" t="s">
        <v>95</v>
      </c>
      <c r="J3062" s="24">
        <f>DATEDIF(Tabla1[[#This Row],[FECHA DE NACIMIENTO]],Tabla1[[#This Row],[FECHA ACTUAL]],"Y")</f>
        <v>19</v>
      </c>
      <c r="K3062" s="24" t="s">
        <v>73</v>
      </c>
      <c r="L3062" s="24" t="s">
        <v>112</v>
      </c>
      <c r="M3062" s="24">
        <v>0</v>
      </c>
      <c r="N3062" s="24">
        <v>0</v>
      </c>
      <c r="O3062" s="24">
        <v>3</v>
      </c>
      <c r="P3062" s="24" t="s">
        <v>101</v>
      </c>
      <c r="Q3062" s="23">
        <v>37862</v>
      </c>
      <c r="R3062" s="24" t="s">
        <v>76</v>
      </c>
      <c r="S3062" s="25">
        <v>45119</v>
      </c>
      <c r="T3062" s="24">
        <v>3658207</v>
      </c>
      <c r="U3062" s="24">
        <v>3172418442</v>
      </c>
      <c r="V3062" s="33" t="s">
        <v>16678</v>
      </c>
      <c r="W3062" s="24" t="s">
        <v>16679</v>
      </c>
      <c r="X3062" s="24" t="s">
        <v>16680</v>
      </c>
      <c r="Y3062" s="24" t="s">
        <v>16681</v>
      </c>
      <c r="Z3062" s="24" t="s">
        <v>285</v>
      </c>
      <c r="AA3062" s="24">
        <v>3167367636</v>
      </c>
      <c r="AB3062" s="24"/>
      <c r="AC3062" s="24"/>
      <c r="AD3062" s="24"/>
      <c r="AE3062" s="26" t="s">
        <v>183</v>
      </c>
      <c r="AF3062" s="26"/>
      <c r="AG3062" s="26"/>
      <c r="AH3062" s="27" t="s">
        <v>184</v>
      </c>
      <c r="AI3062" s="27" t="s">
        <v>487</v>
      </c>
      <c r="AJ3062" s="27" t="s">
        <v>487</v>
      </c>
      <c r="AK3062" s="24" t="s">
        <v>121</v>
      </c>
      <c r="AL3062" s="24" t="s">
        <v>7086</v>
      </c>
      <c r="AM3062" s="23">
        <v>44609</v>
      </c>
      <c r="AN3062" s="28">
        <v>1160000</v>
      </c>
      <c r="AO3062" s="28">
        <v>140606</v>
      </c>
      <c r="AP3062" s="24" t="s">
        <v>16682</v>
      </c>
      <c r="AQ3062" s="24"/>
      <c r="AR3062" s="24"/>
      <c r="AS3062" s="24"/>
      <c r="AT3062" s="24"/>
      <c r="AU3062" s="24"/>
      <c r="AV3062" s="24"/>
      <c r="AW3062" s="24"/>
      <c r="AX3062" s="24"/>
      <c r="AY3062" s="24" t="s">
        <v>16683</v>
      </c>
      <c r="AZ3062" s="24"/>
      <c r="BA3062" s="24"/>
      <c r="BB3062" s="24"/>
      <c r="BC3062" s="24"/>
      <c r="BD3062" s="24">
        <v>0</v>
      </c>
      <c r="BE3062" s="24">
        <v>0</v>
      </c>
      <c r="BF3062" s="23"/>
      <c r="BG3062" s="23"/>
      <c r="BH3062" s="23">
        <v>45046</v>
      </c>
      <c r="BI3062" s="26" t="s">
        <v>466</v>
      </c>
      <c r="BJ3062" s="26" t="s">
        <v>16684</v>
      </c>
      <c r="BK3062" s="29">
        <v>0</v>
      </c>
      <c r="BL3062" s="24" t="s">
        <v>129</v>
      </c>
      <c r="BM3062" s="22" t="str">
        <f ca="1">+IF(Tabla1[[#This Row],[FECHA INGRESO]]&gt;=44986,IF((TODAY()-Tabla1[[#This Row],[FECHA INGRESO]])&gt;=50,"ALERTA","TODAVÍA FALTA"),"N/A")</f>
        <v>N/A</v>
      </c>
      <c r="BN3062" s="7">
        <f>IFERROR((_xlfn.DAYS(Tabla1[[#This Row],[FECHA INGRESO]],Tabla1[[#This Row],[FECHA RETIRO]]))/30,"")</f>
        <v>-14.566666666666666</v>
      </c>
    </row>
    <row r="3063" spans="1:66" x14ac:dyDescent="0.35">
      <c r="A3063" s="34">
        <v>1074187371</v>
      </c>
      <c r="B3063" s="22" t="s">
        <v>16685</v>
      </c>
      <c r="C3063" s="23">
        <v>44609</v>
      </c>
      <c r="D3063" s="23" t="s">
        <v>188</v>
      </c>
      <c r="E3063" s="23" t="s">
        <v>111</v>
      </c>
      <c r="F3063" s="23" t="s">
        <v>70</v>
      </c>
      <c r="G3063" s="24"/>
      <c r="H3063" s="24">
        <v>24112033505</v>
      </c>
      <c r="I3063" s="24" t="s">
        <v>95</v>
      </c>
      <c r="J3063" s="24">
        <f>DATEDIF(Tabla1[[#This Row],[FECHA DE NACIMIENTO]],Tabla1[[#This Row],[FECHA ACTUAL]],"Y")</f>
        <v>29</v>
      </c>
      <c r="K3063" s="24" t="s">
        <v>73</v>
      </c>
      <c r="L3063" s="24" t="s">
        <v>234</v>
      </c>
      <c r="M3063" s="24">
        <v>0</v>
      </c>
      <c r="N3063" s="24">
        <v>0</v>
      </c>
      <c r="O3063" s="24">
        <v>2</v>
      </c>
      <c r="P3063" s="24" t="s">
        <v>101</v>
      </c>
      <c r="Q3063" s="23">
        <v>34404</v>
      </c>
      <c r="R3063" s="24" t="s">
        <v>16686</v>
      </c>
      <c r="S3063" s="25">
        <v>45119</v>
      </c>
      <c r="T3063" s="24"/>
      <c r="U3063" s="24">
        <v>3015978150</v>
      </c>
      <c r="V3063" s="33" t="s">
        <v>16687</v>
      </c>
      <c r="W3063" s="24" t="s">
        <v>16688</v>
      </c>
      <c r="X3063" s="24" t="s">
        <v>80</v>
      </c>
      <c r="Y3063" s="24" t="s">
        <v>16689</v>
      </c>
      <c r="Z3063" s="24" t="s">
        <v>13095</v>
      </c>
      <c r="AA3063" s="24">
        <v>3108609795</v>
      </c>
      <c r="AB3063" s="24"/>
      <c r="AC3063" s="24"/>
      <c r="AD3063" s="24"/>
      <c r="AE3063" s="26" t="s">
        <v>183</v>
      </c>
      <c r="AF3063" s="26"/>
      <c r="AG3063" s="26"/>
      <c r="AH3063" s="27" t="s">
        <v>184</v>
      </c>
      <c r="AI3063" s="27" t="s">
        <v>487</v>
      </c>
      <c r="AJ3063" s="27" t="s">
        <v>487</v>
      </c>
      <c r="AK3063" s="24" t="s">
        <v>121</v>
      </c>
      <c r="AL3063" s="24" t="s">
        <v>7086</v>
      </c>
      <c r="AM3063" s="23">
        <v>44609</v>
      </c>
      <c r="AN3063" s="28">
        <v>1000000</v>
      </c>
      <c r="AO3063" s="28">
        <v>117172</v>
      </c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>
        <v>0</v>
      </c>
      <c r="BE3063" s="24">
        <v>0</v>
      </c>
      <c r="BF3063" s="23"/>
      <c r="BG3063" s="23"/>
      <c r="BH3063" s="23">
        <v>44655</v>
      </c>
      <c r="BI3063" s="26" t="s">
        <v>466</v>
      </c>
      <c r="BJ3063" s="26" t="s">
        <v>16690</v>
      </c>
      <c r="BK3063" s="29">
        <v>0</v>
      </c>
      <c r="BL3063" s="24" t="s">
        <v>129</v>
      </c>
      <c r="BM3063" s="22" t="str">
        <f ca="1">+IF(Tabla1[[#This Row],[FECHA INGRESO]]&gt;=44986,IF((TODAY()-Tabla1[[#This Row],[FECHA INGRESO]])&gt;=50,"ALERTA","TODAVÍA FALTA"),"N/A")</f>
        <v>N/A</v>
      </c>
      <c r="BN3063" s="7">
        <f>IFERROR((_xlfn.DAYS(Tabla1[[#This Row],[FECHA INGRESO]],Tabla1[[#This Row],[FECHA RETIRO]]))/30,"")</f>
        <v>-1.5333333333333334</v>
      </c>
    </row>
    <row r="3064" spans="1:66" x14ac:dyDescent="0.35">
      <c r="A3064" s="21">
        <v>1143156090</v>
      </c>
      <c r="B3064" s="22" t="s">
        <v>16691</v>
      </c>
      <c r="C3064" s="23">
        <v>44609</v>
      </c>
      <c r="D3064" s="23" t="s">
        <v>131</v>
      </c>
      <c r="E3064" s="23" t="s">
        <v>111</v>
      </c>
      <c r="F3064" s="23" t="s">
        <v>70</v>
      </c>
      <c r="G3064" s="24"/>
      <c r="H3064" s="24">
        <v>24112032906</v>
      </c>
      <c r="I3064" s="24" t="s">
        <v>95</v>
      </c>
      <c r="J3064" s="24">
        <f>DATEDIF(Tabla1[[#This Row],[FECHA DE NACIMIENTO]],Tabla1[[#This Row],[FECHA ACTUAL]],"Y")</f>
        <v>27</v>
      </c>
      <c r="K3064" s="24" t="s">
        <v>96</v>
      </c>
      <c r="L3064" s="24" t="s">
        <v>112</v>
      </c>
      <c r="M3064" s="24">
        <v>0</v>
      </c>
      <c r="N3064" s="24">
        <v>0</v>
      </c>
      <c r="O3064" s="24">
        <v>3</v>
      </c>
      <c r="P3064" s="24" t="s">
        <v>101</v>
      </c>
      <c r="Q3064" s="23">
        <v>35231</v>
      </c>
      <c r="R3064" s="24" t="s">
        <v>872</v>
      </c>
      <c r="S3064" s="25">
        <v>45119</v>
      </c>
      <c r="T3064" s="24"/>
      <c r="U3064" s="24">
        <v>3156696584</v>
      </c>
      <c r="V3064" s="33" t="s">
        <v>16692</v>
      </c>
      <c r="W3064" s="24" t="s">
        <v>16693</v>
      </c>
      <c r="X3064" s="24" t="s">
        <v>2732</v>
      </c>
      <c r="Y3064" s="24" t="s">
        <v>16694</v>
      </c>
      <c r="Z3064" s="24" t="s">
        <v>117</v>
      </c>
      <c r="AA3064" s="24">
        <v>3107422672</v>
      </c>
      <c r="AB3064" s="24"/>
      <c r="AC3064" s="24"/>
      <c r="AD3064" s="24"/>
      <c r="AE3064" s="26" t="s">
        <v>183</v>
      </c>
      <c r="AF3064" s="26"/>
      <c r="AG3064" s="26"/>
      <c r="AH3064" s="27" t="s">
        <v>3042</v>
      </c>
      <c r="AI3064" s="27" t="s">
        <v>1612</v>
      </c>
      <c r="AJ3064" s="27" t="s">
        <v>15662</v>
      </c>
      <c r="AK3064" s="24" t="s">
        <v>121</v>
      </c>
      <c r="AL3064" s="24" t="s">
        <v>7086</v>
      </c>
      <c r="AM3064" s="23">
        <v>44609</v>
      </c>
      <c r="AN3064" s="28">
        <v>1000000</v>
      </c>
      <c r="AO3064" s="28">
        <v>117172</v>
      </c>
      <c r="AP3064" s="24">
        <v>0</v>
      </c>
      <c r="AQ3064" s="24">
        <v>0</v>
      </c>
      <c r="AR3064" s="24">
        <v>0</v>
      </c>
      <c r="AS3064" s="24">
        <v>0</v>
      </c>
      <c r="AT3064" s="24">
        <v>0</v>
      </c>
      <c r="AU3064" s="24">
        <v>0</v>
      </c>
      <c r="AV3064" s="24">
        <v>0</v>
      </c>
      <c r="AW3064" s="24">
        <v>0</v>
      </c>
      <c r="AX3064" s="24">
        <v>0</v>
      </c>
      <c r="AY3064" s="24">
        <v>0</v>
      </c>
      <c r="AZ3064" s="24">
        <v>0</v>
      </c>
      <c r="BA3064" s="24">
        <v>0</v>
      </c>
      <c r="BB3064" s="24">
        <v>0</v>
      </c>
      <c r="BC3064" s="24">
        <v>0</v>
      </c>
      <c r="BD3064" s="24">
        <v>0</v>
      </c>
      <c r="BE3064" s="24">
        <v>0</v>
      </c>
      <c r="BF3064" s="23"/>
      <c r="BG3064" s="23"/>
      <c r="BH3064" s="23">
        <v>44841</v>
      </c>
      <c r="BI3064" s="26" t="s">
        <v>127</v>
      </c>
      <c r="BJ3064" s="26" t="s">
        <v>1680</v>
      </c>
      <c r="BK3064" s="29">
        <v>0</v>
      </c>
      <c r="BL3064" s="24" t="s">
        <v>129</v>
      </c>
      <c r="BM3064" s="22" t="str">
        <f ca="1">+IF(Tabla1[[#This Row],[FECHA INGRESO]]&gt;=44986,IF((TODAY()-Tabla1[[#This Row],[FECHA INGRESO]])&gt;=50,"ALERTA","TODAVÍA FALTA"),"N/A")</f>
        <v>N/A</v>
      </c>
      <c r="BN3064" s="7">
        <f>IFERROR((_xlfn.DAYS(Tabla1[[#This Row],[FECHA INGRESO]],Tabla1[[#This Row],[FECHA RETIRO]]))/30,"")</f>
        <v>-7.7333333333333334</v>
      </c>
    </row>
    <row r="3065" spans="1:66" x14ac:dyDescent="0.35">
      <c r="A3065" s="21">
        <v>1016093966</v>
      </c>
      <c r="B3065" s="22" t="s">
        <v>16695</v>
      </c>
      <c r="C3065" s="23">
        <v>44609</v>
      </c>
      <c r="D3065" s="23" t="s">
        <v>188</v>
      </c>
      <c r="E3065" s="23" t="s">
        <v>111</v>
      </c>
      <c r="F3065" s="23" t="s">
        <v>70</v>
      </c>
      <c r="G3065" s="24"/>
      <c r="H3065" s="24">
        <v>24112033257</v>
      </c>
      <c r="I3065" s="24" t="s">
        <v>72</v>
      </c>
      <c r="J3065" s="24">
        <f>DATEDIF(Tabla1[[#This Row],[FECHA DE NACIMIENTO]],Tabla1[[#This Row],[FECHA ACTUAL]],"Y")</f>
        <v>26</v>
      </c>
      <c r="K3065" s="24" t="s">
        <v>73</v>
      </c>
      <c r="L3065" s="24" t="s">
        <v>112</v>
      </c>
      <c r="M3065" s="24">
        <v>0</v>
      </c>
      <c r="N3065" s="24">
        <v>0</v>
      </c>
      <c r="O3065" s="24">
        <v>3</v>
      </c>
      <c r="P3065" s="24" t="s">
        <v>101</v>
      </c>
      <c r="Q3065" s="23">
        <v>35511</v>
      </c>
      <c r="R3065" s="24" t="s">
        <v>76</v>
      </c>
      <c r="S3065" s="25">
        <v>45119</v>
      </c>
      <c r="T3065" s="24"/>
      <c r="U3065" s="24">
        <v>3105372551</v>
      </c>
      <c r="V3065" s="33" t="s">
        <v>16696</v>
      </c>
      <c r="W3065" s="24" t="s">
        <v>16697</v>
      </c>
      <c r="X3065" s="24" t="s">
        <v>4619</v>
      </c>
      <c r="Y3065" s="24" t="s">
        <v>16698</v>
      </c>
      <c r="Z3065" s="24" t="s">
        <v>117</v>
      </c>
      <c r="AA3065" s="24">
        <v>3118631932</v>
      </c>
      <c r="AB3065" s="24"/>
      <c r="AC3065" s="24"/>
      <c r="AD3065" s="24"/>
      <c r="AE3065" s="26" t="s">
        <v>183</v>
      </c>
      <c r="AF3065" s="26"/>
      <c r="AG3065" s="26"/>
      <c r="AH3065" s="27" t="s">
        <v>955</v>
      </c>
      <c r="AI3065" s="27" t="s">
        <v>487</v>
      </c>
      <c r="AJ3065" s="27" t="s">
        <v>487</v>
      </c>
      <c r="AK3065" s="24" t="s">
        <v>121</v>
      </c>
      <c r="AL3065" s="24" t="s">
        <v>7086</v>
      </c>
      <c r="AM3065" s="23">
        <v>44609</v>
      </c>
      <c r="AN3065" s="28">
        <v>1160000</v>
      </c>
      <c r="AO3065" s="28">
        <v>140606</v>
      </c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 t="s">
        <v>16683</v>
      </c>
      <c r="AZ3065" s="24"/>
      <c r="BA3065" s="24"/>
      <c r="BB3065" s="24"/>
      <c r="BC3065" s="24"/>
      <c r="BD3065" s="24">
        <v>0</v>
      </c>
      <c r="BE3065" s="24">
        <v>0</v>
      </c>
      <c r="BF3065" s="23"/>
      <c r="BG3065" s="23"/>
      <c r="BH3065" s="23">
        <v>45107</v>
      </c>
      <c r="BI3065" s="26" t="s">
        <v>127</v>
      </c>
      <c r="BJ3065" s="26" t="s">
        <v>273</v>
      </c>
      <c r="BK3065" s="29">
        <v>0</v>
      </c>
      <c r="BL3065" s="24" t="s">
        <v>129</v>
      </c>
      <c r="BM3065" s="22" t="str">
        <f ca="1">+IF(Tabla1[[#This Row],[FECHA INGRESO]]&gt;=44986,IF((TODAY()-Tabla1[[#This Row],[FECHA INGRESO]])&gt;=50,"ALERTA","TODAVÍA FALTA"),"N/A")</f>
        <v>N/A</v>
      </c>
      <c r="BN3065" s="7">
        <f>IFERROR((_xlfn.DAYS(Tabla1[[#This Row],[FECHA INGRESO]],Tabla1[[#This Row],[FECHA RETIRO]]))/30,"")</f>
        <v>-16.600000000000001</v>
      </c>
    </row>
    <row r="3066" spans="1:66" x14ac:dyDescent="0.35">
      <c r="A3066" s="21">
        <v>1012389538</v>
      </c>
      <c r="B3066" s="22" t="s">
        <v>16699</v>
      </c>
      <c r="C3066" s="23">
        <v>44609</v>
      </c>
      <c r="D3066" s="23" t="s">
        <v>188</v>
      </c>
      <c r="E3066" s="24" t="s">
        <v>94</v>
      </c>
      <c r="F3066" s="23" t="s">
        <v>70</v>
      </c>
      <c r="G3066" s="24"/>
      <c r="H3066" s="24">
        <v>24112035152</v>
      </c>
      <c r="I3066" s="24" t="s">
        <v>72</v>
      </c>
      <c r="J3066" s="24">
        <f>DATEDIF(Tabla1[[#This Row],[FECHA DE NACIMIENTO]],Tabla1[[#This Row],[FECHA ACTUAL]],"Y")</f>
        <v>31</v>
      </c>
      <c r="K3066" s="24" t="s">
        <v>73</v>
      </c>
      <c r="L3066" s="24" t="s">
        <v>234</v>
      </c>
      <c r="M3066" s="24">
        <v>0</v>
      </c>
      <c r="N3066" s="24">
        <v>1</v>
      </c>
      <c r="O3066" s="24">
        <v>2</v>
      </c>
      <c r="P3066" s="24" t="s">
        <v>101</v>
      </c>
      <c r="Q3066" s="23">
        <v>33763</v>
      </c>
      <c r="R3066" s="24" t="s">
        <v>76</v>
      </c>
      <c r="S3066" s="25">
        <v>45119</v>
      </c>
      <c r="T3066" s="24">
        <v>8016146</v>
      </c>
      <c r="U3066" s="24">
        <v>3227236439</v>
      </c>
      <c r="V3066" s="33" t="s">
        <v>16700</v>
      </c>
      <c r="W3066" s="24" t="s">
        <v>16701</v>
      </c>
      <c r="X3066" s="24" t="s">
        <v>16702</v>
      </c>
      <c r="Y3066" s="24" t="s">
        <v>16703</v>
      </c>
      <c r="Z3066" s="24" t="s">
        <v>117</v>
      </c>
      <c r="AA3066" s="24">
        <v>3112019794</v>
      </c>
      <c r="AB3066" s="24"/>
      <c r="AC3066" s="24"/>
      <c r="AD3066" s="24"/>
      <c r="AE3066" s="26" t="s">
        <v>183</v>
      </c>
      <c r="AF3066" s="26"/>
      <c r="AG3066" s="26"/>
      <c r="AH3066" s="27" t="s">
        <v>955</v>
      </c>
      <c r="AI3066" s="27" t="s">
        <v>487</v>
      </c>
      <c r="AJ3066" s="27" t="s">
        <v>487</v>
      </c>
      <c r="AK3066" s="24" t="s">
        <v>121</v>
      </c>
      <c r="AL3066" s="24" t="s">
        <v>7086</v>
      </c>
      <c r="AM3066" s="23">
        <v>44609</v>
      </c>
      <c r="AN3066" s="28">
        <v>1160000</v>
      </c>
      <c r="AO3066" s="28">
        <v>140606</v>
      </c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>
        <v>0</v>
      </c>
      <c r="BE3066" s="24">
        <v>0</v>
      </c>
      <c r="BF3066" s="23"/>
      <c r="BG3066" s="23"/>
      <c r="BH3066" s="23">
        <v>45108</v>
      </c>
      <c r="BI3066" s="26" t="s">
        <v>127</v>
      </c>
      <c r="BJ3066" s="26" t="s">
        <v>3469</v>
      </c>
      <c r="BK3066" s="29">
        <v>0</v>
      </c>
      <c r="BL3066" s="24" t="s">
        <v>129</v>
      </c>
      <c r="BM3066" s="22" t="str">
        <f ca="1">+IF(Tabla1[[#This Row],[FECHA INGRESO]]&gt;=44986,IF((TODAY()-Tabla1[[#This Row],[FECHA INGRESO]])&gt;=50,"ALERTA","TODAVÍA FALTA"),"N/A")</f>
        <v>N/A</v>
      </c>
      <c r="BN3066" s="7">
        <f>IFERROR((_xlfn.DAYS(Tabla1[[#This Row],[FECHA INGRESO]],Tabla1[[#This Row],[FECHA RETIRO]]))/30,"")</f>
        <v>-16.633333333333333</v>
      </c>
    </row>
    <row r="3067" spans="1:66" x14ac:dyDescent="0.35">
      <c r="A3067" s="34">
        <v>1004798966</v>
      </c>
      <c r="B3067" s="22" t="s">
        <v>16704</v>
      </c>
      <c r="C3067" s="44">
        <v>44610</v>
      </c>
      <c r="D3067" s="23" t="s">
        <v>157</v>
      </c>
      <c r="E3067" s="23" t="s">
        <v>111</v>
      </c>
      <c r="F3067" s="23" t="s">
        <v>70</v>
      </c>
      <c r="G3067" s="36"/>
      <c r="H3067" s="36">
        <v>24112075686</v>
      </c>
      <c r="I3067" s="36" t="s">
        <v>72</v>
      </c>
      <c r="J3067" s="24">
        <f>DATEDIF(Tabla1[[#This Row],[FECHA DE NACIMIENTO]],Tabla1[[#This Row],[FECHA ACTUAL]],"Y")</f>
        <v>20</v>
      </c>
      <c r="K3067" s="36" t="s">
        <v>73</v>
      </c>
      <c r="L3067" s="24" t="s">
        <v>112</v>
      </c>
      <c r="M3067" s="36">
        <v>0</v>
      </c>
      <c r="N3067" s="36">
        <v>0</v>
      </c>
      <c r="O3067" s="36">
        <v>1</v>
      </c>
      <c r="P3067" s="36" t="s">
        <v>101</v>
      </c>
      <c r="Q3067" s="44">
        <v>37575</v>
      </c>
      <c r="R3067" s="24" t="s">
        <v>3128</v>
      </c>
      <c r="S3067" s="25">
        <v>45119</v>
      </c>
      <c r="T3067" s="36"/>
      <c r="U3067" s="36">
        <v>3112953322</v>
      </c>
      <c r="V3067" s="33" t="s">
        <v>16705</v>
      </c>
      <c r="W3067" s="24" t="s">
        <v>16706</v>
      </c>
      <c r="X3067" s="36" t="s">
        <v>16707</v>
      </c>
      <c r="Y3067" s="36" t="s">
        <v>16708</v>
      </c>
      <c r="Z3067" s="24" t="s">
        <v>285</v>
      </c>
      <c r="AA3067" s="24">
        <v>3007895475</v>
      </c>
      <c r="AB3067" s="24"/>
      <c r="AC3067" s="24"/>
      <c r="AD3067" s="24"/>
      <c r="AE3067" s="26" t="s">
        <v>151</v>
      </c>
      <c r="AF3067" s="26"/>
      <c r="AG3067" s="26"/>
      <c r="AH3067" s="27" t="s">
        <v>3042</v>
      </c>
      <c r="AI3067" s="27" t="s">
        <v>9232</v>
      </c>
      <c r="AJ3067" s="27" t="s">
        <v>9317</v>
      </c>
      <c r="AK3067" s="24" t="s">
        <v>121</v>
      </c>
      <c r="AL3067" s="24" t="s">
        <v>7086</v>
      </c>
      <c r="AM3067" s="23">
        <v>44610</v>
      </c>
      <c r="AN3067" s="28">
        <v>1000000</v>
      </c>
      <c r="AO3067" s="28">
        <v>117172</v>
      </c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>
        <v>0</v>
      </c>
      <c r="BE3067" s="24">
        <v>0</v>
      </c>
      <c r="BF3067" s="23"/>
      <c r="BG3067" s="23"/>
      <c r="BH3067" s="23">
        <v>44623</v>
      </c>
      <c r="BI3067" s="26" t="s">
        <v>466</v>
      </c>
      <c r="BJ3067" s="26" t="s">
        <v>941</v>
      </c>
      <c r="BK3067" s="29">
        <v>0</v>
      </c>
      <c r="BL3067" s="24" t="s">
        <v>129</v>
      </c>
      <c r="BM3067" s="22" t="str">
        <f ca="1">+IF(Tabla1[[#This Row],[FECHA INGRESO]]&gt;=44986,IF((TODAY()-Tabla1[[#This Row],[FECHA INGRESO]])&gt;=50,"ALERTA","TODAVÍA FALTA"),"N/A")</f>
        <v>N/A</v>
      </c>
      <c r="BN3067" s="7">
        <f>IFERROR((_xlfn.DAYS(Tabla1[[#This Row],[FECHA INGRESO]],Tabla1[[#This Row],[FECHA RETIRO]]))/30,"")</f>
        <v>-0.43333333333333335</v>
      </c>
    </row>
    <row r="3068" spans="1:66" x14ac:dyDescent="0.35">
      <c r="A3068" s="21">
        <v>1010070308</v>
      </c>
      <c r="B3068" s="22" t="s">
        <v>16709</v>
      </c>
      <c r="C3068" s="23">
        <v>44610</v>
      </c>
      <c r="D3068" s="23" t="s">
        <v>93</v>
      </c>
      <c r="E3068" s="24" t="s">
        <v>94</v>
      </c>
      <c r="F3068" s="23" t="s">
        <v>70</v>
      </c>
      <c r="G3068" s="24"/>
      <c r="H3068" s="24">
        <v>24112077581</v>
      </c>
      <c r="I3068" s="24" t="s">
        <v>95</v>
      </c>
      <c r="J3068" s="24">
        <f>DATEDIF(Tabla1[[#This Row],[FECHA DE NACIMIENTO]],Tabla1[[#This Row],[FECHA ACTUAL]],"Y")</f>
        <v>20</v>
      </c>
      <c r="K3068" s="24" t="s">
        <v>1020</v>
      </c>
      <c r="L3068" s="24" t="s">
        <v>112</v>
      </c>
      <c r="M3068" s="24">
        <v>0</v>
      </c>
      <c r="N3068" s="24">
        <v>0</v>
      </c>
      <c r="O3068" s="24">
        <v>1</v>
      </c>
      <c r="P3068" s="24" t="s">
        <v>101</v>
      </c>
      <c r="Q3068" s="23">
        <v>37675</v>
      </c>
      <c r="R3068" s="24" t="s">
        <v>76</v>
      </c>
      <c r="S3068" s="25">
        <v>45119</v>
      </c>
      <c r="T3068" s="24">
        <v>3719932</v>
      </c>
      <c r="U3068" s="24">
        <v>3007492413</v>
      </c>
      <c r="V3068" s="33" t="s">
        <v>16710</v>
      </c>
      <c r="W3068" s="24" t="s">
        <v>16711</v>
      </c>
      <c r="X3068" s="24" t="s">
        <v>16712</v>
      </c>
      <c r="Y3068" s="24" t="s">
        <v>16713</v>
      </c>
      <c r="Z3068" s="24" t="s">
        <v>117</v>
      </c>
      <c r="AA3068" s="24">
        <v>3202634992</v>
      </c>
      <c r="AB3068" s="24"/>
      <c r="AC3068" s="24"/>
      <c r="AD3068" s="24"/>
      <c r="AE3068" s="26" t="s">
        <v>183</v>
      </c>
      <c r="AF3068" s="26" t="s">
        <v>16714</v>
      </c>
      <c r="AG3068" s="26"/>
      <c r="AH3068" s="27" t="s">
        <v>955</v>
      </c>
      <c r="AI3068" s="27" t="s">
        <v>120</v>
      </c>
      <c r="AJ3068" s="27" t="s">
        <v>120</v>
      </c>
      <c r="AK3068" s="24" t="s">
        <v>121</v>
      </c>
      <c r="AL3068" s="24" t="s">
        <v>7086</v>
      </c>
      <c r="AM3068" s="23">
        <v>44610</v>
      </c>
      <c r="AN3068" s="28">
        <v>1160000</v>
      </c>
      <c r="AO3068" s="28">
        <v>140606</v>
      </c>
      <c r="AP3068" s="24" t="s">
        <v>16715</v>
      </c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3"/>
      <c r="BG3068" s="23"/>
      <c r="BH3068" s="23" t="s">
        <v>75</v>
      </c>
      <c r="BI3068" s="26">
        <v>0</v>
      </c>
      <c r="BJ3068" s="26">
        <v>0</v>
      </c>
      <c r="BK3068" s="29">
        <v>0</v>
      </c>
      <c r="BL3068" s="24" t="s">
        <v>91</v>
      </c>
      <c r="BM3068" s="22" t="str">
        <f ca="1">+IF(Tabla1[[#This Row],[FECHA INGRESO]]&gt;=44986,IF((TODAY()-Tabla1[[#This Row],[FECHA INGRESO]])&gt;=50,"ALERTA","TODAVÍA FALTA"),"N/A")</f>
        <v>N/A</v>
      </c>
      <c r="BN3068" s="7" t="str">
        <f>IFERROR((_xlfn.DAYS(Tabla1[[#This Row],[FECHA INGRESO]],Tabla1[[#This Row],[FECHA RETIRO]]))/30,"")</f>
        <v/>
      </c>
    </row>
    <row r="3069" spans="1:66" x14ac:dyDescent="0.35">
      <c r="A3069" s="21">
        <v>1012466493</v>
      </c>
      <c r="B3069" s="22" t="s">
        <v>16716</v>
      </c>
      <c r="C3069" s="23">
        <v>44610</v>
      </c>
      <c r="D3069" s="23" t="s">
        <v>188</v>
      </c>
      <c r="E3069" s="23" t="s">
        <v>111</v>
      </c>
      <c r="F3069" s="23" t="s">
        <v>70</v>
      </c>
      <c r="G3069" s="24"/>
      <c r="H3069" s="24">
        <v>24112072632</v>
      </c>
      <c r="I3069" s="24" t="s">
        <v>95</v>
      </c>
      <c r="J3069" s="24">
        <f>DATEDIF(Tabla1[[#This Row],[FECHA DE NACIMIENTO]],Tabla1[[#This Row],[FECHA ACTUAL]],"Y")</f>
        <v>23</v>
      </c>
      <c r="K3069" s="24" t="s">
        <v>73</v>
      </c>
      <c r="L3069" s="24" t="s">
        <v>112</v>
      </c>
      <c r="M3069" s="24">
        <v>1</v>
      </c>
      <c r="N3069" s="24">
        <v>1</v>
      </c>
      <c r="O3069" s="24">
        <v>2</v>
      </c>
      <c r="P3069" s="24" t="s">
        <v>101</v>
      </c>
      <c r="Q3069" s="23">
        <v>36514</v>
      </c>
      <c r="R3069" s="24" t="s">
        <v>76</v>
      </c>
      <c r="S3069" s="25">
        <v>45119</v>
      </c>
      <c r="T3069" s="24"/>
      <c r="U3069" s="24">
        <v>3102507500</v>
      </c>
      <c r="V3069" s="33" t="s">
        <v>16717</v>
      </c>
      <c r="W3069" s="24" t="s">
        <v>16718</v>
      </c>
      <c r="X3069" s="24" t="s">
        <v>16719</v>
      </c>
      <c r="Y3069" s="24" t="s">
        <v>16720</v>
      </c>
      <c r="Z3069" s="24" t="s">
        <v>117</v>
      </c>
      <c r="AA3069" s="24">
        <v>3115907386</v>
      </c>
      <c r="AB3069" s="24"/>
      <c r="AC3069" s="24"/>
      <c r="AD3069" s="24"/>
      <c r="AE3069" s="26" t="s">
        <v>183</v>
      </c>
      <c r="AF3069" s="26" t="s">
        <v>3655</v>
      </c>
      <c r="AG3069" s="26"/>
      <c r="AH3069" s="27" t="s">
        <v>10056</v>
      </c>
      <c r="AI3069" s="27" t="s">
        <v>410</v>
      </c>
      <c r="AJ3069" s="27" t="s">
        <v>410</v>
      </c>
      <c r="AK3069" s="24" t="s">
        <v>121</v>
      </c>
      <c r="AL3069" s="24" t="s">
        <v>7086</v>
      </c>
      <c r="AM3069" s="23">
        <v>44610</v>
      </c>
      <c r="AN3069" s="28">
        <v>1160000</v>
      </c>
      <c r="AO3069" s="28">
        <v>140606</v>
      </c>
      <c r="AP3069" s="24" t="s">
        <v>16715</v>
      </c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3"/>
      <c r="BG3069" s="23"/>
      <c r="BH3069" s="23" t="s">
        <v>75</v>
      </c>
      <c r="BI3069" s="26">
        <v>0</v>
      </c>
      <c r="BJ3069" s="26">
        <v>0</v>
      </c>
      <c r="BK3069" s="29">
        <v>0</v>
      </c>
      <c r="BL3069" s="24" t="s">
        <v>91</v>
      </c>
      <c r="BM3069" s="22" t="str">
        <f ca="1">+IF(Tabla1[[#This Row],[FECHA INGRESO]]&gt;=44986,IF((TODAY()-Tabla1[[#This Row],[FECHA INGRESO]])&gt;=50,"ALERTA","TODAVÍA FALTA"),"N/A")</f>
        <v>N/A</v>
      </c>
      <c r="BN3069" s="7" t="str">
        <f>IFERROR((_xlfn.DAYS(Tabla1[[#This Row],[FECHA INGRESO]],Tabla1[[#This Row],[FECHA RETIRO]]))/30,"")</f>
        <v/>
      </c>
    </row>
    <row r="3070" spans="1:66" x14ac:dyDescent="0.35">
      <c r="A3070" s="34">
        <v>1007307000</v>
      </c>
      <c r="B3070" s="22" t="s">
        <v>16721</v>
      </c>
      <c r="C3070" s="44">
        <v>44613</v>
      </c>
      <c r="D3070" s="23" t="s">
        <v>266</v>
      </c>
      <c r="E3070" s="23" t="s">
        <v>111</v>
      </c>
      <c r="F3070" s="23" t="s">
        <v>111</v>
      </c>
      <c r="G3070" s="36"/>
      <c r="H3070" s="36">
        <v>24112127974</v>
      </c>
      <c r="I3070" s="36" t="s">
        <v>95</v>
      </c>
      <c r="J3070" s="24">
        <f>DATEDIF(Tabla1[[#This Row],[FECHA DE NACIMIENTO]],Tabla1[[#This Row],[FECHA ACTUAL]],"Y")</f>
        <v>27</v>
      </c>
      <c r="K3070" s="36" t="s">
        <v>73</v>
      </c>
      <c r="L3070" s="36" t="s">
        <v>234</v>
      </c>
      <c r="M3070" s="36">
        <v>0</v>
      </c>
      <c r="N3070" s="36">
        <v>0</v>
      </c>
      <c r="O3070" s="36">
        <v>3</v>
      </c>
      <c r="P3070" s="36" t="s">
        <v>101</v>
      </c>
      <c r="Q3070" s="44">
        <v>34985</v>
      </c>
      <c r="R3070" s="24" t="s">
        <v>1365</v>
      </c>
      <c r="S3070" s="25">
        <v>45119</v>
      </c>
      <c r="T3070" s="36"/>
      <c r="U3070" s="36">
        <v>3148074210</v>
      </c>
      <c r="V3070" s="33" t="s">
        <v>16722</v>
      </c>
      <c r="W3070" s="24" t="s">
        <v>16723</v>
      </c>
      <c r="X3070" s="24" t="s">
        <v>16724</v>
      </c>
      <c r="Y3070" s="24" t="s">
        <v>16725</v>
      </c>
      <c r="Z3070" s="24" t="s">
        <v>13095</v>
      </c>
      <c r="AA3070" s="24">
        <v>3192444250</v>
      </c>
      <c r="AB3070" s="24"/>
      <c r="AC3070" s="24"/>
      <c r="AD3070" s="24"/>
      <c r="AE3070" s="26" t="s">
        <v>183</v>
      </c>
      <c r="AF3070" s="26" t="s">
        <v>16726</v>
      </c>
      <c r="AG3070" s="26"/>
      <c r="AH3070" s="27" t="s">
        <v>184</v>
      </c>
      <c r="AI3070" s="27" t="s">
        <v>5470</v>
      </c>
      <c r="AJ3070" s="27" t="s">
        <v>5470</v>
      </c>
      <c r="AK3070" s="24" t="s">
        <v>121</v>
      </c>
      <c r="AL3070" s="24" t="s">
        <v>7086</v>
      </c>
      <c r="AM3070" s="23">
        <v>44613</v>
      </c>
      <c r="AN3070" s="28">
        <v>1000000</v>
      </c>
      <c r="AO3070" s="28">
        <v>117172</v>
      </c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3"/>
      <c r="BG3070" s="23"/>
      <c r="BH3070" s="23">
        <v>44634</v>
      </c>
      <c r="BI3070" s="26" t="s">
        <v>466</v>
      </c>
      <c r="BJ3070" s="26" t="s">
        <v>3469</v>
      </c>
      <c r="BK3070" s="29">
        <v>0</v>
      </c>
      <c r="BL3070" s="24" t="s">
        <v>129</v>
      </c>
      <c r="BM3070" s="22" t="str">
        <f ca="1">+IF(Tabla1[[#This Row],[FECHA INGRESO]]&gt;=44986,IF((TODAY()-Tabla1[[#This Row],[FECHA INGRESO]])&gt;=50,"ALERTA","TODAVÍA FALTA"),"N/A")</f>
        <v>N/A</v>
      </c>
      <c r="BN3070" s="7">
        <f>IFERROR((_xlfn.DAYS(Tabla1[[#This Row],[FECHA INGRESO]],Tabla1[[#This Row],[FECHA RETIRO]]))/30,"")</f>
        <v>-0.7</v>
      </c>
    </row>
    <row r="3071" spans="1:66" x14ac:dyDescent="0.35">
      <c r="A3071" s="34">
        <v>1072466732</v>
      </c>
      <c r="B3071" s="22" t="s">
        <v>16727</v>
      </c>
      <c r="C3071" s="44">
        <v>44613</v>
      </c>
      <c r="D3071" s="23" t="s">
        <v>188</v>
      </c>
      <c r="E3071" s="23" t="s">
        <v>111</v>
      </c>
      <c r="F3071" s="23" t="s">
        <v>70</v>
      </c>
      <c r="G3071" s="36"/>
      <c r="H3071" s="36">
        <v>24112087502</v>
      </c>
      <c r="I3071" s="36" t="s">
        <v>72</v>
      </c>
      <c r="J3071" s="24">
        <f>DATEDIF(Tabla1[[#This Row],[FECHA DE NACIMIENTO]],Tabla1[[#This Row],[FECHA ACTUAL]],"Y")</f>
        <v>31</v>
      </c>
      <c r="K3071" s="36" t="s">
        <v>73</v>
      </c>
      <c r="L3071" s="36" t="s">
        <v>234</v>
      </c>
      <c r="M3071" s="36">
        <v>0</v>
      </c>
      <c r="N3071" s="36">
        <v>0</v>
      </c>
      <c r="O3071" s="36">
        <v>3</v>
      </c>
      <c r="P3071" s="36" t="s">
        <v>101</v>
      </c>
      <c r="Q3071" s="44">
        <v>33687</v>
      </c>
      <c r="R3071" s="24" t="s">
        <v>16728</v>
      </c>
      <c r="S3071" s="25">
        <v>45119</v>
      </c>
      <c r="T3071" s="36"/>
      <c r="U3071" s="36" t="s">
        <v>16729</v>
      </c>
      <c r="V3071" s="33" t="s">
        <v>16730</v>
      </c>
      <c r="W3071" s="36" t="s">
        <v>16731</v>
      </c>
      <c r="X3071" s="24" t="s">
        <v>11972</v>
      </c>
      <c r="Y3071" s="24" t="s">
        <v>16732</v>
      </c>
      <c r="Z3071" s="24" t="s">
        <v>13095</v>
      </c>
      <c r="AA3071" s="24">
        <v>3115713555</v>
      </c>
      <c r="AB3071" s="24"/>
      <c r="AC3071" s="24"/>
      <c r="AD3071" s="24"/>
      <c r="AE3071" s="26" t="s">
        <v>151</v>
      </c>
      <c r="AF3071" s="26"/>
      <c r="AG3071" s="26"/>
      <c r="AH3071" s="27" t="s">
        <v>3042</v>
      </c>
      <c r="AI3071" s="27" t="s">
        <v>9232</v>
      </c>
      <c r="AJ3071" s="27" t="s">
        <v>9317</v>
      </c>
      <c r="AK3071" s="24" t="s">
        <v>121</v>
      </c>
      <c r="AL3071" s="24" t="s">
        <v>7086</v>
      </c>
      <c r="AM3071" s="23">
        <v>44613</v>
      </c>
      <c r="AN3071" s="28">
        <v>1000000</v>
      </c>
      <c r="AO3071" s="28">
        <v>117172</v>
      </c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3"/>
      <c r="BG3071" s="23"/>
      <c r="BH3071" s="23">
        <v>44679</v>
      </c>
      <c r="BI3071" s="26" t="s">
        <v>466</v>
      </c>
      <c r="BJ3071" s="26" t="s">
        <v>6087</v>
      </c>
      <c r="BK3071" s="29">
        <v>0</v>
      </c>
      <c r="BL3071" s="24" t="s">
        <v>129</v>
      </c>
      <c r="BM3071" s="22" t="str">
        <f ca="1">+IF(Tabla1[[#This Row],[FECHA INGRESO]]&gt;=44986,IF((TODAY()-Tabla1[[#This Row],[FECHA INGRESO]])&gt;=50,"ALERTA","TODAVÍA FALTA"),"N/A")</f>
        <v>N/A</v>
      </c>
      <c r="BN3071" s="7">
        <f>IFERROR((_xlfn.DAYS(Tabla1[[#This Row],[FECHA INGRESO]],Tabla1[[#This Row],[FECHA RETIRO]]))/30,"")</f>
        <v>-2.2000000000000002</v>
      </c>
    </row>
    <row r="3072" spans="1:66" x14ac:dyDescent="0.35">
      <c r="A3072" s="34">
        <v>1233503417</v>
      </c>
      <c r="B3072" s="22" t="s">
        <v>16733</v>
      </c>
      <c r="C3072" s="44">
        <v>44613</v>
      </c>
      <c r="D3072" s="23" t="s">
        <v>188</v>
      </c>
      <c r="E3072" s="23" t="s">
        <v>111</v>
      </c>
      <c r="F3072" s="23" t="s">
        <v>70</v>
      </c>
      <c r="G3072" s="36"/>
      <c r="H3072" s="36">
        <v>24112081054</v>
      </c>
      <c r="I3072" s="36" t="s">
        <v>72</v>
      </c>
      <c r="J3072" s="24">
        <f>DATEDIF(Tabla1[[#This Row],[FECHA DE NACIMIENTO]],Tabla1[[#This Row],[FECHA ACTUAL]],"Y")</f>
        <v>24</v>
      </c>
      <c r="K3072" s="36" t="s">
        <v>96</v>
      </c>
      <c r="L3072" s="24" t="s">
        <v>112</v>
      </c>
      <c r="M3072" s="36">
        <v>0</v>
      </c>
      <c r="N3072" s="36">
        <v>0</v>
      </c>
      <c r="O3072" s="36">
        <v>2</v>
      </c>
      <c r="P3072" s="36" t="s">
        <v>101</v>
      </c>
      <c r="Q3072" s="44">
        <v>36165</v>
      </c>
      <c r="R3072" s="24" t="s">
        <v>76</v>
      </c>
      <c r="S3072" s="25">
        <v>45119</v>
      </c>
      <c r="T3072" s="36"/>
      <c r="U3072" s="36">
        <v>3025607394</v>
      </c>
      <c r="V3072" s="33" t="s">
        <v>16734</v>
      </c>
      <c r="W3072" s="24" t="s">
        <v>16735</v>
      </c>
      <c r="X3072" s="36" t="s">
        <v>15888</v>
      </c>
      <c r="Y3072" s="36" t="s">
        <v>16736</v>
      </c>
      <c r="Z3072" s="24" t="s">
        <v>117</v>
      </c>
      <c r="AA3072" s="24">
        <v>3017134650</v>
      </c>
      <c r="AB3072" s="24"/>
      <c r="AC3072" s="24"/>
      <c r="AD3072" s="24"/>
      <c r="AE3072" s="26" t="s">
        <v>183</v>
      </c>
      <c r="AF3072" s="26"/>
      <c r="AG3072" s="26"/>
      <c r="AH3072" s="27" t="s">
        <v>3042</v>
      </c>
      <c r="AI3072" s="27" t="s">
        <v>9232</v>
      </c>
      <c r="AJ3072" s="27" t="s">
        <v>9233</v>
      </c>
      <c r="AK3072" s="24" t="s">
        <v>121</v>
      </c>
      <c r="AL3072" s="24" t="s">
        <v>7086</v>
      </c>
      <c r="AM3072" s="23">
        <v>44613</v>
      </c>
      <c r="AN3072" s="28">
        <v>1000000</v>
      </c>
      <c r="AO3072" s="28">
        <v>117172</v>
      </c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3"/>
      <c r="BG3072" s="23"/>
      <c r="BH3072" s="23">
        <v>44627</v>
      </c>
      <c r="BI3072" s="26" t="s">
        <v>10014</v>
      </c>
      <c r="BJ3072" s="26" t="s">
        <v>14134</v>
      </c>
      <c r="BK3072" s="29">
        <v>0</v>
      </c>
      <c r="BL3072" s="24" t="s">
        <v>129</v>
      </c>
      <c r="BM3072" s="22" t="str">
        <f ca="1">+IF(Tabla1[[#This Row],[FECHA INGRESO]]&gt;=44986,IF((TODAY()-Tabla1[[#This Row],[FECHA INGRESO]])&gt;=50,"ALERTA","TODAVÍA FALTA"),"N/A")</f>
        <v>N/A</v>
      </c>
      <c r="BN3072" s="7">
        <f>IFERROR((_xlfn.DAYS(Tabla1[[#This Row],[FECHA INGRESO]],Tabla1[[#This Row],[FECHA RETIRO]]))/30,"")</f>
        <v>-0.46666666666666667</v>
      </c>
    </row>
    <row r="3073" spans="1:66" x14ac:dyDescent="0.35">
      <c r="A3073" s="21">
        <v>1000579286</v>
      </c>
      <c r="B3073" s="22" t="s">
        <v>16737</v>
      </c>
      <c r="C3073" s="23">
        <v>44613</v>
      </c>
      <c r="D3073" s="23" t="s">
        <v>93</v>
      </c>
      <c r="E3073" s="23" t="s">
        <v>111</v>
      </c>
      <c r="F3073" s="23" t="s">
        <v>70</v>
      </c>
      <c r="G3073" s="24"/>
      <c r="H3073" s="24">
        <v>24112088651</v>
      </c>
      <c r="I3073" s="24" t="s">
        <v>95</v>
      </c>
      <c r="J3073" s="24">
        <f>DATEDIF(Tabla1[[#This Row],[FECHA DE NACIMIENTO]],Tabla1[[#This Row],[FECHA ACTUAL]],"Y")</f>
        <v>21</v>
      </c>
      <c r="K3073" s="24" t="s">
        <v>73</v>
      </c>
      <c r="L3073" s="24" t="s">
        <v>112</v>
      </c>
      <c r="M3073" s="24">
        <v>0</v>
      </c>
      <c r="N3073" s="24">
        <v>0</v>
      </c>
      <c r="O3073" s="24">
        <v>1</v>
      </c>
      <c r="P3073" s="24" t="s">
        <v>101</v>
      </c>
      <c r="Q3073" s="23">
        <v>37366</v>
      </c>
      <c r="R3073" s="24" t="s">
        <v>76</v>
      </c>
      <c r="S3073" s="25">
        <v>45119</v>
      </c>
      <c r="T3073" s="24"/>
      <c r="U3073" s="24">
        <v>3187719375</v>
      </c>
      <c r="V3073" s="33" t="s">
        <v>16738</v>
      </c>
      <c r="W3073" s="24" t="s">
        <v>16739</v>
      </c>
      <c r="X3073" s="24" t="s">
        <v>16740</v>
      </c>
      <c r="Y3073" s="24" t="s">
        <v>16741</v>
      </c>
      <c r="Z3073" s="24" t="s">
        <v>117</v>
      </c>
      <c r="AA3073" s="24">
        <v>3133486413</v>
      </c>
      <c r="AB3073" s="24"/>
      <c r="AC3073" s="24"/>
      <c r="AD3073" s="24"/>
      <c r="AE3073" s="26" t="s">
        <v>151</v>
      </c>
      <c r="AF3073" s="26"/>
      <c r="AG3073" s="26"/>
      <c r="AH3073" s="27" t="s">
        <v>184</v>
      </c>
      <c r="AI3073" s="27" t="s">
        <v>487</v>
      </c>
      <c r="AJ3073" s="27" t="s">
        <v>487</v>
      </c>
      <c r="AK3073" s="24" t="s">
        <v>121</v>
      </c>
      <c r="AL3073" s="24" t="s">
        <v>7086</v>
      </c>
      <c r="AM3073" s="23">
        <v>44613</v>
      </c>
      <c r="AN3073" s="28">
        <v>1000000</v>
      </c>
      <c r="AO3073" s="28">
        <v>117172</v>
      </c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3"/>
      <c r="BG3073" s="23"/>
      <c r="BH3073" s="23">
        <v>44740</v>
      </c>
      <c r="BI3073" s="26" t="s">
        <v>466</v>
      </c>
      <c r="BJ3073" s="26" t="s">
        <v>3469</v>
      </c>
      <c r="BK3073" s="29">
        <v>0</v>
      </c>
      <c r="BL3073" s="24" t="s">
        <v>129</v>
      </c>
      <c r="BM3073" s="22" t="str">
        <f ca="1">+IF(Tabla1[[#This Row],[FECHA INGRESO]]&gt;=44986,IF((TODAY()-Tabla1[[#This Row],[FECHA INGRESO]])&gt;=50,"ALERTA","TODAVÍA FALTA"),"N/A")</f>
        <v>N/A</v>
      </c>
      <c r="BN3073" s="7">
        <f>IFERROR((_xlfn.DAYS(Tabla1[[#This Row],[FECHA INGRESO]],Tabla1[[#This Row],[FECHA RETIRO]]))/30,"")</f>
        <v>-4.2333333333333334</v>
      </c>
    </row>
    <row r="3074" spans="1:66" x14ac:dyDescent="0.35">
      <c r="A3074" s="21">
        <v>1001298425</v>
      </c>
      <c r="B3074" s="22" t="s">
        <v>16742</v>
      </c>
      <c r="C3074" s="23">
        <v>44613</v>
      </c>
      <c r="D3074" s="23" t="s">
        <v>188</v>
      </c>
      <c r="E3074" s="23" t="s">
        <v>111</v>
      </c>
      <c r="F3074" s="23" t="s">
        <v>70</v>
      </c>
      <c r="G3074" s="24"/>
      <c r="H3074" s="24">
        <v>24112080563</v>
      </c>
      <c r="I3074" s="24" t="s">
        <v>95</v>
      </c>
      <c r="J3074" s="24">
        <f>DATEDIF(Tabla1[[#This Row],[FECHA DE NACIMIENTO]],Tabla1[[#This Row],[FECHA ACTUAL]],"Y")</f>
        <v>21</v>
      </c>
      <c r="K3074" s="24" t="s">
        <v>73</v>
      </c>
      <c r="L3074" s="24" t="s">
        <v>112</v>
      </c>
      <c r="M3074" s="24">
        <v>0</v>
      </c>
      <c r="N3074" s="24">
        <v>0</v>
      </c>
      <c r="O3074" s="24">
        <v>2</v>
      </c>
      <c r="P3074" s="24" t="s">
        <v>101</v>
      </c>
      <c r="Q3074" s="23">
        <v>37322</v>
      </c>
      <c r="R3074" s="24" t="s">
        <v>76</v>
      </c>
      <c r="S3074" s="25">
        <v>45119</v>
      </c>
      <c r="T3074" s="24"/>
      <c r="U3074" s="24">
        <v>3102848204</v>
      </c>
      <c r="V3074" s="33" t="s">
        <v>16743</v>
      </c>
      <c r="W3074" s="24" t="s">
        <v>16456</v>
      </c>
      <c r="X3074" s="24" t="s">
        <v>15888</v>
      </c>
      <c r="Y3074" s="24" t="s">
        <v>16744</v>
      </c>
      <c r="Z3074" s="24" t="s">
        <v>117</v>
      </c>
      <c r="AA3074" s="24">
        <v>3219597905</v>
      </c>
      <c r="AB3074" s="24"/>
      <c r="AC3074" s="24"/>
      <c r="AD3074" s="24"/>
      <c r="AE3074" s="26" t="s">
        <v>151</v>
      </c>
      <c r="AF3074" s="26"/>
      <c r="AG3074" s="26"/>
      <c r="AH3074" s="27" t="s">
        <v>184</v>
      </c>
      <c r="AI3074" s="27" t="s">
        <v>487</v>
      </c>
      <c r="AJ3074" s="27" t="s">
        <v>487</v>
      </c>
      <c r="AK3074" s="24" t="s">
        <v>121</v>
      </c>
      <c r="AL3074" s="24" t="s">
        <v>7086</v>
      </c>
      <c r="AM3074" s="23">
        <v>44613</v>
      </c>
      <c r="AN3074" s="28">
        <v>1000000</v>
      </c>
      <c r="AO3074" s="28">
        <v>117172</v>
      </c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3"/>
      <c r="BG3074" s="23"/>
      <c r="BH3074" s="23">
        <v>44757</v>
      </c>
      <c r="BI3074" s="26" t="s">
        <v>466</v>
      </c>
      <c r="BJ3074" s="26" t="s">
        <v>6087</v>
      </c>
      <c r="BK3074" s="29">
        <v>0</v>
      </c>
      <c r="BL3074" s="24" t="s">
        <v>129</v>
      </c>
      <c r="BM3074" s="22" t="str">
        <f ca="1">+IF(Tabla1[[#This Row],[FECHA INGRESO]]&gt;=44986,IF((TODAY()-Tabla1[[#This Row],[FECHA INGRESO]])&gt;=50,"ALERTA","TODAVÍA FALTA"),"N/A")</f>
        <v>N/A</v>
      </c>
      <c r="BN3074" s="7">
        <f>IFERROR((_xlfn.DAYS(Tabla1[[#This Row],[FECHA INGRESO]],Tabla1[[#This Row],[FECHA RETIRO]]))/30,"")</f>
        <v>-4.8</v>
      </c>
    </row>
    <row r="3075" spans="1:66" x14ac:dyDescent="0.35">
      <c r="A3075" s="21">
        <v>1000180479</v>
      </c>
      <c r="B3075" s="22" t="s">
        <v>16745</v>
      </c>
      <c r="C3075" s="23">
        <v>44613</v>
      </c>
      <c r="D3075" s="23" t="s">
        <v>68</v>
      </c>
      <c r="E3075" s="23" t="s">
        <v>111</v>
      </c>
      <c r="F3075" s="23" t="s">
        <v>70</v>
      </c>
      <c r="G3075" s="24" t="s">
        <v>16746</v>
      </c>
      <c r="H3075" s="24">
        <v>24112120081</v>
      </c>
      <c r="I3075" s="24" t="s">
        <v>72</v>
      </c>
      <c r="J3075" s="24">
        <f>DATEDIF(Tabla1[[#This Row],[FECHA DE NACIMIENTO]],Tabla1[[#This Row],[FECHA ACTUAL]],"Y")</f>
        <v>22</v>
      </c>
      <c r="K3075" s="24" t="s">
        <v>96</v>
      </c>
      <c r="L3075" s="24" t="s">
        <v>112</v>
      </c>
      <c r="M3075" s="24">
        <v>1</v>
      </c>
      <c r="N3075" s="24">
        <v>1</v>
      </c>
      <c r="O3075" s="24">
        <v>3</v>
      </c>
      <c r="P3075" s="24" t="s">
        <v>101</v>
      </c>
      <c r="Q3075" s="23">
        <v>37040</v>
      </c>
      <c r="R3075" s="24" t="s">
        <v>76</v>
      </c>
      <c r="S3075" s="25">
        <v>45119</v>
      </c>
      <c r="T3075" s="24"/>
      <c r="U3075" s="24">
        <v>3024611873</v>
      </c>
      <c r="V3075" s="33" t="s">
        <v>16747</v>
      </c>
      <c r="W3075" s="24" t="s">
        <v>16748</v>
      </c>
      <c r="X3075" s="24" t="s">
        <v>16749</v>
      </c>
      <c r="Y3075" s="24" t="s">
        <v>16750</v>
      </c>
      <c r="Z3075" s="24" t="s">
        <v>117</v>
      </c>
      <c r="AA3075" s="24">
        <v>3143886112</v>
      </c>
      <c r="AB3075" s="24"/>
      <c r="AC3075" s="24"/>
      <c r="AD3075" s="24"/>
      <c r="AE3075" s="26" t="s">
        <v>183</v>
      </c>
      <c r="AF3075" s="26" t="s">
        <v>16751</v>
      </c>
      <c r="AG3075" s="26"/>
      <c r="AH3075" s="27" t="s">
        <v>184</v>
      </c>
      <c r="AI3075" s="27" t="s">
        <v>487</v>
      </c>
      <c r="AJ3075" s="27" t="s">
        <v>487</v>
      </c>
      <c r="AK3075" s="24" t="s">
        <v>121</v>
      </c>
      <c r="AL3075" s="24" t="s">
        <v>7086</v>
      </c>
      <c r="AM3075" s="23">
        <v>44613</v>
      </c>
      <c r="AN3075" s="28">
        <v>1000000</v>
      </c>
      <c r="AO3075" s="28">
        <v>117172</v>
      </c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3"/>
      <c r="BG3075" s="23"/>
      <c r="BH3075" s="23">
        <v>44758</v>
      </c>
      <c r="BI3075" s="26" t="s">
        <v>466</v>
      </c>
      <c r="BJ3075" s="26" t="s">
        <v>16752</v>
      </c>
      <c r="BK3075" s="29">
        <v>0</v>
      </c>
      <c r="BL3075" s="24" t="s">
        <v>129</v>
      </c>
      <c r="BM3075" s="22" t="str">
        <f ca="1">+IF(Tabla1[[#This Row],[FECHA INGRESO]]&gt;=44986,IF((TODAY()-Tabla1[[#This Row],[FECHA INGRESO]])&gt;=50,"ALERTA","TODAVÍA FALTA"),"N/A")</f>
        <v>N/A</v>
      </c>
      <c r="BN3075" s="7">
        <f>IFERROR((_xlfn.DAYS(Tabla1[[#This Row],[FECHA INGRESO]],Tabla1[[#This Row],[FECHA RETIRO]]))/30,"")</f>
        <v>-4.833333333333333</v>
      </c>
    </row>
    <row r="3076" spans="1:66" x14ac:dyDescent="0.35">
      <c r="A3076" s="21">
        <v>1007325149</v>
      </c>
      <c r="B3076" s="22" t="s">
        <v>16753</v>
      </c>
      <c r="C3076" s="44">
        <v>44613</v>
      </c>
      <c r="D3076" s="44" t="s">
        <v>188</v>
      </c>
      <c r="E3076" s="44" t="s">
        <v>111</v>
      </c>
      <c r="F3076" s="44" t="s">
        <v>111</v>
      </c>
      <c r="G3076" s="36"/>
      <c r="H3076" s="36">
        <v>24096210594</v>
      </c>
      <c r="I3076" s="36" t="s">
        <v>95</v>
      </c>
      <c r="J3076" s="24">
        <f>DATEDIF(Tabla1[[#This Row],[FECHA DE NACIMIENTO]],Tabla1[[#This Row],[FECHA ACTUAL]],"Y")</f>
        <v>25</v>
      </c>
      <c r="K3076" s="36" t="s">
        <v>73</v>
      </c>
      <c r="L3076" s="36" t="s">
        <v>234</v>
      </c>
      <c r="M3076" s="36">
        <v>0</v>
      </c>
      <c r="N3076" s="36">
        <v>1</v>
      </c>
      <c r="O3076" s="36">
        <v>2</v>
      </c>
      <c r="P3076" s="36" t="s">
        <v>101</v>
      </c>
      <c r="Q3076" s="44">
        <v>35925</v>
      </c>
      <c r="R3076" s="24" t="s">
        <v>76</v>
      </c>
      <c r="S3076" s="25">
        <v>45119</v>
      </c>
      <c r="T3076" s="36"/>
      <c r="U3076" s="36">
        <v>3123549549</v>
      </c>
      <c r="V3076" s="62" t="s">
        <v>16754</v>
      </c>
      <c r="W3076" s="24" t="s">
        <v>16755</v>
      </c>
      <c r="X3076" s="24" t="s">
        <v>2454</v>
      </c>
      <c r="Y3076" s="24"/>
      <c r="Z3076" s="24"/>
      <c r="AA3076" s="24"/>
      <c r="AB3076" s="24"/>
      <c r="AC3076" s="24"/>
      <c r="AD3076" s="24"/>
      <c r="AE3076" s="26" t="s">
        <v>151</v>
      </c>
      <c r="AF3076" s="26"/>
      <c r="AG3076" s="26"/>
      <c r="AH3076" s="27" t="s">
        <v>3042</v>
      </c>
      <c r="AI3076" s="27" t="s">
        <v>9232</v>
      </c>
      <c r="AJ3076" s="27" t="s">
        <v>9233</v>
      </c>
      <c r="AK3076" s="24" t="s">
        <v>121</v>
      </c>
      <c r="AL3076" s="24" t="s">
        <v>7086</v>
      </c>
      <c r="AM3076" s="23">
        <v>44613</v>
      </c>
      <c r="AN3076" s="28">
        <v>1000000</v>
      </c>
      <c r="AO3076" s="28">
        <v>117172</v>
      </c>
      <c r="AP3076" s="24" t="s">
        <v>16756</v>
      </c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3"/>
      <c r="BG3076" s="23"/>
      <c r="BH3076" s="23">
        <v>44694</v>
      </c>
      <c r="BI3076" s="26" t="s">
        <v>466</v>
      </c>
      <c r="BJ3076" s="26" t="s">
        <v>273</v>
      </c>
      <c r="BK3076" s="29">
        <v>0</v>
      </c>
      <c r="BL3076" s="24" t="s">
        <v>129</v>
      </c>
      <c r="BM3076" s="22" t="str">
        <f ca="1">+IF(Tabla1[[#This Row],[FECHA INGRESO]]&gt;=44986,IF((TODAY()-Tabla1[[#This Row],[FECHA INGRESO]])&gt;=50,"ALERTA","TODAVÍA FALTA"),"N/A")</f>
        <v>N/A</v>
      </c>
      <c r="BN3076" s="7">
        <f>IFERROR((_xlfn.DAYS(Tabla1[[#This Row],[FECHA INGRESO]],Tabla1[[#This Row],[FECHA RETIRO]]))/30,"")</f>
        <v>-2.7</v>
      </c>
    </row>
    <row r="3077" spans="1:66" x14ac:dyDescent="0.35">
      <c r="A3077" s="21">
        <v>1082476318</v>
      </c>
      <c r="B3077" s="22" t="s">
        <v>16757</v>
      </c>
      <c r="C3077" s="23">
        <v>44613</v>
      </c>
      <c r="D3077" s="23" t="s">
        <v>188</v>
      </c>
      <c r="E3077" s="23" t="s">
        <v>111</v>
      </c>
      <c r="F3077" s="23" t="s">
        <v>70</v>
      </c>
      <c r="G3077" s="24"/>
      <c r="H3077" s="24">
        <v>24112081047</v>
      </c>
      <c r="I3077" s="24" t="s">
        <v>95</v>
      </c>
      <c r="J3077" s="24">
        <f>DATEDIF(Tabla1[[#This Row],[FECHA DE NACIMIENTO]],Tabla1[[#This Row],[FECHA ACTUAL]],"Y")</f>
        <v>30</v>
      </c>
      <c r="K3077" s="24" t="s">
        <v>73</v>
      </c>
      <c r="L3077" s="24" t="s">
        <v>234</v>
      </c>
      <c r="M3077" s="24">
        <v>1</v>
      </c>
      <c r="N3077" s="24">
        <v>3</v>
      </c>
      <c r="O3077" s="24">
        <v>1</v>
      </c>
      <c r="P3077" s="24" t="s">
        <v>101</v>
      </c>
      <c r="Q3077" s="23">
        <v>34142</v>
      </c>
      <c r="R3077" s="24" t="s">
        <v>16758</v>
      </c>
      <c r="S3077" s="25">
        <v>45119</v>
      </c>
      <c r="T3077" s="24"/>
      <c r="U3077" s="24">
        <v>3117786379</v>
      </c>
      <c r="V3077" s="33" t="s">
        <v>16759</v>
      </c>
      <c r="W3077" s="24" t="s">
        <v>16760</v>
      </c>
      <c r="X3077" s="24" t="s">
        <v>16761</v>
      </c>
      <c r="Y3077" s="24" t="s">
        <v>16762</v>
      </c>
      <c r="Z3077" s="24" t="s">
        <v>82</v>
      </c>
      <c r="AA3077" s="24">
        <v>3123335927</v>
      </c>
      <c r="AB3077" s="24"/>
      <c r="AC3077" s="24"/>
      <c r="AD3077" s="24"/>
      <c r="AE3077" s="26" t="s">
        <v>183</v>
      </c>
      <c r="AF3077" s="26"/>
      <c r="AG3077" s="26"/>
      <c r="AH3077" s="27" t="s">
        <v>184</v>
      </c>
      <c r="AI3077" s="27" t="s">
        <v>5470</v>
      </c>
      <c r="AJ3077" s="27" t="s">
        <v>5470</v>
      </c>
      <c r="AK3077" s="24" t="s">
        <v>121</v>
      </c>
      <c r="AL3077" s="24" t="s">
        <v>7086</v>
      </c>
      <c r="AM3077" s="23">
        <v>44613</v>
      </c>
      <c r="AN3077" s="28">
        <v>1000000</v>
      </c>
      <c r="AO3077" s="28">
        <v>117172</v>
      </c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3"/>
      <c r="BG3077" s="23"/>
      <c r="BH3077" s="23">
        <v>44910</v>
      </c>
      <c r="BI3077" s="26" t="s">
        <v>466</v>
      </c>
      <c r="BJ3077" s="26" t="s">
        <v>16763</v>
      </c>
      <c r="BK3077" s="29">
        <v>0</v>
      </c>
      <c r="BL3077" s="24" t="s">
        <v>129</v>
      </c>
      <c r="BM3077" s="22" t="str">
        <f ca="1">+IF(Tabla1[[#This Row],[FECHA INGRESO]]&gt;=44986,IF((TODAY()-Tabla1[[#This Row],[FECHA INGRESO]])&gt;=50,"ALERTA","TODAVÍA FALTA"),"N/A")</f>
        <v>N/A</v>
      </c>
      <c r="BN3077" s="7">
        <f>IFERROR((_xlfn.DAYS(Tabla1[[#This Row],[FECHA INGRESO]],Tabla1[[#This Row],[FECHA RETIRO]]))/30,"")</f>
        <v>-9.9</v>
      </c>
    </row>
    <row r="3078" spans="1:66" x14ac:dyDescent="0.35">
      <c r="A3078" s="21">
        <v>1003521533</v>
      </c>
      <c r="B3078" s="22" t="s">
        <v>16764</v>
      </c>
      <c r="C3078" s="23">
        <v>44615</v>
      </c>
      <c r="D3078" s="23" t="s">
        <v>93</v>
      </c>
      <c r="E3078" s="23" t="s">
        <v>111</v>
      </c>
      <c r="F3078" s="23" t="s">
        <v>111</v>
      </c>
      <c r="G3078" s="24"/>
      <c r="H3078" s="24">
        <v>24112195117</v>
      </c>
      <c r="I3078" s="24" t="s">
        <v>95</v>
      </c>
      <c r="J3078" s="24">
        <f>DATEDIF(Tabla1[[#This Row],[FECHA DE NACIMIENTO]],Tabla1[[#This Row],[FECHA ACTUAL]],"Y")</f>
        <v>23</v>
      </c>
      <c r="K3078" s="24" t="s">
        <v>73</v>
      </c>
      <c r="L3078" s="24" t="s">
        <v>112</v>
      </c>
      <c r="M3078" s="24">
        <v>0</v>
      </c>
      <c r="N3078" s="24">
        <v>0</v>
      </c>
      <c r="O3078" s="24">
        <v>3</v>
      </c>
      <c r="P3078" s="24" t="s">
        <v>101</v>
      </c>
      <c r="Q3078" s="23">
        <v>36524</v>
      </c>
      <c r="R3078" s="24" t="s">
        <v>11789</v>
      </c>
      <c r="S3078" s="25">
        <v>45119</v>
      </c>
      <c r="T3078" s="24"/>
      <c r="U3078" s="24">
        <v>3138370277</v>
      </c>
      <c r="V3078" s="33" t="s">
        <v>16765</v>
      </c>
      <c r="W3078" s="24" t="s">
        <v>16766</v>
      </c>
      <c r="X3078" s="24" t="s">
        <v>16767</v>
      </c>
      <c r="Y3078" s="24" t="s">
        <v>16768</v>
      </c>
      <c r="Z3078" s="24" t="s">
        <v>285</v>
      </c>
      <c r="AA3078" s="24">
        <v>3108870275</v>
      </c>
      <c r="AB3078" s="24"/>
      <c r="AC3078" s="24"/>
      <c r="AD3078" s="24"/>
      <c r="AE3078" s="26" t="s">
        <v>151</v>
      </c>
      <c r="AF3078" s="26"/>
      <c r="AG3078" s="26"/>
      <c r="AH3078" s="27" t="s">
        <v>184</v>
      </c>
      <c r="AI3078" s="27" t="s">
        <v>487</v>
      </c>
      <c r="AJ3078" s="27" t="s">
        <v>487</v>
      </c>
      <c r="AK3078" s="24" t="s">
        <v>121</v>
      </c>
      <c r="AL3078" s="24" t="s">
        <v>7086</v>
      </c>
      <c r="AM3078" s="23">
        <v>44615</v>
      </c>
      <c r="AN3078" s="28">
        <v>1000000</v>
      </c>
      <c r="AO3078" s="28">
        <v>117172</v>
      </c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3"/>
      <c r="BG3078" s="23"/>
      <c r="BH3078" s="23">
        <v>44852</v>
      </c>
      <c r="BI3078" s="26" t="s">
        <v>466</v>
      </c>
      <c r="BJ3078" s="26" t="s">
        <v>3469</v>
      </c>
      <c r="BK3078" s="29">
        <v>0</v>
      </c>
      <c r="BL3078" s="24" t="s">
        <v>129</v>
      </c>
      <c r="BM3078" s="22" t="str">
        <f ca="1">+IF(Tabla1[[#This Row],[FECHA INGRESO]]&gt;=44986,IF((TODAY()-Tabla1[[#This Row],[FECHA INGRESO]])&gt;=50,"ALERTA","TODAVÍA FALTA"),"N/A")</f>
        <v>N/A</v>
      </c>
      <c r="BN3078" s="7">
        <f>IFERROR((_xlfn.DAYS(Tabla1[[#This Row],[FECHA INGRESO]],Tabla1[[#This Row],[FECHA RETIRO]]))/30,"")</f>
        <v>-7.9</v>
      </c>
    </row>
    <row r="3079" spans="1:66" x14ac:dyDescent="0.35">
      <c r="A3079" s="21">
        <v>52850342</v>
      </c>
      <c r="B3079" s="22" t="s">
        <v>16769</v>
      </c>
      <c r="C3079" s="23">
        <v>44615</v>
      </c>
      <c r="D3079" s="23" t="s">
        <v>188</v>
      </c>
      <c r="E3079" s="23" t="s">
        <v>111</v>
      </c>
      <c r="F3079" s="23" t="s">
        <v>94</v>
      </c>
      <c r="G3079" s="24"/>
      <c r="H3079" s="24">
        <v>24112211259</v>
      </c>
      <c r="I3079" s="24" t="s">
        <v>95</v>
      </c>
      <c r="J3079" s="24">
        <f>DATEDIF(Tabla1[[#This Row],[FECHA DE NACIMIENTO]],Tabla1[[#This Row],[FECHA ACTUAL]],"Y")</f>
        <v>43</v>
      </c>
      <c r="K3079" s="24" t="s">
        <v>73</v>
      </c>
      <c r="L3079" s="24" t="s">
        <v>112</v>
      </c>
      <c r="M3079" s="24">
        <v>2</v>
      </c>
      <c r="N3079" s="24">
        <v>1</v>
      </c>
      <c r="O3079" s="24">
        <v>2</v>
      </c>
      <c r="P3079" s="24" t="s">
        <v>101</v>
      </c>
      <c r="Q3079" s="23">
        <v>29326</v>
      </c>
      <c r="R3079" s="24" t="s">
        <v>76</v>
      </c>
      <c r="S3079" s="25">
        <v>45119</v>
      </c>
      <c r="T3079" s="24">
        <v>7237595</v>
      </c>
      <c r="U3079" s="24">
        <v>3103426046</v>
      </c>
      <c r="V3079" s="33" t="s">
        <v>16770</v>
      </c>
      <c r="W3079" s="24" t="s">
        <v>16771</v>
      </c>
      <c r="X3079" s="24" t="s">
        <v>1104</v>
      </c>
      <c r="Y3079" s="24" t="s">
        <v>16772</v>
      </c>
      <c r="Z3079" s="24" t="s">
        <v>150</v>
      </c>
      <c r="AA3079" s="24">
        <v>3004516339</v>
      </c>
      <c r="AB3079" s="24"/>
      <c r="AC3079" s="24"/>
      <c r="AD3079" s="24"/>
      <c r="AE3079" s="26" t="s">
        <v>151</v>
      </c>
      <c r="AF3079" s="26"/>
      <c r="AG3079" s="26"/>
      <c r="AH3079" s="27" t="s">
        <v>184</v>
      </c>
      <c r="AI3079" s="27" t="s">
        <v>487</v>
      </c>
      <c r="AJ3079" s="27" t="s">
        <v>487</v>
      </c>
      <c r="AK3079" s="24" t="s">
        <v>121</v>
      </c>
      <c r="AL3079" s="24" t="s">
        <v>7086</v>
      </c>
      <c r="AM3079" s="23">
        <v>44615</v>
      </c>
      <c r="AN3079" s="28">
        <v>1160000</v>
      </c>
      <c r="AO3079" s="28">
        <v>140606</v>
      </c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3"/>
      <c r="BG3079" s="23"/>
      <c r="BH3079" s="23">
        <v>45031</v>
      </c>
      <c r="BI3079" s="26" t="s">
        <v>127</v>
      </c>
      <c r="BJ3079" s="26" t="s">
        <v>6087</v>
      </c>
      <c r="BK3079" s="29">
        <v>0</v>
      </c>
      <c r="BL3079" s="24" t="s">
        <v>129</v>
      </c>
      <c r="BM3079" s="22" t="str">
        <f ca="1">+IF(Tabla1[[#This Row],[FECHA INGRESO]]&gt;=44986,IF((TODAY()-Tabla1[[#This Row],[FECHA INGRESO]])&gt;=50,"ALERTA","TODAVÍA FALTA"),"N/A")</f>
        <v>N/A</v>
      </c>
      <c r="BN3079" s="7">
        <f>IFERROR((_xlfn.DAYS(Tabla1[[#This Row],[FECHA INGRESO]],Tabla1[[#This Row],[FECHA RETIRO]]))/30,"")</f>
        <v>-13.866666666666667</v>
      </c>
    </row>
    <row r="3080" spans="1:66" x14ac:dyDescent="0.35">
      <c r="A3080" s="34">
        <v>1010123470</v>
      </c>
      <c r="B3080" s="22" t="s">
        <v>16773</v>
      </c>
      <c r="C3080" s="44">
        <v>44620</v>
      </c>
      <c r="D3080" s="23" t="s">
        <v>266</v>
      </c>
      <c r="E3080" s="24" t="s">
        <v>94</v>
      </c>
      <c r="F3080" s="23" t="s">
        <v>70</v>
      </c>
      <c r="G3080" s="36"/>
      <c r="H3080" s="36">
        <v>24112338952</v>
      </c>
      <c r="I3080" s="36" t="s">
        <v>95</v>
      </c>
      <c r="J3080" s="24">
        <f>DATEDIF(Tabla1[[#This Row],[FECHA DE NACIMIENTO]],Tabla1[[#This Row],[FECHA ACTUAL]],"Y")</f>
        <v>22</v>
      </c>
      <c r="K3080" s="36" t="s">
        <v>73</v>
      </c>
      <c r="L3080" s="24" t="s">
        <v>112</v>
      </c>
      <c r="M3080" s="36">
        <v>0</v>
      </c>
      <c r="N3080" s="36">
        <v>0</v>
      </c>
      <c r="O3080" s="36">
        <v>3</v>
      </c>
      <c r="P3080" s="36" t="s">
        <v>101</v>
      </c>
      <c r="Q3080" s="44">
        <v>36847</v>
      </c>
      <c r="R3080" s="24" t="s">
        <v>76</v>
      </c>
      <c r="S3080" s="25">
        <v>45119</v>
      </c>
      <c r="T3080" s="36"/>
      <c r="U3080" s="36">
        <v>3152158059</v>
      </c>
      <c r="V3080" s="33" t="s">
        <v>16774</v>
      </c>
      <c r="W3080" s="24" t="s">
        <v>16775</v>
      </c>
      <c r="X3080" s="36" t="s">
        <v>8578</v>
      </c>
      <c r="Y3080" s="36" t="s">
        <v>16776</v>
      </c>
      <c r="Z3080" s="36" t="s">
        <v>117</v>
      </c>
      <c r="AA3080" s="24">
        <v>3103318930</v>
      </c>
      <c r="AB3080" s="24"/>
      <c r="AC3080" s="24"/>
      <c r="AD3080" s="24"/>
      <c r="AE3080" s="26" t="s">
        <v>151</v>
      </c>
      <c r="AF3080" s="26"/>
      <c r="AG3080" s="26"/>
      <c r="AH3080" s="27" t="s">
        <v>3042</v>
      </c>
      <c r="AI3080" s="27" t="s">
        <v>1612</v>
      </c>
      <c r="AJ3080" s="27" t="s">
        <v>15662</v>
      </c>
      <c r="AK3080" s="24" t="s">
        <v>121</v>
      </c>
      <c r="AL3080" s="24" t="s">
        <v>7086</v>
      </c>
      <c r="AM3080" s="23">
        <v>44620</v>
      </c>
      <c r="AN3080" s="28">
        <v>1000000</v>
      </c>
      <c r="AO3080" s="28">
        <v>117172</v>
      </c>
      <c r="AP3080" s="28"/>
      <c r="AQ3080" s="28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3">
        <v>44636</v>
      </c>
      <c r="BI3080" s="26" t="s">
        <v>466</v>
      </c>
      <c r="BJ3080" s="26" t="s">
        <v>3469</v>
      </c>
      <c r="BK3080" s="29">
        <v>0</v>
      </c>
      <c r="BL3080" s="24" t="s">
        <v>129</v>
      </c>
      <c r="BM3080" s="22" t="str">
        <f ca="1">+IF(Tabla1[[#This Row],[FECHA INGRESO]]&gt;=44986,IF((TODAY()-Tabla1[[#This Row],[FECHA INGRESO]])&gt;=50,"ALERTA","TODAVÍA FALTA"),"N/A")</f>
        <v>N/A</v>
      </c>
      <c r="BN3080" s="7">
        <f>IFERROR((_xlfn.DAYS(Tabla1[[#This Row],[FECHA INGRESO]],Tabla1[[#This Row],[FECHA RETIRO]]))/30,"")</f>
        <v>-0.53333333333333333</v>
      </c>
    </row>
    <row r="3081" spans="1:66" x14ac:dyDescent="0.35">
      <c r="A3081" s="21">
        <v>1032459895</v>
      </c>
      <c r="B3081" s="22" t="s">
        <v>16777</v>
      </c>
      <c r="C3081" s="44">
        <v>44620</v>
      </c>
      <c r="D3081" s="44" t="s">
        <v>188</v>
      </c>
      <c r="E3081" s="44" t="s">
        <v>111</v>
      </c>
      <c r="F3081" s="44" t="s">
        <v>111</v>
      </c>
      <c r="G3081" s="36"/>
      <c r="H3081" s="36">
        <v>24112324504</v>
      </c>
      <c r="I3081" s="36" t="s">
        <v>95</v>
      </c>
      <c r="J3081" s="24">
        <f>DATEDIF(Tabla1[[#This Row],[FECHA DE NACIMIENTO]],Tabla1[[#This Row],[FECHA ACTUAL]],"Y")</f>
        <v>29</v>
      </c>
      <c r="K3081" s="36" t="s">
        <v>96</v>
      </c>
      <c r="L3081" s="24" t="s">
        <v>112</v>
      </c>
      <c r="M3081" s="36">
        <v>1</v>
      </c>
      <c r="N3081" s="36">
        <v>1</v>
      </c>
      <c r="O3081" s="36">
        <v>3</v>
      </c>
      <c r="P3081" s="36" t="s">
        <v>101</v>
      </c>
      <c r="Q3081" s="44">
        <v>34254</v>
      </c>
      <c r="R3081" s="24" t="s">
        <v>76</v>
      </c>
      <c r="S3081" s="25">
        <v>45119</v>
      </c>
      <c r="T3081" s="36">
        <v>4539014</v>
      </c>
      <c r="U3081" s="36">
        <v>3184614639</v>
      </c>
      <c r="V3081" s="62" t="s">
        <v>16778</v>
      </c>
      <c r="W3081" s="24" t="s">
        <v>16779</v>
      </c>
      <c r="X3081" s="24" t="s">
        <v>16780</v>
      </c>
      <c r="Y3081" s="24" t="s">
        <v>16781</v>
      </c>
      <c r="Z3081" s="24" t="s">
        <v>117</v>
      </c>
      <c r="AA3081" s="24">
        <v>3102068536</v>
      </c>
      <c r="AB3081" s="24"/>
      <c r="AC3081" s="24"/>
      <c r="AD3081" s="24"/>
      <c r="AE3081" s="26" t="s">
        <v>183</v>
      </c>
      <c r="AF3081" s="26" t="s">
        <v>223</v>
      </c>
      <c r="AG3081" s="26"/>
      <c r="AH3081" s="27" t="s">
        <v>3042</v>
      </c>
      <c r="AI3081" s="27" t="s">
        <v>9232</v>
      </c>
      <c r="AJ3081" s="27" t="s">
        <v>9317</v>
      </c>
      <c r="AK3081" s="24" t="s">
        <v>121</v>
      </c>
      <c r="AL3081" s="24" t="s">
        <v>7086</v>
      </c>
      <c r="AM3081" s="23">
        <v>44620</v>
      </c>
      <c r="AN3081" s="28">
        <v>1000000</v>
      </c>
      <c r="AO3081" s="28">
        <v>117172</v>
      </c>
      <c r="AP3081" s="28"/>
      <c r="AQ3081" s="28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3">
        <v>44728</v>
      </c>
      <c r="BI3081" s="26" t="s">
        <v>466</v>
      </c>
      <c r="BJ3081" s="26" t="s">
        <v>16782</v>
      </c>
      <c r="BK3081" s="29">
        <v>0</v>
      </c>
      <c r="BL3081" s="24" t="s">
        <v>129</v>
      </c>
      <c r="BM3081" s="22" t="str">
        <f ca="1">+IF(Tabla1[[#This Row],[FECHA INGRESO]]&gt;=44986,IF((TODAY()-Tabla1[[#This Row],[FECHA INGRESO]])&gt;=50,"ALERTA","TODAVÍA FALTA"),"N/A")</f>
        <v>N/A</v>
      </c>
      <c r="BN3081" s="7">
        <f>IFERROR((_xlfn.DAYS(Tabla1[[#This Row],[FECHA INGRESO]],Tabla1[[#This Row],[FECHA RETIRO]]))/30,"")</f>
        <v>-3.6</v>
      </c>
    </row>
    <row r="3082" spans="1:66" x14ac:dyDescent="0.35">
      <c r="A3082" s="21">
        <v>1127050938</v>
      </c>
      <c r="B3082" s="22" t="s">
        <v>16783</v>
      </c>
      <c r="C3082" s="23">
        <v>44620</v>
      </c>
      <c r="D3082" s="23" t="s">
        <v>9392</v>
      </c>
      <c r="E3082" s="24" t="s">
        <v>94</v>
      </c>
      <c r="F3082" s="23" t="s">
        <v>70</v>
      </c>
      <c r="G3082" s="24"/>
      <c r="H3082" s="24">
        <v>24112324124</v>
      </c>
      <c r="I3082" s="24" t="s">
        <v>95</v>
      </c>
      <c r="J3082" s="24">
        <f>DATEDIF(Tabla1[[#This Row],[FECHA DE NACIMIENTO]],Tabla1[[#This Row],[FECHA ACTUAL]],"Y")</f>
        <v>26</v>
      </c>
      <c r="K3082" s="24" t="s">
        <v>96</v>
      </c>
      <c r="L3082" s="24" t="s">
        <v>112</v>
      </c>
      <c r="M3082" s="24">
        <v>0</v>
      </c>
      <c r="N3082" s="24">
        <v>1</v>
      </c>
      <c r="O3082" s="24">
        <v>3</v>
      </c>
      <c r="P3082" s="24" t="s">
        <v>101</v>
      </c>
      <c r="Q3082" s="23">
        <v>35396</v>
      </c>
      <c r="R3082" s="24" t="s">
        <v>3332</v>
      </c>
      <c r="S3082" s="25">
        <v>45119</v>
      </c>
      <c r="T3082" s="24"/>
      <c r="U3082" s="24">
        <v>3212259107</v>
      </c>
      <c r="V3082" s="33" t="s">
        <v>16784</v>
      </c>
      <c r="W3082" s="24" t="s">
        <v>16785</v>
      </c>
      <c r="X3082" s="24" t="s">
        <v>16786</v>
      </c>
      <c r="Y3082" s="24" t="s">
        <v>16787</v>
      </c>
      <c r="Z3082" s="24" t="s">
        <v>117</v>
      </c>
      <c r="AA3082" s="24">
        <v>3184785450</v>
      </c>
      <c r="AB3082" s="24"/>
      <c r="AC3082" s="24"/>
      <c r="AD3082" s="24"/>
      <c r="AE3082" s="26" t="s">
        <v>84</v>
      </c>
      <c r="AF3082" s="26" t="s">
        <v>10653</v>
      </c>
      <c r="AG3082" s="26"/>
      <c r="AH3082" s="27" t="s">
        <v>955</v>
      </c>
      <c r="AI3082" s="27" t="s">
        <v>5470</v>
      </c>
      <c r="AJ3082" s="27" t="s">
        <v>5470</v>
      </c>
      <c r="AK3082" s="24" t="s">
        <v>121</v>
      </c>
      <c r="AL3082" s="24" t="s">
        <v>7086</v>
      </c>
      <c r="AM3082" s="23">
        <v>44620</v>
      </c>
      <c r="AN3082" s="28">
        <v>1160000</v>
      </c>
      <c r="AO3082" s="28">
        <v>140606</v>
      </c>
      <c r="AP3082" s="73" t="s">
        <v>16788</v>
      </c>
      <c r="AQ3082" s="28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3" t="s">
        <v>75</v>
      </c>
      <c r="BI3082" s="26">
        <v>0</v>
      </c>
      <c r="BJ3082" s="26">
        <v>0</v>
      </c>
      <c r="BK3082" s="29">
        <v>0</v>
      </c>
      <c r="BL3082" s="24" t="s">
        <v>91</v>
      </c>
      <c r="BM3082" s="22" t="str">
        <f ca="1">+IF(Tabla1[[#This Row],[FECHA INGRESO]]&gt;=44986,IF((TODAY()-Tabla1[[#This Row],[FECHA INGRESO]])&gt;=50,"ALERTA","TODAVÍA FALTA"),"N/A")</f>
        <v>N/A</v>
      </c>
      <c r="BN3082" s="7" t="str">
        <f>IFERROR((_xlfn.DAYS(Tabla1[[#This Row],[FECHA INGRESO]],Tabla1[[#This Row],[FECHA RETIRO]]))/30,"")</f>
        <v/>
      </c>
    </row>
    <row r="3083" spans="1:66" x14ac:dyDescent="0.35">
      <c r="A3083" s="34">
        <v>1030631215</v>
      </c>
      <c r="B3083" s="22" t="s">
        <v>16789</v>
      </c>
      <c r="C3083" s="23">
        <v>44620</v>
      </c>
      <c r="D3083" s="23" t="s">
        <v>93</v>
      </c>
      <c r="E3083" s="23" t="s">
        <v>111</v>
      </c>
      <c r="F3083" s="23" t="s">
        <v>94</v>
      </c>
      <c r="G3083" s="24"/>
      <c r="H3083" s="24">
        <v>24112331627</v>
      </c>
      <c r="I3083" s="24" t="s">
        <v>72</v>
      </c>
      <c r="J3083" s="24">
        <f>DATEDIF(Tabla1[[#This Row],[FECHA DE NACIMIENTO]],Tabla1[[#This Row],[FECHA ACTUAL]],"Y")</f>
        <v>29</v>
      </c>
      <c r="K3083" s="24" t="s">
        <v>73</v>
      </c>
      <c r="L3083" s="24" t="s">
        <v>112</v>
      </c>
      <c r="M3083" s="24">
        <v>0</v>
      </c>
      <c r="N3083" s="24">
        <v>1</v>
      </c>
      <c r="O3083" s="24">
        <v>2</v>
      </c>
      <c r="P3083" s="24" t="s">
        <v>101</v>
      </c>
      <c r="Q3083" s="23">
        <v>34250</v>
      </c>
      <c r="R3083" s="24" t="s">
        <v>76</v>
      </c>
      <c r="S3083" s="25">
        <v>45119</v>
      </c>
      <c r="T3083" s="24">
        <v>4627485</v>
      </c>
      <c r="U3083" s="24">
        <v>3209629118</v>
      </c>
      <c r="V3083" s="33" t="s">
        <v>16790</v>
      </c>
      <c r="W3083" s="24" t="s">
        <v>16791</v>
      </c>
      <c r="X3083" s="24" t="s">
        <v>2926</v>
      </c>
      <c r="Y3083" s="24" t="s">
        <v>10251</v>
      </c>
      <c r="Z3083" s="24" t="s">
        <v>117</v>
      </c>
      <c r="AA3083" s="24">
        <v>3202308900</v>
      </c>
      <c r="AB3083" s="24"/>
      <c r="AC3083" s="24"/>
      <c r="AD3083" s="24"/>
      <c r="AE3083" s="26" t="s">
        <v>151</v>
      </c>
      <c r="AF3083" s="24"/>
      <c r="AG3083" s="26"/>
      <c r="AH3083" s="27" t="s">
        <v>3042</v>
      </c>
      <c r="AI3083" s="27" t="s">
        <v>1612</v>
      </c>
      <c r="AJ3083" s="27" t="s">
        <v>15662</v>
      </c>
      <c r="AK3083" s="24" t="s">
        <v>121</v>
      </c>
      <c r="AL3083" s="24" t="s">
        <v>7086</v>
      </c>
      <c r="AM3083" s="23">
        <v>44620</v>
      </c>
      <c r="AN3083" s="28">
        <v>1000000</v>
      </c>
      <c r="AO3083" s="28">
        <v>117172</v>
      </c>
      <c r="AP3083" s="28"/>
      <c r="AQ3083" s="28"/>
      <c r="AR3083" s="24"/>
      <c r="AS3083" s="24"/>
      <c r="AT3083" s="24"/>
      <c r="AU3083" s="24"/>
      <c r="AV3083" s="24"/>
      <c r="AW3083" s="24"/>
      <c r="AX3083" s="24"/>
      <c r="AY3083" s="24"/>
      <c r="AZ3083" s="24" t="s">
        <v>4393</v>
      </c>
      <c r="BA3083" s="24"/>
      <c r="BB3083" s="24"/>
      <c r="BC3083" s="24"/>
      <c r="BD3083" s="24"/>
      <c r="BE3083" s="24"/>
      <c r="BF3083" s="24"/>
      <c r="BG3083" s="24"/>
      <c r="BH3083" s="23">
        <v>44819</v>
      </c>
      <c r="BI3083" s="26" t="s">
        <v>466</v>
      </c>
      <c r="BJ3083" s="26" t="s">
        <v>16792</v>
      </c>
      <c r="BK3083" s="29">
        <v>0</v>
      </c>
      <c r="BL3083" s="24" t="s">
        <v>129</v>
      </c>
      <c r="BM3083" s="22" t="str">
        <f ca="1">+IF(Tabla1[[#This Row],[FECHA INGRESO]]&gt;=44986,IF((TODAY()-Tabla1[[#This Row],[FECHA INGRESO]])&gt;=50,"ALERTA","TODAVÍA FALTA"),"N/A")</f>
        <v>N/A</v>
      </c>
      <c r="BN3083" s="7">
        <f>IFERROR((_xlfn.DAYS(Tabla1[[#This Row],[FECHA INGRESO]],Tabla1[[#This Row],[FECHA RETIRO]]))/30,"")</f>
        <v>-6.6333333333333337</v>
      </c>
    </row>
    <row r="3084" spans="1:66" x14ac:dyDescent="0.35">
      <c r="A3084" s="21">
        <v>1233695860</v>
      </c>
      <c r="B3084" s="22" t="s">
        <v>16793</v>
      </c>
      <c r="C3084" s="23">
        <v>44620</v>
      </c>
      <c r="D3084" s="23" t="s">
        <v>157</v>
      </c>
      <c r="E3084" s="24" t="s">
        <v>94</v>
      </c>
      <c r="F3084" s="23" t="s">
        <v>94</v>
      </c>
      <c r="G3084" s="24" t="s">
        <v>16794</v>
      </c>
      <c r="H3084" s="24">
        <v>24112326517</v>
      </c>
      <c r="I3084" s="24" t="s">
        <v>95</v>
      </c>
      <c r="J3084" s="24">
        <f>DATEDIF(Tabla1[[#This Row],[FECHA DE NACIMIENTO]],Tabla1[[#This Row],[FECHA ACTUAL]],"Y")</f>
        <v>23</v>
      </c>
      <c r="K3084" s="24" t="s">
        <v>96</v>
      </c>
      <c r="L3084" s="24" t="s">
        <v>112</v>
      </c>
      <c r="M3084" s="24">
        <v>0</v>
      </c>
      <c r="N3084" s="24">
        <v>1</v>
      </c>
      <c r="O3084" s="24">
        <v>2</v>
      </c>
      <c r="P3084" s="24" t="s">
        <v>101</v>
      </c>
      <c r="Q3084" s="23">
        <v>36442</v>
      </c>
      <c r="R3084" s="24" t="s">
        <v>76</v>
      </c>
      <c r="S3084" s="25">
        <v>45119</v>
      </c>
      <c r="T3084" s="24">
        <v>4686999</v>
      </c>
      <c r="U3084" s="24">
        <v>3208782309</v>
      </c>
      <c r="V3084" s="33" t="s">
        <v>16795</v>
      </c>
      <c r="W3084" s="24" t="s">
        <v>16796</v>
      </c>
      <c r="X3084" s="24" t="s">
        <v>16797</v>
      </c>
      <c r="Y3084" s="24" t="s">
        <v>16798</v>
      </c>
      <c r="Z3084" s="24" t="s">
        <v>117</v>
      </c>
      <c r="AA3084" s="24">
        <v>4689969</v>
      </c>
      <c r="AB3084" s="24"/>
      <c r="AC3084" s="24"/>
      <c r="AD3084" s="24"/>
      <c r="AE3084" s="26" t="s">
        <v>102</v>
      </c>
      <c r="AF3084" s="24"/>
      <c r="AG3084" s="26" t="s">
        <v>16799</v>
      </c>
      <c r="AH3084" s="27" t="s">
        <v>163</v>
      </c>
      <c r="AI3084" s="27" t="s">
        <v>5470</v>
      </c>
      <c r="AJ3084" s="27" t="s">
        <v>5470</v>
      </c>
      <c r="AK3084" s="24" t="s">
        <v>121</v>
      </c>
      <c r="AL3084" s="24" t="s">
        <v>7086</v>
      </c>
      <c r="AM3084" s="23">
        <v>44620</v>
      </c>
      <c r="AN3084" s="28">
        <v>1736155</v>
      </c>
      <c r="AO3084" s="28">
        <v>140606</v>
      </c>
      <c r="AP3084" s="73" t="s">
        <v>16800</v>
      </c>
      <c r="AQ3084" s="28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3" t="s">
        <v>75</v>
      </c>
      <c r="BI3084" s="26">
        <v>0</v>
      </c>
      <c r="BJ3084" s="26">
        <v>0</v>
      </c>
      <c r="BK3084" s="29">
        <v>0</v>
      </c>
      <c r="BL3084" s="24" t="s">
        <v>91</v>
      </c>
      <c r="BM3084" s="22" t="str">
        <f ca="1">+IF(Tabla1[[#This Row],[FECHA INGRESO]]&gt;=44986,IF((TODAY()-Tabla1[[#This Row],[FECHA INGRESO]])&gt;=50,"ALERTA","TODAVÍA FALTA"),"N/A")</f>
        <v>N/A</v>
      </c>
      <c r="BN3084" s="7" t="str">
        <f>IFERROR((_xlfn.DAYS(Tabla1[[#This Row],[FECHA INGRESO]],Tabla1[[#This Row],[FECHA RETIRO]]))/30,"")</f>
        <v/>
      </c>
    </row>
    <row r="3085" spans="1:66" x14ac:dyDescent="0.35">
      <c r="A3085" s="21">
        <v>1014200497</v>
      </c>
      <c r="B3085" s="22" t="s">
        <v>16801</v>
      </c>
      <c r="C3085" s="23">
        <v>44620</v>
      </c>
      <c r="D3085" s="23" t="s">
        <v>188</v>
      </c>
      <c r="E3085" s="23" t="s">
        <v>111</v>
      </c>
      <c r="F3085" s="23" t="s">
        <v>94</v>
      </c>
      <c r="G3085" s="24"/>
      <c r="H3085" s="24">
        <v>24112323842</v>
      </c>
      <c r="I3085" s="24" t="s">
        <v>72</v>
      </c>
      <c r="J3085" s="24">
        <f>DATEDIF(Tabla1[[#This Row],[FECHA DE NACIMIENTO]],Tabla1[[#This Row],[FECHA ACTUAL]],"Y")</f>
        <v>34</v>
      </c>
      <c r="K3085" s="24" t="s">
        <v>73</v>
      </c>
      <c r="L3085" s="24" t="s">
        <v>234</v>
      </c>
      <c r="M3085" s="24">
        <v>2</v>
      </c>
      <c r="N3085" s="24">
        <v>4</v>
      </c>
      <c r="O3085" s="24">
        <v>3</v>
      </c>
      <c r="P3085" s="24" t="s">
        <v>101</v>
      </c>
      <c r="Q3085" s="23">
        <v>32645</v>
      </c>
      <c r="R3085" s="24" t="s">
        <v>76</v>
      </c>
      <c r="S3085" s="25">
        <v>45119</v>
      </c>
      <c r="T3085" s="24">
        <v>7613918</v>
      </c>
      <c r="U3085" s="24">
        <v>3208868118</v>
      </c>
      <c r="V3085" s="33" t="s">
        <v>16802</v>
      </c>
      <c r="W3085" s="24" t="s">
        <v>16803</v>
      </c>
      <c r="X3085" s="24" t="s">
        <v>16804</v>
      </c>
      <c r="Y3085" s="24" t="s">
        <v>16805</v>
      </c>
      <c r="Z3085" s="24" t="s">
        <v>285</v>
      </c>
      <c r="AA3085" s="24">
        <v>3012730556</v>
      </c>
      <c r="AB3085" s="24"/>
      <c r="AC3085" s="24"/>
      <c r="AD3085" s="24"/>
      <c r="AE3085" s="26" t="s">
        <v>151</v>
      </c>
      <c r="AF3085" s="24"/>
      <c r="AG3085" s="26"/>
      <c r="AH3085" s="27" t="s">
        <v>311</v>
      </c>
      <c r="AI3085" s="27" t="s">
        <v>1432</v>
      </c>
      <c r="AJ3085" s="27" t="s">
        <v>1432</v>
      </c>
      <c r="AK3085" s="24" t="s">
        <v>89</v>
      </c>
      <c r="AL3085" s="24" t="s">
        <v>7086</v>
      </c>
      <c r="AM3085" s="23">
        <v>44620</v>
      </c>
      <c r="AN3085" s="28">
        <v>1048959</v>
      </c>
      <c r="AO3085" s="28">
        <v>117172</v>
      </c>
      <c r="AP3085" s="73" t="s">
        <v>16806</v>
      </c>
      <c r="AQ3085" s="28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3">
        <v>44895</v>
      </c>
      <c r="BI3085" s="26" t="s">
        <v>466</v>
      </c>
      <c r="BJ3085" s="26" t="s">
        <v>6087</v>
      </c>
      <c r="BK3085" s="29">
        <v>0</v>
      </c>
      <c r="BL3085" s="24" t="s">
        <v>129</v>
      </c>
      <c r="BM3085" s="22" t="str">
        <f ca="1">+IF(Tabla1[[#This Row],[FECHA INGRESO]]&gt;=44986,IF((TODAY()-Tabla1[[#This Row],[FECHA INGRESO]])&gt;=50,"ALERTA","TODAVÍA FALTA"),"N/A")</f>
        <v>N/A</v>
      </c>
      <c r="BN3085" s="7">
        <f>IFERROR((_xlfn.DAYS(Tabla1[[#This Row],[FECHA INGRESO]],Tabla1[[#This Row],[FECHA RETIRO]]))/30,"")</f>
        <v>-9.1666666666666661</v>
      </c>
    </row>
    <row r="3086" spans="1:66" x14ac:dyDescent="0.35">
      <c r="A3086" s="34">
        <v>1031146026</v>
      </c>
      <c r="B3086" s="22" t="s">
        <v>16807</v>
      </c>
      <c r="C3086" s="44">
        <v>44622</v>
      </c>
      <c r="D3086" s="23" t="s">
        <v>582</v>
      </c>
      <c r="E3086" s="23" t="s">
        <v>110</v>
      </c>
      <c r="F3086" s="23" t="s">
        <v>94</v>
      </c>
      <c r="G3086" s="36"/>
      <c r="H3086" s="36">
        <v>24112400439</v>
      </c>
      <c r="I3086" s="36" t="s">
        <v>95</v>
      </c>
      <c r="J3086" s="24">
        <f>DATEDIF(Tabla1[[#This Row],[FECHA DE NACIMIENTO]],Tabla1[[#This Row],[FECHA ACTUAL]],"Y")</f>
        <v>30</v>
      </c>
      <c r="K3086" s="36" t="s">
        <v>73</v>
      </c>
      <c r="L3086" s="36" t="s">
        <v>234</v>
      </c>
      <c r="M3086" s="36">
        <v>3</v>
      </c>
      <c r="N3086" s="36">
        <v>3</v>
      </c>
      <c r="O3086" s="36">
        <v>2</v>
      </c>
      <c r="P3086" s="36" t="s">
        <v>101</v>
      </c>
      <c r="Q3086" s="44">
        <v>34070</v>
      </c>
      <c r="R3086" s="24" t="s">
        <v>76</v>
      </c>
      <c r="S3086" s="25">
        <v>45119</v>
      </c>
      <c r="T3086" s="36">
        <v>5685554</v>
      </c>
      <c r="U3086" s="36">
        <v>3134647136</v>
      </c>
      <c r="V3086" s="33" t="s">
        <v>16808</v>
      </c>
      <c r="W3086" s="24" t="s">
        <v>16809</v>
      </c>
      <c r="X3086" s="36" t="s">
        <v>16810</v>
      </c>
      <c r="Y3086" s="36" t="s">
        <v>16811</v>
      </c>
      <c r="Z3086" s="36" t="s">
        <v>117</v>
      </c>
      <c r="AA3086" s="24">
        <v>3212517922</v>
      </c>
      <c r="AB3086" s="24"/>
      <c r="AC3086" s="24"/>
      <c r="AD3086" s="24"/>
      <c r="AE3086" s="26" t="s">
        <v>183</v>
      </c>
      <c r="AF3086" s="26" t="s">
        <v>671</v>
      </c>
      <c r="AG3086" s="26"/>
      <c r="AH3086" s="27" t="s">
        <v>3042</v>
      </c>
      <c r="AI3086" s="27" t="s">
        <v>9232</v>
      </c>
      <c r="AJ3086" s="27" t="s">
        <v>9317</v>
      </c>
      <c r="AK3086" s="24" t="s">
        <v>121</v>
      </c>
      <c r="AL3086" s="24" t="s">
        <v>7086</v>
      </c>
      <c r="AM3086" s="23">
        <v>44622</v>
      </c>
      <c r="AN3086" s="28">
        <v>1000000</v>
      </c>
      <c r="AO3086" s="28">
        <v>117172</v>
      </c>
      <c r="AP3086" s="28"/>
      <c r="AQ3086" s="28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3">
        <v>44625</v>
      </c>
      <c r="BI3086" s="26" t="s">
        <v>466</v>
      </c>
      <c r="BJ3086" s="26" t="s">
        <v>6087</v>
      </c>
      <c r="BK3086" s="29">
        <v>0</v>
      </c>
      <c r="BL3086" s="24" t="s">
        <v>129</v>
      </c>
      <c r="BM3086" s="22" t="str">
        <f ca="1">+IF(Tabla1[[#This Row],[FECHA INGRESO]]&gt;=44986,IF((TODAY()-Tabla1[[#This Row],[FECHA INGRESO]])&gt;=50,"ALERTA","TODAVÍA FALTA"),"N/A")</f>
        <v>N/A</v>
      </c>
      <c r="BN3086" s="7">
        <f>IFERROR((_xlfn.DAYS(Tabla1[[#This Row],[FECHA INGRESO]],Tabla1[[#This Row],[FECHA RETIRO]]))/30,"")</f>
        <v>-0.1</v>
      </c>
    </row>
    <row r="3087" spans="1:66" x14ac:dyDescent="0.35">
      <c r="A3087" s="21">
        <v>52119789</v>
      </c>
      <c r="B3087" s="22" t="s">
        <v>16812</v>
      </c>
      <c r="C3087" s="23">
        <v>44622</v>
      </c>
      <c r="D3087" s="23" t="s">
        <v>266</v>
      </c>
      <c r="E3087" s="23" t="s">
        <v>110</v>
      </c>
      <c r="F3087" s="23" t="s">
        <v>70</v>
      </c>
      <c r="G3087" s="24"/>
      <c r="H3087" s="24">
        <v>24112403166</v>
      </c>
      <c r="I3087" s="24" t="s">
        <v>95</v>
      </c>
      <c r="J3087" s="24">
        <f>DATEDIF(Tabla1[[#This Row],[FECHA DE NACIMIENTO]],Tabla1[[#This Row],[FECHA ACTUAL]],"Y")</f>
        <v>51</v>
      </c>
      <c r="K3087" s="24" t="s">
        <v>73</v>
      </c>
      <c r="L3087" s="24" t="s">
        <v>74</v>
      </c>
      <c r="M3087" s="24">
        <v>3</v>
      </c>
      <c r="N3087" s="24">
        <v>1</v>
      </c>
      <c r="O3087" s="24">
        <v>3</v>
      </c>
      <c r="P3087" s="24" t="s">
        <v>101</v>
      </c>
      <c r="Q3087" s="23">
        <v>26491</v>
      </c>
      <c r="R3087" s="24" t="s">
        <v>76</v>
      </c>
      <c r="S3087" s="25">
        <v>45119</v>
      </c>
      <c r="T3087" s="24">
        <v>2690511</v>
      </c>
      <c r="U3087" s="24">
        <v>3132618738</v>
      </c>
      <c r="V3087" s="33" t="s">
        <v>16813</v>
      </c>
      <c r="W3087" s="24" t="s">
        <v>16814</v>
      </c>
      <c r="X3087" s="24" t="s">
        <v>16815</v>
      </c>
      <c r="Y3087" s="24" t="s">
        <v>16816</v>
      </c>
      <c r="Z3087" s="24" t="s">
        <v>82</v>
      </c>
      <c r="AA3087" s="24">
        <v>3138246443</v>
      </c>
      <c r="AB3087" s="24"/>
      <c r="AC3087" s="24"/>
      <c r="AD3087" s="24"/>
      <c r="AE3087" s="26" t="s">
        <v>183</v>
      </c>
      <c r="AF3087" s="24"/>
      <c r="AG3087" s="26"/>
      <c r="AH3087" s="74" t="s">
        <v>10056</v>
      </c>
      <c r="AI3087" s="27" t="s">
        <v>9232</v>
      </c>
      <c r="AJ3087" s="27" t="s">
        <v>9317</v>
      </c>
      <c r="AK3087" s="24" t="s">
        <v>121</v>
      </c>
      <c r="AL3087" s="24" t="s">
        <v>7086</v>
      </c>
      <c r="AM3087" s="23">
        <v>44622</v>
      </c>
      <c r="AN3087" s="28">
        <v>1000000</v>
      </c>
      <c r="AO3087" s="28">
        <v>117172</v>
      </c>
      <c r="AP3087" s="28"/>
      <c r="AQ3087" s="28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3">
        <v>44742</v>
      </c>
      <c r="BI3087" s="26" t="s">
        <v>466</v>
      </c>
      <c r="BJ3087" s="26" t="s">
        <v>16817</v>
      </c>
      <c r="BK3087" s="29">
        <v>0</v>
      </c>
      <c r="BL3087" s="24" t="s">
        <v>129</v>
      </c>
      <c r="BM3087" s="22" t="str">
        <f ca="1">+IF(Tabla1[[#This Row],[FECHA INGRESO]]&gt;=44986,IF((TODAY()-Tabla1[[#This Row],[FECHA INGRESO]])&gt;=50,"ALERTA","TODAVÍA FALTA"),"N/A")</f>
        <v>N/A</v>
      </c>
      <c r="BN3087" s="7">
        <f>IFERROR((_xlfn.DAYS(Tabla1[[#This Row],[FECHA INGRESO]],Tabla1[[#This Row],[FECHA RETIRO]]))/30,"")</f>
        <v>-4</v>
      </c>
    </row>
    <row r="3088" spans="1:66" x14ac:dyDescent="0.35">
      <c r="A3088" s="34">
        <v>1030577237</v>
      </c>
      <c r="B3088" s="22" t="s">
        <v>16818</v>
      </c>
      <c r="C3088" s="44">
        <v>44622</v>
      </c>
      <c r="D3088" s="23" t="s">
        <v>188</v>
      </c>
      <c r="E3088" s="23" t="s">
        <v>111</v>
      </c>
      <c r="F3088" s="23" t="s">
        <v>111</v>
      </c>
      <c r="G3088" s="36"/>
      <c r="H3088" s="36">
        <v>24112414212</v>
      </c>
      <c r="I3088" s="36" t="s">
        <v>95</v>
      </c>
      <c r="J3088" s="24">
        <f>DATEDIF(Tabla1[[#This Row],[FECHA DE NACIMIENTO]],Tabla1[[#This Row],[FECHA ACTUAL]],"Y")</f>
        <v>32</v>
      </c>
      <c r="K3088" s="36" t="s">
        <v>73</v>
      </c>
      <c r="L3088" s="24" t="s">
        <v>112</v>
      </c>
      <c r="M3088" s="36">
        <v>0</v>
      </c>
      <c r="N3088" s="36">
        <v>0</v>
      </c>
      <c r="O3088" s="36">
        <v>3</v>
      </c>
      <c r="P3088" s="36" t="s">
        <v>101</v>
      </c>
      <c r="Q3088" s="44">
        <v>33072</v>
      </c>
      <c r="R3088" s="24" t="s">
        <v>76</v>
      </c>
      <c r="S3088" s="25">
        <v>45119</v>
      </c>
      <c r="T3088" s="36">
        <v>3889030</v>
      </c>
      <c r="U3088" s="36">
        <v>3166254961</v>
      </c>
      <c r="V3088" s="33" t="s">
        <v>16819</v>
      </c>
      <c r="W3088" s="24" t="s">
        <v>16820</v>
      </c>
      <c r="X3088" s="36" t="s">
        <v>9872</v>
      </c>
      <c r="Y3088" s="36" t="s">
        <v>16821</v>
      </c>
      <c r="Z3088" s="36" t="s">
        <v>117</v>
      </c>
      <c r="AA3088" s="24">
        <v>3203792406</v>
      </c>
      <c r="AB3088" s="24"/>
      <c r="AC3088" s="24"/>
      <c r="AD3088" s="24"/>
      <c r="AE3088" s="26" t="s">
        <v>84</v>
      </c>
      <c r="AF3088" s="26" t="s">
        <v>16822</v>
      </c>
      <c r="AG3088" s="26"/>
      <c r="AH3088" s="27" t="s">
        <v>184</v>
      </c>
      <c r="AI3088" s="27" t="s">
        <v>487</v>
      </c>
      <c r="AJ3088" s="27" t="s">
        <v>487</v>
      </c>
      <c r="AK3088" s="24" t="s">
        <v>121</v>
      </c>
      <c r="AL3088" s="24" t="s">
        <v>7086</v>
      </c>
      <c r="AM3088" s="23">
        <v>44622</v>
      </c>
      <c r="AN3088" s="28">
        <v>1000000</v>
      </c>
      <c r="AO3088" s="28">
        <v>117172</v>
      </c>
      <c r="AP3088" s="28"/>
      <c r="AQ3088" s="28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3">
        <v>44622</v>
      </c>
      <c r="BI3088" s="26" t="s">
        <v>466</v>
      </c>
      <c r="BJ3088" s="26" t="s">
        <v>4730</v>
      </c>
      <c r="BK3088" s="29">
        <v>0</v>
      </c>
      <c r="BL3088" s="24" t="s">
        <v>129</v>
      </c>
      <c r="BM3088" s="22" t="str">
        <f ca="1">+IF(Tabla1[[#This Row],[FECHA INGRESO]]&gt;=44986,IF((TODAY()-Tabla1[[#This Row],[FECHA INGRESO]])&gt;=50,"ALERTA","TODAVÍA FALTA"),"N/A")</f>
        <v>N/A</v>
      </c>
      <c r="BN3088" s="7">
        <f>IFERROR((_xlfn.DAYS(Tabla1[[#This Row],[FECHA INGRESO]],Tabla1[[#This Row],[FECHA RETIRO]]))/30,"")</f>
        <v>0</v>
      </c>
    </row>
    <row r="3089" spans="1:66" x14ac:dyDescent="0.35">
      <c r="A3089" s="34">
        <v>1022441392</v>
      </c>
      <c r="B3089" s="22" t="s">
        <v>16823</v>
      </c>
      <c r="C3089" s="44">
        <v>44622</v>
      </c>
      <c r="D3089" s="23" t="s">
        <v>93</v>
      </c>
      <c r="E3089" s="23" t="s">
        <v>111</v>
      </c>
      <c r="F3089" s="23" t="s">
        <v>111</v>
      </c>
      <c r="G3089" s="36"/>
      <c r="H3089" s="36">
        <v>24112412759</v>
      </c>
      <c r="I3089" s="36" t="s">
        <v>95</v>
      </c>
      <c r="J3089" s="24">
        <f>DATEDIF(Tabla1[[#This Row],[FECHA DE NACIMIENTO]],Tabla1[[#This Row],[FECHA ACTUAL]],"Y")</f>
        <v>24</v>
      </c>
      <c r="K3089" s="36" t="s">
        <v>73</v>
      </c>
      <c r="L3089" s="24" t="s">
        <v>112</v>
      </c>
      <c r="M3089" s="36">
        <v>0</v>
      </c>
      <c r="N3089" s="36">
        <v>0</v>
      </c>
      <c r="O3089" s="36">
        <v>2</v>
      </c>
      <c r="P3089" s="36" t="s">
        <v>101</v>
      </c>
      <c r="Q3089" s="44">
        <v>36198</v>
      </c>
      <c r="R3089" s="24" t="s">
        <v>76</v>
      </c>
      <c r="S3089" s="25">
        <v>45119</v>
      </c>
      <c r="T3089" s="36">
        <v>6086707</v>
      </c>
      <c r="U3089" s="36">
        <v>3142256050</v>
      </c>
      <c r="V3089" s="33" t="s">
        <v>16824</v>
      </c>
      <c r="W3089" s="24" t="s">
        <v>16825</v>
      </c>
      <c r="X3089" s="36" t="s">
        <v>12875</v>
      </c>
      <c r="Y3089" s="36" t="s">
        <v>16826</v>
      </c>
      <c r="Z3089" s="36" t="s">
        <v>117</v>
      </c>
      <c r="AA3089" s="24">
        <v>3102836578</v>
      </c>
      <c r="AB3089" s="24"/>
      <c r="AC3089" s="24"/>
      <c r="AD3089" s="24"/>
      <c r="AE3089" s="26" t="s">
        <v>151</v>
      </c>
      <c r="AF3089" s="26"/>
      <c r="AG3089" s="26"/>
      <c r="AH3089" s="27" t="s">
        <v>10575</v>
      </c>
      <c r="AI3089" s="27" t="s">
        <v>10123</v>
      </c>
      <c r="AJ3089" s="27" t="s">
        <v>10123</v>
      </c>
      <c r="AK3089" s="24" t="s">
        <v>121</v>
      </c>
      <c r="AL3089" s="24" t="s">
        <v>7086</v>
      </c>
      <c r="AM3089" s="23">
        <v>44622</v>
      </c>
      <c r="AN3089" s="28">
        <v>1000000</v>
      </c>
      <c r="AO3089" s="28">
        <v>117172</v>
      </c>
      <c r="AP3089" s="28"/>
      <c r="AQ3089" s="28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3">
        <v>44622</v>
      </c>
      <c r="BI3089" s="26" t="s">
        <v>10014</v>
      </c>
      <c r="BJ3089" s="26" t="s">
        <v>14134</v>
      </c>
      <c r="BK3089" s="29">
        <v>0</v>
      </c>
      <c r="BL3089" s="24" t="s">
        <v>129</v>
      </c>
      <c r="BM3089" s="22" t="str">
        <f ca="1">+IF(Tabla1[[#This Row],[FECHA INGRESO]]&gt;=44986,IF((TODAY()-Tabla1[[#This Row],[FECHA INGRESO]])&gt;=50,"ALERTA","TODAVÍA FALTA"),"N/A")</f>
        <v>N/A</v>
      </c>
      <c r="BN3089" s="7">
        <f>IFERROR((_xlfn.DAYS(Tabla1[[#This Row],[FECHA INGRESO]],Tabla1[[#This Row],[FECHA RETIRO]]))/30,"")</f>
        <v>0</v>
      </c>
    </row>
    <row r="3090" spans="1:66" x14ac:dyDescent="0.35">
      <c r="A3090" s="21">
        <v>1003494707</v>
      </c>
      <c r="B3090" s="22" t="s">
        <v>16827</v>
      </c>
      <c r="C3090" s="23">
        <v>44622</v>
      </c>
      <c r="D3090" s="23" t="s">
        <v>157</v>
      </c>
      <c r="E3090" s="23" t="s">
        <v>111</v>
      </c>
      <c r="F3090" s="23" t="s">
        <v>70</v>
      </c>
      <c r="G3090" s="24"/>
      <c r="H3090" s="24">
        <v>24112418764</v>
      </c>
      <c r="I3090" s="24" t="s">
        <v>72</v>
      </c>
      <c r="J3090" s="24">
        <f>DATEDIF(Tabla1[[#This Row],[FECHA DE NACIMIENTO]],Tabla1[[#This Row],[FECHA ACTUAL]],"Y")</f>
        <v>20</v>
      </c>
      <c r="K3090" s="24" t="s">
        <v>73</v>
      </c>
      <c r="L3090" s="24" t="s">
        <v>112</v>
      </c>
      <c r="M3090" s="24">
        <v>0</v>
      </c>
      <c r="N3090" s="24">
        <v>0</v>
      </c>
      <c r="O3090" s="24">
        <v>2</v>
      </c>
      <c r="P3090" s="24" t="s">
        <v>101</v>
      </c>
      <c r="Q3090" s="23">
        <v>37788</v>
      </c>
      <c r="R3090" s="24" t="s">
        <v>5780</v>
      </c>
      <c r="S3090" s="25">
        <v>45119</v>
      </c>
      <c r="T3090" s="24"/>
      <c r="U3090" s="24">
        <v>3146430360</v>
      </c>
      <c r="V3090" s="33" t="s">
        <v>16828</v>
      </c>
      <c r="W3090" s="24" t="s">
        <v>16829</v>
      </c>
      <c r="X3090" s="24" t="s">
        <v>16830</v>
      </c>
      <c r="Y3090" s="24" t="s">
        <v>16831</v>
      </c>
      <c r="Z3090" s="24" t="s">
        <v>162</v>
      </c>
      <c r="AA3090" s="24">
        <v>3143970080</v>
      </c>
      <c r="AB3090" s="24"/>
      <c r="AC3090" s="24"/>
      <c r="AD3090" s="24"/>
      <c r="AE3090" s="26" t="s">
        <v>183</v>
      </c>
      <c r="AF3090" s="24"/>
      <c r="AG3090" s="26"/>
      <c r="AH3090" s="27" t="s">
        <v>184</v>
      </c>
      <c r="AI3090" s="27" t="s">
        <v>487</v>
      </c>
      <c r="AJ3090" s="27" t="s">
        <v>487</v>
      </c>
      <c r="AK3090" s="24" t="s">
        <v>121</v>
      </c>
      <c r="AL3090" s="24" t="s">
        <v>7086</v>
      </c>
      <c r="AM3090" s="23">
        <v>44622</v>
      </c>
      <c r="AN3090" s="28">
        <v>1000000</v>
      </c>
      <c r="AO3090" s="28">
        <v>117172</v>
      </c>
      <c r="AP3090" s="28"/>
      <c r="AQ3090" s="28"/>
      <c r="AR3090" s="24"/>
      <c r="AS3090" s="24"/>
      <c r="AT3090" s="24"/>
      <c r="AU3090" s="24"/>
      <c r="AV3090" s="24"/>
      <c r="AW3090" s="24"/>
      <c r="AX3090" s="24"/>
      <c r="AY3090" s="24"/>
      <c r="AZ3090" s="24" t="s">
        <v>14215</v>
      </c>
      <c r="BA3090" s="24"/>
      <c r="BB3090" s="24"/>
      <c r="BC3090" s="24"/>
      <c r="BD3090" s="24"/>
      <c r="BE3090" s="24"/>
      <c r="BF3090" s="24"/>
      <c r="BG3090" s="24"/>
      <c r="BH3090" s="23">
        <v>44900</v>
      </c>
      <c r="BI3090" s="26" t="s">
        <v>10014</v>
      </c>
      <c r="BJ3090" s="26" t="s">
        <v>3960</v>
      </c>
      <c r="BK3090" s="29">
        <v>0</v>
      </c>
      <c r="BL3090" s="24" t="s">
        <v>129</v>
      </c>
      <c r="BM3090" s="22" t="str">
        <f ca="1">+IF(Tabla1[[#This Row],[FECHA INGRESO]]&gt;=44986,IF((TODAY()-Tabla1[[#This Row],[FECHA INGRESO]])&gt;=50,"ALERTA","TODAVÍA FALTA"),"N/A")</f>
        <v>N/A</v>
      </c>
      <c r="BN3090" s="7">
        <f>IFERROR((_xlfn.DAYS(Tabla1[[#This Row],[FECHA INGRESO]],Tabla1[[#This Row],[FECHA RETIRO]]))/30,"")</f>
        <v>-9.2666666666666675</v>
      </c>
    </row>
    <row r="3091" spans="1:66" x14ac:dyDescent="0.35">
      <c r="A3091" s="21">
        <v>1000602711</v>
      </c>
      <c r="B3091" s="22" t="s">
        <v>15095</v>
      </c>
      <c r="C3091" s="44">
        <v>44623</v>
      </c>
      <c r="D3091" s="44" t="s">
        <v>93</v>
      </c>
      <c r="E3091" s="44" t="s">
        <v>69</v>
      </c>
      <c r="F3091" s="44" t="s">
        <v>70</v>
      </c>
      <c r="G3091" s="36"/>
      <c r="H3091" s="36">
        <v>24107879064</v>
      </c>
      <c r="I3091" s="36" t="s">
        <v>95</v>
      </c>
      <c r="J3091" s="24">
        <f>DATEDIF(Tabla1[[#This Row],[FECHA DE NACIMIENTO]],Tabla1[[#This Row],[FECHA ACTUAL]],"Y")</f>
        <v>23</v>
      </c>
      <c r="K3091" s="36" t="s">
        <v>73</v>
      </c>
      <c r="L3091" s="24" t="s">
        <v>112</v>
      </c>
      <c r="M3091" s="36">
        <v>0</v>
      </c>
      <c r="N3091" s="36">
        <v>1</v>
      </c>
      <c r="O3091" s="36">
        <v>3</v>
      </c>
      <c r="P3091" s="36" t="s">
        <v>101</v>
      </c>
      <c r="Q3091" s="44">
        <v>36559</v>
      </c>
      <c r="R3091" s="24" t="s">
        <v>76</v>
      </c>
      <c r="S3091" s="25">
        <v>45119</v>
      </c>
      <c r="T3091" s="36"/>
      <c r="U3091" s="36">
        <v>3118105118</v>
      </c>
      <c r="V3091" s="62" t="s">
        <v>15096</v>
      </c>
      <c r="W3091" s="36" t="s">
        <v>16832</v>
      </c>
      <c r="X3091" s="36" t="s">
        <v>4836</v>
      </c>
      <c r="Y3091" s="36" t="s">
        <v>16833</v>
      </c>
      <c r="Z3091" s="36" t="s">
        <v>117</v>
      </c>
      <c r="AA3091" s="36">
        <v>3212435900</v>
      </c>
      <c r="AB3091" s="36"/>
      <c r="AC3091" s="36"/>
      <c r="AD3091" s="36"/>
      <c r="AE3091" s="26" t="s">
        <v>183</v>
      </c>
      <c r="AF3091" s="75" t="s">
        <v>6404</v>
      </c>
      <c r="AG3091" s="75"/>
      <c r="AH3091" s="76" t="s">
        <v>184</v>
      </c>
      <c r="AI3091" s="27" t="s">
        <v>377</v>
      </c>
      <c r="AJ3091" s="27" t="s">
        <v>377</v>
      </c>
      <c r="AK3091" s="36" t="s">
        <v>121</v>
      </c>
      <c r="AL3091" s="24" t="s">
        <v>7086</v>
      </c>
      <c r="AM3091" s="23">
        <v>44623</v>
      </c>
      <c r="AN3091" s="28">
        <v>1000000</v>
      </c>
      <c r="AO3091" s="28">
        <v>117172</v>
      </c>
      <c r="AP3091" s="28"/>
      <c r="AQ3091" s="28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3">
        <v>44695</v>
      </c>
      <c r="BI3091" s="26" t="s">
        <v>127</v>
      </c>
      <c r="BJ3091" s="26" t="s">
        <v>1550</v>
      </c>
      <c r="BK3091" s="29">
        <v>0</v>
      </c>
      <c r="BL3091" s="24" t="s">
        <v>129</v>
      </c>
      <c r="BM3091" s="22" t="str">
        <f ca="1">+IF(Tabla1[[#This Row],[FECHA INGRESO]]&gt;=44986,IF((TODAY()-Tabla1[[#This Row],[FECHA INGRESO]])&gt;=50,"ALERTA","TODAVÍA FALTA"),"N/A")</f>
        <v>N/A</v>
      </c>
      <c r="BN3091" s="7">
        <f>IFERROR((_xlfn.DAYS(Tabla1[[#This Row],[FECHA INGRESO]],Tabla1[[#This Row],[FECHA RETIRO]]))/30,"")</f>
        <v>-2.4</v>
      </c>
    </row>
    <row r="3092" spans="1:66" x14ac:dyDescent="0.35">
      <c r="A3092" s="21">
        <v>1012336729</v>
      </c>
      <c r="B3092" s="22" t="s">
        <v>16834</v>
      </c>
      <c r="C3092" s="44">
        <v>44624</v>
      </c>
      <c r="D3092" s="44" t="s">
        <v>93</v>
      </c>
      <c r="E3092" s="44" t="s">
        <v>111</v>
      </c>
      <c r="F3092" s="44" t="s">
        <v>111</v>
      </c>
      <c r="G3092" s="36"/>
      <c r="H3092" s="36">
        <v>24112441175</v>
      </c>
      <c r="I3092" s="36" t="s">
        <v>95</v>
      </c>
      <c r="J3092" s="24">
        <f>DATEDIF(Tabla1[[#This Row],[FECHA DE NACIMIENTO]],Tabla1[[#This Row],[FECHA ACTUAL]],"Y")</f>
        <v>35</v>
      </c>
      <c r="K3092" s="36" t="s">
        <v>73</v>
      </c>
      <c r="L3092" s="36" t="s">
        <v>234</v>
      </c>
      <c r="M3092" s="36">
        <v>1</v>
      </c>
      <c r="N3092" s="36">
        <v>1</v>
      </c>
      <c r="O3092" s="36">
        <v>2</v>
      </c>
      <c r="P3092" s="36" t="s">
        <v>101</v>
      </c>
      <c r="Q3092" s="44">
        <v>32061</v>
      </c>
      <c r="R3092" s="24" t="s">
        <v>76</v>
      </c>
      <c r="S3092" s="25">
        <v>45119</v>
      </c>
      <c r="T3092" s="36">
        <v>3883236</v>
      </c>
      <c r="U3092" s="36">
        <v>3205767908</v>
      </c>
      <c r="V3092" s="62" t="s">
        <v>16835</v>
      </c>
      <c r="W3092" s="24" t="s">
        <v>16836</v>
      </c>
      <c r="X3092" s="24" t="s">
        <v>4836</v>
      </c>
      <c r="Y3092" s="24" t="s">
        <v>16837</v>
      </c>
      <c r="Z3092" s="24" t="s">
        <v>82</v>
      </c>
      <c r="AA3092" s="24">
        <v>3175245155</v>
      </c>
      <c r="AB3092" s="24"/>
      <c r="AC3092" s="24"/>
      <c r="AD3092" s="24"/>
      <c r="AE3092" s="26" t="s">
        <v>102</v>
      </c>
      <c r="AF3092" s="24"/>
      <c r="AG3092" s="26" t="s">
        <v>16838</v>
      </c>
      <c r="AH3092" s="27" t="s">
        <v>163</v>
      </c>
      <c r="AI3092" s="27" t="s">
        <v>461</v>
      </c>
      <c r="AJ3092" s="27" t="s">
        <v>461</v>
      </c>
      <c r="AK3092" s="24" t="s">
        <v>121</v>
      </c>
      <c r="AL3092" s="24" t="s">
        <v>7086</v>
      </c>
      <c r="AM3092" s="23">
        <v>44624</v>
      </c>
      <c r="AN3092" s="28">
        <v>1535062</v>
      </c>
      <c r="AO3092" s="28">
        <v>117172</v>
      </c>
      <c r="AP3092" s="28"/>
      <c r="AQ3092" s="28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3">
        <v>44727</v>
      </c>
      <c r="BI3092" s="26" t="s">
        <v>466</v>
      </c>
      <c r="BJ3092" s="26" t="s">
        <v>3469</v>
      </c>
      <c r="BK3092" s="29">
        <v>0</v>
      </c>
      <c r="BL3092" s="24" t="s">
        <v>129</v>
      </c>
      <c r="BM3092" s="22" t="str">
        <f ca="1">+IF(Tabla1[[#This Row],[FECHA INGRESO]]&gt;=44986,IF((TODAY()-Tabla1[[#This Row],[FECHA INGRESO]])&gt;=50,"ALERTA","TODAVÍA FALTA"),"N/A")</f>
        <v>N/A</v>
      </c>
      <c r="BN3092" s="7">
        <f>IFERROR((_xlfn.DAYS(Tabla1[[#This Row],[FECHA INGRESO]],Tabla1[[#This Row],[FECHA RETIRO]]))/30,"")</f>
        <v>-3.4333333333333331</v>
      </c>
    </row>
    <row r="3093" spans="1:66" x14ac:dyDescent="0.35">
      <c r="A3093" s="34">
        <v>1031145178</v>
      </c>
      <c r="B3093" s="22" t="s">
        <v>16839</v>
      </c>
      <c r="C3093" s="44">
        <v>44627</v>
      </c>
      <c r="D3093" s="44" t="s">
        <v>131</v>
      </c>
      <c r="E3093" s="44" t="s">
        <v>110</v>
      </c>
      <c r="F3093" s="23" t="s">
        <v>94</v>
      </c>
      <c r="G3093" s="36"/>
      <c r="H3093" s="36">
        <v>24112533384</v>
      </c>
      <c r="I3093" s="36" t="s">
        <v>95</v>
      </c>
      <c r="J3093" s="24">
        <f>DATEDIF(Tabla1[[#This Row],[FECHA DE NACIMIENTO]],Tabla1[[#This Row],[FECHA ACTUAL]],"Y")</f>
        <v>30</v>
      </c>
      <c r="K3093" s="36" t="s">
        <v>96</v>
      </c>
      <c r="L3093" s="24" t="s">
        <v>112</v>
      </c>
      <c r="M3093" s="36">
        <v>0</v>
      </c>
      <c r="N3093" s="36">
        <v>1</v>
      </c>
      <c r="O3093" s="36">
        <v>2</v>
      </c>
      <c r="P3093" s="36" t="s">
        <v>101</v>
      </c>
      <c r="Q3093" s="44">
        <v>34039</v>
      </c>
      <c r="R3093" s="24" t="s">
        <v>76</v>
      </c>
      <c r="S3093" s="25">
        <v>45119</v>
      </c>
      <c r="T3093" s="36"/>
      <c r="U3093" s="36">
        <v>3219388140</v>
      </c>
      <c r="V3093" s="62" t="s">
        <v>16840</v>
      </c>
      <c r="W3093" s="24" t="s">
        <v>16841</v>
      </c>
      <c r="X3093" s="24" t="s">
        <v>9447</v>
      </c>
      <c r="Y3093" s="24" t="s">
        <v>16842</v>
      </c>
      <c r="Z3093" s="24" t="s">
        <v>162</v>
      </c>
      <c r="AA3093" s="24">
        <v>3125659414</v>
      </c>
      <c r="AB3093" s="24"/>
      <c r="AC3093" s="24"/>
      <c r="AD3093" s="24"/>
      <c r="AE3093" s="26" t="s">
        <v>183</v>
      </c>
      <c r="AF3093" s="26" t="s">
        <v>16843</v>
      </c>
      <c r="AG3093" s="26"/>
      <c r="AH3093" s="27" t="s">
        <v>184</v>
      </c>
      <c r="AI3093" s="27" t="s">
        <v>4910</v>
      </c>
      <c r="AJ3093" s="27" t="s">
        <v>4910</v>
      </c>
      <c r="AK3093" s="24" t="s">
        <v>121</v>
      </c>
      <c r="AL3093" s="24" t="s">
        <v>7086</v>
      </c>
      <c r="AM3093" s="23">
        <v>44627</v>
      </c>
      <c r="AN3093" s="28">
        <v>1000000</v>
      </c>
      <c r="AO3093" s="28">
        <v>117172</v>
      </c>
      <c r="AP3093" s="28"/>
      <c r="AQ3093" s="28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3">
        <v>44683</v>
      </c>
      <c r="BI3093" s="26" t="s">
        <v>10014</v>
      </c>
      <c r="BJ3093" s="26" t="s">
        <v>14134</v>
      </c>
      <c r="BK3093" s="29">
        <v>0</v>
      </c>
      <c r="BL3093" s="24" t="s">
        <v>129</v>
      </c>
      <c r="BM3093" s="22" t="str">
        <f ca="1">+IF(Tabla1[[#This Row],[FECHA INGRESO]]&gt;=44986,IF((TODAY()-Tabla1[[#This Row],[FECHA INGRESO]])&gt;=50,"ALERTA","TODAVÍA FALTA"),"N/A")</f>
        <v>N/A</v>
      </c>
      <c r="BN3093" s="7">
        <f>IFERROR((_xlfn.DAYS(Tabla1[[#This Row],[FECHA INGRESO]],Tabla1[[#This Row],[FECHA RETIRO]]))/30,"")</f>
        <v>-1.8666666666666667</v>
      </c>
    </row>
    <row r="3094" spans="1:66" x14ac:dyDescent="0.35">
      <c r="A3094" s="21">
        <v>1053346328</v>
      </c>
      <c r="B3094" s="22" t="s">
        <v>16844</v>
      </c>
      <c r="C3094" s="23">
        <v>44627</v>
      </c>
      <c r="D3094" s="23" t="s">
        <v>266</v>
      </c>
      <c r="E3094" s="23" t="s">
        <v>111</v>
      </c>
      <c r="F3094" s="23" t="s">
        <v>70</v>
      </c>
      <c r="G3094" s="24"/>
      <c r="H3094" s="24">
        <v>24051971182</v>
      </c>
      <c r="I3094" s="24" t="s">
        <v>72</v>
      </c>
      <c r="J3094" s="24">
        <f>DATEDIF(Tabla1[[#This Row],[FECHA DE NACIMIENTO]],Tabla1[[#This Row],[FECHA ACTUAL]],"Y")</f>
        <v>27</v>
      </c>
      <c r="K3094" s="24" t="s">
        <v>73</v>
      </c>
      <c r="L3094" s="24" t="s">
        <v>234</v>
      </c>
      <c r="M3094" s="24">
        <v>1</v>
      </c>
      <c r="N3094" s="24">
        <v>1</v>
      </c>
      <c r="O3094" s="24">
        <v>2</v>
      </c>
      <c r="P3094" s="24" t="s">
        <v>101</v>
      </c>
      <c r="Q3094" s="23">
        <v>35234</v>
      </c>
      <c r="R3094" s="24" t="s">
        <v>2551</v>
      </c>
      <c r="S3094" s="25">
        <v>45119</v>
      </c>
      <c r="T3094" s="24"/>
      <c r="U3094" s="24">
        <v>3196500736</v>
      </c>
      <c r="V3094" s="33" t="s">
        <v>16845</v>
      </c>
      <c r="W3094" s="24" t="s">
        <v>16846</v>
      </c>
      <c r="X3094" s="24" t="s">
        <v>16022</v>
      </c>
      <c r="Y3094" s="24"/>
      <c r="Z3094" s="24"/>
      <c r="AA3094" s="24"/>
      <c r="AB3094" s="24"/>
      <c r="AC3094" s="24"/>
      <c r="AD3094" s="24"/>
      <c r="AE3094" s="26" t="s">
        <v>183</v>
      </c>
      <c r="AF3094" s="26"/>
      <c r="AG3094" s="26"/>
      <c r="AH3094" s="27" t="s">
        <v>1599</v>
      </c>
      <c r="AI3094" s="27" t="s">
        <v>5470</v>
      </c>
      <c r="AJ3094" s="27" t="s">
        <v>5470</v>
      </c>
      <c r="AK3094" s="24" t="s">
        <v>121</v>
      </c>
      <c r="AL3094" s="24" t="s">
        <v>7086</v>
      </c>
      <c r="AM3094" s="23">
        <v>44627</v>
      </c>
      <c r="AN3094" s="28">
        <v>1472308</v>
      </c>
      <c r="AO3094" s="28">
        <v>117172</v>
      </c>
      <c r="AP3094" s="28"/>
      <c r="AQ3094" s="28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3">
        <v>44760</v>
      </c>
      <c r="BI3094" s="26" t="s">
        <v>466</v>
      </c>
      <c r="BJ3094" s="26" t="s">
        <v>1221</v>
      </c>
      <c r="BK3094" s="29">
        <v>0</v>
      </c>
      <c r="BL3094" s="24" t="s">
        <v>129</v>
      </c>
      <c r="BM3094" s="22" t="str">
        <f ca="1">+IF(Tabla1[[#This Row],[FECHA INGRESO]]&gt;=44986,IF((TODAY()-Tabla1[[#This Row],[FECHA INGRESO]])&gt;=50,"ALERTA","TODAVÍA FALTA"),"N/A")</f>
        <v>N/A</v>
      </c>
      <c r="BN3094" s="7">
        <f>IFERROR((_xlfn.DAYS(Tabla1[[#This Row],[FECHA INGRESO]],Tabla1[[#This Row],[FECHA RETIRO]]))/30,"")</f>
        <v>-4.4333333333333336</v>
      </c>
    </row>
    <row r="3095" spans="1:66" x14ac:dyDescent="0.35">
      <c r="A3095" s="21">
        <v>1023026833</v>
      </c>
      <c r="B3095" s="22" t="s">
        <v>16847</v>
      </c>
      <c r="C3095" s="23">
        <v>44627</v>
      </c>
      <c r="D3095" s="23" t="s">
        <v>157</v>
      </c>
      <c r="E3095" s="23" t="s">
        <v>69</v>
      </c>
      <c r="F3095" s="23" t="s">
        <v>94</v>
      </c>
      <c r="G3095" s="24"/>
      <c r="H3095" s="24">
        <v>24112520263</v>
      </c>
      <c r="I3095" s="24" t="s">
        <v>95</v>
      </c>
      <c r="J3095" s="24">
        <f>DATEDIF(Tabla1[[#This Row],[FECHA DE NACIMIENTO]],Tabla1[[#This Row],[FECHA ACTUAL]],"Y")</f>
        <v>25</v>
      </c>
      <c r="K3095" s="24" t="s">
        <v>73</v>
      </c>
      <c r="L3095" s="24" t="s">
        <v>112</v>
      </c>
      <c r="M3095" s="24">
        <v>0</v>
      </c>
      <c r="N3095" s="24">
        <v>0</v>
      </c>
      <c r="O3095" s="24">
        <v>1</v>
      </c>
      <c r="P3095" s="24" t="s">
        <v>101</v>
      </c>
      <c r="Q3095" s="23">
        <v>35895</v>
      </c>
      <c r="R3095" s="24" t="s">
        <v>76</v>
      </c>
      <c r="S3095" s="25">
        <v>45119</v>
      </c>
      <c r="T3095" s="24"/>
      <c r="U3095" s="24">
        <v>3004820664</v>
      </c>
      <c r="V3095" s="33" t="s">
        <v>16848</v>
      </c>
      <c r="W3095" s="24" t="s">
        <v>16849</v>
      </c>
      <c r="X3095" s="24" t="s">
        <v>16850</v>
      </c>
      <c r="Y3095" s="24" t="s">
        <v>16851</v>
      </c>
      <c r="Z3095" s="24" t="s">
        <v>285</v>
      </c>
      <c r="AA3095" s="24">
        <v>3143594754</v>
      </c>
      <c r="AB3095" s="24"/>
      <c r="AC3095" s="24"/>
      <c r="AD3095" s="24"/>
      <c r="AE3095" s="26" t="s">
        <v>183</v>
      </c>
      <c r="AF3095" s="26" t="s">
        <v>16852</v>
      </c>
      <c r="AG3095" s="26"/>
      <c r="AH3095" s="27" t="s">
        <v>955</v>
      </c>
      <c r="AI3095" s="27" t="s">
        <v>5470</v>
      </c>
      <c r="AJ3095" s="27" t="s">
        <v>5470</v>
      </c>
      <c r="AK3095" s="24" t="s">
        <v>121</v>
      </c>
      <c r="AL3095" s="24" t="s">
        <v>7086</v>
      </c>
      <c r="AM3095" s="23">
        <v>44627</v>
      </c>
      <c r="AN3095" s="28">
        <v>1160000</v>
      </c>
      <c r="AO3095" s="28">
        <v>140606</v>
      </c>
      <c r="AP3095" s="28"/>
      <c r="AQ3095" s="28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3" t="s">
        <v>75</v>
      </c>
      <c r="BI3095" s="26">
        <v>0</v>
      </c>
      <c r="BJ3095" s="26">
        <v>0</v>
      </c>
      <c r="BK3095" s="29">
        <v>0</v>
      </c>
      <c r="BL3095" s="24" t="s">
        <v>91</v>
      </c>
      <c r="BM3095" s="22" t="str">
        <f ca="1">+IF(Tabla1[[#This Row],[FECHA INGRESO]]&gt;=44986,IF((TODAY()-Tabla1[[#This Row],[FECHA INGRESO]])&gt;=50,"ALERTA","TODAVÍA FALTA"),"N/A")</f>
        <v>N/A</v>
      </c>
      <c r="BN3095" s="7" t="str">
        <f>IFERROR((_xlfn.DAYS(Tabla1[[#This Row],[FECHA INGRESO]],Tabla1[[#This Row],[FECHA RETIRO]]))/30,"")</f>
        <v/>
      </c>
    </row>
    <row r="3096" spans="1:66" x14ac:dyDescent="0.35">
      <c r="A3096" s="21">
        <v>1033688693</v>
      </c>
      <c r="B3096" s="22" t="s">
        <v>16853</v>
      </c>
      <c r="C3096" s="44">
        <v>44627</v>
      </c>
      <c r="D3096" s="44" t="s">
        <v>188</v>
      </c>
      <c r="E3096" s="44" t="s">
        <v>110</v>
      </c>
      <c r="F3096" s="44" t="s">
        <v>70</v>
      </c>
      <c r="G3096" s="36"/>
      <c r="H3096" s="36">
        <v>24112528933</v>
      </c>
      <c r="I3096" s="36" t="s">
        <v>95</v>
      </c>
      <c r="J3096" s="24">
        <f>DATEDIF(Tabla1[[#This Row],[FECHA DE NACIMIENTO]],Tabla1[[#This Row],[FECHA ACTUAL]],"Y")</f>
        <v>36</v>
      </c>
      <c r="K3096" s="36" t="s">
        <v>73</v>
      </c>
      <c r="L3096" s="36" t="s">
        <v>234</v>
      </c>
      <c r="M3096" s="36">
        <v>2</v>
      </c>
      <c r="N3096" s="36">
        <v>2</v>
      </c>
      <c r="O3096" s="36">
        <v>2</v>
      </c>
      <c r="P3096" s="36" t="s">
        <v>101</v>
      </c>
      <c r="Q3096" s="44">
        <v>31904</v>
      </c>
      <c r="R3096" s="24" t="s">
        <v>76</v>
      </c>
      <c r="S3096" s="25">
        <v>45119</v>
      </c>
      <c r="T3096" s="36"/>
      <c r="U3096" s="36">
        <v>3202771400</v>
      </c>
      <c r="V3096" s="62" t="s">
        <v>16854</v>
      </c>
      <c r="W3096" s="24" t="s">
        <v>16855</v>
      </c>
      <c r="X3096" s="24" t="s">
        <v>16856</v>
      </c>
      <c r="Y3096" s="24" t="s">
        <v>16857</v>
      </c>
      <c r="Z3096" s="24" t="s">
        <v>162</v>
      </c>
      <c r="AA3096" s="24">
        <v>3115520289</v>
      </c>
      <c r="AB3096" s="24"/>
      <c r="AC3096" s="24"/>
      <c r="AD3096" s="24"/>
      <c r="AE3096" s="26" t="s">
        <v>183</v>
      </c>
      <c r="AF3096" s="26" t="s">
        <v>16858</v>
      </c>
      <c r="AG3096" s="26"/>
      <c r="AH3096" s="27" t="s">
        <v>184</v>
      </c>
      <c r="AI3096" s="27" t="s">
        <v>5470</v>
      </c>
      <c r="AJ3096" s="27" t="s">
        <v>5470</v>
      </c>
      <c r="AK3096" s="24" t="s">
        <v>121</v>
      </c>
      <c r="AL3096" s="24" t="s">
        <v>7086</v>
      </c>
      <c r="AM3096" s="23">
        <v>44627</v>
      </c>
      <c r="AN3096" s="28">
        <v>1000000</v>
      </c>
      <c r="AO3096" s="28">
        <v>117172</v>
      </c>
      <c r="AP3096" s="28"/>
      <c r="AQ3096" s="28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3">
        <v>44725</v>
      </c>
      <c r="BI3096" s="26" t="s">
        <v>127</v>
      </c>
      <c r="BJ3096" s="26" t="s">
        <v>16859</v>
      </c>
      <c r="BK3096" s="29">
        <v>0</v>
      </c>
      <c r="BL3096" s="24" t="s">
        <v>129</v>
      </c>
      <c r="BM3096" s="22" t="str">
        <f ca="1">+IF(Tabla1[[#This Row],[FECHA INGRESO]]&gt;=44986,IF((TODAY()-Tabla1[[#This Row],[FECHA INGRESO]])&gt;=50,"ALERTA","TODAVÍA FALTA"),"N/A")</f>
        <v>N/A</v>
      </c>
      <c r="BN3096" s="7">
        <f>IFERROR((_xlfn.DAYS(Tabla1[[#This Row],[FECHA INGRESO]],Tabla1[[#This Row],[FECHA RETIRO]]))/30,"")</f>
        <v>-3.2666666666666666</v>
      </c>
    </row>
    <row r="3097" spans="1:66" x14ac:dyDescent="0.35">
      <c r="A3097" s="34">
        <v>1073713884</v>
      </c>
      <c r="B3097" s="22" t="s">
        <v>16860</v>
      </c>
      <c r="C3097" s="44">
        <v>44628</v>
      </c>
      <c r="D3097" s="44" t="s">
        <v>266</v>
      </c>
      <c r="E3097" s="44" t="s">
        <v>110</v>
      </c>
      <c r="F3097" s="44" t="s">
        <v>110</v>
      </c>
      <c r="G3097" s="36"/>
      <c r="H3097" s="36">
        <v>24112562786</v>
      </c>
      <c r="I3097" s="36" t="s">
        <v>95</v>
      </c>
      <c r="J3097" s="24">
        <f>DATEDIF(Tabla1[[#This Row],[FECHA DE NACIMIENTO]],Tabla1[[#This Row],[FECHA ACTUAL]],"Y")</f>
        <v>25</v>
      </c>
      <c r="K3097" s="36" t="s">
        <v>73</v>
      </c>
      <c r="L3097" s="24" t="s">
        <v>112</v>
      </c>
      <c r="M3097" s="36">
        <v>2</v>
      </c>
      <c r="N3097" s="36">
        <v>2</v>
      </c>
      <c r="O3097" s="36">
        <v>3</v>
      </c>
      <c r="P3097" s="36" t="s">
        <v>101</v>
      </c>
      <c r="Q3097" s="44">
        <v>35839</v>
      </c>
      <c r="R3097" s="24" t="s">
        <v>736</v>
      </c>
      <c r="S3097" s="25">
        <v>45119</v>
      </c>
      <c r="T3097" s="36">
        <v>9018005</v>
      </c>
      <c r="U3097" s="36">
        <v>3504246232</v>
      </c>
      <c r="V3097" s="62" t="s">
        <v>16861</v>
      </c>
      <c r="W3097" s="36" t="s">
        <v>16862</v>
      </c>
      <c r="X3097" s="36" t="s">
        <v>16863</v>
      </c>
      <c r="Y3097" s="36" t="s">
        <v>16864</v>
      </c>
      <c r="Z3097" s="36" t="s">
        <v>285</v>
      </c>
      <c r="AA3097" s="36">
        <v>3166522187</v>
      </c>
      <c r="AB3097" s="36"/>
      <c r="AC3097" s="36"/>
      <c r="AD3097" s="36"/>
      <c r="AE3097" s="26" t="s">
        <v>151</v>
      </c>
      <c r="AF3097" s="75"/>
      <c r="AG3097" s="75"/>
      <c r="AH3097" s="27" t="s">
        <v>3042</v>
      </c>
      <c r="AI3097" s="27" t="s">
        <v>1612</v>
      </c>
      <c r="AJ3097" s="27" t="s">
        <v>15662</v>
      </c>
      <c r="AK3097" s="24" t="s">
        <v>121</v>
      </c>
      <c r="AL3097" s="24" t="s">
        <v>7086</v>
      </c>
      <c r="AM3097" s="23">
        <v>44628</v>
      </c>
      <c r="AN3097" s="28">
        <v>1000000</v>
      </c>
      <c r="AO3097" s="28">
        <v>117172</v>
      </c>
      <c r="AP3097" s="28"/>
      <c r="AQ3097" s="28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3">
        <v>44638</v>
      </c>
      <c r="BI3097" s="26" t="s">
        <v>466</v>
      </c>
      <c r="BJ3097" s="26" t="s">
        <v>467</v>
      </c>
      <c r="BK3097" s="29">
        <v>0</v>
      </c>
      <c r="BL3097" s="24" t="s">
        <v>129</v>
      </c>
      <c r="BM3097" s="22" t="str">
        <f ca="1">+IF(Tabla1[[#This Row],[FECHA INGRESO]]&gt;=44986,IF((TODAY()-Tabla1[[#This Row],[FECHA INGRESO]])&gt;=50,"ALERTA","TODAVÍA FALTA"),"N/A")</f>
        <v>N/A</v>
      </c>
      <c r="BN3097" s="7">
        <f>IFERROR((_xlfn.DAYS(Tabla1[[#This Row],[FECHA INGRESO]],Tabla1[[#This Row],[FECHA RETIRO]]))/30,"")</f>
        <v>-0.33333333333333331</v>
      </c>
    </row>
    <row r="3098" spans="1:66" x14ac:dyDescent="0.35">
      <c r="A3098" s="21">
        <v>1233511901</v>
      </c>
      <c r="B3098" s="22" t="s">
        <v>16865</v>
      </c>
      <c r="C3098" s="44">
        <v>44630</v>
      </c>
      <c r="D3098" s="44" t="s">
        <v>93</v>
      </c>
      <c r="E3098" s="44" t="s">
        <v>111</v>
      </c>
      <c r="F3098" s="44" t="s">
        <v>70</v>
      </c>
      <c r="G3098" s="36"/>
      <c r="H3098" s="36">
        <v>24112608187</v>
      </c>
      <c r="I3098" s="36" t="s">
        <v>72</v>
      </c>
      <c r="J3098" s="24">
        <f>DATEDIF(Tabla1[[#This Row],[FECHA DE NACIMIENTO]],Tabla1[[#This Row],[FECHA ACTUAL]],"Y")</f>
        <v>23</v>
      </c>
      <c r="K3098" s="36" t="s">
        <v>96</v>
      </c>
      <c r="L3098" s="24" t="s">
        <v>112</v>
      </c>
      <c r="M3098" s="36">
        <v>0</v>
      </c>
      <c r="N3098" s="36">
        <v>0</v>
      </c>
      <c r="O3098" s="36">
        <v>1</v>
      </c>
      <c r="P3098" s="36" t="s">
        <v>101</v>
      </c>
      <c r="Q3098" s="44">
        <v>36472</v>
      </c>
      <c r="R3098" s="24" t="s">
        <v>76</v>
      </c>
      <c r="S3098" s="25">
        <v>45119</v>
      </c>
      <c r="T3098" s="36">
        <v>7573973</v>
      </c>
      <c r="U3098" s="36">
        <v>3125147728</v>
      </c>
      <c r="V3098" s="62" t="s">
        <v>16866</v>
      </c>
      <c r="W3098" s="36" t="s">
        <v>16867</v>
      </c>
      <c r="X3098" s="36" t="s">
        <v>661</v>
      </c>
      <c r="Y3098" s="36" t="s">
        <v>16868</v>
      </c>
      <c r="Z3098" s="36" t="s">
        <v>117</v>
      </c>
      <c r="AA3098" s="36">
        <v>3104828642</v>
      </c>
      <c r="AB3098" s="36"/>
      <c r="AC3098" s="36"/>
      <c r="AD3098" s="36"/>
      <c r="AE3098" s="26" t="s">
        <v>102</v>
      </c>
      <c r="AF3098" s="75"/>
      <c r="AG3098" s="75"/>
      <c r="AH3098" s="27" t="s">
        <v>3042</v>
      </c>
      <c r="AI3098" s="27" t="s">
        <v>9232</v>
      </c>
      <c r="AJ3098" s="27" t="s">
        <v>9233</v>
      </c>
      <c r="AK3098" s="24" t="s">
        <v>121</v>
      </c>
      <c r="AL3098" s="24" t="s">
        <v>7086</v>
      </c>
      <c r="AM3098" s="23">
        <v>44630</v>
      </c>
      <c r="AN3098" s="28">
        <v>1000000</v>
      </c>
      <c r="AO3098" s="28">
        <v>117172</v>
      </c>
      <c r="AP3098" s="28"/>
      <c r="AQ3098" s="28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3">
        <v>44670</v>
      </c>
      <c r="BI3098" s="26" t="s">
        <v>466</v>
      </c>
      <c r="BJ3098" s="26" t="s">
        <v>467</v>
      </c>
      <c r="BK3098" s="29">
        <v>0</v>
      </c>
      <c r="BL3098" s="24" t="s">
        <v>129</v>
      </c>
      <c r="BM3098" s="22" t="str">
        <f ca="1">+IF(Tabla1[[#This Row],[FECHA INGRESO]]&gt;=44986,IF((TODAY()-Tabla1[[#This Row],[FECHA INGRESO]])&gt;=50,"ALERTA","TODAVÍA FALTA"),"N/A")</f>
        <v>N/A</v>
      </c>
      <c r="BN3098" s="7">
        <f>IFERROR((_xlfn.DAYS(Tabla1[[#This Row],[FECHA INGRESO]],Tabla1[[#This Row],[FECHA RETIRO]]))/30,"")</f>
        <v>-1.3333333333333333</v>
      </c>
    </row>
    <row r="3099" spans="1:66" x14ac:dyDescent="0.35">
      <c r="A3099" s="21">
        <v>1000773898</v>
      </c>
      <c r="B3099" s="22" t="s">
        <v>16869</v>
      </c>
      <c r="C3099" s="23">
        <v>44630</v>
      </c>
      <c r="D3099" s="23" t="s">
        <v>93</v>
      </c>
      <c r="E3099" s="24" t="s">
        <v>94</v>
      </c>
      <c r="F3099" s="23" t="s">
        <v>94</v>
      </c>
      <c r="G3099" s="24"/>
      <c r="H3099" s="24">
        <v>24112597629</v>
      </c>
      <c r="I3099" s="24" t="s">
        <v>95</v>
      </c>
      <c r="J3099" s="24">
        <f>DATEDIF(Tabla1[[#This Row],[FECHA DE NACIMIENTO]],Tabla1[[#This Row],[FECHA ACTUAL]],"Y")</f>
        <v>22</v>
      </c>
      <c r="K3099" s="24" t="s">
        <v>73</v>
      </c>
      <c r="L3099" s="24" t="s">
        <v>112</v>
      </c>
      <c r="M3099" s="24">
        <v>0</v>
      </c>
      <c r="N3099" s="24">
        <v>0</v>
      </c>
      <c r="O3099" s="24">
        <v>1</v>
      </c>
      <c r="P3099" s="24" t="s">
        <v>101</v>
      </c>
      <c r="Q3099" s="23">
        <v>36873</v>
      </c>
      <c r="R3099" s="24" t="s">
        <v>76</v>
      </c>
      <c r="S3099" s="25">
        <v>45119</v>
      </c>
      <c r="T3099" s="24">
        <v>2653580</v>
      </c>
      <c r="U3099" s="24">
        <v>3167387099</v>
      </c>
      <c r="V3099" s="33" t="s">
        <v>16870</v>
      </c>
      <c r="W3099" s="24" t="s">
        <v>16871</v>
      </c>
      <c r="X3099" s="24" t="s">
        <v>6905</v>
      </c>
      <c r="Y3099" s="24" t="s">
        <v>16872</v>
      </c>
      <c r="Z3099" s="24" t="s">
        <v>117</v>
      </c>
      <c r="AA3099" s="24">
        <v>3125342232</v>
      </c>
      <c r="AB3099" s="24"/>
      <c r="AC3099" s="24"/>
      <c r="AD3099" s="24"/>
      <c r="AE3099" s="26" t="s">
        <v>194</v>
      </c>
      <c r="AF3099" s="26" t="s">
        <v>16873</v>
      </c>
      <c r="AG3099" s="26"/>
      <c r="AH3099" s="27" t="s">
        <v>3042</v>
      </c>
      <c r="AI3099" s="27" t="s">
        <v>1612</v>
      </c>
      <c r="AJ3099" s="27" t="s">
        <v>15662</v>
      </c>
      <c r="AK3099" s="24" t="s">
        <v>121</v>
      </c>
      <c r="AL3099" s="24" t="s">
        <v>7086</v>
      </c>
      <c r="AM3099" s="23">
        <v>44630</v>
      </c>
      <c r="AN3099" s="28">
        <v>1000000</v>
      </c>
      <c r="AO3099" s="28">
        <v>117172</v>
      </c>
      <c r="AP3099" s="28"/>
      <c r="AQ3099" s="28"/>
      <c r="AR3099" s="24"/>
      <c r="AS3099" s="24"/>
      <c r="AT3099" s="24"/>
      <c r="AU3099" s="24"/>
      <c r="AV3099" s="24"/>
      <c r="AW3099" s="24"/>
      <c r="AX3099" s="24"/>
      <c r="AY3099" s="24"/>
      <c r="AZ3099" s="24"/>
      <c r="BA3099" s="24"/>
      <c r="BB3099" s="24"/>
      <c r="BC3099" s="24"/>
      <c r="BD3099" s="24"/>
      <c r="BE3099" s="24"/>
      <c r="BF3099" s="24"/>
      <c r="BG3099" s="24"/>
      <c r="BH3099" s="23">
        <v>44757</v>
      </c>
      <c r="BI3099" s="26" t="s">
        <v>466</v>
      </c>
      <c r="BJ3099" s="26" t="s">
        <v>3469</v>
      </c>
      <c r="BK3099" s="29">
        <v>0</v>
      </c>
      <c r="BL3099" s="24" t="s">
        <v>129</v>
      </c>
      <c r="BM3099" s="22" t="str">
        <f ca="1">+IF(Tabla1[[#This Row],[FECHA INGRESO]]&gt;=44986,IF((TODAY()-Tabla1[[#This Row],[FECHA INGRESO]])&gt;=50,"ALERTA","TODAVÍA FALTA"),"N/A")</f>
        <v>N/A</v>
      </c>
      <c r="BN3099" s="7">
        <f>IFERROR((_xlfn.DAYS(Tabla1[[#This Row],[FECHA INGRESO]],Tabla1[[#This Row],[FECHA RETIRO]]))/30,"")</f>
        <v>-4.2333333333333334</v>
      </c>
    </row>
    <row r="3100" spans="1:66" x14ac:dyDescent="0.35">
      <c r="A3100" s="21">
        <v>1000365120</v>
      </c>
      <c r="B3100" s="22" t="s">
        <v>16874</v>
      </c>
      <c r="C3100" s="44">
        <v>44630</v>
      </c>
      <c r="D3100" s="44" t="s">
        <v>131</v>
      </c>
      <c r="E3100" s="24" t="s">
        <v>94</v>
      </c>
      <c r="F3100" s="44" t="s">
        <v>70</v>
      </c>
      <c r="G3100" s="36"/>
      <c r="H3100" s="36">
        <v>24112596316</v>
      </c>
      <c r="I3100" s="36" t="s">
        <v>72</v>
      </c>
      <c r="J3100" s="24">
        <f>DATEDIF(Tabla1[[#This Row],[FECHA DE NACIMIENTO]],Tabla1[[#This Row],[FECHA ACTUAL]],"Y")</f>
        <v>21</v>
      </c>
      <c r="K3100" s="36" t="s">
        <v>73</v>
      </c>
      <c r="L3100" s="24" t="s">
        <v>112</v>
      </c>
      <c r="M3100" s="36">
        <v>0</v>
      </c>
      <c r="N3100" s="36">
        <v>0</v>
      </c>
      <c r="O3100" s="36">
        <v>2</v>
      </c>
      <c r="P3100" s="36" t="s">
        <v>101</v>
      </c>
      <c r="Q3100" s="44">
        <v>37346</v>
      </c>
      <c r="R3100" s="24" t="s">
        <v>76</v>
      </c>
      <c r="S3100" s="25">
        <v>45119</v>
      </c>
      <c r="T3100" s="36"/>
      <c r="U3100" s="36">
        <v>3042751646</v>
      </c>
      <c r="V3100" s="62" t="s">
        <v>16875</v>
      </c>
      <c r="W3100" s="24" t="s">
        <v>16876</v>
      </c>
      <c r="X3100" s="24" t="s">
        <v>882</v>
      </c>
      <c r="Y3100" s="24" t="s">
        <v>16877</v>
      </c>
      <c r="Z3100" s="24" t="s">
        <v>16878</v>
      </c>
      <c r="AA3100" s="24">
        <v>3204676354</v>
      </c>
      <c r="AB3100" s="24"/>
      <c r="AC3100" s="24"/>
      <c r="AD3100" s="24"/>
      <c r="AE3100" s="26" t="s">
        <v>151</v>
      </c>
      <c r="AF3100" s="26"/>
      <c r="AG3100" s="26"/>
      <c r="AH3100" s="27" t="s">
        <v>3042</v>
      </c>
      <c r="AI3100" s="27" t="s">
        <v>1612</v>
      </c>
      <c r="AJ3100" s="27" t="s">
        <v>15662</v>
      </c>
      <c r="AK3100" s="24" t="s">
        <v>121</v>
      </c>
      <c r="AL3100" s="24" t="s">
        <v>7086</v>
      </c>
      <c r="AM3100" s="23">
        <v>44630</v>
      </c>
      <c r="AN3100" s="28">
        <v>1000000</v>
      </c>
      <c r="AO3100" s="28">
        <v>117172</v>
      </c>
      <c r="AP3100" s="28"/>
      <c r="AQ3100" s="28"/>
      <c r="AR3100" s="24"/>
      <c r="AS3100" s="24"/>
      <c r="AT3100" s="24"/>
      <c r="AU3100" s="24"/>
      <c r="AV3100" s="24"/>
      <c r="AW3100" s="24"/>
      <c r="AX3100" s="24"/>
      <c r="AY3100" s="24"/>
      <c r="AZ3100" s="24"/>
      <c r="BA3100" s="24"/>
      <c r="BB3100" s="24"/>
      <c r="BC3100" s="24"/>
      <c r="BD3100" s="24"/>
      <c r="BE3100" s="24"/>
      <c r="BF3100" s="24"/>
      <c r="BG3100" s="24"/>
      <c r="BH3100" s="23">
        <v>44701</v>
      </c>
      <c r="BI3100" s="26" t="s">
        <v>466</v>
      </c>
      <c r="BJ3100" s="26" t="s">
        <v>1550</v>
      </c>
      <c r="BK3100" s="29">
        <v>0</v>
      </c>
      <c r="BL3100" s="24" t="s">
        <v>129</v>
      </c>
      <c r="BM3100" s="22" t="str">
        <f ca="1">+IF(Tabla1[[#This Row],[FECHA INGRESO]]&gt;=44986,IF((TODAY()-Tabla1[[#This Row],[FECHA INGRESO]])&gt;=50,"ALERTA","TODAVÍA FALTA"),"N/A")</f>
        <v>N/A</v>
      </c>
      <c r="BN3100" s="7">
        <f>IFERROR((_xlfn.DAYS(Tabla1[[#This Row],[FECHA INGRESO]],Tabla1[[#This Row],[FECHA RETIRO]]))/30,"")</f>
        <v>-2.3666666666666667</v>
      </c>
    </row>
    <row r="3101" spans="1:66" x14ac:dyDescent="0.35">
      <c r="A3101" s="21">
        <v>1010048800</v>
      </c>
      <c r="B3101" s="22" t="s">
        <v>16879</v>
      </c>
      <c r="C3101" s="23">
        <v>44630</v>
      </c>
      <c r="D3101" s="23" t="s">
        <v>131</v>
      </c>
      <c r="E3101" s="24" t="s">
        <v>94</v>
      </c>
      <c r="F3101" s="23" t="s">
        <v>94</v>
      </c>
      <c r="G3101" s="24"/>
      <c r="H3101" s="24">
        <v>24112611796</v>
      </c>
      <c r="I3101" s="24" t="s">
        <v>95</v>
      </c>
      <c r="J3101" s="24">
        <f>DATEDIF(Tabla1[[#This Row],[FECHA DE NACIMIENTO]],Tabla1[[#This Row],[FECHA ACTUAL]],"Y")</f>
        <v>26</v>
      </c>
      <c r="K3101" s="24" t="s">
        <v>96</v>
      </c>
      <c r="L3101" s="24" t="s">
        <v>112</v>
      </c>
      <c r="M3101" s="24">
        <v>0</v>
      </c>
      <c r="N3101" s="24">
        <v>2</v>
      </c>
      <c r="O3101" s="24">
        <v>2</v>
      </c>
      <c r="P3101" s="24" t="s">
        <v>101</v>
      </c>
      <c r="Q3101" s="23">
        <v>35359</v>
      </c>
      <c r="R3101" s="24" t="s">
        <v>872</v>
      </c>
      <c r="S3101" s="25">
        <v>45119</v>
      </c>
      <c r="T3101" s="24"/>
      <c r="U3101" s="24">
        <v>3002245451</v>
      </c>
      <c r="V3101" s="33" t="s">
        <v>16880</v>
      </c>
      <c r="W3101" s="24" t="s">
        <v>16881</v>
      </c>
      <c r="X3101" s="24" t="s">
        <v>15888</v>
      </c>
      <c r="Y3101" s="24" t="s">
        <v>16882</v>
      </c>
      <c r="Z3101" s="24" t="s">
        <v>117</v>
      </c>
      <c r="AA3101" s="24">
        <v>3134807014</v>
      </c>
      <c r="AB3101" s="24"/>
      <c r="AC3101" s="24"/>
      <c r="AD3101" s="24"/>
      <c r="AE3101" s="26" t="s">
        <v>183</v>
      </c>
      <c r="AF3101" s="26" t="s">
        <v>16883</v>
      </c>
      <c r="AG3101" s="26"/>
      <c r="AH3101" s="27" t="s">
        <v>3042</v>
      </c>
      <c r="AI3101" s="27" t="s">
        <v>9232</v>
      </c>
      <c r="AJ3101" s="27" t="s">
        <v>9233</v>
      </c>
      <c r="AK3101" s="24" t="s">
        <v>121</v>
      </c>
      <c r="AL3101" s="24" t="s">
        <v>7086</v>
      </c>
      <c r="AM3101" s="23">
        <v>44630</v>
      </c>
      <c r="AN3101" s="28">
        <v>1160000</v>
      </c>
      <c r="AO3101" s="28">
        <v>140606</v>
      </c>
      <c r="AP3101" s="28"/>
      <c r="AQ3101" s="28"/>
      <c r="AR3101" s="24"/>
      <c r="AS3101" s="24"/>
      <c r="AT3101" s="24"/>
      <c r="AU3101" s="24"/>
      <c r="AV3101" s="24"/>
      <c r="AW3101" s="24"/>
      <c r="AX3101" s="24"/>
      <c r="AY3101" s="24"/>
      <c r="AZ3101" s="24"/>
      <c r="BA3101" s="24"/>
      <c r="BB3101" s="24"/>
      <c r="BC3101" s="24"/>
      <c r="BD3101" s="24"/>
      <c r="BE3101" s="24"/>
      <c r="BF3101" s="24"/>
      <c r="BG3101" s="24"/>
      <c r="BH3101" s="23">
        <v>44986</v>
      </c>
      <c r="BI3101" s="26" t="s">
        <v>466</v>
      </c>
      <c r="BJ3101" s="26" t="s">
        <v>10371</v>
      </c>
      <c r="BK3101" s="29">
        <v>0</v>
      </c>
      <c r="BL3101" s="24" t="s">
        <v>129</v>
      </c>
      <c r="BM3101" s="22" t="str">
        <f ca="1">+IF(Tabla1[[#This Row],[FECHA INGRESO]]&gt;=44986,IF((TODAY()-Tabla1[[#This Row],[FECHA INGRESO]])&gt;=50,"ALERTA","TODAVÍA FALTA"),"N/A")</f>
        <v>N/A</v>
      </c>
      <c r="BN3101" s="7">
        <f>IFERROR((_xlfn.DAYS(Tabla1[[#This Row],[FECHA INGRESO]],Tabla1[[#This Row],[FECHA RETIRO]]))/30,"")</f>
        <v>-11.866666666666667</v>
      </c>
    </row>
    <row r="3102" spans="1:66" x14ac:dyDescent="0.35">
      <c r="A3102" s="21">
        <v>1000182433</v>
      </c>
      <c r="B3102" s="22" t="s">
        <v>16884</v>
      </c>
      <c r="C3102" s="23">
        <v>44630</v>
      </c>
      <c r="D3102" s="23" t="s">
        <v>582</v>
      </c>
      <c r="E3102" s="24" t="s">
        <v>94</v>
      </c>
      <c r="F3102" s="24" t="s">
        <v>70</v>
      </c>
      <c r="G3102" s="24"/>
      <c r="H3102" s="77">
        <v>24112611051</v>
      </c>
      <c r="I3102" s="24" t="s">
        <v>72</v>
      </c>
      <c r="J3102" s="24">
        <f>DATEDIF(Tabla1[[#This Row],[FECHA DE NACIMIENTO]],Tabla1[[#This Row],[FECHA ACTUAL]],"Y")</f>
        <v>21</v>
      </c>
      <c r="K3102" s="24" t="s">
        <v>73</v>
      </c>
      <c r="L3102" s="24" t="s">
        <v>112</v>
      </c>
      <c r="M3102" s="24">
        <v>0</v>
      </c>
      <c r="N3102" s="24">
        <v>0</v>
      </c>
      <c r="O3102" s="24">
        <v>3</v>
      </c>
      <c r="P3102" s="23" t="s">
        <v>101</v>
      </c>
      <c r="Q3102" s="23">
        <v>37381</v>
      </c>
      <c r="R3102" s="24" t="s">
        <v>76</v>
      </c>
      <c r="S3102" s="25">
        <v>45119</v>
      </c>
      <c r="T3102" s="24"/>
      <c r="U3102" s="77">
        <v>3233421125</v>
      </c>
      <c r="V3102" s="33" t="s">
        <v>16885</v>
      </c>
      <c r="W3102" s="24" t="s">
        <v>16886</v>
      </c>
      <c r="X3102" s="24" t="s">
        <v>16887</v>
      </c>
      <c r="Y3102" s="24" t="s">
        <v>16888</v>
      </c>
      <c r="Z3102" s="24" t="s">
        <v>117</v>
      </c>
      <c r="AA3102" s="24">
        <v>3208835198</v>
      </c>
      <c r="AB3102" s="24"/>
      <c r="AC3102" s="24"/>
      <c r="AD3102" s="24"/>
      <c r="AE3102" s="26" t="s">
        <v>151</v>
      </c>
      <c r="AF3102" s="26"/>
      <c r="AG3102" s="26"/>
      <c r="AH3102" s="27" t="s">
        <v>3042</v>
      </c>
      <c r="AI3102" s="27" t="s">
        <v>1612</v>
      </c>
      <c r="AJ3102" s="27" t="s">
        <v>15662</v>
      </c>
      <c r="AK3102" s="24" t="s">
        <v>121</v>
      </c>
      <c r="AL3102" s="24" t="s">
        <v>7086</v>
      </c>
      <c r="AM3102" s="23">
        <v>44630</v>
      </c>
      <c r="AN3102" s="28">
        <v>1000000</v>
      </c>
      <c r="AO3102" s="28">
        <v>117172</v>
      </c>
      <c r="AP3102" s="28"/>
      <c r="AQ3102" s="28"/>
      <c r="AR3102" s="24"/>
      <c r="AS3102" s="24"/>
      <c r="AT3102" s="24"/>
      <c r="AU3102" s="24"/>
      <c r="AV3102" s="24"/>
      <c r="AW3102" s="24"/>
      <c r="AX3102" s="24"/>
      <c r="AY3102" s="24"/>
      <c r="AZ3102" s="24"/>
      <c r="BA3102" s="24"/>
      <c r="BB3102" s="24"/>
      <c r="BC3102" s="24"/>
      <c r="BD3102" s="24"/>
      <c r="BE3102" s="24"/>
      <c r="BF3102" s="24"/>
      <c r="BG3102" s="24"/>
      <c r="BH3102" s="23">
        <v>44817</v>
      </c>
      <c r="BI3102" s="26" t="s">
        <v>466</v>
      </c>
      <c r="BJ3102" s="26" t="s">
        <v>16889</v>
      </c>
      <c r="BK3102" s="29">
        <v>0</v>
      </c>
      <c r="BL3102" s="24" t="s">
        <v>129</v>
      </c>
      <c r="BM3102" s="22" t="str">
        <f ca="1">+IF(Tabla1[[#This Row],[FECHA INGRESO]]&gt;=44986,IF((TODAY()-Tabla1[[#This Row],[FECHA INGRESO]])&gt;=50,"ALERTA","TODAVÍA FALTA"),"N/A")</f>
        <v>N/A</v>
      </c>
      <c r="BN3102" s="7">
        <f>IFERROR((_xlfn.DAYS(Tabla1[[#This Row],[FECHA INGRESO]],Tabla1[[#This Row],[FECHA RETIRO]]))/30,"")</f>
        <v>-6.2333333333333334</v>
      </c>
    </row>
    <row r="3103" spans="1:66" x14ac:dyDescent="0.35">
      <c r="A3103" s="21">
        <v>1013615554</v>
      </c>
      <c r="B3103" s="22" t="s">
        <v>16890</v>
      </c>
      <c r="C3103" s="23">
        <v>44630</v>
      </c>
      <c r="D3103" s="23" t="s">
        <v>4008</v>
      </c>
      <c r="E3103" s="24" t="s">
        <v>94</v>
      </c>
      <c r="F3103" s="23" t="s">
        <v>94</v>
      </c>
      <c r="G3103" s="24"/>
      <c r="H3103" s="77">
        <v>24106329340</v>
      </c>
      <c r="I3103" s="24" t="s">
        <v>72</v>
      </c>
      <c r="J3103" s="24">
        <f>DATEDIF(Tabla1[[#This Row],[FECHA DE NACIMIENTO]],Tabla1[[#This Row],[FECHA ACTUAL]],"Y")</f>
        <v>32</v>
      </c>
      <c r="K3103" s="24" t="s">
        <v>73</v>
      </c>
      <c r="L3103" s="24" t="s">
        <v>112</v>
      </c>
      <c r="M3103" s="24">
        <v>0</v>
      </c>
      <c r="N3103" s="24">
        <v>0</v>
      </c>
      <c r="O3103" s="24">
        <v>3</v>
      </c>
      <c r="P3103" s="23" t="s">
        <v>101</v>
      </c>
      <c r="Q3103" s="23">
        <v>33126</v>
      </c>
      <c r="R3103" s="24" t="s">
        <v>76</v>
      </c>
      <c r="S3103" s="25">
        <v>45119</v>
      </c>
      <c r="T3103" s="24"/>
      <c r="U3103" s="77">
        <v>3144650121</v>
      </c>
      <c r="V3103" s="33" t="s">
        <v>16891</v>
      </c>
      <c r="W3103" s="24" t="s">
        <v>16892</v>
      </c>
      <c r="X3103" s="24" t="s">
        <v>916</v>
      </c>
      <c r="Y3103" s="24" t="s">
        <v>16893</v>
      </c>
      <c r="Z3103" s="24" t="s">
        <v>162</v>
      </c>
      <c r="AA3103" s="24">
        <v>3196062813</v>
      </c>
      <c r="AB3103" s="24"/>
      <c r="AC3103" s="24"/>
      <c r="AD3103" s="24"/>
      <c r="AE3103" s="26" t="s">
        <v>151</v>
      </c>
      <c r="AF3103" s="26"/>
      <c r="AG3103" s="26"/>
      <c r="AH3103" s="27" t="s">
        <v>3042</v>
      </c>
      <c r="AI3103" s="27" t="s">
        <v>1612</v>
      </c>
      <c r="AJ3103" s="27" t="s">
        <v>15662</v>
      </c>
      <c r="AK3103" s="24" t="s">
        <v>121</v>
      </c>
      <c r="AL3103" s="24" t="s">
        <v>7086</v>
      </c>
      <c r="AM3103" s="23">
        <v>44630</v>
      </c>
      <c r="AN3103" s="28">
        <v>1000000</v>
      </c>
      <c r="AO3103" s="28">
        <v>117172</v>
      </c>
      <c r="AP3103" s="28"/>
      <c r="AQ3103" s="28"/>
      <c r="AR3103" s="24"/>
      <c r="AS3103" s="24"/>
      <c r="AT3103" s="24"/>
      <c r="AU3103" s="24"/>
      <c r="AV3103" s="24"/>
      <c r="AW3103" s="24"/>
      <c r="AX3103" s="24"/>
      <c r="AY3103" s="24"/>
      <c r="AZ3103" s="24"/>
      <c r="BA3103" s="24"/>
      <c r="BB3103" s="24"/>
      <c r="BC3103" s="24"/>
      <c r="BD3103" s="24"/>
      <c r="BE3103" s="24"/>
      <c r="BF3103" s="24"/>
      <c r="BG3103" s="24"/>
      <c r="BH3103" s="23">
        <v>44775</v>
      </c>
      <c r="BI3103" s="26" t="s">
        <v>466</v>
      </c>
      <c r="BJ3103" s="26" t="s">
        <v>6087</v>
      </c>
      <c r="BK3103" s="29">
        <v>0</v>
      </c>
      <c r="BL3103" s="24" t="s">
        <v>129</v>
      </c>
      <c r="BM3103" s="22" t="str">
        <f ca="1">+IF(Tabla1[[#This Row],[FECHA INGRESO]]&gt;=44986,IF((TODAY()-Tabla1[[#This Row],[FECHA INGRESO]])&gt;=50,"ALERTA","TODAVÍA FALTA"),"N/A")</f>
        <v>N/A</v>
      </c>
      <c r="BN3103" s="7">
        <f>IFERROR((_xlfn.DAYS(Tabla1[[#This Row],[FECHA INGRESO]],Tabla1[[#This Row],[FECHA RETIRO]]))/30,"")</f>
        <v>-4.833333333333333</v>
      </c>
    </row>
    <row r="3104" spans="1:66" x14ac:dyDescent="0.35">
      <c r="A3104" s="21">
        <v>1000185059</v>
      </c>
      <c r="B3104" s="22" t="s">
        <v>16894</v>
      </c>
      <c r="C3104" s="44">
        <v>44630</v>
      </c>
      <c r="D3104" s="44" t="s">
        <v>131</v>
      </c>
      <c r="E3104" s="36" t="s">
        <v>111</v>
      </c>
      <c r="F3104" s="36" t="s">
        <v>70</v>
      </c>
      <c r="G3104" s="36"/>
      <c r="H3104" s="78">
        <v>24107428637</v>
      </c>
      <c r="I3104" s="36" t="s">
        <v>95</v>
      </c>
      <c r="J3104" s="24">
        <f>DATEDIF(Tabla1[[#This Row],[FECHA DE NACIMIENTO]],Tabla1[[#This Row],[FECHA ACTUAL]],"Y")</f>
        <v>22</v>
      </c>
      <c r="K3104" s="36" t="s">
        <v>96</v>
      </c>
      <c r="L3104" s="24" t="s">
        <v>112</v>
      </c>
      <c r="M3104" s="36">
        <v>0</v>
      </c>
      <c r="N3104" s="36">
        <v>0</v>
      </c>
      <c r="O3104" s="36">
        <v>3</v>
      </c>
      <c r="P3104" s="44" t="s">
        <v>101</v>
      </c>
      <c r="Q3104" s="44">
        <v>36912</v>
      </c>
      <c r="R3104" s="24" t="s">
        <v>76</v>
      </c>
      <c r="S3104" s="25">
        <v>45119</v>
      </c>
      <c r="T3104" s="36"/>
      <c r="U3104" s="78">
        <v>3153338391</v>
      </c>
      <c r="V3104" s="62" t="s">
        <v>16895</v>
      </c>
      <c r="W3104" s="24" t="s">
        <v>16896</v>
      </c>
      <c r="X3104" s="24" t="s">
        <v>16897</v>
      </c>
      <c r="Y3104" s="24" t="s">
        <v>16898</v>
      </c>
      <c r="Z3104" s="24" t="s">
        <v>117</v>
      </c>
      <c r="AA3104" s="24">
        <v>3176537341</v>
      </c>
      <c r="AB3104" s="24"/>
      <c r="AC3104" s="24"/>
      <c r="AD3104" s="24"/>
      <c r="AE3104" s="26" t="s">
        <v>151</v>
      </c>
      <c r="AF3104" s="26"/>
      <c r="AG3104" s="26"/>
      <c r="AH3104" s="27" t="s">
        <v>3042</v>
      </c>
      <c r="AI3104" s="27" t="s">
        <v>1612</v>
      </c>
      <c r="AJ3104" s="27" t="s">
        <v>15662</v>
      </c>
      <c r="AK3104" s="24" t="s">
        <v>121</v>
      </c>
      <c r="AL3104" s="24" t="s">
        <v>7086</v>
      </c>
      <c r="AM3104" s="23">
        <v>44630</v>
      </c>
      <c r="AN3104" s="28">
        <v>1000000</v>
      </c>
      <c r="AO3104" s="28">
        <v>117172</v>
      </c>
      <c r="AP3104" s="28"/>
      <c r="AQ3104" s="28"/>
      <c r="AR3104" s="24"/>
      <c r="AS3104" s="24"/>
      <c r="AT3104" s="24"/>
      <c r="AU3104" s="24"/>
      <c r="AV3104" s="24"/>
      <c r="AW3104" s="24"/>
      <c r="AX3104" s="24"/>
      <c r="AY3104" s="24"/>
      <c r="AZ3104" s="24" t="s">
        <v>7883</v>
      </c>
      <c r="BA3104" s="24"/>
      <c r="BB3104" s="24"/>
      <c r="BC3104" s="24"/>
      <c r="BD3104" s="24"/>
      <c r="BE3104" s="24"/>
      <c r="BF3104" s="24"/>
      <c r="BG3104" s="24"/>
      <c r="BH3104" s="23">
        <v>44715</v>
      </c>
      <c r="BI3104" s="26" t="s">
        <v>10014</v>
      </c>
      <c r="BJ3104" s="26" t="s">
        <v>13527</v>
      </c>
      <c r="BK3104" s="29">
        <v>0</v>
      </c>
      <c r="BL3104" s="24" t="s">
        <v>129</v>
      </c>
      <c r="BM3104" s="22" t="str">
        <f ca="1">+IF(Tabla1[[#This Row],[FECHA INGRESO]]&gt;=44986,IF((TODAY()-Tabla1[[#This Row],[FECHA INGRESO]])&gt;=50,"ALERTA","TODAVÍA FALTA"),"N/A")</f>
        <v>N/A</v>
      </c>
      <c r="BN3104" s="7">
        <f>IFERROR((_xlfn.DAYS(Tabla1[[#This Row],[FECHA INGRESO]],Tabla1[[#This Row],[FECHA RETIRO]]))/30,"")</f>
        <v>-2.8333333333333335</v>
      </c>
    </row>
    <row r="3105" spans="1:66" x14ac:dyDescent="0.35">
      <c r="A3105" s="21">
        <v>1101758258</v>
      </c>
      <c r="B3105" s="22" t="s">
        <v>16899</v>
      </c>
      <c r="C3105" s="23">
        <v>44630</v>
      </c>
      <c r="D3105" s="23" t="s">
        <v>157</v>
      </c>
      <c r="E3105" s="23" t="s">
        <v>111</v>
      </c>
      <c r="F3105" s="23" t="s">
        <v>111</v>
      </c>
      <c r="G3105" s="24"/>
      <c r="H3105" s="24">
        <v>24112598709</v>
      </c>
      <c r="I3105" s="24" t="s">
        <v>72</v>
      </c>
      <c r="J3105" s="24">
        <f>DATEDIF(Tabla1[[#This Row],[FECHA DE NACIMIENTO]],Tabla1[[#This Row],[FECHA ACTUAL]],"Y")</f>
        <v>29</v>
      </c>
      <c r="K3105" s="24" t="s">
        <v>96</v>
      </c>
      <c r="L3105" s="24" t="s">
        <v>112</v>
      </c>
      <c r="M3105" s="24">
        <v>0</v>
      </c>
      <c r="N3105" s="24">
        <v>0</v>
      </c>
      <c r="O3105" s="24">
        <v>3</v>
      </c>
      <c r="P3105" s="24" t="s">
        <v>101</v>
      </c>
      <c r="Q3105" s="23">
        <v>34457</v>
      </c>
      <c r="R3105" s="24" t="s">
        <v>16900</v>
      </c>
      <c r="S3105" s="25">
        <v>45119</v>
      </c>
      <c r="T3105" s="24"/>
      <c r="U3105" s="24">
        <v>3127057857</v>
      </c>
      <c r="V3105" s="33" t="s">
        <v>16901</v>
      </c>
      <c r="W3105" s="24" t="s">
        <v>16902</v>
      </c>
      <c r="X3105" s="24" t="s">
        <v>5081</v>
      </c>
      <c r="Y3105" s="24" t="s">
        <v>16903</v>
      </c>
      <c r="Z3105" s="24" t="s">
        <v>162</v>
      </c>
      <c r="AA3105" s="24">
        <v>3208110605</v>
      </c>
      <c r="AB3105" s="24"/>
      <c r="AC3105" s="24"/>
      <c r="AD3105" s="24"/>
      <c r="AE3105" s="26" t="s">
        <v>194</v>
      </c>
      <c r="AF3105" s="26" t="s">
        <v>16904</v>
      </c>
      <c r="AG3105" s="26"/>
      <c r="AH3105" s="27" t="s">
        <v>10056</v>
      </c>
      <c r="AI3105" s="27" t="s">
        <v>9232</v>
      </c>
      <c r="AJ3105" s="27" t="s">
        <v>9317</v>
      </c>
      <c r="AK3105" s="24" t="s">
        <v>121</v>
      </c>
      <c r="AL3105" s="24" t="s">
        <v>7086</v>
      </c>
      <c r="AM3105" s="23">
        <v>44630</v>
      </c>
      <c r="AN3105" s="28">
        <v>1160000</v>
      </c>
      <c r="AO3105" s="28">
        <v>140606</v>
      </c>
      <c r="AP3105" s="24" t="s">
        <v>16905</v>
      </c>
      <c r="AQ3105" s="28"/>
      <c r="AR3105" s="24"/>
      <c r="AS3105" s="24"/>
      <c r="AT3105" s="24"/>
      <c r="AU3105" s="24"/>
      <c r="AV3105" s="24"/>
      <c r="AW3105" s="24"/>
      <c r="AX3105" s="24"/>
      <c r="AY3105" s="24"/>
      <c r="AZ3105" s="24"/>
      <c r="BA3105" s="24"/>
      <c r="BB3105" s="24"/>
      <c r="BC3105" s="24"/>
      <c r="BD3105" s="24"/>
      <c r="BE3105" s="24"/>
      <c r="BF3105" s="24"/>
      <c r="BG3105" s="24"/>
      <c r="BH3105" s="23" t="s">
        <v>75</v>
      </c>
      <c r="BI3105" s="26">
        <v>0</v>
      </c>
      <c r="BJ3105" s="26">
        <v>0</v>
      </c>
      <c r="BK3105" s="29">
        <v>0</v>
      </c>
      <c r="BL3105" s="24" t="s">
        <v>91</v>
      </c>
      <c r="BM3105" s="22" t="str">
        <f ca="1">+IF(Tabla1[[#This Row],[FECHA INGRESO]]&gt;=44986,IF((TODAY()-Tabla1[[#This Row],[FECHA INGRESO]])&gt;=50,"ALERTA","TODAVÍA FALTA"),"N/A")</f>
        <v>N/A</v>
      </c>
      <c r="BN3105" s="7" t="str">
        <f>IFERROR((_xlfn.DAYS(Tabla1[[#This Row],[FECHA INGRESO]],Tabla1[[#This Row],[FECHA RETIRO]]))/30,"")</f>
        <v/>
      </c>
    </row>
    <row r="3106" spans="1:66" x14ac:dyDescent="0.35">
      <c r="A3106" s="21">
        <v>1000730390</v>
      </c>
      <c r="B3106" s="22" t="s">
        <v>16906</v>
      </c>
      <c r="C3106" s="23">
        <v>44630</v>
      </c>
      <c r="D3106" s="23" t="s">
        <v>266</v>
      </c>
      <c r="E3106" s="24" t="s">
        <v>94</v>
      </c>
      <c r="F3106" s="23" t="s">
        <v>94</v>
      </c>
      <c r="G3106" s="24"/>
      <c r="H3106" s="77">
        <v>24112609731</v>
      </c>
      <c r="I3106" s="24" t="s">
        <v>95</v>
      </c>
      <c r="J3106" s="24">
        <f>DATEDIF(Tabla1[[#This Row],[FECHA DE NACIMIENTO]],Tabla1[[#This Row],[FECHA ACTUAL]],"Y")</f>
        <v>20</v>
      </c>
      <c r="K3106" s="24" t="s">
        <v>73</v>
      </c>
      <c r="L3106" s="24" t="s">
        <v>112</v>
      </c>
      <c r="M3106" s="24">
        <v>1</v>
      </c>
      <c r="N3106" s="24">
        <v>1</v>
      </c>
      <c r="O3106" s="24">
        <v>2</v>
      </c>
      <c r="P3106" s="24" t="s">
        <v>101</v>
      </c>
      <c r="Q3106" s="23">
        <v>37454</v>
      </c>
      <c r="R3106" s="24" t="s">
        <v>76</v>
      </c>
      <c r="S3106" s="25">
        <v>45119</v>
      </c>
      <c r="T3106" s="24">
        <v>4613132</v>
      </c>
      <c r="U3106" s="77">
        <v>3115955769</v>
      </c>
      <c r="V3106" s="33" t="s">
        <v>16907</v>
      </c>
      <c r="W3106" s="24" t="s">
        <v>16908</v>
      </c>
      <c r="X3106" s="24" t="s">
        <v>2007</v>
      </c>
      <c r="Y3106" s="24" t="s">
        <v>16909</v>
      </c>
      <c r="Z3106" s="24" t="s">
        <v>117</v>
      </c>
      <c r="AA3106" s="24">
        <v>3115955769</v>
      </c>
      <c r="AB3106" s="24"/>
      <c r="AC3106" s="24"/>
      <c r="AD3106" s="24"/>
      <c r="AE3106" s="26" t="s">
        <v>151</v>
      </c>
      <c r="AF3106" s="26"/>
      <c r="AG3106" s="26"/>
      <c r="AH3106" s="27" t="s">
        <v>3042</v>
      </c>
      <c r="AI3106" s="27" t="s">
        <v>1612</v>
      </c>
      <c r="AJ3106" s="27" t="s">
        <v>15662</v>
      </c>
      <c r="AK3106" s="24" t="s">
        <v>121</v>
      </c>
      <c r="AL3106" s="24" t="s">
        <v>7086</v>
      </c>
      <c r="AM3106" s="23">
        <v>44630</v>
      </c>
      <c r="AN3106" s="28">
        <v>1000000</v>
      </c>
      <c r="AO3106" s="28">
        <v>117172</v>
      </c>
      <c r="AP3106" s="28"/>
      <c r="AQ3106" s="28"/>
      <c r="AR3106" s="24"/>
      <c r="AS3106" s="24"/>
      <c r="AT3106" s="24"/>
      <c r="AU3106" s="24"/>
      <c r="AV3106" s="24"/>
      <c r="AW3106" s="24"/>
      <c r="AX3106" s="24"/>
      <c r="AY3106" s="24"/>
      <c r="AZ3106" s="24"/>
      <c r="BA3106" s="24"/>
      <c r="BB3106" s="24"/>
      <c r="BC3106" s="24"/>
      <c r="BD3106" s="24"/>
      <c r="BE3106" s="24"/>
      <c r="BF3106" s="24"/>
      <c r="BG3106" s="24"/>
      <c r="BH3106" s="23">
        <v>44854</v>
      </c>
      <c r="BI3106" s="26" t="s">
        <v>466</v>
      </c>
      <c r="BJ3106" s="26" t="s">
        <v>10371</v>
      </c>
      <c r="BK3106" s="29">
        <v>0</v>
      </c>
      <c r="BL3106" s="24" t="s">
        <v>129</v>
      </c>
      <c r="BM3106" s="22" t="str">
        <f ca="1">+IF(Tabla1[[#This Row],[FECHA INGRESO]]&gt;=44986,IF((TODAY()-Tabla1[[#This Row],[FECHA INGRESO]])&gt;=50,"ALERTA","TODAVÍA FALTA"),"N/A")</f>
        <v>N/A</v>
      </c>
      <c r="BN3106" s="7">
        <f>IFERROR((_xlfn.DAYS(Tabla1[[#This Row],[FECHA INGRESO]],Tabla1[[#This Row],[FECHA RETIRO]]))/30,"")</f>
        <v>-7.4666666666666668</v>
      </c>
    </row>
    <row r="3107" spans="1:66" x14ac:dyDescent="0.35">
      <c r="A3107" s="21">
        <v>1023018562</v>
      </c>
      <c r="B3107" s="22" t="s">
        <v>16910</v>
      </c>
      <c r="C3107" s="23">
        <v>44630</v>
      </c>
      <c r="D3107" s="23" t="s">
        <v>93</v>
      </c>
      <c r="E3107" s="24" t="s">
        <v>111</v>
      </c>
      <c r="F3107" s="24" t="s">
        <v>70</v>
      </c>
      <c r="G3107" s="24" t="s">
        <v>16911</v>
      </c>
      <c r="H3107" s="77">
        <v>24112612364</v>
      </c>
      <c r="I3107" s="24" t="s">
        <v>95</v>
      </c>
      <c r="J3107" s="24">
        <f>DATEDIF(Tabla1[[#This Row],[FECHA DE NACIMIENTO]],Tabla1[[#This Row],[FECHA ACTUAL]],"Y")</f>
        <v>26</v>
      </c>
      <c r="K3107" s="24" t="s">
        <v>73</v>
      </c>
      <c r="L3107" s="24" t="s">
        <v>112</v>
      </c>
      <c r="M3107" s="24">
        <v>0</v>
      </c>
      <c r="N3107" s="24">
        <v>1</v>
      </c>
      <c r="O3107" s="24">
        <v>2</v>
      </c>
      <c r="P3107" s="23" t="s">
        <v>101</v>
      </c>
      <c r="Q3107" s="23">
        <v>35449</v>
      </c>
      <c r="R3107" s="24" t="s">
        <v>76</v>
      </c>
      <c r="S3107" s="25">
        <v>45119</v>
      </c>
      <c r="T3107" s="24"/>
      <c r="U3107" s="77">
        <v>3017415056</v>
      </c>
      <c r="V3107" s="33" t="s">
        <v>16912</v>
      </c>
      <c r="W3107" s="24" t="s">
        <v>16913</v>
      </c>
      <c r="X3107" s="24" t="s">
        <v>10759</v>
      </c>
      <c r="Y3107" s="24" t="s">
        <v>16914</v>
      </c>
      <c r="Z3107" s="24" t="s">
        <v>117</v>
      </c>
      <c r="AA3107" s="24">
        <v>3143233251</v>
      </c>
      <c r="AB3107" s="24"/>
      <c r="AC3107" s="24"/>
      <c r="AD3107" s="24"/>
      <c r="AE3107" s="26" t="s">
        <v>84</v>
      </c>
      <c r="AF3107" s="26" t="s">
        <v>16915</v>
      </c>
      <c r="AG3107" s="26"/>
      <c r="AH3107" s="27" t="s">
        <v>311</v>
      </c>
      <c r="AI3107" s="27" t="s">
        <v>1432</v>
      </c>
      <c r="AJ3107" s="27" t="s">
        <v>1432</v>
      </c>
      <c r="AK3107" s="24" t="s">
        <v>89</v>
      </c>
      <c r="AL3107" s="24" t="s">
        <v>90</v>
      </c>
      <c r="AM3107" s="23">
        <v>44630</v>
      </c>
      <c r="AN3107" s="28">
        <v>1216792</v>
      </c>
      <c r="AO3107" s="28">
        <v>140606</v>
      </c>
      <c r="AP3107" s="73" t="s">
        <v>16916</v>
      </c>
      <c r="AQ3107" s="28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  <c r="BD3107" s="24"/>
      <c r="BE3107" s="24"/>
      <c r="BF3107" s="24"/>
      <c r="BG3107" s="24"/>
      <c r="BH3107" s="23" t="s">
        <v>75</v>
      </c>
      <c r="BI3107" s="26">
        <v>0</v>
      </c>
      <c r="BJ3107" s="26">
        <v>0</v>
      </c>
      <c r="BK3107" s="29">
        <v>0</v>
      </c>
      <c r="BL3107" s="24" t="s">
        <v>91</v>
      </c>
      <c r="BM3107" s="22" t="str">
        <f ca="1">+IF(Tabla1[[#This Row],[FECHA INGRESO]]&gt;=44986,IF((TODAY()-Tabla1[[#This Row],[FECHA INGRESO]])&gt;=50,"ALERTA","TODAVÍA FALTA"),"N/A")</f>
        <v>N/A</v>
      </c>
      <c r="BN3107" s="7" t="str">
        <f>IFERROR((_xlfn.DAYS(Tabla1[[#This Row],[FECHA INGRESO]],Tabla1[[#This Row],[FECHA RETIRO]]))/30,"")</f>
        <v/>
      </c>
    </row>
    <row r="3108" spans="1:66" x14ac:dyDescent="0.35">
      <c r="A3108" s="21">
        <v>1016064996</v>
      </c>
      <c r="B3108" s="22" t="s">
        <v>16917</v>
      </c>
      <c r="C3108" s="23">
        <v>44630</v>
      </c>
      <c r="D3108" s="23" t="s">
        <v>93</v>
      </c>
      <c r="E3108" s="24" t="s">
        <v>111</v>
      </c>
      <c r="F3108" s="24" t="s">
        <v>70</v>
      </c>
      <c r="G3108" s="24"/>
      <c r="H3108" s="77">
        <v>24112613482</v>
      </c>
      <c r="I3108" s="24" t="s">
        <v>72</v>
      </c>
      <c r="J3108" s="24">
        <f>DATEDIF(Tabla1[[#This Row],[FECHA DE NACIMIENTO]],Tabla1[[#This Row],[FECHA ACTUAL]],"Y")</f>
        <v>29</v>
      </c>
      <c r="K3108" s="24" t="s">
        <v>73</v>
      </c>
      <c r="L3108" s="24" t="s">
        <v>112</v>
      </c>
      <c r="M3108" s="24">
        <v>1</v>
      </c>
      <c r="N3108" s="24">
        <v>1</v>
      </c>
      <c r="O3108" s="24">
        <v>2</v>
      </c>
      <c r="P3108" s="23" t="s">
        <v>101</v>
      </c>
      <c r="Q3108" s="23">
        <v>34428</v>
      </c>
      <c r="R3108" s="24" t="s">
        <v>76</v>
      </c>
      <c r="S3108" s="25">
        <v>45119</v>
      </c>
      <c r="T3108" s="24"/>
      <c r="U3108" s="23" t="s">
        <v>16918</v>
      </c>
      <c r="V3108" s="33" t="s">
        <v>16919</v>
      </c>
      <c r="W3108" s="24" t="s">
        <v>16920</v>
      </c>
      <c r="X3108" s="24" t="s">
        <v>4908</v>
      </c>
      <c r="Y3108" s="24" t="s">
        <v>16921</v>
      </c>
      <c r="Z3108" s="24" t="s">
        <v>117</v>
      </c>
      <c r="AA3108" s="24">
        <v>3118451459</v>
      </c>
      <c r="AB3108" s="24"/>
      <c r="AC3108" s="24"/>
      <c r="AD3108" s="24"/>
      <c r="AE3108" s="26" t="s">
        <v>151</v>
      </c>
      <c r="AF3108" s="26"/>
      <c r="AG3108" s="26"/>
      <c r="AH3108" s="27" t="s">
        <v>955</v>
      </c>
      <c r="AI3108" s="27" t="s">
        <v>120</v>
      </c>
      <c r="AJ3108" s="27" t="s">
        <v>120</v>
      </c>
      <c r="AK3108" s="24" t="s">
        <v>121</v>
      </c>
      <c r="AL3108" s="24" t="s">
        <v>7086</v>
      </c>
      <c r="AM3108" s="23">
        <v>44630</v>
      </c>
      <c r="AN3108" s="28">
        <v>1160000</v>
      </c>
      <c r="AO3108" s="28">
        <v>140606</v>
      </c>
      <c r="AP3108" s="73" t="s">
        <v>16922</v>
      </c>
      <c r="AQ3108" s="28"/>
      <c r="AR3108" s="24"/>
      <c r="AS3108" s="24"/>
      <c r="AT3108" s="24"/>
      <c r="AU3108" s="24"/>
      <c r="AV3108" s="24"/>
      <c r="AW3108" s="24"/>
      <c r="AX3108" s="24"/>
      <c r="AY3108" s="24"/>
      <c r="AZ3108" s="24"/>
      <c r="BA3108" s="24"/>
      <c r="BB3108" s="24"/>
      <c r="BC3108" s="24"/>
      <c r="BD3108" s="24"/>
      <c r="BE3108" s="24"/>
      <c r="BF3108" s="24"/>
      <c r="BG3108" s="24"/>
      <c r="BH3108" s="23" t="s">
        <v>75</v>
      </c>
      <c r="BI3108" s="26">
        <v>0</v>
      </c>
      <c r="BJ3108" s="26">
        <v>0</v>
      </c>
      <c r="BK3108" s="29">
        <v>0</v>
      </c>
      <c r="BL3108" s="24" t="s">
        <v>91</v>
      </c>
      <c r="BM3108" s="22" t="str">
        <f ca="1">+IF(Tabla1[[#This Row],[FECHA INGRESO]]&gt;=44986,IF((TODAY()-Tabla1[[#This Row],[FECHA INGRESO]])&gt;=50,"ALERTA","TODAVÍA FALTA"),"N/A")</f>
        <v>N/A</v>
      </c>
      <c r="BN3108" s="7" t="str">
        <f>IFERROR((_xlfn.DAYS(Tabla1[[#This Row],[FECHA INGRESO]],Tabla1[[#This Row],[FECHA RETIRO]]))/30,"")</f>
        <v/>
      </c>
    </row>
    <row r="3109" spans="1:66" x14ac:dyDescent="0.35">
      <c r="A3109" s="34">
        <v>1022398194</v>
      </c>
      <c r="B3109" s="22" t="s">
        <v>16923</v>
      </c>
      <c r="C3109" s="44">
        <v>44634</v>
      </c>
      <c r="D3109" s="44" t="s">
        <v>131</v>
      </c>
      <c r="E3109" s="36" t="s">
        <v>110</v>
      </c>
      <c r="F3109" s="36" t="s">
        <v>70</v>
      </c>
      <c r="G3109" s="36"/>
      <c r="H3109" s="78">
        <v>24112689667</v>
      </c>
      <c r="I3109" s="36" t="s">
        <v>95</v>
      </c>
      <c r="J3109" s="24">
        <f>DATEDIF(Tabla1[[#This Row],[FECHA DE NACIMIENTO]],Tabla1[[#This Row],[FECHA ACTUAL]],"Y")</f>
        <v>28</v>
      </c>
      <c r="K3109" s="36" t="s">
        <v>73</v>
      </c>
      <c r="L3109" s="44" t="s">
        <v>234</v>
      </c>
      <c r="M3109" s="36">
        <v>0</v>
      </c>
      <c r="N3109" s="36">
        <v>1</v>
      </c>
      <c r="O3109" s="36">
        <v>2</v>
      </c>
      <c r="P3109" s="44" t="s">
        <v>101</v>
      </c>
      <c r="Q3109" s="44">
        <v>34608</v>
      </c>
      <c r="R3109" s="24" t="s">
        <v>76</v>
      </c>
      <c r="S3109" s="25">
        <v>45119</v>
      </c>
      <c r="T3109" s="36"/>
      <c r="U3109" s="78">
        <v>3045656952</v>
      </c>
      <c r="V3109" s="62" t="s">
        <v>16924</v>
      </c>
      <c r="W3109" s="36" t="s">
        <v>16925</v>
      </c>
      <c r="X3109" s="36" t="s">
        <v>16926</v>
      </c>
      <c r="Y3109" s="36" t="s">
        <v>16927</v>
      </c>
      <c r="Z3109" s="24" t="s">
        <v>13095</v>
      </c>
      <c r="AA3109" s="24">
        <v>3227637824</v>
      </c>
      <c r="AB3109" s="24"/>
      <c r="AC3109" s="24"/>
      <c r="AD3109" s="24"/>
      <c r="AE3109" s="26" t="s">
        <v>183</v>
      </c>
      <c r="AF3109" s="26" t="s">
        <v>16928</v>
      </c>
      <c r="AG3109" s="26"/>
      <c r="AH3109" s="27" t="s">
        <v>184</v>
      </c>
      <c r="AI3109" s="27" t="s">
        <v>5470</v>
      </c>
      <c r="AJ3109" s="27" t="s">
        <v>5470</v>
      </c>
      <c r="AK3109" s="24" t="s">
        <v>121</v>
      </c>
      <c r="AL3109" s="24" t="s">
        <v>7086</v>
      </c>
      <c r="AM3109" s="23">
        <v>44634</v>
      </c>
      <c r="AN3109" s="28">
        <v>1000000</v>
      </c>
      <c r="AO3109" s="28">
        <v>117172</v>
      </c>
      <c r="AP3109" s="28"/>
      <c r="AQ3109" s="28"/>
      <c r="AR3109" s="24"/>
      <c r="AS3109" s="24"/>
      <c r="AT3109" s="24"/>
      <c r="AU3109" s="24"/>
      <c r="AV3109" s="24"/>
      <c r="AW3109" s="24"/>
      <c r="AX3109" s="24"/>
      <c r="AY3109" s="24"/>
      <c r="AZ3109" s="24"/>
      <c r="BA3109" s="24"/>
      <c r="BB3109" s="24"/>
      <c r="BC3109" s="24"/>
      <c r="BD3109" s="24"/>
      <c r="BE3109" s="24"/>
      <c r="BF3109" s="24"/>
      <c r="BG3109" s="24"/>
      <c r="BH3109" s="23">
        <v>44637</v>
      </c>
      <c r="BI3109" s="26" t="s">
        <v>10014</v>
      </c>
      <c r="BJ3109" s="26" t="s">
        <v>14134</v>
      </c>
      <c r="BK3109" s="29">
        <v>0</v>
      </c>
      <c r="BL3109" s="24" t="s">
        <v>129</v>
      </c>
      <c r="BM3109" s="22" t="str">
        <f ca="1">+IF(Tabla1[[#This Row],[FECHA INGRESO]]&gt;=44986,IF((TODAY()-Tabla1[[#This Row],[FECHA INGRESO]])&gt;=50,"ALERTA","TODAVÍA FALTA"),"N/A")</f>
        <v>N/A</v>
      </c>
      <c r="BN3109" s="7">
        <f>IFERROR((_xlfn.DAYS(Tabla1[[#This Row],[FECHA INGRESO]],Tabla1[[#This Row],[FECHA RETIRO]]))/30,"")</f>
        <v>-0.1</v>
      </c>
    </row>
    <row r="3110" spans="1:66" x14ac:dyDescent="0.35">
      <c r="A3110" s="34">
        <v>1006020377</v>
      </c>
      <c r="B3110" s="22" t="s">
        <v>16929</v>
      </c>
      <c r="C3110" s="44">
        <v>44634</v>
      </c>
      <c r="D3110" s="44" t="s">
        <v>131</v>
      </c>
      <c r="E3110" s="36" t="s">
        <v>110</v>
      </c>
      <c r="F3110" s="36" t="s">
        <v>70</v>
      </c>
      <c r="G3110" s="36"/>
      <c r="H3110" s="78">
        <v>24112689845</v>
      </c>
      <c r="I3110" s="36" t="s">
        <v>95</v>
      </c>
      <c r="J3110" s="24">
        <f>DATEDIF(Tabla1[[#This Row],[FECHA DE NACIMIENTO]],Tabla1[[#This Row],[FECHA ACTUAL]],"Y")</f>
        <v>26</v>
      </c>
      <c r="K3110" s="36" t="s">
        <v>73</v>
      </c>
      <c r="L3110" s="44" t="s">
        <v>234</v>
      </c>
      <c r="M3110" s="36">
        <v>2</v>
      </c>
      <c r="N3110" s="36">
        <v>2</v>
      </c>
      <c r="O3110" s="36">
        <v>1</v>
      </c>
      <c r="P3110" s="44" t="s">
        <v>101</v>
      </c>
      <c r="Q3110" s="44">
        <v>35301</v>
      </c>
      <c r="R3110" s="24" t="s">
        <v>76</v>
      </c>
      <c r="S3110" s="25">
        <v>45119</v>
      </c>
      <c r="T3110" s="36"/>
      <c r="U3110" s="78">
        <v>3023526115</v>
      </c>
      <c r="V3110" s="62" t="s">
        <v>16930</v>
      </c>
      <c r="W3110" s="36" t="s">
        <v>16931</v>
      </c>
      <c r="X3110" s="24" t="s">
        <v>1438</v>
      </c>
      <c r="Y3110" s="24" t="s">
        <v>16932</v>
      </c>
      <c r="Z3110" s="24" t="s">
        <v>285</v>
      </c>
      <c r="AA3110" s="24">
        <v>3154542255</v>
      </c>
      <c r="AB3110" s="24"/>
      <c r="AC3110" s="24"/>
      <c r="AD3110" s="24"/>
      <c r="AE3110" s="26" t="s">
        <v>151</v>
      </c>
      <c r="AF3110" s="26"/>
      <c r="AG3110" s="26"/>
      <c r="AH3110" s="27" t="s">
        <v>3042</v>
      </c>
      <c r="AI3110" s="27" t="s">
        <v>1612</v>
      </c>
      <c r="AJ3110" s="27" t="s">
        <v>15662</v>
      </c>
      <c r="AK3110" s="24" t="s">
        <v>121</v>
      </c>
      <c r="AL3110" s="24" t="s">
        <v>7086</v>
      </c>
      <c r="AM3110" s="23">
        <v>44634</v>
      </c>
      <c r="AN3110" s="28">
        <v>1000000</v>
      </c>
      <c r="AO3110" s="28">
        <v>117172</v>
      </c>
      <c r="AP3110" s="28"/>
      <c r="AQ3110" s="28"/>
      <c r="AR3110" s="24"/>
      <c r="AS3110" s="24"/>
      <c r="AT3110" s="24"/>
      <c r="AU3110" s="24"/>
      <c r="AV3110" s="24"/>
      <c r="AW3110" s="24"/>
      <c r="AX3110" s="24"/>
      <c r="AY3110" s="24"/>
      <c r="AZ3110" s="24"/>
      <c r="BA3110" s="24"/>
      <c r="BB3110" s="24"/>
      <c r="BC3110" s="24"/>
      <c r="BD3110" s="24"/>
      <c r="BE3110" s="24"/>
      <c r="BF3110" s="24"/>
      <c r="BG3110" s="24"/>
      <c r="BH3110" s="23">
        <v>44663</v>
      </c>
      <c r="BI3110" s="26" t="s">
        <v>466</v>
      </c>
      <c r="BJ3110" s="26" t="s">
        <v>6087</v>
      </c>
      <c r="BK3110" s="29">
        <v>0</v>
      </c>
      <c r="BL3110" s="24" t="s">
        <v>129</v>
      </c>
      <c r="BM3110" s="22" t="str">
        <f ca="1">+IF(Tabla1[[#This Row],[FECHA INGRESO]]&gt;=44986,IF((TODAY()-Tabla1[[#This Row],[FECHA INGRESO]])&gt;=50,"ALERTA","TODAVÍA FALTA"),"N/A")</f>
        <v>N/A</v>
      </c>
      <c r="BN3110" s="7">
        <f>IFERROR((_xlfn.DAYS(Tabla1[[#This Row],[FECHA INGRESO]],Tabla1[[#This Row],[FECHA RETIRO]]))/30,"")</f>
        <v>-0.96666666666666667</v>
      </c>
    </row>
    <row r="3111" spans="1:66" x14ac:dyDescent="0.35">
      <c r="A3111" s="21">
        <v>1023895654</v>
      </c>
      <c r="B3111" s="22" t="s">
        <v>16933</v>
      </c>
      <c r="C3111" s="44">
        <v>44634</v>
      </c>
      <c r="D3111" s="44" t="s">
        <v>188</v>
      </c>
      <c r="E3111" s="36" t="s">
        <v>111</v>
      </c>
      <c r="F3111" s="36" t="s">
        <v>70</v>
      </c>
      <c r="G3111" s="36"/>
      <c r="H3111" s="78">
        <v>24112695112</v>
      </c>
      <c r="I3111" s="36" t="s">
        <v>95</v>
      </c>
      <c r="J3111" s="24">
        <f>DATEDIF(Tabla1[[#This Row],[FECHA DE NACIMIENTO]],Tabla1[[#This Row],[FECHA ACTUAL]],"Y")</f>
        <v>33</v>
      </c>
      <c r="K3111" s="36" t="s">
        <v>73</v>
      </c>
      <c r="L3111" s="24" t="s">
        <v>112</v>
      </c>
      <c r="M3111" s="36">
        <v>1</v>
      </c>
      <c r="N3111" s="36">
        <v>2</v>
      </c>
      <c r="O3111" s="36">
        <v>1</v>
      </c>
      <c r="P3111" s="44" t="s">
        <v>101</v>
      </c>
      <c r="Q3111" s="44">
        <v>32993</v>
      </c>
      <c r="R3111" s="24" t="s">
        <v>76</v>
      </c>
      <c r="S3111" s="25">
        <v>45119</v>
      </c>
      <c r="T3111" s="36"/>
      <c r="U3111" s="78">
        <v>3213384834</v>
      </c>
      <c r="V3111" s="62" t="s">
        <v>16934</v>
      </c>
      <c r="W3111" s="24" t="s">
        <v>16935</v>
      </c>
      <c r="X3111" s="24" t="s">
        <v>16936</v>
      </c>
      <c r="Y3111" s="24" t="s">
        <v>16937</v>
      </c>
      <c r="Z3111" s="24" t="s">
        <v>117</v>
      </c>
      <c r="AA3111" s="24">
        <v>3125009980</v>
      </c>
      <c r="AB3111" s="24"/>
      <c r="AC3111" s="24"/>
      <c r="AD3111" s="24"/>
      <c r="AE3111" s="26" t="s">
        <v>151</v>
      </c>
      <c r="AF3111" s="26"/>
      <c r="AG3111" s="26"/>
      <c r="AH3111" s="27" t="s">
        <v>184</v>
      </c>
      <c r="AI3111" s="27" t="s">
        <v>487</v>
      </c>
      <c r="AJ3111" s="27" t="s">
        <v>487</v>
      </c>
      <c r="AK3111" s="24" t="s">
        <v>121</v>
      </c>
      <c r="AL3111" s="24" t="s">
        <v>7086</v>
      </c>
      <c r="AM3111" s="23">
        <v>44634</v>
      </c>
      <c r="AN3111" s="28">
        <v>1000000</v>
      </c>
      <c r="AO3111" s="28">
        <v>117172</v>
      </c>
      <c r="AP3111" s="28"/>
      <c r="AQ3111" s="28"/>
      <c r="AR3111" s="24"/>
      <c r="AS3111" s="24"/>
      <c r="AT3111" s="24"/>
      <c r="AU3111" s="24"/>
      <c r="AV3111" s="24"/>
      <c r="AW3111" s="24"/>
      <c r="AX3111" s="24"/>
      <c r="AY3111" s="24"/>
      <c r="AZ3111" s="24"/>
      <c r="BA3111" s="24"/>
      <c r="BB3111" s="24"/>
      <c r="BC3111" s="24"/>
      <c r="BD3111" s="24"/>
      <c r="BE3111" s="24"/>
      <c r="BF3111" s="24"/>
      <c r="BG3111" s="24"/>
      <c r="BH3111" s="23">
        <v>44685</v>
      </c>
      <c r="BI3111" s="26" t="s">
        <v>10014</v>
      </c>
      <c r="BJ3111" s="26" t="s">
        <v>14134</v>
      </c>
      <c r="BK3111" s="29">
        <v>0</v>
      </c>
      <c r="BL3111" s="24" t="s">
        <v>129</v>
      </c>
      <c r="BM3111" s="22" t="str">
        <f ca="1">+IF(Tabla1[[#This Row],[FECHA INGRESO]]&gt;=44986,IF((TODAY()-Tabla1[[#This Row],[FECHA INGRESO]])&gt;=50,"ALERTA","TODAVÍA FALTA"),"N/A")</f>
        <v>N/A</v>
      </c>
      <c r="BN3111" s="7">
        <f>IFERROR((_xlfn.DAYS(Tabla1[[#This Row],[FECHA INGRESO]],Tabla1[[#This Row],[FECHA RETIRO]]))/30,"")</f>
        <v>-1.7</v>
      </c>
    </row>
    <row r="3112" spans="1:66" x14ac:dyDescent="0.35">
      <c r="A3112" s="21">
        <v>1019133491</v>
      </c>
      <c r="B3112" s="22" t="s">
        <v>16938</v>
      </c>
      <c r="C3112" s="44">
        <v>44634</v>
      </c>
      <c r="D3112" s="44" t="s">
        <v>582</v>
      </c>
      <c r="E3112" s="24" t="s">
        <v>94</v>
      </c>
      <c r="F3112" s="23" t="s">
        <v>94</v>
      </c>
      <c r="G3112" s="36"/>
      <c r="H3112" s="78">
        <v>24112693116</v>
      </c>
      <c r="I3112" s="36" t="s">
        <v>72</v>
      </c>
      <c r="J3112" s="24">
        <f>DATEDIF(Tabla1[[#This Row],[FECHA DE NACIMIENTO]],Tabla1[[#This Row],[FECHA ACTUAL]],"Y")</f>
        <v>25</v>
      </c>
      <c r="K3112" s="36" t="s">
        <v>73</v>
      </c>
      <c r="L3112" s="24" t="s">
        <v>112</v>
      </c>
      <c r="M3112" s="36">
        <v>0</v>
      </c>
      <c r="N3112" s="36">
        <v>0</v>
      </c>
      <c r="O3112" s="36">
        <v>3</v>
      </c>
      <c r="P3112" s="44" t="s">
        <v>101</v>
      </c>
      <c r="Q3112" s="44">
        <v>35691</v>
      </c>
      <c r="R3112" s="24" t="s">
        <v>76</v>
      </c>
      <c r="S3112" s="25">
        <v>45119</v>
      </c>
      <c r="T3112" s="36">
        <v>6820398</v>
      </c>
      <c r="U3112" s="78">
        <v>3024081072</v>
      </c>
      <c r="V3112" s="62" t="s">
        <v>16939</v>
      </c>
      <c r="W3112" s="36" t="s">
        <v>16940</v>
      </c>
      <c r="X3112" s="36" t="s">
        <v>16941</v>
      </c>
      <c r="Y3112" s="24" t="s">
        <v>16942</v>
      </c>
      <c r="Z3112" s="24" t="s">
        <v>567</v>
      </c>
      <c r="AA3112" s="24">
        <v>3133749000</v>
      </c>
      <c r="AB3112" s="24"/>
      <c r="AC3112" s="24"/>
      <c r="AD3112" s="24"/>
      <c r="AE3112" s="26" t="s">
        <v>183</v>
      </c>
      <c r="AF3112" s="26" t="s">
        <v>6346</v>
      </c>
      <c r="AG3112" s="26"/>
      <c r="AH3112" s="27" t="s">
        <v>3042</v>
      </c>
      <c r="AI3112" s="27" t="s">
        <v>461</v>
      </c>
      <c r="AJ3112" s="27" t="s">
        <v>461</v>
      </c>
      <c r="AK3112" s="24" t="s">
        <v>121</v>
      </c>
      <c r="AL3112" s="24" t="s">
        <v>7086</v>
      </c>
      <c r="AM3112" s="23">
        <v>44634</v>
      </c>
      <c r="AN3112" s="28">
        <v>1000000</v>
      </c>
      <c r="AO3112" s="28">
        <v>117172</v>
      </c>
      <c r="AP3112" s="28"/>
      <c r="AQ3112" s="28"/>
      <c r="AR3112" s="24"/>
      <c r="AS3112" s="24"/>
      <c r="AT3112" s="24"/>
      <c r="AU3112" s="24"/>
      <c r="AV3112" s="24"/>
      <c r="AW3112" s="24"/>
      <c r="AX3112" s="24"/>
      <c r="AY3112" s="24"/>
      <c r="AZ3112" s="24"/>
      <c r="BA3112" s="24"/>
      <c r="BB3112" s="24"/>
      <c r="BC3112" s="24"/>
      <c r="BD3112" s="24"/>
      <c r="BE3112" s="24"/>
      <c r="BF3112" s="24"/>
      <c r="BG3112" s="24"/>
      <c r="BH3112" s="23">
        <v>44672</v>
      </c>
      <c r="BI3112" s="26" t="s">
        <v>466</v>
      </c>
      <c r="BJ3112" s="26" t="s">
        <v>9295</v>
      </c>
      <c r="BK3112" s="29">
        <v>0</v>
      </c>
      <c r="BL3112" s="24" t="s">
        <v>129</v>
      </c>
      <c r="BM3112" s="22" t="str">
        <f ca="1">+IF(Tabla1[[#This Row],[FECHA INGRESO]]&gt;=44986,IF((TODAY()-Tabla1[[#This Row],[FECHA INGRESO]])&gt;=50,"ALERTA","TODAVÍA FALTA"),"N/A")</f>
        <v>N/A</v>
      </c>
      <c r="BN3112" s="7">
        <f>IFERROR((_xlfn.DAYS(Tabla1[[#This Row],[FECHA INGRESO]],Tabla1[[#This Row],[FECHA RETIRO]]))/30,"")</f>
        <v>-1.2666666666666666</v>
      </c>
    </row>
    <row r="3113" spans="1:66" x14ac:dyDescent="0.35">
      <c r="A3113" s="34">
        <v>1000590353</v>
      </c>
      <c r="B3113" s="22" t="s">
        <v>16943</v>
      </c>
      <c r="C3113" s="44">
        <v>44634</v>
      </c>
      <c r="D3113" s="44" t="s">
        <v>188</v>
      </c>
      <c r="E3113" s="36" t="s">
        <v>111</v>
      </c>
      <c r="F3113" s="36" t="s">
        <v>70</v>
      </c>
      <c r="G3113" s="36"/>
      <c r="H3113" s="78">
        <v>24112088682</v>
      </c>
      <c r="I3113" s="36" t="s">
        <v>72</v>
      </c>
      <c r="J3113" s="24">
        <f>DATEDIF(Tabla1[[#This Row],[FECHA DE NACIMIENTO]],Tabla1[[#This Row],[FECHA ACTUAL]],"Y")</f>
        <v>20</v>
      </c>
      <c r="K3113" s="36" t="s">
        <v>73</v>
      </c>
      <c r="L3113" s="24" t="s">
        <v>112</v>
      </c>
      <c r="M3113" s="36">
        <v>0</v>
      </c>
      <c r="N3113" s="36">
        <v>0</v>
      </c>
      <c r="O3113" s="36">
        <v>2</v>
      </c>
      <c r="P3113" s="44" t="s">
        <v>101</v>
      </c>
      <c r="Q3113" s="44">
        <v>37551</v>
      </c>
      <c r="R3113" s="24" t="s">
        <v>76</v>
      </c>
      <c r="S3113" s="25">
        <v>45119</v>
      </c>
      <c r="T3113" s="36"/>
      <c r="U3113" s="78">
        <v>3192287758</v>
      </c>
      <c r="V3113" s="62" t="s">
        <v>16944</v>
      </c>
      <c r="W3113" s="24" t="s">
        <v>16945</v>
      </c>
      <c r="X3113" s="24" t="s">
        <v>16946</v>
      </c>
      <c r="Y3113" s="24" t="s">
        <v>16947</v>
      </c>
      <c r="Z3113" s="24" t="s">
        <v>285</v>
      </c>
      <c r="AA3113" s="24">
        <v>3118507267</v>
      </c>
      <c r="AB3113" s="24"/>
      <c r="AC3113" s="24"/>
      <c r="AD3113" s="24"/>
      <c r="AE3113" s="26" t="s">
        <v>151</v>
      </c>
      <c r="AF3113" s="26"/>
      <c r="AG3113" s="26"/>
      <c r="AH3113" s="27" t="s">
        <v>184</v>
      </c>
      <c r="AI3113" s="27" t="s">
        <v>487</v>
      </c>
      <c r="AJ3113" s="27" t="s">
        <v>487</v>
      </c>
      <c r="AK3113" s="24" t="s">
        <v>121</v>
      </c>
      <c r="AL3113" s="24" t="s">
        <v>7086</v>
      </c>
      <c r="AM3113" s="23">
        <v>44634</v>
      </c>
      <c r="AN3113" s="28">
        <v>1000000</v>
      </c>
      <c r="AO3113" s="28">
        <v>117172</v>
      </c>
      <c r="AP3113" s="28"/>
      <c r="AQ3113" s="28"/>
      <c r="AR3113" s="24"/>
      <c r="AS3113" s="24"/>
      <c r="AT3113" s="24"/>
      <c r="AU3113" s="24"/>
      <c r="AV3113" s="24"/>
      <c r="AW3113" s="24"/>
      <c r="AX3113" s="24"/>
      <c r="AY3113" s="24"/>
      <c r="AZ3113" s="24"/>
      <c r="BA3113" s="24"/>
      <c r="BB3113" s="24"/>
      <c r="BC3113" s="24"/>
      <c r="BD3113" s="24"/>
      <c r="BE3113" s="24"/>
      <c r="BF3113" s="24"/>
      <c r="BG3113" s="24"/>
      <c r="BH3113" s="23">
        <v>44727</v>
      </c>
      <c r="BI3113" s="26" t="s">
        <v>466</v>
      </c>
      <c r="BJ3113" s="26" t="s">
        <v>16948</v>
      </c>
      <c r="BK3113" s="29">
        <v>0</v>
      </c>
      <c r="BL3113" s="24" t="s">
        <v>129</v>
      </c>
      <c r="BM3113" s="22" t="str">
        <f ca="1">+IF(Tabla1[[#This Row],[FECHA INGRESO]]&gt;=44986,IF((TODAY()-Tabla1[[#This Row],[FECHA INGRESO]])&gt;=50,"ALERTA","TODAVÍA FALTA"),"N/A")</f>
        <v>N/A</v>
      </c>
      <c r="BN3113" s="7">
        <f>IFERROR((_xlfn.DAYS(Tabla1[[#This Row],[FECHA INGRESO]],Tabla1[[#This Row],[FECHA RETIRO]]))/30,"")</f>
        <v>-3.1</v>
      </c>
    </row>
    <row r="3114" spans="1:66" x14ac:dyDescent="0.35">
      <c r="A3114" s="21">
        <v>1020751855</v>
      </c>
      <c r="B3114" s="22" t="s">
        <v>16949</v>
      </c>
      <c r="C3114" s="44">
        <v>44634</v>
      </c>
      <c r="D3114" s="44" t="s">
        <v>582</v>
      </c>
      <c r="E3114" s="36" t="s">
        <v>111</v>
      </c>
      <c r="F3114" s="36" t="s">
        <v>70</v>
      </c>
      <c r="G3114" s="36"/>
      <c r="H3114" s="78">
        <v>24112686846</v>
      </c>
      <c r="I3114" s="36" t="s">
        <v>72</v>
      </c>
      <c r="J3114" s="24">
        <f>DATEDIF(Tabla1[[#This Row],[FECHA DE NACIMIENTO]],Tabla1[[#This Row],[FECHA ACTUAL]],"Y")</f>
        <v>33</v>
      </c>
      <c r="K3114" s="36" t="s">
        <v>320</v>
      </c>
      <c r="L3114" s="24" t="s">
        <v>112</v>
      </c>
      <c r="M3114" s="36">
        <v>0</v>
      </c>
      <c r="N3114" s="36">
        <v>1</v>
      </c>
      <c r="O3114" s="36">
        <v>3</v>
      </c>
      <c r="P3114" s="44" t="s">
        <v>101</v>
      </c>
      <c r="Q3114" s="44">
        <v>32990</v>
      </c>
      <c r="R3114" s="24" t="s">
        <v>76</v>
      </c>
      <c r="S3114" s="25">
        <v>45119</v>
      </c>
      <c r="T3114" s="36"/>
      <c r="U3114" s="78">
        <v>3118220208</v>
      </c>
      <c r="V3114" s="62" t="s">
        <v>16950</v>
      </c>
      <c r="W3114" s="24" t="s">
        <v>16951</v>
      </c>
      <c r="X3114" s="24" t="s">
        <v>16952</v>
      </c>
      <c r="Y3114" s="24" t="s">
        <v>16953</v>
      </c>
      <c r="Z3114" s="24" t="s">
        <v>285</v>
      </c>
      <c r="AA3114" s="24">
        <v>3216333357</v>
      </c>
      <c r="AB3114" s="24"/>
      <c r="AC3114" s="24"/>
      <c r="AD3114" s="24"/>
      <c r="AE3114" s="26" t="s">
        <v>194</v>
      </c>
      <c r="AF3114" s="26" t="s">
        <v>16954</v>
      </c>
      <c r="AG3114" s="26"/>
      <c r="AH3114" s="27" t="s">
        <v>3042</v>
      </c>
      <c r="AI3114" s="27" t="s">
        <v>1612</v>
      </c>
      <c r="AJ3114" s="27" t="s">
        <v>15662</v>
      </c>
      <c r="AK3114" s="24" t="s">
        <v>121</v>
      </c>
      <c r="AL3114" s="24" t="s">
        <v>7086</v>
      </c>
      <c r="AM3114" s="23">
        <v>44634</v>
      </c>
      <c r="AN3114" s="28">
        <v>1000000</v>
      </c>
      <c r="AO3114" s="28">
        <v>117172</v>
      </c>
      <c r="AP3114" s="28"/>
      <c r="AQ3114" s="28"/>
      <c r="AR3114" s="24"/>
      <c r="AS3114" s="24"/>
      <c r="AT3114" s="24"/>
      <c r="AU3114" s="24"/>
      <c r="AV3114" s="24"/>
      <c r="AW3114" s="24"/>
      <c r="AX3114" s="24"/>
      <c r="AY3114" s="24"/>
      <c r="AZ3114" s="24"/>
      <c r="BA3114" s="24"/>
      <c r="BB3114" s="24"/>
      <c r="BC3114" s="24"/>
      <c r="BD3114" s="24"/>
      <c r="BE3114" s="24"/>
      <c r="BF3114" s="24"/>
      <c r="BG3114" s="24"/>
      <c r="BH3114" s="23">
        <v>44725</v>
      </c>
      <c r="BI3114" s="26" t="s">
        <v>10014</v>
      </c>
      <c r="BJ3114" s="26" t="s">
        <v>845</v>
      </c>
      <c r="BK3114" s="29">
        <v>0</v>
      </c>
      <c r="BL3114" s="24" t="s">
        <v>129</v>
      </c>
      <c r="BM3114" s="22" t="str">
        <f ca="1">+IF(Tabla1[[#This Row],[FECHA INGRESO]]&gt;=44986,IF((TODAY()-Tabla1[[#This Row],[FECHA INGRESO]])&gt;=50,"ALERTA","TODAVÍA FALTA"),"N/A")</f>
        <v>N/A</v>
      </c>
      <c r="BN3114" s="7">
        <f>IFERROR((_xlfn.DAYS(Tabla1[[#This Row],[FECHA INGRESO]],Tabla1[[#This Row],[FECHA RETIRO]]))/30,"")</f>
        <v>-3.0333333333333332</v>
      </c>
    </row>
    <row r="3115" spans="1:66" x14ac:dyDescent="0.35">
      <c r="A3115" s="34">
        <v>1075654531</v>
      </c>
      <c r="B3115" s="22" t="s">
        <v>16955</v>
      </c>
      <c r="C3115" s="44">
        <v>44634</v>
      </c>
      <c r="D3115" s="44" t="s">
        <v>188</v>
      </c>
      <c r="E3115" s="24" t="s">
        <v>94</v>
      </c>
      <c r="F3115" s="23" t="s">
        <v>94</v>
      </c>
      <c r="G3115" s="36"/>
      <c r="H3115" s="78">
        <v>24112692632</v>
      </c>
      <c r="I3115" s="36" t="s">
        <v>95</v>
      </c>
      <c r="J3115" s="24">
        <f>DATEDIF(Tabla1[[#This Row],[FECHA DE NACIMIENTO]],Tabla1[[#This Row],[FECHA ACTUAL]],"Y")</f>
        <v>35</v>
      </c>
      <c r="K3115" s="36" t="s">
        <v>73</v>
      </c>
      <c r="L3115" s="24" t="s">
        <v>74</v>
      </c>
      <c r="M3115" s="36">
        <v>2</v>
      </c>
      <c r="N3115" s="36">
        <v>2</v>
      </c>
      <c r="O3115" s="36">
        <v>3</v>
      </c>
      <c r="P3115" s="44" t="s">
        <v>101</v>
      </c>
      <c r="Q3115" s="44">
        <v>31981</v>
      </c>
      <c r="R3115" s="36" t="s">
        <v>11485</v>
      </c>
      <c r="S3115" s="25">
        <v>45119</v>
      </c>
      <c r="T3115" s="36">
        <v>8298468</v>
      </c>
      <c r="U3115" s="78">
        <v>3229655598</v>
      </c>
      <c r="V3115" s="62" t="s">
        <v>16956</v>
      </c>
      <c r="W3115" s="24" t="s">
        <v>16957</v>
      </c>
      <c r="X3115" s="24" t="s">
        <v>16958</v>
      </c>
      <c r="Y3115" s="24" t="s">
        <v>16959</v>
      </c>
      <c r="Z3115" s="24" t="s">
        <v>82</v>
      </c>
      <c r="AA3115" s="24">
        <v>3232330846</v>
      </c>
      <c r="AB3115" s="24"/>
      <c r="AC3115" s="24"/>
      <c r="AD3115" s="24"/>
      <c r="AE3115" s="26" t="s">
        <v>151</v>
      </c>
      <c r="AF3115" s="26"/>
      <c r="AG3115" s="26"/>
      <c r="AH3115" s="27" t="s">
        <v>3042</v>
      </c>
      <c r="AI3115" s="27" t="s">
        <v>1612</v>
      </c>
      <c r="AJ3115" s="27" t="s">
        <v>15662</v>
      </c>
      <c r="AK3115" s="24" t="s">
        <v>121</v>
      </c>
      <c r="AL3115" s="24" t="s">
        <v>7086</v>
      </c>
      <c r="AM3115" s="23">
        <v>44634</v>
      </c>
      <c r="AN3115" s="28">
        <v>1000000</v>
      </c>
      <c r="AO3115" s="28">
        <v>117172</v>
      </c>
      <c r="AP3115" s="28"/>
      <c r="AQ3115" s="28"/>
      <c r="AR3115" s="24"/>
      <c r="AS3115" s="24"/>
      <c r="AT3115" s="24"/>
      <c r="AU3115" s="24"/>
      <c r="AV3115" s="24"/>
      <c r="AW3115" s="24"/>
      <c r="AX3115" s="24"/>
      <c r="AY3115" s="24"/>
      <c r="AZ3115" s="24"/>
      <c r="BA3115" s="24"/>
      <c r="BB3115" s="24"/>
      <c r="BC3115" s="24"/>
      <c r="BD3115" s="24"/>
      <c r="BE3115" s="24"/>
      <c r="BF3115" s="24"/>
      <c r="BG3115" s="24"/>
      <c r="BH3115" s="23">
        <v>44712</v>
      </c>
      <c r="BI3115" s="26" t="s">
        <v>466</v>
      </c>
      <c r="BJ3115" s="26" t="s">
        <v>14155</v>
      </c>
      <c r="BK3115" s="29">
        <v>0</v>
      </c>
      <c r="BL3115" s="24" t="s">
        <v>129</v>
      </c>
      <c r="BM3115" s="22" t="str">
        <f ca="1">+IF(Tabla1[[#This Row],[FECHA INGRESO]]&gt;=44986,IF((TODAY()-Tabla1[[#This Row],[FECHA INGRESO]])&gt;=50,"ALERTA","TODAVÍA FALTA"),"N/A")</f>
        <v>N/A</v>
      </c>
      <c r="BN3115" s="7">
        <f>IFERROR((_xlfn.DAYS(Tabla1[[#This Row],[FECHA INGRESO]],Tabla1[[#This Row],[FECHA RETIRO]]))/30,"")</f>
        <v>-2.6</v>
      </c>
    </row>
    <row r="3116" spans="1:66" x14ac:dyDescent="0.35">
      <c r="A3116" s="21">
        <v>1010241828</v>
      </c>
      <c r="B3116" s="22" t="s">
        <v>16960</v>
      </c>
      <c r="C3116" s="44">
        <v>44634</v>
      </c>
      <c r="D3116" s="44" t="s">
        <v>93</v>
      </c>
      <c r="E3116" s="24" t="s">
        <v>94</v>
      </c>
      <c r="F3116" s="36" t="s">
        <v>70</v>
      </c>
      <c r="G3116" s="36"/>
      <c r="H3116" s="78">
        <v>24112701271</v>
      </c>
      <c r="I3116" s="36" t="s">
        <v>95</v>
      </c>
      <c r="J3116" s="24">
        <f>DATEDIF(Tabla1[[#This Row],[FECHA DE NACIMIENTO]],Tabla1[[#This Row],[FECHA ACTUAL]],"Y")</f>
        <v>24</v>
      </c>
      <c r="K3116" s="36" t="s">
        <v>500</v>
      </c>
      <c r="L3116" s="24" t="s">
        <v>112</v>
      </c>
      <c r="M3116" s="36">
        <v>1</v>
      </c>
      <c r="N3116" s="36">
        <v>1</v>
      </c>
      <c r="O3116" s="36">
        <v>2</v>
      </c>
      <c r="P3116" s="44" t="s">
        <v>101</v>
      </c>
      <c r="Q3116" s="44">
        <v>36042</v>
      </c>
      <c r="R3116" s="24" t="s">
        <v>76</v>
      </c>
      <c r="S3116" s="25">
        <v>45119</v>
      </c>
      <c r="T3116" s="36"/>
      <c r="U3116" s="78">
        <v>3058789730</v>
      </c>
      <c r="V3116" s="62" t="s">
        <v>16961</v>
      </c>
      <c r="W3116" s="36" t="s">
        <v>16962</v>
      </c>
      <c r="X3116" s="36" t="s">
        <v>16963</v>
      </c>
      <c r="Y3116" s="36" t="s">
        <v>16964</v>
      </c>
      <c r="Z3116" s="24" t="s">
        <v>117</v>
      </c>
      <c r="AA3116" s="24">
        <v>3222489134</v>
      </c>
      <c r="AB3116" s="24"/>
      <c r="AC3116" s="24"/>
      <c r="AD3116" s="24"/>
      <c r="AE3116" s="26" t="s">
        <v>102</v>
      </c>
      <c r="AF3116" s="26"/>
      <c r="AG3116" s="26"/>
      <c r="AH3116" s="27" t="s">
        <v>3042</v>
      </c>
      <c r="AI3116" s="27" t="s">
        <v>9232</v>
      </c>
      <c r="AJ3116" s="27" t="s">
        <v>9233</v>
      </c>
      <c r="AK3116" s="24" t="s">
        <v>121</v>
      </c>
      <c r="AL3116" s="24" t="s">
        <v>7086</v>
      </c>
      <c r="AM3116" s="23">
        <v>44634</v>
      </c>
      <c r="AN3116" s="28">
        <v>1000000</v>
      </c>
      <c r="AO3116" s="28">
        <v>117172</v>
      </c>
      <c r="AP3116" s="28"/>
      <c r="AQ3116" s="28"/>
      <c r="AR3116" s="24"/>
      <c r="AS3116" s="24"/>
      <c r="AT3116" s="24"/>
      <c r="AU3116" s="24"/>
      <c r="AV3116" s="24"/>
      <c r="AW3116" s="24"/>
      <c r="AX3116" s="24"/>
      <c r="AY3116" s="24"/>
      <c r="AZ3116" s="24"/>
      <c r="BA3116" s="24"/>
      <c r="BB3116" s="24"/>
      <c r="BC3116" s="24"/>
      <c r="BD3116" s="24"/>
      <c r="BE3116" s="24"/>
      <c r="BF3116" s="24"/>
      <c r="BG3116" s="24"/>
      <c r="BH3116" s="23">
        <v>44673</v>
      </c>
      <c r="BI3116" s="26" t="s">
        <v>466</v>
      </c>
      <c r="BJ3116" s="26" t="s">
        <v>16965</v>
      </c>
      <c r="BK3116" s="29">
        <v>0</v>
      </c>
      <c r="BL3116" s="24" t="s">
        <v>129</v>
      </c>
      <c r="BM3116" s="22" t="str">
        <f ca="1">+IF(Tabla1[[#This Row],[FECHA INGRESO]]&gt;=44986,IF((TODAY()-Tabla1[[#This Row],[FECHA INGRESO]])&gt;=50,"ALERTA","TODAVÍA FALTA"),"N/A")</f>
        <v>N/A</v>
      </c>
      <c r="BN3116" s="7">
        <f>IFERROR((_xlfn.DAYS(Tabla1[[#This Row],[FECHA INGRESO]],Tabla1[[#This Row],[FECHA RETIRO]]))/30,"")</f>
        <v>-1.3</v>
      </c>
    </row>
    <row r="3117" spans="1:66" x14ac:dyDescent="0.35">
      <c r="A3117" s="21">
        <v>1000810223</v>
      </c>
      <c r="B3117" s="22" t="s">
        <v>16966</v>
      </c>
      <c r="C3117" s="23">
        <v>44634</v>
      </c>
      <c r="D3117" s="23" t="s">
        <v>131</v>
      </c>
      <c r="E3117" s="24" t="s">
        <v>111</v>
      </c>
      <c r="F3117" s="24" t="s">
        <v>70</v>
      </c>
      <c r="G3117" s="24"/>
      <c r="H3117" s="77">
        <v>24112688929</v>
      </c>
      <c r="I3117" s="24" t="s">
        <v>95</v>
      </c>
      <c r="J3117" s="24">
        <f>DATEDIF(Tabla1[[#This Row],[FECHA DE NACIMIENTO]],Tabla1[[#This Row],[FECHA ACTUAL]],"Y")</f>
        <v>21</v>
      </c>
      <c r="K3117" s="24" t="s">
        <v>96</v>
      </c>
      <c r="L3117" s="24" t="s">
        <v>112</v>
      </c>
      <c r="M3117" s="24">
        <v>0</v>
      </c>
      <c r="N3117" s="24">
        <v>0</v>
      </c>
      <c r="O3117" s="24">
        <v>2</v>
      </c>
      <c r="P3117" s="23" t="s">
        <v>101</v>
      </c>
      <c r="Q3117" s="23">
        <v>37094</v>
      </c>
      <c r="R3117" s="24" t="s">
        <v>76</v>
      </c>
      <c r="S3117" s="25">
        <v>45119</v>
      </c>
      <c r="T3117" s="24"/>
      <c r="U3117" s="77">
        <v>3124829240</v>
      </c>
      <c r="V3117" s="33" t="s">
        <v>16967</v>
      </c>
      <c r="W3117" s="24" t="s">
        <v>16968</v>
      </c>
      <c r="X3117" s="24" t="s">
        <v>3086</v>
      </c>
      <c r="Y3117" s="24" t="s">
        <v>16969</v>
      </c>
      <c r="Z3117" s="24" t="s">
        <v>117</v>
      </c>
      <c r="AA3117" s="24">
        <v>3214592496</v>
      </c>
      <c r="AB3117" s="24"/>
      <c r="AC3117" s="24"/>
      <c r="AD3117" s="24"/>
      <c r="AE3117" s="26" t="s">
        <v>194</v>
      </c>
      <c r="AF3117" s="26" t="s">
        <v>6913</v>
      </c>
      <c r="AG3117" s="26"/>
      <c r="AH3117" s="27" t="s">
        <v>955</v>
      </c>
      <c r="AI3117" s="27" t="s">
        <v>487</v>
      </c>
      <c r="AJ3117" s="27" t="s">
        <v>487</v>
      </c>
      <c r="AK3117" s="24" t="s">
        <v>121</v>
      </c>
      <c r="AL3117" s="24" t="s">
        <v>7086</v>
      </c>
      <c r="AM3117" s="23">
        <v>44634</v>
      </c>
      <c r="AN3117" s="28">
        <v>1160000</v>
      </c>
      <c r="AO3117" s="28">
        <v>140606</v>
      </c>
      <c r="AP3117" s="28"/>
      <c r="AQ3117" s="28"/>
      <c r="AR3117" s="24"/>
      <c r="AS3117" s="24"/>
      <c r="AT3117" s="24"/>
      <c r="AU3117" s="24"/>
      <c r="AV3117" s="24"/>
      <c r="AW3117" s="24"/>
      <c r="AX3117" s="24"/>
      <c r="AY3117" s="24"/>
      <c r="AZ3117" s="24"/>
      <c r="BA3117" s="24"/>
      <c r="BB3117" s="24"/>
      <c r="BC3117" s="24"/>
      <c r="BD3117" s="24"/>
      <c r="BE3117" s="24"/>
      <c r="BF3117" s="24"/>
      <c r="BG3117" s="24"/>
      <c r="BH3117" s="23" t="s">
        <v>75</v>
      </c>
      <c r="BI3117" s="26">
        <v>0</v>
      </c>
      <c r="BJ3117" s="26">
        <v>0</v>
      </c>
      <c r="BK3117" s="29">
        <v>0</v>
      </c>
      <c r="BL3117" s="24" t="s">
        <v>91</v>
      </c>
      <c r="BM3117" s="22" t="str">
        <f ca="1">+IF(Tabla1[[#This Row],[FECHA INGRESO]]&gt;=44986,IF((TODAY()-Tabla1[[#This Row],[FECHA INGRESO]])&gt;=50,"ALERTA","TODAVÍA FALTA"),"N/A")</f>
        <v>N/A</v>
      </c>
      <c r="BN3117" s="7" t="str">
        <f>IFERROR((_xlfn.DAYS(Tabla1[[#This Row],[FECHA INGRESO]],Tabla1[[#This Row],[FECHA RETIRO]]))/30,"")</f>
        <v/>
      </c>
    </row>
    <row r="3118" spans="1:66" x14ac:dyDescent="0.35">
      <c r="A3118" s="34">
        <v>1000256839</v>
      </c>
      <c r="B3118" s="22" t="s">
        <v>16970</v>
      </c>
      <c r="C3118" s="44">
        <v>44634</v>
      </c>
      <c r="D3118" s="44" t="s">
        <v>93</v>
      </c>
      <c r="E3118" s="36" t="s">
        <v>111</v>
      </c>
      <c r="F3118" s="36" t="s">
        <v>70</v>
      </c>
      <c r="G3118" s="36"/>
      <c r="H3118" s="78">
        <v>24112702957</v>
      </c>
      <c r="I3118" s="36" t="s">
        <v>95</v>
      </c>
      <c r="J3118" s="24">
        <f>DATEDIF(Tabla1[[#This Row],[FECHA DE NACIMIENTO]],Tabla1[[#This Row],[FECHA ACTUAL]],"Y")</f>
        <v>22</v>
      </c>
      <c r="K3118" s="36" t="s">
        <v>73</v>
      </c>
      <c r="L3118" s="24" t="s">
        <v>74</v>
      </c>
      <c r="M3118" s="36">
        <v>0</v>
      </c>
      <c r="N3118" s="36">
        <v>0</v>
      </c>
      <c r="O3118" s="36">
        <v>2</v>
      </c>
      <c r="P3118" s="44" t="s">
        <v>101</v>
      </c>
      <c r="Q3118" s="44">
        <v>36773</v>
      </c>
      <c r="R3118" s="24" t="s">
        <v>76</v>
      </c>
      <c r="S3118" s="25">
        <v>45119</v>
      </c>
      <c r="T3118" s="36"/>
      <c r="U3118" s="78">
        <v>3192759572</v>
      </c>
      <c r="V3118" s="62" t="s">
        <v>16971</v>
      </c>
      <c r="W3118" s="36" t="s">
        <v>16972</v>
      </c>
      <c r="X3118" s="36" t="s">
        <v>4239</v>
      </c>
      <c r="Y3118" s="36" t="s">
        <v>16973</v>
      </c>
      <c r="Z3118" s="24" t="s">
        <v>82</v>
      </c>
      <c r="AA3118" s="24">
        <v>3192759572</v>
      </c>
      <c r="AB3118" s="24"/>
      <c r="AC3118" s="24"/>
      <c r="AD3118" s="24"/>
      <c r="AE3118" s="26" t="s">
        <v>194</v>
      </c>
      <c r="AF3118" s="26" t="s">
        <v>16974</v>
      </c>
      <c r="AG3118" s="26"/>
      <c r="AH3118" s="27" t="s">
        <v>3042</v>
      </c>
      <c r="AI3118" s="27" t="s">
        <v>9232</v>
      </c>
      <c r="AJ3118" s="27" t="s">
        <v>9233</v>
      </c>
      <c r="AK3118" s="24" t="s">
        <v>121</v>
      </c>
      <c r="AL3118" s="24" t="s">
        <v>7086</v>
      </c>
      <c r="AM3118" s="23">
        <v>44634</v>
      </c>
      <c r="AN3118" s="28">
        <v>1000000</v>
      </c>
      <c r="AO3118" s="28">
        <v>117172</v>
      </c>
      <c r="AP3118" s="28"/>
      <c r="AQ3118" s="28"/>
      <c r="AR3118" s="24"/>
      <c r="AS3118" s="24"/>
      <c r="AT3118" s="24"/>
      <c r="AU3118" s="24"/>
      <c r="AV3118" s="24"/>
      <c r="AW3118" s="24"/>
      <c r="AX3118" s="24"/>
      <c r="AY3118" s="24"/>
      <c r="AZ3118" s="24"/>
      <c r="BA3118" s="24"/>
      <c r="BB3118" s="24"/>
      <c r="BC3118" s="24"/>
      <c r="BD3118" s="24"/>
      <c r="BE3118" s="24"/>
      <c r="BF3118" s="24"/>
      <c r="BG3118" s="24"/>
      <c r="BH3118" s="23">
        <v>44664</v>
      </c>
      <c r="BI3118" s="26" t="s">
        <v>466</v>
      </c>
      <c r="BJ3118" s="26" t="s">
        <v>3469</v>
      </c>
      <c r="BK3118" s="29">
        <v>0</v>
      </c>
      <c r="BL3118" s="24" t="s">
        <v>129</v>
      </c>
      <c r="BM3118" s="22" t="str">
        <f ca="1">+IF(Tabla1[[#This Row],[FECHA INGRESO]]&gt;=44986,IF((TODAY()-Tabla1[[#This Row],[FECHA INGRESO]])&gt;=50,"ALERTA","TODAVÍA FALTA"),"N/A")</f>
        <v>N/A</v>
      </c>
      <c r="BN3118" s="7">
        <f>IFERROR((_xlfn.DAYS(Tabla1[[#This Row],[FECHA INGRESO]],Tabla1[[#This Row],[FECHA RETIRO]]))/30,"")</f>
        <v>-1</v>
      </c>
    </row>
    <row r="3119" spans="1:66" x14ac:dyDescent="0.35">
      <c r="A3119" s="21">
        <v>80742390</v>
      </c>
      <c r="B3119" s="22" t="s">
        <v>16975</v>
      </c>
      <c r="C3119" s="23">
        <v>44634</v>
      </c>
      <c r="D3119" s="23" t="s">
        <v>93</v>
      </c>
      <c r="E3119" s="24" t="s">
        <v>111</v>
      </c>
      <c r="F3119" s="24" t="s">
        <v>70</v>
      </c>
      <c r="G3119" s="24" t="s">
        <v>16976</v>
      </c>
      <c r="H3119" s="77">
        <v>24097411934</v>
      </c>
      <c r="I3119" s="24" t="s">
        <v>72</v>
      </c>
      <c r="J3119" s="24">
        <f>DATEDIF(Tabla1[[#This Row],[FECHA DE NACIMIENTO]],Tabla1[[#This Row],[FECHA ACTUAL]],"Y")</f>
        <v>40</v>
      </c>
      <c r="K3119" s="24" t="s">
        <v>73</v>
      </c>
      <c r="L3119" s="24" t="s">
        <v>112</v>
      </c>
      <c r="M3119" s="24">
        <v>1</v>
      </c>
      <c r="N3119" s="24">
        <v>1</v>
      </c>
      <c r="O3119" s="24">
        <v>1</v>
      </c>
      <c r="P3119" s="23" t="s">
        <v>101</v>
      </c>
      <c r="Q3119" s="23">
        <v>30271</v>
      </c>
      <c r="R3119" s="24" t="s">
        <v>76</v>
      </c>
      <c r="S3119" s="25">
        <v>45119</v>
      </c>
      <c r="T3119" s="24"/>
      <c r="U3119" s="77">
        <v>3123211682</v>
      </c>
      <c r="V3119" s="33" t="s">
        <v>11378</v>
      </c>
      <c r="W3119" s="24" t="s">
        <v>16977</v>
      </c>
      <c r="X3119" s="24" t="s">
        <v>16850</v>
      </c>
      <c r="Y3119" s="24" t="s">
        <v>16978</v>
      </c>
      <c r="Z3119" s="24" t="s">
        <v>8586</v>
      </c>
      <c r="AA3119" s="24">
        <v>3218303364</v>
      </c>
      <c r="AB3119" s="24"/>
      <c r="AC3119" s="24"/>
      <c r="AD3119" s="24"/>
      <c r="AE3119" s="26" t="s">
        <v>183</v>
      </c>
      <c r="AF3119" s="26" t="s">
        <v>16979</v>
      </c>
      <c r="AG3119" s="26"/>
      <c r="AH3119" s="27" t="s">
        <v>184</v>
      </c>
      <c r="AI3119" s="27" t="s">
        <v>487</v>
      </c>
      <c r="AJ3119" s="27" t="s">
        <v>487</v>
      </c>
      <c r="AK3119" s="24" t="s">
        <v>121</v>
      </c>
      <c r="AL3119" s="24" t="s">
        <v>7086</v>
      </c>
      <c r="AM3119" s="23">
        <v>44634</v>
      </c>
      <c r="AN3119" s="28">
        <v>1160000</v>
      </c>
      <c r="AO3119" s="28">
        <v>140606</v>
      </c>
      <c r="AP3119" s="28"/>
      <c r="AQ3119" s="28"/>
      <c r="AR3119" s="24"/>
      <c r="AS3119" s="24"/>
      <c r="AT3119" s="24"/>
      <c r="AU3119" s="24"/>
      <c r="AV3119" s="24"/>
      <c r="AW3119" s="24"/>
      <c r="AX3119" s="24"/>
      <c r="AY3119" s="24"/>
      <c r="AZ3119" s="24"/>
      <c r="BA3119" s="24"/>
      <c r="BB3119" s="24"/>
      <c r="BC3119" s="24"/>
      <c r="BD3119" s="24"/>
      <c r="BE3119" s="24"/>
      <c r="BF3119" s="24"/>
      <c r="BG3119" s="24"/>
      <c r="BH3119" s="23">
        <v>44959</v>
      </c>
      <c r="BI3119" s="26" t="s">
        <v>466</v>
      </c>
      <c r="BJ3119" s="26" t="s">
        <v>16980</v>
      </c>
      <c r="BK3119" s="29">
        <v>0</v>
      </c>
      <c r="BL3119" s="24" t="s">
        <v>129</v>
      </c>
      <c r="BM3119" s="22" t="str">
        <f ca="1">+IF(Tabla1[[#This Row],[FECHA INGRESO]]&gt;=44986,IF((TODAY()-Tabla1[[#This Row],[FECHA INGRESO]])&gt;=50,"ALERTA","TODAVÍA FALTA"),"N/A")</f>
        <v>N/A</v>
      </c>
      <c r="BN3119" s="7">
        <f>IFERROR((_xlfn.DAYS(Tabla1[[#This Row],[FECHA INGRESO]],Tabla1[[#This Row],[FECHA RETIRO]]))/30,"")</f>
        <v>-10.833333333333334</v>
      </c>
    </row>
    <row r="3120" spans="1:66" x14ac:dyDescent="0.35">
      <c r="A3120" s="21">
        <v>53054004</v>
      </c>
      <c r="B3120" s="22" t="s">
        <v>16981</v>
      </c>
      <c r="C3120" s="23">
        <v>44634</v>
      </c>
      <c r="D3120" s="23" t="s">
        <v>188</v>
      </c>
      <c r="E3120" s="24" t="s">
        <v>111</v>
      </c>
      <c r="F3120" s="24" t="s">
        <v>70</v>
      </c>
      <c r="G3120" s="24"/>
      <c r="H3120" s="77">
        <v>24112702832</v>
      </c>
      <c r="I3120" s="24" t="s">
        <v>95</v>
      </c>
      <c r="J3120" s="24">
        <f>DATEDIF(Tabla1[[#This Row],[FECHA DE NACIMIENTO]],Tabla1[[#This Row],[FECHA ACTUAL]],"Y")</f>
        <v>38</v>
      </c>
      <c r="K3120" s="24" t="s">
        <v>320</v>
      </c>
      <c r="L3120" s="24" t="s">
        <v>112</v>
      </c>
      <c r="M3120" s="24">
        <v>1</v>
      </c>
      <c r="N3120" s="24">
        <v>1</v>
      </c>
      <c r="O3120" s="24">
        <v>3</v>
      </c>
      <c r="P3120" s="23" t="s">
        <v>101</v>
      </c>
      <c r="Q3120" s="23">
        <v>30959</v>
      </c>
      <c r="R3120" s="24" t="s">
        <v>76</v>
      </c>
      <c r="S3120" s="25">
        <v>45119</v>
      </c>
      <c r="T3120" s="24"/>
      <c r="U3120" s="77">
        <v>3183581361</v>
      </c>
      <c r="V3120" s="33" t="s">
        <v>16982</v>
      </c>
      <c r="W3120" s="24" t="s">
        <v>16983</v>
      </c>
      <c r="X3120" s="24" t="s">
        <v>13243</v>
      </c>
      <c r="Y3120" s="24" t="s">
        <v>16984</v>
      </c>
      <c r="Z3120" s="24" t="s">
        <v>117</v>
      </c>
      <c r="AA3120" s="24">
        <v>3144026419</v>
      </c>
      <c r="AB3120" s="24"/>
      <c r="AC3120" s="24"/>
      <c r="AD3120" s="24"/>
      <c r="AE3120" s="26" t="s">
        <v>183</v>
      </c>
      <c r="AF3120" s="26" t="s">
        <v>16985</v>
      </c>
      <c r="AG3120" s="26"/>
      <c r="AH3120" s="27" t="s">
        <v>10056</v>
      </c>
      <c r="AI3120" s="27" t="s">
        <v>9232</v>
      </c>
      <c r="AJ3120" s="27" t="s">
        <v>9233</v>
      </c>
      <c r="AK3120" s="24" t="s">
        <v>121</v>
      </c>
      <c r="AL3120" s="24" t="s">
        <v>7086</v>
      </c>
      <c r="AM3120" s="23">
        <v>44634</v>
      </c>
      <c r="AN3120" s="28">
        <v>1160000</v>
      </c>
      <c r="AO3120" s="28">
        <v>140606</v>
      </c>
      <c r="AP3120" s="28"/>
      <c r="AQ3120" s="28"/>
      <c r="AR3120" s="24"/>
      <c r="AS3120" s="24"/>
      <c r="AT3120" s="24"/>
      <c r="AU3120" s="24"/>
      <c r="AV3120" s="24"/>
      <c r="AW3120" s="24"/>
      <c r="AX3120" s="24"/>
      <c r="AY3120" s="24"/>
      <c r="AZ3120" s="24"/>
      <c r="BA3120" s="24"/>
      <c r="BB3120" s="24"/>
      <c r="BC3120" s="24"/>
      <c r="BD3120" s="24"/>
      <c r="BE3120" s="24"/>
      <c r="BF3120" s="24"/>
      <c r="BG3120" s="24"/>
      <c r="BH3120" s="23" t="s">
        <v>75</v>
      </c>
      <c r="BI3120" s="26">
        <v>0</v>
      </c>
      <c r="BJ3120" s="26">
        <v>0</v>
      </c>
      <c r="BK3120" s="29">
        <v>0</v>
      </c>
      <c r="BL3120" s="24" t="s">
        <v>91</v>
      </c>
      <c r="BM3120" s="22" t="str">
        <f ca="1">+IF(Tabla1[[#This Row],[FECHA INGRESO]]&gt;=44986,IF((TODAY()-Tabla1[[#This Row],[FECHA INGRESO]])&gt;=50,"ALERTA","TODAVÍA FALTA"),"N/A")</f>
        <v>N/A</v>
      </c>
      <c r="BN3120" s="7" t="str">
        <f>IFERROR((_xlfn.DAYS(Tabla1[[#This Row],[FECHA INGRESO]],Tabla1[[#This Row],[FECHA RETIRO]]))/30,"")</f>
        <v/>
      </c>
    </row>
    <row r="3121" spans="1:66" x14ac:dyDescent="0.35">
      <c r="A3121" s="34">
        <v>1032473764</v>
      </c>
      <c r="B3121" s="22" t="s">
        <v>16986</v>
      </c>
      <c r="C3121" s="44">
        <v>44637</v>
      </c>
      <c r="D3121" s="44" t="s">
        <v>157</v>
      </c>
      <c r="E3121" s="36" t="s">
        <v>110</v>
      </c>
      <c r="F3121" s="36" t="s">
        <v>110</v>
      </c>
      <c r="G3121" s="36"/>
      <c r="H3121" s="78">
        <v>24112795733</v>
      </c>
      <c r="I3121" s="36" t="s">
        <v>95</v>
      </c>
      <c r="J3121" s="24">
        <f>DATEDIF(Tabla1[[#This Row],[FECHA DE NACIMIENTO]],Tabla1[[#This Row],[FECHA ACTUAL]],"Y")</f>
        <v>27</v>
      </c>
      <c r="K3121" s="36" t="s">
        <v>73</v>
      </c>
      <c r="L3121" s="44" t="s">
        <v>234</v>
      </c>
      <c r="M3121" s="36">
        <v>0</v>
      </c>
      <c r="N3121" s="36">
        <v>0</v>
      </c>
      <c r="O3121" s="36">
        <v>2</v>
      </c>
      <c r="P3121" s="44" t="s">
        <v>101</v>
      </c>
      <c r="Q3121" s="44">
        <v>34900</v>
      </c>
      <c r="R3121" s="24" t="s">
        <v>76</v>
      </c>
      <c r="S3121" s="25">
        <v>45119</v>
      </c>
      <c r="T3121" s="36"/>
      <c r="U3121" s="78">
        <v>3024212338</v>
      </c>
      <c r="V3121" s="62" t="s">
        <v>16987</v>
      </c>
      <c r="W3121" s="36" t="s">
        <v>16988</v>
      </c>
      <c r="X3121" s="36" t="s">
        <v>16989</v>
      </c>
      <c r="Y3121" s="24" t="s">
        <v>16990</v>
      </c>
      <c r="Z3121" s="24" t="s">
        <v>13095</v>
      </c>
      <c r="AA3121" s="24">
        <v>3224340768</v>
      </c>
      <c r="AB3121" s="24"/>
      <c r="AC3121" s="24"/>
      <c r="AD3121" s="24"/>
      <c r="AE3121" s="26" t="s">
        <v>194</v>
      </c>
      <c r="AF3121" s="26" t="s">
        <v>16991</v>
      </c>
      <c r="AG3121" s="26"/>
      <c r="AH3121" s="27" t="s">
        <v>184</v>
      </c>
      <c r="AI3121" s="27" t="s">
        <v>5470</v>
      </c>
      <c r="AJ3121" s="27" t="s">
        <v>5470</v>
      </c>
      <c r="AK3121" s="24" t="s">
        <v>121</v>
      </c>
      <c r="AL3121" s="24" t="s">
        <v>7086</v>
      </c>
      <c r="AM3121" s="23">
        <v>44637</v>
      </c>
      <c r="AN3121" s="28">
        <v>1000000</v>
      </c>
      <c r="AO3121" s="28">
        <v>117172</v>
      </c>
      <c r="AP3121" s="28"/>
      <c r="AQ3121" s="28"/>
      <c r="AR3121" s="24"/>
      <c r="AS3121" s="24"/>
      <c r="AT3121" s="24"/>
      <c r="AU3121" s="24"/>
      <c r="AV3121" s="24"/>
      <c r="AW3121" s="24"/>
      <c r="AX3121" s="24"/>
      <c r="AY3121" s="24"/>
      <c r="AZ3121" s="24"/>
      <c r="BA3121" s="24"/>
      <c r="BB3121" s="24"/>
      <c r="BC3121" s="24"/>
      <c r="BD3121" s="24"/>
      <c r="BE3121" s="24"/>
      <c r="BF3121" s="24"/>
      <c r="BG3121" s="24"/>
      <c r="BH3121" s="23">
        <v>44649</v>
      </c>
      <c r="BI3121" s="26" t="s">
        <v>466</v>
      </c>
      <c r="BJ3121" s="26" t="s">
        <v>16992</v>
      </c>
      <c r="BK3121" s="29">
        <v>0</v>
      </c>
      <c r="BL3121" s="24" t="s">
        <v>129</v>
      </c>
      <c r="BM3121" s="22" t="str">
        <f ca="1">+IF(Tabla1[[#This Row],[FECHA INGRESO]]&gt;=44986,IF((TODAY()-Tabla1[[#This Row],[FECHA INGRESO]])&gt;=50,"ALERTA","TODAVÍA FALTA"),"N/A")</f>
        <v>N/A</v>
      </c>
      <c r="BN3121" s="7">
        <f>IFERROR((_xlfn.DAYS(Tabla1[[#This Row],[FECHA INGRESO]],Tabla1[[#This Row],[FECHA RETIRO]]))/30,"")</f>
        <v>-0.4</v>
      </c>
    </row>
    <row r="3122" spans="1:66" x14ac:dyDescent="0.35">
      <c r="A3122" s="34">
        <v>1016093267</v>
      </c>
      <c r="B3122" s="22" t="s">
        <v>16993</v>
      </c>
      <c r="C3122" s="44">
        <v>44637</v>
      </c>
      <c r="D3122" s="44" t="s">
        <v>188</v>
      </c>
      <c r="E3122" s="36" t="s">
        <v>111</v>
      </c>
      <c r="F3122" s="36" t="s">
        <v>70</v>
      </c>
      <c r="G3122" s="36"/>
      <c r="H3122" s="78">
        <v>24112798206</v>
      </c>
      <c r="I3122" s="36" t="s">
        <v>95</v>
      </c>
      <c r="J3122" s="24">
        <f>DATEDIF(Tabla1[[#This Row],[FECHA DE NACIMIENTO]],Tabla1[[#This Row],[FECHA ACTUAL]],"Y")</f>
        <v>26</v>
      </c>
      <c r="K3122" s="36" t="s">
        <v>1020</v>
      </c>
      <c r="L3122" s="24" t="s">
        <v>112</v>
      </c>
      <c r="M3122" s="36">
        <v>1</v>
      </c>
      <c r="N3122" s="36">
        <v>1</v>
      </c>
      <c r="O3122" s="36">
        <v>3</v>
      </c>
      <c r="P3122" s="44" t="s">
        <v>101</v>
      </c>
      <c r="Q3122" s="44">
        <v>35507</v>
      </c>
      <c r="R3122" s="24" t="s">
        <v>76</v>
      </c>
      <c r="S3122" s="25">
        <v>45119</v>
      </c>
      <c r="T3122" s="36"/>
      <c r="U3122" s="78">
        <v>3232173088</v>
      </c>
      <c r="V3122" s="62" t="s">
        <v>16994</v>
      </c>
      <c r="W3122" s="36" t="s">
        <v>16995</v>
      </c>
      <c r="X3122" s="36" t="s">
        <v>16996</v>
      </c>
      <c r="Y3122" s="36" t="s">
        <v>16997</v>
      </c>
      <c r="Z3122" s="36" t="s">
        <v>117</v>
      </c>
      <c r="AA3122" s="36">
        <v>3138378410</v>
      </c>
      <c r="AB3122" s="36"/>
      <c r="AC3122" s="36"/>
      <c r="AD3122" s="36"/>
      <c r="AE3122" s="26" t="s">
        <v>183</v>
      </c>
      <c r="AF3122" s="75"/>
      <c r="AG3122" s="75"/>
      <c r="AH3122" s="27" t="s">
        <v>184</v>
      </c>
      <c r="AI3122" s="27" t="s">
        <v>120</v>
      </c>
      <c r="AJ3122" s="27" t="s">
        <v>120</v>
      </c>
      <c r="AK3122" s="24" t="s">
        <v>121</v>
      </c>
      <c r="AL3122" s="24" t="s">
        <v>7086</v>
      </c>
      <c r="AM3122" s="23">
        <v>44637</v>
      </c>
      <c r="AN3122" s="28">
        <v>1000000</v>
      </c>
      <c r="AO3122" s="28">
        <v>117172</v>
      </c>
      <c r="AP3122" s="28"/>
      <c r="AQ3122" s="28"/>
      <c r="AR3122" s="24"/>
      <c r="AS3122" s="24"/>
      <c r="AT3122" s="24"/>
      <c r="AU3122" s="24"/>
      <c r="AV3122" s="24"/>
      <c r="AW3122" s="24"/>
      <c r="AX3122" s="24"/>
      <c r="AY3122" s="24"/>
      <c r="AZ3122" s="24"/>
      <c r="BA3122" s="24"/>
      <c r="BB3122" s="24"/>
      <c r="BC3122" s="24"/>
      <c r="BD3122" s="24"/>
      <c r="BE3122" s="24"/>
      <c r="BF3122" s="24"/>
      <c r="BG3122" s="24"/>
      <c r="BH3122" s="23">
        <v>44643</v>
      </c>
      <c r="BI3122" s="26" t="s">
        <v>466</v>
      </c>
      <c r="BJ3122" s="26" t="s">
        <v>273</v>
      </c>
      <c r="BK3122" s="29">
        <v>0</v>
      </c>
      <c r="BL3122" s="24" t="s">
        <v>129</v>
      </c>
      <c r="BM3122" s="22" t="str">
        <f ca="1">+IF(Tabla1[[#This Row],[FECHA INGRESO]]&gt;=44986,IF((TODAY()-Tabla1[[#This Row],[FECHA INGRESO]])&gt;=50,"ALERTA","TODAVÍA FALTA"),"N/A")</f>
        <v>N/A</v>
      </c>
      <c r="BN3122" s="7">
        <f>IFERROR((_xlfn.DAYS(Tabla1[[#This Row],[FECHA INGRESO]],Tabla1[[#This Row],[FECHA RETIRO]]))/30,"")</f>
        <v>-0.2</v>
      </c>
    </row>
    <row r="3123" spans="1:66" x14ac:dyDescent="0.35">
      <c r="A3123" s="21">
        <v>1018485282</v>
      </c>
      <c r="B3123" s="22" t="s">
        <v>16998</v>
      </c>
      <c r="C3123" s="44">
        <v>44637</v>
      </c>
      <c r="D3123" s="44" t="s">
        <v>93</v>
      </c>
      <c r="E3123" s="36" t="s">
        <v>111</v>
      </c>
      <c r="F3123" s="36" t="s">
        <v>111</v>
      </c>
      <c r="G3123" s="36"/>
      <c r="H3123" s="78">
        <v>24112795548</v>
      </c>
      <c r="I3123" s="36" t="s">
        <v>72</v>
      </c>
      <c r="J3123" s="24">
        <f>DATEDIF(Tabla1[[#This Row],[FECHA DE NACIMIENTO]],Tabla1[[#This Row],[FECHA ACTUAL]],"Y")</f>
        <v>27</v>
      </c>
      <c r="K3123" s="36" t="s">
        <v>96</v>
      </c>
      <c r="L3123" s="24" t="s">
        <v>112</v>
      </c>
      <c r="M3123" s="36">
        <v>0</v>
      </c>
      <c r="N3123" s="36">
        <v>0</v>
      </c>
      <c r="O3123" s="36">
        <v>3</v>
      </c>
      <c r="P3123" s="44" t="s">
        <v>101</v>
      </c>
      <c r="Q3123" s="44">
        <v>35180</v>
      </c>
      <c r="R3123" s="24" t="s">
        <v>76</v>
      </c>
      <c r="S3123" s="25">
        <v>45119</v>
      </c>
      <c r="T3123" s="36"/>
      <c r="U3123" s="78">
        <v>3506796384</v>
      </c>
      <c r="V3123" s="62" t="s">
        <v>16999</v>
      </c>
      <c r="W3123" s="24" t="s">
        <v>17000</v>
      </c>
      <c r="X3123" s="24" t="s">
        <v>1835</v>
      </c>
      <c r="Y3123" s="24" t="s">
        <v>17001</v>
      </c>
      <c r="Z3123" s="24" t="s">
        <v>117</v>
      </c>
      <c r="AA3123" s="24">
        <v>3138519886</v>
      </c>
      <c r="AB3123" s="24"/>
      <c r="AC3123" s="24"/>
      <c r="AD3123" s="24"/>
      <c r="AE3123" s="26" t="s">
        <v>84</v>
      </c>
      <c r="AF3123" s="26" t="s">
        <v>9041</v>
      </c>
      <c r="AG3123" s="26"/>
      <c r="AH3123" s="27" t="s">
        <v>3042</v>
      </c>
      <c r="AI3123" s="27" t="s">
        <v>410</v>
      </c>
      <c r="AJ3123" s="27" t="s">
        <v>410</v>
      </c>
      <c r="AK3123" s="24" t="s">
        <v>121</v>
      </c>
      <c r="AL3123" s="24" t="s">
        <v>7086</v>
      </c>
      <c r="AM3123" s="23">
        <v>44637</v>
      </c>
      <c r="AN3123" s="28">
        <v>1000000</v>
      </c>
      <c r="AO3123" s="28">
        <v>117172</v>
      </c>
      <c r="AP3123" s="73" t="s">
        <v>17002</v>
      </c>
      <c r="AQ3123" s="28"/>
      <c r="AR3123" s="24"/>
      <c r="AS3123" s="24"/>
      <c r="AT3123" s="24"/>
      <c r="AU3123" s="24"/>
      <c r="AV3123" s="24"/>
      <c r="AW3123" s="24"/>
      <c r="AX3123" s="24"/>
      <c r="AY3123" s="24"/>
      <c r="AZ3123" s="24"/>
      <c r="BA3123" s="24"/>
      <c r="BB3123" s="24"/>
      <c r="BC3123" s="24"/>
      <c r="BD3123" s="24"/>
      <c r="BE3123" s="24"/>
      <c r="BF3123" s="24"/>
      <c r="BG3123" s="24"/>
      <c r="BH3123" s="23">
        <v>44709</v>
      </c>
      <c r="BI3123" s="26" t="s">
        <v>466</v>
      </c>
      <c r="BJ3123" s="26" t="s">
        <v>12112</v>
      </c>
      <c r="BK3123" s="29">
        <v>0</v>
      </c>
      <c r="BL3123" s="24" t="s">
        <v>129</v>
      </c>
      <c r="BM3123" s="22" t="str">
        <f ca="1">+IF(Tabla1[[#This Row],[FECHA INGRESO]]&gt;=44986,IF((TODAY()-Tabla1[[#This Row],[FECHA INGRESO]])&gt;=50,"ALERTA","TODAVÍA FALTA"),"N/A")</f>
        <v>N/A</v>
      </c>
      <c r="BN3123" s="7">
        <f>IFERROR((_xlfn.DAYS(Tabla1[[#This Row],[FECHA INGRESO]],Tabla1[[#This Row],[FECHA RETIRO]]))/30,"")</f>
        <v>-2.4</v>
      </c>
    </row>
    <row r="3124" spans="1:66" x14ac:dyDescent="0.35">
      <c r="A3124" s="21">
        <v>1000618464</v>
      </c>
      <c r="B3124" s="22" t="s">
        <v>17003</v>
      </c>
      <c r="C3124" s="44">
        <v>44637</v>
      </c>
      <c r="D3124" s="44" t="s">
        <v>131</v>
      </c>
      <c r="E3124" s="36" t="s">
        <v>111</v>
      </c>
      <c r="F3124" s="36" t="s">
        <v>70</v>
      </c>
      <c r="G3124" s="36"/>
      <c r="H3124" s="78">
        <v>24112797924</v>
      </c>
      <c r="I3124" s="36" t="s">
        <v>95</v>
      </c>
      <c r="J3124" s="24">
        <f>DATEDIF(Tabla1[[#This Row],[FECHA DE NACIMIENTO]],Tabla1[[#This Row],[FECHA ACTUAL]],"Y")</f>
        <v>23</v>
      </c>
      <c r="K3124" s="36" t="s">
        <v>320</v>
      </c>
      <c r="L3124" s="24" t="s">
        <v>112</v>
      </c>
      <c r="M3124" s="36">
        <v>0</v>
      </c>
      <c r="N3124" s="36">
        <v>0</v>
      </c>
      <c r="O3124" s="36">
        <v>2</v>
      </c>
      <c r="P3124" s="44" t="s">
        <v>101</v>
      </c>
      <c r="Q3124" s="44">
        <v>36613</v>
      </c>
      <c r="R3124" s="24" t="s">
        <v>76</v>
      </c>
      <c r="S3124" s="25">
        <v>45119</v>
      </c>
      <c r="T3124" s="36"/>
      <c r="U3124" s="78">
        <v>3185690001</v>
      </c>
      <c r="V3124" s="62" t="s">
        <v>17004</v>
      </c>
      <c r="W3124" s="24" t="s">
        <v>17005</v>
      </c>
      <c r="X3124" s="24" t="s">
        <v>17006</v>
      </c>
      <c r="Y3124" s="24" t="s">
        <v>17007</v>
      </c>
      <c r="Z3124" s="24" t="s">
        <v>285</v>
      </c>
      <c r="AA3124" s="24">
        <v>3242879030</v>
      </c>
      <c r="AB3124" s="24"/>
      <c r="AC3124" s="24"/>
      <c r="AD3124" s="24"/>
      <c r="AE3124" s="26" t="s">
        <v>151</v>
      </c>
      <c r="AF3124" s="26"/>
      <c r="AG3124" s="26"/>
      <c r="AH3124" s="27" t="s">
        <v>184</v>
      </c>
      <c r="AI3124" s="27" t="s">
        <v>120</v>
      </c>
      <c r="AJ3124" s="27" t="s">
        <v>120</v>
      </c>
      <c r="AK3124" s="24" t="s">
        <v>121</v>
      </c>
      <c r="AL3124" s="24" t="s">
        <v>7086</v>
      </c>
      <c r="AM3124" s="23">
        <v>44637</v>
      </c>
      <c r="AN3124" s="28">
        <v>1000000</v>
      </c>
      <c r="AO3124" s="28">
        <v>117172</v>
      </c>
      <c r="AP3124" s="28" t="s">
        <v>17008</v>
      </c>
      <c r="AQ3124" s="28"/>
      <c r="AR3124" s="24"/>
      <c r="AS3124" s="24"/>
      <c r="AT3124" s="24"/>
      <c r="AU3124" s="24"/>
      <c r="AV3124" s="24"/>
      <c r="AW3124" s="24"/>
      <c r="AX3124" s="24"/>
      <c r="AY3124" s="24"/>
      <c r="AZ3124" s="24"/>
      <c r="BA3124" s="24"/>
      <c r="BB3124" s="24"/>
      <c r="BC3124" s="24"/>
      <c r="BD3124" s="24"/>
      <c r="BE3124" s="24"/>
      <c r="BF3124" s="24"/>
      <c r="BG3124" s="24"/>
      <c r="BH3124" s="23">
        <v>44685</v>
      </c>
      <c r="BI3124" s="26" t="s">
        <v>466</v>
      </c>
      <c r="BJ3124" s="26" t="s">
        <v>1246</v>
      </c>
      <c r="BK3124" s="29">
        <v>0</v>
      </c>
      <c r="BL3124" s="24" t="s">
        <v>129</v>
      </c>
      <c r="BM3124" s="22" t="str">
        <f ca="1">+IF(Tabla1[[#This Row],[FECHA INGRESO]]&gt;=44986,IF((TODAY()-Tabla1[[#This Row],[FECHA INGRESO]])&gt;=50,"ALERTA","TODAVÍA FALTA"),"N/A")</f>
        <v>N/A</v>
      </c>
      <c r="BN3124" s="7">
        <f>IFERROR((_xlfn.DAYS(Tabla1[[#This Row],[FECHA INGRESO]],Tabla1[[#This Row],[FECHA RETIRO]]))/30,"")</f>
        <v>-1.6</v>
      </c>
    </row>
    <row r="3125" spans="1:66" x14ac:dyDescent="0.35">
      <c r="A3125" s="21">
        <v>1004037681</v>
      </c>
      <c r="B3125" s="22" t="s">
        <v>17009</v>
      </c>
      <c r="C3125" s="23">
        <v>44637</v>
      </c>
      <c r="D3125" s="23" t="s">
        <v>266</v>
      </c>
      <c r="E3125" s="24" t="s">
        <v>111</v>
      </c>
      <c r="F3125" s="24" t="s">
        <v>111</v>
      </c>
      <c r="G3125" s="24"/>
      <c r="H3125" s="77">
        <v>24112908940</v>
      </c>
      <c r="I3125" s="24" t="s">
        <v>95</v>
      </c>
      <c r="J3125" s="24">
        <f>DATEDIF(Tabla1[[#This Row],[FECHA DE NACIMIENTO]],Tabla1[[#This Row],[FECHA ACTUAL]],"Y")</f>
        <v>23</v>
      </c>
      <c r="K3125" s="24" t="s">
        <v>96</v>
      </c>
      <c r="L3125" s="24" t="s">
        <v>112</v>
      </c>
      <c r="M3125" s="24">
        <v>0</v>
      </c>
      <c r="N3125" s="24">
        <v>0</v>
      </c>
      <c r="O3125" s="24">
        <v>2</v>
      </c>
      <c r="P3125" s="23" t="s">
        <v>101</v>
      </c>
      <c r="Q3125" s="23">
        <v>36638</v>
      </c>
      <c r="R3125" s="24" t="s">
        <v>76</v>
      </c>
      <c r="S3125" s="25">
        <v>45119</v>
      </c>
      <c r="T3125" s="24"/>
      <c r="U3125" s="77">
        <v>3186781895</v>
      </c>
      <c r="V3125" s="33" t="s">
        <v>17010</v>
      </c>
      <c r="W3125" s="24" t="s">
        <v>17011</v>
      </c>
      <c r="X3125" s="24" t="s">
        <v>8366</v>
      </c>
      <c r="Y3125" s="24" t="s">
        <v>17012</v>
      </c>
      <c r="Z3125" s="24" t="s">
        <v>255</v>
      </c>
      <c r="AA3125" s="24">
        <v>3138377416</v>
      </c>
      <c r="AB3125" s="24"/>
      <c r="AC3125" s="24"/>
      <c r="AD3125" s="24"/>
      <c r="AE3125" s="26" t="s">
        <v>151</v>
      </c>
      <c r="AF3125" s="26"/>
      <c r="AG3125" s="26"/>
      <c r="AH3125" s="27" t="s">
        <v>1599</v>
      </c>
      <c r="AI3125" s="27" t="s">
        <v>4910</v>
      </c>
      <c r="AJ3125" s="27" t="s">
        <v>4910</v>
      </c>
      <c r="AK3125" s="24" t="s">
        <v>121</v>
      </c>
      <c r="AL3125" s="24" t="s">
        <v>7086</v>
      </c>
      <c r="AM3125" s="23">
        <v>44637</v>
      </c>
      <c r="AN3125" s="28">
        <v>1707877</v>
      </c>
      <c r="AO3125" s="28">
        <v>140606</v>
      </c>
      <c r="AP3125" s="28"/>
      <c r="AQ3125" s="28"/>
      <c r="AR3125" s="24"/>
      <c r="AS3125" s="24"/>
      <c r="AT3125" s="24"/>
      <c r="AU3125" s="24"/>
      <c r="AV3125" s="24"/>
      <c r="AW3125" s="24"/>
      <c r="AX3125" s="24"/>
      <c r="AY3125" s="24" t="s">
        <v>8805</v>
      </c>
      <c r="AZ3125" s="24"/>
      <c r="BA3125" s="24"/>
      <c r="BB3125" s="24"/>
      <c r="BC3125" s="24"/>
      <c r="BD3125" s="24"/>
      <c r="BE3125" s="24"/>
      <c r="BF3125" s="24"/>
      <c r="BG3125" s="24"/>
      <c r="BH3125" s="23">
        <v>44973</v>
      </c>
      <c r="BI3125" s="26" t="s">
        <v>466</v>
      </c>
      <c r="BJ3125" s="26" t="s">
        <v>273</v>
      </c>
      <c r="BK3125" s="29">
        <v>0</v>
      </c>
      <c r="BL3125" s="24" t="s">
        <v>129</v>
      </c>
      <c r="BM3125" s="22" t="str">
        <f ca="1">+IF(Tabla1[[#This Row],[FECHA INGRESO]]&gt;=44986,IF((TODAY()-Tabla1[[#This Row],[FECHA INGRESO]])&gt;=50,"ALERTA","TODAVÍA FALTA"),"N/A")</f>
        <v>N/A</v>
      </c>
      <c r="BN3125" s="7">
        <f>IFERROR((_xlfn.DAYS(Tabla1[[#This Row],[FECHA INGRESO]],Tabla1[[#This Row],[FECHA RETIRO]]))/30,"")</f>
        <v>-11.2</v>
      </c>
    </row>
    <row r="3126" spans="1:66" x14ac:dyDescent="0.35">
      <c r="A3126" s="21">
        <v>1000353306</v>
      </c>
      <c r="B3126" s="22" t="s">
        <v>17013</v>
      </c>
      <c r="C3126" s="23">
        <v>44637</v>
      </c>
      <c r="D3126" s="23" t="s">
        <v>7525</v>
      </c>
      <c r="E3126" s="24" t="s">
        <v>111</v>
      </c>
      <c r="F3126" s="24" t="s">
        <v>70</v>
      </c>
      <c r="G3126" s="24"/>
      <c r="H3126" s="77">
        <v>24112794033</v>
      </c>
      <c r="I3126" s="24" t="s">
        <v>95</v>
      </c>
      <c r="J3126" s="24">
        <f>DATEDIF(Tabla1[[#This Row],[FECHA DE NACIMIENTO]],Tabla1[[#This Row],[FECHA ACTUAL]],"Y")</f>
        <v>20</v>
      </c>
      <c r="K3126" s="24" t="s">
        <v>73</v>
      </c>
      <c r="L3126" s="23" t="s">
        <v>234</v>
      </c>
      <c r="M3126" s="24">
        <v>0</v>
      </c>
      <c r="N3126" s="24">
        <v>0</v>
      </c>
      <c r="O3126" s="24">
        <v>3</v>
      </c>
      <c r="P3126" s="23" t="s">
        <v>101</v>
      </c>
      <c r="Q3126" s="23">
        <v>37752</v>
      </c>
      <c r="R3126" s="24" t="s">
        <v>76</v>
      </c>
      <c r="S3126" s="25">
        <v>45119</v>
      </c>
      <c r="T3126" s="24"/>
      <c r="U3126" s="77">
        <v>3133295685</v>
      </c>
      <c r="V3126" s="33" t="s">
        <v>17014</v>
      </c>
      <c r="W3126" s="24" t="s">
        <v>17015</v>
      </c>
      <c r="X3126" s="24" t="s">
        <v>16594</v>
      </c>
      <c r="Y3126" s="24" t="s">
        <v>17016</v>
      </c>
      <c r="Z3126" s="24" t="s">
        <v>285</v>
      </c>
      <c r="AA3126" s="24">
        <v>3013157722</v>
      </c>
      <c r="AB3126" s="24"/>
      <c r="AC3126" s="24"/>
      <c r="AD3126" s="24"/>
      <c r="AE3126" s="26" t="s">
        <v>151</v>
      </c>
      <c r="AF3126" s="26"/>
      <c r="AG3126" s="26"/>
      <c r="AH3126" s="27" t="s">
        <v>955</v>
      </c>
      <c r="AI3126" s="27" t="s">
        <v>120</v>
      </c>
      <c r="AJ3126" s="27" t="s">
        <v>120</v>
      </c>
      <c r="AK3126" s="24" t="s">
        <v>121</v>
      </c>
      <c r="AL3126" s="24" t="s">
        <v>7086</v>
      </c>
      <c r="AM3126" s="23">
        <v>44637</v>
      </c>
      <c r="AN3126" s="28">
        <v>1160000</v>
      </c>
      <c r="AO3126" s="28">
        <v>140606</v>
      </c>
      <c r="AP3126" s="73" t="s">
        <v>17008</v>
      </c>
      <c r="AQ3126" s="28"/>
      <c r="AR3126" s="24"/>
      <c r="AS3126" s="24"/>
      <c r="AT3126" s="24"/>
      <c r="AU3126" s="24"/>
      <c r="AV3126" s="24"/>
      <c r="AW3126" s="24"/>
      <c r="AX3126" s="24"/>
      <c r="AY3126" s="24"/>
      <c r="AZ3126" s="24"/>
      <c r="BA3126" s="24"/>
      <c r="BB3126" s="24"/>
      <c r="BC3126" s="24"/>
      <c r="BD3126" s="24"/>
      <c r="BE3126" s="24"/>
      <c r="BF3126" s="24"/>
      <c r="BG3126" s="24"/>
      <c r="BH3126" s="23" t="s">
        <v>75</v>
      </c>
      <c r="BI3126" s="26">
        <v>0</v>
      </c>
      <c r="BJ3126" s="26">
        <v>0</v>
      </c>
      <c r="BK3126" s="29">
        <v>0</v>
      </c>
      <c r="BL3126" s="24" t="s">
        <v>91</v>
      </c>
      <c r="BM3126" s="22" t="str">
        <f ca="1">+IF(Tabla1[[#This Row],[FECHA INGRESO]]&gt;=44986,IF((TODAY()-Tabla1[[#This Row],[FECHA INGRESO]])&gt;=50,"ALERTA","TODAVÍA FALTA"),"N/A")</f>
        <v>N/A</v>
      </c>
      <c r="BN3126" s="7" t="str">
        <f>IFERROR((_xlfn.DAYS(Tabla1[[#This Row],[FECHA INGRESO]],Tabla1[[#This Row],[FECHA RETIRO]]))/30,"")</f>
        <v/>
      </c>
    </row>
    <row r="3127" spans="1:66" x14ac:dyDescent="0.35">
      <c r="A3127" s="79">
        <v>1010148845</v>
      </c>
      <c r="B3127" s="22" t="s">
        <v>17017</v>
      </c>
      <c r="C3127" s="44">
        <v>44637</v>
      </c>
      <c r="D3127" s="44" t="s">
        <v>266</v>
      </c>
      <c r="E3127" s="24" t="s">
        <v>94</v>
      </c>
      <c r="F3127" s="23" t="s">
        <v>94</v>
      </c>
      <c r="G3127" s="36"/>
      <c r="H3127" s="36">
        <v>24112798857</v>
      </c>
      <c r="I3127" s="36" t="s">
        <v>72</v>
      </c>
      <c r="J3127" s="24">
        <f>DATEDIF(Tabla1[[#This Row],[FECHA DE NACIMIENTO]],Tabla1[[#This Row],[FECHA ACTUAL]],"Y")</f>
        <v>23</v>
      </c>
      <c r="K3127" s="36" t="s">
        <v>96</v>
      </c>
      <c r="L3127" s="24" t="s">
        <v>112</v>
      </c>
      <c r="M3127" s="36">
        <v>0</v>
      </c>
      <c r="N3127" s="36">
        <v>0</v>
      </c>
      <c r="O3127" s="36">
        <v>3</v>
      </c>
      <c r="P3127" s="44" t="s">
        <v>101</v>
      </c>
      <c r="Q3127" s="44">
        <v>36651</v>
      </c>
      <c r="R3127" s="24" t="s">
        <v>76</v>
      </c>
      <c r="S3127" s="25">
        <v>45119</v>
      </c>
      <c r="T3127" s="36"/>
      <c r="U3127" s="78">
        <v>3123131086</v>
      </c>
      <c r="V3127" s="62" t="s">
        <v>17018</v>
      </c>
      <c r="W3127" s="36" t="s">
        <v>17019</v>
      </c>
      <c r="X3127" s="24" t="s">
        <v>10177</v>
      </c>
      <c r="Y3127" s="24"/>
      <c r="Z3127" s="24"/>
      <c r="AA3127" s="24"/>
      <c r="AB3127" s="24"/>
      <c r="AC3127" s="24"/>
      <c r="AD3127" s="24"/>
      <c r="AE3127" s="26" t="s">
        <v>102</v>
      </c>
      <c r="AF3127" s="26"/>
      <c r="AG3127" s="26" t="s">
        <v>17020</v>
      </c>
      <c r="AH3127" s="27" t="s">
        <v>3042</v>
      </c>
      <c r="AI3127" s="27" t="s">
        <v>461</v>
      </c>
      <c r="AJ3127" s="27" t="s">
        <v>461</v>
      </c>
      <c r="AK3127" s="24" t="s">
        <v>121</v>
      </c>
      <c r="AL3127" s="24" t="s">
        <v>7086</v>
      </c>
      <c r="AM3127" s="23">
        <v>44637</v>
      </c>
      <c r="AN3127" s="28">
        <v>1000000</v>
      </c>
      <c r="AO3127" s="28">
        <v>117172</v>
      </c>
      <c r="AP3127" s="28"/>
      <c r="AQ3127" s="28"/>
      <c r="AR3127" s="24"/>
      <c r="AS3127" s="24"/>
      <c r="AT3127" s="24"/>
      <c r="AU3127" s="24"/>
      <c r="AV3127" s="24"/>
      <c r="AW3127" s="24"/>
      <c r="AX3127" s="24"/>
      <c r="AY3127" s="24"/>
      <c r="AZ3127" s="24"/>
      <c r="BA3127" s="24"/>
      <c r="BB3127" s="24"/>
      <c r="BC3127" s="24"/>
      <c r="BD3127" s="24"/>
      <c r="BE3127" s="24"/>
      <c r="BF3127" s="24"/>
      <c r="BG3127" s="24"/>
      <c r="BH3127" s="23">
        <v>44672</v>
      </c>
      <c r="BI3127" s="26" t="s">
        <v>466</v>
      </c>
      <c r="BJ3127" s="26" t="s">
        <v>9295</v>
      </c>
      <c r="BK3127" s="29">
        <v>0</v>
      </c>
      <c r="BL3127" s="24" t="s">
        <v>129</v>
      </c>
      <c r="BM3127" s="22" t="str">
        <f ca="1">+IF(Tabla1[[#This Row],[FECHA INGRESO]]&gt;=44986,IF((TODAY()-Tabla1[[#This Row],[FECHA INGRESO]])&gt;=50,"ALERTA","TODAVÍA FALTA"),"N/A")</f>
        <v>N/A</v>
      </c>
      <c r="BN3127" s="7">
        <f>IFERROR((_xlfn.DAYS(Tabla1[[#This Row],[FECHA INGRESO]],Tabla1[[#This Row],[FECHA RETIRO]]))/30,"")</f>
        <v>-1.1666666666666667</v>
      </c>
    </row>
    <row r="3128" spans="1:66" x14ac:dyDescent="0.35">
      <c r="A3128" s="21">
        <v>1023968398</v>
      </c>
      <c r="B3128" s="22" t="s">
        <v>17021</v>
      </c>
      <c r="C3128" s="23">
        <v>44637</v>
      </c>
      <c r="D3128" s="23" t="s">
        <v>93</v>
      </c>
      <c r="E3128" s="24" t="s">
        <v>111</v>
      </c>
      <c r="F3128" s="24" t="s">
        <v>70</v>
      </c>
      <c r="G3128" s="24"/>
      <c r="H3128" s="77">
        <v>24091659156</v>
      </c>
      <c r="I3128" s="24" t="s">
        <v>95</v>
      </c>
      <c r="J3128" s="24">
        <f>DATEDIF(Tabla1[[#This Row],[FECHA DE NACIMIENTO]],Tabla1[[#This Row],[FECHA ACTUAL]],"Y")</f>
        <v>25</v>
      </c>
      <c r="K3128" s="24" t="s">
        <v>73</v>
      </c>
      <c r="L3128" s="24" t="s">
        <v>112</v>
      </c>
      <c r="M3128" s="24">
        <v>0</v>
      </c>
      <c r="N3128" s="24">
        <v>0</v>
      </c>
      <c r="O3128" s="24">
        <v>3</v>
      </c>
      <c r="P3128" s="23" t="s">
        <v>101</v>
      </c>
      <c r="Q3128" s="23">
        <v>35933</v>
      </c>
      <c r="R3128" s="24" t="s">
        <v>76</v>
      </c>
      <c r="S3128" s="25">
        <v>45119</v>
      </c>
      <c r="T3128" s="24"/>
      <c r="U3128" s="77">
        <v>3118964572</v>
      </c>
      <c r="V3128" s="33" t="s">
        <v>17022</v>
      </c>
      <c r="W3128" s="24" t="s">
        <v>17023</v>
      </c>
      <c r="X3128" s="24" t="s">
        <v>17024</v>
      </c>
      <c r="Y3128" s="24" t="s">
        <v>17025</v>
      </c>
      <c r="Z3128" s="24" t="s">
        <v>162</v>
      </c>
      <c r="AA3128" s="24">
        <v>3123918825</v>
      </c>
      <c r="AB3128" s="24"/>
      <c r="AC3128" s="24"/>
      <c r="AD3128" s="24"/>
      <c r="AE3128" s="26" t="s">
        <v>151</v>
      </c>
      <c r="AF3128" s="26"/>
      <c r="AG3128" s="26"/>
      <c r="AH3128" s="27" t="s">
        <v>163</v>
      </c>
      <c r="AI3128" s="27" t="s">
        <v>487</v>
      </c>
      <c r="AJ3128" s="27" t="s">
        <v>487</v>
      </c>
      <c r="AK3128" s="24" t="s">
        <v>121</v>
      </c>
      <c r="AL3128" s="24" t="s">
        <v>7086</v>
      </c>
      <c r="AM3128" s="23">
        <v>44637</v>
      </c>
      <c r="AN3128" s="28">
        <v>1736155</v>
      </c>
      <c r="AO3128" s="28">
        <v>140606</v>
      </c>
      <c r="AP3128" s="28"/>
      <c r="AQ3128" s="28"/>
      <c r="AR3128" s="24"/>
      <c r="AS3128" s="24"/>
      <c r="AT3128" s="24"/>
      <c r="AU3128" s="24"/>
      <c r="AV3128" s="24"/>
      <c r="AW3128" s="24"/>
      <c r="AX3128" s="24"/>
      <c r="AY3128" s="24" t="s">
        <v>8805</v>
      </c>
      <c r="AZ3128" s="24"/>
      <c r="BA3128" s="24"/>
      <c r="BB3128" s="24"/>
      <c r="BC3128" s="24"/>
      <c r="BD3128" s="24"/>
      <c r="BE3128" s="24"/>
      <c r="BF3128" s="24"/>
      <c r="BG3128" s="24"/>
      <c r="BH3128" s="23" t="s">
        <v>75</v>
      </c>
      <c r="BI3128" s="26">
        <v>0</v>
      </c>
      <c r="BJ3128" s="26">
        <v>0</v>
      </c>
      <c r="BK3128" s="29">
        <v>0</v>
      </c>
      <c r="BL3128" s="24" t="s">
        <v>91</v>
      </c>
      <c r="BM3128" s="22" t="str">
        <f ca="1">+IF(Tabla1[[#This Row],[FECHA INGRESO]]&gt;=44986,IF((TODAY()-Tabla1[[#This Row],[FECHA INGRESO]])&gt;=50,"ALERTA","TODAVÍA FALTA"),"N/A")</f>
        <v>N/A</v>
      </c>
      <c r="BN3128" s="7" t="str">
        <f>IFERROR((_xlfn.DAYS(Tabla1[[#This Row],[FECHA INGRESO]],Tabla1[[#This Row],[FECHA RETIRO]]))/30,"")</f>
        <v/>
      </c>
    </row>
    <row r="3129" spans="1:66" x14ac:dyDescent="0.35">
      <c r="A3129" s="21">
        <v>1095944007</v>
      </c>
      <c r="B3129" s="22" t="s">
        <v>10530</v>
      </c>
      <c r="C3129" s="23">
        <v>44637</v>
      </c>
      <c r="D3129" s="23" t="s">
        <v>188</v>
      </c>
      <c r="E3129" s="24" t="s">
        <v>110</v>
      </c>
      <c r="F3129" s="24" t="s">
        <v>70</v>
      </c>
      <c r="G3129" s="24"/>
      <c r="H3129" s="77">
        <v>24094779220</v>
      </c>
      <c r="I3129" s="24" t="s">
        <v>95</v>
      </c>
      <c r="J3129" s="24">
        <f>DATEDIF(Tabla1[[#This Row],[FECHA DE NACIMIENTO]],Tabla1[[#This Row],[FECHA ACTUAL]],"Y")</f>
        <v>27</v>
      </c>
      <c r="K3129" s="24" t="s">
        <v>73</v>
      </c>
      <c r="L3129" s="24" t="s">
        <v>112</v>
      </c>
      <c r="M3129" s="24">
        <v>0</v>
      </c>
      <c r="N3129" s="24">
        <v>0</v>
      </c>
      <c r="O3129" s="24">
        <v>3</v>
      </c>
      <c r="P3129" s="23" t="s">
        <v>101</v>
      </c>
      <c r="Q3129" s="23">
        <v>35166</v>
      </c>
      <c r="R3129" s="24" t="s">
        <v>11150</v>
      </c>
      <c r="S3129" s="25">
        <v>45119</v>
      </c>
      <c r="T3129" s="24"/>
      <c r="U3129" s="77">
        <v>3209126516</v>
      </c>
      <c r="V3129" s="33" t="s">
        <v>17026</v>
      </c>
      <c r="W3129" s="24" t="s">
        <v>17027</v>
      </c>
      <c r="X3129" s="24" t="s">
        <v>17028</v>
      </c>
      <c r="Y3129" s="24"/>
      <c r="Z3129" s="24"/>
      <c r="AA3129" s="24"/>
      <c r="AB3129" s="24"/>
      <c r="AC3129" s="24"/>
      <c r="AD3129" s="24"/>
      <c r="AE3129" s="26" t="s">
        <v>102</v>
      </c>
      <c r="AF3129" s="26"/>
      <c r="AG3129" s="26" t="s">
        <v>17029</v>
      </c>
      <c r="AH3129" s="27" t="s">
        <v>163</v>
      </c>
      <c r="AI3129" s="27" t="s">
        <v>487</v>
      </c>
      <c r="AJ3129" s="27" t="s">
        <v>487</v>
      </c>
      <c r="AK3129" s="24" t="s">
        <v>121</v>
      </c>
      <c r="AL3129" s="24" t="s">
        <v>7086</v>
      </c>
      <c r="AM3129" s="23">
        <v>44637</v>
      </c>
      <c r="AN3129" s="28">
        <v>1736155</v>
      </c>
      <c r="AO3129" s="28">
        <v>140606</v>
      </c>
      <c r="AP3129" s="28"/>
      <c r="AQ3129" s="28"/>
      <c r="AR3129" s="24"/>
      <c r="AS3129" s="24"/>
      <c r="AT3129" s="24"/>
      <c r="AU3129" s="24"/>
      <c r="AV3129" s="24"/>
      <c r="AW3129" s="24"/>
      <c r="AX3129" s="24"/>
      <c r="AY3129" s="24"/>
      <c r="AZ3129" s="24"/>
      <c r="BA3129" s="24"/>
      <c r="BB3129" s="24"/>
      <c r="BC3129" s="24"/>
      <c r="BD3129" s="24"/>
      <c r="BE3129" s="24"/>
      <c r="BF3129" s="24"/>
      <c r="BG3129" s="24"/>
      <c r="BH3129" s="23" t="s">
        <v>75</v>
      </c>
      <c r="BI3129" s="26">
        <v>0</v>
      </c>
      <c r="BJ3129" s="26">
        <v>0</v>
      </c>
      <c r="BK3129" s="29">
        <v>0</v>
      </c>
      <c r="BL3129" s="24" t="s">
        <v>91</v>
      </c>
      <c r="BM3129" s="22" t="str">
        <f ca="1">+IF(Tabla1[[#This Row],[FECHA INGRESO]]&gt;=44986,IF((TODAY()-Tabla1[[#This Row],[FECHA INGRESO]])&gt;=50,"ALERTA","TODAVÍA FALTA"),"N/A")</f>
        <v>N/A</v>
      </c>
      <c r="BN3129" s="7" t="str">
        <f>IFERROR((_xlfn.DAYS(Tabla1[[#This Row],[FECHA INGRESO]],Tabla1[[#This Row],[FECHA RETIRO]]))/30,"")</f>
        <v/>
      </c>
    </row>
    <row r="3130" spans="1:66" x14ac:dyDescent="0.35">
      <c r="A3130" s="80">
        <v>1233503738</v>
      </c>
      <c r="B3130" s="22" t="s">
        <v>17030</v>
      </c>
      <c r="C3130" s="44">
        <v>44638</v>
      </c>
      <c r="D3130" s="44" t="s">
        <v>131</v>
      </c>
      <c r="E3130" s="24" t="s">
        <v>94</v>
      </c>
      <c r="F3130" s="36" t="s">
        <v>70</v>
      </c>
      <c r="G3130" s="36"/>
      <c r="H3130" s="36">
        <v>24112826961</v>
      </c>
      <c r="I3130" s="36" t="s">
        <v>72</v>
      </c>
      <c r="J3130" s="24">
        <f>DATEDIF(Tabla1[[#This Row],[FECHA DE NACIMIENTO]],Tabla1[[#This Row],[FECHA ACTUAL]],"Y")</f>
        <v>24</v>
      </c>
      <c r="K3130" s="36" t="s">
        <v>96</v>
      </c>
      <c r="L3130" s="44" t="s">
        <v>234</v>
      </c>
      <c r="M3130" s="36">
        <v>0</v>
      </c>
      <c r="N3130" s="36">
        <v>0</v>
      </c>
      <c r="O3130" s="36">
        <v>2</v>
      </c>
      <c r="P3130" s="44" t="s">
        <v>101</v>
      </c>
      <c r="Q3130" s="44">
        <v>36184</v>
      </c>
      <c r="R3130" s="24" t="s">
        <v>76</v>
      </c>
      <c r="S3130" s="25">
        <v>45119</v>
      </c>
      <c r="T3130" s="36">
        <v>9270604</v>
      </c>
      <c r="U3130" s="78">
        <v>3163884219</v>
      </c>
      <c r="V3130" s="62" t="s">
        <v>17031</v>
      </c>
      <c r="W3130" s="36" t="s">
        <v>17032</v>
      </c>
      <c r="X3130" s="36" t="s">
        <v>820</v>
      </c>
      <c r="Y3130" s="24" t="s">
        <v>17033</v>
      </c>
      <c r="Z3130" s="24" t="s">
        <v>13095</v>
      </c>
      <c r="AA3130" s="24">
        <v>3222179005</v>
      </c>
      <c r="AB3130" s="24"/>
      <c r="AC3130" s="24"/>
      <c r="AD3130" s="24"/>
      <c r="AE3130" s="26" t="s">
        <v>183</v>
      </c>
      <c r="AF3130" s="26"/>
      <c r="AG3130" s="26"/>
      <c r="AH3130" s="27" t="s">
        <v>3042</v>
      </c>
      <c r="AI3130" s="27" t="s">
        <v>1612</v>
      </c>
      <c r="AJ3130" s="27" t="s">
        <v>15662</v>
      </c>
      <c r="AK3130" s="24" t="s">
        <v>121</v>
      </c>
      <c r="AL3130" s="24" t="s">
        <v>7086</v>
      </c>
      <c r="AM3130" s="23">
        <v>44638</v>
      </c>
      <c r="AN3130" s="28">
        <v>1000000</v>
      </c>
      <c r="AO3130" s="28">
        <v>117172</v>
      </c>
      <c r="AP3130" s="28"/>
      <c r="AQ3130" s="28"/>
      <c r="AR3130" s="24"/>
      <c r="AS3130" s="24"/>
      <c r="AT3130" s="24"/>
      <c r="AU3130" s="24"/>
      <c r="AV3130" s="24"/>
      <c r="AW3130" s="24"/>
      <c r="AX3130" s="24"/>
      <c r="AY3130" s="24"/>
      <c r="AZ3130" s="24"/>
      <c r="BA3130" s="24"/>
      <c r="BB3130" s="24"/>
      <c r="BC3130" s="24"/>
      <c r="BD3130" s="24"/>
      <c r="BE3130" s="24"/>
      <c r="BF3130" s="24"/>
      <c r="BG3130" s="24"/>
      <c r="BH3130" s="23">
        <v>44663</v>
      </c>
      <c r="BI3130" s="26" t="s">
        <v>466</v>
      </c>
      <c r="BJ3130" s="26" t="s">
        <v>273</v>
      </c>
      <c r="BK3130" s="29">
        <v>0</v>
      </c>
      <c r="BL3130" s="24" t="s">
        <v>129</v>
      </c>
      <c r="BM3130" s="22" t="str">
        <f ca="1">+IF(Tabla1[[#This Row],[FECHA INGRESO]]&gt;=44986,IF((TODAY()-Tabla1[[#This Row],[FECHA INGRESO]])&gt;=50,"ALERTA","TODAVÍA FALTA"),"N/A")</f>
        <v>N/A</v>
      </c>
      <c r="BN3130" s="7">
        <f>IFERROR((_xlfn.DAYS(Tabla1[[#This Row],[FECHA INGRESO]],Tabla1[[#This Row],[FECHA RETIRO]]))/30,"")</f>
        <v>-0.83333333333333337</v>
      </c>
    </row>
    <row r="3131" spans="1:66" x14ac:dyDescent="0.35">
      <c r="A3131" s="21">
        <v>1010236399</v>
      </c>
      <c r="B3131" s="22" t="s">
        <v>17034</v>
      </c>
      <c r="C3131" s="23">
        <v>44638</v>
      </c>
      <c r="D3131" s="23" t="s">
        <v>93</v>
      </c>
      <c r="E3131" s="24" t="s">
        <v>111</v>
      </c>
      <c r="F3131" s="23" t="s">
        <v>94</v>
      </c>
      <c r="G3131" s="24"/>
      <c r="H3131" s="77">
        <v>24112807131</v>
      </c>
      <c r="I3131" s="24" t="s">
        <v>72</v>
      </c>
      <c r="J3131" s="24">
        <f>DATEDIF(Tabla1[[#This Row],[FECHA DE NACIMIENTO]],Tabla1[[#This Row],[FECHA ACTUAL]],"Y")</f>
        <v>25</v>
      </c>
      <c r="K3131" s="24" t="s">
        <v>320</v>
      </c>
      <c r="L3131" s="24" t="s">
        <v>112</v>
      </c>
      <c r="M3131" s="24">
        <v>0</v>
      </c>
      <c r="N3131" s="24">
        <v>0</v>
      </c>
      <c r="O3131" s="24">
        <v>2</v>
      </c>
      <c r="P3131" s="23" t="s">
        <v>101</v>
      </c>
      <c r="Q3131" s="23">
        <v>35732</v>
      </c>
      <c r="R3131" s="24" t="s">
        <v>76</v>
      </c>
      <c r="S3131" s="25">
        <v>45119</v>
      </c>
      <c r="T3131" s="24"/>
      <c r="U3131" s="77">
        <v>3219657349</v>
      </c>
      <c r="V3131" s="33" t="s">
        <v>17035</v>
      </c>
      <c r="W3131" s="24" t="s">
        <v>17036</v>
      </c>
      <c r="X3131" s="24" t="s">
        <v>14556</v>
      </c>
      <c r="Y3131" s="24" t="s">
        <v>17037</v>
      </c>
      <c r="Z3131" s="24" t="s">
        <v>117</v>
      </c>
      <c r="AA3131" s="24">
        <v>3213802772</v>
      </c>
      <c r="AB3131" s="24"/>
      <c r="AC3131" s="24"/>
      <c r="AD3131" s="24"/>
      <c r="AE3131" s="26" t="s">
        <v>151</v>
      </c>
      <c r="AF3131" s="26"/>
      <c r="AG3131" s="26"/>
      <c r="AH3131" s="27" t="s">
        <v>3042</v>
      </c>
      <c r="AI3131" s="27" t="s">
        <v>1612</v>
      </c>
      <c r="AJ3131" s="27" t="s">
        <v>15662</v>
      </c>
      <c r="AK3131" s="24" t="s">
        <v>121</v>
      </c>
      <c r="AL3131" s="24" t="s">
        <v>7086</v>
      </c>
      <c r="AM3131" s="23">
        <v>44638</v>
      </c>
      <c r="AN3131" s="28">
        <v>1000000</v>
      </c>
      <c r="AO3131" s="28">
        <v>117172</v>
      </c>
      <c r="AP3131" s="28"/>
      <c r="AQ3131" s="28"/>
      <c r="AR3131" s="24"/>
      <c r="AS3131" s="24"/>
      <c r="AT3131" s="24"/>
      <c r="AU3131" s="24"/>
      <c r="AV3131" s="24"/>
      <c r="AW3131" s="24"/>
      <c r="AX3131" s="24"/>
      <c r="AY3131" s="24"/>
      <c r="AZ3131" s="24" t="s">
        <v>4393</v>
      </c>
      <c r="BA3131" s="24" t="s">
        <v>7883</v>
      </c>
      <c r="BB3131" s="24"/>
      <c r="BC3131" s="24"/>
      <c r="BD3131" s="24"/>
      <c r="BE3131" s="24"/>
      <c r="BF3131" s="24"/>
      <c r="BG3131" s="24"/>
      <c r="BH3131" s="23">
        <v>44813</v>
      </c>
      <c r="BI3131" s="26" t="s">
        <v>10014</v>
      </c>
      <c r="BJ3131" s="26" t="s">
        <v>17038</v>
      </c>
      <c r="BK3131" s="29">
        <v>0</v>
      </c>
      <c r="BL3131" s="24" t="s">
        <v>129</v>
      </c>
      <c r="BM3131" s="22" t="str">
        <f ca="1">+IF(Tabla1[[#This Row],[FECHA INGRESO]]&gt;=44986,IF((TODAY()-Tabla1[[#This Row],[FECHA INGRESO]])&gt;=50,"ALERTA","TODAVÍA FALTA"),"N/A")</f>
        <v>N/A</v>
      </c>
      <c r="BN3131" s="7">
        <f>IFERROR((_xlfn.DAYS(Tabla1[[#This Row],[FECHA INGRESO]],Tabla1[[#This Row],[FECHA RETIRO]]))/30,"")</f>
        <v>-5.833333333333333</v>
      </c>
    </row>
    <row r="3132" spans="1:66" x14ac:dyDescent="0.35">
      <c r="A3132" s="21">
        <v>1000686500</v>
      </c>
      <c r="B3132" s="22" t="s">
        <v>17039</v>
      </c>
      <c r="C3132" s="23">
        <v>44638</v>
      </c>
      <c r="D3132" s="23" t="s">
        <v>188</v>
      </c>
      <c r="E3132" s="24" t="s">
        <v>69</v>
      </c>
      <c r="F3132" s="24" t="s">
        <v>70</v>
      </c>
      <c r="G3132" s="24"/>
      <c r="H3132" s="77">
        <v>24112823119</v>
      </c>
      <c r="I3132" s="24" t="s">
        <v>95</v>
      </c>
      <c r="J3132" s="24">
        <f>DATEDIF(Tabla1[[#This Row],[FECHA DE NACIMIENTO]],Tabla1[[#This Row],[FECHA ACTUAL]],"Y")</f>
        <v>21</v>
      </c>
      <c r="K3132" s="24" t="s">
        <v>73</v>
      </c>
      <c r="L3132" s="24" t="s">
        <v>112</v>
      </c>
      <c r="M3132" s="24">
        <v>0</v>
      </c>
      <c r="N3132" s="24">
        <v>0</v>
      </c>
      <c r="O3132" s="24">
        <v>3</v>
      </c>
      <c r="P3132" s="23" t="s">
        <v>101</v>
      </c>
      <c r="Q3132" s="23">
        <v>37145</v>
      </c>
      <c r="R3132" s="24" t="s">
        <v>76</v>
      </c>
      <c r="S3132" s="25">
        <v>45119</v>
      </c>
      <c r="T3132" s="24"/>
      <c r="U3132" s="77">
        <v>3214728401</v>
      </c>
      <c r="V3132" s="33" t="s">
        <v>17040</v>
      </c>
      <c r="W3132" s="24" t="s">
        <v>17041</v>
      </c>
      <c r="X3132" s="24" t="s">
        <v>9261</v>
      </c>
      <c r="Y3132" s="24" t="s">
        <v>17042</v>
      </c>
      <c r="Z3132" s="24" t="s">
        <v>117</v>
      </c>
      <c r="AA3132" s="24">
        <v>3133542947</v>
      </c>
      <c r="AB3132" s="24"/>
      <c r="AC3132" s="24"/>
      <c r="AD3132" s="24"/>
      <c r="AE3132" s="26" t="s">
        <v>183</v>
      </c>
      <c r="AF3132" s="26" t="s">
        <v>984</v>
      </c>
      <c r="AG3132" s="26"/>
      <c r="AH3132" s="27" t="s">
        <v>184</v>
      </c>
      <c r="AI3132" s="27" t="s">
        <v>120</v>
      </c>
      <c r="AJ3132" s="27" t="s">
        <v>120</v>
      </c>
      <c r="AK3132" s="24" t="s">
        <v>121</v>
      </c>
      <c r="AL3132" s="24" t="s">
        <v>7086</v>
      </c>
      <c r="AM3132" s="23">
        <v>44638</v>
      </c>
      <c r="AN3132" s="28">
        <v>1000000</v>
      </c>
      <c r="AO3132" s="28">
        <v>117172</v>
      </c>
      <c r="AP3132" s="28"/>
      <c r="AQ3132" s="28"/>
      <c r="AR3132" s="24"/>
      <c r="AS3132" s="24"/>
      <c r="AT3132" s="24"/>
      <c r="AU3132" s="24"/>
      <c r="AV3132" s="24"/>
      <c r="AW3132" s="24"/>
      <c r="AX3132" s="24"/>
      <c r="AY3132" s="24"/>
      <c r="AZ3132" s="24"/>
      <c r="BA3132" s="24"/>
      <c r="BB3132" s="24"/>
      <c r="BC3132" s="24"/>
      <c r="BD3132" s="24"/>
      <c r="BE3132" s="24"/>
      <c r="BF3132" s="24"/>
      <c r="BG3132" s="24"/>
      <c r="BH3132" s="23">
        <v>44744</v>
      </c>
      <c r="BI3132" s="26" t="s">
        <v>466</v>
      </c>
      <c r="BJ3132" s="26" t="s">
        <v>14177</v>
      </c>
      <c r="BK3132" s="29">
        <v>0</v>
      </c>
      <c r="BL3132" s="24" t="s">
        <v>129</v>
      </c>
      <c r="BM3132" s="22" t="str">
        <f ca="1">+IF(Tabla1[[#This Row],[FECHA INGRESO]]&gt;=44986,IF((TODAY()-Tabla1[[#This Row],[FECHA INGRESO]])&gt;=50,"ALERTA","TODAVÍA FALTA"),"N/A")</f>
        <v>N/A</v>
      </c>
      <c r="BN3132" s="7">
        <f>IFERROR((_xlfn.DAYS(Tabla1[[#This Row],[FECHA INGRESO]],Tabla1[[#This Row],[FECHA RETIRO]]))/30,"")</f>
        <v>-3.5333333333333332</v>
      </c>
    </row>
    <row r="3133" spans="1:66" x14ac:dyDescent="0.35">
      <c r="A3133" s="21">
        <v>1032462965</v>
      </c>
      <c r="B3133" s="22" t="s">
        <v>17043</v>
      </c>
      <c r="C3133" s="23">
        <v>44638</v>
      </c>
      <c r="D3133" s="23" t="s">
        <v>93</v>
      </c>
      <c r="E3133" s="24" t="s">
        <v>111</v>
      </c>
      <c r="F3133" s="24" t="s">
        <v>111</v>
      </c>
      <c r="G3133" s="24"/>
      <c r="H3133" s="24">
        <v>24112808196</v>
      </c>
      <c r="I3133" s="24" t="s">
        <v>72</v>
      </c>
      <c r="J3133" s="24">
        <f>DATEDIF(Tabla1[[#This Row],[FECHA DE NACIMIENTO]],Tabla1[[#This Row],[FECHA ACTUAL]],"Y")</f>
        <v>29</v>
      </c>
      <c r="K3133" s="24" t="s">
        <v>1020</v>
      </c>
      <c r="L3133" s="24" t="s">
        <v>112</v>
      </c>
      <c r="M3133" s="24">
        <v>0</v>
      </c>
      <c r="N3133" s="24">
        <v>2</v>
      </c>
      <c r="O3133" s="24">
        <v>3</v>
      </c>
      <c r="P3133" s="23" t="s">
        <v>101</v>
      </c>
      <c r="Q3133" s="23">
        <v>34431</v>
      </c>
      <c r="R3133" s="24" t="s">
        <v>76</v>
      </c>
      <c r="S3133" s="25">
        <v>45119</v>
      </c>
      <c r="T3133" s="24"/>
      <c r="U3133" s="77">
        <v>3123012705</v>
      </c>
      <c r="V3133" s="33" t="s">
        <v>17044</v>
      </c>
      <c r="W3133" s="24" t="s">
        <v>17045</v>
      </c>
      <c r="X3133" s="24" t="s">
        <v>945</v>
      </c>
      <c r="Y3133" s="24" t="s">
        <v>17046</v>
      </c>
      <c r="Z3133" s="24" t="s">
        <v>285</v>
      </c>
      <c r="AA3133" s="24">
        <v>3175106797</v>
      </c>
      <c r="AB3133" s="24"/>
      <c r="AC3133" s="24"/>
      <c r="AD3133" s="24"/>
      <c r="AE3133" s="26" t="s">
        <v>102</v>
      </c>
      <c r="AF3133" s="26"/>
      <c r="AG3133" s="26" t="s">
        <v>17047</v>
      </c>
      <c r="AH3133" s="27" t="s">
        <v>17048</v>
      </c>
      <c r="AI3133" s="27" t="s">
        <v>260</v>
      </c>
      <c r="AJ3133" s="27" t="s">
        <v>260</v>
      </c>
      <c r="AK3133" s="24" t="s">
        <v>89</v>
      </c>
      <c r="AL3133" s="24" t="s">
        <v>7086</v>
      </c>
      <c r="AM3133" s="23">
        <v>44638</v>
      </c>
      <c r="AN3133" s="28">
        <v>1000000</v>
      </c>
      <c r="AO3133" s="28">
        <v>117172</v>
      </c>
      <c r="AP3133" s="28"/>
      <c r="AQ3133" s="28"/>
      <c r="AR3133" s="24"/>
      <c r="AS3133" s="24"/>
      <c r="AT3133" s="24"/>
      <c r="AU3133" s="24"/>
      <c r="AV3133" s="24"/>
      <c r="AW3133" s="24"/>
      <c r="AX3133" s="24"/>
      <c r="AY3133" s="24"/>
      <c r="AZ3133" s="24"/>
      <c r="BA3133" s="24"/>
      <c r="BB3133" s="24"/>
      <c r="BC3133" s="24"/>
      <c r="BD3133" s="24"/>
      <c r="BE3133" s="24"/>
      <c r="BF3133" s="24"/>
      <c r="BG3133" s="24"/>
      <c r="BH3133" s="23">
        <v>44875</v>
      </c>
      <c r="BI3133" s="26" t="s">
        <v>466</v>
      </c>
      <c r="BJ3133" s="26" t="s">
        <v>17049</v>
      </c>
      <c r="BK3133" s="29">
        <v>0</v>
      </c>
      <c r="BL3133" s="24" t="s">
        <v>129</v>
      </c>
      <c r="BM3133" s="22" t="str">
        <f ca="1">+IF(Tabla1[[#This Row],[FECHA INGRESO]]&gt;=44986,IF((TODAY()-Tabla1[[#This Row],[FECHA INGRESO]])&gt;=50,"ALERTA","TODAVÍA FALTA"),"N/A")</f>
        <v>N/A</v>
      </c>
      <c r="BN3133" s="7">
        <f>IFERROR((_xlfn.DAYS(Tabla1[[#This Row],[FECHA INGRESO]],Tabla1[[#This Row],[FECHA RETIRO]]))/30,"")</f>
        <v>-7.9</v>
      </c>
    </row>
    <row r="3134" spans="1:66" x14ac:dyDescent="0.35">
      <c r="A3134" s="21">
        <v>1007664670</v>
      </c>
      <c r="B3134" s="22" t="s">
        <v>17050</v>
      </c>
      <c r="C3134" s="23">
        <v>44638</v>
      </c>
      <c r="D3134" s="23" t="s">
        <v>188</v>
      </c>
      <c r="E3134" s="24" t="s">
        <v>111</v>
      </c>
      <c r="F3134" s="24" t="s">
        <v>70</v>
      </c>
      <c r="G3134" s="24"/>
      <c r="H3134" s="24">
        <v>24112822820</v>
      </c>
      <c r="I3134" s="24" t="s">
        <v>95</v>
      </c>
      <c r="J3134" s="24">
        <f>DATEDIF(Tabla1[[#This Row],[FECHA DE NACIMIENTO]],Tabla1[[#This Row],[FECHA ACTUAL]],"Y")</f>
        <v>24</v>
      </c>
      <c r="K3134" s="24" t="s">
        <v>96</v>
      </c>
      <c r="L3134" s="24" t="s">
        <v>112</v>
      </c>
      <c r="M3134" s="24">
        <v>0</v>
      </c>
      <c r="N3134" s="24">
        <v>0</v>
      </c>
      <c r="O3134" s="24">
        <v>2</v>
      </c>
      <c r="P3134" s="23" t="s">
        <v>101</v>
      </c>
      <c r="Q3134" s="23">
        <v>36241</v>
      </c>
      <c r="R3134" s="24" t="s">
        <v>76</v>
      </c>
      <c r="S3134" s="25">
        <v>45119</v>
      </c>
      <c r="T3134" s="24"/>
      <c r="U3134" s="77">
        <v>3017265000</v>
      </c>
      <c r="V3134" s="33" t="s">
        <v>17051</v>
      </c>
      <c r="W3134" s="24" t="s">
        <v>17052</v>
      </c>
      <c r="X3134" s="24" t="s">
        <v>16270</v>
      </c>
      <c r="Y3134" s="24" t="s">
        <v>17053</v>
      </c>
      <c r="Z3134" s="24" t="s">
        <v>117</v>
      </c>
      <c r="AA3134" s="24">
        <v>3184448314</v>
      </c>
      <c r="AB3134" s="24"/>
      <c r="AC3134" s="24"/>
      <c r="AD3134" s="24"/>
      <c r="AE3134" s="26" t="s">
        <v>183</v>
      </c>
      <c r="AF3134" s="26" t="s">
        <v>17054</v>
      </c>
      <c r="AG3134" s="26"/>
      <c r="AH3134" s="27" t="s">
        <v>955</v>
      </c>
      <c r="AI3134" s="27" t="s">
        <v>120</v>
      </c>
      <c r="AJ3134" s="27" t="s">
        <v>120</v>
      </c>
      <c r="AK3134" s="24" t="s">
        <v>121</v>
      </c>
      <c r="AL3134" s="24" t="s">
        <v>7086</v>
      </c>
      <c r="AM3134" s="23">
        <v>44638</v>
      </c>
      <c r="AN3134" s="28">
        <v>1160000</v>
      </c>
      <c r="AO3134" s="28">
        <v>140606</v>
      </c>
      <c r="AP3134" s="28"/>
      <c r="AQ3134" s="28"/>
      <c r="AR3134" s="24"/>
      <c r="AS3134" s="24"/>
      <c r="AT3134" s="24"/>
      <c r="AU3134" s="24"/>
      <c r="AV3134" s="24"/>
      <c r="AW3134" s="24"/>
      <c r="AX3134" s="24"/>
      <c r="AY3134" s="24"/>
      <c r="AZ3134" s="24"/>
      <c r="BA3134" s="24"/>
      <c r="BB3134" s="24"/>
      <c r="BC3134" s="24"/>
      <c r="BD3134" s="24"/>
      <c r="BE3134" s="24"/>
      <c r="BF3134" s="24"/>
      <c r="BG3134" s="24"/>
      <c r="BH3134" s="23" t="s">
        <v>75</v>
      </c>
      <c r="BI3134" s="26">
        <v>0</v>
      </c>
      <c r="BJ3134" s="26">
        <v>0</v>
      </c>
      <c r="BK3134" s="29">
        <v>0</v>
      </c>
      <c r="BL3134" s="24" t="s">
        <v>91</v>
      </c>
      <c r="BM3134" s="22" t="str">
        <f ca="1">+IF(Tabla1[[#This Row],[FECHA INGRESO]]&gt;=44986,IF((TODAY()-Tabla1[[#This Row],[FECHA INGRESO]])&gt;=50,"ALERTA","TODAVÍA FALTA"),"N/A")</f>
        <v>N/A</v>
      </c>
      <c r="BN3134" s="7" t="str">
        <f>IFERROR((_xlfn.DAYS(Tabla1[[#This Row],[FECHA INGRESO]],Tabla1[[#This Row],[FECHA RETIRO]]))/30,"")</f>
        <v/>
      </c>
    </row>
    <row r="3135" spans="1:66" x14ac:dyDescent="0.35">
      <c r="A3135" s="80">
        <v>1067810487</v>
      </c>
      <c r="B3135" s="22" t="s">
        <v>17055</v>
      </c>
      <c r="C3135" s="44">
        <v>44642</v>
      </c>
      <c r="D3135" s="44" t="s">
        <v>157</v>
      </c>
      <c r="E3135" s="36" t="s">
        <v>111</v>
      </c>
      <c r="F3135" s="36" t="s">
        <v>111</v>
      </c>
      <c r="G3135" s="36"/>
      <c r="H3135" s="36">
        <v>24110261506</v>
      </c>
      <c r="I3135" s="36" t="s">
        <v>72</v>
      </c>
      <c r="J3135" s="24">
        <f>DATEDIF(Tabla1[[#This Row],[FECHA DE NACIMIENTO]],Tabla1[[#This Row],[FECHA ACTUAL]],"Y")</f>
        <v>34</v>
      </c>
      <c r="K3135" s="36" t="s">
        <v>320</v>
      </c>
      <c r="L3135" s="24" t="s">
        <v>74</v>
      </c>
      <c r="M3135" s="36">
        <v>1</v>
      </c>
      <c r="N3135" s="36">
        <v>2</v>
      </c>
      <c r="O3135" s="36">
        <v>2</v>
      </c>
      <c r="P3135" s="44" t="s">
        <v>101</v>
      </c>
      <c r="Q3135" s="44">
        <v>32348</v>
      </c>
      <c r="R3135" s="36" t="s">
        <v>17056</v>
      </c>
      <c r="S3135" s="25">
        <v>45119</v>
      </c>
      <c r="T3135" s="36"/>
      <c r="U3135" s="78">
        <v>3103969292</v>
      </c>
      <c r="V3135" s="62" t="s">
        <v>17057</v>
      </c>
      <c r="W3135" s="36" t="s">
        <v>17058</v>
      </c>
      <c r="X3135" s="36" t="s">
        <v>527</v>
      </c>
      <c r="Y3135" s="24" t="s">
        <v>17059</v>
      </c>
      <c r="Z3135" s="24" t="s">
        <v>82</v>
      </c>
      <c r="AA3135" s="24">
        <v>3045234022</v>
      </c>
      <c r="AB3135" s="24"/>
      <c r="AC3135" s="24"/>
      <c r="AD3135" s="24"/>
      <c r="AE3135" s="26" t="s">
        <v>183</v>
      </c>
      <c r="AF3135" s="26"/>
      <c r="AG3135" s="26"/>
      <c r="AH3135" s="27" t="s">
        <v>3042</v>
      </c>
      <c r="AI3135" s="27" t="s">
        <v>1612</v>
      </c>
      <c r="AJ3135" s="27" t="s">
        <v>15662</v>
      </c>
      <c r="AK3135" s="24" t="s">
        <v>121</v>
      </c>
      <c r="AL3135" s="24" t="s">
        <v>7086</v>
      </c>
      <c r="AM3135" s="23">
        <v>44642</v>
      </c>
      <c r="AN3135" s="28">
        <v>1000000</v>
      </c>
      <c r="AO3135" s="28">
        <v>117172</v>
      </c>
      <c r="AP3135" s="28"/>
      <c r="AQ3135" s="28"/>
      <c r="AR3135" s="24"/>
      <c r="AS3135" s="24"/>
      <c r="AT3135" s="24"/>
      <c r="AU3135" s="24"/>
      <c r="AV3135" s="24"/>
      <c r="AW3135" s="24"/>
      <c r="AX3135" s="24"/>
      <c r="AY3135" s="24"/>
      <c r="AZ3135" s="24"/>
      <c r="BA3135" s="24"/>
      <c r="BB3135" s="24"/>
      <c r="BC3135" s="24"/>
      <c r="BD3135" s="24"/>
      <c r="BE3135" s="24"/>
      <c r="BF3135" s="24"/>
      <c r="BG3135" s="24"/>
      <c r="BH3135" s="23">
        <v>44650</v>
      </c>
      <c r="BI3135" s="26" t="s">
        <v>10014</v>
      </c>
      <c r="BJ3135" s="26" t="s">
        <v>14134</v>
      </c>
      <c r="BK3135" s="29">
        <v>0</v>
      </c>
      <c r="BL3135" s="24" t="s">
        <v>129</v>
      </c>
      <c r="BM3135" s="22" t="str">
        <f ca="1">+IF(Tabla1[[#This Row],[FECHA INGRESO]]&gt;=44986,IF((TODAY()-Tabla1[[#This Row],[FECHA INGRESO]])&gt;=50,"ALERTA","TODAVÍA FALTA"),"N/A")</f>
        <v>N/A</v>
      </c>
      <c r="BN3135" s="7">
        <f>IFERROR((_xlfn.DAYS(Tabla1[[#This Row],[FECHA INGRESO]],Tabla1[[#This Row],[FECHA RETIRO]]))/30,"")</f>
        <v>-0.26666666666666666</v>
      </c>
    </row>
    <row r="3136" spans="1:66" x14ac:dyDescent="0.35">
      <c r="A3136" s="21">
        <v>1030683871</v>
      </c>
      <c r="B3136" s="22" t="s">
        <v>17060</v>
      </c>
      <c r="C3136" s="44">
        <v>44642</v>
      </c>
      <c r="D3136" s="44" t="s">
        <v>93</v>
      </c>
      <c r="E3136" s="36" t="s">
        <v>110</v>
      </c>
      <c r="F3136" s="36" t="s">
        <v>110</v>
      </c>
      <c r="G3136" s="36"/>
      <c r="H3136" s="78">
        <v>24112886800</v>
      </c>
      <c r="I3136" s="36" t="s">
        <v>72</v>
      </c>
      <c r="J3136" s="24">
        <f>DATEDIF(Tabla1[[#This Row],[FECHA DE NACIMIENTO]],Tabla1[[#This Row],[FECHA ACTUAL]],"Y")</f>
        <v>25</v>
      </c>
      <c r="K3136" s="36" t="s">
        <v>73</v>
      </c>
      <c r="L3136" s="24" t="s">
        <v>112</v>
      </c>
      <c r="M3136" s="36">
        <v>0</v>
      </c>
      <c r="N3136" s="36">
        <v>0</v>
      </c>
      <c r="O3136" s="36">
        <v>2</v>
      </c>
      <c r="P3136" s="44" t="s">
        <v>101</v>
      </c>
      <c r="Q3136" s="44">
        <v>35718</v>
      </c>
      <c r="R3136" s="24" t="s">
        <v>76</v>
      </c>
      <c r="S3136" s="25">
        <v>45119</v>
      </c>
      <c r="T3136" s="36">
        <v>7811872</v>
      </c>
      <c r="U3136" s="78">
        <v>3115822997</v>
      </c>
      <c r="V3136" s="62" t="s">
        <v>17061</v>
      </c>
      <c r="W3136" s="24" t="s">
        <v>17062</v>
      </c>
      <c r="X3136" s="24" t="s">
        <v>17063</v>
      </c>
      <c r="Y3136" s="24" t="s">
        <v>17064</v>
      </c>
      <c r="Z3136" s="24" t="s">
        <v>117</v>
      </c>
      <c r="AA3136" s="24">
        <v>3105988004</v>
      </c>
      <c r="AB3136" s="24"/>
      <c r="AC3136" s="24"/>
      <c r="AD3136" s="24"/>
      <c r="AE3136" s="26" t="s">
        <v>151</v>
      </c>
      <c r="AF3136" s="26"/>
      <c r="AG3136" s="26"/>
      <c r="AH3136" s="27" t="s">
        <v>3042</v>
      </c>
      <c r="AI3136" s="27" t="s">
        <v>1612</v>
      </c>
      <c r="AJ3136" s="27" t="s">
        <v>15662</v>
      </c>
      <c r="AK3136" s="24" t="s">
        <v>121</v>
      </c>
      <c r="AL3136" s="24" t="s">
        <v>7086</v>
      </c>
      <c r="AM3136" s="23">
        <v>44642</v>
      </c>
      <c r="AN3136" s="28">
        <v>1000000</v>
      </c>
      <c r="AO3136" s="28">
        <v>117172</v>
      </c>
      <c r="AP3136" s="28"/>
      <c r="AQ3136" s="28"/>
      <c r="AR3136" s="24"/>
      <c r="AS3136" s="24"/>
      <c r="AT3136" s="24"/>
      <c r="AU3136" s="24"/>
      <c r="AV3136" s="24"/>
      <c r="AW3136" s="24"/>
      <c r="AX3136" s="24"/>
      <c r="AY3136" s="24"/>
      <c r="AZ3136" s="24"/>
      <c r="BA3136" s="24"/>
      <c r="BB3136" s="24"/>
      <c r="BC3136" s="24"/>
      <c r="BD3136" s="24"/>
      <c r="BE3136" s="24"/>
      <c r="BF3136" s="24"/>
      <c r="BG3136" s="24"/>
      <c r="BH3136" s="23">
        <v>44693</v>
      </c>
      <c r="BI3136" s="26" t="s">
        <v>466</v>
      </c>
      <c r="BJ3136" s="26" t="s">
        <v>16263</v>
      </c>
      <c r="BK3136" s="29">
        <v>0</v>
      </c>
      <c r="BL3136" s="24" t="s">
        <v>129</v>
      </c>
      <c r="BM3136" s="22" t="str">
        <f ca="1">+IF(Tabla1[[#This Row],[FECHA INGRESO]]&gt;=44986,IF((TODAY()-Tabla1[[#This Row],[FECHA INGRESO]])&gt;=50,"ALERTA","TODAVÍA FALTA"),"N/A")</f>
        <v>N/A</v>
      </c>
      <c r="BN3136" s="7">
        <f>IFERROR((_xlfn.DAYS(Tabla1[[#This Row],[FECHA INGRESO]],Tabla1[[#This Row],[FECHA RETIRO]]))/30,"")</f>
        <v>-1.7</v>
      </c>
    </row>
    <row r="3137" spans="1:66" x14ac:dyDescent="0.35">
      <c r="A3137" s="21">
        <v>1031172980</v>
      </c>
      <c r="B3137" s="22" t="s">
        <v>17065</v>
      </c>
      <c r="C3137" s="44">
        <v>44642</v>
      </c>
      <c r="D3137" s="44" t="s">
        <v>266</v>
      </c>
      <c r="E3137" s="36" t="s">
        <v>111</v>
      </c>
      <c r="F3137" s="36" t="s">
        <v>111</v>
      </c>
      <c r="G3137" s="36"/>
      <c r="H3137" s="36">
        <v>24112878948</v>
      </c>
      <c r="I3137" s="36" t="s">
        <v>72</v>
      </c>
      <c r="J3137" s="24">
        <f>DATEDIF(Tabla1[[#This Row],[FECHA DE NACIMIENTO]],Tabla1[[#This Row],[FECHA ACTUAL]],"Y")</f>
        <v>25</v>
      </c>
      <c r="K3137" s="36" t="s">
        <v>96</v>
      </c>
      <c r="L3137" s="24" t="s">
        <v>112</v>
      </c>
      <c r="M3137" s="36">
        <v>0</v>
      </c>
      <c r="N3137" s="36">
        <v>0</v>
      </c>
      <c r="O3137" s="36">
        <v>2</v>
      </c>
      <c r="P3137" s="44" t="s">
        <v>101</v>
      </c>
      <c r="Q3137" s="44">
        <v>35708</v>
      </c>
      <c r="R3137" s="24" t="s">
        <v>76</v>
      </c>
      <c r="S3137" s="25">
        <v>45119</v>
      </c>
      <c r="T3137" s="36"/>
      <c r="U3137" s="78">
        <v>3134532041</v>
      </c>
      <c r="V3137" s="62" t="s">
        <v>17066</v>
      </c>
      <c r="W3137" s="36" t="s">
        <v>17067</v>
      </c>
      <c r="X3137" s="24" t="s">
        <v>17068</v>
      </c>
      <c r="Y3137" s="24" t="s">
        <v>17069</v>
      </c>
      <c r="Z3137" s="24" t="s">
        <v>117</v>
      </c>
      <c r="AA3137" s="24">
        <v>3155383033</v>
      </c>
      <c r="AB3137" s="24"/>
      <c r="AC3137" s="24"/>
      <c r="AD3137" s="24"/>
      <c r="AE3137" s="26" t="s">
        <v>151</v>
      </c>
      <c r="AF3137" s="26"/>
      <c r="AG3137" s="26"/>
      <c r="AH3137" s="27" t="s">
        <v>3042</v>
      </c>
      <c r="AI3137" s="27" t="s">
        <v>1612</v>
      </c>
      <c r="AJ3137" s="27" t="s">
        <v>15662</v>
      </c>
      <c r="AK3137" s="24" t="s">
        <v>121</v>
      </c>
      <c r="AL3137" s="24" t="s">
        <v>7086</v>
      </c>
      <c r="AM3137" s="23">
        <v>44642</v>
      </c>
      <c r="AN3137" s="28">
        <v>1000000</v>
      </c>
      <c r="AO3137" s="28">
        <v>117172</v>
      </c>
      <c r="AP3137" s="28"/>
      <c r="AQ3137" s="28"/>
      <c r="AR3137" s="24"/>
      <c r="AS3137" s="24"/>
      <c r="AT3137" s="24"/>
      <c r="AU3137" s="24"/>
      <c r="AV3137" s="24"/>
      <c r="AW3137" s="24"/>
      <c r="AX3137" s="24"/>
      <c r="AY3137" s="24"/>
      <c r="AZ3137" s="24"/>
      <c r="BA3137" s="24"/>
      <c r="BB3137" s="24"/>
      <c r="BC3137" s="24"/>
      <c r="BD3137" s="24"/>
      <c r="BE3137" s="24"/>
      <c r="BF3137" s="24"/>
      <c r="BG3137" s="24"/>
      <c r="BH3137" s="23">
        <v>44680</v>
      </c>
      <c r="BI3137" s="26" t="s">
        <v>466</v>
      </c>
      <c r="BJ3137" s="26" t="s">
        <v>11838</v>
      </c>
      <c r="BK3137" s="29">
        <v>0</v>
      </c>
      <c r="BL3137" s="24" t="s">
        <v>129</v>
      </c>
      <c r="BM3137" s="22" t="str">
        <f ca="1">+IF(Tabla1[[#This Row],[FECHA INGRESO]]&gt;=44986,IF((TODAY()-Tabla1[[#This Row],[FECHA INGRESO]])&gt;=50,"ALERTA","TODAVÍA FALTA"),"N/A")</f>
        <v>N/A</v>
      </c>
      <c r="BN3137" s="7">
        <f>IFERROR((_xlfn.DAYS(Tabla1[[#This Row],[FECHA INGRESO]],Tabla1[[#This Row],[FECHA RETIRO]]))/30,"")</f>
        <v>-1.2666666666666666</v>
      </c>
    </row>
    <row r="3138" spans="1:66" x14ac:dyDescent="0.35">
      <c r="A3138" s="64">
        <v>1003752485</v>
      </c>
      <c r="B3138" s="22" t="s">
        <v>17070</v>
      </c>
      <c r="C3138" s="23">
        <v>44642</v>
      </c>
      <c r="D3138" s="23" t="s">
        <v>131</v>
      </c>
      <c r="E3138" s="24" t="s">
        <v>94</v>
      </c>
      <c r="F3138" s="24" t="s">
        <v>70</v>
      </c>
      <c r="G3138" s="24"/>
      <c r="H3138" s="24">
        <v>24112865137</v>
      </c>
      <c r="I3138" s="24" t="s">
        <v>95</v>
      </c>
      <c r="J3138" s="24">
        <f>DATEDIF(Tabla1[[#This Row],[FECHA DE NACIMIENTO]],Tabla1[[#This Row],[FECHA ACTUAL]],"Y")</f>
        <v>21</v>
      </c>
      <c r="K3138" s="24" t="s">
        <v>320</v>
      </c>
      <c r="L3138" s="24" t="s">
        <v>112</v>
      </c>
      <c r="M3138" s="24">
        <v>0</v>
      </c>
      <c r="N3138" s="24">
        <v>1</v>
      </c>
      <c r="O3138" s="24">
        <v>2</v>
      </c>
      <c r="P3138" s="23" t="s">
        <v>101</v>
      </c>
      <c r="Q3138" s="23">
        <v>37183</v>
      </c>
      <c r="R3138" s="24" t="s">
        <v>76</v>
      </c>
      <c r="S3138" s="25">
        <v>45119</v>
      </c>
      <c r="T3138" s="24"/>
      <c r="U3138" s="77">
        <v>3162294461</v>
      </c>
      <c r="V3138" s="33" t="s">
        <v>17071</v>
      </c>
      <c r="W3138" s="24" t="s">
        <v>17072</v>
      </c>
      <c r="X3138" s="24" t="s">
        <v>17073</v>
      </c>
      <c r="Y3138" s="24" t="s">
        <v>17074</v>
      </c>
      <c r="Z3138" s="24" t="s">
        <v>117</v>
      </c>
      <c r="AA3138" s="24">
        <v>3186870426</v>
      </c>
      <c r="AB3138" s="24"/>
      <c r="AC3138" s="24"/>
      <c r="AD3138" s="24"/>
      <c r="AE3138" s="26" t="s">
        <v>194</v>
      </c>
      <c r="AF3138" s="26" t="s">
        <v>17075</v>
      </c>
      <c r="AG3138" s="26"/>
      <c r="AH3138" s="27" t="s">
        <v>955</v>
      </c>
      <c r="AI3138" s="27" t="s">
        <v>5470</v>
      </c>
      <c r="AJ3138" s="27" t="s">
        <v>5470</v>
      </c>
      <c r="AK3138" s="24" t="s">
        <v>121</v>
      </c>
      <c r="AL3138" s="24" t="s">
        <v>7086</v>
      </c>
      <c r="AM3138" s="23">
        <v>44642</v>
      </c>
      <c r="AN3138" s="28">
        <v>1160000</v>
      </c>
      <c r="AO3138" s="28">
        <v>140606</v>
      </c>
      <c r="AP3138" s="28"/>
      <c r="AQ3138" s="28"/>
      <c r="AR3138" s="24"/>
      <c r="AS3138" s="24"/>
      <c r="AT3138" s="24"/>
      <c r="AU3138" s="24"/>
      <c r="AV3138" s="24"/>
      <c r="AW3138" s="24"/>
      <c r="AX3138" s="24"/>
      <c r="AY3138" s="24"/>
      <c r="AZ3138" s="24"/>
      <c r="BA3138" s="24"/>
      <c r="BB3138" s="24"/>
      <c r="BC3138" s="24"/>
      <c r="BD3138" s="24"/>
      <c r="BE3138" s="24"/>
      <c r="BF3138" s="24"/>
      <c r="BG3138" s="24"/>
      <c r="BH3138" s="23" t="s">
        <v>75</v>
      </c>
      <c r="BI3138" s="26">
        <v>0</v>
      </c>
      <c r="BJ3138" s="26">
        <v>0</v>
      </c>
      <c r="BK3138" s="29">
        <v>0</v>
      </c>
      <c r="BL3138" s="24" t="s">
        <v>91</v>
      </c>
      <c r="BM3138" s="22" t="str">
        <f ca="1">+IF(Tabla1[[#This Row],[FECHA INGRESO]]&gt;=44986,IF((TODAY()-Tabla1[[#This Row],[FECHA INGRESO]])&gt;=50,"ALERTA","TODAVÍA FALTA"),"N/A")</f>
        <v>N/A</v>
      </c>
      <c r="BN3138" s="7" t="str">
        <f>IFERROR((_xlfn.DAYS(Tabla1[[#This Row],[FECHA INGRESO]],Tabla1[[#This Row],[FECHA RETIRO]]))/30,"")</f>
        <v/>
      </c>
    </row>
    <row r="3139" spans="1:66" x14ac:dyDescent="0.35">
      <c r="A3139" s="21">
        <v>1030686362</v>
      </c>
      <c r="B3139" s="22" t="s">
        <v>17076</v>
      </c>
      <c r="C3139" s="23">
        <v>44642</v>
      </c>
      <c r="D3139" s="23" t="s">
        <v>266</v>
      </c>
      <c r="E3139" s="24" t="s">
        <v>94</v>
      </c>
      <c r="F3139" s="23" t="s">
        <v>94</v>
      </c>
      <c r="G3139" s="24"/>
      <c r="H3139" s="24">
        <v>24112863357</v>
      </c>
      <c r="I3139" s="24" t="s">
        <v>95</v>
      </c>
      <c r="J3139" s="24">
        <f>DATEDIF(Tabla1[[#This Row],[FECHA DE NACIMIENTO]],Tabla1[[#This Row],[FECHA ACTUAL]],"Y")</f>
        <v>25</v>
      </c>
      <c r="K3139" s="24" t="s">
        <v>96</v>
      </c>
      <c r="L3139" s="24" t="s">
        <v>112</v>
      </c>
      <c r="M3139" s="24">
        <v>0</v>
      </c>
      <c r="N3139" s="24">
        <v>0</v>
      </c>
      <c r="O3139" s="24">
        <v>3</v>
      </c>
      <c r="P3139" s="23" t="s">
        <v>101</v>
      </c>
      <c r="Q3139" s="23">
        <v>35893</v>
      </c>
      <c r="R3139" s="24" t="s">
        <v>76</v>
      </c>
      <c r="S3139" s="25">
        <v>45119</v>
      </c>
      <c r="T3139" s="24"/>
      <c r="U3139" s="77">
        <v>3209791200</v>
      </c>
      <c r="V3139" s="33" t="s">
        <v>17077</v>
      </c>
      <c r="W3139" s="24" t="s">
        <v>17078</v>
      </c>
      <c r="X3139" s="24" t="s">
        <v>17068</v>
      </c>
      <c r="Y3139" s="24" t="s">
        <v>17079</v>
      </c>
      <c r="Z3139" s="24" t="s">
        <v>117</v>
      </c>
      <c r="AA3139" s="24">
        <v>3102657428</v>
      </c>
      <c r="AB3139" s="24"/>
      <c r="AC3139" s="24"/>
      <c r="AD3139" s="24"/>
      <c r="AE3139" s="26" t="s">
        <v>84</v>
      </c>
      <c r="AF3139" s="26"/>
      <c r="AG3139" s="26" t="s">
        <v>16915</v>
      </c>
      <c r="AH3139" s="27" t="s">
        <v>17080</v>
      </c>
      <c r="AI3139" s="27" t="s">
        <v>260</v>
      </c>
      <c r="AJ3139" s="27" t="s">
        <v>260</v>
      </c>
      <c r="AK3139" s="24" t="s">
        <v>89</v>
      </c>
      <c r="AL3139" s="24" t="s">
        <v>7086</v>
      </c>
      <c r="AM3139" s="23">
        <v>44642</v>
      </c>
      <c r="AN3139" s="28">
        <v>1535062</v>
      </c>
      <c r="AO3139" s="28">
        <v>117172</v>
      </c>
      <c r="AP3139" s="28"/>
      <c r="AQ3139" s="28"/>
      <c r="AR3139" s="24"/>
      <c r="AS3139" s="24"/>
      <c r="AT3139" s="24"/>
      <c r="AU3139" s="24"/>
      <c r="AV3139" s="24"/>
      <c r="AW3139" s="24"/>
      <c r="AX3139" s="24"/>
      <c r="AY3139" s="24"/>
      <c r="AZ3139" s="24"/>
      <c r="BA3139" s="24"/>
      <c r="BB3139" s="24"/>
      <c r="BC3139" s="24"/>
      <c r="BD3139" s="24"/>
      <c r="BE3139" s="24"/>
      <c r="BF3139" s="24"/>
      <c r="BG3139" s="24"/>
      <c r="BH3139" s="23">
        <v>44750</v>
      </c>
      <c r="BI3139" s="26" t="s">
        <v>466</v>
      </c>
      <c r="BJ3139" s="26" t="s">
        <v>273</v>
      </c>
      <c r="BK3139" s="29">
        <v>0</v>
      </c>
      <c r="BL3139" s="24" t="s">
        <v>129</v>
      </c>
      <c r="BM3139" s="22" t="str">
        <f ca="1">+IF(Tabla1[[#This Row],[FECHA INGRESO]]&gt;=44986,IF((TODAY()-Tabla1[[#This Row],[FECHA INGRESO]])&gt;=50,"ALERTA","TODAVÍA FALTA"),"N/A")</f>
        <v>N/A</v>
      </c>
      <c r="BN3139" s="7">
        <f>IFERROR((_xlfn.DAYS(Tabla1[[#This Row],[FECHA INGRESO]],Tabla1[[#This Row],[FECHA RETIRO]]))/30,"")</f>
        <v>-3.6</v>
      </c>
    </row>
    <row r="3140" spans="1:66" x14ac:dyDescent="0.35">
      <c r="A3140" s="21">
        <v>1024567485</v>
      </c>
      <c r="B3140" s="22" t="s">
        <v>17081</v>
      </c>
      <c r="C3140" s="23">
        <v>44642</v>
      </c>
      <c r="D3140" s="23" t="s">
        <v>93</v>
      </c>
      <c r="E3140" s="24" t="s">
        <v>69</v>
      </c>
      <c r="F3140" s="24" t="s">
        <v>70</v>
      </c>
      <c r="G3140" s="24"/>
      <c r="H3140" s="24">
        <v>24112866387</v>
      </c>
      <c r="I3140" s="24" t="s">
        <v>95</v>
      </c>
      <c r="J3140" s="24">
        <f>DATEDIF(Tabla1[[#This Row],[FECHA DE NACIMIENTO]],Tabla1[[#This Row],[FECHA ACTUAL]],"Y")</f>
        <v>27</v>
      </c>
      <c r="K3140" s="24" t="s">
        <v>96</v>
      </c>
      <c r="L3140" s="23" t="s">
        <v>234</v>
      </c>
      <c r="M3140" s="24">
        <v>1</v>
      </c>
      <c r="N3140" s="24">
        <v>1</v>
      </c>
      <c r="O3140" s="24">
        <v>3</v>
      </c>
      <c r="P3140" s="23" t="s">
        <v>101</v>
      </c>
      <c r="Q3140" s="23">
        <v>35072</v>
      </c>
      <c r="R3140" s="24" t="s">
        <v>76</v>
      </c>
      <c r="S3140" s="25">
        <v>45119</v>
      </c>
      <c r="T3140" s="24">
        <v>4838413</v>
      </c>
      <c r="U3140" s="77">
        <v>3118676301</v>
      </c>
      <c r="V3140" s="33" t="s">
        <v>17082</v>
      </c>
      <c r="W3140" s="24" t="s">
        <v>17083</v>
      </c>
      <c r="X3140" s="24" t="s">
        <v>9001</v>
      </c>
      <c r="Y3140" s="24" t="s">
        <v>17084</v>
      </c>
      <c r="Z3140" s="24" t="s">
        <v>13095</v>
      </c>
      <c r="AA3140" s="24">
        <v>3013909875</v>
      </c>
      <c r="AB3140" s="24"/>
      <c r="AC3140" s="24"/>
      <c r="AD3140" s="24"/>
      <c r="AE3140" s="26" t="s">
        <v>194</v>
      </c>
      <c r="AF3140" s="26" t="s">
        <v>17085</v>
      </c>
      <c r="AG3140" s="26"/>
      <c r="AH3140" s="27" t="s">
        <v>299</v>
      </c>
      <c r="AI3140" s="27" t="s">
        <v>260</v>
      </c>
      <c r="AJ3140" s="27" t="s">
        <v>260</v>
      </c>
      <c r="AK3140" s="24" t="s">
        <v>89</v>
      </c>
      <c r="AL3140" s="24" t="s">
        <v>7086</v>
      </c>
      <c r="AM3140" s="23">
        <v>44642</v>
      </c>
      <c r="AN3140" s="28">
        <v>1240842</v>
      </c>
      <c r="AO3140" s="28">
        <v>117172</v>
      </c>
      <c r="AP3140" s="28"/>
      <c r="AQ3140" s="28"/>
      <c r="AR3140" s="24"/>
      <c r="AS3140" s="24"/>
      <c r="AT3140" s="24"/>
      <c r="AU3140" s="24"/>
      <c r="AV3140" s="24"/>
      <c r="AW3140" s="24"/>
      <c r="AX3140" s="24"/>
      <c r="AY3140" s="24"/>
      <c r="AZ3140" s="24"/>
      <c r="BA3140" s="24"/>
      <c r="BB3140" s="24"/>
      <c r="BC3140" s="24"/>
      <c r="BD3140" s="24"/>
      <c r="BE3140" s="24"/>
      <c r="BF3140" s="24"/>
      <c r="BG3140" s="24"/>
      <c r="BH3140" s="23">
        <v>44771</v>
      </c>
      <c r="BI3140" s="26" t="s">
        <v>466</v>
      </c>
      <c r="BJ3140" s="26" t="s">
        <v>3469</v>
      </c>
      <c r="BK3140" s="29">
        <v>0</v>
      </c>
      <c r="BL3140" s="24" t="s">
        <v>129</v>
      </c>
      <c r="BM3140" s="22" t="str">
        <f ca="1">+IF(Tabla1[[#This Row],[FECHA INGRESO]]&gt;=44986,IF((TODAY()-Tabla1[[#This Row],[FECHA INGRESO]])&gt;=50,"ALERTA","TODAVÍA FALTA"),"N/A")</f>
        <v>N/A</v>
      </c>
      <c r="BN3140" s="7">
        <f>IFERROR((_xlfn.DAYS(Tabla1[[#This Row],[FECHA INGRESO]],Tabla1[[#This Row],[FECHA RETIRO]]))/30,"")</f>
        <v>-4.3</v>
      </c>
    </row>
    <row r="3141" spans="1:66" x14ac:dyDescent="0.35">
      <c r="A3141" s="21">
        <v>1023013398</v>
      </c>
      <c r="B3141" s="22" t="s">
        <v>17086</v>
      </c>
      <c r="C3141" s="23">
        <v>44642</v>
      </c>
      <c r="D3141" s="23" t="s">
        <v>9504</v>
      </c>
      <c r="E3141" s="24" t="s">
        <v>111</v>
      </c>
      <c r="F3141" s="24" t="s">
        <v>70</v>
      </c>
      <c r="G3141" s="24"/>
      <c r="H3141" s="24">
        <v>24112868648</v>
      </c>
      <c r="I3141" s="24" t="s">
        <v>95</v>
      </c>
      <c r="J3141" s="24">
        <f>DATEDIF(Tabla1[[#This Row],[FECHA DE NACIMIENTO]],Tabla1[[#This Row],[FECHA ACTUAL]],"Y")</f>
        <v>27</v>
      </c>
      <c r="K3141" s="24" t="s">
        <v>73</v>
      </c>
      <c r="L3141" s="24" t="s">
        <v>112</v>
      </c>
      <c r="M3141" s="24">
        <v>1</v>
      </c>
      <c r="N3141" s="24">
        <v>1</v>
      </c>
      <c r="O3141" s="24">
        <v>2</v>
      </c>
      <c r="P3141" s="23" t="s">
        <v>101</v>
      </c>
      <c r="Q3141" s="23">
        <v>35217</v>
      </c>
      <c r="R3141" s="24" t="s">
        <v>76</v>
      </c>
      <c r="S3141" s="25">
        <v>45119</v>
      </c>
      <c r="T3141" s="24"/>
      <c r="U3141" s="77">
        <v>3232214380</v>
      </c>
      <c r="V3141" s="33" t="s">
        <v>17087</v>
      </c>
      <c r="W3141" s="24" t="s">
        <v>17088</v>
      </c>
      <c r="X3141" s="24" t="s">
        <v>13559</v>
      </c>
      <c r="Y3141" s="24" t="s">
        <v>17089</v>
      </c>
      <c r="Z3141" s="24" t="s">
        <v>117</v>
      </c>
      <c r="AA3141" s="24">
        <v>3115962383</v>
      </c>
      <c r="AB3141" s="24"/>
      <c r="AC3141" s="24"/>
      <c r="AD3141" s="24"/>
      <c r="AE3141" s="26" t="s">
        <v>151</v>
      </c>
      <c r="AF3141" s="26"/>
      <c r="AG3141" s="26"/>
      <c r="AH3141" s="27" t="s">
        <v>3042</v>
      </c>
      <c r="AI3141" s="27" t="s">
        <v>410</v>
      </c>
      <c r="AJ3141" s="27" t="s">
        <v>410</v>
      </c>
      <c r="AK3141" s="24" t="s">
        <v>121</v>
      </c>
      <c r="AL3141" s="24" t="s">
        <v>7086</v>
      </c>
      <c r="AM3141" s="23">
        <v>44642</v>
      </c>
      <c r="AN3141" s="28">
        <v>1160000</v>
      </c>
      <c r="AO3141" s="28">
        <v>140606</v>
      </c>
      <c r="AP3141" s="73" t="s">
        <v>17002</v>
      </c>
      <c r="AQ3141" s="28"/>
      <c r="AR3141" s="24"/>
      <c r="AS3141" s="24"/>
      <c r="AT3141" s="24"/>
      <c r="AU3141" s="24"/>
      <c r="AV3141" s="24"/>
      <c r="AW3141" s="24"/>
      <c r="AX3141" s="24"/>
      <c r="AY3141" s="24"/>
      <c r="AZ3141" s="24"/>
      <c r="BA3141" s="24"/>
      <c r="BB3141" s="24"/>
      <c r="BC3141" s="24"/>
      <c r="BD3141" s="24"/>
      <c r="BE3141" s="24"/>
      <c r="BF3141" s="24"/>
      <c r="BG3141" s="24"/>
      <c r="BH3141" s="23">
        <v>45033</v>
      </c>
      <c r="BI3141" s="26" t="s">
        <v>127</v>
      </c>
      <c r="BJ3141" s="26" t="s">
        <v>273</v>
      </c>
      <c r="BK3141" s="29">
        <v>0</v>
      </c>
      <c r="BL3141" s="24" t="s">
        <v>129</v>
      </c>
      <c r="BM3141" s="22" t="str">
        <f ca="1">+IF(Tabla1[[#This Row],[FECHA INGRESO]]&gt;=44986,IF((TODAY()-Tabla1[[#This Row],[FECHA INGRESO]])&gt;=50,"ALERTA","TODAVÍA FALTA"),"N/A")</f>
        <v>N/A</v>
      </c>
      <c r="BN3141" s="7">
        <f>IFERROR((_xlfn.DAYS(Tabla1[[#This Row],[FECHA INGRESO]],Tabla1[[#This Row],[FECHA RETIRO]]))/30,"")</f>
        <v>-13.033333333333333</v>
      </c>
    </row>
    <row r="3142" spans="1:66" x14ac:dyDescent="0.35">
      <c r="A3142" s="39">
        <v>1021662499</v>
      </c>
      <c r="B3142" s="40" t="s">
        <v>17090</v>
      </c>
      <c r="C3142" s="23">
        <v>44642</v>
      </c>
      <c r="D3142" s="23" t="s">
        <v>4008</v>
      </c>
      <c r="E3142" s="24" t="s">
        <v>111</v>
      </c>
      <c r="F3142" s="24" t="s">
        <v>70</v>
      </c>
      <c r="G3142" s="24"/>
      <c r="H3142" s="77">
        <v>24112867607</v>
      </c>
      <c r="I3142" s="24" t="s">
        <v>95</v>
      </c>
      <c r="J3142" s="24">
        <f>DATEDIF(Tabla1[[#This Row],[FECHA DE NACIMIENTO]],Tabla1[[#This Row],[FECHA ACTUAL]],"Y")</f>
        <v>19</v>
      </c>
      <c r="K3142" s="24" t="s">
        <v>73</v>
      </c>
      <c r="L3142" s="24" t="s">
        <v>112</v>
      </c>
      <c r="M3142" s="24">
        <v>0</v>
      </c>
      <c r="N3142" s="24">
        <v>0</v>
      </c>
      <c r="O3142" s="24">
        <v>2</v>
      </c>
      <c r="P3142" s="23" t="s">
        <v>101</v>
      </c>
      <c r="Q3142" s="23">
        <v>37959</v>
      </c>
      <c r="R3142" s="24" t="s">
        <v>76</v>
      </c>
      <c r="S3142" s="25">
        <v>45119</v>
      </c>
      <c r="T3142" s="24"/>
      <c r="U3142" s="77">
        <v>3115203014</v>
      </c>
      <c r="V3142" s="33" t="s">
        <v>17091</v>
      </c>
      <c r="W3142" s="24" t="s">
        <v>17092</v>
      </c>
      <c r="X3142" s="24" t="s">
        <v>15209</v>
      </c>
      <c r="Y3142" s="24" t="s">
        <v>17093</v>
      </c>
      <c r="Z3142" s="24" t="s">
        <v>117</v>
      </c>
      <c r="AA3142" s="24">
        <v>3114464498</v>
      </c>
      <c r="AB3142" s="24"/>
      <c r="AC3142" s="24"/>
      <c r="AD3142" s="24"/>
      <c r="AE3142" s="26" t="s">
        <v>151</v>
      </c>
      <c r="AF3142" s="26"/>
      <c r="AG3142" s="26"/>
      <c r="AH3142" s="27" t="s">
        <v>955</v>
      </c>
      <c r="AI3142" s="27" t="s">
        <v>120</v>
      </c>
      <c r="AJ3142" s="27" t="s">
        <v>120</v>
      </c>
      <c r="AK3142" s="24" t="s">
        <v>121</v>
      </c>
      <c r="AL3142" s="24" t="s">
        <v>7086</v>
      </c>
      <c r="AM3142" s="23">
        <v>44642</v>
      </c>
      <c r="AN3142" s="28">
        <v>1160000</v>
      </c>
      <c r="AO3142" s="28">
        <v>140606</v>
      </c>
      <c r="AP3142" s="73" t="s">
        <v>17008</v>
      </c>
      <c r="AQ3142" s="28"/>
      <c r="AR3142" s="24"/>
      <c r="AS3142" s="24"/>
      <c r="AT3142" s="24"/>
      <c r="AU3142" s="24"/>
      <c r="AV3142" s="24"/>
      <c r="AW3142" s="24"/>
      <c r="AX3142" s="24"/>
      <c r="AY3142" s="24"/>
      <c r="AZ3142" s="24"/>
      <c r="BA3142" s="24"/>
      <c r="BB3142" s="24"/>
      <c r="BC3142" s="24"/>
      <c r="BD3142" s="24"/>
      <c r="BE3142" s="24"/>
      <c r="BF3142" s="24"/>
      <c r="BG3142" s="24"/>
      <c r="BH3142" s="23" t="s">
        <v>75</v>
      </c>
      <c r="BI3142" s="26">
        <v>0</v>
      </c>
      <c r="BJ3142" s="26">
        <v>0</v>
      </c>
      <c r="BK3142" s="29">
        <v>0</v>
      </c>
      <c r="BL3142" s="24" t="s">
        <v>91</v>
      </c>
      <c r="BM3142" s="22" t="str">
        <f ca="1">+IF(Tabla1[[#This Row],[FECHA INGRESO]]&gt;=44986,IF((TODAY()-Tabla1[[#This Row],[FECHA INGRESO]])&gt;=50,"ALERTA","TODAVÍA FALTA"),"N/A")</f>
        <v>N/A</v>
      </c>
      <c r="BN3142" s="7" t="str">
        <f>IFERROR((_xlfn.DAYS(Tabla1[[#This Row],[FECHA INGRESO]],Tabla1[[#This Row],[FECHA RETIRO]]))/30,"")</f>
        <v/>
      </c>
    </row>
    <row r="3143" spans="1:66" x14ac:dyDescent="0.35">
      <c r="A3143" s="21">
        <v>1023962081</v>
      </c>
      <c r="B3143" s="22" t="s">
        <v>17094</v>
      </c>
      <c r="C3143" s="23">
        <v>44642</v>
      </c>
      <c r="D3143" s="23" t="s">
        <v>266</v>
      </c>
      <c r="E3143" s="24" t="s">
        <v>111</v>
      </c>
      <c r="F3143" s="24" t="s">
        <v>70</v>
      </c>
      <c r="G3143" s="24" t="s">
        <v>17095</v>
      </c>
      <c r="H3143" s="24">
        <v>24112865199</v>
      </c>
      <c r="I3143" s="24" t="s">
        <v>72</v>
      </c>
      <c r="J3143" s="24">
        <f>DATEDIF(Tabla1[[#This Row],[FECHA DE NACIMIENTO]],Tabla1[[#This Row],[FECHA ACTUAL]],"Y")</f>
        <v>26</v>
      </c>
      <c r="K3143" s="24" t="s">
        <v>73</v>
      </c>
      <c r="L3143" s="24" t="s">
        <v>112</v>
      </c>
      <c r="M3143" s="24">
        <v>0</v>
      </c>
      <c r="N3143" s="24">
        <v>0</v>
      </c>
      <c r="O3143" s="24">
        <v>2</v>
      </c>
      <c r="P3143" s="23" t="s">
        <v>101</v>
      </c>
      <c r="Q3143" s="23">
        <v>35552</v>
      </c>
      <c r="R3143" s="24" t="s">
        <v>76</v>
      </c>
      <c r="S3143" s="25">
        <v>45119</v>
      </c>
      <c r="T3143" s="24"/>
      <c r="U3143" s="77">
        <v>3004685963</v>
      </c>
      <c r="V3143" s="33" t="s">
        <v>17096</v>
      </c>
      <c r="W3143" s="24" t="s">
        <v>17097</v>
      </c>
      <c r="X3143" s="24" t="s">
        <v>936</v>
      </c>
      <c r="Y3143" s="24" t="s">
        <v>17098</v>
      </c>
      <c r="Z3143" s="24" t="s">
        <v>285</v>
      </c>
      <c r="AA3143" s="24">
        <v>3224225570</v>
      </c>
      <c r="AB3143" s="24"/>
      <c r="AC3143" s="24"/>
      <c r="AD3143" s="24"/>
      <c r="AE3143" s="26" t="s">
        <v>183</v>
      </c>
      <c r="AF3143" s="26" t="s">
        <v>17099</v>
      </c>
      <c r="AG3143" s="26"/>
      <c r="AH3143" s="27" t="s">
        <v>184</v>
      </c>
      <c r="AI3143" s="27" t="s">
        <v>487</v>
      </c>
      <c r="AJ3143" s="27" t="s">
        <v>487</v>
      </c>
      <c r="AK3143" s="24" t="s">
        <v>121</v>
      </c>
      <c r="AL3143" s="24" t="s">
        <v>7086</v>
      </c>
      <c r="AM3143" s="23">
        <v>44642</v>
      </c>
      <c r="AN3143" s="28">
        <v>1000000</v>
      </c>
      <c r="AO3143" s="28">
        <v>117172</v>
      </c>
      <c r="AP3143" s="28"/>
      <c r="AQ3143" s="28"/>
      <c r="AR3143" s="24"/>
      <c r="AS3143" s="24"/>
      <c r="AT3143" s="24"/>
      <c r="AU3143" s="24"/>
      <c r="AV3143" s="24"/>
      <c r="AW3143" s="24"/>
      <c r="AX3143" s="24"/>
      <c r="AY3143" s="24"/>
      <c r="AZ3143" s="24"/>
      <c r="BA3143" s="24"/>
      <c r="BB3143" s="24"/>
      <c r="BC3143" s="24"/>
      <c r="BD3143" s="24"/>
      <c r="BE3143" s="24"/>
      <c r="BF3143" s="24"/>
      <c r="BG3143" s="24"/>
      <c r="BH3143" s="23">
        <v>44926</v>
      </c>
      <c r="BI3143" s="26" t="s">
        <v>466</v>
      </c>
      <c r="BJ3143" s="26" t="s">
        <v>6087</v>
      </c>
      <c r="BK3143" s="29">
        <v>0</v>
      </c>
      <c r="BL3143" s="24" t="s">
        <v>129</v>
      </c>
      <c r="BM3143" s="22" t="str">
        <f ca="1">+IF(Tabla1[[#This Row],[FECHA INGRESO]]&gt;=44986,IF((TODAY()-Tabla1[[#This Row],[FECHA INGRESO]])&gt;=50,"ALERTA","TODAVÍA FALTA"),"N/A")</f>
        <v>N/A</v>
      </c>
      <c r="BN3143" s="7">
        <f>IFERROR((_xlfn.DAYS(Tabla1[[#This Row],[FECHA INGRESO]],Tabla1[[#This Row],[FECHA RETIRO]]))/30,"")</f>
        <v>-9.4666666666666668</v>
      </c>
    </row>
    <row r="3144" spans="1:66" x14ac:dyDescent="0.35">
      <c r="A3144" s="21">
        <v>1032421428</v>
      </c>
      <c r="B3144" s="22" t="s">
        <v>17100</v>
      </c>
      <c r="C3144" s="23">
        <v>44642</v>
      </c>
      <c r="D3144" s="23" t="s">
        <v>266</v>
      </c>
      <c r="E3144" s="24" t="s">
        <v>111</v>
      </c>
      <c r="F3144" s="24" t="s">
        <v>111</v>
      </c>
      <c r="G3144" s="24"/>
      <c r="H3144" s="77">
        <v>24112870139</v>
      </c>
      <c r="I3144" s="24" t="s">
        <v>95</v>
      </c>
      <c r="J3144" s="24">
        <f>DATEDIF(Tabla1[[#This Row],[FECHA DE NACIMIENTO]],Tabla1[[#This Row],[FECHA ACTUAL]],"Y")</f>
        <v>34</v>
      </c>
      <c r="K3144" s="24" t="s">
        <v>73</v>
      </c>
      <c r="L3144" s="24" t="s">
        <v>112</v>
      </c>
      <c r="M3144" s="24">
        <v>0</v>
      </c>
      <c r="N3144" s="24">
        <v>1</v>
      </c>
      <c r="O3144" s="24">
        <v>1</v>
      </c>
      <c r="P3144" s="23" t="s">
        <v>101</v>
      </c>
      <c r="Q3144" s="23">
        <v>32382</v>
      </c>
      <c r="R3144" s="24" t="s">
        <v>76</v>
      </c>
      <c r="S3144" s="25">
        <v>45119</v>
      </c>
      <c r="T3144" s="24"/>
      <c r="U3144" s="77">
        <v>3045899819</v>
      </c>
      <c r="V3144" s="33" t="s">
        <v>17101</v>
      </c>
      <c r="W3144" s="24" t="s">
        <v>17102</v>
      </c>
      <c r="X3144" s="24" t="s">
        <v>13243</v>
      </c>
      <c r="Y3144" s="24" t="s">
        <v>17103</v>
      </c>
      <c r="Z3144" s="24" t="s">
        <v>162</v>
      </c>
      <c r="AA3144" s="24">
        <v>3123406381</v>
      </c>
      <c r="AB3144" s="24"/>
      <c r="AC3144" s="24"/>
      <c r="AD3144" s="24"/>
      <c r="AE3144" s="26" t="s">
        <v>194</v>
      </c>
      <c r="AF3144" s="26"/>
      <c r="AG3144" s="26"/>
      <c r="AH3144" s="27" t="s">
        <v>184</v>
      </c>
      <c r="AI3144" s="27" t="s">
        <v>5470</v>
      </c>
      <c r="AJ3144" s="27" t="s">
        <v>5470</v>
      </c>
      <c r="AK3144" s="24" t="s">
        <v>121</v>
      </c>
      <c r="AL3144" s="24" t="s">
        <v>7086</v>
      </c>
      <c r="AM3144" s="23">
        <v>44642</v>
      </c>
      <c r="AN3144" s="28">
        <v>1000000</v>
      </c>
      <c r="AO3144" s="28">
        <v>117172</v>
      </c>
      <c r="AP3144" s="28"/>
      <c r="AQ3144" s="28"/>
      <c r="AR3144" s="24"/>
      <c r="AS3144" s="24"/>
      <c r="AT3144" s="24"/>
      <c r="AU3144" s="24"/>
      <c r="AV3144" s="24"/>
      <c r="AW3144" s="24"/>
      <c r="AX3144" s="24"/>
      <c r="AY3144" s="24"/>
      <c r="AZ3144" s="24"/>
      <c r="BA3144" s="24"/>
      <c r="BB3144" s="24"/>
      <c r="BC3144" s="24"/>
      <c r="BD3144" s="24"/>
      <c r="BE3144" s="24"/>
      <c r="BF3144" s="24"/>
      <c r="BG3144" s="24"/>
      <c r="BH3144" s="23">
        <v>44730</v>
      </c>
      <c r="BI3144" s="26" t="s">
        <v>466</v>
      </c>
      <c r="BJ3144" s="26" t="s">
        <v>3469</v>
      </c>
      <c r="BK3144" s="29">
        <v>0</v>
      </c>
      <c r="BL3144" s="24" t="s">
        <v>129</v>
      </c>
      <c r="BM3144" s="22" t="str">
        <f ca="1">+IF(Tabla1[[#This Row],[FECHA INGRESO]]&gt;=44986,IF((TODAY()-Tabla1[[#This Row],[FECHA INGRESO]])&gt;=50,"ALERTA","TODAVÍA FALTA"),"N/A")</f>
        <v>N/A</v>
      </c>
      <c r="BN3144" s="7">
        <f>IFERROR((_xlfn.DAYS(Tabla1[[#This Row],[FECHA INGRESO]],Tabla1[[#This Row],[FECHA RETIRO]]))/30,"")</f>
        <v>-2.9333333333333331</v>
      </c>
    </row>
    <row r="3145" spans="1:66" x14ac:dyDescent="0.35">
      <c r="A3145" s="21">
        <v>2953523</v>
      </c>
      <c r="B3145" s="22" t="s">
        <v>17104</v>
      </c>
      <c r="C3145" s="23">
        <v>44643</v>
      </c>
      <c r="D3145" s="23" t="s">
        <v>93</v>
      </c>
      <c r="E3145" s="24" t="s">
        <v>77</v>
      </c>
      <c r="F3145" s="24" t="s">
        <v>70</v>
      </c>
      <c r="G3145" s="24"/>
      <c r="H3145" s="77">
        <v>24112866572</v>
      </c>
      <c r="I3145" s="24" t="s">
        <v>72</v>
      </c>
      <c r="J3145" s="24">
        <f>DATEDIF(Tabla1[[#This Row],[FECHA DE NACIMIENTO]],Tabla1[[#This Row],[FECHA ACTUAL]],"Y")</f>
        <v>64</v>
      </c>
      <c r="K3145" s="24" t="s">
        <v>320</v>
      </c>
      <c r="L3145" s="23" t="s">
        <v>234</v>
      </c>
      <c r="M3145" s="24">
        <v>3</v>
      </c>
      <c r="N3145" s="24">
        <v>4</v>
      </c>
      <c r="O3145" s="24">
        <v>3</v>
      </c>
      <c r="P3145" s="23" t="s">
        <v>101</v>
      </c>
      <c r="Q3145" s="23">
        <v>21379</v>
      </c>
      <c r="R3145" s="24" t="s">
        <v>16259</v>
      </c>
      <c r="S3145" s="25">
        <v>45119</v>
      </c>
      <c r="T3145" s="24">
        <v>6723405</v>
      </c>
      <c r="U3145" s="77">
        <v>3163335272</v>
      </c>
      <c r="V3145" s="33" t="s">
        <v>17105</v>
      </c>
      <c r="W3145" s="24" t="s">
        <v>17106</v>
      </c>
      <c r="X3145" s="24" t="s">
        <v>16952</v>
      </c>
      <c r="Y3145" s="24" t="s">
        <v>17107</v>
      </c>
      <c r="Z3145" s="24" t="s">
        <v>150</v>
      </c>
      <c r="AA3145" s="24">
        <v>3138189537</v>
      </c>
      <c r="AB3145" s="24"/>
      <c r="AC3145" s="24"/>
      <c r="AD3145" s="24"/>
      <c r="AE3145" s="26" t="s">
        <v>183</v>
      </c>
      <c r="AF3145" s="26"/>
      <c r="AG3145" s="26"/>
      <c r="AH3145" s="27" t="s">
        <v>899</v>
      </c>
      <c r="AI3145" s="27" t="s">
        <v>421</v>
      </c>
      <c r="AJ3145" s="27" t="s">
        <v>421</v>
      </c>
      <c r="AK3145" s="24" t="s">
        <v>89</v>
      </c>
      <c r="AL3145" s="24" t="s">
        <v>90</v>
      </c>
      <c r="AM3145" s="23">
        <v>44643</v>
      </c>
      <c r="AN3145" s="28">
        <v>1508000</v>
      </c>
      <c r="AO3145" s="28">
        <v>140606</v>
      </c>
      <c r="AP3145" s="28"/>
      <c r="AQ3145" s="28"/>
      <c r="AR3145" s="24"/>
      <c r="AS3145" s="24"/>
      <c r="AT3145" s="24"/>
      <c r="AU3145" s="24"/>
      <c r="AV3145" s="24"/>
      <c r="AW3145" s="24"/>
      <c r="AX3145" s="24"/>
      <c r="AY3145" s="24"/>
      <c r="AZ3145" s="24"/>
      <c r="BA3145" s="24"/>
      <c r="BB3145" s="24"/>
      <c r="BC3145" s="24"/>
      <c r="BD3145" s="24"/>
      <c r="BE3145" s="24"/>
      <c r="BF3145" s="24"/>
      <c r="BG3145" s="24"/>
      <c r="BH3145" s="23" t="s">
        <v>75</v>
      </c>
      <c r="BI3145" s="26">
        <v>0</v>
      </c>
      <c r="BJ3145" s="26">
        <v>0</v>
      </c>
      <c r="BK3145" s="29">
        <v>0</v>
      </c>
      <c r="BL3145" s="24" t="s">
        <v>91</v>
      </c>
      <c r="BM3145" s="22" t="str">
        <f ca="1">+IF(Tabla1[[#This Row],[FECHA INGRESO]]&gt;=44986,IF((TODAY()-Tabla1[[#This Row],[FECHA INGRESO]])&gt;=50,"ALERTA","TODAVÍA FALTA"),"N/A")</f>
        <v>N/A</v>
      </c>
      <c r="BN3145" s="7" t="str">
        <f>IFERROR((_xlfn.DAYS(Tabla1[[#This Row],[FECHA INGRESO]],Tabla1[[#This Row],[FECHA RETIRO]]))/30,"")</f>
        <v/>
      </c>
    </row>
    <row r="3146" spans="1:66" x14ac:dyDescent="0.35">
      <c r="A3146" s="21">
        <v>1010223035</v>
      </c>
      <c r="B3146" s="22" t="s">
        <v>17108</v>
      </c>
      <c r="C3146" s="23">
        <v>44644</v>
      </c>
      <c r="D3146" s="23" t="s">
        <v>131</v>
      </c>
      <c r="E3146" s="24" t="s">
        <v>111</v>
      </c>
      <c r="F3146" s="24" t="s">
        <v>111</v>
      </c>
      <c r="G3146" s="24"/>
      <c r="H3146" s="24">
        <v>24112901761</v>
      </c>
      <c r="I3146" s="24" t="s">
        <v>72</v>
      </c>
      <c r="J3146" s="24">
        <f>DATEDIF(Tabla1[[#This Row],[FECHA DE NACIMIENTO]],Tabla1[[#This Row],[FECHA ACTUAL]],"Y")</f>
        <v>27</v>
      </c>
      <c r="K3146" s="24" t="s">
        <v>73</v>
      </c>
      <c r="L3146" s="24" t="s">
        <v>112</v>
      </c>
      <c r="M3146" s="24">
        <v>0</v>
      </c>
      <c r="N3146" s="24">
        <v>0</v>
      </c>
      <c r="O3146" s="24">
        <v>2</v>
      </c>
      <c r="P3146" s="23" t="s">
        <v>101</v>
      </c>
      <c r="Q3146" s="23">
        <v>34894</v>
      </c>
      <c r="R3146" s="24" t="s">
        <v>76</v>
      </c>
      <c r="S3146" s="25">
        <v>45119</v>
      </c>
      <c r="T3146" s="24"/>
      <c r="U3146" s="77">
        <v>3223342172</v>
      </c>
      <c r="V3146" s="33" t="s">
        <v>17109</v>
      </c>
      <c r="W3146" s="24" t="s">
        <v>17110</v>
      </c>
      <c r="X3146" s="24" t="s">
        <v>12869</v>
      </c>
      <c r="Y3146" s="24"/>
      <c r="Z3146" s="24"/>
      <c r="AA3146" s="24"/>
      <c r="AB3146" s="24"/>
      <c r="AC3146" s="24"/>
      <c r="AD3146" s="24"/>
      <c r="AE3146" s="26" t="s">
        <v>151</v>
      </c>
      <c r="AF3146" s="26"/>
      <c r="AG3146" s="26"/>
      <c r="AH3146" s="27" t="s">
        <v>3042</v>
      </c>
      <c r="AI3146" s="27" t="s">
        <v>1612</v>
      </c>
      <c r="AJ3146" s="27" t="s">
        <v>15662</v>
      </c>
      <c r="AK3146" s="24" t="s">
        <v>121</v>
      </c>
      <c r="AL3146" s="24" t="s">
        <v>7086</v>
      </c>
      <c r="AM3146" s="23">
        <v>44644</v>
      </c>
      <c r="AN3146" s="28">
        <v>1000000</v>
      </c>
      <c r="AO3146" s="28">
        <v>117172</v>
      </c>
      <c r="AP3146" s="28"/>
      <c r="AQ3146" s="28"/>
      <c r="AR3146" s="24"/>
      <c r="AS3146" s="24"/>
      <c r="AT3146" s="24"/>
      <c r="AU3146" s="24"/>
      <c r="AV3146" s="24"/>
      <c r="AW3146" s="24"/>
      <c r="AX3146" s="24"/>
      <c r="AY3146" s="24"/>
      <c r="AZ3146" s="24"/>
      <c r="BA3146" s="24"/>
      <c r="BB3146" s="24"/>
      <c r="BC3146" s="24"/>
      <c r="BD3146" s="24"/>
      <c r="BE3146" s="24"/>
      <c r="BF3146" s="24"/>
      <c r="BG3146" s="24"/>
      <c r="BH3146" s="23">
        <v>44757</v>
      </c>
      <c r="BI3146" s="26" t="s">
        <v>466</v>
      </c>
      <c r="BJ3146" s="26" t="s">
        <v>16263</v>
      </c>
      <c r="BK3146" s="29">
        <v>0</v>
      </c>
      <c r="BL3146" s="24" t="s">
        <v>129</v>
      </c>
      <c r="BM3146" s="22" t="str">
        <f ca="1">+IF(Tabla1[[#This Row],[FECHA INGRESO]]&gt;=44986,IF((TODAY()-Tabla1[[#This Row],[FECHA INGRESO]])&gt;=50,"ALERTA","TODAVÍA FALTA"),"N/A")</f>
        <v>N/A</v>
      </c>
      <c r="BN3146" s="7">
        <f>IFERROR((_xlfn.DAYS(Tabla1[[#This Row],[FECHA INGRESO]],Tabla1[[#This Row],[FECHA RETIRO]]))/30,"")</f>
        <v>-3.7666666666666666</v>
      </c>
    </row>
    <row r="3147" spans="1:66" x14ac:dyDescent="0.35">
      <c r="A3147" s="34">
        <v>1023036352</v>
      </c>
      <c r="B3147" s="22" t="s">
        <v>17111</v>
      </c>
      <c r="C3147" s="44">
        <v>44644</v>
      </c>
      <c r="D3147" s="44" t="s">
        <v>93</v>
      </c>
      <c r="E3147" s="24" t="s">
        <v>94</v>
      </c>
      <c r="F3147" s="23" t="s">
        <v>94</v>
      </c>
      <c r="G3147" s="36"/>
      <c r="H3147" s="36">
        <v>24102148998</v>
      </c>
      <c r="I3147" s="36" t="s">
        <v>95</v>
      </c>
      <c r="J3147" s="24">
        <f>DATEDIF(Tabla1[[#This Row],[FECHA DE NACIMIENTO]],Tabla1[[#This Row],[FECHA ACTUAL]],"Y")</f>
        <v>24</v>
      </c>
      <c r="K3147" s="36" t="s">
        <v>96</v>
      </c>
      <c r="L3147" s="24" t="s">
        <v>112</v>
      </c>
      <c r="M3147" s="36">
        <v>0</v>
      </c>
      <c r="N3147" s="36">
        <v>0</v>
      </c>
      <c r="O3147" s="36">
        <v>2</v>
      </c>
      <c r="P3147" s="44" t="s">
        <v>101</v>
      </c>
      <c r="Q3147" s="44">
        <v>36307</v>
      </c>
      <c r="R3147" s="24" t="s">
        <v>76</v>
      </c>
      <c r="S3147" s="25">
        <v>45119</v>
      </c>
      <c r="T3147" s="36">
        <v>2496946</v>
      </c>
      <c r="U3147" s="78">
        <v>3108173685</v>
      </c>
      <c r="V3147" s="62" t="s">
        <v>17112</v>
      </c>
      <c r="W3147" s="24" t="s">
        <v>17113</v>
      </c>
      <c r="X3147" s="24" t="s">
        <v>1015</v>
      </c>
      <c r="Y3147" s="24" t="s">
        <v>17114</v>
      </c>
      <c r="Z3147" s="24" t="s">
        <v>117</v>
      </c>
      <c r="AA3147" s="24">
        <v>3204300077</v>
      </c>
      <c r="AB3147" s="24"/>
      <c r="AC3147" s="24"/>
      <c r="AD3147" s="24"/>
      <c r="AE3147" s="26" t="s">
        <v>183</v>
      </c>
      <c r="AF3147" s="26" t="s">
        <v>1482</v>
      </c>
      <c r="AG3147" s="26"/>
      <c r="AH3147" s="27" t="s">
        <v>3042</v>
      </c>
      <c r="AI3147" s="27" t="s">
        <v>410</v>
      </c>
      <c r="AJ3147" s="27" t="s">
        <v>410</v>
      </c>
      <c r="AK3147" s="24" t="s">
        <v>121</v>
      </c>
      <c r="AL3147" s="24" t="s">
        <v>7086</v>
      </c>
      <c r="AM3147" s="23">
        <v>44644</v>
      </c>
      <c r="AN3147" s="28">
        <v>1000000</v>
      </c>
      <c r="AO3147" s="28">
        <v>117172</v>
      </c>
      <c r="AP3147" s="28"/>
      <c r="AQ3147" s="28"/>
      <c r="AR3147" s="24"/>
      <c r="AS3147" s="24"/>
      <c r="AT3147" s="24"/>
      <c r="AU3147" s="24"/>
      <c r="AV3147" s="24"/>
      <c r="AW3147" s="24"/>
      <c r="AX3147" s="24"/>
      <c r="AY3147" s="24"/>
      <c r="AZ3147" s="24"/>
      <c r="BA3147" s="24"/>
      <c r="BB3147" s="24"/>
      <c r="BC3147" s="24"/>
      <c r="BD3147" s="24"/>
      <c r="BE3147" s="24"/>
      <c r="BF3147" s="24"/>
      <c r="BG3147" s="24"/>
      <c r="BH3147" s="23">
        <v>44712</v>
      </c>
      <c r="BI3147" s="26" t="s">
        <v>466</v>
      </c>
      <c r="BJ3147" s="26" t="s">
        <v>273</v>
      </c>
      <c r="BK3147" s="29">
        <v>0</v>
      </c>
      <c r="BL3147" s="24" t="s">
        <v>129</v>
      </c>
      <c r="BM3147" s="22" t="str">
        <f ca="1">+IF(Tabla1[[#This Row],[FECHA INGRESO]]&gt;=44986,IF((TODAY()-Tabla1[[#This Row],[FECHA INGRESO]])&gt;=50,"ALERTA","TODAVÍA FALTA"),"N/A")</f>
        <v>N/A</v>
      </c>
      <c r="BN3147" s="7">
        <f>IFERROR((_xlfn.DAYS(Tabla1[[#This Row],[FECHA INGRESO]],Tabla1[[#This Row],[FECHA RETIRO]]))/30,"")</f>
        <v>-2.2666666666666666</v>
      </c>
    </row>
    <row r="3148" spans="1:66" x14ac:dyDescent="0.35">
      <c r="A3148" s="34">
        <v>1026285722</v>
      </c>
      <c r="B3148" s="22" t="s">
        <v>17115</v>
      </c>
      <c r="C3148" s="44">
        <v>44644</v>
      </c>
      <c r="D3148" s="44" t="s">
        <v>131</v>
      </c>
      <c r="E3148" s="36" t="s">
        <v>110</v>
      </c>
      <c r="F3148" s="36" t="s">
        <v>110</v>
      </c>
      <c r="G3148" s="36"/>
      <c r="H3148" s="36">
        <v>24112917247</v>
      </c>
      <c r="I3148" s="36" t="s">
        <v>95</v>
      </c>
      <c r="J3148" s="24">
        <f>DATEDIF(Tabla1[[#This Row],[FECHA DE NACIMIENTO]],Tabla1[[#This Row],[FECHA ACTUAL]],"Y")</f>
        <v>29</v>
      </c>
      <c r="K3148" s="36" t="s">
        <v>73</v>
      </c>
      <c r="L3148" s="24" t="s">
        <v>112</v>
      </c>
      <c r="M3148" s="36">
        <v>2</v>
      </c>
      <c r="N3148" s="36">
        <v>2</v>
      </c>
      <c r="O3148" s="36">
        <v>2</v>
      </c>
      <c r="P3148" s="44" t="s">
        <v>101</v>
      </c>
      <c r="Q3148" s="44">
        <v>34243</v>
      </c>
      <c r="R3148" s="24" t="s">
        <v>76</v>
      </c>
      <c r="S3148" s="25">
        <v>45119</v>
      </c>
      <c r="T3148" s="36">
        <v>2898683</v>
      </c>
      <c r="U3148" s="78">
        <v>3168533004</v>
      </c>
      <c r="V3148" s="62" t="s">
        <v>17116</v>
      </c>
      <c r="W3148" s="24" t="s">
        <v>17117</v>
      </c>
      <c r="X3148" s="24" t="s">
        <v>8981</v>
      </c>
      <c r="Y3148" s="24" t="s">
        <v>17118</v>
      </c>
      <c r="Z3148" s="24" t="s">
        <v>117</v>
      </c>
      <c r="AA3148" s="24">
        <v>3108767616</v>
      </c>
      <c r="AB3148" s="24"/>
      <c r="AC3148" s="24"/>
      <c r="AD3148" s="24"/>
      <c r="AE3148" s="26" t="s">
        <v>183</v>
      </c>
      <c r="AF3148" s="26" t="s">
        <v>17119</v>
      </c>
      <c r="AG3148" s="26"/>
      <c r="AH3148" s="27" t="s">
        <v>3042</v>
      </c>
      <c r="AI3148" s="27" t="s">
        <v>410</v>
      </c>
      <c r="AJ3148" s="27" t="s">
        <v>410</v>
      </c>
      <c r="AK3148" s="24" t="s">
        <v>121</v>
      </c>
      <c r="AL3148" s="24" t="s">
        <v>7086</v>
      </c>
      <c r="AM3148" s="23">
        <v>44644</v>
      </c>
      <c r="AN3148" s="28">
        <v>1000000</v>
      </c>
      <c r="AO3148" s="28">
        <v>117172</v>
      </c>
      <c r="AP3148" s="28"/>
      <c r="AQ3148" s="28"/>
      <c r="AR3148" s="24"/>
      <c r="AS3148" s="24"/>
      <c r="AT3148" s="24"/>
      <c r="AU3148" s="24"/>
      <c r="AV3148" s="24"/>
      <c r="AW3148" s="24"/>
      <c r="AX3148" s="24"/>
      <c r="AY3148" s="24"/>
      <c r="AZ3148" s="24"/>
      <c r="BA3148" s="24"/>
      <c r="BB3148" s="24"/>
      <c r="BC3148" s="24"/>
      <c r="BD3148" s="24"/>
      <c r="BE3148" s="24"/>
      <c r="BF3148" s="24"/>
      <c r="BG3148" s="24"/>
      <c r="BH3148" s="23">
        <v>44669</v>
      </c>
      <c r="BI3148" s="26" t="s">
        <v>10014</v>
      </c>
      <c r="BJ3148" s="26" t="s">
        <v>14134</v>
      </c>
      <c r="BK3148" s="29">
        <v>0</v>
      </c>
      <c r="BL3148" s="24" t="s">
        <v>129</v>
      </c>
      <c r="BM3148" s="22" t="str">
        <f ca="1">+IF(Tabla1[[#This Row],[FECHA INGRESO]]&gt;=44986,IF((TODAY()-Tabla1[[#This Row],[FECHA INGRESO]])&gt;=50,"ALERTA","TODAVÍA FALTA"),"N/A")</f>
        <v>N/A</v>
      </c>
      <c r="BN3148" s="7">
        <f>IFERROR((_xlfn.DAYS(Tabla1[[#This Row],[FECHA INGRESO]],Tabla1[[#This Row],[FECHA RETIRO]]))/30,"")</f>
        <v>-0.83333333333333337</v>
      </c>
    </row>
    <row r="3149" spans="1:66" x14ac:dyDescent="0.35">
      <c r="A3149" s="21">
        <v>1031176963</v>
      </c>
      <c r="B3149" s="22" t="s">
        <v>17120</v>
      </c>
      <c r="C3149" s="44">
        <v>44644</v>
      </c>
      <c r="D3149" s="44" t="s">
        <v>266</v>
      </c>
      <c r="E3149" s="36" t="s">
        <v>111</v>
      </c>
      <c r="F3149" s="36" t="s">
        <v>70</v>
      </c>
      <c r="G3149" s="36"/>
      <c r="H3149" s="78">
        <v>24067033117</v>
      </c>
      <c r="I3149" s="36" t="s">
        <v>72</v>
      </c>
      <c r="J3149" s="24">
        <f>DATEDIF(Tabla1[[#This Row],[FECHA DE NACIMIENTO]],Tabla1[[#This Row],[FECHA ACTUAL]],"Y")</f>
        <v>24</v>
      </c>
      <c r="K3149" s="36" t="s">
        <v>73</v>
      </c>
      <c r="L3149" s="24" t="s">
        <v>74</v>
      </c>
      <c r="M3149" s="36">
        <v>0</v>
      </c>
      <c r="N3149" s="36">
        <v>1</v>
      </c>
      <c r="O3149" s="36">
        <v>3</v>
      </c>
      <c r="P3149" s="44" t="s">
        <v>101</v>
      </c>
      <c r="Q3149" s="44">
        <v>36056</v>
      </c>
      <c r="R3149" s="24" t="s">
        <v>76</v>
      </c>
      <c r="S3149" s="25">
        <v>45119</v>
      </c>
      <c r="T3149" s="36"/>
      <c r="U3149" s="78">
        <v>3045810582</v>
      </c>
      <c r="V3149" s="62" t="s">
        <v>17121</v>
      </c>
      <c r="W3149" s="36" t="s">
        <v>17122</v>
      </c>
      <c r="X3149" s="36" t="s">
        <v>11042</v>
      </c>
      <c r="Y3149" s="24" t="s">
        <v>17123</v>
      </c>
      <c r="Z3149" s="24" t="s">
        <v>82</v>
      </c>
      <c r="AA3149" s="24">
        <v>3228521185</v>
      </c>
      <c r="AB3149" s="24"/>
      <c r="AC3149" s="24"/>
      <c r="AD3149" s="24"/>
      <c r="AE3149" s="26" t="s">
        <v>102</v>
      </c>
      <c r="AF3149" s="26"/>
      <c r="AG3149" s="26" t="s">
        <v>17124</v>
      </c>
      <c r="AH3149" s="27" t="s">
        <v>3042</v>
      </c>
      <c r="AI3149" s="27" t="s">
        <v>410</v>
      </c>
      <c r="AJ3149" s="27" t="s">
        <v>410</v>
      </c>
      <c r="AK3149" s="24" t="s">
        <v>121</v>
      </c>
      <c r="AL3149" s="24" t="s">
        <v>7086</v>
      </c>
      <c r="AM3149" s="23">
        <v>44644</v>
      </c>
      <c r="AN3149" s="28">
        <v>1000000</v>
      </c>
      <c r="AO3149" s="28">
        <v>117172</v>
      </c>
      <c r="AP3149" s="28"/>
      <c r="AQ3149" s="28"/>
      <c r="AR3149" s="24"/>
      <c r="AS3149" s="24"/>
      <c r="AT3149" s="24"/>
      <c r="AU3149" s="24"/>
      <c r="AV3149" s="24"/>
      <c r="AW3149" s="24"/>
      <c r="AX3149" s="24"/>
      <c r="AY3149" s="24"/>
      <c r="AZ3149" s="24"/>
      <c r="BA3149" s="24"/>
      <c r="BB3149" s="24"/>
      <c r="BC3149" s="24"/>
      <c r="BD3149" s="24"/>
      <c r="BE3149" s="24"/>
      <c r="BF3149" s="24"/>
      <c r="BG3149" s="24"/>
      <c r="BH3149" s="23">
        <v>44671</v>
      </c>
      <c r="BI3149" s="26" t="s">
        <v>466</v>
      </c>
      <c r="BJ3149" s="26" t="s">
        <v>13826</v>
      </c>
      <c r="BK3149" s="29">
        <v>0</v>
      </c>
      <c r="BL3149" s="24" t="s">
        <v>129</v>
      </c>
      <c r="BM3149" s="22" t="str">
        <f ca="1">+IF(Tabla1[[#This Row],[FECHA INGRESO]]&gt;=44986,IF((TODAY()-Tabla1[[#This Row],[FECHA INGRESO]])&gt;=50,"ALERTA","TODAVÍA FALTA"),"N/A")</f>
        <v>N/A</v>
      </c>
      <c r="BN3149" s="7">
        <f>IFERROR((_xlfn.DAYS(Tabla1[[#This Row],[FECHA INGRESO]],Tabla1[[#This Row],[FECHA RETIRO]]))/30,"")</f>
        <v>-0.9</v>
      </c>
    </row>
    <row r="3150" spans="1:66" x14ac:dyDescent="0.35">
      <c r="A3150" s="21">
        <v>1030593877</v>
      </c>
      <c r="B3150" s="22" t="s">
        <v>17125</v>
      </c>
      <c r="C3150" s="23">
        <v>44644</v>
      </c>
      <c r="D3150" s="23" t="s">
        <v>131</v>
      </c>
      <c r="E3150" s="24" t="s">
        <v>94</v>
      </c>
      <c r="F3150" s="24" t="s">
        <v>70</v>
      </c>
      <c r="G3150" s="24"/>
      <c r="H3150" s="24">
        <v>24112911472</v>
      </c>
      <c r="I3150" s="24" t="s">
        <v>95</v>
      </c>
      <c r="J3150" s="24">
        <f>DATEDIF(Tabla1[[#This Row],[FECHA DE NACIMIENTO]],Tabla1[[#This Row],[FECHA ACTUAL]],"Y")</f>
        <v>32</v>
      </c>
      <c r="K3150" s="24" t="s">
        <v>500</v>
      </c>
      <c r="L3150" s="24" t="s">
        <v>112</v>
      </c>
      <c r="M3150" s="24">
        <v>2</v>
      </c>
      <c r="N3150" s="24">
        <v>2</v>
      </c>
      <c r="O3150" s="24">
        <v>3</v>
      </c>
      <c r="P3150" s="23" t="s">
        <v>101</v>
      </c>
      <c r="Q3150" s="23">
        <v>33416</v>
      </c>
      <c r="R3150" s="24" t="s">
        <v>76</v>
      </c>
      <c r="S3150" s="25">
        <v>45119</v>
      </c>
      <c r="T3150" s="24"/>
      <c r="U3150" s="77">
        <v>3028471833</v>
      </c>
      <c r="V3150" s="33" t="s">
        <v>17126</v>
      </c>
      <c r="W3150" s="24" t="s">
        <v>17127</v>
      </c>
      <c r="X3150" s="24" t="s">
        <v>17128</v>
      </c>
      <c r="Y3150" s="24" t="s">
        <v>17129</v>
      </c>
      <c r="Z3150" s="24" t="s">
        <v>117</v>
      </c>
      <c r="AA3150" s="24">
        <v>3157787159</v>
      </c>
      <c r="AB3150" s="24"/>
      <c r="AC3150" s="24"/>
      <c r="AD3150" s="24"/>
      <c r="AE3150" s="26" t="s">
        <v>183</v>
      </c>
      <c r="AF3150" s="26"/>
      <c r="AG3150" s="26"/>
      <c r="AH3150" s="27" t="s">
        <v>3042</v>
      </c>
      <c r="AI3150" s="27" t="s">
        <v>410</v>
      </c>
      <c r="AJ3150" s="27" t="s">
        <v>410</v>
      </c>
      <c r="AK3150" s="24" t="s">
        <v>121</v>
      </c>
      <c r="AL3150" s="24" t="s">
        <v>7086</v>
      </c>
      <c r="AM3150" s="23">
        <v>44644</v>
      </c>
      <c r="AN3150" s="28">
        <v>1000000</v>
      </c>
      <c r="AO3150" s="28">
        <v>117172</v>
      </c>
      <c r="AP3150" s="28"/>
      <c r="AQ3150" s="28"/>
      <c r="AR3150" s="24"/>
      <c r="AS3150" s="24"/>
      <c r="AT3150" s="24"/>
      <c r="AU3150" s="24"/>
      <c r="AV3150" s="24"/>
      <c r="AW3150" s="24"/>
      <c r="AX3150" s="24"/>
      <c r="AY3150" s="24"/>
      <c r="AZ3150" s="24"/>
      <c r="BA3150" s="24"/>
      <c r="BB3150" s="24"/>
      <c r="BC3150" s="24"/>
      <c r="BD3150" s="24"/>
      <c r="BE3150" s="24"/>
      <c r="BF3150" s="24"/>
      <c r="BG3150" s="24"/>
      <c r="BH3150" s="23">
        <v>44729</v>
      </c>
      <c r="BI3150" s="26" t="s">
        <v>466</v>
      </c>
      <c r="BJ3150" s="26" t="s">
        <v>3469</v>
      </c>
      <c r="BK3150" s="29">
        <v>0</v>
      </c>
      <c r="BL3150" s="24" t="s">
        <v>129</v>
      </c>
      <c r="BM3150" s="22" t="str">
        <f ca="1">+IF(Tabla1[[#This Row],[FECHA INGRESO]]&gt;=44986,IF((TODAY()-Tabla1[[#This Row],[FECHA INGRESO]])&gt;=50,"ALERTA","TODAVÍA FALTA"),"N/A")</f>
        <v>N/A</v>
      </c>
      <c r="BN3150" s="7">
        <f>IFERROR((_xlfn.DAYS(Tabla1[[#This Row],[FECHA INGRESO]],Tabla1[[#This Row],[FECHA RETIRO]]))/30,"")</f>
        <v>-2.8333333333333335</v>
      </c>
    </row>
    <row r="3151" spans="1:66" x14ac:dyDescent="0.35">
      <c r="A3151" s="34">
        <v>1019138175</v>
      </c>
      <c r="B3151" s="22" t="s">
        <v>17130</v>
      </c>
      <c r="C3151" s="23">
        <v>44644</v>
      </c>
      <c r="D3151" s="23" t="s">
        <v>93</v>
      </c>
      <c r="E3151" s="24" t="s">
        <v>111</v>
      </c>
      <c r="F3151" s="24" t="s">
        <v>111</v>
      </c>
      <c r="G3151" s="24"/>
      <c r="H3151" s="24">
        <v>24112919159</v>
      </c>
      <c r="I3151" s="24" t="s">
        <v>72</v>
      </c>
      <c r="J3151" s="24">
        <f>DATEDIF(Tabla1[[#This Row],[FECHA DE NACIMIENTO]],Tabla1[[#This Row],[FECHA ACTUAL]],"Y")</f>
        <v>25</v>
      </c>
      <c r="K3151" s="24" t="s">
        <v>1020</v>
      </c>
      <c r="L3151" s="24" t="s">
        <v>112</v>
      </c>
      <c r="M3151" s="24">
        <v>1</v>
      </c>
      <c r="N3151" s="24">
        <v>2</v>
      </c>
      <c r="O3151" s="24">
        <v>3</v>
      </c>
      <c r="P3151" s="23" t="s">
        <v>101</v>
      </c>
      <c r="Q3151" s="23">
        <v>35855</v>
      </c>
      <c r="R3151" s="24" t="s">
        <v>76</v>
      </c>
      <c r="S3151" s="25">
        <v>45119</v>
      </c>
      <c r="T3151" s="24"/>
      <c r="U3151" s="77">
        <v>3006564286</v>
      </c>
      <c r="V3151" s="33" t="s">
        <v>17131</v>
      </c>
      <c r="W3151" s="24" t="s">
        <v>17132</v>
      </c>
      <c r="X3151" s="24" t="s">
        <v>17133</v>
      </c>
      <c r="Y3151" s="24" t="s">
        <v>17134</v>
      </c>
      <c r="Z3151" s="24" t="s">
        <v>17135</v>
      </c>
      <c r="AA3151" s="24">
        <v>3212142201</v>
      </c>
      <c r="AB3151" s="24"/>
      <c r="AC3151" s="24"/>
      <c r="AD3151" s="24"/>
      <c r="AE3151" s="26" t="s">
        <v>151</v>
      </c>
      <c r="AF3151" s="26"/>
      <c r="AG3151" s="26"/>
      <c r="AH3151" s="27" t="s">
        <v>3042</v>
      </c>
      <c r="AI3151" s="27" t="s">
        <v>410</v>
      </c>
      <c r="AJ3151" s="27" t="s">
        <v>410</v>
      </c>
      <c r="AK3151" s="24" t="s">
        <v>121</v>
      </c>
      <c r="AL3151" s="24" t="s">
        <v>7086</v>
      </c>
      <c r="AM3151" s="23">
        <v>44644</v>
      </c>
      <c r="AN3151" s="28">
        <v>1000000</v>
      </c>
      <c r="AO3151" s="28">
        <v>117172</v>
      </c>
      <c r="AP3151" s="28"/>
      <c r="AQ3151" s="28"/>
      <c r="AR3151" s="24"/>
      <c r="AS3151" s="24"/>
      <c r="AT3151" s="24"/>
      <c r="AU3151" s="24"/>
      <c r="AV3151" s="24"/>
      <c r="AW3151" s="24"/>
      <c r="AX3151" s="24"/>
      <c r="AY3151" s="24"/>
      <c r="AZ3151" s="24"/>
      <c r="BA3151" s="24"/>
      <c r="BB3151" s="24"/>
      <c r="BC3151" s="24"/>
      <c r="BD3151" s="24"/>
      <c r="BE3151" s="24"/>
      <c r="BF3151" s="24"/>
      <c r="BG3151" s="24"/>
      <c r="BH3151" s="23">
        <v>44809</v>
      </c>
      <c r="BI3151" s="26" t="s">
        <v>466</v>
      </c>
      <c r="BJ3151" s="26" t="s">
        <v>17136</v>
      </c>
      <c r="BK3151" s="29">
        <v>0</v>
      </c>
      <c r="BL3151" s="24" t="s">
        <v>129</v>
      </c>
      <c r="BM3151" s="22" t="str">
        <f ca="1">+IF(Tabla1[[#This Row],[FECHA INGRESO]]&gt;=44986,IF((TODAY()-Tabla1[[#This Row],[FECHA INGRESO]])&gt;=50,"ALERTA","TODAVÍA FALTA"),"N/A")</f>
        <v>N/A</v>
      </c>
      <c r="BN3151" s="7">
        <f>IFERROR((_xlfn.DAYS(Tabla1[[#This Row],[FECHA INGRESO]],Tabla1[[#This Row],[FECHA RETIRO]]))/30,"")</f>
        <v>-5.5</v>
      </c>
    </row>
    <row r="3152" spans="1:66" x14ac:dyDescent="0.35">
      <c r="A3152" s="21">
        <v>1111199858</v>
      </c>
      <c r="B3152" s="22" t="s">
        <v>17137</v>
      </c>
      <c r="C3152" s="23">
        <v>44644</v>
      </c>
      <c r="D3152" s="23" t="s">
        <v>131</v>
      </c>
      <c r="E3152" s="24" t="s">
        <v>111</v>
      </c>
      <c r="F3152" s="23" t="s">
        <v>94</v>
      </c>
      <c r="G3152" s="24"/>
      <c r="H3152" s="24">
        <v>24112935973</v>
      </c>
      <c r="I3152" s="24" t="s">
        <v>72</v>
      </c>
      <c r="J3152" s="24">
        <f>DATEDIF(Tabla1[[#This Row],[FECHA DE NACIMIENTO]],Tabla1[[#This Row],[FECHA ACTUAL]],"Y")</f>
        <v>30</v>
      </c>
      <c r="K3152" s="24" t="s">
        <v>73</v>
      </c>
      <c r="L3152" s="23" t="s">
        <v>234</v>
      </c>
      <c r="M3152" s="24">
        <v>0</v>
      </c>
      <c r="N3152" s="24">
        <v>0</v>
      </c>
      <c r="O3152" s="24">
        <v>3</v>
      </c>
      <c r="P3152" s="23" t="s">
        <v>101</v>
      </c>
      <c r="Q3152" s="23">
        <v>34038</v>
      </c>
      <c r="R3152" s="24" t="s">
        <v>695</v>
      </c>
      <c r="S3152" s="25">
        <v>45119</v>
      </c>
      <c r="T3152" s="24"/>
      <c r="U3152" s="77">
        <v>3125548240</v>
      </c>
      <c r="V3152" s="33" t="s">
        <v>17138</v>
      </c>
      <c r="W3152" s="24" t="s">
        <v>17139</v>
      </c>
      <c r="X3152" s="24" t="s">
        <v>17140</v>
      </c>
      <c r="Y3152" s="24" t="s">
        <v>17141</v>
      </c>
      <c r="Z3152" s="24" t="s">
        <v>13095</v>
      </c>
      <c r="AA3152" s="24">
        <v>3213195177</v>
      </c>
      <c r="AB3152" s="24"/>
      <c r="AC3152" s="24"/>
      <c r="AD3152" s="24"/>
      <c r="AE3152" s="26" t="s">
        <v>151</v>
      </c>
      <c r="AF3152" s="26"/>
      <c r="AG3152" s="26"/>
      <c r="AH3152" s="27" t="s">
        <v>3042</v>
      </c>
      <c r="AI3152" s="27" t="s">
        <v>410</v>
      </c>
      <c r="AJ3152" s="27" t="s">
        <v>410</v>
      </c>
      <c r="AK3152" s="24" t="s">
        <v>121</v>
      </c>
      <c r="AL3152" s="24" t="s">
        <v>7086</v>
      </c>
      <c r="AM3152" s="23">
        <v>44644</v>
      </c>
      <c r="AN3152" s="28">
        <v>1160000</v>
      </c>
      <c r="AO3152" s="28">
        <v>140606</v>
      </c>
      <c r="AP3152" s="28"/>
      <c r="AQ3152" s="28"/>
      <c r="AR3152" s="24"/>
      <c r="AS3152" s="24"/>
      <c r="AT3152" s="24"/>
      <c r="AU3152" s="24"/>
      <c r="AV3152" s="24"/>
      <c r="AW3152" s="24"/>
      <c r="AX3152" s="24"/>
      <c r="AY3152" s="24"/>
      <c r="AZ3152" s="24"/>
      <c r="BA3152" s="24"/>
      <c r="BB3152" s="24"/>
      <c r="BC3152" s="24"/>
      <c r="BD3152" s="24"/>
      <c r="BE3152" s="24"/>
      <c r="BF3152" s="24"/>
      <c r="BG3152" s="24"/>
      <c r="BH3152" s="23">
        <v>44964</v>
      </c>
      <c r="BI3152" s="26" t="s">
        <v>466</v>
      </c>
      <c r="BJ3152" s="26" t="s">
        <v>1165</v>
      </c>
      <c r="BK3152" s="29">
        <v>0</v>
      </c>
      <c r="BL3152" s="24" t="s">
        <v>129</v>
      </c>
      <c r="BM3152" s="22" t="str">
        <f ca="1">+IF(Tabla1[[#This Row],[FECHA INGRESO]]&gt;=44986,IF((TODAY()-Tabla1[[#This Row],[FECHA INGRESO]])&gt;=50,"ALERTA","TODAVÍA FALTA"),"N/A")</f>
        <v>N/A</v>
      </c>
      <c r="BN3152" s="7">
        <f>IFERROR((_xlfn.DAYS(Tabla1[[#This Row],[FECHA INGRESO]],Tabla1[[#This Row],[FECHA RETIRO]]))/30,"")</f>
        <v>-10.666666666666666</v>
      </c>
    </row>
    <row r="3153" spans="1:66" x14ac:dyDescent="0.35">
      <c r="A3153" s="34">
        <v>1013683760</v>
      </c>
      <c r="B3153" s="22" t="s">
        <v>14464</v>
      </c>
      <c r="C3153" s="44">
        <v>44645</v>
      </c>
      <c r="D3153" s="44" t="s">
        <v>4008</v>
      </c>
      <c r="E3153" s="36" t="s">
        <v>111</v>
      </c>
      <c r="F3153" s="36" t="s">
        <v>70</v>
      </c>
      <c r="G3153" s="36"/>
      <c r="H3153" s="36">
        <v>24105840130</v>
      </c>
      <c r="I3153" s="36" t="s">
        <v>95</v>
      </c>
      <c r="J3153" s="24">
        <f>DATEDIF(Tabla1[[#This Row],[FECHA DE NACIMIENTO]],Tabla1[[#This Row],[FECHA ACTUAL]],"Y")</f>
        <v>24</v>
      </c>
      <c r="K3153" s="36" t="s">
        <v>73</v>
      </c>
      <c r="L3153" s="24" t="s">
        <v>112</v>
      </c>
      <c r="M3153" s="36">
        <v>0</v>
      </c>
      <c r="N3153" s="36">
        <v>0</v>
      </c>
      <c r="O3153" s="36">
        <v>2</v>
      </c>
      <c r="P3153" s="44" t="s">
        <v>101</v>
      </c>
      <c r="Q3153" s="44">
        <v>36044</v>
      </c>
      <c r="R3153" s="24" t="s">
        <v>76</v>
      </c>
      <c r="S3153" s="25">
        <v>45119</v>
      </c>
      <c r="T3153" s="36"/>
      <c r="U3153" s="36">
        <v>3224784031</v>
      </c>
      <c r="V3153" s="62" t="s">
        <v>14465</v>
      </c>
      <c r="W3153" s="24" t="s">
        <v>17142</v>
      </c>
      <c r="X3153" s="24" t="s">
        <v>2946</v>
      </c>
      <c r="Y3153" s="24" t="s">
        <v>17143</v>
      </c>
      <c r="Z3153" s="24" t="s">
        <v>117</v>
      </c>
      <c r="AA3153" s="24">
        <v>3213478096</v>
      </c>
      <c r="AB3153" s="24"/>
      <c r="AC3153" s="24"/>
      <c r="AD3153" s="24"/>
      <c r="AE3153" s="26" t="s">
        <v>183</v>
      </c>
      <c r="AF3153" s="26" t="s">
        <v>17144</v>
      </c>
      <c r="AG3153" s="26"/>
      <c r="AH3153" s="27" t="s">
        <v>184</v>
      </c>
      <c r="AI3153" s="27" t="s">
        <v>377</v>
      </c>
      <c r="AJ3153" s="27" t="s">
        <v>377</v>
      </c>
      <c r="AK3153" s="24" t="s">
        <v>121</v>
      </c>
      <c r="AL3153" s="24" t="s">
        <v>7086</v>
      </c>
      <c r="AM3153" s="23">
        <v>44645</v>
      </c>
      <c r="AN3153" s="28">
        <v>1000000</v>
      </c>
      <c r="AO3153" s="28">
        <v>117172</v>
      </c>
      <c r="AP3153" s="28"/>
      <c r="AQ3153" s="28"/>
      <c r="AR3153" s="24"/>
      <c r="AS3153" s="24"/>
      <c r="AT3153" s="24"/>
      <c r="AU3153" s="24"/>
      <c r="AV3153" s="24"/>
      <c r="AW3153" s="24"/>
      <c r="AX3153" s="24"/>
      <c r="AY3153" s="24"/>
      <c r="AZ3153" s="24"/>
      <c r="BA3153" s="24"/>
      <c r="BB3153" s="24"/>
      <c r="BC3153" s="24"/>
      <c r="BD3153" s="24"/>
      <c r="BE3153" s="24"/>
      <c r="BF3153" s="24"/>
      <c r="BG3153" s="24"/>
      <c r="BH3153" s="23">
        <v>44700</v>
      </c>
      <c r="BI3153" s="26" t="s">
        <v>466</v>
      </c>
      <c r="BJ3153" s="26" t="s">
        <v>3469</v>
      </c>
      <c r="BK3153" s="29">
        <v>0</v>
      </c>
      <c r="BL3153" s="24" t="s">
        <v>129</v>
      </c>
      <c r="BM3153" s="22" t="str">
        <f ca="1">+IF(Tabla1[[#This Row],[FECHA INGRESO]]&gt;=44986,IF((TODAY()-Tabla1[[#This Row],[FECHA INGRESO]])&gt;=50,"ALERTA","TODAVÍA FALTA"),"N/A")</f>
        <v>N/A</v>
      </c>
      <c r="BN3153" s="7">
        <f>IFERROR((_xlfn.DAYS(Tabla1[[#This Row],[FECHA INGRESO]],Tabla1[[#This Row],[FECHA RETIRO]]))/30,"")</f>
        <v>-1.8333333333333333</v>
      </c>
    </row>
    <row r="3154" spans="1:66" x14ac:dyDescent="0.35">
      <c r="A3154" s="21">
        <v>1026281211</v>
      </c>
      <c r="B3154" s="22" t="s">
        <v>17145</v>
      </c>
      <c r="C3154" s="44">
        <v>44648</v>
      </c>
      <c r="D3154" s="44" t="s">
        <v>157</v>
      </c>
      <c r="E3154" s="36" t="s">
        <v>69</v>
      </c>
      <c r="F3154" s="23" t="s">
        <v>94</v>
      </c>
      <c r="G3154" s="36"/>
      <c r="H3154" s="78">
        <v>24113014297</v>
      </c>
      <c r="I3154" s="36" t="s">
        <v>95</v>
      </c>
      <c r="J3154" s="24">
        <f>DATEDIF(Tabla1[[#This Row],[FECHA DE NACIMIENTO]],Tabla1[[#This Row],[FECHA ACTUAL]],"Y")</f>
        <v>30</v>
      </c>
      <c r="K3154" s="36" t="s">
        <v>96</v>
      </c>
      <c r="L3154" s="24" t="s">
        <v>112</v>
      </c>
      <c r="M3154" s="36">
        <v>1</v>
      </c>
      <c r="N3154" s="36">
        <v>1</v>
      </c>
      <c r="O3154" s="36">
        <v>2</v>
      </c>
      <c r="P3154" s="44" t="s">
        <v>101</v>
      </c>
      <c r="Q3154" s="44">
        <v>33862</v>
      </c>
      <c r="R3154" s="24" t="s">
        <v>76</v>
      </c>
      <c r="S3154" s="25">
        <v>45119</v>
      </c>
      <c r="T3154" s="36">
        <v>9098769</v>
      </c>
      <c r="U3154" s="78">
        <v>3222780902</v>
      </c>
      <c r="V3154" s="62" t="s">
        <v>17146</v>
      </c>
      <c r="W3154" s="36" t="s">
        <v>17147</v>
      </c>
      <c r="X3154" s="36" t="s">
        <v>15815</v>
      </c>
      <c r="Y3154" s="24" t="s">
        <v>17148</v>
      </c>
      <c r="Z3154" s="24" t="s">
        <v>117</v>
      </c>
      <c r="AA3154" s="24">
        <v>3133365725</v>
      </c>
      <c r="AB3154" s="24"/>
      <c r="AC3154" s="24"/>
      <c r="AD3154" s="24"/>
      <c r="AE3154" s="26" t="s">
        <v>183</v>
      </c>
      <c r="AF3154" s="26" t="s">
        <v>17149</v>
      </c>
      <c r="AG3154" s="26"/>
      <c r="AH3154" s="27" t="s">
        <v>184</v>
      </c>
      <c r="AI3154" s="27" t="s">
        <v>5470</v>
      </c>
      <c r="AJ3154" s="27" t="s">
        <v>5470</v>
      </c>
      <c r="AK3154" s="24" t="s">
        <v>121</v>
      </c>
      <c r="AL3154" s="24" t="s">
        <v>7086</v>
      </c>
      <c r="AM3154" s="23">
        <v>44648</v>
      </c>
      <c r="AN3154" s="28">
        <v>1000000</v>
      </c>
      <c r="AO3154" s="28">
        <v>117172</v>
      </c>
      <c r="AP3154" s="28"/>
      <c r="AQ3154" s="28"/>
      <c r="AR3154" s="24"/>
      <c r="AS3154" s="24"/>
      <c r="AT3154" s="24"/>
      <c r="AU3154" s="24"/>
      <c r="AV3154" s="24"/>
      <c r="AW3154" s="24"/>
      <c r="AX3154" s="24"/>
      <c r="AY3154" s="24"/>
      <c r="AZ3154" s="24"/>
      <c r="BA3154" s="24"/>
      <c r="BB3154" s="24"/>
      <c r="BC3154" s="24"/>
      <c r="BD3154" s="24"/>
      <c r="BE3154" s="24"/>
      <c r="BF3154" s="24"/>
      <c r="BG3154" s="24"/>
      <c r="BH3154" s="23">
        <v>44705</v>
      </c>
      <c r="BI3154" s="26" t="s">
        <v>10014</v>
      </c>
      <c r="BJ3154" s="26" t="s">
        <v>14134</v>
      </c>
      <c r="BK3154" s="29">
        <v>0</v>
      </c>
      <c r="BL3154" s="24" t="s">
        <v>129</v>
      </c>
      <c r="BM3154" s="22" t="str">
        <f ca="1">+IF(Tabla1[[#This Row],[FECHA INGRESO]]&gt;=44986,IF((TODAY()-Tabla1[[#This Row],[FECHA INGRESO]])&gt;=50,"ALERTA","TODAVÍA FALTA"),"N/A")</f>
        <v>N/A</v>
      </c>
      <c r="BN3154" s="7">
        <f>IFERROR((_xlfn.DAYS(Tabla1[[#This Row],[FECHA INGRESO]],Tabla1[[#This Row],[FECHA RETIRO]]))/30,"")</f>
        <v>-1.9</v>
      </c>
    </row>
    <row r="3155" spans="1:66" x14ac:dyDescent="0.35">
      <c r="A3155" s="34">
        <v>1001185313</v>
      </c>
      <c r="B3155" s="22" t="s">
        <v>17150</v>
      </c>
      <c r="C3155" s="44">
        <v>44648</v>
      </c>
      <c r="D3155" s="44" t="s">
        <v>188</v>
      </c>
      <c r="E3155" s="24" t="s">
        <v>94</v>
      </c>
      <c r="F3155" s="36" t="s">
        <v>70</v>
      </c>
      <c r="G3155" s="36"/>
      <c r="H3155" s="36">
        <v>24113001037</v>
      </c>
      <c r="I3155" s="36" t="s">
        <v>72</v>
      </c>
      <c r="J3155" s="24">
        <f>DATEDIF(Tabla1[[#This Row],[FECHA DE NACIMIENTO]],Tabla1[[#This Row],[FECHA ACTUAL]],"Y")</f>
        <v>21</v>
      </c>
      <c r="K3155" s="36" t="s">
        <v>73</v>
      </c>
      <c r="L3155" s="24" t="s">
        <v>112</v>
      </c>
      <c r="M3155" s="36">
        <v>0</v>
      </c>
      <c r="N3155" s="36">
        <v>0</v>
      </c>
      <c r="O3155" s="36">
        <v>1</v>
      </c>
      <c r="P3155" s="44" t="s">
        <v>101</v>
      </c>
      <c r="Q3155" s="44">
        <v>37380</v>
      </c>
      <c r="R3155" s="24" t="s">
        <v>76</v>
      </c>
      <c r="S3155" s="25">
        <v>45119</v>
      </c>
      <c r="T3155" s="36"/>
      <c r="U3155" s="78">
        <v>3216448909</v>
      </c>
      <c r="V3155" s="62" t="s">
        <v>17151</v>
      </c>
      <c r="W3155" s="24" t="s">
        <v>17152</v>
      </c>
      <c r="X3155" s="24" t="s">
        <v>17153</v>
      </c>
      <c r="Y3155" s="24" t="s">
        <v>17154</v>
      </c>
      <c r="Z3155" s="24" t="s">
        <v>117</v>
      </c>
      <c r="AA3155" s="24">
        <v>3185499940</v>
      </c>
      <c r="AB3155" s="24"/>
      <c r="AC3155" s="24"/>
      <c r="AD3155" s="24"/>
      <c r="AE3155" s="26" t="s">
        <v>194</v>
      </c>
      <c r="AF3155" s="26" t="s">
        <v>6913</v>
      </c>
      <c r="AG3155" s="26"/>
      <c r="AH3155" s="27" t="s">
        <v>184</v>
      </c>
      <c r="AI3155" s="27" t="s">
        <v>5470</v>
      </c>
      <c r="AJ3155" s="27" t="s">
        <v>5470</v>
      </c>
      <c r="AK3155" s="24" t="s">
        <v>121</v>
      </c>
      <c r="AL3155" s="24" t="s">
        <v>7086</v>
      </c>
      <c r="AM3155" s="23">
        <v>44648</v>
      </c>
      <c r="AN3155" s="28">
        <v>1000000</v>
      </c>
      <c r="AO3155" s="28">
        <v>117172</v>
      </c>
      <c r="AP3155" s="28"/>
      <c r="AQ3155" s="28"/>
      <c r="AR3155" s="24"/>
      <c r="AS3155" s="24"/>
      <c r="AT3155" s="24"/>
      <c r="AU3155" s="24"/>
      <c r="AV3155" s="24"/>
      <c r="AW3155" s="24"/>
      <c r="AX3155" s="24"/>
      <c r="AY3155" s="24"/>
      <c r="AZ3155" s="24"/>
      <c r="BA3155" s="24"/>
      <c r="BB3155" s="24"/>
      <c r="BC3155" s="24"/>
      <c r="BD3155" s="24"/>
      <c r="BE3155" s="24"/>
      <c r="BF3155" s="24"/>
      <c r="BG3155" s="24"/>
      <c r="BH3155" s="23">
        <v>44713</v>
      </c>
      <c r="BI3155" s="26" t="s">
        <v>466</v>
      </c>
      <c r="BJ3155" s="26" t="s">
        <v>273</v>
      </c>
      <c r="BK3155" s="29">
        <v>0</v>
      </c>
      <c r="BL3155" s="24" t="s">
        <v>129</v>
      </c>
      <c r="BM3155" s="22" t="str">
        <f ca="1">+IF(Tabla1[[#This Row],[FECHA INGRESO]]&gt;=44986,IF((TODAY()-Tabla1[[#This Row],[FECHA INGRESO]])&gt;=50,"ALERTA","TODAVÍA FALTA"),"N/A")</f>
        <v>N/A</v>
      </c>
      <c r="BN3155" s="7">
        <f>IFERROR((_xlfn.DAYS(Tabla1[[#This Row],[FECHA INGRESO]],Tabla1[[#This Row],[FECHA RETIRO]]))/30,"")</f>
        <v>-2.1666666666666665</v>
      </c>
    </row>
    <row r="3156" spans="1:66" x14ac:dyDescent="0.35">
      <c r="A3156" s="34">
        <v>1014217615</v>
      </c>
      <c r="B3156" s="22" t="s">
        <v>17155</v>
      </c>
      <c r="C3156" s="44">
        <v>44648</v>
      </c>
      <c r="D3156" s="44" t="s">
        <v>266</v>
      </c>
      <c r="E3156" s="36" t="s">
        <v>110</v>
      </c>
      <c r="F3156" s="23" t="s">
        <v>94</v>
      </c>
      <c r="G3156" s="36"/>
      <c r="H3156" s="36">
        <v>24113022995</v>
      </c>
      <c r="I3156" s="36" t="s">
        <v>95</v>
      </c>
      <c r="J3156" s="24">
        <f>DATEDIF(Tabla1[[#This Row],[FECHA DE NACIMIENTO]],Tabla1[[#This Row],[FECHA ACTUAL]],"Y")</f>
        <v>32</v>
      </c>
      <c r="K3156" s="36" t="s">
        <v>96</v>
      </c>
      <c r="L3156" s="24" t="s">
        <v>112</v>
      </c>
      <c r="M3156" s="36">
        <v>1</v>
      </c>
      <c r="N3156" s="36">
        <v>1</v>
      </c>
      <c r="O3156" s="36">
        <v>3</v>
      </c>
      <c r="P3156" s="44" t="s">
        <v>101</v>
      </c>
      <c r="Q3156" s="44">
        <v>33154</v>
      </c>
      <c r="R3156" s="24" t="s">
        <v>76</v>
      </c>
      <c r="S3156" s="25">
        <v>45119</v>
      </c>
      <c r="T3156" s="36"/>
      <c r="U3156" s="78">
        <v>3195963939</v>
      </c>
      <c r="V3156" s="62" t="s">
        <v>17156</v>
      </c>
      <c r="W3156" s="24" t="s">
        <v>17157</v>
      </c>
      <c r="X3156" s="24" t="s">
        <v>16236</v>
      </c>
      <c r="Y3156" s="24" t="s">
        <v>17158</v>
      </c>
      <c r="Z3156" s="24" t="s">
        <v>285</v>
      </c>
      <c r="AA3156" s="24">
        <v>3057134999</v>
      </c>
      <c r="AB3156" s="24"/>
      <c r="AC3156" s="24"/>
      <c r="AD3156" s="24"/>
      <c r="AE3156" s="26" t="s">
        <v>151</v>
      </c>
      <c r="AF3156" s="26"/>
      <c r="AG3156" s="26"/>
      <c r="AH3156" s="27" t="s">
        <v>3042</v>
      </c>
      <c r="AI3156" s="27" t="s">
        <v>410</v>
      </c>
      <c r="AJ3156" s="27" t="s">
        <v>410</v>
      </c>
      <c r="AK3156" s="24" t="s">
        <v>121</v>
      </c>
      <c r="AL3156" s="24" t="s">
        <v>7086</v>
      </c>
      <c r="AM3156" s="23">
        <v>44648</v>
      </c>
      <c r="AN3156" s="28">
        <v>1000000</v>
      </c>
      <c r="AO3156" s="28">
        <v>117172</v>
      </c>
      <c r="AP3156" s="28"/>
      <c r="AQ3156" s="28"/>
      <c r="AR3156" s="24"/>
      <c r="AS3156" s="24"/>
      <c r="AT3156" s="24"/>
      <c r="AU3156" s="24"/>
      <c r="AV3156" s="24"/>
      <c r="AW3156" s="24"/>
      <c r="AX3156" s="24"/>
      <c r="AY3156" s="24"/>
      <c r="AZ3156" s="24"/>
      <c r="BA3156" s="24"/>
      <c r="BB3156" s="24"/>
      <c r="BC3156" s="24"/>
      <c r="BD3156" s="24"/>
      <c r="BE3156" s="24"/>
      <c r="BF3156" s="24"/>
      <c r="BG3156" s="24"/>
      <c r="BH3156" s="23">
        <v>44694</v>
      </c>
      <c r="BI3156" s="26" t="s">
        <v>466</v>
      </c>
      <c r="BJ3156" s="26" t="s">
        <v>273</v>
      </c>
      <c r="BK3156" s="29">
        <v>0</v>
      </c>
      <c r="BL3156" s="24" t="s">
        <v>129</v>
      </c>
      <c r="BM3156" s="22" t="str">
        <f ca="1">+IF(Tabla1[[#This Row],[FECHA INGRESO]]&gt;=44986,IF((TODAY()-Tabla1[[#This Row],[FECHA INGRESO]])&gt;=50,"ALERTA","TODAVÍA FALTA"),"N/A")</f>
        <v>N/A</v>
      </c>
      <c r="BN3156" s="7">
        <f>IFERROR((_xlfn.DAYS(Tabla1[[#This Row],[FECHA INGRESO]],Tabla1[[#This Row],[FECHA RETIRO]]))/30,"")</f>
        <v>-1.5333333333333334</v>
      </c>
    </row>
    <row r="3157" spans="1:66" x14ac:dyDescent="0.35">
      <c r="A3157" s="21">
        <v>1000064413</v>
      </c>
      <c r="B3157" s="22" t="s">
        <v>17159</v>
      </c>
      <c r="C3157" s="23">
        <v>44648</v>
      </c>
      <c r="D3157" s="23" t="s">
        <v>131</v>
      </c>
      <c r="E3157" s="24" t="s">
        <v>111</v>
      </c>
      <c r="F3157" s="24" t="s">
        <v>70</v>
      </c>
      <c r="G3157" s="24"/>
      <c r="H3157" s="24">
        <v>24112969123</v>
      </c>
      <c r="I3157" s="24" t="s">
        <v>95</v>
      </c>
      <c r="J3157" s="24">
        <f>DATEDIF(Tabla1[[#This Row],[FECHA DE NACIMIENTO]],Tabla1[[#This Row],[FECHA ACTUAL]],"Y")</f>
        <v>23</v>
      </c>
      <c r="K3157" s="24" t="s">
        <v>96</v>
      </c>
      <c r="L3157" s="24" t="s">
        <v>112</v>
      </c>
      <c r="M3157" s="24">
        <v>1</v>
      </c>
      <c r="N3157" s="24">
        <v>2</v>
      </c>
      <c r="O3157" s="24">
        <v>1</v>
      </c>
      <c r="P3157" s="23" t="s">
        <v>101</v>
      </c>
      <c r="Q3157" s="23">
        <v>36541</v>
      </c>
      <c r="R3157" s="24" t="s">
        <v>76</v>
      </c>
      <c r="S3157" s="25">
        <v>45119</v>
      </c>
      <c r="T3157" s="24">
        <v>3691975</v>
      </c>
      <c r="U3157" s="77">
        <v>3046226875</v>
      </c>
      <c r="V3157" s="33" t="s">
        <v>17160</v>
      </c>
      <c r="W3157" s="24" t="s">
        <v>17161</v>
      </c>
      <c r="X3157" s="24" t="s">
        <v>17162</v>
      </c>
      <c r="Y3157" s="24" t="s">
        <v>17163</v>
      </c>
      <c r="Z3157" s="24" t="s">
        <v>82</v>
      </c>
      <c r="AA3157" s="24">
        <v>3691975</v>
      </c>
      <c r="AB3157" s="24"/>
      <c r="AC3157" s="24"/>
      <c r="AD3157" s="24"/>
      <c r="AE3157" s="26" t="s">
        <v>151</v>
      </c>
      <c r="AF3157" s="26"/>
      <c r="AG3157" s="26"/>
      <c r="AH3157" s="27" t="s">
        <v>184</v>
      </c>
      <c r="AI3157" s="27" t="s">
        <v>5470</v>
      </c>
      <c r="AJ3157" s="27" t="s">
        <v>5470</v>
      </c>
      <c r="AK3157" s="24" t="s">
        <v>121</v>
      </c>
      <c r="AL3157" s="24" t="s">
        <v>7086</v>
      </c>
      <c r="AM3157" s="23">
        <v>44648</v>
      </c>
      <c r="AN3157" s="28">
        <v>1000000</v>
      </c>
      <c r="AO3157" s="28">
        <v>117172</v>
      </c>
      <c r="AP3157" s="28" t="s">
        <v>17164</v>
      </c>
      <c r="AQ3157" s="28"/>
      <c r="AR3157" s="24"/>
      <c r="AS3157" s="24"/>
      <c r="AT3157" s="24"/>
      <c r="AU3157" s="24"/>
      <c r="AV3157" s="24"/>
      <c r="AW3157" s="24"/>
      <c r="AX3157" s="24"/>
      <c r="AY3157" s="24"/>
      <c r="AZ3157" s="24"/>
      <c r="BA3157" s="24"/>
      <c r="BB3157" s="24"/>
      <c r="BC3157" s="24"/>
      <c r="BD3157" s="24"/>
      <c r="BE3157" s="24"/>
      <c r="BF3157" s="24"/>
      <c r="BG3157" s="24"/>
      <c r="BH3157" s="23">
        <v>44778</v>
      </c>
      <c r="BI3157" s="26" t="s">
        <v>466</v>
      </c>
      <c r="BJ3157" s="26" t="s">
        <v>17165</v>
      </c>
      <c r="BK3157" s="29">
        <v>0</v>
      </c>
      <c r="BL3157" s="24" t="s">
        <v>129</v>
      </c>
      <c r="BM3157" s="22" t="str">
        <f ca="1">+IF(Tabla1[[#This Row],[FECHA INGRESO]]&gt;=44986,IF((TODAY()-Tabla1[[#This Row],[FECHA INGRESO]])&gt;=50,"ALERTA","TODAVÍA FALTA"),"N/A")</f>
        <v>N/A</v>
      </c>
      <c r="BN3157" s="7">
        <f>IFERROR((_xlfn.DAYS(Tabla1[[#This Row],[FECHA INGRESO]],Tabla1[[#This Row],[FECHA RETIRO]]))/30,"")</f>
        <v>-4.333333333333333</v>
      </c>
    </row>
    <row r="3158" spans="1:66" x14ac:dyDescent="0.35">
      <c r="A3158" s="21">
        <v>1000352650</v>
      </c>
      <c r="B3158" s="22" t="s">
        <v>17166</v>
      </c>
      <c r="C3158" s="44">
        <v>44648</v>
      </c>
      <c r="D3158" s="44" t="s">
        <v>157</v>
      </c>
      <c r="E3158" s="36" t="s">
        <v>111</v>
      </c>
      <c r="F3158" s="36" t="s">
        <v>70</v>
      </c>
      <c r="G3158" s="36"/>
      <c r="H3158" s="24">
        <v>24113019401</v>
      </c>
      <c r="I3158" s="36" t="s">
        <v>72</v>
      </c>
      <c r="J3158" s="24">
        <f>DATEDIF(Tabla1[[#This Row],[FECHA DE NACIMIENTO]],Tabla1[[#This Row],[FECHA ACTUAL]],"Y")</f>
        <v>20</v>
      </c>
      <c r="K3158" s="36" t="s">
        <v>96</v>
      </c>
      <c r="L3158" s="24" t="s">
        <v>112</v>
      </c>
      <c r="M3158" s="36">
        <v>0</v>
      </c>
      <c r="N3158" s="36">
        <v>0</v>
      </c>
      <c r="O3158" s="36">
        <v>2</v>
      </c>
      <c r="P3158" s="44" t="s">
        <v>101</v>
      </c>
      <c r="Q3158" s="44">
        <v>37546</v>
      </c>
      <c r="R3158" s="24" t="s">
        <v>76</v>
      </c>
      <c r="S3158" s="25">
        <v>45119</v>
      </c>
      <c r="T3158" s="36">
        <v>3629008</v>
      </c>
      <c r="U3158" s="78">
        <v>3118696124</v>
      </c>
      <c r="V3158" s="62" t="s">
        <v>17167</v>
      </c>
      <c r="W3158" s="36" t="s">
        <v>17168</v>
      </c>
      <c r="X3158" s="24" t="s">
        <v>16675</v>
      </c>
      <c r="Y3158" s="24" t="s">
        <v>17169</v>
      </c>
      <c r="Z3158" s="24" t="s">
        <v>117</v>
      </c>
      <c r="AA3158" s="24">
        <v>3183921715</v>
      </c>
      <c r="AB3158" s="24"/>
      <c r="AC3158" s="24"/>
      <c r="AD3158" s="24"/>
      <c r="AE3158" s="26" t="s">
        <v>151</v>
      </c>
      <c r="AF3158" s="26"/>
      <c r="AG3158" s="26"/>
      <c r="AH3158" s="27" t="s">
        <v>184</v>
      </c>
      <c r="AI3158" s="27" t="s">
        <v>120</v>
      </c>
      <c r="AJ3158" s="27" t="s">
        <v>120</v>
      </c>
      <c r="AK3158" s="24" t="s">
        <v>121</v>
      </c>
      <c r="AL3158" s="24" t="s">
        <v>7086</v>
      </c>
      <c r="AM3158" s="23">
        <v>44648</v>
      </c>
      <c r="AN3158" s="28">
        <v>1000000</v>
      </c>
      <c r="AO3158" s="28">
        <v>117172</v>
      </c>
      <c r="AP3158" s="73" t="s">
        <v>17170</v>
      </c>
      <c r="AQ3158" s="28"/>
      <c r="AR3158" s="24"/>
      <c r="AS3158" s="24"/>
      <c r="AT3158" s="24"/>
      <c r="AU3158" s="24"/>
      <c r="AV3158" s="24"/>
      <c r="AW3158" s="24"/>
      <c r="AX3158" s="24"/>
      <c r="AY3158" s="24"/>
      <c r="AZ3158" s="24"/>
      <c r="BA3158" s="24"/>
      <c r="BB3158" s="24"/>
      <c r="BC3158" s="24"/>
      <c r="BD3158" s="24"/>
      <c r="BE3158" s="24"/>
      <c r="BF3158" s="24"/>
      <c r="BG3158" s="24"/>
      <c r="BH3158" s="23">
        <v>44670</v>
      </c>
      <c r="BI3158" s="26" t="s">
        <v>466</v>
      </c>
      <c r="BJ3158" s="26" t="s">
        <v>17171</v>
      </c>
      <c r="BK3158" s="29">
        <v>0</v>
      </c>
      <c r="BL3158" s="24" t="s">
        <v>129</v>
      </c>
      <c r="BM3158" s="22" t="str">
        <f ca="1">+IF(Tabla1[[#This Row],[FECHA INGRESO]]&gt;=44986,IF((TODAY()-Tabla1[[#This Row],[FECHA INGRESO]])&gt;=50,"ALERTA","TODAVÍA FALTA"),"N/A")</f>
        <v>N/A</v>
      </c>
      <c r="BN3158" s="7">
        <f>IFERROR((_xlfn.DAYS(Tabla1[[#This Row],[FECHA INGRESO]],Tabla1[[#This Row],[FECHA RETIRO]]))/30,"")</f>
        <v>-0.73333333333333328</v>
      </c>
    </row>
    <row r="3159" spans="1:66" x14ac:dyDescent="0.35">
      <c r="A3159" s="21">
        <v>1031122873</v>
      </c>
      <c r="B3159" s="22" t="s">
        <v>17172</v>
      </c>
      <c r="C3159" s="23">
        <v>44648</v>
      </c>
      <c r="D3159" s="23" t="s">
        <v>131</v>
      </c>
      <c r="E3159" s="24" t="s">
        <v>94</v>
      </c>
      <c r="F3159" s="24" t="s">
        <v>70</v>
      </c>
      <c r="G3159" s="24"/>
      <c r="H3159" s="24">
        <v>24113016952</v>
      </c>
      <c r="I3159" s="24" t="s">
        <v>72</v>
      </c>
      <c r="J3159" s="24">
        <f>DATEDIF(Tabla1[[#This Row],[FECHA DE NACIMIENTO]],Tabla1[[#This Row],[FECHA ACTUAL]],"Y")</f>
        <v>19</v>
      </c>
      <c r="K3159" s="24" t="s">
        <v>96</v>
      </c>
      <c r="L3159" s="24" t="s">
        <v>112</v>
      </c>
      <c r="M3159" s="24">
        <v>0</v>
      </c>
      <c r="N3159" s="24">
        <v>0</v>
      </c>
      <c r="O3159" s="24">
        <v>3</v>
      </c>
      <c r="P3159" s="23" t="s">
        <v>101</v>
      </c>
      <c r="Q3159" s="23">
        <v>37827</v>
      </c>
      <c r="R3159" s="24" t="s">
        <v>76</v>
      </c>
      <c r="S3159" s="25">
        <v>45119</v>
      </c>
      <c r="T3159" s="24"/>
      <c r="U3159" s="24">
        <v>3126425127</v>
      </c>
      <c r="V3159" s="33" t="s">
        <v>17173</v>
      </c>
      <c r="W3159" s="24" t="s">
        <v>17174</v>
      </c>
      <c r="X3159" s="24" t="s">
        <v>916</v>
      </c>
      <c r="Y3159" s="24" t="s">
        <v>17175</v>
      </c>
      <c r="Z3159" s="24" t="s">
        <v>117</v>
      </c>
      <c r="AA3159" s="24">
        <v>3202359735</v>
      </c>
      <c r="AB3159" s="24"/>
      <c r="AC3159" s="24"/>
      <c r="AD3159" s="24"/>
      <c r="AE3159" s="26" t="s">
        <v>151</v>
      </c>
      <c r="AF3159" s="26"/>
      <c r="AG3159" s="26"/>
      <c r="AH3159" s="27" t="s">
        <v>184</v>
      </c>
      <c r="AI3159" s="27" t="s">
        <v>5470</v>
      </c>
      <c r="AJ3159" s="27" t="s">
        <v>5470</v>
      </c>
      <c r="AK3159" s="24" t="s">
        <v>121</v>
      </c>
      <c r="AL3159" s="24" t="s">
        <v>7086</v>
      </c>
      <c r="AM3159" s="23">
        <v>44648</v>
      </c>
      <c r="AN3159" s="28">
        <v>1000000</v>
      </c>
      <c r="AO3159" s="28">
        <v>117172</v>
      </c>
      <c r="AP3159" s="28"/>
      <c r="AQ3159" s="28"/>
      <c r="AR3159" s="24"/>
      <c r="AS3159" s="24"/>
      <c r="AT3159" s="24"/>
      <c r="AU3159" s="24"/>
      <c r="AV3159" s="24"/>
      <c r="AW3159" s="24"/>
      <c r="AX3159" s="24"/>
      <c r="AY3159" s="24"/>
      <c r="AZ3159" s="24"/>
      <c r="BA3159" s="24"/>
      <c r="BB3159" s="24"/>
      <c r="BC3159" s="24"/>
      <c r="BD3159" s="24"/>
      <c r="BE3159" s="24"/>
      <c r="BF3159" s="24"/>
      <c r="BG3159" s="24"/>
      <c r="BH3159" s="23">
        <v>44777</v>
      </c>
      <c r="BI3159" s="26" t="s">
        <v>466</v>
      </c>
      <c r="BJ3159" s="26" t="s">
        <v>17176</v>
      </c>
      <c r="BK3159" s="29">
        <v>0</v>
      </c>
      <c r="BL3159" s="24" t="s">
        <v>129</v>
      </c>
      <c r="BM3159" s="22" t="str">
        <f ca="1">+IF(Tabla1[[#This Row],[FECHA INGRESO]]&gt;=44986,IF((TODAY()-Tabla1[[#This Row],[FECHA INGRESO]])&gt;=50,"ALERTA","TODAVÍA FALTA"),"N/A")</f>
        <v>N/A</v>
      </c>
      <c r="BN3159" s="7">
        <f>IFERROR((_xlfn.DAYS(Tabla1[[#This Row],[FECHA INGRESO]],Tabla1[[#This Row],[FECHA RETIRO]]))/30,"")</f>
        <v>-4.3</v>
      </c>
    </row>
    <row r="3160" spans="1:66" x14ac:dyDescent="0.35">
      <c r="A3160" s="21">
        <v>1098723064</v>
      </c>
      <c r="B3160" s="22" t="s">
        <v>17177</v>
      </c>
      <c r="C3160" s="23">
        <v>44648</v>
      </c>
      <c r="D3160" s="23" t="s">
        <v>266</v>
      </c>
      <c r="E3160" s="24" t="s">
        <v>111</v>
      </c>
      <c r="F3160" s="23" t="s">
        <v>94</v>
      </c>
      <c r="G3160" s="24"/>
      <c r="H3160" s="24">
        <v>24113016109</v>
      </c>
      <c r="I3160" s="24" t="s">
        <v>72</v>
      </c>
      <c r="J3160" s="24">
        <f>DATEDIF(Tabla1[[#This Row],[FECHA DE NACIMIENTO]],Tabla1[[#This Row],[FECHA ACTUAL]],"Y")</f>
        <v>31</v>
      </c>
      <c r="K3160" s="24" t="s">
        <v>73</v>
      </c>
      <c r="L3160" s="23" t="s">
        <v>234</v>
      </c>
      <c r="M3160" s="24">
        <v>0</v>
      </c>
      <c r="N3160" s="24">
        <v>0</v>
      </c>
      <c r="O3160" s="24">
        <v>2</v>
      </c>
      <c r="P3160" s="23" t="s">
        <v>101</v>
      </c>
      <c r="Q3160" s="23">
        <v>33771</v>
      </c>
      <c r="R3160" s="24" t="s">
        <v>17178</v>
      </c>
      <c r="S3160" s="25">
        <v>45119</v>
      </c>
      <c r="T3160" s="24"/>
      <c r="U3160" s="77">
        <v>3167674507</v>
      </c>
      <c r="V3160" s="33" t="s">
        <v>17179</v>
      </c>
      <c r="W3160" s="24" t="s">
        <v>17180</v>
      </c>
      <c r="X3160" s="24" t="s">
        <v>4511</v>
      </c>
      <c r="Y3160" s="24"/>
      <c r="Z3160" s="24"/>
      <c r="AA3160" s="24"/>
      <c r="AB3160" s="24"/>
      <c r="AC3160" s="24"/>
      <c r="AD3160" s="24"/>
      <c r="AE3160" s="26" t="s">
        <v>183</v>
      </c>
      <c r="AF3160" s="26"/>
      <c r="AG3160" s="26"/>
      <c r="AH3160" s="27" t="s">
        <v>3042</v>
      </c>
      <c r="AI3160" s="27" t="s">
        <v>1612</v>
      </c>
      <c r="AJ3160" s="27" t="s">
        <v>15662</v>
      </c>
      <c r="AK3160" s="24" t="s">
        <v>121</v>
      </c>
      <c r="AL3160" s="24" t="s">
        <v>7086</v>
      </c>
      <c r="AM3160" s="23">
        <v>44648</v>
      </c>
      <c r="AN3160" s="28">
        <v>1000000</v>
      </c>
      <c r="AO3160" s="28">
        <v>117172</v>
      </c>
      <c r="AP3160" s="28"/>
      <c r="AQ3160" s="28"/>
      <c r="AR3160" s="24"/>
      <c r="AS3160" s="24"/>
      <c r="AT3160" s="24"/>
      <c r="AU3160" s="24"/>
      <c r="AV3160" s="24"/>
      <c r="AW3160" s="24"/>
      <c r="AX3160" s="24"/>
      <c r="AY3160" s="24"/>
      <c r="AZ3160" s="24"/>
      <c r="BA3160" s="24"/>
      <c r="BB3160" s="24"/>
      <c r="BC3160" s="24"/>
      <c r="BD3160" s="24"/>
      <c r="BE3160" s="24"/>
      <c r="BF3160" s="24"/>
      <c r="BG3160" s="24"/>
      <c r="BH3160" s="23">
        <v>44742</v>
      </c>
      <c r="BI3160" s="26" t="s">
        <v>466</v>
      </c>
      <c r="BJ3160" s="26" t="s">
        <v>15152</v>
      </c>
      <c r="BK3160" s="29">
        <v>0</v>
      </c>
      <c r="BL3160" s="24" t="s">
        <v>129</v>
      </c>
      <c r="BM3160" s="22" t="str">
        <f ca="1">+IF(Tabla1[[#This Row],[FECHA INGRESO]]&gt;=44986,IF((TODAY()-Tabla1[[#This Row],[FECHA INGRESO]])&gt;=50,"ALERTA","TODAVÍA FALTA"),"N/A")</f>
        <v>N/A</v>
      </c>
      <c r="BN3160" s="7">
        <f>IFERROR((_xlfn.DAYS(Tabla1[[#This Row],[FECHA INGRESO]],Tabla1[[#This Row],[FECHA RETIRO]]))/30,"")</f>
        <v>-3.1333333333333333</v>
      </c>
    </row>
    <row r="3161" spans="1:66" x14ac:dyDescent="0.35">
      <c r="A3161" s="34">
        <v>1030665859</v>
      </c>
      <c r="B3161" s="22" t="s">
        <v>17181</v>
      </c>
      <c r="C3161" s="44">
        <v>44648</v>
      </c>
      <c r="D3161" s="44" t="s">
        <v>157</v>
      </c>
      <c r="E3161" s="36" t="s">
        <v>111</v>
      </c>
      <c r="F3161" s="36" t="s">
        <v>70</v>
      </c>
      <c r="G3161" s="36"/>
      <c r="H3161" s="36">
        <v>24112970628</v>
      </c>
      <c r="I3161" s="36" t="s">
        <v>95</v>
      </c>
      <c r="J3161" s="24">
        <f>DATEDIF(Tabla1[[#This Row],[FECHA DE NACIMIENTO]],Tabla1[[#This Row],[FECHA ACTUAL]],"Y")</f>
        <v>27</v>
      </c>
      <c r="K3161" s="36" t="s">
        <v>96</v>
      </c>
      <c r="L3161" s="44" t="s">
        <v>234</v>
      </c>
      <c r="M3161" s="36">
        <v>0</v>
      </c>
      <c r="N3161" s="36">
        <v>0</v>
      </c>
      <c r="O3161" s="36">
        <v>2</v>
      </c>
      <c r="P3161" s="44" t="s">
        <v>101</v>
      </c>
      <c r="Q3161" s="44">
        <v>35188</v>
      </c>
      <c r="R3161" s="24" t="s">
        <v>76</v>
      </c>
      <c r="S3161" s="25">
        <v>45119</v>
      </c>
      <c r="T3161" s="36"/>
      <c r="U3161" s="78">
        <v>3144626113</v>
      </c>
      <c r="V3161" s="62" t="s">
        <v>17182</v>
      </c>
      <c r="W3161" s="36" t="s">
        <v>17183</v>
      </c>
      <c r="X3161" s="24" t="s">
        <v>17184</v>
      </c>
      <c r="Y3161" s="24" t="s">
        <v>17185</v>
      </c>
      <c r="Z3161" s="24" t="s">
        <v>285</v>
      </c>
      <c r="AA3161" s="24">
        <v>3102265834</v>
      </c>
      <c r="AB3161" s="24"/>
      <c r="AC3161" s="24"/>
      <c r="AD3161" s="24"/>
      <c r="AE3161" s="26" t="s">
        <v>151</v>
      </c>
      <c r="AF3161" s="26"/>
      <c r="AG3161" s="26"/>
      <c r="AH3161" s="27" t="s">
        <v>3042</v>
      </c>
      <c r="AI3161" s="27" t="s">
        <v>1612</v>
      </c>
      <c r="AJ3161" s="27" t="s">
        <v>15662</v>
      </c>
      <c r="AK3161" s="24" t="s">
        <v>121</v>
      </c>
      <c r="AL3161" s="24" t="s">
        <v>7086</v>
      </c>
      <c r="AM3161" s="23">
        <v>44648</v>
      </c>
      <c r="AN3161" s="28">
        <v>1000000</v>
      </c>
      <c r="AO3161" s="28">
        <v>117172</v>
      </c>
      <c r="AP3161" s="28"/>
      <c r="AQ3161" s="28"/>
      <c r="AR3161" s="24"/>
      <c r="AS3161" s="24"/>
      <c r="AT3161" s="24"/>
      <c r="AU3161" s="24"/>
      <c r="AV3161" s="24"/>
      <c r="AW3161" s="24"/>
      <c r="AX3161" s="24"/>
      <c r="AY3161" s="24"/>
      <c r="AZ3161" s="24"/>
      <c r="BA3161" s="24"/>
      <c r="BB3161" s="24"/>
      <c r="BC3161" s="24"/>
      <c r="BD3161" s="24"/>
      <c r="BE3161" s="24"/>
      <c r="BF3161" s="24"/>
      <c r="BG3161" s="24"/>
      <c r="BH3161" s="23">
        <v>44681</v>
      </c>
      <c r="BI3161" s="26" t="s">
        <v>466</v>
      </c>
      <c r="BJ3161" s="26" t="s">
        <v>941</v>
      </c>
      <c r="BK3161" s="29">
        <v>0</v>
      </c>
      <c r="BL3161" s="24" t="s">
        <v>129</v>
      </c>
      <c r="BM3161" s="22" t="str">
        <f ca="1">+IF(Tabla1[[#This Row],[FECHA INGRESO]]&gt;=44986,IF((TODAY()-Tabla1[[#This Row],[FECHA INGRESO]])&gt;=50,"ALERTA","TODAVÍA FALTA"),"N/A")</f>
        <v>N/A</v>
      </c>
      <c r="BN3161" s="7">
        <f>IFERROR((_xlfn.DAYS(Tabla1[[#This Row],[FECHA INGRESO]],Tabla1[[#This Row],[FECHA RETIRO]]))/30,"")</f>
        <v>-1.1000000000000001</v>
      </c>
    </row>
    <row r="3162" spans="1:66" x14ac:dyDescent="0.35">
      <c r="A3162" s="64">
        <v>1032392860</v>
      </c>
      <c r="B3162" s="22" t="s">
        <v>17186</v>
      </c>
      <c r="C3162" s="23">
        <v>44648</v>
      </c>
      <c r="D3162" s="23" t="s">
        <v>266</v>
      </c>
      <c r="E3162" s="24" t="s">
        <v>94</v>
      </c>
      <c r="F3162" s="23" t="s">
        <v>94</v>
      </c>
      <c r="G3162" s="24" t="s">
        <v>17187</v>
      </c>
      <c r="H3162" s="24">
        <v>24101074607</v>
      </c>
      <c r="I3162" s="24" t="s">
        <v>95</v>
      </c>
      <c r="J3162" s="24">
        <f>DATEDIF(Tabla1[[#This Row],[FECHA DE NACIMIENTO]],Tabla1[[#This Row],[FECHA ACTUAL]],"Y")</f>
        <v>35</v>
      </c>
      <c r="K3162" s="24" t="s">
        <v>73</v>
      </c>
      <c r="L3162" s="23" t="s">
        <v>234</v>
      </c>
      <c r="M3162" s="24">
        <v>1</v>
      </c>
      <c r="N3162" s="24">
        <v>1</v>
      </c>
      <c r="O3162" s="24">
        <v>2</v>
      </c>
      <c r="P3162" s="23" t="s">
        <v>101</v>
      </c>
      <c r="Q3162" s="23">
        <v>31986</v>
      </c>
      <c r="R3162" s="24" t="s">
        <v>76</v>
      </c>
      <c r="S3162" s="25">
        <v>45119</v>
      </c>
      <c r="T3162" s="24">
        <v>3342817</v>
      </c>
      <c r="U3162" s="24">
        <v>3124367018</v>
      </c>
      <c r="V3162" s="33" t="s">
        <v>17188</v>
      </c>
      <c r="W3162" s="24" t="s">
        <v>17189</v>
      </c>
      <c r="X3162" s="24" t="s">
        <v>17190</v>
      </c>
      <c r="Y3162" s="24" t="s">
        <v>17191</v>
      </c>
      <c r="Z3162" s="24" t="s">
        <v>13095</v>
      </c>
      <c r="AA3162" s="24">
        <v>3186062028</v>
      </c>
      <c r="AB3162" s="24"/>
      <c r="AC3162" s="24"/>
      <c r="AD3162" s="24"/>
      <c r="AE3162" s="26" t="s">
        <v>183</v>
      </c>
      <c r="AF3162" s="26" t="s">
        <v>17192</v>
      </c>
      <c r="AG3162" s="26"/>
      <c r="AH3162" s="27" t="s">
        <v>955</v>
      </c>
      <c r="AI3162" s="27" t="s">
        <v>5470</v>
      </c>
      <c r="AJ3162" s="27" t="s">
        <v>5470</v>
      </c>
      <c r="AK3162" s="24" t="s">
        <v>121</v>
      </c>
      <c r="AL3162" s="24" t="s">
        <v>7086</v>
      </c>
      <c r="AM3162" s="23">
        <v>44648</v>
      </c>
      <c r="AN3162" s="28">
        <v>1160000</v>
      </c>
      <c r="AO3162" s="28">
        <v>140606</v>
      </c>
      <c r="AP3162" s="28"/>
      <c r="AQ3162" s="28"/>
      <c r="AR3162" s="24"/>
      <c r="AS3162" s="24"/>
      <c r="AT3162" s="24"/>
      <c r="AU3162" s="24"/>
      <c r="AV3162" s="24"/>
      <c r="AW3162" s="24"/>
      <c r="AX3162" s="24"/>
      <c r="AY3162" s="24"/>
      <c r="AZ3162" s="24"/>
      <c r="BA3162" s="24"/>
      <c r="BB3162" s="24"/>
      <c r="BC3162" s="24"/>
      <c r="BD3162" s="24"/>
      <c r="BE3162" s="24"/>
      <c r="BF3162" s="24"/>
      <c r="BG3162" s="24"/>
      <c r="BH3162" s="23" t="s">
        <v>75</v>
      </c>
      <c r="BI3162" s="26">
        <v>0</v>
      </c>
      <c r="BJ3162" s="26">
        <v>0</v>
      </c>
      <c r="BK3162" s="29">
        <v>0</v>
      </c>
      <c r="BL3162" s="24" t="s">
        <v>91</v>
      </c>
      <c r="BM3162" s="22" t="str">
        <f ca="1">+IF(Tabla1[[#This Row],[FECHA INGRESO]]&gt;=44986,IF((TODAY()-Tabla1[[#This Row],[FECHA INGRESO]])&gt;=50,"ALERTA","TODAVÍA FALTA"),"N/A")</f>
        <v>N/A</v>
      </c>
      <c r="BN3162" s="7" t="str">
        <f>IFERROR((_xlfn.DAYS(Tabla1[[#This Row],[FECHA INGRESO]],Tabla1[[#This Row],[FECHA RETIRO]]))/30,"")</f>
        <v/>
      </c>
    </row>
    <row r="3163" spans="1:66" x14ac:dyDescent="0.35">
      <c r="A3163" s="21">
        <v>1003752578</v>
      </c>
      <c r="B3163" s="22" t="s">
        <v>17193</v>
      </c>
      <c r="C3163" s="23">
        <v>44648</v>
      </c>
      <c r="D3163" s="23" t="s">
        <v>4008</v>
      </c>
      <c r="E3163" s="24" t="s">
        <v>94</v>
      </c>
      <c r="F3163" s="24" t="s">
        <v>70</v>
      </c>
      <c r="G3163" s="24"/>
      <c r="H3163" s="24">
        <v>24112970628</v>
      </c>
      <c r="I3163" s="24" t="s">
        <v>72</v>
      </c>
      <c r="J3163" s="24">
        <f>DATEDIF(Tabla1[[#This Row],[FECHA DE NACIMIENTO]],Tabla1[[#This Row],[FECHA ACTUAL]],"Y")</f>
        <v>19</v>
      </c>
      <c r="K3163" s="24" t="s">
        <v>73</v>
      </c>
      <c r="L3163" s="24" t="s">
        <v>112</v>
      </c>
      <c r="M3163" s="24">
        <v>0</v>
      </c>
      <c r="N3163" s="24">
        <v>0</v>
      </c>
      <c r="O3163" s="24">
        <v>2</v>
      </c>
      <c r="P3163" s="23" t="s">
        <v>101</v>
      </c>
      <c r="Q3163" s="23">
        <v>37857</v>
      </c>
      <c r="R3163" s="24" t="s">
        <v>76</v>
      </c>
      <c r="S3163" s="25">
        <v>45119</v>
      </c>
      <c r="T3163" s="24"/>
      <c r="U3163" s="77">
        <v>3202435898</v>
      </c>
      <c r="V3163" s="33" t="s">
        <v>17194</v>
      </c>
      <c r="W3163" s="24" t="s">
        <v>17195</v>
      </c>
      <c r="X3163" s="24" t="s">
        <v>2121</v>
      </c>
      <c r="Y3163" s="24" t="s">
        <v>17196</v>
      </c>
      <c r="Z3163" s="24" t="s">
        <v>117</v>
      </c>
      <c r="AA3163" s="24">
        <v>3105842831</v>
      </c>
      <c r="AB3163" s="24"/>
      <c r="AC3163" s="24"/>
      <c r="AD3163" s="24"/>
      <c r="AE3163" s="26" t="s">
        <v>183</v>
      </c>
      <c r="AF3163" s="26" t="s">
        <v>17197</v>
      </c>
      <c r="AG3163" s="26"/>
      <c r="AH3163" s="27" t="s">
        <v>184</v>
      </c>
      <c r="AI3163" s="27" t="s">
        <v>5470</v>
      </c>
      <c r="AJ3163" s="27" t="s">
        <v>5470</v>
      </c>
      <c r="AK3163" s="24" t="s">
        <v>121</v>
      </c>
      <c r="AL3163" s="24" t="s">
        <v>7086</v>
      </c>
      <c r="AM3163" s="23">
        <v>44648</v>
      </c>
      <c r="AN3163" s="28">
        <v>1160000</v>
      </c>
      <c r="AO3163" s="28">
        <v>140606</v>
      </c>
      <c r="AP3163" s="28"/>
      <c r="AQ3163" s="28"/>
      <c r="AR3163" s="24"/>
      <c r="AS3163" s="24"/>
      <c r="AT3163" s="24"/>
      <c r="AU3163" s="24"/>
      <c r="AV3163" s="24"/>
      <c r="AW3163" s="24"/>
      <c r="AX3163" s="24"/>
      <c r="AY3163" s="24"/>
      <c r="AZ3163" s="24"/>
      <c r="BA3163" s="24"/>
      <c r="BB3163" s="24"/>
      <c r="BC3163" s="24"/>
      <c r="BD3163" s="24"/>
      <c r="BE3163" s="24"/>
      <c r="BF3163" s="24"/>
      <c r="BG3163" s="24"/>
      <c r="BH3163" s="23">
        <v>45016</v>
      </c>
      <c r="BI3163" s="26" t="s">
        <v>466</v>
      </c>
      <c r="BJ3163" s="26" t="s">
        <v>273</v>
      </c>
      <c r="BK3163" s="29">
        <v>0</v>
      </c>
      <c r="BL3163" s="24" t="s">
        <v>129</v>
      </c>
      <c r="BM3163" s="22" t="str">
        <f ca="1">+IF(Tabla1[[#This Row],[FECHA INGRESO]]&gt;=44986,IF((TODAY()-Tabla1[[#This Row],[FECHA INGRESO]])&gt;=50,"ALERTA","TODAVÍA FALTA"),"N/A")</f>
        <v>N/A</v>
      </c>
      <c r="BN3163" s="7">
        <f>IFERROR((_xlfn.DAYS(Tabla1[[#This Row],[FECHA INGRESO]],Tabla1[[#This Row],[FECHA RETIRO]]))/30,"")</f>
        <v>-12.266666666666667</v>
      </c>
    </row>
    <row r="3164" spans="1:66" x14ac:dyDescent="0.35">
      <c r="A3164" s="21">
        <v>1007727083</v>
      </c>
      <c r="B3164" s="22" t="s">
        <v>17198</v>
      </c>
      <c r="C3164" s="23">
        <v>44648</v>
      </c>
      <c r="D3164" s="23" t="s">
        <v>4008</v>
      </c>
      <c r="E3164" s="24" t="s">
        <v>111</v>
      </c>
      <c r="F3164" s="24" t="s">
        <v>70</v>
      </c>
      <c r="G3164" s="24"/>
      <c r="H3164" s="24">
        <v>24113012950</v>
      </c>
      <c r="I3164" s="24" t="s">
        <v>72</v>
      </c>
      <c r="J3164" s="24">
        <f>DATEDIF(Tabla1[[#This Row],[FECHA DE NACIMIENTO]],Tabla1[[#This Row],[FECHA ACTUAL]],"Y")</f>
        <v>23</v>
      </c>
      <c r="K3164" s="24" t="s">
        <v>73</v>
      </c>
      <c r="L3164" s="24" t="s">
        <v>112</v>
      </c>
      <c r="M3164" s="24">
        <v>0</v>
      </c>
      <c r="N3164" s="24">
        <v>0</v>
      </c>
      <c r="O3164" s="24">
        <v>3</v>
      </c>
      <c r="P3164" s="23" t="s">
        <v>101</v>
      </c>
      <c r="Q3164" s="23">
        <v>36612</v>
      </c>
      <c r="R3164" s="24" t="s">
        <v>76</v>
      </c>
      <c r="S3164" s="25">
        <v>45119</v>
      </c>
      <c r="T3164" s="24">
        <v>3879130</v>
      </c>
      <c r="U3164" s="77">
        <v>3227472086</v>
      </c>
      <c r="V3164" s="33" t="s">
        <v>17199</v>
      </c>
      <c r="W3164" s="24" t="s">
        <v>17200</v>
      </c>
      <c r="X3164" s="24" t="s">
        <v>17201</v>
      </c>
      <c r="Y3164" s="24" t="s">
        <v>17202</v>
      </c>
      <c r="Z3164" s="24" t="s">
        <v>117</v>
      </c>
      <c r="AA3164" s="24">
        <v>3124957878</v>
      </c>
      <c r="AB3164" s="24"/>
      <c r="AC3164" s="24"/>
      <c r="AD3164" s="24"/>
      <c r="AE3164" s="26" t="s">
        <v>151</v>
      </c>
      <c r="AF3164" s="26"/>
      <c r="AG3164" s="26"/>
      <c r="AH3164" s="27" t="s">
        <v>3042</v>
      </c>
      <c r="AI3164" s="27" t="s">
        <v>9232</v>
      </c>
      <c r="AJ3164" s="27" t="s">
        <v>9317</v>
      </c>
      <c r="AK3164" s="24" t="s">
        <v>121</v>
      </c>
      <c r="AL3164" s="24" t="s">
        <v>7086</v>
      </c>
      <c r="AM3164" s="23">
        <v>44648</v>
      </c>
      <c r="AN3164" s="28">
        <v>1000000</v>
      </c>
      <c r="AO3164" s="28">
        <v>117172</v>
      </c>
      <c r="AP3164" s="28"/>
      <c r="AQ3164" s="28"/>
      <c r="AR3164" s="24"/>
      <c r="AS3164" s="24"/>
      <c r="AT3164" s="24"/>
      <c r="AU3164" s="24"/>
      <c r="AV3164" s="24"/>
      <c r="AW3164" s="24"/>
      <c r="AX3164" s="24"/>
      <c r="AY3164" s="24"/>
      <c r="AZ3164" s="24"/>
      <c r="BA3164" s="24"/>
      <c r="BB3164" s="24"/>
      <c r="BC3164" s="24"/>
      <c r="BD3164" s="24"/>
      <c r="BE3164" s="24"/>
      <c r="BF3164" s="24"/>
      <c r="BG3164" s="24"/>
      <c r="BH3164" s="23">
        <v>44735</v>
      </c>
      <c r="BI3164" s="26" t="s">
        <v>466</v>
      </c>
      <c r="BJ3164" s="26" t="s">
        <v>3469</v>
      </c>
      <c r="BK3164" s="29">
        <v>0</v>
      </c>
      <c r="BL3164" s="24" t="s">
        <v>129</v>
      </c>
      <c r="BM3164" s="22" t="str">
        <f ca="1">+IF(Tabla1[[#This Row],[FECHA INGRESO]]&gt;=44986,IF((TODAY()-Tabla1[[#This Row],[FECHA INGRESO]])&gt;=50,"ALERTA","TODAVÍA FALTA"),"N/A")</f>
        <v>N/A</v>
      </c>
      <c r="BN3164" s="7">
        <f>IFERROR((_xlfn.DAYS(Tabla1[[#This Row],[FECHA INGRESO]],Tabla1[[#This Row],[FECHA RETIRO]]))/30,"")</f>
        <v>-2.9</v>
      </c>
    </row>
    <row r="3165" spans="1:66" x14ac:dyDescent="0.35">
      <c r="A3165" s="21">
        <v>1014265455</v>
      </c>
      <c r="B3165" s="22" t="s">
        <v>17203</v>
      </c>
      <c r="C3165" s="23">
        <v>44648</v>
      </c>
      <c r="D3165" s="23" t="s">
        <v>93</v>
      </c>
      <c r="E3165" s="24" t="s">
        <v>111</v>
      </c>
      <c r="F3165" s="24" t="s">
        <v>111</v>
      </c>
      <c r="G3165" s="24"/>
      <c r="H3165" s="24">
        <v>24113056556</v>
      </c>
      <c r="I3165" s="24" t="s">
        <v>72</v>
      </c>
      <c r="J3165" s="24">
        <f>DATEDIF(Tabla1[[#This Row],[FECHA DE NACIMIENTO]],Tabla1[[#This Row],[FECHA ACTUAL]],"Y")</f>
        <v>28</v>
      </c>
      <c r="K3165" s="24" t="s">
        <v>73</v>
      </c>
      <c r="L3165" s="24" t="s">
        <v>112</v>
      </c>
      <c r="M3165" s="24">
        <v>0</v>
      </c>
      <c r="N3165" s="24">
        <v>0</v>
      </c>
      <c r="O3165" s="24">
        <v>2</v>
      </c>
      <c r="P3165" s="23" t="s">
        <v>101</v>
      </c>
      <c r="Q3165" s="23">
        <v>34804</v>
      </c>
      <c r="R3165" s="24" t="s">
        <v>76</v>
      </c>
      <c r="S3165" s="25">
        <v>45119</v>
      </c>
      <c r="T3165" s="24"/>
      <c r="U3165" s="77">
        <v>3204888086</v>
      </c>
      <c r="V3165" s="33" t="s">
        <v>17204</v>
      </c>
      <c r="W3165" s="24" t="s">
        <v>17205</v>
      </c>
      <c r="X3165" s="24" t="s">
        <v>17206</v>
      </c>
      <c r="Y3165" s="24" t="s">
        <v>17207</v>
      </c>
      <c r="Z3165" s="24" t="s">
        <v>13095</v>
      </c>
      <c r="AA3165" s="24">
        <v>3125138605</v>
      </c>
      <c r="AB3165" s="24"/>
      <c r="AC3165" s="24"/>
      <c r="AD3165" s="24"/>
      <c r="AE3165" s="26" t="s">
        <v>151</v>
      </c>
      <c r="AF3165" s="26"/>
      <c r="AG3165" s="26"/>
      <c r="AH3165" s="27" t="s">
        <v>163</v>
      </c>
      <c r="AI3165" s="27" t="s">
        <v>487</v>
      </c>
      <c r="AJ3165" s="27" t="s">
        <v>487</v>
      </c>
      <c r="AK3165" s="24" t="s">
        <v>121</v>
      </c>
      <c r="AL3165" s="24" t="s">
        <v>7086</v>
      </c>
      <c r="AM3165" s="23">
        <v>44648</v>
      </c>
      <c r="AN3165" s="28">
        <v>1736155</v>
      </c>
      <c r="AO3165" s="28">
        <v>140606</v>
      </c>
      <c r="AP3165" s="28" t="s">
        <v>17208</v>
      </c>
      <c r="AQ3165" s="28"/>
      <c r="AR3165" s="24"/>
      <c r="AS3165" s="24"/>
      <c r="AT3165" s="24"/>
      <c r="AU3165" s="24"/>
      <c r="AV3165" s="24"/>
      <c r="AW3165" s="24"/>
      <c r="AX3165" s="24"/>
      <c r="AY3165" s="24"/>
      <c r="AZ3165" s="24"/>
      <c r="BA3165" s="24"/>
      <c r="BB3165" s="24"/>
      <c r="BC3165" s="24"/>
      <c r="BD3165" s="24"/>
      <c r="BE3165" s="24"/>
      <c r="BF3165" s="24"/>
      <c r="BG3165" s="24"/>
      <c r="BH3165" s="23" t="s">
        <v>75</v>
      </c>
      <c r="BI3165" s="26">
        <v>0</v>
      </c>
      <c r="BJ3165" s="26">
        <v>0</v>
      </c>
      <c r="BK3165" s="29">
        <v>0</v>
      </c>
      <c r="BL3165" s="24" t="s">
        <v>91</v>
      </c>
      <c r="BM3165" s="22" t="str">
        <f ca="1">+IF(Tabla1[[#This Row],[FECHA INGRESO]]&gt;=44986,IF((TODAY()-Tabla1[[#This Row],[FECHA INGRESO]])&gt;=50,"ALERTA","TODAVÍA FALTA"),"N/A")</f>
        <v>N/A</v>
      </c>
      <c r="BN3165" s="7" t="str">
        <f>IFERROR((_xlfn.DAYS(Tabla1[[#This Row],[FECHA INGRESO]],Tabla1[[#This Row],[FECHA RETIRO]]))/30,"")</f>
        <v/>
      </c>
    </row>
    <row r="3166" spans="1:66" x14ac:dyDescent="0.35">
      <c r="A3166" s="21">
        <v>1031656030</v>
      </c>
      <c r="B3166" s="22" t="s">
        <v>17209</v>
      </c>
      <c r="C3166" s="23">
        <v>44648</v>
      </c>
      <c r="D3166" s="23" t="s">
        <v>9392</v>
      </c>
      <c r="E3166" s="24" t="s">
        <v>111</v>
      </c>
      <c r="F3166" s="24" t="s">
        <v>70</v>
      </c>
      <c r="G3166" s="24"/>
      <c r="H3166" s="24">
        <v>24113019689</v>
      </c>
      <c r="I3166" s="24" t="s">
        <v>95</v>
      </c>
      <c r="J3166" s="24">
        <f>DATEDIF(Tabla1[[#This Row],[FECHA DE NACIMIENTO]],Tabla1[[#This Row],[FECHA ACTUAL]],"Y")</f>
        <v>19</v>
      </c>
      <c r="K3166" s="24" t="s">
        <v>96</v>
      </c>
      <c r="L3166" s="24" t="s">
        <v>112</v>
      </c>
      <c r="M3166" s="24">
        <v>0</v>
      </c>
      <c r="N3166" s="24">
        <v>0</v>
      </c>
      <c r="O3166" s="24">
        <v>2</v>
      </c>
      <c r="P3166" s="23" t="s">
        <v>101</v>
      </c>
      <c r="Q3166" s="23">
        <v>38008</v>
      </c>
      <c r="R3166" s="24" t="s">
        <v>76</v>
      </c>
      <c r="S3166" s="25">
        <v>45119</v>
      </c>
      <c r="T3166" s="24">
        <v>4044340</v>
      </c>
      <c r="U3166" s="24">
        <v>3042675780</v>
      </c>
      <c r="V3166" s="33" t="s">
        <v>17210</v>
      </c>
      <c r="W3166" s="24" t="s">
        <v>17211</v>
      </c>
      <c r="X3166" s="24" t="s">
        <v>17212</v>
      </c>
      <c r="Y3166" s="24"/>
      <c r="Z3166" s="24"/>
      <c r="AA3166" s="24"/>
      <c r="AB3166" s="24"/>
      <c r="AC3166" s="24"/>
      <c r="AD3166" s="24"/>
      <c r="AE3166" s="26" t="s">
        <v>151</v>
      </c>
      <c r="AF3166" s="26"/>
      <c r="AG3166" s="26"/>
      <c r="AH3166" s="27" t="s">
        <v>3042</v>
      </c>
      <c r="AI3166" s="27" t="s">
        <v>410</v>
      </c>
      <c r="AJ3166" s="27" t="s">
        <v>410</v>
      </c>
      <c r="AK3166" s="24" t="s">
        <v>121</v>
      </c>
      <c r="AL3166" s="24" t="s">
        <v>7086</v>
      </c>
      <c r="AM3166" s="23">
        <v>44648</v>
      </c>
      <c r="AN3166" s="28">
        <v>1160000</v>
      </c>
      <c r="AO3166" s="28">
        <v>140606</v>
      </c>
      <c r="AP3166" s="24" t="s">
        <v>15002</v>
      </c>
      <c r="AQ3166" s="28"/>
      <c r="AR3166" s="24"/>
      <c r="AS3166" s="24"/>
      <c r="AT3166" s="24"/>
      <c r="AU3166" s="24"/>
      <c r="AV3166" s="24"/>
      <c r="AW3166" s="24"/>
      <c r="AX3166" s="24"/>
      <c r="AY3166" s="24"/>
      <c r="AZ3166" s="24"/>
      <c r="BA3166" s="24"/>
      <c r="BB3166" s="24"/>
      <c r="BC3166" s="24"/>
      <c r="BD3166" s="24"/>
      <c r="BE3166" s="24"/>
      <c r="BF3166" s="24"/>
      <c r="BG3166" s="24"/>
      <c r="BH3166" s="23">
        <v>45094</v>
      </c>
      <c r="BI3166" s="26" t="s">
        <v>466</v>
      </c>
      <c r="BJ3166" s="26" t="s">
        <v>15407</v>
      </c>
      <c r="BK3166" s="29">
        <v>0</v>
      </c>
      <c r="BL3166" s="24" t="s">
        <v>129</v>
      </c>
      <c r="BM3166" s="22" t="str">
        <f ca="1">+IF(Tabla1[[#This Row],[FECHA INGRESO]]&gt;=44986,IF((TODAY()-Tabla1[[#This Row],[FECHA INGRESO]])&gt;=50,"ALERTA","TODAVÍA FALTA"),"N/A")</f>
        <v>N/A</v>
      </c>
      <c r="BN3166" s="7">
        <f>IFERROR((_xlfn.DAYS(Tabla1[[#This Row],[FECHA INGRESO]],Tabla1[[#This Row],[FECHA RETIRO]]))/30,"")</f>
        <v>-14.866666666666667</v>
      </c>
    </row>
    <row r="3167" spans="1:66" x14ac:dyDescent="0.35">
      <c r="A3167" s="34">
        <v>1007398390</v>
      </c>
      <c r="B3167" s="22" t="s">
        <v>17213</v>
      </c>
      <c r="C3167" s="23">
        <v>44649</v>
      </c>
      <c r="D3167" s="23" t="s">
        <v>131</v>
      </c>
      <c r="E3167" s="24" t="s">
        <v>94</v>
      </c>
      <c r="F3167" s="23" t="s">
        <v>94</v>
      </c>
      <c r="G3167" s="24"/>
      <c r="H3167" s="24">
        <v>24113048098</v>
      </c>
      <c r="I3167" s="24" t="s">
        <v>95</v>
      </c>
      <c r="J3167" s="24">
        <f>DATEDIF(Tabla1[[#This Row],[FECHA DE NACIMIENTO]],Tabla1[[#This Row],[FECHA ACTUAL]],"Y")</f>
        <v>23</v>
      </c>
      <c r="K3167" s="24" t="s">
        <v>73</v>
      </c>
      <c r="L3167" s="24" t="s">
        <v>112</v>
      </c>
      <c r="M3167" s="24">
        <v>0</v>
      </c>
      <c r="N3167" s="24">
        <v>0</v>
      </c>
      <c r="O3167" s="24">
        <v>3</v>
      </c>
      <c r="P3167" s="23" t="s">
        <v>101</v>
      </c>
      <c r="Q3167" s="23">
        <v>36534</v>
      </c>
      <c r="R3167" s="24" t="s">
        <v>76</v>
      </c>
      <c r="S3167" s="25">
        <v>45119</v>
      </c>
      <c r="T3167" s="24"/>
      <c r="U3167" s="77">
        <v>3028646460</v>
      </c>
      <c r="V3167" s="33" t="s">
        <v>17214</v>
      </c>
      <c r="W3167" s="24" t="s">
        <v>17215</v>
      </c>
      <c r="X3167" s="24" t="s">
        <v>16786</v>
      </c>
      <c r="Y3167" s="24" t="s">
        <v>17216</v>
      </c>
      <c r="Z3167" s="24" t="s">
        <v>285</v>
      </c>
      <c r="AA3167" s="24">
        <v>3143270611</v>
      </c>
      <c r="AB3167" s="24"/>
      <c r="AC3167" s="24"/>
      <c r="AD3167" s="24"/>
      <c r="AE3167" s="26" t="s">
        <v>151</v>
      </c>
      <c r="AF3167" s="26"/>
      <c r="AG3167" s="81"/>
      <c r="AH3167" s="27" t="s">
        <v>3042</v>
      </c>
      <c r="AI3167" s="27" t="s">
        <v>1612</v>
      </c>
      <c r="AJ3167" s="27" t="s">
        <v>15662</v>
      </c>
      <c r="AK3167" s="24" t="s">
        <v>121</v>
      </c>
      <c r="AL3167" s="24" t="s">
        <v>7086</v>
      </c>
      <c r="AM3167" s="23">
        <v>44649</v>
      </c>
      <c r="AN3167" s="28">
        <v>1000000</v>
      </c>
      <c r="AO3167" s="82">
        <v>117172</v>
      </c>
      <c r="AP3167" s="82"/>
      <c r="AQ3167" s="82"/>
      <c r="AR3167" s="24"/>
      <c r="AS3167" s="24"/>
      <c r="AT3167" s="24"/>
      <c r="AU3167" s="24"/>
      <c r="AV3167" s="24"/>
      <c r="AW3167" s="24"/>
      <c r="AX3167" s="24"/>
      <c r="AY3167" s="24"/>
      <c r="AZ3167" s="24"/>
      <c r="BA3167" s="24"/>
      <c r="BB3167" s="24"/>
      <c r="BC3167" s="24"/>
      <c r="BD3167" s="24"/>
      <c r="BE3167" s="24"/>
      <c r="BF3167" s="24"/>
      <c r="BG3167" s="24"/>
      <c r="BH3167" s="23">
        <v>44834</v>
      </c>
      <c r="BI3167" s="26" t="s">
        <v>466</v>
      </c>
      <c r="BJ3167" s="26" t="s">
        <v>1550</v>
      </c>
      <c r="BK3167" s="29">
        <v>0</v>
      </c>
      <c r="BL3167" s="24" t="s">
        <v>129</v>
      </c>
      <c r="BM3167" s="22" t="str">
        <f ca="1">+IF(Tabla1[[#This Row],[FECHA INGRESO]]&gt;=44986,IF((TODAY()-Tabla1[[#This Row],[FECHA INGRESO]])&gt;=50,"ALERTA","TODAVÍA FALTA"),"N/A")</f>
        <v>N/A</v>
      </c>
      <c r="BN3167" s="7">
        <f>IFERROR((_xlfn.DAYS(Tabla1[[#This Row],[FECHA INGRESO]],Tabla1[[#This Row],[FECHA RETIRO]]))/30,"")</f>
        <v>-6.166666666666667</v>
      </c>
    </row>
    <row r="3168" spans="1:66" x14ac:dyDescent="0.35">
      <c r="A3168" s="34">
        <v>1083894978</v>
      </c>
      <c r="B3168" s="22" t="s">
        <v>17217</v>
      </c>
      <c r="C3168" s="44">
        <v>44650</v>
      </c>
      <c r="D3168" s="44" t="s">
        <v>17218</v>
      </c>
      <c r="E3168" s="36" t="s">
        <v>111</v>
      </c>
      <c r="F3168" s="36" t="s">
        <v>70</v>
      </c>
      <c r="G3168" s="36"/>
      <c r="H3168" s="24">
        <v>24113082872</v>
      </c>
      <c r="I3168" s="36" t="s">
        <v>72</v>
      </c>
      <c r="J3168" s="24">
        <f>DATEDIF(Tabla1[[#This Row],[FECHA DE NACIMIENTO]],Tabla1[[#This Row],[FECHA ACTUAL]],"Y")</f>
        <v>31</v>
      </c>
      <c r="K3168" s="36" t="s">
        <v>73</v>
      </c>
      <c r="L3168" s="24" t="s">
        <v>74</v>
      </c>
      <c r="M3168" s="36">
        <v>1</v>
      </c>
      <c r="N3168" s="36">
        <v>1</v>
      </c>
      <c r="O3168" s="36">
        <v>2</v>
      </c>
      <c r="P3168" s="44" t="s">
        <v>101</v>
      </c>
      <c r="Q3168" s="44">
        <v>33648</v>
      </c>
      <c r="R3168" s="36" t="s">
        <v>3745</v>
      </c>
      <c r="S3168" s="25">
        <v>45119</v>
      </c>
      <c r="T3168" s="36"/>
      <c r="U3168" s="78">
        <v>3143049567</v>
      </c>
      <c r="V3168" s="62" t="s">
        <v>17219</v>
      </c>
      <c r="W3168" s="36" t="s">
        <v>17220</v>
      </c>
      <c r="X3168" s="36" t="s">
        <v>17221</v>
      </c>
      <c r="Y3168" s="36" t="s">
        <v>17222</v>
      </c>
      <c r="Z3168" s="24" t="s">
        <v>82</v>
      </c>
      <c r="AA3168" s="24">
        <v>3118782497</v>
      </c>
      <c r="AB3168" s="24"/>
      <c r="AC3168" s="24"/>
      <c r="AD3168" s="24"/>
      <c r="AE3168" s="26" t="s">
        <v>194</v>
      </c>
      <c r="AF3168" s="26" t="s">
        <v>17223</v>
      </c>
      <c r="AG3168" s="26"/>
      <c r="AH3168" s="27" t="s">
        <v>10575</v>
      </c>
      <c r="AI3168" s="27" t="s">
        <v>5470</v>
      </c>
      <c r="AJ3168" s="27" t="s">
        <v>5470</v>
      </c>
      <c r="AK3168" s="24" t="s">
        <v>121</v>
      </c>
      <c r="AL3168" s="24" t="s">
        <v>7086</v>
      </c>
      <c r="AM3168" s="23">
        <v>44650</v>
      </c>
      <c r="AN3168" s="28">
        <v>1000000</v>
      </c>
      <c r="AO3168" s="28">
        <v>117172</v>
      </c>
      <c r="AP3168" s="28"/>
      <c r="AQ3168" s="28"/>
      <c r="AR3168" s="24"/>
      <c r="AS3168" s="24"/>
      <c r="AT3168" s="24"/>
      <c r="AU3168" s="24"/>
      <c r="AV3168" s="24"/>
      <c r="AW3168" s="24"/>
      <c r="AX3168" s="24"/>
      <c r="AY3168" s="24"/>
      <c r="AZ3168" s="24"/>
      <c r="BA3168" s="24"/>
      <c r="BB3168" s="24"/>
      <c r="BC3168" s="24"/>
      <c r="BD3168" s="24"/>
      <c r="BE3168" s="24"/>
      <c r="BF3168" s="24"/>
      <c r="BG3168" s="24"/>
      <c r="BH3168" s="23">
        <v>44650</v>
      </c>
      <c r="BI3168" s="26" t="s">
        <v>466</v>
      </c>
      <c r="BJ3168" s="26" t="s">
        <v>17224</v>
      </c>
      <c r="BK3168" s="29">
        <v>0</v>
      </c>
      <c r="BL3168" s="24" t="s">
        <v>129</v>
      </c>
      <c r="BM3168" s="22" t="str">
        <f ca="1">+IF(Tabla1[[#This Row],[FECHA INGRESO]]&gt;=44986,IF((TODAY()-Tabla1[[#This Row],[FECHA INGRESO]])&gt;=50,"ALERTA","TODAVÍA FALTA"),"N/A")</f>
        <v>N/A</v>
      </c>
      <c r="BN3168" s="7">
        <f>IFERROR((_xlfn.DAYS(Tabla1[[#This Row],[FECHA INGRESO]],Tabla1[[#This Row],[FECHA RETIRO]]))/30,"")</f>
        <v>0</v>
      </c>
    </row>
    <row r="3169" spans="1:66" x14ac:dyDescent="0.35">
      <c r="A3169" s="34">
        <v>1020782815</v>
      </c>
      <c r="B3169" s="22" t="s">
        <v>17225</v>
      </c>
      <c r="C3169" s="44">
        <v>44650</v>
      </c>
      <c r="D3169" s="44" t="s">
        <v>188</v>
      </c>
      <c r="E3169" s="24" t="s">
        <v>94</v>
      </c>
      <c r="F3169" s="36" t="s">
        <v>70</v>
      </c>
      <c r="G3169" s="36"/>
      <c r="H3169" s="24">
        <v>24113081266</v>
      </c>
      <c r="I3169" s="36" t="s">
        <v>95</v>
      </c>
      <c r="J3169" s="24">
        <f>DATEDIF(Tabla1[[#This Row],[FECHA DE NACIMIENTO]],Tabla1[[#This Row],[FECHA ACTUAL]],"Y")</f>
        <v>30</v>
      </c>
      <c r="K3169" s="36" t="s">
        <v>73</v>
      </c>
      <c r="L3169" s="44" t="s">
        <v>234</v>
      </c>
      <c r="M3169" s="36">
        <v>2</v>
      </c>
      <c r="N3169" s="36">
        <v>2</v>
      </c>
      <c r="O3169" s="36">
        <v>2</v>
      </c>
      <c r="P3169" s="44" t="s">
        <v>101</v>
      </c>
      <c r="Q3169" s="44">
        <v>34154</v>
      </c>
      <c r="R3169" s="24" t="s">
        <v>76</v>
      </c>
      <c r="S3169" s="25">
        <v>45119</v>
      </c>
      <c r="T3169" s="36"/>
      <c r="U3169" s="78">
        <v>3016568230</v>
      </c>
      <c r="V3169" s="62" t="s">
        <v>17226</v>
      </c>
      <c r="W3169" s="36" t="s">
        <v>17227</v>
      </c>
      <c r="X3169" s="36" t="s">
        <v>13243</v>
      </c>
      <c r="Y3169" s="36" t="s">
        <v>17228</v>
      </c>
      <c r="Z3169" s="24" t="s">
        <v>117</v>
      </c>
      <c r="AA3169" s="24">
        <v>3123594300</v>
      </c>
      <c r="AB3169" s="24"/>
      <c r="AC3169" s="24"/>
      <c r="AD3169" s="24"/>
      <c r="AE3169" s="26" t="s">
        <v>183</v>
      </c>
      <c r="AF3169" s="26" t="s">
        <v>17229</v>
      </c>
      <c r="AG3169" s="26"/>
      <c r="AH3169" s="27" t="s">
        <v>10575</v>
      </c>
      <c r="AI3169" s="27" t="s">
        <v>5470</v>
      </c>
      <c r="AJ3169" s="27" t="s">
        <v>5470</v>
      </c>
      <c r="AK3169" s="24" t="s">
        <v>121</v>
      </c>
      <c r="AL3169" s="24" t="s">
        <v>7086</v>
      </c>
      <c r="AM3169" s="23">
        <v>44650</v>
      </c>
      <c r="AN3169" s="28">
        <v>1000000</v>
      </c>
      <c r="AO3169" s="28">
        <v>117172</v>
      </c>
      <c r="AP3169" s="28"/>
      <c r="AQ3169" s="28"/>
      <c r="AR3169" s="24"/>
      <c r="AS3169" s="24"/>
      <c r="AT3169" s="24"/>
      <c r="AU3169" s="24"/>
      <c r="AV3169" s="24"/>
      <c r="AW3169" s="24"/>
      <c r="AX3169" s="24"/>
      <c r="AY3169" s="24"/>
      <c r="AZ3169" s="24"/>
      <c r="BA3169" s="24"/>
      <c r="BB3169" s="24"/>
      <c r="BC3169" s="24"/>
      <c r="BD3169" s="24"/>
      <c r="BE3169" s="24"/>
      <c r="BF3169" s="24"/>
      <c r="BG3169" s="24"/>
      <c r="BH3169" s="23">
        <v>44659</v>
      </c>
      <c r="BI3169" s="26" t="s">
        <v>466</v>
      </c>
      <c r="BJ3169" s="26" t="s">
        <v>1550</v>
      </c>
      <c r="BK3169" s="29">
        <v>0</v>
      </c>
      <c r="BL3169" s="24" t="s">
        <v>129</v>
      </c>
      <c r="BM3169" s="22" t="str">
        <f ca="1">+IF(Tabla1[[#This Row],[FECHA INGRESO]]&gt;=44986,IF((TODAY()-Tabla1[[#This Row],[FECHA INGRESO]])&gt;=50,"ALERTA","TODAVÍA FALTA"),"N/A")</f>
        <v>N/A</v>
      </c>
      <c r="BN3169" s="7">
        <f>IFERROR((_xlfn.DAYS(Tabla1[[#This Row],[FECHA INGRESO]],Tabla1[[#This Row],[FECHA RETIRO]]))/30,"")</f>
        <v>-0.3</v>
      </c>
    </row>
    <row r="3170" spans="1:66" x14ac:dyDescent="0.35">
      <c r="A3170" s="21">
        <v>1023965410</v>
      </c>
      <c r="B3170" s="22" t="s">
        <v>17230</v>
      </c>
      <c r="C3170" s="23">
        <v>44650</v>
      </c>
      <c r="D3170" s="23" t="s">
        <v>266</v>
      </c>
      <c r="E3170" s="24" t="s">
        <v>111</v>
      </c>
      <c r="F3170" s="24" t="s">
        <v>70</v>
      </c>
      <c r="G3170" s="24"/>
      <c r="H3170" s="24">
        <v>24062924186</v>
      </c>
      <c r="I3170" s="24" t="s">
        <v>72</v>
      </c>
      <c r="J3170" s="24">
        <f>DATEDIF(Tabla1[[#This Row],[FECHA DE NACIMIENTO]],Tabla1[[#This Row],[FECHA ACTUAL]],"Y")</f>
        <v>25</v>
      </c>
      <c r="K3170" s="24" t="s">
        <v>73</v>
      </c>
      <c r="L3170" s="24" t="s">
        <v>112</v>
      </c>
      <c r="M3170" s="24">
        <v>0</v>
      </c>
      <c r="N3170" s="24">
        <v>0</v>
      </c>
      <c r="O3170" s="24">
        <v>2</v>
      </c>
      <c r="P3170" s="23" t="s">
        <v>101</v>
      </c>
      <c r="Q3170" s="23">
        <v>35825</v>
      </c>
      <c r="R3170" s="24" t="s">
        <v>76</v>
      </c>
      <c r="S3170" s="25">
        <v>45119</v>
      </c>
      <c r="T3170" s="24">
        <v>3629417</v>
      </c>
      <c r="U3170" s="77">
        <v>3196155716</v>
      </c>
      <c r="V3170" s="33" t="s">
        <v>17231</v>
      </c>
      <c r="W3170" s="24" t="s">
        <v>17232</v>
      </c>
      <c r="X3170" s="24" t="s">
        <v>12317</v>
      </c>
      <c r="Y3170" s="24" t="s">
        <v>17233</v>
      </c>
      <c r="Z3170" s="24" t="s">
        <v>117</v>
      </c>
      <c r="AA3170" s="24">
        <v>3003181464</v>
      </c>
      <c r="AB3170" s="24"/>
      <c r="AC3170" s="24"/>
      <c r="AD3170" s="24"/>
      <c r="AE3170" s="26" t="s">
        <v>183</v>
      </c>
      <c r="AF3170" s="26" t="s">
        <v>7244</v>
      </c>
      <c r="AG3170" s="26"/>
      <c r="AH3170" s="27" t="s">
        <v>17234</v>
      </c>
      <c r="AI3170" s="27" t="s">
        <v>260</v>
      </c>
      <c r="AJ3170" s="27" t="s">
        <v>260</v>
      </c>
      <c r="AK3170" s="24" t="s">
        <v>89</v>
      </c>
      <c r="AL3170" s="24" t="s">
        <v>7086</v>
      </c>
      <c r="AM3170" s="23">
        <v>44650</v>
      </c>
      <c r="AN3170" s="28">
        <v>1409700</v>
      </c>
      <c r="AO3170" s="28">
        <v>140606</v>
      </c>
      <c r="AP3170" s="73" t="s">
        <v>17235</v>
      </c>
      <c r="AQ3170" s="28"/>
      <c r="AR3170" s="24"/>
      <c r="AS3170" s="24"/>
      <c r="AT3170" s="24"/>
      <c r="AU3170" s="24"/>
      <c r="AV3170" s="24"/>
      <c r="AW3170" s="24"/>
      <c r="AX3170" s="24"/>
      <c r="AY3170" s="24"/>
      <c r="AZ3170" s="24"/>
      <c r="BA3170" s="24"/>
      <c r="BB3170" s="24"/>
      <c r="BC3170" s="24"/>
      <c r="BD3170" s="24"/>
      <c r="BE3170" s="24"/>
      <c r="BF3170" s="24"/>
      <c r="BG3170" s="24"/>
      <c r="BH3170" s="23">
        <v>44939</v>
      </c>
      <c r="BI3170" s="26" t="s">
        <v>466</v>
      </c>
      <c r="BJ3170" s="26" t="s">
        <v>1165</v>
      </c>
      <c r="BK3170" s="29">
        <v>0</v>
      </c>
      <c r="BL3170" s="24" t="s">
        <v>129</v>
      </c>
      <c r="BM3170" s="22" t="str">
        <f ca="1">+IF(Tabla1[[#This Row],[FECHA INGRESO]]&gt;=44986,IF((TODAY()-Tabla1[[#This Row],[FECHA INGRESO]])&gt;=50,"ALERTA","TODAVÍA FALTA"),"N/A")</f>
        <v>N/A</v>
      </c>
      <c r="BN3170" s="7">
        <f>IFERROR((_xlfn.DAYS(Tabla1[[#This Row],[FECHA INGRESO]],Tabla1[[#This Row],[FECHA RETIRO]]))/30,"")</f>
        <v>-9.6333333333333329</v>
      </c>
    </row>
    <row r="3171" spans="1:66" x14ac:dyDescent="0.35">
      <c r="A3171" s="21">
        <v>1022437945</v>
      </c>
      <c r="B3171" s="22" t="s">
        <v>17236</v>
      </c>
      <c r="C3171" s="23">
        <v>44650</v>
      </c>
      <c r="D3171" s="23" t="s">
        <v>157</v>
      </c>
      <c r="E3171" s="24" t="s">
        <v>94</v>
      </c>
      <c r="F3171" s="24" t="s">
        <v>70</v>
      </c>
      <c r="G3171" s="24"/>
      <c r="H3171" s="24">
        <v>24113073708</v>
      </c>
      <c r="I3171" s="24" t="s">
        <v>95</v>
      </c>
      <c r="J3171" s="24">
        <f>DATEDIF(Tabla1[[#This Row],[FECHA DE NACIMIENTO]],Tabla1[[#This Row],[FECHA ACTUAL]],"Y")</f>
        <v>24</v>
      </c>
      <c r="K3171" s="24" t="s">
        <v>73</v>
      </c>
      <c r="L3171" s="24" t="s">
        <v>112</v>
      </c>
      <c r="M3171" s="24">
        <v>0</v>
      </c>
      <c r="N3171" s="24">
        <v>0</v>
      </c>
      <c r="O3171" s="24">
        <v>4</v>
      </c>
      <c r="P3171" s="23" t="s">
        <v>101</v>
      </c>
      <c r="Q3171" s="23">
        <v>36050</v>
      </c>
      <c r="R3171" s="24" t="s">
        <v>76</v>
      </c>
      <c r="S3171" s="25">
        <v>45119</v>
      </c>
      <c r="T3171" s="24"/>
      <c r="U3171" s="77">
        <v>3008614551</v>
      </c>
      <c r="V3171" s="33" t="s">
        <v>17237</v>
      </c>
      <c r="W3171" s="24" t="s">
        <v>17238</v>
      </c>
      <c r="X3171" s="24" t="s">
        <v>17239</v>
      </c>
      <c r="Y3171" s="24" t="s">
        <v>17240</v>
      </c>
      <c r="Z3171" s="24" t="s">
        <v>117</v>
      </c>
      <c r="AA3171" s="24">
        <v>3012590533</v>
      </c>
      <c r="AB3171" s="24"/>
      <c r="AC3171" s="24"/>
      <c r="AD3171" s="24"/>
      <c r="AE3171" s="26" t="s">
        <v>84</v>
      </c>
      <c r="AF3171" s="26" t="s">
        <v>17241</v>
      </c>
      <c r="AG3171" s="26"/>
      <c r="AH3171" s="27" t="s">
        <v>184</v>
      </c>
      <c r="AI3171" s="27" t="s">
        <v>5470</v>
      </c>
      <c r="AJ3171" s="27" t="s">
        <v>5470</v>
      </c>
      <c r="AK3171" s="24" t="s">
        <v>121</v>
      </c>
      <c r="AL3171" s="24" t="s">
        <v>7086</v>
      </c>
      <c r="AM3171" s="23">
        <v>44650</v>
      </c>
      <c r="AN3171" s="28">
        <v>1000000</v>
      </c>
      <c r="AO3171" s="28">
        <v>117172</v>
      </c>
      <c r="AP3171" s="28"/>
      <c r="AQ3171" s="28"/>
      <c r="AR3171" s="24"/>
      <c r="AS3171" s="24"/>
      <c r="AT3171" s="24"/>
      <c r="AU3171" s="24"/>
      <c r="AV3171" s="24"/>
      <c r="AW3171" s="24"/>
      <c r="AX3171" s="24"/>
      <c r="AY3171" s="24"/>
      <c r="AZ3171" s="24"/>
      <c r="BA3171" s="24"/>
      <c r="BB3171" s="24"/>
      <c r="BC3171" s="24"/>
      <c r="BD3171" s="24"/>
      <c r="BE3171" s="24"/>
      <c r="BF3171" s="24"/>
      <c r="BG3171" s="24"/>
      <c r="BH3171" s="23">
        <v>44754</v>
      </c>
      <c r="BI3171" s="26" t="s">
        <v>466</v>
      </c>
      <c r="BJ3171" s="26" t="s">
        <v>6087</v>
      </c>
      <c r="BK3171" s="29">
        <v>0</v>
      </c>
      <c r="BL3171" s="24" t="s">
        <v>129</v>
      </c>
      <c r="BM3171" s="22" t="str">
        <f ca="1">+IF(Tabla1[[#This Row],[FECHA INGRESO]]&gt;=44986,IF((TODAY()-Tabla1[[#This Row],[FECHA INGRESO]])&gt;=50,"ALERTA","TODAVÍA FALTA"),"N/A")</f>
        <v>N/A</v>
      </c>
      <c r="BN3171" s="7">
        <f>IFERROR((_xlfn.DAYS(Tabla1[[#This Row],[FECHA INGRESO]],Tabla1[[#This Row],[FECHA RETIRO]]))/30,"")</f>
        <v>-3.4666666666666668</v>
      </c>
    </row>
    <row r="3172" spans="1:66" x14ac:dyDescent="0.35">
      <c r="A3172" s="34">
        <v>1004508849</v>
      </c>
      <c r="B3172" s="22" t="s">
        <v>17242</v>
      </c>
      <c r="C3172" s="44">
        <v>44650</v>
      </c>
      <c r="D3172" s="44" t="s">
        <v>93</v>
      </c>
      <c r="E3172" s="36" t="s">
        <v>111</v>
      </c>
      <c r="F3172" s="36" t="s">
        <v>70</v>
      </c>
      <c r="G3172" s="36"/>
      <c r="H3172" s="36">
        <v>24113081451</v>
      </c>
      <c r="I3172" s="36" t="s">
        <v>95</v>
      </c>
      <c r="J3172" s="24">
        <f>DATEDIF(Tabla1[[#This Row],[FECHA DE NACIMIENTO]],Tabla1[[#This Row],[FECHA ACTUAL]],"Y")</f>
        <v>26</v>
      </c>
      <c r="K3172" s="36" t="s">
        <v>73</v>
      </c>
      <c r="L3172" s="24" t="s">
        <v>112</v>
      </c>
      <c r="M3172" s="36">
        <v>0</v>
      </c>
      <c r="N3172" s="36">
        <v>0</v>
      </c>
      <c r="O3172" s="36">
        <v>3</v>
      </c>
      <c r="P3172" s="44" t="s">
        <v>101</v>
      </c>
      <c r="Q3172" s="44">
        <v>35527</v>
      </c>
      <c r="R3172" s="36" t="s">
        <v>17243</v>
      </c>
      <c r="S3172" s="25">
        <v>45119</v>
      </c>
      <c r="T3172" s="36"/>
      <c r="U3172" s="78">
        <v>3233280692</v>
      </c>
      <c r="V3172" s="62" t="s">
        <v>17244</v>
      </c>
      <c r="W3172" s="36" t="s">
        <v>17245</v>
      </c>
      <c r="X3172" s="36" t="s">
        <v>962</v>
      </c>
      <c r="Y3172" s="36" t="s">
        <v>17246</v>
      </c>
      <c r="Z3172" s="24" t="s">
        <v>17135</v>
      </c>
      <c r="AA3172" s="24">
        <v>3132535604</v>
      </c>
      <c r="AB3172" s="24"/>
      <c r="AC3172" s="24"/>
      <c r="AD3172" s="24"/>
      <c r="AE3172" s="26" t="s">
        <v>194</v>
      </c>
      <c r="AF3172" s="26" t="s">
        <v>9343</v>
      </c>
      <c r="AG3172" s="26"/>
      <c r="AH3172" s="27" t="s">
        <v>184</v>
      </c>
      <c r="AI3172" s="27" t="s">
        <v>10123</v>
      </c>
      <c r="AJ3172" s="27" t="s">
        <v>10123</v>
      </c>
      <c r="AK3172" s="24" t="s">
        <v>121</v>
      </c>
      <c r="AL3172" s="24" t="s">
        <v>7086</v>
      </c>
      <c r="AM3172" s="23">
        <v>44650</v>
      </c>
      <c r="AN3172" s="28">
        <v>1000000</v>
      </c>
      <c r="AO3172" s="28">
        <v>117172</v>
      </c>
      <c r="AP3172" s="28"/>
      <c r="AQ3172" s="28"/>
      <c r="AR3172" s="24"/>
      <c r="AS3172" s="24"/>
      <c r="AT3172" s="24"/>
      <c r="AU3172" s="24"/>
      <c r="AV3172" s="24"/>
      <c r="AW3172" s="24"/>
      <c r="AX3172" s="24"/>
      <c r="AY3172" s="24"/>
      <c r="AZ3172" s="24"/>
      <c r="BA3172" s="24"/>
      <c r="BB3172" s="24"/>
      <c r="BC3172" s="24"/>
      <c r="BD3172" s="24"/>
      <c r="BE3172" s="24"/>
      <c r="BF3172" s="24"/>
      <c r="BG3172" s="24"/>
      <c r="BH3172" s="23">
        <v>44680</v>
      </c>
      <c r="BI3172" s="26" t="s">
        <v>10014</v>
      </c>
      <c r="BJ3172" s="26" t="s">
        <v>17247</v>
      </c>
      <c r="BK3172" s="29">
        <v>0</v>
      </c>
      <c r="BL3172" s="24" t="s">
        <v>129</v>
      </c>
      <c r="BM3172" s="22" t="str">
        <f ca="1">+IF(Tabla1[[#This Row],[FECHA INGRESO]]&gt;=44986,IF((TODAY()-Tabla1[[#This Row],[FECHA INGRESO]])&gt;=50,"ALERTA","TODAVÍA FALTA"),"N/A")</f>
        <v>N/A</v>
      </c>
      <c r="BN3172" s="7">
        <f>IFERROR((_xlfn.DAYS(Tabla1[[#This Row],[FECHA INGRESO]],Tabla1[[#This Row],[FECHA RETIRO]]))/30,"")</f>
        <v>-1</v>
      </c>
    </row>
    <row r="3173" spans="1:66" x14ac:dyDescent="0.35">
      <c r="A3173" s="34">
        <v>1022976284</v>
      </c>
      <c r="B3173" s="22" t="s">
        <v>17248</v>
      </c>
      <c r="C3173" s="44">
        <v>44650</v>
      </c>
      <c r="D3173" s="44" t="s">
        <v>131</v>
      </c>
      <c r="E3173" s="24" t="s">
        <v>94</v>
      </c>
      <c r="F3173" s="36" t="s">
        <v>110</v>
      </c>
      <c r="G3173" s="36"/>
      <c r="H3173" s="36">
        <v>24113087783</v>
      </c>
      <c r="I3173" s="36" t="s">
        <v>72</v>
      </c>
      <c r="J3173" s="24">
        <f>DATEDIF(Tabla1[[#This Row],[FECHA DE NACIMIENTO]],Tabla1[[#This Row],[FECHA ACTUAL]],"Y")</f>
        <v>31</v>
      </c>
      <c r="K3173" s="36" t="s">
        <v>320</v>
      </c>
      <c r="L3173" s="24" t="s">
        <v>112</v>
      </c>
      <c r="M3173" s="36">
        <v>0</v>
      </c>
      <c r="N3173" s="36">
        <v>0</v>
      </c>
      <c r="O3173" s="36">
        <v>2</v>
      </c>
      <c r="P3173" s="44" t="s">
        <v>101</v>
      </c>
      <c r="Q3173" s="44">
        <v>33655</v>
      </c>
      <c r="R3173" s="24" t="s">
        <v>76</v>
      </c>
      <c r="S3173" s="25">
        <v>45119</v>
      </c>
      <c r="T3173" s="36"/>
      <c r="U3173" s="36">
        <v>3214864707</v>
      </c>
      <c r="V3173" s="62" t="s">
        <v>17249</v>
      </c>
      <c r="W3173" s="24" t="s">
        <v>17250</v>
      </c>
      <c r="X3173" s="24" t="s">
        <v>1001</v>
      </c>
      <c r="Y3173" s="24" t="s">
        <v>17251</v>
      </c>
      <c r="Z3173" s="24" t="s">
        <v>285</v>
      </c>
      <c r="AA3173" s="24">
        <v>3219720218</v>
      </c>
      <c r="AB3173" s="24"/>
      <c r="AC3173" s="24"/>
      <c r="AD3173" s="24"/>
      <c r="AE3173" s="26" t="s">
        <v>151</v>
      </c>
      <c r="AF3173" s="26"/>
      <c r="AG3173" s="26"/>
      <c r="AH3173" s="27" t="s">
        <v>184</v>
      </c>
      <c r="AI3173" s="27" t="s">
        <v>10123</v>
      </c>
      <c r="AJ3173" s="27" t="s">
        <v>10123</v>
      </c>
      <c r="AK3173" s="24" t="s">
        <v>121</v>
      </c>
      <c r="AL3173" s="24" t="s">
        <v>7086</v>
      </c>
      <c r="AM3173" s="23">
        <v>44650</v>
      </c>
      <c r="AN3173" s="28">
        <v>1000000</v>
      </c>
      <c r="AO3173" s="28">
        <v>117172</v>
      </c>
      <c r="AP3173" s="28"/>
      <c r="AQ3173" s="28"/>
      <c r="AR3173" s="24"/>
      <c r="AS3173" s="24"/>
      <c r="AT3173" s="24"/>
      <c r="AU3173" s="24"/>
      <c r="AV3173" s="24"/>
      <c r="AW3173" s="24"/>
      <c r="AX3173" s="24"/>
      <c r="AY3173" s="24"/>
      <c r="AZ3173" s="24"/>
      <c r="BA3173" s="24"/>
      <c r="BB3173" s="24"/>
      <c r="BC3173" s="24"/>
      <c r="BD3173" s="24"/>
      <c r="BE3173" s="24"/>
      <c r="BF3173" s="24"/>
      <c r="BG3173" s="24"/>
      <c r="BH3173" s="23">
        <v>44712</v>
      </c>
      <c r="BI3173" s="26" t="s">
        <v>466</v>
      </c>
      <c r="BJ3173" s="26" t="s">
        <v>17252</v>
      </c>
      <c r="BK3173" s="29">
        <v>0</v>
      </c>
      <c r="BL3173" s="24" t="s">
        <v>129</v>
      </c>
      <c r="BM3173" s="22" t="str">
        <f ca="1">+IF(Tabla1[[#This Row],[FECHA INGRESO]]&gt;=44986,IF((TODAY()-Tabla1[[#This Row],[FECHA INGRESO]])&gt;=50,"ALERTA","TODAVÍA FALTA"),"N/A")</f>
        <v>N/A</v>
      </c>
      <c r="BN3173" s="7">
        <f>IFERROR((_xlfn.DAYS(Tabla1[[#This Row],[FECHA INGRESO]],Tabla1[[#This Row],[FECHA RETIRO]]))/30,"")</f>
        <v>-2.0666666666666669</v>
      </c>
    </row>
    <row r="3174" spans="1:66" x14ac:dyDescent="0.35">
      <c r="A3174" s="21">
        <v>1023014550</v>
      </c>
      <c r="B3174" s="22" t="s">
        <v>17253</v>
      </c>
      <c r="C3174" s="23">
        <v>44650</v>
      </c>
      <c r="D3174" s="23" t="s">
        <v>93</v>
      </c>
      <c r="E3174" s="24" t="s">
        <v>111</v>
      </c>
      <c r="F3174" s="24" t="s">
        <v>111</v>
      </c>
      <c r="G3174" s="24" t="s">
        <v>17254</v>
      </c>
      <c r="H3174" s="24">
        <v>24113054707</v>
      </c>
      <c r="I3174" s="24" t="s">
        <v>95</v>
      </c>
      <c r="J3174" s="24">
        <f>DATEDIF(Tabla1[[#This Row],[FECHA DE NACIMIENTO]],Tabla1[[#This Row],[FECHA ACTUAL]],"Y")</f>
        <v>26</v>
      </c>
      <c r="K3174" s="24" t="s">
        <v>96</v>
      </c>
      <c r="L3174" s="24" t="s">
        <v>112</v>
      </c>
      <c r="M3174" s="24">
        <v>2</v>
      </c>
      <c r="N3174" s="24">
        <v>2</v>
      </c>
      <c r="O3174" s="24">
        <v>2</v>
      </c>
      <c r="P3174" s="23" t="s">
        <v>101</v>
      </c>
      <c r="Q3174" s="23">
        <v>35270</v>
      </c>
      <c r="R3174" s="24" t="s">
        <v>76</v>
      </c>
      <c r="S3174" s="25">
        <v>45119</v>
      </c>
      <c r="T3174" s="24"/>
      <c r="U3174" s="24">
        <v>3143564797</v>
      </c>
      <c r="V3174" s="33" t="s">
        <v>17255</v>
      </c>
      <c r="W3174" s="24" t="s">
        <v>17256</v>
      </c>
      <c r="X3174" s="24" t="s">
        <v>16270</v>
      </c>
      <c r="Y3174" s="24" t="s">
        <v>17257</v>
      </c>
      <c r="Z3174" s="24" t="s">
        <v>117</v>
      </c>
      <c r="AA3174" s="24">
        <v>3132975656</v>
      </c>
      <c r="AB3174" s="24"/>
      <c r="AC3174" s="24"/>
      <c r="AD3174" s="24"/>
      <c r="AE3174" s="26" t="s">
        <v>183</v>
      </c>
      <c r="AF3174" s="26" t="s">
        <v>3655</v>
      </c>
      <c r="AG3174" s="26"/>
      <c r="AH3174" s="27" t="s">
        <v>184</v>
      </c>
      <c r="AI3174" s="27" t="s">
        <v>120</v>
      </c>
      <c r="AJ3174" s="27" t="s">
        <v>120</v>
      </c>
      <c r="AK3174" s="24" t="s">
        <v>121</v>
      </c>
      <c r="AL3174" s="24" t="s">
        <v>7086</v>
      </c>
      <c r="AM3174" s="23">
        <v>44650</v>
      </c>
      <c r="AN3174" s="28">
        <v>1000000</v>
      </c>
      <c r="AO3174" s="28">
        <v>117172</v>
      </c>
      <c r="AP3174" s="73" t="s">
        <v>17170</v>
      </c>
      <c r="AQ3174" s="28"/>
      <c r="AR3174" s="24"/>
      <c r="AS3174" s="24"/>
      <c r="AT3174" s="24"/>
      <c r="AU3174" s="24"/>
      <c r="AV3174" s="24"/>
      <c r="AW3174" s="24"/>
      <c r="AX3174" s="24"/>
      <c r="AY3174" s="24"/>
      <c r="AZ3174" s="24"/>
      <c r="BA3174" s="24"/>
      <c r="BB3174" s="24"/>
      <c r="BC3174" s="24"/>
      <c r="BD3174" s="24"/>
      <c r="BE3174" s="24"/>
      <c r="BF3174" s="24"/>
      <c r="BG3174" s="24"/>
      <c r="BH3174" s="23">
        <v>44910</v>
      </c>
      <c r="BI3174" s="26" t="s">
        <v>466</v>
      </c>
      <c r="BJ3174" s="26" t="s">
        <v>15846</v>
      </c>
      <c r="BK3174" s="29">
        <v>0</v>
      </c>
      <c r="BL3174" s="24" t="s">
        <v>129</v>
      </c>
      <c r="BM3174" s="22" t="str">
        <f ca="1">+IF(Tabla1[[#This Row],[FECHA INGRESO]]&gt;=44986,IF((TODAY()-Tabla1[[#This Row],[FECHA INGRESO]])&gt;=50,"ALERTA","TODAVÍA FALTA"),"N/A")</f>
        <v>N/A</v>
      </c>
      <c r="BN3174" s="7">
        <f>IFERROR((_xlfn.DAYS(Tabla1[[#This Row],[FECHA INGRESO]],Tabla1[[#This Row],[FECHA RETIRO]]))/30,"")</f>
        <v>-8.6666666666666661</v>
      </c>
    </row>
    <row r="3175" spans="1:66" x14ac:dyDescent="0.35">
      <c r="A3175" s="21">
        <v>1000856515</v>
      </c>
      <c r="B3175" s="22" t="s">
        <v>17258</v>
      </c>
      <c r="C3175" s="23">
        <v>44650</v>
      </c>
      <c r="D3175" s="23" t="s">
        <v>131</v>
      </c>
      <c r="E3175" s="24" t="s">
        <v>94</v>
      </c>
      <c r="F3175" s="24" t="s">
        <v>70</v>
      </c>
      <c r="G3175" s="24"/>
      <c r="H3175" s="24">
        <v>24113057713</v>
      </c>
      <c r="I3175" s="24" t="s">
        <v>95</v>
      </c>
      <c r="J3175" s="24">
        <f>DATEDIF(Tabla1[[#This Row],[FECHA DE NACIMIENTO]],Tabla1[[#This Row],[FECHA ACTUAL]],"Y")</f>
        <v>19</v>
      </c>
      <c r="K3175" s="24" t="s">
        <v>73</v>
      </c>
      <c r="L3175" s="24" t="s">
        <v>112</v>
      </c>
      <c r="M3175" s="24">
        <v>0</v>
      </c>
      <c r="N3175" s="24">
        <v>0</v>
      </c>
      <c r="O3175" s="24">
        <v>2</v>
      </c>
      <c r="P3175" s="23" t="s">
        <v>101</v>
      </c>
      <c r="Q3175" s="23">
        <v>37821</v>
      </c>
      <c r="R3175" s="24" t="s">
        <v>76</v>
      </c>
      <c r="S3175" s="25">
        <v>45119</v>
      </c>
      <c r="T3175" s="24"/>
      <c r="U3175" s="77">
        <v>3213008784</v>
      </c>
      <c r="V3175" s="33" t="s">
        <v>17259</v>
      </c>
      <c r="W3175" s="24" t="s">
        <v>17260</v>
      </c>
      <c r="X3175" s="24" t="s">
        <v>2007</v>
      </c>
      <c r="Y3175" s="24" t="s">
        <v>17261</v>
      </c>
      <c r="Z3175" s="24" t="s">
        <v>117</v>
      </c>
      <c r="AA3175" s="24">
        <v>3005701131</v>
      </c>
      <c r="AB3175" s="24"/>
      <c r="AC3175" s="24"/>
      <c r="AD3175" s="24"/>
      <c r="AE3175" s="26" t="s">
        <v>151</v>
      </c>
      <c r="AF3175" s="26"/>
      <c r="AG3175" s="26"/>
      <c r="AH3175" s="27" t="s">
        <v>184</v>
      </c>
      <c r="AI3175" s="27" t="s">
        <v>120</v>
      </c>
      <c r="AJ3175" s="27" t="s">
        <v>120</v>
      </c>
      <c r="AK3175" s="24" t="s">
        <v>121</v>
      </c>
      <c r="AL3175" s="24" t="s">
        <v>7086</v>
      </c>
      <c r="AM3175" s="23">
        <v>44650</v>
      </c>
      <c r="AN3175" s="28">
        <v>1160000</v>
      </c>
      <c r="AO3175" s="28">
        <v>140606</v>
      </c>
      <c r="AP3175" s="73" t="s">
        <v>17170</v>
      </c>
      <c r="AQ3175" s="28"/>
      <c r="AR3175" s="24"/>
      <c r="AS3175" s="24"/>
      <c r="AT3175" s="24"/>
      <c r="AU3175" s="24"/>
      <c r="AV3175" s="24"/>
      <c r="AW3175" s="24"/>
      <c r="AX3175" s="24"/>
      <c r="AY3175" s="24"/>
      <c r="AZ3175" s="24"/>
      <c r="BA3175" s="24"/>
      <c r="BB3175" s="24"/>
      <c r="BC3175" s="24"/>
      <c r="BD3175" s="24"/>
      <c r="BE3175" s="24"/>
      <c r="BF3175" s="24"/>
      <c r="BG3175" s="24"/>
      <c r="BH3175" s="23">
        <v>45029</v>
      </c>
      <c r="BI3175" s="26" t="s">
        <v>466</v>
      </c>
      <c r="BJ3175" s="26" t="s">
        <v>3469</v>
      </c>
      <c r="BK3175" s="29">
        <v>0</v>
      </c>
      <c r="BL3175" s="24" t="s">
        <v>129</v>
      </c>
      <c r="BM3175" s="22" t="str">
        <f ca="1">+IF(Tabla1[[#This Row],[FECHA INGRESO]]&gt;=44986,IF((TODAY()-Tabla1[[#This Row],[FECHA INGRESO]])&gt;=50,"ALERTA","TODAVÍA FALTA"),"N/A")</f>
        <v>N/A</v>
      </c>
      <c r="BN3175" s="7">
        <f>IFERROR((_xlfn.DAYS(Tabla1[[#This Row],[FECHA INGRESO]],Tabla1[[#This Row],[FECHA RETIRO]]))/30,"")</f>
        <v>-12.633333333333333</v>
      </c>
    </row>
    <row r="3176" spans="1:66" x14ac:dyDescent="0.35">
      <c r="A3176" s="34">
        <v>1019084839</v>
      </c>
      <c r="B3176" s="22" t="s">
        <v>17262</v>
      </c>
      <c r="C3176" s="23">
        <v>44652</v>
      </c>
      <c r="D3176" s="23" t="s">
        <v>93</v>
      </c>
      <c r="E3176" s="24" t="s">
        <v>94</v>
      </c>
      <c r="F3176" s="23" t="s">
        <v>94</v>
      </c>
      <c r="G3176" s="24"/>
      <c r="H3176" s="24"/>
      <c r="I3176" s="24" t="s">
        <v>72</v>
      </c>
      <c r="J3176" s="24">
        <f>DATEDIF(Tabla1[[#This Row],[FECHA DE NACIMIENTO]],Tabla1[[#This Row],[FECHA ACTUAL]],"Y")</f>
        <v>29</v>
      </c>
      <c r="K3176" s="24" t="s">
        <v>96</v>
      </c>
      <c r="L3176" s="24" t="s">
        <v>112</v>
      </c>
      <c r="M3176" s="24">
        <v>0</v>
      </c>
      <c r="N3176" s="24">
        <v>0</v>
      </c>
      <c r="O3176" s="24">
        <v>3</v>
      </c>
      <c r="P3176" s="23" t="s">
        <v>101</v>
      </c>
      <c r="Q3176" s="23">
        <v>34195</v>
      </c>
      <c r="R3176" s="24" t="s">
        <v>76</v>
      </c>
      <c r="S3176" s="25">
        <v>45119</v>
      </c>
      <c r="T3176" s="24"/>
      <c r="U3176" s="77">
        <v>3186904822</v>
      </c>
      <c r="V3176" s="33" t="s">
        <v>17263</v>
      </c>
      <c r="W3176" s="24" t="s">
        <v>17264</v>
      </c>
      <c r="X3176" s="24" t="s">
        <v>10316</v>
      </c>
      <c r="Y3176" s="24" t="s">
        <v>17265</v>
      </c>
      <c r="Z3176" s="24" t="s">
        <v>13095</v>
      </c>
      <c r="AA3176" s="24">
        <v>3154181855</v>
      </c>
      <c r="AB3176" s="24"/>
      <c r="AC3176" s="24"/>
      <c r="AD3176" s="24"/>
      <c r="AE3176" s="26" t="s">
        <v>84</v>
      </c>
      <c r="AF3176" s="26"/>
      <c r="AG3176" s="26" t="s">
        <v>17266</v>
      </c>
      <c r="AH3176" s="27" t="s">
        <v>6946</v>
      </c>
      <c r="AI3176" s="27" t="s">
        <v>410</v>
      </c>
      <c r="AJ3176" s="27" t="s">
        <v>410</v>
      </c>
      <c r="AK3176" s="24" t="s">
        <v>121</v>
      </c>
      <c r="AL3176" s="24" t="s">
        <v>90</v>
      </c>
      <c r="AM3176" s="23">
        <v>44652</v>
      </c>
      <c r="AN3176" s="28">
        <v>1800000</v>
      </c>
      <c r="AO3176" s="28">
        <v>117172</v>
      </c>
      <c r="AP3176" s="28"/>
      <c r="AQ3176" s="28"/>
      <c r="AR3176" s="24"/>
      <c r="AS3176" s="24"/>
      <c r="AT3176" s="24"/>
      <c r="AU3176" s="24"/>
      <c r="AV3176" s="24"/>
      <c r="AW3176" s="24"/>
      <c r="AX3176" s="24"/>
      <c r="AY3176" s="24"/>
      <c r="AZ3176" s="24"/>
      <c r="BA3176" s="24"/>
      <c r="BB3176" s="24"/>
      <c r="BC3176" s="24"/>
      <c r="BD3176" s="24"/>
      <c r="BE3176" s="24"/>
      <c r="BF3176" s="24"/>
      <c r="BG3176" s="24"/>
      <c r="BH3176" s="23">
        <v>44659</v>
      </c>
      <c r="BI3176" s="26" t="s">
        <v>466</v>
      </c>
      <c r="BJ3176" s="26" t="s">
        <v>17267</v>
      </c>
      <c r="BK3176" s="29">
        <v>0</v>
      </c>
      <c r="BL3176" s="24" t="s">
        <v>129</v>
      </c>
      <c r="BM3176" s="22" t="str">
        <f ca="1">+IF(Tabla1[[#This Row],[FECHA INGRESO]]&gt;=44986,IF((TODAY()-Tabla1[[#This Row],[FECHA INGRESO]])&gt;=50,"ALERTA","TODAVÍA FALTA"),"N/A")</f>
        <v>N/A</v>
      </c>
      <c r="BN3176" s="7">
        <f>IFERROR((_xlfn.DAYS(Tabla1[[#This Row],[FECHA INGRESO]],Tabla1[[#This Row],[FECHA RETIRO]]))/30,"")</f>
        <v>-0.23333333333333334</v>
      </c>
    </row>
    <row r="3177" spans="1:66" x14ac:dyDescent="0.35">
      <c r="A3177" s="34">
        <v>1000371973</v>
      </c>
      <c r="B3177" s="22" t="s">
        <v>17268</v>
      </c>
      <c r="C3177" s="23">
        <v>44652</v>
      </c>
      <c r="D3177" s="24" t="s">
        <v>93</v>
      </c>
      <c r="E3177" s="24" t="s">
        <v>111</v>
      </c>
      <c r="F3177" s="23" t="s">
        <v>94</v>
      </c>
      <c r="G3177" s="24"/>
      <c r="H3177" s="24">
        <v>24095702191</v>
      </c>
      <c r="I3177" s="24" t="s">
        <v>95</v>
      </c>
      <c r="J3177" s="24">
        <f>DATEDIF(Tabla1[[#This Row],[FECHA DE NACIMIENTO]],Tabla1[[#This Row],[FECHA ACTUAL]],"Y")</f>
        <v>29</v>
      </c>
      <c r="K3177" s="24" t="s">
        <v>73</v>
      </c>
      <c r="L3177" s="24" t="s">
        <v>112</v>
      </c>
      <c r="M3177" s="24">
        <v>2</v>
      </c>
      <c r="N3177" s="24">
        <v>2</v>
      </c>
      <c r="O3177" s="24">
        <v>1</v>
      </c>
      <c r="P3177" s="24" t="s">
        <v>101</v>
      </c>
      <c r="Q3177" s="23">
        <v>34397</v>
      </c>
      <c r="R3177" s="24" t="s">
        <v>76</v>
      </c>
      <c r="S3177" s="25">
        <v>45119</v>
      </c>
      <c r="T3177" s="24"/>
      <c r="U3177" s="24">
        <v>3224150865</v>
      </c>
      <c r="V3177" s="33" t="s">
        <v>17269</v>
      </c>
      <c r="W3177" s="24" t="s">
        <v>17270</v>
      </c>
      <c r="X3177" s="24" t="s">
        <v>17271</v>
      </c>
      <c r="Y3177" s="24" t="s">
        <v>17272</v>
      </c>
      <c r="Z3177" s="24" t="s">
        <v>117</v>
      </c>
      <c r="AA3177" s="24">
        <v>3138847647</v>
      </c>
      <c r="AB3177" s="24"/>
      <c r="AC3177" s="24"/>
      <c r="AD3177" s="24"/>
      <c r="AE3177" s="26" t="s">
        <v>183</v>
      </c>
      <c r="AF3177" s="26"/>
      <c r="AG3177" s="26"/>
      <c r="AH3177" s="27" t="s">
        <v>3042</v>
      </c>
      <c r="AI3177" s="27" t="s">
        <v>410</v>
      </c>
      <c r="AJ3177" s="27" t="s">
        <v>410</v>
      </c>
      <c r="AK3177" s="24" t="s">
        <v>121</v>
      </c>
      <c r="AL3177" s="24" t="s">
        <v>7086</v>
      </c>
      <c r="AM3177" s="23">
        <v>44652</v>
      </c>
      <c r="AN3177" s="28">
        <v>1000000</v>
      </c>
      <c r="AO3177" s="28">
        <v>117172</v>
      </c>
      <c r="AP3177" s="28"/>
      <c r="AQ3177" s="28"/>
      <c r="AR3177" s="24"/>
      <c r="AS3177" s="24"/>
      <c r="AT3177" s="24"/>
      <c r="AU3177" s="24"/>
      <c r="AV3177" s="24"/>
      <c r="AW3177" s="24"/>
      <c r="AX3177" s="24"/>
      <c r="AY3177" s="24"/>
      <c r="AZ3177" s="24"/>
      <c r="BA3177" s="24"/>
      <c r="BB3177" s="24"/>
      <c r="BC3177" s="24"/>
      <c r="BD3177" s="24"/>
      <c r="BE3177" s="24"/>
      <c r="BF3177" s="24"/>
      <c r="BG3177" s="24"/>
      <c r="BH3177" s="23">
        <v>44768</v>
      </c>
      <c r="BI3177" s="26" t="s">
        <v>466</v>
      </c>
      <c r="BJ3177" s="26" t="s">
        <v>3469</v>
      </c>
      <c r="BK3177" s="29">
        <v>0</v>
      </c>
      <c r="BL3177" s="24" t="s">
        <v>129</v>
      </c>
      <c r="BM3177" s="22" t="str">
        <f ca="1">+IF(Tabla1[[#This Row],[FECHA INGRESO]]&gt;=44986,IF((TODAY()-Tabla1[[#This Row],[FECHA INGRESO]])&gt;=50,"ALERTA","TODAVÍA FALTA"),"N/A")</f>
        <v>N/A</v>
      </c>
      <c r="BN3177" s="7">
        <f>IFERROR((_xlfn.DAYS(Tabla1[[#This Row],[FECHA INGRESO]],Tabla1[[#This Row],[FECHA RETIRO]]))/30,"")</f>
        <v>-3.8666666666666667</v>
      </c>
    </row>
    <row r="3178" spans="1:66" x14ac:dyDescent="0.35">
      <c r="A3178" s="21">
        <v>1117522465</v>
      </c>
      <c r="B3178" s="22" t="s">
        <v>17273</v>
      </c>
      <c r="C3178" s="23">
        <v>44652</v>
      </c>
      <c r="D3178" s="23" t="s">
        <v>266</v>
      </c>
      <c r="E3178" s="24" t="s">
        <v>111</v>
      </c>
      <c r="F3178" s="24" t="s">
        <v>70</v>
      </c>
      <c r="G3178" s="24"/>
      <c r="H3178" s="24">
        <v>24111691821</v>
      </c>
      <c r="I3178" s="24" t="s">
        <v>72</v>
      </c>
      <c r="J3178" s="24">
        <f>DATEDIF(Tabla1[[#This Row],[FECHA DE NACIMIENTO]],Tabla1[[#This Row],[FECHA ACTUAL]],"Y")</f>
        <v>31</v>
      </c>
      <c r="K3178" s="24" t="s">
        <v>96</v>
      </c>
      <c r="L3178" s="23" t="s">
        <v>234</v>
      </c>
      <c r="M3178" s="24">
        <v>0</v>
      </c>
      <c r="N3178" s="24">
        <v>0</v>
      </c>
      <c r="O3178" s="24">
        <v>3</v>
      </c>
      <c r="P3178" s="23" t="s">
        <v>101</v>
      </c>
      <c r="Q3178" s="23">
        <v>33628</v>
      </c>
      <c r="R3178" s="24" t="s">
        <v>7942</v>
      </c>
      <c r="S3178" s="25">
        <v>45119</v>
      </c>
      <c r="T3178" s="24"/>
      <c r="U3178" s="77">
        <v>3107803906</v>
      </c>
      <c r="V3178" s="33" t="s">
        <v>8013</v>
      </c>
      <c r="W3178" s="24" t="s">
        <v>17274</v>
      </c>
      <c r="X3178" s="24" t="s">
        <v>17275</v>
      </c>
      <c r="Y3178" s="24" t="s">
        <v>17276</v>
      </c>
      <c r="Z3178" s="24" t="s">
        <v>117</v>
      </c>
      <c r="AA3178" s="24">
        <v>3232299208</v>
      </c>
      <c r="AB3178" s="24"/>
      <c r="AC3178" s="24"/>
      <c r="AD3178" s="24"/>
      <c r="AE3178" s="26" t="s">
        <v>151</v>
      </c>
      <c r="AF3178" s="26"/>
      <c r="AG3178" s="26"/>
      <c r="AH3178" s="27" t="s">
        <v>324</v>
      </c>
      <c r="AI3178" s="27" t="s">
        <v>13991</v>
      </c>
      <c r="AJ3178" s="27" t="s">
        <v>13991</v>
      </c>
      <c r="AK3178" s="24" t="s">
        <v>121</v>
      </c>
      <c r="AL3178" s="24" t="s">
        <v>7086</v>
      </c>
      <c r="AM3178" s="23">
        <v>44652</v>
      </c>
      <c r="AN3178" s="28">
        <v>1000000</v>
      </c>
      <c r="AO3178" s="28">
        <v>117172</v>
      </c>
      <c r="AP3178" s="28"/>
      <c r="AQ3178" s="28"/>
      <c r="AR3178" s="24"/>
      <c r="AS3178" s="24"/>
      <c r="AT3178" s="24"/>
      <c r="AU3178" s="24"/>
      <c r="AV3178" s="24"/>
      <c r="AW3178" s="24"/>
      <c r="AX3178" s="24"/>
      <c r="AY3178" s="24"/>
      <c r="AZ3178" s="24"/>
      <c r="BA3178" s="24"/>
      <c r="BB3178" s="24"/>
      <c r="BC3178" s="24"/>
      <c r="BD3178" s="24"/>
      <c r="BE3178" s="24"/>
      <c r="BF3178" s="24"/>
      <c r="BG3178" s="24"/>
      <c r="BH3178" s="23">
        <v>44904</v>
      </c>
      <c r="BI3178" s="26" t="s">
        <v>466</v>
      </c>
      <c r="BJ3178" s="26" t="s">
        <v>6087</v>
      </c>
      <c r="BK3178" s="29">
        <v>0</v>
      </c>
      <c r="BL3178" s="24" t="s">
        <v>129</v>
      </c>
      <c r="BM3178" s="22" t="str">
        <f ca="1">+IF(Tabla1[[#This Row],[FECHA INGRESO]]&gt;=44986,IF((TODAY()-Tabla1[[#This Row],[FECHA INGRESO]])&gt;=50,"ALERTA","TODAVÍA FALTA"),"N/A")</f>
        <v>N/A</v>
      </c>
      <c r="BN3178" s="7">
        <f>IFERROR((_xlfn.DAYS(Tabla1[[#This Row],[FECHA INGRESO]],Tabla1[[#This Row],[FECHA RETIRO]]))/30,"")</f>
        <v>-8.4</v>
      </c>
    </row>
    <row r="3179" spans="1:66" x14ac:dyDescent="0.35">
      <c r="A3179" s="21">
        <v>1000616846</v>
      </c>
      <c r="B3179" s="22" t="s">
        <v>17277</v>
      </c>
      <c r="C3179" s="23">
        <v>44652</v>
      </c>
      <c r="D3179" s="24" t="s">
        <v>188</v>
      </c>
      <c r="E3179" s="24" t="s">
        <v>111</v>
      </c>
      <c r="F3179" s="24" t="s">
        <v>70</v>
      </c>
      <c r="G3179" s="24"/>
      <c r="H3179" s="24">
        <v>24113374999</v>
      </c>
      <c r="I3179" s="24" t="s">
        <v>95</v>
      </c>
      <c r="J3179" s="24">
        <f>DATEDIF(Tabla1[[#This Row],[FECHA DE NACIMIENTO]],Tabla1[[#This Row],[FECHA ACTUAL]],"Y")</f>
        <v>21</v>
      </c>
      <c r="K3179" s="24" t="s">
        <v>73</v>
      </c>
      <c r="L3179" s="24" t="s">
        <v>112</v>
      </c>
      <c r="M3179" s="24">
        <v>0</v>
      </c>
      <c r="N3179" s="24">
        <v>0</v>
      </c>
      <c r="O3179" s="24">
        <v>3</v>
      </c>
      <c r="P3179" s="24" t="s">
        <v>101</v>
      </c>
      <c r="Q3179" s="23">
        <v>37130</v>
      </c>
      <c r="R3179" s="24" t="s">
        <v>76</v>
      </c>
      <c r="S3179" s="25">
        <v>45119</v>
      </c>
      <c r="T3179" s="24"/>
      <c r="U3179" s="24">
        <v>3197084704</v>
      </c>
      <c r="V3179" s="33" t="s">
        <v>17278</v>
      </c>
      <c r="W3179" s="24" t="s">
        <v>17279</v>
      </c>
      <c r="X3179" s="24" t="s">
        <v>12986</v>
      </c>
      <c r="Y3179" s="24" t="s">
        <v>17280</v>
      </c>
      <c r="Z3179" s="24" t="s">
        <v>117</v>
      </c>
      <c r="AA3179" s="24">
        <v>3202354017</v>
      </c>
      <c r="AB3179" s="24"/>
      <c r="AC3179" s="24"/>
      <c r="AD3179" s="24"/>
      <c r="AE3179" s="26" t="s">
        <v>151</v>
      </c>
      <c r="AF3179" s="26"/>
      <c r="AG3179" s="26"/>
      <c r="AH3179" s="27" t="s">
        <v>3042</v>
      </c>
      <c r="AI3179" s="27" t="s">
        <v>410</v>
      </c>
      <c r="AJ3179" s="27" t="s">
        <v>410</v>
      </c>
      <c r="AK3179" s="24" t="s">
        <v>121</v>
      </c>
      <c r="AL3179" s="24" t="s">
        <v>7086</v>
      </c>
      <c r="AM3179" s="23">
        <v>44652</v>
      </c>
      <c r="AN3179" s="28">
        <v>1000000</v>
      </c>
      <c r="AO3179" s="28">
        <v>117172</v>
      </c>
      <c r="AP3179" s="28"/>
      <c r="AQ3179" s="28"/>
      <c r="AR3179" s="24"/>
      <c r="AS3179" s="24"/>
      <c r="AT3179" s="24"/>
      <c r="AU3179" s="24"/>
      <c r="AV3179" s="24"/>
      <c r="AW3179" s="24"/>
      <c r="AX3179" s="24"/>
      <c r="AY3179" s="24"/>
      <c r="AZ3179" s="24"/>
      <c r="BA3179" s="24"/>
      <c r="BB3179" s="24"/>
      <c r="BC3179" s="24"/>
      <c r="BD3179" s="24"/>
      <c r="BE3179" s="24"/>
      <c r="BF3179" s="24"/>
      <c r="BG3179" s="24"/>
      <c r="BH3179" s="23">
        <v>44859</v>
      </c>
      <c r="BI3179" s="26" t="s">
        <v>466</v>
      </c>
      <c r="BJ3179" s="26" t="s">
        <v>6087</v>
      </c>
      <c r="BK3179" s="29">
        <v>0</v>
      </c>
      <c r="BL3179" s="24" t="s">
        <v>129</v>
      </c>
      <c r="BM3179" s="22" t="str">
        <f ca="1">+IF(Tabla1[[#This Row],[FECHA INGRESO]]&gt;=44986,IF((TODAY()-Tabla1[[#This Row],[FECHA INGRESO]])&gt;=50,"ALERTA","TODAVÍA FALTA"),"N/A")</f>
        <v>N/A</v>
      </c>
      <c r="BN3179" s="7">
        <f>IFERROR((_xlfn.DAYS(Tabla1[[#This Row],[FECHA INGRESO]],Tabla1[[#This Row],[FECHA RETIRO]]))/30,"")</f>
        <v>-6.9</v>
      </c>
    </row>
    <row r="3180" spans="1:66" x14ac:dyDescent="0.35">
      <c r="A3180" s="34">
        <v>1020757160</v>
      </c>
      <c r="B3180" s="22" t="s">
        <v>17281</v>
      </c>
      <c r="C3180" s="23">
        <v>44652</v>
      </c>
      <c r="D3180" s="23" t="s">
        <v>131</v>
      </c>
      <c r="E3180" s="24" t="s">
        <v>110</v>
      </c>
      <c r="F3180" s="23" t="s">
        <v>94</v>
      </c>
      <c r="G3180" s="24"/>
      <c r="H3180" s="24"/>
      <c r="I3180" s="24" t="s">
        <v>95</v>
      </c>
      <c r="J3180" s="24">
        <f>DATEDIF(Tabla1[[#This Row],[FECHA DE NACIMIENTO]],Tabla1[[#This Row],[FECHA ACTUAL]],"Y")</f>
        <v>32</v>
      </c>
      <c r="K3180" s="24" t="s">
        <v>73</v>
      </c>
      <c r="L3180" s="23" t="s">
        <v>234</v>
      </c>
      <c r="M3180" s="24">
        <v>2</v>
      </c>
      <c r="N3180" s="24">
        <v>2</v>
      </c>
      <c r="O3180" s="24">
        <v>2</v>
      </c>
      <c r="P3180" s="23" t="s">
        <v>101</v>
      </c>
      <c r="Q3180" s="23">
        <v>33145</v>
      </c>
      <c r="R3180" s="24" t="s">
        <v>76</v>
      </c>
      <c r="S3180" s="25">
        <v>45119</v>
      </c>
      <c r="T3180" s="24"/>
      <c r="U3180" s="77">
        <v>3228454671</v>
      </c>
      <c r="V3180" s="33" t="s">
        <v>17282</v>
      </c>
      <c r="W3180" s="24" t="s">
        <v>17283</v>
      </c>
      <c r="X3180" s="24" t="s">
        <v>17284</v>
      </c>
      <c r="Y3180" s="24" t="s">
        <v>17285</v>
      </c>
      <c r="Z3180" s="24" t="s">
        <v>13095</v>
      </c>
      <c r="AA3180" s="24">
        <v>3208531765</v>
      </c>
      <c r="AB3180" s="24"/>
      <c r="AC3180" s="24"/>
      <c r="AD3180" s="24"/>
      <c r="AE3180" s="26" t="s">
        <v>151</v>
      </c>
      <c r="AF3180" s="26"/>
      <c r="AG3180" s="26"/>
      <c r="AH3180" s="27" t="s">
        <v>3042</v>
      </c>
      <c r="AI3180" s="27" t="s">
        <v>410</v>
      </c>
      <c r="AJ3180" s="27" t="s">
        <v>410</v>
      </c>
      <c r="AK3180" s="24" t="s">
        <v>121</v>
      </c>
      <c r="AL3180" s="24" t="s">
        <v>7086</v>
      </c>
      <c r="AM3180" s="23">
        <v>44652</v>
      </c>
      <c r="AN3180" s="28">
        <v>1000000</v>
      </c>
      <c r="AO3180" s="28">
        <v>117172</v>
      </c>
      <c r="AP3180" s="28"/>
      <c r="AQ3180" s="28"/>
      <c r="AR3180" s="24"/>
      <c r="AS3180" s="24"/>
      <c r="AT3180" s="24"/>
      <c r="AU3180" s="24"/>
      <c r="AV3180" s="24"/>
      <c r="AW3180" s="24"/>
      <c r="AX3180" s="24"/>
      <c r="AY3180" s="24"/>
      <c r="AZ3180" s="24"/>
      <c r="BA3180" s="24"/>
      <c r="BB3180" s="24"/>
      <c r="BC3180" s="24"/>
      <c r="BD3180" s="24"/>
      <c r="BE3180" s="24"/>
      <c r="BF3180" s="24"/>
      <c r="BG3180" s="24"/>
      <c r="BH3180" s="23">
        <v>44655</v>
      </c>
      <c r="BI3180" s="26" t="s">
        <v>466</v>
      </c>
      <c r="BJ3180" s="26" t="s">
        <v>17286</v>
      </c>
      <c r="BK3180" s="29">
        <v>0</v>
      </c>
      <c r="BL3180" s="24" t="s">
        <v>129</v>
      </c>
      <c r="BM3180" s="22" t="str">
        <f ca="1">+IF(Tabla1[[#This Row],[FECHA INGRESO]]&gt;=44986,IF((TODAY()-Tabla1[[#This Row],[FECHA INGRESO]])&gt;=50,"ALERTA","TODAVÍA FALTA"),"N/A")</f>
        <v>N/A</v>
      </c>
      <c r="BN3180" s="7">
        <f>IFERROR((_xlfn.DAYS(Tabla1[[#This Row],[FECHA INGRESO]],Tabla1[[#This Row],[FECHA RETIRO]]))/30,"")</f>
        <v>-0.1</v>
      </c>
    </row>
    <row r="3181" spans="1:66" x14ac:dyDescent="0.35">
      <c r="A3181" s="21">
        <v>1019045091</v>
      </c>
      <c r="B3181" s="22" t="s">
        <v>17287</v>
      </c>
      <c r="C3181" s="23">
        <v>44652</v>
      </c>
      <c r="D3181" s="23" t="s">
        <v>582</v>
      </c>
      <c r="E3181" s="24" t="s">
        <v>110</v>
      </c>
      <c r="F3181" s="23" t="s">
        <v>94</v>
      </c>
      <c r="G3181" s="24"/>
      <c r="H3181" s="24">
        <v>24113115114</v>
      </c>
      <c r="I3181" s="24" t="s">
        <v>95</v>
      </c>
      <c r="J3181" s="24">
        <f>DATEDIF(Tabla1[[#This Row],[FECHA DE NACIMIENTO]],Tabla1[[#This Row],[FECHA ACTUAL]],"Y")</f>
        <v>33</v>
      </c>
      <c r="K3181" s="24" t="s">
        <v>96</v>
      </c>
      <c r="L3181" s="24" t="s">
        <v>112</v>
      </c>
      <c r="M3181" s="24">
        <v>2</v>
      </c>
      <c r="N3181" s="24">
        <v>2</v>
      </c>
      <c r="O3181" s="24">
        <v>2</v>
      </c>
      <c r="P3181" s="23" t="s">
        <v>101</v>
      </c>
      <c r="Q3181" s="23">
        <v>32973</v>
      </c>
      <c r="R3181" s="24" t="s">
        <v>76</v>
      </c>
      <c r="S3181" s="25">
        <v>45119</v>
      </c>
      <c r="T3181" s="24"/>
      <c r="U3181" s="24">
        <v>3180829526</v>
      </c>
      <c r="V3181" s="33" t="s">
        <v>17288</v>
      </c>
      <c r="W3181" s="24" t="s">
        <v>17289</v>
      </c>
      <c r="X3181" s="24" t="s">
        <v>17290</v>
      </c>
      <c r="Y3181" s="24" t="s">
        <v>17291</v>
      </c>
      <c r="Z3181" s="24" t="s">
        <v>17135</v>
      </c>
      <c r="AA3181" s="24">
        <v>3203142921</v>
      </c>
      <c r="AB3181" s="24"/>
      <c r="AC3181" s="24"/>
      <c r="AD3181" s="24"/>
      <c r="AE3181" s="26" t="s">
        <v>151</v>
      </c>
      <c r="AF3181" s="26"/>
      <c r="AG3181" s="26"/>
      <c r="AH3181" s="27" t="s">
        <v>10056</v>
      </c>
      <c r="AI3181" s="27" t="s">
        <v>410</v>
      </c>
      <c r="AJ3181" s="27" t="s">
        <v>410</v>
      </c>
      <c r="AK3181" s="24" t="s">
        <v>121</v>
      </c>
      <c r="AL3181" s="24" t="s">
        <v>7086</v>
      </c>
      <c r="AM3181" s="23">
        <v>44652</v>
      </c>
      <c r="AN3181" s="28">
        <v>1160000</v>
      </c>
      <c r="AO3181" s="28">
        <v>140606</v>
      </c>
      <c r="AP3181" s="28"/>
      <c r="AQ3181" s="28"/>
      <c r="AR3181" s="24"/>
      <c r="AS3181" s="24"/>
      <c r="AT3181" s="24"/>
      <c r="AU3181" s="24"/>
      <c r="AV3181" s="24"/>
      <c r="AW3181" s="24"/>
      <c r="AX3181" s="24"/>
      <c r="AY3181" s="24"/>
      <c r="AZ3181" s="24"/>
      <c r="BA3181" s="24"/>
      <c r="BB3181" s="24"/>
      <c r="BC3181" s="24"/>
      <c r="BD3181" s="24"/>
      <c r="BE3181" s="24"/>
      <c r="BF3181" s="24"/>
      <c r="BG3181" s="24"/>
      <c r="BH3181" s="23" t="s">
        <v>75</v>
      </c>
      <c r="BI3181" s="26">
        <v>0</v>
      </c>
      <c r="BJ3181" s="26">
        <v>0</v>
      </c>
      <c r="BK3181" s="29">
        <v>0</v>
      </c>
      <c r="BL3181" s="24" t="s">
        <v>91</v>
      </c>
      <c r="BM3181" s="22" t="str">
        <f ca="1">+IF(Tabla1[[#This Row],[FECHA INGRESO]]&gt;=44986,IF((TODAY()-Tabla1[[#This Row],[FECHA INGRESO]])&gt;=50,"ALERTA","TODAVÍA FALTA"),"N/A")</f>
        <v>N/A</v>
      </c>
      <c r="BN3181" s="7" t="str">
        <f>IFERROR((_xlfn.DAYS(Tabla1[[#This Row],[FECHA INGRESO]],Tabla1[[#This Row],[FECHA RETIRO]]))/30,"")</f>
        <v/>
      </c>
    </row>
    <row r="3182" spans="1:66" x14ac:dyDescent="0.35">
      <c r="A3182" s="21">
        <v>1015398403</v>
      </c>
      <c r="B3182" s="22" t="s">
        <v>17292</v>
      </c>
      <c r="C3182" s="23">
        <v>44652</v>
      </c>
      <c r="D3182" s="23" t="s">
        <v>131</v>
      </c>
      <c r="E3182" s="24" t="s">
        <v>111</v>
      </c>
      <c r="F3182" s="23" t="s">
        <v>94</v>
      </c>
      <c r="G3182" s="24"/>
      <c r="H3182" s="24">
        <v>24113336670</v>
      </c>
      <c r="I3182" s="24" t="s">
        <v>95</v>
      </c>
      <c r="J3182" s="24">
        <f>DATEDIF(Tabla1[[#This Row],[FECHA DE NACIMIENTO]],Tabla1[[#This Row],[FECHA ACTUAL]],"Y")</f>
        <v>36</v>
      </c>
      <c r="K3182" s="24" t="s">
        <v>96</v>
      </c>
      <c r="L3182" s="24" t="s">
        <v>112</v>
      </c>
      <c r="M3182" s="24">
        <v>2</v>
      </c>
      <c r="N3182" s="24">
        <v>2</v>
      </c>
      <c r="O3182" s="24">
        <v>3</v>
      </c>
      <c r="P3182" s="23" t="s">
        <v>101</v>
      </c>
      <c r="Q3182" s="23">
        <v>31813</v>
      </c>
      <c r="R3182" s="24" t="s">
        <v>76</v>
      </c>
      <c r="S3182" s="25">
        <v>45119</v>
      </c>
      <c r="T3182" s="24">
        <v>3021155</v>
      </c>
      <c r="U3182" s="77">
        <v>3142640952</v>
      </c>
      <c r="V3182" s="33" t="s">
        <v>17293</v>
      </c>
      <c r="W3182" s="24" t="s">
        <v>17294</v>
      </c>
      <c r="X3182" s="24" t="s">
        <v>17295</v>
      </c>
      <c r="Y3182" s="24" t="s">
        <v>17296</v>
      </c>
      <c r="Z3182" s="24" t="s">
        <v>117</v>
      </c>
      <c r="AA3182" s="24">
        <v>3107882641</v>
      </c>
      <c r="AB3182" s="24"/>
      <c r="AC3182" s="24"/>
      <c r="AD3182" s="24"/>
      <c r="AE3182" s="26" t="s">
        <v>151</v>
      </c>
      <c r="AF3182" s="26"/>
      <c r="AG3182" s="26"/>
      <c r="AH3182" s="27" t="s">
        <v>10056</v>
      </c>
      <c r="AI3182" s="27" t="s">
        <v>410</v>
      </c>
      <c r="AJ3182" s="27" t="s">
        <v>410</v>
      </c>
      <c r="AK3182" s="24" t="s">
        <v>121</v>
      </c>
      <c r="AL3182" s="24" t="s">
        <v>7086</v>
      </c>
      <c r="AM3182" s="23">
        <v>44652</v>
      </c>
      <c r="AN3182" s="28">
        <v>1160000</v>
      </c>
      <c r="AO3182" s="28">
        <v>140606</v>
      </c>
      <c r="AP3182" s="28"/>
      <c r="AQ3182" s="28"/>
      <c r="AR3182" s="24"/>
      <c r="AS3182" s="24"/>
      <c r="AT3182" s="24"/>
      <c r="AU3182" s="24"/>
      <c r="AV3182" s="24"/>
      <c r="AW3182" s="24"/>
      <c r="AX3182" s="24"/>
      <c r="AY3182" s="24"/>
      <c r="AZ3182" s="24"/>
      <c r="BA3182" s="24"/>
      <c r="BB3182" s="24"/>
      <c r="BC3182" s="24"/>
      <c r="BD3182" s="24"/>
      <c r="BE3182" s="24"/>
      <c r="BF3182" s="24"/>
      <c r="BG3182" s="24"/>
      <c r="BH3182" s="23" t="s">
        <v>75</v>
      </c>
      <c r="BI3182" s="26">
        <v>0</v>
      </c>
      <c r="BJ3182" s="26">
        <v>0</v>
      </c>
      <c r="BK3182" s="29">
        <v>0</v>
      </c>
      <c r="BL3182" s="24" t="s">
        <v>91</v>
      </c>
      <c r="BM3182" s="22" t="str">
        <f ca="1">+IF(Tabla1[[#This Row],[FECHA INGRESO]]&gt;=44986,IF((TODAY()-Tabla1[[#This Row],[FECHA INGRESO]])&gt;=50,"ALERTA","TODAVÍA FALTA"),"N/A")</f>
        <v>N/A</v>
      </c>
      <c r="BN3182" s="7" t="str">
        <f>IFERROR((_xlfn.DAYS(Tabla1[[#This Row],[FECHA INGRESO]],Tabla1[[#This Row],[FECHA RETIRO]]))/30,"")</f>
        <v/>
      </c>
    </row>
    <row r="3183" spans="1:66" x14ac:dyDescent="0.35">
      <c r="A3183" s="21">
        <v>1013621934</v>
      </c>
      <c r="B3183" s="22" t="s">
        <v>17297</v>
      </c>
      <c r="C3183" s="23">
        <v>44652</v>
      </c>
      <c r="D3183" s="23" t="s">
        <v>266</v>
      </c>
      <c r="E3183" s="24" t="s">
        <v>110</v>
      </c>
      <c r="F3183" s="24" t="s">
        <v>110</v>
      </c>
      <c r="G3183" s="24"/>
      <c r="H3183" s="24">
        <v>24113230518</v>
      </c>
      <c r="I3183" s="24" t="s">
        <v>95</v>
      </c>
      <c r="J3183" s="24">
        <f>DATEDIF(Tabla1[[#This Row],[FECHA DE NACIMIENTO]],Tabla1[[#This Row],[FECHA ACTUAL]],"Y")</f>
        <v>32</v>
      </c>
      <c r="K3183" s="24" t="s">
        <v>73</v>
      </c>
      <c r="L3183" s="24" t="s">
        <v>112</v>
      </c>
      <c r="M3183" s="24">
        <v>0</v>
      </c>
      <c r="N3183" s="24">
        <v>0</v>
      </c>
      <c r="O3183" s="24">
        <v>3</v>
      </c>
      <c r="P3183" s="23" t="s">
        <v>101</v>
      </c>
      <c r="Q3183" s="23">
        <v>33383</v>
      </c>
      <c r="R3183" s="24" t="s">
        <v>76</v>
      </c>
      <c r="S3183" s="25">
        <v>45119</v>
      </c>
      <c r="T3183" s="24"/>
      <c r="U3183" s="77">
        <v>3044165667</v>
      </c>
      <c r="V3183" s="33" t="s">
        <v>17298</v>
      </c>
      <c r="W3183" s="24" t="s">
        <v>17299</v>
      </c>
      <c r="X3183" s="24" t="s">
        <v>6205</v>
      </c>
      <c r="Y3183" s="24" t="s">
        <v>17300</v>
      </c>
      <c r="Z3183" s="24" t="s">
        <v>17135</v>
      </c>
      <c r="AA3183" s="24">
        <v>8061703</v>
      </c>
      <c r="AB3183" s="24"/>
      <c r="AC3183" s="24"/>
      <c r="AD3183" s="24"/>
      <c r="AE3183" s="26" t="s">
        <v>194</v>
      </c>
      <c r="AF3183" s="26" t="s">
        <v>6404</v>
      </c>
      <c r="AG3183" s="26"/>
      <c r="AH3183" s="27" t="s">
        <v>3042</v>
      </c>
      <c r="AI3183" s="27" t="s">
        <v>410</v>
      </c>
      <c r="AJ3183" s="27" t="s">
        <v>410</v>
      </c>
      <c r="AK3183" s="24" t="s">
        <v>121</v>
      </c>
      <c r="AL3183" s="24" t="s">
        <v>7086</v>
      </c>
      <c r="AM3183" s="23">
        <v>44652</v>
      </c>
      <c r="AN3183" s="28">
        <v>1160000</v>
      </c>
      <c r="AO3183" s="28">
        <v>140606</v>
      </c>
      <c r="AP3183" s="28"/>
      <c r="AQ3183" s="28"/>
      <c r="AR3183" s="24"/>
      <c r="AS3183" s="24"/>
      <c r="AT3183" s="24"/>
      <c r="AU3183" s="24"/>
      <c r="AV3183" s="24"/>
      <c r="AW3183" s="24"/>
      <c r="AX3183" s="24"/>
      <c r="AY3183" s="24"/>
      <c r="AZ3183" s="24"/>
      <c r="BA3183" s="24"/>
      <c r="BB3183" s="24"/>
      <c r="BC3183" s="24"/>
      <c r="BD3183" s="24"/>
      <c r="BE3183" s="24"/>
      <c r="BF3183" s="24"/>
      <c r="BG3183" s="24"/>
      <c r="BH3183" s="23">
        <v>44954</v>
      </c>
      <c r="BI3183" s="26" t="s">
        <v>466</v>
      </c>
      <c r="BJ3183" s="26" t="s">
        <v>3469</v>
      </c>
      <c r="BK3183" s="29">
        <v>0</v>
      </c>
      <c r="BL3183" s="24" t="s">
        <v>129</v>
      </c>
      <c r="BM3183" s="22" t="str">
        <f ca="1">+IF(Tabla1[[#This Row],[FECHA INGRESO]]&gt;=44986,IF((TODAY()-Tabla1[[#This Row],[FECHA INGRESO]])&gt;=50,"ALERTA","TODAVÍA FALTA"),"N/A")</f>
        <v>N/A</v>
      </c>
      <c r="BN3183" s="7">
        <f>IFERROR((_xlfn.DAYS(Tabla1[[#This Row],[FECHA INGRESO]],Tabla1[[#This Row],[FECHA RETIRO]]))/30,"")</f>
        <v>-10.066666666666666</v>
      </c>
    </row>
    <row r="3184" spans="1:66" x14ac:dyDescent="0.35">
      <c r="A3184" s="21">
        <v>1000857212</v>
      </c>
      <c r="B3184" s="22" t="s">
        <v>17301</v>
      </c>
      <c r="C3184" s="23">
        <v>44652</v>
      </c>
      <c r="D3184" s="23" t="s">
        <v>131</v>
      </c>
      <c r="E3184" s="24" t="s">
        <v>94</v>
      </c>
      <c r="F3184" s="23" t="s">
        <v>94</v>
      </c>
      <c r="G3184" s="24"/>
      <c r="H3184" s="24">
        <v>24113375466</v>
      </c>
      <c r="I3184" s="24" t="s">
        <v>95</v>
      </c>
      <c r="J3184" s="24">
        <f>DATEDIF(Tabla1[[#This Row],[FECHA DE NACIMIENTO]],Tabla1[[#This Row],[FECHA ACTUAL]],"Y")</f>
        <v>20</v>
      </c>
      <c r="K3184" s="24" t="s">
        <v>73</v>
      </c>
      <c r="L3184" s="24" t="s">
        <v>112</v>
      </c>
      <c r="M3184" s="24">
        <v>0</v>
      </c>
      <c r="N3184" s="24">
        <v>0</v>
      </c>
      <c r="O3184" s="24">
        <v>2</v>
      </c>
      <c r="P3184" s="23" t="s">
        <v>101</v>
      </c>
      <c r="Q3184" s="23">
        <v>37454</v>
      </c>
      <c r="R3184" s="24" t="s">
        <v>76</v>
      </c>
      <c r="S3184" s="25">
        <v>45119</v>
      </c>
      <c r="T3184" s="24"/>
      <c r="U3184" s="24">
        <v>3218322909</v>
      </c>
      <c r="V3184" s="33" t="s">
        <v>17302</v>
      </c>
      <c r="W3184" s="24" t="s">
        <v>17303</v>
      </c>
      <c r="X3184" s="24" t="s">
        <v>4239</v>
      </c>
      <c r="Y3184" s="24" t="s">
        <v>17304</v>
      </c>
      <c r="Z3184" s="24" t="s">
        <v>117</v>
      </c>
      <c r="AA3184" s="24">
        <v>3102261074</v>
      </c>
      <c r="AB3184" s="24"/>
      <c r="AC3184" s="24"/>
      <c r="AD3184" s="24"/>
      <c r="AE3184" s="26" t="s">
        <v>183</v>
      </c>
      <c r="AF3184" s="26" t="s">
        <v>17305</v>
      </c>
      <c r="AG3184" s="26"/>
      <c r="AH3184" s="27" t="s">
        <v>3042</v>
      </c>
      <c r="AI3184" s="27" t="s">
        <v>410</v>
      </c>
      <c r="AJ3184" s="27" t="s">
        <v>410</v>
      </c>
      <c r="AK3184" s="24" t="s">
        <v>121</v>
      </c>
      <c r="AL3184" s="24" t="s">
        <v>7086</v>
      </c>
      <c r="AM3184" s="23">
        <v>44652</v>
      </c>
      <c r="AN3184" s="28">
        <v>1000000</v>
      </c>
      <c r="AO3184" s="28">
        <v>117172</v>
      </c>
      <c r="AP3184" s="28"/>
      <c r="AQ3184" s="28"/>
      <c r="AR3184" s="24"/>
      <c r="AS3184" s="24"/>
      <c r="AT3184" s="24"/>
      <c r="AU3184" s="24"/>
      <c r="AV3184" s="24"/>
      <c r="AW3184" s="24"/>
      <c r="AX3184" s="24"/>
      <c r="AY3184" s="24"/>
      <c r="AZ3184" s="24"/>
      <c r="BA3184" s="24"/>
      <c r="BB3184" s="24"/>
      <c r="BC3184" s="24"/>
      <c r="BD3184" s="24"/>
      <c r="BE3184" s="24"/>
      <c r="BF3184" s="24"/>
      <c r="BG3184" s="24"/>
      <c r="BH3184" s="23">
        <v>44782</v>
      </c>
      <c r="BI3184" s="26" t="s">
        <v>466</v>
      </c>
      <c r="BJ3184" s="26" t="s">
        <v>17306</v>
      </c>
      <c r="BK3184" s="29">
        <v>0</v>
      </c>
      <c r="BL3184" s="24" t="s">
        <v>129</v>
      </c>
      <c r="BM3184" s="22" t="str">
        <f ca="1">+IF(Tabla1[[#This Row],[FECHA INGRESO]]&gt;=44986,IF((TODAY()-Tabla1[[#This Row],[FECHA INGRESO]])&gt;=50,"ALERTA","TODAVÍA FALTA"),"N/A")</f>
        <v>N/A</v>
      </c>
      <c r="BN3184" s="7">
        <f>IFERROR((_xlfn.DAYS(Tabla1[[#This Row],[FECHA INGRESO]],Tabla1[[#This Row],[FECHA RETIRO]]))/30,"")</f>
        <v>-4.333333333333333</v>
      </c>
    </row>
    <row r="3185" spans="1:66" x14ac:dyDescent="0.35">
      <c r="A3185" s="21">
        <v>1022343878</v>
      </c>
      <c r="B3185" s="22" t="s">
        <v>17307</v>
      </c>
      <c r="C3185" s="23">
        <v>44652</v>
      </c>
      <c r="D3185" s="23" t="s">
        <v>131</v>
      </c>
      <c r="E3185" s="24" t="s">
        <v>111</v>
      </c>
      <c r="F3185" s="24" t="s">
        <v>111</v>
      </c>
      <c r="G3185" s="24"/>
      <c r="H3185" s="24">
        <v>24113336656</v>
      </c>
      <c r="I3185" s="24" t="s">
        <v>95</v>
      </c>
      <c r="J3185" s="24">
        <f>DATEDIF(Tabla1[[#This Row],[FECHA DE NACIMIENTO]],Tabla1[[#This Row],[FECHA ACTUAL]],"Y")</f>
        <v>35</v>
      </c>
      <c r="K3185" s="24" t="s">
        <v>73</v>
      </c>
      <c r="L3185" s="24" t="s">
        <v>112</v>
      </c>
      <c r="M3185" s="24">
        <v>1</v>
      </c>
      <c r="N3185" s="24">
        <v>1</v>
      </c>
      <c r="O3185" s="24">
        <v>2</v>
      </c>
      <c r="P3185" s="23" t="s">
        <v>101</v>
      </c>
      <c r="Q3185" s="23">
        <v>32129</v>
      </c>
      <c r="R3185" s="24" t="s">
        <v>76</v>
      </c>
      <c r="S3185" s="25">
        <v>45119</v>
      </c>
      <c r="T3185" s="24">
        <v>3042627</v>
      </c>
      <c r="U3185" s="77">
        <v>3223655632</v>
      </c>
      <c r="V3185" s="33" t="s">
        <v>17308</v>
      </c>
      <c r="W3185" s="24" t="s">
        <v>17309</v>
      </c>
      <c r="X3185" s="24" t="s">
        <v>1768</v>
      </c>
      <c r="Y3185" s="24" t="s">
        <v>17310</v>
      </c>
      <c r="Z3185" s="24" t="s">
        <v>162</v>
      </c>
      <c r="AA3185" s="24">
        <v>3014214095</v>
      </c>
      <c r="AB3185" s="24"/>
      <c r="AC3185" s="24"/>
      <c r="AD3185" s="24"/>
      <c r="AE3185" s="26" t="s">
        <v>151</v>
      </c>
      <c r="AF3185" s="26"/>
      <c r="AG3185" s="26"/>
      <c r="AH3185" s="27" t="s">
        <v>3042</v>
      </c>
      <c r="AI3185" s="27" t="s">
        <v>410</v>
      </c>
      <c r="AJ3185" s="27" t="s">
        <v>410</v>
      </c>
      <c r="AK3185" s="24" t="s">
        <v>121</v>
      </c>
      <c r="AL3185" s="24" t="s">
        <v>7086</v>
      </c>
      <c r="AM3185" s="23">
        <v>44652</v>
      </c>
      <c r="AN3185" s="28">
        <v>1000000</v>
      </c>
      <c r="AO3185" s="28">
        <v>117172</v>
      </c>
      <c r="AP3185" s="28"/>
      <c r="AQ3185" s="28"/>
      <c r="AR3185" s="24"/>
      <c r="AS3185" s="24"/>
      <c r="AT3185" s="24"/>
      <c r="AU3185" s="24"/>
      <c r="AV3185" s="24"/>
      <c r="AW3185" s="24"/>
      <c r="AX3185" s="24"/>
      <c r="AY3185" s="24"/>
      <c r="AZ3185" s="24"/>
      <c r="BA3185" s="24"/>
      <c r="BB3185" s="24"/>
      <c r="BC3185" s="24"/>
      <c r="BD3185" s="24"/>
      <c r="BE3185" s="24"/>
      <c r="BF3185" s="24"/>
      <c r="BG3185" s="24"/>
      <c r="BH3185" s="23">
        <v>44772</v>
      </c>
      <c r="BI3185" s="26" t="s">
        <v>466</v>
      </c>
      <c r="BJ3185" s="26" t="s">
        <v>11838</v>
      </c>
      <c r="BK3185" s="29">
        <v>0</v>
      </c>
      <c r="BL3185" s="24" t="s">
        <v>129</v>
      </c>
      <c r="BM3185" s="22" t="str">
        <f ca="1">+IF(Tabla1[[#This Row],[FECHA INGRESO]]&gt;=44986,IF((TODAY()-Tabla1[[#This Row],[FECHA INGRESO]])&gt;=50,"ALERTA","TODAVÍA FALTA"),"N/A")</f>
        <v>N/A</v>
      </c>
      <c r="BN3185" s="7">
        <f>IFERROR((_xlfn.DAYS(Tabla1[[#This Row],[FECHA INGRESO]],Tabla1[[#This Row],[FECHA RETIRO]]))/30,"")</f>
        <v>-4</v>
      </c>
    </row>
    <row r="3186" spans="1:66" x14ac:dyDescent="0.35">
      <c r="A3186" s="21">
        <v>1000254444</v>
      </c>
      <c r="B3186" s="22" t="s">
        <v>17311</v>
      </c>
      <c r="C3186" s="44">
        <v>44652</v>
      </c>
      <c r="D3186" s="36" t="s">
        <v>131</v>
      </c>
      <c r="E3186" s="24" t="s">
        <v>94</v>
      </c>
      <c r="F3186" s="23" t="s">
        <v>94</v>
      </c>
      <c r="G3186" s="36"/>
      <c r="H3186" s="36">
        <v>24106407815</v>
      </c>
      <c r="I3186" s="36" t="s">
        <v>72</v>
      </c>
      <c r="J3186" s="24">
        <f>DATEDIF(Tabla1[[#This Row],[FECHA DE NACIMIENTO]],Tabla1[[#This Row],[FECHA ACTUAL]],"Y")</f>
        <v>21</v>
      </c>
      <c r="K3186" s="36" t="s">
        <v>73</v>
      </c>
      <c r="L3186" s="24" t="s">
        <v>112</v>
      </c>
      <c r="M3186" s="36">
        <v>0</v>
      </c>
      <c r="N3186" s="36">
        <v>0</v>
      </c>
      <c r="O3186" s="36">
        <v>3</v>
      </c>
      <c r="P3186" s="36" t="s">
        <v>101</v>
      </c>
      <c r="Q3186" s="44">
        <v>37317</v>
      </c>
      <c r="R3186" s="24" t="s">
        <v>76</v>
      </c>
      <c r="S3186" s="25">
        <v>45119</v>
      </c>
      <c r="T3186" s="36"/>
      <c r="U3186" s="36">
        <v>3212069143</v>
      </c>
      <c r="V3186" s="62" t="s">
        <v>17312</v>
      </c>
      <c r="W3186" s="36" t="s">
        <v>17313</v>
      </c>
      <c r="X3186" s="36" t="s">
        <v>2926</v>
      </c>
      <c r="Y3186" s="36" t="s">
        <v>17314</v>
      </c>
      <c r="Z3186" s="36" t="s">
        <v>117</v>
      </c>
      <c r="AA3186" s="36">
        <v>3144344438</v>
      </c>
      <c r="AB3186" s="24"/>
      <c r="AC3186" s="24"/>
      <c r="AD3186" s="24"/>
      <c r="AE3186" s="26" t="s">
        <v>151</v>
      </c>
      <c r="AF3186" s="26"/>
      <c r="AG3186" s="26"/>
      <c r="AH3186" s="27" t="s">
        <v>3042</v>
      </c>
      <c r="AI3186" s="27" t="s">
        <v>410</v>
      </c>
      <c r="AJ3186" s="27" t="s">
        <v>410</v>
      </c>
      <c r="AK3186" s="24" t="s">
        <v>121</v>
      </c>
      <c r="AL3186" s="24" t="s">
        <v>7086</v>
      </c>
      <c r="AM3186" s="23">
        <v>44652</v>
      </c>
      <c r="AN3186" s="28">
        <v>1000000</v>
      </c>
      <c r="AO3186" s="28">
        <v>117172</v>
      </c>
      <c r="AP3186" s="28"/>
      <c r="AQ3186" s="28"/>
      <c r="AR3186" s="24"/>
      <c r="AS3186" s="24"/>
      <c r="AT3186" s="24"/>
      <c r="AU3186" s="24"/>
      <c r="AV3186" s="24"/>
      <c r="AW3186" s="24"/>
      <c r="AX3186" s="24"/>
      <c r="AY3186" s="24"/>
      <c r="AZ3186" s="24"/>
      <c r="BA3186" s="24"/>
      <c r="BB3186" s="24"/>
      <c r="BC3186" s="24"/>
      <c r="BD3186" s="24"/>
      <c r="BE3186" s="24"/>
      <c r="BF3186" s="24"/>
      <c r="BG3186" s="24"/>
      <c r="BH3186" s="23">
        <v>44725</v>
      </c>
      <c r="BI3186" s="26" t="s">
        <v>466</v>
      </c>
      <c r="BJ3186" s="26" t="s">
        <v>17315</v>
      </c>
      <c r="BK3186" s="29">
        <v>0</v>
      </c>
      <c r="BL3186" s="24" t="s">
        <v>129</v>
      </c>
      <c r="BM3186" s="22" t="str">
        <f ca="1">+IF(Tabla1[[#This Row],[FECHA INGRESO]]&gt;=44986,IF((TODAY()-Tabla1[[#This Row],[FECHA INGRESO]])&gt;=50,"ALERTA","TODAVÍA FALTA"),"N/A")</f>
        <v>N/A</v>
      </c>
      <c r="BN3186" s="7">
        <f>IFERROR((_xlfn.DAYS(Tabla1[[#This Row],[FECHA INGRESO]],Tabla1[[#This Row],[FECHA RETIRO]]))/30,"")</f>
        <v>-2.4333333333333331</v>
      </c>
    </row>
    <row r="3187" spans="1:66" x14ac:dyDescent="0.35">
      <c r="A3187" s="21">
        <v>1000517907</v>
      </c>
      <c r="B3187" s="22" t="s">
        <v>17316</v>
      </c>
      <c r="C3187" s="23">
        <v>44652</v>
      </c>
      <c r="D3187" s="24" t="s">
        <v>188</v>
      </c>
      <c r="E3187" s="24" t="s">
        <v>94</v>
      </c>
      <c r="F3187" s="24" t="s">
        <v>70</v>
      </c>
      <c r="G3187" s="24"/>
      <c r="H3187" s="24">
        <v>24113115323</v>
      </c>
      <c r="I3187" s="24" t="s">
        <v>72</v>
      </c>
      <c r="J3187" s="24">
        <f>DATEDIF(Tabla1[[#This Row],[FECHA DE NACIMIENTO]],Tabla1[[#This Row],[FECHA ACTUAL]],"Y")</f>
        <v>21</v>
      </c>
      <c r="K3187" s="24" t="s">
        <v>73</v>
      </c>
      <c r="L3187" s="24" t="s">
        <v>112</v>
      </c>
      <c r="M3187" s="24">
        <v>0</v>
      </c>
      <c r="N3187" s="24">
        <v>0</v>
      </c>
      <c r="O3187" s="24">
        <v>2</v>
      </c>
      <c r="P3187" s="24" t="s">
        <v>101</v>
      </c>
      <c r="Q3187" s="23">
        <v>37393</v>
      </c>
      <c r="R3187" s="24" t="s">
        <v>76</v>
      </c>
      <c r="S3187" s="25">
        <v>45119</v>
      </c>
      <c r="T3187" s="24">
        <v>8027355</v>
      </c>
      <c r="U3187" s="24">
        <v>3195857550</v>
      </c>
      <c r="V3187" s="33" t="s">
        <v>17317</v>
      </c>
      <c r="W3187" s="24" t="s">
        <v>17318</v>
      </c>
      <c r="X3187" s="24" t="s">
        <v>17319</v>
      </c>
      <c r="Y3187" s="24" t="s">
        <v>17320</v>
      </c>
      <c r="Z3187" s="24" t="s">
        <v>117</v>
      </c>
      <c r="AA3187" s="24">
        <v>3143501956</v>
      </c>
      <c r="AB3187" s="24"/>
      <c r="AC3187" s="24"/>
      <c r="AD3187" s="24"/>
      <c r="AE3187" s="26" t="s">
        <v>151</v>
      </c>
      <c r="AF3187" s="26"/>
      <c r="AG3187" s="26"/>
      <c r="AH3187" s="27" t="s">
        <v>3042</v>
      </c>
      <c r="AI3187" s="27" t="s">
        <v>410</v>
      </c>
      <c r="AJ3187" s="27" t="s">
        <v>410</v>
      </c>
      <c r="AK3187" s="24" t="s">
        <v>121</v>
      </c>
      <c r="AL3187" s="24" t="s">
        <v>7086</v>
      </c>
      <c r="AM3187" s="23">
        <v>44652</v>
      </c>
      <c r="AN3187" s="28">
        <v>1000000</v>
      </c>
      <c r="AO3187" s="28">
        <v>117172</v>
      </c>
      <c r="AP3187" s="28"/>
      <c r="AQ3187" s="28"/>
      <c r="AR3187" s="24"/>
      <c r="AS3187" s="24"/>
      <c r="AT3187" s="24"/>
      <c r="AU3187" s="24"/>
      <c r="AV3187" s="24"/>
      <c r="AW3187" s="24"/>
      <c r="AX3187" s="24"/>
      <c r="AY3187" s="24"/>
      <c r="AZ3187" s="24"/>
      <c r="BA3187" s="24"/>
      <c r="BB3187" s="24"/>
      <c r="BC3187" s="24"/>
      <c r="BD3187" s="24"/>
      <c r="BE3187" s="24"/>
      <c r="BF3187" s="24"/>
      <c r="BG3187" s="24"/>
      <c r="BH3187" s="23">
        <v>44772</v>
      </c>
      <c r="BI3187" s="26" t="s">
        <v>466</v>
      </c>
      <c r="BJ3187" s="26" t="s">
        <v>178</v>
      </c>
      <c r="BK3187" s="29">
        <v>0</v>
      </c>
      <c r="BL3187" s="24" t="s">
        <v>129</v>
      </c>
      <c r="BM3187" s="22" t="str">
        <f ca="1">+IF(Tabla1[[#This Row],[FECHA INGRESO]]&gt;=44986,IF((TODAY()-Tabla1[[#This Row],[FECHA INGRESO]])&gt;=50,"ALERTA","TODAVÍA FALTA"),"N/A")</f>
        <v>N/A</v>
      </c>
      <c r="BN3187" s="7">
        <f>IFERROR((_xlfn.DAYS(Tabla1[[#This Row],[FECHA INGRESO]],Tabla1[[#This Row],[FECHA RETIRO]]))/30,"")</f>
        <v>-4</v>
      </c>
    </row>
    <row r="3188" spans="1:66" x14ac:dyDescent="0.35">
      <c r="A3188" s="21">
        <v>1112631758</v>
      </c>
      <c r="B3188" s="22" t="s">
        <v>17321</v>
      </c>
      <c r="C3188" s="23">
        <v>44652</v>
      </c>
      <c r="D3188" s="23" t="s">
        <v>188</v>
      </c>
      <c r="E3188" s="24" t="s">
        <v>110</v>
      </c>
      <c r="F3188" s="24" t="s">
        <v>70</v>
      </c>
      <c r="G3188" s="24"/>
      <c r="H3188" s="24">
        <v>24106378986</v>
      </c>
      <c r="I3188" s="24" t="s">
        <v>95</v>
      </c>
      <c r="J3188" s="24">
        <f>DATEDIF(Tabla1[[#This Row],[FECHA DE NACIMIENTO]],Tabla1[[#This Row],[FECHA ACTUAL]],"Y")</f>
        <v>24</v>
      </c>
      <c r="K3188" s="24" t="s">
        <v>96</v>
      </c>
      <c r="L3188" s="23" t="s">
        <v>234</v>
      </c>
      <c r="M3188" s="24">
        <v>0</v>
      </c>
      <c r="N3188" s="24">
        <v>1</v>
      </c>
      <c r="O3188" s="24">
        <v>2</v>
      </c>
      <c r="P3188" s="23" t="s">
        <v>101</v>
      </c>
      <c r="Q3188" s="23">
        <v>36024</v>
      </c>
      <c r="R3188" s="24" t="s">
        <v>17322</v>
      </c>
      <c r="S3188" s="25">
        <v>45119</v>
      </c>
      <c r="T3188" s="24"/>
      <c r="U3188" s="77">
        <v>3012881997</v>
      </c>
      <c r="V3188" s="33" t="s">
        <v>17323</v>
      </c>
      <c r="W3188" s="24" t="s">
        <v>17324</v>
      </c>
      <c r="X3188" s="24" t="s">
        <v>1828</v>
      </c>
      <c r="Y3188" s="24" t="s">
        <v>17325</v>
      </c>
      <c r="Z3188" s="24" t="s">
        <v>13095</v>
      </c>
      <c r="AA3188" s="24">
        <v>3213407816</v>
      </c>
      <c r="AB3188" s="24"/>
      <c r="AC3188" s="24"/>
      <c r="AD3188" s="24"/>
      <c r="AE3188" s="26" t="s">
        <v>151</v>
      </c>
      <c r="AF3188" s="26"/>
      <c r="AG3188" s="26"/>
      <c r="AH3188" s="27" t="s">
        <v>3042</v>
      </c>
      <c r="AI3188" s="27" t="s">
        <v>410</v>
      </c>
      <c r="AJ3188" s="27" t="s">
        <v>410</v>
      </c>
      <c r="AK3188" s="24" t="s">
        <v>121</v>
      </c>
      <c r="AL3188" s="24" t="s">
        <v>7086</v>
      </c>
      <c r="AM3188" s="23">
        <v>44652</v>
      </c>
      <c r="AN3188" s="28">
        <v>1160000</v>
      </c>
      <c r="AO3188" s="28">
        <v>140606</v>
      </c>
      <c r="AP3188" s="28"/>
      <c r="AQ3188" s="28"/>
      <c r="AR3188" s="24"/>
      <c r="AS3188" s="24"/>
      <c r="AT3188" s="24"/>
      <c r="AU3188" s="24"/>
      <c r="AV3188" s="24"/>
      <c r="AW3188" s="24"/>
      <c r="AX3188" s="24"/>
      <c r="AY3188" s="24"/>
      <c r="AZ3188" s="24"/>
      <c r="BA3188" s="24"/>
      <c r="BB3188" s="24"/>
      <c r="BC3188" s="24"/>
      <c r="BD3188" s="24"/>
      <c r="BE3188" s="24"/>
      <c r="BF3188" s="24"/>
      <c r="BG3188" s="24"/>
      <c r="BH3188" s="23">
        <v>44940</v>
      </c>
      <c r="BI3188" s="26" t="s">
        <v>466</v>
      </c>
      <c r="BJ3188" s="26" t="s">
        <v>6087</v>
      </c>
      <c r="BK3188" s="29">
        <v>0</v>
      </c>
      <c r="BL3188" s="24" t="s">
        <v>129</v>
      </c>
      <c r="BM3188" s="22" t="str">
        <f ca="1">+IF(Tabla1[[#This Row],[FECHA INGRESO]]&gt;=44986,IF((TODAY()-Tabla1[[#This Row],[FECHA INGRESO]])&gt;=50,"ALERTA","TODAVÍA FALTA"),"N/A")</f>
        <v>N/A</v>
      </c>
      <c r="BN3188" s="7">
        <f>IFERROR((_xlfn.DAYS(Tabla1[[#This Row],[FECHA INGRESO]],Tabla1[[#This Row],[FECHA RETIRO]]))/30,"")</f>
        <v>-9.6</v>
      </c>
    </row>
    <row r="3189" spans="1:66" x14ac:dyDescent="0.35">
      <c r="A3189" s="21">
        <v>1030592160</v>
      </c>
      <c r="B3189" s="22" t="s">
        <v>17326</v>
      </c>
      <c r="C3189" s="23">
        <v>44652</v>
      </c>
      <c r="D3189" s="23" t="s">
        <v>188</v>
      </c>
      <c r="E3189" s="24" t="s">
        <v>111</v>
      </c>
      <c r="F3189" s="24" t="s">
        <v>70</v>
      </c>
      <c r="G3189" s="24"/>
      <c r="H3189" s="24">
        <v>24113349304</v>
      </c>
      <c r="I3189" s="24" t="s">
        <v>95</v>
      </c>
      <c r="J3189" s="24">
        <f>DATEDIF(Tabla1[[#This Row],[FECHA DE NACIMIENTO]],Tabla1[[#This Row],[FECHA ACTUAL]],"Y")</f>
        <v>32</v>
      </c>
      <c r="K3189" s="24" t="s">
        <v>96</v>
      </c>
      <c r="L3189" s="24" t="s">
        <v>112</v>
      </c>
      <c r="M3189" s="24">
        <v>1</v>
      </c>
      <c r="N3189" s="24">
        <v>1</v>
      </c>
      <c r="O3189" s="24">
        <v>2</v>
      </c>
      <c r="P3189" s="23" t="s">
        <v>101</v>
      </c>
      <c r="Q3189" s="23">
        <v>33362</v>
      </c>
      <c r="R3189" s="24" t="s">
        <v>76</v>
      </c>
      <c r="S3189" s="25">
        <v>45119</v>
      </c>
      <c r="T3189" s="24"/>
      <c r="U3189" s="24">
        <v>3057760461</v>
      </c>
      <c r="V3189" s="33" t="s">
        <v>17327</v>
      </c>
      <c r="W3189" s="24" t="s">
        <v>17328</v>
      </c>
      <c r="X3189" s="24" t="s">
        <v>17329</v>
      </c>
      <c r="Y3189" s="24" t="s">
        <v>17330</v>
      </c>
      <c r="Z3189" s="24" t="s">
        <v>117</v>
      </c>
      <c r="AA3189" s="24">
        <v>3152946375</v>
      </c>
      <c r="AB3189" s="24"/>
      <c r="AC3189" s="24"/>
      <c r="AD3189" s="24"/>
      <c r="AE3189" s="26" t="s">
        <v>151</v>
      </c>
      <c r="AF3189" s="26"/>
      <c r="AG3189" s="26"/>
      <c r="AH3189" s="27" t="s">
        <v>3042</v>
      </c>
      <c r="AI3189" s="27" t="s">
        <v>410</v>
      </c>
      <c r="AJ3189" s="27" t="s">
        <v>410</v>
      </c>
      <c r="AK3189" s="24" t="s">
        <v>121</v>
      </c>
      <c r="AL3189" s="24" t="s">
        <v>7086</v>
      </c>
      <c r="AM3189" s="23">
        <v>44652</v>
      </c>
      <c r="AN3189" s="28">
        <v>1160000</v>
      </c>
      <c r="AO3189" s="28">
        <v>140606</v>
      </c>
      <c r="AP3189" s="28"/>
      <c r="AQ3189" s="28"/>
      <c r="AR3189" s="24"/>
      <c r="AS3189" s="24"/>
      <c r="AT3189" s="24"/>
      <c r="AU3189" s="24"/>
      <c r="AV3189" s="24"/>
      <c r="AW3189" s="24"/>
      <c r="AX3189" s="24"/>
      <c r="AY3189" s="24"/>
      <c r="AZ3189" s="24"/>
      <c r="BA3189" s="24"/>
      <c r="BB3189" s="24"/>
      <c r="BC3189" s="24"/>
      <c r="BD3189" s="24"/>
      <c r="BE3189" s="24"/>
      <c r="BF3189" s="24"/>
      <c r="BG3189" s="24"/>
      <c r="BH3189" s="23">
        <v>45003</v>
      </c>
      <c r="BI3189" s="26" t="s">
        <v>466</v>
      </c>
      <c r="BJ3189" s="26" t="s">
        <v>17331</v>
      </c>
      <c r="BK3189" s="29">
        <v>0</v>
      </c>
      <c r="BL3189" s="24" t="s">
        <v>129</v>
      </c>
      <c r="BM3189" s="22" t="str">
        <f ca="1">+IF(Tabla1[[#This Row],[FECHA INGRESO]]&gt;=44986,IF((TODAY()-Tabla1[[#This Row],[FECHA INGRESO]])&gt;=50,"ALERTA","TODAVÍA FALTA"),"N/A")</f>
        <v>N/A</v>
      </c>
      <c r="BN3189" s="7">
        <f>IFERROR((_xlfn.DAYS(Tabla1[[#This Row],[FECHA INGRESO]],Tabla1[[#This Row],[FECHA RETIRO]]))/30,"")</f>
        <v>-11.7</v>
      </c>
    </row>
    <row r="3190" spans="1:66" x14ac:dyDescent="0.35">
      <c r="A3190" s="21">
        <v>1023968759</v>
      </c>
      <c r="B3190" s="22" t="s">
        <v>17332</v>
      </c>
      <c r="C3190" s="23">
        <v>44652</v>
      </c>
      <c r="D3190" s="23" t="s">
        <v>93</v>
      </c>
      <c r="E3190" s="24" t="s">
        <v>111</v>
      </c>
      <c r="F3190" s="24" t="s">
        <v>70</v>
      </c>
      <c r="G3190" s="24" t="s">
        <v>17333</v>
      </c>
      <c r="H3190" s="24">
        <v>24113362857</v>
      </c>
      <c r="I3190" s="24" t="s">
        <v>72</v>
      </c>
      <c r="J3190" s="24">
        <f>DATEDIF(Tabla1[[#This Row],[FECHA DE NACIMIENTO]],Tabla1[[#This Row],[FECHA ACTUAL]],"Y")</f>
        <v>25</v>
      </c>
      <c r="K3190" s="24" t="s">
        <v>96</v>
      </c>
      <c r="L3190" s="24" t="s">
        <v>112</v>
      </c>
      <c r="M3190" s="24">
        <v>0</v>
      </c>
      <c r="N3190" s="24">
        <v>0</v>
      </c>
      <c r="O3190" s="24">
        <v>2</v>
      </c>
      <c r="P3190" s="23" t="s">
        <v>101</v>
      </c>
      <c r="Q3190" s="23">
        <v>35933</v>
      </c>
      <c r="R3190" s="24" t="s">
        <v>76</v>
      </c>
      <c r="S3190" s="25">
        <v>45119</v>
      </c>
      <c r="T3190" s="24">
        <v>6965535</v>
      </c>
      <c r="U3190" s="24">
        <v>3025295796</v>
      </c>
      <c r="V3190" s="33" t="s">
        <v>17334</v>
      </c>
      <c r="W3190" s="24" t="s">
        <v>17335</v>
      </c>
      <c r="X3190" s="24" t="s">
        <v>16462</v>
      </c>
      <c r="Y3190" s="24" t="s">
        <v>17336</v>
      </c>
      <c r="Z3190" s="24" t="s">
        <v>117</v>
      </c>
      <c r="AA3190" s="24">
        <v>3219324408</v>
      </c>
      <c r="AB3190" s="24"/>
      <c r="AC3190" s="24"/>
      <c r="AD3190" s="24"/>
      <c r="AE3190" s="26" t="s">
        <v>183</v>
      </c>
      <c r="AF3190" s="26"/>
      <c r="AG3190" s="26" t="s">
        <v>17337</v>
      </c>
      <c r="AH3190" s="27" t="s">
        <v>3042</v>
      </c>
      <c r="AI3190" s="27" t="s">
        <v>410</v>
      </c>
      <c r="AJ3190" s="27" t="s">
        <v>410</v>
      </c>
      <c r="AK3190" s="24" t="s">
        <v>121</v>
      </c>
      <c r="AL3190" s="24" t="s">
        <v>7086</v>
      </c>
      <c r="AM3190" s="23">
        <v>44652</v>
      </c>
      <c r="AN3190" s="28">
        <v>1160000</v>
      </c>
      <c r="AO3190" s="28">
        <v>140606</v>
      </c>
      <c r="AP3190" s="28"/>
      <c r="AQ3190" s="28"/>
      <c r="AR3190" s="24"/>
      <c r="AS3190" s="24"/>
      <c r="AT3190" s="24"/>
      <c r="AU3190" s="24"/>
      <c r="AV3190" s="24"/>
      <c r="AW3190" s="24"/>
      <c r="AX3190" s="24"/>
      <c r="AY3190" s="24"/>
      <c r="AZ3190" s="24"/>
      <c r="BA3190" s="24"/>
      <c r="BB3190" s="24"/>
      <c r="BC3190" s="24"/>
      <c r="BD3190" s="24"/>
      <c r="BE3190" s="24"/>
      <c r="BF3190" s="24"/>
      <c r="BG3190" s="24"/>
      <c r="BH3190" s="23">
        <v>45030</v>
      </c>
      <c r="BI3190" s="26" t="s">
        <v>466</v>
      </c>
      <c r="BJ3190" s="26" t="s">
        <v>3469</v>
      </c>
      <c r="BK3190" s="29">
        <v>0</v>
      </c>
      <c r="BL3190" s="24" t="s">
        <v>129</v>
      </c>
      <c r="BM3190" s="22" t="str">
        <f ca="1">+IF(Tabla1[[#This Row],[FECHA INGRESO]]&gt;=44986,IF((TODAY()-Tabla1[[#This Row],[FECHA INGRESO]])&gt;=50,"ALERTA","TODAVÍA FALTA"),"N/A")</f>
        <v>N/A</v>
      </c>
      <c r="BN3190" s="7">
        <f>IFERROR((_xlfn.DAYS(Tabla1[[#This Row],[FECHA INGRESO]],Tabla1[[#This Row],[FECHA RETIRO]]))/30,"")</f>
        <v>-12.6</v>
      </c>
    </row>
    <row r="3191" spans="1:66" x14ac:dyDescent="0.35">
      <c r="A3191" s="39">
        <v>1022396180</v>
      </c>
      <c r="B3191" s="40" t="s">
        <v>17338</v>
      </c>
      <c r="C3191" s="23">
        <v>44652</v>
      </c>
      <c r="D3191" s="23" t="s">
        <v>266</v>
      </c>
      <c r="E3191" s="24" t="s">
        <v>110</v>
      </c>
      <c r="F3191" s="23" t="s">
        <v>94</v>
      </c>
      <c r="G3191" s="24"/>
      <c r="H3191" s="24">
        <v>24113303579</v>
      </c>
      <c r="I3191" s="24" t="s">
        <v>95</v>
      </c>
      <c r="J3191" s="24">
        <f>DATEDIF(Tabla1[[#This Row],[FECHA DE NACIMIENTO]],Tabla1[[#This Row],[FECHA ACTUAL]],"Y")</f>
        <v>28</v>
      </c>
      <c r="K3191" s="24" t="s">
        <v>73</v>
      </c>
      <c r="L3191" s="24" t="s">
        <v>112</v>
      </c>
      <c r="M3191" s="24">
        <v>0</v>
      </c>
      <c r="N3191" s="24">
        <v>0</v>
      </c>
      <c r="O3191" s="24">
        <v>1</v>
      </c>
      <c r="P3191" s="23" t="s">
        <v>101</v>
      </c>
      <c r="Q3191" s="23">
        <v>34570</v>
      </c>
      <c r="R3191" s="24" t="s">
        <v>76</v>
      </c>
      <c r="S3191" s="25">
        <v>45119</v>
      </c>
      <c r="T3191" s="24"/>
      <c r="U3191" s="77">
        <v>3227442675</v>
      </c>
      <c r="V3191" s="33" t="s">
        <v>17339</v>
      </c>
      <c r="W3191" s="24" t="s">
        <v>17340</v>
      </c>
      <c r="X3191" s="24" t="s">
        <v>17341</v>
      </c>
      <c r="Y3191" s="24" t="s">
        <v>17342</v>
      </c>
      <c r="Z3191" s="24" t="s">
        <v>117</v>
      </c>
      <c r="AA3191" s="24">
        <v>3004645581</v>
      </c>
      <c r="AB3191" s="24"/>
      <c r="AC3191" s="24"/>
      <c r="AD3191" s="24"/>
      <c r="AE3191" s="26" t="s">
        <v>151</v>
      </c>
      <c r="AF3191" s="26"/>
      <c r="AG3191" s="26"/>
      <c r="AH3191" s="27" t="s">
        <v>10056</v>
      </c>
      <c r="AI3191" s="27" t="s">
        <v>410</v>
      </c>
      <c r="AJ3191" s="27" t="s">
        <v>410</v>
      </c>
      <c r="AK3191" s="24" t="s">
        <v>121</v>
      </c>
      <c r="AL3191" s="24" t="s">
        <v>7086</v>
      </c>
      <c r="AM3191" s="23">
        <v>44652</v>
      </c>
      <c r="AN3191" s="28">
        <v>1160000</v>
      </c>
      <c r="AO3191" s="28">
        <v>140606</v>
      </c>
      <c r="AP3191" s="28"/>
      <c r="AQ3191" s="28"/>
      <c r="AR3191" s="24"/>
      <c r="AS3191" s="24"/>
      <c r="AT3191" s="24"/>
      <c r="AU3191" s="24"/>
      <c r="AV3191" s="24"/>
      <c r="AW3191" s="24"/>
      <c r="AX3191" s="24"/>
      <c r="AY3191" s="24"/>
      <c r="AZ3191" s="24"/>
      <c r="BA3191" s="24"/>
      <c r="BB3191" s="24"/>
      <c r="BC3191" s="24"/>
      <c r="BD3191" s="24"/>
      <c r="BE3191" s="24"/>
      <c r="BF3191" s="24"/>
      <c r="BG3191" s="24"/>
      <c r="BH3191" s="23" t="s">
        <v>75</v>
      </c>
      <c r="BI3191" s="26">
        <v>0</v>
      </c>
      <c r="BJ3191" s="26">
        <v>0</v>
      </c>
      <c r="BK3191" s="29">
        <v>0</v>
      </c>
      <c r="BL3191" s="24" t="s">
        <v>91</v>
      </c>
      <c r="BM3191" s="22" t="str">
        <f ca="1">+IF(Tabla1[[#This Row],[FECHA INGRESO]]&gt;=44986,IF((TODAY()-Tabla1[[#This Row],[FECHA INGRESO]])&gt;=50,"ALERTA","TODAVÍA FALTA"),"N/A")</f>
        <v>N/A</v>
      </c>
      <c r="BN3191" s="7" t="str">
        <f>IFERROR((_xlfn.DAYS(Tabla1[[#This Row],[FECHA INGRESO]],Tabla1[[#This Row],[FECHA RETIRO]]))/30,"")</f>
        <v/>
      </c>
    </row>
    <row r="3192" spans="1:66" x14ac:dyDescent="0.35">
      <c r="A3192" s="21">
        <v>52710235</v>
      </c>
      <c r="B3192" s="22" t="s">
        <v>17343</v>
      </c>
      <c r="C3192" s="23">
        <v>44652</v>
      </c>
      <c r="D3192" s="23" t="s">
        <v>93</v>
      </c>
      <c r="E3192" s="24" t="s">
        <v>111</v>
      </c>
      <c r="F3192" s="23" t="s">
        <v>94</v>
      </c>
      <c r="G3192" s="24"/>
      <c r="H3192" s="24">
        <v>24113118168</v>
      </c>
      <c r="I3192" s="24" t="s">
        <v>95</v>
      </c>
      <c r="J3192" s="24">
        <f>DATEDIF(Tabla1[[#This Row],[FECHA DE NACIMIENTO]],Tabla1[[#This Row],[FECHA ACTUAL]],"Y")</f>
        <v>42</v>
      </c>
      <c r="K3192" s="24" t="s">
        <v>73</v>
      </c>
      <c r="L3192" s="24" t="s">
        <v>112</v>
      </c>
      <c r="M3192" s="24">
        <v>0</v>
      </c>
      <c r="N3192" s="24">
        <v>1</v>
      </c>
      <c r="O3192" s="24">
        <v>2</v>
      </c>
      <c r="P3192" s="23" t="s">
        <v>101</v>
      </c>
      <c r="Q3192" s="23">
        <v>29525</v>
      </c>
      <c r="R3192" s="24" t="s">
        <v>76</v>
      </c>
      <c r="S3192" s="25">
        <v>45119</v>
      </c>
      <c r="T3192" s="24"/>
      <c r="U3192" s="77">
        <v>3108090550</v>
      </c>
      <c r="V3192" s="33" t="s">
        <v>17344</v>
      </c>
      <c r="W3192" s="24" t="s">
        <v>17345</v>
      </c>
      <c r="X3192" s="24" t="s">
        <v>1665</v>
      </c>
      <c r="Y3192" s="24" t="s">
        <v>17346</v>
      </c>
      <c r="Z3192" s="24" t="s">
        <v>162</v>
      </c>
      <c r="AA3192" s="24">
        <v>3108090550</v>
      </c>
      <c r="AB3192" s="24"/>
      <c r="AC3192" s="24"/>
      <c r="AD3192" s="24"/>
      <c r="AE3192" s="26" t="s">
        <v>102</v>
      </c>
      <c r="AF3192" s="26"/>
      <c r="AG3192" s="26" t="s">
        <v>17347</v>
      </c>
      <c r="AH3192" s="27" t="s">
        <v>10056</v>
      </c>
      <c r="AI3192" s="27" t="s">
        <v>410</v>
      </c>
      <c r="AJ3192" s="27" t="s">
        <v>410</v>
      </c>
      <c r="AK3192" s="24" t="s">
        <v>121</v>
      </c>
      <c r="AL3192" s="24" t="s">
        <v>7086</v>
      </c>
      <c r="AM3192" s="23">
        <v>44652</v>
      </c>
      <c r="AN3192" s="28">
        <v>1160000</v>
      </c>
      <c r="AO3192" s="28">
        <v>140606</v>
      </c>
      <c r="AP3192" s="28"/>
      <c r="AQ3192" s="28"/>
      <c r="AR3192" s="24"/>
      <c r="AS3192" s="24"/>
      <c r="AT3192" s="24"/>
      <c r="AU3192" s="24"/>
      <c r="AV3192" s="24"/>
      <c r="AW3192" s="24"/>
      <c r="AX3192" s="24"/>
      <c r="AY3192" s="24"/>
      <c r="AZ3192" s="24"/>
      <c r="BA3192" s="24"/>
      <c r="BB3192" s="24"/>
      <c r="BC3192" s="24"/>
      <c r="BD3192" s="24"/>
      <c r="BE3192" s="24"/>
      <c r="BF3192" s="24"/>
      <c r="BG3192" s="24"/>
      <c r="BH3192" s="23" t="s">
        <v>75</v>
      </c>
      <c r="BI3192" s="26">
        <v>0</v>
      </c>
      <c r="BJ3192" s="26">
        <v>0</v>
      </c>
      <c r="BK3192" s="29">
        <v>0</v>
      </c>
      <c r="BL3192" s="24" t="s">
        <v>91</v>
      </c>
      <c r="BM3192" s="22" t="str">
        <f ca="1">+IF(Tabla1[[#This Row],[FECHA INGRESO]]&gt;=44986,IF((TODAY()-Tabla1[[#This Row],[FECHA INGRESO]])&gt;=50,"ALERTA","TODAVÍA FALTA"),"N/A")</f>
        <v>N/A</v>
      </c>
      <c r="BN3192" s="7" t="str">
        <f>IFERROR((_xlfn.DAYS(Tabla1[[#This Row],[FECHA INGRESO]],Tabla1[[#This Row],[FECHA RETIRO]]))/30,"")</f>
        <v/>
      </c>
    </row>
    <row r="3193" spans="1:66" x14ac:dyDescent="0.35">
      <c r="A3193" s="21">
        <v>1000861039</v>
      </c>
      <c r="B3193" s="22" t="s">
        <v>17348</v>
      </c>
      <c r="C3193" s="44">
        <v>44652</v>
      </c>
      <c r="D3193" s="44" t="s">
        <v>93</v>
      </c>
      <c r="E3193" s="36" t="s">
        <v>1274</v>
      </c>
      <c r="F3193" s="36" t="s">
        <v>70</v>
      </c>
      <c r="G3193" s="36"/>
      <c r="H3193" s="36">
        <v>24113117095</v>
      </c>
      <c r="I3193" s="36" t="s">
        <v>95</v>
      </c>
      <c r="J3193" s="24">
        <f>DATEDIF(Tabla1[[#This Row],[FECHA DE NACIMIENTO]],Tabla1[[#This Row],[FECHA ACTUAL]],"Y")</f>
        <v>22</v>
      </c>
      <c r="K3193" s="36" t="s">
        <v>96</v>
      </c>
      <c r="L3193" s="24" t="s">
        <v>112</v>
      </c>
      <c r="M3193" s="36">
        <v>0</v>
      </c>
      <c r="N3193" s="36">
        <v>0</v>
      </c>
      <c r="O3193" s="36">
        <v>3</v>
      </c>
      <c r="P3193" s="44" t="s">
        <v>101</v>
      </c>
      <c r="Q3193" s="44">
        <v>36874</v>
      </c>
      <c r="R3193" s="24" t="s">
        <v>76</v>
      </c>
      <c r="S3193" s="25">
        <v>45119</v>
      </c>
      <c r="T3193" s="36">
        <v>3947450</v>
      </c>
      <c r="U3193" s="36">
        <v>3227616074</v>
      </c>
      <c r="V3193" s="62" t="s">
        <v>17349</v>
      </c>
      <c r="W3193" s="24" t="s">
        <v>17350</v>
      </c>
      <c r="X3193" s="24" t="s">
        <v>17351</v>
      </c>
      <c r="Y3193" s="24" t="s">
        <v>17352</v>
      </c>
      <c r="Z3193" s="24" t="s">
        <v>117</v>
      </c>
      <c r="AA3193" s="24">
        <v>3132777151</v>
      </c>
      <c r="AB3193" s="24"/>
      <c r="AC3193" s="24"/>
      <c r="AD3193" s="24"/>
      <c r="AE3193" s="26" t="s">
        <v>102</v>
      </c>
      <c r="AF3193" s="26"/>
      <c r="AG3193" s="26"/>
      <c r="AH3193" s="27" t="s">
        <v>3042</v>
      </c>
      <c r="AI3193" s="27" t="s">
        <v>410</v>
      </c>
      <c r="AJ3193" s="27" t="s">
        <v>410</v>
      </c>
      <c r="AK3193" s="24" t="s">
        <v>121</v>
      </c>
      <c r="AL3193" s="24" t="s">
        <v>7086</v>
      </c>
      <c r="AM3193" s="23">
        <v>44652</v>
      </c>
      <c r="AN3193" s="28">
        <v>1000000</v>
      </c>
      <c r="AO3193" s="28">
        <v>117172</v>
      </c>
      <c r="AP3193" s="28"/>
      <c r="AQ3193" s="28"/>
      <c r="AR3193" s="24"/>
      <c r="AS3193" s="24"/>
      <c r="AT3193" s="24"/>
      <c r="AU3193" s="24"/>
      <c r="AV3193" s="24"/>
      <c r="AW3193" s="24"/>
      <c r="AX3193" s="24"/>
      <c r="AY3193" s="24" t="s">
        <v>8805</v>
      </c>
      <c r="AZ3193" s="24"/>
      <c r="BA3193" s="24"/>
      <c r="BB3193" s="24"/>
      <c r="BC3193" s="24"/>
      <c r="BD3193" s="24"/>
      <c r="BE3193" s="24"/>
      <c r="BF3193" s="24"/>
      <c r="BG3193" s="24"/>
      <c r="BH3193" s="23">
        <v>44690</v>
      </c>
      <c r="BI3193" s="26" t="s">
        <v>466</v>
      </c>
      <c r="BJ3193" s="26" t="s">
        <v>178</v>
      </c>
      <c r="BK3193" s="29">
        <v>0</v>
      </c>
      <c r="BL3193" s="24" t="s">
        <v>129</v>
      </c>
      <c r="BM3193" s="22" t="str">
        <f ca="1">+IF(Tabla1[[#This Row],[FECHA INGRESO]]&gt;=44986,IF((TODAY()-Tabla1[[#This Row],[FECHA INGRESO]])&gt;=50,"ALERTA","TODAVÍA FALTA"),"N/A")</f>
        <v>N/A</v>
      </c>
      <c r="BN3193" s="7">
        <f>IFERROR((_xlfn.DAYS(Tabla1[[#This Row],[FECHA INGRESO]],Tabla1[[#This Row],[FECHA RETIRO]]))/30,"")</f>
        <v>-1.2666666666666666</v>
      </c>
    </row>
    <row r="3194" spans="1:66" x14ac:dyDescent="0.35">
      <c r="A3194" s="21">
        <v>52562114</v>
      </c>
      <c r="B3194" s="22" t="s">
        <v>17353</v>
      </c>
      <c r="C3194" s="23">
        <v>44652</v>
      </c>
      <c r="D3194" s="23" t="s">
        <v>266</v>
      </c>
      <c r="E3194" s="24" t="s">
        <v>110</v>
      </c>
      <c r="F3194" s="23" t="s">
        <v>94</v>
      </c>
      <c r="G3194" s="24"/>
      <c r="H3194" s="24">
        <v>24113345009</v>
      </c>
      <c r="I3194" s="24" t="s">
        <v>95</v>
      </c>
      <c r="J3194" s="24">
        <f>DATEDIF(Tabla1[[#This Row],[FECHA DE NACIMIENTO]],Tabla1[[#This Row],[FECHA ACTUAL]],"Y")</f>
        <v>49</v>
      </c>
      <c r="K3194" s="24" t="s">
        <v>96</v>
      </c>
      <c r="L3194" s="24" t="s">
        <v>112</v>
      </c>
      <c r="M3194" s="24">
        <v>3</v>
      </c>
      <c r="N3194" s="24">
        <v>1</v>
      </c>
      <c r="O3194" s="24">
        <v>2</v>
      </c>
      <c r="P3194" s="23" t="s">
        <v>101</v>
      </c>
      <c r="Q3194" s="23">
        <v>27016</v>
      </c>
      <c r="R3194" s="24" t="s">
        <v>76</v>
      </c>
      <c r="S3194" s="25">
        <v>45119</v>
      </c>
      <c r="T3194" s="24">
        <v>7512824</v>
      </c>
      <c r="U3194" s="77">
        <v>3006575346</v>
      </c>
      <c r="V3194" s="33" t="s">
        <v>17354</v>
      </c>
      <c r="W3194" s="24" t="s">
        <v>17355</v>
      </c>
      <c r="X3194" s="24" t="s">
        <v>1886</v>
      </c>
      <c r="Y3194" s="24" t="s">
        <v>17356</v>
      </c>
      <c r="Z3194" s="24" t="s">
        <v>162</v>
      </c>
      <c r="AA3194" s="24">
        <v>3114633157</v>
      </c>
      <c r="AB3194" s="24"/>
      <c r="AC3194" s="24"/>
      <c r="AD3194" s="24"/>
      <c r="AE3194" s="26" t="s">
        <v>183</v>
      </c>
      <c r="AF3194" s="26" t="s">
        <v>10653</v>
      </c>
      <c r="AG3194" s="26"/>
      <c r="AH3194" s="27" t="s">
        <v>3042</v>
      </c>
      <c r="AI3194" s="27" t="s">
        <v>410</v>
      </c>
      <c r="AJ3194" s="27" t="s">
        <v>410</v>
      </c>
      <c r="AK3194" s="24" t="s">
        <v>121</v>
      </c>
      <c r="AL3194" s="24" t="s">
        <v>7086</v>
      </c>
      <c r="AM3194" s="23">
        <v>44652</v>
      </c>
      <c r="AN3194" s="28">
        <v>1000000</v>
      </c>
      <c r="AO3194" s="28">
        <v>117172</v>
      </c>
      <c r="AP3194" s="28"/>
      <c r="AQ3194" s="28"/>
      <c r="AR3194" s="24"/>
      <c r="AS3194" s="24"/>
      <c r="AT3194" s="24"/>
      <c r="AU3194" s="24"/>
      <c r="AV3194" s="24"/>
      <c r="AW3194" s="24"/>
      <c r="AX3194" s="24"/>
      <c r="AY3194" s="24"/>
      <c r="AZ3194" s="24"/>
      <c r="BA3194" s="24"/>
      <c r="BB3194" s="24"/>
      <c r="BC3194" s="24"/>
      <c r="BD3194" s="24"/>
      <c r="BE3194" s="24"/>
      <c r="BF3194" s="24"/>
      <c r="BG3194" s="24"/>
      <c r="BH3194" s="23">
        <v>44925</v>
      </c>
      <c r="BI3194" s="26" t="s">
        <v>466</v>
      </c>
      <c r="BJ3194" s="26" t="s">
        <v>17357</v>
      </c>
      <c r="BK3194" s="29">
        <v>0</v>
      </c>
      <c r="BL3194" s="24" t="s">
        <v>129</v>
      </c>
      <c r="BM3194" s="22" t="str">
        <f ca="1">+IF(Tabla1[[#This Row],[FECHA INGRESO]]&gt;=44986,IF((TODAY()-Tabla1[[#This Row],[FECHA INGRESO]])&gt;=50,"ALERTA","TODAVÍA FALTA"),"N/A")</f>
        <v>N/A</v>
      </c>
      <c r="BN3194" s="7">
        <f>IFERROR((_xlfn.DAYS(Tabla1[[#This Row],[FECHA INGRESO]],Tabla1[[#This Row],[FECHA RETIRO]]))/30,"")</f>
        <v>-9.1</v>
      </c>
    </row>
    <row r="3195" spans="1:66" x14ac:dyDescent="0.35">
      <c r="A3195" s="21">
        <v>79825171</v>
      </c>
      <c r="B3195" s="22" t="s">
        <v>17358</v>
      </c>
      <c r="C3195" s="23">
        <v>44652</v>
      </c>
      <c r="D3195" s="23" t="s">
        <v>93</v>
      </c>
      <c r="E3195" s="24" t="s">
        <v>94</v>
      </c>
      <c r="F3195" s="23" t="s">
        <v>94</v>
      </c>
      <c r="G3195" s="24"/>
      <c r="H3195" s="24">
        <v>24113128329</v>
      </c>
      <c r="I3195" s="24" t="s">
        <v>72</v>
      </c>
      <c r="J3195" s="24">
        <f>DATEDIF(Tabla1[[#This Row],[FECHA DE NACIMIENTO]],Tabla1[[#This Row],[FECHA ACTUAL]],"Y")</f>
        <v>45</v>
      </c>
      <c r="K3195" s="24" t="s">
        <v>96</v>
      </c>
      <c r="L3195" s="23" t="s">
        <v>234</v>
      </c>
      <c r="M3195" s="24">
        <v>3</v>
      </c>
      <c r="N3195" s="24">
        <v>2</v>
      </c>
      <c r="O3195" s="24">
        <v>2</v>
      </c>
      <c r="P3195" s="23" t="s">
        <v>101</v>
      </c>
      <c r="Q3195" s="23">
        <v>28323</v>
      </c>
      <c r="R3195" s="24" t="s">
        <v>76</v>
      </c>
      <c r="S3195" s="25">
        <v>45119</v>
      </c>
      <c r="T3195" s="24"/>
      <c r="U3195" s="77">
        <v>3104790307</v>
      </c>
      <c r="V3195" s="33" t="s">
        <v>17359</v>
      </c>
      <c r="W3195" s="24" t="s">
        <v>17360</v>
      </c>
      <c r="X3195" s="24" t="s">
        <v>1258</v>
      </c>
      <c r="Y3195" s="24" t="s">
        <v>17361</v>
      </c>
      <c r="Z3195" s="24" t="s">
        <v>82</v>
      </c>
      <c r="AA3195" s="24">
        <v>3204725444</v>
      </c>
      <c r="AB3195" s="24"/>
      <c r="AC3195" s="24"/>
      <c r="AD3195" s="24"/>
      <c r="AE3195" s="26" t="s">
        <v>183</v>
      </c>
      <c r="AF3195" s="26" t="s">
        <v>103</v>
      </c>
      <c r="AG3195" s="26"/>
      <c r="AH3195" s="27" t="s">
        <v>10056</v>
      </c>
      <c r="AI3195" s="27" t="s">
        <v>410</v>
      </c>
      <c r="AJ3195" s="27" t="s">
        <v>410</v>
      </c>
      <c r="AK3195" s="24" t="s">
        <v>121</v>
      </c>
      <c r="AL3195" s="24" t="s">
        <v>7086</v>
      </c>
      <c r="AM3195" s="23">
        <v>44652</v>
      </c>
      <c r="AN3195" s="28">
        <v>1160000</v>
      </c>
      <c r="AO3195" s="28">
        <v>140606</v>
      </c>
      <c r="AP3195" s="28"/>
      <c r="AQ3195" s="28"/>
      <c r="AR3195" s="24"/>
      <c r="AS3195" s="24"/>
      <c r="AT3195" s="24"/>
      <c r="AU3195" s="24"/>
      <c r="AV3195" s="24"/>
      <c r="AW3195" s="24"/>
      <c r="AX3195" s="24"/>
      <c r="AY3195" s="24"/>
      <c r="AZ3195" s="24"/>
      <c r="BA3195" s="24"/>
      <c r="BB3195" s="24"/>
      <c r="BC3195" s="24"/>
      <c r="BD3195" s="24"/>
      <c r="BE3195" s="24"/>
      <c r="BF3195" s="24"/>
      <c r="BG3195" s="24"/>
      <c r="BH3195" s="23" t="s">
        <v>75</v>
      </c>
      <c r="BI3195" s="26">
        <v>0</v>
      </c>
      <c r="BJ3195" s="26">
        <v>0</v>
      </c>
      <c r="BK3195" s="29">
        <v>0</v>
      </c>
      <c r="BL3195" s="24" t="s">
        <v>91</v>
      </c>
      <c r="BM3195" s="22" t="str">
        <f ca="1">+IF(Tabla1[[#This Row],[FECHA INGRESO]]&gt;=44986,IF((TODAY()-Tabla1[[#This Row],[FECHA INGRESO]])&gt;=50,"ALERTA","TODAVÍA FALTA"),"N/A")</f>
        <v>N/A</v>
      </c>
      <c r="BN3195" s="7" t="str">
        <f>IFERROR((_xlfn.DAYS(Tabla1[[#This Row],[FECHA INGRESO]],Tabla1[[#This Row],[FECHA RETIRO]]))/30,"")</f>
        <v/>
      </c>
    </row>
    <row r="3196" spans="1:66" x14ac:dyDescent="0.35">
      <c r="A3196" s="34">
        <v>52903109</v>
      </c>
      <c r="B3196" s="22" t="s">
        <v>17362</v>
      </c>
      <c r="C3196" s="23">
        <v>44652</v>
      </c>
      <c r="D3196" s="23" t="s">
        <v>188</v>
      </c>
      <c r="E3196" s="24" t="s">
        <v>94</v>
      </c>
      <c r="F3196" s="23" t="s">
        <v>94</v>
      </c>
      <c r="G3196" s="24"/>
      <c r="H3196" s="24">
        <v>24113117381</v>
      </c>
      <c r="I3196" s="24" t="s">
        <v>95</v>
      </c>
      <c r="J3196" s="24">
        <f>DATEDIF(Tabla1[[#This Row],[FECHA DE NACIMIENTO]],Tabla1[[#This Row],[FECHA ACTUAL]],"Y")</f>
        <v>41</v>
      </c>
      <c r="K3196" s="24" t="s">
        <v>96</v>
      </c>
      <c r="L3196" s="24" t="s">
        <v>112</v>
      </c>
      <c r="M3196" s="24">
        <v>0</v>
      </c>
      <c r="N3196" s="24">
        <v>0</v>
      </c>
      <c r="O3196" s="24">
        <v>3</v>
      </c>
      <c r="P3196" s="23" t="s">
        <v>101</v>
      </c>
      <c r="Q3196" s="23">
        <v>30039</v>
      </c>
      <c r="R3196" s="24" t="s">
        <v>76</v>
      </c>
      <c r="S3196" s="25">
        <v>45119</v>
      </c>
      <c r="T3196" s="24"/>
      <c r="U3196" s="77">
        <v>3197859939</v>
      </c>
      <c r="V3196" s="33" t="s">
        <v>17363</v>
      </c>
      <c r="W3196" s="24" t="s">
        <v>17364</v>
      </c>
      <c r="X3196" s="24" t="s">
        <v>17365</v>
      </c>
      <c r="Y3196" s="24" t="s">
        <v>17366</v>
      </c>
      <c r="Z3196" s="24" t="s">
        <v>117</v>
      </c>
      <c r="AA3196" s="24">
        <v>320204870</v>
      </c>
      <c r="AB3196" s="24"/>
      <c r="AC3196" s="24"/>
      <c r="AD3196" s="24"/>
      <c r="AE3196" s="26" t="s">
        <v>151</v>
      </c>
      <c r="AF3196" s="26"/>
      <c r="AG3196" s="26"/>
      <c r="AH3196" s="27" t="s">
        <v>10056</v>
      </c>
      <c r="AI3196" s="27" t="s">
        <v>410</v>
      </c>
      <c r="AJ3196" s="27" t="s">
        <v>410</v>
      </c>
      <c r="AK3196" s="24" t="s">
        <v>121</v>
      </c>
      <c r="AL3196" s="24" t="s">
        <v>7086</v>
      </c>
      <c r="AM3196" s="23">
        <v>44652</v>
      </c>
      <c r="AN3196" s="28">
        <v>1160000</v>
      </c>
      <c r="AO3196" s="28">
        <v>140606</v>
      </c>
      <c r="AP3196" s="28"/>
      <c r="AQ3196" s="28"/>
      <c r="AR3196" s="24"/>
      <c r="AS3196" s="24"/>
      <c r="AT3196" s="24"/>
      <c r="AU3196" s="24"/>
      <c r="AV3196" s="24"/>
      <c r="AW3196" s="24"/>
      <c r="AX3196" s="24"/>
      <c r="AY3196" s="24"/>
      <c r="AZ3196" s="24"/>
      <c r="BA3196" s="24"/>
      <c r="BB3196" s="24"/>
      <c r="BC3196" s="24"/>
      <c r="BD3196" s="24"/>
      <c r="BE3196" s="24"/>
      <c r="BF3196" s="24"/>
      <c r="BG3196" s="24"/>
      <c r="BH3196" s="23" t="s">
        <v>75</v>
      </c>
      <c r="BI3196" s="26">
        <v>0</v>
      </c>
      <c r="BJ3196" s="26">
        <v>0</v>
      </c>
      <c r="BK3196" s="29">
        <v>0</v>
      </c>
      <c r="BL3196" s="24" t="s">
        <v>91</v>
      </c>
      <c r="BM3196" s="22" t="str">
        <f ca="1">+IF(Tabla1[[#This Row],[FECHA INGRESO]]&gt;=44986,IF((TODAY()-Tabla1[[#This Row],[FECHA INGRESO]])&gt;=50,"ALERTA","TODAVÍA FALTA"),"N/A")</f>
        <v>N/A</v>
      </c>
      <c r="BN3196" s="7" t="str">
        <f>IFERROR((_xlfn.DAYS(Tabla1[[#This Row],[FECHA INGRESO]],Tabla1[[#This Row],[FECHA RETIRO]]))/30,"")</f>
        <v/>
      </c>
    </row>
    <row r="3197" spans="1:66" x14ac:dyDescent="0.35">
      <c r="A3197" s="21">
        <v>1032413604</v>
      </c>
      <c r="B3197" s="22" t="s">
        <v>17367</v>
      </c>
      <c r="C3197" s="23">
        <v>44652</v>
      </c>
      <c r="D3197" s="23" t="s">
        <v>188</v>
      </c>
      <c r="E3197" s="24" t="s">
        <v>110</v>
      </c>
      <c r="F3197" s="23" t="s">
        <v>94</v>
      </c>
      <c r="G3197" s="24"/>
      <c r="H3197" s="24">
        <v>24113119217</v>
      </c>
      <c r="I3197" s="24" t="s">
        <v>95</v>
      </c>
      <c r="J3197" s="24">
        <f>DATEDIF(Tabla1[[#This Row],[FECHA DE NACIMIENTO]],Tabla1[[#This Row],[FECHA ACTUAL]],"Y")</f>
        <v>35</v>
      </c>
      <c r="K3197" s="24" t="s">
        <v>73</v>
      </c>
      <c r="L3197" s="24" t="s">
        <v>112</v>
      </c>
      <c r="M3197" s="24">
        <v>1</v>
      </c>
      <c r="N3197" s="24">
        <v>1</v>
      </c>
      <c r="O3197" s="24">
        <v>3</v>
      </c>
      <c r="P3197" s="23" t="s">
        <v>101</v>
      </c>
      <c r="Q3197" s="23">
        <v>32258</v>
      </c>
      <c r="R3197" s="24" t="s">
        <v>76</v>
      </c>
      <c r="S3197" s="25">
        <v>45119</v>
      </c>
      <c r="T3197" s="24"/>
      <c r="U3197" s="77">
        <v>3023444688</v>
      </c>
      <c r="V3197" s="33" t="s">
        <v>17368</v>
      </c>
      <c r="W3197" s="24" t="s">
        <v>17369</v>
      </c>
      <c r="X3197" s="24" t="s">
        <v>704</v>
      </c>
      <c r="Y3197" s="24" t="s">
        <v>17370</v>
      </c>
      <c r="Z3197" s="24" t="s">
        <v>117</v>
      </c>
      <c r="AA3197" s="24">
        <v>3208851249</v>
      </c>
      <c r="AB3197" s="24"/>
      <c r="AC3197" s="24"/>
      <c r="AD3197" s="24"/>
      <c r="AE3197" s="26" t="s">
        <v>151</v>
      </c>
      <c r="AF3197" s="26"/>
      <c r="AG3197" s="26"/>
      <c r="AH3197" s="27" t="s">
        <v>3042</v>
      </c>
      <c r="AI3197" s="27" t="s">
        <v>410</v>
      </c>
      <c r="AJ3197" s="27" t="s">
        <v>410</v>
      </c>
      <c r="AK3197" s="24" t="s">
        <v>121</v>
      </c>
      <c r="AL3197" s="24" t="s">
        <v>7086</v>
      </c>
      <c r="AM3197" s="23">
        <v>44652</v>
      </c>
      <c r="AN3197" s="28">
        <v>1160000</v>
      </c>
      <c r="AO3197" s="28">
        <v>140606</v>
      </c>
      <c r="AP3197" s="28"/>
      <c r="AQ3197" s="28"/>
      <c r="AR3197" s="24"/>
      <c r="AS3197" s="24"/>
      <c r="AT3197" s="24"/>
      <c r="AU3197" s="24"/>
      <c r="AV3197" s="24"/>
      <c r="AW3197" s="24"/>
      <c r="AX3197" s="24"/>
      <c r="AY3197" s="24"/>
      <c r="AZ3197" s="24"/>
      <c r="BA3197" s="24"/>
      <c r="BB3197" s="24"/>
      <c r="BC3197" s="24"/>
      <c r="BD3197" s="24"/>
      <c r="BE3197" s="24"/>
      <c r="BF3197" s="24"/>
      <c r="BG3197" s="24"/>
      <c r="BH3197" s="23">
        <v>44957</v>
      </c>
      <c r="BI3197" s="26" t="s">
        <v>466</v>
      </c>
      <c r="BJ3197" s="26" t="s">
        <v>17371</v>
      </c>
      <c r="BK3197" s="29">
        <v>0</v>
      </c>
      <c r="BL3197" s="24" t="s">
        <v>129</v>
      </c>
      <c r="BM3197" s="22" t="str">
        <f ca="1">+IF(Tabla1[[#This Row],[FECHA INGRESO]]&gt;=44986,IF((TODAY()-Tabla1[[#This Row],[FECHA INGRESO]])&gt;=50,"ALERTA","TODAVÍA FALTA"),"N/A")</f>
        <v>N/A</v>
      </c>
      <c r="BN3197" s="7">
        <f>IFERROR((_xlfn.DAYS(Tabla1[[#This Row],[FECHA INGRESO]],Tabla1[[#This Row],[FECHA RETIRO]]))/30,"")</f>
        <v>-10.166666666666666</v>
      </c>
    </row>
    <row r="3198" spans="1:66" x14ac:dyDescent="0.35">
      <c r="A3198" s="21">
        <v>1020819997</v>
      </c>
      <c r="B3198" s="22" t="s">
        <v>17372</v>
      </c>
      <c r="C3198" s="23">
        <v>44652</v>
      </c>
      <c r="D3198" s="24" t="s">
        <v>188</v>
      </c>
      <c r="E3198" s="24" t="s">
        <v>94</v>
      </c>
      <c r="F3198" s="24" t="s">
        <v>70</v>
      </c>
      <c r="G3198" s="24" t="s">
        <v>17373</v>
      </c>
      <c r="H3198" s="24">
        <v>24113130315</v>
      </c>
      <c r="I3198" s="24" t="s">
        <v>72</v>
      </c>
      <c r="J3198" s="24">
        <f>DATEDIF(Tabla1[[#This Row],[FECHA DE NACIMIENTO]],Tabla1[[#This Row],[FECHA ACTUAL]],"Y")</f>
        <v>26</v>
      </c>
      <c r="K3198" s="24" t="s">
        <v>73</v>
      </c>
      <c r="L3198" s="24" t="s">
        <v>112</v>
      </c>
      <c r="M3198" s="24">
        <v>0</v>
      </c>
      <c r="N3198" s="24">
        <v>0</v>
      </c>
      <c r="O3198" s="24">
        <v>2</v>
      </c>
      <c r="P3198" s="24" t="s">
        <v>101</v>
      </c>
      <c r="Q3198" s="23">
        <v>35351</v>
      </c>
      <c r="R3198" s="24" t="s">
        <v>76</v>
      </c>
      <c r="S3198" s="25">
        <v>45119</v>
      </c>
      <c r="T3198" s="24"/>
      <c r="U3198" s="24">
        <v>3108168993</v>
      </c>
      <c r="V3198" s="33" t="s">
        <v>17374</v>
      </c>
      <c r="W3198" s="24" t="s">
        <v>17375</v>
      </c>
      <c r="X3198" s="24" t="s">
        <v>17376</v>
      </c>
      <c r="Y3198" s="24" t="s">
        <v>17377</v>
      </c>
      <c r="Z3198" s="24" t="s">
        <v>17135</v>
      </c>
      <c r="AA3198" s="24">
        <v>3023208846</v>
      </c>
      <c r="AB3198" s="24"/>
      <c r="AC3198" s="24"/>
      <c r="AD3198" s="24"/>
      <c r="AE3198" s="26" t="s">
        <v>151</v>
      </c>
      <c r="AF3198" s="26"/>
      <c r="AG3198" s="26"/>
      <c r="AH3198" s="27" t="s">
        <v>10056</v>
      </c>
      <c r="AI3198" s="27" t="s">
        <v>410</v>
      </c>
      <c r="AJ3198" s="27" t="s">
        <v>410</v>
      </c>
      <c r="AK3198" s="24" t="s">
        <v>121</v>
      </c>
      <c r="AL3198" s="24" t="s">
        <v>7086</v>
      </c>
      <c r="AM3198" s="23">
        <v>44652</v>
      </c>
      <c r="AN3198" s="28">
        <v>1160000</v>
      </c>
      <c r="AO3198" s="28">
        <v>140606</v>
      </c>
      <c r="AP3198" s="28"/>
      <c r="AQ3198" s="28"/>
      <c r="AR3198" s="24"/>
      <c r="AS3198" s="24"/>
      <c r="AT3198" s="24"/>
      <c r="AU3198" s="24"/>
      <c r="AV3198" s="24"/>
      <c r="AW3198" s="24"/>
      <c r="AX3198" s="24"/>
      <c r="AY3198" s="24"/>
      <c r="AZ3198" s="24"/>
      <c r="BA3198" s="24"/>
      <c r="BB3198" s="24"/>
      <c r="BC3198" s="24"/>
      <c r="BD3198" s="24"/>
      <c r="BE3198" s="24"/>
      <c r="BF3198" s="24"/>
      <c r="BG3198" s="24"/>
      <c r="BH3198" s="23" t="s">
        <v>75</v>
      </c>
      <c r="BI3198" s="26">
        <v>0</v>
      </c>
      <c r="BJ3198" s="26">
        <v>0</v>
      </c>
      <c r="BK3198" s="29">
        <v>0</v>
      </c>
      <c r="BL3198" s="24" t="s">
        <v>91</v>
      </c>
      <c r="BM3198" s="22" t="str">
        <f ca="1">+IF(Tabla1[[#This Row],[FECHA INGRESO]]&gt;=44986,IF((TODAY()-Tabla1[[#This Row],[FECHA INGRESO]])&gt;=50,"ALERTA","TODAVÍA FALTA"),"N/A")</f>
        <v>N/A</v>
      </c>
      <c r="BN3198" s="7" t="str">
        <f>IFERROR((_xlfn.DAYS(Tabla1[[#This Row],[FECHA INGRESO]],Tabla1[[#This Row],[FECHA RETIRO]]))/30,"")</f>
        <v/>
      </c>
    </row>
    <row r="3199" spans="1:66" x14ac:dyDescent="0.35">
      <c r="A3199" s="21">
        <v>1030597332</v>
      </c>
      <c r="B3199" s="22" t="s">
        <v>17378</v>
      </c>
      <c r="C3199" s="23">
        <v>44652</v>
      </c>
      <c r="D3199" s="24" t="s">
        <v>188</v>
      </c>
      <c r="E3199" s="24" t="s">
        <v>1274</v>
      </c>
      <c r="F3199" s="24" t="s">
        <v>111</v>
      </c>
      <c r="G3199" s="24"/>
      <c r="H3199" s="24">
        <v>24113131457</v>
      </c>
      <c r="I3199" s="24" t="s">
        <v>95</v>
      </c>
      <c r="J3199" s="24">
        <f>DATEDIF(Tabla1[[#This Row],[FECHA DE NACIMIENTO]],Tabla1[[#This Row],[FECHA ACTUAL]],"Y")</f>
        <v>31</v>
      </c>
      <c r="K3199" s="24" t="s">
        <v>73</v>
      </c>
      <c r="L3199" s="24" t="s">
        <v>234</v>
      </c>
      <c r="M3199" s="24">
        <v>2</v>
      </c>
      <c r="N3199" s="24">
        <v>2</v>
      </c>
      <c r="O3199" s="24">
        <v>2</v>
      </c>
      <c r="P3199" s="24" t="s">
        <v>101</v>
      </c>
      <c r="Q3199" s="23">
        <v>33473</v>
      </c>
      <c r="R3199" s="24" t="s">
        <v>76</v>
      </c>
      <c r="S3199" s="25">
        <v>45119</v>
      </c>
      <c r="T3199" s="24"/>
      <c r="U3199" s="24">
        <v>3197066208</v>
      </c>
      <c r="V3199" s="33" t="s">
        <v>17379</v>
      </c>
      <c r="W3199" s="24" t="s">
        <v>17380</v>
      </c>
      <c r="X3199" s="24" t="s">
        <v>17381</v>
      </c>
      <c r="Y3199" s="24" t="s">
        <v>17382</v>
      </c>
      <c r="Z3199" s="24" t="s">
        <v>82</v>
      </c>
      <c r="AA3199" s="24">
        <v>3197006208</v>
      </c>
      <c r="AB3199" s="24"/>
      <c r="AC3199" s="24"/>
      <c r="AD3199" s="24"/>
      <c r="AE3199" s="26" t="s">
        <v>194</v>
      </c>
      <c r="AF3199" s="26"/>
      <c r="AG3199" s="26"/>
      <c r="AH3199" s="27" t="s">
        <v>3042</v>
      </c>
      <c r="AI3199" s="27" t="s">
        <v>410</v>
      </c>
      <c r="AJ3199" s="27" t="s">
        <v>410</v>
      </c>
      <c r="AK3199" s="24" t="s">
        <v>121</v>
      </c>
      <c r="AL3199" s="24" t="s">
        <v>7086</v>
      </c>
      <c r="AM3199" s="23">
        <v>44652</v>
      </c>
      <c r="AN3199" s="28">
        <v>1160000</v>
      </c>
      <c r="AO3199" s="28">
        <v>140606</v>
      </c>
      <c r="AP3199" s="28"/>
      <c r="AQ3199" s="28"/>
      <c r="AR3199" s="24"/>
      <c r="AS3199" s="24"/>
      <c r="AT3199" s="24"/>
      <c r="AU3199" s="24"/>
      <c r="AV3199" s="24"/>
      <c r="AW3199" s="24"/>
      <c r="AX3199" s="24"/>
      <c r="AY3199" s="24"/>
      <c r="AZ3199" s="24"/>
      <c r="BA3199" s="24"/>
      <c r="BB3199" s="24"/>
      <c r="BC3199" s="24"/>
      <c r="BD3199" s="24"/>
      <c r="BE3199" s="24"/>
      <c r="BF3199" s="24"/>
      <c r="BG3199" s="24"/>
      <c r="BH3199" s="23">
        <v>44988</v>
      </c>
      <c r="BI3199" s="26" t="s">
        <v>466</v>
      </c>
      <c r="BJ3199" s="26" t="s">
        <v>17357</v>
      </c>
      <c r="BK3199" s="29">
        <v>0</v>
      </c>
      <c r="BL3199" s="24" t="s">
        <v>129</v>
      </c>
      <c r="BM3199" s="22" t="str">
        <f ca="1">+IF(Tabla1[[#This Row],[FECHA INGRESO]]&gt;=44986,IF((TODAY()-Tabla1[[#This Row],[FECHA INGRESO]])&gt;=50,"ALERTA","TODAVÍA FALTA"),"N/A")</f>
        <v>N/A</v>
      </c>
      <c r="BN3199" s="7">
        <f>IFERROR((_xlfn.DAYS(Tabla1[[#This Row],[FECHA INGRESO]],Tabla1[[#This Row],[FECHA RETIRO]]))/30,"")</f>
        <v>-11.2</v>
      </c>
    </row>
    <row r="3200" spans="1:66" x14ac:dyDescent="0.35">
      <c r="A3200" s="34">
        <v>1020747818</v>
      </c>
      <c r="B3200" s="22" t="s">
        <v>17383</v>
      </c>
      <c r="C3200" s="23">
        <v>44652</v>
      </c>
      <c r="D3200" s="23" t="s">
        <v>93</v>
      </c>
      <c r="E3200" s="24" t="s">
        <v>94</v>
      </c>
      <c r="F3200" s="23" t="s">
        <v>94</v>
      </c>
      <c r="G3200" s="24"/>
      <c r="H3200" s="24">
        <v>24113129012</v>
      </c>
      <c r="I3200" s="24" t="s">
        <v>95</v>
      </c>
      <c r="J3200" s="24">
        <f>DATEDIF(Tabla1[[#This Row],[FECHA DE NACIMIENTO]],Tabla1[[#This Row],[FECHA ACTUAL]],"Y")</f>
        <v>33</v>
      </c>
      <c r="K3200" s="24" t="s">
        <v>1771</v>
      </c>
      <c r="L3200" s="24" t="s">
        <v>112</v>
      </c>
      <c r="M3200" s="24">
        <v>1</v>
      </c>
      <c r="N3200" s="24">
        <v>1</v>
      </c>
      <c r="O3200" s="24">
        <v>2</v>
      </c>
      <c r="P3200" s="23" t="s">
        <v>101</v>
      </c>
      <c r="Q3200" s="23">
        <v>32822</v>
      </c>
      <c r="R3200" s="24" t="s">
        <v>76</v>
      </c>
      <c r="S3200" s="25">
        <v>45119</v>
      </c>
      <c r="T3200" s="24"/>
      <c r="U3200" s="24">
        <v>3107611144</v>
      </c>
      <c r="V3200" s="33" t="s">
        <v>17384</v>
      </c>
      <c r="W3200" s="24" t="s">
        <v>17385</v>
      </c>
      <c r="X3200" s="24" t="s">
        <v>17386</v>
      </c>
      <c r="Y3200" s="24" t="s">
        <v>17387</v>
      </c>
      <c r="Z3200" s="24" t="s">
        <v>15310</v>
      </c>
      <c r="AA3200" s="24">
        <v>3114427384</v>
      </c>
      <c r="AB3200" s="24"/>
      <c r="AC3200" s="24"/>
      <c r="AD3200" s="24"/>
      <c r="AE3200" s="26" t="s">
        <v>102</v>
      </c>
      <c r="AF3200" s="26" t="s">
        <v>15559</v>
      </c>
      <c r="AG3200" s="26"/>
      <c r="AH3200" s="27" t="s">
        <v>3042</v>
      </c>
      <c r="AI3200" s="27" t="s">
        <v>410</v>
      </c>
      <c r="AJ3200" s="27" t="s">
        <v>410</v>
      </c>
      <c r="AK3200" s="24" t="s">
        <v>121</v>
      </c>
      <c r="AL3200" s="24" t="s">
        <v>7086</v>
      </c>
      <c r="AM3200" s="23">
        <v>44652</v>
      </c>
      <c r="AN3200" s="28">
        <v>1000000</v>
      </c>
      <c r="AO3200" s="28">
        <v>117172</v>
      </c>
      <c r="AP3200" s="28"/>
      <c r="AQ3200" s="28"/>
      <c r="AR3200" s="24"/>
      <c r="AS3200" s="24"/>
      <c r="AT3200" s="24"/>
      <c r="AU3200" s="24"/>
      <c r="AV3200" s="24"/>
      <c r="AW3200" s="24"/>
      <c r="AX3200" s="24"/>
      <c r="AY3200" s="24"/>
      <c r="AZ3200" s="24"/>
      <c r="BA3200" s="24"/>
      <c r="BB3200" s="24"/>
      <c r="BC3200" s="24"/>
      <c r="BD3200" s="24"/>
      <c r="BE3200" s="24"/>
      <c r="BF3200" s="24"/>
      <c r="BG3200" s="24"/>
      <c r="BH3200" s="23">
        <v>44898</v>
      </c>
      <c r="BI3200" s="26" t="s">
        <v>466</v>
      </c>
      <c r="BJ3200" s="26" t="s">
        <v>3469</v>
      </c>
      <c r="BK3200" s="29">
        <v>0</v>
      </c>
      <c r="BL3200" s="24" t="s">
        <v>129</v>
      </c>
      <c r="BM3200" s="22" t="str">
        <f ca="1">+IF(Tabla1[[#This Row],[FECHA INGRESO]]&gt;=44986,IF((TODAY()-Tabla1[[#This Row],[FECHA INGRESO]])&gt;=50,"ALERTA","TODAVÍA FALTA"),"N/A")</f>
        <v>N/A</v>
      </c>
      <c r="BN3200" s="7">
        <f>IFERROR((_xlfn.DAYS(Tabla1[[#This Row],[FECHA INGRESO]],Tabla1[[#This Row],[FECHA RETIRO]]))/30,"")</f>
        <v>-8.1999999999999993</v>
      </c>
    </row>
    <row r="3201" spans="1:66" x14ac:dyDescent="0.35">
      <c r="A3201" s="21">
        <v>1050958257</v>
      </c>
      <c r="B3201" s="22" t="s">
        <v>17388</v>
      </c>
      <c r="C3201" s="23">
        <v>44652</v>
      </c>
      <c r="D3201" s="23" t="s">
        <v>871</v>
      </c>
      <c r="E3201" s="24" t="s">
        <v>110</v>
      </c>
      <c r="F3201" s="24" t="s">
        <v>110</v>
      </c>
      <c r="G3201" s="24"/>
      <c r="H3201" s="24">
        <v>24113413407</v>
      </c>
      <c r="I3201" s="24" t="s">
        <v>95</v>
      </c>
      <c r="J3201" s="24">
        <f>DATEDIF(Tabla1[[#This Row],[FECHA DE NACIMIENTO]],Tabla1[[#This Row],[FECHA ACTUAL]],"Y")</f>
        <v>30</v>
      </c>
      <c r="K3201" s="24" t="s">
        <v>320</v>
      </c>
      <c r="L3201" s="24" t="s">
        <v>112</v>
      </c>
      <c r="M3201" s="24">
        <v>0</v>
      </c>
      <c r="N3201" s="24">
        <v>0</v>
      </c>
      <c r="O3201" s="24">
        <v>3</v>
      </c>
      <c r="P3201" s="23" t="s">
        <v>101</v>
      </c>
      <c r="Q3201" s="23">
        <v>33800</v>
      </c>
      <c r="R3201" s="24" t="s">
        <v>17389</v>
      </c>
      <c r="S3201" s="25">
        <v>45119</v>
      </c>
      <c r="T3201" s="24"/>
      <c r="U3201" s="77">
        <v>3227112117</v>
      </c>
      <c r="V3201" s="33" t="s">
        <v>17390</v>
      </c>
      <c r="W3201" s="24" t="s">
        <v>17391</v>
      </c>
      <c r="X3201" s="24" t="s">
        <v>8444</v>
      </c>
      <c r="Y3201" s="24" t="s">
        <v>17392</v>
      </c>
      <c r="Z3201" s="24" t="s">
        <v>117</v>
      </c>
      <c r="AA3201" s="24">
        <v>3227112117</v>
      </c>
      <c r="AB3201" s="24"/>
      <c r="AC3201" s="24"/>
      <c r="AD3201" s="24"/>
      <c r="AE3201" s="26" t="s">
        <v>151</v>
      </c>
      <c r="AF3201" s="26"/>
      <c r="AG3201" s="26"/>
      <c r="AH3201" s="27" t="s">
        <v>10056</v>
      </c>
      <c r="AI3201" s="27" t="s">
        <v>410</v>
      </c>
      <c r="AJ3201" s="27" t="s">
        <v>410</v>
      </c>
      <c r="AK3201" s="24" t="s">
        <v>121</v>
      </c>
      <c r="AL3201" s="24" t="s">
        <v>7086</v>
      </c>
      <c r="AM3201" s="23">
        <v>44652</v>
      </c>
      <c r="AN3201" s="28">
        <v>1160000</v>
      </c>
      <c r="AO3201" s="28">
        <v>140606</v>
      </c>
      <c r="AP3201" s="28"/>
      <c r="AQ3201" s="28"/>
      <c r="AR3201" s="24"/>
      <c r="AS3201" s="24"/>
      <c r="AT3201" s="24"/>
      <c r="AU3201" s="24"/>
      <c r="AV3201" s="24"/>
      <c r="AW3201" s="24"/>
      <c r="AX3201" s="24"/>
      <c r="AY3201" s="24"/>
      <c r="AZ3201" s="24"/>
      <c r="BA3201" s="24"/>
      <c r="BB3201" s="24"/>
      <c r="BC3201" s="24"/>
      <c r="BD3201" s="24"/>
      <c r="BE3201" s="24"/>
      <c r="BF3201" s="24"/>
      <c r="BG3201" s="24"/>
      <c r="BH3201" s="23">
        <v>45107</v>
      </c>
      <c r="BI3201" s="26" t="s">
        <v>10014</v>
      </c>
      <c r="BJ3201" s="26" t="s">
        <v>3229</v>
      </c>
      <c r="BK3201" s="29">
        <v>0</v>
      </c>
      <c r="BL3201" s="24" t="s">
        <v>129</v>
      </c>
      <c r="BM3201" s="22" t="str">
        <f ca="1">+IF(Tabla1[[#This Row],[FECHA INGRESO]]&gt;=44986,IF((TODAY()-Tabla1[[#This Row],[FECHA INGRESO]])&gt;=50,"ALERTA","TODAVÍA FALTA"),"N/A")</f>
        <v>N/A</v>
      </c>
      <c r="BN3201" s="7">
        <f>IFERROR((_xlfn.DAYS(Tabla1[[#This Row],[FECHA INGRESO]],Tabla1[[#This Row],[FECHA RETIRO]]))/30,"")</f>
        <v>-15.166666666666666</v>
      </c>
    </row>
    <row r="3202" spans="1:66" x14ac:dyDescent="0.35">
      <c r="A3202" s="34">
        <v>1019099543</v>
      </c>
      <c r="B3202" s="22" t="s">
        <v>17393</v>
      </c>
      <c r="C3202" s="23">
        <v>44652</v>
      </c>
      <c r="D3202" s="23" t="s">
        <v>17394</v>
      </c>
      <c r="E3202" s="24" t="s">
        <v>94</v>
      </c>
      <c r="F3202" s="23" t="s">
        <v>94</v>
      </c>
      <c r="G3202" s="24"/>
      <c r="H3202" s="24">
        <v>24113398957</v>
      </c>
      <c r="I3202" s="24" t="s">
        <v>95</v>
      </c>
      <c r="J3202" s="24">
        <f>DATEDIF(Tabla1[[#This Row],[FECHA DE NACIMIENTO]],Tabla1[[#This Row],[FECHA ACTUAL]],"Y")</f>
        <v>29</v>
      </c>
      <c r="K3202" s="24" t="s">
        <v>73</v>
      </c>
      <c r="L3202" s="24" t="s">
        <v>112</v>
      </c>
      <c r="M3202" s="24">
        <v>0</v>
      </c>
      <c r="N3202" s="24">
        <v>0</v>
      </c>
      <c r="O3202" s="24">
        <v>2</v>
      </c>
      <c r="P3202" s="23" t="s">
        <v>101</v>
      </c>
      <c r="Q3202" s="23">
        <v>34341</v>
      </c>
      <c r="R3202" s="24" t="s">
        <v>76</v>
      </c>
      <c r="S3202" s="25">
        <v>45119</v>
      </c>
      <c r="T3202" s="24"/>
      <c r="U3202" s="77">
        <v>3223841646</v>
      </c>
      <c r="V3202" s="33" t="s">
        <v>17395</v>
      </c>
      <c r="W3202" s="24" t="s">
        <v>17396</v>
      </c>
      <c r="X3202" s="24" t="s">
        <v>17397</v>
      </c>
      <c r="Y3202" s="24" t="s">
        <v>17398</v>
      </c>
      <c r="Z3202" s="24" t="s">
        <v>285</v>
      </c>
      <c r="AA3202" s="24">
        <v>3123133809</v>
      </c>
      <c r="AB3202" s="24"/>
      <c r="AC3202" s="24"/>
      <c r="AD3202" s="24"/>
      <c r="AE3202" s="26" t="s">
        <v>151</v>
      </c>
      <c r="AF3202" s="26"/>
      <c r="AG3202" s="26"/>
      <c r="AH3202" s="27" t="s">
        <v>10056</v>
      </c>
      <c r="AI3202" s="27" t="s">
        <v>410</v>
      </c>
      <c r="AJ3202" s="27" t="s">
        <v>410</v>
      </c>
      <c r="AK3202" s="24" t="s">
        <v>121</v>
      </c>
      <c r="AL3202" s="24" t="s">
        <v>7086</v>
      </c>
      <c r="AM3202" s="23">
        <v>44652</v>
      </c>
      <c r="AN3202" s="28">
        <v>1160000</v>
      </c>
      <c r="AO3202" s="28">
        <v>140606</v>
      </c>
      <c r="AP3202" s="28"/>
      <c r="AQ3202" s="28"/>
      <c r="AR3202" s="24"/>
      <c r="AS3202" s="24"/>
      <c r="AT3202" s="24"/>
      <c r="AU3202" s="24"/>
      <c r="AV3202" s="24"/>
      <c r="AW3202" s="24"/>
      <c r="AX3202" s="24"/>
      <c r="AY3202" s="24"/>
      <c r="AZ3202" s="24"/>
      <c r="BA3202" s="24"/>
      <c r="BB3202" s="24"/>
      <c r="BC3202" s="24"/>
      <c r="BD3202" s="24"/>
      <c r="BE3202" s="24"/>
      <c r="BF3202" s="24"/>
      <c r="BG3202" s="24"/>
      <c r="BH3202" s="23" t="s">
        <v>75</v>
      </c>
      <c r="BI3202" s="26">
        <v>0</v>
      </c>
      <c r="BJ3202" s="26">
        <v>0</v>
      </c>
      <c r="BK3202" s="29">
        <v>0</v>
      </c>
      <c r="BL3202" s="24" t="s">
        <v>91</v>
      </c>
      <c r="BM3202" s="22" t="str">
        <f ca="1">+IF(Tabla1[[#This Row],[FECHA INGRESO]]&gt;=44986,IF((TODAY()-Tabla1[[#This Row],[FECHA INGRESO]])&gt;=50,"ALERTA","TODAVÍA FALTA"),"N/A")</f>
        <v>N/A</v>
      </c>
      <c r="BN3202" s="7" t="str">
        <f>IFERROR((_xlfn.DAYS(Tabla1[[#This Row],[FECHA INGRESO]],Tabla1[[#This Row],[FECHA RETIRO]]))/30,"")</f>
        <v/>
      </c>
    </row>
    <row r="3203" spans="1:66" x14ac:dyDescent="0.35">
      <c r="A3203" s="21">
        <v>1022374290</v>
      </c>
      <c r="B3203" s="22" t="s">
        <v>17399</v>
      </c>
      <c r="C3203" s="23">
        <v>44652</v>
      </c>
      <c r="D3203" s="23" t="s">
        <v>188</v>
      </c>
      <c r="E3203" s="24" t="s">
        <v>111</v>
      </c>
      <c r="F3203" s="24" t="s">
        <v>70</v>
      </c>
      <c r="G3203" s="24"/>
      <c r="H3203" s="24">
        <v>24113136212</v>
      </c>
      <c r="I3203" s="24" t="s">
        <v>95</v>
      </c>
      <c r="J3203" s="24">
        <f>DATEDIF(Tabla1[[#This Row],[FECHA DE NACIMIENTO]],Tabla1[[#This Row],[FECHA ACTUAL]],"Y")</f>
        <v>31</v>
      </c>
      <c r="K3203" s="24" t="s">
        <v>73</v>
      </c>
      <c r="L3203" s="23" t="s">
        <v>234</v>
      </c>
      <c r="M3203" s="24">
        <v>1</v>
      </c>
      <c r="N3203" s="24">
        <v>1</v>
      </c>
      <c r="O3203" s="24">
        <v>3</v>
      </c>
      <c r="P3203" s="23" t="s">
        <v>101</v>
      </c>
      <c r="Q3203" s="23">
        <v>33660</v>
      </c>
      <c r="R3203" s="24" t="s">
        <v>76</v>
      </c>
      <c r="S3203" s="25">
        <v>45119</v>
      </c>
      <c r="T3203" s="24"/>
      <c r="U3203" s="77">
        <v>3124429639</v>
      </c>
      <c r="V3203" s="33" t="s">
        <v>17400</v>
      </c>
      <c r="W3203" s="24" t="s">
        <v>17401</v>
      </c>
      <c r="X3203" s="24" t="s">
        <v>17402</v>
      </c>
      <c r="Y3203" s="24" t="s">
        <v>17403</v>
      </c>
      <c r="Z3203" s="24" t="s">
        <v>17404</v>
      </c>
      <c r="AA3203" s="24">
        <v>3144834368</v>
      </c>
      <c r="AB3203" s="24"/>
      <c r="AC3203" s="24"/>
      <c r="AD3203" s="24"/>
      <c r="AE3203" s="26" t="s">
        <v>151</v>
      </c>
      <c r="AF3203" s="26"/>
      <c r="AG3203" s="26"/>
      <c r="AH3203" s="27" t="s">
        <v>3042</v>
      </c>
      <c r="AI3203" s="27" t="s">
        <v>410</v>
      </c>
      <c r="AJ3203" s="27" t="s">
        <v>410</v>
      </c>
      <c r="AK3203" s="24" t="s">
        <v>121</v>
      </c>
      <c r="AL3203" s="24" t="s">
        <v>7086</v>
      </c>
      <c r="AM3203" s="23">
        <v>44652</v>
      </c>
      <c r="AN3203" s="28">
        <v>1000000</v>
      </c>
      <c r="AO3203" s="28">
        <v>117172</v>
      </c>
      <c r="AP3203" s="28"/>
      <c r="AQ3203" s="28"/>
      <c r="AR3203" s="24"/>
      <c r="AS3203" s="24"/>
      <c r="AT3203" s="24"/>
      <c r="AU3203" s="24"/>
      <c r="AV3203" s="24"/>
      <c r="AW3203" s="24"/>
      <c r="AX3203" s="24"/>
      <c r="AY3203" s="24"/>
      <c r="AZ3203" s="24"/>
      <c r="BA3203" s="24"/>
      <c r="BB3203" s="24"/>
      <c r="BC3203" s="24"/>
      <c r="BD3203" s="24"/>
      <c r="BE3203" s="24"/>
      <c r="BF3203" s="24"/>
      <c r="BG3203" s="24"/>
      <c r="BH3203" s="23">
        <v>44775</v>
      </c>
      <c r="BI3203" s="26" t="s">
        <v>466</v>
      </c>
      <c r="BJ3203" s="26" t="s">
        <v>1550</v>
      </c>
      <c r="BK3203" s="29">
        <v>0</v>
      </c>
      <c r="BL3203" s="24" t="s">
        <v>129</v>
      </c>
      <c r="BM3203" s="22" t="str">
        <f ca="1">+IF(Tabla1[[#This Row],[FECHA INGRESO]]&gt;=44986,IF((TODAY()-Tabla1[[#This Row],[FECHA INGRESO]])&gt;=50,"ALERTA","TODAVÍA FALTA"),"N/A")</f>
        <v>N/A</v>
      </c>
      <c r="BN3203" s="7">
        <f>IFERROR((_xlfn.DAYS(Tabla1[[#This Row],[FECHA INGRESO]],Tabla1[[#This Row],[FECHA RETIRO]]))/30,"")</f>
        <v>-4.0999999999999996</v>
      </c>
    </row>
    <row r="3204" spans="1:66" x14ac:dyDescent="0.35">
      <c r="A3204" s="21">
        <v>1020745452</v>
      </c>
      <c r="B3204" s="22" t="s">
        <v>17405</v>
      </c>
      <c r="C3204" s="23">
        <v>44652</v>
      </c>
      <c r="D3204" s="23" t="s">
        <v>871</v>
      </c>
      <c r="E3204" s="24" t="s">
        <v>111</v>
      </c>
      <c r="F3204" s="23" t="s">
        <v>94</v>
      </c>
      <c r="G3204" s="24"/>
      <c r="H3204" s="24">
        <v>24113129618</v>
      </c>
      <c r="I3204" s="24" t="s">
        <v>95</v>
      </c>
      <c r="J3204" s="24">
        <f>DATEDIF(Tabla1[[#This Row],[FECHA DE NACIMIENTO]],Tabla1[[#This Row],[FECHA ACTUAL]],"Y")</f>
        <v>33</v>
      </c>
      <c r="K3204" s="24" t="s">
        <v>73</v>
      </c>
      <c r="L3204" s="23" t="s">
        <v>234</v>
      </c>
      <c r="M3204" s="24">
        <v>2</v>
      </c>
      <c r="N3204" s="24">
        <v>2</v>
      </c>
      <c r="O3204" s="24">
        <v>3</v>
      </c>
      <c r="P3204" s="23" t="s">
        <v>101</v>
      </c>
      <c r="Q3204" s="23">
        <v>32768</v>
      </c>
      <c r="R3204" s="24" t="s">
        <v>76</v>
      </c>
      <c r="S3204" s="25">
        <v>45119</v>
      </c>
      <c r="T3204" s="24"/>
      <c r="U3204" s="77">
        <v>3183691124</v>
      </c>
      <c r="V3204" s="33" t="s">
        <v>17406</v>
      </c>
      <c r="W3204" s="24" t="s">
        <v>17407</v>
      </c>
      <c r="X3204" s="24" t="s">
        <v>17408</v>
      </c>
      <c r="Y3204" s="24" t="s">
        <v>17409</v>
      </c>
      <c r="Z3204" s="24" t="s">
        <v>82</v>
      </c>
      <c r="AA3204" s="24">
        <v>3123437458</v>
      </c>
      <c r="AB3204" s="24"/>
      <c r="AC3204" s="24"/>
      <c r="AD3204" s="24"/>
      <c r="AE3204" s="26" t="s">
        <v>151</v>
      </c>
      <c r="AF3204" s="26"/>
      <c r="AG3204" s="26"/>
      <c r="AH3204" s="27" t="s">
        <v>3042</v>
      </c>
      <c r="AI3204" s="27" t="s">
        <v>410</v>
      </c>
      <c r="AJ3204" s="27" t="s">
        <v>410</v>
      </c>
      <c r="AK3204" s="24" t="s">
        <v>121</v>
      </c>
      <c r="AL3204" s="24" t="s">
        <v>7086</v>
      </c>
      <c r="AM3204" s="23">
        <v>44652</v>
      </c>
      <c r="AN3204" s="28">
        <v>1000000</v>
      </c>
      <c r="AO3204" s="28">
        <v>117172</v>
      </c>
      <c r="AP3204" s="28"/>
      <c r="AQ3204" s="28"/>
      <c r="AR3204" s="24"/>
      <c r="AS3204" s="24"/>
      <c r="AT3204" s="24"/>
      <c r="AU3204" s="24"/>
      <c r="AV3204" s="24"/>
      <c r="AW3204" s="24"/>
      <c r="AX3204" s="24"/>
      <c r="AY3204" s="24"/>
      <c r="AZ3204" s="24"/>
      <c r="BA3204" s="24"/>
      <c r="BB3204" s="24"/>
      <c r="BC3204" s="24"/>
      <c r="BD3204" s="24"/>
      <c r="BE3204" s="24"/>
      <c r="BF3204" s="24"/>
      <c r="BG3204" s="24"/>
      <c r="BH3204" s="23">
        <v>44900</v>
      </c>
      <c r="BI3204" s="26" t="s">
        <v>466</v>
      </c>
      <c r="BJ3204" s="26" t="s">
        <v>17410</v>
      </c>
      <c r="BK3204" s="29">
        <v>0</v>
      </c>
      <c r="BL3204" s="24" t="s">
        <v>129</v>
      </c>
      <c r="BM3204" s="22" t="str">
        <f ca="1">+IF(Tabla1[[#This Row],[FECHA INGRESO]]&gt;=44986,IF((TODAY()-Tabla1[[#This Row],[FECHA INGRESO]])&gt;=50,"ALERTA","TODAVÍA FALTA"),"N/A")</f>
        <v>N/A</v>
      </c>
      <c r="BN3204" s="7">
        <f>IFERROR((_xlfn.DAYS(Tabla1[[#This Row],[FECHA INGRESO]],Tabla1[[#This Row],[FECHA RETIRO]]))/30,"")</f>
        <v>-8.2666666666666675</v>
      </c>
    </row>
    <row r="3205" spans="1:66" x14ac:dyDescent="0.35">
      <c r="A3205" s="21">
        <v>1014283056</v>
      </c>
      <c r="B3205" s="22" t="s">
        <v>17411</v>
      </c>
      <c r="C3205" s="44">
        <v>44652</v>
      </c>
      <c r="D3205" s="44" t="s">
        <v>131</v>
      </c>
      <c r="E3205" s="36" t="s">
        <v>111</v>
      </c>
      <c r="F3205" s="36" t="s">
        <v>70</v>
      </c>
      <c r="G3205" s="36"/>
      <c r="H3205" s="36">
        <v>24113412411</v>
      </c>
      <c r="I3205" s="36" t="s">
        <v>72</v>
      </c>
      <c r="J3205" s="24">
        <f>DATEDIF(Tabla1[[#This Row],[FECHA DE NACIMIENTO]],Tabla1[[#This Row],[FECHA ACTUAL]],"Y")</f>
        <v>27</v>
      </c>
      <c r="K3205" s="36" t="s">
        <v>96</v>
      </c>
      <c r="L3205" s="24" t="s">
        <v>112</v>
      </c>
      <c r="M3205" s="36">
        <v>0</v>
      </c>
      <c r="N3205" s="36">
        <v>3</v>
      </c>
      <c r="O3205" s="36">
        <v>2</v>
      </c>
      <c r="P3205" s="44" t="s">
        <v>101</v>
      </c>
      <c r="Q3205" s="44">
        <v>35094</v>
      </c>
      <c r="R3205" s="24" t="s">
        <v>76</v>
      </c>
      <c r="S3205" s="25">
        <v>45119</v>
      </c>
      <c r="T3205" s="36"/>
      <c r="U3205" s="78">
        <v>3153369099</v>
      </c>
      <c r="V3205" s="62" t="s">
        <v>17412</v>
      </c>
      <c r="W3205" s="24" t="s">
        <v>17413</v>
      </c>
      <c r="X3205" s="24" t="s">
        <v>2275</v>
      </c>
      <c r="Y3205" s="24"/>
      <c r="Z3205" s="24"/>
      <c r="AA3205" s="24"/>
      <c r="AB3205" s="24"/>
      <c r="AC3205" s="24"/>
      <c r="AD3205" s="24"/>
      <c r="AE3205" s="26" t="s">
        <v>151</v>
      </c>
      <c r="AF3205" s="26"/>
      <c r="AG3205" s="26"/>
      <c r="AH3205" s="27" t="s">
        <v>3042</v>
      </c>
      <c r="AI3205" s="27" t="s">
        <v>410</v>
      </c>
      <c r="AJ3205" s="27" t="s">
        <v>410</v>
      </c>
      <c r="AK3205" s="24" t="s">
        <v>121</v>
      </c>
      <c r="AL3205" s="24" t="s">
        <v>7086</v>
      </c>
      <c r="AM3205" s="23">
        <v>44652</v>
      </c>
      <c r="AN3205" s="28">
        <v>1000000</v>
      </c>
      <c r="AO3205" s="28">
        <v>117172</v>
      </c>
      <c r="AP3205" s="28"/>
      <c r="AQ3205" s="28"/>
      <c r="AR3205" s="24"/>
      <c r="AS3205" s="24"/>
      <c r="AT3205" s="24"/>
      <c r="AU3205" s="24"/>
      <c r="AV3205" s="24"/>
      <c r="AW3205" s="24"/>
      <c r="AX3205" s="24"/>
      <c r="AY3205" s="24"/>
      <c r="AZ3205" s="24" t="s">
        <v>7883</v>
      </c>
      <c r="BA3205" s="24"/>
      <c r="BB3205" s="24"/>
      <c r="BC3205" s="24"/>
      <c r="BD3205" s="24"/>
      <c r="BE3205" s="24"/>
      <c r="BF3205" s="24"/>
      <c r="BG3205" s="24"/>
      <c r="BH3205" s="23">
        <v>44700</v>
      </c>
      <c r="BI3205" s="26" t="s">
        <v>466</v>
      </c>
      <c r="BJ3205" s="26" t="s">
        <v>273</v>
      </c>
      <c r="BK3205" s="29">
        <v>0</v>
      </c>
      <c r="BL3205" s="24" t="s">
        <v>129</v>
      </c>
      <c r="BM3205" s="22" t="str">
        <f ca="1">+IF(Tabla1[[#This Row],[FECHA INGRESO]]&gt;=44986,IF((TODAY()-Tabla1[[#This Row],[FECHA INGRESO]])&gt;=50,"ALERTA","TODAVÍA FALTA"),"N/A")</f>
        <v>N/A</v>
      </c>
      <c r="BN3205" s="7">
        <f>IFERROR((_xlfn.DAYS(Tabla1[[#This Row],[FECHA INGRESO]],Tabla1[[#This Row],[FECHA RETIRO]]))/30,"")</f>
        <v>-1.6</v>
      </c>
    </row>
    <row r="3206" spans="1:66" x14ac:dyDescent="0.35">
      <c r="A3206" s="21">
        <v>1000460926</v>
      </c>
      <c r="B3206" s="22" t="s">
        <v>17414</v>
      </c>
      <c r="C3206" s="44">
        <v>44652</v>
      </c>
      <c r="D3206" s="36" t="s">
        <v>188</v>
      </c>
      <c r="E3206" s="24" t="s">
        <v>94</v>
      </c>
      <c r="F3206" s="36" t="s">
        <v>70</v>
      </c>
      <c r="G3206" s="36"/>
      <c r="H3206" s="36">
        <v>24113115950</v>
      </c>
      <c r="I3206" s="36" t="s">
        <v>95</v>
      </c>
      <c r="J3206" s="24">
        <f>DATEDIF(Tabla1[[#This Row],[FECHA DE NACIMIENTO]],Tabla1[[#This Row],[FECHA ACTUAL]],"Y")</f>
        <v>20</v>
      </c>
      <c r="K3206" s="36" t="s">
        <v>500</v>
      </c>
      <c r="L3206" s="36" t="s">
        <v>234</v>
      </c>
      <c r="M3206" s="36">
        <v>1</v>
      </c>
      <c r="N3206" s="36">
        <v>1</v>
      </c>
      <c r="O3206" s="36">
        <v>2</v>
      </c>
      <c r="P3206" s="36" t="s">
        <v>101</v>
      </c>
      <c r="Q3206" s="44">
        <v>37563</v>
      </c>
      <c r="R3206" s="24" t="s">
        <v>76</v>
      </c>
      <c r="S3206" s="25">
        <v>45119</v>
      </c>
      <c r="T3206" s="36"/>
      <c r="U3206" s="36">
        <v>3204583175</v>
      </c>
      <c r="V3206" s="62" t="s">
        <v>17415</v>
      </c>
      <c r="W3206" s="36" t="s">
        <v>17416</v>
      </c>
      <c r="X3206" s="24" t="s">
        <v>10330</v>
      </c>
      <c r="Y3206" s="24" t="s">
        <v>17417</v>
      </c>
      <c r="Z3206" s="24" t="s">
        <v>13095</v>
      </c>
      <c r="AA3206" s="24">
        <v>3507135210</v>
      </c>
      <c r="AB3206" s="24"/>
      <c r="AC3206" s="24"/>
      <c r="AD3206" s="24"/>
      <c r="AE3206" s="26" t="s">
        <v>151</v>
      </c>
      <c r="AF3206" s="26"/>
      <c r="AG3206" s="26"/>
      <c r="AH3206" s="27" t="s">
        <v>3042</v>
      </c>
      <c r="AI3206" s="27" t="s">
        <v>410</v>
      </c>
      <c r="AJ3206" s="27" t="s">
        <v>410</v>
      </c>
      <c r="AK3206" s="24" t="s">
        <v>121</v>
      </c>
      <c r="AL3206" s="24" t="s">
        <v>7086</v>
      </c>
      <c r="AM3206" s="23">
        <v>44652</v>
      </c>
      <c r="AN3206" s="28">
        <v>1000000</v>
      </c>
      <c r="AO3206" s="28">
        <v>117172</v>
      </c>
      <c r="AP3206" s="28"/>
      <c r="AQ3206" s="28"/>
      <c r="AR3206" s="24"/>
      <c r="AS3206" s="24"/>
      <c r="AT3206" s="24"/>
      <c r="AU3206" s="24"/>
      <c r="AV3206" s="24"/>
      <c r="AW3206" s="24"/>
      <c r="AX3206" s="24"/>
      <c r="AY3206" s="24"/>
      <c r="AZ3206" s="24"/>
      <c r="BA3206" s="24"/>
      <c r="BB3206" s="24"/>
      <c r="BC3206" s="24"/>
      <c r="BD3206" s="24"/>
      <c r="BE3206" s="24"/>
      <c r="BF3206" s="24"/>
      <c r="BG3206" s="24"/>
      <c r="BH3206" s="23">
        <v>44671</v>
      </c>
      <c r="BI3206" s="26" t="s">
        <v>466</v>
      </c>
      <c r="BJ3206" s="26" t="s">
        <v>10371</v>
      </c>
      <c r="BK3206" s="29">
        <v>0</v>
      </c>
      <c r="BL3206" s="24" t="s">
        <v>129</v>
      </c>
      <c r="BM3206" s="22" t="str">
        <f ca="1">+IF(Tabla1[[#This Row],[FECHA INGRESO]]&gt;=44986,IF((TODAY()-Tabla1[[#This Row],[FECHA INGRESO]])&gt;=50,"ALERTA","TODAVÍA FALTA"),"N/A")</f>
        <v>N/A</v>
      </c>
      <c r="BN3206" s="7">
        <f>IFERROR((_xlfn.DAYS(Tabla1[[#This Row],[FECHA INGRESO]],Tabla1[[#This Row],[FECHA RETIRO]]))/30,"")</f>
        <v>-0.6333333333333333</v>
      </c>
    </row>
    <row r="3207" spans="1:66" x14ac:dyDescent="0.35">
      <c r="A3207" s="21">
        <v>1001872763</v>
      </c>
      <c r="B3207" s="22" t="s">
        <v>17418</v>
      </c>
      <c r="C3207" s="23">
        <v>44652</v>
      </c>
      <c r="D3207" s="23" t="s">
        <v>131</v>
      </c>
      <c r="E3207" s="24" t="s">
        <v>111</v>
      </c>
      <c r="F3207" s="24" t="s">
        <v>111</v>
      </c>
      <c r="G3207" s="24"/>
      <c r="H3207" s="24">
        <v>24113401721</v>
      </c>
      <c r="I3207" s="24" t="s">
        <v>72</v>
      </c>
      <c r="J3207" s="24">
        <f>DATEDIF(Tabla1[[#This Row],[FECHA DE NACIMIENTO]],Tabla1[[#This Row],[FECHA ACTUAL]],"Y")</f>
        <v>29</v>
      </c>
      <c r="K3207" s="24" t="s">
        <v>96</v>
      </c>
      <c r="L3207" s="23" t="s">
        <v>234</v>
      </c>
      <c r="M3207" s="24">
        <v>1</v>
      </c>
      <c r="N3207" s="24">
        <v>2</v>
      </c>
      <c r="O3207" s="24">
        <v>2</v>
      </c>
      <c r="P3207" s="23" t="s">
        <v>101</v>
      </c>
      <c r="Q3207" s="23">
        <v>34281</v>
      </c>
      <c r="R3207" s="24" t="s">
        <v>3638</v>
      </c>
      <c r="S3207" s="25">
        <v>45119</v>
      </c>
      <c r="T3207" s="24"/>
      <c r="U3207" s="77">
        <v>3046068838</v>
      </c>
      <c r="V3207" s="33" t="s">
        <v>17419</v>
      </c>
      <c r="W3207" s="24" t="s">
        <v>17420</v>
      </c>
      <c r="X3207" s="24" t="s">
        <v>8842</v>
      </c>
      <c r="Y3207" s="24" t="s">
        <v>17421</v>
      </c>
      <c r="Z3207" s="24" t="s">
        <v>14169</v>
      </c>
      <c r="AA3207" s="24">
        <v>3046059351</v>
      </c>
      <c r="AB3207" s="24"/>
      <c r="AC3207" s="24"/>
      <c r="AD3207" s="24"/>
      <c r="AE3207" s="26" t="s">
        <v>183</v>
      </c>
      <c r="AF3207" s="26"/>
      <c r="AG3207" s="26"/>
      <c r="AH3207" s="27" t="s">
        <v>3042</v>
      </c>
      <c r="AI3207" s="27" t="s">
        <v>410</v>
      </c>
      <c r="AJ3207" s="27" t="s">
        <v>410</v>
      </c>
      <c r="AK3207" s="24" t="s">
        <v>121</v>
      </c>
      <c r="AL3207" s="24" t="s">
        <v>7086</v>
      </c>
      <c r="AM3207" s="23">
        <v>44652</v>
      </c>
      <c r="AN3207" s="28">
        <v>1000000</v>
      </c>
      <c r="AO3207" s="28">
        <v>117172</v>
      </c>
      <c r="AP3207" s="28"/>
      <c r="AQ3207" s="28"/>
      <c r="AR3207" s="24"/>
      <c r="AS3207" s="24"/>
      <c r="AT3207" s="24"/>
      <c r="AU3207" s="24"/>
      <c r="AV3207" s="24"/>
      <c r="AW3207" s="24"/>
      <c r="AX3207" s="24"/>
      <c r="AY3207" s="24"/>
      <c r="AZ3207" s="24"/>
      <c r="BA3207" s="24"/>
      <c r="BB3207" s="24"/>
      <c r="BC3207" s="24"/>
      <c r="BD3207" s="24"/>
      <c r="BE3207" s="24"/>
      <c r="BF3207" s="24"/>
      <c r="BG3207" s="24"/>
      <c r="BH3207" s="23">
        <v>44896</v>
      </c>
      <c r="BI3207" s="26" t="s">
        <v>466</v>
      </c>
      <c r="BJ3207" s="26" t="s">
        <v>3469</v>
      </c>
      <c r="BK3207" s="29">
        <v>0</v>
      </c>
      <c r="BL3207" s="24" t="s">
        <v>129</v>
      </c>
      <c r="BM3207" s="22" t="str">
        <f ca="1">+IF(Tabla1[[#This Row],[FECHA INGRESO]]&gt;=44986,IF((TODAY()-Tabla1[[#This Row],[FECHA INGRESO]])&gt;=50,"ALERTA","TODAVÍA FALTA"),"N/A")</f>
        <v>N/A</v>
      </c>
      <c r="BN3207" s="7">
        <f>IFERROR((_xlfn.DAYS(Tabla1[[#This Row],[FECHA INGRESO]],Tabla1[[#This Row],[FECHA RETIRO]]))/30,"")</f>
        <v>-8.1333333333333329</v>
      </c>
    </row>
    <row r="3208" spans="1:66" x14ac:dyDescent="0.35">
      <c r="A3208" s="21">
        <v>1082955109</v>
      </c>
      <c r="B3208" s="22" t="s">
        <v>17422</v>
      </c>
      <c r="C3208" s="23">
        <v>44652</v>
      </c>
      <c r="D3208" s="23" t="s">
        <v>4833</v>
      </c>
      <c r="E3208" s="24" t="s">
        <v>110</v>
      </c>
      <c r="F3208" s="23" t="s">
        <v>94</v>
      </c>
      <c r="G3208" s="24"/>
      <c r="H3208" s="24">
        <v>24113394746</v>
      </c>
      <c r="I3208" s="24" t="s">
        <v>72</v>
      </c>
      <c r="J3208" s="24">
        <f>DATEDIF(Tabla1[[#This Row],[FECHA DE NACIMIENTO]],Tabla1[[#This Row],[FECHA ACTUAL]],"Y")</f>
        <v>31</v>
      </c>
      <c r="K3208" s="24" t="s">
        <v>73</v>
      </c>
      <c r="L3208" s="24" t="s">
        <v>112</v>
      </c>
      <c r="M3208" s="24">
        <v>2</v>
      </c>
      <c r="N3208" s="24">
        <v>2</v>
      </c>
      <c r="O3208" s="24">
        <v>2</v>
      </c>
      <c r="P3208" s="23" t="s">
        <v>101</v>
      </c>
      <c r="Q3208" s="23">
        <v>33797</v>
      </c>
      <c r="R3208" s="24" t="s">
        <v>3638</v>
      </c>
      <c r="S3208" s="25">
        <v>45119</v>
      </c>
      <c r="T3208" s="24"/>
      <c r="U3208" s="77">
        <v>3112473766</v>
      </c>
      <c r="V3208" s="33" t="s">
        <v>17423</v>
      </c>
      <c r="W3208" s="24" t="s">
        <v>17424</v>
      </c>
      <c r="X3208" s="24" t="s">
        <v>17425</v>
      </c>
      <c r="Y3208" s="24" t="s">
        <v>17426</v>
      </c>
      <c r="Z3208" s="24" t="s">
        <v>117</v>
      </c>
      <c r="AA3208" s="24">
        <v>3103456218</v>
      </c>
      <c r="AB3208" s="24"/>
      <c r="AC3208" s="24"/>
      <c r="AD3208" s="24"/>
      <c r="AE3208" s="26" t="s">
        <v>151</v>
      </c>
      <c r="AF3208" s="26"/>
      <c r="AG3208" s="26"/>
      <c r="AH3208" s="27" t="s">
        <v>3042</v>
      </c>
      <c r="AI3208" s="27" t="s">
        <v>410</v>
      </c>
      <c r="AJ3208" s="27" t="s">
        <v>410</v>
      </c>
      <c r="AK3208" s="24" t="s">
        <v>121</v>
      </c>
      <c r="AL3208" s="24" t="s">
        <v>7086</v>
      </c>
      <c r="AM3208" s="23">
        <v>44652</v>
      </c>
      <c r="AN3208" s="28">
        <v>1000000</v>
      </c>
      <c r="AO3208" s="28">
        <v>117172</v>
      </c>
      <c r="AP3208" s="28"/>
      <c r="AQ3208" s="28"/>
      <c r="AR3208" s="24"/>
      <c r="AS3208" s="24"/>
      <c r="AT3208" s="24"/>
      <c r="AU3208" s="24"/>
      <c r="AV3208" s="24"/>
      <c r="AW3208" s="24"/>
      <c r="AX3208" s="24"/>
      <c r="AY3208" s="24" t="s">
        <v>8805</v>
      </c>
      <c r="AZ3208" s="24"/>
      <c r="BA3208" s="24"/>
      <c r="BB3208" s="24"/>
      <c r="BC3208" s="24"/>
      <c r="BD3208" s="24"/>
      <c r="BE3208" s="24"/>
      <c r="BF3208" s="24"/>
      <c r="BG3208" s="24"/>
      <c r="BH3208" s="23">
        <v>44924</v>
      </c>
      <c r="BI3208" s="26" t="s">
        <v>466</v>
      </c>
      <c r="BJ3208" s="26" t="s">
        <v>17427</v>
      </c>
      <c r="BK3208" s="29">
        <v>0</v>
      </c>
      <c r="BL3208" s="24" t="s">
        <v>129</v>
      </c>
      <c r="BM3208" s="22" t="str">
        <f ca="1">+IF(Tabla1[[#This Row],[FECHA INGRESO]]&gt;=44986,IF((TODAY()-Tabla1[[#This Row],[FECHA INGRESO]])&gt;=50,"ALERTA","TODAVÍA FALTA"),"N/A")</f>
        <v>N/A</v>
      </c>
      <c r="BN3208" s="7">
        <f>IFERROR((_xlfn.DAYS(Tabla1[[#This Row],[FECHA INGRESO]],Tabla1[[#This Row],[FECHA RETIRO]]))/30,"")</f>
        <v>-9.0666666666666664</v>
      </c>
    </row>
    <row r="3209" spans="1:66" x14ac:dyDescent="0.35">
      <c r="A3209" s="21">
        <v>1019049739</v>
      </c>
      <c r="B3209" s="22" t="s">
        <v>17428</v>
      </c>
      <c r="C3209" s="44">
        <v>44652</v>
      </c>
      <c r="D3209" s="44" t="s">
        <v>266</v>
      </c>
      <c r="E3209" s="36" t="s">
        <v>111</v>
      </c>
      <c r="F3209" s="36" t="s">
        <v>70</v>
      </c>
      <c r="G3209" s="36"/>
      <c r="H3209" s="36">
        <v>24113383885</v>
      </c>
      <c r="I3209" s="36" t="s">
        <v>95</v>
      </c>
      <c r="J3209" s="24">
        <f>DATEDIF(Tabla1[[#This Row],[FECHA DE NACIMIENTO]],Tabla1[[#This Row],[FECHA ACTUAL]],"Y")</f>
        <v>33</v>
      </c>
      <c r="K3209" s="36" t="s">
        <v>96</v>
      </c>
      <c r="L3209" s="24" t="s">
        <v>112</v>
      </c>
      <c r="M3209" s="36">
        <v>0</v>
      </c>
      <c r="N3209" s="36">
        <v>0</v>
      </c>
      <c r="O3209" s="36">
        <v>3</v>
      </c>
      <c r="P3209" s="44" t="s">
        <v>101</v>
      </c>
      <c r="Q3209" s="44">
        <v>32929</v>
      </c>
      <c r="R3209" s="24" t="s">
        <v>76</v>
      </c>
      <c r="S3209" s="25">
        <v>45119</v>
      </c>
      <c r="T3209" s="36"/>
      <c r="U3209" s="78">
        <v>3212266683</v>
      </c>
      <c r="V3209" s="62" t="s">
        <v>17429</v>
      </c>
      <c r="W3209" s="24" t="s">
        <v>17430</v>
      </c>
      <c r="X3209" s="24" t="s">
        <v>17431</v>
      </c>
      <c r="Y3209" s="24" t="s">
        <v>17432</v>
      </c>
      <c r="Z3209" s="24" t="s">
        <v>285</v>
      </c>
      <c r="AA3209" s="24">
        <v>3103491730</v>
      </c>
      <c r="AB3209" s="24"/>
      <c r="AC3209" s="24"/>
      <c r="AD3209" s="24"/>
      <c r="AE3209" s="26" t="s">
        <v>183</v>
      </c>
      <c r="AF3209" s="26" t="s">
        <v>17433</v>
      </c>
      <c r="AG3209" s="26"/>
      <c r="AH3209" s="27" t="s">
        <v>3042</v>
      </c>
      <c r="AI3209" s="27" t="s">
        <v>410</v>
      </c>
      <c r="AJ3209" s="27" t="s">
        <v>410</v>
      </c>
      <c r="AK3209" s="24" t="s">
        <v>121</v>
      </c>
      <c r="AL3209" s="24" t="s">
        <v>7086</v>
      </c>
      <c r="AM3209" s="23">
        <v>44652</v>
      </c>
      <c r="AN3209" s="28">
        <v>1000000</v>
      </c>
      <c r="AO3209" s="28">
        <v>117172</v>
      </c>
      <c r="AP3209" s="28"/>
      <c r="AQ3209" s="28"/>
      <c r="AR3209" s="24"/>
      <c r="AS3209" s="24"/>
      <c r="AT3209" s="24"/>
      <c r="AU3209" s="24"/>
      <c r="AV3209" s="24"/>
      <c r="AW3209" s="24"/>
      <c r="AX3209" s="24"/>
      <c r="AY3209" s="24"/>
      <c r="AZ3209" s="24" t="s">
        <v>7883</v>
      </c>
      <c r="BA3209" s="24"/>
      <c r="BB3209" s="24"/>
      <c r="BC3209" s="24"/>
      <c r="BD3209" s="24"/>
      <c r="BE3209" s="24"/>
      <c r="BF3209" s="24"/>
      <c r="BG3209" s="24"/>
      <c r="BH3209" s="23">
        <v>44700</v>
      </c>
      <c r="BI3209" s="26" t="s">
        <v>466</v>
      </c>
      <c r="BJ3209" s="26" t="s">
        <v>273</v>
      </c>
      <c r="BK3209" s="29">
        <v>0</v>
      </c>
      <c r="BL3209" s="24" t="s">
        <v>129</v>
      </c>
      <c r="BM3209" s="22" t="str">
        <f ca="1">+IF(Tabla1[[#This Row],[FECHA INGRESO]]&gt;=44986,IF((TODAY()-Tabla1[[#This Row],[FECHA INGRESO]])&gt;=50,"ALERTA","TODAVÍA FALTA"),"N/A")</f>
        <v>N/A</v>
      </c>
      <c r="BN3209" s="7">
        <f>IFERROR((_xlfn.DAYS(Tabla1[[#This Row],[FECHA INGRESO]],Tabla1[[#This Row],[FECHA RETIRO]]))/30,"")</f>
        <v>-1.6</v>
      </c>
    </row>
    <row r="3210" spans="1:66" x14ac:dyDescent="0.35">
      <c r="A3210" s="21">
        <v>39573300</v>
      </c>
      <c r="B3210" s="22" t="s">
        <v>17434</v>
      </c>
      <c r="C3210" s="23">
        <v>44652</v>
      </c>
      <c r="D3210" s="24" t="s">
        <v>188</v>
      </c>
      <c r="E3210" s="24" t="s">
        <v>111</v>
      </c>
      <c r="F3210" s="24" t="s">
        <v>70</v>
      </c>
      <c r="G3210" s="24"/>
      <c r="H3210" s="24">
        <v>24113379266</v>
      </c>
      <c r="I3210" s="24" t="s">
        <v>95</v>
      </c>
      <c r="J3210" s="24">
        <f>DATEDIF(Tabla1[[#This Row],[FECHA DE NACIMIENTO]],Tabla1[[#This Row],[FECHA ACTUAL]],"Y")</f>
        <v>46</v>
      </c>
      <c r="K3210" s="24" t="s">
        <v>73</v>
      </c>
      <c r="L3210" s="24" t="s">
        <v>112</v>
      </c>
      <c r="M3210" s="24">
        <v>3</v>
      </c>
      <c r="N3210" s="24">
        <v>2</v>
      </c>
      <c r="O3210" s="24">
        <v>3</v>
      </c>
      <c r="P3210" s="24" t="s">
        <v>101</v>
      </c>
      <c r="Q3210" s="23">
        <v>28053</v>
      </c>
      <c r="R3210" s="24" t="s">
        <v>967</v>
      </c>
      <c r="S3210" s="25">
        <v>45119</v>
      </c>
      <c r="T3210" s="24"/>
      <c r="U3210" s="24">
        <v>3003512354</v>
      </c>
      <c r="V3210" s="33" t="s">
        <v>17435</v>
      </c>
      <c r="W3210" s="24" t="s">
        <v>17436</v>
      </c>
      <c r="X3210" s="24" t="s">
        <v>2587</v>
      </c>
      <c r="Y3210" s="24" t="s">
        <v>17437</v>
      </c>
      <c r="Z3210" s="24" t="s">
        <v>162</v>
      </c>
      <c r="AA3210" s="24"/>
      <c r="AB3210" s="24"/>
      <c r="AC3210" s="24"/>
      <c r="AD3210" s="24"/>
      <c r="AE3210" s="26" t="s">
        <v>151</v>
      </c>
      <c r="AF3210" s="26"/>
      <c r="AG3210" s="26"/>
      <c r="AH3210" s="27" t="s">
        <v>10056</v>
      </c>
      <c r="AI3210" s="27" t="s">
        <v>410</v>
      </c>
      <c r="AJ3210" s="27" t="s">
        <v>410</v>
      </c>
      <c r="AK3210" s="24" t="s">
        <v>121</v>
      </c>
      <c r="AL3210" s="24" t="s">
        <v>7086</v>
      </c>
      <c r="AM3210" s="23">
        <v>44652</v>
      </c>
      <c r="AN3210" s="28">
        <v>1160000</v>
      </c>
      <c r="AO3210" s="28">
        <v>140606</v>
      </c>
      <c r="AP3210" s="28"/>
      <c r="AQ3210" s="28"/>
      <c r="AR3210" s="24"/>
      <c r="AS3210" s="24"/>
      <c r="AT3210" s="24"/>
      <c r="AU3210" s="24"/>
      <c r="AV3210" s="24"/>
      <c r="AW3210" s="24"/>
      <c r="AX3210" s="24"/>
      <c r="AY3210" s="24"/>
      <c r="AZ3210" s="24"/>
      <c r="BA3210" s="24"/>
      <c r="BB3210" s="24"/>
      <c r="BC3210" s="24"/>
      <c r="BD3210" s="24"/>
      <c r="BE3210" s="24"/>
      <c r="BF3210" s="24"/>
      <c r="BG3210" s="24"/>
      <c r="BH3210" s="23">
        <v>45107</v>
      </c>
      <c r="BI3210" s="26" t="s">
        <v>10014</v>
      </c>
      <c r="BJ3210" s="26" t="s">
        <v>3229</v>
      </c>
      <c r="BK3210" s="29">
        <v>0</v>
      </c>
      <c r="BL3210" s="24" t="s">
        <v>129</v>
      </c>
      <c r="BM3210" s="22" t="str">
        <f ca="1">+IF(Tabla1[[#This Row],[FECHA INGRESO]]&gt;=44986,IF((TODAY()-Tabla1[[#This Row],[FECHA INGRESO]])&gt;=50,"ALERTA","TODAVÍA FALTA"),"N/A")</f>
        <v>N/A</v>
      </c>
      <c r="BN3210" s="7">
        <f>IFERROR((_xlfn.DAYS(Tabla1[[#This Row],[FECHA INGRESO]],Tabla1[[#This Row],[FECHA RETIRO]]))/30,"")</f>
        <v>-15.166666666666666</v>
      </c>
    </row>
    <row r="3211" spans="1:66" x14ac:dyDescent="0.35">
      <c r="A3211" s="21">
        <v>1233896813</v>
      </c>
      <c r="B3211" s="22" t="s">
        <v>17438</v>
      </c>
      <c r="C3211" s="23">
        <v>44652</v>
      </c>
      <c r="D3211" s="23" t="s">
        <v>131</v>
      </c>
      <c r="E3211" s="24" t="s">
        <v>110</v>
      </c>
      <c r="F3211" s="23" t="s">
        <v>94</v>
      </c>
      <c r="G3211" s="24"/>
      <c r="H3211" s="24">
        <v>24113394607</v>
      </c>
      <c r="I3211" s="24" t="s">
        <v>95</v>
      </c>
      <c r="J3211" s="24">
        <f>DATEDIF(Tabla1[[#This Row],[FECHA DE NACIMIENTO]],Tabla1[[#This Row],[FECHA ACTUAL]],"Y")</f>
        <v>25</v>
      </c>
      <c r="K3211" s="24" t="s">
        <v>1020</v>
      </c>
      <c r="L3211" s="24" t="s">
        <v>112</v>
      </c>
      <c r="M3211" s="24">
        <v>0</v>
      </c>
      <c r="N3211" s="24">
        <v>0</v>
      </c>
      <c r="O3211" s="24">
        <v>2</v>
      </c>
      <c r="P3211" s="23" t="s">
        <v>101</v>
      </c>
      <c r="Q3211" s="23">
        <v>35867</v>
      </c>
      <c r="R3211" s="24" t="s">
        <v>76</v>
      </c>
      <c r="S3211" s="25">
        <v>45119</v>
      </c>
      <c r="T3211" s="24"/>
      <c r="U3211" s="24">
        <v>3158731746</v>
      </c>
      <c r="V3211" s="33" t="s">
        <v>17439</v>
      </c>
      <c r="W3211" s="24" t="s">
        <v>17440</v>
      </c>
      <c r="X3211" s="24" t="s">
        <v>15794</v>
      </c>
      <c r="Y3211" s="24" t="s">
        <v>17441</v>
      </c>
      <c r="Z3211" s="24" t="s">
        <v>117</v>
      </c>
      <c r="AA3211" s="24">
        <v>3223439181</v>
      </c>
      <c r="AB3211" s="24"/>
      <c r="AC3211" s="24"/>
      <c r="AD3211" s="24"/>
      <c r="AE3211" s="26" t="s">
        <v>183</v>
      </c>
      <c r="AF3211" s="26" t="s">
        <v>17442</v>
      </c>
      <c r="AG3211" s="26"/>
      <c r="AH3211" s="27" t="s">
        <v>3042</v>
      </c>
      <c r="AI3211" s="27" t="s">
        <v>410</v>
      </c>
      <c r="AJ3211" s="27" t="s">
        <v>410</v>
      </c>
      <c r="AK3211" s="24" t="s">
        <v>121</v>
      </c>
      <c r="AL3211" s="24" t="s">
        <v>7086</v>
      </c>
      <c r="AM3211" s="23">
        <v>44652</v>
      </c>
      <c r="AN3211" s="28">
        <v>1000000</v>
      </c>
      <c r="AO3211" s="28">
        <v>117172</v>
      </c>
      <c r="AP3211" s="28"/>
      <c r="AQ3211" s="28"/>
      <c r="AR3211" s="24"/>
      <c r="AS3211" s="24"/>
      <c r="AT3211" s="24"/>
      <c r="AU3211" s="24"/>
      <c r="AV3211" s="24"/>
      <c r="AW3211" s="24"/>
      <c r="AX3211" s="24"/>
      <c r="AY3211" s="24"/>
      <c r="AZ3211" s="24"/>
      <c r="BA3211" s="24"/>
      <c r="BB3211" s="24"/>
      <c r="BC3211" s="24"/>
      <c r="BD3211" s="24"/>
      <c r="BE3211" s="24"/>
      <c r="BF3211" s="24"/>
      <c r="BG3211" s="24"/>
      <c r="BH3211" s="23">
        <v>44926</v>
      </c>
      <c r="BI3211" s="26" t="s">
        <v>466</v>
      </c>
      <c r="BJ3211" s="26" t="s">
        <v>17443</v>
      </c>
      <c r="BK3211" s="29">
        <v>0</v>
      </c>
      <c r="BL3211" s="24" t="s">
        <v>129</v>
      </c>
      <c r="BM3211" s="22" t="str">
        <f ca="1">+IF(Tabla1[[#This Row],[FECHA INGRESO]]&gt;=44986,IF((TODAY()-Tabla1[[#This Row],[FECHA INGRESO]])&gt;=50,"ALERTA","TODAVÍA FALTA"),"N/A")</f>
        <v>N/A</v>
      </c>
      <c r="BN3211" s="7">
        <f>IFERROR((_xlfn.DAYS(Tabla1[[#This Row],[FECHA INGRESO]],Tabla1[[#This Row],[FECHA RETIRO]]))/30,"")</f>
        <v>-9.1333333333333329</v>
      </c>
    </row>
    <row r="3212" spans="1:66" x14ac:dyDescent="0.35">
      <c r="A3212" s="21">
        <v>52963998</v>
      </c>
      <c r="B3212" s="22" t="s">
        <v>17444</v>
      </c>
      <c r="C3212" s="23">
        <v>44652</v>
      </c>
      <c r="D3212" s="23" t="s">
        <v>188</v>
      </c>
      <c r="E3212" s="24" t="s">
        <v>111</v>
      </c>
      <c r="F3212" s="24" t="s">
        <v>111</v>
      </c>
      <c r="G3212" s="24"/>
      <c r="H3212" s="24">
        <v>24089337679</v>
      </c>
      <c r="I3212" s="24" t="s">
        <v>95</v>
      </c>
      <c r="J3212" s="24">
        <f>DATEDIF(Tabla1[[#This Row],[FECHA DE NACIMIENTO]],Tabla1[[#This Row],[FECHA ACTUAL]],"Y")</f>
        <v>40</v>
      </c>
      <c r="K3212" s="24" t="s">
        <v>3119</v>
      </c>
      <c r="L3212" s="24" t="s">
        <v>112</v>
      </c>
      <c r="M3212" s="24">
        <v>1</v>
      </c>
      <c r="N3212" s="24">
        <v>1</v>
      </c>
      <c r="O3212" s="24">
        <v>2</v>
      </c>
      <c r="P3212" s="23" t="s">
        <v>101</v>
      </c>
      <c r="Q3212" s="23">
        <v>30464</v>
      </c>
      <c r="R3212" s="24" t="s">
        <v>76</v>
      </c>
      <c r="S3212" s="25">
        <v>45119</v>
      </c>
      <c r="T3212" s="24"/>
      <c r="U3212" s="77">
        <v>3203972430</v>
      </c>
      <c r="V3212" s="33" t="s">
        <v>17445</v>
      </c>
      <c r="W3212" s="24" t="s">
        <v>17446</v>
      </c>
      <c r="X3212" s="24" t="s">
        <v>17447</v>
      </c>
      <c r="Y3212" s="24" t="s">
        <v>17448</v>
      </c>
      <c r="Z3212" s="24" t="s">
        <v>117</v>
      </c>
      <c r="AA3212" s="24">
        <v>3114873731</v>
      </c>
      <c r="AB3212" s="24"/>
      <c r="AC3212" s="24"/>
      <c r="AD3212" s="24"/>
      <c r="AE3212" s="26" t="s">
        <v>183</v>
      </c>
      <c r="AF3212" s="26" t="s">
        <v>4392</v>
      </c>
      <c r="AG3212" s="26"/>
      <c r="AH3212" s="27" t="s">
        <v>10056</v>
      </c>
      <c r="AI3212" s="27" t="s">
        <v>410</v>
      </c>
      <c r="AJ3212" s="27" t="s">
        <v>410</v>
      </c>
      <c r="AK3212" s="24" t="s">
        <v>121</v>
      </c>
      <c r="AL3212" s="24" t="s">
        <v>7086</v>
      </c>
      <c r="AM3212" s="23">
        <v>44652</v>
      </c>
      <c r="AN3212" s="28">
        <v>1160000</v>
      </c>
      <c r="AO3212" s="28">
        <v>140606</v>
      </c>
      <c r="AP3212" s="28"/>
      <c r="AQ3212" s="28"/>
      <c r="AR3212" s="24"/>
      <c r="AS3212" s="24"/>
      <c r="AT3212" s="24"/>
      <c r="AU3212" s="24"/>
      <c r="AV3212" s="24"/>
      <c r="AW3212" s="24"/>
      <c r="AX3212" s="24"/>
      <c r="AY3212" s="24"/>
      <c r="AZ3212" s="24"/>
      <c r="BA3212" s="24"/>
      <c r="BB3212" s="24"/>
      <c r="BC3212" s="24"/>
      <c r="BD3212" s="24"/>
      <c r="BE3212" s="24"/>
      <c r="BF3212" s="24"/>
      <c r="BG3212" s="24"/>
      <c r="BH3212" s="23" t="s">
        <v>75</v>
      </c>
      <c r="BI3212" s="26">
        <v>0</v>
      </c>
      <c r="BJ3212" s="26">
        <v>0</v>
      </c>
      <c r="BK3212" s="29">
        <v>0</v>
      </c>
      <c r="BL3212" s="24" t="s">
        <v>91</v>
      </c>
      <c r="BM3212" s="22" t="str">
        <f ca="1">+IF(Tabla1[[#This Row],[FECHA INGRESO]]&gt;=44986,IF((TODAY()-Tabla1[[#This Row],[FECHA INGRESO]])&gt;=50,"ALERTA","TODAVÍA FALTA"),"N/A")</f>
        <v>N/A</v>
      </c>
      <c r="BN3212" s="7" t="str">
        <f>IFERROR((_xlfn.DAYS(Tabla1[[#This Row],[FECHA INGRESO]],Tabla1[[#This Row],[FECHA RETIRO]]))/30,"")</f>
        <v/>
      </c>
    </row>
    <row r="3213" spans="1:66" x14ac:dyDescent="0.35">
      <c r="A3213" s="21">
        <v>1030666100</v>
      </c>
      <c r="B3213" s="22" t="s">
        <v>17449</v>
      </c>
      <c r="C3213" s="23">
        <v>44652</v>
      </c>
      <c r="D3213" s="23" t="s">
        <v>582</v>
      </c>
      <c r="E3213" s="24" t="s">
        <v>111</v>
      </c>
      <c r="F3213" s="23" t="s">
        <v>94</v>
      </c>
      <c r="G3213" s="24"/>
      <c r="H3213" s="24">
        <v>24113120899</v>
      </c>
      <c r="I3213" s="24" t="s">
        <v>95</v>
      </c>
      <c r="J3213" s="24">
        <f>DATEDIF(Tabla1[[#This Row],[FECHA DE NACIMIENTO]],Tabla1[[#This Row],[FECHA ACTUAL]],"Y")</f>
        <v>27</v>
      </c>
      <c r="K3213" s="24" t="s">
        <v>96</v>
      </c>
      <c r="L3213" s="24" t="s">
        <v>112</v>
      </c>
      <c r="M3213" s="24">
        <v>1</v>
      </c>
      <c r="N3213" s="24">
        <v>1</v>
      </c>
      <c r="O3213" s="24">
        <v>3</v>
      </c>
      <c r="P3213" s="23" t="s">
        <v>101</v>
      </c>
      <c r="Q3213" s="23">
        <v>35189</v>
      </c>
      <c r="R3213" s="24" t="s">
        <v>76</v>
      </c>
      <c r="S3213" s="25">
        <v>45119</v>
      </c>
      <c r="T3213" s="24"/>
      <c r="U3213" s="24">
        <v>3017040680</v>
      </c>
      <c r="V3213" s="33" t="s">
        <v>17450</v>
      </c>
      <c r="W3213" s="24" t="s">
        <v>17451</v>
      </c>
      <c r="X3213" s="24" t="s">
        <v>17452</v>
      </c>
      <c r="Y3213" s="24" t="s">
        <v>17453</v>
      </c>
      <c r="Z3213" s="24" t="s">
        <v>13423</v>
      </c>
      <c r="AA3213" s="24">
        <v>3194927478</v>
      </c>
      <c r="AB3213" s="24"/>
      <c r="AC3213" s="24"/>
      <c r="AD3213" s="24"/>
      <c r="AE3213" s="26" t="s">
        <v>151</v>
      </c>
      <c r="AF3213" s="26"/>
      <c r="AG3213" s="26"/>
      <c r="AH3213" s="27" t="s">
        <v>3042</v>
      </c>
      <c r="AI3213" s="27" t="s">
        <v>410</v>
      </c>
      <c r="AJ3213" s="27" t="s">
        <v>410</v>
      </c>
      <c r="AK3213" s="24" t="s">
        <v>121</v>
      </c>
      <c r="AL3213" s="24" t="s">
        <v>7086</v>
      </c>
      <c r="AM3213" s="23">
        <v>44652</v>
      </c>
      <c r="AN3213" s="28">
        <v>1000000</v>
      </c>
      <c r="AO3213" s="28">
        <v>117172</v>
      </c>
      <c r="AP3213" s="28"/>
      <c r="AQ3213" s="28"/>
      <c r="AR3213" s="24"/>
      <c r="AS3213" s="24"/>
      <c r="AT3213" s="24"/>
      <c r="AU3213" s="24"/>
      <c r="AV3213" s="24"/>
      <c r="AW3213" s="24"/>
      <c r="AX3213" s="24"/>
      <c r="AY3213" s="24"/>
      <c r="AZ3213" s="24"/>
      <c r="BA3213" s="24"/>
      <c r="BB3213" s="24"/>
      <c r="BC3213" s="24"/>
      <c r="BD3213" s="24"/>
      <c r="BE3213" s="24"/>
      <c r="BF3213" s="24"/>
      <c r="BG3213" s="24"/>
      <c r="BH3213" s="23">
        <v>44742</v>
      </c>
      <c r="BI3213" s="26" t="s">
        <v>466</v>
      </c>
      <c r="BJ3213" s="26" t="s">
        <v>10371</v>
      </c>
      <c r="BK3213" s="29">
        <v>0</v>
      </c>
      <c r="BL3213" s="24" t="s">
        <v>129</v>
      </c>
      <c r="BM3213" s="22" t="str">
        <f ca="1">+IF(Tabla1[[#This Row],[FECHA INGRESO]]&gt;=44986,IF((TODAY()-Tabla1[[#This Row],[FECHA INGRESO]])&gt;=50,"ALERTA","TODAVÍA FALTA"),"N/A")</f>
        <v>N/A</v>
      </c>
      <c r="BN3213" s="7">
        <f>IFERROR((_xlfn.DAYS(Tabla1[[#This Row],[FECHA INGRESO]],Tabla1[[#This Row],[FECHA RETIRO]]))/30,"")</f>
        <v>-3</v>
      </c>
    </row>
    <row r="3214" spans="1:66" x14ac:dyDescent="0.35">
      <c r="A3214" s="21">
        <v>1019102410</v>
      </c>
      <c r="B3214" s="22" t="s">
        <v>17454</v>
      </c>
      <c r="C3214" s="23">
        <v>44652</v>
      </c>
      <c r="D3214" s="23" t="s">
        <v>266</v>
      </c>
      <c r="E3214" s="24" t="s">
        <v>110</v>
      </c>
      <c r="F3214" s="23" t="s">
        <v>94</v>
      </c>
      <c r="G3214" s="24"/>
      <c r="H3214" s="24">
        <v>24113394599</v>
      </c>
      <c r="I3214" s="24" t="s">
        <v>72</v>
      </c>
      <c r="J3214" s="24">
        <f>DATEDIF(Tabla1[[#This Row],[FECHA DE NACIMIENTO]],Tabla1[[#This Row],[FECHA ACTUAL]],"Y")</f>
        <v>28</v>
      </c>
      <c r="K3214" s="24" t="s">
        <v>385</v>
      </c>
      <c r="L3214" s="24" t="s">
        <v>74</v>
      </c>
      <c r="M3214" s="24">
        <v>0</v>
      </c>
      <c r="N3214" s="24">
        <v>1</v>
      </c>
      <c r="O3214" s="24">
        <v>2</v>
      </c>
      <c r="P3214" s="23" t="s">
        <v>101</v>
      </c>
      <c r="Q3214" s="23">
        <v>34676</v>
      </c>
      <c r="R3214" s="24" t="s">
        <v>76</v>
      </c>
      <c r="S3214" s="25">
        <v>45119</v>
      </c>
      <c r="T3214" s="24"/>
      <c r="U3214" s="77">
        <v>3017358787</v>
      </c>
      <c r="V3214" s="33" t="s">
        <v>17455</v>
      </c>
      <c r="W3214" s="24" t="s">
        <v>17456</v>
      </c>
      <c r="X3214" s="24" t="s">
        <v>10330</v>
      </c>
      <c r="Y3214" s="24" t="s">
        <v>17457</v>
      </c>
      <c r="Z3214" s="24" t="s">
        <v>82</v>
      </c>
      <c r="AA3214" s="24">
        <v>3023744492</v>
      </c>
      <c r="AB3214" s="24"/>
      <c r="AC3214" s="24"/>
      <c r="AD3214" s="24"/>
      <c r="AE3214" s="26" t="s">
        <v>102</v>
      </c>
      <c r="AF3214" s="26"/>
      <c r="AG3214" s="26" t="s">
        <v>17458</v>
      </c>
      <c r="AH3214" s="27" t="s">
        <v>17459</v>
      </c>
      <c r="AI3214" s="27" t="s">
        <v>1432</v>
      </c>
      <c r="AJ3214" s="27" t="s">
        <v>1432</v>
      </c>
      <c r="AK3214" s="24" t="s">
        <v>89</v>
      </c>
      <c r="AL3214" s="24" t="s">
        <v>7086</v>
      </c>
      <c r="AM3214" s="23">
        <v>44652</v>
      </c>
      <c r="AN3214" s="28">
        <v>1764360</v>
      </c>
      <c r="AO3214" s="28">
        <v>140606</v>
      </c>
      <c r="AP3214" s="73" t="s">
        <v>16120</v>
      </c>
      <c r="AQ3214" s="28"/>
      <c r="AR3214" s="24"/>
      <c r="AS3214" s="24"/>
      <c r="AT3214" s="24"/>
      <c r="AU3214" s="24"/>
      <c r="AV3214" s="24"/>
      <c r="AW3214" s="24"/>
      <c r="AX3214" s="24"/>
      <c r="AY3214" s="24"/>
      <c r="AZ3214" s="24"/>
      <c r="BA3214" s="24"/>
      <c r="BB3214" s="24"/>
      <c r="BC3214" s="24"/>
      <c r="BD3214" s="24"/>
      <c r="BE3214" s="24"/>
      <c r="BF3214" s="24"/>
      <c r="BG3214" s="24"/>
      <c r="BH3214" s="23" t="s">
        <v>75</v>
      </c>
      <c r="BI3214" s="26">
        <v>0</v>
      </c>
      <c r="BJ3214" s="26">
        <v>0</v>
      </c>
      <c r="BK3214" s="29">
        <v>0</v>
      </c>
      <c r="BL3214" s="24" t="s">
        <v>91</v>
      </c>
      <c r="BM3214" s="22" t="str">
        <f ca="1">+IF(Tabla1[[#This Row],[FECHA INGRESO]]&gt;=44986,IF((TODAY()-Tabla1[[#This Row],[FECHA INGRESO]])&gt;=50,"ALERTA","TODAVÍA FALTA"),"N/A")</f>
        <v>N/A</v>
      </c>
      <c r="BN3214" s="7" t="str">
        <f>IFERROR((_xlfn.DAYS(Tabla1[[#This Row],[FECHA INGRESO]],Tabla1[[#This Row],[FECHA RETIRO]]))/30,"")</f>
        <v/>
      </c>
    </row>
    <row r="3215" spans="1:66" x14ac:dyDescent="0.35">
      <c r="A3215" s="21">
        <v>1019082385</v>
      </c>
      <c r="B3215" s="22" t="s">
        <v>17460</v>
      </c>
      <c r="C3215" s="23">
        <v>44652</v>
      </c>
      <c r="D3215" s="23" t="s">
        <v>266</v>
      </c>
      <c r="E3215" s="24" t="s">
        <v>94</v>
      </c>
      <c r="F3215" s="23" t="s">
        <v>94</v>
      </c>
      <c r="G3215" s="24"/>
      <c r="H3215" s="24">
        <v>24113452541</v>
      </c>
      <c r="I3215" s="24" t="s">
        <v>95</v>
      </c>
      <c r="J3215" s="24">
        <f>DATEDIF(Tabla1[[#This Row],[FECHA DE NACIMIENTO]],Tabla1[[#This Row],[FECHA ACTUAL]],"Y")</f>
        <v>30</v>
      </c>
      <c r="K3215" s="24" t="s">
        <v>385</v>
      </c>
      <c r="L3215" s="24" t="s">
        <v>112</v>
      </c>
      <c r="M3215" s="24">
        <v>1</v>
      </c>
      <c r="N3215" s="24">
        <v>1</v>
      </c>
      <c r="O3215" s="24">
        <v>2</v>
      </c>
      <c r="P3215" s="23" t="s">
        <v>101</v>
      </c>
      <c r="Q3215" s="23">
        <v>34004</v>
      </c>
      <c r="R3215" s="24" t="s">
        <v>76</v>
      </c>
      <c r="S3215" s="25">
        <v>45119</v>
      </c>
      <c r="T3215" s="24"/>
      <c r="U3215" s="77">
        <v>3118003033</v>
      </c>
      <c r="V3215" s="33" t="s">
        <v>17461</v>
      </c>
      <c r="W3215" s="24" t="s">
        <v>17462</v>
      </c>
      <c r="X3215" s="24" t="s">
        <v>17463</v>
      </c>
      <c r="Y3215" s="24" t="s">
        <v>17464</v>
      </c>
      <c r="Z3215" s="24" t="s">
        <v>117</v>
      </c>
      <c r="AA3215" s="24">
        <v>3124832426</v>
      </c>
      <c r="AB3215" s="24"/>
      <c r="AC3215" s="24"/>
      <c r="AD3215" s="24"/>
      <c r="AE3215" s="26" t="s">
        <v>151</v>
      </c>
      <c r="AF3215" s="26"/>
      <c r="AG3215" s="26"/>
      <c r="AH3215" s="27" t="s">
        <v>10056</v>
      </c>
      <c r="AI3215" s="27" t="s">
        <v>410</v>
      </c>
      <c r="AJ3215" s="27" t="s">
        <v>410</v>
      </c>
      <c r="AK3215" s="24" t="s">
        <v>121</v>
      </c>
      <c r="AL3215" s="24" t="s">
        <v>7086</v>
      </c>
      <c r="AM3215" s="23">
        <v>44652</v>
      </c>
      <c r="AN3215" s="28">
        <v>1160000</v>
      </c>
      <c r="AO3215" s="28">
        <v>140606</v>
      </c>
      <c r="AP3215" s="28"/>
      <c r="AQ3215" s="28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  <c r="BD3215" s="24"/>
      <c r="BE3215" s="24"/>
      <c r="BF3215" s="24"/>
      <c r="BG3215" s="24"/>
      <c r="BH3215" s="23" t="s">
        <v>75</v>
      </c>
      <c r="BI3215" s="26">
        <v>0</v>
      </c>
      <c r="BJ3215" s="26">
        <v>0</v>
      </c>
      <c r="BK3215" s="29">
        <v>0</v>
      </c>
      <c r="BL3215" s="24" t="s">
        <v>91</v>
      </c>
      <c r="BM3215" s="22" t="str">
        <f ca="1">+IF(Tabla1[[#This Row],[FECHA INGRESO]]&gt;=44986,IF((TODAY()-Tabla1[[#This Row],[FECHA INGRESO]])&gt;=50,"ALERTA","TODAVÍA FALTA"),"N/A")</f>
        <v>N/A</v>
      </c>
      <c r="BN3215" s="7" t="str">
        <f>IFERROR((_xlfn.DAYS(Tabla1[[#This Row],[FECHA INGRESO]],Tabla1[[#This Row],[FECHA RETIRO]]))/30,"")</f>
        <v/>
      </c>
    </row>
    <row r="3216" spans="1:66" x14ac:dyDescent="0.35">
      <c r="A3216" s="21">
        <v>1031175267</v>
      </c>
      <c r="B3216" s="22" t="s">
        <v>17465</v>
      </c>
      <c r="C3216" s="23">
        <v>44652</v>
      </c>
      <c r="D3216" s="23" t="s">
        <v>131</v>
      </c>
      <c r="E3216" s="24" t="s">
        <v>94</v>
      </c>
      <c r="F3216" s="23" t="s">
        <v>94</v>
      </c>
      <c r="G3216" s="24"/>
      <c r="H3216" s="24">
        <v>24113134069</v>
      </c>
      <c r="I3216" s="24" t="s">
        <v>95</v>
      </c>
      <c r="J3216" s="24">
        <f>DATEDIF(Tabla1[[#This Row],[FECHA DE NACIMIENTO]],Tabla1[[#This Row],[FECHA ACTUAL]],"Y")</f>
        <v>25</v>
      </c>
      <c r="K3216" s="24" t="s">
        <v>73</v>
      </c>
      <c r="L3216" s="24" t="s">
        <v>112</v>
      </c>
      <c r="M3216" s="24">
        <v>0</v>
      </c>
      <c r="N3216" s="24">
        <v>0</v>
      </c>
      <c r="O3216" s="24">
        <v>3</v>
      </c>
      <c r="P3216" s="23" t="s">
        <v>101</v>
      </c>
      <c r="Q3216" s="23">
        <v>35943</v>
      </c>
      <c r="R3216" s="24" t="s">
        <v>76</v>
      </c>
      <c r="S3216" s="25">
        <v>45119</v>
      </c>
      <c r="T3216" s="24">
        <v>2100107</v>
      </c>
      <c r="U3216" s="77">
        <v>3125807428</v>
      </c>
      <c r="V3216" s="33" t="s">
        <v>17466</v>
      </c>
      <c r="W3216" s="24" t="s">
        <v>17467</v>
      </c>
      <c r="X3216" s="24" t="s">
        <v>1130</v>
      </c>
      <c r="Y3216" s="24" t="s">
        <v>17468</v>
      </c>
      <c r="Z3216" s="24" t="s">
        <v>117</v>
      </c>
      <c r="AA3216" s="24">
        <v>3102273938</v>
      </c>
      <c r="AB3216" s="24"/>
      <c r="AC3216" s="24"/>
      <c r="AD3216" s="24"/>
      <c r="AE3216" s="26" t="s">
        <v>194</v>
      </c>
      <c r="AF3216" s="26" t="s">
        <v>17469</v>
      </c>
      <c r="AG3216" s="26"/>
      <c r="AH3216" s="27" t="s">
        <v>10056</v>
      </c>
      <c r="AI3216" s="27" t="s">
        <v>410</v>
      </c>
      <c r="AJ3216" s="27" t="s">
        <v>410</v>
      </c>
      <c r="AK3216" s="24" t="s">
        <v>121</v>
      </c>
      <c r="AL3216" s="24" t="s">
        <v>7086</v>
      </c>
      <c r="AM3216" s="23">
        <v>44652</v>
      </c>
      <c r="AN3216" s="28">
        <v>1160000</v>
      </c>
      <c r="AO3216" s="28">
        <v>140606</v>
      </c>
      <c r="AP3216" s="28"/>
      <c r="AQ3216" s="28"/>
      <c r="AR3216" s="24"/>
      <c r="AS3216" s="24"/>
      <c r="AT3216" s="24"/>
      <c r="AU3216" s="24"/>
      <c r="AV3216" s="24"/>
      <c r="AW3216" s="24"/>
      <c r="AX3216" s="24"/>
      <c r="AY3216" s="24" t="s">
        <v>16096</v>
      </c>
      <c r="AZ3216" s="24"/>
      <c r="BA3216" s="24"/>
      <c r="BB3216" s="24"/>
      <c r="BC3216" s="24"/>
      <c r="BD3216" s="24"/>
      <c r="BE3216" s="24"/>
      <c r="BF3216" s="24"/>
      <c r="BG3216" s="24"/>
      <c r="BH3216" s="23" t="s">
        <v>75</v>
      </c>
      <c r="BI3216" s="26">
        <v>0</v>
      </c>
      <c r="BJ3216" s="26">
        <v>0</v>
      </c>
      <c r="BK3216" s="29">
        <v>0</v>
      </c>
      <c r="BL3216" s="24" t="s">
        <v>91</v>
      </c>
      <c r="BM3216" s="22" t="str">
        <f ca="1">+IF(Tabla1[[#This Row],[FECHA INGRESO]]&gt;=44986,IF((TODAY()-Tabla1[[#This Row],[FECHA INGRESO]])&gt;=50,"ALERTA","TODAVÍA FALTA"),"N/A")</f>
        <v>N/A</v>
      </c>
      <c r="BN3216" s="7" t="str">
        <f>IFERROR((_xlfn.DAYS(Tabla1[[#This Row],[FECHA INGRESO]],Tabla1[[#This Row],[FECHA RETIRO]]))/30,"")</f>
        <v/>
      </c>
    </row>
    <row r="3217" spans="1:66" x14ac:dyDescent="0.35">
      <c r="A3217" s="21">
        <v>1003913419</v>
      </c>
      <c r="B3217" s="22" t="s">
        <v>17470</v>
      </c>
      <c r="C3217" s="23">
        <v>44652</v>
      </c>
      <c r="D3217" s="23" t="s">
        <v>266</v>
      </c>
      <c r="E3217" s="24" t="s">
        <v>94</v>
      </c>
      <c r="F3217" s="24" t="s">
        <v>70</v>
      </c>
      <c r="G3217" s="24"/>
      <c r="H3217" s="24">
        <v>24113394784</v>
      </c>
      <c r="I3217" s="24" t="s">
        <v>95</v>
      </c>
      <c r="J3217" s="24">
        <f>DATEDIF(Tabla1[[#This Row],[FECHA DE NACIMIENTO]],Tabla1[[#This Row],[FECHA ACTUAL]],"Y")</f>
        <v>20</v>
      </c>
      <c r="K3217" s="24" t="s">
        <v>73</v>
      </c>
      <c r="L3217" s="24" t="s">
        <v>112</v>
      </c>
      <c r="M3217" s="24">
        <v>0</v>
      </c>
      <c r="N3217" s="24">
        <v>0</v>
      </c>
      <c r="O3217" s="24">
        <v>2</v>
      </c>
      <c r="P3217" s="23" t="s">
        <v>101</v>
      </c>
      <c r="Q3217" s="23">
        <v>37744</v>
      </c>
      <c r="R3217" s="24" t="s">
        <v>17471</v>
      </c>
      <c r="S3217" s="25">
        <v>45119</v>
      </c>
      <c r="T3217" s="24"/>
      <c r="U3217" s="77">
        <v>3022140777</v>
      </c>
      <c r="V3217" s="33" t="s">
        <v>17472</v>
      </c>
      <c r="W3217" s="24" t="s">
        <v>17473</v>
      </c>
      <c r="X3217" s="24" t="s">
        <v>4534</v>
      </c>
      <c r="Y3217" s="24" t="s">
        <v>17474</v>
      </c>
      <c r="Z3217" s="24" t="s">
        <v>117</v>
      </c>
      <c r="AA3217" s="24">
        <v>3159270039</v>
      </c>
      <c r="AB3217" s="24"/>
      <c r="AC3217" s="24"/>
      <c r="AD3217" s="24"/>
      <c r="AE3217" s="26" t="s">
        <v>151</v>
      </c>
      <c r="AF3217" s="26"/>
      <c r="AG3217" s="26"/>
      <c r="AH3217" s="27" t="s">
        <v>10056</v>
      </c>
      <c r="AI3217" s="27" t="s">
        <v>410</v>
      </c>
      <c r="AJ3217" s="27" t="s">
        <v>410</v>
      </c>
      <c r="AK3217" s="24" t="s">
        <v>121</v>
      </c>
      <c r="AL3217" s="24" t="s">
        <v>7086</v>
      </c>
      <c r="AM3217" s="23">
        <v>44652</v>
      </c>
      <c r="AN3217" s="28">
        <v>1160000</v>
      </c>
      <c r="AO3217" s="28">
        <v>140606</v>
      </c>
      <c r="AP3217" s="28"/>
      <c r="AQ3217" s="28"/>
      <c r="AR3217" s="24"/>
      <c r="AS3217" s="24"/>
      <c r="AT3217" s="24"/>
      <c r="AU3217" s="24"/>
      <c r="AV3217" s="24"/>
      <c r="AW3217" s="24"/>
      <c r="AX3217" s="24"/>
      <c r="AY3217" s="24"/>
      <c r="AZ3217" s="24"/>
      <c r="BA3217" s="24"/>
      <c r="BB3217" s="24"/>
      <c r="BC3217" s="24"/>
      <c r="BD3217" s="24"/>
      <c r="BE3217" s="24"/>
      <c r="BF3217" s="24"/>
      <c r="BG3217" s="24"/>
      <c r="BH3217" s="23" t="s">
        <v>75</v>
      </c>
      <c r="BI3217" s="26">
        <v>0</v>
      </c>
      <c r="BJ3217" s="26">
        <v>0</v>
      </c>
      <c r="BK3217" s="29">
        <v>0</v>
      </c>
      <c r="BL3217" s="24" t="s">
        <v>91</v>
      </c>
      <c r="BM3217" s="22" t="str">
        <f ca="1">+IF(Tabla1[[#This Row],[FECHA INGRESO]]&gt;=44986,IF((TODAY()-Tabla1[[#This Row],[FECHA INGRESO]])&gt;=50,"ALERTA","TODAVÍA FALTA"),"N/A")</f>
        <v>N/A</v>
      </c>
      <c r="BN3217" s="7" t="str">
        <f>IFERROR((_xlfn.DAYS(Tabla1[[#This Row],[FECHA INGRESO]],Tabla1[[#This Row],[FECHA RETIRO]]))/30,"")</f>
        <v/>
      </c>
    </row>
    <row r="3218" spans="1:66" x14ac:dyDescent="0.35">
      <c r="A3218" s="21">
        <v>1000181387</v>
      </c>
      <c r="B3218" s="22" t="s">
        <v>17475</v>
      </c>
      <c r="C3218" s="23">
        <v>44652</v>
      </c>
      <c r="D3218" s="23" t="s">
        <v>93</v>
      </c>
      <c r="E3218" s="24" t="s">
        <v>94</v>
      </c>
      <c r="F3218" s="24" t="s">
        <v>70</v>
      </c>
      <c r="G3218" s="24"/>
      <c r="H3218" s="24">
        <v>24113394481</v>
      </c>
      <c r="I3218" s="24" t="s">
        <v>95</v>
      </c>
      <c r="J3218" s="24">
        <f>DATEDIF(Tabla1[[#This Row],[FECHA DE NACIMIENTO]],Tabla1[[#This Row],[FECHA ACTUAL]],"Y")</f>
        <v>19</v>
      </c>
      <c r="K3218" s="24" t="s">
        <v>73</v>
      </c>
      <c r="L3218" s="24" t="s">
        <v>112</v>
      </c>
      <c r="M3218" s="24">
        <v>1</v>
      </c>
      <c r="N3218" s="24">
        <v>1</v>
      </c>
      <c r="O3218" s="24">
        <v>3</v>
      </c>
      <c r="P3218" s="23" t="s">
        <v>101</v>
      </c>
      <c r="Q3218" s="23">
        <v>37883</v>
      </c>
      <c r="R3218" s="24" t="s">
        <v>76</v>
      </c>
      <c r="S3218" s="25">
        <v>45119</v>
      </c>
      <c r="T3218" s="24"/>
      <c r="U3218" s="24">
        <v>3022931601</v>
      </c>
      <c r="V3218" s="33" t="s">
        <v>17476</v>
      </c>
      <c r="W3218" s="24" t="s">
        <v>17477</v>
      </c>
      <c r="X3218" s="24" t="s">
        <v>6003</v>
      </c>
      <c r="Y3218" s="24" t="s">
        <v>17478</v>
      </c>
      <c r="Z3218" s="24" t="s">
        <v>117</v>
      </c>
      <c r="AA3218" s="24">
        <v>3112940634</v>
      </c>
      <c r="AB3218" s="24"/>
      <c r="AC3218" s="24"/>
      <c r="AD3218" s="24"/>
      <c r="AE3218" s="26" t="s">
        <v>151</v>
      </c>
      <c r="AF3218" s="26"/>
      <c r="AG3218" s="26"/>
      <c r="AH3218" s="27" t="s">
        <v>3042</v>
      </c>
      <c r="AI3218" s="27" t="s">
        <v>410</v>
      </c>
      <c r="AJ3218" s="27" t="s">
        <v>410</v>
      </c>
      <c r="AK3218" s="24" t="s">
        <v>121</v>
      </c>
      <c r="AL3218" s="24" t="s">
        <v>7086</v>
      </c>
      <c r="AM3218" s="23">
        <v>44652</v>
      </c>
      <c r="AN3218" s="28">
        <v>1000000</v>
      </c>
      <c r="AO3218" s="28">
        <v>117172</v>
      </c>
      <c r="AP3218" s="28"/>
      <c r="AQ3218" s="28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  <c r="BD3218" s="24"/>
      <c r="BE3218" s="24"/>
      <c r="BF3218" s="24"/>
      <c r="BG3218" s="24"/>
      <c r="BH3218" s="23">
        <v>44733</v>
      </c>
      <c r="BI3218" s="26" t="s">
        <v>466</v>
      </c>
      <c r="BJ3218" s="26" t="s">
        <v>6087</v>
      </c>
      <c r="BK3218" s="29">
        <v>0</v>
      </c>
      <c r="BL3218" s="24" t="s">
        <v>129</v>
      </c>
      <c r="BM3218" s="22" t="str">
        <f ca="1">+IF(Tabla1[[#This Row],[FECHA INGRESO]]&gt;=44986,IF((TODAY()-Tabla1[[#This Row],[FECHA INGRESO]])&gt;=50,"ALERTA","TODAVÍA FALTA"),"N/A")</f>
        <v>N/A</v>
      </c>
      <c r="BN3218" s="7">
        <f>IFERROR((_xlfn.DAYS(Tabla1[[#This Row],[FECHA INGRESO]],Tabla1[[#This Row],[FECHA RETIRO]]))/30,"")</f>
        <v>-2.7</v>
      </c>
    </row>
    <row r="3219" spans="1:66" x14ac:dyDescent="0.35">
      <c r="A3219" s="21">
        <v>1001112403</v>
      </c>
      <c r="B3219" s="22" t="s">
        <v>17479</v>
      </c>
      <c r="C3219" s="23">
        <v>44652</v>
      </c>
      <c r="D3219" s="24" t="s">
        <v>93</v>
      </c>
      <c r="E3219" s="24" t="s">
        <v>111</v>
      </c>
      <c r="F3219" s="23" t="s">
        <v>94</v>
      </c>
      <c r="G3219" s="24"/>
      <c r="H3219" s="24">
        <v>24113135752</v>
      </c>
      <c r="I3219" s="24" t="s">
        <v>95</v>
      </c>
      <c r="J3219" s="24">
        <f>DATEDIF(Tabla1[[#This Row],[FECHA DE NACIMIENTO]],Tabla1[[#This Row],[FECHA ACTUAL]],"Y")</f>
        <v>23</v>
      </c>
      <c r="K3219" s="24" t="s">
        <v>73</v>
      </c>
      <c r="L3219" s="24" t="s">
        <v>112</v>
      </c>
      <c r="M3219" s="24">
        <v>0</v>
      </c>
      <c r="N3219" s="24">
        <v>1</v>
      </c>
      <c r="O3219" s="24">
        <v>2</v>
      </c>
      <c r="P3219" s="24" t="s">
        <v>101</v>
      </c>
      <c r="Q3219" s="23">
        <v>36663</v>
      </c>
      <c r="R3219" s="24" t="s">
        <v>76</v>
      </c>
      <c r="S3219" s="25">
        <v>45119</v>
      </c>
      <c r="T3219" s="24"/>
      <c r="U3219" s="24">
        <v>3008369022</v>
      </c>
      <c r="V3219" s="33" t="s">
        <v>17480</v>
      </c>
      <c r="W3219" s="24" t="s">
        <v>17481</v>
      </c>
      <c r="X3219" s="24" t="s">
        <v>17482</v>
      </c>
      <c r="Y3219" s="24" t="s">
        <v>17483</v>
      </c>
      <c r="Z3219" s="24" t="s">
        <v>117</v>
      </c>
      <c r="AA3219" s="24">
        <v>3142344589</v>
      </c>
      <c r="AB3219" s="24"/>
      <c r="AC3219" s="24"/>
      <c r="AD3219" s="24"/>
      <c r="AE3219" s="26" t="s">
        <v>183</v>
      </c>
      <c r="AF3219" s="26"/>
      <c r="AG3219" s="26"/>
      <c r="AH3219" s="27" t="s">
        <v>10056</v>
      </c>
      <c r="AI3219" s="27" t="s">
        <v>410</v>
      </c>
      <c r="AJ3219" s="27" t="s">
        <v>410</v>
      </c>
      <c r="AK3219" s="24" t="s">
        <v>121</v>
      </c>
      <c r="AL3219" s="24" t="s">
        <v>7086</v>
      </c>
      <c r="AM3219" s="23">
        <v>44652</v>
      </c>
      <c r="AN3219" s="28">
        <v>1160000</v>
      </c>
      <c r="AO3219" s="28">
        <v>140606</v>
      </c>
      <c r="AP3219" s="28"/>
      <c r="AQ3219" s="28"/>
      <c r="AR3219" s="24"/>
      <c r="AS3219" s="24"/>
      <c r="AT3219" s="24"/>
      <c r="AU3219" s="24"/>
      <c r="AV3219" s="24"/>
      <c r="AW3219" s="24"/>
      <c r="AX3219" s="24"/>
      <c r="AY3219" s="24"/>
      <c r="AZ3219" s="24"/>
      <c r="BA3219" s="24"/>
      <c r="BB3219" s="24"/>
      <c r="BC3219" s="24"/>
      <c r="BD3219" s="24"/>
      <c r="BE3219" s="24"/>
      <c r="BF3219" s="24"/>
      <c r="BG3219" s="24"/>
      <c r="BH3219" s="23" t="s">
        <v>75</v>
      </c>
      <c r="BI3219" s="26">
        <v>0</v>
      </c>
      <c r="BJ3219" s="26">
        <v>0</v>
      </c>
      <c r="BK3219" s="29">
        <v>0</v>
      </c>
      <c r="BL3219" s="24" t="s">
        <v>91</v>
      </c>
      <c r="BM3219" s="22" t="str">
        <f ca="1">+IF(Tabla1[[#This Row],[FECHA INGRESO]]&gt;=44986,IF((TODAY()-Tabla1[[#This Row],[FECHA INGRESO]])&gt;=50,"ALERTA","TODAVÍA FALTA"),"N/A")</f>
        <v>N/A</v>
      </c>
      <c r="BN3219" s="7" t="str">
        <f>IFERROR((_xlfn.DAYS(Tabla1[[#This Row],[FECHA INGRESO]],Tabla1[[#This Row],[FECHA RETIRO]]))/30,"")</f>
        <v/>
      </c>
    </row>
    <row r="3220" spans="1:66" x14ac:dyDescent="0.35">
      <c r="A3220" s="21">
        <v>1032389957</v>
      </c>
      <c r="B3220" s="22" t="s">
        <v>17484</v>
      </c>
      <c r="C3220" s="23">
        <v>44652</v>
      </c>
      <c r="D3220" s="24" t="s">
        <v>188</v>
      </c>
      <c r="E3220" s="24" t="s">
        <v>1274</v>
      </c>
      <c r="F3220" s="24" t="s">
        <v>70</v>
      </c>
      <c r="G3220" s="24"/>
      <c r="H3220" s="24">
        <v>24113114041</v>
      </c>
      <c r="I3220" s="24" t="s">
        <v>72</v>
      </c>
      <c r="J3220" s="24">
        <f>DATEDIF(Tabla1[[#This Row],[FECHA DE NACIMIENTO]],Tabla1[[#This Row],[FECHA ACTUAL]],"Y")</f>
        <v>36</v>
      </c>
      <c r="K3220" s="24" t="s">
        <v>96</v>
      </c>
      <c r="L3220" s="24" t="s">
        <v>112</v>
      </c>
      <c r="M3220" s="24">
        <v>2</v>
      </c>
      <c r="N3220" s="24">
        <v>2</v>
      </c>
      <c r="O3220" s="24">
        <v>1</v>
      </c>
      <c r="P3220" s="24" t="s">
        <v>101</v>
      </c>
      <c r="Q3220" s="23">
        <v>31933</v>
      </c>
      <c r="R3220" s="24" t="s">
        <v>76</v>
      </c>
      <c r="S3220" s="25">
        <v>45119</v>
      </c>
      <c r="T3220" s="24"/>
      <c r="U3220" s="24">
        <v>3022271872</v>
      </c>
      <c r="V3220" s="33" t="s">
        <v>17485</v>
      </c>
      <c r="W3220" s="24" t="s">
        <v>17486</v>
      </c>
      <c r="X3220" s="24" t="s">
        <v>6210</v>
      </c>
      <c r="Y3220" s="24" t="s">
        <v>17487</v>
      </c>
      <c r="Z3220" s="24" t="s">
        <v>117</v>
      </c>
      <c r="AA3220" s="24">
        <v>3112453014</v>
      </c>
      <c r="AB3220" s="24"/>
      <c r="AC3220" s="24"/>
      <c r="AD3220" s="24"/>
      <c r="AE3220" s="26" t="s">
        <v>183</v>
      </c>
      <c r="AF3220" s="26"/>
      <c r="AG3220" s="26"/>
      <c r="AH3220" s="27" t="s">
        <v>10056</v>
      </c>
      <c r="AI3220" s="27" t="s">
        <v>410</v>
      </c>
      <c r="AJ3220" s="27" t="s">
        <v>410</v>
      </c>
      <c r="AK3220" s="24" t="s">
        <v>121</v>
      </c>
      <c r="AL3220" s="24" t="s">
        <v>7086</v>
      </c>
      <c r="AM3220" s="23">
        <v>44652</v>
      </c>
      <c r="AN3220" s="28">
        <v>1160000</v>
      </c>
      <c r="AO3220" s="28">
        <v>140606</v>
      </c>
      <c r="AP3220" s="28"/>
      <c r="AQ3220" s="28"/>
      <c r="AR3220" s="24"/>
      <c r="AS3220" s="24"/>
      <c r="AT3220" s="24"/>
      <c r="AU3220" s="24"/>
      <c r="AV3220" s="24"/>
      <c r="AW3220" s="24"/>
      <c r="AX3220" s="24"/>
      <c r="AY3220" s="24"/>
      <c r="AZ3220" s="24"/>
      <c r="BA3220" s="24"/>
      <c r="BB3220" s="24"/>
      <c r="BC3220" s="24"/>
      <c r="BD3220" s="24"/>
      <c r="BE3220" s="24"/>
      <c r="BF3220" s="24"/>
      <c r="BG3220" s="24"/>
      <c r="BH3220" s="23" t="s">
        <v>75</v>
      </c>
      <c r="BI3220" s="26">
        <v>0</v>
      </c>
      <c r="BJ3220" s="26">
        <v>0</v>
      </c>
      <c r="BK3220" s="29">
        <v>0</v>
      </c>
      <c r="BL3220" s="24" t="s">
        <v>91</v>
      </c>
      <c r="BM3220" s="22" t="str">
        <f ca="1">+IF(Tabla1[[#This Row],[FECHA INGRESO]]&gt;=44986,IF((TODAY()-Tabla1[[#This Row],[FECHA INGRESO]])&gt;=50,"ALERTA","TODAVÍA FALTA"),"N/A")</f>
        <v>N/A</v>
      </c>
      <c r="BN3220" s="7" t="str">
        <f>IFERROR((_xlfn.DAYS(Tabla1[[#This Row],[FECHA INGRESO]],Tabla1[[#This Row],[FECHA RETIRO]]))/30,"")</f>
        <v/>
      </c>
    </row>
    <row r="3221" spans="1:66" x14ac:dyDescent="0.35">
      <c r="A3221" s="21">
        <v>1033771457</v>
      </c>
      <c r="B3221" s="22" t="s">
        <v>17488</v>
      </c>
      <c r="C3221" s="23">
        <v>44652</v>
      </c>
      <c r="D3221" s="23" t="s">
        <v>4833</v>
      </c>
      <c r="E3221" s="24" t="s">
        <v>1274</v>
      </c>
      <c r="F3221" s="24" t="s">
        <v>70</v>
      </c>
      <c r="G3221" s="24"/>
      <c r="H3221" s="24">
        <v>24113369113</v>
      </c>
      <c r="I3221" s="24" t="s">
        <v>95</v>
      </c>
      <c r="J3221" s="24">
        <f>DATEDIF(Tabla1[[#This Row],[FECHA DE NACIMIENTO]],Tabla1[[#This Row],[FECHA ACTUAL]],"Y")</f>
        <v>28</v>
      </c>
      <c r="K3221" s="24" t="s">
        <v>73</v>
      </c>
      <c r="L3221" s="24" t="s">
        <v>112</v>
      </c>
      <c r="M3221" s="24">
        <v>0</v>
      </c>
      <c r="N3221" s="24">
        <v>0</v>
      </c>
      <c r="O3221" s="24">
        <v>2</v>
      </c>
      <c r="P3221" s="23" t="s">
        <v>101</v>
      </c>
      <c r="Q3221" s="23">
        <v>34677</v>
      </c>
      <c r="R3221" s="24" t="s">
        <v>76</v>
      </c>
      <c r="S3221" s="25">
        <v>45119</v>
      </c>
      <c r="T3221" s="24"/>
      <c r="U3221" s="77">
        <v>3102930722</v>
      </c>
      <c r="V3221" s="33" t="s">
        <v>17489</v>
      </c>
      <c r="W3221" s="24" t="s">
        <v>17490</v>
      </c>
      <c r="X3221" s="24" t="s">
        <v>6210</v>
      </c>
      <c r="Y3221" s="24" t="s">
        <v>17491</v>
      </c>
      <c r="Z3221" s="24" t="s">
        <v>15310</v>
      </c>
      <c r="AA3221" s="24">
        <v>3143193801</v>
      </c>
      <c r="AB3221" s="24"/>
      <c r="AC3221" s="24"/>
      <c r="AD3221" s="24"/>
      <c r="AE3221" s="26" t="s">
        <v>151</v>
      </c>
      <c r="AF3221" s="26"/>
      <c r="AG3221" s="26"/>
      <c r="AH3221" s="27" t="s">
        <v>10056</v>
      </c>
      <c r="AI3221" s="27" t="s">
        <v>410</v>
      </c>
      <c r="AJ3221" s="27" t="s">
        <v>410</v>
      </c>
      <c r="AK3221" s="24" t="s">
        <v>121</v>
      </c>
      <c r="AL3221" s="24" t="s">
        <v>7086</v>
      </c>
      <c r="AM3221" s="23">
        <v>44652</v>
      </c>
      <c r="AN3221" s="28">
        <v>1160000</v>
      </c>
      <c r="AO3221" s="28">
        <v>140606</v>
      </c>
      <c r="AP3221" s="28"/>
      <c r="AQ3221" s="28"/>
      <c r="AR3221" s="24"/>
      <c r="AS3221" s="24"/>
      <c r="AT3221" s="24"/>
      <c r="AU3221" s="24"/>
      <c r="AV3221" s="24"/>
      <c r="AW3221" s="24"/>
      <c r="AX3221" s="24"/>
      <c r="AY3221" s="24"/>
      <c r="AZ3221" s="24"/>
      <c r="BA3221" s="24"/>
      <c r="BB3221" s="24"/>
      <c r="BC3221" s="24"/>
      <c r="BD3221" s="24"/>
      <c r="BE3221" s="24"/>
      <c r="BF3221" s="24"/>
      <c r="BG3221" s="24"/>
      <c r="BH3221" s="23" t="s">
        <v>75</v>
      </c>
      <c r="BI3221" s="26">
        <v>0</v>
      </c>
      <c r="BJ3221" s="26">
        <v>0</v>
      </c>
      <c r="BK3221" s="29">
        <v>0</v>
      </c>
      <c r="BL3221" s="24" t="s">
        <v>91</v>
      </c>
      <c r="BM3221" s="22" t="str">
        <f ca="1">+IF(Tabla1[[#This Row],[FECHA INGRESO]]&gt;=44986,IF((TODAY()-Tabla1[[#This Row],[FECHA INGRESO]])&gt;=50,"ALERTA","TODAVÍA FALTA"),"N/A")</f>
        <v>N/A</v>
      </c>
      <c r="BN3221" s="7" t="str">
        <f>IFERROR((_xlfn.DAYS(Tabla1[[#This Row],[FECHA INGRESO]],Tabla1[[#This Row],[FECHA RETIRO]]))/30,"")</f>
        <v/>
      </c>
    </row>
    <row r="3222" spans="1:66" x14ac:dyDescent="0.35">
      <c r="A3222" s="21">
        <v>1012323318</v>
      </c>
      <c r="B3222" s="22" t="s">
        <v>17492</v>
      </c>
      <c r="C3222" s="23">
        <v>44652</v>
      </c>
      <c r="D3222" s="23" t="s">
        <v>131</v>
      </c>
      <c r="E3222" s="24" t="s">
        <v>94</v>
      </c>
      <c r="F3222" s="23" t="s">
        <v>94</v>
      </c>
      <c r="G3222" s="24"/>
      <c r="H3222" s="24">
        <v>24113162312</v>
      </c>
      <c r="I3222" s="24" t="s">
        <v>95</v>
      </c>
      <c r="J3222" s="24">
        <f>DATEDIF(Tabla1[[#This Row],[FECHA DE NACIMIENTO]],Tabla1[[#This Row],[FECHA ACTUAL]],"Y")</f>
        <v>36</v>
      </c>
      <c r="K3222" s="24" t="s">
        <v>96</v>
      </c>
      <c r="L3222" s="23" t="s">
        <v>234</v>
      </c>
      <c r="M3222" s="24">
        <v>2</v>
      </c>
      <c r="N3222" s="24">
        <v>2</v>
      </c>
      <c r="O3222" s="24">
        <v>2</v>
      </c>
      <c r="P3222" s="23" t="s">
        <v>101</v>
      </c>
      <c r="Q3222" s="23">
        <v>31614</v>
      </c>
      <c r="R3222" s="24" t="s">
        <v>76</v>
      </c>
      <c r="S3222" s="25">
        <v>45119</v>
      </c>
      <c r="T3222" s="24">
        <v>2187012</v>
      </c>
      <c r="U3222" s="77">
        <v>3052559970</v>
      </c>
      <c r="V3222" s="33" t="s">
        <v>17493</v>
      </c>
      <c r="W3222" s="24" t="s">
        <v>17494</v>
      </c>
      <c r="X3222" s="24" t="s">
        <v>2116</v>
      </c>
      <c r="Y3222" s="24" t="s">
        <v>17495</v>
      </c>
      <c r="Z3222" s="24" t="s">
        <v>82</v>
      </c>
      <c r="AA3222" s="24">
        <v>3052559970</v>
      </c>
      <c r="AB3222" s="24"/>
      <c r="AC3222" s="24"/>
      <c r="AD3222" s="24"/>
      <c r="AE3222" s="26" t="s">
        <v>151</v>
      </c>
      <c r="AF3222" s="26"/>
      <c r="AG3222" s="26"/>
      <c r="AH3222" s="27" t="s">
        <v>311</v>
      </c>
      <c r="AI3222" s="27" t="s">
        <v>410</v>
      </c>
      <c r="AJ3222" s="27" t="s">
        <v>410</v>
      </c>
      <c r="AK3222" s="24" t="s">
        <v>121</v>
      </c>
      <c r="AL3222" s="24" t="s">
        <v>90</v>
      </c>
      <c r="AM3222" s="23">
        <v>44652</v>
      </c>
      <c r="AN3222" s="28">
        <v>1809600</v>
      </c>
      <c r="AO3222" s="28">
        <v>140606</v>
      </c>
      <c r="AP3222" s="73" t="s">
        <v>17496</v>
      </c>
      <c r="AQ3222" s="28"/>
      <c r="AR3222" s="24"/>
      <c r="AS3222" s="24"/>
      <c r="AT3222" s="24"/>
      <c r="AU3222" s="24"/>
      <c r="AV3222" s="24"/>
      <c r="AW3222" s="24"/>
      <c r="AX3222" s="24"/>
      <c r="AY3222" s="24"/>
      <c r="AZ3222" s="24"/>
      <c r="BA3222" s="24"/>
      <c r="BB3222" s="24"/>
      <c r="BC3222" s="24"/>
      <c r="BD3222" s="24"/>
      <c r="BE3222" s="24"/>
      <c r="BF3222" s="24"/>
      <c r="BG3222" s="24"/>
      <c r="BH3222" s="23" t="s">
        <v>75</v>
      </c>
      <c r="BI3222" s="26">
        <v>0</v>
      </c>
      <c r="BJ3222" s="26">
        <v>0</v>
      </c>
      <c r="BK3222" s="29">
        <v>0</v>
      </c>
      <c r="BL3222" s="24" t="s">
        <v>91</v>
      </c>
      <c r="BM3222" s="22" t="str">
        <f ca="1">+IF(Tabla1[[#This Row],[FECHA INGRESO]]&gt;=44986,IF((TODAY()-Tabla1[[#This Row],[FECHA INGRESO]])&gt;=50,"ALERTA","TODAVÍA FALTA"),"N/A")</f>
        <v>N/A</v>
      </c>
      <c r="BN3222" s="7" t="str">
        <f>IFERROR((_xlfn.DAYS(Tabla1[[#This Row],[FECHA INGRESO]],Tabla1[[#This Row],[FECHA RETIRO]]))/30,"")</f>
        <v/>
      </c>
    </row>
    <row r="3223" spans="1:66" x14ac:dyDescent="0.35">
      <c r="A3223" s="21">
        <v>1023969703</v>
      </c>
      <c r="B3223" s="22" t="s">
        <v>17497</v>
      </c>
      <c r="C3223" s="23">
        <v>44652</v>
      </c>
      <c r="D3223" s="23" t="s">
        <v>93</v>
      </c>
      <c r="E3223" s="24" t="s">
        <v>110</v>
      </c>
      <c r="F3223" s="24" t="s">
        <v>70</v>
      </c>
      <c r="G3223" s="24"/>
      <c r="H3223" s="24">
        <v>24113195475</v>
      </c>
      <c r="I3223" s="24" t="s">
        <v>95</v>
      </c>
      <c r="J3223" s="24">
        <f>DATEDIF(Tabla1[[#This Row],[FECHA DE NACIMIENTO]],Tabla1[[#This Row],[FECHA ACTUAL]],"Y")</f>
        <v>24</v>
      </c>
      <c r="K3223" s="24" t="s">
        <v>73</v>
      </c>
      <c r="L3223" s="24" t="s">
        <v>112</v>
      </c>
      <c r="M3223" s="24">
        <v>1</v>
      </c>
      <c r="N3223" s="24">
        <v>2</v>
      </c>
      <c r="O3223" s="24">
        <v>2</v>
      </c>
      <c r="P3223" s="23" t="s">
        <v>101</v>
      </c>
      <c r="Q3223" s="23">
        <v>35993</v>
      </c>
      <c r="R3223" s="24" t="s">
        <v>76</v>
      </c>
      <c r="S3223" s="25">
        <v>45119</v>
      </c>
      <c r="T3223" s="24"/>
      <c r="U3223" s="77">
        <v>3008815934</v>
      </c>
      <c r="V3223" s="33" t="s">
        <v>17498</v>
      </c>
      <c r="W3223" s="24" t="s">
        <v>17499</v>
      </c>
      <c r="X3223" s="24" t="s">
        <v>3813</v>
      </c>
      <c r="Y3223" s="24" t="s">
        <v>17500</v>
      </c>
      <c r="Z3223" s="24" t="s">
        <v>13095</v>
      </c>
      <c r="AA3223" s="24">
        <v>3124483180</v>
      </c>
      <c r="AB3223" s="24"/>
      <c r="AC3223" s="24"/>
      <c r="AD3223" s="24"/>
      <c r="AE3223" s="26" t="s">
        <v>151</v>
      </c>
      <c r="AF3223" s="26"/>
      <c r="AG3223" s="26"/>
      <c r="AH3223" s="27" t="s">
        <v>460</v>
      </c>
      <c r="AI3223" s="27" t="s">
        <v>410</v>
      </c>
      <c r="AJ3223" s="27" t="s">
        <v>410</v>
      </c>
      <c r="AK3223" s="24" t="s">
        <v>121</v>
      </c>
      <c r="AL3223" s="24" t="s">
        <v>90</v>
      </c>
      <c r="AM3223" s="23">
        <v>44652</v>
      </c>
      <c r="AN3223" s="28">
        <v>1160000</v>
      </c>
      <c r="AO3223" s="28">
        <v>140606</v>
      </c>
      <c r="AP3223" s="28"/>
      <c r="AQ3223" s="28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  <c r="BD3223" s="24"/>
      <c r="BE3223" s="24"/>
      <c r="BF3223" s="24"/>
      <c r="BG3223" s="24"/>
      <c r="BH3223" s="23" t="s">
        <v>75</v>
      </c>
      <c r="BI3223" s="26">
        <v>0</v>
      </c>
      <c r="BJ3223" s="26">
        <v>0</v>
      </c>
      <c r="BK3223" s="29">
        <v>0</v>
      </c>
      <c r="BL3223" s="24" t="s">
        <v>91</v>
      </c>
      <c r="BM3223" s="22" t="str">
        <f ca="1">+IF(Tabla1[[#This Row],[FECHA INGRESO]]&gt;=44986,IF((TODAY()-Tabla1[[#This Row],[FECHA INGRESO]])&gt;=50,"ALERTA","TODAVÍA FALTA"),"N/A")</f>
        <v>N/A</v>
      </c>
      <c r="BN3223" s="7" t="str">
        <f>IFERROR((_xlfn.DAYS(Tabla1[[#This Row],[FECHA INGRESO]],Tabla1[[#This Row],[FECHA RETIRO]]))/30,"")</f>
        <v/>
      </c>
    </row>
    <row r="3224" spans="1:66" x14ac:dyDescent="0.35">
      <c r="A3224" s="21">
        <v>1122728392</v>
      </c>
      <c r="B3224" s="22" t="s">
        <v>17501</v>
      </c>
      <c r="C3224" s="23">
        <v>44652</v>
      </c>
      <c r="D3224" s="23" t="s">
        <v>131</v>
      </c>
      <c r="E3224" s="24" t="s">
        <v>111</v>
      </c>
      <c r="F3224" s="23" t="s">
        <v>94</v>
      </c>
      <c r="G3224" s="24"/>
      <c r="H3224" s="24">
        <v>24113229657</v>
      </c>
      <c r="I3224" s="24" t="s">
        <v>95</v>
      </c>
      <c r="J3224" s="24">
        <f>DATEDIF(Tabla1[[#This Row],[FECHA DE NACIMIENTO]],Tabla1[[#This Row],[FECHA ACTUAL]],"Y")</f>
        <v>30</v>
      </c>
      <c r="K3224" s="24" t="s">
        <v>73</v>
      </c>
      <c r="L3224" s="24" t="s">
        <v>112</v>
      </c>
      <c r="M3224" s="24">
        <v>0</v>
      </c>
      <c r="N3224" s="24">
        <v>0</v>
      </c>
      <c r="O3224" s="24">
        <v>2</v>
      </c>
      <c r="P3224" s="23" t="s">
        <v>101</v>
      </c>
      <c r="Q3224" s="23">
        <v>33850</v>
      </c>
      <c r="R3224" s="24" t="s">
        <v>17502</v>
      </c>
      <c r="S3224" s="25">
        <v>45119</v>
      </c>
      <c r="T3224" s="24">
        <v>9296074</v>
      </c>
      <c r="U3224" s="77">
        <v>3135879985</v>
      </c>
      <c r="V3224" s="33" t="s">
        <v>17503</v>
      </c>
      <c r="W3224" s="24" t="s">
        <v>17504</v>
      </c>
      <c r="X3224" s="24" t="s">
        <v>16761</v>
      </c>
      <c r="Y3224" s="24" t="s">
        <v>17505</v>
      </c>
      <c r="Z3224" s="24" t="s">
        <v>117</v>
      </c>
      <c r="AA3224" s="24">
        <v>3142289333</v>
      </c>
      <c r="AB3224" s="24"/>
      <c r="AC3224" s="24"/>
      <c r="AD3224" s="24"/>
      <c r="AE3224" s="26" t="s">
        <v>151</v>
      </c>
      <c r="AF3224" s="26"/>
      <c r="AG3224" s="26"/>
      <c r="AH3224" s="27" t="s">
        <v>4917</v>
      </c>
      <c r="AI3224" s="27" t="s">
        <v>410</v>
      </c>
      <c r="AJ3224" s="27" t="s">
        <v>410</v>
      </c>
      <c r="AK3224" s="24" t="s">
        <v>121</v>
      </c>
      <c r="AL3224" s="24" t="s">
        <v>90</v>
      </c>
      <c r="AM3224" s="23">
        <v>44652</v>
      </c>
      <c r="AN3224" s="28">
        <v>1490716</v>
      </c>
      <c r="AO3224" s="28">
        <v>140606</v>
      </c>
      <c r="AP3224" s="28"/>
      <c r="AQ3224" s="28"/>
      <c r="AR3224" s="24"/>
      <c r="AS3224" s="24"/>
      <c r="AT3224" s="24"/>
      <c r="AU3224" s="24"/>
      <c r="AV3224" s="24"/>
      <c r="AW3224" s="24"/>
      <c r="AX3224" s="24"/>
      <c r="AY3224" s="24"/>
      <c r="AZ3224" s="24"/>
      <c r="BA3224" s="24"/>
      <c r="BB3224" s="24"/>
      <c r="BC3224" s="24"/>
      <c r="BD3224" s="24"/>
      <c r="BE3224" s="24"/>
      <c r="BF3224" s="24"/>
      <c r="BG3224" s="24"/>
      <c r="BH3224" s="23" t="s">
        <v>75</v>
      </c>
      <c r="BI3224" s="26">
        <v>0</v>
      </c>
      <c r="BJ3224" s="26">
        <v>0</v>
      </c>
      <c r="BK3224" s="29">
        <v>0</v>
      </c>
      <c r="BL3224" s="24" t="s">
        <v>91</v>
      </c>
      <c r="BM3224" s="22" t="str">
        <f ca="1">+IF(Tabla1[[#This Row],[FECHA INGRESO]]&gt;=44986,IF((TODAY()-Tabla1[[#This Row],[FECHA INGRESO]])&gt;=50,"ALERTA","TODAVÍA FALTA"),"N/A")</f>
        <v>N/A</v>
      </c>
      <c r="BN3224" s="7" t="str">
        <f>IFERROR((_xlfn.DAYS(Tabla1[[#This Row],[FECHA INGRESO]],Tabla1[[#This Row],[FECHA RETIRO]]))/30,"")</f>
        <v/>
      </c>
    </row>
    <row r="3225" spans="1:66" x14ac:dyDescent="0.35">
      <c r="A3225" s="34">
        <v>1110522311</v>
      </c>
      <c r="B3225" s="22" t="s">
        <v>17506</v>
      </c>
      <c r="C3225" s="23">
        <v>44652</v>
      </c>
      <c r="D3225" s="23" t="s">
        <v>157</v>
      </c>
      <c r="E3225" s="24" t="s">
        <v>111</v>
      </c>
      <c r="F3225" s="24" t="s">
        <v>70</v>
      </c>
      <c r="G3225" s="24"/>
      <c r="H3225" s="24">
        <v>24113322602</v>
      </c>
      <c r="I3225" s="24" t="s">
        <v>72</v>
      </c>
      <c r="J3225" s="24">
        <f>DATEDIF(Tabla1[[#This Row],[FECHA DE NACIMIENTO]],Tabla1[[#This Row],[FECHA ACTUAL]],"Y")</f>
        <v>31</v>
      </c>
      <c r="K3225" s="24" t="s">
        <v>96</v>
      </c>
      <c r="L3225" s="24" t="s">
        <v>112</v>
      </c>
      <c r="M3225" s="24">
        <v>1</v>
      </c>
      <c r="N3225" s="24">
        <v>1</v>
      </c>
      <c r="O3225" s="24">
        <v>2</v>
      </c>
      <c r="P3225" s="23" t="s">
        <v>101</v>
      </c>
      <c r="Q3225" s="23">
        <v>33667</v>
      </c>
      <c r="R3225" s="24" t="s">
        <v>2591</v>
      </c>
      <c r="S3225" s="25">
        <v>45119</v>
      </c>
      <c r="T3225" s="24"/>
      <c r="U3225" s="24">
        <v>3202088323</v>
      </c>
      <c r="V3225" s="33" t="s">
        <v>17507</v>
      </c>
      <c r="W3225" s="24" t="s">
        <v>17508</v>
      </c>
      <c r="X3225" s="24" t="s">
        <v>17509</v>
      </c>
      <c r="Y3225" s="24" t="s">
        <v>17510</v>
      </c>
      <c r="Z3225" s="24" t="s">
        <v>117</v>
      </c>
      <c r="AA3225" s="24">
        <v>3115954096</v>
      </c>
      <c r="AB3225" s="24"/>
      <c r="AC3225" s="24"/>
      <c r="AD3225" s="24"/>
      <c r="AE3225" s="26" t="s">
        <v>183</v>
      </c>
      <c r="AF3225" s="26" t="s">
        <v>16985</v>
      </c>
      <c r="AG3225" s="26"/>
      <c r="AH3225" s="27" t="s">
        <v>4917</v>
      </c>
      <c r="AI3225" s="27" t="s">
        <v>410</v>
      </c>
      <c r="AJ3225" s="27" t="s">
        <v>410</v>
      </c>
      <c r="AK3225" s="24" t="s">
        <v>121</v>
      </c>
      <c r="AL3225" s="24" t="s">
        <v>90</v>
      </c>
      <c r="AM3225" s="23">
        <v>44652</v>
      </c>
      <c r="AN3225" s="28">
        <v>1490716</v>
      </c>
      <c r="AO3225" s="28">
        <v>140606</v>
      </c>
      <c r="AP3225" s="28"/>
      <c r="AQ3225" s="28"/>
      <c r="AR3225" s="24"/>
      <c r="AS3225" s="24"/>
      <c r="AT3225" s="24"/>
      <c r="AU3225" s="24"/>
      <c r="AV3225" s="24"/>
      <c r="AW3225" s="24"/>
      <c r="AX3225" s="24"/>
      <c r="AY3225" s="24"/>
      <c r="AZ3225" s="24"/>
      <c r="BA3225" s="24"/>
      <c r="BB3225" s="24"/>
      <c r="BC3225" s="24"/>
      <c r="BD3225" s="24"/>
      <c r="BE3225" s="24"/>
      <c r="BF3225" s="24"/>
      <c r="BG3225" s="24"/>
      <c r="BH3225" s="23">
        <v>44999</v>
      </c>
      <c r="BI3225" s="26" t="s">
        <v>466</v>
      </c>
      <c r="BJ3225" s="26" t="s">
        <v>273</v>
      </c>
      <c r="BK3225" s="29">
        <v>0</v>
      </c>
      <c r="BL3225" s="24" t="s">
        <v>129</v>
      </c>
      <c r="BM3225" s="22" t="str">
        <f ca="1">+IF(Tabla1[[#This Row],[FECHA INGRESO]]&gt;=44986,IF((TODAY()-Tabla1[[#This Row],[FECHA INGRESO]])&gt;=50,"ALERTA","TODAVÍA FALTA"),"N/A")</f>
        <v>N/A</v>
      </c>
      <c r="BN3225" s="7">
        <f>IFERROR((_xlfn.DAYS(Tabla1[[#This Row],[FECHA INGRESO]],Tabla1[[#This Row],[FECHA RETIRO]]))/30,"")</f>
        <v>-11.566666666666666</v>
      </c>
    </row>
    <row r="3226" spans="1:66" x14ac:dyDescent="0.35">
      <c r="A3226" s="21">
        <v>53081856</v>
      </c>
      <c r="B3226" s="22" t="s">
        <v>17511</v>
      </c>
      <c r="C3226" s="23">
        <v>44652</v>
      </c>
      <c r="D3226" s="23" t="s">
        <v>188</v>
      </c>
      <c r="E3226" s="24" t="s">
        <v>94</v>
      </c>
      <c r="F3226" s="23" t="s">
        <v>94</v>
      </c>
      <c r="G3226" s="24"/>
      <c r="H3226" s="24">
        <v>24113232343</v>
      </c>
      <c r="I3226" s="24" t="s">
        <v>95</v>
      </c>
      <c r="J3226" s="24">
        <f>DATEDIF(Tabla1[[#This Row],[FECHA DE NACIMIENTO]],Tabla1[[#This Row],[FECHA ACTUAL]],"Y")</f>
        <v>38</v>
      </c>
      <c r="K3226" s="24" t="s">
        <v>73</v>
      </c>
      <c r="L3226" s="24" t="s">
        <v>112</v>
      </c>
      <c r="M3226" s="24">
        <v>1</v>
      </c>
      <c r="N3226" s="24">
        <v>1</v>
      </c>
      <c r="O3226" s="24">
        <v>3</v>
      </c>
      <c r="P3226" s="23" t="s">
        <v>101</v>
      </c>
      <c r="Q3226" s="23">
        <v>31053</v>
      </c>
      <c r="R3226" s="24" t="s">
        <v>76</v>
      </c>
      <c r="S3226" s="25">
        <v>45119</v>
      </c>
      <c r="T3226" s="24">
        <v>5228768</v>
      </c>
      <c r="U3226" s="77">
        <v>3118512642</v>
      </c>
      <c r="V3226" s="33" t="s">
        <v>17512</v>
      </c>
      <c r="W3226" s="24" t="s">
        <v>17513</v>
      </c>
      <c r="X3226" s="24" t="s">
        <v>17514</v>
      </c>
      <c r="Y3226" s="24" t="s">
        <v>17515</v>
      </c>
      <c r="Z3226" s="24" t="s">
        <v>162</v>
      </c>
      <c r="AA3226" s="24">
        <v>3108635744</v>
      </c>
      <c r="AB3226" s="24"/>
      <c r="AC3226" s="24"/>
      <c r="AD3226" s="24"/>
      <c r="AE3226" s="26" t="s">
        <v>151</v>
      </c>
      <c r="AF3226" s="26"/>
      <c r="AG3226" s="26"/>
      <c r="AH3226" s="27" t="s">
        <v>4917</v>
      </c>
      <c r="AI3226" s="27" t="s">
        <v>410</v>
      </c>
      <c r="AJ3226" s="27" t="s">
        <v>410</v>
      </c>
      <c r="AK3226" s="24" t="s">
        <v>121</v>
      </c>
      <c r="AL3226" s="24" t="s">
        <v>90</v>
      </c>
      <c r="AM3226" s="23">
        <v>44652</v>
      </c>
      <c r="AN3226" s="28">
        <v>1490716</v>
      </c>
      <c r="AO3226" s="28">
        <v>140606</v>
      </c>
      <c r="AP3226" s="28"/>
      <c r="AQ3226" s="28"/>
      <c r="AR3226" s="24"/>
      <c r="AS3226" s="24"/>
      <c r="AT3226" s="24"/>
      <c r="AU3226" s="24"/>
      <c r="AV3226" s="24"/>
      <c r="AW3226" s="24"/>
      <c r="AX3226" s="24"/>
      <c r="AY3226" s="24"/>
      <c r="AZ3226" s="24"/>
      <c r="BA3226" s="24"/>
      <c r="BB3226" s="24"/>
      <c r="BC3226" s="24"/>
      <c r="BD3226" s="24"/>
      <c r="BE3226" s="24"/>
      <c r="BF3226" s="24"/>
      <c r="BG3226" s="24"/>
      <c r="BH3226" s="23" t="s">
        <v>75</v>
      </c>
      <c r="BI3226" s="26">
        <v>0</v>
      </c>
      <c r="BJ3226" s="26">
        <v>0</v>
      </c>
      <c r="BK3226" s="29">
        <v>0</v>
      </c>
      <c r="BL3226" s="24" t="s">
        <v>91</v>
      </c>
      <c r="BM3226" s="22" t="str">
        <f ca="1">+IF(Tabla1[[#This Row],[FECHA INGRESO]]&gt;=44986,IF((TODAY()-Tabla1[[#This Row],[FECHA INGRESO]])&gt;=50,"ALERTA","TODAVÍA FALTA"),"N/A")</f>
        <v>N/A</v>
      </c>
      <c r="BN3226" s="7" t="str">
        <f>IFERROR((_xlfn.DAYS(Tabla1[[#This Row],[FECHA INGRESO]],Tabla1[[#This Row],[FECHA RETIRO]]))/30,"")</f>
        <v/>
      </c>
    </row>
    <row r="3227" spans="1:66" x14ac:dyDescent="0.35">
      <c r="A3227" s="21">
        <v>52328175</v>
      </c>
      <c r="B3227" s="22" t="s">
        <v>17516</v>
      </c>
      <c r="C3227" s="23">
        <v>44652</v>
      </c>
      <c r="D3227" s="23" t="s">
        <v>188</v>
      </c>
      <c r="E3227" s="24" t="s">
        <v>110</v>
      </c>
      <c r="F3227" s="24" t="s">
        <v>110</v>
      </c>
      <c r="G3227" s="24"/>
      <c r="H3227" s="24">
        <v>24113229392</v>
      </c>
      <c r="I3227" s="24" t="s">
        <v>95</v>
      </c>
      <c r="J3227" s="24">
        <f>DATEDIF(Tabla1[[#This Row],[FECHA DE NACIMIENTO]],Tabla1[[#This Row],[FECHA ACTUAL]],"Y")</f>
        <v>49</v>
      </c>
      <c r="K3227" s="24" t="s">
        <v>73</v>
      </c>
      <c r="L3227" s="24" t="s">
        <v>112</v>
      </c>
      <c r="M3227" s="24">
        <v>0</v>
      </c>
      <c r="N3227" s="24">
        <v>1</v>
      </c>
      <c r="O3227" s="24">
        <v>2</v>
      </c>
      <c r="P3227" s="23" t="s">
        <v>101</v>
      </c>
      <c r="Q3227" s="23">
        <v>27132</v>
      </c>
      <c r="R3227" s="24" t="s">
        <v>76</v>
      </c>
      <c r="S3227" s="25">
        <v>45119</v>
      </c>
      <c r="T3227" s="24"/>
      <c r="U3227" s="77">
        <v>3102056587</v>
      </c>
      <c r="V3227" s="33" t="s">
        <v>17517</v>
      </c>
      <c r="W3227" s="24" t="s">
        <v>17518</v>
      </c>
      <c r="X3227" s="24" t="s">
        <v>17519</v>
      </c>
      <c r="Y3227" s="24" t="s">
        <v>17520</v>
      </c>
      <c r="Z3227" s="24" t="s">
        <v>162</v>
      </c>
      <c r="AA3227" s="24">
        <v>3123822705</v>
      </c>
      <c r="AB3227" s="24"/>
      <c r="AC3227" s="24"/>
      <c r="AD3227" s="24"/>
      <c r="AE3227" s="26" t="s">
        <v>183</v>
      </c>
      <c r="AF3227" s="26" t="s">
        <v>17521</v>
      </c>
      <c r="AG3227" s="26"/>
      <c r="AH3227" s="27" t="s">
        <v>163</v>
      </c>
      <c r="AI3227" s="27" t="s">
        <v>410</v>
      </c>
      <c r="AJ3227" s="27" t="s">
        <v>410</v>
      </c>
      <c r="AK3227" s="24" t="s">
        <v>121</v>
      </c>
      <c r="AL3227" s="24" t="s">
        <v>90</v>
      </c>
      <c r="AM3227" s="23">
        <v>44652</v>
      </c>
      <c r="AN3227" s="28">
        <v>2035800</v>
      </c>
      <c r="AO3227" s="28">
        <v>140606</v>
      </c>
      <c r="AP3227" s="28"/>
      <c r="AQ3227" s="28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  <c r="BD3227" s="24"/>
      <c r="BE3227" s="24"/>
      <c r="BF3227" s="24"/>
      <c r="BG3227" s="24"/>
      <c r="BH3227" s="23" t="s">
        <v>75</v>
      </c>
      <c r="BI3227" s="26">
        <v>0</v>
      </c>
      <c r="BJ3227" s="26">
        <v>0</v>
      </c>
      <c r="BK3227" s="29">
        <v>0</v>
      </c>
      <c r="BL3227" s="24" t="s">
        <v>91</v>
      </c>
      <c r="BM3227" s="22" t="str">
        <f ca="1">+IF(Tabla1[[#This Row],[FECHA INGRESO]]&gt;=44986,IF((TODAY()-Tabla1[[#This Row],[FECHA INGRESO]])&gt;=50,"ALERTA","TODAVÍA FALTA"),"N/A")</f>
        <v>N/A</v>
      </c>
      <c r="BN3227" s="7" t="str">
        <f>IFERROR((_xlfn.DAYS(Tabla1[[#This Row],[FECHA INGRESO]],Tabla1[[#This Row],[FECHA RETIRO]]))/30,"")</f>
        <v/>
      </c>
    </row>
    <row r="3228" spans="1:66" x14ac:dyDescent="0.35">
      <c r="A3228" s="21">
        <v>53067302</v>
      </c>
      <c r="B3228" s="22" t="s">
        <v>17522</v>
      </c>
      <c r="C3228" s="23">
        <v>44652</v>
      </c>
      <c r="D3228" s="24" t="s">
        <v>131</v>
      </c>
      <c r="E3228" s="24" t="s">
        <v>94</v>
      </c>
      <c r="F3228" s="23" t="s">
        <v>94</v>
      </c>
      <c r="G3228" s="24"/>
      <c r="H3228" s="24">
        <v>24113131806</v>
      </c>
      <c r="I3228" s="24" t="s">
        <v>95</v>
      </c>
      <c r="J3228" s="24">
        <f>DATEDIF(Tabla1[[#This Row],[FECHA DE NACIMIENTO]],Tabla1[[#This Row],[FECHA ACTUAL]],"Y")</f>
        <v>38</v>
      </c>
      <c r="K3228" s="24" t="s">
        <v>73</v>
      </c>
      <c r="L3228" s="24" t="s">
        <v>112</v>
      </c>
      <c r="M3228" s="24">
        <v>2</v>
      </c>
      <c r="N3228" s="24">
        <v>4</v>
      </c>
      <c r="O3228" s="24">
        <v>1</v>
      </c>
      <c r="P3228" s="24" t="s">
        <v>101</v>
      </c>
      <c r="Q3228" s="23">
        <v>31044</v>
      </c>
      <c r="R3228" s="24" t="s">
        <v>76</v>
      </c>
      <c r="S3228" s="25">
        <v>45119</v>
      </c>
      <c r="T3228" s="24">
        <v>9235219</v>
      </c>
      <c r="U3228" s="24">
        <v>3202852541</v>
      </c>
      <c r="V3228" s="33" t="s">
        <v>17523</v>
      </c>
      <c r="W3228" s="24" t="s">
        <v>17524</v>
      </c>
      <c r="X3228" s="24" t="s">
        <v>17525</v>
      </c>
      <c r="Y3228" s="24" t="s">
        <v>17526</v>
      </c>
      <c r="Z3228" s="24" t="s">
        <v>117</v>
      </c>
      <c r="AA3228" s="24">
        <v>3147181500</v>
      </c>
      <c r="AB3228" s="24"/>
      <c r="AC3228" s="24"/>
      <c r="AD3228" s="24"/>
      <c r="AE3228" s="26" t="s">
        <v>183</v>
      </c>
      <c r="AF3228" s="26" t="s">
        <v>17527</v>
      </c>
      <c r="AG3228" s="26"/>
      <c r="AH3228" s="27" t="s">
        <v>163</v>
      </c>
      <c r="AI3228" s="27" t="s">
        <v>410</v>
      </c>
      <c r="AJ3228" s="27" t="s">
        <v>410</v>
      </c>
      <c r="AK3228" s="24" t="s">
        <v>121</v>
      </c>
      <c r="AL3228" s="24" t="s">
        <v>90</v>
      </c>
      <c r="AM3228" s="23">
        <v>44652</v>
      </c>
      <c r="AN3228" s="28">
        <v>2035800</v>
      </c>
      <c r="AO3228" s="28">
        <v>140606</v>
      </c>
      <c r="AP3228" s="28"/>
      <c r="AQ3228" s="28"/>
      <c r="AR3228" s="24"/>
      <c r="AS3228" s="24"/>
      <c r="AT3228" s="24"/>
      <c r="AU3228" s="24"/>
      <c r="AV3228" s="24"/>
      <c r="AW3228" s="24"/>
      <c r="AX3228" s="24"/>
      <c r="AY3228" s="24"/>
      <c r="AZ3228" s="24"/>
      <c r="BA3228" s="24"/>
      <c r="BB3228" s="24"/>
      <c r="BC3228" s="24"/>
      <c r="BD3228" s="24"/>
      <c r="BE3228" s="24"/>
      <c r="BF3228" s="24"/>
      <c r="BG3228" s="24"/>
      <c r="BH3228" s="23">
        <v>44960</v>
      </c>
      <c r="BI3228" s="26" t="s">
        <v>466</v>
      </c>
      <c r="BJ3228" s="26" t="s">
        <v>17528</v>
      </c>
      <c r="BK3228" s="29">
        <v>0</v>
      </c>
      <c r="BL3228" s="24" t="s">
        <v>129</v>
      </c>
      <c r="BM3228" s="22" t="str">
        <f ca="1">+IF(Tabla1[[#This Row],[FECHA INGRESO]]&gt;=44986,IF((TODAY()-Tabla1[[#This Row],[FECHA INGRESO]])&gt;=50,"ALERTA","TODAVÍA FALTA"),"N/A")</f>
        <v>N/A</v>
      </c>
      <c r="BN3228" s="7">
        <f>IFERROR((_xlfn.DAYS(Tabla1[[#This Row],[FECHA INGRESO]],Tabla1[[#This Row],[FECHA RETIRO]]))/30,"")</f>
        <v>-10.266666666666667</v>
      </c>
    </row>
    <row r="3229" spans="1:66" x14ac:dyDescent="0.35">
      <c r="A3229" s="21">
        <v>1014185474</v>
      </c>
      <c r="B3229" s="22" t="s">
        <v>17529</v>
      </c>
      <c r="C3229" s="23">
        <v>44652</v>
      </c>
      <c r="D3229" s="24" t="s">
        <v>188</v>
      </c>
      <c r="E3229" s="24" t="s">
        <v>110</v>
      </c>
      <c r="F3229" s="24" t="s">
        <v>70</v>
      </c>
      <c r="G3229" s="24"/>
      <c r="H3229" s="24">
        <v>24113397930</v>
      </c>
      <c r="I3229" s="24" t="s">
        <v>72</v>
      </c>
      <c r="J3229" s="24">
        <f>DATEDIF(Tabla1[[#This Row],[FECHA DE NACIMIENTO]],Tabla1[[#This Row],[FECHA ACTUAL]],"Y")</f>
        <v>36</v>
      </c>
      <c r="K3229" s="24" t="s">
        <v>73</v>
      </c>
      <c r="L3229" s="24" t="s">
        <v>234</v>
      </c>
      <c r="M3229" s="24">
        <v>0</v>
      </c>
      <c r="N3229" s="24">
        <v>2</v>
      </c>
      <c r="O3229" s="24">
        <v>3</v>
      </c>
      <c r="P3229" s="24" t="s">
        <v>101</v>
      </c>
      <c r="Q3229" s="23">
        <v>31672</v>
      </c>
      <c r="R3229" s="24" t="s">
        <v>76</v>
      </c>
      <c r="S3229" s="25">
        <v>45119</v>
      </c>
      <c r="T3229" s="24"/>
      <c r="U3229" s="24">
        <v>3209901389</v>
      </c>
      <c r="V3229" s="33" t="s">
        <v>17530</v>
      </c>
      <c r="W3229" s="24" t="s">
        <v>17531</v>
      </c>
      <c r="X3229" s="24" t="s">
        <v>5081</v>
      </c>
      <c r="Y3229" s="24" t="s">
        <v>17532</v>
      </c>
      <c r="Z3229" s="24" t="s">
        <v>13095</v>
      </c>
      <c r="AA3229" s="24">
        <v>3128320993</v>
      </c>
      <c r="AB3229" s="24"/>
      <c r="AC3229" s="24"/>
      <c r="AD3229" s="24"/>
      <c r="AE3229" s="26" t="s">
        <v>183</v>
      </c>
      <c r="AF3229" s="26" t="s">
        <v>6673</v>
      </c>
      <c r="AG3229" s="26"/>
      <c r="AH3229" s="27" t="s">
        <v>163</v>
      </c>
      <c r="AI3229" s="27" t="s">
        <v>410</v>
      </c>
      <c r="AJ3229" s="27" t="s">
        <v>410</v>
      </c>
      <c r="AK3229" s="24" t="s">
        <v>121</v>
      </c>
      <c r="AL3229" s="24" t="s">
        <v>90</v>
      </c>
      <c r="AM3229" s="23">
        <v>44652</v>
      </c>
      <c r="AN3229" s="28">
        <v>2035800</v>
      </c>
      <c r="AO3229" s="28">
        <v>140606</v>
      </c>
      <c r="AP3229" s="28"/>
      <c r="AQ3229" s="28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  <c r="BD3229" s="24"/>
      <c r="BE3229" s="24"/>
      <c r="BF3229" s="24"/>
      <c r="BG3229" s="24"/>
      <c r="BH3229" s="23">
        <v>44992</v>
      </c>
      <c r="BI3229" s="26" t="s">
        <v>466</v>
      </c>
      <c r="BJ3229" s="26" t="s">
        <v>3469</v>
      </c>
      <c r="BK3229" s="29">
        <v>0</v>
      </c>
      <c r="BL3229" s="24" t="s">
        <v>129</v>
      </c>
      <c r="BM3229" s="22" t="str">
        <f ca="1">+IF(Tabla1[[#This Row],[FECHA INGRESO]]&gt;=44986,IF((TODAY()-Tabla1[[#This Row],[FECHA INGRESO]])&gt;=50,"ALERTA","TODAVÍA FALTA"),"N/A")</f>
        <v>N/A</v>
      </c>
      <c r="BN3229" s="7">
        <f>IFERROR((_xlfn.DAYS(Tabla1[[#This Row],[FECHA INGRESO]],Tabla1[[#This Row],[FECHA RETIRO]]))/30,"")</f>
        <v>-11.333333333333334</v>
      </c>
    </row>
    <row r="3230" spans="1:66" x14ac:dyDescent="0.35">
      <c r="A3230" s="21">
        <v>1032411518</v>
      </c>
      <c r="B3230" s="22" t="s">
        <v>17533</v>
      </c>
      <c r="C3230" s="44">
        <v>44652</v>
      </c>
      <c r="D3230" s="44" t="s">
        <v>188</v>
      </c>
      <c r="E3230" s="36" t="s">
        <v>12430</v>
      </c>
      <c r="F3230" s="23" t="s">
        <v>94</v>
      </c>
      <c r="G3230" s="36"/>
      <c r="H3230" s="36">
        <v>24113292143</v>
      </c>
      <c r="I3230" s="36" t="s">
        <v>72</v>
      </c>
      <c r="J3230" s="24">
        <f>DATEDIF(Tabla1[[#This Row],[FECHA DE NACIMIENTO]],Tabla1[[#This Row],[FECHA ACTUAL]],"Y")</f>
        <v>35</v>
      </c>
      <c r="K3230" s="36" t="s">
        <v>73</v>
      </c>
      <c r="L3230" s="44" t="s">
        <v>234</v>
      </c>
      <c r="M3230" s="36">
        <v>0</v>
      </c>
      <c r="N3230" s="36">
        <v>0</v>
      </c>
      <c r="O3230" s="36">
        <v>3</v>
      </c>
      <c r="P3230" s="44" t="s">
        <v>101</v>
      </c>
      <c r="Q3230" s="44">
        <v>32271</v>
      </c>
      <c r="R3230" s="24" t="s">
        <v>76</v>
      </c>
      <c r="S3230" s="25">
        <v>45119</v>
      </c>
      <c r="T3230" s="36"/>
      <c r="U3230" s="78">
        <v>3142101190</v>
      </c>
      <c r="V3230" s="62" t="s">
        <v>17534</v>
      </c>
      <c r="W3230" s="36" t="s">
        <v>17535</v>
      </c>
      <c r="X3230" s="24" t="s">
        <v>12180</v>
      </c>
      <c r="Y3230" s="24" t="s">
        <v>17536</v>
      </c>
      <c r="Z3230" s="24" t="s">
        <v>1597</v>
      </c>
      <c r="AA3230" s="24">
        <v>3123559726</v>
      </c>
      <c r="AB3230" s="24"/>
      <c r="AC3230" s="24"/>
      <c r="AD3230" s="24"/>
      <c r="AE3230" s="26" t="s">
        <v>102</v>
      </c>
      <c r="AF3230" s="26"/>
      <c r="AG3230" s="26" t="s">
        <v>17537</v>
      </c>
      <c r="AH3230" s="27" t="s">
        <v>1599</v>
      </c>
      <c r="AI3230" s="27" t="s">
        <v>410</v>
      </c>
      <c r="AJ3230" s="27" t="s">
        <v>410</v>
      </c>
      <c r="AK3230" s="24" t="s">
        <v>121</v>
      </c>
      <c r="AL3230" s="24" t="s">
        <v>90</v>
      </c>
      <c r="AM3230" s="23">
        <v>44652</v>
      </c>
      <c r="AN3230" s="28">
        <v>1800000</v>
      </c>
      <c r="AO3230" s="28">
        <v>117172</v>
      </c>
      <c r="AP3230" s="28"/>
      <c r="AQ3230" s="28"/>
      <c r="AR3230" s="24"/>
      <c r="AS3230" s="24"/>
      <c r="AT3230" s="24"/>
      <c r="AU3230" s="24"/>
      <c r="AV3230" s="24"/>
      <c r="AW3230" s="24"/>
      <c r="AX3230" s="24"/>
      <c r="AY3230" s="24"/>
      <c r="AZ3230" s="24"/>
      <c r="BA3230" s="24"/>
      <c r="BB3230" s="24"/>
      <c r="BC3230" s="24"/>
      <c r="BD3230" s="24"/>
      <c r="BE3230" s="24"/>
      <c r="BF3230" s="24"/>
      <c r="BG3230" s="24"/>
      <c r="BH3230" s="23">
        <v>44673</v>
      </c>
      <c r="BI3230" s="26" t="s">
        <v>466</v>
      </c>
      <c r="BJ3230" s="26" t="s">
        <v>3469</v>
      </c>
      <c r="BK3230" s="29">
        <v>0</v>
      </c>
      <c r="BL3230" s="24" t="s">
        <v>129</v>
      </c>
      <c r="BM3230" s="22" t="str">
        <f ca="1">+IF(Tabla1[[#This Row],[FECHA INGRESO]]&gt;=44986,IF((TODAY()-Tabla1[[#This Row],[FECHA INGRESO]])&gt;=50,"ALERTA","TODAVÍA FALTA"),"N/A")</f>
        <v>N/A</v>
      </c>
      <c r="BN3230" s="7">
        <f>IFERROR((_xlfn.DAYS(Tabla1[[#This Row],[FECHA INGRESO]],Tabla1[[#This Row],[FECHA RETIRO]]))/30,"")</f>
        <v>-0.7</v>
      </c>
    </row>
    <row r="3231" spans="1:66" x14ac:dyDescent="0.35">
      <c r="A3231" s="21">
        <v>1026275056</v>
      </c>
      <c r="B3231" s="22" t="s">
        <v>17538</v>
      </c>
      <c r="C3231" s="23">
        <v>44652</v>
      </c>
      <c r="D3231" s="23" t="s">
        <v>188</v>
      </c>
      <c r="E3231" s="24" t="s">
        <v>110</v>
      </c>
      <c r="F3231" s="23" t="s">
        <v>94</v>
      </c>
      <c r="G3231" s="24" t="s">
        <v>17539</v>
      </c>
      <c r="H3231" s="24">
        <v>24113292965</v>
      </c>
      <c r="I3231" s="24" t="s">
        <v>72</v>
      </c>
      <c r="J3231" s="24">
        <f>DATEDIF(Tabla1[[#This Row],[FECHA DE NACIMIENTO]],Tabla1[[#This Row],[FECHA ACTUAL]],"Y")</f>
        <v>31</v>
      </c>
      <c r="K3231" s="24" t="s">
        <v>73</v>
      </c>
      <c r="L3231" s="24" t="s">
        <v>112</v>
      </c>
      <c r="M3231" s="24">
        <v>1</v>
      </c>
      <c r="N3231" s="24">
        <v>1</v>
      </c>
      <c r="O3231" s="24">
        <v>3</v>
      </c>
      <c r="P3231" s="23" t="s">
        <v>101</v>
      </c>
      <c r="Q3231" s="23">
        <v>33451</v>
      </c>
      <c r="R3231" s="24" t="s">
        <v>76</v>
      </c>
      <c r="S3231" s="25">
        <v>45119</v>
      </c>
      <c r="T3231" s="24"/>
      <c r="U3231" s="24">
        <v>3107767366</v>
      </c>
      <c r="V3231" s="33" t="s">
        <v>17540</v>
      </c>
      <c r="W3231" s="24" t="s">
        <v>17541</v>
      </c>
      <c r="X3231" s="24" t="s">
        <v>16786</v>
      </c>
      <c r="Y3231" s="24" t="s">
        <v>17542</v>
      </c>
      <c r="Z3231" s="24" t="s">
        <v>117</v>
      </c>
      <c r="AA3231" s="24">
        <v>3134904704</v>
      </c>
      <c r="AB3231" s="24"/>
      <c r="AC3231" s="24"/>
      <c r="AD3231" s="24"/>
      <c r="AE3231" s="26" t="s">
        <v>151</v>
      </c>
      <c r="AF3231" s="26"/>
      <c r="AG3231" s="26"/>
      <c r="AH3231" s="27" t="s">
        <v>119</v>
      </c>
      <c r="AI3231" s="27" t="s">
        <v>410</v>
      </c>
      <c r="AJ3231" s="27" t="s">
        <v>410</v>
      </c>
      <c r="AK3231" s="24" t="s">
        <v>121</v>
      </c>
      <c r="AL3231" s="24" t="s">
        <v>90</v>
      </c>
      <c r="AM3231" s="23">
        <v>44652</v>
      </c>
      <c r="AN3231" s="28">
        <v>2778375</v>
      </c>
      <c r="AO3231" s="28">
        <v>0</v>
      </c>
      <c r="AP3231" s="73" t="s">
        <v>17543</v>
      </c>
      <c r="AQ3231" s="28"/>
      <c r="AR3231" s="24"/>
      <c r="AS3231" s="24"/>
      <c r="AT3231" s="24"/>
      <c r="AU3231" s="24"/>
      <c r="AV3231" s="24"/>
      <c r="AW3231" s="24"/>
      <c r="AX3231" s="24"/>
      <c r="AY3231" s="24"/>
      <c r="AZ3231" s="24"/>
      <c r="BA3231" s="24"/>
      <c r="BB3231" s="24"/>
      <c r="BC3231" s="24"/>
      <c r="BD3231" s="24"/>
      <c r="BE3231" s="24"/>
      <c r="BF3231" s="24"/>
      <c r="BG3231" s="24"/>
      <c r="BH3231" s="23" t="s">
        <v>75</v>
      </c>
      <c r="BI3231" s="26">
        <v>0</v>
      </c>
      <c r="BJ3231" s="26">
        <v>0</v>
      </c>
      <c r="BK3231" s="29">
        <v>0</v>
      </c>
      <c r="BL3231" s="24" t="s">
        <v>91</v>
      </c>
      <c r="BM3231" s="22" t="str">
        <f ca="1">+IF(Tabla1[[#This Row],[FECHA INGRESO]]&gt;=44986,IF((TODAY()-Tabla1[[#This Row],[FECHA INGRESO]])&gt;=50,"ALERTA","TODAVÍA FALTA"),"N/A")</f>
        <v>N/A</v>
      </c>
      <c r="BN3231" s="7" t="str">
        <f>IFERROR((_xlfn.DAYS(Tabla1[[#This Row],[FECHA INGRESO]],Tabla1[[#This Row],[FECHA RETIRO]]))/30,"")</f>
        <v/>
      </c>
    </row>
    <row r="3232" spans="1:66" x14ac:dyDescent="0.35">
      <c r="A3232" s="21">
        <v>28172713</v>
      </c>
      <c r="B3232" s="22" t="s">
        <v>17544</v>
      </c>
      <c r="C3232" s="23">
        <v>44652</v>
      </c>
      <c r="D3232" s="23" t="s">
        <v>582</v>
      </c>
      <c r="E3232" s="24" t="s">
        <v>94</v>
      </c>
      <c r="F3232" s="23" t="s">
        <v>94</v>
      </c>
      <c r="G3232" s="24"/>
      <c r="H3232" s="24">
        <v>24113360921</v>
      </c>
      <c r="I3232" s="24" t="s">
        <v>95</v>
      </c>
      <c r="J3232" s="24">
        <f>DATEDIF(Tabla1[[#This Row],[FECHA DE NACIMIENTO]],Tabla1[[#This Row],[FECHA ACTUAL]],"Y")</f>
        <v>37</v>
      </c>
      <c r="K3232" s="24" t="s">
        <v>96</v>
      </c>
      <c r="L3232" s="23" t="s">
        <v>234</v>
      </c>
      <c r="M3232" s="24">
        <v>1</v>
      </c>
      <c r="N3232" s="24">
        <v>1</v>
      </c>
      <c r="O3232" s="24">
        <v>3</v>
      </c>
      <c r="P3232" s="23" t="s">
        <v>101</v>
      </c>
      <c r="Q3232" s="23">
        <v>31343</v>
      </c>
      <c r="R3232" s="24" t="s">
        <v>17545</v>
      </c>
      <c r="S3232" s="25">
        <v>45119</v>
      </c>
      <c r="T3232" s="24"/>
      <c r="U3232" s="77">
        <v>3138417638</v>
      </c>
      <c r="V3232" s="33" t="s">
        <v>17546</v>
      </c>
      <c r="W3232" s="24" t="s">
        <v>17547</v>
      </c>
      <c r="X3232" s="24" t="s">
        <v>17548</v>
      </c>
      <c r="Y3232" s="24" t="s">
        <v>17549</v>
      </c>
      <c r="Z3232" s="24" t="s">
        <v>82</v>
      </c>
      <c r="AA3232" s="24">
        <v>3138417638</v>
      </c>
      <c r="AB3232" s="24"/>
      <c r="AC3232" s="24"/>
      <c r="AD3232" s="24"/>
      <c r="AE3232" s="26" t="s">
        <v>151</v>
      </c>
      <c r="AF3232" s="26"/>
      <c r="AG3232" s="26" t="s">
        <v>17537</v>
      </c>
      <c r="AH3232" s="27" t="s">
        <v>119</v>
      </c>
      <c r="AI3232" s="27" t="s">
        <v>410</v>
      </c>
      <c r="AJ3232" s="27" t="s">
        <v>410</v>
      </c>
      <c r="AK3232" s="24" t="s">
        <v>121</v>
      </c>
      <c r="AL3232" s="24" t="s">
        <v>90</v>
      </c>
      <c r="AM3232" s="23">
        <v>44652</v>
      </c>
      <c r="AN3232" s="28">
        <v>2778375</v>
      </c>
      <c r="AO3232" s="28">
        <v>0</v>
      </c>
      <c r="AP3232" s="73" t="s">
        <v>17550</v>
      </c>
      <c r="AQ3232" s="28"/>
      <c r="AR3232" s="24"/>
      <c r="AS3232" s="24"/>
      <c r="AT3232" s="24"/>
      <c r="AU3232" s="24"/>
      <c r="AV3232" s="24"/>
      <c r="AW3232" s="24"/>
      <c r="AX3232" s="24"/>
      <c r="AY3232" s="24"/>
      <c r="AZ3232" s="24"/>
      <c r="BA3232" s="24"/>
      <c r="BB3232" s="24"/>
      <c r="BC3232" s="24"/>
      <c r="BD3232" s="24"/>
      <c r="BE3232" s="24"/>
      <c r="BF3232" s="24"/>
      <c r="BG3232" s="24"/>
      <c r="BH3232" s="23" t="s">
        <v>75</v>
      </c>
      <c r="BI3232" s="26">
        <v>0</v>
      </c>
      <c r="BJ3232" s="26">
        <v>0</v>
      </c>
      <c r="BK3232" s="29">
        <v>0</v>
      </c>
      <c r="BL3232" s="24" t="s">
        <v>91</v>
      </c>
      <c r="BM3232" s="22" t="str">
        <f ca="1">+IF(Tabla1[[#This Row],[FECHA INGRESO]]&gt;=44986,IF((TODAY()-Tabla1[[#This Row],[FECHA INGRESO]])&gt;=50,"ALERTA","TODAVÍA FALTA"),"N/A")</f>
        <v>N/A</v>
      </c>
      <c r="BN3232" s="7" t="str">
        <f>IFERROR((_xlfn.DAYS(Tabla1[[#This Row],[FECHA INGRESO]],Tabla1[[#This Row],[FECHA RETIRO]]))/30,"")</f>
        <v/>
      </c>
    </row>
    <row r="3233" spans="1:66" x14ac:dyDescent="0.35">
      <c r="A3233" s="21">
        <v>1076647824</v>
      </c>
      <c r="B3233" s="22" t="s">
        <v>17551</v>
      </c>
      <c r="C3233" s="23">
        <v>44652</v>
      </c>
      <c r="D3233" s="23" t="s">
        <v>871</v>
      </c>
      <c r="E3233" s="24" t="s">
        <v>110</v>
      </c>
      <c r="F3233" s="23" t="s">
        <v>94</v>
      </c>
      <c r="G3233" s="24" t="s">
        <v>17539</v>
      </c>
      <c r="H3233" s="24">
        <v>24113361614</v>
      </c>
      <c r="I3233" s="24" t="s">
        <v>72</v>
      </c>
      <c r="J3233" s="24">
        <f>DATEDIF(Tabla1[[#This Row],[FECHA DE NACIMIENTO]],Tabla1[[#This Row],[FECHA ACTUAL]],"Y")</f>
        <v>36</v>
      </c>
      <c r="K3233" s="24" t="s">
        <v>96</v>
      </c>
      <c r="L3233" s="24" t="s">
        <v>112</v>
      </c>
      <c r="M3233" s="24">
        <v>0</v>
      </c>
      <c r="N3233" s="24">
        <v>0</v>
      </c>
      <c r="O3233" s="24">
        <v>3</v>
      </c>
      <c r="P3233" s="23" t="s">
        <v>101</v>
      </c>
      <c r="Q3233" s="23">
        <v>31765</v>
      </c>
      <c r="R3233" s="24" t="s">
        <v>76</v>
      </c>
      <c r="S3233" s="25">
        <v>45119</v>
      </c>
      <c r="T3233" s="24"/>
      <c r="U3233" s="77">
        <v>3214491968</v>
      </c>
      <c r="V3233" s="33" t="s">
        <v>17552</v>
      </c>
      <c r="W3233" s="24" t="s">
        <v>17553</v>
      </c>
      <c r="X3233" s="24" t="s">
        <v>17554</v>
      </c>
      <c r="Y3233" s="24" t="s">
        <v>17555</v>
      </c>
      <c r="Z3233" s="24" t="s">
        <v>3224</v>
      </c>
      <c r="AA3233" s="24">
        <v>31021441046</v>
      </c>
      <c r="AB3233" s="24"/>
      <c r="AC3233" s="24"/>
      <c r="AD3233" s="24"/>
      <c r="AE3233" s="26" t="s">
        <v>102</v>
      </c>
      <c r="AF3233" s="26" t="s">
        <v>14526</v>
      </c>
      <c r="AG3233" s="26"/>
      <c r="AH3233" s="27" t="s">
        <v>3338</v>
      </c>
      <c r="AI3233" s="27" t="s">
        <v>410</v>
      </c>
      <c r="AJ3233" s="27" t="s">
        <v>410</v>
      </c>
      <c r="AK3233" s="24" t="s">
        <v>121</v>
      </c>
      <c r="AL3233" s="24" t="s">
        <v>90</v>
      </c>
      <c r="AM3233" s="23">
        <v>44652</v>
      </c>
      <c r="AN3233" s="28">
        <v>3930504</v>
      </c>
      <c r="AO3233" s="28">
        <v>0</v>
      </c>
      <c r="AP3233" s="28"/>
      <c r="AQ3233" s="28"/>
      <c r="AR3233" s="24"/>
      <c r="AS3233" s="24"/>
      <c r="AT3233" s="24"/>
      <c r="AU3233" s="24"/>
      <c r="AV3233" s="24"/>
      <c r="AW3233" s="24"/>
      <c r="AX3233" s="24"/>
      <c r="AY3233" s="24"/>
      <c r="AZ3233" s="24"/>
      <c r="BA3233" s="24"/>
      <c r="BB3233" s="24"/>
      <c r="BC3233" s="24"/>
      <c r="BD3233" s="24"/>
      <c r="BE3233" s="24"/>
      <c r="BF3233" s="24"/>
      <c r="BG3233" s="24"/>
      <c r="BH3233" s="23">
        <v>44834</v>
      </c>
      <c r="BI3233" s="26" t="s">
        <v>466</v>
      </c>
      <c r="BJ3233" s="26" t="s">
        <v>3469</v>
      </c>
      <c r="BK3233" s="29">
        <v>0</v>
      </c>
      <c r="BL3233" s="24" t="s">
        <v>129</v>
      </c>
      <c r="BM3233" s="22" t="str">
        <f ca="1">+IF(Tabla1[[#This Row],[FECHA INGRESO]]&gt;=44986,IF((TODAY()-Tabla1[[#This Row],[FECHA INGRESO]])&gt;=50,"ALERTA","TODAVÍA FALTA"),"N/A")</f>
        <v>N/A</v>
      </c>
      <c r="BN3233" s="7">
        <f>IFERROR((_xlfn.DAYS(Tabla1[[#This Row],[FECHA INGRESO]],Tabla1[[#This Row],[FECHA RETIRO]]))/30,"")</f>
        <v>-6.0666666666666664</v>
      </c>
    </row>
    <row r="3234" spans="1:66" x14ac:dyDescent="0.35">
      <c r="A3234" s="21">
        <v>1020735804</v>
      </c>
      <c r="B3234" s="22" t="s">
        <v>17556</v>
      </c>
      <c r="C3234" s="44">
        <v>44652</v>
      </c>
      <c r="D3234" s="44" t="s">
        <v>188</v>
      </c>
      <c r="E3234" s="24" t="s">
        <v>94</v>
      </c>
      <c r="F3234" s="23" t="s">
        <v>94</v>
      </c>
      <c r="G3234" s="36"/>
      <c r="H3234" s="36">
        <v>24113120572</v>
      </c>
      <c r="I3234" s="36" t="s">
        <v>95</v>
      </c>
      <c r="J3234" s="24">
        <f>DATEDIF(Tabla1[[#This Row],[FECHA DE NACIMIENTO]],Tabla1[[#This Row],[FECHA ACTUAL]],"Y")</f>
        <v>24</v>
      </c>
      <c r="K3234" s="36" t="s">
        <v>96</v>
      </c>
      <c r="L3234" s="44" t="s">
        <v>234</v>
      </c>
      <c r="M3234" s="36">
        <v>1</v>
      </c>
      <c r="N3234" s="36">
        <v>1</v>
      </c>
      <c r="O3234" s="36">
        <v>2</v>
      </c>
      <c r="P3234" s="44" t="s">
        <v>101</v>
      </c>
      <c r="Q3234" s="44">
        <v>36033</v>
      </c>
      <c r="R3234" s="24" t="s">
        <v>76</v>
      </c>
      <c r="S3234" s="25">
        <v>45119</v>
      </c>
      <c r="T3234" s="36"/>
      <c r="U3234" s="78">
        <v>3123707331</v>
      </c>
      <c r="V3234" s="62" t="s">
        <v>17557</v>
      </c>
      <c r="W3234" s="24" t="s">
        <v>17558</v>
      </c>
      <c r="X3234" s="24" t="s">
        <v>5902</v>
      </c>
      <c r="Y3234" s="24" t="s">
        <v>17559</v>
      </c>
      <c r="Z3234" s="24" t="s">
        <v>82</v>
      </c>
      <c r="AA3234" s="24">
        <v>3207341883</v>
      </c>
      <c r="AB3234" s="24"/>
      <c r="AC3234" s="24"/>
      <c r="AD3234" s="24"/>
      <c r="AE3234" s="26" t="s">
        <v>151</v>
      </c>
      <c r="AF3234" s="26"/>
      <c r="AG3234" s="26"/>
      <c r="AH3234" s="27" t="s">
        <v>3042</v>
      </c>
      <c r="AI3234" s="27" t="s">
        <v>410</v>
      </c>
      <c r="AJ3234" s="27" t="s">
        <v>410</v>
      </c>
      <c r="AK3234" s="24" t="s">
        <v>121</v>
      </c>
      <c r="AL3234" s="24" t="s">
        <v>7086</v>
      </c>
      <c r="AM3234" s="23">
        <v>44652</v>
      </c>
      <c r="AN3234" s="28">
        <v>1000000</v>
      </c>
      <c r="AO3234" s="28">
        <v>117172</v>
      </c>
      <c r="AP3234" s="28"/>
      <c r="AQ3234" s="28"/>
      <c r="AR3234" s="24"/>
      <c r="AS3234" s="24"/>
      <c r="AT3234" s="24"/>
      <c r="AU3234" s="24"/>
      <c r="AV3234" s="24"/>
      <c r="AW3234" s="24"/>
      <c r="AX3234" s="24"/>
      <c r="AY3234" s="24"/>
      <c r="AZ3234" s="24" t="s">
        <v>7883</v>
      </c>
      <c r="BA3234" s="24"/>
      <c r="BB3234" s="24"/>
      <c r="BC3234" s="24"/>
      <c r="BD3234" s="24"/>
      <c r="BE3234" s="24"/>
      <c r="BF3234" s="24"/>
      <c r="BG3234" s="24"/>
      <c r="BH3234" s="23">
        <v>44700</v>
      </c>
      <c r="BI3234" s="26" t="s">
        <v>10014</v>
      </c>
      <c r="BJ3234" s="26" t="s">
        <v>8557</v>
      </c>
      <c r="BK3234" s="29">
        <v>0</v>
      </c>
      <c r="BL3234" s="24" t="s">
        <v>129</v>
      </c>
      <c r="BM3234" s="22" t="str">
        <f ca="1">+IF(Tabla1[[#This Row],[FECHA INGRESO]]&gt;=44986,IF((TODAY()-Tabla1[[#This Row],[FECHA INGRESO]])&gt;=50,"ALERTA","TODAVÍA FALTA"),"N/A")</f>
        <v>N/A</v>
      </c>
      <c r="BN3234" s="7">
        <f>IFERROR((_xlfn.DAYS(Tabla1[[#This Row],[FECHA INGRESO]],Tabla1[[#This Row],[FECHA RETIRO]]))/30,"")</f>
        <v>-1.6</v>
      </c>
    </row>
    <row r="3235" spans="1:66" x14ac:dyDescent="0.35">
      <c r="A3235" s="34">
        <v>79844374</v>
      </c>
      <c r="B3235" s="22" t="s">
        <v>17560</v>
      </c>
      <c r="C3235" s="23">
        <v>44652</v>
      </c>
      <c r="D3235" s="23" t="s">
        <v>188</v>
      </c>
      <c r="E3235" s="24" t="s">
        <v>111</v>
      </c>
      <c r="F3235" s="23" t="s">
        <v>94</v>
      </c>
      <c r="G3235" s="24"/>
      <c r="H3235" s="24">
        <v>24113410732</v>
      </c>
      <c r="I3235" s="24" t="s">
        <v>72</v>
      </c>
      <c r="J3235" s="24">
        <f>DATEDIF(Tabla1[[#This Row],[FECHA DE NACIMIENTO]],Tabla1[[#This Row],[FECHA ACTUAL]],"Y")</f>
        <v>46</v>
      </c>
      <c r="K3235" s="24" t="s">
        <v>73</v>
      </c>
      <c r="L3235" s="24" t="s">
        <v>74</v>
      </c>
      <c r="M3235" s="24">
        <v>3</v>
      </c>
      <c r="N3235" s="24">
        <v>2</v>
      </c>
      <c r="O3235" s="24">
        <v>3</v>
      </c>
      <c r="P3235" s="23" t="s">
        <v>101</v>
      </c>
      <c r="Q3235" s="23">
        <v>28193</v>
      </c>
      <c r="R3235" s="24" t="s">
        <v>76</v>
      </c>
      <c r="S3235" s="25">
        <v>45119</v>
      </c>
      <c r="T3235" s="24"/>
      <c r="U3235" s="77">
        <v>3208571679</v>
      </c>
      <c r="V3235" s="33" t="s">
        <v>17561</v>
      </c>
      <c r="W3235" s="24" t="s">
        <v>17562</v>
      </c>
      <c r="X3235" s="24" t="s">
        <v>5603</v>
      </c>
      <c r="Y3235" s="24" t="s">
        <v>17563</v>
      </c>
      <c r="Z3235" s="24" t="s">
        <v>82</v>
      </c>
      <c r="AA3235" s="24">
        <v>3102243040</v>
      </c>
      <c r="AB3235" s="24"/>
      <c r="AC3235" s="24"/>
      <c r="AD3235" s="24"/>
      <c r="AE3235" s="26" t="s">
        <v>151</v>
      </c>
      <c r="AF3235" s="26"/>
      <c r="AG3235" s="26"/>
      <c r="AH3235" s="27" t="s">
        <v>5802</v>
      </c>
      <c r="AI3235" s="27" t="s">
        <v>410</v>
      </c>
      <c r="AJ3235" s="27" t="s">
        <v>410</v>
      </c>
      <c r="AK3235" s="24" t="s">
        <v>121</v>
      </c>
      <c r="AL3235" s="24" t="s">
        <v>90</v>
      </c>
      <c r="AM3235" s="23">
        <v>44652</v>
      </c>
      <c r="AN3235" s="28">
        <v>1809600</v>
      </c>
      <c r="AO3235" s="28">
        <v>140606</v>
      </c>
      <c r="AP3235" s="28"/>
      <c r="AQ3235" s="28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  <c r="BD3235" s="24"/>
      <c r="BE3235" s="24"/>
      <c r="BF3235" s="24"/>
      <c r="BG3235" s="24"/>
      <c r="BH3235" s="23" t="s">
        <v>75</v>
      </c>
      <c r="BI3235" s="26">
        <v>0</v>
      </c>
      <c r="BJ3235" s="26">
        <v>0</v>
      </c>
      <c r="BK3235" s="29">
        <v>0</v>
      </c>
      <c r="BL3235" s="24" t="s">
        <v>91</v>
      </c>
      <c r="BM3235" s="22" t="str">
        <f ca="1">+IF(Tabla1[[#This Row],[FECHA INGRESO]]&gt;=44986,IF((TODAY()-Tabla1[[#This Row],[FECHA INGRESO]])&gt;=50,"ALERTA","TODAVÍA FALTA"),"N/A")</f>
        <v>N/A</v>
      </c>
      <c r="BN3235" s="7" t="str">
        <f>IFERROR((_xlfn.DAYS(Tabla1[[#This Row],[FECHA INGRESO]],Tabla1[[#This Row],[FECHA RETIRO]]))/30,"")</f>
        <v/>
      </c>
    </row>
    <row r="3236" spans="1:66" x14ac:dyDescent="0.35">
      <c r="A3236" s="21">
        <v>53075328</v>
      </c>
      <c r="B3236" s="22" t="s">
        <v>17564</v>
      </c>
      <c r="C3236" s="23">
        <v>44652</v>
      </c>
      <c r="D3236" s="23" t="s">
        <v>188</v>
      </c>
      <c r="E3236" s="24" t="s">
        <v>110</v>
      </c>
      <c r="F3236" s="23" t="s">
        <v>94</v>
      </c>
      <c r="G3236" s="24"/>
      <c r="H3236" s="24">
        <v>24113411502</v>
      </c>
      <c r="I3236" s="24" t="s">
        <v>95</v>
      </c>
      <c r="J3236" s="24">
        <f>DATEDIF(Tabla1[[#This Row],[FECHA DE NACIMIENTO]],Tabla1[[#This Row],[FECHA ACTUAL]],"Y")</f>
        <v>38</v>
      </c>
      <c r="K3236" s="24" t="s">
        <v>73</v>
      </c>
      <c r="L3236" s="23" t="s">
        <v>234</v>
      </c>
      <c r="M3236" s="24">
        <v>1</v>
      </c>
      <c r="N3236" s="24">
        <v>1</v>
      </c>
      <c r="O3236" s="24">
        <v>3</v>
      </c>
      <c r="P3236" s="23" t="s">
        <v>101</v>
      </c>
      <c r="Q3236" s="23">
        <v>31140</v>
      </c>
      <c r="R3236" s="24" t="s">
        <v>76</v>
      </c>
      <c r="S3236" s="25">
        <v>45119</v>
      </c>
      <c r="T3236" s="24"/>
      <c r="U3236" s="77">
        <v>3103115345</v>
      </c>
      <c r="V3236" s="33" t="s">
        <v>17565</v>
      </c>
      <c r="W3236" s="24" t="s">
        <v>17566</v>
      </c>
      <c r="X3236" s="24" t="s">
        <v>704</v>
      </c>
      <c r="Y3236" s="24" t="s">
        <v>17567</v>
      </c>
      <c r="Z3236" s="24" t="s">
        <v>14169</v>
      </c>
      <c r="AA3236" s="24">
        <v>3123823111</v>
      </c>
      <c r="AB3236" s="24"/>
      <c r="AC3236" s="24"/>
      <c r="AD3236" s="24"/>
      <c r="AE3236" s="26" t="s">
        <v>151</v>
      </c>
      <c r="AF3236" s="26"/>
      <c r="AG3236" s="26"/>
      <c r="AH3236" s="27" t="s">
        <v>163</v>
      </c>
      <c r="AI3236" s="27" t="s">
        <v>410</v>
      </c>
      <c r="AJ3236" s="27" t="s">
        <v>410</v>
      </c>
      <c r="AK3236" s="24" t="s">
        <v>121</v>
      </c>
      <c r="AL3236" s="24" t="s">
        <v>90</v>
      </c>
      <c r="AM3236" s="23">
        <v>44652</v>
      </c>
      <c r="AN3236" s="28">
        <v>2035800</v>
      </c>
      <c r="AO3236" s="28">
        <v>140606</v>
      </c>
      <c r="AP3236" s="73" t="s">
        <v>17568</v>
      </c>
      <c r="AQ3236" s="28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  <c r="BD3236" s="24"/>
      <c r="BE3236" s="24"/>
      <c r="BF3236" s="24"/>
      <c r="BG3236" s="24"/>
      <c r="BH3236" s="23" t="s">
        <v>75</v>
      </c>
      <c r="BI3236" s="26">
        <v>0</v>
      </c>
      <c r="BJ3236" s="26">
        <v>0</v>
      </c>
      <c r="BK3236" s="29">
        <v>0</v>
      </c>
      <c r="BL3236" s="24" t="s">
        <v>91</v>
      </c>
      <c r="BM3236" s="22" t="str">
        <f ca="1">+IF(Tabla1[[#This Row],[FECHA INGRESO]]&gt;=44986,IF((TODAY()-Tabla1[[#This Row],[FECHA INGRESO]])&gt;=50,"ALERTA","TODAVÍA FALTA"),"N/A")</f>
        <v>N/A</v>
      </c>
      <c r="BN3236" s="7" t="str">
        <f>IFERROR((_xlfn.DAYS(Tabla1[[#This Row],[FECHA INGRESO]],Tabla1[[#This Row],[FECHA RETIRO]]))/30,"")</f>
        <v/>
      </c>
    </row>
    <row r="3237" spans="1:66" x14ac:dyDescent="0.35">
      <c r="A3237" s="21">
        <v>1005772969</v>
      </c>
      <c r="B3237" s="22" t="s">
        <v>17569</v>
      </c>
      <c r="C3237" s="23">
        <v>44652</v>
      </c>
      <c r="D3237" s="23" t="s">
        <v>157</v>
      </c>
      <c r="E3237" s="24" t="s">
        <v>1274</v>
      </c>
      <c r="F3237" s="24" t="s">
        <v>70</v>
      </c>
      <c r="G3237" s="24"/>
      <c r="H3237" s="24">
        <v>24113154676</v>
      </c>
      <c r="I3237" s="24" t="s">
        <v>72</v>
      </c>
      <c r="J3237" s="24">
        <f>DATEDIF(Tabla1[[#This Row],[FECHA DE NACIMIENTO]],Tabla1[[#This Row],[FECHA ACTUAL]],"Y")</f>
        <v>20</v>
      </c>
      <c r="K3237" s="24" t="s">
        <v>73</v>
      </c>
      <c r="L3237" s="24" t="s">
        <v>112</v>
      </c>
      <c r="M3237" s="24">
        <v>0</v>
      </c>
      <c r="N3237" s="24">
        <v>0</v>
      </c>
      <c r="O3237" s="24">
        <v>2</v>
      </c>
      <c r="P3237" s="23" t="s">
        <v>101</v>
      </c>
      <c r="Q3237" s="23">
        <v>37529</v>
      </c>
      <c r="R3237" s="24" t="s">
        <v>76</v>
      </c>
      <c r="S3237" s="25">
        <v>45119</v>
      </c>
      <c r="T3237" s="24"/>
      <c r="U3237" s="77">
        <v>3223990418</v>
      </c>
      <c r="V3237" s="33" t="s">
        <v>17570</v>
      </c>
      <c r="W3237" s="24" t="s">
        <v>17571</v>
      </c>
      <c r="X3237" s="24" t="s">
        <v>17572</v>
      </c>
      <c r="Y3237" s="24" t="s">
        <v>17573</v>
      </c>
      <c r="Z3237" s="24" t="s">
        <v>17574</v>
      </c>
      <c r="AA3237" s="24">
        <v>3118128546</v>
      </c>
      <c r="AB3237" s="24"/>
      <c r="AC3237" s="24"/>
      <c r="AD3237" s="24"/>
      <c r="AE3237" s="26" t="s">
        <v>151</v>
      </c>
      <c r="AF3237" s="26"/>
      <c r="AG3237" s="26"/>
      <c r="AH3237" s="27" t="s">
        <v>184</v>
      </c>
      <c r="AI3237" s="27" t="s">
        <v>120</v>
      </c>
      <c r="AJ3237" s="27" t="s">
        <v>120</v>
      </c>
      <c r="AK3237" s="24" t="s">
        <v>121</v>
      </c>
      <c r="AL3237" s="24" t="s">
        <v>7086</v>
      </c>
      <c r="AM3237" s="23">
        <v>44652</v>
      </c>
      <c r="AN3237" s="28">
        <v>1000000</v>
      </c>
      <c r="AO3237" s="28">
        <v>117172</v>
      </c>
      <c r="AP3237" s="28"/>
      <c r="AQ3237" s="28"/>
      <c r="AR3237" s="24"/>
      <c r="AS3237" s="24"/>
      <c r="AT3237" s="24"/>
      <c r="AU3237" s="24"/>
      <c r="AV3237" s="24"/>
      <c r="AW3237" s="24"/>
      <c r="AX3237" s="24"/>
      <c r="AY3237" s="24"/>
      <c r="AZ3237" s="24"/>
      <c r="BA3237" s="24"/>
      <c r="BB3237" s="24"/>
      <c r="BC3237" s="24"/>
      <c r="BD3237" s="24"/>
      <c r="BE3237" s="24"/>
      <c r="BF3237" s="24"/>
      <c r="BG3237" s="24"/>
      <c r="BH3237" s="23">
        <v>44900</v>
      </c>
      <c r="BI3237" s="26" t="s">
        <v>466</v>
      </c>
      <c r="BJ3237" s="26" t="s">
        <v>6087</v>
      </c>
      <c r="BK3237" s="29">
        <v>0</v>
      </c>
      <c r="BL3237" s="24" t="s">
        <v>129</v>
      </c>
      <c r="BM3237" s="22" t="str">
        <f ca="1">+IF(Tabla1[[#This Row],[FECHA INGRESO]]&gt;=44986,IF((TODAY()-Tabla1[[#This Row],[FECHA INGRESO]])&gt;=50,"ALERTA","TODAVÍA FALTA"),"N/A")</f>
        <v>N/A</v>
      </c>
      <c r="BN3237" s="7">
        <f>IFERROR((_xlfn.DAYS(Tabla1[[#This Row],[FECHA INGRESO]],Tabla1[[#This Row],[FECHA RETIRO]]))/30,"")</f>
        <v>-8.2666666666666675</v>
      </c>
    </row>
    <row r="3238" spans="1:66" x14ac:dyDescent="0.35">
      <c r="A3238" s="21">
        <v>1031181052</v>
      </c>
      <c r="B3238" s="22" t="s">
        <v>14832</v>
      </c>
      <c r="C3238" s="23">
        <v>44652</v>
      </c>
      <c r="D3238" s="23" t="s">
        <v>4833</v>
      </c>
      <c r="E3238" s="24" t="s">
        <v>1274</v>
      </c>
      <c r="F3238" s="24" t="s">
        <v>70</v>
      </c>
      <c r="G3238" s="24"/>
      <c r="H3238" s="24">
        <v>24106876031</v>
      </c>
      <c r="I3238" s="24" t="s">
        <v>95</v>
      </c>
      <c r="J3238" s="24">
        <f>DATEDIF(Tabla1[[#This Row],[FECHA DE NACIMIENTO]],Tabla1[[#This Row],[FECHA ACTUAL]],"Y")</f>
        <v>24</v>
      </c>
      <c r="K3238" s="24" t="s">
        <v>73</v>
      </c>
      <c r="L3238" s="24" t="s">
        <v>112</v>
      </c>
      <c r="M3238" s="24">
        <v>1</v>
      </c>
      <c r="N3238" s="24">
        <v>1</v>
      </c>
      <c r="O3238" s="24">
        <v>3</v>
      </c>
      <c r="P3238" s="23" t="s">
        <v>101</v>
      </c>
      <c r="Q3238" s="23">
        <v>36339</v>
      </c>
      <c r="R3238" s="24" t="s">
        <v>76</v>
      </c>
      <c r="S3238" s="25">
        <v>45119</v>
      </c>
      <c r="T3238" s="24">
        <v>2889948</v>
      </c>
      <c r="U3238" s="77">
        <v>3209696002</v>
      </c>
      <c r="V3238" s="33" t="s">
        <v>14833</v>
      </c>
      <c r="W3238" s="24" t="s">
        <v>17575</v>
      </c>
      <c r="X3238" s="24" t="s">
        <v>17576</v>
      </c>
      <c r="Y3238" s="24" t="s">
        <v>14836</v>
      </c>
      <c r="Z3238" s="24" t="s">
        <v>117</v>
      </c>
      <c r="AA3238" s="24">
        <v>3209696002</v>
      </c>
      <c r="AB3238" s="24"/>
      <c r="AC3238" s="24"/>
      <c r="AD3238" s="24"/>
      <c r="AE3238" s="26" t="s">
        <v>151</v>
      </c>
      <c r="AF3238" s="26"/>
      <c r="AG3238" s="26"/>
      <c r="AH3238" s="27" t="s">
        <v>184</v>
      </c>
      <c r="AI3238" s="27" t="s">
        <v>120</v>
      </c>
      <c r="AJ3238" s="27" t="s">
        <v>120</v>
      </c>
      <c r="AK3238" s="24" t="s">
        <v>121</v>
      </c>
      <c r="AL3238" s="24" t="s">
        <v>7086</v>
      </c>
      <c r="AM3238" s="23">
        <v>44652</v>
      </c>
      <c r="AN3238" s="28">
        <v>1160000</v>
      </c>
      <c r="AO3238" s="28">
        <v>140606</v>
      </c>
      <c r="AP3238" s="28"/>
      <c r="AQ3238" s="28"/>
      <c r="AR3238" s="24"/>
      <c r="AS3238" s="24"/>
      <c r="AT3238" s="24"/>
      <c r="AU3238" s="24"/>
      <c r="AV3238" s="24"/>
      <c r="AW3238" s="24"/>
      <c r="AX3238" s="24"/>
      <c r="AY3238" s="24"/>
      <c r="AZ3238" s="24"/>
      <c r="BA3238" s="24"/>
      <c r="BB3238" s="24"/>
      <c r="BC3238" s="24"/>
      <c r="BD3238" s="24"/>
      <c r="BE3238" s="24"/>
      <c r="BF3238" s="24"/>
      <c r="BG3238" s="24"/>
      <c r="BH3238" s="23">
        <v>45030</v>
      </c>
      <c r="BI3238" s="26" t="s">
        <v>466</v>
      </c>
      <c r="BJ3238" s="26" t="s">
        <v>10118</v>
      </c>
      <c r="BK3238" s="29">
        <v>0</v>
      </c>
      <c r="BL3238" s="24" t="s">
        <v>129</v>
      </c>
      <c r="BM3238" s="22" t="str">
        <f ca="1">+IF(Tabla1[[#This Row],[FECHA INGRESO]]&gt;=44986,IF((TODAY()-Tabla1[[#This Row],[FECHA INGRESO]])&gt;=50,"ALERTA","TODAVÍA FALTA"),"N/A")</f>
        <v>N/A</v>
      </c>
      <c r="BN3238" s="7">
        <f>IFERROR((_xlfn.DAYS(Tabla1[[#This Row],[FECHA INGRESO]],Tabla1[[#This Row],[FECHA RETIRO]]))/30,"")</f>
        <v>-12.6</v>
      </c>
    </row>
    <row r="3239" spans="1:66" x14ac:dyDescent="0.35">
      <c r="A3239" s="21">
        <v>1000516164</v>
      </c>
      <c r="B3239" s="22" t="s">
        <v>17577</v>
      </c>
      <c r="C3239" s="23">
        <v>44655</v>
      </c>
      <c r="D3239" s="23" t="s">
        <v>93</v>
      </c>
      <c r="E3239" s="24" t="s">
        <v>94</v>
      </c>
      <c r="F3239" s="24" t="s">
        <v>70</v>
      </c>
      <c r="G3239" s="24"/>
      <c r="H3239" s="24">
        <v>24113200928</v>
      </c>
      <c r="I3239" s="24" t="s">
        <v>95</v>
      </c>
      <c r="J3239" s="24">
        <f>DATEDIF(Tabla1[[#This Row],[FECHA DE NACIMIENTO]],Tabla1[[#This Row],[FECHA ACTUAL]],"Y")</f>
        <v>22</v>
      </c>
      <c r="K3239" s="24" t="s">
        <v>73</v>
      </c>
      <c r="L3239" s="24" t="s">
        <v>112</v>
      </c>
      <c r="M3239" s="24">
        <v>0</v>
      </c>
      <c r="N3239" s="24">
        <v>0</v>
      </c>
      <c r="O3239" s="24">
        <v>3</v>
      </c>
      <c r="P3239" s="23" t="s">
        <v>101</v>
      </c>
      <c r="Q3239" s="23">
        <v>36934</v>
      </c>
      <c r="R3239" s="24" t="s">
        <v>76</v>
      </c>
      <c r="S3239" s="25">
        <v>45119</v>
      </c>
      <c r="T3239" s="24">
        <v>7478903</v>
      </c>
      <c r="U3239" s="77">
        <v>3214239896</v>
      </c>
      <c r="V3239" s="33" t="s">
        <v>17578</v>
      </c>
      <c r="W3239" s="24" t="s">
        <v>17579</v>
      </c>
      <c r="X3239" s="24" t="s">
        <v>17580</v>
      </c>
      <c r="Y3239" s="24" t="s">
        <v>17581</v>
      </c>
      <c r="Z3239" s="24" t="s">
        <v>117</v>
      </c>
      <c r="AA3239" s="24">
        <v>3107978959</v>
      </c>
      <c r="AB3239" s="24"/>
      <c r="AC3239" s="24"/>
      <c r="AD3239" s="24"/>
      <c r="AE3239" s="26" t="s">
        <v>151</v>
      </c>
      <c r="AF3239" s="26" t="s">
        <v>10892</v>
      </c>
      <c r="AG3239" s="26"/>
      <c r="AH3239" s="27" t="s">
        <v>3042</v>
      </c>
      <c r="AI3239" s="27" t="s">
        <v>410</v>
      </c>
      <c r="AJ3239" s="27" t="s">
        <v>410</v>
      </c>
      <c r="AK3239" s="24" t="s">
        <v>121</v>
      </c>
      <c r="AL3239" s="24" t="s">
        <v>7086</v>
      </c>
      <c r="AM3239" s="23">
        <v>44655</v>
      </c>
      <c r="AN3239" s="28">
        <v>1000000</v>
      </c>
      <c r="AO3239" s="28">
        <v>117172</v>
      </c>
      <c r="AP3239" s="24" t="s">
        <v>15002</v>
      </c>
      <c r="AQ3239" s="28"/>
      <c r="AR3239" s="24"/>
      <c r="AS3239" s="24"/>
      <c r="AT3239" s="24"/>
      <c r="AU3239" s="24"/>
      <c r="AV3239" s="24"/>
      <c r="AW3239" s="24"/>
      <c r="AX3239" s="24"/>
      <c r="AY3239" s="24"/>
      <c r="AZ3239" s="24"/>
      <c r="BA3239" s="24"/>
      <c r="BB3239" s="24"/>
      <c r="BC3239" s="24"/>
      <c r="BD3239" s="24"/>
      <c r="BE3239" s="24"/>
      <c r="BF3239" s="24"/>
      <c r="BG3239" s="24"/>
      <c r="BH3239" s="23">
        <v>44839</v>
      </c>
      <c r="BI3239" s="26" t="s">
        <v>466</v>
      </c>
      <c r="BJ3239" s="26" t="s">
        <v>273</v>
      </c>
      <c r="BK3239" s="29">
        <v>0</v>
      </c>
      <c r="BL3239" s="24" t="s">
        <v>129</v>
      </c>
      <c r="BM3239" s="22" t="str">
        <f ca="1">+IF(Tabla1[[#This Row],[FECHA INGRESO]]&gt;=44986,IF((TODAY()-Tabla1[[#This Row],[FECHA INGRESO]])&gt;=50,"ALERTA","TODAVÍA FALTA"),"N/A")</f>
        <v>N/A</v>
      </c>
      <c r="BN3239" s="7">
        <f>IFERROR((_xlfn.DAYS(Tabla1[[#This Row],[FECHA INGRESO]],Tabla1[[#This Row],[FECHA RETIRO]]))/30,"")</f>
        <v>-6.1333333333333337</v>
      </c>
    </row>
    <row r="3240" spans="1:66" x14ac:dyDescent="0.35">
      <c r="A3240" s="21">
        <v>1010026214</v>
      </c>
      <c r="B3240" s="22" t="s">
        <v>17582</v>
      </c>
      <c r="C3240" s="44">
        <v>44655</v>
      </c>
      <c r="D3240" s="44" t="s">
        <v>93</v>
      </c>
      <c r="E3240" s="36" t="s">
        <v>1274</v>
      </c>
      <c r="F3240" s="36" t="s">
        <v>70</v>
      </c>
      <c r="G3240" s="36"/>
      <c r="H3240" s="36">
        <v>24113201154</v>
      </c>
      <c r="I3240" s="36" t="s">
        <v>95</v>
      </c>
      <c r="J3240" s="24">
        <f>DATEDIF(Tabla1[[#This Row],[FECHA DE NACIMIENTO]],Tabla1[[#This Row],[FECHA ACTUAL]],"Y")</f>
        <v>22</v>
      </c>
      <c r="K3240" s="36" t="s">
        <v>73</v>
      </c>
      <c r="L3240" s="24" t="s">
        <v>112</v>
      </c>
      <c r="M3240" s="36">
        <v>1</v>
      </c>
      <c r="N3240" s="36">
        <v>1</v>
      </c>
      <c r="O3240" s="36">
        <v>2</v>
      </c>
      <c r="P3240" s="44" t="s">
        <v>101</v>
      </c>
      <c r="Q3240" s="44">
        <v>36747</v>
      </c>
      <c r="R3240" s="24" t="s">
        <v>76</v>
      </c>
      <c r="S3240" s="25">
        <v>45119</v>
      </c>
      <c r="T3240" s="36"/>
      <c r="U3240" s="78">
        <v>3223029809</v>
      </c>
      <c r="V3240" s="62" t="s">
        <v>17583</v>
      </c>
      <c r="W3240" s="24" t="s">
        <v>17584</v>
      </c>
      <c r="X3240" s="24" t="s">
        <v>13072</v>
      </c>
      <c r="Y3240" s="24" t="s">
        <v>17585</v>
      </c>
      <c r="Z3240" s="24" t="s">
        <v>13423</v>
      </c>
      <c r="AA3240" s="24">
        <v>3107967576</v>
      </c>
      <c r="AB3240" s="24"/>
      <c r="AC3240" s="24"/>
      <c r="AD3240" s="24"/>
      <c r="AE3240" s="26" t="s">
        <v>151</v>
      </c>
      <c r="AF3240" s="26"/>
      <c r="AG3240" s="26"/>
      <c r="AH3240" s="27" t="s">
        <v>184</v>
      </c>
      <c r="AI3240" s="27" t="s">
        <v>487</v>
      </c>
      <c r="AJ3240" s="27" t="s">
        <v>487</v>
      </c>
      <c r="AK3240" s="24" t="s">
        <v>121</v>
      </c>
      <c r="AL3240" s="24" t="s">
        <v>7086</v>
      </c>
      <c r="AM3240" s="23">
        <v>44655</v>
      </c>
      <c r="AN3240" s="28">
        <v>1000000</v>
      </c>
      <c r="AO3240" s="28">
        <v>117172</v>
      </c>
      <c r="AP3240" s="28"/>
      <c r="AQ3240" s="28"/>
      <c r="AR3240" s="24"/>
      <c r="AS3240" s="24"/>
      <c r="AT3240" s="24"/>
      <c r="AU3240" s="24"/>
      <c r="AV3240" s="24"/>
      <c r="AW3240" s="24"/>
      <c r="AX3240" s="24"/>
      <c r="AY3240" s="24"/>
      <c r="AZ3240" s="24"/>
      <c r="BA3240" s="24"/>
      <c r="BB3240" s="24"/>
      <c r="BC3240" s="24"/>
      <c r="BD3240" s="24"/>
      <c r="BE3240" s="24"/>
      <c r="BF3240" s="24"/>
      <c r="BG3240" s="24"/>
      <c r="BH3240" s="23">
        <v>44694</v>
      </c>
      <c r="BI3240" s="83" t="s">
        <v>466</v>
      </c>
      <c r="BJ3240" s="26" t="s">
        <v>2367</v>
      </c>
      <c r="BK3240" s="29">
        <v>0</v>
      </c>
      <c r="BL3240" s="24" t="s">
        <v>129</v>
      </c>
      <c r="BM3240" s="22" t="str">
        <f ca="1">+IF(Tabla1[[#This Row],[FECHA INGRESO]]&gt;=44986,IF((TODAY()-Tabla1[[#This Row],[FECHA INGRESO]])&gt;=50,"ALERTA","TODAVÍA FALTA"),"N/A")</f>
        <v>N/A</v>
      </c>
      <c r="BN3240" s="7">
        <f>IFERROR((_xlfn.DAYS(Tabla1[[#This Row],[FECHA INGRESO]],Tabla1[[#This Row],[FECHA RETIRO]]))/30,"")</f>
        <v>-1.3</v>
      </c>
    </row>
    <row r="3241" spans="1:66" x14ac:dyDescent="0.35">
      <c r="A3241" s="21">
        <v>1019156652</v>
      </c>
      <c r="B3241" s="22" t="s">
        <v>17586</v>
      </c>
      <c r="C3241" s="23">
        <v>44655</v>
      </c>
      <c r="D3241" s="23" t="s">
        <v>157</v>
      </c>
      <c r="E3241" s="24" t="s">
        <v>1274</v>
      </c>
      <c r="F3241" s="24" t="s">
        <v>70</v>
      </c>
      <c r="G3241" s="24"/>
      <c r="H3241" s="24">
        <v>24113203035</v>
      </c>
      <c r="I3241" s="24" t="s">
        <v>95</v>
      </c>
      <c r="J3241" s="24">
        <f>DATEDIF(Tabla1[[#This Row],[FECHA DE NACIMIENTO]],Tabla1[[#This Row],[FECHA ACTUAL]],"Y")</f>
        <v>30</v>
      </c>
      <c r="K3241" s="24" t="s">
        <v>73</v>
      </c>
      <c r="L3241" s="24" t="s">
        <v>112</v>
      </c>
      <c r="M3241" s="24">
        <v>2</v>
      </c>
      <c r="N3241" s="24">
        <v>1</v>
      </c>
      <c r="O3241" s="24">
        <v>3</v>
      </c>
      <c r="P3241" s="23" t="s">
        <v>101</v>
      </c>
      <c r="Q3241" s="23">
        <v>33879</v>
      </c>
      <c r="R3241" s="24" t="s">
        <v>76</v>
      </c>
      <c r="S3241" s="25">
        <v>45119</v>
      </c>
      <c r="T3241" s="24"/>
      <c r="U3241" s="77">
        <v>3202949359</v>
      </c>
      <c r="V3241" s="33" t="s">
        <v>17587</v>
      </c>
      <c r="W3241" s="24" t="s">
        <v>17588</v>
      </c>
      <c r="X3241" s="24" t="s">
        <v>15420</v>
      </c>
      <c r="Y3241" s="24" t="s">
        <v>17589</v>
      </c>
      <c r="Z3241" s="24" t="s">
        <v>117</v>
      </c>
      <c r="AA3241" s="24">
        <v>3223296729</v>
      </c>
      <c r="AB3241" s="24"/>
      <c r="AC3241" s="24"/>
      <c r="AD3241" s="24"/>
      <c r="AE3241" s="26" t="s">
        <v>151</v>
      </c>
      <c r="AF3241" s="26"/>
      <c r="AG3241" s="26"/>
      <c r="AH3241" s="27" t="s">
        <v>184</v>
      </c>
      <c r="AI3241" s="27" t="s">
        <v>487</v>
      </c>
      <c r="AJ3241" s="27" t="s">
        <v>487</v>
      </c>
      <c r="AK3241" s="24" t="s">
        <v>121</v>
      </c>
      <c r="AL3241" s="24" t="s">
        <v>7086</v>
      </c>
      <c r="AM3241" s="23">
        <v>44655</v>
      </c>
      <c r="AN3241" s="28">
        <v>1000000</v>
      </c>
      <c r="AO3241" s="28">
        <v>117172</v>
      </c>
      <c r="AP3241" s="28"/>
      <c r="AQ3241" s="28"/>
      <c r="AR3241" s="24"/>
      <c r="AS3241" s="24"/>
      <c r="AT3241" s="24"/>
      <c r="AU3241" s="24"/>
      <c r="AV3241" s="24"/>
      <c r="AW3241" s="24"/>
      <c r="AX3241" s="24"/>
      <c r="AY3241" s="24"/>
      <c r="AZ3241" s="24"/>
      <c r="BA3241" s="24"/>
      <c r="BB3241" s="24"/>
      <c r="BC3241" s="24"/>
      <c r="BD3241" s="24"/>
      <c r="BE3241" s="24"/>
      <c r="BF3241" s="24"/>
      <c r="BG3241" s="24"/>
      <c r="BH3241" s="23">
        <v>44806</v>
      </c>
      <c r="BI3241" s="26" t="s">
        <v>466</v>
      </c>
      <c r="BJ3241" s="26" t="s">
        <v>273</v>
      </c>
      <c r="BK3241" s="29">
        <v>0</v>
      </c>
      <c r="BL3241" s="24" t="s">
        <v>129</v>
      </c>
      <c r="BM3241" s="22" t="str">
        <f ca="1">+IF(Tabla1[[#This Row],[FECHA INGRESO]]&gt;=44986,IF((TODAY()-Tabla1[[#This Row],[FECHA INGRESO]])&gt;=50,"ALERTA","TODAVÍA FALTA"),"N/A")</f>
        <v>N/A</v>
      </c>
      <c r="BN3241" s="7">
        <f>IFERROR((_xlfn.DAYS(Tabla1[[#This Row],[FECHA INGRESO]],Tabla1[[#This Row],[FECHA RETIRO]]))/30,"")</f>
        <v>-5.0333333333333332</v>
      </c>
    </row>
    <row r="3242" spans="1:66" x14ac:dyDescent="0.35">
      <c r="A3242" s="21">
        <v>1001054396</v>
      </c>
      <c r="B3242" s="22" t="s">
        <v>17590</v>
      </c>
      <c r="C3242" s="23">
        <v>44655</v>
      </c>
      <c r="D3242" s="23" t="s">
        <v>131</v>
      </c>
      <c r="E3242" s="24" t="s">
        <v>1274</v>
      </c>
      <c r="F3242" s="24" t="s">
        <v>70</v>
      </c>
      <c r="G3242" s="24"/>
      <c r="H3242" s="24">
        <v>24113202265</v>
      </c>
      <c r="I3242" s="24" t="s">
        <v>72</v>
      </c>
      <c r="J3242" s="24">
        <f>DATEDIF(Tabla1[[#This Row],[FECHA DE NACIMIENTO]],Tabla1[[#This Row],[FECHA ACTUAL]],"Y")</f>
        <v>25</v>
      </c>
      <c r="K3242" s="24" t="s">
        <v>73</v>
      </c>
      <c r="L3242" s="24" t="s">
        <v>112</v>
      </c>
      <c r="M3242" s="24">
        <v>0</v>
      </c>
      <c r="N3242" s="24">
        <v>0</v>
      </c>
      <c r="O3242" s="24">
        <v>1</v>
      </c>
      <c r="P3242" s="23" t="s">
        <v>101</v>
      </c>
      <c r="Q3242" s="23">
        <v>35852</v>
      </c>
      <c r="R3242" s="24" t="s">
        <v>76</v>
      </c>
      <c r="S3242" s="25">
        <v>45119</v>
      </c>
      <c r="T3242" s="24"/>
      <c r="U3242" s="77">
        <v>3222718432</v>
      </c>
      <c r="V3242" s="33" t="s">
        <v>17591</v>
      </c>
      <c r="W3242" s="24" t="s">
        <v>17592</v>
      </c>
      <c r="X3242" s="24" t="s">
        <v>2351</v>
      </c>
      <c r="Y3242" s="24" t="s">
        <v>17593</v>
      </c>
      <c r="Z3242" s="24" t="s">
        <v>117</v>
      </c>
      <c r="AA3242" s="24">
        <v>3144616062</v>
      </c>
      <c r="AB3242" s="24"/>
      <c r="AC3242" s="24"/>
      <c r="AD3242" s="24"/>
      <c r="AE3242" s="26" t="s">
        <v>151</v>
      </c>
      <c r="AF3242" s="26"/>
      <c r="AG3242" s="26"/>
      <c r="AH3242" s="27" t="s">
        <v>184</v>
      </c>
      <c r="AI3242" s="27" t="s">
        <v>10123</v>
      </c>
      <c r="AJ3242" s="27" t="s">
        <v>10123</v>
      </c>
      <c r="AK3242" s="24" t="s">
        <v>121</v>
      </c>
      <c r="AL3242" s="24" t="s">
        <v>7086</v>
      </c>
      <c r="AM3242" s="23">
        <v>44655</v>
      </c>
      <c r="AN3242" s="28">
        <v>1000000</v>
      </c>
      <c r="AO3242" s="28">
        <v>117172</v>
      </c>
      <c r="AP3242" s="28"/>
      <c r="AQ3242" s="28"/>
      <c r="AR3242" s="24"/>
      <c r="AS3242" s="24"/>
      <c r="AT3242" s="24"/>
      <c r="AU3242" s="24"/>
      <c r="AV3242" s="24"/>
      <c r="AW3242" s="24"/>
      <c r="AX3242" s="24"/>
      <c r="AY3242" s="24"/>
      <c r="AZ3242" s="24"/>
      <c r="BA3242" s="24"/>
      <c r="BB3242" s="24"/>
      <c r="BC3242" s="24"/>
      <c r="BD3242" s="24"/>
      <c r="BE3242" s="24"/>
      <c r="BF3242" s="24"/>
      <c r="BG3242" s="24"/>
      <c r="BH3242" s="23">
        <v>44770</v>
      </c>
      <c r="BI3242" s="26" t="s">
        <v>466</v>
      </c>
      <c r="BJ3242" s="26" t="s">
        <v>6087</v>
      </c>
      <c r="BK3242" s="29">
        <v>0</v>
      </c>
      <c r="BL3242" s="24" t="s">
        <v>129</v>
      </c>
      <c r="BM3242" s="22" t="str">
        <f ca="1">+IF(Tabla1[[#This Row],[FECHA INGRESO]]&gt;=44986,IF((TODAY()-Tabla1[[#This Row],[FECHA INGRESO]])&gt;=50,"ALERTA","TODAVÍA FALTA"),"N/A")</f>
        <v>N/A</v>
      </c>
      <c r="BN3242" s="7">
        <f>IFERROR((_xlfn.DAYS(Tabla1[[#This Row],[FECHA INGRESO]],Tabla1[[#This Row],[FECHA RETIRO]]))/30,"")</f>
        <v>-3.8333333333333335</v>
      </c>
    </row>
    <row r="3243" spans="1:66" x14ac:dyDescent="0.35">
      <c r="A3243" s="21">
        <v>1010025742</v>
      </c>
      <c r="B3243" s="22" t="s">
        <v>17594</v>
      </c>
      <c r="C3243" s="23">
        <v>44655</v>
      </c>
      <c r="D3243" s="23" t="s">
        <v>157</v>
      </c>
      <c r="E3243" s="24" t="s">
        <v>94</v>
      </c>
      <c r="F3243" s="24" t="s">
        <v>70</v>
      </c>
      <c r="G3243" s="24"/>
      <c r="H3243" s="24">
        <v>24113201046</v>
      </c>
      <c r="I3243" s="24" t="s">
        <v>72</v>
      </c>
      <c r="J3243" s="24">
        <f>DATEDIF(Tabla1[[#This Row],[FECHA DE NACIMIENTO]],Tabla1[[#This Row],[FECHA ACTUAL]],"Y")</f>
        <v>22</v>
      </c>
      <c r="K3243" s="24" t="s">
        <v>73</v>
      </c>
      <c r="L3243" s="24" t="s">
        <v>112</v>
      </c>
      <c r="M3243" s="24">
        <v>0</v>
      </c>
      <c r="N3243" s="24">
        <v>0</v>
      </c>
      <c r="O3243" s="24">
        <v>3</v>
      </c>
      <c r="P3243" s="23" t="s">
        <v>101</v>
      </c>
      <c r="Q3243" s="23">
        <v>36755</v>
      </c>
      <c r="R3243" s="24" t="s">
        <v>76</v>
      </c>
      <c r="S3243" s="25">
        <v>45119</v>
      </c>
      <c r="T3243" s="24">
        <v>4618059</v>
      </c>
      <c r="U3243" s="77">
        <v>3222505410</v>
      </c>
      <c r="V3243" s="33" t="s">
        <v>17595</v>
      </c>
      <c r="W3243" s="24" t="s">
        <v>17596</v>
      </c>
      <c r="X3243" s="24" t="s">
        <v>16780</v>
      </c>
      <c r="Y3243" s="24" t="s">
        <v>17597</v>
      </c>
      <c r="Z3243" s="24" t="s">
        <v>117</v>
      </c>
      <c r="AA3243" s="24">
        <v>3124969334</v>
      </c>
      <c r="AB3243" s="24"/>
      <c r="AC3243" s="24"/>
      <c r="AD3243" s="24"/>
      <c r="AE3243" s="26" t="s">
        <v>183</v>
      </c>
      <c r="AF3243" s="26"/>
      <c r="AG3243" s="26"/>
      <c r="AH3243" s="27" t="s">
        <v>184</v>
      </c>
      <c r="AI3243" s="27" t="s">
        <v>9232</v>
      </c>
      <c r="AJ3243" s="27" t="s">
        <v>14041</v>
      </c>
      <c r="AK3243" s="24" t="s">
        <v>121</v>
      </c>
      <c r="AL3243" s="24" t="s">
        <v>7086</v>
      </c>
      <c r="AM3243" s="23">
        <v>44655</v>
      </c>
      <c r="AN3243" s="28">
        <v>1160000</v>
      </c>
      <c r="AO3243" s="28">
        <v>140606</v>
      </c>
      <c r="AP3243" s="28"/>
      <c r="AQ3243" s="28"/>
      <c r="AR3243" s="24"/>
      <c r="AS3243" s="24"/>
      <c r="AT3243" s="24"/>
      <c r="AU3243" s="24"/>
      <c r="AV3243" s="24"/>
      <c r="AW3243" s="24"/>
      <c r="AX3243" s="24"/>
      <c r="AY3243" s="24"/>
      <c r="AZ3243" s="24"/>
      <c r="BA3243" s="24"/>
      <c r="BB3243" s="24"/>
      <c r="BC3243" s="24"/>
      <c r="BD3243" s="24"/>
      <c r="BE3243" s="24"/>
      <c r="BF3243" s="24"/>
      <c r="BG3243" s="24"/>
      <c r="BH3243" s="23">
        <v>45098</v>
      </c>
      <c r="BI3243" s="26" t="s">
        <v>466</v>
      </c>
      <c r="BJ3243" s="26" t="s">
        <v>6087</v>
      </c>
      <c r="BK3243" s="29">
        <v>0</v>
      </c>
      <c r="BL3243" s="24" t="s">
        <v>129</v>
      </c>
      <c r="BM3243" s="22" t="str">
        <f ca="1">+IF(Tabla1[[#This Row],[FECHA INGRESO]]&gt;=44986,IF((TODAY()-Tabla1[[#This Row],[FECHA INGRESO]])&gt;=50,"ALERTA","TODAVÍA FALTA"),"N/A")</f>
        <v>N/A</v>
      </c>
      <c r="BN3243" s="7">
        <f>IFERROR((_xlfn.DAYS(Tabla1[[#This Row],[FECHA INGRESO]],Tabla1[[#This Row],[FECHA RETIRO]]))/30,"")</f>
        <v>-14.766666666666667</v>
      </c>
    </row>
    <row r="3244" spans="1:66" x14ac:dyDescent="0.35">
      <c r="A3244" s="21">
        <v>1014656648</v>
      </c>
      <c r="B3244" s="22" t="s">
        <v>17598</v>
      </c>
      <c r="C3244" s="23">
        <v>44655</v>
      </c>
      <c r="D3244" s="23" t="s">
        <v>4833</v>
      </c>
      <c r="E3244" s="24" t="s">
        <v>94</v>
      </c>
      <c r="F3244" s="24" t="s">
        <v>70</v>
      </c>
      <c r="G3244" s="24"/>
      <c r="H3244" s="24">
        <v>24113202359</v>
      </c>
      <c r="I3244" s="24" t="s">
        <v>95</v>
      </c>
      <c r="J3244" s="24">
        <f>DATEDIF(Tabla1[[#This Row],[FECHA DE NACIMIENTO]],Tabla1[[#This Row],[FECHA ACTUAL]],"Y")</f>
        <v>19</v>
      </c>
      <c r="K3244" s="24" t="s">
        <v>73</v>
      </c>
      <c r="L3244" s="24" t="s">
        <v>112</v>
      </c>
      <c r="M3244" s="24">
        <v>0</v>
      </c>
      <c r="N3244" s="24">
        <v>1</v>
      </c>
      <c r="O3244" s="24">
        <v>3</v>
      </c>
      <c r="P3244" s="23" t="s">
        <v>101</v>
      </c>
      <c r="Q3244" s="23">
        <v>37973</v>
      </c>
      <c r="R3244" s="24" t="s">
        <v>76</v>
      </c>
      <c r="S3244" s="25">
        <v>45119</v>
      </c>
      <c r="T3244" s="24"/>
      <c r="U3244" s="77">
        <v>3212594388</v>
      </c>
      <c r="V3244" s="33" t="s">
        <v>17599</v>
      </c>
      <c r="W3244" s="24" t="s">
        <v>17600</v>
      </c>
      <c r="X3244" s="24" t="s">
        <v>4735</v>
      </c>
      <c r="Y3244" s="24" t="s">
        <v>17601</v>
      </c>
      <c r="Z3244" s="24" t="s">
        <v>117</v>
      </c>
      <c r="AA3244" s="24">
        <v>3143755627</v>
      </c>
      <c r="AB3244" s="24"/>
      <c r="AC3244" s="24"/>
      <c r="AD3244" s="24"/>
      <c r="AE3244" s="26" t="s">
        <v>151</v>
      </c>
      <c r="AF3244" s="26"/>
      <c r="AG3244" s="26"/>
      <c r="AH3244" s="27" t="s">
        <v>311</v>
      </c>
      <c r="AI3244" s="27" t="s">
        <v>1432</v>
      </c>
      <c r="AJ3244" s="27" t="s">
        <v>1432</v>
      </c>
      <c r="AK3244" s="24" t="s">
        <v>89</v>
      </c>
      <c r="AL3244" s="24" t="s">
        <v>90</v>
      </c>
      <c r="AM3244" s="23">
        <v>44655</v>
      </c>
      <c r="AN3244" s="28">
        <v>1216792</v>
      </c>
      <c r="AO3244" s="28">
        <v>140606</v>
      </c>
      <c r="AP3244" s="73" t="s">
        <v>17602</v>
      </c>
      <c r="AQ3244" s="28"/>
      <c r="AR3244" s="24"/>
      <c r="AS3244" s="24"/>
      <c r="AT3244" s="24"/>
      <c r="AU3244" s="24"/>
      <c r="AV3244" s="24"/>
      <c r="AW3244" s="24"/>
      <c r="AX3244" s="24"/>
      <c r="AY3244" s="24"/>
      <c r="AZ3244" s="24"/>
      <c r="BA3244" s="24"/>
      <c r="BB3244" s="24"/>
      <c r="BC3244" s="24"/>
      <c r="BD3244" s="24"/>
      <c r="BE3244" s="24"/>
      <c r="BF3244" s="24"/>
      <c r="BG3244" s="24"/>
      <c r="BH3244" s="23" t="s">
        <v>75</v>
      </c>
      <c r="BI3244" s="26">
        <v>0</v>
      </c>
      <c r="BJ3244" s="26">
        <v>0</v>
      </c>
      <c r="BK3244" s="29">
        <v>0</v>
      </c>
      <c r="BL3244" s="24" t="s">
        <v>91</v>
      </c>
      <c r="BM3244" s="22" t="str">
        <f ca="1">+IF(Tabla1[[#This Row],[FECHA INGRESO]]&gt;=44986,IF((TODAY()-Tabla1[[#This Row],[FECHA INGRESO]])&gt;=50,"ALERTA","TODAVÍA FALTA"),"N/A")</f>
        <v>N/A</v>
      </c>
      <c r="BN3244" s="7" t="str">
        <f>IFERROR((_xlfn.DAYS(Tabla1[[#This Row],[FECHA INGRESO]],Tabla1[[#This Row],[FECHA RETIRO]]))/30,"")</f>
        <v/>
      </c>
    </row>
    <row r="3245" spans="1:66" x14ac:dyDescent="0.35">
      <c r="A3245" s="21">
        <v>1010025802</v>
      </c>
      <c r="B3245" s="22" t="s">
        <v>17603</v>
      </c>
      <c r="C3245" s="23">
        <v>44655</v>
      </c>
      <c r="D3245" s="23" t="s">
        <v>93</v>
      </c>
      <c r="E3245" s="24" t="s">
        <v>94</v>
      </c>
      <c r="F3245" s="24" t="s">
        <v>70</v>
      </c>
      <c r="G3245" s="24"/>
      <c r="H3245" s="24">
        <v>24105796473</v>
      </c>
      <c r="I3245" s="24" t="s">
        <v>95</v>
      </c>
      <c r="J3245" s="24">
        <f>DATEDIF(Tabla1[[#This Row],[FECHA DE NACIMIENTO]],Tabla1[[#This Row],[FECHA ACTUAL]],"Y")</f>
        <v>23</v>
      </c>
      <c r="K3245" s="24" t="s">
        <v>96</v>
      </c>
      <c r="L3245" s="24" t="s">
        <v>112</v>
      </c>
      <c r="M3245" s="24">
        <v>0</v>
      </c>
      <c r="N3245" s="24">
        <v>0</v>
      </c>
      <c r="O3245" s="24">
        <v>2</v>
      </c>
      <c r="P3245" s="23" t="s">
        <v>101</v>
      </c>
      <c r="Q3245" s="23">
        <v>36442</v>
      </c>
      <c r="R3245" s="24" t="s">
        <v>76</v>
      </c>
      <c r="S3245" s="25">
        <v>45119</v>
      </c>
      <c r="T3245" s="24">
        <v>4323299</v>
      </c>
      <c r="U3245" s="77">
        <v>3213222002</v>
      </c>
      <c r="V3245" s="33" t="s">
        <v>17604</v>
      </c>
      <c r="W3245" s="24" t="s">
        <v>17605</v>
      </c>
      <c r="X3245" s="24" t="s">
        <v>17482</v>
      </c>
      <c r="Y3245" s="24" t="s">
        <v>17606</v>
      </c>
      <c r="Z3245" s="24" t="s">
        <v>117</v>
      </c>
      <c r="AA3245" s="24">
        <v>3144179207</v>
      </c>
      <c r="AB3245" s="24"/>
      <c r="AC3245" s="24"/>
      <c r="AD3245" s="24"/>
      <c r="AE3245" s="26" t="s">
        <v>102</v>
      </c>
      <c r="AF3245" s="26"/>
      <c r="AG3245" s="26"/>
      <c r="AH3245" s="27" t="s">
        <v>17607</v>
      </c>
      <c r="AI3245" s="27" t="s">
        <v>687</v>
      </c>
      <c r="AJ3245" s="27" t="s">
        <v>687</v>
      </c>
      <c r="AK3245" s="24" t="s">
        <v>89</v>
      </c>
      <c r="AL3245" s="24" t="s">
        <v>90</v>
      </c>
      <c r="AM3245" s="23">
        <v>44655</v>
      </c>
      <c r="AN3245" s="28">
        <v>1849360</v>
      </c>
      <c r="AO3245" s="28">
        <v>140606</v>
      </c>
      <c r="AP3245" s="73" t="s">
        <v>17608</v>
      </c>
      <c r="AQ3245" s="28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  <c r="BD3245" s="24"/>
      <c r="BE3245" s="24"/>
      <c r="BF3245" s="24"/>
      <c r="BG3245" s="24"/>
      <c r="BH3245" s="23" t="s">
        <v>75</v>
      </c>
      <c r="BI3245" s="26">
        <v>0</v>
      </c>
      <c r="BJ3245" s="26">
        <v>0</v>
      </c>
      <c r="BK3245" s="29">
        <v>0</v>
      </c>
      <c r="BL3245" s="24" t="s">
        <v>91</v>
      </c>
      <c r="BM3245" s="22" t="str">
        <f ca="1">+IF(Tabla1[[#This Row],[FECHA INGRESO]]&gt;=44986,IF((TODAY()-Tabla1[[#This Row],[FECHA INGRESO]])&gt;=50,"ALERTA","TODAVÍA FALTA"),"N/A")</f>
        <v>N/A</v>
      </c>
      <c r="BN3245" s="7" t="str">
        <f>IFERROR((_xlfn.DAYS(Tabla1[[#This Row],[FECHA INGRESO]],Tabla1[[#This Row],[FECHA RETIRO]]))/30,"")</f>
        <v/>
      </c>
    </row>
    <row r="3246" spans="1:66" x14ac:dyDescent="0.35">
      <c r="A3246" s="21">
        <v>1013688703</v>
      </c>
      <c r="B3246" s="22" t="s">
        <v>17609</v>
      </c>
      <c r="C3246" s="23">
        <v>44655</v>
      </c>
      <c r="D3246" s="23" t="s">
        <v>871</v>
      </c>
      <c r="E3246" s="24" t="s">
        <v>111</v>
      </c>
      <c r="F3246" s="24" t="s">
        <v>70</v>
      </c>
      <c r="G3246" s="24"/>
      <c r="H3246" s="24">
        <v>24113198979</v>
      </c>
      <c r="I3246" s="24" t="s">
        <v>72</v>
      </c>
      <c r="J3246" s="24">
        <f>DATEDIF(Tabla1[[#This Row],[FECHA DE NACIMIENTO]],Tabla1[[#This Row],[FECHA ACTUAL]],"Y")</f>
        <v>24</v>
      </c>
      <c r="K3246" s="24" t="s">
        <v>320</v>
      </c>
      <c r="L3246" s="24" t="s">
        <v>112</v>
      </c>
      <c r="M3246" s="24">
        <v>0</v>
      </c>
      <c r="N3246" s="24">
        <v>0</v>
      </c>
      <c r="O3246" s="24">
        <v>1</v>
      </c>
      <c r="P3246" s="23" t="s">
        <v>101</v>
      </c>
      <c r="Q3246" s="23">
        <v>36303</v>
      </c>
      <c r="R3246" s="24" t="s">
        <v>76</v>
      </c>
      <c r="S3246" s="25">
        <v>45119</v>
      </c>
      <c r="T3246" s="24"/>
      <c r="U3246" s="77">
        <v>3192859222</v>
      </c>
      <c r="V3246" s="33" t="s">
        <v>17610</v>
      </c>
      <c r="W3246" s="24" t="s">
        <v>17611</v>
      </c>
      <c r="X3246" s="24" t="s">
        <v>17612</v>
      </c>
      <c r="Y3246" s="24" t="s">
        <v>17613</v>
      </c>
      <c r="Z3246" s="24" t="s">
        <v>13448</v>
      </c>
      <c r="AA3246" s="24">
        <v>3143674987</v>
      </c>
      <c r="AB3246" s="24"/>
      <c r="AC3246" s="24"/>
      <c r="AD3246" s="24"/>
      <c r="AE3246" s="26" t="s">
        <v>151</v>
      </c>
      <c r="AF3246" s="26"/>
      <c r="AG3246" s="26"/>
      <c r="AH3246" s="27" t="s">
        <v>17614</v>
      </c>
      <c r="AI3246" s="27" t="s">
        <v>687</v>
      </c>
      <c r="AJ3246" s="27" t="s">
        <v>687</v>
      </c>
      <c r="AK3246" s="24" t="s">
        <v>89</v>
      </c>
      <c r="AL3246" s="24" t="s">
        <v>90</v>
      </c>
      <c r="AM3246" s="23">
        <v>44655</v>
      </c>
      <c r="AN3246" s="28">
        <v>1764360</v>
      </c>
      <c r="AO3246" s="28">
        <v>140606</v>
      </c>
      <c r="AP3246" s="73" t="s">
        <v>17615</v>
      </c>
      <c r="AQ3246" s="28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  <c r="BD3246" s="24"/>
      <c r="BE3246" s="24"/>
      <c r="BF3246" s="24"/>
      <c r="BG3246" s="24"/>
      <c r="BH3246" s="23" t="s">
        <v>75</v>
      </c>
      <c r="BI3246" s="26">
        <v>0</v>
      </c>
      <c r="BJ3246" s="26">
        <v>0</v>
      </c>
      <c r="BK3246" s="29">
        <v>0</v>
      </c>
      <c r="BL3246" s="24" t="s">
        <v>91</v>
      </c>
      <c r="BM3246" s="22" t="str">
        <f ca="1">+IF(Tabla1[[#This Row],[FECHA INGRESO]]&gt;=44986,IF((TODAY()-Tabla1[[#This Row],[FECHA INGRESO]])&gt;=50,"ALERTA","TODAVÍA FALTA"),"N/A")</f>
        <v>N/A</v>
      </c>
      <c r="BN3246" s="7" t="str">
        <f>IFERROR((_xlfn.DAYS(Tabla1[[#This Row],[FECHA INGRESO]],Tabla1[[#This Row],[FECHA RETIRO]]))/30,"")</f>
        <v/>
      </c>
    </row>
    <row r="3247" spans="1:66" x14ac:dyDescent="0.35">
      <c r="A3247" s="34">
        <v>80275049</v>
      </c>
      <c r="B3247" s="22" t="s">
        <v>17616</v>
      </c>
      <c r="C3247" s="44">
        <v>44656</v>
      </c>
      <c r="D3247" s="44" t="s">
        <v>17394</v>
      </c>
      <c r="E3247" s="36" t="s">
        <v>69</v>
      </c>
      <c r="F3247" s="23" t="s">
        <v>94</v>
      </c>
      <c r="G3247" s="36"/>
      <c r="H3247" s="36">
        <v>24017224970</v>
      </c>
      <c r="I3247" s="36" t="s">
        <v>72</v>
      </c>
      <c r="J3247" s="24">
        <f>DATEDIF(Tabla1[[#This Row],[FECHA DE NACIMIENTO]],Tabla1[[#This Row],[FECHA ACTUAL]],"Y")</f>
        <v>64</v>
      </c>
      <c r="K3247" s="36" t="s">
        <v>73</v>
      </c>
      <c r="L3247" s="24" t="s">
        <v>74</v>
      </c>
      <c r="M3247" s="36">
        <v>0</v>
      </c>
      <c r="N3247" s="36">
        <v>1</v>
      </c>
      <c r="O3247" s="36">
        <v>2</v>
      </c>
      <c r="P3247" s="44" t="s">
        <v>101</v>
      </c>
      <c r="Q3247" s="44">
        <v>21680</v>
      </c>
      <c r="R3247" s="36" t="s">
        <v>9989</v>
      </c>
      <c r="S3247" s="25">
        <v>45119</v>
      </c>
      <c r="T3247" s="36"/>
      <c r="U3247" s="36">
        <v>3103358749</v>
      </c>
      <c r="V3247" s="62" t="s">
        <v>17617</v>
      </c>
      <c r="W3247" s="84" t="s">
        <v>17618</v>
      </c>
      <c r="X3247" s="24" t="s">
        <v>4836</v>
      </c>
      <c r="Y3247" s="24" t="s">
        <v>17619</v>
      </c>
      <c r="Z3247" s="24" t="s">
        <v>15585</v>
      </c>
      <c r="AA3247" s="24">
        <v>3234838860</v>
      </c>
      <c r="AB3247" s="24"/>
      <c r="AC3247" s="24"/>
      <c r="AD3247" s="24"/>
      <c r="AE3247" s="26" t="s">
        <v>151</v>
      </c>
      <c r="AF3247" s="26"/>
      <c r="AG3247" s="26"/>
      <c r="AH3247" s="27" t="s">
        <v>17620</v>
      </c>
      <c r="AI3247" s="27" t="s">
        <v>421</v>
      </c>
      <c r="AJ3247" s="27" t="s">
        <v>421</v>
      </c>
      <c r="AK3247" s="24" t="s">
        <v>89</v>
      </c>
      <c r="AL3247" s="24" t="s">
        <v>17621</v>
      </c>
      <c r="AM3247" s="23">
        <v>44656</v>
      </c>
      <c r="AN3247" s="28">
        <v>1300000</v>
      </c>
      <c r="AO3247" s="28">
        <v>117172</v>
      </c>
      <c r="AP3247" s="28"/>
      <c r="AQ3247" s="28"/>
      <c r="AR3247" s="24"/>
      <c r="AS3247" s="24"/>
      <c r="AT3247" s="24"/>
      <c r="AU3247" s="24"/>
      <c r="AV3247" s="24"/>
      <c r="AW3247" s="24"/>
      <c r="AX3247" s="24"/>
      <c r="AY3247" s="24"/>
      <c r="AZ3247" s="24"/>
      <c r="BA3247" s="24"/>
      <c r="BB3247" s="24"/>
      <c r="BC3247" s="24"/>
      <c r="BD3247" s="24"/>
      <c r="BE3247" s="24"/>
      <c r="BF3247" s="24"/>
      <c r="BG3247" s="24"/>
      <c r="BH3247" s="23">
        <v>44656</v>
      </c>
      <c r="BI3247" s="26" t="s">
        <v>466</v>
      </c>
      <c r="BJ3247" s="26" t="s">
        <v>17622</v>
      </c>
      <c r="BK3247" s="29">
        <v>0</v>
      </c>
      <c r="BL3247" s="24" t="s">
        <v>129</v>
      </c>
      <c r="BM3247" s="22" t="str">
        <f ca="1">+IF(Tabla1[[#This Row],[FECHA INGRESO]]&gt;=44986,IF((TODAY()-Tabla1[[#This Row],[FECHA INGRESO]])&gt;=50,"ALERTA","TODAVÍA FALTA"),"N/A")</f>
        <v>N/A</v>
      </c>
      <c r="BN3247" s="7">
        <f>IFERROR((_xlfn.DAYS(Tabla1[[#This Row],[FECHA INGRESO]],Tabla1[[#This Row],[FECHA RETIRO]]))/30,"")</f>
        <v>0</v>
      </c>
    </row>
    <row r="3248" spans="1:66" x14ac:dyDescent="0.35">
      <c r="A3248" s="34">
        <v>1110596527</v>
      </c>
      <c r="B3248" s="22" t="s">
        <v>17623</v>
      </c>
      <c r="C3248" s="23">
        <v>44656</v>
      </c>
      <c r="D3248" s="23" t="s">
        <v>131</v>
      </c>
      <c r="E3248" s="24" t="s">
        <v>111</v>
      </c>
      <c r="F3248" s="24" t="s">
        <v>70</v>
      </c>
      <c r="G3248" s="24"/>
      <c r="H3248" s="24">
        <v>24113240553</v>
      </c>
      <c r="I3248" s="24" t="s">
        <v>72</v>
      </c>
      <c r="J3248" s="24">
        <f>DATEDIF(Tabla1[[#This Row],[FECHA DE NACIMIENTO]],Tabla1[[#This Row],[FECHA ACTUAL]],"Y")</f>
        <v>24</v>
      </c>
      <c r="K3248" s="24" t="s">
        <v>73</v>
      </c>
      <c r="L3248" s="24" t="s">
        <v>112</v>
      </c>
      <c r="M3248" s="24">
        <v>0</v>
      </c>
      <c r="N3248" s="24">
        <v>1</v>
      </c>
      <c r="O3248" s="24">
        <v>2</v>
      </c>
      <c r="P3248" s="23" t="s">
        <v>101</v>
      </c>
      <c r="Q3248" s="23">
        <v>36199</v>
      </c>
      <c r="R3248" s="24" t="s">
        <v>2591</v>
      </c>
      <c r="S3248" s="25">
        <v>45119</v>
      </c>
      <c r="T3248" s="24"/>
      <c r="U3248" s="24">
        <v>3208418829</v>
      </c>
      <c r="V3248" s="33" t="s">
        <v>17624</v>
      </c>
      <c r="W3248" s="85" t="s">
        <v>17625</v>
      </c>
      <c r="X3248" s="24" t="s">
        <v>17626</v>
      </c>
      <c r="Y3248" s="24" t="s">
        <v>17627</v>
      </c>
      <c r="Z3248" s="24" t="s">
        <v>117</v>
      </c>
      <c r="AA3248" s="24">
        <v>3214299572</v>
      </c>
      <c r="AB3248" s="24"/>
      <c r="AC3248" s="24"/>
      <c r="AD3248" s="24"/>
      <c r="AE3248" s="26" t="s">
        <v>151</v>
      </c>
      <c r="AF3248" s="26"/>
      <c r="AG3248" s="26"/>
      <c r="AH3248" s="27" t="s">
        <v>324</v>
      </c>
      <c r="AI3248" s="27" t="s">
        <v>17628</v>
      </c>
      <c r="AJ3248" s="27" t="s">
        <v>17628</v>
      </c>
      <c r="AK3248" s="24" t="s">
        <v>121</v>
      </c>
      <c r="AL3248" s="24" t="s">
        <v>7086</v>
      </c>
      <c r="AM3248" s="23">
        <v>44656</v>
      </c>
      <c r="AN3248" s="28">
        <v>1000000</v>
      </c>
      <c r="AO3248" s="28">
        <v>117172</v>
      </c>
      <c r="AP3248" s="28"/>
      <c r="AQ3248" s="28"/>
      <c r="AR3248" s="24"/>
      <c r="AS3248" s="24"/>
      <c r="AT3248" s="24"/>
      <c r="AU3248" s="24"/>
      <c r="AV3248" s="24"/>
      <c r="AW3248" s="24"/>
      <c r="AX3248" s="86"/>
      <c r="AY3248" s="24"/>
      <c r="AZ3248" s="24"/>
      <c r="BA3248" s="24"/>
      <c r="BB3248" s="24"/>
      <c r="BC3248" s="24"/>
      <c r="BD3248" s="24"/>
      <c r="BE3248" s="24"/>
      <c r="BF3248" s="23"/>
      <c r="BG3248" s="23"/>
      <c r="BH3248" s="23">
        <v>44818</v>
      </c>
      <c r="BI3248" s="26" t="s">
        <v>466</v>
      </c>
      <c r="BJ3248" s="26" t="s">
        <v>273</v>
      </c>
      <c r="BK3248" s="87">
        <v>0</v>
      </c>
      <c r="BL3248" s="24" t="s">
        <v>129</v>
      </c>
      <c r="BM3248" s="22" t="str">
        <f ca="1">+IF(Tabla1[[#This Row],[FECHA INGRESO]]&gt;=44986,IF((TODAY()-Tabla1[[#This Row],[FECHA INGRESO]])&gt;=50,"ALERTA","TODAVÍA FALTA"),"N/A")</f>
        <v>N/A</v>
      </c>
      <c r="BN3248" s="7">
        <f>IFERROR((_xlfn.DAYS(Tabla1[[#This Row],[FECHA INGRESO]],Tabla1[[#This Row],[FECHA RETIRO]]))/30,"")</f>
        <v>-5.4</v>
      </c>
    </row>
    <row r="3249" spans="1:66" x14ac:dyDescent="0.35">
      <c r="A3249" s="21">
        <v>1001096760</v>
      </c>
      <c r="B3249" s="22" t="s">
        <v>17629</v>
      </c>
      <c r="C3249" s="23">
        <v>44657</v>
      </c>
      <c r="D3249" s="23" t="s">
        <v>188</v>
      </c>
      <c r="E3249" s="24" t="s">
        <v>111</v>
      </c>
      <c r="F3249" s="24" t="s">
        <v>70</v>
      </c>
      <c r="G3249" s="24"/>
      <c r="H3249" s="24">
        <v>24113262546</v>
      </c>
      <c r="I3249" s="24" t="s">
        <v>72</v>
      </c>
      <c r="J3249" s="24">
        <f>DATEDIF(Tabla1[[#This Row],[FECHA DE NACIMIENTO]],Tabla1[[#This Row],[FECHA ACTUAL]],"Y")</f>
        <v>22</v>
      </c>
      <c r="K3249" s="24" t="s">
        <v>96</v>
      </c>
      <c r="L3249" s="24" t="s">
        <v>112</v>
      </c>
      <c r="M3249" s="24">
        <v>0</v>
      </c>
      <c r="N3249" s="24">
        <v>2</v>
      </c>
      <c r="O3249" s="24">
        <v>2</v>
      </c>
      <c r="P3249" s="23" t="s">
        <v>101</v>
      </c>
      <c r="Q3249" s="23">
        <v>37060</v>
      </c>
      <c r="R3249" s="24" t="s">
        <v>76</v>
      </c>
      <c r="S3249" s="25">
        <v>45119</v>
      </c>
      <c r="T3249" s="24"/>
      <c r="U3249" s="77">
        <v>3125725963</v>
      </c>
      <c r="V3249" s="33" t="s">
        <v>17630</v>
      </c>
      <c r="W3249" s="24" t="s">
        <v>17631</v>
      </c>
      <c r="X3249" s="24" t="s">
        <v>13917</v>
      </c>
      <c r="Y3249" s="24" t="s">
        <v>17632</v>
      </c>
      <c r="Z3249" s="24" t="s">
        <v>117</v>
      </c>
      <c r="AA3249" s="24">
        <v>3202782691</v>
      </c>
      <c r="AB3249" s="24"/>
      <c r="AC3249" s="24"/>
      <c r="AD3249" s="24"/>
      <c r="AE3249" s="26" t="s">
        <v>151</v>
      </c>
      <c r="AF3249" s="26"/>
      <c r="AG3249" s="26"/>
      <c r="AH3249" s="27" t="s">
        <v>3042</v>
      </c>
      <c r="AI3249" s="27" t="s">
        <v>487</v>
      </c>
      <c r="AJ3249" s="27" t="s">
        <v>15662</v>
      </c>
      <c r="AK3249" s="24" t="s">
        <v>121</v>
      </c>
      <c r="AL3249" s="24" t="s">
        <v>7086</v>
      </c>
      <c r="AM3249" s="23">
        <v>44657</v>
      </c>
      <c r="AN3249" s="28">
        <v>1000000</v>
      </c>
      <c r="AO3249" s="28">
        <v>117172</v>
      </c>
      <c r="AP3249" s="28"/>
      <c r="AQ3249" s="28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  <c r="BD3249" s="24"/>
      <c r="BE3249" s="24"/>
      <c r="BF3249" s="24"/>
      <c r="BG3249" s="24"/>
      <c r="BH3249" s="23">
        <v>44865</v>
      </c>
      <c r="BI3249" s="26" t="s">
        <v>10014</v>
      </c>
      <c r="BJ3249" s="26" t="s">
        <v>10862</v>
      </c>
      <c r="BK3249" s="29">
        <v>0</v>
      </c>
      <c r="BL3249" s="24" t="s">
        <v>129</v>
      </c>
      <c r="BM3249" s="22" t="str">
        <f ca="1">+IF(Tabla1[[#This Row],[FECHA INGRESO]]&gt;=44986,IF((TODAY()-Tabla1[[#This Row],[FECHA INGRESO]])&gt;=50,"ALERTA","TODAVÍA FALTA"),"N/A")</f>
        <v>N/A</v>
      </c>
      <c r="BN3249" s="7">
        <f>IFERROR((_xlfn.DAYS(Tabla1[[#This Row],[FECHA INGRESO]],Tabla1[[#This Row],[FECHA RETIRO]]))/30,"")</f>
        <v>-6.9333333333333336</v>
      </c>
    </row>
    <row r="3250" spans="1:66" x14ac:dyDescent="0.35">
      <c r="A3250" s="21">
        <v>1030658867</v>
      </c>
      <c r="B3250" s="22" t="s">
        <v>17633</v>
      </c>
      <c r="C3250" s="23">
        <v>44657</v>
      </c>
      <c r="D3250" s="23" t="s">
        <v>93</v>
      </c>
      <c r="E3250" s="24" t="s">
        <v>94</v>
      </c>
      <c r="F3250" s="23" t="s">
        <v>94</v>
      </c>
      <c r="G3250" s="24"/>
      <c r="H3250" s="24">
        <v>24113396773</v>
      </c>
      <c r="I3250" s="24" t="s">
        <v>95</v>
      </c>
      <c r="J3250" s="24">
        <f>DATEDIF(Tabla1[[#This Row],[FECHA DE NACIMIENTO]],Tabla1[[#This Row],[FECHA ACTUAL]],"Y")</f>
        <v>28</v>
      </c>
      <c r="K3250" s="24" t="s">
        <v>73</v>
      </c>
      <c r="L3250" s="23" t="s">
        <v>234</v>
      </c>
      <c r="M3250" s="24">
        <v>1</v>
      </c>
      <c r="N3250" s="24">
        <v>1</v>
      </c>
      <c r="O3250" s="24">
        <v>2</v>
      </c>
      <c r="P3250" s="23" t="s">
        <v>101</v>
      </c>
      <c r="Q3250" s="23">
        <v>34878</v>
      </c>
      <c r="R3250" s="24" t="s">
        <v>76</v>
      </c>
      <c r="S3250" s="25">
        <v>45119</v>
      </c>
      <c r="T3250" s="24"/>
      <c r="U3250" s="24">
        <v>3223784203</v>
      </c>
      <c r="V3250" s="33" t="s">
        <v>17634</v>
      </c>
      <c r="W3250" s="85" t="s">
        <v>17635</v>
      </c>
      <c r="X3250" s="24" t="s">
        <v>17636</v>
      </c>
      <c r="Y3250" s="24" t="s">
        <v>17637</v>
      </c>
      <c r="Z3250" s="24" t="s">
        <v>117</v>
      </c>
      <c r="AA3250" s="24">
        <v>3212214982</v>
      </c>
      <c r="AB3250" s="24"/>
      <c r="AC3250" s="24"/>
      <c r="AD3250" s="24"/>
      <c r="AE3250" s="26" t="s">
        <v>151</v>
      </c>
      <c r="AF3250" s="26"/>
      <c r="AG3250" s="26"/>
      <c r="AH3250" s="27" t="s">
        <v>3042</v>
      </c>
      <c r="AI3250" s="27" t="s">
        <v>410</v>
      </c>
      <c r="AJ3250" s="27" t="s">
        <v>410</v>
      </c>
      <c r="AK3250" s="24" t="s">
        <v>121</v>
      </c>
      <c r="AL3250" s="24" t="s">
        <v>7086</v>
      </c>
      <c r="AM3250" s="23">
        <v>44657</v>
      </c>
      <c r="AN3250" s="28">
        <v>1160000</v>
      </c>
      <c r="AO3250" s="28">
        <v>140606</v>
      </c>
      <c r="AP3250" s="28"/>
      <c r="AQ3250" s="28"/>
      <c r="AR3250" s="24"/>
      <c r="AS3250" s="24"/>
      <c r="AT3250" s="24"/>
      <c r="AU3250" s="24"/>
      <c r="AV3250" s="24"/>
      <c r="AW3250" s="24"/>
      <c r="AX3250" s="86"/>
      <c r="AY3250" s="24"/>
      <c r="AZ3250" s="24"/>
      <c r="BA3250" s="24"/>
      <c r="BB3250" s="24"/>
      <c r="BC3250" s="24"/>
      <c r="BD3250" s="24"/>
      <c r="BE3250" s="24"/>
      <c r="BF3250" s="23"/>
      <c r="BG3250" s="23"/>
      <c r="BH3250" s="23">
        <v>45043</v>
      </c>
      <c r="BI3250" s="26" t="s">
        <v>466</v>
      </c>
      <c r="BJ3250" s="26" t="s">
        <v>3469</v>
      </c>
      <c r="BK3250" s="29">
        <v>0</v>
      </c>
      <c r="BL3250" s="24" t="s">
        <v>129</v>
      </c>
      <c r="BM3250" s="22" t="str">
        <f ca="1">+IF(Tabla1[[#This Row],[FECHA INGRESO]]&gt;=44986,IF((TODAY()-Tabla1[[#This Row],[FECHA INGRESO]])&gt;=50,"ALERTA","TODAVÍA FALTA"),"N/A")</f>
        <v>N/A</v>
      </c>
      <c r="BN3250" s="7">
        <f>IFERROR((_xlfn.DAYS(Tabla1[[#This Row],[FECHA INGRESO]],Tabla1[[#This Row],[FECHA RETIRO]]))/30,"")</f>
        <v>-12.866666666666667</v>
      </c>
    </row>
    <row r="3251" spans="1:66" x14ac:dyDescent="0.35">
      <c r="A3251" s="34">
        <v>1073717440</v>
      </c>
      <c r="B3251" s="22" t="s">
        <v>17638</v>
      </c>
      <c r="C3251" s="44">
        <v>44658</v>
      </c>
      <c r="D3251" s="36" t="s">
        <v>93</v>
      </c>
      <c r="E3251" s="24" t="s">
        <v>94</v>
      </c>
      <c r="F3251" s="23" t="s">
        <v>94</v>
      </c>
      <c r="G3251" s="36"/>
      <c r="H3251" s="36">
        <v>24104960891</v>
      </c>
      <c r="I3251" s="36" t="s">
        <v>95</v>
      </c>
      <c r="J3251" s="24">
        <f>DATEDIF(Tabla1[[#This Row],[FECHA DE NACIMIENTO]],Tabla1[[#This Row],[FECHA ACTUAL]],"Y")</f>
        <v>24</v>
      </c>
      <c r="K3251" s="36" t="s">
        <v>73</v>
      </c>
      <c r="L3251" s="24" t="s">
        <v>112</v>
      </c>
      <c r="M3251" s="36">
        <v>0</v>
      </c>
      <c r="N3251" s="36">
        <v>1</v>
      </c>
      <c r="O3251" s="36">
        <v>2</v>
      </c>
      <c r="P3251" s="36" t="s">
        <v>101</v>
      </c>
      <c r="Q3251" s="44">
        <v>36079</v>
      </c>
      <c r="R3251" s="24" t="s">
        <v>736</v>
      </c>
      <c r="S3251" s="25">
        <v>45119</v>
      </c>
      <c r="T3251" s="36"/>
      <c r="U3251" s="36">
        <v>3197872577</v>
      </c>
      <c r="V3251" s="62" t="s">
        <v>17639</v>
      </c>
      <c r="W3251" s="84" t="s">
        <v>17640</v>
      </c>
      <c r="X3251" s="24" t="s">
        <v>7773</v>
      </c>
      <c r="Y3251" s="24" t="s">
        <v>17641</v>
      </c>
      <c r="Z3251" s="36" t="s">
        <v>17642</v>
      </c>
      <c r="AA3251" s="36">
        <v>3212803241</v>
      </c>
      <c r="AB3251" s="36"/>
      <c r="AC3251" s="36"/>
      <c r="AD3251" s="36"/>
      <c r="AE3251" s="26" t="s">
        <v>151</v>
      </c>
      <c r="AF3251" s="26"/>
      <c r="AG3251" s="26"/>
      <c r="AH3251" s="27" t="s">
        <v>3042</v>
      </c>
      <c r="AI3251" s="27" t="s">
        <v>487</v>
      </c>
      <c r="AJ3251" s="27" t="s">
        <v>15662</v>
      </c>
      <c r="AK3251" s="24" t="s">
        <v>121</v>
      </c>
      <c r="AL3251" s="24" t="s">
        <v>7086</v>
      </c>
      <c r="AM3251" s="23">
        <v>44658</v>
      </c>
      <c r="AN3251" s="28">
        <v>1000000</v>
      </c>
      <c r="AO3251" s="28">
        <v>117172</v>
      </c>
      <c r="AP3251" s="28"/>
      <c r="AQ3251" s="28"/>
      <c r="AR3251" s="24"/>
      <c r="AS3251" s="24"/>
      <c r="AT3251" s="24"/>
      <c r="AU3251" s="24"/>
      <c r="AV3251" s="24"/>
      <c r="AW3251" s="24"/>
      <c r="AX3251" s="24"/>
      <c r="AY3251" s="24"/>
      <c r="AZ3251" s="24"/>
      <c r="BA3251" s="24"/>
      <c r="BB3251" s="24"/>
      <c r="BC3251" s="24"/>
      <c r="BD3251" s="24"/>
      <c r="BE3251" s="24"/>
      <c r="BF3251" s="24"/>
      <c r="BG3251" s="24"/>
      <c r="BH3251" s="23">
        <v>44664</v>
      </c>
      <c r="BI3251" s="26" t="s">
        <v>466</v>
      </c>
      <c r="BJ3251" s="26" t="s">
        <v>3469</v>
      </c>
      <c r="BK3251" s="29">
        <v>0</v>
      </c>
      <c r="BL3251" s="24" t="s">
        <v>129</v>
      </c>
      <c r="BM3251" s="22" t="str">
        <f ca="1">+IF(Tabla1[[#This Row],[FECHA INGRESO]]&gt;=44986,IF((TODAY()-Tabla1[[#This Row],[FECHA INGRESO]])&gt;=50,"ALERTA","TODAVÍA FALTA"),"N/A")</f>
        <v>N/A</v>
      </c>
      <c r="BN3251" s="7">
        <f>IFERROR((_xlfn.DAYS(Tabla1[[#This Row],[FECHA INGRESO]],Tabla1[[#This Row],[FECHA RETIRO]]))/30,"")</f>
        <v>-0.2</v>
      </c>
    </row>
    <row r="3252" spans="1:66" x14ac:dyDescent="0.35">
      <c r="A3252" s="34">
        <v>79621436</v>
      </c>
      <c r="B3252" s="22" t="s">
        <v>17643</v>
      </c>
      <c r="C3252" s="44">
        <v>44658</v>
      </c>
      <c r="D3252" s="44" t="s">
        <v>871</v>
      </c>
      <c r="E3252" s="36" t="s">
        <v>111</v>
      </c>
      <c r="F3252" s="36" t="s">
        <v>111</v>
      </c>
      <c r="G3252" s="36"/>
      <c r="H3252" s="36">
        <v>24113303113</v>
      </c>
      <c r="I3252" s="36" t="s">
        <v>72</v>
      </c>
      <c r="J3252" s="24">
        <f>DATEDIF(Tabla1[[#This Row],[FECHA DE NACIMIENTO]],Tabla1[[#This Row],[FECHA ACTUAL]],"Y")</f>
        <v>50</v>
      </c>
      <c r="K3252" s="36" t="s">
        <v>96</v>
      </c>
      <c r="L3252" s="44" t="s">
        <v>234</v>
      </c>
      <c r="M3252" s="36">
        <v>4</v>
      </c>
      <c r="N3252" s="36">
        <v>2</v>
      </c>
      <c r="O3252" s="36">
        <v>2</v>
      </c>
      <c r="P3252" s="44" t="s">
        <v>101</v>
      </c>
      <c r="Q3252" s="44">
        <v>26574</v>
      </c>
      <c r="R3252" s="24" t="s">
        <v>76</v>
      </c>
      <c r="S3252" s="25">
        <v>45119</v>
      </c>
      <c r="T3252" s="36"/>
      <c r="U3252" s="36">
        <v>3214179901</v>
      </c>
      <c r="V3252" s="62" t="s">
        <v>17644</v>
      </c>
      <c r="W3252" s="84" t="s">
        <v>17645</v>
      </c>
      <c r="X3252" s="24" t="s">
        <v>6192</v>
      </c>
      <c r="Y3252" s="24" t="s">
        <v>17646</v>
      </c>
      <c r="Z3252" s="24" t="s">
        <v>82</v>
      </c>
      <c r="AA3252" s="24">
        <v>3168765667</v>
      </c>
      <c r="AB3252" s="24"/>
      <c r="AC3252" s="24"/>
      <c r="AD3252" s="24"/>
      <c r="AE3252" s="26" t="s">
        <v>151</v>
      </c>
      <c r="AF3252" s="26"/>
      <c r="AG3252" s="26"/>
      <c r="AH3252" s="27" t="s">
        <v>324</v>
      </c>
      <c r="AI3252" s="27" t="s">
        <v>224</v>
      </c>
      <c r="AJ3252" s="27" t="s">
        <v>224</v>
      </c>
      <c r="AK3252" s="24" t="s">
        <v>121</v>
      </c>
      <c r="AL3252" s="49" t="s">
        <v>7086</v>
      </c>
      <c r="AM3252" s="23">
        <v>44658</v>
      </c>
      <c r="AN3252" s="28">
        <v>1000000</v>
      </c>
      <c r="AO3252" s="28">
        <v>117172</v>
      </c>
      <c r="AP3252" s="28"/>
      <c r="AQ3252" s="28"/>
      <c r="AR3252" s="24"/>
      <c r="AS3252" s="24"/>
      <c r="AT3252" s="24"/>
      <c r="AU3252" s="24"/>
      <c r="AV3252" s="24"/>
      <c r="AW3252" s="24"/>
      <c r="AX3252" s="86"/>
      <c r="AY3252" s="24"/>
      <c r="AZ3252" s="24"/>
      <c r="BA3252" s="24"/>
      <c r="BB3252" s="24"/>
      <c r="BC3252" s="24"/>
      <c r="BD3252" s="24"/>
      <c r="BE3252" s="24"/>
      <c r="BF3252" s="23"/>
      <c r="BG3252" s="23"/>
      <c r="BH3252" s="23">
        <v>44659</v>
      </c>
      <c r="BI3252" s="26" t="s">
        <v>466</v>
      </c>
      <c r="BJ3252" s="26" t="s">
        <v>15346</v>
      </c>
      <c r="BK3252" s="87">
        <v>0</v>
      </c>
      <c r="BL3252" s="24" t="s">
        <v>129</v>
      </c>
      <c r="BM3252" s="22" t="str">
        <f ca="1">+IF(Tabla1[[#This Row],[FECHA INGRESO]]&gt;=44986,IF((TODAY()-Tabla1[[#This Row],[FECHA INGRESO]])&gt;=50,"ALERTA","TODAVÍA FALTA"),"N/A")</f>
        <v>N/A</v>
      </c>
      <c r="BN3252" s="7">
        <f>IFERROR((_xlfn.DAYS(Tabla1[[#This Row],[FECHA INGRESO]],Tabla1[[#This Row],[FECHA RETIRO]]))/30,"")</f>
        <v>-3.3333333333333333E-2</v>
      </c>
    </row>
    <row r="3253" spans="1:66" x14ac:dyDescent="0.35">
      <c r="A3253" s="21">
        <v>52584104</v>
      </c>
      <c r="B3253" s="22" t="s">
        <v>17647</v>
      </c>
      <c r="C3253" s="44">
        <v>44658</v>
      </c>
      <c r="D3253" s="36" t="s">
        <v>93</v>
      </c>
      <c r="E3253" s="24" t="s">
        <v>94</v>
      </c>
      <c r="F3253" s="36" t="s">
        <v>70</v>
      </c>
      <c r="G3253" s="36"/>
      <c r="H3253" s="36">
        <v>24113296602</v>
      </c>
      <c r="I3253" s="36" t="s">
        <v>95</v>
      </c>
      <c r="J3253" s="24">
        <f>DATEDIF(Tabla1[[#This Row],[FECHA DE NACIMIENTO]],Tabla1[[#This Row],[FECHA ACTUAL]],"Y")</f>
        <v>52</v>
      </c>
      <c r="K3253" s="36" t="s">
        <v>96</v>
      </c>
      <c r="L3253" s="24" t="s">
        <v>3181</v>
      </c>
      <c r="M3253" s="36">
        <v>1</v>
      </c>
      <c r="N3253" s="36">
        <v>1</v>
      </c>
      <c r="O3253" s="36">
        <v>2</v>
      </c>
      <c r="P3253" s="36" t="s">
        <v>101</v>
      </c>
      <c r="Q3253" s="44">
        <v>25826</v>
      </c>
      <c r="R3253" s="24" t="s">
        <v>76</v>
      </c>
      <c r="S3253" s="25">
        <v>45119</v>
      </c>
      <c r="T3253" s="36"/>
      <c r="U3253" s="36">
        <v>3195119710</v>
      </c>
      <c r="V3253" s="62" t="s">
        <v>17648</v>
      </c>
      <c r="W3253" s="84" t="s">
        <v>17649</v>
      </c>
      <c r="X3253" s="24" t="s">
        <v>661</v>
      </c>
      <c r="Y3253" s="24" t="s">
        <v>17650</v>
      </c>
      <c r="Z3253" s="36" t="s">
        <v>15585</v>
      </c>
      <c r="AA3253" s="36">
        <v>3172424287</v>
      </c>
      <c r="AB3253" s="36"/>
      <c r="AC3253" s="36"/>
      <c r="AD3253" s="36"/>
      <c r="AE3253" s="26" t="s">
        <v>151</v>
      </c>
      <c r="AF3253" s="26"/>
      <c r="AG3253" s="26"/>
      <c r="AH3253" s="27" t="s">
        <v>184</v>
      </c>
      <c r="AI3253" s="27" t="s">
        <v>487</v>
      </c>
      <c r="AJ3253" s="27" t="s">
        <v>487</v>
      </c>
      <c r="AK3253" s="24" t="s">
        <v>121</v>
      </c>
      <c r="AL3253" s="24" t="s">
        <v>7086</v>
      </c>
      <c r="AM3253" s="23">
        <v>44658</v>
      </c>
      <c r="AN3253" s="28">
        <v>1000000</v>
      </c>
      <c r="AO3253" s="28">
        <v>117172</v>
      </c>
      <c r="AP3253" s="28"/>
      <c r="AQ3253" s="28"/>
      <c r="AR3253" s="24"/>
      <c r="AS3253" s="24"/>
      <c r="AT3253" s="24"/>
      <c r="AU3253" s="24"/>
      <c r="AV3253" s="24"/>
      <c r="AW3253" s="24"/>
      <c r="AX3253" s="24"/>
      <c r="AY3253" s="24"/>
      <c r="AZ3253" s="24"/>
      <c r="BA3253" s="24"/>
      <c r="BB3253" s="24"/>
      <c r="BC3253" s="24"/>
      <c r="BD3253" s="24"/>
      <c r="BE3253" s="24"/>
      <c r="BF3253" s="24"/>
      <c r="BG3253" s="24"/>
      <c r="BH3253" s="23">
        <v>44664</v>
      </c>
      <c r="BI3253" s="26" t="s">
        <v>466</v>
      </c>
      <c r="BJ3253" s="26" t="s">
        <v>3469</v>
      </c>
      <c r="BK3253" s="29">
        <v>0</v>
      </c>
      <c r="BL3253" s="24" t="s">
        <v>129</v>
      </c>
      <c r="BM3253" s="22" t="str">
        <f ca="1">+IF(Tabla1[[#This Row],[FECHA INGRESO]]&gt;=44986,IF((TODAY()-Tabla1[[#This Row],[FECHA INGRESO]])&gt;=50,"ALERTA","TODAVÍA FALTA"),"N/A")</f>
        <v>N/A</v>
      </c>
      <c r="BN3253" s="7">
        <f>IFERROR((_xlfn.DAYS(Tabla1[[#This Row],[FECHA INGRESO]],Tabla1[[#This Row],[FECHA RETIRO]]))/30,"")</f>
        <v>-0.2</v>
      </c>
    </row>
    <row r="3254" spans="1:66" x14ac:dyDescent="0.35">
      <c r="A3254" s="34">
        <v>1000783630</v>
      </c>
      <c r="B3254" s="22" t="s">
        <v>17651</v>
      </c>
      <c r="C3254" s="44">
        <v>44658</v>
      </c>
      <c r="D3254" s="44" t="s">
        <v>93</v>
      </c>
      <c r="E3254" s="36" t="s">
        <v>1274</v>
      </c>
      <c r="F3254" s="36" t="s">
        <v>70</v>
      </c>
      <c r="G3254" s="36"/>
      <c r="H3254" s="36">
        <v>24113294613</v>
      </c>
      <c r="I3254" s="36" t="s">
        <v>72</v>
      </c>
      <c r="J3254" s="24">
        <f>DATEDIF(Tabla1[[#This Row],[FECHA DE NACIMIENTO]],Tabla1[[#This Row],[FECHA ACTUAL]],"Y")</f>
        <v>22</v>
      </c>
      <c r="K3254" s="36" t="s">
        <v>96</v>
      </c>
      <c r="L3254" s="44" t="s">
        <v>234</v>
      </c>
      <c r="M3254" s="36">
        <v>2</v>
      </c>
      <c r="N3254" s="36">
        <v>1</v>
      </c>
      <c r="O3254" s="36">
        <v>3</v>
      </c>
      <c r="P3254" s="44" t="s">
        <v>101</v>
      </c>
      <c r="Q3254" s="44">
        <v>36748</v>
      </c>
      <c r="R3254" s="24" t="s">
        <v>76</v>
      </c>
      <c r="S3254" s="25">
        <v>45119</v>
      </c>
      <c r="T3254" s="36"/>
      <c r="U3254" s="36">
        <v>3058369106</v>
      </c>
      <c r="V3254" s="62" t="s">
        <v>17652</v>
      </c>
      <c r="W3254" s="88" t="s">
        <v>17653</v>
      </c>
      <c r="X3254" s="36" t="s">
        <v>2587</v>
      </c>
      <c r="Y3254" s="24" t="s">
        <v>17654</v>
      </c>
      <c r="Z3254" s="24" t="s">
        <v>82</v>
      </c>
      <c r="AA3254" s="24">
        <v>3124336741</v>
      </c>
      <c r="AB3254" s="24"/>
      <c r="AC3254" s="24"/>
      <c r="AD3254" s="24"/>
      <c r="AE3254" s="26" t="s">
        <v>151</v>
      </c>
      <c r="AF3254" s="26"/>
      <c r="AG3254" s="26"/>
      <c r="AH3254" s="27" t="s">
        <v>184</v>
      </c>
      <c r="AI3254" s="27" t="s">
        <v>487</v>
      </c>
      <c r="AJ3254" s="27" t="s">
        <v>487</v>
      </c>
      <c r="AK3254" s="24" t="s">
        <v>121</v>
      </c>
      <c r="AL3254" s="24" t="s">
        <v>7086</v>
      </c>
      <c r="AM3254" s="23">
        <v>44658</v>
      </c>
      <c r="AN3254" s="28">
        <v>1000000</v>
      </c>
      <c r="AO3254" s="28">
        <v>117172</v>
      </c>
      <c r="AP3254" s="28"/>
      <c r="AQ3254" s="28"/>
      <c r="AR3254" s="24"/>
      <c r="AS3254" s="24"/>
      <c r="AT3254" s="24"/>
      <c r="AU3254" s="24"/>
      <c r="AV3254" s="24"/>
      <c r="AW3254" s="24"/>
      <c r="AX3254" s="24"/>
      <c r="AY3254" s="24"/>
      <c r="AZ3254" s="24"/>
      <c r="BA3254" s="24"/>
      <c r="BB3254" s="24"/>
      <c r="BC3254" s="24"/>
      <c r="BD3254" s="24"/>
      <c r="BE3254" s="24"/>
      <c r="BF3254" s="24"/>
      <c r="BG3254" s="24"/>
      <c r="BH3254" s="23">
        <v>44679</v>
      </c>
      <c r="BI3254" s="26" t="s">
        <v>10014</v>
      </c>
      <c r="BJ3254" s="26" t="s">
        <v>14134</v>
      </c>
      <c r="BK3254" s="29">
        <v>0</v>
      </c>
      <c r="BL3254" s="24" t="s">
        <v>129</v>
      </c>
      <c r="BM3254" s="22" t="str">
        <f ca="1">+IF(Tabla1[[#This Row],[FECHA INGRESO]]&gt;=44986,IF((TODAY()-Tabla1[[#This Row],[FECHA INGRESO]])&gt;=50,"ALERTA","TODAVÍA FALTA"),"N/A")</f>
        <v>N/A</v>
      </c>
      <c r="BN3254" s="7">
        <f>IFERROR((_xlfn.DAYS(Tabla1[[#This Row],[FECHA INGRESO]],Tabla1[[#This Row],[FECHA RETIRO]]))/30,"")</f>
        <v>-0.7</v>
      </c>
    </row>
    <row r="3255" spans="1:66" x14ac:dyDescent="0.35">
      <c r="A3255" s="21">
        <v>1004251290</v>
      </c>
      <c r="B3255" s="22" t="s">
        <v>17655</v>
      </c>
      <c r="C3255" s="23">
        <v>44658</v>
      </c>
      <c r="D3255" s="23" t="s">
        <v>17656</v>
      </c>
      <c r="E3255" s="24" t="s">
        <v>94</v>
      </c>
      <c r="F3255" s="24" t="s">
        <v>70</v>
      </c>
      <c r="G3255" s="24"/>
      <c r="H3255" s="24">
        <v>24113298420</v>
      </c>
      <c r="I3255" s="24" t="s">
        <v>95</v>
      </c>
      <c r="J3255" s="24">
        <f>DATEDIF(Tabla1[[#This Row],[FECHA DE NACIMIENTO]],Tabla1[[#This Row],[FECHA ACTUAL]],"Y")</f>
        <v>19</v>
      </c>
      <c r="K3255" s="24" t="s">
        <v>73</v>
      </c>
      <c r="L3255" s="24" t="s">
        <v>112</v>
      </c>
      <c r="M3255" s="24">
        <v>0</v>
      </c>
      <c r="N3255" s="24">
        <v>0</v>
      </c>
      <c r="O3255" s="24">
        <v>2</v>
      </c>
      <c r="P3255" s="23" t="s">
        <v>101</v>
      </c>
      <c r="Q3255" s="23">
        <v>37917</v>
      </c>
      <c r="R3255" s="24" t="s">
        <v>76</v>
      </c>
      <c r="S3255" s="25">
        <v>45119</v>
      </c>
      <c r="T3255" s="24"/>
      <c r="U3255" s="24">
        <v>3224254309</v>
      </c>
      <c r="V3255" s="33" t="s">
        <v>17657</v>
      </c>
      <c r="W3255" s="85" t="s">
        <v>17658</v>
      </c>
      <c r="X3255" s="24" t="s">
        <v>17659</v>
      </c>
      <c r="Y3255" s="24" t="s">
        <v>17660</v>
      </c>
      <c r="Z3255" s="24" t="s">
        <v>17135</v>
      </c>
      <c r="AA3255" s="24">
        <v>3123745956</v>
      </c>
      <c r="AB3255" s="24"/>
      <c r="AC3255" s="24"/>
      <c r="AD3255" s="24"/>
      <c r="AE3255" s="26" t="s">
        <v>151</v>
      </c>
      <c r="AF3255" s="26"/>
      <c r="AG3255" s="26"/>
      <c r="AH3255" s="27" t="s">
        <v>184</v>
      </c>
      <c r="AI3255" s="27" t="s">
        <v>487</v>
      </c>
      <c r="AJ3255" s="27" t="s">
        <v>487</v>
      </c>
      <c r="AK3255" s="24" t="s">
        <v>121</v>
      </c>
      <c r="AL3255" s="24" t="s">
        <v>7086</v>
      </c>
      <c r="AM3255" s="23">
        <v>44658</v>
      </c>
      <c r="AN3255" s="28">
        <v>1000000</v>
      </c>
      <c r="AO3255" s="28">
        <v>117172</v>
      </c>
      <c r="AP3255" s="28"/>
      <c r="AQ3255" s="28"/>
      <c r="AR3255" s="24"/>
      <c r="AS3255" s="24"/>
      <c r="AT3255" s="24"/>
      <c r="AU3255" s="24"/>
      <c r="AV3255" s="24"/>
      <c r="AW3255" s="24"/>
      <c r="AX3255" s="24"/>
      <c r="AY3255" s="24"/>
      <c r="AZ3255" s="24"/>
      <c r="BA3255" s="24"/>
      <c r="BB3255" s="24"/>
      <c r="BC3255" s="24"/>
      <c r="BD3255" s="24"/>
      <c r="BE3255" s="24"/>
      <c r="BF3255" s="24"/>
      <c r="BG3255" s="24"/>
      <c r="BH3255" s="23">
        <v>44921</v>
      </c>
      <c r="BI3255" s="26" t="s">
        <v>466</v>
      </c>
      <c r="BJ3255" s="26" t="s">
        <v>17661</v>
      </c>
      <c r="BK3255" s="29">
        <v>0</v>
      </c>
      <c r="BL3255" s="24" t="s">
        <v>129</v>
      </c>
      <c r="BM3255" s="22" t="str">
        <f ca="1">+IF(Tabla1[[#This Row],[FECHA INGRESO]]&gt;=44986,IF((TODAY()-Tabla1[[#This Row],[FECHA INGRESO]])&gt;=50,"ALERTA","TODAVÍA FALTA"),"N/A")</f>
        <v>N/A</v>
      </c>
      <c r="BN3255" s="7">
        <f>IFERROR((_xlfn.DAYS(Tabla1[[#This Row],[FECHA INGRESO]],Tabla1[[#This Row],[FECHA RETIRO]]))/30,"")</f>
        <v>-8.7666666666666675</v>
      </c>
    </row>
    <row r="3256" spans="1:66" x14ac:dyDescent="0.35">
      <c r="A3256" s="21">
        <v>1010169090</v>
      </c>
      <c r="B3256" s="22" t="s">
        <v>1904</v>
      </c>
      <c r="C3256" s="44">
        <v>44658</v>
      </c>
      <c r="D3256" s="36" t="s">
        <v>188</v>
      </c>
      <c r="E3256" s="36" t="s">
        <v>110</v>
      </c>
      <c r="F3256" s="23" t="s">
        <v>94</v>
      </c>
      <c r="G3256" s="36"/>
      <c r="H3256" s="36">
        <v>24113304279</v>
      </c>
      <c r="I3256" s="36" t="s">
        <v>72</v>
      </c>
      <c r="J3256" s="24">
        <f>DATEDIF(Tabla1[[#This Row],[FECHA DE NACIMIENTO]],Tabla1[[#This Row],[FECHA ACTUAL]],"Y")</f>
        <v>36</v>
      </c>
      <c r="K3256" s="36" t="s">
        <v>73</v>
      </c>
      <c r="L3256" s="24" t="s">
        <v>112</v>
      </c>
      <c r="M3256" s="36">
        <v>2</v>
      </c>
      <c r="N3256" s="36">
        <v>0</v>
      </c>
      <c r="O3256" s="36">
        <v>3</v>
      </c>
      <c r="P3256" s="36" t="s">
        <v>101</v>
      </c>
      <c r="Q3256" s="44">
        <v>31783</v>
      </c>
      <c r="R3256" s="24" t="s">
        <v>76</v>
      </c>
      <c r="S3256" s="25">
        <v>45119</v>
      </c>
      <c r="T3256" s="36"/>
      <c r="U3256" s="36">
        <v>3505784337</v>
      </c>
      <c r="V3256" s="33" t="s">
        <v>17662</v>
      </c>
      <c r="W3256" s="84" t="s">
        <v>17663</v>
      </c>
      <c r="X3256" s="24" t="s">
        <v>9412</v>
      </c>
      <c r="Y3256" s="24" t="s">
        <v>17664</v>
      </c>
      <c r="Z3256" s="24" t="s">
        <v>14169</v>
      </c>
      <c r="AA3256" s="24">
        <v>3163046538</v>
      </c>
      <c r="AB3256" s="24"/>
      <c r="AC3256" s="24"/>
      <c r="AD3256" s="24"/>
      <c r="AE3256" s="26" t="s">
        <v>151</v>
      </c>
      <c r="AF3256" s="26"/>
      <c r="AG3256" s="26"/>
      <c r="AH3256" s="27" t="s">
        <v>184</v>
      </c>
      <c r="AI3256" s="27" t="s">
        <v>120</v>
      </c>
      <c r="AJ3256" s="27" t="s">
        <v>120</v>
      </c>
      <c r="AK3256" s="24" t="s">
        <v>121</v>
      </c>
      <c r="AL3256" s="24" t="s">
        <v>7086</v>
      </c>
      <c r="AM3256" s="23">
        <v>44658</v>
      </c>
      <c r="AN3256" s="28">
        <v>1000000</v>
      </c>
      <c r="AO3256" s="28">
        <v>117172</v>
      </c>
      <c r="AP3256" s="28"/>
      <c r="AQ3256" s="28"/>
      <c r="AR3256" s="24"/>
      <c r="AS3256" s="24"/>
      <c r="AT3256" s="24"/>
      <c r="AU3256" s="24"/>
      <c r="AV3256" s="24"/>
      <c r="AW3256" s="24"/>
      <c r="AX3256" s="24"/>
      <c r="AY3256" s="24"/>
      <c r="AZ3256" s="24"/>
      <c r="BA3256" s="24"/>
      <c r="BB3256" s="24"/>
      <c r="BC3256" s="24"/>
      <c r="BD3256" s="24"/>
      <c r="BE3256" s="24"/>
      <c r="BF3256" s="24"/>
      <c r="BG3256" s="24"/>
      <c r="BH3256" s="23">
        <v>44664</v>
      </c>
      <c r="BI3256" s="26" t="s">
        <v>466</v>
      </c>
      <c r="BJ3256" s="26">
        <v>0</v>
      </c>
      <c r="BK3256" s="29">
        <v>0</v>
      </c>
      <c r="BL3256" s="24" t="s">
        <v>129</v>
      </c>
      <c r="BM3256" s="22" t="str">
        <f ca="1">+IF(Tabla1[[#This Row],[FECHA INGRESO]]&gt;=44986,IF((TODAY()-Tabla1[[#This Row],[FECHA INGRESO]])&gt;=50,"ALERTA","TODAVÍA FALTA"),"N/A")</f>
        <v>N/A</v>
      </c>
      <c r="BN3256" s="7">
        <f>IFERROR((_xlfn.DAYS(Tabla1[[#This Row],[FECHA INGRESO]],Tabla1[[#This Row],[FECHA RETIRO]]))/30,"")</f>
        <v>-0.2</v>
      </c>
    </row>
    <row r="3257" spans="1:66" x14ac:dyDescent="0.35">
      <c r="A3257" s="34">
        <v>1032412582</v>
      </c>
      <c r="B3257" s="22" t="s">
        <v>17665</v>
      </c>
      <c r="C3257" s="23">
        <v>44658</v>
      </c>
      <c r="D3257" s="23" t="s">
        <v>131</v>
      </c>
      <c r="E3257" s="24" t="s">
        <v>94</v>
      </c>
      <c r="F3257" s="24"/>
      <c r="G3257" s="24"/>
      <c r="H3257" s="24">
        <v>24113362066</v>
      </c>
      <c r="I3257" s="24" t="s">
        <v>95</v>
      </c>
      <c r="J3257" s="24">
        <f>DATEDIF(Tabla1[[#This Row],[FECHA DE NACIMIENTO]],Tabla1[[#This Row],[FECHA ACTUAL]],"Y")</f>
        <v>35</v>
      </c>
      <c r="K3257" s="24" t="s">
        <v>73</v>
      </c>
      <c r="L3257" s="24" t="s">
        <v>112</v>
      </c>
      <c r="M3257" s="24">
        <v>2</v>
      </c>
      <c r="N3257" s="24">
        <v>3</v>
      </c>
      <c r="O3257" s="24">
        <v>2</v>
      </c>
      <c r="P3257" s="23" t="s">
        <v>101</v>
      </c>
      <c r="Q3257" s="23">
        <v>32290</v>
      </c>
      <c r="R3257" s="24" t="s">
        <v>76</v>
      </c>
      <c r="S3257" s="25">
        <v>45119</v>
      </c>
      <c r="T3257" s="24"/>
      <c r="U3257" s="24">
        <v>3153727226</v>
      </c>
      <c r="V3257" s="33" t="s">
        <v>17666</v>
      </c>
      <c r="W3257" s="85" t="s">
        <v>17667</v>
      </c>
      <c r="X3257" s="24" t="s">
        <v>17452</v>
      </c>
      <c r="Y3257" s="24" t="s">
        <v>17668</v>
      </c>
      <c r="Z3257" s="24" t="s">
        <v>3224</v>
      </c>
      <c r="AA3257" s="24">
        <v>3202587024</v>
      </c>
      <c r="AB3257" s="24"/>
      <c r="AC3257" s="24"/>
      <c r="AD3257" s="24"/>
      <c r="AE3257" s="26" t="s">
        <v>151</v>
      </c>
      <c r="AF3257" s="26"/>
      <c r="AG3257" s="26"/>
      <c r="AH3257" s="27" t="s">
        <v>184</v>
      </c>
      <c r="AI3257" s="27" t="s">
        <v>120</v>
      </c>
      <c r="AJ3257" s="27" t="s">
        <v>120</v>
      </c>
      <c r="AK3257" s="24" t="s">
        <v>121</v>
      </c>
      <c r="AL3257" s="24" t="s">
        <v>7086</v>
      </c>
      <c r="AM3257" s="23">
        <v>44658</v>
      </c>
      <c r="AN3257" s="28">
        <v>1000000</v>
      </c>
      <c r="AO3257" s="28">
        <v>117172</v>
      </c>
      <c r="AP3257" s="28"/>
      <c r="AQ3257" s="28"/>
      <c r="AR3257" s="24"/>
      <c r="AS3257" s="24"/>
      <c r="AT3257" s="24"/>
      <c r="AU3257" s="24"/>
      <c r="AV3257" s="24"/>
      <c r="AW3257" s="24"/>
      <c r="AX3257" s="24"/>
      <c r="AY3257" s="24"/>
      <c r="AZ3257" s="24"/>
      <c r="BA3257" s="24"/>
      <c r="BB3257" s="24"/>
      <c r="BC3257" s="24"/>
      <c r="BD3257" s="24"/>
      <c r="BE3257" s="24"/>
      <c r="BF3257" s="24"/>
      <c r="BG3257" s="24"/>
      <c r="BH3257" s="23">
        <v>44842</v>
      </c>
      <c r="BI3257" s="26" t="s">
        <v>466</v>
      </c>
      <c r="BJ3257" s="26" t="s">
        <v>273</v>
      </c>
      <c r="BK3257" s="29">
        <v>0</v>
      </c>
      <c r="BL3257" s="24" t="s">
        <v>129</v>
      </c>
      <c r="BM3257" s="22" t="str">
        <f ca="1">+IF(Tabla1[[#This Row],[FECHA INGRESO]]&gt;=44986,IF((TODAY()-Tabla1[[#This Row],[FECHA INGRESO]])&gt;=50,"ALERTA","TODAVÍA FALTA"),"N/A")</f>
        <v>N/A</v>
      </c>
      <c r="BN3257" s="7">
        <f>IFERROR((_xlfn.DAYS(Tabla1[[#This Row],[FECHA INGRESO]],Tabla1[[#This Row],[FECHA RETIRO]]))/30,"")</f>
        <v>-6.1333333333333337</v>
      </c>
    </row>
    <row r="3258" spans="1:66" x14ac:dyDescent="0.35">
      <c r="A3258" s="21">
        <v>1012429006</v>
      </c>
      <c r="B3258" s="22" t="s">
        <v>17669</v>
      </c>
      <c r="C3258" s="44">
        <v>44658</v>
      </c>
      <c r="D3258" s="36" t="s">
        <v>11633</v>
      </c>
      <c r="E3258" s="36" t="s">
        <v>111</v>
      </c>
      <c r="F3258" s="36" t="s">
        <v>111</v>
      </c>
      <c r="G3258" s="36"/>
      <c r="H3258" s="36">
        <v>24113305474</v>
      </c>
      <c r="I3258" s="36" t="s">
        <v>95</v>
      </c>
      <c r="J3258" s="24">
        <f>DATEDIF(Tabla1[[#This Row],[FECHA DE NACIMIENTO]],Tabla1[[#This Row],[FECHA ACTUAL]],"Y")</f>
        <v>27</v>
      </c>
      <c r="K3258" s="36" t="s">
        <v>73</v>
      </c>
      <c r="L3258" s="24" t="s">
        <v>112</v>
      </c>
      <c r="M3258" s="36">
        <v>2</v>
      </c>
      <c r="N3258" s="36">
        <v>2</v>
      </c>
      <c r="O3258" s="36">
        <v>1</v>
      </c>
      <c r="P3258" s="36" t="s">
        <v>101</v>
      </c>
      <c r="Q3258" s="44">
        <v>35053</v>
      </c>
      <c r="R3258" s="24" t="s">
        <v>76</v>
      </c>
      <c r="S3258" s="25">
        <v>45119</v>
      </c>
      <c r="T3258" s="36"/>
      <c r="U3258" s="36">
        <v>3142333583</v>
      </c>
      <c r="V3258" s="33" t="s">
        <v>17670</v>
      </c>
      <c r="W3258" s="84" t="s">
        <v>17671</v>
      </c>
      <c r="X3258" s="24" t="s">
        <v>17672</v>
      </c>
      <c r="Y3258" s="24" t="s">
        <v>17673</v>
      </c>
      <c r="Z3258" s="24" t="s">
        <v>3224</v>
      </c>
      <c r="AA3258" s="24">
        <v>3143496137</v>
      </c>
      <c r="AB3258" s="24"/>
      <c r="AC3258" s="24"/>
      <c r="AD3258" s="24"/>
      <c r="AE3258" s="26" t="s">
        <v>151</v>
      </c>
      <c r="AF3258" s="26"/>
      <c r="AG3258" s="26"/>
      <c r="AH3258" s="27" t="s">
        <v>184</v>
      </c>
      <c r="AI3258" s="27" t="s">
        <v>9232</v>
      </c>
      <c r="AJ3258" s="27" t="s">
        <v>14041</v>
      </c>
      <c r="AK3258" s="24" t="s">
        <v>121</v>
      </c>
      <c r="AL3258" s="24" t="s">
        <v>7086</v>
      </c>
      <c r="AM3258" s="23">
        <v>44658</v>
      </c>
      <c r="AN3258" s="28">
        <v>1000000</v>
      </c>
      <c r="AO3258" s="28">
        <v>117172</v>
      </c>
      <c r="AP3258" s="28"/>
      <c r="AQ3258" s="28"/>
      <c r="AR3258" s="24"/>
      <c r="AS3258" s="24"/>
      <c r="AT3258" s="24"/>
      <c r="AU3258" s="24"/>
      <c r="AV3258" s="24"/>
      <c r="AW3258" s="24"/>
      <c r="AX3258" s="24"/>
      <c r="AY3258" s="24"/>
      <c r="AZ3258" s="24"/>
      <c r="BA3258" s="24"/>
      <c r="BB3258" s="24"/>
      <c r="BC3258" s="24"/>
      <c r="BD3258" s="24"/>
      <c r="BE3258" s="24"/>
      <c r="BF3258" s="24"/>
      <c r="BG3258" s="24"/>
      <c r="BH3258" s="23">
        <v>44670</v>
      </c>
      <c r="BI3258" s="26" t="s">
        <v>10014</v>
      </c>
      <c r="BJ3258" s="26" t="s">
        <v>14134</v>
      </c>
      <c r="BK3258" s="29">
        <v>0</v>
      </c>
      <c r="BL3258" s="24" t="s">
        <v>129</v>
      </c>
      <c r="BM3258" s="22" t="str">
        <f ca="1">+IF(Tabla1[[#This Row],[FECHA INGRESO]]&gt;=44986,IF((TODAY()-Tabla1[[#This Row],[FECHA INGRESO]])&gt;=50,"ALERTA","TODAVÍA FALTA"),"N/A")</f>
        <v>N/A</v>
      </c>
      <c r="BN3258" s="7">
        <f>IFERROR((_xlfn.DAYS(Tabla1[[#This Row],[FECHA INGRESO]],Tabla1[[#This Row],[FECHA RETIRO]]))/30,"")</f>
        <v>-0.4</v>
      </c>
    </row>
    <row r="3259" spans="1:66" x14ac:dyDescent="0.35">
      <c r="A3259" s="21">
        <v>1000686014</v>
      </c>
      <c r="B3259" s="22" t="s">
        <v>17674</v>
      </c>
      <c r="C3259" s="23">
        <v>44658</v>
      </c>
      <c r="D3259" s="23" t="s">
        <v>871</v>
      </c>
      <c r="E3259" s="24" t="s">
        <v>111</v>
      </c>
      <c r="F3259" s="24" t="s">
        <v>70</v>
      </c>
      <c r="G3259" s="24"/>
      <c r="H3259" s="24">
        <v>24113296842</v>
      </c>
      <c r="I3259" s="24" t="s">
        <v>95</v>
      </c>
      <c r="J3259" s="24">
        <f>DATEDIF(Tabla1[[#This Row],[FECHA DE NACIMIENTO]],Tabla1[[#This Row],[FECHA ACTUAL]],"Y")</f>
        <v>22</v>
      </c>
      <c r="K3259" s="24" t="s">
        <v>73</v>
      </c>
      <c r="L3259" s="24" t="s">
        <v>112</v>
      </c>
      <c r="M3259" s="24">
        <v>0</v>
      </c>
      <c r="N3259" s="24">
        <v>0</v>
      </c>
      <c r="O3259" s="24">
        <v>2</v>
      </c>
      <c r="P3259" s="23" t="s">
        <v>101</v>
      </c>
      <c r="Q3259" s="23">
        <v>37021</v>
      </c>
      <c r="R3259" s="24" t="s">
        <v>76</v>
      </c>
      <c r="S3259" s="25">
        <v>45119</v>
      </c>
      <c r="T3259" s="24"/>
      <c r="U3259" s="24">
        <v>3057612102</v>
      </c>
      <c r="V3259" s="33" t="s">
        <v>17675</v>
      </c>
      <c r="W3259" s="85" t="s">
        <v>17676</v>
      </c>
      <c r="X3259" s="24" t="s">
        <v>17677</v>
      </c>
      <c r="Y3259" s="24" t="s">
        <v>17678</v>
      </c>
      <c r="Z3259" s="24" t="s">
        <v>117</v>
      </c>
      <c r="AA3259" s="24">
        <v>3203510407</v>
      </c>
      <c r="AB3259" s="24"/>
      <c r="AC3259" s="24"/>
      <c r="AD3259" s="24"/>
      <c r="AE3259" s="26" t="s">
        <v>151</v>
      </c>
      <c r="AF3259" s="26"/>
      <c r="AG3259" s="26"/>
      <c r="AH3259" s="27" t="s">
        <v>955</v>
      </c>
      <c r="AI3259" s="27" t="s">
        <v>487</v>
      </c>
      <c r="AJ3259" s="27" t="s">
        <v>487</v>
      </c>
      <c r="AK3259" s="24" t="s">
        <v>121</v>
      </c>
      <c r="AL3259" s="24" t="s">
        <v>7086</v>
      </c>
      <c r="AM3259" s="23">
        <v>44658</v>
      </c>
      <c r="AN3259" s="28">
        <v>1160000</v>
      </c>
      <c r="AO3259" s="28">
        <v>140606</v>
      </c>
      <c r="AP3259" s="28"/>
      <c r="AQ3259" s="28"/>
      <c r="AR3259" s="24"/>
      <c r="AS3259" s="24"/>
      <c r="AT3259" s="24"/>
      <c r="AU3259" s="24"/>
      <c r="AV3259" s="24"/>
      <c r="AW3259" s="24"/>
      <c r="AX3259" s="24"/>
      <c r="AY3259" s="24"/>
      <c r="AZ3259" s="24"/>
      <c r="BA3259" s="24"/>
      <c r="BB3259" s="24"/>
      <c r="BC3259" s="24"/>
      <c r="BD3259" s="24"/>
      <c r="BE3259" s="24"/>
      <c r="BF3259" s="24"/>
      <c r="BG3259" s="24"/>
      <c r="BH3259" s="23" t="s">
        <v>75</v>
      </c>
      <c r="BI3259" s="26">
        <v>0</v>
      </c>
      <c r="BJ3259" s="26">
        <v>0</v>
      </c>
      <c r="BK3259" s="29">
        <v>0</v>
      </c>
      <c r="BL3259" s="24" t="s">
        <v>91</v>
      </c>
      <c r="BM3259" s="22" t="str">
        <f ca="1">+IF(Tabla1[[#This Row],[FECHA INGRESO]]&gt;=44986,IF((TODAY()-Tabla1[[#This Row],[FECHA INGRESO]])&gt;=50,"ALERTA","TODAVÍA FALTA"),"N/A")</f>
        <v>N/A</v>
      </c>
      <c r="BN3259" s="7" t="str">
        <f>IFERROR((_xlfn.DAYS(Tabla1[[#This Row],[FECHA INGRESO]],Tabla1[[#This Row],[FECHA RETIRO]]))/30,"")</f>
        <v/>
      </c>
    </row>
    <row r="3260" spans="1:66" x14ac:dyDescent="0.35">
      <c r="A3260" s="21">
        <v>1032493763</v>
      </c>
      <c r="B3260" s="22" t="s">
        <v>17679</v>
      </c>
      <c r="C3260" s="23">
        <v>44658</v>
      </c>
      <c r="D3260" s="23" t="s">
        <v>188</v>
      </c>
      <c r="E3260" s="24" t="s">
        <v>1274</v>
      </c>
      <c r="F3260" s="24" t="s">
        <v>70</v>
      </c>
      <c r="G3260" s="24"/>
      <c r="H3260" s="24">
        <v>24113298949</v>
      </c>
      <c r="I3260" s="24" t="s">
        <v>72</v>
      </c>
      <c r="J3260" s="24">
        <f>DATEDIF(Tabla1[[#This Row],[FECHA DE NACIMIENTO]],Tabla1[[#This Row],[FECHA ACTUAL]],"Y")</f>
        <v>25</v>
      </c>
      <c r="K3260" s="24" t="s">
        <v>73</v>
      </c>
      <c r="L3260" s="24" t="s">
        <v>112</v>
      </c>
      <c r="M3260" s="24">
        <v>0</v>
      </c>
      <c r="N3260" s="24">
        <v>0</v>
      </c>
      <c r="O3260" s="24">
        <v>2</v>
      </c>
      <c r="P3260" s="23" t="s">
        <v>101</v>
      </c>
      <c r="Q3260" s="23">
        <v>35651</v>
      </c>
      <c r="R3260" s="24" t="s">
        <v>76</v>
      </c>
      <c r="S3260" s="25">
        <v>45119</v>
      </c>
      <c r="T3260" s="24"/>
      <c r="U3260" s="24">
        <v>3045836425</v>
      </c>
      <c r="V3260" s="33" t="s">
        <v>17680</v>
      </c>
      <c r="W3260" s="85" t="s">
        <v>17681</v>
      </c>
      <c r="X3260" s="24" t="s">
        <v>17682</v>
      </c>
      <c r="Y3260" s="24" t="s">
        <v>17683</v>
      </c>
      <c r="Z3260" s="24" t="s">
        <v>117</v>
      </c>
      <c r="AA3260" s="24">
        <v>3204848467</v>
      </c>
      <c r="AB3260" s="24"/>
      <c r="AC3260" s="24"/>
      <c r="AD3260" s="24"/>
      <c r="AE3260" s="26" t="s">
        <v>151</v>
      </c>
      <c r="AF3260" s="26"/>
      <c r="AG3260" s="26"/>
      <c r="AH3260" s="27" t="s">
        <v>184</v>
      </c>
      <c r="AI3260" s="27" t="s">
        <v>487</v>
      </c>
      <c r="AJ3260" s="27" t="s">
        <v>487</v>
      </c>
      <c r="AK3260" s="24" t="s">
        <v>121</v>
      </c>
      <c r="AL3260" s="24" t="s">
        <v>7086</v>
      </c>
      <c r="AM3260" s="23">
        <v>44658</v>
      </c>
      <c r="AN3260" s="28">
        <v>1160000</v>
      </c>
      <c r="AO3260" s="28">
        <v>140606</v>
      </c>
      <c r="AP3260" s="28"/>
      <c r="AQ3260" s="28"/>
      <c r="AR3260" s="24"/>
      <c r="AS3260" s="24"/>
      <c r="AT3260" s="24"/>
      <c r="AU3260" s="24"/>
      <c r="AV3260" s="24"/>
      <c r="AW3260" s="24"/>
      <c r="AX3260" s="24"/>
      <c r="AY3260" s="24"/>
      <c r="AZ3260" s="24"/>
      <c r="BA3260" s="24"/>
      <c r="BB3260" s="24"/>
      <c r="BC3260" s="24"/>
      <c r="BD3260" s="24"/>
      <c r="BE3260" s="24"/>
      <c r="BF3260" s="24"/>
      <c r="BG3260" s="24"/>
      <c r="BH3260" s="23">
        <v>45080</v>
      </c>
      <c r="BI3260" s="26" t="s">
        <v>466</v>
      </c>
      <c r="BJ3260" s="26" t="s">
        <v>1680</v>
      </c>
      <c r="BK3260" s="29">
        <v>0</v>
      </c>
      <c r="BL3260" s="24" t="s">
        <v>129</v>
      </c>
      <c r="BM3260" s="22" t="str">
        <f ca="1">+IF(Tabla1[[#This Row],[FECHA INGRESO]]&gt;=44986,IF((TODAY()-Tabla1[[#This Row],[FECHA INGRESO]])&gt;=50,"ALERTA","TODAVÍA FALTA"),"N/A")</f>
        <v>N/A</v>
      </c>
      <c r="BN3260" s="7">
        <f>IFERROR((_xlfn.DAYS(Tabla1[[#This Row],[FECHA INGRESO]],Tabla1[[#This Row],[FECHA RETIRO]]))/30,"")</f>
        <v>-14.066666666666666</v>
      </c>
    </row>
    <row r="3261" spans="1:66" x14ac:dyDescent="0.35">
      <c r="A3261" s="21">
        <v>1023936520</v>
      </c>
      <c r="B3261" s="22" t="s">
        <v>17684</v>
      </c>
      <c r="C3261" s="44">
        <v>44659</v>
      </c>
      <c r="D3261" s="36" t="s">
        <v>582</v>
      </c>
      <c r="E3261" s="36" t="s">
        <v>111</v>
      </c>
      <c r="F3261" s="36" t="s">
        <v>70</v>
      </c>
      <c r="G3261" s="36"/>
      <c r="H3261" s="36">
        <v>24113326798</v>
      </c>
      <c r="I3261" s="36" t="s">
        <v>72</v>
      </c>
      <c r="J3261" s="24">
        <f>DATEDIF(Tabla1[[#This Row],[FECHA DE NACIMIENTO]],Tabla1[[#This Row],[FECHA ACTUAL]],"Y")</f>
        <v>29</v>
      </c>
      <c r="K3261" s="36" t="s">
        <v>73</v>
      </c>
      <c r="L3261" s="24" t="s">
        <v>112</v>
      </c>
      <c r="M3261" s="36">
        <v>1</v>
      </c>
      <c r="N3261" s="36">
        <v>1</v>
      </c>
      <c r="O3261" s="36">
        <v>3</v>
      </c>
      <c r="P3261" s="36" t="s">
        <v>101</v>
      </c>
      <c r="Q3261" s="44">
        <v>34500</v>
      </c>
      <c r="R3261" s="24" t="s">
        <v>76</v>
      </c>
      <c r="S3261" s="25">
        <v>45119</v>
      </c>
      <c r="T3261" s="36"/>
      <c r="U3261" s="36">
        <v>3138658353</v>
      </c>
      <c r="V3261" s="62" t="s">
        <v>17685</v>
      </c>
      <c r="W3261" s="84" t="s">
        <v>17686</v>
      </c>
      <c r="X3261" s="24" t="s">
        <v>17687</v>
      </c>
      <c r="Y3261" s="24" t="s">
        <v>17688</v>
      </c>
      <c r="Z3261" s="24" t="s">
        <v>17689</v>
      </c>
      <c r="AA3261" s="24">
        <v>3219139272</v>
      </c>
      <c r="AB3261" s="24"/>
      <c r="AC3261" s="24"/>
      <c r="AD3261" s="24"/>
      <c r="AE3261" s="26" t="s">
        <v>151</v>
      </c>
      <c r="AF3261" s="26"/>
      <c r="AG3261" s="26"/>
      <c r="AH3261" s="27" t="s">
        <v>3042</v>
      </c>
      <c r="AI3261" s="27" t="s">
        <v>410</v>
      </c>
      <c r="AJ3261" s="27" t="s">
        <v>410</v>
      </c>
      <c r="AK3261" s="24" t="s">
        <v>121</v>
      </c>
      <c r="AL3261" s="24" t="s">
        <v>7086</v>
      </c>
      <c r="AM3261" s="23">
        <v>44659</v>
      </c>
      <c r="AN3261" s="28">
        <v>1000000</v>
      </c>
      <c r="AO3261" s="28">
        <v>117172</v>
      </c>
      <c r="AP3261" s="28"/>
      <c r="AQ3261" s="28"/>
      <c r="AR3261" s="24"/>
      <c r="AS3261" s="24"/>
      <c r="AT3261" s="24"/>
      <c r="AU3261" s="24"/>
      <c r="AV3261" s="24"/>
      <c r="AW3261" s="24"/>
      <c r="AX3261" s="24"/>
      <c r="AY3261" s="24"/>
      <c r="AZ3261" s="24"/>
      <c r="BA3261" s="24"/>
      <c r="BB3261" s="24"/>
      <c r="BC3261" s="24"/>
      <c r="BD3261" s="24"/>
      <c r="BE3261" s="24"/>
      <c r="BF3261" s="24"/>
      <c r="BG3261" s="24"/>
      <c r="BH3261" s="23">
        <v>44673</v>
      </c>
      <c r="BI3261" s="26" t="s">
        <v>466</v>
      </c>
      <c r="BJ3261" s="26" t="s">
        <v>1550</v>
      </c>
      <c r="BK3261" s="29">
        <v>0</v>
      </c>
      <c r="BL3261" s="24" t="s">
        <v>129</v>
      </c>
      <c r="BM3261" s="22" t="str">
        <f ca="1">+IF(Tabla1[[#This Row],[FECHA INGRESO]]&gt;=44986,IF((TODAY()-Tabla1[[#This Row],[FECHA INGRESO]])&gt;=50,"ALERTA","TODAVÍA FALTA"),"N/A")</f>
        <v>N/A</v>
      </c>
      <c r="BN3261" s="7">
        <f>IFERROR((_xlfn.DAYS(Tabla1[[#This Row],[FECHA INGRESO]],Tabla1[[#This Row],[FECHA RETIRO]]))/30,"")</f>
        <v>-0.46666666666666667</v>
      </c>
    </row>
    <row r="3262" spans="1:66" x14ac:dyDescent="0.35">
      <c r="A3262" s="34">
        <v>1033713289</v>
      </c>
      <c r="B3262" s="22" t="s">
        <v>17690</v>
      </c>
      <c r="C3262" s="44">
        <v>44659</v>
      </c>
      <c r="D3262" s="36" t="s">
        <v>188</v>
      </c>
      <c r="E3262" s="36" t="s">
        <v>1274</v>
      </c>
      <c r="F3262" s="36" t="s">
        <v>70</v>
      </c>
      <c r="G3262" s="36"/>
      <c r="H3262" s="36">
        <v>24113369416</v>
      </c>
      <c r="I3262" s="36" t="s">
        <v>72</v>
      </c>
      <c r="J3262" s="24">
        <f>DATEDIF(Tabla1[[#This Row],[FECHA DE NACIMIENTO]],Tabla1[[#This Row],[FECHA ACTUAL]],"Y")</f>
        <v>33</v>
      </c>
      <c r="K3262" s="36" t="s">
        <v>73</v>
      </c>
      <c r="L3262" s="24" t="s">
        <v>112</v>
      </c>
      <c r="M3262" s="36">
        <v>0</v>
      </c>
      <c r="N3262" s="36">
        <v>0</v>
      </c>
      <c r="O3262" s="36">
        <v>2</v>
      </c>
      <c r="P3262" s="36" t="s">
        <v>101</v>
      </c>
      <c r="Q3262" s="44">
        <v>32745</v>
      </c>
      <c r="R3262" s="24" t="s">
        <v>76</v>
      </c>
      <c r="S3262" s="25">
        <v>45119</v>
      </c>
      <c r="T3262" s="36"/>
      <c r="U3262" s="36">
        <v>3206030329</v>
      </c>
      <c r="V3262" s="62" t="s">
        <v>17691</v>
      </c>
      <c r="W3262" s="84" t="s">
        <v>17692</v>
      </c>
      <c r="X3262" s="24" t="s">
        <v>12180</v>
      </c>
      <c r="Y3262" s="24" t="s">
        <v>17693</v>
      </c>
      <c r="Z3262" s="36" t="s">
        <v>117</v>
      </c>
      <c r="AA3262" s="36">
        <v>3124049578</v>
      </c>
      <c r="AB3262" s="36"/>
      <c r="AC3262" s="36"/>
      <c r="AD3262" s="36"/>
      <c r="AE3262" s="26" t="s">
        <v>151</v>
      </c>
      <c r="AF3262" s="26"/>
      <c r="AG3262" s="26"/>
      <c r="AH3262" s="27" t="s">
        <v>3042</v>
      </c>
      <c r="AI3262" s="27" t="s">
        <v>410</v>
      </c>
      <c r="AJ3262" s="27" t="s">
        <v>410</v>
      </c>
      <c r="AK3262" s="24" t="s">
        <v>121</v>
      </c>
      <c r="AL3262" s="24" t="s">
        <v>7086</v>
      </c>
      <c r="AM3262" s="23">
        <v>44659</v>
      </c>
      <c r="AN3262" s="28">
        <v>1000000</v>
      </c>
      <c r="AO3262" s="28">
        <v>117172</v>
      </c>
      <c r="AP3262" s="28"/>
      <c r="AQ3262" s="28"/>
      <c r="AR3262" s="24"/>
      <c r="AS3262" s="24"/>
      <c r="AT3262" s="24"/>
      <c r="AU3262" s="24"/>
      <c r="AV3262" s="24"/>
      <c r="AW3262" s="24"/>
      <c r="AX3262" s="24"/>
      <c r="AY3262" s="24"/>
      <c r="AZ3262" s="24"/>
      <c r="BA3262" s="24"/>
      <c r="BB3262" s="24"/>
      <c r="BC3262" s="24"/>
      <c r="BD3262" s="24"/>
      <c r="BE3262" s="24"/>
      <c r="BF3262" s="24"/>
      <c r="BG3262" s="24"/>
      <c r="BH3262" s="23">
        <v>44662</v>
      </c>
      <c r="BI3262" s="26" t="s">
        <v>10014</v>
      </c>
      <c r="BJ3262" s="26" t="s">
        <v>14134</v>
      </c>
      <c r="BK3262" s="29">
        <v>0</v>
      </c>
      <c r="BL3262" s="24" t="s">
        <v>129</v>
      </c>
      <c r="BM3262" s="22" t="str">
        <f ca="1">+IF(Tabla1[[#This Row],[FECHA INGRESO]]&gt;=44986,IF((TODAY()-Tabla1[[#This Row],[FECHA INGRESO]])&gt;=50,"ALERTA","TODAVÍA FALTA"),"N/A")</f>
        <v>N/A</v>
      </c>
      <c r="BN3262" s="7">
        <f>IFERROR((_xlfn.DAYS(Tabla1[[#This Row],[FECHA INGRESO]],Tabla1[[#This Row],[FECHA RETIRO]]))/30,"")</f>
        <v>-0.1</v>
      </c>
    </row>
    <row r="3263" spans="1:66" x14ac:dyDescent="0.35">
      <c r="A3263" s="34">
        <v>1072496196</v>
      </c>
      <c r="B3263" s="22" t="s">
        <v>17694</v>
      </c>
      <c r="C3263" s="44">
        <v>44659</v>
      </c>
      <c r="D3263" s="36" t="s">
        <v>188</v>
      </c>
      <c r="E3263" s="36" t="s">
        <v>111</v>
      </c>
      <c r="F3263" s="23" t="s">
        <v>94</v>
      </c>
      <c r="G3263" s="36"/>
      <c r="H3263" s="36">
        <v>24113326680</v>
      </c>
      <c r="I3263" s="36" t="s">
        <v>95</v>
      </c>
      <c r="J3263" s="24">
        <f>DATEDIF(Tabla1[[#This Row],[FECHA DE NACIMIENTO]],Tabla1[[#This Row],[FECHA ACTUAL]],"Y")</f>
        <v>28</v>
      </c>
      <c r="K3263" s="36" t="s">
        <v>96</v>
      </c>
      <c r="L3263" s="24" t="s">
        <v>112</v>
      </c>
      <c r="M3263" s="36">
        <v>0</v>
      </c>
      <c r="N3263" s="36">
        <v>0</v>
      </c>
      <c r="O3263" s="36">
        <v>2</v>
      </c>
      <c r="P3263" s="36" t="s">
        <v>101</v>
      </c>
      <c r="Q3263" s="44">
        <v>34837</v>
      </c>
      <c r="R3263" s="24" t="s">
        <v>76</v>
      </c>
      <c r="S3263" s="25">
        <v>45119</v>
      </c>
      <c r="T3263" s="36"/>
      <c r="U3263" s="36">
        <v>3218294216</v>
      </c>
      <c r="V3263" s="62" t="s">
        <v>17695</v>
      </c>
      <c r="W3263" s="88" t="s">
        <v>17696</v>
      </c>
      <c r="X3263" s="36" t="s">
        <v>5953</v>
      </c>
      <c r="Y3263" s="36" t="s">
        <v>17697</v>
      </c>
      <c r="Z3263" s="36" t="s">
        <v>117</v>
      </c>
      <c r="AA3263" s="36">
        <v>3014606239</v>
      </c>
      <c r="AB3263" s="24"/>
      <c r="AC3263" s="24"/>
      <c r="AD3263" s="24"/>
      <c r="AE3263" s="26" t="s">
        <v>151</v>
      </c>
      <c r="AF3263" s="26"/>
      <c r="AG3263" s="26"/>
      <c r="AH3263" s="27" t="s">
        <v>3042</v>
      </c>
      <c r="AI3263" s="27" t="s">
        <v>410</v>
      </c>
      <c r="AJ3263" s="27" t="s">
        <v>410</v>
      </c>
      <c r="AK3263" s="24" t="s">
        <v>121</v>
      </c>
      <c r="AL3263" s="24" t="s">
        <v>7086</v>
      </c>
      <c r="AM3263" s="23">
        <v>44659</v>
      </c>
      <c r="AN3263" s="28">
        <v>1000000</v>
      </c>
      <c r="AO3263" s="28">
        <v>117172</v>
      </c>
      <c r="AP3263" s="28"/>
      <c r="AQ3263" s="28"/>
      <c r="AR3263" s="24"/>
      <c r="AS3263" s="24"/>
      <c r="AT3263" s="24"/>
      <c r="AU3263" s="24"/>
      <c r="AV3263" s="24"/>
      <c r="AW3263" s="24"/>
      <c r="AX3263" s="24"/>
      <c r="AY3263" s="24"/>
      <c r="AZ3263" s="24"/>
      <c r="BA3263" s="24"/>
      <c r="BB3263" s="24"/>
      <c r="BC3263" s="24"/>
      <c r="BD3263" s="24"/>
      <c r="BE3263" s="24"/>
      <c r="BF3263" s="24"/>
      <c r="BG3263" s="24"/>
      <c r="BH3263" s="23">
        <v>44678</v>
      </c>
      <c r="BI3263" s="26" t="s">
        <v>466</v>
      </c>
      <c r="BJ3263" s="26" t="s">
        <v>5148</v>
      </c>
      <c r="BK3263" s="29">
        <v>0</v>
      </c>
      <c r="BL3263" s="24" t="s">
        <v>129</v>
      </c>
      <c r="BM3263" s="22" t="str">
        <f ca="1">+IF(Tabla1[[#This Row],[FECHA INGRESO]]&gt;=44986,IF((TODAY()-Tabla1[[#This Row],[FECHA INGRESO]])&gt;=50,"ALERTA","TODAVÍA FALTA"),"N/A")</f>
        <v>N/A</v>
      </c>
      <c r="BN3263" s="7">
        <f>IFERROR((_xlfn.DAYS(Tabla1[[#This Row],[FECHA INGRESO]],Tabla1[[#This Row],[FECHA RETIRO]]))/30,"")</f>
        <v>-0.6333333333333333</v>
      </c>
    </row>
    <row r="3264" spans="1:66" x14ac:dyDescent="0.35">
      <c r="A3264" s="21">
        <v>1023039447</v>
      </c>
      <c r="B3264" s="22" t="s">
        <v>17698</v>
      </c>
      <c r="C3264" s="23">
        <v>44659</v>
      </c>
      <c r="D3264" s="24" t="s">
        <v>266</v>
      </c>
      <c r="E3264" s="24" t="s">
        <v>111</v>
      </c>
      <c r="F3264" s="24" t="s">
        <v>70</v>
      </c>
      <c r="G3264" s="24"/>
      <c r="H3264" s="24">
        <v>24107083058</v>
      </c>
      <c r="I3264" s="24" t="s">
        <v>72</v>
      </c>
      <c r="J3264" s="24">
        <f>DATEDIF(Tabla1[[#This Row],[FECHA DE NACIMIENTO]],Tabla1[[#This Row],[FECHA ACTUAL]],"Y")</f>
        <v>23</v>
      </c>
      <c r="K3264" s="24" t="s">
        <v>73</v>
      </c>
      <c r="L3264" s="24" t="s">
        <v>234</v>
      </c>
      <c r="M3264" s="24">
        <v>1</v>
      </c>
      <c r="N3264" s="24">
        <v>2</v>
      </c>
      <c r="O3264" s="24">
        <v>2</v>
      </c>
      <c r="P3264" s="24" t="s">
        <v>101</v>
      </c>
      <c r="Q3264" s="23">
        <v>36491</v>
      </c>
      <c r="R3264" s="24" t="s">
        <v>76</v>
      </c>
      <c r="S3264" s="25">
        <v>45119</v>
      </c>
      <c r="T3264" s="24"/>
      <c r="U3264" s="24">
        <v>3134910932</v>
      </c>
      <c r="V3264" s="33" t="s">
        <v>17699</v>
      </c>
      <c r="W3264" s="85" t="s">
        <v>17700</v>
      </c>
      <c r="X3264" s="24" t="s">
        <v>16270</v>
      </c>
      <c r="Y3264" s="24" t="s">
        <v>17701</v>
      </c>
      <c r="Z3264" s="24" t="s">
        <v>17135</v>
      </c>
      <c r="AA3264" s="24">
        <v>3134916932</v>
      </c>
      <c r="AB3264" s="24"/>
      <c r="AC3264" s="24"/>
      <c r="AD3264" s="24"/>
      <c r="AE3264" s="26" t="s">
        <v>151</v>
      </c>
      <c r="AF3264" s="26"/>
      <c r="AG3264" s="26"/>
      <c r="AH3264" s="27" t="s">
        <v>3042</v>
      </c>
      <c r="AI3264" s="27" t="s">
        <v>410</v>
      </c>
      <c r="AJ3264" s="27" t="s">
        <v>410</v>
      </c>
      <c r="AK3264" s="24" t="s">
        <v>121</v>
      </c>
      <c r="AL3264" s="24" t="s">
        <v>7086</v>
      </c>
      <c r="AM3264" s="23">
        <v>44659</v>
      </c>
      <c r="AN3264" s="28">
        <v>1000000</v>
      </c>
      <c r="AO3264" s="28">
        <v>117172</v>
      </c>
      <c r="AP3264" s="28"/>
      <c r="AQ3264" s="28"/>
      <c r="AR3264" s="24"/>
      <c r="AS3264" s="24"/>
      <c r="AT3264" s="24"/>
      <c r="AU3264" s="24"/>
      <c r="AV3264" s="24"/>
      <c r="AW3264" s="24"/>
      <c r="AX3264" s="24"/>
      <c r="AY3264" s="24"/>
      <c r="AZ3264" s="24"/>
      <c r="BA3264" s="24"/>
      <c r="BB3264" s="24"/>
      <c r="BC3264" s="24"/>
      <c r="BD3264" s="24"/>
      <c r="BE3264" s="24"/>
      <c r="BF3264" s="24"/>
      <c r="BG3264" s="24"/>
      <c r="BH3264" s="23">
        <v>44765</v>
      </c>
      <c r="BI3264" s="26" t="s">
        <v>466</v>
      </c>
      <c r="BJ3264" s="26" t="s">
        <v>5148</v>
      </c>
      <c r="BK3264" s="29">
        <v>0</v>
      </c>
      <c r="BL3264" s="24" t="s">
        <v>129</v>
      </c>
      <c r="BM3264" s="22" t="str">
        <f ca="1">+IF(Tabla1[[#This Row],[FECHA INGRESO]]&gt;=44986,IF((TODAY()-Tabla1[[#This Row],[FECHA INGRESO]])&gt;=50,"ALERTA","TODAVÍA FALTA"),"N/A")</f>
        <v>N/A</v>
      </c>
      <c r="BN3264" s="7">
        <f>IFERROR((_xlfn.DAYS(Tabla1[[#This Row],[FECHA INGRESO]],Tabla1[[#This Row],[FECHA RETIRO]]))/30,"")</f>
        <v>-3.5333333333333332</v>
      </c>
    </row>
    <row r="3265" spans="1:66" x14ac:dyDescent="0.35">
      <c r="A3265" s="21">
        <v>1024587150</v>
      </c>
      <c r="B3265" s="22" t="s">
        <v>17702</v>
      </c>
      <c r="C3265" s="23">
        <v>44659</v>
      </c>
      <c r="D3265" s="24" t="s">
        <v>188</v>
      </c>
      <c r="E3265" s="24" t="s">
        <v>1274</v>
      </c>
      <c r="F3265" s="24" t="s">
        <v>1274</v>
      </c>
      <c r="G3265" s="24"/>
      <c r="H3265" s="24">
        <v>24113309995</v>
      </c>
      <c r="I3265" s="24" t="s">
        <v>72</v>
      </c>
      <c r="J3265" s="24">
        <f>DATEDIF(Tabla1[[#This Row],[FECHA DE NACIMIENTO]],Tabla1[[#This Row],[FECHA ACTUAL]],"Y")</f>
        <v>25</v>
      </c>
      <c r="K3265" s="24" t="s">
        <v>73</v>
      </c>
      <c r="L3265" s="24" t="s">
        <v>112</v>
      </c>
      <c r="M3265" s="24">
        <v>1</v>
      </c>
      <c r="N3265" s="24">
        <v>1</v>
      </c>
      <c r="O3265" s="24">
        <v>1</v>
      </c>
      <c r="P3265" s="24" t="s">
        <v>101</v>
      </c>
      <c r="Q3265" s="23">
        <v>35808</v>
      </c>
      <c r="R3265" s="24" t="s">
        <v>76</v>
      </c>
      <c r="S3265" s="25">
        <v>45119</v>
      </c>
      <c r="T3265" s="24"/>
      <c r="U3265" s="24">
        <v>3057093197</v>
      </c>
      <c r="V3265" s="33" t="s">
        <v>17703</v>
      </c>
      <c r="W3265" s="85" t="s">
        <v>17704</v>
      </c>
      <c r="X3265" s="24" t="s">
        <v>17705</v>
      </c>
      <c r="Y3265" s="24" t="s">
        <v>17706</v>
      </c>
      <c r="Z3265" s="24" t="s">
        <v>117</v>
      </c>
      <c r="AA3265" s="24">
        <v>3209882415</v>
      </c>
      <c r="AB3265" s="24"/>
      <c r="AC3265" s="24"/>
      <c r="AD3265" s="24"/>
      <c r="AE3265" s="26" t="s">
        <v>151</v>
      </c>
      <c r="AF3265" s="26"/>
      <c r="AG3265" s="26"/>
      <c r="AH3265" s="27" t="s">
        <v>3042</v>
      </c>
      <c r="AI3265" s="27" t="s">
        <v>410</v>
      </c>
      <c r="AJ3265" s="27" t="s">
        <v>410</v>
      </c>
      <c r="AK3265" s="24" t="s">
        <v>121</v>
      </c>
      <c r="AL3265" s="24" t="s">
        <v>7086</v>
      </c>
      <c r="AM3265" s="23">
        <v>44659</v>
      </c>
      <c r="AN3265" s="28">
        <v>1000000</v>
      </c>
      <c r="AO3265" s="28">
        <v>117172</v>
      </c>
      <c r="AP3265" s="28"/>
      <c r="AQ3265" s="28"/>
      <c r="AR3265" s="24"/>
      <c r="AS3265" s="24"/>
      <c r="AT3265" s="24"/>
      <c r="AU3265" s="24"/>
      <c r="AV3265" s="24"/>
      <c r="AW3265" s="24"/>
      <c r="AX3265" s="24"/>
      <c r="AY3265" s="24"/>
      <c r="AZ3265" s="24"/>
      <c r="BA3265" s="24"/>
      <c r="BB3265" s="24"/>
      <c r="BC3265" s="24"/>
      <c r="BD3265" s="24"/>
      <c r="BE3265" s="24"/>
      <c r="BF3265" s="24"/>
      <c r="BG3265" s="24"/>
      <c r="BH3265" s="23">
        <v>44747</v>
      </c>
      <c r="BI3265" s="26" t="s">
        <v>466</v>
      </c>
      <c r="BJ3265" s="26" t="s">
        <v>14177</v>
      </c>
      <c r="BK3265" s="29">
        <v>0</v>
      </c>
      <c r="BL3265" s="24" t="s">
        <v>129</v>
      </c>
      <c r="BM3265" s="22" t="str">
        <f ca="1">+IF(Tabla1[[#This Row],[FECHA INGRESO]]&gt;=44986,IF((TODAY()-Tabla1[[#This Row],[FECHA INGRESO]])&gt;=50,"ALERTA","TODAVÍA FALTA"),"N/A")</f>
        <v>N/A</v>
      </c>
      <c r="BN3265" s="7">
        <f>IFERROR((_xlfn.DAYS(Tabla1[[#This Row],[FECHA INGRESO]],Tabla1[[#This Row],[FECHA RETIRO]]))/30,"")</f>
        <v>-2.9333333333333331</v>
      </c>
    </row>
    <row r="3266" spans="1:66" x14ac:dyDescent="0.35">
      <c r="A3266" s="21">
        <v>1003629950</v>
      </c>
      <c r="B3266" s="22" t="s">
        <v>17707</v>
      </c>
      <c r="C3266" s="23">
        <v>44659</v>
      </c>
      <c r="D3266" s="23" t="s">
        <v>582</v>
      </c>
      <c r="E3266" s="24" t="s">
        <v>111</v>
      </c>
      <c r="F3266" s="24" t="s">
        <v>70</v>
      </c>
      <c r="G3266" s="24"/>
      <c r="H3266" s="24">
        <v>24113323148</v>
      </c>
      <c r="I3266" s="24" t="s">
        <v>72</v>
      </c>
      <c r="J3266" s="24">
        <f>DATEDIF(Tabla1[[#This Row],[FECHA DE NACIMIENTO]],Tabla1[[#This Row],[FECHA ACTUAL]],"Y")</f>
        <v>20</v>
      </c>
      <c r="K3266" s="24" t="s">
        <v>96</v>
      </c>
      <c r="L3266" s="24" t="s">
        <v>112</v>
      </c>
      <c r="M3266" s="24">
        <v>0</v>
      </c>
      <c r="N3266" s="24">
        <v>0</v>
      </c>
      <c r="O3266" s="24">
        <v>3</v>
      </c>
      <c r="P3266" s="24" t="s">
        <v>101</v>
      </c>
      <c r="Q3266" s="23">
        <v>37670</v>
      </c>
      <c r="R3266" s="24" t="s">
        <v>76</v>
      </c>
      <c r="S3266" s="25">
        <v>45119</v>
      </c>
      <c r="T3266" s="24"/>
      <c r="U3266" s="24">
        <v>3195119153</v>
      </c>
      <c r="V3266" s="33" t="s">
        <v>17708</v>
      </c>
      <c r="W3266" s="85" t="s">
        <v>17709</v>
      </c>
      <c r="X3266" s="24" t="s">
        <v>16594</v>
      </c>
      <c r="Y3266" s="24" t="s">
        <v>17710</v>
      </c>
      <c r="Z3266" s="24" t="s">
        <v>17689</v>
      </c>
      <c r="AA3266" s="24">
        <v>3195194389</v>
      </c>
      <c r="AB3266" s="24"/>
      <c r="AC3266" s="24"/>
      <c r="AD3266" s="24"/>
      <c r="AE3266" s="26" t="s">
        <v>151</v>
      </c>
      <c r="AF3266" s="26"/>
      <c r="AG3266" s="26"/>
      <c r="AH3266" s="27" t="s">
        <v>184</v>
      </c>
      <c r="AI3266" s="27" t="s">
        <v>120</v>
      </c>
      <c r="AJ3266" s="27" t="s">
        <v>120</v>
      </c>
      <c r="AK3266" s="24" t="s">
        <v>121</v>
      </c>
      <c r="AL3266" s="24" t="s">
        <v>7086</v>
      </c>
      <c r="AM3266" s="23">
        <v>44659</v>
      </c>
      <c r="AN3266" s="28">
        <v>1160000</v>
      </c>
      <c r="AO3266" s="28">
        <v>140606</v>
      </c>
      <c r="AP3266" s="28"/>
      <c r="AQ3266" s="28"/>
      <c r="AR3266" s="24"/>
      <c r="AS3266" s="24"/>
      <c r="AT3266" s="24"/>
      <c r="AU3266" s="24"/>
      <c r="AV3266" s="24"/>
      <c r="AW3266" s="24"/>
      <c r="AX3266" s="24"/>
      <c r="AY3266" s="24"/>
      <c r="AZ3266" s="24"/>
      <c r="BA3266" s="24"/>
      <c r="BB3266" s="24"/>
      <c r="BC3266" s="24"/>
      <c r="BD3266" s="24"/>
      <c r="BE3266" s="24"/>
      <c r="BF3266" s="24"/>
      <c r="BG3266" s="24"/>
      <c r="BH3266" s="23">
        <v>45016</v>
      </c>
      <c r="BI3266" s="26" t="s">
        <v>466</v>
      </c>
      <c r="BJ3266" s="26" t="s">
        <v>3469</v>
      </c>
      <c r="BK3266" s="29">
        <v>0</v>
      </c>
      <c r="BL3266" s="24" t="s">
        <v>129</v>
      </c>
      <c r="BM3266" s="22" t="str">
        <f ca="1">+IF(Tabla1[[#This Row],[FECHA INGRESO]]&gt;=44986,IF((TODAY()-Tabla1[[#This Row],[FECHA INGRESO]])&gt;=50,"ALERTA","TODAVÍA FALTA"),"N/A")</f>
        <v>N/A</v>
      </c>
      <c r="BN3266" s="7">
        <f>IFERROR((_xlfn.DAYS(Tabla1[[#This Row],[FECHA INGRESO]],Tabla1[[#This Row],[FECHA RETIRO]]))/30,"")</f>
        <v>-11.9</v>
      </c>
    </row>
    <row r="3267" spans="1:66" x14ac:dyDescent="0.35">
      <c r="A3267" s="21">
        <v>1006208627</v>
      </c>
      <c r="B3267" s="22" t="s">
        <v>17711</v>
      </c>
      <c r="C3267" s="44">
        <v>44662</v>
      </c>
      <c r="D3267" s="36" t="s">
        <v>68</v>
      </c>
      <c r="E3267" s="36" t="s">
        <v>1274</v>
      </c>
      <c r="F3267" s="36" t="s">
        <v>70</v>
      </c>
      <c r="G3267" s="36"/>
      <c r="H3267" s="36">
        <v>24113366378</v>
      </c>
      <c r="I3267" s="36" t="s">
        <v>95</v>
      </c>
      <c r="J3267" s="24">
        <f>DATEDIF(Tabla1[[#This Row],[FECHA DE NACIMIENTO]],Tabla1[[#This Row],[FECHA ACTUAL]],"Y")</f>
        <v>24</v>
      </c>
      <c r="K3267" s="36" t="s">
        <v>73</v>
      </c>
      <c r="L3267" s="24" t="s">
        <v>112</v>
      </c>
      <c r="M3267" s="36">
        <v>1</v>
      </c>
      <c r="N3267" s="36">
        <v>1</v>
      </c>
      <c r="O3267" s="36">
        <v>3</v>
      </c>
      <c r="P3267" s="36" t="s">
        <v>101</v>
      </c>
      <c r="Q3267" s="44">
        <v>36308</v>
      </c>
      <c r="R3267" s="24" t="s">
        <v>76</v>
      </c>
      <c r="S3267" s="25">
        <v>45119</v>
      </c>
      <c r="T3267" s="36"/>
      <c r="U3267" s="36">
        <v>3058594256</v>
      </c>
      <c r="V3267" s="62" t="s">
        <v>17712</v>
      </c>
      <c r="W3267" s="85" t="s">
        <v>17713</v>
      </c>
      <c r="X3267" s="24" t="s">
        <v>14772</v>
      </c>
      <c r="Y3267" s="24" t="s">
        <v>17714</v>
      </c>
      <c r="Z3267" s="24" t="s">
        <v>117</v>
      </c>
      <c r="AA3267" s="24">
        <v>3125801114</v>
      </c>
      <c r="AB3267" s="24"/>
      <c r="AC3267" s="24"/>
      <c r="AD3267" s="24"/>
      <c r="AE3267" s="26" t="s">
        <v>151</v>
      </c>
      <c r="AF3267" s="26"/>
      <c r="AG3267" s="26"/>
      <c r="AH3267" s="27" t="s">
        <v>184</v>
      </c>
      <c r="AI3267" s="27" t="s">
        <v>487</v>
      </c>
      <c r="AJ3267" s="27" t="s">
        <v>487</v>
      </c>
      <c r="AK3267" s="24" t="s">
        <v>121</v>
      </c>
      <c r="AL3267" s="24" t="s">
        <v>7086</v>
      </c>
      <c r="AM3267" s="23">
        <v>44662</v>
      </c>
      <c r="AN3267" s="28">
        <v>1000000</v>
      </c>
      <c r="AO3267" s="28">
        <v>117172</v>
      </c>
      <c r="AP3267" s="28"/>
      <c r="AQ3267" s="28"/>
      <c r="AR3267" s="24"/>
      <c r="AS3267" s="24"/>
      <c r="AT3267" s="24"/>
      <c r="AU3267" s="24"/>
      <c r="AV3267" s="24"/>
      <c r="AW3267" s="24"/>
      <c r="AX3267" s="24"/>
      <c r="AY3267" s="24"/>
      <c r="AZ3267" s="24"/>
      <c r="BA3267" s="24"/>
      <c r="BB3267" s="24"/>
      <c r="BC3267" s="24"/>
      <c r="BD3267" s="24"/>
      <c r="BE3267" s="24"/>
      <c r="BF3267" s="24"/>
      <c r="BG3267" s="24"/>
      <c r="BH3267" s="23">
        <v>44676</v>
      </c>
      <c r="BI3267" s="26" t="s">
        <v>10014</v>
      </c>
      <c r="BJ3267" s="26" t="s">
        <v>14134</v>
      </c>
      <c r="BK3267" s="29">
        <v>0</v>
      </c>
      <c r="BL3267" s="24" t="s">
        <v>129</v>
      </c>
      <c r="BM3267" s="22" t="str">
        <f ca="1">+IF(Tabla1[[#This Row],[FECHA INGRESO]]&gt;=44986,IF((TODAY()-Tabla1[[#This Row],[FECHA INGRESO]])&gt;=50,"ALERTA","TODAVÍA FALTA"),"N/A")</f>
        <v>N/A</v>
      </c>
      <c r="BN3267" s="7">
        <f>IFERROR((_xlfn.DAYS(Tabla1[[#This Row],[FECHA INGRESO]],Tabla1[[#This Row],[FECHA RETIRO]]))/30,"")</f>
        <v>-0.46666666666666667</v>
      </c>
    </row>
    <row r="3268" spans="1:66" x14ac:dyDescent="0.35">
      <c r="A3268" s="21">
        <v>1019065607</v>
      </c>
      <c r="B3268" s="22" t="s">
        <v>17715</v>
      </c>
      <c r="C3268" s="44">
        <v>44662</v>
      </c>
      <c r="D3268" s="36" t="s">
        <v>871</v>
      </c>
      <c r="E3268" s="36" t="s">
        <v>6253</v>
      </c>
      <c r="F3268" s="23" t="s">
        <v>94</v>
      </c>
      <c r="G3268" s="36"/>
      <c r="H3268" s="36">
        <v>24113342442</v>
      </c>
      <c r="I3268" s="36" t="s">
        <v>72</v>
      </c>
      <c r="J3268" s="24">
        <f>DATEDIF(Tabla1[[#This Row],[FECHA DE NACIMIENTO]],Tabla1[[#This Row],[FECHA ACTUAL]],"Y")</f>
        <v>31</v>
      </c>
      <c r="K3268" s="36" t="s">
        <v>73</v>
      </c>
      <c r="L3268" s="24" t="s">
        <v>112</v>
      </c>
      <c r="M3268" s="36">
        <v>2</v>
      </c>
      <c r="N3268" s="36">
        <v>0</v>
      </c>
      <c r="O3268" s="36">
        <v>2</v>
      </c>
      <c r="P3268" s="36" t="s">
        <v>101</v>
      </c>
      <c r="Q3268" s="44">
        <v>33489</v>
      </c>
      <c r="R3268" s="24" t="s">
        <v>76</v>
      </c>
      <c r="S3268" s="25">
        <v>45119</v>
      </c>
      <c r="T3268" s="36"/>
      <c r="U3268" s="36">
        <v>3026215281</v>
      </c>
      <c r="V3268" s="62" t="s">
        <v>17716</v>
      </c>
      <c r="W3268" s="88" t="s">
        <v>17717</v>
      </c>
      <c r="X3268" s="36" t="s">
        <v>17718</v>
      </c>
      <c r="Y3268" s="36" t="s">
        <v>17719</v>
      </c>
      <c r="Z3268" s="36" t="s">
        <v>117</v>
      </c>
      <c r="AA3268" s="36">
        <v>3143911181</v>
      </c>
      <c r="AB3268" s="24"/>
      <c r="AC3268" s="24"/>
      <c r="AD3268" s="24"/>
      <c r="AE3268" s="26" t="s">
        <v>151</v>
      </c>
      <c r="AF3268" s="26"/>
      <c r="AG3268" s="26"/>
      <c r="AH3268" s="27" t="s">
        <v>3042</v>
      </c>
      <c r="AI3268" s="27" t="s">
        <v>487</v>
      </c>
      <c r="AJ3268" s="27" t="s">
        <v>15662</v>
      </c>
      <c r="AK3268" s="24" t="s">
        <v>121</v>
      </c>
      <c r="AL3268" s="24" t="s">
        <v>7086</v>
      </c>
      <c r="AM3268" s="23">
        <v>44662</v>
      </c>
      <c r="AN3268" s="28">
        <v>1000000</v>
      </c>
      <c r="AO3268" s="28">
        <v>117172</v>
      </c>
      <c r="AP3268" s="28"/>
      <c r="AQ3268" s="28"/>
      <c r="AR3268" s="24"/>
      <c r="AS3268" s="24"/>
      <c r="AT3268" s="24"/>
      <c r="AU3268" s="24"/>
      <c r="AV3268" s="24"/>
      <c r="AW3268" s="24"/>
      <c r="AX3268" s="24"/>
      <c r="AY3268" s="24"/>
      <c r="AZ3268" s="24"/>
      <c r="BA3268" s="24"/>
      <c r="BB3268" s="24"/>
      <c r="BC3268" s="24"/>
      <c r="BD3268" s="24"/>
      <c r="BE3268" s="24"/>
      <c r="BF3268" s="24"/>
      <c r="BG3268" s="24"/>
      <c r="BH3268" s="23">
        <v>44692</v>
      </c>
      <c r="BI3268" s="26" t="s">
        <v>466</v>
      </c>
      <c r="BJ3268" s="26" t="s">
        <v>12840</v>
      </c>
      <c r="BK3268" s="29">
        <v>0</v>
      </c>
      <c r="BL3268" s="24" t="s">
        <v>129</v>
      </c>
      <c r="BM3268" s="22" t="str">
        <f ca="1">+IF(Tabla1[[#This Row],[FECHA INGRESO]]&gt;=44986,IF((TODAY()-Tabla1[[#This Row],[FECHA INGRESO]])&gt;=50,"ALERTA","TODAVÍA FALTA"),"N/A")</f>
        <v>N/A</v>
      </c>
      <c r="BN3268" s="7">
        <f>IFERROR((_xlfn.DAYS(Tabla1[[#This Row],[FECHA INGRESO]],Tabla1[[#This Row],[FECHA RETIRO]]))/30,"")</f>
        <v>-1</v>
      </c>
    </row>
    <row r="3269" spans="1:66" x14ac:dyDescent="0.35">
      <c r="A3269" s="34">
        <v>1007106286</v>
      </c>
      <c r="B3269" s="22" t="s">
        <v>17720</v>
      </c>
      <c r="C3269" s="44">
        <v>44662</v>
      </c>
      <c r="D3269" s="36" t="s">
        <v>157</v>
      </c>
      <c r="E3269" s="36" t="s">
        <v>111</v>
      </c>
      <c r="F3269" s="36" t="s">
        <v>70</v>
      </c>
      <c r="G3269" s="36"/>
      <c r="H3269" s="36">
        <v>24113376818</v>
      </c>
      <c r="I3269" s="36" t="s">
        <v>72</v>
      </c>
      <c r="J3269" s="24">
        <f>DATEDIF(Tabla1[[#This Row],[FECHA DE NACIMIENTO]],Tabla1[[#This Row],[FECHA ACTUAL]],"Y")</f>
        <v>22</v>
      </c>
      <c r="K3269" s="36" t="s">
        <v>73</v>
      </c>
      <c r="L3269" s="24" t="s">
        <v>112</v>
      </c>
      <c r="M3269" s="36">
        <v>0</v>
      </c>
      <c r="N3269" s="36">
        <v>1</v>
      </c>
      <c r="O3269" s="36">
        <v>2</v>
      </c>
      <c r="P3269" s="36" t="s">
        <v>101</v>
      </c>
      <c r="Q3269" s="44">
        <v>36745</v>
      </c>
      <c r="R3269" s="24" t="s">
        <v>76</v>
      </c>
      <c r="S3269" s="25">
        <v>45119</v>
      </c>
      <c r="T3269" s="36"/>
      <c r="U3269" s="36">
        <v>3118545496</v>
      </c>
      <c r="V3269" s="62" t="s">
        <v>17721</v>
      </c>
      <c r="W3269" s="88" t="s">
        <v>17722</v>
      </c>
      <c r="X3269" s="36" t="s">
        <v>17723</v>
      </c>
      <c r="Y3269" s="36" t="s">
        <v>17724</v>
      </c>
      <c r="Z3269" s="36" t="s">
        <v>117</v>
      </c>
      <c r="AA3269" s="36">
        <v>3143824321</v>
      </c>
      <c r="AB3269" s="36"/>
      <c r="AC3269" s="36"/>
      <c r="AD3269" s="36"/>
      <c r="AE3269" s="26" t="s">
        <v>151</v>
      </c>
      <c r="AF3269" s="75"/>
      <c r="AG3269" s="75"/>
      <c r="AH3269" s="27" t="s">
        <v>3042</v>
      </c>
      <c r="AI3269" s="27" t="s">
        <v>487</v>
      </c>
      <c r="AJ3269" s="27" t="s">
        <v>15662</v>
      </c>
      <c r="AK3269" s="24" t="s">
        <v>121</v>
      </c>
      <c r="AL3269" s="24" t="s">
        <v>7086</v>
      </c>
      <c r="AM3269" s="23">
        <v>44662</v>
      </c>
      <c r="AN3269" s="28">
        <v>1000000</v>
      </c>
      <c r="AO3269" s="28">
        <v>117172</v>
      </c>
      <c r="AP3269" s="28"/>
      <c r="AQ3269" s="28"/>
      <c r="AR3269" s="24"/>
      <c r="AS3269" s="24"/>
      <c r="AT3269" s="24"/>
      <c r="AU3269" s="24"/>
      <c r="AV3269" s="24"/>
      <c r="AW3269" s="24"/>
      <c r="AX3269" s="24"/>
      <c r="AY3269" s="24"/>
      <c r="AZ3269" s="24"/>
      <c r="BA3269" s="24"/>
      <c r="BB3269" s="24"/>
      <c r="BC3269" s="24"/>
      <c r="BD3269" s="24"/>
      <c r="BE3269" s="24"/>
      <c r="BF3269" s="24"/>
      <c r="BG3269" s="24"/>
      <c r="BH3269" s="23">
        <v>44679</v>
      </c>
      <c r="BI3269" s="26" t="s">
        <v>10014</v>
      </c>
      <c r="BJ3269" s="26" t="s">
        <v>14134</v>
      </c>
      <c r="BK3269" s="29">
        <v>0</v>
      </c>
      <c r="BL3269" s="24" t="s">
        <v>129</v>
      </c>
      <c r="BM3269" s="22" t="str">
        <f ca="1">+IF(Tabla1[[#This Row],[FECHA INGRESO]]&gt;=44986,IF((TODAY()-Tabla1[[#This Row],[FECHA INGRESO]])&gt;=50,"ALERTA","TODAVÍA FALTA"),"N/A")</f>
        <v>N/A</v>
      </c>
      <c r="BN3269" s="7">
        <f>IFERROR((_xlfn.DAYS(Tabla1[[#This Row],[FECHA INGRESO]],Tabla1[[#This Row],[FECHA RETIRO]]))/30,"")</f>
        <v>-0.56666666666666665</v>
      </c>
    </row>
    <row r="3270" spans="1:66" x14ac:dyDescent="0.35">
      <c r="A3270" s="21">
        <v>1007296728</v>
      </c>
      <c r="B3270" s="22" t="s">
        <v>17725</v>
      </c>
      <c r="C3270" s="23">
        <v>44662</v>
      </c>
      <c r="D3270" s="24" t="s">
        <v>188</v>
      </c>
      <c r="E3270" s="24" t="s">
        <v>94</v>
      </c>
      <c r="F3270" s="24" t="s">
        <v>70</v>
      </c>
      <c r="G3270" s="24"/>
      <c r="H3270" s="24">
        <v>24113364093</v>
      </c>
      <c r="I3270" s="24" t="s">
        <v>95</v>
      </c>
      <c r="J3270" s="24">
        <f>DATEDIF(Tabla1[[#This Row],[FECHA DE NACIMIENTO]],Tabla1[[#This Row],[FECHA ACTUAL]],"Y")</f>
        <v>23</v>
      </c>
      <c r="K3270" s="24" t="s">
        <v>73</v>
      </c>
      <c r="L3270" s="24" t="s">
        <v>112</v>
      </c>
      <c r="M3270" s="24">
        <v>0</v>
      </c>
      <c r="N3270" s="24">
        <v>0</v>
      </c>
      <c r="O3270" s="24">
        <v>1</v>
      </c>
      <c r="P3270" s="24" t="s">
        <v>101</v>
      </c>
      <c r="Q3270" s="23">
        <v>36619</v>
      </c>
      <c r="R3270" s="24" t="s">
        <v>76</v>
      </c>
      <c r="S3270" s="25">
        <v>45119</v>
      </c>
      <c r="T3270" s="24"/>
      <c r="U3270" s="24">
        <v>3202765320</v>
      </c>
      <c r="V3270" s="33" t="s">
        <v>17726</v>
      </c>
      <c r="W3270" s="85" t="s">
        <v>17727</v>
      </c>
      <c r="X3270" s="24" t="s">
        <v>17728</v>
      </c>
      <c r="Y3270" s="24" t="s">
        <v>17729</v>
      </c>
      <c r="Z3270" s="24" t="s">
        <v>117</v>
      </c>
      <c r="AA3270" s="24">
        <v>3202765320</v>
      </c>
      <c r="AB3270" s="24"/>
      <c r="AC3270" s="24"/>
      <c r="AD3270" s="24"/>
      <c r="AE3270" s="26" t="s">
        <v>183</v>
      </c>
      <c r="AF3270" s="26"/>
      <c r="AG3270" s="26"/>
      <c r="AH3270" s="27" t="s">
        <v>184</v>
      </c>
      <c r="AI3270" s="27" t="s">
        <v>487</v>
      </c>
      <c r="AJ3270" s="27" t="s">
        <v>487</v>
      </c>
      <c r="AK3270" s="24" t="s">
        <v>121</v>
      </c>
      <c r="AL3270" s="24" t="s">
        <v>7086</v>
      </c>
      <c r="AM3270" s="23">
        <v>44662</v>
      </c>
      <c r="AN3270" s="28">
        <v>1000000</v>
      </c>
      <c r="AO3270" s="28">
        <v>117172</v>
      </c>
      <c r="AP3270" s="28"/>
      <c r="AQ3270" s="28"/>
      <c r="AR3270" s="24"/>
      <c r="AS3270" s="24"/>
      <c r="AT3270" s="24"/>
      <c r="AU3270" s="24"/>
      <c r="AV3270" s="24"/>
      <c r="AW3270" s="24"/>
      <c r="AX3270" s="24"/>
      <c r="AY3270" s="24"/>
      <c r="AZ3270" s="24"/>
      <c r="BA3270" s="24"/>
      <c r="BB3270" s="24"/>
      <c r="BC3270" s="24"/>
      <c r="BD3270" s="24"/>
      <c r="BE3270" s="24"/>
      <c r="BF3270" s="24"/>
      <c r="BG3270" s="24"/>
      <c r="BH3270" s="23">
        <v>44760</v>
      </c>
      <c r="BI3270" s="26" t="s">
        <v>466</v>
      </c>
      <c r="BJ3270" s="26" t="s">
        <v>5148</v>
      </c>
      <c r="BK3270" s="29">
        <v>0</v>
      </c>
      <c r="BL3270" s="24" t="s">
        <v>129</v>
      </c>
      <c r="BM3270" s="22" t="str">
        <f ca="1">+IF(Tabla1[[#This Row],[FECHA INGRESO]]&gt;=44986,IF((TODAY()-Tabla1[[#This Row],[FECHA INGRESO]])&gt;=50,"ALERTA","TODAVÍA FALTA"),"N/A")</f>
        <v>N/A</v>
      </c>
      <c r="BN3270" s="7">
        <f>IFERROR((_xlfn.DAYS(Tabla1[[#This Row],[FECHA INGRESO]],Tabla1[[#This Row],[FECHA RETIRO]]))/30,"")</f>
        <v>-3.2666666666666666</v>
      </c>
    </row>
    <row r="3271" spans="1:66" x14ac:dyDescent="0.35">
      <c r="A3271" s="21">
        <v>1000727404</v>
      </c>
      <c r="B3271" s="22" t="s">
        <v>17730</v>
      </c>
      <c r="C3271" s="23">
        <v>44662</v>
      </c>
      <c r="D3271" s="24" t="s">
        <v>188</v>
      </c>
      <c r="E3271" s="24" t="s">
        <v>1274</v>
      </c>
      <c r="F3271" s="24" t="s">
        <v>70</v>
      </c>
      <c r="G3271" s="24"/>
      <c r="H3271" s="24">
        <v>24113364264</v>
      </c>
      <c r="I3271" s="24" t="s">
        <v>72</v>
      </c>
      <c r="J3271" s="24">
        <f>DATEDIF(Tabla1[[#This Row],[FECHA DE NACIMIENTO]],Tabla1[[#This Row],[FECHA ACTUAL]],"Y")</f>
        <v>20</v>
      </c>
      <c r="K3271" s="24" t="s">
        <v>73</v>
      </c>
      <c r="L3271" s="24" t="s">
        <v>112</v>
      </c>
      <c r="M3271" s="24">
        <v>0</v>
      </c>
      <c r="N3271" s="24">
        <v>0</v>
      </c>
      <c r="O3271" s="24">
        <v>3</v>
      </c>
      <c r="P3271" s="24" t="s">
        <v>101</v>
      </c>
      <c r="Q3271" s="23">
        <v>37595</v>
      </c>
      <c r="R3271" s="24" t="s">
        <v>76</v>
      </c>
      <c r="S3271" s="25">
        <v>45119</v>
      </c>
      <c r="T3271" s="24"/>
      <c r="U3271" s="24">
        <v>3006052129</v>
      </c>
      <c r="V3271" s="33" t="s">
        <v>17731</v>
      </c>
      <c r="W3271" s="89" t="s">
        <v>17732</v>
      </c>
      <c r="X3271" s="24" t="s">
        <v>17733</v>
      </c>
      <c r="Y3271" s="24" t="s">
        <v>17734</v>
      </c>
      <c r="Z3271" s="24" t="s">
        <v>162</v>
      </c>
      <c r="AA3271" s="24">
        <v>3138479854</v>
      </c>
      <c r="AB3271" s="24"/>
      <c r="AC3271" s="24"/>
      <c r="AD3271" s="24"/>
      <c r="AE3271" s="26" t="s">
        <v>151</v>
      </c>
      <c r="AF3271" s="26"/>
      <c r="AG3271" s="26"/>
      <c r="AH3271" s="27" t="s">
        <v>184</v>
      </c>
      <c r="AI3271" s="27" t="s">
        <v>11667</v>
      </c>
      <c r="AJ3271" s="27" t="s">
        <v>6347</v>
      </c>
      <c r="AK3271" s="24" t="s">
        <v>121</v>
      </c>
      <c r="AL3271" s="24" t="s">
        <v>7086</v>
      </c>
      <c r="AM3271" s="23">
        <v>44662</v>
      </c>
      <c r="AN3271" s="28">
        <v>1357200</v>
      </c>
      <c r="AO3271" s="28">
        <v>140606</v>
      </c>
      <c r="AP3271" s="73" t="s">
        <v>17735</v>
      </c>
      <c r="AQ3271" s="28"/>
      <c r="AR3271" s="24"/>
      <c r="AS3271" s="24"/>
      <c r="AT3271" s="24"/>
      <c r="AU3271" s="24"/>
      <c r="AV3271" s="24"/>
      <c r="AW3271" s="24"/>
      <c r="AX3271" s="24"/>
      <c r="AY3271" s="24"/>
      <c r="AZ3271" s="24"/>
      <c r="BA3271" s="24"/>
      <c r="BB3271" s="24"/>
      <c r="BC3271" s="24"/>
      <c r="BD3271" s="24"/>
      <c r="BE3271" s="24"/>
      <c r="BF3271" s="24"/>
      <c r="BG3271" s="24"/>
      <c r="BH3271" s="23">
        <v>45018</v>
      </c>
      <c r="BI3271" s="26" t="s">
        <v>10014</v>
      </c>
      <c r="BJ3271" s="26" t="s">
        <v>15205</v>
      </c>
      <c r="BK3271" s="29">
        <v>0</v>
      </c>
      <c r="BL3271" s="24" t="s">
        <v>129</v>
      </c>
      <c r="BM3271" s="22" t="str">
        <f ca="1">+IF(Tabla1[[#This Row],[FECHA INGRESO]]&gt;=44986,IF((TODAY()-Tabla1[[#This Row],[FECHA INGRESO]])&gt;=50,"ALERTA","TODAVÍA FALTA"),"N/A")</f>
        <v>N/A</v>
      </c>
      <c r="BN3271" s="7">
        <f>IFERROR((_xlfn.DAYS(Tabla1[[#This Row],[FECHA INGRESO]],Tabla1[[#This Row],[FECHA RETIRO]]))/30,"")</f>
        <v>-11.866666666666667</v>
      </c>
    </row>
    <row r="3272" spans="1:66" x14ac:dyDescent="0.35">
      <c r="A3272" s="34">
        <v>1001086132</v>
      </c>
      <c r="B3272" s="22" t="s">
        <v>17736</v>
      </c>
      <c r="C3272" s="44">
        <v>44663</v>
      </c>
      <c r="D3272" s="36" t="s">
        <v>871</v>
      </c>
      <c r="E3272" s="24" t="s">
        <v>94</v>
      </c>
      <c r="F3272" s="36" t="s">
        <v>111</v>
      </c>
      <c r="G3272" s="36"/>
      <c r="H3272" s="36">
        <v>24113389009</v>
      </c>
      <c r="I3272" s="36" t="s">
        <v>72</v>
      </c>
      <c r="J3272" s="24">
        <f>DATEDIF(Tabla1[[#This Row],[FECHA DE NACIMIENTO]],Tabla1[[#This Row],[FECHA ACTUAL]],"Y")</f>
        <v>23</v>
      </c>
      <c r="K3272" s="36" t="s">
        <v>73</v>
      </c>
      <c r="L3272" s="24" t="s">
        <v>112</v>
      </c>
      <c r="M3272" s="36">
        <v>0</v>
      </c>
      <c r="N3272" s="36">
        <v>0</v>
      </c>
      <c r="O3272" s="36">
        <v>3</v>
      </c>
      <c r="P3272" s="36" t="s">
        <v>101</v>
      </c>
      <c r="Q3272" s="44">
        <v>36656</v>
      </c>
      <c r="R3272" s="24" t="s">
        <v>76</v>
      </c>
      <c r="S3272" s="25">
        <v>45119</v>
      </c>
      <c r="T3272" s="36"/>
      <c r="U3272" s="36">
        <v>3192110104</v>
      </c>
      <c r="V3272" s="62" t="s">
        <v>17737</v>
      </c>
      <c r="W3272" s="88" t="s">
        <v>17738</v>
      </c>
      <c r="X3272" s="24" t="s">
        <v>16897</v>
      </c>
      <c r="Y3272" s="24" t="s">
        <v>17739</v>
      </c>
      <c r="Z3272" s="24" t="s">
        <v>285</v>
      </c>
      <c r="AA3272" s="24">
        <v>3192110104</v>
      </c>
      <c r="AB3272" s="24"/>
      <c r="AC3272" s="24"/>
      <c r="AD3272" s="24"/>
      <c r="AE3272" s="26" t="s">
        <v>151</v>
      </c>
      <c r="AF3272" s="26"/>
      <c r="AG3272" s="26"/>
      <c r="AH3272" s="27" t="s">
        <v>3042</v>
      </c>
      <c r="AI3272" s="27" t="s">
        <v>487</v>
      </c>
      <c r="AJ3272" s="27" t="s">
        <v>15662</v>
      </c>
      <c r="AK3272" s="24" t="s">
        <v>121</v>
      </c>
      <c r="AL3272" s="24" t="s">
        <v>7086</v>
      </c>
      <c r="AM3272" s="23">
        <v>44663</v>
      </c>
      <c r="AN3272" s="28">
        <v>1000000</v>
      </c>
      <c r="AO3272" s="28">
        <v>117172</v>
      </c>
      <c r="AP3272" s="28"/>
      <c r="AQ3272" s="28"/>
      <c r="AR3272" s="24"/>
      <c r="AS3272" s="24"/>
      <c r="AT3272" s="24"/>
      <c r="AU3272" s="24"/>
      <c r="AV3272" s="24"/>
      <c r="AW3272" s="24"/>
      <c r="AX3272" s="24"/>
      <c r="AY3272" s="24"/>
      <c r="AZ3272" s="24"/>
      <c r="BA3272" s="24"/>
      <c r="BB3272" s="24"/>
      <c r="BC3272" s="24"/>
      <c r="BD3272" s="24"/>
      <c r="BE3272" s="24"/>
      <c r="BF3272" s="24"/>
      <c r="BG3272" s="24"/>
      <c r="BH3272" s="23">
        <v>44663</v>
      </c>
      <c r="BI3272" s="26" t="s">
        <v>466</v>
      </c>
      <c r="BJ3272" s="26" t="s">
        <v>3469</v>
      </c>
      <c r="BK3272" s="29">
        <v>0</v>
      </c>
      <c r="BL3272" s="24" t="s">
        <v>129</v>
      </c>
      <c r="BM3272" s="22" t="str">
        <f ca="1">+IF(Tabla1[[#This Row],[FECHA INGRESO]]&gt;=44986,IF((TODAY()-Tabla1[[#This Row],[FECHA INGRESO]])&gt;=50,"ALERTA","TODAVÍA FALTA"),"N/A")</f>
        <v>N/A</v>
      </c>
      <c r="BN3272" s="7">
        <f>IFERROR((_xlfn.DAYS(Tabla1[[#This Row],[FECHA INGRESO]],Tabla1[[#This Row],[FECHA RETIRO]]))/30,"")</f>
        <v>0</v>
      </c>
    </row>
    <row r="3273" spans="1:66" x14ac:dyDescent="0.35">
      <c r="A3273" s="34">
        <v>1233688669</v>
      </c>
      <c r="B3273" s="22" t="s">
        <v>17740</v>
      </c>
      <c r="C3273" s="44">
        <v>44663</v>
      </c>
      <c r="D3273" s="36" t="s">
        <v>871</v>
      </c>
      <c r="E3273" s="36" t="s">
        <v>111</v>
      </c>
      <c r="F3273" s="36" t="s">
        <v>111</v>
      </c>
      <c r="G3273" s="36"/>
      <c r="H3273" s="36">
        <v>24107979173</v>
      </c>
      <c r="I3273" s="36" t="s">
        <v>72</v>
      </c>
      <c r="J3273" s="24">
        <f>DATEDIF(Tabla1[[#This Row],[FECHA DE NACIMIENTO]],Tabla1[[#This Row],[FECHA ACTUAL]],"Y")</f>
        <v>25</v>
      </c>
      <c r="K3273" s="36" t="s">
        <v>73</v>
      </c>
      <c r="L3273" s="24" t="s">
        <v>112</v>
      </c>
      <c r="M3273" s="36">
        <v>0</v>
      </c>
      <c r="N3273" s="36">
        <v>0</v>
      </c>
      <c r="O3273" s="36">
        <v>3</v>
      </c>
      <c r="P3273" s="36" t="s">
        <v>101</v>
      </c>
      <c r="Q3273" s="44">
        <v>35665</v>
      </c>
      <c r="R3273" s="24" t="s">
        <v>76</v>
      </c>
      <c r="S3273" s="25">
        <v>45119</v>
      </c>
      <c r="T3273" s="36"/>
      <c r="U3273" s="36">
        <v>3228590950</v>
      </c>
      <c r="V3273" s="62" t="s">
        <v>17741</v>
      </c>
      <c r="W3273" s="88" t="s">
        <v>17742</v>
      </c>
      <c r="X3273" s="24" t="s">
        <v>14167</v>
      </c>
      <c r="Y3273" s="24" t="s">
        <v>17743</v>
      </c>
      <c r="Z3273" s="24" t="s">
        <v>17135</v>
      </c>
      <c r="AA3273" s="24">
        <v>3502758058</v>
      </c>
      <c r="AB3273" s="24"/>
      <c r="AC3273" s="24"/>
      <c r="AD3273" s="24"/>
      <c r="AE3273" s="26" t="s">
        <v>151</v>
      </c>
      <c r="AF3273" s="26"/>
      <c r="AG3273" s="26"/>
      <c r="AH3273" s="27" t="s">
        <v>3042</v>
      </c>
      <c r="AI3273" s="27" t="s">
        <v>487</v>
      </c>
      <c r="AJ3273" s="27" t="s">
        <v>15662</v>
      </c>
      <c r="AK3273" s="24" t="s">
        <v>121</v>
      </c>
      <c r="AL3273" s="24" t="s">
        <v>7086</v>
      </c>
      <c r="AM3273" s="23">
        <v>44663</v>
      </c>
      <c r="AN3273" s="28">
        <v>1000000</v>
      </c>
      <c r="AO3273" s="28">
        <v>117172</v>
      </c>
      <c r="AP3273" s="24" t="s">
        <v>16715</v>
      </c>
      <c r="AQ3273" s="28"/>
      <c r="AR3273" s="24"/>
      <c r="AS3273" s="24"/>
      <c r="AT3273" s="24"/>
      <c r="AU3273" s="24"/>
      <c r="AV3273" s="24"/>
      <c r="AW3273" s="24"/>
      <c r="AX3273" s="24"/>
      <c r="AY3273" s="24"/>
      <c r="AZ3273" s="24"/>
      <c r="BA3273" s="24"/>
      <c r="BB3273" s="24"/>
      <c r="BC3273" s="24"/>
      <c r="BD3273" s="24"/>
      <c r="BE3273" s="24"/>
      <c r="BF3273" s="24"/>
      <c r="BG3273" s="24"/>
      <c r="BH3273" s="23">
        <v>44663</v>
      </c>
      <c r="BI3273" s="26" t="s">
        <v>466</v>
      </c>
      <c r="BJ3273" s="26" t="s">
        <v>3469</v>
      </c>
      <c r="BK3273" s="29">
        <v>0</v>
      </c>
      <c r="BL3273" s="24" t="s">
        <v>129</v>
      </c>
      <c r="BM3273" s="22" t="str">
        <f ca="1">+IF(Tabla1[[#This Row],[FECHA INGRESO]]&gt;=44986,IF((TODAY()-Tabla1[[#This Row],[FECHA INGRESO]])&gt;=50,"ALERTA","TODAVÍA FALTA"),"N/A")</f>
        <v>N/A</v>
      </c>
      <c r="BN3273" s="7">
        <f>IFERROR((_xlfn.DAYS(Tabla1[[#This Row],[FECHA INGRESO]],Tabla1[[#This Row],[FECHA RETIRO]]))/30,"")</f>
        <v>0</v>
      </c>
    </row>
    <row r="3274" spans="1:66" x14ac:dyDescent="0.35">
      <c r="A3274" s="21">
        <v>1032488418</v>
      </c>
      <c r="B3274" s="22" t="s">
        <v>17744</v>
      </c>
      <c r="C3274" s="44">
        <v>44669</v>
      </c>
      <c r="D3274" s="36" t="s">
        <v>266</v>
      </c>
      <c r="E3274" s="36" t="s">
        <v>111</v>
      </c>
      <c r="F3274" s="36" t="s">
        <v>111</v>
      </c>
      <c r="G3274" s="36"/>
      <c r="H3274" s="36">
        <v>24064953267</v>
      </c>
      <c r="I3274" s="36" t="s">
        <v>72</v>
      </c>
      <c r="J3274" s="24">
        <f>DATEDIF(Tabla1[[#This Row],[FECHA DE NACIMIENTO]],Tabla1[[#This Row],[FECHA ACTUAL]],"Y")</f>
        <v>26</v>
      </c>
      <c r="K3274" s="36" t="s">
        <v>96</v>
      </c>
      <c r="L3274" s="24" t="s">
        <v>112</v>
      </c>
      <c r="M3274" s="36">
        <v>0</v>
      </c>
      <c r="N3274" s="36">
        <v>0</v>
      </c>
      <c r="O3274" s="36">
        <v>3</v>
      </c>
      <c r="P3274" s="36" t="s">
        <v>101</v>
      </c>
      <c r="Q3274" s="44">
        <v>35418</v>
      </c>
      <c r="R3274" s="24" t="s">
        <v>76</v>
      </c>
      <c r="S3274" s="25">
        <v>45119</v>
      </c>
      <c r="T3274" s="36">
        <v>8048417</v>
      </c>
      <c r="U3274" s="36">
        <v>3503451993</v>
      </c>
      <c r="V3274" s="62" t="s">
        <v>17745</v>
      </c>
      <c r="W3274" s="88" t="s">
        <v>17746</v>
      </c>
      <c r="X3274" s="36" t="s">
        <v>17747</v>
      </c>
      <c r="Y3274" s="36" t="s">
        <v>17748</v>
      </c>
      <c r="Z3274" s="36" t="s">
        <v>117</v>
      </c>
      <c r="AA3274" s="36">
        <v>3208052468</v>
      </c>
      <c r="AB3274" s="24"/>
      <c r="AC3274" s="24"/>
      <c r="AD3274" s="24"/>
      <c r="AE3274" s="26" t="s">
        <v>194</v>
      </c>
      <c r="AF3274" s="26"/>
      <c r="AG3274" s="26"/>
      <c r="AH3274" s="27" t="s">
        <v>1599</v>
      </c>
      <c r="AI3274" s="27" t="s">
        <v>410</v>
      </c>
      <c r="AJ3274" s="27" t="s">
        <v>410</v>
      </c>
      <c r="AK3274" s="24" t="s">
        <v>121</v>
      </c>
      <c r="AL3274" s="24" t="s">
        <v>90</v>
      </c>
      <c r="AM3274" s="23">
        <v>44669</v>
      </c>
      <c r="AN3274" s="28">
        <v>1800000</v>
      </c>
      <c r="AO3274" s="28">
        <v>117172</v>
      </c>
      <c r="AP3274" s="28"/>
      <c r="AQ3274" s="28"/>
      <c r="AR3274" s="24"/>
      <c r="AS3274" s="24"/>
      <c r="AT3274" s="24"/>
      <c r="AU3274" s="24"/>
      <c r="AV3274" s="24"/>
      <c r="AW3274" s="24"/>
      <c r="AX3274" s="24"/>
      <c r="AY3274" s="24"/>
      <c r="AZ3274" s="24"/>
      <c r="BA3274" s="24"/>
      <c r="BB3274" s="24"/>
      <c r="BC3274" s="24"/>
      <c r="BD3274" s="24"/>
      <c r="BE3274" s="24"/>
      <c r="BF3274" s="24"/>
      <c r="BG3274" s="24"/>
      <c r="BH3274" s="23">
        <v>44722</v>
      </c>
      <c r="BI3274" s="26" t="s">
        <v>10014</v>
      </c>
      <c r="BJ3274" s="26" t="s">
        <v>14134</v>
      </c>
      <c r="BK3274" s="29">
        <v>0</v>
      </c>
      <c r="BL3274" s="24" t="s">
        <v>129</v>
      </c>
      <c r="BM3274" s="22" t="str">
        <f ca="1">+IF(Tabla1[[#This Row],[FECHA INGRESO]]&gt;=44986,IF((TODAY()-Tabla1[[#This Row],[FECHA INGRESO]])&gt;=50,"ALERTA","TODAVÍA FALTA"),"N/A")</f>
        <v>N/A</v>
      </c>
      <c r="BN3274" s="7">
        <f>IFERROR((_xlfn.DAYS(Tabla1[[#This Row],[FECHA INGRESO]],Tabla1[[#This Row],[FECHA RETIRO]]))/30,"")</f>
        <v>-1.7666666666666666</v>
      </c>
    </row>
    <row r="3275" spans="1:66" x14ac:dyDescent="0.35">
      <c r="A3275" s="21">
        <v>1019010266</v>
      </c>
      <c r="B3275" s="22" t="s">
        <v>17749</v>
      </c>
      <c r="C3275" s="23">
        <v>44669</v>
      </c>
      <c r="D3275" s="24" t="s">
        <v>131</v>
      </c>
      <c r="E3275" s="24" t="s">
        <v>111</v>
      </c>
      <c r="F3275" s="24" t="s">
        <v>111</v>
      </c>
      <c r="G3275" s="24"/>
      <c r="H3275" s="24">
        <v>24113472381</v>
      </c>
      <c r="I3275" s="24" t="s">
        <v>95</v>
      </c>
      <c r="J3275" s="24">
        <f>DATEDIF(Tabla1[[#This Row],[FECHA DE NACIMIENTO]],Tabla1[[#This Row],[FECHA ACTUAL]],"Y")</f>
        <v>37</v>
      </c>
      <c r="K3275" s="24" t="s">
        <v>73</v>
      </c>
      <c r="L3275" s="24" t="s">
        <v>112</v>
      </c>
      <c r="M3275" s="24">
        <v>3</v>
      </c>
      <c r="N3275" s="24">
        <v>3</v>
      </c>
      <c r="O3275" s="24">
        <v>2</v>
      </c>
      <c r="P3275" s="24" t="s">
        <v>101</v>
      </c>
      <c r="Q3275" s="23">
        <v>31538</v>
      </c>
      <c r="R3275" s="24" t="s">
        <v>76</v>
      </c>
      <c r="S3275" s="25">
        <v>45119</v>
      </c>
      <c r="T3275" s="24"/>
      <c r="U3275" s="24">
        <v>3505197212</v>
      </c>
      <c r="V3275" s="33" t="s">
        <v>17750</v>
      </c>
      <c r="W3275" s="85" t="s">
        <v>17751</v>
      </c>
      <c r="X3275" s="24" t="s">
        <v>1514</v>
      </c>
      <c r="Y3275" s="24" t="s">
        <v>17752</v>
      </c>
      <c r="Z3275" s="24" t="s">
        <v>150</v>
      </c>
      <c r="AA3275" s="24">
        <v>3015225852</v>
      </c>
      <c r="AB3275" s="24"/>
      <c r="AC3275" s="24"/>
      <c r="AD3275" s="24"/>
      <c r="AE3275" s="26" t="s">
        <v>151</v>
      </c>
      <c r="AF3275" s="26"/>
      <c r="AG3275" s="26"/>
      <c r="AH3275" s="27" t="s">
        <v>184</v>
      </c>
      <c r="AI3275" s="27" t="s">
        <v>120</v>
      </c>
      <c r="AJ3275" s="27" t="s">
        <v>120</v>
      </c>
      <c r="AK3275" s="24" t="s">
        <v>121</v>
      </c>
      <c r="AL3275" s="24" t="s">
        <v>7086</v>
      </c>
      <c r="AM3275" s="23">
        <v>44669</v>
      </c>
      <c r="AN3275" s="28">
        <v>1000000</v>
      </c>
      <c r="AO3275" s="28">
        <v>117172</v>
      </c>
      <c r="AP3275" s="28"/>
      <c r="AQ3275" s="28"/>
      <c r="AR3275" s="24"/>
      <c r="AS3275" s="24"/>
      <c r="AT3275" s="24"/>
      <c r="AU3275" s="24"/>
      <c r="AV3275" s="24"/>
      <c r="AW3275" s="24"/>
      <c r="AX3275" s="24"/>
      <c r="AY3275" s="24"/>
      <c r="AZ3275" s="24"/>
      <c r="BA3275" s="24"/>
      <c r="BB3275" s="24"/>
      <c r="BC3275" s="24"/>
      <c r="BD3275" s="24"/>
      <c r="BE3275" s="24"/>
      <c r="BF3275" s="24"/>
      <c r="BG3275" s="24"/>
      <c r="BH3275" s="23">
        <v>44775</v>
      </c>
      <c r="BI3275" s="26" t="s">
        <v>466</v>
      </c>
      <c r="BJ3275" s="26" t="s">
        <v>15846</v>
      </c>
      <c r="BK3275" s="29">
        <v>0</v>
      </c>
      <c r="BL3275" s="24" t="s">
        <v>129</v>
      </c>
      <c r="BM3275" s="22" t="str">
        <f ca="1">+IF(Tabla1[[#This Row],[FECHA INGRESO]]&gt;=44986,IF((TODAY()-Tabla1[[#This Row],[FECHA INGRESO]])&gt;=50,"ALERTA","TODAVÍA FALTA"),"N/A")</f>
        <v>N/A</v>
      </c>
      <c r="BN3275" s="7">
        <f>IFERROR((_xlfn.DAYS(Tabla1[[#This Row],[FECHA INGRESO]],Tabla1[[#This Row],[FECHA RETIRO]]))/30,"")</f>
        <v>-3.5333333333333332</v>
      </c>
    </row>
    <row r="3276" spans="1:66" x14ac:dyDescent="0.35">
      <c r="A3276" s="21">
        <v>1010236219</v>
      </c>
      <c r="B3276" s="22" t="s">
        <v>17753</v>
      </c>
      <c r="C3276" s="44">
        <v>44669</v>
      </c>
      <c r="D3276" s="36" t="s">
        <v>4008</v>
      </c>
      <c r="E3276" s="24" t="s">
        <v>94</v>
      </c>
      <c r="F3276" s="23" t="s">
        <v>94</v>
      </c>
      <c r="G3276" s="36"/>
      <c r="H3276" s="36">
        <v>24113475195</v>
      </c>
      <c r="I3276" s="36" t="s">
        <v>95</v>
      </c>
      <c r="J3276" s="24">
        <f>DATEDIF(Tabla1[[#This Row],[FECHA DE NACIMIENTO]],Tabla1[[#This Row],[FECHA ACTUAL]],"Y")</f>
        <v>25</v>
      </c>
      <c r="K3276" s="36" t="s">
        <v>73</v>
      </c>
      <c r="L3276" s="24" t="s">
        <v>112</v>
      </c>
      <c r="M3276" s="36">
        <v>0</v>
      </c>
      <c r="N3276" s="36">
        <v>0</v>
      </c>
      <c r="O3276" s="36">
        <v>2</v>
      </c>
      <c r="P3276" s="36" t="s">
        <v>101</v>
      </c>
      <c r="Q3276" s="44">
        <v>35723</v>
      </c>
      <c r="R3276" s="24" t="s">
        <v>76</v>
      </c>
      <c r="S3276" s="25">
        <v>45119</v>
      </c>
      <c r="T3276" s="36"/>
      <c r="U3276" s="36">
        <v>3004400538</v>
      </c>
      <c r="V3276" s="62" t="s">
        <v>17754</v>
      </c>
      <c r="W3276" s="85" t="s">
        <v>17755</v>
      </c>
      <c r="X3276" s="24" t="s">
        <v>17756</v>
      </c>
      <c r="Y3276" s="24" t="s">
        <v>17757</v>
      </c>
      <c r="Z3276" s="24" t="s">
        <v>117</v>
      </c>
      <c r="AA3276" s="24">
        <v>3154212624</v>
      </c>
      <c r="AB3276" s="24"/>
      <c r="AC3276" s="24"/>
      <c r="AD3276" s="24"/>
      <c r="AE3276" s="26" t="s">
        <v>183</v>
      </c>
      <c r="AF3276" s="26"/>
      <c r="AG3276" s="26"/>
      <c r="AH3276" s="27" t="s">
        <v>184</v>
      </c>
      <c r="AI3276" s="27" t="s">
        <v>487</v>
      </c>
      <c r="AJ3276" s="27" t="s">
        <v>487</v>
      </c>
      <c r="AK3276" s="24" t="s">
        <v>121</v>
      </c>
      <c r="AL3276" s="24" t="s">
        <v>7086</v>
      </c>
      <c r="AM3276" s="23">
        <v>44669</v>
      </c>
      <c r="AN3276" s="28">
        <v>1000000</v>
      </c>
      <c r="AO3276" s="28">
        <v>117172</v>
      </c>
      <c r="AP3276" s="28"/>
      <c r="AQ3276" s="28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  <c r="BD3276" s="24"/>
      <c r="BE3276" s="24"/>
      <c r="BF3276" s="24"/>
      <c r="BG3276" s="24"/>
      <c r="BH3276" s="23">
        <v>44728</v>
      </c>
      <c r="BI3276" s="26" t="s">
        <v>466</v>
      </c>
      <c r="BJ3276" s="26" t="s">
        <v>13831</v>
      </c>
      <c r="BK3276" s="29">
        <v>0</v>
      </c>
      <c r="BL3276" s="24" t="s">
        <v>129</v>
      </c>
      <c r="BM3276" s="22" t="str">
        <f ca="1">+IF(Tabla1[[#This Row],[FECHA INGRESO]]&gt;=44986,IF((TODAY()-Tabla1[[#This Row],[FECHA INGRESO]])&gt;=50,"ALERTA","TODAVÍA FALTA"),"N/A")</f>
        <v>N/A</v>
      </c>
      <c r="BN3276" s="7">
        <f>IFERROR((_xlfn.DAYS(Tabla1[[#This Row],[FECHA INGRESO]],Tabla1[[#This Row],[FECHA RETIRO]]))/30,"")</f>
        <v>-1.9666666666666666</v>
      </c>
    </row>
    <row r="3277" spans="1:66" x14ac:dyDescent="0.35">
      <c r="A3277" s="21">
        <v>1005299767</v>
      </c>
      <c r="B3277" s="22" t="s">
        <v>17758</v>
      </c>
      <c r="C3277" s="23">
        <v>44669</v>
      </c>
      <c r="D3277" s="24" t="s">
        <v>266</v>
      </c>
      <c r="E3277" s="24" t="s">
        <v>94</v>
      </c>
      <c r="F3277" s="24" t="s">
        <v>70</v>
      </c>
      <c r="G3277" s="24"/>
      <c r="H3277" s="24">
        <v>24113471225</v>
      </c>
      <c r="I3277" s="24" t="s">
        <v>72</v>
      </c>
      <c r="J3277" s="24">
        <f>DATEDIF(Tabla1[[#This Row],[FECHA DE NACIMIENTO]],Tabla1[[#This Row],[FECHA ACTUAL]],"Y")</f>
        <v>21</v>
      </c>
      <c r="K3277" s="24" t="s">
        <v>96</v>
      </c>
      <c r="L3277" s="24" t="s">
        <v>112</v>
      </c>
      <c r="M3277" s="24">
        <v>0</v>
      </c>
      <c r="N3277" s="24">
        <v>0</v>
      </c>
      <c r="O3277" s="24">
        <v>2</v>
      </c>
      <c r="P3277" s="24" t="s">
        <v>101</v>
      </c>
      <c r="Q3277" s="23">
        <v>37368</v>
      </c>
      <c r="R3277" s="24" t="s">
        <v>76</v>
      </c>
      <c r="S3277" s="25">
        <v>45119</v>
      </c>
      <c r="T3277" s="24">
        <v>9209496</v>
      </c>
      <c r="U3277" s="24">
        <v>3160426757</v>
      </c>
      <c r="V3277" s="33" t="s">
        <v>17759</v>
      </c>
      <c r="W3277" s="85" t="s">
        <v>17760</v>
      </c>
      <c r="X3277" s="24" t="s">
        <v>17761</v>
      </c>
      <c r="Y3277" s="24" t="s">
        <v>17762</v>
      </c>
      <c r="Z3277" s="24" t="s">
        <v>17135</v>
      </c>
      <c r="AA3277" s="24">
        <v>3185301429</v>
      </c>
      <c r="AB3277" s="24"/>
      <c r="AC3277" s="24"/>
      <c r="AD3277" s="24"/>
      <c r="AE3277" s="26" t="s">
        <v>102</v>
      </c>
      <c r="AF3277" s="26"/>
      <c r="AG3277" s="26" t="s">
        <v>17763</v>
      </c>
      <c r="AH3277" s="27" t="s">
        <v>184</v>
      </c>
      <c r="AI3277" s="27" t="s">
        <v>487</v>
      </c>
      <c r="AJ3277" s="27" t="s">
        <v>487</v>
      </c>
      <c r="AK3277" s="24" t="s">
        <v>121</v>
      </c>
      <c r="AL3277" s="24" t="s">
        <v>7086</v>
      </c>
      <c r="AM3277" s="23">
        <v>44669</v>
      </c>
      <c r="AN3277" s="28">
        <v>1000000</v>
      </c>
      <c r="AO3277" s="28">
        <v>117172</v>
      </c>
      <c r="AP3277" s="28"/>
      <c r="AQ3277" s="28"/>
      <c r="AR3277" s="24"/>
      <c r="AS3277" s="24"/>
      <c r="AT3277" s="24"/>
      <c r="AU3277" s="24"/>
      <c r="AV3277" s="24"/>
      <c r="AW3277" s="24"/>
      <c r="AX3277" s="24"/>
      <c r="AY3277" s="24"/>
      <c r="AZ3277" s="24"/>
      <c r="BA3277" s="24"/>
      <c r="BB3277" s="24"/>
      <c r="BC3277" s="24"/>
      <c r="BD3277" s="24"/>
      <c r="BE3277" s="24"/>
      <c r="BF3277" s="24"/>
      <c r="BG3277" s="24"/>
      <c r="BH3277" s="23">
        <v>44744</v>
      </c>
      <c r="BI3277" s="26" t="s">
        <v>466</v>
      </c>
      <c r="BJ3277" s="26" t="s">
        <v>12840</v>
      </c>
      <c r="BK3277" s="29">
        <v>0</v>
      </c>
      <c r="BL3277" s="24" t="s">
        <v>129</v>
      </c>
      <c r="BM3277" s="22" t="str">
        <f ca="1">+IF(Tabla1[[#This Row],[FECHA INGRESO]]&gt;=44986,IF((TODAY()-Tabla1[[#This Row],[FECHA INGRESO]])&gt;=50,"ALERTA","TODAVÍA FALTA"),"N/A")</f>
        <v>N/A</v>
      </c>
      <c r="BN3277" s="7">
        <f>IFERROR((_xlfn.DAYS(Tabla1[[#This Row],[FECHA INGRESO]],Tabla1[[#This Row],[FECHA RETIRO]]))/30,"")</f>
        <v>-2.5</v>
      </c>
    </row>
    <row r="3278" spans="1:66" x14ac:dyDescent="0.35">
      <c r="A3278" s="34">
        <v>1023022790</v>
      </c>
      <c r="B3278" s="22" t="s">
        <v>17764</v>
      </c>
      <c r="C3278" s="44">
        <v>44669</v>
      </c>
      <c r="D3278" s="36" t="s">
        <v>131</v>
      </c>
      <c r="E3278" s="36" t="s">
        <v>111</v>
      </c>
      <c r="F3278" s="36" t="s">
        <v>70</v>
      </c>
      <c r="G3278" s="36"/>
      <c r="H3278" s="36">
        <v>24113475328</v>
      </c>
      <c r="I3278" s="36" t="s">
        <v>95</v>
      </c>
      <c r="J3278" s="24">
        <f>DATEDIF(Tabla1[[#This Row],[FECHA DE NACIMIENTO]],Tabla1[[#This Row],[FECHA ACTUAL]],"Y")</f>
        <v>26</v>
      </c>
      <c r="K3278" s="36" t="s">
        <v>73</v>
      </c>
      <c r="L3278" s="36" t="s">
        <v>234</v>
      </c>
      <c r="M3278" s="36">
        <v>2</v>
      </c>
      <c r="N3278" s="36">
        <v>2</v>
      </c>
      <c r="O3278" s="36">
        <v>1</v>
      </c>
      <c r="P3278" s="36" t="s">
        <v>101</v>
      </c>
      <c r="Q3278" s="44">
        <v>35576</v>
      </c>
      <c r="R3278" s="24" t="s">
        <v>76</v>
      </c>
      <c r="S3278" s="25">
        <v>45119</v>
      </c>
      <c r="T3278" s="36"/>
      <c r="U3278" s="36">
        <v>3015711904</v>
      </c>
      <c r="V3278" s="33" t="s">
        <v>17765</v>
      </c>
      <c r="W3278" s="88" t="s">
        <v>17766</v>
      </c>
      <c r="X3278" s="36" t="s">
        <v>17767</v>
      </c>
      <c r="Y3278" s="24" t="s">
        <v>17768</v>
      </c>
      <c r="Z3278" s="24" t="s">
        <v>117</v>
      </c>
      <c r="AA3278" s="24">
        <v>3143023786</v>
      </c>
      <c r="AB3278" s="24"/>
      <c r="AC3278" s="24"/>
      <c r="AD3278" s="24"/>
      <c r="AE3278" s="26" t="s">
        <v>151</v>
      </c>
      <c r="AF3278" s="26"/>
      <c r="AG3278" s="26"/>
      <c r="AH3278" s="27" t="s">
        <v>184</v>
      </c>
      <c r="AI3278" s="27" t="s">
        <v>487</v>
      </c>
      <c r="AJ3278" s="27" t="s">
        <v>487</v>
      </c>
      <c r="AK3278" s="24" t="s">
        <v>121</v>
      </c>
      <c r="AL3278" s="24" t="s">
        <v>7086</v>
      </c>
      <c r="AM3278" s="23">
        <v>44669</v>
      </c>
      <c r="AN3278" s="28">
        <v>1000000</v>
      </c>
      <c r="AO3278" s="28">
        <v>117172</v>
      </c>
      <c r="AP3278" s="28"/>
      <c r="AQ3278" s="28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  <c r="BD3278" s="24"/>
      <c r="BE3278" s="24"/>
      <c r="BF3278" s="24"/>
      <c r="BG3278" s="24"/>
      <c r="BH3278" s="23">
        <v>44677</v>
      </c>
      <c r="BI3278" s="26" t="s">
        <v>10014</v>
      </c>
      <c r="BJ3278" s="26" t="s">
        <v>14134</v>
      </c>
      <c r="BK3278" s="29">
        <v>0</v>
      </c>
      <c r="BL3278" s="24" t="s">
        <v>129</v>
      </c>
      <c r="BM3278" s="22" t="str">
        <f ca="1">+IF(Tabla1[[#This Row],[FECHA INGRESO]]&gt;=44986,IF((TODAY()-Tabla1[[#This Row],[FECHA INGRESO]])&gt;=50,"ALERTA","TODAVÍA FALTA"),"N/A")</f>
        <v>N/A</v>
      </c>
      <c r="BN3278" s="7">
        <f>IFERROR((_xlfn.DAYS(Tabla1[[#This Row],[FECHA INGRESO]],Tabla1[[#This Row],[FECHA RETIRO]]))/30,"")</f>
        <v>-0.26666666666666666</v>
      </c>
    </row>
    <row r="3279" spans="1:66" x14ac:dyDescent="0.35">
      <c r="A3279" s="21">
        <v>1233497725</v>
      </c>
      <c r="B3279" s="22" t="s">
        <v>17769</v>
      </c>
      <c r="C3279" s="23">
        <v>44669</v>
      </c>
      <c r="D3279" s="24" t="s">
        <v>188</v>
      </c>
      <c r="E3279" s="24" t="s">
        <v>111</v>
      </c>
      <c r="F3279" s="24" t="s">
        <v>111</v>
      </c>
      <c r="G3279" s="24"/>
      <c r="H3279" s="24">
        <v>24083012035</v>
      </c>
      <c r="I3279" s="24" t="s">
        <v>72</v>
      </c>
      <c r="J3279" s="24">
        <f>DATEDIF(Tabla1[[#This Row],[FECHA DE NACIMIENTO]],Tabla1[[#This Row],[FECHA ACTUAL]],"Y")</f>
        <v>25</v>
      </c>
      <c r="K3279" s="24" t="s">
        <v>73</v>
      </c>
      <c r="L3279" s="24" t="s">
        <v>112</v>
      </c>
      <c r="M3279" s="24">
        <v>0</v>
      </c>
      <c r="N3279" s="24">
        <v>0</v>
      </c>
      <c r="O3279" s="24">
        <v>2</v>
      </c>
      <c r="P3279" s="24" t="s">
        <v>101</v>
      </c>
      <c r="Q3279" s="23">
        <v>35963</v>
      </c>
      <c r="R3279" s="24" t="s">
        <v>76</v>
      </c>
      <c r="S3279" s="25">
        <v>45119</v>
      </c>
      <c r="T3279" s="24">
        <v>7339343</v>
      </c>
      <c r="U3279" s="24">
        <v>3192218319</v>
      </c>
      <c r="V3279" s="33" t="s">
        <v>17770</v>
      </c>
      <c r="W3279" s="85" t="s">
        <v>17771</v>
      </c>
      <c r="X3279" s="24" t="s">
        <v>4239</v>
      </c>
      <c r="Y3279" s="24" t="s">
        <v>17772</v>
      </c>
      <c r="Z3279" s="24" t="s">
        <v>17135</v>
      </c>
      <c r="AA3279" s="24">
        <v>3046289092</v>
      </c>
      <c r="AB3279" s="24"/>
      <c r="AC3279" s="24"/>
      <c r="AD3279" s="24"/>
      <c r="AE3279" s="26" t="s">
        <v>84</v>
      </c>
      <c r="AF3279" s="26" t="s">
        <v>4149</v>
      </c>
      <c r="AG3279" s="26"/>
      <c r="AH3279" s="27" t="s">
        <v>184</v>
      </c>
      <c r="AI3279" s="27" t="s">
        <v>5470</v>
      </c>
      <c r="AJ3279" s="27" t="s">
        <v>5470</v>
      </c>
      <c r="AK3279" s="24" t="s">
        <v>121</v>
      </c>
      <c r="AL3279" s="24" t="s">
        <v>7086</v>
      </c>
      <c r="AM3279" s="23">
        <v>44669</v>
      </c>
      <c r="AN3279" s="28">
        <v>1000000</v>
      </c>
      <c r="AO3279" s="28">
        <v>117172</v>
      </c>
      <c r="AP3279" s="28"/>
      <c r="AQ3279" s="28"/>
      <c r="AR3279" s="24"/>
      <c r="AS3279" s="24"/>
      <c r="AT3279" s="24"/>
      <c r="AU3279" s="24"/>
      <c r="AV3279" s="24"/>
      <c r="AW3279" s="24"/>
      <c r="AX3279" s="24"/>
      <c r="AY3279" s="24"/>
      <c r="AZ3279" s="24" t="s">
        <v>4393</v>
      </c>
      <c r="BA3279" s="24"/>
      <c r="BB3279" s="24"/>
      <c r="BC3279" s="24"/>
      <c r="BD3279" s="24"/>
      <c r="BE3279" s="24"/>
      <c r="BF3279" s="24"/>
      <c r="BG3279" s="24"/>
      <c r="BH3279" s="23">
        <v>44749</v>
      </c>
      <c r="BI3279" s="26" t="s">
        <v>466</v>
      </c>
      <c r="BJ3279" s="26" t="s">
        <v>3469</v>
      </c>
      <c r="BK3279" s="29">
        <v>0</v>
      </c>
      <c r="BL3279" s="24" t="s">
        <v>129</v>
      </c>
      <c r="BM3279" s="22" t="str">
        <f ca="1">+IF(Tabla1[[#This Row],[FECHA INGRESO]]&gt;=44986,IF((TODAY()-Tabla1[[#This Row],[FECHA INGRESO]])&gt;=50,"ALERTA","TODAVÍA FALTA"),"N/A")</f>
        <v>N/A</v>
      </c>
      <c r="BN3279" s="7">
        <f>IFERROR((_xlfn.DAYS(Tabla1[[#This Row],[FECHA INGRESO]],Tabla1[[#This Row],[FECHA RETIRO]]))/30,"")</f>
        <v>-2.6666666666666665</v>
      </c>
    </row>
    <row r="3280" spans="1:66" x14ac:dyDescent="0.35">
      <c r="A3280" s="21">
        <v>1010152821</v>
      </c>
      <c r="B3280" s="22" t="s">
        <v>17773</v>
      </c>
      <c r="C3280" s="44">
        <v>44669</v>
      </c>
      <c r="D3280" s="36" t="s">
        <v>93</v>
      </c>
      <c r="E3280" s="36" t="s">
        <v>111</v>
      </c>
      <c r="F3280" s="36" t="s">
        <v>70</v>
      </c>
      <c r="G3280" s="36"/>
      <c r="H3280" s="36">
        <v>24113473346</v>
      </c>
      <c r="I3280" s="36" t="s">
        <v>72</v>
      </c>
      <c r="J3280" s="24">
        <f>DATEDIF(Tabla1[[#This Row],[FECHA DE NACIMIENTO]],Tabla1[[#This Row],[FECHA ACTUAL]],"Y")</f>
        <v>21</v>
      </c>
      <c r="K3280" s="36" t="s">
        <v>96</v>
      </c>
      <c r="L3280" s="24" t="s">
        <v>112</v>
      </c>
      <c r="M3280" s="36">
        <v>0</v>
      </c>
      <c r="N3280" s="36">
        <v>0</v>
      </c>
      <c r="O3280" s="36">
        <v>3</v>
      </c>
      <c r="P3280" s="36" t="s">
        <v>101</v>
      </c>
      <c r="Q3280" s="44">
        <v>37243</v>
      </c>
      <c r="R3280" s="24" t="s">
        <v>76</v>
      </c>
      <c r="S3280" s="25">
        <v>45119</v>
      </c>
      <c r="T3280" s="36"/>
      <c r="U3280" s="36">
        <v>3115770472</v>
      </c>
      <c r="V3280" s="62" t="s">
        <v>17774</v>
      </c>
      <c r="W3280" s="88" t="s">
        <v>17775</v>
      </c>
      <c r="X3280" s="36" t="s">
        <v>17776</v>
      </c>
      <c r="Y3280" s="36" t="s">
        <v>17777</v>
      </c>
      <c r="Z3280" s="36" t="s">
        <v>117</v>
      </c>
      <c r="AA3280" s="36">
        <v>3115770472</v>
      </c>
      <c r="AB3280" s="24"/>
      <c r="AC3280" s="24"/>
      <c r="AD3280" s="24"/>
      <c r="AE3280" s="26" t="s">
        <v>151</v>
      </c>
      <c r="AF3280" s="26"/>
      <c r="AG3280" s="26"/>
      <c r="AH3280" s="27" t="s">
        <v>9506</v>
      </c>
      <c r="AI3280" s="27" t="s">
        <v>687</v>
      </c>
      <c r="AJ3280" s="27" t="s">
        <v>673</v>
      </c>
      <c r="AK3280" s="24" t="s">
        <v>89</v>
      </c>
      <c r="AL3280" s="24" t="s">
        <v>7086</v>
      </c>
      <c r="AM3280" s="23">
        <v>44669</v>
      </c>
      <c r="AN3280" s="28">
        <v>1163241</v>
      </c>
      <c r="AO3280" s="28">
        <v>117172</v>
      </c>
      <c r="AP3280" s="28"/>
      <c r="AQ3280" s="28"/>
      <c r="AR3280" s="24"/>
      <c r="AS3280" s="24"/>
      <c r="AT3280" s="24"/>
      <c r="AU3280" s="24"/>
      <c r="AV3280" s="24"/>
      <c r="AW3280" s="24"/>
      <c r="AX3280" s="24"/>
      <c r="AY3280" s="24"/>
      <c r="AZ3280" s="24" t="s">
        <v>7883</v>
      </c>
      <c r="BA3280" s="24"/>
      <c r="BB3280" s="24"/>
      <c r="BC3280" s="24"/>
      <c r="BD3280" s="24"/>
      <c r="BE3280" s="24"/>
      <c r="BF3280" s="24"/>
      <c r="BG3280" s="24"/>
      <c r="BH3280" s="23">
        <v>44700</v>
      </c>
      <c r="BI3280" s="26" t="s">
        <v>10014</v>
      </c>
      <c r="BJ3280" s="26" t="s">
        <v>8557</v>
      </c>
      <c r="BK3280" s="29">
        <v>0</v>
      </c>
      <c r="BL3280" s="24" t="s">
        <v>129</v>
      </c>
      <c r="BM3280" s="22" t="str">
        <f ca="1">+IF(Tabla1[[#This Row],[FECHA INGRESO]]&gt;=44986,IF((TODAY()-Tabla1[[#This Row],[FECHA INGRESO]])&gt;=50,"ALERTA","TODAVÍA FALTA"),"N/A")</f>
        <v>N/A</v>
      </c>
      <c r="BN3280" s="7">
        <f>IFERROR((_xlfn.DAYS(Tabla1[[#This Row],[FECHA INGRESO]],Tabla1[[#This Row],[FECHA RETIRO]]))/30,"")</f>
        <v>-1.0333333333333334</v>
      </c>
    </row>
    <row r="3281" spans="1:66" x14ac:dyDescent="0.35">
      <c r="A3281" s="21">
        <v>1000150616</v>
      </c>
      <c r="B3281" s="22" t="s">
        <v>17778</v>
      </c>
      <c r="C3281" s="23">
        <v>44669</v>
      </c>
      <c r="D3281" s="24" t="s">
        <v>188</v>
      </c>
      <c r="E3281" s="24" t="s">
        <v>94</v>
      </c>
      <c r="F3281" s="24" t="s">
        <v>70</v>
      </c>
      <c r="G3281" s="24"/>
      <c r="H3281" s="24">
        <v>24113476198</v>
      </c>
      <c r="I3281" s="24" t="s">
        <v>95</v>
      </c>
      <c r="J3281" s="24">
        <f>DATEDIF(Tabla1[[#This Row],[FECHA DE NACIMIENTO]],Tabla1[[#This Row],[FECHA ACTUAL]],"Y")</f>
        <v>21</v>
      </c>
      <c r="K3281" s="24" t="s">
        <v>73</v>
      </c>
      <c r="L3281" s="24" t="s">
        <v>112</v>
      </c>
      <c r="M3281" s="24">
        <v>0</v>
      </c>
      <c r="N3281" s="24">
        <v>2</v>
      </c>
      <c r="O3281" s="24">
        <v>3</v>
      </c>
      <c r="P3281" s="24" t="s">
        <v>101</v>
      </c>
      <c r="Q3281" s="23">
        <v>37271</v>
      </c>
      <c r="R3281" s="24" t="s">
        <v>76</v>
      </c>
      <c r="S3281" s="25">
        <v>45119</v>
      </c>
      <c r="T3281" s="24"/>
      <c r="U3281" s="24">
        <v>3012875153</v>
      </c>
      <c r="V3281" s="33" t="s">
        <v>17779</v>
      </c>
      <c r="W3281" s="85" t="s">
        <v>17780</v>
      </c>
      <c r="X3281" s="24" t="s">
        <v>13591</v>
      </c>
      <c r="Y3281" s="24" t="s">
        <v>17781</v>
      </c>
      <c r="Z3281" s="24" t="s">
        <v>162</v>
      </c>
      <c r="AA3281" s="24">
        <v>3014012821</v>
      </c>
      <c r="AB3281" s="24"/>
      <c r="AC3281" s="24"/>
      <c r="AD3281" s="24"/>
      <c r="AE3281" s="26" t="s">
        <v>102</v>
      </c>
      <c r="AF3281" s="26"/>
      <c r="AG3281" s="26"/>
      <c r="AH3281" s="27" t="s">
        <v>3042</v>
      </c>
      <c r="AI3281" s="27" t="s">
        <v>461</v>
      </c>
      <c r="AJ3281" s="27" t="s">
        <v>461</v>
      </c>
      <c r="AK3281" s="24" t="s">
        <v>121</v>
      </c>
      <c r="AL3281" s="24" t="s">
        <v>7086</v>
      </c>
      <c r="AM3281" s="23">
        <v>44669</v>
      </c>
      <c r="AN3281" s="28">
        <v>1000000</v>
      </c>
      <c r="AO3281" s="28">
        <v>117172</v>
      </c>
      <c r="AP3281" s="28" t="s">
        <v>17782</v>
      </c>
      <c r="AQ3281" s="28"/>
      <c r="AR3281" s="24"/>
      <c r="AS3281" s="24"/>
      <c r="AT3281" s="24"/>
      <c r="AU3281" s="24"/>
      <c r="AV3281" s="24"/>
      <c r="AW3281" s="24"/>
      <c r="AX3281" s="24"/>
      <c r="AY3281" s="24"/>
      <c r="AZ3281" s="24"/>
      <c r="BA3281" s="24"/>
      <c r="BB3281" s="24"/>
      <c r="BC3281" s="24"/>
      <c r="BD3281" s="24"/>
      <c r="BE3281" s="24"/>
      <c r="BF3281" s="24"/>
      <c r="BG3281" s="24"/>
      <c r="BH3281" s="23">
        <v>44754</v>
      </c>
      <c r="BI3281" s="26" t="s">
        <v>466</v>
      </c>
      <c r="BJ3281" s="26" t="s">
        <v>17783</v>
      </c>
      <c r="BK3281" s="29">
        <v>0</v>
      </c>
      <c r="BL3281" s="24" t="s">
        <v>129</v>
      </c>
      <c r="BM3281" s="22" t="str">
        <f ca="1">+IF(Tabla1[[#This Row],[FECHA INGRESO]]&gt;=44986,IF((TODAY()-Tabla1[[#This Row],[FECHA INGRESO]])&gt;=50,"ALERTA","TODAVÍA FALTA"),"N/A")</f>
        <v>N/A</v>
      </c>
      <c r="BN3281" s="7">
        <f>IFERROR((_xlfn.DAYS(Tabla1[[#This Row],[FECHA INGRESO]],Tabla1[[#This Row],[FECHA RETIRO]]))/30,"")</f>
        <v>-2.8333333333333335</v>
      </c>
    </row>
    <row r="3282" spans="1:66" x14ac:dyDescent="0.35">
      <c r="A3282" s="21">
        <v>1193531007</v>
      </c>
      <c r="B3282" s="22" t="s">
        <v>17784</v>
      </c>
      <c r="C3282" s="23">
        <v>44669</v>
      </c>
      <c r="D3282" s="24" t="s">
        <v>93</v>
      </c>
      <c r="E3282" s="24" t="s">
        <v>111</v>
      </c>
      <c r="F3282" s="24" t="s">
        <v>111</v>
      </c>
      <c r="G3282" s="24"/>
      <c r="H3282" s="24">
        <v>24113477379</v>
      </c>
      <c r="I3282" s="24" t="s">
        <v>95</v>
      </c>
      <c r="J3282" s="24">
        <f>DATEDIF(Tabla1[[#This Row],[FECHA DE NACIMIENTO]],Tabla1[[#This Row],[FECHA ACTUAL]],"Y")</f>
        <v>24</v>
      </c>
      <c r="K3282" s="24" t="s">
        <v>73</v>
      </c>
      <c r="L3282" s="24" t="s">
        <v>112</v>
      </c>
      <c r="M3282" s="24">
        <v>0</v>
      </c>
      <c r="N3282" s="24">
        <v>0</v>
      </c>
      <c r="O3282" s="24">
        <v>2</v>
      </c>
      <c r="P3282" s="24" t="s">
        <v>101</v>
      </c>
      <c r="Q3282" s="23">
        <v>36284</v>
      </c>
      <c r="R3282" s="24" t="s">
        <v>76</v>
      </c>
      <c r="S3282" s="25">
        <v>45119</v>
      </c>
      <c r="T3282" s="24"/>
      <c r="U3282" s="24">
        <v>3025945302</v>
      </c>
      <c r="V3282" s="33" t="s">
        <v>17785</v>
      </c>
      <c r="W3282" s="85" t="s">
        <v>17786</v>
      </c>
      <c r="X3282" s="24" t="s">
        <v>17787</v>
      </c>
      <c r="Y3282" s="24" t="s">
        <v>17788</v>
      </c>
      <c r="Z3282" s="24" t="s">
        <v>117</v>
      </c>
      <c r="AA3282" s="24">
        <v>3212769375</v>
      </c>
      <c r="AB3282" s="24"/>
      <c r="AC3282" s="24"/>
      <c r="AD3282" s="24"/>
      <c r="AE3282" s="26" t="s">
        <v>194</v>
      </c>
      <c r="AF3282" s="26"/>
      <c r="AG3282" s="26"/>
      <c r="AH3282" s="27" t="s">
        <v>3042</v>
      </c>
      <c r="AI3282" s="27" t="s">
        <v>487</v>
      </c>
      <c r="AJ3282" s="27" t="s">
        <v>15662</v>
      </c>
      <c r="AK3282" s="24" t="s">
        <v>121</v>
      </c>
      <c r="AL3282" s="24" t="s">
        <v>7086</v>
      </c>
      <c r="AM3282" s="23">
        <v>44669</v>
      </c>
      <c r="AN3282" s="28">
        <v>1000000</v>
      </c>
      <c r="AO3282" s="28">
        <v>117172</v>
      </c>
      <c r="AP3282" s="28"/>
      <c r="AQ3282" s="28"/>
      <c r="AR3282" s="24"/>
      <c r="AS3282" s="24"/>
      <c r="AT3282" s="24"/>
      <c r="AU3282" s="24"/>
      <c r="AV3282" s="24"/>
      <c r="AW3282" s="24"/>
      <c r="AX3282" s="24"/>
      <c r="AY3282" s="24"/>
      <c r="AZ3282" s="24" t="s">
        <v>4393</v>
      </c>
      <c r="BA3282" s="24"/>
      <c r="BB3282" s="24"/>
      <c r="BC3282" s="24"/>
      <c r="BD3282" s="24"/>
      <c r="BE3282" s="24"/>
      <c r="BF3282" s="24"/>
      <c r="BG3282" s="24"/>
      <c r="BH3282" s="23">
        <v>44854</v>
      </c>
      <c r="BI3282" s="26" t="s">
        <v>466</v>
      </c>
      <c r="BJ3282" s="26" t="s">
        <v>3469</v>
      </c>
      <c r="BK3282" s="29">
        <v>0</v>
      </c>
      <c r="BL3282" s="24" t="s">
        <v>129</v>
      </c>
      <c r="BM3282" s="22" t="str">
        <f ca="1">+IF(Tabla1[[#This Row],[FECHA INGRESO]]&gt;=44986,IF((TODAY()-Tabla1[[#This Row],[FECHA INGRESO]])&gt;=50,"ALERTA","TODAVÍA FALTA"),"N/A")</f>
        <v>N/A</v>
      </c>
      <c r="BN3282" s="7">
        <f>IFERROR((_xlfn.DAYS(Tabla1[[#This Row],[FECHA INGRESO]],Tabla1[[#This Row],[FECHA RETIRO]]))/30,"")</f>
        <v>-6.166666666666667</v>
      </c>
    </row>
    <row r="3283" spans="1:66" x14ac:dyDescent="0.35">
      <c r="A3283" s="34">
        <v>1020788095</v>
      </c>
      <c r="B3283" s="22" t="s">
        <v>17789</v>
      </c>
      <c r="C3283" s="44">
        <v>44669</v>
      </c>
      <c r="D3283" s="24" t="s">
        <v>4008</v>
      </c>
      <c r="E3283" s="24" t="s">
        <v>111</v>
      </c>
      <c r="F3283" s="24" t="s">
        <v>70</v>
      </c>
      <c r="G3283" s="24"/>
      <c r="H3283" s="24">
        <v>24113474046</v>
      </c>
      <c r="I3283" s="24" t="s">
        <v>72</v>
      </c>
      <c r="J3283" s="24">
        <f>DATEDIF(Tabla1[[#This Row],[FECHA DE NACIMIENTO]],Tabla1[[#This Row],[FECHA ACTUAL]],"Y")</f>
        <v>30</v>
      </c>
      <c r="K3283" s="24" t="s">
        <v>73</v>
      </c>
      <c r="L3283" s="24" t="s">
        <v>112</v>
      </c>
      <c r="M3283" s="24">
        <v>0</v>
      </c>
      <c r="N3283" s="24">
        <v>0</v>
      </c>
      <c r="O3283" s="24">
        <v>3</v>
      </c>
      <c r="P3283" s="24" t="s">
        <v>101</v>
      </c>
      <c r="Q3283" s="23">
        <v>34159</v>
      </c>
      <c r="R3283" s="24" t="s">
        <v>76</v>
      </c>
      <c r="S3283" s="25">
        <v>45119</v>
      </c>
      <c r="T3283" s="24"/>
      <c r="U3283" s="24">
        <v>3104796732</v>
      </c>
      <c r="V3283" s="33" t="s">
        <v>17790</v>
      </c>
      <c r="W3283" s="85" t="s">
        <v>17791</v>
      </c>
      <c r="X3283" s="24" t="s">
        <v>3240</v>
      </c>
      <c r="Y3283" s="24" t="s">
        <v>17792</v>
      </c>
      <c r="Z3283" s="24" t="s">
        <v>117</v>
      </c>
      <c r="AA3283" s="24">
        <v>3153066868</v>
      </c>
      <c r="AB3283" s="24"/>
      <c r="AC3283" s="24"/>
      <c r="AD3283" s="24"/>
      <c r="AE3283" s="26" t="s">
        <v>151</v>
      </c>
      <c r="AF3283" s="26"/>
      <c r="AG3283" s="26"/>
      <c r="AH3283" s="27" t="s">
        <v>3042</v>
      </c>
      <c r="AI3283" s="27" t="s">
        <v>487</v>
      </c>
      <c r="AJ3283" s="27" t="s">
        <v>15662</v>
      </c>
      <c r="AK3283" s="24" t="s">
        <v>121</v>
      </c>
      <c r="AL3283" s="24" t="s">
        <v>7086</v>
      </c>
      <c r="AM3283" s="23">
        <v>44669</v>
      </c>
      <c r="AN3283" s="28">
        <v>1000000</v>
      </c>
      <c r="AO3283" s="28">
        <v>117172</v>
      </c>
      <c r="AP3283" s="28"/>
      <c r="AQ3283" s="28"/>
      <c r="AR3283" s="24"/>
      <c r="AS3283" s="24"/>
      <c r="AT3283" s="24"/>
      <c r="AU3283" s="24"/>
      <c r="AV3283" s="24"/>
      <c r="AW3283" s="24"/>
      <c r="AX3283" s="24"/>
      <c r="AY3283" s="24"/>
      <c r="AZ3283" s="24"/>
      <c r="BA3283" s="24"/>
      <c r="BB3283" s="24"/>
      <c r="BC3283" s="24"/>
      <c r="BD3283" s="24"/>
      <c r="BE3283" s="24"/>
      <c r="BF3283" s="24"/>
      <c r="BG3283" s="24"/>
      <c r="BH3283" s="23">
        <v>44681</v>
      </c>
      <c r="BI3283" s="26" t="s">
        <v>10014</v>
      </c>
      <c r="BJ3283" s="26" t="s">
        <v>14134</v>
      </c>
      <c r="BK3283" s="29">
        <v>0</v>
      </c>
      <c r="BL3283" s="24" t="s">
        <v>129</v>
      </c>
      <c r="BM3283" s="22" t="str">
        <f ca="1">+IF(Tabla1[[#This Row],[FECHA INGRESO]]&gt;=44986,IF((TODAY()-Tabla1[[#This Row],[FECHA INGRESO]])&gt;=50,"ALERTA","TODAVÍA FALTA"),"N/A")</f>
        <v>N/A</v>
      </c>
      <c r="BN3283" s="7">
        <f>IFERROR((_xlfn.DAYS(Tabla1[[#This Row],[FECHA INGRESO]],Tabla1[[#This Row],[FECHA RETIRO]]))/30,"")</f>
        <v>-0.4</v>
      </c>
    </row>
    <row r="3284" spans="1:66" x14ac:dyDescent="0.35">
      <c r="A3284" s="21">
        <v>1033800003</v>
      </c>
      <c r="B3284" s="22" t="s">
        <v>17793</v>
      </c>
      <c r="C3284" s="23">
        <v>44669</v>
      </c>
      <c r="D3284" s="24" t="s">
        <v>188</v>
      </c>
      <c r="E3284" s="24" t="s">
        <v>69</v>
      </c>
      <c r="F3284" s="23" t="s">
        <v>94</v>
      </c>
      <c r="G3284" s="24"/>
      <c r="H3284" s="24">
        <v>24113471869</v>
      </c>
      <c r="I3284" s="24" t="s">
        <v>72</v>
      </c>
      <c r="J3284" s="24">
        <f>DATEDIF(Tabla1[[#This Row],[FECHA DE NACIMIENTO]],Tabla1[[#This Row],[FECHA ACTUAL]],"Y")</f>
        <v>25</v>
      </c>
      <c r="K3284" s="24" t="s">
        <v>73</v>
      </c>
      <c r="L3284" s="24" t="s">
        <v>112</v>
      </c>
      <c r="M3284" s="24">
        <v>0</v>
      </c>
      <c r="N3284" s="24">
        <v>0</v>
      </c>
      <c r="O3284" s="24">
        <v>2</v>
      </c>
      <c r="P3284" s="24" t="s">
        <v>101</v>
      </c>
      <c r="Q3284" s="23">
        <v>35668</v>
      </c>
      <c r="R3284" s="24" t="s">
        <v>76</v>
      </c>
      <c r="S3284" s="25">
        <v>45119</v>
      </c>
      <c r="T3284" s="24"/>
      <c r="U3284" s="24">
        <v>3209759130</v>
      </c>
      <c r="V3284" s="33" t="s">
        <v>17794</v>
      </c>
      <c r="W3284" s="85" t="s">
        <v>17795</v>
      </c>
      <c r="X3284" s="24" t="s">
        <v>4218</v>
      </c>
      <c r="Y3284" s="24" t="s">
        <v>17796</v>
      </c>
      <c r="Z3284" s="24" t="s">
        <v>117</v>
      </c>
      <c r="AA3284" s="24">
        <v>3142762008</v>
      </c>
      <c r="AB3284" s="24"/>
      <c r="AC3284" s="24"/>
      <c r="AD3284" s="24"/>
      <c r="AE3284" s="26" t="s">
        <v>151</v>
      </c>
      <c r="AF3284" s="26"/>
      <c r="AG3284" s="26"/>
      <c r="AH3284" s="27" t="s">
        <v>3042</v>
      </c>
      <c r="AI3284" s="27" t="s">
        <v>487</v>
      </c>
      <c r="AJ3284" s="27" t="s">
        <v>15662</v>
      </c>
      <c r="AK3284" s="24" t="s">
        <v>121</v>
      </c>
      <c r="AL3284" s="24" t="s">
        <v>7086</v>
      </c>
      <c r="AM3284" s="23">
        <v>44669</v>
      </c>
      <c r="AN3284" s="28">
        <v>1000000</v>
      </c>
      <c r="AO3284" s="28">
        <v>117172</v>
      </c>
      <c r="AP3284" s="28"/>
      <c r="AQ3284" s="28"/>
      <c r="AR3284" s="24"/>
      <c r="AS3284" s="24"/>
      <c r="AT3284" s="24"/>
      <c r="AU3284" s="24"/>
      <c r="AV3284" s="24"/>
      <c r="AW3284" s="24"/>
      <c r="AX3284" s="24"/>
      <c r="AY3284" s="24"/>
      <c r="AZ3284" s="24"/>
      <c r="BA3284" s="24"/>
      <c r="BB3284" s="24"/>
      <c r="BC3284" s="24"/>
      <c r="BD3284" s="24"/>
      <c r="BE3284" s="24"/>
      <c r="BF3284" s="24"/>
      <c r="BG3284" s="24"/>
      <c r="BH3284" s="23">
        <v>44789</v>
      </c>
      <c r="BI3284" s="26" t="s">
        <v>466</v>
      </c>
      <c r="BJ3284" s="26" t="s">
        <v>17797</v>
      </c>
      <c r="BK3284" s="29">
        <v>0</v>
      </c>
      <c r="BL3284" s="24" t="s">
        <v>129</v>
      </c>
      <c r="BM3284" s="22" t="str">
        <f ca="1">+IF(Tabla1[[#This Row],[FECHA INGRESO]]&gt;=44986,IF((TODAY()-Tabla1[[#This Row],[FECHA INGRESO]])&gt;=50,"ALERTA","TODAVÍA FALTA"),"N/A")</f>
        <v>N/A</v>
      </c>
      <c r="BN3284" s="7">
        <f>IFERROR((_xlfn.DAYS(Tabla1[[#This Row],[FECHA INGRESO]],Tabla1[[#This Row],[FECHA RETIRO]]))/30,"")</f>
        <v>-4</v>
      </c>
    </row>
    <row r="3285" spans="1:66" x14ac:dyDescent="0.35">
      <c r="A3285" s="34">
        <v>1010021091</v>
      </c>
      <c r="B3285" s="22" t="s">
        <v>17798</v>
      </c>
      <c r="C3285" s="23">
        <v>44669</v>
      </c>
      <c r="D3285" s="24" t="s">
        <v>157</v>
      </c>
      <c r="E3285" s="24" t="s">
        <v>94</v>
      </c>
      <c r="F3285" s="23" t="s">
        <v>94</v>
      </c>
      <c r="G3285" s="24"/>
      <c r="H3285" s="24">
        <v>24113479250</v>
      </c>
      <c r="I3285" s="24" t="s">
        <v>95</v>
      </c>
      <c r="J3285" s="24">
        <f>DATEDIF(Tabla1[[#This Row],[FECHA DE NACIMIENTO]],Tabla1[[#This Row],[FECHA ACTUAL]],"Y")</f>
        <v>22</v>
      </c>
      <c r="K3285" s="24" t="s">
        <v>73</v>
      </c>
      <c r="L3285" s="24" t="s">
        <v>112</v>
      </c>
      <c r="M3285" s="24">
        <v>0</v>
      </c>
      <c r="N3285" s="24">
        <v>0</v>
      </c>
      <c r="O3285" s="24">
        <v>2</v>
      </c>
      <c r="P3285" s="24" t="s">
        <v>101</v>
      </c>
      <c r="Q3285" s="23">
        <v>36882</v>
      </c>
      <c r="R3285" s="24" t="s">
        <v>76</v>
      </c>
      <c r="S3285" s="25">
        <v>45119</v>
      </c>
      <c r="T3285" s="24"/>
      <c r="U3285" s="24">
        <v>3028633073</v>
      </c>
      <c r="V3285" s="33" t="s">
        <v>17799</v>
      </c>
      <c r="W3285" s="85" t="s">
        <v>17800</v>
      </c>
      <c r="X3285" s="24" t="s">
        <v>17801</v>
      </c>
      <c r="Y3285" s="24" t="s">
        <v>17802</v>
      </c>
      <c r="Z3285" s="24" t="s">
        <v>13095</v>
      </c>
      <c r="AA3285" s="24">
        <v>3028549508</v>
      </c>
      <c r="AB3285" s="24"/>
      <c r="AC3285" s="24"/>
      <c r="AD3285" s="24"/>
      <c r="AE3285" s="26" t="s">
        <v>183</v>
      </c>
      <c r="AF3285" s="26"/>
      <c r="AG3285" s="26"/>
      <c r="AH3285" s="27" t="s">
        <v>3042</v>
      </c>
      <c r="AI3285" s="27" t="s">
        <v>487</v>
      </c>
      <c r="AJ3285" s="27" t="s">
        <v>15662</v>
      </c>
      <c r="AK3285" s="24" t="s">
        <v>121</v>
      </c>
      <c r="AL3285" s="24" t="s">
        <v>7086</v>
      </c>
      <c r="AM3285" s="23">
        <v>44669</v>
      </c>
      <c r="AN3285" s="28">
        <v>1000000</v>
      </c>
      <c r="AO3285" s="28">
        <v>117172</v>
      </c>
      <c r="AP3285" s="28"/>
      <c r="AQ3285" s="28"/>
      <c r="AR3285" s="24"/>
      <c r="AS3285" s="24"/>
      <c r="AT3285" s="24"/>
      <c r="AU3285" s="24"/>
      <c r="AV3285" s="24"/>
      <c r="AW3285" s="24"/>
      <c r="AX3285" s="24"/>
      <c r="AY3285" s="24"/>
      <c r="AZ3285" s="24"/>
      <c r="BA3285" s="24"/>
      <c r="BB3285" s="24"/>
      <c r="BC3285" s="24"/>
      <c r="BD3285" s="24"/>
      <c r="BE3285" s="24"/>
      <c r="BF3285" s="24"/>
      <c r="BG3285" s="24"/>
      <c r="BH3285" s="23">
        <v>44804</v>
      </c>
      <c r="BI3285" s="26" t="s">
        <v>466</v>
      </c>
      <c r="BJ3285" s="26" t="s">
        <v>6087</v>
      </c>
      <c r="BK3285" s="29">
        <v>0</v>
      </c>
      <c r="BL3285" s="24" t="s">
        <v>129</v>
      </c>
      <c r="BM3285" s="22" t="str">
        <f ca="1">+IF(Tabla1[[#This Row],[FECHA INGRESO]]&gt;=44986,IF((TODAY()-Tabla1[[#This Row],[FECHA INGRESO]])&gt;=50,"ALERTA","TODAVÍA FALTA"),"N/A")</f>
        <v>N/A</v>
      </c>
      <c r="BN3285" s="7">
        <f>IFERROR((_xlfn.DAYS(Tabla1[[#This Row],[FECHA INGRESO]],Tabla1[[#This Row],[FECHA RETIRO]]))/30,"")</f>
        <v>-4.5</v>
      </c>
    </row>
    <row r="3286" spans="1:66" x14ac:dyDescent="0.35">
      <c r="A3286" s="21">
        <v>1003777853</v>
      </c>
      <c r="B3286" s="22" t="s">
        <v>17803</v>
      </c>
      <c r="C3286" s="23">
        <v>44669</v>
      </c>
      <c r="D3286" s="24" t="s">
        <v>68</v>
      </c>
      <c r="E3286" s="24" t="s">
        <v>111</v>
      </c>
      <c r="F3286" s="24" t="s">
        <v>111</v>
      </c>
      <c r="G3286" s="24"/>
      <c r="H3286" s="24">
        <v>24113478079</v>
      </c>
      <c r="I3286" s="24" t="s">
        <v>95</v>
      </c>
      <c r="J3286" s="24">
        <f>DATEDIF(Tabla1[[#This Row],[FECHA DE NACIMIENTO]],Tabla1[[#This Row],[FECHA ACTUAL]],"Y")</f>
        <v>22</v>
      </c>
      <c r="K3286" s="24" t="s">
        <v>96</v>
      </c>
      <c r="L3286" s="24" t="s">
        <v>234</v>
      </c>
      <c r="M3286" s="24">
        <v>1</v>
      </c>
      <c r="N3286" s="24">
        <v>1</v>
      </c>
      <c r="O3286" s="24">
        <v>2</v>
      </c>
      <c r="P3286" s="24" t="s">
        <v>101</v>
      </c>
      <c r="Q3286" s="23">
        <v>37043</v>
      </c>
      <c r="R3286" s="24" t="s">
        <v>76</v>
      </c>
      <c r="S3286" s="25">
        <v>45119</v>
      </c>
      <c r="T3286" s="24"/>
      <c r="U3286" s="24">
        <v>3196099932</v>
      </c>
      <c r="V3286" s="33" t="s">
        <v>17804</v>
      </c>
      <c r="W3286" s="85" t="s">
        <v>17805</v>
      </c>
      <c r="X3286" s="24" t="s">
        <v>2351</v>
      </c>
      <c r="Y3286" s="24"/>
      <c r="Z3286" s="24"/>
      <c r="AA3286" s="24"/>
      <c r="AB3286" s="24"/>
      <c r="AC3286" s="24"/>
      <c r="AD3286" s="24"/>
      <c r="AE3286" s="26" t="s">
        <v>151</v>
      </c>
      <c r="AF3286" s="26"/>
      <c r="AG3286" s="26"/>
      <c r="AH3286" s="27" t="s">
        <v>3042</v>
      </c>
      <c r="AI3286" s="27" t="s">
        <v>487</v>
      </c>
      <c r="AJ3286" s="27" t="s">
        <v>15662</v>
      </c>
      <c r="AK3286" s="24" t="s">
        <v>121</v>
      </c>
      <c r="AL3286" s="24" t="s">
        <v>7086</v>
      </c>
      <c r="AM3286" s="23">
        <v>44669</v>
      </c>
      <c r="AN3286" s="28">
        <v>1000000</v>
      </c>
      <c r="AO3286" s="28">
        <v>117172</v>
      </c>
      <c r="AP3286" s="28"/>
      <c r="AQ3286" s="28"/>
      <c r="AR3286" s="24"/>
      <c r="AS3286" s="24"/>
      <c r="AT3286" s="24"/>
      <c r="AU3286" s="24"/>
      <c r="AV3286" s="24"/>
      <c r="AW3286" s="24"/>
      <c r="AX3286" s="24"/>
      <c r="AY3286" s="24"/>
      <c r="AZ3286" s="24"/>
      <c r="BA3286" s="24"/>
      <c r="BB3286" s="24"/>
      <c r="BC3286" s="24"/>
      <c r="BD3286" s="24"/>
      <c r="BE3286" s="24"/>
      <c r="BF3286" s="24"/>
      <c r="BG3286" s="24"/>
      <c r="BH3286" s="23">
        <v>44854</v>
      </c>
      <c r="BI3286" s="26" t="s">
        <v>466</v>
      </c>
      <c r="BJ3286" s="26" t="s">
        <v>12840</v>
      </c>
      <c r="BK3286" s="29">
        <v>0</v>
      </c>
      <c r="BL3286" s="24" t="s">
        <v>129</v>
      </c>
      <c r="BM3286" s="22" t="str">
        <f ca="1">+IF(Tabla1[[#This Row],[FECHA INGRESO]]&gt;=44986,IF((TODAY()-Tabla1[[#This Row],[FECHA INGRESO]])&gt;=50,"ALERTA","TODAVÍA FALTA"),"N/A")</f>
        <v>N/A</v>
      </c>
      <c r="BN3286" s="7">
        <f>IFERROR((_xlfn.DAYS(Tabla1[[#This Row],[FECHA INGRESO]],Tabla1[[#This Row],[FECHA RETIRO]]))/30,"")</f>
        <v>-6.166666666666667</v>
      </c>
    </row>
    <row r="3287" spans="1:66" x14ac:dyDescent="0.35">
      <c r="A3287" s="21">
        <v>1007106480</v>
      </c>
      <c r="B3287" s="22" t="s">
        <v>17806</v>
      </c>
      <c r="C3287" s="23">
        <v>44669</v>
      </c>
      <c r="D3287" s="24" t="s">
        <v>131</v>
      </c>
      <c r="E3287" s="24" t="s">
        <v>111</v>
      </c>
      <c r="F3287" s="24" t="s">
        <v>70</v>
      </c>
      <c r="G3287" s="24"/>
      <c r="H3287" s="24">
        <v>24113478000</v>
      </c>
      <c r="I3287" s="24" t="s">
        <v>95</v>
      </c>
      <c r="J3287" s="24">
        <f>DATEDIF(Tabla1[[#This Row],[FECHA DE NACIMIENTO]],Tabla1[[#This Row],[FECHA ACTUAL]],"Y")</f>
        <v>22</v>
      </c>
      <c r="K3287" s="24" t="s">
        <v>96</v>
      </c>
      <c r="L3287" s="24" t="s">
        <v>112</v>
      </c>
      <c r="M3287" s="24">
        <v>1</v>
      </c>
      <c r="N3287" s="24">
        <v>1</v>
      </c>
      <c r="O3287" s="24">
        <v>2</v>
      </c>
      <c r="P3287" s="24" t="s">
        <v>101</v>
      </c>
      <c r="Q3287" s="23">
        <v>36791</v>
      </c>
      <c r="R3287" s="24" t="s">
        <v>76</v>
      </c>
      <c r="S3287" s="25">
        <v>45119</v>
      </c>
      <c r="T3287" s="24"/>
      <c r="U3287" s="24">
        <v>3025945268</v>
      </c>
      <c r="V3287" s="33" t="s">
        <v>17807</v>
      </c>
      <c r="W3287" s="85" t="s">
        <v>17808</v>
      </c>
      <c r="X3287" s="24" t="s">
        <v>17809</v>
      </c>
      <c r="Y3287" s="24"/>
      <c r="Z3287" s="24"/>
      <c r="AA3287" s="24"/>
      <c r="AB3287" s="24"/>
      <c r="AC3287" s="24"/>
      <c r="AD3287" s="24"/>
      <c r="AE3287" s="26" t="s">
        <v>183</v>
      </c>
      <c r="AF3287" s="26" t="s">
        <v>17810</v>
      </c>
      <c r="AG3287" s="26"/>
      <c r="AH3287" s="27" t="s">
        <v>3042</v>
      </c>
      <c r="AI3287" s="27" t="s">
        <v>487</v>
      </c>
      <c r="AJ3287" s="27" t="s">
        <v>15662</v>
      </c>
      <c r="AK3287" s="24" t="s">
        <v>121</v>
      </c>
      <c r="AL3287" s="24" t="s">
        <v>7086</v>
      </c>
      <c r="AM3287" s="23">
        <v>44669</v>
      </c>
      <c r="AN3287" s="28">
        <v>1000000</v>
      </c>
      <c r="AO3287" s="28">
        <v>117172</v>
      </c>
      <c r="AP3287" s="28"/>
      <c r="AQ3287" s="28"/>
      <c r="AR3287" s="24"/>
      <c r="AS3287" s="24"/>
      <c r="AT3287" s="24"/>
      <c r="AU3287" s="24"/>
      <c r="AV3287" s="24"/>
      <c r="AW3287" s="24"/>
      <c r="AX3287" s="24"/>
      <c r="AY3287" s="24"/>
      <c r="AZ3287" s="24"/>
      <c r="BA3287" s="24"/>
      <c r="BB3287" s="24"/>
      <c r="BC3287" s="24"/>
      <c r="BD3287" s="24"/>
      <c r="BE3287" s="24"/>
      <c r="BF3287" s="24"/>
      <c r="BG3287" s="24"/>
      <c r="BH3287" s="23">
        <v>44854</v>
      </c>
      <c r="BI3287" s="26" t="s">
        <v>466</v>
      </c>
      <c r="BJ3287" s="26" t="s">
        <v>3469</v>
      </c>
      <c r="BK3287" s="29">
        <v>0</v>
      </c>
      <c r="BL3287" s="24" t="s">
        <v>129</v>
      </c>
      <c r="BM3287" s="22" t="str">
        <f ca="1">+IF(Tabla1[[#This Row],[FECHA INGRESO]]&gt;=44986,IF((TODAY()-Tabla1[[#This Row],[FECHA INGRESO]])&gt;=50,"ALERTA","TODAVÍA FALTA"),"N/A")</f>
        <v>N/A</v>
      </c>
      <c r="BN3287" s="7">
        <f>IFERROR((_xlfn.DAYS(Tabla1[[#This Row],[FECHA INGRESO]],Tabla1[[#This Row],[FECHA RETIRO]]))/30,"")</f>
        <v>-6.166666666666667</v>
      </c>
    </row>
    <row r="3288" spans="1:66" x14ac:dyDescent="0.35">
      <c r="A3288" s="21">
        <v>1000787357</v>
      </c>
      <c r="B3288" s="22" t="s">
        <v>17811</v>
      </c>
      <c r="C3288" s="23">
        <v>44670</v>
      </c>
      <c r="D3288" s="24" t="s">
        <v>131</v>
      </c>
      <c r="E3288" s="24" t="s">
        <v>94</v>
      </c>
      <c r="F3288" s="24" t="s">
        <v>70</v>
      </c>
      <c r="G3288" s="24"/>
      <c r="H3288" s="24">
        <v>24101528135</v>
      </c>
      <c r="I3288" s="24" t="s">
        <v>72</v>
      </c>
      <c r="J3288" s="24">
        <f>DATEDIF(Tabla1[[#This Row],[FECHA DE NACIMIENTO]],Tabla1[[#This Row],[FECHA ACTUAL]],"Y")</f>
        <v>20</v>
      </c>
      <c r="K3288" s="24" t="s">
        <v>73</v>
      </c>
      <c r="L3288" s="24" t="s">
        <v>112</v>
      </c>
      <c r="M3288" s="24">
        <v>0</v>
      </c>
      <c r="N3288" s="24">
        <v>0</v>
      </c>
      <c r="O3288" s="24">
        <v>2</v>
      </c>
      <c r="P3288" s="24" t="s">
        <v>101</v>
      </c>
      <c r="Q3288" s="23">
        <v>37564</v>
      </c>
      <c r="R3288" s="24" t="s">
        <v>76</v>
      </c>
      <c r="S3288" s="25">
        <v>45119</v>
      </c>
      <c r="T3288" s="24">
        <v>7901443</v>
      </c>
      <c r="U3288" s="24">
        <v>3008446980</v>
      </c>
      <c r="V3288" s="33" t="s">
        <v>17812</v>
      </c>
      <c r="W3288" s="85" t="s">
        <v>17813</v>
      </c>
      <c r="X3288" s="24" t="s">
        <v>17814</v>
      </c>
      <c r="Y3288" s="24" t="s">
        <v>12886</v>
      </c>
      <c r="Z3288" s="24" t="s">
        <v>117</v>
      </c>
      <c r="AA3288" s="24">
        <v>3124405367</v>
      </c>
      <c r="AB3288" s="24"/>
      <c r="AC3288" s="24"/>
      <c r="AD3288" s="24"/>
      <c r="AE3288" s="26" t="s">
        <v>194</v>
      </c>
      <c r="AF3288" s="26" t="s">
        <v>17469</v>
      </c>
      <c r="AG3288" s="26"/>
      <c r="AH3288" s="27" t="s">
        <v>10056</v>
      </c>
      <c r="AI3288" s="27" t="s">
        <v>461</v>
      </c>
      <c r="AJ3288" s="27" t="s">
        <v>461</v>
      </c>
      <c r="AK3288" s="24" t="s">
        <v>121</v>
      </c>
      <c r="AL3288" s="24" t="s">
        <v>7086</v>
      </c>
      <c r="AM3288" s="23">
        <v>44670</v>
      </c>
      <c r="AN3288" s="28">
        <v>1160000</v>
      </c>
      <c r="AO3288" s="28">
        <v>140606</v>
      </c>
      <c r="AP3288" s="28"/>
      <c r="AQ3288" s="28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  <c r="BD3288" s="24"/>
      <c r="BE3288" s="24"/>
      <c r="BF3288" s="24"/>
      <c r="BG3288" s="24"/>
      <c r="BH3288" s="23" t="s">
        <v>75</v>
      </c>
      <c r="BI3288" s="26">
        <v>0</v>
      </c>
      <c r="BJ3288" s="26">
        <v>0</v>
      </c>
      <c r="BK3288" s="29">
        <v>0</v>
      </c>
      <c r="BL3288" s="24" t="s">
        <v>91</v>
      </c>
      <c r="BM3288" s="22" t="str">
        <f ca="1">+IF(Tabla1[[#This Row],[FECHA INGRESO]]&gt;=44986,IF((TODAY()-Tabla1[[#This Row],[FECHA INGRESO]])&gt;=50,"ALERTA","TODAVÍA FALTA"),"N/A")</f>
        <v>N/A</v>
      </c>
      <c r="BN3288" s="7" t="str">
        <f>IFERROR((_xlfn.DAYS(Tabla1[[#This Row],[FECHA INGRESO]],Tabla1[[#This Row],[FECHA RETIRO]]))/30,"")</f>
        <v/>
      </c>
    </row>
    <row r="3289" spans="1:66" x14ac:dyDescent="0.35">
      <c r="A3289" s="21">
        <v>1000974321</v>
      </c>
      <c r="B3289" s="22" t="s">
        <v>13288</v>
      </c>
      <c r="C3289" s="23">
        <v>44670</v>
      </c>
      <c r="D3289" s="24" t="s">
        <v>266</v>
      </c>
      <c r="E3289" s="24" t="s">
        <v>69</v>
      </c>
      <c r="F3289" s="24" t="s">
        <v>70</v>
      </c>
      <c r="G3289" s="24"/>
      <c r="H3289" s="24">
        <v>24102597747</v>
      </c>
      <c r="I3289" s="24" t="s">
        <v>72</v>
      </c>
      <c r="J3289" s="24">
        <f>DATEDIF(Tabla1[[#This Row],[FECHA DE NACIMIENTO]],Tabla1[[#This Row],[FECHA ACTUAL]],"Y")</f>
        <v>19</v>
      </c>
      <c r="K3289" s="24" t="s">
        <v>73</v>
      </c>
      <c r="L3289" s="24" t="s">
        <v>112</v>
      </c>
      <c r="M3289" s="24">
        <v>0</v>
      </c>
      <c r="N3289" s="24">
        <v>0</v>
      </c>
      <c r="O3289" s="24">
        <v>2</v>
      </c>
      <c r="P3289" s="24" t="s">
        <v>101</v>
      </c>
      <c r="Q3289" s="23">
        <v>37822</v>
      </c>
      <c r="R3289" s="24" t="s">
        <v>76</v>
      </c>
      <c r="S3289" s="25">
        <v>45119</v>
      </c>
      <c r="T3289" s="24">
        <v>7513955</v>
      </c>
      <c r="U3289" s="24">
        <v>3213645726</v>
      </c>
      <c r="V3289" s="33" t="s">
        <v>17815</v>
      </c>
      <c r="W3289" s="85" t="s">
        <v>17816</v>
      </c>
      <c r="X3289" s="24" t="s">
        <v>308</v>
      </c>
      <c r="Y3289" s="24" t="s">
        <v>17817</v>
      </c>
      <c r="Z3289" s="24" t="s">
        <v>117</v>
      </c>
      <c r="AA3289" s="24">
        <v>3224366324</v>
      </c>
      <c r="AB3289" s="24"/>
      <c r="AC3289" s="24"/>
      <c r="AD3289" s="24"/>
      <c r="AE3289" s="26" t="s">
        <v>194</v>
      </c>
      <c r="AF3289" s="26" t="s">
        <v>17469</v>
      </c>
      <c r="AG3289" s="26"/>
      <c r="AH3289" s="27" t="s">
        <v>460</v>
      </c>
      <c r="AI3289" s="27" t="s">
        <v>120</v>
      </c>
      <c r="AJ3289" s="27" t="s">
        <v>120</v>
      </c>
      <c r="AK3289" s="24" t="s">
        <v>121</v>
      </c>
      <c r="AL3289" s="24" t="s">
        <v>7086</v>
      </c>
      <c r="AM3289" s="23">
        <v>44670</v>
      </c>
      <c r="AN3289" s="28">
        <v>1469895</v>
      </c>
      <c r="AO3289" s="28">
        <v>140606</v>
      </c>
      <c r="AP3289" s="73" t="s">
        <v>17818</v>
      </c>
      <c r="AQ3289" s="28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  <c r="BD3289" s="24"/>
      <c r="BE3289" s="24"/>
      <c r="BF3289" s="24"/>
      <c r="BG3289" s="24"/>
      <c r="BH3289" s="23">
        <v>45007</v>
      </c>
      <c r="BI3289" s="26" t="s">
        <v>466</v>
      </c>
      <c r="BJ3289" s="26" t="s">
        <v>273</v>
      </c>
      <c r="BK3289" s="29">
        <v>0</v>
      </c>
      <c r="BL3289" s="24" t="s">
        <v>129</v>
      </c>
      <c r="BM3289" s="22" t="str">
        <f ca="1">+IF(Tabla1[[#This Row],[FECHA INGRESO]]&gt;=44986,IF((TODAY()-Tabla1[[#This Row],[FECHA INGRESO]])&gt;=50,"ALERTA","TODAVÍA FALTA"),"N/A")</f>
        <v>N/A</v>
      </c>
      <c r="BN3289" s="7">
        <f>IFERROR((_xlfn.DAYS(Tabla1[[#This Row],[FECHA INGRESO]],Tabla1[[#This Row],[FECHA RETIRO]]))/30,"")</f>
        <v>-11.233333333333333</v>
      </c>
    </row>
    <row r="3290" spans="1:66" x14ac:dyDescent="0.35">
      <c r="A3290" s="21">
        <v>1005700537</v>
      </c>
      <c r="B3290" s="22" t="s">
        <v>17819</v>
      </c>
      <c r="C3290" s="44">
        <v>44671</v>
      </c>
      <c r="D3290" s="36" t="s">
        <v>17656</v>
      </c>
      <c r="E3290" s="36" t="s">
        <v>111</v>
      </c>
      <c r="F3290" s="36" t="s">
        <v>70</v>
      </c>
      <c r="G3290" s="36"/>
      <c r="H3290" s="36">
        <v>24112613800</v>
      </c>
      <c r="I3290" s="36" t="s">
        <v>95</v>
      </c>
      <c r="J3290" s="24">
        <f>DATEDIF(Tabla1[[#This Row],[FECHA DE NACIMIENTO]],Tabla1[[#This Row],[FECHA ACTUAL]],"Y")</f>
        <v>21</v>
      </c>
      <c r="K3290" s="36" t="s">
        <v>320</v>
      </c>
      <c r="L3290" s="24" t="s">
        <v>112</v>
      </c>
      <c r="M3290" s="36">
        <v>0</v>
      </c>
      <c r="N3290" s="36">
        <v>0</v>
      </c>
      <c r="O3290" s="36">
        <v>4</v>
      </c>
      <c r="P3290" s="36" t="s">
        <v>101</v>
      </c>
      <c r="Q3290" s="44">
        <v>37126</v>
      </c>
      <c r="R3290" s="36" t="s">
        <v>4815</v>
      </c>
      <c r="S3290" s="25">
        <v>45119</v>
      </c>
      <c r="T3290" s="36"/>
      <c r="U3290" s="36">
        <v>3176515944</v>
      </c>
      <c r="V3290" s="62" t="s">
        <v>17820</v>
      </c>
      <c r="W3290" s="85" t="s">
        <v>17821</v>
      </c>
      <c r="X3290" s="24" t="s">
        <v>17822</v>
      </c>
      <c r="Y3290" s="24"/>
      <c r="Z3290" s="24"/>
      <c r="AA3290" s="24"/>
      <c r="AB3290" s="24"/>
      <c r="AC3290" s="24"/>
      <c r="AD3290" s="24"/>
      <c r="AE3290" s="26" t="s">
        <v>151</v>
      </c>
      <c r="AF3290" s="26"/>
      <c r="AG3290" s="26"/>
      <c r="AH3290" s="27" t="s">
        <v>3042</v>
      </c>
      <c r="AI3290" s="27" t="s">
        <v>487</v>
      </c>
      <c r="AJ3290" s="27" t="s">
        <v>15662</v>
      </c>
      <c r="AK3290" s="24" t="s">
        <v>121</v>
      </c>
      <c r="AL3290" s="24" t="s">
        <v>7086</v>
      </c>
      <c r="AM3290" s="23">
        <v>44671</v>
      </c>
      <c r="AN3290" s="28">
        <v>1000000</v>
      </c>
      <c r="AO3290" s="28">
        <v>117172</v>
      </c>
      <c r="AP3290" s="28"/>
      <c r="AQ3290" s="28"/>
      <c r="AR3290" s="24"/>
      <c r="AS3290" s="24"/>
      <c r="AT3290" s="24"/>
      <c r="AU3290" s="24"/>
      <c r="AV3290" s="24"/>
      <c r="AW3290" s="24"/>
      <c r="AX3290" s="24"/>
      <c r="AY3290" s="24"/>
      <c r="AZ3290" s="24"/>
      <c r="BA3290" s="24"/>
      <c r="BB3290" s="24"/>
      <c r="BC3290" s="24"/>
      <c r="BD3290" s="24"/>
      <c r="BE3290" s="24"/>
      <c r="BF3290" s="24"/>
      <c r="BG3290" s="24"/>
      <c r="BH3290" s="23">
        <v>44713</v>
      </c>
      <c r="BI3290" s="26" t="s">
        <v>466</v>
      </c>
      <c r="BJ3290" s="26" t="s">
        <v>17823</v>
      </c>
      <c r="BK3290" s="29">
        <v>0</v>
      </c>
      <c r="BL3290" s="24" t="s">
        <v>129</v>
      </c>
      <c r="BM3290" s="22" t="str">
        <f ca="1">+IF(Tabla1[[#This Row],[FECHA INGRESO]]&gt;=44986,IF((TODAY()-Tabla1[[#This Row],[FECHA INGRESO]])&gt;=50,"ALERTA","TODAVÍA FALTA"),"N/A")</f>
        <v>N/A</v>
      </c>
      <c r="BN3290" s="7">
        <f>IFERROR((_xlfn.DAYS(Tabla1[[#This Row],[FECHA INGRESO]],Tabla1[[#This Row],[FECHA RETIRO]]))/30,"")</f>
        <v>-1.4</v>
      </c>
    </row>
    <row r="3291" spans="1:66" x14ac:dyDescent="0.35">
      <c r="A3291" s="34">
        <v>1034276468</v>
      </c>
      <c r="B3291" s="22" t="s">
        <v>17824</v>
      </c>
      <c r="C3291" s="44">
        <v>44671</v>
      </c>
      <c r="D3291" s="36" t="s">
        <v>266</v>
      </c>
      <c r="E3291" s="36" t="s">
        <v>111</v>
      </c>
      <c r="F3291" s="36" t="s">
        <v>70</v>
      </c>
      <c r="G3291" s="36"/>
      <c r="H3291" s="36">
        <v>24113455184</v>
      </c>
      <c r="I3291" s="36" t="s">
        <v>95</v>
      </c>
      <c r="J3291" s="24">
        <f>DATEDIF(Tabla1[[#This Row],[FECHA DE NACIMIENTO]],Tabla1[[#This Row],[FECHA ACTUAL]],"Y")</f>
        <v>19</v>
      </c>
      <c r="K3291" s="36" t="s">
        <v>96</v>
      </c>
      <c r="L3291" s="24" t="s">
        <v>112</v>
      </c>
      <c r="M3291" s="36">
        <v>0</v>
      </c>
      <c r="N3291" s="36">
        <v>0</v>
      </c>
      <c r="O3291" s="36">
        <v>3</v>
      </c>
      <c r="P3291" s="36" t="s">
        <v>101</v>
      </c>
      <c r="Q3291" s="44">
        <v>37993</v>
      </c>
      <c r="R3291" s="24" t="s">
        <v>76</v>
      </c>
      <c r="S3291" s="25">
        <v>45119</v>
      </c>
      <c r="T3291" s="36"/>
      <c r="U3291" s="36">
        <v>3245635035</v>
      </c>
      <c r="V3291" s="70" t="s">
        <v>17825</v>
      </c>
      <c r="W3291" s="90" t="s">
        <v>17826</v>
      </c>
      <c r="X3291" s="24" t="s">
        <v>17827</v>
      </c>
      <c r="Y3291" s="24" t="s">
        <v>17828</v>
      </c>
      <c r="Z3291" s="24" t="s">
        <v>117</v>
      </c>
      <c r="AA3291" s="24">
        <v>3104365801</v>
      </c>
      <c r="AB3291" s="24"/>
      <c r="AC3291" s="24"/>
      <c r="AD3291" s="24"/>
      <c r="AE3291" s="26" t="s">
        <v>151</v>
      </c>
      <c r="AF3291" s="26"/>
      <c r="AG3291" s="26"/>
      <c r="AH3291" s="27" t="s">
        <v>3042</v>
      </c>
      <c r="AI3291" s="27" t="s">
        <v>487</v>
      </c>
      <c r="AJ3291" s="27" t="s">
        <v>15662</v>
      </c>
      <c r="AK3291" s="24" t="s">
        <v>121</v>
      </c>
      <c r="AL3291" s="24" t="s">
        <v>7086</v>
      </c>
      <c r="AM3291" s="23">
        <v>44671</v>
      </c>
      <c r="AN3291" s="28">
        <v>1000000</v>
      </c>
      <c r="AO3291" s="28">
        <v>117172</v>
      </c>
      <c r="AP3291" s="28"/>
      <c r="AQ3291" s="28"/>
      <c r="AR3291" s="24"/>
      <c r="AS3291" s="24"/>
      <c r="AT3291" s="24"/>
      <c r="AU3291" s="24"/>
      <c r="AV3291" s="24"/>
      <c r="AW3291" s="24"/>
      <c r="AX3291" s="24"/>
      <c r="AY3291" s="24"/>
      <c r="AZ3291" s="24"/>
      <c r="BA3291" s="24"/>
      <c r="BB3291" s="24"/>
      <c r="BC3291" s="24"/>
      <c r="BD3291" s="24"/>
      <c r="BE3291" s="24"/>
      <c r="BF3291" s="24"/>
      <c r="BG3291" s="24"/>
      <c r="BH3291" s="23">
        <v>44702</v>
      </c>
      <c r="BI3291" s="26" t="s">
        <v>466</v>
      </c>
      <c r="BJ3291" s="26" t="s">
        <v>17829</v>
      </c>
      <c r="BK3291" s="29">
        <v>0</v>
      </c>
      <c r="BL3291" s="24" t="s">
        <v>129</v>
      </c>
      <c r="BM3291" s="22" t="str">
        <f ca="1">+IF(Tabla1[[#This Row],[FECHA INGRESO]]&gt;=44986,IF((TODAY()-Tabla1[[#This Row],[FECHA INGRESO]])&gt;=50,"ALERTA","TODAVÍA FALTA"),"N/A")</f>
        <v>N/A</v>
      </c>
      <c r="BN3291" s="7">
        <f>IFERROR((_xlfn.DAYS(Tabla1[[#This Row],[FECHA INGRESO]],Tabla1[[#This Row],[FECHA RETIRO]]))/30,"")</f>
        <v>-1.0333333333333334</v>
      </c>
    </row>
    <row r="3292" spans="1:66" x14ac:dyDescent="0.35">
      <c r="A3292" s="21">
        <v>1001065586</v>
      </c>
      <c r="B3292" s="22" t="s">
        <v>17830</v>
      </c>
      <c r="C3292" s="23">
        <v>44671</v>
      </c>
      <c r="D3292" s="24" t="s">
        <v>266</v>
      </c>
      <c r="E3292" s="24" t="s">
        <v>111</v>
      </c>
      <c r="F3292" s="24" t="s">
        <v>70</v>
      </c>
      <c r="G3292" s="24"/>
      <c r="H3292" s="24">
        <v>24113455610</v>
      </c>
      <c r="I3292" s="24" t="s">
        <v>95</v>
      </c>
      <c r="J3292" s="24">
        <f>DATEDIF(Tabla1[[#This Row],[FECHA DE NACIMIENTO]],Tabla1[[#This Row],[FECHA ACTUAL]],"Y")</f>
        <v>21</v>
      </c>
      <c r="K3292" s="24" t="s">
        <v>500</v>
      </c>
      <c r="L3292" s="24" t="s">
        <v>112</v>
      </c>
      <c r="M3292" s="24">
        <v>0</v>
      </c>
      <c r="N3292" s="24">
        <v>0</v>
      </c>
      <c r="O3292" s="24">
        <v>2</v>
      </c>
      <c r="P3292" s="24" t="s">
        <v>101</v>
      </c>
      <c r="Q3292" s="23">
        <v>37271</v>
      </c>
      <c r="R3292" s="24" t="s">
        <v>76</v>
      </c>
      <c r="S3292" s="25">
        <v>45119</v>
      </c>
      <c r="T3292" s="24">
        <v>9435751</v>
      </c>
      <c r="U3292" s="24">
        <v>3116976523</v>
      </c>
      <c r="V3292" s="33" t="s">
        <v>17831</v>
      </c>
      <c r="W3292" s="85" t="s">
        <v>17832</v>
      </c>
      <c r="X3292" s="24" t="s">
        <v>16680</v>
      </c>
      <c r="Y3292" s="24" t="s">
        <v>17833</v>
      </c>
      <c r="Z3292" s="24" t="s">
        <v>117</v>
      </c>
      <c r="AA3292" s="24">
        <v>3212909242</v>
      </c>
      <c r="AB3292" s="24"/>
      <c r="AC3292" s="24"/>
      <c r="AD3292" s="24"/>
      <c r="AE3292" s="26" t="s">
        <v>183</v>
      </c>
      <c r="AF3292" s="26"/>
      <c r="AG3292" s="26"/>
      <c r="AH3292" s="27" t="s">
        <v>3042</v>
      </c>
      <c r="AI3292" s="27" t="s">
        <v>487</v>
      </c>
      <c r="AJ3292" s="27" t="s">
        <v>15662</v>
      </c>
      <c r="AK3292" s="24" t="s">
        <v>121</v>
      </c>
      <c r="AL3292" s="24" t="s">
        <v>7086</v>
      </c>
      <c r="AM3292" s="23">
        <v>44671</v>
      </c>
      <c r="AN3292" s="28">
        <v>1000000</v>
      </c>
      <c r="AO3292" s="28">
        <v>117172</v>
      </c>
      <c r="AP3292" s="28"/>
      <c r="AQ3292" s="28"/>
      <c r="AR3292" s="24"/>
      <c r="AS3292" s="24"/>
      <c r="AT3292" s="24"/>
      <c r="AU3292" s="24"/>
      <c r="AV3292" s="24"/>
      <c r="AW3292" s="24"/>
      <c r="AX3292" s="24"/>
      <c r="AY3292" s="24"/>
      <c r="AZ3292" s="24"/>
      <c r="BA3292" s="24"/>
      <c r="BB3292" s="24"/>
      <c r="BC3292" s="24"/>
      <c r="BD3292" s="24"/>
      <c r="BE3292" s="24"/>
      <c r="BF3292" s="24"/>
      <c r="BG3292" s="24"/>
      <c r="BH3292" s="23">
        <v>44786</v>
      </c>
      <c r="BI3292" s="26" t="s">
        <v>466</v>
      </c>
      <c r="BJ3292" s="26" t="s">
        <v>16889</v>
      </c>
      <c r="BK3292" s="29">
        <v>0</v>
      </c>
      <c r="BL3292" s="24" t="s">
        <v>129</v>
      </c>
      <c r="BM3292" s="22" t="str">
        <f ca="1">+IF(Tabla1[[#This Row],[FECHA INGRESO]]&gt;=44986,IF((TODAY()-Tabla1[[#This Row],[FECHA INGRESO]])&gt;=50,"ALERTA","TODAVÍA FALTA"),"N/A")</f>
        <v>N/A</v>
      </c>
      <c r="BN3292" s="7">
        <f>IFERROR((_xlfn.DAYS(Tabla1[[#This Row],[FECHA INGRESO]],Tabla1[[#This Row],[FECHA RETIRO]]))/30,"")</f>
        <v>-3.8333333333333335</v>
      </c>
    </row>
    <row r="3293" spans="1:66" x14ac:dyDescent="0.35">
      <c r="A3293" s="21">
        <v>1003540529</v>
      </c>
      <c r="B3293" s="22" t="s">
        <v>17834</v>
      </c>
      <c r="C3293" s="23">
        <v>44671</v>
      </c>
      <c r="D3293" s="24" t="s">
        <v>188</v>
      </c>
      <c r="E3293" s="24" t="s">
        <v>111</v>
      </c>
      <c r="F3293" s="24" t="s">
        <v>70</v>
      </c>
      <c r="G3293" s="24"/>
      <c r="H3293" s="24">
        <v>24113536160</v>
      </c>
      <c r="I3293" s="24" t="s">
        <v>95</v>
      </c>
      <c r="J3293" s="24">
        <f>DATEDIF(Tabla1[[#This Row],[FECHA DE NACIMIENTO]],Tabla1[[#This Row],[FECHA ACTUAL]],"Y")</f>
        <v>19</v>
      </c>
      <c r="K3293" s="24" t="s">
        <v>73</v>
      </c>
      <c r="L3293" s="24" t="s">
        <v>112</v>
      </c>
      <c r="M3293" s="24">
        <v>0</v>
      </c>
      <c r="N3293" s="24">
        <v>0</v>
      </c>
      <c r="O3293" s="24">
        <v>3</v>
      </c>
      <c r="P3293" s="24" t="s">
        <v>101</v>
      </c>
      <c r="Q3293" s="23">
        <v>37896</v>
      </c>
      <c r="R3293" s="24" t="s">
        <v>10320</v>
      </c>
      <c r="S3293" s="25">
        <v>45119</v>
      </c>
      <c r="T3293" s="24"/>
      <c r="U3293" s="24">
        <v>3104921810</v>
      </c>
      <c r="V3293" s="33" t="s">
        <v>17835</v>
      </c>
      <c r="W3293" s="85" t="s">
        <v>17836</v>
      </c>
      <c r="X3293" s="24" t="s">
        <v>2587</v>
      </c>
      <c r="Y3293" s="24" t="s">
        <v>17837</v>
      </c>
      <c r="Z3293" s="24" t="s">
        <v>13095</v>
      </c>
      <c r="AA3293" s="24">
        <v>3162711591</v>
      </c>
      <c r="AB3293" s="24"/>
      <c r="AC3293" s="24"/>
      <c r="AD3293" s="24"/>
      <c r="AE3293" s="26" t="s">
        <v>183</v>
      </c>
      <c r="AF3293" s="26" t="s">
        <v>17838</v>
      </c>
      <c r="AG3293" s="26"/>
      <c r="AH3293" s="27" t="s">
        <v>3042</v>
      </c>
      <c r="AI3293" s="27" t="s">
        <v>487</v>
      </c>
      <c r="AJ3293" s="27" t="s">
        <v>15662</v>
      </c>
      <c r="AK3293" s="24" t="s">
        <v>121</v>
      </c>
      <c r="AL3293" s="24" t="s">
        <v>7086</v>
      </c>
      <c r="AM3293" s="23">
        <v>44671</v>
      </c>
      <c r="AN3293" s="28">
        <v>1000000</v>
      </c>
      <c r="AO3293" s="28">
        <v>117172</v>
      </c>
      <c r="AP3293" s="28"/>
      <c r="AQ3293" s="28"/>
      <c r="AR3293" s="24"/>
      <c r="AS3293" s="24"/>
      <c r="AT3293" s="24"/>
      <c r="AU3293" s="24"/>
      <c r="AV3293" s="24"/>
      <c r="AW3293" s="24"/>
      <c r="AX3293" s="24"/>
      <c r="AY3293" s="24"/>
      <c r="AZ3293" s="24"/>
      <c r="BA3293" s="24"/>
      <c r="BB3293" s="24"/>
      <c r="BC3293" s="24"/>
      <c r="BD3293" s="24"/>
      <c r="BE3293" s="24"/>
      <c r="BF3293" s="24"/>
      <c r="BG3293" s="24"/>
      <c r="BH3293" s="23">
        <v>44754</v>
      </c>
      <c r="BI3293" s="26" t="s">
        <v>466</v>
      </c>
      <c r="BJ3293" s="26" t="s">
        <v>12840</v>
      </c>
      <c r="BK3293" s="29">
        <v>0</v>
      </c>
      <c r="BL3293" s="24" t="s">
        <v>129</v>
      </c>
      <c r="BM3293" s="22" t="str">
        <f ca="1">+IF(Tabla1[[#This Row],[FECHA INGRESO]]&gt;=44986,IF((TODAY()-Tabla1[[#This Row],[FECHA INGRESO]])&gt;=50,"ALERTA","TODAVÍA FALTA"),"N/A")</f>
        <v>N/A</v>
      </c>
      <c r="BN3293" s="7">
        <f>IFERROR((_xlfn.DAYS(Tabla1[[#This Row],[FECHA INGRESO]],Tabla1[[#This Row],[FECHA RETIRO]]))/30,"")</f>
        <v>-2.7666666666666666</v>
      </c>
    </row>
    <row r="3294" spans="1:66" x14ac:dyDescent="0.35">
      <c r="A3294" s="21">
        <v>1013665402</v>
      </c>
      <c r="B3294" s="22" t="s">
        <v>17839</v>
      </c>
      <c r="C3294" s="44">
        <v>44671</v>
      </c>
      <c r="D3294" s="36" t="s">
        <v>131</v>
      </c>
      <c r="E3294" s="36" t="s">
        <v>111</v>
      </c>
      <c r="F3294" s="36" t="s">
        <v>70</v>
      </c>
      <c r="G3294" s="36"/>
      <c r="H3294" s="36">
        <v>24113705656</v>
      </c>
      <c r="I3294" s="36" t="s">
        <v>95</v>
      </c>
      <c r="J3294" s="24">
        <f>DATEDIF(Tabla1[[#This Row],[FECHA DE NACIMIENTO]],Tabla1[[#This Row],[FECHA ACTUAL]],"Y")</f>
        <v>27</v>
      </c>
      <c r="K3294" s="36" t="s">
        <v>73</v>
      </c>
      <c r="L3294" s="24" t="s">
        <v>112</v>
      </c>
      <c r="M3294" s="36">
        <v>2</v>
      </c>
      <c r="N3294" s="36">
        <v>2</v>
      </c>
      <c r="O3294" s="36">
        <v>2</v>
      </c>
      <c r="P3294" s="36" t="s">
        <v>101</v>
      </c>
      <c r="Q3294" s="44">
        <v>35096</v>
      </c>
      <c r="R3294" s="24" t="s">
        <v>76</v>
      </c>
      <c r="S3294" s="25">
        <v>45119</v>
      </c>
      <c r="T3294" s="36"/>
      <c r="U3294" s="36">
        <v>3014423245</v>
      </c>
      <c r="V3294" s="62" t="s">
        <v>17840</v>
      </c>
      <c r="W3294" s="85" t="s">
        <v>17841</v>
      </c>
      <c r="X3294" s="24" t="s">
        <v>17842</v>
      </c>
      <c r="Y3294" s="24" t="s">
        <v>17843</v>
      </c>
      <c r="Z3294" s="24" t="s">
        <v>17135</v>
      </c>
      <c r="AA3294" s="24">
        <v>3504765371</v>
      </c>
      <c r="AB3294" s="24"/>
      <c r="AC3294" s="24"/>
      <c r="AD3294" s="24"/>
      <c r="AE3294" s="26" t="s">
        <v>151</v>
      </c>
      <c r="AF3294" s="26"/>
      <c r="AG3294" s="26"/>
      <c r="AH3294" s="27" t="s">
        <v>3042</v>
      </c>
      <c r="AI3294" s="27" t="s">
        <v>487</v>
      </c>
      <c r="AJ3294" s="27" t="s">
        <v>15662</v>
      </c>
      <c r="AK3294" s="24" t="s">
        <v>121</v>
      </c>
      <c r="AL3294" s="24" t="s">
        <v>7086</v>
      </c>
      <c r="AM3294" s="23">
        <v>44671</v>
      </c>
      <c r="AN3294" s="28">
        <v>1000000</v>
      </c>
      <c r="AO3294" s="28">
        <v>117172</v>
      </c>
      <c r="AP3294" s="28"/>
      <c r="AQ3294" s="28"/>
      <c r="AR3294" s="24"/>
      <c r="AS3294" s="24"/>
      <c r="AT3294" s="24"/>
      <c r="AU3294" s="24"/>
      <c r="AV3294" s="24"/>
      <c r="AW3294" s="24"/>
      <c r="AX3294" s="24"/>
      <c r="AY3294" s="24"/>
      <c r="AZ3294" s="24"/>
      <c r="BA3294" s="24"/>
      <c r="BB3294" s="24"/>
      <c r="BC3294" s="24" t="s">
        <v>17844</v>
      </c>
      <c r="BD3294" s="24"/>
      <c r="BE3294" s="24"/>
      <c r="BF3294" s="24"/>
      <c r="BG3294" s="24"/>
      <c r="BH3294" s="23">
        <v>44719</v>
      </c>
      <c r="BI3294" s="26" t="s">
        <v>10014</v>
      </c>
      <c r="BJ3294" s="26" t="s">
        <v>14134</v>
      </c>
      <c r="BK3294" s="29">
        <v>0</v>
      </c>
      <c r="BL3294" s="24" t="s">
        <v>129</v>
      </c>
      <c r="BM3294" s="22" t="str">
        <f ca="1">+IF(Tabla1[[#This Row],[FECHA INGRESO]]&gt;=44986,IF((TODAY()-Tabla1[[#This Row],[FECHA INGRESO]])&gt;=50,"ALERTA","TODAVÍA FALTA"),"N/A")</f>
        <v>N/A</v>
      </c>
      <c r="BN3294" s="7">
        <f>IFERROR((_xlfn.DAYS(Tabla1[[#This Row],[FECHA INGRESO]],Tabla1[[#This Row],[FECHA RETIRO]]))/30,"")</f>
        <v>-1.6</v>
      </c>
    </row>
    <row r="3295" spans="1:66" x14ac:dyDescent="0.35">
      <c r="A3295" s="21">
        <v>1020789798</v>
      </c>
      <c r="B3295" s="22" t="s">
        <v>17845</v>
      </c>
      <c r="C3295" s="44">
        <v>44671</v>
      </c>
      <c r="D3295" s="36" t="s">
        <v>4008</v>
      </c>
      <c r="E3295" s="36" t="s">
        <v>111</v>
      </c>
      <c r="F3295" s="36" t="s">
        <v>111</v>
      </c>
      <c r="G3295" s="36"/>
      <c r="H3295" s="36">
        <v>24113536982</v>
      </c>
      <c r="I3295" s="36" t="s">
        <v>72</v>
      </c>
      <c r="J3295" s="24">
        <f>DATEDIF(Tabla1[[#This Row],[FECHA DE NACIMIENTO]],Tabla1[[#This Row],[FECHA ACTUAL]],"Y")</f>
        <v>29</v>
      </c>
      <c r="K3295" s="36" t="s">
        <v>73</v>
      </c>
      <c r="L3295" s="36" t="s">
        <v>234</v>
      </c>
      <c r="M3295" s="36">
        <v>1</v>
      </c>
      <c r="N3295" s="36">
        <v>2</v>
      </c>
      <c r="O3295" s="36">
        <v>3</v>
      </c>
      <c r="P3295" s="36" t="s">
        <v>101</v>
      </c>
      <c r="Q3295" s="44">
        <v>34366</v>
      </c>
      <c r="R3295" s="24" t="s">
        <v>76</v>
      </c>
      <c r="S3295" s="25">
        <v>45119</v>
      </c>
      <c r="T3295" s="36">
        <v>9247851</v>
      </c>
      <c r="U3295" s="36">
        <v>3014250320</v>
      </c>
      <c r="V3295" s="62" t="s">
        <v>17846</v>
      </c>
      <c r="W3295" s="88" t="s">
        <v>17847</v>
      </c>
      <c r="X3295" s="36" t="s">
        <v>16952</v>
      </c>
      <c r="Y3295" s="36" t="s">
        <v>17848</v>
      </c>
      <c r="Z3295" s="36" t="s">
        <v>13095</v>
      </c>
      <c r="AA3295" s="36">
        <v>3164330584</v>
      </c>
      <c r="AB3295" s="24"/>
      <c r="AC3295" s="24"/>
      <c r="AD3295" s="24"/>
      <c r="AE3295" s="26" t="s">
        <v>194</v>
      </c>
      <c r="AF3295" s="26"/>
      <c r="AG3295" s="26"/>
      <c r="AH3295" s="27" t="s">
        <v>3042</v>
      </c>
      <c r="AI3295" s="27" t="s">
        <v>487</v>
      </c>
      <c r="AJ3295" s="27" t="s">
        <v>15662</v>
      </c>
      <c r="AK3295" s="24" t="s">
        <v>121</v>
      </c>
      <c r="AL3295" s="24" t="s">
        <v>7086</v>
      </c>
      <c r="AM3295" s="23">
        <v>44671</v>
      </c>
      <c r="AN3295" s="28">
        <v>1000000</v>
      </c>
      <c r="AO3295" s="28">
        <v>117172</v>
      </c>
      <c r="AP3295" s="28"/>
      <c r="AQ3295" s="28"/>
      <c r="AR3295" s="24"/>
      <c r="AS3295" s="24"/>
      <c r="AT3295" s="24"/>
      <c r="AU3295" s="24"/>
      <c r="AV3295" s="24"/>
      <c r="AW3295" s="24"/>
      <c r="AX3295" s="24"/>
      <c r="AY3295" s="24"/>
      <c r="AZ3295" s="24"/>
      <c r="BA3295" s="24"/>
      <c r="BB3295" s="24"/>
      <c r="BC3295" s="24"/>
      <c r="BD3295" s="24"/>
      <c r="BE3295" s="24"/>
      <c r="BF3295" s="24"/>
      <c r="BG3295" s="24"/>
      <c r="BH3295" s="23">
        <v>44725</v>
      </c>
      <c r="BI3295" s="26" t="s">
        <v>10014</v>
      </c>
      <c r="BJ3295" s="26" t="s">
        <v>845</v>
      </c>
      <c r="BK3295" s="29">
        <v>0</v>
      </c>
      <c r="BL3295" s="24" t="s">
        <v>129</v>
      </c>
      <c r="BM3295" s="22" t="str">
        <f ca="1">+IF(Tabla1[[#This Row],[FECHA INGRESO]]&gt;=44986,IF((TODAY()-Tabla1[[#This Row],[FECHA INGRESO]])&gt;=50,"ALERTA","TODAVÍA FALTA"),"N/A")</f>
        <v>N/A</v>
      </c>
      <c r="BN3295" s="7">
        <f>IFERROR((_xlfn.DAYS(Tabla1[[#This Row],[FECHA INGRESO]],Tabla1[[#This Row],[FECHA RETIRO]]))/30,"")</f>
        <v>-1.8</v>
      </c>
    </row>
    <row r="3296" spans="1:66" x14ac:dyDescent="0.35">
      <c r="A3296" s="21">
        <v>1024549715</v>
      </c>
      <c r="B3296" s="22" t="s">
        <v>17849</v>
      </c>
      <c r="C3296" s="44">
        <v>44672</v>
      </c>
      <c r="D3296" s="36" t="s">
        <v>188</v>
      </c>
      <c r="E3296" s="36" t="s">
        <v>111</v>
      </c>
      <c r="F3296" s="36" t="s">
        <v>111</v>
      </c>
      <c r="G3296" s="36"/>
      <c r="H3296" s="36">
        <v>24113561591</v>
      </c>
      <c r="I3296" s="36" t="s">
        <v>72</v>
      </c>
      <c r="J3296" s="24">
        <f>DATEDIF(Tabla1[[#This Row],[FECHA DE NACIMIENTO]],Tabla1[[#This Row],[FECHA ACTUAL]],"Y")</f>
        <v>29</v>
      </c>
      <c r="K3296" s="36" t="s">
        <v>96</v>
      </c>
      <c r="L3296" s="24" t="s">
        <v>112</v>
      </c>
      <c r="M3296" s="36">
        <v>1</v>
      </c>
      <c r="N3296" s="36">
        <v>1</v>
      </c>
      <c r="O3296" s="36">
        <v>1</v>
      </c>
      <c r="P3296" s="36" t="s">
        <v>101</v>
      </c>
      <c r="Q3296" s="44">
        <v>34393</v>
      </c>
      <c r="R3296" s="24" t="s">
        <v>76</v>
      </c>
      <c r="S3296" s="25">
        <v>45119</v>
      </c>
      <c r="T3296" s="36"/>
      <c r="U3296" s="36">
        <v>3192770574</v>
      </c>
      <c r="V3296" s="62" t="s">
        <v>17850</v>
      </c>
      <c r="W3296" s="88" t="s">
        <v>17851</v>
      </c>
      <c r="X3296" s="36" t="s">
        <v>3448</v>
      </c>
      <c r="Y3296" s="36" t="s">
        <v>17852</v>
      </c>
      <c r="Z3296" s="36" t="s">
        <v>117</v>
      </c>
      <c r="AA3296" s="36">
        <v>3227397100</v>
      </c>
      <c r="AB3296" s="24"/>
      <c r="AC3296" s="24"/>
      <c r="AD3296" s="24"/>
      <c r="AE3296" s="26" t="s">
        <v>151</v>
      </c>
      <c r="AF3296" s="26"/>
      <c r="AG3296" s="26"/>
      <c r="AH3296" s="27" t="s">
        <v>3042</v>
      </c>
      <c r="AI3296" s="27" t="s">
        <v>9232</v>
      </c>
      <c r="AJ3296" s="27" t="s">
        <v>9317</v>
      </c>
      <c r="AK3296" s="24" t="s">
        <v>121</v>
      </c>
      <c r="AL3296" s="24" t="s">
        <v>7086</v>
      </c>
      <c r="AM3296" s="23">
        <v>44672</v>
      </c>
      <c r="AN3296" s="28">
        <v>1000000</v>
      </c>
      <c r="AO3296" s="28">
        <v>117172</v>
      </c>
      <c r="AP3296" s="28"/>
      <c r="AQ3296" s="28"/>
      <c r="AR3296" s="24"/>
      <c r="AS3296" s="24"/>
      <c r="AT3296" s="24"/>
      <c r="AU3296" s="24"/>
      <c r="AV3296" s="24"/>
      <c r="AW3296" s="24"/>
      <c r="AX3296" s="24"/>
      <c r="AY3296" s="24"/>
      <c r="AZ3296" s="24"/>
      <c r="BA3296" s="24"/>
      <c r="BB3296" s="24"/>
      <c r="BC3296" s="24"/>
      <c r="BD3296" s="24"/>
      <c r="BE3296" s="24"/>
      <c r="BF3296" s="24"/>
      <c r="BG3296" s="24"/>
      <c r="BH3296" s="23">
        <v>44718</v>
      </c>
      <c r="BI3296" s="26" t="s">
        <v>466</v>
      </c>
      <c r="BJ3296" s="26" t="s">
        <v>17853</v>
      </c>
      <c r="BK3296" s="29">
        <v>0</v>
      </c>
      <c r="BL3296" s="24" t="s">
        <v>129</v>
      </c>
      <c r="BM3296" s="22" t="str">
        <f ca="1">+IF(Tabla1[[#This Row],[FECHA INGRESO]]&gt;=44986,IF((TODAY()-Tabla1[[#This Row],[FECHA INGRESO]])&gt;=50,"ALERTA","TODAVÍA FALTA"),"N/A")</f>
        <v>N/A</v>
      </c>
      <c r="BN3296" s="7">
        <f>IFERROR((_xlfn.DAYS(Tabla1[[#This Row],[FECHA INGRESO]],Tabla1[[#This Row],[FECHA RETIRO]]))/30,"")</f>
        <v>-1.5333333333333334</v>
      </c>
    </row>
    <row r="3297" spans="1:66" x14ac:dyDescent="0.35">
      <c r="A3297" s="21">
        <v>1023033633</v>
      </c>
      <c r="B3297" s="22" t="s">
        <v>17854</v>
      </c>
      <c r="C3297" s="44">
        <v>44672</v>
      </c>
      <c r="D3297" s="36" t="s">
        <v>266</v>
      </c>
      <c r="E3297" s="36" t="s">
        <v>111</v>
      </c>
      <c r="F3297" s="36" t="s">
        <v>111</v>
      </c>
      <c r="G3297" s="36"/>
      <c r="H3297" s="36">
        <v>24113562354</v>
      </c>
      <c r="I3297" s="36" t="s">
        <v>95</v>
      </c>
      <c r="J3297" s="24">
        <f>DATEDIF(Tabla1[[#This Row],[FECHA DE NACIMIENTO]],Tabla1[[#This Row],[FECHA ACTUAL]],"Y")</f>
        <v>25</v>
      </c>
      <c r="K3297" s="36" t="s">
        <v>73</v>
      </c>
      <c r="L3297" s="24" t="s">
        <v>112</v>
      </c>
      <c r="M3297" s="36">
        <v>1</v>
      </c>
      <c r="N3297" s="36">
        <v>2</v>
      </c>
      <c r="O3297" s="36">
        <v>2</v>
      </c>
      <c r="P3297" s="36" t="s">
        <v>101</v>
      </c>
      <c r="Q3297" s="44">
        <v>35984</v>
      </c>
      <c r="R3297" s="24" t="s">
        <v>76</v>
      </c>
      <c r="S3297" s="25">
        <v>45119</v>
      </c>
      <c r="T3297" s="36"/>
      <c r="U3297" s="36">
        <v>3208214111</v>
      </c>
      <c r="V3297" s="62" t="s">
        <v>17855</v>
      </c>
      <c r="W3297" s="85" t="s">
        <v>17856</v>
      </c>
      <c r="X3297" s="24" t="s">
        <v>4511</v>
      </c>
      <c r="Y3297" s="24" t="s">
        <v>17857</v>
      </c>
      <c r="Z3297" s="24" t="s">
        <v>117</v>
      </c>
      <c r="AA3297" s="24">
        <v>3144654542</v>
      </c>
      <c r="AB3297" s="24"/>
      <c r="AC3297" s="24"/>
      <c r="AD3297" s="24"/>
      <c r="AE3297" s="26" t="s">
        <v>151</v>
      </c>
      <c r="AF3297" s="26"/>
      <c r="AG3297" s="26"/>
      <c r="AH3297" s="27" t="s">
        <v>3042</v>
      </c>
      <c r="AI3297" s="27" t="s">
        <v>9232</v>
      </c>
      <c r="AJ3297" s="27" t="s">
        <v>9317</v>
      </c>
      <c r="AK3297" s="24" t="s">
        <v>121</v>
      </c>
      <c r="AL3297" s="24" t="s">
        <v>7086</v>
      </c>
      <c r="AM3297" s="23">
        <v>44672</v>
      </c>
      <c r="AN3297" s="28">
        <v>1000000</v>
      </c>
      <c r="AO3297" s="28">
        <v>117172</v>
      </c>
      <c r="AP3297" s="28"/>
      <c r="AQ3297" s="28"/>
      <c r="AR3297" s="24"/>
      <c r="AS3297" s="24"/>
      <c r="AT3297" s="24"/>
      <c r="AU3297" s="24"/>
      <c r="AV3297" s="24"/>
      <c r="AW3297" s="24"/>
      <c r="AX3297" s="24"/>
      <c r="AY3297" s="24"/>
      <c r="AZ3297" s="24"/>
      <c r="BA3297" s="24"/>
      <c r="BB3297" s="24"/>
      <c r="BC3297" s="24"/>
      <c r="BD3297" s="24"/>
      <c r="BE3297" s="24"/>
      <c r="BF3297" s="24"/>
      <c r="BG3297" s="24"/>
      <c r="BH3297" s="23">
        <v>44683</v>
      </c>
      <c r="BI3297" s="26" t="s">
        <v>466</v>
      </c>
      <c r="BJ3297" s="26" t="s">
        <v>273</v>
      </c>
      <c r="BK3297" s="29">
        <v>0</v>
      </c>
      <c r="BL3297" s="24" t="s">
        <v>129</v>
      </c>
      <c r="BM3297" s="22" t="str">
        <f ca="1">+IF(Tabla1[[#This Row],[FECHA INGRESO]]&gt;=44986,IF((TODAY()-Tabla1[[#This Row],[FECHA INGRESO]])&gt;=50,"ALERTA","TODAVÍA FALTA"),"N/A")</f>
        <v>N/A</v>
      </c>
      <c r="BN3297" s="7">
        <f>IFERROR((_xlfn.DAYS(Tabla1[[#This Row],[FECHA INGRESO]],Tabla1[[#This Row],[FECHA RETIRO]]))/30,"")</f>
        <v>-0.36666666666666664</v>
      </c>
    </row>
    <row r="3298" spans="1:66" x14ac:dyDescent="0.35">
      <c r="A3298" s="21">
        <v>1010209961</v>
      </c>
      <c r="B3298" s="22" t="s">
        <v>17858</v>
      </c>
      <c r="C3298" s="23">
        <v>44672</v>
      </c>
      <c r="D3298" s="24" t="s">
        <v>266</v>
      </c>
      <c r="E3298" s="24" t="s">
        <v>111</v>
      </c>
      <c r="F3298" s="24" t="s">
        <v>70</v>
      </c>
      <c r="G3298" s="24"/>
      <c r="H3298" s="24">
        <v>24113568530</v>
      </c>
      <c r="I3298" s="24" t="s">
        <v>72</v>
      </c>
      <c r="J3298" s="24">
        <f>DATEDIF(Tabla1[[#This Row],[FECHA DE NACIMIENTO]],Tabla1[[#This Row],[FECHA ACTUAL]],"Y")</f>
        <v>29</v>
      </c>
      <c r="K3298" s="24" t="s">
        <v>73</v>
      </c>
      <c r="L3298" s="24" t="s">
        <v>112</v>
      </c>
      <c r="M3298" s="24">
        <v>2</v>
      </c>
      <c r="N3298" s="24">
        <v>2</v>
      </c>
      <c r="O3298" s="24">
        <v>4</v>
      </c>
      <c r="P3298" s="24" t="s">
        <v>101</v>
      </c>
      <c r="Q3298" s="23">
        <v>34200</v>
      </c>
      <c r="R3298" s="24" t="s">
        <v>76</v>
      </c>
      <c r="S3298" s="25">
        <v>45119</v>
      </c>
      <c r="T3298" s="24"/>
      <c r="U3298" s="24">
        <v>3142260312</v>
      </c>
      <c r="V3298" s="33" t="s">
        <v>17859</v>
      </c>
      <c r="W3298" s="85" t="s">
        <v>17860</v>
      </c>
      <c r="X3298" s="24" t="s">
        <v>2946</v>
      </c>
      <c r="Y3298" s="24" t="s">
        <v>17861</v>
      </c>
      <c r="Z3298" s="24" t="s">
        <v>285</v>
      </c>
      <c r="AA3298" s="24">
        <v>3124822749</v>
      </c>
      <c r="AB3298" s="24"/>
      <c r="AC3298" s="24"/>
      <c r="AD3298" s="24"/>
      <c r="AE3298" s="26" t="s">
        <v>151</v>
      </c>
      <c r="AF3298" s="26"/>
      <c r="AG3298" s="26"/>
      <c r="AH3298" s="27" t="s">
        <v>3042</v>
      </c>
      <c r="AI3298" s="27" t="s">
        <v>410</v>
      </c>
      <c r="AJ3298" s="27" t="s">
        <v>410</v>
      </c>
      <c r="AK3298" s="24" t="s">
        <v>121</v>
      </c>
      <c r="AL3298" s="24" t="s">
        <v>7086</v>
      </c>
      <c r="AM3298" s="23">
        <v>44672</v>
      </c>
      <c r="AN3298" s="28">
        <v>1000000</v>
      </c>
      <c r="AO3298" s="28">
        <v>117172</v>
      </c>
      <c r="AP3298" s="24" t="s">
        <v>15002</v>
      </c>
      <c r="AQ3298" s="28"/>
      <c r="AR3298" s="24"/>
      <c r="AS3298" s="24"/>
      <c r="AT3298" s="24"/>
      <c r="AU3298" s="24"/>
      <c r="AV3298" s="24"/>
      <c r="AW3298" s="24"/>
      <c r="AX3298" s="24"/>
      <c r="AY3298" s="24"/>
      <c r="AZ3298" s="24"/>
      <c r="BA3298" s="24"/>
      <c r="BB3298" s="24"/>
      <c r="BC3298" s="24"/>
      <c r="BD3298" s="24"/>
      <c r="BE3298" s="24"/>
      <c r="BF3298" s="24"/>
      <c r="BG3298" s="24"/>
      <c r="BH3298" s="23">
        <v>44807</v>
      </c>
      <c r="BI3298" s="26" t="s">
        <v>466</v>
      </c>
      <c r="BJ3298" s="26" t="s">
        <v>3469</v>
      </c>
      <c r="BK3298" s="29">
        <v>0</v>
      </c>
      <c r="BL3298" s="24" t="s">
        <v>129</v>
      </c>
      <c r="BM3298" s="22" t="str">
        <f ca="1">+IF(Tabla1[[#This Row],[FECHA INGRESO]]&gt;=44986,IF((TODAY()-Tabla1[[#This Row],[FECHA INGRESO]])&gt;=50,"ALERTA","TODAVÍA FALTA"),"N/A")</f>
        <v>N/A</v>
      </c>
      <c r="BN3298" s="7">
        <f>IFERROR((_xlfn.DAYS(Tabla1[[#This Row],[FECHA INGRESO]],Tabla1[[#This Row],[FECHA RETIRO]]))/30,"")</f>
        <v>-4.5</v>
      </c>
    </row>
    <row r="3299" spans="1:66" x14ac:dyDescent="0.35">
      <c r="A3299" s="34">
        <v>1070982154</v>
      </c>
      <c r="B3299" s="22" t="s">
        <v>17862</v>
      </c>
      <c r="C3299" s="44">
        <v>44672</v>
      </c>
      <c r="D3299" s="36" t="s">
        <v>188</v>
      </c>
      <c r="E3299" s="36" t="s">
        <v>111</v>
      </c>
      <c r="F3299" s="36" t="s">
        <v>110</v>
      </c>
      <c r="G3299" s="36"/>
      <c r="H3299" s="36">
        <v>24113574559</v>
      </c>
      <c r="I3299" s="36" t="s">
        <v>95</v>
      </c>
      <c r="J3299" s="24">
        <f>DATEDIF(Tabla1[[#This Row],[FECHA DE NACIMIENTO]],Tabla1[[#This Row],[FECHA ACTUAL]],"Y")</f>
        <v>25</v>
      </c>
      <c r="K3299" s="36" t="s">
        <v>96</v>
      </c>
      <c r="L3299" s="24" t="s">
        <v>112</v>
      </c>
      <c r="M3299" s="36">
        <v>1</v>
      </c>
      <c r="N3299" s="36">
        <v>1</v>
      </c>
      <c r="O3299" s="36">
        <v>2</v>
      </c>
      <c r="P3299" s="36" t="s">
        <v>101</v>
      </c>
      <c r="Q3299" s="44">
        <v>35677</v>
      </c>
      <c r="R3299" s="24" t="s">
        <v>791</v>
      </c>
      <c r="S3299" s="25">
        <v>45119</v>
      </c>
      <c r="T3299" s="36"/>
      <c r="U3299" s="36">
        <v>3123887822</v>
      </c>
      <c r="V3299" s="62" t="s">
        <v>17863</v>
      </c>
      <c r="W3299" s="85" t="s">
        <v>17864</v>
      </c>
      <c r="X3299" s="24" t="s">
        <v>14394</v>
      </c>
      <c r="Y3299" s="24" t="s">
        <v>17865</v>
      </c>
      <c r="Z3299" s="24" t="s">
        <v>13095</v>
      </c>
      <c r="AA3299" s="24">
        <v>3504995799</v>
      </c>
      <c r="AB3299" s="24"/>
      <c r="AC3299" s="24"/>
      <c r="AD3299" s="24"/>
      <c r="AE3299" s="26" t="s">
        <v>151</v>
      </c>
      <c r="AF3299" s="26"/>
      <c r="AG3299" s="26"/>
      <c r="AH3299" s="27" t="s">
        <v>3042</v>
      </c>
      <c r="AI3299" s="27" t="s">
        <v>410</v>
      </c>
      <c r="AJ3299" s="27" t="s">
        <v>410</v>
      </c>
      <c r="AK3299" s="24" t="s">
        <v>121</v>
      </c>
      <c r="AL3299" s="24" t="s">
        <v>7086</v>
      </c>
      <c r="AM3299" s="23">
        <v>44672</v>
      </c>
      <c r="AN3299" s="28">
        <v>1000000</v>
      </c>
      <c r="AO3299" s="28">
        <v>117172</v>
      </c>
      <c r="AP3299" s="28"/>
      <c r="AQ3299" s="28"/>
      <c r="AR3299" s="24"/>
      <c r="AS3299" s="24"/>
      <c r="AT3299" s="24"/>
      <c r="AU3299" s="24"/>
      <c r="AV3299" s="24"/>
      <c r="AW3299" s="24"/>
      <c r="AX3299" s="24"/>
      <c r="AY3299" s="24"/>
      <c r="AZ3299" s="24"/>
      <c r="BA3299" s="24"/>
      <c r="BB3299" s="24"/>
      <c r="BC3299" s="24"/>
      <c r="BD3299" s="24"/>
      <c r="BE3299" s="24"/>
      <c r="BF3299" s="24"/>
      <c r="BG3299" s="24"/>
      <c r="BH3299" s="23">
        <v>44721</v>
      </c>
      <c r="BI3299" s="26" t="s">
        <v>466</v>
      </c>
      <c r="BJ3299" s="26" t="s">
        <v>3469</v>
      </c>
      <c r="BK3299" s="29">
        <v>0</v>
      </c>
      <c r="BL3299" s="24" t="s">
        <v>129</v>
      </c>
      <c r="BM3299" s="22" t="str">
        <f ca="1">+IF(Tabla1[[#This Row],[FECHA INGRESO]]&gt;=44986,IF((TODAY()-Tabla1[[#This Row],[FECHA INGRESO]])&gt;=50,"ALERTA","TODAVÍA FALTA"),"N/A")</f>
        <v>N/A</v>
      </c>
      <c r="BN3299" s="7">
        <f>IFERROR((_xlfn.DAYS(Tabla1[[#This Row],[FECHA INGRESO]],Tabla1[[#This Row],[FECHA RETIRO]]))/30,"")</f>
        <v>-1.6333333333333333</v>
      </c>
    </row>
    <row r="3300" spans="1:66" x14ac:dyDescent="0.35">
      <c r="A3300" s="21">
        <v>1073826755</v>
      </c>
      <c r="B3300" s="22" t="s">
        <v>17866</v>
      </c>
      <c r="C3300" s="44">
        <v>44672</v>
      </c>
      <c r="D3300" s="36" t="s">
        <v>157</v>
      </c>
      <c r="E3300" s="36" t="s">
        <v>111</v>
      </c>
      <c r="F3300" s="36" t="s">
        <v>70</v>
      </c>
      <c r="G3300" s="36"/>
      <c r="H3300" s="36">
        <v>24113563465</v>
      </c>
      <c r="I3300" s="36" t="s">
        <v>72</v>
      </c>
      <c r="J3300" s="24">
        <f>DATEDIF(Tabla1[[#This Row],[FECHA DE NACIMIENTO]],Tabla1[[#This Row],[FECHA ACTUAL]],"Y")</f>
        <v>27</v>
      </c>
      <c r="K3300" s="36" t="s">
        <v>73</v>
      </c>
      <c r="L3300" s="24" t="s">
        <v>112</v>
      </c>
      <c r="M3300" s="36">
        <v>0</v>
      </c>
      <c r="N3300" s="36">
        <v>0</v>
      </c>
      <c r="O3300" s="36">
        <v>2</v>
      </c>
      <c r="P3300" s="36" t="s">
        <v>101</v>
      </c>
      <c r="Q3300" s="44">
        <v>35063</v>
      </c>
      <c r="R3300" s="36" t="s">
        <v>17867</v>
      </c>
      <c r="S3300" s="25">
        <v>45119</v>
      </c>
      <c r="T3300" s="36"/>
      <c r="U3300" s="36">
        <v>3008516541</v>
      </c>
      <c r="V3300" s="62" t="s">
        <v>17868</v>
      </c>
      <c r="W3300" s="88" t="s">
        <v>17869</v>
      </c>
      <c r="X3300" s="36" t="s">
        <v>17870</v>
      </c>
      <c r="Y3300" s="36" t="s">
        <v>17871</v>
      </c>
      <c r="Z3300" s="36" t="s">
        <v>852</v>
      </c>
      <c r="AA3300" s="36">
        <v>3136864633</v>
      </c>
      <c r="AB3300" s="24"/>
      <c r="AC3300" s="24"/>
      <c r="AD3300" s="24"/>
      <c r="AE3300" s="26" t="s">
        <v>151</v>
      </c>
      <c r="AF3300" s="26"/>
      <c r="AG3300" s="26"/>
      <c r="AH3300" s="27" t="s">
        <v>184</v>
      </c>
      <c r="AI3300" s="27" t="s">
        <v>120</v>
      </c>
      <c r="AJ3300" s="27" t="s">
        <v>120</v>
      </c>
      <c r="AK3300" s="24" t="s">
        <v>121</v>
      </c>
      <c r="AL3300" s="24" t="s">
        <v>7086</v>
      </c>
      <c r="AM3300" s="23">
        <v>44672</v>
      </c>
      <c r="AN3300" s="28">
        <v>1000000</v>
      </c>
      <c r="AO3300" s="28">
        <v>117172</v>
      </c>
      <c r="AP3300" s="28"/>
      <c r="AQ3300" s="28"/>
      <c r="AR3300" s="24"/>
      <c r="AS3300" s="24"/>
      <c r="AT3300" s="24"/>
      <c r="AU3300" s="24"/>
      <c r="AV3300" s="24"/>
      <c r="AW3300" s="24"/>
      <c r="AX3300" s="24"/>
      <c r="AY3300" s="24"/>
      <c r="AZ3300" s="24"/>
      <c r="BA3300" s="24"/>
      <c r="BB3300" s="24"/>
      <c r="BC3300" s="24"/>
      <c r="BD3300" s="24"/>
      <c r="BE3300" s="24"/>
      <c r="BF3300" s="24"/>
      <c r="BG3300" s="24"/>
      <c r="BH3300" s="23">
        <v>44681</v>
      </c>
      <c r="BI3300" s="26" t="s">
        <v>466</v>
      </c>
      <c r="BJ3300" s="26" t="s">
        <v>1246</v>
      </c>
      <c r="BK3300" s="29">
        <v>0</v>
      </c>
      <c r="BL3300" s="24" t="s">
        <v>129</v>
      </c>
      <c r="BM3300" s="22" t="str">
        <f ca="1">+IF(Tabla1[[#This Row],[FECHA INGRESO]]&gt;=44986,IF((TODAY()-Tabla1[[#This Row],[FECHA INGRESO]])&gt;=50,"ALERTA","TODAVÍA FALTA"),"N/A")</f>
        <v>N/A</v>
      </c>
      <c r="BN3300" s="7">
        <f>IFERROR((_xlfn.DAYS(Tabla1[[#This Row],[FECHA INGRESO]],Tabla1[[#This Row],[FECHA RETIRO]]))/30,"")</f>
        <v>-0.3</v>
      </c>
    </row>
    <row r="3301" spans="1:66" x14ac:dyDescent="0.35">
      <c r="A3301" s="21">
        <v>1022364023</v>
      </c>
      <c r="B3301" s="22" t="s">
        <v>17872</v>
      </c>
      <c r="C3301" s="23">
        <v>44672</v>
      </c>
      <c r="D3301" s="24" t="s">
        <v>131</v>
      </c>
      <c r="E3301" s="24" t="s">
        <v>111</v>
      </c>
      <c r="F3301" s="24" t="s">
        <v>70</v>
      </c>
      <c r="G3301" s="24"/>
      <c r="H3301" s="24">
        <v>24113564204</v>
      </c>
      <c r="I3301" s="24" t="s">
        <v>72</v>
      </c>
      <c r="J3301" s="24">
        <f>DATEDIF(Tabla1[[#This Row],[FECHA DE NACIMIENTO]],Tabla1[[#This Row],[FECHA ACTUAL]],"Y")</f>
        <v>32</v>
      </c>
      <c r="K3301" s="24" t="s">
        <v>73</v>
      </c>
      <c r="L3301" s="24" t="s">
        <v>234</v>
      </c>
      <c r="M3301" s="24">
        <v>1</v>
      </c>
      <c r="N3301" s="24">
        <v>1</v>
      </c>
      <c r="O3301" s="24">
        <v>3</v>
      </c>
      <c r="P3301" s="24" t="s">
        <v>101</v>
      </c>
      <c r="Q3301" s="23">
        <v>33105</v>
      </c>
      <c r="R3301" s="24" t="s">
        <v>76</v>
      </c>
      <c r="S3301" s="25">
        <v>45119</v>
      </c>
      <c r="T3301" s="24"/>
      <c r="U3301" s="24">
        <v>3123897949</v>
      </c>
      <c r="V3301" s="33" t="s">
        <v>17873</v>
      </c>
      <c r="W3301" s="85" t="s">
        <v>17874</v>
      </c>
      <c r="X3301" s="24" t="s">
        <v>17875</v>
      </c>
      <c r="Y3301" s="24"/>
      <c r="Z3301" s="24"/>
      <c r="AA3301" s="24"/>
      <c r="AB3301" s="24"/>
      <c r="AC3301" s="24"/>
      <c r="AD3301" s="24"/>
      <c r="AE3301" s="26" t="s">
        <v>151</v>
      </c>
      <c r="AF3301" s="26"/>
      <c r="AG3301" s="26"/>
      <c r="AH3301" s="27" t="s">
        <v>10056</v>
      </c>
      <c r="AI3301" s="27" t="s">
        <v>9232</v>
      </c>
      <c r="AJ3301" s="27" t="s">
        <v>9317</v>
      </c>
      <c r="AK3301" s="24" t="s">
        <v>121</v>
      </c>
      <c r="AL3301" s="24" t="s">
        <v>7086</v>
      </c>
      <c r="AM3301" s="23">
        <v>44672</v>
      </c>
      <c r="AN3301" s="28">
        <v>1160000</v>
      </c>
      <c r="AO3301" s="28">
        <v>140606</v>
      </c>
      <c r="AP3301" s="28"/>
      <c r="AQ3301" s="28"/>
      <c r="AR3301" s="24"/>
      <c r="AS3301" s="24"/>
      <c r="AT3301" s="24"/>
      <c r="AU3301" s="24"/>
      <c r="AV3301" s="24"/>
      <c r="AW3301" s="24"/>
      <c r="AX3301" s="24"/>
      <c r="AY3301" s="24"/>
      <c r="AZ3301" s="24"/>
      <c r="BA3301" s="24"/>
      <c r="BB3301" s="24"/>
      <c r="BC3301" s="24"/>
      <c r="BD3301" s="24"/>
      <c r="BE3301" s="24"/>
      <c r="BF3301" s="24"/>
      <c r="BG3301" s="24"/>
      <c r="BH3301" s="23" t="s">
        <v>75</v>
      </c>
      <c r="BI3301" s="26">
        <v>0</v>
      </c>
      <c r="BJ3301" s="26">
        <v>0</v>
      </c>
      <c r="BK3301" s="29">
        <v>0</v>
      </c>
      <c r="BL3301" s="24" t="s">
        <v>91</v>
      </c>
      <c r="BM3301" s="22" t="str">
        <f ca="1">+IF(Tabla1[[#This Row],[FECHA INGRESO]]&gt;=44986,IF((TODAY()-Tabla1[[#This Row],[FECHA INGRESO]])&gt;=50,"ALERTA","TODAVÍA FALTA"),"N/A")</f>
        <v>N/A</v>
      </c>
      <c r="BN3301" s="7" t="str">
        <f>IFERROR((_xlfn.DAYS(Tabla1[[#This Row],[FECHA INGRESO]],Tabla1[[#This Row],[FECHA RETIRO]]))/30,"")</f>
        <v/>
      </c>
    </row>
    <row r="3302" spans="1:66" x14ac:dyDescent="0.35">
      <c r="A3302" s="21">
        <v>1000466110</v>
      </c>
      <c r="B3302" s="22" t="s">
        <v>17876</v>
      </c>
      <c r="C3302" s="23">
        <v>44672</v>
      </c>
      <c r="D3302" s="24" t="s">
        <v>93</v>
      </c>
      <c r="E3302" s="24" t="s">
        <v>94</v>
      </c>
      <c r="F3302" s="24" t="s">
        <v>70</v>
      </c>
      <c r="G3302" s="24"/>
      <c r="H3302" s="24">
        <v>24113574597</v>
      </c>
      <c r="I3302" s="24" t="s">
        <v>72</v>
      </c>
      <c r="J3302" s="24">
        <f>DATEDIF(Tabla1[[#This Row],[FECHA DE NACIMIENTO]],Tabla1[[#This Row],[FECHA ACTUAL]],"Y")</f>
        <v>24</v>
      </c>
      <c r="K3302" s="24" t="s">
        <v>73</v>
      </c>
      <c r="L3302" s="24" t="s">
        <v>112</v>
      </c>
      <c r="M3302" s="24">
        <v>0</v>
      </c>
      <c r="N3302" s="24">
        <v>2</v>
      </c>
      <c r="O3302" s="24">
        <v>2</v>
      </c>
      <c r="P3302" s="24" t="s">
        <v>101</v>
      </c>
      <c r="Q3302" s="23">
        <v>36225</v>
      </c>
      <c r="R3302" s="24" t="s">
        <v>76</v>
      </c>
      <c r="S3302" s="25">
        <v>45119</v>
      </c>
      <c r="T3302" s="24"/>
      <c r="U3302" s="24">
        <v>3185630944</v>
      </c>
      <c r="V3302" s="33" t="s">
        <v>17877</v>
      </c>
      <c r="W3302" s="85" t="s">
        <v>17878</v>
      </c>
      <c r="X3302" s="24" t="s">
        <v>343</v>
      </c>
      <c r="Y3302" s="24" t="s">
        <v>17879</v>
      </c>
      <c r="Z3302" s="24" t="s">
        <v>852</v>
      </c>
      <c r="AA3302" s="24">
        <v>3219770119</v>
      </c>
      <c r="AB3302" s="24"/>
      <c r="AC3302" s="24"/>
      <c r="AD3302" s="24"/>
      <c r="AE3302" s="26" t="s">
        <v>151</v>
      </c>
      <c r="AF3302" s="26"/>
      <c r="AG3302" s="26"/>
      <c r="AH3302" s="27" t="s">
        <v>10056</v>
      </c>
      <c r="AI3302" s="27" t="s">
        <v>410</v>
      </c>
      <c r="AJ3302" s="27" t="s">
        <v>410</v>
      </c>
      <c r="AK3302" s="24" t="s">
        <v>121</v>
      </c>
      <c r="AL3302" s="24" t="s">
        <v>7086</v>
      </c>
      <c r="AM3302" s="23">
        <v>44672</v>
      </c>
      <c r="AN3302" s="28">
        <v>1160000</v>
      </c>
      <c r="AO3302" s="28">
        <v>140606</v>
      </c>
      <c r="AP3302" s="28"/>
      <c r="AQ3302" s="28"/>
      <c r="AR3302" s="24"/>
      <c r="AS3302" s="24"/>
      <c r="AT3302" s="24"/>
      <c r="AU3302" s="24"/>
      <c r="AV3302" s="24"/>
      <c r="AW3302" s="24"/>
      <c r="AX3302" s="24"/>
      <c r="AY3302" s="24"/>
      <c r="AZ3302" s="24"/>
      <c r="BA3302" s="24"/>
      <c r="BB3302" s="24"/>
      <c r="BC3302" s="24"/>
      <c r="BD3302" s="24"/>
      <c r="BE3302" s="24"/>
      <c r="BF3302" s="24"/>
      <c r="BG3302" s="24"/>
      <c r="BH3302" s="23" t="s">
        <v>75</v>
      </c>
      <c r="BI3302" s="26">
        <v>0</v>
      </c>
      <c r="BJ3302" s="26">
        <v>0</v>
      </c>
      <c r="BK3302" s="29">
        <v>0</v>
      </c>
      <c r="BL3302" s="24" t="s">
        <v>91</v>
      </c>
      <c r="BM3302" s="22" t="str">
        <f ca="1">+IF(Tabla1[[#This Row],[FECHA INGRESO]]&gt;=44986,IF((TODAY()-Tabla1[[#This Row],[FECHA INGRESO]])&gt;=50,"ALERTA","TODAVÍA FALTA"),"N/A")</f>
        <v>N/A</v>
      </c>
      <c r="BN3302" s="7" t="str">
        <f>IFERROR((_xlfn.DAYS(Tabla1[[#This Row],[FECHA INGRESO]],Tabla1[[#This Row],[FECHA RETIRO]]))/30,"")</f>
        <v/>
      </c>
    </row>
    <row r="3303" spans="1:66" x14ac:dyDescent="0.35">
      <c r="A3303" s="21">
        <v>1012459864</v>
      </c>
      <c r="B3303" s="22" t="s">
        <v>17880</v>
      </c>
      <c r="C3303" s="44">
        <v>44672</v>
      </c>
      <c r="D3303" s="36" t="s">
        <v>266</v>
      </c>
      <c r="E3303" s="36" t="s">
        <v>111</v>
      </c>
      <c r="F3303" s="36" t="s">
        <v>70</v>
      </c>
      <c r="G3303" s="36"/>
      <c r="H3303" s="36">
        <v>24113581223</v>
      </c>
      <c r="I3303" s="36" t="s">
        <v>95</v>
      </c>
      <c r="J3303" s="24">
        <f>DATEDIF(Tabla1[[#This Row],[FECHA DE NACIMIENTO]],Tabla1[[#This Row],[FECHA ACTUAL]],"Y")</f>
        <v>24</v>
      </c>
      <c r="K3303" s="36" t="s">
        <v>73</v>
      </c>
      <c r="L3303" s="24" t="s">
        <v>112</v>
      </c>
      <c r="M3303" s="36">
        <v>0</v>
      </c>
      <c r="N3303" s="36">
        <v>0</v>
      </c>
      <c r="O3303" s="36">
        <v>3</v>
      </c>
      <c r="P3303" s="36" t="s">
        <v>101</v>
      </c>
      <c r="Q3303" s="44">
        <v>36220</v>
      </c>
      <c r="R3303" s="24" t="s">
        <v>76</v>
      </c>
      <c r="S3303" s="25">
        <v>45119</v>
      </c>
      <c r="T3303" s="36"/>
      <c r="U3303" s="36">
        <v>3114867574</v>
      </c>
      <c r="V3303" s="62" t="s">
        <v>17881</v>
      </c>
      <c r="W3303" s="88" t="s">
        <v>17882</v>
      </c>
      <c r="X3303" s="36" t="s">
        <v>11972</v>
      </c>
      <c r="Y3303" s="36" t="s">
        <v>17883</v>
      </c>
      <c r="Z3303" s="36" t="s">
        <v>117</v>
      </c>
      <c r="AA3303" s="36">
        <v>3107525517</v>
      </c>
      <c r="AB3303" s="24"/>
      <c r="AC3303" s="24"/>
      <c r="AD3303" s="24"/>
      <c r="AE3303" s="26" t="s">
        <v>183</v>
      </c>
      <c r="AF3303" s="26"/>
      <c r="AG3303" s="26"/>
      <c r="AH3303" s="27" t="s">
        <v>184</v>
      </c>
      <c r="AI3303" s="27" t="s">
        <v>487</v>
      </c>
      <c r="AJ3303" s="27" t="s">
        <v>487</v>
      </c>
      <c r="AK3303" s="24" t="s">
        <v>121</v>
      </c>
      <c r="AL3303" s="24" t="s">
        <v>7086</v>
      </c>
      <c r="AM3303" s="23">
        <v>44672</v>
      </c>
      <c r="AN3303" s="28">
        <v>1000000</v>
      </c>
      <c r="AO3303" s="28">
        <v>117172</v>
      </c>
      <c r="AP3303" s="28"/>
      <c r="AQ3303" s="28"/>
      <c r="AR3303" s="24"/>
      <c r="AS3303" s="24"/>
      <c r="AT3303" s="24"/>
      <c r="AU3303" s="24"/>
      <c r="AV3303" s="24"/>
      <c r="AW3303" s="24"/>
      <c r="AX3303" s="24"/>
      <c r="AY3303" s="24"/>
      <c r="AZ3303" s="24"/>
      <c r="BA3303" s="24"/>
      <c r="BB3303" s="24"/>
      <c r="BC3303" s="24"/>
      <c r="BD3303" s="24"/>
      <c r="BE3303" s="24"/>
      <c r="BF3303" s="24"/>
      <c r="BG3303" s="24"/>
      <c r="BH3303" s="23">
        <v>44694</v>
      </c>
      <c r="BI3303" s="26" t="s">
        <v>466</v>
      </c>
      <c r="BJ3303" s="26" t="s">
        <v>3469</v>
      </c>
      <c r="BK3303" s="29">
        <v>0</v>
      </c>
      <c r="BL3303" s="24" t="s">
        <v>129</v>
      </c>
      <c r="BM3303" s="22" t="str">
        <f ca="1">+IF(Tabla1[[#This Row],[FECHA INGRESO]]&gt;=44986,IF((TODAY()-Tabla1[[#This Row],[FECHA INGRESO]])&gt;=50,"ALERTA","TODAVÍA FALTA"),"N/A")</f>
        <v>N/A</v>
      </c>
      <c r="BN3303" s="7">
        <f>IFERROR((_xlfn.DAYS(Tabla1[[#This Row],[FECHA INGRESO]],Tabla1[[#This Row],[FECHA RETIRO]]))/30,"")</f>
        <v>-0.73333333333333328</v>
      </c>
    </row>
    <row r="3304" spans="1:66" x14ac:dyDescent="0.35">
      <c r="A3304" s="21">
        <v>1019045484</v>
      </c>
      <c r="B3304" s="22" t="s">
        <v>17884</v>
      </c>
      <c r="C3304" s="23">
        <v>44672</v>
      </c>
      <c r="D3304" s="24" t="s">
        <v>266</v>
      </c>
      <c r="E3304" s="24" t="s">
        <v>69</v>
      </c>
      <c r="F3304" s="23" t="s">
        <v>94</v>
      </c>
      <c r="G3304" s="24"/>
      <c r="H3304" s="24">
        <v>24113584284</v>
      </c>
      <c r="I3304" s="24" t="s">
        <v>95</v>
      </c>
      <c r="J3304" s="24">
        <f>DATEDIF(Tabla1[[#This Row],[FECHA DE NACIMIENTO]],Tabla1[[#This Row],[FECHA ACTUAL]],"Y")</f>
        <v>33</v>
      </c>
      <c r="K3304" s="24" t="s">
        <v>96</v>
      </c>
      <c r="L3304" s="24" t="s">
        <v>112</v>
      </c>
      <c r="M3304" s="24">
        <v>0</v>
      </c>
      <c r="N3304" s="24">
        <v>0</v>
      </c>
      <c r="O3304" s="24">
        <v>3</v>
      </c>
      <c r="P3304" s="24" t="s">
        <v>101</v>
      </c>
      <c r="Q3304" s="23">
        <v>32959</v>
      </c>
      <c r="R3304" s="24" t="s">
        <v>76</v>
      </c>
      <c r="S3304" s="25">
        <v>45119</v>
      </c>
      <c r="T3304" s="24"/>
      <c r="U3304" s="24">
        <v>3022606016</v>
      </c>
      <c r="V3304" s="33" t="s">
        <v>17885</v>
      </c>
      <c r="W3304" s="85" t="s">
        <v>17886</v>
      </c>
      <c r="X3304" s="24" t="s">
        <v>11657</v>
      </c>
      <c r="Y3304" s="24" t="s">
        <v>17887</v>
      </c>
      <c r="Z3304" s="24" t="s">
        <v>285</v>
      </c>
      <c r="AA3304" s="24">
        <v>3112355049</v>
      </c>
      <c r="AB3304" s="24"/>
      <c r="AC3304" s="24"/>
      <c r="AD3304" s="24"/>
      <c r="AE3304" s="26" t="s">
        <v>183</v>
      </c>
      <c r="AF3304" s="26" t="s">
        <v>4392</v>
      </c>
      <c r="AG3304" s="26"/>
      <c r="AH3304" s="27" t="s">
        <v>955</v>
      </c>
      <c r="AI3304" s="27" t="s">
        <v>120</v>
      </c>
      <c r="AJ3304" s="27" t="s">
        <v>120</v>
      </c>
      <c r="AK3304" s="24" t="s">
        <v>121</v>
      </c>
      <c r="AL3304" s="24" t="s">
        <v>7086</v>
      </c>
      <c r="AM3304" s="23">
        <v>44672</v>
      </c>
      <c r="AN3304" s="28">
        <v>1160000</v>
      </c>
      <c r="AO3304" s="28">
        <v>140606</v>
      </c>
      <c r="AP3304" s="28"/>
      <c r="AQ3304" s="28"/>
      <c r="AR3304" s="24"/>
      <c r="AS3304" s="24"/>
      <c r="AT3304" s="24"/>
      <c r="AU3304" s="24"/>
      <c r="AV3304" s="24"/>
      <c r="AW3304" s="24"/>
      <c r="AX3304" s="24"/>
      <c r="AY3304" s="24"/>
      <c r="AZ3304" s="24"/>
      <c r="BA3304" s="24"/>
      <c r="BB3304" s="24"/>
      <c r="BC3304" s="24"/>
      <c r="BD3304" s="24"/>
      <c r="BE3304" s="24"/>
      <c r="BF3304" s="24"/>
      <c r="BG3304" s="24"/>
      <c r="BH3304" s="23" t="s">
        <v>75</v>
      </c>
      <c r="BI3304" s="26">
        <v>0</v>
      </c>
      <c r="BJ3304" s="26">
        <v>0</v>
      </c>
      <c r="BK3304" s="29">
        <v>0</v>
      </c>
      <c r="BL3304" s="24" t="s">
        <v>91</v>
      </c>
      <c r="BM3304" s="22" t="str">
        <f ca="1">+IF(Tabla1[[#This Row],[FECHA INGRESO]]&gt;=44986,IF((TODAY()-Tabla1[[#This Row],[FECHA INGRESO]])&gt;=50,"ALERTA","TODAVÍA FALTA"),"N/A")</f>
        <v>N/A</v>
      </c>
      <c r="BN3304" s="7" t="str">
        <f>IFERROR((_xlfn.DAYS(Tabla1[[#This Row],[FECHA INGRESO]],Tabla1[[#This Row],[FECHA RETIRO]]))/30,"")</f>
        <v/>
      </c>
    </row>
    <row r="3305" spans="1:66" x14ac:dyDescent="0.35">
      <c r="A3305" s="21">
        <v>1001276245</v>
      </c>
      <c r="B3305" s="22" t="s">
        <v>17888</v>
      </c>
      <c r="C3305" s="23">
        <v>44672</v>
      </c>
      <c r="D3305" s="24" t="s">
        <v>131</v>
      </c>
      <c r="E3305" s="24" t="s">
        <v>111</v>
      </c>
      <c r="F3305" s="24" t="s">
        <v>111</v>
      </c>
      <c r="G3305" s="24"/>
      <c r="H3305" s="24">
        <v>24113579648</v>
      </c>
      <c r="I3305" s="24" t="s">
        <v>95</v>
      </c>
      <c r="J3305" s="24">
        <f>DATEDIF(Tabla1[[#This Row],[FECHA DE NACIMIENTO]],Tabla1[[#This Row],[FECHA ACTUAL]],"Y")</f>
        <v>19</v>
      </c>
      <c r="K3305" s="24" t="s">
        <v>73</v>
      </c>
      <c r="L3305" s="24" t="s">
        <v>112</v>
      </c>
      <c r="M3305" s="24">
        <v>0</v>
      </c>
      <c r="N3305" s="24">
        <v>0</v>
      </c>
      <c r="O3305" s="24">
        <v>2</v>
      </c>
      <c r="P3305" s="24" t="s">
        <v>101</v>
      </c>
      <c r="Q3305" s="23">
        <v>37849</v>
      </c>
      <c r="R3305" s="24" t="s">
        <v>76</v>
      </c>
      <c r="S3305" s="25">
        <v>45119</v>
      </c>
      <c r="T3305" s="24"/>
      <c r="U3305" s="24">
        <v>3138189907</v>
      </c>
      <c r="V3305" s="33" t="s">
        <v>17889</v>
      </c>
      <c r="W3305" s="85" t="s">
        <v>17890</v>
      </c>
      <c r="X3305" s="24" t="s">
        <v>17891</v>
      </c>
      <c r="Y3305" s="24" t="s">
        <v>17892</v>
      </c>
      <c r="Z3305" s="24" t="s">
        <v>117</v>
      </c>
      <c r="AA3305" s="24">
        <v>3112158555</v>
      </c>
      <c r="AB3305" s="24"/>
      <c r="AC3305" s="24"/>
      <c r="AD3305" s="24"/>
      <c r="AE3305" s="26" t="s">
        <v>183</v>
      </c>
      <c r="AF3305" s="26"/>
      <c r="AG3305" s="26"/>
      <c r="AH3305" s="27" t="s">
        <v>955</v>
      </c>
      <c r="AI3305" s="27" t="s">
        <v>487</v>
      </c>
      <c r="AJ3305" s="27" t="s">
        <v>487</v>
      </c>
      <c r="AK3305" s="24" t="s">
        <v>121</v>
      </c>
      <c r="AL3305" s="24" t="s">
        <v>7086</v>
      </c>
      <c r="AM3305" s="23">
        <v>44672</v>
      </c>
      <c r="AN3305" s="28">
        <v>1160000</v>
      </c>
      <c r="AO3305" s="28">
        <v>140606</v>
      </c>
      <c r="AP3305" s="28"/>
      <c r="AQ3305" s="28"/>
      <c r="AR3305" s="24"/>
      <c r="AS3305" s="24"/>
      <c r="AT3305" s="24"/>
      <c r="AU3305" s="24"/>
      <c r="AV3305" s="24"/>
      <c r="AW3305" s="24"/>
      <c r="AX3305" s="24"/>
      <c r="AY3305" s="24"/>
      <c r="AZ3305" s="24"/>
      <c r="BA3305" s="24"/>
      <c r="BB3305" s="24"/>
      <c r="BC3305" s="24"/>
      <c r="BD3305" s="24"/>
      <c r="BE3305" s="24"/>
      <c r="BF3305" s="24"/>
      <c r="BG3305" s="24"/>
      <c r="BH3305" s="23" t="s">
        <v>75</v>
      </c>
      <c r="BI3305" s="26">
        <v>0</v>
      </c>
      <c r="BJ3305" s="26">
        <v>0</v>
      </c>
      <c r="BK3305" s="29">
        <v>0</v>
      </c>
      <c r="BL3305" s="24" t="s">
        <v>91</v>
      </c>
      <c r="BM3305" s="22" t="str">
        <f ca="1">+IF(Tabla1[[#This Row],[FECHA INGRESO]]&gt;=44986,IF((TODAY()-Tabla1[[#This Row],[FECHA INGRESO]])&gt;=50,"ALERTA","TODAVÍA FALTA"),"N/A")</f>
        <v>N/A</v>
      </c>
      <c r="BN3305" s="7" t="str">
        <f>IFERROR((_xlfn.DAYS(Tabla1[[#This Row],[FECHA INGRESO]],Tabla1[[#This Row],[FECHA RETIRO]]))/30,"")</f>
        <v/>
      </c>
    </row>
    <row r="3306" spans="1:66" x14ac:dyDescent="0.35">
      <c r="A3306" s="21">
        <v>1000116793</v>
      </c>
      <c r="B3306" s="22" t="s">
        <v>17893</v>
      </c>
      <c r="C3306" s="23">
        <v>44672</v>
      </c>
      <c r="D3306" s="24" t="s">
        <v>266</v>
      </c>
      <c r="E3306" s="24" t="s">
        <v>111</v>
      </c>
      <c r="F3306" s="24" t="s">
        <v>70</v>
      </c>
      <c r="G3306" s="24"/>
      <c r="H3306" s="24">
        <v>24113585085</v>
      </c>
      <c r="I3306" s="24" t="s">
        <v>72</v>
      </c>
      <c r="J3306" s="24">
        <f>DATEDIF(Tabla1[[#This Row],[FECHA DE NACIMIENTO]],Tabla1[[#This Row],[FECHA ACTUAL]],"Y")</f>
        <v>22</v>
      </c>
      <c r="K3306" s="24" t="s">
        <v>320</v>
      </c>
      <c r="L3306" s="24" t="s">
        <v>112</v>
      </c>
      <c r="M3306" s="24">
        <v>0</v>
      </c>
      <c r="N3306" s="24">
        <v>3</v>
      </c>
      <c r="O3306" s="24">
        <v>2</v>
      </c>
      <c r="P3306" s="24" t="s">
        <v>101</v>
      </c>
      <c r="Q3306" s="23">
        <v>36777</v>
      </c>
      <c r="R3306" s="24" t="s">
        <v>76</v>
      </c>
      <c r="S3306" s="25">
        <v>45119</v>
      </c>
      <c r="T3306" s="24">
        <v>2930093</v>
      </c>
      <c r="U3306" s="24">
        <v>3107558125</v>
      </c>
      <c r="V3306" s="33" t="s">
        <v>17894</v>
      </c>
      <c r="W3306" s="85" t="s">
        <v>17895</v>
      </c>
      <c r="X3306" s="24" t="s">
        <v>5953</v>
      </c>
      <c r="Y3306" s="24" t="s">
        <v>17896</v>
      </c>
      <c r="Z3306" s="24" t="s">
        <v>117</v>
      </c>
      <c r="AA3306" s="24">
        <v>3125810025</v>
      </c>
      <c r="AB3306" s="24"/>
      <c r="AC3306" s="24"/>
      <c r="AD3306" s="24"/>
      <c r="AE3306" s="26" t="s">
        <v>151</v>
      </c>
      <c r="AF3306" s="26"/>
      <c r="AG3306" s="26"/>
      <c r="AH3306" s="27" t="s">
        <v>184</v>
      </c>
      <c r="AI3306" s="27" t="s">
        <v>487</v>
      </c>
      <c r="AJ3306" s="27" t="s">
        <v>487</v>
      </c>
      <c r="AK3306" s="24" t="s">
        <v>121</v>
      </c>
      <c r="AL3306" s="24" t="s">
        <v>7086</v>
      </c>
      <c r="AM3306" s="23">
        <v>44672</v>
      </c>
      <c r="AN3306" s="28">
        <v>1000000</v>
      </c>
      <c r="AO3306" s="28">
        <v>117172</v>
      </c>
      <c r="AP3306" s="28"/>
      <c r="AQ3306" s="28"/>
      <c r="AR3306" s="24"/>
      <c r="AS3306" s="24"/>
      <c r="AT3306" s="24"/>
      <c r="AU3306" s="24"/>
      <c r="AV3306" s="24"/>
      <c r="AW3306" s="24"/>
      <c r="AX3306" s="24"/>
      <c r="AY3306" s="24"/>
      <c r="AZ3306" s="24" t="s">
        <v>14215</v>
      </c>
      <c r="BA3306" s="24"/>
      <c r="BB3306" s="24"/>
      <c r="BC3306" s="24"/>
      <c r="BD3306" s="24"/>
      <c r="BE3306" s="24"/>
      <c r="BF3306" s="24"/>
      <c r="BG3306" s="24"/>
      <c r="BH3306" s="23">
        <v>44896</v>
      </c>
      <c r="BI3306" s="26" t="s">
        <v>466</v>
      </c>
      <c r="BJ3306" s="26" t="s">
        <v>12840</v>
      </c>
      <c r="BK3306" s="29">
        <v>0</v>
      </c>
      <c r="BL3306" s="24" t="s">
        <v>129</v>
      </c>
      <c r="BM3306" s="22" t="str">
        <f ca="1">+IF(Tabla1[[#This Row],[FECHA INGRESO]]&gt;=44986,IF((TODAY()-Tabla1[[#This Row],[FECHA INGRESO]])&gt;=50,"ALERTA","TODAVÍA FALTA"),"N/A")</f>
        <v>N/A</v>
      </c>
      <c r="BN3306" s="7">
        <f>IFERROR((_xlfn.DAYS(Tabla1[[#This Row],[FECHA INGRESO]],Tabla1[[#This Row],[FECHA RETIRO]]))/30,"")</f>
        <v>-7.4666666666666668</v>
      </c>
    </row>
    <row r="3307" spans="1:66" x14ac:dyDescent="0.35">
      <c r="A3307" s="21">
        <v>1065621863</v>
      </c>
      <c r="B3307" s="22" t="s">
        <v>17897</v>
      </c>
      <c r="C3307" s="44">
        <v>44676</v>
      </c>
      <c r="D3307" s="36" t="s">
        <v>131</v>
      </c>
      <c r="E3307" s="36" t="s">
        <v>111</v>
      </c>
      <c r="F3307" s="36" t="s">
        <v>70</v>
      </c>
      <c r="G3307" s="36"/>
      <c r="H3307" s="36">
        <v>24113636820</v>
      </c>
      <c r="I3307" s="36" t="s">
        <v>95</v>
      </c>
      <c r="J3307" s="24">
        <f>DATEDIF(Tabla1[[#This Row],[FECHA DE NACIMIENTO]],Tabla1[[#This Row],[FECHA ACTUAL]],"Y")</f>
        <v>32</v>
      </c>
      <c r="K3307" s="36" t="s">
        <v>73</v>
      </c>
      <c r="L3307" s="24" t="s">
        <v>112</v>
      </c>
      <c r="M3307" s="36">
        <v>1</v>
      </c>
      <c r="N3307" s="36">
        <v>1</v>
      </c>
      <c r="O3307" s="36">
        <v>4</v>
      </c>
      <c r="P3307" s="36" t="s">
        <v>101</v>
      </c>
      <c r="Q3307" s="44">
        <v>33153</v>
      </c>
      <c r="R3307" s="36" t="s">
        <v>17898</v>
      </c>
      <c r="S3307" s="25">
        <v>45119</v>
      </c>
      <c r="T3307" s="36"/>
      <c r="U3307" s="36">
        <v>3007402795</v>
      </c>
      <c r="V3307" s="33" t="s">
        <v>17899</v>
      </c>
      <c r="W3307" s="88" t="s">
        <v>17900</v>
      </c>
      <c r="X3307" s="36" t="s">
        <v>1500</v>
      </c>
      <c r="Y3307" s="36" t="s">
        <v>17901</v>
      </c>
      <c r="Z3307" s="36" t="s">
        <v>162</v>
      </c>
      <c r="AA3307" s="36">
        <v>3114006656</v>
      </c>
      <c r="AB3307" s="24"/>
      <c r="AC3307" s="24"/>
      <c r="AD3307" s="24"/>
      <c r="AE3307" s="26" t="s">
        <v>183</v>
      </c>
      <c r="AF3307" s="26"/>
      <c r="AG3307" s="26"/>
      <c r="AH3307" s="27" t="s">
        <v>10575</v>
      </c>
      <c r="AI3307" s="27" t="s">
        <v>9232</v>
      </c>
      <c r="AJ3307" s="27" t="s">
        <v>9317</v>
      </c>
      <c r="AK3307" s="24" t="s">
        <v>121</v>
      </c>
      <c r="AL3307" s="24" t="s">
        <v>7086</v>
      </c>
      <c r="AM3307" s="23">
        <v>44676</v>
      </c>
      <c r="AN3307" s="28">
        <v>1000000</v>
      </c>
      <c r="AO3307" s="28">
        <v>117172</v>
      </c>
      <c r="AP3307" s="28"/>
      <c r="AQ3307" s="28"/>
      <c r="AR3307" s="24"/>
      <c r="AS3307" s="24"/>
      <c r="AT3307" s="24"/>
      <c r="AU3307" s="24"/>
      <c r="AV3307" s="24"/>
      <c r="AW3307" s="24"/>
      <c r="AX3307" s="24"/>
      <c r="AY3307" s="24"/>
      <c r="AZ3307" s="24"/>
      <c r="BA3307" s="24"/>
      <c r="BB3307" s="24"/>
      <c r="BC3307" s="24"/>
      <c r="BD3307" s="24"/>
      <c r="BE3307" s="24"/>
      <c r="BF3307" s="24"/>
      <c r="BG3307" s="24"/>
      <c r="BH3307" s="23">
        <v>44825</v>
      </c>
      <c r="BI3307" s="26" t="s">
        <v>10014</v>
      </c>
      <c r="BJ3307" s="26" t="s">
        <v>11905</v>
      </c>
      <c r="BK3307" s="29">
        <v>0</v>
      </c>
      <c r="BL3307" s="24" t="s">
        <v>129</v>
      </c>
      <c r="BM3307" s="22" t="str">
        <f ca="1">+IF(Tabla1[[#This Row],[FECHA INGRESO]]&gt;=44986,IF((TODAY()-Tabla1[[#This Row],[FECHA INGRESO]])&gt;=50,"ALERTA","TODAVÍA FALTA"),"N/A")</f>
        <v>N/A</v>
      </c>
      <c r="BN3307" s="7">
        <f>IFERROR((_xlfn.DAYS(Tabla1[[#This Row],[FECHA INGRESO]],Tabla1[[#This Row],[FECHA RETIRO]]))/30,"")</f>
        <v>-4.9666666666666668</v>
      </c>
    </row>
    <row r="3308" spans="1:66" x14ac:dyDescent="0.35">
      <c r="A3308" s="21">
        <v>1019041147</v>
      </c>
      <c r="B3308" s="22" t="s">
        <v>17902</v>
      </c>
      <c r="C3308" s="44">
        <v>44676</v>
      </c>
      <c r="D3308" s="36" t="s">
        <v>188</v>
      </c>
      <c r="E3308" s="36" t="s">
        <v>111</v>
      </c>
      <c r="F3308" s="36" t="s">
        <v>70</v>
      </c>
      <c r="G3308" s="36"/>
      <c r="H3308" s="36">
        <v>24113642337</v>
      </c>
      <c r="I3308" s="36" t="s">
        <v>95</v>
      </c>
      <c r="J3308" s="24">
        <f>DATEDIF(Tabla1[[#This Row],[FECHA DE NACIMIENTO]],Tabla1[[#This Row],[FECHA ACTUAL]],"Y")</f>
        <v>22</v>
      </c>
      <c r="K3308" s="36" t="s">
        <v>320</v>
      </c>
      <c r="L3308" s="24" t="s">
        <v>112</v>
      </c>
      <c r="M3308" s="36">
        <v>0</v>
      </c>
      <c r="N3308" s="36">
        <v>0</v>
      </c>
      <c r="O3308" s="36">
        <v>2</v>
      </c>
      <c r="P3308" s="36" t="s">
        <v>101</v>
      </c>
      <c r="Q3308" s="44">
        <v>36731</v>
      </c>
      <c r="R3308" s="24" t="s">
        <v>76</v>
      </c>
      <c r="S3308" s="25">
        <v>45119</v>
      </c>
      <c r="T3308" s="36"/>
      <c r="U3308" s="36">
        <v>3003761255</v>
      </c>
      <c r="V3308" s="62" t="s">
        <v>17903</v>
      </c>
      <c r="W3308" s="88" t="s">
        <v>17904</v>
      </c>
      <c r="X3308" s="36" t="s">
        <v>17905</v>
      </c>
      <c r="Y3308" s="36" t="s">
        <v>17906</v>
      </c>
      <c r="Z3308" s="36" t="s">
        <v>162</v>
      </c>
      <c r="AA3308" s="36">
        <v>3114719733</v>
      </c>
      <c r="AB3308" s="24"/>
      <c r="AC3308" s="24"/>
      <c r="AD3308" s="24"/>
      <c r="AE3308" s="26" t="s">
        <v>151</v>
      </c>
      <c r="AF3308" s="26"/>
      <c r="AG3308" s="26"/>
      <c r="AH3308" s="27" t="s">
        <v>3042</v>
      </c>
      <c r="AI3308" s="27" t="s">
        <v>487</v>
      </c>
      <c r="AJ3308" s="27" t="s">
        <v>15662</v>
      </c>
      <c r="AK3308" s="24" t="s">
        <v>121</v>
      </c>
      <c r="AL3308" s="24" t="s">
        <v>7086</v>
      </c>
      <c r="AM3308" s="23">
        <v>44676</v>
      </c>
      <c r="AN3308" s="28">
        <v>1000000</v>
      </c>
      <c r="AO3308" s="28">
        <v>117172</v>
      </c>
      <c r="AP3308" s="28"/>
      <c r="AQ3308" s="28"/>
      <c r="AR3308" s="24"/>
      <c r="AS3308" s="24"/>
      <c r="AT3308" s="24"/>
      <c r="AU3308" s="24"/>
      <c r="AV3308" s="24"/>
      <c r="AW3308" s="24"/>
      <c r="AX3308" s="24"/>
      <c r="AY3308" s="24"/>
      <c r="AZ3308" s="24"/>
      <c r="BA3308" s="24"/>
      <c r="BB3308" s="24"/>
      <c r="BC3308" s="24"/>
      <c r="BD3308" s="24"/>
      <c r="BE3308" s="24"/>
      <c r="BF3308" s="24"/>
      <c r="BG3308" s="24"/>
      <c r="BH3308" s="23">
        <v>44726</v>
      </c>
      <c r="BI3308" s="26" t="s">
        <v>466</v>
      </c>
      <c r="BJ3308" s="26" t="s">
        <v>273</v>
      </c>
      <c r="BK3308" s="29">
        <v>0</v>
      </c>
      <c r="BL3308" s="24" t="s">
        <v>129</v>
      </c>
      <c r="BM3308" s="22" t="str">
        <f ca="1">+IF(Tabla1[[#This Row],[FECHA INGRESO]]&gt;=44986,IF((TODAY()-Tabla1[[#This Row],[FECHA INGRESO]])&gt;=50,"ALERTA","TODAVÍA FALTA"),"N/A")</f>
        <v>N/A</v>
      </c>
      <c r="BN3308" s="7">
        <f>IFERROR((_xlfn.DAYS(Tabla1[[#This Row],[FECHA INGRESO]],Tabla1[[#This Row],[FECHA RETIRO]]))/30,"")</f>
        <v>-1.6666666666666667</v>
      </c>
    </row>
    <row r="3309" spans="1:66" x14ac:dyDescent="0.35">
      <c r="A3309" s="21">
        <v>1000033784</v>
      </c>
      <c r="B3309" s="22" t="s">
        <v>17907</v>
      </c>
      <c r="C3309" s="23">
        <v>44676</v>
      </c>
      <c r="D3309" s="24" t="s">
        <v>188</v>
      </c>
      <c r="E3309" s="24" t="s">
        <v>111</v>
      </c>
      <c r="F3309" s="24" t="s">
        <v>70</v>
      </c>
      <c r="G3309" s="24"/>
      <c r="H3309" s="24">
        <v>24113486001</v>
      </c>
      <c r="I3309" s="24" t="s">
        <v>95</v>
      </c>
      <c r="J3309" s="24">
        <f>DATEDIF(Tabla1[[#This Row],[FECHA DE NACIMIENTO]],Tabla1[[#This Row],[FECHA ACTUAL]],"Y")</f>
        <v>20</v>
      </c>
      <c r="K3309" s="24" t="s">
        <v>73</v>
      </c>
      <c r="L3309" s="24" t="s">
        <v>112</v>
      </c>
      <c r="M3309" s="24">
        <v>0</v>
      </c>
      <c r="N3309" s="24">
        <v>0</v>
      </c>
      <c r="O3309" s="24">
        <v>2</v>
      </c>
      <c r="P3309" s="24" t="s">
        <v>101</v>
      </c>
      <c r="Q3309" s="23">
        <v>37791</v>
      </c>
      <c r="R3309" s="24" t="s">
        <v>76</v>
      </c>
      <c r="S3309" s="25">
        <v>45119</v>
      </c>
      <c r="T3309" s="24"/>
      <c r="U3309" s="24">
        <v>3193443962</v>
      </c>
      <c r="V3309" s="33" t="s">
        <v>17908</v>
      </c>
      <c r="W3309" s="85" t="s">
        <v>17909</v>
      </c>
      <c r="X3309" s="24" t="s">
        <v>586</v>
      </c>
      <c r="Y3309" s="24" t="s">
        <v>17910</v>
      </c>
      <c r="Z3309" s="24" t="s">
        <v>117</v>
      </c>
      <c r="AA3309" s="24">
        <v>3004181116</v>
      </c>
      <c r="AB3309" s="24"/>
      <c r="AC3309" s="24"/>
      <c r="AD3309" s="24"/>
      <c r="AE3309" s="26" t="s">
        <v>151</v>
      </c>
      <c r="AF3309" s="26"/>
      <c r="AG3309" s="26"/>
      <c r="AH3309" s="27" t="s">
        <v>3042</v>
      </c>
      <c r="AI3309" s="27" t="s">
        <v>487</v>
      </c>
      <c r="AJ3309" s="27" t="s">
        <v>15662</v>
      </c>
      <c r="AK3309" s="24" t="s">
        <v>121</v>
      </c>
      <c r="AL3309" s="24" t="s">
        <v>7086</v>
      </c>
      <c r="AM3309" s="23">
        <v>44676</v>
      </c>
      <c r="AN3309" s="28">
        <v>1000000</v>
      </c>
      <c r="AO3309" s="28">
        <v>117172</v>
      </c>
      <c r="AP3309" s="28"/>
      <c r="AQ3309" s="28"/>
      <c r="AR3309" s="24"/>
      <c r="AS3309" s="24"/>
      <c r="AT3309" s="24"/>
      <c r="AU3309" s="24"/>
      <c r="AV3309" s="24"/>
      <c r="AW3309" s="24"/>
      <c r="AX3309" s="24"/>
      <c r="AY3309" s="24"/>
      <c r="AZ3309" s="24"/>
      <c r="BA3309" s="24"/>
      <c r="BB3309" s="24"/>
      <c r="BC3309" s="24"/>
      <c r="BD3309" s="24"/>
      <c r="BE3309" s="24"/>
      <c r="BF3309" s="24"/>
      <c r="BG3309" s="24"/>
      <c r="BH3309" s="23">
        <v>44753</v>
      </c>
      <c r="BI3309" s="26" t="s">
        <v>466</v>
      </c>
      <c r="BJ3309" s="26" t="s">
        <v>15152</v>
      </c>
      <c r="BK3309" s="29">
        <v>0</v>
      </c>
      <c r="BL3309" s="24" t="s">
        <v>129</v>
      </c>
      <c r="BM3309" s="22" t="str">
        <f ca="1">+IF(Tabla1[[#This Row],[FECHA INGRESO]]&gt;=44986,IF((TODAY()-Tabla1[[#This Row],[FECHA INGRESO]])&gt;=50,"ALERTA","TODAVÍA FALTA"),"N/A")</f>
        <v>N/A</v>
      </c>
      <c r="BN3309" s="7">
        <f>IFERROR((_xlfn.DAYS(Tabla1[[#This Row],[FECHA INGRESO]],Tabla1[[#This Row],[FECHA RETIRO]]))/30,"")</f>
        <v>-2.5666666666666669</v>
      </c>
    </row>
    <row r="3310" spans="1:66" x14ac:dyDescent="0.35">
      <c r="A3310" s="21">
        <v>1014211939</v>
      </c>
      <c r="B3310" s="22" t="s">
        <v>17911</v>
      </c>
      <c r="C3310" s="23">
        <v>44676</v>
      </c>
      <c r="D3310" s="24" t="s">
        <v>188</v>
      </c>
      <c r="E3310" s="24" t="s">
        <v>111</v>
      </c>
      <c r="F3310" s="23" t="s">
        <v>94</v>
      </c>
      <c r="G3310" s="24"/>
      <c r="H3310" s="24">
        <v>24113639742</v>
      </c>
      <c r="I3310" s="24" t="s">
        <v>72</v>
      </c>
      <c r="J3310" s="24">
        <f>DATEDIF(Tabla1[[#This Row],[FECHA DE NACIMIENTO]],Tabla1[[#This Row],[FECHA ACTUAL]],"Y")</f>
        <v>33</v>
      </c>
      <c r="K3310" s="24" t="s">
        <v>96</v>
      </c>
      <c r="L3310" s="24" t="s">
        <v>234</v>
      </c>
      <c r="M3310" s="24">
        <v>1</v>
      </c>
      <c r="N3310" s="24">
        <v>1</v>
      </c>
      <c r="O3310" s="24">
        <v>3</v>
      </c>
      <c r="P3310" s="24" t="s">
        <v>101</v>
      </c>
      <c r="Q3310" s="23">
        <v>33055</v>
      </c>
      <c r="R3310" s="24" t="s">
        <v>76</v>
      </c>
      <c r="S3310" s="25">
        <v>45119</v>
      </c>
      <c r="T3310" s="24"/>
      <c r="U3310" s="24">
        <v>3103338215</v>
      </c>
      <c r="V3310" s="33" t="s">
        <v>17912</v>
      </c>
      <c r="W3310" s="85" t="s">
        <v>17913</v>
      </c>
      <c r="X3310" s="24" t="s">
        <v>11213</v>
      </c>
      <c r="Y3310" s="24" t="s">
        <v>17914</v>
      </c>
      <c r="Z3310" s="24" t="s">
        <v>117</v>
      </c>
      <c r="AA3310" s="24">
        <v>3114446035</v>
      </c>
      <c r="AB3310" s="24"/>
      <c r="AC3310" s="24"/>
      <c r="AD3310" s="24"/>
      <c r="AE3310" s="26" t="s">
        <v>151</v>
      </c>
      <c r="AF3310" s="26"/>
      <c r="AG3310" s="26"/>
      <c r="AH3310" s="27" t="s">
        <v>163</v>
      </c>
      <c r="AI3310" s="27" t="s">
        <v>487</v>
      </c>
      <c r="AJ3310" s="27" t="s">
        <v>15662</v>
      </c>
      <c r="AK3310" s="24" t="s">
        <v>121</v>
      </c>
      <c r="AL3310" s="24" t="s">
        <v>7086</v>
      </c>
      <c r="AM3310" s="23">
        <v>44676</v>
      </c>
      <c r="AN3310" s="28">
        <v>1535062</v>
      </c>
      <c r="AO3310" s="28">
        <v>117172</v>
      </c>
      <c r="AP3310" s="73" t="s">
        <v>17915</v>
      </c>
      <c r="AQ3310" s="28"/>
      <c r="AR3310" s="24"/>
      <c r="AS3310" s="24"/>
      <c r="AT3310" s="24"/>
      <c r="AU3310" s="24"/>
      <c r="AV3310" s="24"/>
      <c r="AW3310" s="24"/>
      <c r="AX3310" s="24"/>
      <c r="AY3310" s="24"/>
      <c r="AZ3310" s="24"/>
      <c r="BA3310" s="24"/>
      <c r="BB3310" s="24"/>
      <c r="BC3310" s="24"/>
      <c r="BD3310" s="24"/>
      <c r="BE3310" s="24"/>
      <c r="BF3310" s="24"/>
      <c r="BG3310" s="24"/>
      <c r="BH3310" s="23">
        <v>44865</v>
      </c>
      <c r="BI3310" s="26" t="s">
        <v>466</v>
      </c>
      <c r="BJ3310" s="26" t="s">
        <v>273</v>
      </c>
      <c r="BK3310" s="29">
        <v>0</v>
      </c>
      <c r="BL3310" s="24" t="s">
        <v>129</v>
      </c>
      <c r="BM3310" s="22" t="str">
        <f ca="1">+IF(Tabla1[[#This Row],[FECHA INGRESO]]&gt;=44986,IF((TODAY()-Tabla1[[#This Row],[FECHA INGRESO]])&gt;=50,"ALERTA","TODAVÍA FALTA"),"N/A")</f>
        <v>N/A</v>
      </c>
      <c r="BN3310" s="7">
        <f>IFERROR((_xlfn.DAYS(Tabla1[[#This Row],[FECHA INGRESO]],Tabla1[[#This Row],[FECHA RETIRO]]))/30,"")</f>
        <v>-6.3</v>
      </c>
    </row>
    <row r="3311" spans="1:66" x14ac:dyDescent="0.35">
      <c r="A3311" s="21">
        <v>1010008430</v>
      </c>
      <c r="B3311" s="22" t="s">
        <v>17916</v>
      </c>
      <c r="C3311" s="44">
        <v>44676</v>
      </c>
      <c r="D3311" s="36" t="s">
        <v>93</v>
      </c>
      <c r="E3311" s="36" t="s">
        <v>111</v>
      </c>
      <c r="F3311" s="36" t="s">
        <v>70</v>
      </c>
      <c r="G3311" s="36"/>
      <c r="H3311" s="36">
        <v>24106436844</v>
      </c>
      <c r="I3311" s="36" t="s">
        <v>72</v>
      </c>
      <c r="J3311" s="24">
        <f>DATEDIF(Tabla1[[#This Row],[FECHA DE NACIMIENTO]],Tabla1[[#This Row],[FECHA ACTUAL]],"Y")</f>
        <v>22</v>
      </c>
      <c r="K3311" s="36" t="s">
        <v>73</v>
      </c>
      <c r="L3311" s="24" t="s">
        <v>112</v>
      </c>
      <c r="M3311" s="36">
        <v>0</v>
      </c>
      <c r="N3311" s="36">
        <v>0</v>
      </c>
      <c r="O3311" s="36">
        <v>2</v>
      </c>
      <c r="P3311" s="36" t="s">
        <v>101</v>
      </c>
      <c r="Q3311" s="44">
        <v>36796</v>
      </c>
      <c r="R3311" s="24" t="s">
        <v>76</v>
      </c>
      <c r="S3311" s="25">
        <v>45119</v>
      </c>
      <c r="T3311" s="36"/>
      <c r="U3311" s="36">
        <v>3105597052</v>
      </c>
      <c r="V3311" s="62" t="s">
        <v>17917</v>
      </c>
      <c r="W3311" s="88" t="s">
        <v>17918</v>
      </c>
      <c r="X3311" s="24" t="s">
        <v>7869</v>
      </c>
      <c r="Y3311" s="24" t="s">
        <v>17919</v>
      </c>
      <c r="Z3311" s="24" t="s">
        <v>285</v>
      </c>
      <c r="AA3311" s="24">
        <v>3105597052</v>
      </c>
      <c r="AB3311" s="24"/>
      <c r="AC3311" s="24"/>
      <c r="AD3311" s="24"/>
      <c r="AE3311" s="26" t="s">
        <v>151</v>
      </c>
      <c r="AF3311" s="26"/>
      <c r="AG3311" s="26"/>
      <c r="AH3311" s="27" t="s">
        <v>3042</v>
      </c>
      <c r="AI3311" s="27" t="s">
        <v>461</v>
      </c>
      <c r="AJ3311" s="27" t="s">
        <v>461</v>
      </c>
      <c r="AK3311" s="24" t="s">
        <v>121</v>
      </c>
      <c r="AL3311" s="24" t="s">
        <v>7086</v>
      </c>
      <c r="AM3311" s="23">
        <v>44676</v>
      </c>
      <c r="AN3311" s="28">
        <v>1000000</v>
      </c>
      <c r="AO3311" s="28">
        <v>117172</v>
      </c>
      <c r="AP3311" s="28"/>
      <c r="AQ3311" s="28"/>
      <c r="AR3311" s="24"/>
      <c r="AS3311" s="24"/>
      <c r="AT3311" s="24"/>
      <c r="AU3311" s="24"/>
      <c r="AV3311" s="24"/>
      <c r="AW3311" s="24"/>
      <c r="AX3311" s="24"/>
      <c r="AY3311" s="24"/>
      <c r="AZ3311" s="24"/>
      <c r="BA3311" s="24"/>
      <c r="BB3311" s="24"/>
      <c r="BC3311" s="24"/>
      <c r="BD3311" s="24"/>
      <c r="BE3311" s="24"/>
      <c r="BF3311" s="24"/>
      <c r="BG3311" s="24"/>
      <c r="BH3311" s="23">
        <v>44676</v>
      </c>
      <c r="BI3311" s="26" t="s">
        <v>10014</v>
      </c>
      <c r="BJ3311" s="26" t="s">
        <v>14134</v>
      </c>
      <c r="BK3311" s="29">
        <v>0</v>
      </c>
      <c r="BL3311" s="24" t="s">
        <v>129</v>
      </c>
      <c r="BM3311" s="22" t="str">
        <f ca="1">+IF(Tabla1[[#This Row],[FECHA INGRESO]]&gt;=44986,IF((TODAY()-Tabla1[[#This Row],[FECHA INGRESO]])&gt;=50,"ALERTA","TODAVÍA FALTA"),"N/A")</f>
        <v>N/A</v>
      </c>
      <c r="BN3311" s="7">
        <f>IFERROR((_xlfn.DAYS(Tabla1[[#This Row],[FECHA INGRESO]],Tabla1[[#This Row],[FECHA RETIRO]]))/30,"")</f>
        <v>0</v>
      </c>
    </row>
    <row r="3312" spans="1:66" x14ac:dyDescent="0.35">
      <c r="A3312" s="21">
        <v>1012389748</v>
      </c>
      <c r="B3312" s="22" t="s">
        <v>17920</v>
      </c>
      <c r="C3312" s="44">
        <v>44676</v>
      </c>
      <c r="D3312" s="36" t="s">
        <v>582</v>
      </c>
      <c r="E3312" s="36" t="s">
        <v>111</v>
      </c>
      <c r="F3312" s="36" t="s">
        <v>111</v>
      </c>
      <c r="G3312" s="36"/>
      <c r="H3312" s="36">
        <v>24113636666</v>
      </c>
      <c r="I3312" s="36" t="s">
        <v>95</v>
      </c>
      <c r="J3312" s="24">
        <f>DATEDIF(Tabla1[[#This Row],[FECHA DE NACIMIENTO]],Tabla1[[#This Row],[FECHA ACTUAL]],"Y")</f>
        <v>31</v>
      </c>
      <c r="K3312" s="36" t="s">
        <v>73</v>
      </c>
      <c r="L3312" s="36" t="s">
        <v>234</v>
      </c>
      <c r="M3312" s="36">
        <v>0</v>
      </c>
      <c r="N3312" s="36">
        <v>0</v>
      </c>
      <c r="O3312" s="36">
        <v>2</v>
      </c>
      <c r="P3312" s="36" t="s">
        <v>101</v>
      </c>
      <c r="Q3312" s="44">
        <v>33708</v>
      </c>
      <c r="R3312" s="24" t="s">
        <v>76</v>
      </c>
      <c r="S3312" s="25">
        <v>45119</v>
      </c>
      <c r="T3312" s="36"/>
      <c r="U3312" s="36">
        <v>3045326073</v>
      </c>
      <c r="V3312" s="62" t="s">
        <v>17921</v>
      </c>
      <c r="W3312" s="88" t="s">
        <v>17922</v>
      </c>
      <c r="X3312" s="36" t="s">
        <v>308</v>
      </c>
      <c r="Y3312" s="36" t="s">
        <v>17923</v>
      </c>
      <c r="Z3312" s="36" t="s">
        <v>13095</v>
      </c>
      <c r="AA3312" s="36">
        <v>3212230520</v>
      </c>
      <c r="AB3312" s="24"/>
      <c r="AC3312" s="24"/>
      <c r="AD3312" s="24"/>
      <c r="AE3312" s="26" t="s">
        <v>183</v>
      </c>
      <c r="AF3312" s="26" t="s">
        <v>899</v>
      </c>
      <c r="AG3312" s="26"/>
      <c r="AH3312" s="27" t="s">
        <v>10575</v>
      </c>
      <c r="AI3312" s="27" t="s">
        <v>9232</v>
      </c>
      <c r="AJ3312" s="27" t="s">
        <v>9317</v>
      </c>
      <c r="AK3312" s="24" t="s">
        <v>121</v>
      </c>
      <c r="AL3312" s="24" t="s">
        <v>7086</v>
      </c>
      <c r="AM3312" s="23">
        <v>44676</v>
      </c>
      <c r="AN3312" s="28">
        <v>1000000</v>
      </c>
      <c r="AO3312" s="28">
        <v>117172</v>
      </c>
      <c r="AP3312" s="28"/>
      <c r="AQ3312" s="28"/>
      <c r="AR3312" s="24"/>
      <c r="AS3312" s="24"/>
      <c r="AT3312" s="24"/>
      <c r="AU3312" s="24"/>
      <c r="AV3312" s="24"/>
      <c r="AW3312" s="24"/>
      <c r="AX3312" s="24"/>
      <c r="AY3312" s="24"/>
      <c r="AZ3312" s="24"/>
      <c r="BA3312" s="24"/>
      <c r="BB3312" s="24"/>
      <c r="BC3312" s="24"/>
      <c r="BD3312" s="24"/>
      <c r="BE3312" s="24"/>
      <c r="BF3312" s="24"/>
      <c r="BG3312" s="24"/>
      <c r="BH3312" s="23">
        <v>44822</v>
      </c>
      <c r="BI3312" s="26" t="s">
        <v>10014</v>
      </c>
      <c r="BJ3312" s="26" t="s">
        <v>11905</v>
      </c>
      <c r="BK3312" s="29">
        <v>0</v>
      </c>
      <c r="BL3312" s="24" t="s">
        <v>129</v>
      </c>
      <c r="BM3312" s="22" t="str">
        <f ca="1">+IF(Tabla1[[#This Row],[FECHA INGRESO]]&gt;=44986,IF((TODAY()-Tabla1[[#This Row],[FECHA INGRESO]])&gt;=50,"ALERTA","TODAVÍA FALTA"),"N/A")</f>
        <v>N/A</v>
      </c>
      <c r="BN3312" s="7">
        <f>IFERROR((_xlfn.DAYS(Tabla1[[#This Row],[FECHA INGRESO]],Tabla1[[#This Row],[FECHA RETIRO]]))/30,"")</f>
        <v>-4.8666666666666663</v>
      </c>
    </row>
    <row r="3313" spans="1:66" x14ac:dyDescent="0.35">
      <c r="A3313" s="21">
        <v>1032430163</v>
      </c>
      <c r="B3313" s="22" t="s">
        <v>17924</v>
      </c>
      <c r="C3313" s="23">
        <v>44676</v>
      </c>
      <c r="D3313" s="24" t="s">
        <v>266</v>
      </c>
      <c r="E3313" s="24" t="s">
        <v>94</v>
      </c>
      <c r="F3313" s="23" t="s">
        <v>94</v>
      </c>
      <c r="G3313" s="24"/>
      <c r="H3313" s="24">
        <v>24113643859</v>
      </c>
      <c r="I3313" s="24" t="s">
        <v>72</v>
      </c>
      <c r="J3313" s="24">
        <f>DATEDIF(Tabla1[[#This Row],[FECHA DE NACIMIENTO]],Tabla1[[#This Row],[FECHA ACTUAL]],"Y")</f>
        <v>34</v>
      </c>
      <c r="K3313" s="24" t="s">
        <v>73</v>
      </c>
      <c r="L3313" s="24" t="s">
        <v>112</v>
      </c>
      <c r="M3313" s="24">
        <v>0</v>
      </c>
      <c r="N3313" s="24">
        <v>0</v>
      </c>
      <c r="O3313" s="24">
        <v>3</v>
      </c>
      <c r="P3313" s="24" t="s">
        <v>101</v>
      </c>
      <c r="Q3313" s="23">
        <v>32690</v>
      </c>
      <c r="R3313" s="24" t="s">
        <v>76</v>
      </c>
      <c r="S3313" s="25">
        <v>45119</v>
      </c>
      <c r="T3313" s="24">
        <v>9023882</v>
      </c>
      <c r="U3313" s="24">
        <v>3106999099</v>
      </c>
      <c r="V3313" s="33" t="s">
        <v>17925</v>
      </c>
      <c r="W3313" s="85" t="s">
        <v>17926</v>
      </c>
      <c r="X3313" s="24" t="s">
        <v>11972</v>
      </c>
      <c r="Y3313" s="24" t="s">
        <v>17927</v>
      </c>
      <c r="Z3313" s="24" t="s">
        <v>285</v>
      </c>
      <c r="AA3313" s="24">
        <v>3203778214</v>
      </c>
      <c r="AB3313" s="24"/>
      <c r="AC3313" s="24"/>
      <c r="AD3313" s="24"/>
      <c r="AE3313" s="26" t="s">
        <v>102</v>
      </c>
      <c r="AF3313" s="26"/>
      <c r="AG3313" s="26" t="s">
        <v>17928</v>
      </c>
      <c r="AH3313" s="27" t="s">
        <v>184</v>
      </c>
      <c r="AI3313" s="27" t="s">
        <v>120</v>
      </c>
      <c r="AJ3313" s="27" t="s">
        <v>120</v>
      </c>
      <c r="AK3313" s="24" t="s">
        <v>121</v>
      </c>
      <c r="AL3313" s="24" t="s">
        <v>7086</v>
      </c>
      <c r="AM3313" s="23">
        <v>44676</v>
      </c>
      <c r="AN3313" s="28">
        <v>1160000</v>
      </c>
      <c r="AO3313" s="28">
        <v>140606</v>
      </c>
      <c r="AP3313" s="28"/>
      <c r="AQ3313" s="28"/>
      <c r="AR3313" s="24"/>
      <c r="AS3313" s="24"/>
      <c r="AT3313" s="24"/>
      <c r="AU3313" s="24"/>
      <c r="AV3313" s="24"/>
      <c r="AW3313" s="24"/>
      <c r="AX3313" s="24"/>
      <c r="AY3313" s="24"/>
      <c r="AZ3313" s="24"/>
      <c r="BA3313" s="24"/>
      <c r="BB3313" s="24"/>
      <c r="BC3313" s="24"/>
      <c r="BD3313" s="24"/>
      <c r="BE3313" s="24"/>
      <c r="BF3313" s="24"/>
      <c r="BG3313" s="24"/>
      <c r="BH3313" s="23">
        <v>44996</v>
      </c>
      <c r="BI3313" s="26" t="s">
        <v>466</v>
      </c>
      <c r="BJ3313" s="26" t="s">
        <v>3469</v>
      </c>
      <c r="BK3313" s="29">
        <v>0</v>
      </c>
      <c r="BL3313" s="24" t="s">
        <v>129</v>
      </c>
      <c r="BM3313" s="22" t="str">
        <f ca="1">+IF(Tabla1[[#This Row],[FECHA INGRESO]]&gt;=44986,IF((TODAY()-Tabla1[[#This Row],[FECHA INGRESO]])&gt;=50,"ALERTA","TODAVÍA FALTA"),"N/A")</f>
        <v>N/A</v>
      </c>
      <c r="BN3313" s="7">
        <f>IFERROR((_xlfn.DAYS(Tabla1[[#This Row],[FECHA INGRESO]],Tabla1[[#This Row],[FECHA RETIRO]]))/30,"")</f>
        <v>-10.666666666666666</v>
      </c>
    </row>
    <row r="3314" spans="1:66" x14ac:dyDescent="0.35">
      <c r="A3314" s="21">
        <v>1000591068</v>
      </c>
      <c r="B3314" s="22" t="s">
        <v>17929</v>
      </c>
      <c r="C3314" s="23">
        <v>44676</v>
      </c>
      <c r="D3314" s="24" t="s">
        <v>131</v>
      </c>
      <c r="E3314" s="24" t="s">
        <v>111</v>
      </c>
      <c r="F3314" s="24" t="s">
        <v>111</v>
      </c>
      <c r="G3314" s="24"/>
      <c r="H3314" s="24">
        <v>24113634925</v>
      </c>
      <c r="I3314" s="24" t="s">
        <v>95</v>
      </c>
      <c r="J3314" s="24">
        <f>DATEDIF(Tabla1[[#This Row],[FECHA DE NACIMIENTO]],Tabla1[[#This Row],[FECHA ACTUAL]],"Y")</f>
        <v>21</v>
      </c>
      <c r="K3314" s="24" t="s">
        <v>96</v>
      </c>
      <c r="L3314" s="24" t="s">
        <v>112</v>
      </c>
      <c r="M3314" s="24">
        <v>0</v>
      </c>
      <c r="N3314" s="24">
        <v>0</v>
      </c>
      <c r="O3314" s="24">
        <v>2</v>
      </c>
      <c r="P3314" s="24" t="s">
        <v>101</v>
      </c>
      <c r="Q3314" s="23">
        <v>37135</v>
      </c>
      <c r="R3314" s="24" t="s">
        <v>76</v>
      </c>
      <c r="S3314" s="25">
        <v>45119</v>
      </c>
      <c r="T3314" s="24"/>
      <c r="U3314" s="24">
        <v>3052311122</v>
      </c>
      <c r="V3314" s="33" t="s">
        <v>17930</v>
      </c>
      <c r="W3314" s="85" t="s">
        <v>17931</v>
      </c>
      <c r="X3314" s="24" t="s">
        <v>17932</v>
      </c>
      <c r="Y3314" s="24" t="s">
        <v>17933</v>
      </c>
      <c r="Z3314" s="24" t="s">
        <v>285</v>
      </c>
      <c r="AA3314" s="24">
        <v>3053237557</v>
      </c>
      <c r="AB3314" s="24"/>
      <c r="AC3314" s="24"/>
      <c r="AD3314" s="24" t="s">
        <v>305</v>
      </c>
      <c r="AE3314" s="26" t="s">
        <v>102</v>
      </c>
      <c r="AF3314" s="26"/>
      <c r="AG3314" s="26" t="s">
        <v>17934</v>
      </c>
      <c r="AH3314" s="27" t="s">
        <v>184</v>
      </c>
      <c r="AI3314" s="27" t="s">
        <v>11667</v>
      </c>
      <c r="AJ3314" s="27" t="s">
        <v>6347</v>
      </c>
      <c r="AK3314" s="24" t="s">
        <v>121</v>
      </c>
      <c r="AL3314" s="24" t="s">
        <v>7086</v>
      </c>
      <c r="AM3314" s="23">
        <v>44676</v>
      </c>
      <c r="AN3314" s="28">
        <v>1357200</v>
      </c>
      <c r="AO3314" s="28">
        <v>140606</v>
      </c>
      <c r="AP3314" s="28"/>
      <c r="AQ3314" s="28"/>
      <c r="AR3314" s="24"/>
      <c r="AS3314" s="24"/>
      <c r="AT3314" s="24"/>
      <c r="AU3314" s="24"/>
      <c r="AV3314" s="24"/>
      <c r="AW3314" s="24"/>
      <c r="AX3314" s="24"/>
      <c r="AY3314" s="24"/>
      <c r="AZ3314" s="24"/>
      <c r="BA3314" s="24"/>
      <c r="BB3314" s="24"/>
      <c r="BC3314" s="24"/>
      <c r="BD3314" s="24"/>
      <c r="BE3314" s="24"/>
      <c r="BF3314" s="24"/>
      <c r="BG3314" s="24"/>
      <c r="BH3314" s="23">
        <v>44980</v>
      </c>
      <c r="BI3314" s="26" t="s">
        <v>466</v>
      </c>
      <c r="BJ3314" s="26" t="s">
        <v>17176</v>
      </c>
      <c r="BK3314" s="29">
        <v>0</v>
      </c>
      <c r="BL3314" s="24" t="s">
        <v>129</v>
      </c>
      <c r="BM3314" s="22" t="str">
        <f ca="1">+IF(Tabla1[[#This Row],[FECHA INGRESO]]&gt;=44986,IF((TODAY()-Tabla1[[#This Row],[FECHA INGRESO]])&gt;=50,"ALERTA","TODAVÍA FALTA"),"N/A")</f>
        <v>N/A</v>
      </c>
      <c r="BN3314" s="7">
        <f>IFERROR((_xlfn.DAYS(Tabla1[[#This Row],[FECHA INGRESO]],Tabla1[[#This Row],[FECHA RETIRO]]))/30,"")</f>
        <v>-10.133333333333333</v>
      </c>
    </row>
    <row r="3315" spans="1:66" x14ac:dyDescent="0.35">
      <c r="A3315" s="21">
        <v>1121959098</v>
      </c>
      <c r="B3315" s="22" t="s">
        <v>17935</v>
      </c>
      <c r="C3315" s="23">
        <v>44676</v>
      </c>
      <c r="D3315" s="24" t="s">
        <v>266</v>
      </c>
      <c r="E3315" s="24" t="s">
        <v>111</v>
      </c>
      <c r="F3315" s="24" t="s">
        <v>111</v>
      </c>
      <c r="G3315" s="24"/>
      <c r="H3315" s="24">
        <v>24113641118</v>
      </c>
      <c r="I3315" s="24" t="s">
        <v>95</v>
      </c>
      <c r="J3315" s="24">
        <f>DATEDIF(Tabla1[[#This Row],[FECHA DE NACIMIENTO]],Tabla1[[#This Row],[FECHA ACTUAL]],"Y")</f>
        <v>24</v>
      </c>
      <c r="K3315" s="24" t="s">
        <v>73</v>
      </c>
      <c r="L3315" s="24" t="s">
        <v>112</v>
      </c>
      <c r="M3315" s="24">
        <v>0</v>
      </c>
      <c r="N3315" s="24">
        <v>0</v>
      </c>
      <c r="O3315" s="24">
        <v>3</v>
      </c>
      <c r="P3315" s="24" t="s">
        <v>101</v>
      </c>
      <c r="Q3315" s="23">
        <v>36087</v>
      </c>
      <c r="R3315" s="24" t="s">
        <v>3325</v>
      </c>
      <c r="S3315" s="25">
        <v>45119</v>
      </c>
      <c r="T3315" s="24"/>
      <c r="U3315" s="24">
        <v>3157545956</v>
      </c>
      <c r="V3315" s="33" t="s">
        <v>17936</v>
      </c>
      <c r="W3315" s="85" t="s">
        <v>17937</v>
      </c>
      <c r="X3315" s="24" t="s">
        <v>17938</v>
      </c>
      <c r="Y3315" s="24" t="s">
        <v>17939</v>
      </c>
      <c r="Z3315" s="24" t="s">
        <v>117</v>
      </c>
      <c r="AA3315" s="24">
        <v>3186964956</v>
      </c>
      <c r="AB3315" s="24"/>
      <c r="AC3315" s="24"/>
      <c r="AD3315" s="24"/>
      <c r="AE3315" s="26" t="s">
        <v>183</v>
      </c>
      <c r="AF3315" s="26" t="s">
        <v>17940</v>
      </c>
      <c r="AG3315" s="26"/>
      <c r="AH3315" s="27" t="s">
        <v>3042</v>
      </c>
      <c r="AI3315" s="27" t="s">
        <v>9232</v>
      </c>
      <c r="AJ3315" s="27" t="s">
        <v>9317</v>
      </c>
      <c r="AK3315" s="24" t="s">
        <v>121</v>
      </c>
      <c r="AL3315" s="24" t="s">
        <v>7086</v>
      </c>
      <c r="AM3315" s="23">
        <v>44676</v>
      </c>
      <c r="AN3315" s="28">
        <v>1160000</v>
      </c>
      <c r="AO3315" s="28">
        <v>140606</v>
      </c>
      <c r="AP3315" s="28"/>
      <c r="AQ3315" s="28"/>
      <c r="AR3315" s="24"/>
      <c r="AS3315" s="24"/>
      <c r="AT3315" s="24"/>
      <c r="AU3315" s="24"/>
      <c r="AV3315" s="24"/>
      <c r="AW3315" s="24"/>
      <c r="AX3315" s="24"/>
      <c r="AY3315" s="24" t="s">
        <v>8805</v>
      </c>
      <c r="AZ3315" s="24"/>
      <c r="BA3315" s="24"/>
      <c r="BB3315" s="24"/>
      <c r="BC3315" s="24"/>
      <c r="BD3315" s="24"/>
      <c r="BE3315" s="24"/>
      <c r="BF3315" s="24"/>
      <c r="BG3315" s="24"/>
      <c r="BH3315" s="23">
        <v>45045</v>
      </c>
      <c r="BI3315" s="26" t="s">
        <v>466</v>
      </c>
      <c r="BJ3315" s="26" t="s">
        <v>17941</v>
      </c>
      <c r="BK3315" s="29">
        <v>0</v>
      </c>
      <c r="BL3315" s="24" t="s">
        <v>129</v>
      </c>
      <c r="BM3315" s="22" t="str">
        <f ca="1">+IF(Tabla1[[#This Row],[FECHA INGRESO]]&gt;=44986,IF((TODAY()-Tabla1[[#This Row],[FECHA INGRESO]])&gt;=50,"ALERTA","TODAVÍA FALTA"),"N/A")</f>
        <v>N/A</v>
      </c>
      <c r="BN3315" s="7">
        <f>IFERROR((_xlfn.DAYS(Tabla1[[#This Row],[FECHA INGRESO]],Tabla1[[#This Row],[FECHA RETIRO]]))/30,"")</f>
        <v>-12.3</v>
      </c>
    </row>
    <row r="3316" spans="1:66" x14ac:dyDescent="0.35">
      <c r="A3316" s="21">
        <v>1013597015</v>
      </c>
      <c r="B3316" s="22" t="s">
        <v>17942</v>
      </c>
      <c r="C3316" s="44">
        <v>44676</v>
      </c>
      <c r="D3316" s="36" t="s">
        <v>582</v>
      </c>
      <c r="E3316" s="36" t="s">
        <v>111</v>
      </c>
      <c r="F3316" s="36" t="s">
        <v>111</v>
      </c>
      <c r="G3316" s="36"/>
      <c r="H3316" s="36">
        <v>24113636541</v>
      </c>
      <c r="I3316" s="36" t="s">
        <v>72</v>
      </c>
      <c r="J3316" s="24">
        <f>DATEDIF(Tabla1[[#This Row],[FECHA DE NACIMIENTO]],Tabla1[[#This Row],[FECHA ACTUAL]],"Y")</f>
        <v>35</v>
      </c>
      <c r="K3316" s="36" t="s">
        <v>73</v>
      </c>
      <c r="L3316" s="36" t="s">
        <v>234</v>
      </c>
      <c r="M3316" s="36">
        <v>2</v>
      </c>
      <c r="N3316" s="36">
        <v>3</v>
      </c>
      <c r="O3316" s="36">
        <v>2</v>
      </c>
      <c r="P3316" s="36" t="s">
        <v>101</v>
      </c>
      <c r="Q3316" s="44">
        <v>32220</v>
      </c>
      <c r="R3316" s="24" t="s">
        <v>76</v>
      </c>
      <c r="S3316" s="25">
        <v>45119</v>
      </c>
      <c r="T3316" s="36">
        <v>6959190</v>
      </c>
      <c r="U3316" s="36">
        <v>3012473461</v>
      </c>
      <c r="V3316" s="62" t="s">
        <v>17943</v>
      </c>
      <c r="W3316" s="88" t="s">
        <v>17944</v>
      </c>
      <c r="X3316" s="36" t="s">
        <v>17659</v>
      </c>
      <c r="Y3316" s="36" t="s">
        <v>17945</v>
      </c>
      <c r="Z3316" s="36" t="s">
        <v>82</v>
      </c>
      <c r="AA3316" s="36">
        <v>3045294802</v>
      </c>
      <c r="AB3316" s="24"/>
      <c r="AC3316" s="24"/>
      <c r="AD3316" s="24"/>
      <c r="AE3316" s="26" t="s">
        <v>84</v>
      </c>
      <c r="AF3316" s="26"/>
      <c r="AG3316" s="26" t="s">
        <v>17047</v>
      </c>
      <c r="AH3316" s="27" t="s">
        <v>3042</v>
      </c>
      <c r="AI3316" s="27" t="s">
        <v>9232</v>
      </c>
      <c r="AJ3316" s="27" t="s">
        <v>9317</v>
      </c>
      <c r="AK3316" s="24" t="s">
        <v>121</v>
      </c>
      <c r="AL3316" s="24" t="s">
        <v>7086</v>
      </c>
      <c r="AM3316" s="23">
        <v>44676</v>
      </c>
      <c r="AN3316" s="28">
        <v>1000000</v>
      </c>
      <c r="AO3316" s="28">
        <v>117172</v>
      </c>
      <c r="AP3316" s="28"/>
      <c r="AQ3316" s="28"/>
      <c r="AR3316" s="24"/>
      <c r="AS3316" s="24"/>
      <c r="AT3316" s="24"/>
      <c r="AU3316" s="24"/>
      <c r="AV3316" s="24"/>
      <c r="AW3316" s="24"/>
      <c r="AX3316" s="24"/>
      <c r="AY3316" s="24"/>
      <c r="AZ3316" s="24"/>
      <c r="BA3316" s="24"/>
      <c r="BB3316" s="24"/>
      <c r="BC3316" s="24"/>
      <c r="BD3316" s="24"/>
      <c r="BE3316" s="24"/>
      <c r="BF3316" s="24"/>
      <c r="BG3316" s="24"/>
      <c r="BH3316" s="23">
        <v>44727</v>
      </c>
      <c r="BI3316" s="26" t="s">
        <v>466</v>
      </c>
      <c r="BJ3316" s="26" t="s">
        <v>1680</v>
      </c>
      <c r="BK3316" s="29">
        <v>0</v>
      </c>
      <c r="BL3316" s="24" t="s">
        <v>129</v>
      </c>
      <c r="BM3316" s="22" t="str">
        <f ca="1">+IF(Tabla1[[#This Row],[FECHA INGRESO]]&gt;=44986,IF((TODAY()-Tabla1[[#This Row],[FECHA INGRESO]])&gt;=50,"ALERTA","TODAVÍA FALTA"),"N/A")</f>
        <v>N/A</v>
      </c>
      <c r="BN3316" s="7">
        <f>IFERROR((_xlfn.DAYS(Tabla1[[#This Row],[FECHA INGRESO]],Tabla1[[#This Row],[FECHA RETIRO]]))/30,"")</f>
        <v>-1.7</v>
      </c>
    </row>
    <row r="3317" spans="1:66" x14ac:dyDescent="0.35">
      <c r="A3317" s="21">
        <v>1193454295</v>
      </c>
      <c r="B3317" s="22" t="s">
        <v>17946</v>
      </c>
      <c r="C3317" s="44">
        <v>44676</v>
      </c>
      <c r="D3317" s="36" t="s">
        <v>93</v>
      </c>
      <c r="E3317" s="36" t="s">
        <v>111</v>
      </c>
      <c r="F3317" s="36" t="s">
        <v>70</v>
      </c>
      <c r="G3317" s="36"/>
      <c r="H3317" s="36">
        <v>24113631421</v>
      </c>
      <c r="I3317" s="36" t="s">
        <v>95</v>
      </c>
      <c r="J3317" s="24">
        <f>DATEDIF(Tabla1[[#This Row],[FECHA DE NACIMIENTO]],Tabla1[[#This Row],[FECHA ACTUAL]],"Y")</f>
        <v>27</v>
      </c>
      <c r="K3317" s="36" t="s">
        <v>73</v>
      </c>
      <c r="L3317" s="24" t="s">
        <v>112</v>
      </c>
      <c r="M3317" s="36">
        <v>1</v>
      </c>
      <c r="N3317" s="36">
        <v>1</v>
      </c>
      <c r="O3317" s="36">
        <v>2</v>
      </c>
      <c r="P3317" s="36" t="s">
        <v>101</v>
      </c>
      <c r="Q3317" s="44">
        <v>35068</v>
      </c>
      <c r="R3317" s="36" t="s">
        <v>1293</v>
      </c>
      <c r="S3317" s="25">
        <v>45119</v>
      </c>
      <c r="T3317" s="36"/>
      <c r="U3317" s="36">
        <v>3006144823</v>
      </c>
      <c r="V3317" s="62" t="s">
        <v>17947</v>
      </c>
      <c r="W3317" s="88" t="s">
        <v>17948</v>
      </c>
      <c r="X3317" s="36" t="s">
        <v>1130</v>
      </c>
      <c r="Y3317" s="36" t="s">
        <v>17949</v>
      </c>
      <c r="Z3317" s="36" t="s">
        <v>1570</v>
      </c>
      <c r="AA3317" s="36">
        <v>3132469333</v>
      </c>
      <c r="AB3317" s="24"/>
      <c r="AC3317" s="24"/>
      <c r="AD3317" s="24"/>
      <c r="AE3317" s="26" t="s">
        <v>151</v>
      </c>
      <c r="AF3317" s="26"/>
      <c r="AG3317" s="26"/>
      <c r="AH3317" s="27" t="s">
        <v>10575</v>
      </c>
      <c r="AI3317" s="27" t="s">
        <v>10123</v>
      </c>
      <c r="AJ3317" s="27" t="s">
        <v>10123</v>
      </c>
      <c r="AK3317" s="24" t="s">
        <v>121</v>
      </c>
      <c r="AL3317" s="24" t="s">
        <v>7086</v>
      </c>
      <c r="AM3317" s="23">
        <v>44676</v>
      </c>
      <c r="AN3317" s="28">
        <v>1000000</v>
      </c>
      <c r="AO3317" s="28">
        <v>117172</v>
      </c>
      <c r="AP3317" s="28"/>
      <c r="AQ3317" s="28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  <c r="BD3317" s="24"/>
      <c r="BE3317" s="24"/>
      <c r="BF3317" s="24"/>
      <c r="BG3317" s="24"/>
      <c r="BH3317" s="23">
        <v>44683</v>
      </c>
      <c r="BI3317" s="26" t="s">
        <v>10014</v>
      </c>
      <c r="BJ3317" s="26" t="s">
        <v>14134</v>
      </c>
      <c r="BK3317" s="29">
        <v>0</v>
      </c>
      <c r="BL3317" s="24" t="s">
        <v>129</v>
      </c>
      <c r="BM3317" s="22" t="str">
        <f ca="1">+IF(Tabla1[[#This Row],[FECHA INGRESO]]&gt;=44986,IF((TODAY()-Tabla1[[#This Row],[FECHA INGRESO]])&gt;=50,"ALERTA","TODAVÍA FALTA"),"N/A")</f>
        <v>N/A</v>
      </c>
      <c r="BN3317" s="7">
        <f>IFERROR((_xlfn.DAYS(Tabla1[[#This Row],[FECHA INGRESO]],Tabla1[[#This Row],[FECHA RETIRO]]))/30,"")</f>
        <v>-0.23333333333333334</v>
      </c>
    </row>
    <row r="3318" spans="1:66" x14ac:dyDescent="0.35">
      <c r="A3318" s="21">
        <v>1030645957</v>
      </c>
      <c r="B3318" s="22" t="s">
        <v>17950</v>
      </c>
      <c r="C3318" s="23">
        <v>44676</v>
      </c>
      <c r="D3318" s="24" t="s">
        <v>93</v>
      </c>
      <c r="E3318" s="24" t="s">
        <v>111</v>
      </c>
      <c r="F3318" s="24" t="s">
        <v>111</v>
      </c>
      <c r="G3318" s="24"/>
      <c r="H3318" s="24">
        <v>24113643190</v>
      </c>
      <c r="I3318" s="24" t="s">
        <v>95</v>
      </c>
      <c r="J3318" s="24">
        <f>DATEDIF(Tabla1[[#This Row],[FECHA DE NACIMIENTO]],Tabla1[[#This Row],[FECHA ACTUAL]],"Y")</f>
        <v>28</v>
      </c>
      <c r="K3318" s="24" t="s">
        <v>96</v>
      </c>
      <c r="L3318" s="24" t="s">
        <v>234</v>
      </c>
      <c r="M3318" s="24">
        <v>0</v>
      </c>
      <c r="N3318" s="24">
        <v>1</v>
      </c>
      <c r="O3318" s="24">
        <v>2</v>
      </c>
      <c r="P3318" s="24" t="s">
        <v>101</v>
      </c>
      <c r="Q3318" s="23">
        <v>34610</v>
      </c>
      <c r="R3318" s="24" t="s">
        <v>76</v>
      </c>
      <c r="S3318" s="25">
        <v>45119</v>
      </c>
      <c r="T3318" s="24"/>
      <c r="U3318" s="24">
        <v>3045663158</v>
      </c>
      <c r="V3318" s="33" t="s">
        <v>17951</v>
      </c>
      <c r="W3318" s="85" t="s">
        <v>17952</v>
      </c>
      <c r="X3318" s="24" t="s">
        <v>17776</v>
      </c>
      <c r="Y3318" s="24" t="s">
        <v>17953</v>
      </c>
      <c r="Z3318" s="24" t="s">
        <v>117</v>
      </c>
      <c r="AA3318" s="24">
        <v>3102899758</v>
      </c>
      <c r="AB3318" s="24"/>
      <c r="AC3318" s="24"/>
      <c r="AD3318" s="24"/>
      <c r="AE3318" s="26" t="s">
        <v>183</v>
      </c>
      <c r="AF3318" s="26"/>
      <c r="AG3318" s="26"/>
      <c r="AH3318" s="27" t="s">
        <v>10056</v>
      </c>
      <c r="AI3318" s="27" t="s">
        <v>410</v>
      </c>
      <c r="AJ3318" s="27" t="s">
        <v>410</v>
      </c>
      <c r="AK3318" s="24" t="s">
        <v>121</v>
      </c>
      <c r="AL3318" s="24" t="s">
        <v>7086</v>
      </c>
      <c r="AM3318" s="23">
        <v>44676</v>
      </c>
      <c r="AN3318" s="28">
        <v>1160000</v>
      </c>
      <c r="AO3318" s="28">
        <v>140606</v>
      </c>
      <c r="AP3318" s="73" t="s">
        <v>17954</v>
      </c>
      <c r="AQ3318" s="28"/>
      <c r="AR3318" s="24"/>
      <c r="AS3318" s="24"/>
      <c r="AT3318" s="24"/>
      <c r="AU3318" s="24"/>
      <c r="AV3318" s="24"/>
      <c r="AW3318" s="24"/>
      <c r="AX3318" s="24"/>
      <c r="AY3318" s="24"/>
      <c r="AZ3318" s="24"/>
      <c r="BA3318" s="24"/>
      <c r="BB3318" s="24"/>
      <c r="BC3318" s="24"/>
      <c r="BD3318" s="24"/>
      <c r="BE3318" s="24"/>
      <c r="BF3318" s="24"/>
      <c r="BG3318" s="24"/>
      <c r="BH3318" s="23" t="s">
        <v>75</v>
      </c>
      <c r="BI3318" s="26">
        <v>0</v>
      </c>
      <c r="BJ3318" s="26">
        <v>0</v>
      </c>
      <c r="BK3318" s="29">
        <v>0</v>
      </c>
      <c r="BL3318" s="24" t="s">
        <v>91</v>
      </c>
      <c r="BM3318" s="22" t="str">
        <f ca="1">+IF(Tabla1[[#This Row],[FECHA INGRESO]]&gt;=44986,IF((TODAY()-Tabla1[[#This Row],[FECHA INGRESO]])&gt;=50,"ALERTA","TODAVÍA FALTA"),"N/A")</f>
        <v>N/A</v>
      </c>
      <c r="BN3318" s="7" t="str">
        <f>IFERROR((_xlfn.DAYS(Tabla1[[#This Row],[FECHA INGRESO]],Tabla1[[#This Row],[FECHA RETIRO]]))/30,"")</f>
        <v/>
      </c>
    </row>
    <row r="3319" spans="1:66" x14ac:dyDescent="0.35">
      <c r="A3319" s="21">
        <v>52820614</v>
      </c>
      <c r="B3319" s="22" t="s">
        <v>17955</v>
      </c>
      <c r="C3319" s="23">
        <v>44676</v>
      </c>
      <c r="D3319" s="24" t="s">
        <v>93</v>
      </c>
      <c r="E3319" s="24" t="s">
        <v>94</v>
      </c>
      <c r="F3319" s="24" t="s">
        <v>70</v>
      </c>
      <c r="G3319" s="24"/>
      <c r="H3319" s="24">
        <v>24113649718</v>
      </c>
      <c r="I3319" s="24" t="s">
        <v>72</v>
      </c>
      <c r="J3319" s="24">
        <f>DATEDIF(Tabla1[[#This Row],[FECHA DE NACIMIENTO]],Tabla1[[#This Row],[FECHA ACTUAL]],"Y")</f>
        <v>40</v>
      </c>
      <c r="K3319" s="24" t="s">
        <v>73</v>
      </c>
      <c r="L3319" s="24" t="s">
        <v>234</v>
      </c>
      <c r="M3319" s="24">
        <v>0</v>
      </c>
      <c r="N3319" s="24">
        <v>0</v>
      </c>
      <c r="O3319" s="24">
        <v>3</v>
      </c>
      <c r="P3319" s="24" t="s">
        <v>101</v>
      </c>
      <c r="Q3319" s="23">
        <v>30147</v>
      </c>
      <c r="R3319" s="24" t="s">
        <v>76</v>
      </c>
      <c r="S3319" s="25">
        <v>45119</v>
      </c>
      <c r="T3319" s="24"/>
      <c r="U3319" s="24">
        <v>3133901051</v>
      </c>
      <c r="V3319" s="33" t="s">
        <v>17956</v>
      </c>
      <c r="W3319" s="85" t="s">
        <v>17957</v>
      </c>
      <c r="X3319" s="24" t="s">
        <v>17958</v>
      </c>
      <c r="Y3319" s="24" t="s">
        <v>17959</v>
      </c>
      <c r="Z3319" s="24" t="s">
        <v>285</v>
      </c>
      <c r="AA3319" s="24">
        <v>3015132380</v>
      </c>
      <c r="AB3319" s="24"/>
      <c r="AC3319" s="24"/>
      <c r="AD3319" s="24"/>
      <c r="AE3319" s="26" t="s">
        <v>183</v>
      </c>
      <c r="AF3319" s="26" t="s">
        <v>17960</v>
      </c>
      <c r="AG3319" s="26"/>
      <c r="AH3319" s="27" t="s">
        <v>955</v>
      </c>
      <c r="AI3319" s="27" t="s">
        <v>487</v>
      </c>
      <c r="AJ3319" s="27" t="s">
        <v>487</v>
      </c>
      <c r="AK3319" s="24" t="s">
        <v>121</v>
      </c>
      <c r="AL3319" s="24" t="s">
        <v>7086</v>
      </c>
      <c r="AM3319" s="23">
        <v>44676</v>
      </c>
      <c r="AN3319" s="28">
        <v>1160000</v>
      </c>
      <c r="AO3319" s="28">
        <v>140606</v>
      </c>
      <c r="AP3319" s="28"/>
      <c r="AQ3319" s="28"/>
      <c r="AR3319" s="24"/>
      <c r="AS3319" s="24"/>
      <c r="AT3319" s="24"/>
      <c r="AU3319" s="24"/>
      <c r="AV3319" s="24"/>
      <c r="AW3319" s="24"/>
      <c r="AX3319" s="24"/>
      <c r="AY3319" s="24"/>
      <c r="AZ3319" s="24"/>
      <c r="BA3319" s="24"/>
      <c r="BB3319" s="24"/>
      <c r="BC3319" s="24"/>
      <c r="BD3319" s="24"/>
      <c r="BE3319" s="24"/>
      <c r="BF3319" s="24"/>
      <c r="BG3319" s="24"/>
      <c r="BH3319" s="23" t="s">
        <v>75</v>
      </c>
      <c r="BI3319" s="26">
        <v>0</v>
      </c>
      <c r="BJ3319" s="26">
        <v>0</v>
      </c>
      <c r="BK3319" s="29">
        <v>0</v>
      </c>
      <c r="BL3319" s="24" t="s">
        <v>91</v>
      </c>
      <c r="BM3319" s="22" t="str">
        <f ca="1">+IF(Tabla1[[#This Row],[FECHA INGRESO]]&gt;=44986,IF((TODAY()-Tabla1[[#This Row],[FECHA INGRESO]])&gt;=50,"ALERTA","TODAVÍA FALTA"),"N/A")</f>
        <v>N/A</v>
      </c>
      <c r="BN3319" s="7" t="str">
        <f>IFERROR((_xlfn.DAYS(Tabla1[[#This Row],[FECHA INGRESO]],Tabla1[[#This Row],[FECHA RETIRO]]))/30,"")</f>
        <v/>
      </c>
    </row>
    <row r="3320" spans="1:66" x14ac:dyDescent="0.35">
      <c r="A3320" s="21">
        <v>1000471595</v>
      </c>
      <c r="B3320" s="22" t="s">
        <v>17961</v>
      </c>
      <c r="C3320" s="23">
        <v>44676</v>
      </c>
      <c r="D3320" s="24" t="s">
        <v>93</v>
      </c>
      <c r="E3320" s="24" t="s">
        <v>94</v>
      </c>
      <c r="F3320" s="24" t="s">
        <v>70</v>
      </c>
      <c r="G3320" s="24"/>
      <c r="H3320" s="24">
        <v>24113639261</v>
      </c>
      <c r="I3320" s="24" t="s">
        <v>95</v>
      </c>
      <c r="J3320" s="24">
        <f>DATEDIF(Tabla1[[#This Row],[FECHA DE NACIMIENTO]],Tabla1[[#This Row],[FECHA ACTUAL]],"Y")</f>
        <v>19</v>
      </c>
      <c r="K3320" s="24" t="s">
        <v>96</v>
      </c>
      <c r="L3320" s="24" t="s">
        <v>112</v>
      </c>
      <c r="M3320" s="24">
        <v>0</v>
      </c>
      <c r="N3320" s="24">
        <v>0</v>
      </c>
      <c r="O3320" s="24">
        <v>2</v>
      </c>
      <c r="P3320" s="24" t="s">
        <v>101</v>
      </c>
      <c r="Q3320" s="23">
        <v>37911</v>
      </c>
      <c r="R3320" s="24" t="s">
        <v>76</v>
      </c>
      <c r="S3320" s="25">
        <v>45119</v>
      </c>
      <c r="T3320" s="24"/>
      <c r="U3320" s="24">
        <v>3006518989</v>
      </c>
      <c r="V3320" s="33" t="s">
        <v>17962</v>
      </c>
      <c r="W3320" s="85" t="s">
        <v>17963</v>
      </c>
      <c r="X3320" s="24" t="s">
        <v>17206</v>
      </c>
      <c r="Y3320" s="24" t="s">
        <v>17964</v>
      </c>
      <c r="Z3320" s="24" t="s">
        <v>117</v>
      </c>
      <c r="AA3320" s="24">
        <v>3144840150</v>
      </c>
      <c r="AB3320" s="24"/>
      <c r="AC3320" s="24"/>
      <c r="AD3320" s="24"/>
      <c r="AE3320" s="26" t="s">
        <v>194</v>
      </c>
      <c r="AF3320" s="26"/>
      <c r="AG3320" s="26"/>
      <c r="AH3320" s="27" t="s">
        <v>184</v>
      </c>
      <c r="AI3320" s="27" t="s">
        <v>487</v>
      </c>
      <c r="AJ3320" s="27" t="s">
        <v>487</v>
      </c>
      <c r="AK3320" s="24" t="s">
        <v>121</v>
      </c>
      <c r="AL3320" s="24" t="s">
        <v>7086</v>
      </c>
      <c r="AM3320" s="23">
        <v>44676</v>
      </c>
      <c r="AN3320" s="28">
        <v>1000000</v>
      </c>
      <c r="AO3320" s="28">
        <v>117172</v>
      </c>
      <c r="AP3320" s="28"/>
      <c r="AQ3320" s="28"/>
      <c r="AR3320" s="24"/>
      <c r="AS3320" s="24"/>
      <c r="AT3320" s="24"/>
      <c r="AU3320" s="24"/>
      <c r="AV3320" s="24"/>
      <c r="AW3320" s="24"/>
      <c r="AX3320" s="24"/>
      <c r="AY3320" s="24"/>
      <c r="AZ3320" s="24"/>
      <c r="BA3320" s="24"/>
      <c r="BB3320" s="24"/>
      <c r="BC3320" s="24"/>
      <c r="BD3320" s="24"/>
      <c r="BE3320" s="24"/>
      <c r="BF3320" s="24"/>
      <c r="BG3320" s="24"/>
      <c r="BH3320" s="23">
        <v>44751</v>
      </c>
      <c r="BI3320" s="26" t="s">
        <v>466</v>
      </c>
      <c r="BJ3320" s="26" t="s">
        <v>12840</v>
      </c>
      <c r="BK3320" s="29">
        <v>0</v>
      </c>
      <c r="BL3320" s="24" t="s">
        <v>129</v>
      </c>
      <c r="BM3320" s="22" t="str">
        <f ca="1">+IF(Tabla1[[#This Row],[FECHA INGRESO]]&gt;=44986,IF((TODAY()-Tabla1[[#This Row],[FECHA INGRESO]])&gt;=50,"ALERTA","TODAVÍA FALTA"),"N/A")</f>
        <v>N/A</v>
      </c>
      <c r="BN3320" s="7">
        <f>IFERROR((_xlfn.DAYS(Tabla1[[#This Row],[FECHA INGRESO]],Tabla1[[#This Row],[FECHA RETIRO]]))/30,"")</f>
        <v>-2.5</v>
      </c>
    </row>
    <row r="3321" spans="1:66" x14ac:dyDescent="0.35">
      <c r="A3321" s="34">
        <v>1000464693</v>
      </c>
      <c r="B3321" s="22" t="s">
        <v>17965</v>
      </c>
      <c r="C3321" s="23">
        <v>44676</v>
      </c>
      <c r="D3321" s="24" t="s">
        <v>188</v>
      </c>
      <c r="E3321" s="24" t="s">
        <v>111</v>
      </c>
      <c r="F3321" s="24" t="s">
        <v>70</v>
      </c>
      <c r="G3321" s="24"/>
      <c r="H3321" s="24">
        <v>24113634792</v>
      </c>
      <c r="I3321" s="24" t="s">
        <v>72</v>
      </c>
      <c r="J3321" s="24">
        <f>DATEDIF(Tabla1[[#This Row],[FECHA DE NACIMIENTO]],Tabla1[[#This Row],[FECHA ACTUAL]],"Y")</f>
        <v>23</v>
      </c>
      <c r="K3321" s="24" t="s">
        <v>73</v>
      </c>
      <c r="L3321" s="24" t="s">
        <v>112</v>
      </c>
      <c r="M3321" s="24">
        <v>0</v>
      </c>
      <c r="N3321" s="24">
        <v>0</v>
      </c>
      <c r="O3321" s="24">
        <v>2</v>
      </c>
      <c r="P3321" s="24" t="s">
        <v>101</v>
      </c>
      <c r="Q3321" s="23">
        <v>36461</v>
      </c>
      <c r="R3321" s="24" t="s">
        <v>76</v>
      </c>
      <c r="S3321" s="25">
        <v>45119</v>
      </c>
      <c r="T3321" s="24"/>
      <c r="U3321" s="24">
        <v>3203690924</v>
      </c>
      <c r="V3321" s="33" t="s">
        <v>17966</v>
      </c>
      <c r="W3321" s="85" t="s">
        <v>17967</v>
      </c>
      <c r="X3321" s="24" t="s">
        <v>17968</v>
      </c>
      <c r="Y3321" s="24" t="s">
        <v>17969</v>
      </c>
      <c r="Z3321" s="24" t="s">
        <v>17970</v>
      </c>
      <c r="AA3321" s="24">
        <v>3229058248</v>
      </c>
      <c r="AB3321" s="24"/>
      <c r="AC3321" s="24"/>
      <c r="AD3321" s="24"/>
      <c r="AE3321" s="26" t="s">
        <v>151</v>
      </c>
      <c r="AF3321" s="26"/>
      <c r="AG3321" s="26"/>
      <c r="AH3321" s="27" t="s">
        <v>955</v>
      </c>
      <c r="AI3321" s="27" t="s">
        <v>9232</v>
      </c>
      <c r="AJ3321" s="27" t="s">
        <v>14041</v>
      </c>
      <c r="AK3321" s="24" t="s">
        <v>121</v>
      </c>
      <c r="AL3321" s="24" t="s">
        <v>7086</v>
      </c>
      <c r="AM3321" s="23">
        <v>44676</v>
      </c>
      <c r="AN3321" s="28">
        <v>1160000</v>
      </c>
      <c r="AO3321" s="28">
        <v>140606</v>
      </c>
      <c r="AP3321" s="28"/>
      <c r="AQ3321" s="28"/>
      <c r="AR3321" s="24"/>
      <c r="AS3321" s="24"/>
      <c r="AT3321" s="24"/>
      <c r="AU3321" s="24"/>
      <c r="AV3321" s="24"/>
      <c r="AW3321" s="24"/>
      <c r="AX3321" s="24"/>
      <c r="AY3321" s="24"/>
      <c r="AZ3321" s="24"/>
      <c r="BA3321" s="24"/>
      <c r="BB3321" s="24"/>
      <c r="BC3321" s="24"/>
      <c r="BD3321" s="24"/>
      <c r="BE3321" s="24"/>
      <c r="BF3321" s="24"/>
      <c r="BG3321" s="24"/>
      <c r="BH3321" s="23" t="s">
        <v>75</v>
      </c>
      <c r="BI3321" s="26">
        <v>0</v>
      </c>
      <c r="BJ3321" s="26">
        <v>0</v>
      </c>
      <c r="BK3321" s="29">
        <v>0</v>
      </c>
      <c r="BL3321" s="24" t="s">
        <v>91</v>
      </c>
      <c r="BM3321" s="22" t="str">
        <f ca="1">+IF(Tabla1[[#This Row],[FECHA INGRESO]]&gt;=44986,IF((TODAY()-Tabla1[[#This Row],[FECHA INGRESO]])&gt;=50,"ALERTA","TODAVÍA FALTA"),"N/A")</f>
        <v>N/A</v>
      </c>
      <c r="BN3321" s="7" t="str">
        <f>IFERROR((_xlfn.DAYS(Tabla1[[#This Row],[FECHA INGRESO]],Tabla1[[#This Row],[FECHA RETIRO]]))/30,"")</f>
        <v/>
      </c>
    </row>
    <row r="3322" spans="1:66" x14ac:dyDescent="0.35">
      <c r="A3322" s="21">
        <v>1022974474</v>
      </c>
      <c r="B3322" s="22" t="s">
        <v>17971</v>
      </c>
      <c r="C3322" s="23">
        <v>44677</v>
      </c>
      <c r="D3322" s="24" t="s">
        <v>93</v>
      </c>
      <c r="E3322" s="24" t="s">
        <v>110</v>
      </c>
      <c r="F3322" s="24" t="s">
        <v>110</v>
      </c>
      <c r="G3322" s="24"/>
      <c r="H3322" s="24">
        <v>24113670558</v>
      </c>
      <c r="I3322" s="24" t="s">
        <v>95</v>
      </c>
      <c r="J3322" s="24">
        <f>DATEDIF(Tabla1[[#This Row],[FECHA DE NACIMIENTO]],Tabla1[[#This Row],[FECHA ACTUAL]],"Y")</f>
        <v>31</v>
      </c>
      <c r="K3322" s="24" t="s">
        <v>73</v>
      </c>
      <c r="L3322" s="24" t="s">
        <v>112</v>
      </c>
      <c r="M3322" s="24">
        <v>0</v>
      </c>
      <c r="N3322" s="24">
        <v>1</v>
      </c>
      <c r="O3322" s="24">
        <v>2</v>
      </c>
      <c r="P3322" s="24" t="s">
        <v>101</v>
      </c>
      <c r="Q3322" s="23">
        <v>33627</v>
      </c>
      <c r="R3322" s="24" t="s">
        <v>76</v>
      </c>
      <c r="S3322" s="25">
        <v>45119</v>
      </c>
      <c r="T3322" s="24"/>
      <c r="U3322" s="24">
        <v>3133250902</v>
      </c>
      <c r="V3322" s="33" t="s">
        <v>17972</v>
      </c>
      <c r="W3322" s="85" t="s">
        <v>17973</v>
      </c>
      <c r="X3322" s="24" t="s">
        <v>1886</v>
      </c>
      <c r="Y3322" s="24" t="s">
        <v>17974</v>
      </c>
      <c r="Z3322" s="24" t="s">
        <v>17970</v>
      </c>
      <c r="AA3322" s="24">
        <v>3012316908</v>
      </c>
      <c r="AB3322" s="24"/>
      <c r="AC3322" s="24"/>
      <c r="AD3322" s="24"/>
      <c r="AE3322" s="26" t="s">
        <v>183</v>
      </c>
      <c r="AF3322" s="26" t="s">
        <v>16714</v>
      </c>
      <c r="AG3322" s="26"/>
      <c r="AH3322" s="27" t="s">
        <v>184</v>
      </c>
      <c r="AI3322" s="27" t="s">
        <v>487</v>
      </c>
      <c r="AJ3322" s="27" t="s">
        <v>487</v>
      </c>
      <c r="AK3322" s="24" t="s">
        <v>121</v>
      </c>
      <c r="AL3322" s="24" t="s">
        <v>7086</v>
      </c>
      <c r="AM3322" s="23">
        <v>44677</v>
      </c>
      <c r="AN3322" s="28">
        <v>1000000</v>
      </c>
      <c r="AO3322" s="28">
        <v>117172</v>
      </c>
      <c r="AP3322" s="73" t="s">
        <v>17975</v>
      </c>
      <c r="AQ3322" s="28"/>
      <c r="AR3322" s="24"/>
      <c r="AS3322" s="24"/>
      <c r="AT3322" s="24"/>
      <c r="AU3322" s="24"/>
      <c r="AV3322" s="24"/>
      <c r="AW3322" s="24"/>
      <c r="AX3322" s="24"/>
      <c r="AY3322" s="24"/>
      <c r="AZ3322" s="24" t="s">
        <v>4393</v>
      </c>
      <c r="BA3322" s="24"/>
      <c r="BB3322" s="24"/>
      <c r="BC3322" s="24"/>
      <c r="BD3322" s="24"/>
      <c r="BE3322" s="24"/>
      <c r="BF3322" s="24"/>
      <c r="BG3322" s="23"/>
      <c r="BH3322" s="23">
        <v>44915</v>
      </c>
      <c r="BI3322" s="26" t="s">
        <v>466</v>
      </c>
      <c r="BJ3322" s="26" t="s">
        <v>14177</v>
      </c>
      <c r="BK3322" s="29">
        <v>0</v>
      </c>
      <c r="BL3322" s="24" t="s">
        <v>129</v>
      </c>
      <c r="BM3322" s="22" t="str">
        <f ca="1">+IF(Tabla1[[#This Row],[FECHA INGRESO]]&gt;=44986,IF((TODAY()-Tabla1[[#This Row],[FECHA INGRESO]])&gt;=50,"ALERTA","TODAVÍA FALTA"),"N/A")</f>
        <v>N/A</v>
      </c>
      <c r="BN3322" s="7">
        <f>IFERROR((_xlfn.DAYS(Tabla1[[#This Row],[FECHA INGRESO]],Tabla1[[#This Row],[FECHA RETIRO]]))/30,"")</f>
        <v>-7.9333333333333336</v>
      </c>
    </row>
    <row r="3323" spans="1:66" x14ac:dyDescent="0.35">
      <c r="A3323" s="21">
        <v>52382651</v>
      </c>
      <c r="B3323" s="22" t="s">
        <v>17976</v>
      </c>
      <c r="C3323" s="23">
        <v>44678</v>
      </c>
      <c r="D3323" s="24" t="s">
        <v>266</v>
      </c>
      <c r="E3323" s="24" t="s">
        <v>111</v>
      </c>
      <c r="F3323" s="24" t="s">
        <v>70</v>
      </c>
      <c r="G3323" s="24"/>
      <c r="H3323" s="24">
        <v>24076447020</v>
      </c>
      <c r="I3323" s="24" t="s">
        <v>95</v>
      </c>
      <c r="J3323" s="24">
        <f>DATEDIF(Tabla1[[#This Row],[FECHA DE NACIMIENTO]],Tabla1[[#This Row],[FECHA ACTUAL]],"Y")</f>
        <v>45</v>
      </c>
      <c r="K3323" s="24" t="s">
        <v>385</v>
      </c>
      <c r="L3323" s="24" t="s">
        <v>234</v>
      </c>
      <c r="M3323" s="24">
        <v>2</v>
      </c>
      <c r="N3323" s="24">
        <v>2</v>
      </c>
      <c r="O3323" s="24">
        <v>3</v>
      </c>
      <c r="P3323" s="24" t="s">
        <v>101</v>
      </c>
      <c r="Q3323" s="23">
        <v>28585</v>
      </c>
      <c r="R3323" s="24" t="s">
        <v>76</v>
      </c>
      <c r="S3323" s="25">
        <v>45119</v>
      </c>
      <c r="T3323" s="24">
        <v>9418047</v>
      </c>
      <c r="U3323" s="24">
        <v>3162452353</v>
      </c>
      <c r="V3323" s="33" t="s">
        <v>17977</v>
      </c>
      <c r="W3323" s="85" t="s">
        <v>17978</v>
      </c>
      <c r="X3323" s="24" t="s">
        <v>17979</v>
      </c>
      <c r="Y3323" s="24" t="s">
        <v>17980</v>
      </c>
      <c r="Z3323" s="24" t="s">
        <v>82</v>
      </c>
      <c r="AA3323" s="24">
        <v>3174057904</v>
      </c>
      <c r="AB3323" s="24"/>
      <c r="AC3323" s="24"/>
      <c r="AD3323" s="24"/>
      <c r="AE3323" s="26" t="s">
        <v>151</v>
      </c>
      <c r="AF3323" s="26"/>
      <c r="AG3323" s="26"/>
      <c r="AH3323" s="27" t="s">
        <v>3042</v>
      </c>
      <c r="AI3323" s="27" t="s">
        <v>487</v>
      </c>
      <c r="AJ3323" s="27" t="s">
        <v>15662</v>
      </c>
      <c r="AK3323" s="24" t="s">
        <v>121</v>
      </c>
      <c r="AL3323" s="24" t="s">
        <v>7086</v>
      </c>
      <c r="AM3323" s="23">
        <v>44678</v>
      </c>
      <c r="AN3323" s="28">
        <v>1000000</v>
      </c>
      <c r="AO3323" s="28">
        <v>117172</v>
      </c>
      <c r="AP3323" s="24" t="s">
        <v>15002</v>
      </c>
      <c r="AQ3323" s="28"/>
      <c r="AR3323" s="24"/>
      <c r="AS3323" s="24"/>
      <c r="AT3323" s="24"/>
      <c r="AU3323" s="24"/>
      <c r="AV3323" s="24"/>
      <c r="AW3323" s="24"/>
      <c r="AX3323" s="24"/>
      <c r="AY3323" s="24"/>
      <c r="AZ3323" s="24"/>
      <c r="BA3323" s="24"/>
      <c r="BB3323" s="24"/>
      <c r="BC3323" s="24"/>
      <c r="BD3323" s="24"/>
      <c r="BE3323" s="24"/>
      <c r="BF3323" s="24"/>
      <c r="BG3323" s="24"/>
      <c r="BH3323" s="23">
        <v>44786</v>
      </c>
      <c r="BI3323" s="26" t="s">
        <v>466</v>
      </c>
      <c r="BJ3323" s="26" t="s">
        <v>15846</v>
      </c>
      <c r="BK3323" s="29">
        <v>0</v>
      </c>
      <c r="BL3323" s="24" t="s">
        <v>129</v>
      </c>
      <c r="BM3323" s="22" t="str">
        <f ca="1">+IF(Tabla1[[#This Row],[FECHA INGRESO]]&gt;=44986,IF((TODAY()-Tabla1[[#This Row],[FECHA INGRESO]])&gt;=50,"ALERTA","TODAVÍA FALTA"),"N/A")</f>
        <v>N/A</v>
      </c>
      <c r="BN3323" s="7">
        <f>IFERROR((_xlfn.DAYS(Tabla1[[#This Row],[FECHA INGRESO]],Tabla1[[#This Row],[FECHA RETIRO]]))/30,"")</f>
        <v>-3.6</v>
      </c>
    </row>
    <row r="3324" spans="1:66" x14ac:dyDescent="0.35">
      <c r="A3324" s="21">
        <v>1106397926</v>
      </c>
      <c r="B3324" s="22" t="s">
        <v>17981</v>
      </c>
      <c r="C3324" s="23">
        <v>44678</v>
      </c>
      <c r="D3324" s="24" t="s">
        <v>157</v>
      </c>
      <c r="E3324" s="24" t="s">
        <v>94</v>
      </c>
      <c r="F3324" s="24" t="s">
        <v>111</v>
      </c>
      <c r="G3324" s="24"/>
      <c r="H3324" s="24">
        <v>24113704723</v>
      </c>
      <c r="I3324" s="24" t="s">
        <v>95</v>
      </c>
      <c r="J3324" s="24">
        <f>DATEDIF(Tabla1[[#This Row],[FECHA DE NACIMIENTO]],Tabla1[[#This Row],[FECHA ACTUAL]],"Y")</f>
        <v>27</v>
      </c>
      <c r="K3324" s="24" t="s">
        <v>96</v>
      </c>
      <c r="L3324" s="24" t="s">
        <v>112</v>
      </c>
      <c r="M3324" s="24">
        <v>1</v>
      </c>
      <c r="N3324" s="24">
        <v>1</v>
      </c>
      <c r="O3324" s="24">
        <v>2</v>
      </c>
      <c r="P3324" s="24" t="s">
        <v>101</v>
      </c>
      <c r="Q3324" s="23">
        <v>34945</v>
      </c>
      <c r="R3324" s="24" t="s">
        <v>7266</v>
      </c>
      <c r="S3324" s="25">
        <v>45119</v>
      </c>
      <c r="T3324" s="24"/>
      <c r="U3324" s="24">
        <v>3203101261</v>
      </c>
      <c r="V3324" s="33" t="s">
        <v>17982</v>
      </c>
      <c r="W3324" s="85" t="s">
        <v>17983</v>
      </c>
      <c r="X3324" s="24" t="s">
        <v>17984</v>
      </c>
      <c r="Y3324" s="24" t="s">
        <v>17985</v>
      </c>
      <c r="Z3324" s="24" t="s">
        <v>117</v>
      </c>
      <c r="AA3324" s="24">
        <v>3203114184</v>
      </c>
      <c r="AB3324" s="24"/>
      <c r="AC3324" s="24"/>
      <c r="AD3324" s="24"/>
      <c r="AE3324" s="26" t="s">
        <v>183</v>
      </c>
      <c r="AF3324" s="26" t="s">
        <v>17986</v>
      </c>
      <c r="AG3324" s="26"/>
      <c r="AH3324" s="27" t="s">
        <v>3042</v>
      </c>
      <c r="AI3324" s="27" t="s">
        <v>410</v>
      </c>
      <c r="AJ3324" s="27" t="s">
        <v>410</v>
      </c>
      <c r="AK3324" s="24" t="s">
        <v>121</v>
      </c>
      <c r="AL3324" s="24" t="s">
        <v>7086</v>
      </c>
      <c r="AM3324" s="23">
        <v>44678</v>
      </c>
      <c r="AN3324" s="28">
        <v>1000000</v>
      </c>
      <c r="AO3324" s="28">
        <v>117172</v>
      </c>
      <c r="AP3324" s="24" t="s">
        <v>15002</v>
      </c>
      <c r="AQ3324" s="28"/>
      <c r="AR3324" s="24"/>
      <c r="AS3324" s="24"/>
      <c r="AT3324" s="24"/>
      <c r="AU3324" s="24"/>
      <c r="AV3324" s="24"/>
      <c r="AW3324" s="24"/>
      <c r="AX3324" s="24"/>
      <c r="AY3324" s="24"/>
      <c r="AZ3324" s="24" t="s">
        <v>4393</v>
      </c>
      <c r="BA3324" s="24"/>
      <c r="BB3324" s="24"/>
      <c r="BC3324" s="24"/>
      <c r="BD3324" s="24"/>
      <c r="BE3324" s="24"/>
      <c r="BF3324" s="24"/>
      <c r="BG3324" s="24"/>
      <c r="BH3324" s="23">
        <v>44772</v>
      </c>
      <c r="BI3324" s="26" t="s">
        <v>466</v>
      </c>
      <c r="BJ3324" s="26" t="s">
        <v>3469</v>
      </c>
      <c r="BK3324" s="29">
        <v>0</v>
      </c>
      <c r="BL3324" s="24" t="s">
        <v>129</v>
      </c>
      <c r="BM3324" s="22" t="str">
        <f ca="1">+IF(Tabla1[[#This Row],[FECHA INGRESO]]&gt;=44986,IF((TODAY()-Tabla1[[#This Row],[FECHA INGRESO]])&gt;=50,"ALERTA","TODAVÍA FALTA"),"N/A")</f>
        <v>N/A</v>
      </c>
      <c r="BN3324" s="7">
        <f>IFERROR((_xlfn.DAYS(Tabla1[[#This Row],[FECHA INGRESO]],Tabla1[[#This Row],[FECHA RETIRO]]))/30,"")</f>
        <v>-3.1333333333333333</v>
      </c>
    </row>
    <row r="3325" spans="1:66" x14ac:dyDescent="0.35">
      <c r="A3325" s="21">
        <v>1023864960</v>
      </c>
      <c r="B3325" s="22" t="s">
        <v>17987</v>
      </c>
      <c r="C3325" s="44">
        <v>44678</v>
      </c>
      <c r="D3325" s="36" t="s">
        <v>93</v>
      </c>
      <c r="E3325" s="36" t="s">
        <v>111</v>
      </c>
      <c r="F3325" s="36" t="s">
        <v>70</v>
      </c>
      <c r="G3325" s="36"/>
      <c r="H3325" s="36">
        <v>24113699078</v>
      </c>
      <c r="I3325" s="36" t="s">
        <v>95</v>
      </c>
      <c r="J3325" s="24">
        <f>DATEDIF(Tabla1[[#This Row],[FECHA DE NACIMIENTO]],Tabla1[[#This Row],[FECHA ACTUAL]],"Y")</f>
        <v>36</v>
      </c>
      <c r="K3325" s="36" t="s">
        <v>73</v>
      </c>
      <c r="L3325" s="24" t="s">
        <v>112</v>
      </c>
      <c r="M3325" s="36">
        <v>2</v>
      </c>
      <c r="N3325" s="36">
        <v>2</v>
      </c>
      <c r="O3325" s="36">
        <v>3</v>
      </c>
      <c r="P3325" s="36" t="s">
        <v>101</v>
      </c>
      <c r="Q3325" s="44">
        <v>31621</v>
      </c>
      <c r="R3325" s="24" t="s">
        <v>76</v>
      </c>
      <c r="S3325" s="25">
        <v>45119</v>
      </c>
      <c r="T3325" s="36">
        <v>9330927</v>
      </c>
      <c r="U3325" s="36">
        <v>3132939951</v>
      </c>
      <c r="V3325" s="62" t="s">
        <v>17988</v>
      </c>
      <c r="W3325" s="85" t="s">
        <v>17989</v>
      </c>
      <c r="X3325" s="24" t="s">
        <v>17990</v>
      </c>
      <c r="Y3325" s="24" t="s">
        <v>17991</v>
      </c>
      <c r="Z3325" s="24" t="s">
        <v>852</v>
      </c>
      <c r="AA3325" s="24">
        <v>3102998996</v>
      </c>
      <c r="AB3325" s="24"/>
      <c r="AC3325" s="24"/>
      <c r="AD3325" s="24"/>
      <c r="AE3325" s="26" t="s">
        <v>151</v>
      </c>
      <c r="AF3325" s="26"/>
      <c r="AG3325" s="26"/>
      <c r="AH3325" s="27" t="s">
        <v>3042</v>
      </c>
      <c r="AI3325" s="27" t="s">
        <v>9232</v>
      </c>
      <c r="AJ3325" s="27" t="s">
        <v>9317</v>
      </c>
      <c r="AK3325" s="24" t="s">
        <v>121</v>
      </c>
      <c r="AL3325" s="24" t="s">
        <v>7086</v>
      </c>
      <c r="AM3325" s="23">
        <v>44678</v>
      </c>
      <c r="AN3325" s="28">
        <v>1000000</v>
      </c>
      <c r="AO3325" s="28">
        <v>117172</v>
      </c>
      <c r="AP3325" s="28"/>
      <c r="AQ3325" s="28"/>
      <c r="AR3325" s="24"/>
      <c r="AS3325" s="24"/>
      <c r="AT3325" s="24"/>
      <c r="AU3325" s="24"/>
      <c r="AV3325" s="24"/>
      <c r="AW3325" s="24"/>
      <c r="AX3325" s="24"/>
      <c r="AY3325" s="24"/>
      <c r="AZ3325" s="24"/>
      <c r="BA3325" s="24"/>
      <c r="BB3325" s="24"/>
      <c r="BC3325" s="24"/>
      <c r="BD3325" s="24"/>
      <c r="BE3325" s="24"/>
      <c r="BF3325" s="24"/>
      <c r="BG3325" s="24"/>
      <c r="BH3325" s="23">
        <v>44683</v>
      </c>
      <c r="BI3325" s="26" t="s">
        <v>466</v>
      </c>
      <c r="BJ3325" s="26" t="s">
        <v>12840</v>
      </c>
      <c r="BK3325" s="29">
        <v>0</v>
      </c>
      <c r="BL3325" s="24" t="s">
        <v>129</v>
      </c>
      <c r="BM3325" s="22" t="str">
        <f ca="1">+IF(Tabla1[[#This Row],[FECHA INGRESO]]&gt;=44986,IF((TODAY()-Tabla1[[#This Row],[FECHA INGRESO]])&gt;=50,"ALERTA","TODAVÍA FALTA"),"N/A")</f>
        <v>N/A</v>
      </c>
      <c r="BN3325" s="7">
        <f>IFERROR((_xlfn.DAYS(Tabla1[[#This Row],[FECHA INGRESO]],Tabla1[[#This Row],[FECHA RETIRO]]))/30,"")</f>
        <v>-0.16666666666666666</v>
      </c>
    </row>
    <row r="3326" spans="1:66" x14ac:dyDescent="0.35">
      <c r="A3326" s="21">
        <v>1023895132</v>
      </c>
      <c r="B3326" s="22" t="s">
        <v>17992</v>
      </c>
      <c r="C3326" s="23">
        <v>44678</v>
      </c>
      <c r="D3326" s="24" t="s">
        <v>9392</v>
      </c>
      <c r="E3326" s="24" t="s">
        <v>111</v>
      </c>
      <c r="F3326" s="24" t="s">
        <v>70</v>
      </c>
      <c r="G3326" s="24"/>
      <c r="H3326" s="24">
        <v>24113710463</v>
      </c>
      <c r="I3326" s="24" t="s">
        <v>95</v>
      </c>
      <c r="J3326" s="24">
        <f>DATEDIF(Tabla1[[#This Row],[FECHA DE NACIMIENTO]],Tabla1[[#This Row],[FECHA ACTUAL]],"Y")</f>
        <v>33</v>
      </c>
      <c r="K3326" s="24" t="s">
        <v>73</v>
      </c>
      <c r="L3326" s="24" t="s">
        <v>112</v>
      </c>
      <c r="M3326" s="24">
        <v>0</v>
      </c>
      <c r="N3326" s="24">
        <v>0</v>
      </c>
      <c r="O3326" s="24">
        <v>2</v>
      </c>
      <c r="P3326" s="24" t="s">
        <v>101</v>
      </c>
      <c r="Q3326" s="23">
        <v>32957</v>
      </c>
      <c r="R3326" s="24" t="s">
        <v>76</v>
      </c>
      <c r="S3326" s="25">
        <v>45119</v>
      </c>
      <c r="T3326" s="24"/>
      <c r="U3326" s="24">
        <v>3233948234</v>
      </c>
      <c r="V3326" s="33" t="s">
        <v>17993</v>
      </c>
      <c r="W3326" s="85" t="s">
        <v>17994</v>
      </c>
      <c r="X3326" s="24" t="s">
        <v>2421</v>
      </c>
      <c r="Y3326" s="24" t="s">
        <v>17995</v>
      </c>
      <c r="Z3326" s="24" t="s">
        <v>117</v>
      </c>
      <c r="AA3326" s="24">
        <v>3102059606</v>
      </c>
      <c r="AB3326" s="24"/>
      <c r="AC3326" s="24"/>
      <c r="AD3326" s="24"/>
      <c r="AE3326" s="26" t="s">
        <v>183</v>
      </c>
      <c r="AF3326" s="26" t="s">
        <v>835</v>
      </c>
      <c r="AG3326" s="26"/>
      <c r="AH3326" s="27" t="s">
        <v>3042</v>
      </c>
      <c r="AI3326" s="27" t="s">
        <v>9232</v>
      </c>
      <c r="AJ3326" s="27" t="s">
        <v>9317</v>
      </c>
      <c r="AK3326" s="24" t="s">
        <v>121</v>
      </c>
      <c r="AL3326" s="24" t="s">
        <v>7086</v>
      </c>
      <c r="AM3326" s="23">
        <v>44678</v>
      </c>
      <c r="AN3326" s="28">
        <v>1160000</v>
      </c>
      <c r="AO3326" s="28">
        <v>140606</v>
      </c>
      <c r="AP3326" s="28"/>
      <c r="AQ3326" s="28"/>
      <c r="AR3326" s="24"/>
      <c r="AS3326" s="24"/>
      <c r="AT3326" s="24"/>
      <c r="AU3326" s="24"/>
      <c r="AV3326" s="24"/>
      <c r="AW3326" s="24"/>
      <c r="AX3326" s="24"/>
      <c r="AY3326" s="24"/>
      <c r="AZ3326" s="24"/>
      <c r="BA3326" s="24"/>
      <c r="BB3326" s="24"/>
      <c r="BC3326" s="24"/>
      <c r="BD3326" s="24"/>
      <c r="BE3326" s="24"/>
      <c r="BF3326" s="24"/>
      <c r="BG3326" s="24"/>
      <c r="BH3326" s="23">
        <v>45029</v>
      </c>
      <c r="BI3326" s="26" t="s">
        <v>466</v>
      </c>
      <c r="BJ3326" s="26" t="s">
        <v>17996</v>
      </c>
      <c r="BK3326" s="29">
        <v>0</v>
      </c>
      <c r="BL3326" s="24" t="s">
        <v>129</v>
      </c>
      <c r="BM3326" s="22" t="str">
        <f ca="1">+IF(Tabla1[[#This Row],[FECHA INGRESO]]&gt;=44986,IF((TODAY()-Tabla1[[#This Row],[FECHA INGRESO]])&gt;=50,"ALERTA","TODAVÍA FALTA"),"N/A")</f>
        <v>N/A</v>
      </c>
      <c r="BN3326" s="7">
        <f>IFERROR((_xlfn.DAYS(Tabla1[[#This Row],[FECHA INGRESO]],Tabla1[[#This Row],[FECHA RETIRO]]))/30,"")</f>
        <v>-11.7</v>
      </c>
    </row>
    <row r="3327" spans="1:66" x14ac:dyDescent="0.35">
      <c r="A3327" s="21">
        <v>1000018205</v>
      </c>
      <c r="B3327" s="22" t="s">
        <v>17997</v>
      </c>
      <c r="C3327" s="44">
        <v>44678</v>
      </c>
      <c r="D3327" s="36" t="s">
        <v>131</v>
      </c>
      <c r="E3327" s="36" t="s">
        <v>111</v>
      </c>
      <c r="F3327" s="36" t="s">
        <v>70</v>
      </c>
      <c r="G3327" s="36"/>
      <c r="H3327" s="36">
        <v>24113708066</v>
      </c>
      <c r="I3327" s="36" t="s">
        <v>95</v>
      </c>
      <c r="J3327" s="24">
        <f>DATEDIF(Tabla1[[#This Row],[FECHA DE NACIMIENTO]],Tabla1[[#This Row],[FECHA ACTUAL]],"Y")</f>
        <v>20</v>
      </c>
      <c r="K3327" s="36" t="s">
        <v>73</v>
      </c>
      <c r="L3327" s="24" t="s">
        <v>112</v>
      </c>
      <c r="M3327" s="36">
        <v>0</v>
      </c>
      <c r="N3327" s="36">
        <v>0</v>
      </c>
      <c r="O3327" s="36">
        <v>2</v>
      </c>
      <c r="P3327" s="36" t="s">
        <v>101</v>
      </c>
      <c r="Q3327" s="44">
        <v>37516</v>
      </c>
      <c r="R3327" s="24" t="s">
        <v>76</v>
      </c>
      <c r="S3327" s="25">
        <v>45119</v>
      </c>
      <c r="T3327" s="36"/>
      <c r="U3327" s="36">
        <v>3014464801</v>
      </c>
      <c r="V3327" s="33" t="s">
        <v>17998</v>
      </c>
      <c r="W3327" s="88" t="s">
        <v>17999</v>
      </c>
      <c r="X3327" s="36" t="s">
        <v>18000</v>
      </c>
      <c r="Y3327" s="36" t="s">
        <v>18001</v>
      </c>
      <c r="Z3327" s="36" t="s">
        <v>117</v>
      </c>
      <c r="AA3327" s="36">
        <v>3117457334</v>
      </c>
      <c r="AB3327" s="24"/>
      <c r="AC3327" s="24"/>
      <c r="AD3327" s="24"/>
      <c r="AE3327" s="26" t="s">
        <v>151</v>
      </c>
      <c r="AF3327" s="26"/>
      <c r="AG3327" s="26"/>
      <c r="AH3327" s="27" t="s">
        <v>3042</v>
      </c>
      <c r="AI3327" s="27" t="s">
        <v>487</v>
      </c>
      <c r="AJ3327" s="27" t="s">
        <v>15662</v>
      </c>
      <c r="AK3327" s="24" t="s">
        <v>121</v>
      </c>
      <c r="AL3327" s="24" t="s">
        <v>7086</v>
      </c>
      <c r="AM3327" s="23">
        <v>44678</v>
      </c>
      <c r="AN3327" s="28">
        <v>1000000</v>
      </c>
      <c r="AO3327" s="28">
        <v>117172</v>
      </c>
      <c r="AP3327" s="28"/>
      <c r="AQ3327" s="28"/>
      <c r="AR3327" s="24"/>
      <c r="AS3327" s="24"/>
      <c r="AT3327" s="24"/>
      <c r="AU3327" s="24"/>
      <c r="AV3327" s="24"/>
      <c r="AW3327" s="24"/>
      <c r="AX3327" s="24"/>
      <c r="AY3327" s="24"/>
      <c r="AZ3327" s="24"/>
      <c r="BA3327" s="24"/>
      <c r="BB3327" s="24"/>
      <c r="BC3327" s="24"/>
      <c r="BD3327" s="24"/>
      <c r="BE3327" s="24"/>
      <c r="BF3327" s="24"/>
      <c r="BG3327" s="24"/>
      <c r="BH3327" s="23">
        <v>44714</v>
      </c>
      <c r="BI3327" s="26" t="s">
        <v>10014</v>
      </c>
      <c r="BJ3327" s="26" t="s">
        <v>14134</v>
      </c>
      <c r="BK3327" s="29">
        <v>0</v>
      </c>
      <c r="BL3327" s="24" t="s">
        <v>129</v>
      </c>
      <c r="BM3327" s="22" t="str">
        <f ca="1">+IF(Tabla1[[#This Row],[FECHA INGRESO]]&gt;=44986,IF((TODAY()-Tabla1[[#This Row],[FECHA INGRESO]])&gt;=50,"ALERTA","TODAVÍA FALTA"),"N/A")</f>
        <v>N/A</v>
      </c>
      <c r="BN3327" s="7">
        <f>IFERROR((_xlfn.DAYS(Tabla1[[#This Row],[FECHA INGRESO]],Tabla1[[#This Row],[FECHA RETIRO]]))/30,"")</f>
        <v>-1.2</v>
      </c>
    </row>
    <row r="3328" spans="1:66" x14ac:dyDescent="0.35">
      <c r="A3328" s="21">
        <v>1098777888</v>
      </c>
      <c r="B3328" s="22" t="s">
        <v>18002</v>
      </c>
      <c r="C3328" s="23">
        <v>44678</v>
      </c>
      <c r="D3328" s="24" t="s">
        <v>266</v>
      </c>
      <c r="E3328" s="24" t="s">
        <v>69</v>
      </c>
      <c r="F3328" s="24" t="s">
        <v>70</v>
      </c>
      <c r="G3328" s="24"/>
      <c r="H3328" s="24">
        <v>24113703946</v>
      </c>
      <c r="I3328" s="24" t="s">
        <v>95</v>
      </c>
      <c r="J3328" s="24">
        <f>DATEDIF(Tabla1[[#This Row],[FECHA DE NACIMIENTO]],Tabla1[[#This Row],[FECHA ACTUAL]],"Y")</f>
        <v>27</v>
      </c>
      <c r="K3328" s="24" t="s">
        <v>73</v>
      </c>
      <c r="L3328" s="24" t="s">
        <v>112</v>
      </c>
      <c r="M3328" s="24">
        <v>0</v>
      </c>
      <c r="N3328" s="24">
        <v>0</v>
      </c>
      <c r="O3328" s="24">
        <v>3</v>
      </c>
      <c r="P3328" s="24" t="s">
        <v>101</v>
      </c>
      <c r="Q3328" s="23">
        <v>35037</v>
      </c>
      <c r="R3328" s="24" t="s">
        <v>17178</v>
      </c>
      <c r="S3328" s="25">
        <v>45119</v>
      </c>
      <c r="T3328" s="24"/>
      <c r="U3328" s="24">
        <v>3168848379</v>
      </c>
      <c r="V3328" s="33" t="s">
        <v>18003</v>
      </c>
      <c r="W3328" s="85" t="s">
        <v>18004</v>
      </c>
      <c r="X3328" s="24" t="s">
        <v>18005</v>
      </c>
      <c r="Y3328" s="24" t="s">
        <v>18006</v>
      </c>
      <c r="Z3328" s="24" t="s">
        <v>117</v>
      </c>
      <c r="AA3328" s="24">
        <v>3156549372</v>
      </c>
      <c r="AB3328" s="24"/>
      <c r="AC3328" s="24"/>
      <c r="AD3328" s="24"/>
      <c r="AE3328" s="26" t="s">
        <v>84</v>
      </c>
      <c r="AF3328" s="26" t="s">
        <v>18007</v>
      </c>
      <c r="AG3328" s="26"/>
      <c r="AH3328" s="27" t="s">
        <v>460</v>
      </c>
      <c r="AI3328" s="27" t="s">
        <v>9573</v>
      </c>
      <c r="AJ3328" s="27" t="s">
        <v>9573</v>
      </c>
      <c r="AK3328" s="24" t="s">
        <v>121</v>
      </c>
      <c r="AL3328" s="24" t="s">
        <v>7086</v>
      </c>
      <c r="AM3328" s="23">
        <v>44678</v>
      </c>
      <c r="AN3328" s="28">
        <v>1469895</v>
      </c>
      <c r="AO3328" s="28">
        <v>140606</v>
      </c>
      <c r="AP3328" s="28"/>
      <c r="AQ3328" s="28"/>
      <c r="AR3328" s="24"/>
      <c r="AS3328" s="24"/>
      <c r="AT3328" s="24"/>
      <c r="AU3328" s="24"/>
      <c r="AV3328" s="24"/>
      <c r="AW3328" s="24"/>
      <c r="AX3328" s="24"/>
      <c r="AY3328" s="24"/>
      <c r="AZ3328" s="24"/>
      <c r="BA3328" s="24"/>
      <c r="BB3328" s="24"/>
      <c r="BC3328" s="24"/>
      <c r="BD3328" s="24"/>
      <c r="BE3328" s="24"/>
      <c r="BF3328" s="24"/>
      <c r="BG3328" s="23"/>
      <c r="BH3328" s="23">
        <v>44981</v>
      </c>
      <c r="BI3328" s="26" t="s">
        <v>466</v>
      </c>
      <c r="BJ3328" s="26" t="s">
        <v>273</v>
      </c>
      <c r="BK3328" s="29">
        <v>0</v>
      </c>
      <c r="BL3328" s="24" t="s">
        <v>129</v>
      </c>
      <c r="BM3328" s="22" t="str">
        <f ca="1">+IF(Tabla1[[#This Row],[FECHA INGRESO]]&gt;=44986,IF((TODAY()-Tabla1[[#This Row],[FECHA INGRESO]])&gt;=50,"ALERTA","TODAVÍA FALTA"),"N/A")</f>
        <v>N/A</v>
      </c>
      <c r="BN3328" s="7">
        <f>IFERROR((_xlfn.DAYS(Tabla1[[#This Row],[FECHA INGRESO]],Tabla1[[#This Row],[FECHA RETIRO]]))/30,"")</f>
        <v>-10.1</v>
      </c>
    </row>
    <row r="3329" spans="1:66" x14ac:dyDescent="0.35">
      <c r="A3329" s="21">
        <v>1012429670</v>
      </c>
      <c r="B3329" s="22" t="s">
        <v>18008</v>
      </c>
      <c r="C3329" s="44">
        <v>44683</v>
      </c>
      <c r="D3329" s="36" t="s">
        <v>188</v>
      </c>
      <c r="E3329" s="24" t="s">
        <v>94</v>
      </c>
      <c r="F3329" s="36" t="s">
        <v>70</v>
      </c>
      <c r="G3329" s="36"/>
      <c r="H3329" s="36">
        <v>24113823895</v>
      </c>
      <c r="I3329" s="36" t="s">
        <v>95</v>
      </c>
      <c r="J3329" s="24">
        <f>DATEDIF(Tabla1[[#This Row],[FECHA DE NACIMIENTO]],Tabla1[[#This Row],[FECHA ACTUAL]],"Y")</f>
        <v>27</v>
      </c>
      <c r="K3329" s="36" t="s">
        <v>73</v>
      </c>
      <c r="L3329" s="24" t="s">
        <v>112</v>
      </c>
      <c r="M3329" s="36">
        <v>0</v>
      </c>
      <c r="N3329" s="36">
        <v>2</v>
      </c>
      <c r="O3329" s="36">
        <v>2</v>
      </c>
      <c r="P3329" s="36" t="s">
        <v>101</v>
      </c>
      <c r="Q3329" s="44">
        <v>35026</v>
      </c>
      <c r="R3329" s="24" t="s">
        <v>76</v>
      </c>
      <c r="S3329" s="25">
        <v>45119</v>
      </c>
      <c r="T3329" s="36"/>
      <c r="U3329" s="36">
        <v>3022308794</v>
      </c>
      <c r="V3329" s="62" t="s">
        <v>18009</v>
      </c>
      <c r="W3329" s="88" t="s">
        <v>18010</v>
      </c>
      <c r="X3329" s="36" t="s">
        <v>1768</v>
      </c>
      <c r="Y3329" s="36" t="s">
        <v>18011</v>
      </c>
      <c r="Z3329" s="36" t="s">
        <v>852</v>
      </c>
      <c r="AA3329" s="36">
        <v>3022308794</v>
      </c>
      <c r="AB3329" s="24"/>
      <c r="AC3329" s="24"/>
      <c r="AD3329" s="24"/>
      <c r="AE3329" s="26" t="s">
        <v>183</v>
      </c>
      <c r="AF3329" s="26"/>
      <c r="AG3329" s="26"/>
      <c r="AH3329" s="27" t="s">
        <v>10575</v>
      </c>
      <c r="AI3329" s="27" t="s">
        <v>5470</v>
      </c>
      <c r="AJ3329" s="27" t="s">
        <v>5470</v>
      </c>
      <c r="AK3329" s="24" t="s">
        <v>121</v>
      </c>
      <c r="AL3329" s="24" t="s">
        <v>7086</v>
      </c>
      <c r="AM3329" s="23">
        <v>44683</v>
      </c>
      <c r="AN3329" s="28">
        <v>1000000</v>
      </c>
      <c r="AO3329" s="28">
        <v>117172</v>
      </c>
      <c r="AP3329" s="28"/>
      <c r="AQ3329" s="28"/>
      <c r="AR3329" s="24"/>
      <c r="AS3329" s="24"/>
      <c r="AT3329" s="24"/>
      <c r="AU3329" s="24"/>
      <c r="AV3329" s="24"/>
      <c r="AW3329" s="24"/>
      <c r="AX3329" s="24"/>
      <c r="AY3329" s="24"/>
      <c r="AZ3329" s="24"/>
      <c r="BA3329" s="24"/>
      <c r="BB3329" s="24"/>
      <c r="BC3329" s="24"/>
      <c r="BD3329" s="24"/>
      <c r="BE3329" s="24"/>
      <c r="BF3329" s="24"/>
      <c r="BG3329" s="24"/>
      <c r="BH3329" s="23">
        <v>44697</v>
      </c>
      <c r="BI3329" s="26" t="s">
        <v>10014</v>
      </c>
      <c r="BJ3329" s="26" t="s">
        <v>14134</v>
      </c>
      <c r="BK3329" s="29">
        <v>0</v>
      </c>
      <c r="BL3329" s="24" t="s">
        <v>129</v>
      </c>
      <c r="BM3329" s="22" t="str">
        <f ca="1">+IF(Tabla1[[#This Row],[FECHA INGRESO]]&gt;=44986,IF((TODAY()-Tabla1[[#This Row],[FECHA INGRESO]])&gt;=50,"ALERTA","TODAVÍA FALTA"),"N/A")</f>
        <v>N/A</v>
      </c>
      <c r="BN3329" s="7">
        <f>IFERROR((_xlfn.DAYS(Tabla1[[#This Row],[FECHA INGRESO]],Tabla1[[#This Row],[FECHA RETIRO]]))/30,"")</f>
        <v>-0.46666666666666667</v>
      </c>
    </row>
    <row r="3330" spans="1:66" x14ac:dyDescent="0.35">
      <c r="A3330" s="21">
        <v>1110583871</v>
      </c>
      <c r="B3330" s="22" t="s">
        <v>18012</v>
      </c>
      <c r="C3330" s="23">
        <v>44683</v>
      </c>
      <c r="D3330" s="24" t="s">
        <v>131</v>
      </c>
      <c r="E3330" s="24" t="s">
        <v>111</v>
      </c>
      <c r="F3330" s="24" t="s">
        <v>70</v>
      </c>
      <c r="G3330" s="24"/>
      <c r="H3330" s="24">
        <v>24113818071</v>
      </c>
      <c r="I3330" s="24" t="s">
        <v>72</v>
      </c>
      <c r="J3330" s="24">
        <f>DATEDIF(Tabla1[[#This Row],[FECHA DE NACIMIENTO]],Tabla1[[#This Row],[FECHA ACTUAL]],"Y")</f>
        <v>25</v>
      </c>
      <c r="K3330" s="24" t="s">
        <v>96</v>
      </c>
      <c r="L3330" s="24" t="s">
        <v>112</v>
      </c>
      <c r="M3330" s="24">
        <v>0</v>
      </c>
      <c r="N3330" s="24">
        <v>0</v>
      </c>
      <c r="O3330" s="24">
        <v>3</v>
      </c>
      <c r="P3330" s="24" t="s">
        <v>101</v>
      </c>
      <c r="Q3330" s="23">
        <v>35639</v>
      </c>
      <c r="R3330" s="24" t="s">
        <v>2591</v>
      </c>
      <c r="S3330" s="25">
        <v>45119</v>
      </c>
      <c r="T3330" s="24"/>
      <c r="U3330" s="24">
        <v>3145641798</v>
      </c>
      <c r="V3330" s="33" t="s">
        <v>18013</v>
      </c>
      <c r="W3330" s="85" t="s">
        <v>18014</v>
      </c>
      <c r="X3330" s="24" t="s">
        <v>11972</v>
      </c>
      <c r="Y3330" s="24" t="s">
        <v>18015</v>
      </c>
      <c r="Z3330" s="24" t="s">
        <v>17135</v>
      </c>
      <c r="AA3330" s="24">
        <v>3132417033</v>
      </c>
      <c r="AB3330" s="24"/>
      <c r="AC3330" s="24"/>
      <c r="AD3330" s="24"/>
      <c r="AE3330" s="26" t="s">
        <v>183</v>
      </c>
      <c r="AF3330" s="26"/>
      <c r="AG3330" s="26"/>
      <c r="AH3330" s="27" t="s">
        <v>184</v>
      </c>
      <c r="AI3330" s="27" t="s">
        <v>120</v>
      </c>
      <c r="AJ3330" s="27" t="s">
        <v>120</v>
      </c>
      <c r="AK3330" s="24" t="s">
        <v>121</v>
      </c>
      <c r="AL3330" s="24" t="s">
        <v>7086</v>
      </c>
      <c r="AM3330" s="23">
        <v>44683</v>
      </c>
      <c r="AN3330" s="28">
        <v>1000000</v>
      </c>
      <c r="AO3330" s="28">
        <v>117172</v>
      </c>
      <c r="AP3330" s="28"/>
      <c r="AQ3330" s="28"/>
      <c r="AR3330" s="24"/>
      <c r="AS3330" s="24"/>
      <c r="AT3330" s="24"/>
      <c r="AU3330" s="24"/>
      <c r="AV3330" s="24"/>
      <c r="AW3330" s="24"/>
      <c r="AX3330" s="24"/>
      <c r="AY3330" s="24"/>
      <c r="AZ3330" s="24"/>
      <c r="BA3330" s="24"/>
      <c r="BB3330" s="24"/>
      <c r="BC3330" s="24"/>
      <c r="BD3330" s="24"/>
      <c r="BE3330" s="24"/>
      <c r="BF3330" s="24"/>
      <c r="BG3330" s="24"/>
      <c r="BH3330" s="23">
        <v>44771</v>
      </c>
      <c r="BI3330" s="26" t="s">
        <v>466</v>
      </c>
      <c r="BJ3330" s="26" t="s">
        <v>12840</v>
      </c>
      <c r="BK3330" s="29">
        <v>0</v>
      </c>
      <c r="BL3330" s="24" t="s">
        <v>129</v>
      </c>
      <c r="BM3330" s="22" t="str">
        <f ca="1">+IF(Tabla1[[#This Row],[FECHA INGRESO]]&gt;=44986,IF((TODAY()-Tabla1[[#This Row],[FECHA INGRESO]])&gt;=50,"ALERTA","TODAVÍA FALTA"),"N/A")</f>
        <v>N/A</v>
      </c>
      <c r="BN3330" s="7">
        <f>IFERROR((_xlfn.DAYS(Tabla1[[#This Row],[FECHA INGRESO]],Tabla1[[#This Row],[FECHA RETIRO]]))/30,"")</f>
        <v>-2.9333333333333331</v>
      </c>
    </row>
    <row r="3331" spans="1:66" x14ac:dyDescent="0.35">
      <c r="A3331" s="21">
        <v>1000782912</v>
      </c>
      <c r="B3331" s="22" t="s">
        <v>18016</v>
      </c>
      <c r="C3331" s="23">
        <v>44683</v>
      </c>
      <c r="D3331" s="24" t="s">
        <v>266</v>
      </c>
      <c r="E3331" s="24" t="s">
        <v>111</v>
      </c>
      <c r="F3331" s="24" t="s">
        <v>111</v>
      </c>
      <c r="G3331" s="24" t="s">
        <v>18017</v>
      </c>
      <c r="H3331" s="24">
        <v>24113813355</v>
      </c>
      <c r="I3331" s="24" t="s">
        <v>72</v>
      </c>
      <c r="J3331" s="24">
        <f>DATEDIF(Tabla1[[#This Row],[FECHA DE NACIMIENTO]],Tabla1[[#This Row],[FECHA ACTUAL]],"Y")</f>
        <v>22</v>
      </c>
      <c r="K3331" s="24" t="s">
        <v>96</v>
      </c>
      <c r="L3331" s="24" t="s">
        <v>112</v>
      </c>
      <c r="M3331" s="24">
        <v>0</v>
      </c>
      <c r="N3331" s="24">
        <v>0</v>
      </c>
      <c r="O3331" s="24">
        <v>1</v>
      </c>
      <c r="P3331" s="24" t="s">
        <v>101</v>
      </c>
      <c r="Q3331" s="23">
        <v>36775</v>
      </c>
      <c r="R3331" s="24" t="s">
        <v>76</v>
      </c>
      <c r="S3331" s="25">
        <v>45119</v>
      </c>
      <c r="T3331" s="24">
        <v>7928647</v>
      </c>
      <c r="U3331" s="24">
        <v>3144681864</v>
      </c>
      <c r="V3331" s="33" t="s">
        <v>18018</v>
      </c>
      <c r="W3331" s="85" t="s">
        <v>18019</v>
      </c>
      <c r="X3331" s="24" t="s">
        <v>18020</v>
      </c>
      <c r="Y3331" s="24" t="s">
        <v>18021</v>
      </c>
      <c r="Z3331" s="24" t="s">
        <v>117</v>
      </c>
      <c r="AA3331" s="24">
        <v>7928647</v>
      </c>
      <c r="AB3331" s="24"/>
      <c r="AC3331" s="24"/>
      <c r="AD3331" s="24"/>
      <c r="AE3331" s="26" t="s">
        <v>194</v>
      </c>
      <c r="AF3331" s="26"/>
      <c r="AG3331" s="26"/>
      <c r="AH3331" s="27" t="s">
        <v>184</v>
      </c>
      <c r="AI3331" s="27" t="s">
        <v>5470</v>
      </c>
      <c r="AJ3331" s="27" t="s">
        <v>5470</v>
      </c>
      <c r="AK3331" s="24" t="s">
        <v>121</v>
      </c>
      <c r="AL3331" s="24" t="s">
        <v>7086</v>
      </c>
      <c r="AM3331" s="23">
        <v>44683</v>
      </c>
      <c r="AN3331" s="28">
        <v>1000000</v>
      </c>
      <c r="AO3331" s="28">
        <v>117172</v>
      </c>
      <c r="AP3331" s="28"/>
      <c r="AQ3331" s="28"/>
      <c r="AR3331" s="24"/>
      <c r="AS3331" s="24"/>
      <c r="AT3331" s="24"/>
      <c r="AU3331" s="24"/>
      <c r="AV3331" s="24"/>
      <c r="AW3331" s="24"/>
      <c r="AX3331" s="24"/>
      <c r="AY3331" s="24"/>
      <c r="AZ3331" s="24"/>
      <c r="BA3331" s="24"/>
      <c r="BB3331" s="24"/>
      <c r="BC3331" s="24"/>
      <c r="BD3331" s="24"/>
      <c r="BE3331" s="24"/>
      <c r="BF3331" s="24"/>
      <c r="BG3331" s="24"/>
      <c r="BH3331" s="23">
        <v>44859</v>
      </c>
      <c r="BI3331" s="26" t="s">
        <v>466</v>
      </c>
      <c r="BJ3331" s="26" t="s">
        <v>17996</v>
      </c>
      <c r="BK3331" s="29">
        <v>0</v>
      </c>
      <c r="BL3331" s="24" t="s">
        <v>129</v>
      </c>
      <c r="BM3331" s="22" t="str">
        <f ca="1">+IF(Tabla1[[#This Row],[FECHA INGRESO]]&gt;=44986,IF((TODAY()-Tabla1[[#This Row],[FECHA INGRESO]])&gt;=50,"ALERTA","TODAVÍA FALTA"),"N/A")</f>
        <v>N/A</v>
      </c>
      <c r="BN3331" s="7">
        <f>IFERROR((_xlfn.DAYS(Tabla1[[#This Row],[FECHA INGRESO]],Tabla1[[#This Row],[FECHA RETIRO]]))/30,"")</f>
        <v>-5.8666666666666663</v>
      </c>
    </row>
    <row r="3332" spans="1:66" x14ac:dyDescent="0.35">
      <c r="A3332" s="21">
        <v>1193551438</v>
      </c>
      <c r="B3332" s="22" t="s">
        <v>18022</v>
      </c>
      <c r="C3332" s="23">
        <v>44683</v>
      </c>
      <c r="D3332" s="24" t="s">
        <v>582</v>
      </c>
      <c r="E3332" s="24" t="s">
        <v>94</v>
      </c>
      <c r="F3332" s="24" t="s">
        <v>70</v>
      </c>
      <c r="G3332" s="24"/>
      <c r="H3332" s="24">
        <v>24113819788</v>
      </c>
      <c r="I3332" s="24" t="s">
        <v>72</v>
      </c>
      <c r="J3332" s="24">
        <f>DATEDIF(Tabla1[[#This Row],[FECHA DE NACIMIENTO]],Tabla1[[#This Row],[FECHA ACTUAL]],"Y")</f>
        <v>20</v>
      </c>
      <c r="K3332" s="24" t="s">
        <v>73</v>
      </c>
      <c r="L3332" s="24" t="s">
        <v>112</v>
      </c>
      <c r="M3332" s="24">
        <v>0</v>
      </c>
      <c r="N3332" s="24">
        <v>0</v>
      </c>
      <c r="O3332" s="24">
        <v>2</v>
      </c>
      <c r="P3332" s="24" t="s">
        <v>101</v>
      </c>
      <c r="Q3332" s="23">
        <v>37613</v>
      </c>
      <c r="R3332" s="24" t="s">
        <v>76</v>
      </c>
      <c r="S3332" s="25">
        <v>45119</v>
      </c>
      <c r="T3332" s="24">
        <v>7183960</v>
      </c>
      <c r="U3332" s="24">
        <v>3112529893</v>
      </c>
      <c r="V3332" s="33" t="s">
        <v>18023</v>
      </c>
      <c r="W3332" s="85" t="s">
        <v>18024</v>
      </c>
      <c r="X3332" s="24" t="s">
        <v>2351</v>
      </c>
      <c r="Y3332" s="24" t="s">
        <v>18025</v>
      </c>
      <c r="Z3332" s="24" t="s">
        <v>117</v>
      </c>
      <c r="AA3332" s="24">
        <v>3164330907</v>
      </c>
      <c r="AB3332" s="24"/>
      <c r="AC3332" s="24"/>
      <c r="AD3332" s="24"/>
      <c r="AE3332" s="26" t="s">
        <v>194</v>
      </c>
      <c r="AF3332" s="26"/>
      <c r="AG3332" s="26"/>
      <c r="AH3332" s="27" t="s">
        <v>184</v>
      </c>
      <c r="AI3332" s="27" t="s">
        <v>120</v>
      </c>
      <c r="AJ3332" s="27" t="s">
        <v>120</v>
      </c>
      <c r="AK3332" s="24" t="s">
        <v>121</v>
      </c>
      <c r="AL3332" s="24" t="s">
        <v>7086</v>
      </c>
      <c r="AM3332" s="23">
        <v>44683</v>
      </c>
      <c r="AN3332" s="28">
        <v>1160000</v>
      </c>
      <c r="AO3332" s="28">
        <v>140606</v>
      </c>
      <c r="AP3332" s="28"/>
      <c r="AQ3332" s="28"/>
      <c r="AR3332" s="24"/>
      <c r="AS3332" s="24"/>
      <c r="AT3332" s="24"/>
      <c r="AU3332" s="24"/>
      <c r="AV3332" s="24"/>
      <c r="AW3332" s="24"/>
      <c r="AX3332" s="24"/>
      <c r="AY3332" s="24"/>
      <c r="AZ3332" s="24"/>
      <c r="BA3332" s="24"/>
      <c r="BB3332" s="24"/>
      <c r="BC3332" s="24"/>
      <c r="BD3332" s="24"/>
      <c r="BE3332" s="24"/>
      <c r="BF3332" s="24"/>
      <c r="BG3332" s="23"/>
      <c r="BH3332" s="23">
        <v>45016</v>
      </c>
      <c r="BI3332" s="26" t="s">
        <v>466</v>
      </c>
      <c r="BJ3332" s="26" t="s">
        <v>12135</v>
      </c>
      <c r="BK3332" s="29">
        <v>0</v>
      </c>
      <c r="BL3332" s="24" t="s">
        <v>129</v>
      </c>
      <c r="BM3332" s="22" t="str">
        <f ca="1">+IF(Tabla1[[#This Row],[FECHA INGRESO]]&gt;=44986,IF((TODAY()-Tabla1[[#This Row],[FECHA INGRESO]])&gt;=50,"ALERTA","TODAVÍA FALTA"),"N/A")</f>
        <v>N/A</v>
      </c>
      <c r="BN3332" s="7">
        <f>IFERROR((_xlfn.DAYS(Tabla1[[#This Row],[FECHA INGRESO]],Tabla1[[#This Row],[FECHA RETIRO]]))/30,"")</f>
        <v>-11.1</v>
      </c>
    </row>
    <row r="3333" spans="1:66" x14ac:dyDescent="0.35">
      <c r="A3333" s="34">
        <v>1192804872</v>
      </c>
      <c r="B3333" s="22" t="s">
        <v>18026</v>
      </c>
      <c r="C3333" s="23">
        <v>44683</v>
      </c>
      <c r="D3333" s="24" t="s">
        <v>131</v>
      </c>
      <c r="E3333" s="24" t="s">
        <v>111</v>
      </c>
      <c r="F3333" s="24" t="s">
        <v>111</v>
      </c>
      <c r="G3333" s="24"/>
      <c r="H3333" s="24">
        <v>24113787069</v>
      </c>
      <c r="I3333" s="24" t="s">
        <v>72</v>
      </c>
      <c r="J3333" s="24">
        <f>DATEDIF(Tabla1[[#This Row],[FECHA DE NACIMIENTO]],Tabla1[[#This Row],[FECHA ACTUAL]],"Y")</f>
        <v>23</v>
      </c>
      <c r="K3333" s="24" t="s">
        <v>96</v>
      </c>
      <c r="L3333" s="24" t="s">
        <v>112</v>
      </c>
      <c r="M3333" s="24">
        <v>1</v>
      </c>
      <c r="N3333" s="24">
        <v>1</v>
      </c>
      <c r="O3333" s="24">
        <v>2</v>
      </c>
      <c r="P3333" s="24" t="s">
        <v>101</v>
      </c>
      <c r="Q3333" s="23">
        <v>36686</v>
      </c>
      <c r="R3333" s="24" t="s">
        <v>76</v>
      </c>
      <c r="S3333" s="25">
        <v>45119</v>
      </c>
      <c r="T3333" s="24"/>
      <c r="U3333" s="24">
        <v>3027093660</v>
      </c>
      <c r="V3333" s="33" t="s">
        <v>18027</v>
      </c>
      <c r="W3333" s="85" t="s">
        <v>18028</v>
      </c>
      <c r="X3333" s="24" t="s">
        <v>1924</v>
      </c>
      <c r="Y3333" s="24" t="s">
        <v>18029</v>
      </c>
      <c r="Z3333" s="24" t="s">
        <v>117</v>
      </c>
      <c r="AA3333" s="24">
        <v>3204815385</v>
      </c>
      <c r="AB3333" s="24"/>
      <c r="AC3333" s="24"/>
      <c r="AD3333" s="24"/>
      <c r="AE3333" s="26" t="s">
        <v>151</v>
      </c>
      <c r="AF3333" s="26"/>
      <c r="AG3333" s="26"/>
      <c r="AH3333" s="27" t="s">
        <v>3042</v>
      </c>
      <c r="AI3333" s="27" t="s">
        <v>410</v>
      </c>
      <c r="AJ3333" s="27" t="s">
        <v>410</v>
      </c>
      <c r="AK3333" s="24" t="s">
        <v>121</v>
      </c>
      <c r="AL3333" s="24" t="s">
        <v>7086</v>
      </c>
      <c r="AM3333" s="23">
        <v>44683</v>
      </c>
      <c r="AN3333" s="28">
        <v>1000000</v>
      </c>
      <c r="AO3333" s="28">
        <v>117172</v>
      </c>
      <c r="AP3333" s="28"/>
      <c r="AQ3333" s="28"/>
      <c r="AR3333" s="24"/>
      <c r="AS3333" s="24"/>
      <c r="AT3333" s="24"/>
      <c r="AU3333" s="24"/>
      <c r="AV3333" s="24"/>
      <c r="AW3333" s="24"/>
      <c r="AX3333" s="24"/>
      <c r="AY3333" s="24"/>
      <c r="AZ3333" s="24"/>
      <c r="BA3333" s="24"/>
      <c r="BB3333" s="24"/>
      <c r="BC3333" s="24"/>
      <c r="BD3333" s="24"/>
      <c r="BE3333" s="24"/>
      <c r="BF3333" s="24"/>
      <c r="BG3333" s="23"/>
      <c r="BH3333" s="23">
        <v>44744</v>
      </c>
      <c r="BI3333" s="26" t="s">
        <v>466</v>
      </c>
      <c r="BJ3333" s="26" t="s">
        <v>14134</v>
      </c>
      <c r="BK3333" s="29">
        <v>0</v>
      </c>
      <c r="BL3333" s="24" t="s">
        <v>129</v>
      </c>
      <c r="BM3333" s="22" t="str">
        <f ca="1">+IF(Tabla1[[#This Row],[FECHA INGRESO]]&gt;=44986,IF((TODAY()-Tabla1[[#This Row],[FECHA INGRESO]])&gt;=50,"ALERTA","TODAVÍA FALTA"),"N/A")</f>
        <v>N/A</v>
      </c>
      <c r="BN3333" s="7">
        <f>IFERROR((_xlfn.DAYS(Tabla1[[#This Row],[FECHA INGRESO]],Tabla1[[#This Row],[FECHA RETIRO]]))/30,"")</f>
        <v>-2.0333333333333332</v>
      </c>
    </row>
    <row r="3334" spans="1:66" x14ac:dyDescent="0.35">
      <c r="A3334" s="21">
        <v>1076651167</v>
      </c>
      <c r="B3334" s="22" t="s">
        <v>18030</v>
      </c>
      <c r="C3334" s="23">
        <v>44683</v>
      </c>
      <c r="D3334" s="24" t="s">
        <v>266</v>
      </c>
      <c r="E3334" s="24" t="s">
        <v>94</v>
      </c>
      <c r="F3334" s="23" t="s">
        <v>94</v>
      </c>
      <c r="G3334" s="24"/>
      <c r="H3334" s="24">
        <v>24113819199</v>
      </c>
      <c r="I3334" s="24" t="s">
        <v>72</v>
      </c>
      <c r="J3334" s="24">
        <f>DATEDIF(Tabla1[[#This Row],[FECHA DE NACIMIENTO]],Tabla1[[#This Row],[FECHA ACTUAL]],"Y")</f>
        <v>34</v>
      </c>
      <c r="K3334" s="24" t="s">
        <v>96</v>
      </c>
      <c r="L3334" s="24" t="s">
        <v>112</v>
      </c>
      <c r="M3334" s="24">
        <v>0</v>
      </c>
      <c r="N3334" s="24">
        <v>0</v>
      </c>
      <c r="O3334" s="24">
        <v>3</v>
      </c>
      <c r="P3334" s="24" t="s">
        <v>101</v>
      </c>
      <c r="Q3334" s="23">
        <v>32400</v>
      </c>
      <c r="R3334" s="24" t="s">
        <v>8027</v>
      </c>
      <c r="S3334" s="25">
        <v>45119</v>
      </c>
      <c r="T3334" s="24"/>
      <c r="U3334" s="24">
        <v>3102144046</v>
      </c>
      <c r="V3334" s="33" t="s">
        <v>18031</v>
      </c>
      <c r="W3334" s="85" t="s">
        <v>18032</v>
      </c>
      <c r="X3334" s="24" t="s">
        <v>18033</v>
      </c>
      <c r="Y3334" s="24" t="s">
        <v>18034</v>
      </c>
      <c r="Z3334" s="24" t="s">
        <v>162</v>
      </c>
      <c r="AA3334" s="24">
        <v>3126587045</v>
      </c>
      <c r="AB3334" s="24"/>
      <c r="AC3334" s="24"/>
      <c r="AD3334" s="24"/>
      <c r="AE3334" s="26" t="s">
        <v>151</v>
      </c>
      <c r="AF3334" s="26"/>
      <c r="AG3334" s="26"/>
      <c r="AH3334" s="27" t="s">
        <v>311</v>
      </c>
      <c r="AI3334" s="27" t="s">
        <v>1432</v>
      </c>
      <c r="AJ3334" s="27" t="s">
        <v>1432</v>
      </c>
      <c r="AK3334" s="24" t="s">
        <v>89</v>
      </c>
      <c r="AL3334" s="24" t="s">
        <v>7086</v>
      </c>
      <c r="AM3334" s="23">
        <v>44683</v>
      </c>
      <c r="AN3334" s="28">
        <v>1048959</v>
      </c>
      <c r="AO3334" s="28">
        <v>117172</v>
      </c>
      <c r="AP3334" s="28"/>
      <c r="AQ3334" s="28"/>
      <c r="AR3334" s="24"/>
      <c r="AS3334" s="24"/>
      <c r="AT3334" s="24"/>
      <c r="AU3334" s="24"/>
      <c r="AV3334" s="24"/>
      <c r="AW3334" s="24"/>
      <c r="AX3334" s="24"/>
      <c r="AY3334" s="24"/>
      <c r="AZ3334" s="24"/>
      <c r="BA3334" s="24"/>
      <c r="BB3334" s="24"/>
      <c r="BC3334" s="24"/>
      <c r="BD3334" s="24"/>
      <c r="BE3334" s="24"/>
      <c r="BF3334" s="24"/>
      <c r="BG3334" s="24"/>
      <c r="BH3334" s="23">
        <v>44880</v>
      </c>
      <c r="BI3334" s="26" t="s">
        <v>466</v>
      </c>
      <c r="BJ3334" s="26" t="s">
        <v>18035</v>
      </c>
      <c r="BK3334" s="29">
        <v>0</v>
      </c>
      <c r="BL3334" s="24" t="s">
        <v>129</v>
      </c>
      <c r="BM3334" s="22" t="str">
        <f ca="1">+IF(Tabla1[[#This Row],[FECHA INGRESO]]&gt;=44986,IF((TODAY()-Tabla1[[#This Row],[FECHA INGRESO]])&gt;=50,"ALERTA","TODAVÍA FALTA"),"N/A")</f>
        <v>N/A</v>
      </c>
      <c r="BN3334" s="7">
        <f>IFERROR((_xlfn.DAYS(Tabla1[[#This Row],[FECHA INGRESO]],Tabla1[[#This Row],[FECHA RETIRO]]))/30,"")</f>
        <v>-6.5666666666666664</v>
      </c>
    </row>
    <row r="3335" spans="1:66" x14ac:dyDescent="0.35">
      <c r="A3335" s="21">
        <v>1016065063</v>
      </c>
      <c r="B3335" s="22" t="s">
        <v>18036</v>
      </c>
      <c r="C3335" s="23">
        <v>44683</v>
      </c>
      <c r="D3335" s="24" t="s">
        <v>188</v>
      </c>
      <c r="E3335" s="24" t="s">
        <v>111</v>
      </c>
      <c r="F3335" s="24" t="s">
        <v>111</v>
      </c>
      <c r="G3335" s="24"/>
      <c r="H3335" s="24">
        <v>24113786888</v>
      </c>
      <c r="I3335" s="24" t="s">
        <v>72</v>
      </c>
      <c r="J3335" s="24">
        <f>DATEDIF(Tabla1[[#This Row],[FECHA DE NACIMIENTO]],Tabla1[[#This Row],[FECHA ACTUAL]],"Y")</f>
        <v>29</v>
      </c>
      <c r="K3335" s="24" t="s">
        <v>73</v>
      </c>
      <c r="L3335" s="24" t="s">
        <v>234</v>
      </c>
      <c r="M3335" s="24">
        <v>2</v>
      </c>
      <c r="N3335" s="24">
        <v>3</v>
      </c>
      <c r="O3335" s="24">
        <v>2</v>
      </c>
      <c r="P3335" s="24" t="s">
        <v>101</v>
      </c>
      <c r="Q3335" s="23">
        <v>34436</v>
      </c>
      <c r="R3335" s="24" t="s">
        <v>76</v>
      </c>
      <c r="S3335" s="25">
        <v>45119</v>
      </c>
      <c r="T3335" s="24"/>
      <c r="U3335" s="24">
        <v>3197680459</v>
      </c>
      <c r="V3335" s="33" t="s">
        <v>18037</v>
      </c>
      <c r="W3335" s="85" t="s">
        <v>18038</v>
      </c>
      <c r="X3335" s="24" t="s">
        <v>1590</v>
      </c>
      <c r="Y3335" s="24" t="s">
        <v>18039</v>
      </c>
      <c r="Z3335" s="24" t="s">
        <v>117</v>
      </c>
      <c r="AA3335" s="24">
        <v>3138952616</v>
      </c>
      <c r="AB3335" s="24"/>
      <c r="AC3335" s="24"/>
      <c r="AD3335" s="24"/>
      <c r="AE3335" s="26" t="s">
        <v>151</v>
      </c>
      <c r="AF3335" s="26"/>
      <c r="AG3335" s="26"/>
      <c r="AH3335" s="27" t="s">
        <v>3042</v>
      </c>
      <c r="AI3335" s="27" t="s">
        <v>410</v>
      </c>
      <c r="AJ3335" s="27" t="s">
        <v>410</v>
      </c>
      <c r="AK3335" s="24" t="s">
        <v>121</v>
      </c>
      <c r="AL3335" s="24" t="s">
        <v>7086</v>
      </c>
      <c r="AM3335" s="23">
        <v>44683</v>
      </c>
      <c r="AN3335" s="28">
        <v>1160000</v>
      </c>
      <c r="AO3335" s="28">
        <v>140606</v>
      </c>
      <c r="AP3335" s="28"/>
      <c r="AQ3335" s="28"/>
      <c r="AR3335" s="24"/>
      <c r="AS3335" s="24"/>
      <c r="AT3335" s="24"/>
      <c r="AU3335" s="24"/>
      <c r="AV3335" s="24"/>
      <c r="AW3335" s="24"/>
      <c r="AX3335" s="24"/>
      <c r="AY3335" s="24"/>
      <c r="AZ3335" s="24"/>
      <c r="BA3335" s="24"/>
      <c r="BB3335" s="24"/>
      <c r="BC3335" s="24"/>
      <c r="BD3335" s="24"/>
      <c r="BE3335" s="24"/>
      <c r="BF3335" s="24"/>
      <c r="BG3335" s="24"/>
      <c r="BH3335" s="23">
        <v>45045</v>
      </c>
      <c r="BI3335" s="26" t="s">
        <v>466</v>
      </c>
      <c r="BJ3335" s="26" t="s">
        <v>15624</v>
      </c>
      <c r="BK3335" s="29">
        <v>0</v>
      </c>
      <c r="BL3335" s="24" t="s">
        <v>129</v>
      </c>
      <c r="BM3335" s="22" t="str">
        <f ca="1">+IF(Tabla1[[#This Row],[FECHA INGRESO]]&gt;=44986,IF((TODAY()-Tabla1[[#This Row],[FECHA INGRESO]])&gt;=50,"ALERTA","TODAVÍA FALTA"),"N/A")</f>
        <v>N/A</v>
      </c>
      <c r="BN3335" s="7">
        <f>IFERROR((_xlfn.DAYS(Tabla1[[#This Row],[FECHA INGRESO]],Tabla1[[#This Row],[FECHA RETIRO]]))/30,"")</f>
        <v>-12.066666666666666</v>
      </c>
    </row>
    <row r="3336" spans="1:66" x14ac:dyDescent="0.35">
      <c r="A3336" s="21">
        <v>1127621445</v>
      </c>
      <c r="B3336" s="22" t="s">
        <v>18040</v>
      </c>
      <c r="C3336" s="23">
        <v>44683</v>
      </c>
      <c r="D3336" s="24" t="s">
        <v>93</v>
      </c>
      <c r="E3336" s="24" t="s">
        <v>94</v>
      </c>
      <c r="F3336" s="23" t="s">
        <v>94</v>
      </c>
      <c r="G3336" s="24"/>
      <c r="H3336" s="24">
        <v>24113771691</v>
      </c>
      <c r="I3336" s="24" t="s">
        <v>72</v>
      </c>
      <c r="J3336" s="24">
        <f>DATEDIF(Tabla1[[#This Row],[FECHA DE NACIMIENTO]],Tabla1[[#This Row],[FECHA ACTUAL]],"Y")</f>
        <v>31</v>
      </c>
      <c r="K3336" s="24" t="s">
        <v>73</v>
      </c>
      <c r="L3336" s="24" t="s">
        <v>112</v>
      </c>
      <c r="M3336" s="24">
        <v>0</v>
      </c>
      <c r="N3336" s="24">
        <v>0</v>
      </c>
      <c r="O3336" s="24">
        <v>3</v>
      </c>
      <c r="P3336" s="24" t="s">
        <v>101</v>
      </c>
      <c r="Q3336" s="23">
        <v>33502</v>
      </c>
      <c r="R3336" s="24" t="s">
        <v>76</v>
      </c>
      <c r="S3336" s="25">
        <v>45119</v>
      </c>
      <c r="T3336" s="24"/>
      <c r="U3336" s="24">
        <v>3125234179</v>
      </c>
      <c r="V3336" s="33" t="s">
        <v>18041</v>
      </c>
      <c r="W3336" s="85" t="s">
        <v>18042</v>
      </c>
      <c r="X3336" s="24" t="s">
        <v>18043</v>
      </c>
      <c r="Y3336" s="24" t="s">
        <v>18044</v>
      </c>
      <c r="Z3336" s="24" t="s">
        <v>852</v>
      </c>
      <c r="AA3336" s="24">
        <v>3043646189</v>
      </c>
      <c r="AB3336" s="24"/>
      <c r="AC3336" s="24"/>
      <c r="AD3336" s="24"/>
      <c r="AE3336" s="26" t="s">
        <v>183</v>
      </c>
      <c r="AF3336" s="26"/>
      <c r="AG3336" s="26"/>
      <c r="AH3336" s="27" t="s">
        <v>3042</v>
      </c>
      <c r="AI3336" s="27" t="s">
        <v>410</v>
      </c>
      <c r="AJ3336" s="27" t="s">
        <v>410</v>
      </c>
      <c r="AK3336" s="24" t="s">
        <v>121</v>
      </c>
      <c r="AL3336" s="24" t="s">
        <v>7086</v>
      </c>
      <c r="AM3336" s="23">
        <v>44683</v>
      </c>
      <c r="AN3336" s="28">
        <v>1160000</v>
      </c>
      <c r="AO3336" s="28">
        <v>140606</v>
      </c>
      <c r="AP3336" s="28"/>
      <c r="AQ3336" s="28"/>
      <c r="AR3336" s="24"/>
      <c r="AS3336" s="24"/>
      <c r="AT3336" s="24"/>
      <c r="AU3336" s="24"/>
      <c r="AV3336" s="24"/>
      <c r="AW3336" s="24"/>
      <c r="AX3336" s="24"/>
      <c r="AY3336" s="24"/>
      <c r="AZ3336" s="24"/>
      <c r="BA3336" s="24"/>
      <c r="BB3336" s="24"/>
      <c r="BC3336" s="24"/>
      <c r="BD3336" s="24"/>
      <c r="BE3336" s="24"/>
      <c r="BF3336" s="24"/>
      <c r="BG3336" s="23"/>
      <c r="BH3336" s="23">
        <v>45027</v>
      </c>
      <c r="BI3336" s="26" t="s">
        <v>466</v>
      </c>
      <c r="BJ3336" s="26" t="s">
        <v>273</v>
      </c>
      <c r="BK3336" s="29">
        <v>0</v>
      </c>
      <c r="BL3336" s="24" t="s">
        <v>129</v>
      </c>
      <c r="BM3336" s="22" t="str">
        <f ca="1">+IF(Tabla1[[#This Row],[FECHA INGRESO]]&gt;=44986,IF((TODAY()-Tabla1[[#This Row],[FECHA INGRESO]])&gt;=50,"ALERTA","TODAVÍA FALTA"),"N/A")</f>
        <v>N/A</v>
      </c>
      <c r="BN3336" s="7">
        <f>IFERROR((_xlfn.DAYS(Tabla1[[#This Row],[FECHA INGRESO]],Tabla1[[#This Row],[FECHA RETIRO]]))/30,"")</f>
        <v>-11.466666666666667</v>
      </c>
    </row>
    <row r="3337" spans="1:66" x14ac:dyDescent="0.35">
      <c r="A3337" s="66">
        <v>52106627</v>
      </c>
      <c r="B3337" s="22" t="s">
        <v>18045</v>
      </c>
      <c r="C3337" s="44">
        <v>44683</v>
      </c>
      <c r="D3337" s="36" t="s">
        <v>157</v>
      </c>
      <c r="E3337" s="36" t="s">
        <v>111</v>
      </c>
      <c r="F3337" s="36" t="s">
        <v>111</v>
      </c>
      <c r="G3337" s="36"/>
      <c r="H3337" s="36">
        <v>24113845802</v>
      </c>
      <c r="I3337" s="36" t="s">
        <v>95</v>
      </c>
      <c r="J3337" s="24">
        <f>DATEDIF(Tabla1[[#This Row],[FECHA DE NACIMIENTO]],Tabla1[[#This Row],[FECHA ACTUAL]],"Y")</f>
        <v>50</v>
      </c>
      <c r="K3337" s="36" t="s">
        <v>96</v>
      </c>
      <c r="L3337" s="24" t="s">
        <v>112</v>
      </c>
      <c r="M3337" s="36">
        <v>2</v>
      </c>
      <c r="N3337" s="36">
        <v>3</v>
      </c>
      <c r="O3337" s="36">
        <v>1</v>
      </c>
      <c r="P3337" s="36" t="s">
        <v>101</v>
      </c>
      <c r="Q3337" s="44">
        <v>26785</v>
      </c>
      <c r="R3337" s="24" t="s">
        <v>76</v>
      </c>
      <c r="S3337" s="25">
        <v>45119</v>
      </c>
      <c r="T3337" s="36"/>
      <c r="U3337" s="36">
        <v>3213236517</v>
      </c>
      <c r="V3337" s="62" t="s">
        <v>18046</v>
      </c>
      <c r="W3337" s="88" t="s">
        <v>18047</v>
      </c>
      <c r="X3337" s="36" t="s">
        <v>12217</v>
      </c>
      <c r="Y3337" s="36" t="s">
        <v>18048</v>
      </c>
      <c r="Z3337" s="36" t="s">
        <v>150</v>
      </c>
      <c r="AA3337" s="36">
        <v>3193087000</v>
      </c>
      <c r="AB3337" s="36"/>
      <c r="AC3337" s="36"/>
      <c r="AD3337" s="36"/>
      <c r="AE3337" s="26" t="s">
        <v>151</v>
      </c>
      <c r="AF3337" s="75"/>
      <c r="AG3337" s="75"/>
      <c r="AH3337" s="27" t="s">
        <v>3042</v>
      </c>
      <c r="AI3337" s="27" t="s">
        <v>9232</v>
      </c>
      <c r="AJ3337" s="27" t="s">
        <v>9317</v>
      </c>
      <c r="AK3337" s="36" t="s">
        <v>121</v>
      </c>
      <c r="AL3337" s="36" t="s">
        <v>7086</v>
      </c>
      <c r="AM3337" s="23">
        <v>44683</v>
      </c>
      <c r="AN3337" s="28">
        <v>1000000</v>
      </c>
      <c r="AO3337" s="91">
        <v>117172</v>
      </c>
      <c r="AP3337" s="91"/>
      <c r="AQ3337" s="91"/>
      <c r="AR3337" s="36"/>
      <c r="AS3337" s="36"/>
      <c r="AT3337" s="36"/>
      <c r="AU3337" s="36"/>
      <c r="AV3337" s="36"/>
      <c r="AW3337" s="36"/>
      <c r="AX3337" s="36"/>
      <c r="AY3337" s="36"/>
      <c r="AZ3337" s="36"/>
      <c r="BA3337" s="36"/>
      <c r="BB3337" s="36"/>
      <c r="BC3337" s="24"/>
      <c r="BD3337" s="24"/>
      <c r="BE3337" s="24"/>
      <c r="BF3337" s="24"/>
      <c r="BG3337" s="24"/>
      <c r="BH3337" s="23">
        <v>44726</v>
      </c>
      <c r="BI3337" s="26" t="s">
        <v>466</v>
      </c>
      <c r="BJ3337" s="26" t="s">
        <v>18049</v>
      </c>
      <c r="BK3337" s="29">
        <v>0</v>
      </c>
      <c r="BL3337" s="24" t="s">
        <v>129</v>
      </c>
      <c r="BM3337" s="22" t="str">
        <f ca="1">+IF(Tabla1[[#This Row],[FECHA INGRESO]]&gt;=44986,IF((TODAY()-Tabla1[[#This Row],[FECHA INGRESO]])&gt;=50,"ALERTA","TODAVÍA FALTA"),"N/A")</f>
        <v>N/A</v>
      </c>
      <c r="BN3337" s="7">
        <f>IFERROR((_xlfn.DAYS(Tabla1[[#This Row],[FECHA INGRESO]],Tabla1[[#This Row],[FECHA RETIRO]]))/30,"")</f>
        <v>-1.4333333333333333</v>
      </c>
    </row>
    <row r="3338" spans="1:66" x14ac:dyDescent="0.35">
      <c r="A3338" s="21">
        <v>52023641</v>
      </c>
      <c r="B3338" s="22" t="s">
        <v>18050</v>
      </c>
      <c r="C3338" s="23">
        <v>44683</v>
      </c>
      <c r="D3338" s="24" t="s">
        <v>188</v>
      </c>
      <c r="E3338" s="24" t="s">
        <v>111</v>
      </c>
      <c r="F3338" s="24" t="s">
        <v>70</v>
      </c>
      <c r="G3338" s="24"/>
      <c r="H3338" s="24">
        <v>24113776874</v>
      </c>
      <c r="I3338" s="24" t="s">
        <v>95</v>
      </c>
      <c r="J3338" s="24">
        <f>DATEDIF(Tabla1[[#This Row],[FECHA DE NACIMIENTO]],Tabla1[[#This Row],[FECHA ACTUAL]],"Y")</f>
        <v>51</v>
      </c>
      <c r="K3338" s="24" t="s">
        <v>320</v>
      </c>
      <c r="L3338" s="24" t="s">
        <v>112</v>
      </c>
      <c r="M3338" s="24">
        <v>4</v>
      </c>
      <c r="N3338" s="24">
        <v>1</v>
      </c>
      <c r="O3338" s="24">
        <v>3</v>
      </c>
      <c r="P3338" s="24" t="s">
        <v>101</v>
      </c>
      <c r="Q3338" s="23">
        <v>26153</v>
      </c>
      <c r="R3338" s="24" t="s">
        <v>76</v>
      </c>
      <c r="S3338" s="25">
        <v>45119</v>
      </c>
      <c r="T3338" s="24"/>
      <c r="U3338" s="24">
        <v>3208456338</v>
      </c>
      <c r="V3338" s="33" t="s">
        <v>18051</v>
      </c>
      <c r="W3338" s="85" t="s">
        <v>18052</v>
      </c>
      <c r="X3338" s="24" t="s">
        <v>18053</v>
      </c>
      <c r="Y3338" s="24" t="s">
        <v>18054</v>
      </c>
      <c r="Z3338" s="24" t="s">
        <v>150</v>
      </c>
      <c r="AA3338" s="24">
        <v>3197012838</v>
      </c>
      <c r="AB3338" s="24"/>
      <c r="AC3338" s="24"/>
      <c r="AD3338" s="24"/>
      <c r="AE3338" s="26" t="s">
        <v>183</v>
      </c>
      <c r="AF3338" s="26"/>
      <c r="AG3338" s="26"/>
      <c r="AH3338" s="27" t="s">
        <v>10056</v>
      </c>
      <c r="AI3338" s="27" t="s">
        <v>410</v>
      </c>
      <c r="AJ3338" s="27" t="s">
        <v>410</v>
      </c>
      <c r="AK3338" s="24" t="s">
        <v>121</v>
      </c>
      <c r="AL3338" s="24" t="s">
        <v>7086</v>
      </c>
      <c r="AM3338" s="23">
        <v>44683</v>
      </c>
      <c r="AN3338" s="28">
        <v>1160000</v>
      </c>
      <c r="AO3338" s="28">
        <v>140606</v>
      </c>
      <c r="AP3338" s="28"/>
      <c r="AQ3338" s="28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  <c r="BD3338" s="24"/>
      <c r="BE3338" s="24"/>
      <c r="BF3338" s="24"/>
      <c r="BG3338" s="24"/>
      <c r="BH3338" s="23" t="s">
        <v>75</v>
      </c>
      <c r="BI3338" s="26">
        <v>0</v>
      </c>
      <c r="BJ3338" s="26">
        <v>0</v>
      </c>
      <c r="BK3338" s="29">
        <v>0</v>
      </c>
      <c r="BL3338" s="24" t="s">
        <v>91</v>
      </c>
      <c r="BM3338" s="22" t="str">
        <f ca="1">+IF(Tabla1[[#This Row],[FECHA INGRESO]]&gt;=44986,IF((TODAY()-Tabla1[[#This Row],[FECHA INGRESO]])&gt;=50,"ALERTA","TODAVÍA FALTA"),"N/A")</f>
        <v>N/A</v>
      </c>
      <c r="BN3338" s="7" t="str">
        <f>IFERROR((_xlfn.DAYS(Tabla1[[#This Row],[FECHA INGRESO]],Tabla1[[#This Row],[FECHA RETIRO]]))/30,"")</f>
        <v/>
      </c>
    </row>
    <row r="3339" spans="1:66" x14ac:dyDescent="0.35">
      <c r="A3339" s="21">
        <v>1013673455</v>
      </c>
      <c r="B3339" s="22" t="s">
        <v>18055</v>
      </c>
      <c r="C3339" s="23">
        <v>44683</v>
      </c>
      <c r="D3339" s="24" t="s">
        <v>93</v>
      </c>
      <c r="E3339" s="24" t="s">
        <v>110</v>
      </c>
      <c r="F3339" s="24" t="s">
        <v>70</v>
      </c>
      <c r="G3339" s="24"/>
      <c r="H3339" s="24">
        <v>24113816741</v>
      </c>
      <c r="I3339" s="24" t="s">
        <v>95</v>
      </c>
      <c r="J3339" s="24">
        <f>DATEDIF(Tabla1[[#This Row],[FECHA DE NACIMIENTO]],Tabla1[[#This Row],[FECHA ACTUAL]],"Y")</f>
        <v>26</v>
      </c>
      <c r="K3339" s="24" t="s">
        <v>500</v>
      </c>
      <c r="L3339" s="24" t="s">
        <v>234</v>
      </c>
      <c r="M3339" s="24">
        <v>2</v>
      </c>
      <c r="N3339" s="24">
        <v>2</v>
      </c>
      <c r="O3339" s="24">
        <v>3</v>
      </c>
      <c r="P3339" s="24" t="s">
        <v>101</v>
      </c>
      <c r="Q3339" s="23">
        <v>35545</v>
      </c>
      <c r="R3339" s="24" t="s">
        <v>76</v>
      </c>
      <c r="S3339" s="25">
        <v>45119</v>
      </c>
      <c r="T3339" s="24"/>
      <c r="U3339" s="24">
        <v>3118084468</v>
      </c>
      <c r="V3339" s="33" t="s">
        <v>18056</v>
      </c>
      <c r="W3339" s="85" t="s">
        <v>18057</v>
      </c>
      <c r="X3339" s="24" t="s">
        <v>3976</v>
      </c>
      <c r="Y3339" s="24" t="s">
        <v>18058</v>
      </c>
      <c r="Z3339" s="24" t="s">
        <v>17135</v>
      </c>
      <c r="AA3339" s="24">
        <v>3108870344</v>
      </c>
      <c r="AB3339" s="24"/>
      <c r="AC3339" s="24"/>
      <c r="AD3339" s="24"/>
      <c r="AE3339" s="26" t="s">
        <v>151</v>
      </c>
      <c r="AF3339" s="26"/>
      <c r="AG3339" s="26"/>
      <c r="AH3339" s="27" t="s">
        <v>3042</v>
      </c>
      <c r="AI3339" s="27" t="s">
        <v>487</v>
      </c>
      <c r="AJ3339" s="27" t="s">
        <v>15662</v>
      </c>
      <c r="AK3339" s="24" t="s">
        <v>121</v>
      </c>
      <c r="AL3339" s="24" t="s">
        <v>7086</v>
      </c>
      <c r="AM3339" s="23">
        <v>44683</v>
      </c>
      <c r="AN3339" s="28">
        <v>1000000</v>
      </c>
      <c r="AO3339" s="28">
        <v>117172</v>
      </c>
      <c r="AP3339" s="28"/>
      <c r="AQ3339" s="28"/>
      <c r="AR3339" s="24"/>
      <c r="AS3339" s="24"/>
      <c r="AT3339" s="24"/>
      <c r="AU3339" s="24"/>
      <c r="AV3339" s="24"/>
      <c r="AW3339" s="24"/>
      <c r="AX3339" s="24"/>
      <c r="AY3339" s="24"/>
      <c r="AZ3339" s="24"/>
      <c r="BA3339" s="24"/>
      <c r="BB3339" s="24"/>
      <c r="BC3339" s="24"/>
      <c r="BD3339" s="24"/>
      <c r="BE3339" s="24"/>
      <c r="BF3339" s="24"/>
      <c r="BG3339" s="23"/>
      <c r="BH3339" s="23">
        <v>44849</v>
      </c>
      <c r="BI3339" s="26" t="s">
        <v>466</v>
      </c>
      <c r="BJ3339" s="26" t="s">
        <v>12840</v>
      </c>
      <c r="BK3339" s="29">
        <v>0</v>
      </c>
      <c r="BL3339" s="24" t="s">
        <v>129</v>
      </c>
      <c r="BM3339" s="22" t="str">
        <f ca="1">+IF(Tabla1[[#This Row],[FECHA INGRESO]]&gt;=44986,IF((TODAY()-Tabla1[[#This Row],[FECHA INGRESO]])&gt;=50,"ALERTA","TODAVÍA FALTA"),"N/A")</f>
        <v>N/A</v>
      </c>
      <c r="BN3339" s="7">
        <f>IFERROR((_xlfn.DAYS(Tabla1[[#This Row],[FECHA INGRESO]],Tabla1[[#This Row],[FECHA RETIRO]]))/30,"")</f>
        <v>-5.5333333333333332</v>
      </c>
    </row>
    <row r="3340" spans="1:66" x14ac:dyDescent="0.35">
      <c r="A3340" s="21">
        <v>1077857212</v>
      </c>
      <c r="B3340" s="22" t="s">
        <v>18059</v>
      </c>
      <c r="C3340" s="44">
        <v>44683</v>
      </c>
      <c r="D3340" s="36" t="s">
        <v>266</v>
      </c>
      <c r="E3340" s="36" t="s">
        <v>110</v>
      </c>
      <c r="F3340" s="36" t="s">
        <v>70</v>
      </c>
      <c r="G3340" s="36"/>
      <c r="H3340" s="36">
        <v>24105580159</v>
      </c>
      <c r="I3340" s="36" t="s">
        <v>72</v>
      </c>
      <c r="J3340" s="24">
        <f>DATEDIF(Tabla1[[#This Row],[FECHA DE NACIMIENTO]],Tabla1[[#This Row],[FECHA ACTUAL]],"Y")</f>
        <v>32</v>
      </c>
      <c r="K3340" s="36" t="s">
        <v>73</v>
      </c>
      <c r="L3340" s="24" t="s">
        <v>112</v>
      </c>
      <c r="M3340" s="36">
        <v>0</v>
      </c>
      <c r="N3340" s="36">
        <v>0</v>
      </c>
      <c r="O3340" s="36">
        <v>2</v>
      </c>
      <c r="P3340" s="36" t="s">
        <v>101</v>
      </c>
      <c r="Q3340" s="44">
        <v>33073</v>
      </c>
      <c r="R3340" s="36" t="s">
        <v>2271</v>
      </c>
      <c r="S3340" s="25">
        <v>45119</v>
      </c>
      <c r="T3340" s="36"/>
      <c r="U3340" s="36">
        <v>3164279498</v>
      </c>
      <c r="V3340" s="62" t="s">
        <v>18060</v>
      </c>
      <c r="W3340" s="88" t="s">
        <v>18061</v>
      </c>
      <c r="X3340" s="36" t="s">
        <v>527</v>
      </c>
      <c r="Y3340" s="36" t="s">
        <v>18062</v>
      </c>
      <c r="Z3340" s="36" t="s">
        <v>852</v>
      </c>
      <c r="AA3340" s="36">
        <v>3172475630</v>
      </c>
      <c r="AB3340" s="24"/>
      <c r="AC3340" s="24"/>
      <c r="AD3340" s="24"/>
      <c r="AE3340" s="26" t="s">
        <v>151</v>
      </c>
      <c r="AF3340" s="26"/>
      <c r="AG3340" s="26"/>
      <c r="AH3340" s="27" t="s">
        <v>3042</v>
      </c>
      <c r="AI3340" s="27" t="s">
        <v>487</v>
      </c>
      <c r="AJ3340" s="27" t="s">
        <v>15662</v>
      </c>
      <c r="AK3340" s="24" t="s">
        <v>121</v>
      </c>
      <c r="AL3340" s="24" t="s">
        <v>7086</v>
      </c>
      <c r="AM3340" s="23">
        <v>44683</v>
      </c>
      <c r="AN3340" s="28">
        <v>1000000</v>
      </c>
      <c r="AO3340" s="28">
        <v>117172</v>
      </c>
      <c r="AP3340" s="28"/>
      <c r="AQ3340" s="28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  <c r="BD3340" s="24"/>
      <c r="BE3340" s="24"/>
      <c r="BF3340" s="24"/>
      <c r="BG3340" s="24"/>
      <c r="BH3340" s="23">
        <v>44691</v>
      </c>
      <c r="BI3340" s="26" t="s">
        <v>466</v>
      </c>
      <c r="BJ3340" s="26" t="s">
        <v>15407</v>
      </c>
      <c r="BK3340" s="29">
        <v>1</v>
      </c>
      <c r="BL3340" s="24" t="s">
        <v>129</v>
      </c>
      <c r="BM3340" s="22" t="str">
        <f ca="1">+IF(Tabla1[[#This Row],[FECHA INGRESO]]&gt;=44986,IF((TODAY()-Tabla1[[#This Row],[FECHA INGRESO]])&gt;=50,"ALERTA","TODAVÍA FALTA"),"N/A")</f>
        <v>N/A</v>
      </c>
      <c r="BN3340" s="7">
        <f>IFERROR((_xlfn.DAYS(Tabla1[[#This Row],[FECHA INGRESO]],Tabla1[[#This Row],[FECHA RETIRO]]))/30,"")</f>
        <v>-0.26666666666666666</v>
      </c>
    </row>
    <row r="3341" spans="1:66" x14ac:dyDescent="0.35">
      <c r="A3341" s="34">
        <v>1012454349</v>
      </c>
      <c r="B3341" s="22" t="s">
        <v>18063</v>
      </c>
      <c r="C3341" s="44">
        <v>44683</v>
      </c>
      <c r="D3341" s="36" t="s">
        <v>266</v>
      </c>
      <c r="E3341" s="36" t="s">
        <v>111</v>
      </c>
      <c r="F3341" s="36" t="s">
        <v>70</v>
      </c>
      <c r="G3341" s="36"/>
      <c r="H3341" s="36">
        <v>24105910882</v>
      </c>
      <c r="I3341" s="36" t="s">
        <v>72</v>
      </c>
      <c r="J3341" s="24">
        <f>DATEDIF(Tabla1[[#This Row],[FECHA DE NACIMIENTO]],Tabla1[[#This Row],[FECHA ACTUAL]],"Y")</f>
        <v>24</v>
      </c>
      <c r="K3341" s="36" t="s">
        <v>73</v>
      </c>
      <c r="L3341" s="24" t="s">
        <v>112</v>
      </c>
      <c r="M3341" s="36">
        <v>1</v>
      </c>
      <c r="N3341" s="36">
        <v>1</v>
      </c>
      <c r="O3341" s="36">
        <v>1</v>
      </c>
      <c r="P3341" s="36" t="s">
        <v>101</v>
      </c>
      <c r="Q3341" s="44">
        <v>35990</v>
      </c>
      <c r="R3341" s="24" t="s">
        <v>76</v>
      </c>
      <c r="S3341" s="25">
        <v>45119</v>
      </c>
      <c r="T3341" s="36">
        <v>4936958</v>
      </c>
      <c r="U3341" s="36">
        <v>3508141040</v>
      </c>
      <c r="V3341" s="62" t="s">
        <v>18064</v>
      </c>
      <c r="W3341" s="85" t="s">
        <v>18065</v>
      </c>
      <c r="X3341" s="24" t="s">
        <v>18066</v>
      </c>
      <c r="Y3341" s="24" t="s">
        <v>18067</v>
      </c>
      <c r="Z3341" s="24" t="s">
        <v>285</v>
      </c>
      <c r="AA3341" s="24">
        <v>3132768753</v>
      </c>
      <c r="AB3341" s="24"/>
      <c r="AC3341" s="24"/>
      <c r="AD3341" s="24"/>
      <c r="AE3341" s="26" t="s">
        <v>151</v>
      </c>
      <c r="AF3341" s="26"/>
      <c r="AG3341" s="26"/>
      <c r="AH3341" s="27" t="s">
        <v>3042</v>
      </c>
      <c r="AI3341" s="27" t="s">
        <v>487</v>
      </c>
      <c r="AJ3341" s="27" t="s">
        <v>15662</v>
      </c>
      <c r="AK3341" s="24" t="s">
        <v>121</v>
      </c>
      <c r="AL3341" s="24" t="s">
        <v>7086</v>
      </c>
      <c r="AM3341" s="23">
        <v>44683</v>
      </c>
      <c r="AN3341" s="28">
        <v>1000000</v>
      </c>
      <c r="AO3341" s="28">
        <v>117172</v>
      </c>
      <c r="AP3341" s="28"/>
      <c r="AQ3341" s="28"/>
      <c r="AR3341" s="24"/>
      <c r="AS3341" s="24"/>
      <c r="AT3341" s="24"/>
      <c r="AU3341" s="24"/>
      <c r="AV3341" s="24"/>
      <c r="AW3341" s="24"/>
      <c r="AX3341" s="24"/>
      <c r="AY3341" s="24"/>
      <c r="AZ3341" s="24"/>
      <c r="BA3341" s="24"/>
      <c r="BB3341" s="24"/>
      <c r="BC3341" s="24"/>
      <c r="BD3341" s="24"/>
      <c r="BE3341" s="24"/>
      <c r="BF3341" s="24"/>
      <c r="BG3341" s="23"/>
      <c r="BH3341" s="23">
        <v>44714</v>
      </c>
      <c r="BI3341" s="26" t="s">
        <v>466</v>
      </c>
      <c r="BJ3341" s="26" t="s">
        <v>273</v>
      </c>
      <c r="BK3341" s="29">
        <v>0</v>
      </c>
      <c r="BL3341" s="24" t="s">
        <v>129</v>
      </c>
      <c r="BM3341" s="22" t="str">
        <f ca="1">+IF(Tabla1[[#This Row],[FECHA INGRESO]]&gt;=44986,IF((TODAY()-Tabla1[[#This Row],[FECHA INGRESO]])&gt;=50,"ALERTA","TODAVÍA FALTA"),"N/A")</f>
        <v>N/A</v>
      </c>
      <c r="BN3341" s="7">
        <f>IFERROR((_xlfn.DAYS(Tabla1[[#This Row],[FECHA INGRESO]],Tabla1[[#This Row],[FECHA RETIRO]]))/30,"")</f>
        <v>-1.0333333333333334</v>
      </c>
    </row>
    <row r="3342" spans="1:66" x14ac:dyDescent="0.35">
      <c r="A3342" s="21">
        <v>1233890507</v>
      </c>
      <c r="B3342" s="22" t="s">
        <v>18068</v>
      </c>
      <c r="C3342" s="23">
        <v>44683</v>
      </c>
      <c r="D3342" s="24" t="s">
        <v>188</v>
      </c>
      <c r="E3342" s="24" t="s">
        <v>111</v>
      </c>
      <c r="F3342" s="24" t="s">
        <v>70</v>
      </c>
      <c r="G3342" s="24"/>
      <c r="H3342" s="24">
        <v>24113815863</v>
      </c>
      <c r="I3342" s="24" t="s">
        <v>95</v>
      </c>
      <c r="J3342" s="24">
        <f>DATEDIF(Tabla1[[#This Row],[FECHA DE NACIMIENTO]],Tabla1[[#This Row],[FECHA ACTUAL]],"Y")</f>
        <v>26</v>
      </c>
      <c r="K3342" s="24" t="s">
        <v>73</v>
      </c>
      <c r="L3342" s="24" t="s">
        <v>234</v>
      </c>
      <c r="M3342" s="24">
        <v>1</v>
      </c>
      <c r="N3342" s="24">
        <v>1</v>
      </c>
      <c r="O3342" s="24">
        <v>2</v>
      </c>
      <c r="P3342" s="24" t="s">
        <v>101</v>
      </c>
      <c r="Q3342" s="23">
        <v>35551</v>
      </c>
      <c r="R3342" s="24" t="s">
        <v>76</v>
      </c>
      <c r="S3342" s="25">
        <v>45119</v>
      </c>
      <c r="T3342" s="24"/>
      <c r="U3342" s="24">
        <v>3005572406</v>
      </c>
      <c r="V3342" s="33" t="s">
        <v>18069</v>
      </c>
      <c r="W3342" s="85" t="s">
        <v>18070</v>
      </c>
      <c r="X3342" s="24" t="s">
        <v>1940</v>
      </c>
      <c r="Y3342" s="24" t="s">
        <v>18071</v>
      </c>
      <c r="Z3342" s="24" t="s">
        <v>13095</v>
      </c>
      <c r="AA3342" s="24">
        <v>3223172522</v>
      </c>
      <c r="AB3342" s="24"/>
      <c r="AC3342" s="24"/>
      <c r="AD3342" s="24"/>
      <c r="AE3342" s="26" t="s">
        <v>183</v>
      </c>
      <c r="AF3342" s="26" t="s">
        <v>4392</v>
      </c>
      <c r="AG3342" s="26"/>
      <c r="AH3342" s="27" t="s">
        <v>184</v>
      </c>
      <c r="AI3342" s="27" t="s">
        <v>120</v>
      </c>
      <c r="AJ3342" s="27" t="s">
        <v>120</v>
      </c>
      <c r="AK3342" s="24" t="s">
        <v>121</v>
      </c>
      <c r="AL3342" s="24" t="s">
        <v>7086</v>
      </c>
      <c r="AM3342" s="23">
        <v>44683</v>
      </c>
      <c r="AN3342" s="28">
        <v>1000000</v>
      </c>
      <c r="AO3342" s="28">
        <v>117172</v>
      </c>
      <c r="AP3342" s="73" t="s">
        <v>18072</v>
      </c>
      <c r="AQ3342" s="28"/>
      <c r="AR3342" s="24"/>
      <c r="AS3342" s="24"/>
      <c r="AT3342" s="24"/>
      <c r="AU3342" s="24"/>
      <c r="AV3342" s="24"/>
      <c r="AW3342" s="24"/>
      <c r="AX3342" s="24"/>
      <c r="AY3342" s="24"/>
      <c r="AZ3342" s="24"/>
      <c r="BA3342" s="24"/>
      <c r="BB3342" s="24"/>
      <c r="BC3342" s="24"/>
      <c r="BD3342" s="24"/>
      <c r="BE3342" s="24"/>
      <c r="BF3342" s="24"/>
      <c r="BG3342" s="24"/>
      <c r="BH3342" s="23">
        <v>44744</v>
      </c>
      <c r="BI3342" s="26" t="s">
        <v>466</v>
      </c>
      <c r="BJ3342" s="26" t="s">
        <v>273</v>
      </c>
      <c r="BK3342" s="29">
        <v>0</v>
      </c>
      <c r="BL3342" s="24" t="s">
        <v>129</v>
      </c>
      <c r="BM3342" s="22" t="str">
        <f ca="1">+IF(Tabla1[[#This Row],[FECHA INGRESO]]&gt;=44986,IF((TODAY()-Tabla1[[#This Row],[FECHA INGRESO]])&gt;=50,"ALERTA","TODAVÍA FALTA"),"N/A")</f>
        <v>N/A</v>
      </c>
      <c r="BN3342" s="7">
        <f>IFERROR((_xlfn.DAYS(Tabla1[[#This Row],[FECHA INGRESO]],Tabla1[[#This Row],[FECHA RETIRO]]))/30,"")</f>
        <v>-2.0333333333333332</v>
      </c>
    </row>
    <row r="3343" spans="1:66" x14ac:dyDescent="0.35">
      <c r="A3343" s="21">
        <v>1000047355</v>
      </c>
      <c r="B3343" s="22" t="s">
        <v>18073</v>
      </c>
      <c r="C3343" s="23">
        <v>44683</v>
      </c>
      <c r="D3343" s="24" t="s">
        <v>4008</v>
      </c>
      <c r="E3343" s="24" t="s">
        <v>111</v>
      </c>
      <c r="F3343" s="24" t="s">
        <v>70</v>
      </c>
      <c r="G3343" s="24"/>
      <c r="H3343" s="24">
        <v>24113817580</v>
      </c>
      <c r="I3343" s="24" t="s">
        <v>95</v>
      </c>
      <c r="J3343" s="24">
        <f>DATEDIF(Tabla1[[#This Row],[FECHA DE NACIMIENTO]],Tabla1[[#This Row],[FECHA ACTUAL]],"Y")</f>
        <v>23</v>
      </c>
      <c r="K3343" s="24" t="s">
        <v>73</v>
      </c>
      <c r="L3343" s="24" t="s">
        <v>112</v>
      </c>
      <c r="M3343" s="24">
        <v>0</v>
      </c>
      <c r="N3343" s="24">
        <v>4</v>
      </c>
      <c r="O3343" s="24">
        <v>2</v>
      </c>
      <c r="P3343" s="24" t="s">
        <v>101</v>
      </c>
      <c r="Q3343" s="23">
        <v>36564</v>
      </c>
      <c r="R3343" s="24" t="s">
        <v>76</v>
      </c>
      <c r="S3343" s="25">
        <v>45119</v>
      </c>
      <c r="T3343" s="24"/>
      <c r="U3343" s="24">
        <v>3226862764</v>
      </c>
      <c r="V3343" s="33" t="s">
        <v>18074</v>
      </c>
      <c r="W3343" s="85" t="s">
        <v>18075</v>
      </c>
      <c r="X3343" s="24" t="s">
        <v>372</v>
      </c>
      <c r="Y3343" s="24" t="s">
        <v>18076</v>
      </c>
      <c r="Z3343" s="24" t="s">
        <v>117</v>
      </c>
      <c r="AA3343" s="24">
        <v>3112078162</v>
      </c>
      <c r="AB3343" s="24"/>
      <c r="AC3343" s="24"/>
      <c r="AD3343" s="24"/>
      <c r="AE3343" s="26" t="s">
        <v>151</v>
      </c>
      <c r="AF3343" s="26"/>
      <c r="AG3343" s="26"/>
      <c r="AH3343" s="27" t="s">
        <v>3042</v>
      </c>
      <c r="AI3343" s="27" t="s">
        <v>487</v>
      </c>
      <c r="AJ3343" s="27" t="s">
        <v>15662</v>
      </c>
      <c r="AK3343" s="24" t="s">
        <v>121</v>
      </c>
      <c r="AL3343" s="24" t="s">
        <v>7086</v>
      </c>
      <c r="AM3343" s="23">
        <v>44683</v>
      </c>
      <c r="AN3343" s="28">
        <v>1000000</v>
      </c>
      <c r="AO3343" s="28">
        <v>117172</v>
      </c>
      <c r="AP3343" s="24" t="s">
        <v>18077</v>
      </c>
      <c r="AQ3343" s="28"/>
      <c r="AR3343" s="24"/>
      <c r="AS3343" s="24"/>
      <c r="AT3343" s="24"/>
      <c r="AU3343" s="24"/>
      <c r="AV3343" s="24"/>
      <c r="AW3343" s="24"/>
      <c r="AX3343" s="24"/>
      <c r="AY3343" s="24" t="s">
        <v>8805</v>
      </c>
      <c r="AZ3343" s="24"/>
      <c r="BA3343" s="24"/>
      <c r="BB3343" s="24"/>
      <c r="BC3343" s="24"/>
      <c r="BD3343" s="24"/>
      <c r="BE3343" s="24"/>
      <c r="BF3343" s="24"/>
      <c r="BG3343" s="24"/>
      <c r="BH3343" s="23">
        <v>44865</v>
      </c>
      <c r="BI3343" s="26" t="s">
        <v>466</v>
      </c>
      <c r="BJ3343" s="26" t="s">
        <v>14177</v>
      </c>
      <c r="BK3343" s="29">
        <v>0</v>
      </c>
      <c r="BL3343" s="24" t="s">
        <v>129</v>
      </c>
      <c r="BM3343" s="22" t="str">
        <f ca="1">+IF(Tabla1[[#This Row],[FECHA INGRESO]]&gt;=44986,IF((TODAY()-Tabla1[[#This Row],[FECHA INGRESO]])&gt;=50,"ALERTA","TODAVÍA FALTA"),"N/A")</f>
        <v>N/A</v>
      </c>
      <c r="BN3343" s="7">
        <f>IFERROR((_xlfn.DAYS(Tabla1[[#This Row],[FECHA INGRESO]],Tabla1[[#This Row],[FECHA RETIRO]]))/30,"")</f>
        <v>-6.0666666666666664</v>
      </c>
    </row>
    <row r="3344" spans="1:66" x14ac:dyDescent="0.35">
      <c r="A3344" s="21">
        <v>1001067320</v>
      </c>
      <c r="B3344" s="22" t="s">
        <v>18078</v>
      </c>
      <c r="C3344" s="44">
        <v>44684</v>
      </c>
      <c r="D3344" s="36" t="s">
        <v>266</v>
      </c>
      <c r="E3344" s="36" t="s">
        <v>111</v>
      </c>
      <c r="F3344" s="36" t="s">
        <v>70</v>
      </c>
      <c r="G3344" s="36"/>
      <c r="H3344" s="36">
        <v>24099509774</v>
      </c>
      <c r="I3344" s="36" t="s">
        <v>95</v>
      </c>
      <c r="J3344" s="24">
        <f>DATEDIF(Tabla1[[#This Row],[FECHA DE NACIMIENTO]],Tabla1[[#This Row],[FECHA ACTUAL]],"Y")</f>
        <v>22</v>
      </c>
      <c r="K3344" s="36" t="s">
        <v>385</v>
      </c>
      <c r="L3344" s="24" t="s">
        <v>112</v>
      </c>
      <c r="M3344" s="36">
        <v>0</v>
      </c>
      <c r="N3344" s="36">
        <v>0</v>
      </c>
      <c r="O3344" s="36">
        <v>2</v>
      </c>
      <c r="P3344" s="36" t="s">
        <v>101</v>
      </c>
      <c r="Q3344" s="44">
        <v>36995</v>
      </c>
      <c r="R3344" s="24" t="s">
        <v>76</v>
      </c>
      <c r="S3344" s="25">
        <v>45119</v>
      </c>
      <c r="T3344" s="36"/>
      <c r="U3344" s="36">
        <v>3213340442</v>
      </c>
      <c r="V3344" s="62" t="s">
        <v>18079</v>
      </c>
      <c r="W3344" s="85" t="s">
        <v>18080</v>
      </c>
      <c r="X3344" s="24" t="s">
        <v>18081</v>
      </c>
      <c r="Y3344" s="24" t="s">
        <v>18082</v>
      </c>
      <c r="Z3344" s="24" t="s">
        <v>117</v>
      </c>
      <c r="AA3344" s="24">
        <v>3203115580</v>
      </c>
      <c r="AB3344" s="24"/>
      <c r="AC3344" s="24"/>
      <c r="AD3344" s="24"/>
      <c r="AE3344" s="26" t="s">
        <v>151</v>
      </c>
      <c r="AF3344" s="26"/>
      <c r="AG3344" s="26"/>
      <c r="AH3344" s="27" t="s">
        <v>3042</v>
      </c>
      <c r="AI3344" s="27" t="s">
        <v>9232</v>
      </c>
      <c r="AJ3344" s="27" t="s">
        <v>9317</v>
      </c>
      <c r="AK3344" s="24" t="s">
        <v>121</v>
      </c>
      <c r="AL3344" s="24" t="s">
        <v>7086</v>
      </c>
      <c r="AM3344" s="23">
        <v>44683</v>
      </c>
      <c r="AN3344" s="28">
        <v>1000000</v>
      </c>
      <c r="AO3344" s="28">
        <v>117172</v>
      </c>
      <c r="AP3344" s="28"/>
      <c r="AQ3344" s="28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  <c r="BD3344" s="24"/>
      <c r="BE3344" s="24"/>
      <c r="BF3344" s="24"/>
      <c r="BG3344" s="23"/>
      <c r="BH3344" s="23">
        <v>44688</v>
      </c>
      <c r="BI3344" s="26" t="s">
        <v>466</v>
      </c>
      <c r="BJ3344" s="26" t="s">
        <v>273</v>
      </c>
      <c r="BK3344" s="29">
        <v>0</v>
      </c>
      <c r="BL3344" s="24" t="s">
        <v>129</v>
      </c>
      <c r="BM3344" s="22" t="str">
        <f ca="1">+IF(Tabla1[[#This Row],[FECHA INGRESO]]&gt;=44986,IF((TODAY()-Tabla1[[#This Row],[FECHA INGRESO]])&gt;=50,"ALERTA","TODAVÍA FALTA"),"N/A")</f>
        <v>N/A</v>
      </c>
      <c r="BN3344" s="7">
        <f>IFERROR((_xlfn.DAYS(Tabla1[[#This Row],[FECHA INGRESO]],Tabla1[[#This Row],[FECHA RETIRO]]))/30,"")</f>
        <v>-0.16666666666666666</v>
      </c>
    </row>
    <row r="3345" spans="1:66" x14ac:dyDescent="0.35">
      <c r="A3345" s="34">
        <v>1034314803</v>
      </c>
      <c r="B3345" s="22" t="s">
        <v>18083</v>
      </c>
      <c r="C3345" s="44">
        <v>44684</v>
      </c>
      <c r="D3345" s="36" t="s">
        <v>131</v>
      </c>
      <c r="E3345" s="36" t="s">
        <v>110</v>
      </c>
      <c r="F3345" s="36" t="s">
        <v>70</v>
      </c>
      <c r="G3345" s="36"/>
      <c r="H3345" s="36">
        <v>24113849462</v>
      </c>
      <c r="I3345" s="36" t="s">
        <v>95</v>
      </c>
      <c r="J3345" s="24">
        <f>DATEDIF(Tabla1[[#This Row],[FECHA DE NACIMIENTO]],Tabla1[[#This Row],[FECHA ACTUAL]],"Y")</f>
        <v>39</v>
      </c>
      <c r="K3345" s="36" t="s">
        <v>73</v>
      </c>
      <c r="L3345" s="24" t="s">
        <v>112</v>
      </c>
      <c r="M3345" s="36">
        <v>2</v>
      </c>
      <c r="N3345" s="36">
        <v>3</v>
      </c>
      <c r="O3345" s="36">
        <v>2</v>
      </c>
      <c r="P3345" s="36" t="s">
        <v>101</v>
      </c>
      <c r="Q3345" s="44">
        <v>30511</v>
      </c>
      <c r="R3345" s="24" t="s">
        <v>76</v>
      </c>
      <c r="S3345" s="25">
        <v>45119</v>
      </c>
      <c r="T3345" s="36"/>
      <c r="U3345" s="36">
        <v>3108663707</v>
      </c>
      <c r="V3345" s="62" t="s">
        <v>18084</v>
      </c>
      <c r="W3345" s="88" t="s">
        <v>18085</v>
      </c>
      <c r="X3345" s="36" t="s">
        <v>1590</v>
      </c>
      <c r="Y3345" s="36" t="s">
        <v>18086</v>
      </c>
      <c r="Z3345" s="36" t="s">
        <v>1570</v>
      </c>
      <c r="AA3345" s="36">
        <v>3227470747</v>
      </c>
      <c r="AB3345" s="24"/>
      <c r="AC3345" s="24"/>
      <c r="AD3345" s="24"/>
      <c r="AE3345" s="26" t="s">
        <v>84</v>
      </c>
      <c r="AF3345" s="26" t="s">
        <v>18087</v>
      </c>
      <c r="AG3345" s="26"/>
      <c r="AH3345" s="27" t="s">
        <v>184</v>
      </c>
      <c r="AI3345" s="27" t="s">
        <v>11667</v>
      </c>
      <c r="AJ3345" s="27" t="s">
        <v>6347</v>
      </c>
      <c r="AK3345" s="24" t="s">
        <v>121</v>
      </c>
      <c r="AL3345" s="24" t="s">
        <v>7086</v>
      </c>
      <c r="AM3345" s="23">
        <v>44684</v>
      </c>
      <c r="AN3345" s="28">
        <v>1000000</v>
      </c>
      <c r="AO3345" s="28">
        <v>117172</v>
      </c>
      <c r="AP3345" s="28"/>
      <c r="AQ3345" s="28"/>
      <c r="AR3345" s="24"/>
      <c r="AS3345" s="24"/>
      <c r="AT3345" s="24"/>
      <c r="AU3345" s="24"/>
      <c r="AV3345" s="24"/>
      <c r="AW3345" s="24"/>
      <c r="AX3345" s="24"/>
      <c r="AY3345" s="24"/>
      <c r="AZ3345" s="24"/>
      <c r="BA3345" s="24"/>
      <c r="BB3345" s="24"/>
      <c r="BC3345" s="24"/>
      <c r="BD3345" s="24"/>
      <c r="BE3345" s="24"/>
      <c r="BF3345" s="24"/>
      <c r="BG3345" s="24"/>
      <c r="BH3345" s="23">
        <v>44691</v>
      </c>
      <c r="BI3345" s="26" t="s">
        <v>466</v>
      </c>
      <c r="BJ3345" s="26" t="s">
        <v>6087</v>
      </c>
      <c r="BK3345" s="29">
        <v>0</v>
      </c>
      <c r="BL3345" s="24" t="s">
        <v>129</v>
      </c>
      <c r="BM3345" s="22" t="str">
        <f ca="1">+IF(Tabla1[[#This Row],[FECHA INGRESO]]&gt;=44986,IF((TODAY()-Tabla1[[#This Row],[FECHA INGRESO]])&gt;=50,"ALERTA","TODAVÍA FALTA"),"N/A")</f>
        <v>N/A</v>
      </c>
      <c r="BN3345" s="7">
        <f>IFERROR((_xlfn.DAYS(Tabla1[[#This Row],[FECHA INGRESO]],Tabla1[[#This Row],[FECHA RETIRO]]))/30,"")</f>
        <v>-0.23333333333333334</v>
      </c>
    </row>
    <row r="3346" spans="1:66" x14ac:dyDescent="0.35">
      <c r="A3346" s="21">
        <v>1019145239</v>
      </c>
      <c r="B3346" s="22" t="s">
        <v>18088</v>
      </c>
      <c r="C3346" s="23">
        <v>44684</v>
      </c>
      <c r="D3346" s="24" t="s">
        <v>4008</v>
      </c>
      <c r="E3346" s="24" t="s">
        <v>111</v>
      </c>
      <c r="F3346" s="24" t="s">
        <v>70</v>
      </c>
      <c r="G3346" s="24"/>
      <c r="H3346" s="24">
        <v>24113850873</v>
      </c>
      <c r="I3346" s="24" t="s">
        <v>72</v>
      </c>
      <c r="J3346" s="24">
        <f>DATEDIF(Tabla1[[#This Row],[FECHA DE NACIMIENTO]],Tabla1[[#This Row],[FECHA ACTUAL]],"Y")</f>
        <v>24</v>
      </c>
      <c r="K3346" s="24" t="s">
        <v>73</v>
      </c>
      <c r="L3346" s="24" t="s">
        <v>112</v>
      </c>
      <c r="M3346" s="24">
        <v>0</v>
      </c>
      <c r="N3346" s="24">
        <v>0</v>
      </c>
      <c r="O3346" s="24">
        <v>2</v>
      </c>
      <c r="P3346" s="24" t="s">
        <v>101</v>
      </c>
      <c r="Q3346" s="23">
        <v>36148</v>
      </c>
      <c r="R3346" s="24" t="s">
        <v>76</v>
      </c>
      <c r="S3346" s="25">
        <v>45119</v>
      </c>
      <c r="T3346" s="24"/>
      <c r="U3346" s="24">
        <v>3007016683</v>
      </c>
      <c r="V3346" s="33" t="s">
        <v>18089</v>
      </c>
      <c r="W3346" s="85" t="s">
        <v>18090</v>
      </c>
      <c r="X3346" s="24" t="s">
        <v>18091</v>
      </c>
      <c r="Y3346" s="24" t="s">
        <v>10178</v>
      </c>
      <c r="Z3346" s="24" t="s">
        <v>285</v>
      </c>
      <c r="AA3346" s="24">
        <v>3138443503</v>
      </c>
      <c r="AB3346" s="24"/>
      <c r="AC3346" s="24"/>
      <c r="AD3346" s="24"/>
      <c r="AE3346" s="26" t="s">
        <v>183</v>
      </c>
      <c r="AF3346" s="26"/>
      <c r="AG3346" s="26"/>
      <c r="AH3346" s="27" t="s">
        <v>184</v>
      </c>
      <c r="AI3346" s="27" t="s">
        <v>487</v>
      </c>
      <c r="AJ3346" s="27" t="s">
        <v>487</v>
      </c>
      <c r="AK3346" s="24" t="s">
        <v>121</v>
      </c>
      <c r="AL3346" s="24" t="s">
        <v>7086</v>
      </c>
      <c r="AM3346" s="23">
        <v>44684</v>
      </c>
      <c r="AN3346" s="28">
        <v>1000000</v>
      </c>
      <c r="AO3346" s="28">
        <v>117172</v>
      </c>
      <c r="AP3346" s="28"/>
      <c r="AQ3346" s="28"/>
      <c r="AR3346" s="24"/>
      <c r="AS3346" s="24"/>
      <c r="AT3346" s="24"/>
      <c r="AU3346" s="24"/>
      <c r="AV3346" s="24"/>
      <c r="AW3346" s="24"/>
      <c r="AX3346" s="24"/>
      <c r="AY3346" s="24"/>
      <c r="AZ3346" s="24"/>
      <c r="BA3346" s="24"/>
      <c r="BB3346" s="24"/>
      <c r="BC3346" s="24"/>
      <c r="BD3346" s="24"/>
      <c r="BE3346" s="24"/>
      <c r="BF3346" s="24"/>
      <c r="BG3346" s="24"/>
      <c r="BH3346" s="23">
        <v>44774</v>
      </c>
      <c r="BI3346" s="26" t="s">
        <v>466</v>
      </c>
      <c r="BJ3346" s="26" t="s">
        <v>273</v>
      </c>
      <c r="BK3346" s="29">
        <v>0</v>
      </c>
      <c r="BL3346" s="24" t="s">
        <v>129</v>
      </c>
      <c r="BM3346" s="22" t="str">
        <f ca="1">+IF(Tabla1[[#This Row],[FECHA INGRESO]]&gt;=44986,IF((TODAY()-Tabla1[[#This Row],[FECHA INGRESO]])&gt;=50,"ALERTA","TODAVÍA FALTA"),"N/A")</f>
        <v>N/A</v>
      </c>
      <c r="BN3346" s="7">
        <f>IFERROR((_xlfn.DAYS(Tabla1[[#This Row],[FECHA INGRESO]],Tabla1[[#This Row],[FECHA RETIRO]]))/30,"")</f>
        <v>-3</v>
      </c>
    </row>
    <row r="3347" spans="1:66" x14ac:dyDescent="0.35">
      <c r="A3347" s="21">
        <v>1073504110</v>
      </c>
      <c r="B3347" s="22" t="s">
        <v>18092</v>
      </c>
      <c r="C3347" s="44">
        <v>44684</v>
      </c>
      <c r="D3347" s="36" t="s">
        <v>188</v>
      </c>
      <c r="E3347" s="36" t="s">
        <v>110</v>
      </c>
      <c r="F3347" s="36" t="s">
        <v>70</v>
      </c>
      <c r="G3347" s="36"/>
      <c r="H3347" s="36">
        <v>24113851340</v>
      </c>
      <c r="I3347" s="36" t="s">
        <v>95</v>
      </c>
      <c r="J3347" s="24">
        <f>DATEDIF(Tabla1[[#This Row],[FECHA DE NACIMIENTO]],Tabla1[[#This Row],[FECHA ACTUAL]],"Y")</f>
        <v>35</v>
      </c>
      <c r="K3347" s="36" t="s">
        <v>385</v>
      </c>
      <c r="L3347" s="24" t="s">
        <v>112</v>
      </c>
      <c r="M3347" s="36">
        <v>3</v>
      </c>
      <c r="N3347" s="36">
        <v>3</v>
      </c>
      <c r="O3347" s="36">
        <v>2</v>
      </c>
      <c r="P3347" s="36" t="s">
        <v>101</v>
      </c>
      <c r="Q3347" s="44">
        <v>32042</v>
      </c>
      <c r="R3347" s="36" t="s">
        <v>1079</v>
      </c>
      <c r="S3347" s="25">
        <v>45119</v>
      </c>
      <c r="T3347" s="36"/>
      <c r="U3347" s="36">
        <v>3132694456</v>
      </c>
      <c r="V3347" s="33" t="s">
        <v>18093</v>
      </c>
      <c r="W3347" s="85" t="s">
        <v>18094</v>
      </c>
      <c r="X3347" s="24" t="s">
        <v>18095</v>
      </c>
      <c r="Y3347" s="24" t="s">
        <v>18096</v>
      </c>
      <c r="Z3347" s="24" t="s">
        <v>162</v>
      </c>
      <c r="AA3347" s="24">
        <v>3108809019</v>
      </c>
      <c r="AB3347" s="24"/>
      <c r="AC3347" s="24"/>
      <c r="AD3347" s="24"/>
      <c r="AE3347" s="26" t="s">
        <v>183</v>
      </c>
      <c r="AF3347" s="26" t="s">
        <v>18097</v>
      </c>
      <c r="AG3347" s="26"/>
      <c r="AH3347" s="27" t="s">
        <v>184</v>
      </c>
      <c r="AI3347" s="27" t="s">
        <v>487</v>
      </c>
      <c r="AJ3347" s="27" t="s">
        <v>487</v>
      </c>
      <c r="AK3347" s="24" t="s">
        <v>121</v>
      </c>
      <c r="AL3347" s="24" t="s">
        <v>7086</v>
      </c>
      <c r="AM3347" s="23">
        <v>44684</v>
      </c>
      <c r="AN3347" s="28">
        <v>1000000</v>
      </c>
      <c r="AO3347" s="28">
        <v>117172</v>
      </c>
      <c r="AP3347" s="28"/>
      <c r="AQ3347" s="28"/>
      <c r="AR3347" s="24"/>
      <c r="AS3347" s="24"/>
      <c r="AT3347" s="24"/>
      <c r="AU3347" s="24"/>
      <c r="AV3347" s="24"/>
      <c r="AW3347" s="24"/>
      <c r="AX3347" s="24"/>
      <c r="AY3347" s="24"/>
      <c r="AZ3347" s="24"/>
      <c r="BA3347" s="24"/>
      <c r="BB3347" s="24"/>
      <c r="BC3347" s="24"/>
      <c r="BD3347" s="24"/>
      <c r="BE3347" s="24"/>
      <c r="BF3347" s="24"/>
      <c r="BG3347" s="23"/>
      <c r="BH3347" s="23">
        <v>44702</v>
      </c>
      <c r="BI3347" s="26" t="s">
        <v>10014</v>
      </c>
      <c r="BJ3347" s="26" t="s">
        <v>14134</v>
      </c>
      <c r="BK3347" s="29">
        <v>0</v>
      </c>
      <c r="BL3347" s="24" t="s">
        <v>129</v>
      </c>
      <c r="BM3347" s="22" t="str">
        <f ca="1">+IF(Tabla1[[#This Row],[FECHA INGRESO]]&gt;=44986,IF((TODAY()-Tabla1[[#This Row],[FECHA INGRESO]])&gt;=50,"ALERTA","TODAVÍA FALTA"),"N/A")</f>
        <v>N/A</v>
      </c>
      <c r="BN3347" s="7">
        <f>IFERROR((_xlfn.DAYS(Tabla1[[#This Row],[FECHA INGRESO]],Tabla1[[#This Row],[FECHA RETIRO]]))/30,"")</f>
        <v>-0.6</v>
      </c>
    </row>
    <row r="3348" spans="1:66" x14ac:dyDescent="0.35">
      <c r="A3348" s="21">
        <v>1000625026</v>
      </c>
      <c r="B3348" s="22" t="s">
        <v>18098</v>
      </c>
      <c r="C3348" s="44">
        <v>44684</v>
      </c>
      <c r="D3348" s="36" t="s">
        <v>93</v>
      </c>
      <c r="E3348" s="36" t="s">
        <v>111</v>
      </c>
      <c r="F3348" s="36" t="s">
        <v>70</v>
      </c>
      <c r="G3348" s="36"/>
      <c r="H3348" s="36">
        <v>24113853601</v>
      </c>
      <c r="I3348" s="36" t="s">
        <v>95</v>
      </c>
      <c r="J3348" s="24">
        <f>DATEDIF(Tabla1[[#This Row],[FECHA DE NACIMIENTO]],Tabla1[[#This Row],[FECHA ACTUAL]],"Y")</f>
        <v>24</v>
      </c>
      <c r="K3348" s="36" t="s">
        <v>73</v>
      </c>
      <c r="L3348" s="24" t="s">
        <v>112</v>
      </c>
      <c r="M3348" s="36">
        <v>0</v>
      </c>
      <c r="N3348" s="36">
        <v>0</v>
      </c>
      <c r="O3348" s="36">
        <v>3</v>
      </c>
      <c r="P3348" s="36" t="s">
        <v>101</v>
      </c>
      <c r="Q3348" s="44">
        <v>36349</v>
      </c>
      <c r="R3348" s="24" t="s">
        <v>76</v>
      </c>
      <c r="S3348" s="25">
        <v>45119</v>
      </c>
      <c r="T3348" s="36"/>
      <c r="U3348" s="36">
        <v>3142178973</v>
      </c>
      <c r="V3348" s="62" t="s">
        <v>18099</v>
      </c>
      <c r="W3348" s="85" t="s">
        <v>18100</v>
      </c>
      <c r="X3348" s="24" t="s">
        <v>2523</v>
      </c>
      <c r="Y3348" s="24" t="s">
        <v>18101</v>
      </c>
      <c r="Z3348" s="24" t="s">
        <v>285</v>
      </c>
      <c r="AA3348" s="24">
        <v>3204329331</v>
      </c>
      <c r="AB3348" s="24"/>
      <c r="AC3348" s="24"/>
      <c r="AD3348" s="24"/>
      <c r="AE3348" s="26" t="s">
        <v>151</v>
      </c>
      <c r="AF3348" s="26"/>
      <c r="AG3348" s="26"/>
      <c r="AH3348" s="27" t="s">
        <v>3042</v>
      </c>
      <c r="AI3348" s="27" t="s">
        <v>9232</v>
      </c>
      <c r="AJ3348" s="27" t="s">
        <v>9233</v>
      </c>
      <c r="AK3348" s="24" t="s">
        <v>121</v>
      </c>
      <c r="AL3348" s="24" t="s">
        <v>7086</v>
      </c>
      <c r="AM3348" s="23">
        <v>44684</v>
      </c>
      <c r="AN3348" s="28">
        <v>1000000</v>
      </c>
      <c r="AO3348" s="28">
        <v>117172</v>
      </c>
      <c r="AP3348" s="28"/>
      <c r="AQ3348" s="28"/>
      <c r="AR3348" s="24"/>
      <c r="AS3348" s="24"/>
      <c r="AT3348" s="24"/>
      <c r="AU3348" s="24"/>
      <c r="AV3348" s="24"/>
      <c r="AW3348" s="24"/>
      <c r="AX3348" s="24"/>
      <c r="AY3348" s="24"/>
      <c r="AZ3348" s="24"/>
      <c r="BA3348" s="24"/>
      <c r="BB3348" s="24"/>
      <c r="BC3348" s="24"/>
      <c r="BD3348" s="24"/>
      <c r="BE3348" s="24"/>
      <c r="BF3348" s="24"/>
      <c r="BG3348" s="24"/>
      <c r="BH3348" s="23">
        <v>44715</v>
      </c>
      <c r="BI3348" s="26" t="s">
        <v>10014</v>
      </c>
      <c r="BJ3348" s="26" t="s">
        <v>14134</v>
      </c>
      <c r="BK3348" s="29">
        <v>0</v>
      </c>
      <c r="BL3348" s="24" t="s">
        <v>129</v>
      </c>
      <c r="BM3348" s="22" t="str">
        <f ca="1">+IF(Tabla1[[#This Row],[FECHA INGRESO]]&gt;=44986,IF((TODAY()-Tabla1[[#This Row],[FECHA INGRESO]])&gt;=50,"ALERTA","TODAVÍA FALTA"),"N/A")</f>
        <v>N/A</v>
      </c>
      <c r="BN3348" s="7">
        <f>IFERROR((_xlfn.DAYS(Tabla1[[#This Row],[FECHA INGRESO]],Tabla1[[#This Row],[FECHA RETIRO]]))/30,"")</f>
        <v>-1.0333333333333334</v>
      </c>
    </row>
    <row r="3349" spans="1:66" x14ac:dyDescent="0.35">
      <c r="A3349" s="64">
        <v>1000774734</v>
      </c>
      <c r="B3349" s="22" t="s">
        <v>18102</v>
      </c>
      <c r="C3349" s="23">
        <v>44684</v>
      </c>
      <c r="D3349" s="24" t="s">
        <v>131</v>
      </c>
      <c r="E3349" s="24" t="s">
        <v>94</v>
      </c>
      <c r="F3349" s="24" t="s">
        <v>70</v>
      </c>
      <c r="G3349" s="24"/>
      <c r="H3349" s="24">
        <v>24113847721</v>
      </c>
      <c r="I3349" s="24" t="s">
        <v>95</v>
      </c>
      <c r="J3349" s="24">
        <f>DATEDIF(Tabla1[[#This Row],[FECHA DE NACIMIENTO]],Tabla1[[#This Row],[FECHA ACTUAL]],"Y")</f>
        <v>22</v>
      </c>
      <c r="K3349" s="24" t="s">
        <v>73</v>
      </c>
      <c r="L3349" s="24" t="s">
        <v>112</v>
      </c>
      <c r="M3349" s="24">
        <v>0</v>
      </c>
      <c r="N3349" s="24">
        <v>0</v>
      </c>
      <c r="O3349" s="24">
        <v>1</v>
      </c>
      <c r="P3349" s="24" t="s">
        <v>101</v>
      </c>
      <c r="Q3349" s="23">
        <v>37008</v>
      </c>
      <c r="R3349" s="24" t="s">
        <v>76</v>
      </c>
      <c r="S3349" s="25">
        <v>45119</v>
      </c>
      <c r="T3349" s="24"/>
      <c r="U3349" s="24">
        <v>3134797004</v>
      </c>
      <c r="V3349" s="33" t="s">
        <v>18103</v>
      </c>
      <c r="W3349" s="85" t="s">
        <v>18104</v>
      </c>
      <c r="X3349" s="24" t="s">
        <v>15894</v>
      </c>
      <c r="Y3349" s="24" t="s">
        <v>18105</v>
      </c>
      <c r="Z3349" s="24" t="s">
        <v>117</v>
      </c>
      <c r="AA3349" s="24">
        <v>3123390786</v>
      </c>
      <c r="AB3349" s="24"/>
      <c r="AC3349" s="24"/>
      <c r="AD3349" s="24"/>
      <c r="AE3349" s="26" t="s">
        <v>183</v>
      </c>
      <c r="AF3349" s="26"/>
      <c r="AG3349" s="26"/>
      <c r="AH3349" s="27" t="s">
        <v>955</v>
      </c>
      <c r="AI3349" s="27" t="s">
        <v>5470</v>
      </c>
      <c r="AJ3349" s="27" t="s">
        <v>5470</v>
      </c>
      <c r="AK3349" s="24" t="s">
        <v>121</v>
      </c>
      <c r="AL3349" s="24" t="s">
        <v>7086</v>
      </c>
      <c r="AM3349" s="23">
        <v>44684</v>
      </c>
      <c r="AN3349" s="28">
        <v>1160000</v>
      </c>
      <c r="AO3349" s="28">
        <v>140606</v>
      </c>
      <c r="AP3349" s="28"/>
      <c r="AQ3349" s="28"/>
      <c r="AR3349" s="24"/>
      <c r="AS3349" s="24"/>
      <c r="AT3349" s="24"/>
      <c r="AU3349" s="24"/>
      <c r="AV3349" s="24"/>
      <c r="AW3349" s="24"/>
      <c r="AX3349" s="24"/>
      <c r="AY3349" s="24"/>
      <c r="AZ3349" s="24"/>
      <c r="BA3349" s="24"/>
      <c r="BB3349" s="24"/>
      <c r="BC3349" s="24"/>
      <c r="BD3349" s="24"/>
      <c r="BE3349" s="24"/>
      <c r="BF3349" s="24"/>
      <c r="BG3349" s="24"/>
      <c r="BH3349" s="23" t="s">
        <v>75</v>
      </c>
      <c r="BI3349" s="26">
        <v>0</v>
      </c>
      <c r="BJ3349" s="26">
        <v>0</v>
      </c>
      <c r="BK3349" s="29">
        <v>0</v>
      </c>
      <c r="BL3349" s="24" t="s">
        <v>91</v>
      </c>
      <c r="BM3349" s="22" t="str">
        <f ca="1">+IF(Tabla1[[#This Row],[FECHA INGRESO]]&gt;=44986,IF((TODAY()-Tabla1[[#This Row],[FECHA INGRESO]])&gt;=50,"ALERTA","TODAVÍA FALTA"),"N/A")</f>
        <v>N/A</v>
      </c>
      <c r="BN3349" s="7" t="str">
        <f>IFERROR((_xlfn.DAYS(Tabla1[[#This Row],[FECHA INGRESO]],Tabla1[[#This Row],[FECHA RETIRO]]))/30,"")</f>
        <v/>
      </c>
    </row>
    <row r="3350" spans="1:66" x14ac:dyDescent="0.35">
      <c r="A3350" s="21">
        <v>1023958171</v>
      </c>
      <c r="B3350" s="22" t="s">
        <v>18106</v>
      </c>
      <c r="C3350" s="44">
        <v>44685</v>
      </c>
      <c r="D3350" s="36" t="s">
        <v>93</v>
      </c>
      <c r="E3350" s="36" t="s">
        <v>111</v>
      </c>
      <c r="F3350" s="36" t="s">
        <v>70</v>
      </c>
      <c r="G3350" s="36"/>
      <c r="H3350" s="36">
        <v>24077230155</v>
      </c>
      <c r="I3350" s="36" t="s">
        <v>95</v>
      </c>
      <c r="J3350" s="24">
        <f>DATEDIF(Tabla1[[#This Row],[FECHA DE NACIMIENTO]],Tabla1[[#This Row],[FECHA ACTUAL]],"Y")</f>
        <v>26</v>
      </c>
      <c r="K3350" s="36" t="s">
        <v>73</v>
      </c>
      <c r="L3350" s="24" t="s">
        <v>112</v>
      </c>
      <c r="M3350" s="36">
        <v>0</v>
      </c>
      <c r="N3350" s="36">
        <v>0</v>
      </c>
      <c r="O3350" s="36">
        <v>2</v>
      </c>
      <c r="P3350" s="36" t="s">
        <v>101</v>
      </c>
      <c r="Q3350" s="44">
        <v>35480</v>
      </c>
      <c r="R3350" s="24" t="s">
        <v>76</v>
      </c>
      <c r="S3350" s="25">
        <v>45119</v>
      </c>
      <c r="T3350" s="36"/>
      <c r="U3350" s="36">
        <v>3114881517</v>
      </c>
      <c r="V3350" s="62" t="s">
        <v>6196</v>
      </c>
      <c r="W3350" s="88" t="s">
        <v>18107</v>
      </c>
      <c r="X3350" s="36" t="s">
        <v>18108</v>
      </c>
      <c r="Y3350" s="36" t="s">
        <v>18109</v>
      </c>
      <c r="Z3350" s="36" t="s">
        <v>117</v>
      </c>
      <c r="AA3350" s="36">
        <v>3125819378</v>
      </c>
      <c r="AB3350" s="24"/>
      <c r="AC3350" s="24"/>
      <c r="AD3350" s="24"/>
      <c r="AE3350" s="26" t="s">
        <v>102</v>
      </c>
      <c r="AF3350" s="26"/>
      <c r="AG3350" s="26" t="s">
        <v>18110</v>
      </c>
      <c r="AH3350" s="27" t="s">
        <v>184</v>
      </c>
      <c r="AI3350" s="27" t="s">
        <v>120</v>
      </c>
      <c r="AJ3350" s="27" t="s">
        <v>120</v>
      </c>
      <c r="AK3350" s="24" t="s">
        <v>121</v>
      </c>
      <c r="AL3350" s="24" t="s">
        <v>7086</v>
      </c>
      <c r="AM3350" s="23">
        <v>44685</v>
      </c>
      <c r="AN3350" s="28">
        <v>1000000</v>
      </c>
      <c r="AO3350" s="28">
        <v>117172</v>
      </c>
      <c r="AP3350" s="28"/>
      <c r="AQ3350" s="28"/>
      <c r="AR3350" s="24"/>
      <c r="AS3350" s="24"/>
      <c r="AT3350" s="24"/>
      <c r="AU3350" s="24"/>
      <c r="AV3350" s="24"/>
      <c r="AW3350" s="24"/>
      <c r="AX3350" s="24"/>
      <c r="AY3350" s="24"/>
      <c r="AZ3350" s="24"/>
      <c r="BA3350" s="24"/>
      <c r="BB3350" s="24"/>
      <c r="BC3350" s="24"/>
      <c r="BD3350" s="24"/>
      <c r="BE3350" s="24"/>
      <c r="BF3350" s="24"/>
      <c r="BG3350" s="24"/>
      <c r="BH3350" s="23">
        <v>44701</v>
      </c>
      <c r="BI3350" s="26" t="s">
        <v>466</v>
      </c>
      <c r="BJ3350" s="26" t="s">
        <v>6087</v>
      </c>
      <c r="BK3350" s="29">
        <v>0</v>
      </c>
      <c r="BL3350" s="24" t="s">
        <v>129</v>
      </c>
      <c r="BM3350" s="22" t="str">
        <f ca="1">+IF(Tabla1[[#This Row],[FECHA INGRESO]]&gt;=44986,IF((TODAY()-Tabla1[[#This Row],[FECHA INGRESO]])&gt;=50,"ALERTA","TODAVÍA FALTA"),"N/A")</f>
        <v>N/A</v>
      </c>
      <c r="BN3350" s="7">
        <f>IFERROR((_xlfn.DAYS(Tabla1[[#This Row],[FECHA INGRESO]],Tabla1[[#This Row],[FECHA RETIRO]]))/30,"")</f>
        <v>-0.53333333333333333</v>
      </c>
    </row>
    <row r="3351" spans="1:66" x14ac:dyDescent="0.35">
      <c r="A3351" s="21">
        <v>1019141293</v>
      </c>
      <c r="B3351" s="22" t="s">
        <v>18111</v>
      </c>
      <c r="C3351" s="23">
        <v>44685</v>
      </c>
      <c r="D3351" s="24" t="s">
        <v>131</v>
      </c>
      <c r="E3351" s="24" t="s">
        <v>94</v>
      </c>
      <c r="F3351" s="24" t="s">
        <v>70</v>
      </c>
      <c r="G3351" s="24"/>
      <c r="H3351" s="24">
        <v>24113881435</v>
      </c>
      <c r="I3351" s="24" t="s">
        <v>95</v>
      </c>
      <c r="J3351" s="24">
        <f>DATEDIF(Tabla1[[#This Row],[FECHA DE NACIMIENTO]],Tabla1[[#This Row],[FECHA ACTUAL]],"Y")</f>
        <v>25</v>
      </c>
      <c r="K3351" s="24" t="s">
        <v>1020</v>
      </c>
      <c r="L3351" s="24" t="s">
        <v>234</v>
      </c>
      <c r="M3351" s="24">
        <v>2</v>
      </c>
      <c r="N3351" s="24">
        <v>2</v>
      </c>
      <c r="O3351" s="24">
        <v>2</v>
      </c>
      <c r="P3351" s="24" t="s">
        <v>101</v>
      </c>
      <c r="Q3351" s="23">
        <v>35966</v>
      </c>
      <c r="R3351" s="24" t="s">
        <v>76</v>
      </c>
      <c r="S3351" s="25">
        <v>45119</v>
      </c>
      <c r="T3351" s="24"/>
      <c r="U3351" s="24">
        <v>3232518133</v>
      </c>
      <c r="V3351" s="33" t="s">
        <v>18112</v>
      </c>
      <c r="W3351" s="85" t="s">
        <v>18113</v>
      </c>
      <c r="X3351" s="24" t="s">
        <v>16941</v>
      </c>
      <c r="Y3351" s="24" t="s">
        <v>18114</v>
      </c>
      <c r="Z3351" s="24" t="s">
        <v>82</v>
      </c>
      <c r="AA3351" s="24">
        <v>3143434479</v>
      </c>
      <c r="AB3351" s="24"/>
      <c r="AC3351" s="24"/>
      <c r="AD3351" s="24"/>
      <c r="AE3351" s="26" t="s">
        <v>151</v>
      </c>
      <c r="AF3351" s="26"/>
      <c r="AG3351" s="26"/>
      <c r="AH3351" s="27" t="s">
        <v>3042</v>
      </c>
      <c r="AI3351" s="27" t="s">
        <v>9232</v>
      </c>
      <c r="AJ3351" s="27" t="s">
        <v>9317</v>
      </c>
      <c r="AK3351" s="24" t="s">
        <v>121</v>
      </c>
      <c r="AL3351" s="24" t="s">
        <v>7086</v>
      </c>
      <c r="AM3351" s="23">
        <v>44685</v>
      </c>
      <c r="AN3351" s="28">
        <v>1000000</v>
      </c>
      <c r="AO3351" s="28">
        <v>117172</v>
      </c>
      <c r="AP3351" s="28"/>
      <c r="AQ3351" s="28"/>
      <c r="AR3351" s="24"/>
      <c r="AS3351" s="24"/>
      <c r="AT3351" s="24"/>
      <c r="AU3351" s="24"/>
      <c r="AV3351" s="24"/>
      <c r="AW3351" s="24"/>
      <c r="AX3351" s="24"/>
      <c r="AY3351" s="24"/>
      <c r="AZ3351" s="24"/>
      <c r="BA3351" s="24"/>
      <c r="BB3351" s="24"/>
      <c r="BC3351" s="24"/>
      <c r="BD3351" s="24"/>
      <c r="BE3351" s="24"/>
      <c r="BF3351" s="24"/>
      <c r="BG3351" s="24"/>
      <c r="BH3351" s="23">
        <v>44729</v>
      </c>
      <c r="BI3351" s="26" t="s">
        <v>466</v>
      </c>
      <c r="BJ3351" s="26" t="s">
        <v>1550</v>
      </c>
      <c r="BK3351" s="29">
        <v>0</v>
      </c>
      <c r="BL3351" s="24" t="s">
        <v>129</v>
      </c>
      <c r="BM3351" s="22" t="str">
        <f ca="1">+IF(Tabla1[[#This Row],[FECHA INGRESO]]&gt;=44986,IF((TODAY()-Tabla1[[#This Row],[FECHA INGRESO]])&gt;=50,"ALERTA","TODAVÍA FALTA"),"N/A")</f>
        <v>N/A</v>
      </c>
      <c r="BN3351" s="7">
        <f>IFERROR((_xlfn.DAYS(Tabla1[[#This Row],[FECHA INGRESO]],Tabla1[[#This Row],[FECHA RETIRO]]))/30,"")</f>
        <v>-1.4666666666666666</v>
      </c>
    </row>
    <row r="3352" spans="1:66" x14ac:dyDescent="0.35">
      <c r="A3352" s="21">
        <v>1004418999</v>
      </c>
      <c r="B3352" s="22" t="s">
        <v>18115</v>
      </c>
      <c r="C3352" s="23">
        <v>44685</v>
      </c>
      <c r="D3352" s="24" t="s">
        <v>17656</v>
      </c>
      <c r="E3352" s="24" t="s">
        <v>111</v>
      </c>
      <c r="F3352" s="24" t="s">
        <v>70</v>
      </c>
      <c r="G3352" s="24"/>
      <c r="H3352" s="24">
        <v>24113881404</v>
      </c>
      <c r="I3352" s="24" t="s">
        <v>72</v>
      </c>
      <c r="J3352" s="24">
        <f>DATEDIF(Tabla1[[#This Row],[FECHA DE NACIMIENTO]],Tabla1[[#This Row],[FECHA ACTUAL]],"Y")</f>
        <v>20</v>
      </c>
      <c r="K3352" s="24" t="s">
        <v>73</v>
      </c>
      <c r="L3352" s="24" t="s">
        <v>112</v>
      </c>
      <c r="M3352" s="24">
        <v>0</v>
      </c>
      <c r="N3352" s="24">
        <v>0</v>
      </c>
      <c r="O3352" s="24">
        <v>2</v>
      </c>
      <c r="P3352" s="24" t="s">
        <v>101</v>
      </c>
      <c r="Q3352" s="23">
        <v>37463</v>
      </c>
      <c r="R3352" s="24" t="s">
        <v>76</v>
      </c>
      <c r="S3352" s="25">
        <v>45119</v>
      </c>
      <c r="T3352" s="24"/>
      <c r="U3352" s="24">
        <v>3016362301</v>
      </c>
      <c r="V3352" s="33" t="s">
        <v>18116</v>
      </c>
      <c r="W3352" s="85" t="s">
        <v>18117</v>
      </c>
      <c r="X3352" s="24" t="s">
        <v>13276</v>
      </c>
      <c r="Y3352" s="24" t="s">
        <v>18118</v>
      </c>
      <c r="Z3352" s="24" t="s">
        <v>162</v>
      </c>
      <c r="AA3352" s="24">
        <v>3046797582</v>
      </c>
      <c r="AB3352" s="24"/>
      <c r="AC3352" s="24"/>
      <c r="AD3352" s="24"/>
      <c r="AE3352" s="26" t="s">
        <v>151</v>
      </c>
      <c r="AF3352" s="26"/>
      <c r="AG3352" s="26"/>
      <c r="AH3352" s="27" t="s">
        <v>3042</v>
      </c>
      <c r="AI3352" s="27" t="s">
        <v>487</v>
      </c>
      <c r="AJ3352" s="27" t="s">
        <v>15662</v>
      </c>
      <c r="AK3352" s="24" t="s">
        <v>121</v>
      </c>
      <c r="AL3352" s="24" t="s">
        <v>7086</v>
      </c>
      <c r="AM3352" s="23">
        <v>44685</v>
      </c>
      <c r="AN3352" s="28">
        <v>1000000</v>
      </c>
      <c r="AO3352" s="28">
        <v>117172</v>
      </c>
      <c r="AP3352" s="28"/>
      <c r="AQ3352" s="28"/>
      <c r="AR3352" s="24"/>
      <c r="AS3352" s="24"/>
      <c r="AT3352" s="24"/>
      <c r="AU3352" s="24"/>
      <c r="AV3352" s="24"/>
      <c r="AW3352" s="24"/>
      <c r="AX3352" s="24"/>
      <c r="AY3352" s="24"/>
      <c r="AZ3352" s="24"/>
      <c r="BA3352" s="24"/>
      <c r="BB3352" s="24"/>
      <c r="BC3352" s="24"/>
      <c r="BD3352" s="24"/>
      <c r="BE3352" s="24"/>
      <c r="BF3352" s="24"/>
      <c r="BG3352" s="23"/>
      <c r="BH3352" s="23">
        <v>44852</v>
      </c>
      <c r="BI3352" s="26" t="s">
        <v>466</v>
      </c>
      <c r="BJ3352" s="26" t="s">
        <v>3469</v>
      </c>
      <c r="BK3352" s="29">
        <v>0</v>
      </c>
      <c r="BL3352" s="24" t="s">
        <v>129</v>
      </c>
      <c r="BM3352" s="22" t="str">
        <f ca="1">+IF(Tabla1[[#This Row],[FECHA INGRESO]]&gt;=44986,IF((TODAY()-Tabla1[[#This Row],[FECHA INGRESO]])&gt;=50,"ALERTA","TODAVÍA FALTA"),"N/A")</f>
        <v>N/A</v>
      </c>
      <c r="BN3352" s="7">
        <f>IFERROR((_xlfn.DAYS(Tabla1[[#This Row],[FECHA INGRESO]],Tabla1[[#This Row],[FECHA RETIRO]]))/30,"")</f>
        <v>-5.5666666666666664</v>
      </c>
    </row>
    <row r="3353" spans="1:66" x14ac:dyDescent="0.35">
      <c r="A3353" s="34">
        <v>1000203456</v>
      </c>
      <c r="B3353" s="22" t="s">
        <v>18119</v>
      </c>
      <c r="C3353" s="23">
        <v>44685</v>
      </c>
      <c r="D3353" s="24" t="s">
        <v>582</v>
      </c>
      <c r="E3353" s="24" t="s">
        <v>111</v>
      </c>
      <c r="F3353" s="24" t="s">
        <v>70</v>
      </c>
      <c r="G3353" s="24"/>
      <c r="H3353" s="24">
        <v>24113867251</v>
      </c>
      <c r="I3353" s="24" t="s">
        <v>95</v>
      </c>
      <c r="J3353" s="24">
        <f>DATEDIF(Tabla1[[#This Row],[FECHA DE NACIMIENTO]],Tabla1[[#This Row],[FECHA ACTUAL]],"Y")</f>
        <v>22</v>
      </c>
      <c r="K3353" s="24" t="s">
        <v>96</v>
      </c>
      <c r="L3353" s="24" t="s">
        <v>112</v>
      </c>
      <c r="M3353" s="24">
        <v>0</v>
      </c>
      <c r="N3353" s="24">
        <v>0</v>
      </c>
      <c r="O3353" s="24">
        <v>2</v>
      </c>
      <c r="P3353" s="24" t="s">
        <v>101</v>
      </c>
      <c r="Q3353" s="23">
        <v>36750</v>
      </c>
      <c r="R3353" s="24" t="s">
        <v>830</v>
      </c>
      <c r="S3353" s="25">
        <v>45119</v>
      </c>
      <c r="T3353" s="24">
        <v>5887222</v>
      </c>
      <c r="U3353" s="24">
        <v>3053607012</v>
      </c>
      <c r="V3353" s="33" t="s">
        <v>18120</v>
      </c>
      <c r="W3353" s="85" t="s">
        <v>18121</v>
      </c>
      <c r="X3353" s="24" t="s">
        <v>18122</v>
      </c>
      <c r="Y3353" s="24" t="s">
        <v>18123</v>
      </c>
      <c r="Z3353" s="24" t="s">
        <v>117</v>
      </c>
      <c r="AA3353" s="24">
        <v>3216187083</v>
      </c>
      <c r="AB3353" s="24"/>
      <c r="AC3353" s="24"/>
      <c r="AD3353" s="24"/>
      <c r="AE3353" s="26" t="s">
        <v>194</v>
      </c>
      <c r="AF3353" s="26"/>
      <c r="AG3353" s="26"/>
      <c r="AH3353" s="27" t="s">
        <v>184</v>
      </c>
      <c r="AI3353" s="27" t="s">
        <v>515</v>
      </c>
      <c r="AJ3353" s="27" t="s">
        <v>515</v>
      </c>
      <c r="AK3353" s="24" t="s">
        <v>121</v>
      </c>
      <c r="AL3353" s="24" t="s">
        <v>7086</v>
      </c>
      <c r="AM3353" s="23">
        <v>44685</v>
      </c>
      <c r="AN3353" s="28">
        <v>1000000</v>
      </c>
      <c r="AO3353" s="28">
        <v>117172</v>
      </c>
      <c r="AP3353" s="28"/>
      <c r="AQ3353" s="28"/>
      <c r="AR3353" s="24"/>
      <c r="AS3353" s="24"/>
      <c r="AT3353" s="24"/>
      <c r="AU3353" s="24"/>
      <c r="AV3353" s="24"/>
      <c r="AW3353" s="24"/>
      <c r="AX3353" s="24"/>
      <c r="AY3353" s="24"/>
      <c r="AZ3353" s="24"/>
      <c r="BA3353" s="24"/>
      <c r="BB3353" s="24"/>
      <c r="BC3353" s="24"/>
      <c r="BD3353" s="24"/>
      <c r="BE3353" s="24"/>
      <c r="BF3353" s="24"/>
      <c r="BG3353" s="24"/>
      <c r="BH3353" s="23">
        <v>44898</v>
      </c>
      <c r="BI3353" s="26" t="s">
        <v>466</v>
      </c>
      <c r="BJ3353" s="26" t="s">
        <v>3469</v>
      </c>
      <c r="BK3353" s="29">
        <v>0</v>
      </c>
      <c r="BL3353" s="24" t="s">
        <v>129</v>
      </c>
      <c r="BM3353" s="22" t="str">
        <f ca="1">+IF(Tabla1[[#This Row],[FECHA INGRESO]]&gt;=44986,IF((TODAY()-Tabla1[[#This Row],[FECHA INGRESO]])&gt;=50,"ALERTA","TODAVÍA FALTA"),"N/A")</f>
        <v>N/A</v>
      </c>
      <c r="BN3353" s="7">
        <f>IFERROR((_xlfn.DAYS(Tabla1[[#This Row],[FECHA INGRESO]],Tabla1[[#This Row],[FECHA RETIRO]]))/30,"")</f>
        <v>-7.1</v>
      </c>
    </row>
    <row r="3354" spans="1:66" x14ac:dyDescent="0.35">
      <c r="A3354" s="21">
        <v>1001182177</v>
      </c>
      <c r="B3354" s="22" t="s">
        <v>18124</v>
      </c>
      <c r="C3354" s="23">
        <v>44685</v>
      </c>
      <c r="D3354" s="24" t="s">
        <v>266</v>
      </c>
      <c r="E3354" s="24" t="s">
        <v>69</v>
      </c>
      <c r="F3354" s="24" t="s">
        <v>70</v>
      </c>
      <c r="G3354" s="24"/>
      <c r="H3354" s="24">
        <v>24105222554</v>
      </c>
      <c r="I3354" s="24" t="s">
        <v>95</v>
      </c>
      <c r="J3354" s="24">
        <f>DATEDIF(Tabla1[[#This Row],[FECHA DE NACIMIENTO]],Tabla1[[#This Row],[FECHA ACTUAL]],"Y")</f>
        <v>23</v>
      </c>
      <c r="K3354" s="24" t="s">
        <v>73</v>
      </c>
      <c r="L3354" s="24" t="s">
        <v>112</v>
      </c>
      <c r="M3354" s="24">
        <v>0</v>
      </c>
      <c r="N3354" s="24">
        <v>0</v>
      </c>
      <c r="O3354" s="24">
        <v>2</v>
      </c>
      <c r="P3354" s="24" t="s">
        <v>101</v>
      </c>
      <c r="Q3354" s="23">
        <v>36550</v>
      </c>
      <c r="R3354" s="24" t="s">
        <v>76</v>
      </c>
      <c r="S3354" s="25">
        <v>45119</v>
      </c>
      <c r="T3354" s="24"/>
      <c r="U3354" s="24">
        <v>3238050560</v>
      </c>
      <c r="V3354" s="33" t="s">
        <v>18125</v>
      </c>
      <c r="W3354" s="85" t="s">
        <v>18126</v>
      </c>
      <c r="X3354" s="24" t="s">
        <v>820</v>
      </c>
      <c r="Y3354" s="24" t="s">
        <v>18127</v>
      </c>
      <c r="Z3354" s="24" t="s">
        <v>117</v>
      </c>
      <c r="AA3354" s="24">
        <v>3138120242</v>
      </c>
      <c r="AB3354" s="24"/>
      <c r="AC3354" s="24"/>
      <c r="AD3354" s="24"/>
      <c r="AE3354" s="26" t="s">
        <v>151</v>
      </c>
      <c r="AF3354" s="26"/>
      <c r="AG3354" s="26"/>
      <c r="AH3354" s="27" t="s">
        <v>3042</v>
      </c>
      <c r="AI3354" s="27" t="s">
        <v>9232</v>
      </c>
      <c r="AJ3354" s="27" t="s">
        <v>9233</v>
      </c>
      <c r="AK3354" s="24" t="s">
        <v>121</v>
      </c>
      <c r="AL3354" s="24" t="s">
        <v>7086</v>
      </c>
      <c r="AM3354" s="23">
        <v>44685</v>
      </c>
      <c r="AN3354" s="28">
        <v>1000000</v>
      </c>
      <c r="AO3354" s="28">
        <v>117172</v>
      </c>
      <c r="AP3354" s="28"/>
      <c r="AQ3354" s="28"/>
      <c r="AR3354" s="24"/>
      <c r="AS3354" s="24"/>
      <c r="AT3354" s="24"/>
      <c r="AU3354" s="24"/>
      <c r="AV3354" s="24"/>
      <c r="AW3354" s="24"/>
      <c r="AX3354" s="24"/>
      <c r="AY3354" s="24"/>
      <c r="AZ3354" s="24"/>
      <c r="BA3354" s="24"/>
      <c r="BB3354" s="24"/>
      <c r="BC3354" s="24"/>
      <c r="BD3354" s="24"/>
      <c r="BE3354" s="24"/>
      <c r="BF3354" s="24"/>
      <c r="BG3354" s="24"/>
      <c r="BH3354" s="23">
        <v>44760</v>
      </c>
      <c r="BI3354" s="26" t="s">
        <v>466</v>
      </c>
      <c r="BJ3354" s="26" t="s">
        <v>3469</v>
      </c>
      <c r="BK3354" s="29">
        <v>0</v>
      </c>
      <c r="BL3354" s="24" t="s">
        <v>129</v>
      </c>
      <c r="BM3354" s="22" t="str">
        <f ca="1">+IF(Tabla1[[#This Row],[FECHA INGRESO]]&gt;=44986,IF((TODAY()-Tabla1[[#This Row],[FECHA INGRESO]])&gt;=50,"ALERTA","TODAVÍA FALTA"),"N/A")</f>
        <v>N/A</v>
      </c>
      <c r="BN3354" s="7">
        <f>IFERROR((_xlfn.DAYS(Tabla1[[#This Row],[FECHA INGRESO]],Tabla1[[#This Row],[FECHA RETIRO]]))/30,"")</f>
        <v>-2.5</v>
      </c>
    </row>
    <row r="3355" spans="1:66" x14ac:dyDescent="0.35">
      <c r="A3355" s="21">
        <v>1069872032</v>
      </c>
      <c r="B3355" s="22" t="s">
        <v>18128</v>
      </c>
      <c r="C3355" s="23">
        <v>44685</v>
      </c>
      <c r="D3355" s="24" t="s">
        <v>157</v>
      </c>
      <c r="E3355" s="24" t="s">
        <v>111</v>
      </c>
      <c r="F3355" s="24" t="s">
        <v>70</v>
      </c>
      <c r="G3355" s="24"/>
      <c r="H3355" s="24">
        <v>24113883277</v>
      </c>
      <c r="I3355" s="24" t="s">
        <v>95</v>
      </c>
      <c r="J3355" s="24">
        <f>DATEDIF(Tabla1[[#This Row],[FECHA DE NACIMIENTO]],Tabla1[[#This Row],[FECHA ACTUAL]],"Y")</f>
        <v>19</v>
      </c>
      <c r="K3355" s="24" t="s">
        <v>96</v>
      </c>
      <c r="L3355" s="24" t="s">
        <v>112</v>
      </c>
      <c r="M3355" s="24">
        <v>0</v>
      </c>
      <c r="N3355" s="24">
        <v>0</v>
      </c>
      <c r="O3355" s="24">
        <v>2</v>
      </c>
      <c r="P3355" s="24" t="s">
        <v>101</v>
      </c>
      <c r="Q3355" s="23">
        <v>38023</v>
      </c>
      <c r="R3355" s="24" t="s">
        <v>11789</v>
      </c>
      <c r="S3355" s="25">
        <v>45119</v>
      </c>
      <c r="T3355" s="24"/>
      <c r="U3355" s="24">
        <v>3232898625</v>
      </c>
      <c r="V3355" s="33" t="s">
        <v>18129</v>
      </c>
      <c r="W3355" s="85" t="s">
        <v>18130</v>
      </c>
      <c r="X3355" s="24" t="s">
        <v>2007</v>
      </c>
      <c r="Y3355" s="24" t="s">
        <v>18131</v>
      </c>
      <c r="Z3355" s="24" t="s">
        <v>117</v>
      </c>
      <c r="AA3355" s="24">
        <v>3024161781</v>
      </c>
      <c r="AB3355" s="24"/>
      <c r="AC3355" s="24"/>
      <c r="AD3355" s="24"/>
      <c r="AE3355" s="26" t="s">
        <v>183</v>
      </c>
      <c r="AF3355" s="26"/>
      <c r="AG3355" s="26"/>
      <c r="AH3355" s="27" t="s">
        <v>955</v>
      </c>
      <c r="AI3355" s="27" t="s">
        <v>487</v>
      </c>
      <c r="AJ3355" s="27" t="s">
        <v>487</v>
      </c>
      <c r="AK3355" s="24" t="s">
        <v>121</v>
      </c>
      <c r="AL3355" s="24" t="s">
        <v>7086</v>
      </c>
      <c r="AM3355" s="23">
        <v>44685</v>
      </c>
      <c r="AN3355" s="28">
        <v>1160000</v>
      </c>
      <c r="AO3355" s="28">
        <v>140606</v>
      </c>
      <c r="AP3355" s="28"/>
      <c r="AQ3355" s="28"/>
      <c r="AR3355" s="24"/>
      <c r="AS3355" s="24"/>
      <c r="AT3355" s="24"/>
      <c r="AU3355" s="24"/>
      <c r="AV3355" s="24"/>
      <c r="AW3355" s="24"/>
      <c r="AX3355" s="24"/>
      <c r="AY3355" s="24"/>
      <c r="AZ3355" s="24"/>
      <c r="BA3355" s="24"/>
      <c r="BB3355" s="24"/>
      <c r="BC3355" s="24"/>
      <c r="BD3355" s="24"/>
      <c r="BE3355" s="24"/>
      <c r="BF3355" s="24"/>
      <c r="BG3355" s="24"/>
      <c r="BH3355" s="23" t="s">
        <v>75</v>
      </c>
      <c r="BI3355" s="26">
        <v>0</v>
      </c>
      <c r="BJ3355" s="26">
        <v>0</v>
      </c>
      <c r="BK3355" s="29">
        <v>0</v>
      </c>
      <c r="BL3355" s="24" t="s">
        <v>91</v>
      </c>
      <c r="BM3355" s="22" t="str">
        <f ca="1">+IF(Tabla1[[#This Row],[FECHA INGRESO]]&gt;=44986,IF((TODAY()-Tabla1[[#This Row],[FECHA INGRESO]])&gt;=50,"ALERTA","TODAVÍA FALTA"),"N/A")</f>
        <v>N/A</v>
      </c>
      <c r="BN3355" s="7" t="str">
        <f>IFERROR((_xlfn.DAYS(Tabla1[[#This Row],[FECHA INGRESO]],Tabla1[[#This Row],[FECHA RETIRO]]))/30,"")</f>
        <v/>
      </c>
    </row>
    <row r="3356" spans="1:66" x14ac:dyDescent="0.35">
      <c r="A3356" s="21">
        <v>1023014000</v>
      </c>
      <c r="B3356" s="22" t="s">
        <v>18132</v>
      </c>
      <c r="C3356" s="44">
        <v>44686</v>
      </c>
      <c r="D3356" s="36" t="s">
        <v>4008</v>
      </c>
      <c r="E3356" s="36" t="s">
        <v>111</v>
      </c>
      <c r="F3356" s="23" t="s">
        <v>94</v>
      </c>
      <c r="G3356" s="36"/>
      <c r="H3356" s="36">
        <v>24113912036</v>
      </c>
      <c r="I3356" s="36" t="s">
        <v>72</v>
      </c>
      <c r="J3356" s="24">
        <f>DATEDIF(Tabla1[[#This Row],[FECHA DE NACIMIENTO]],Tabla1[[#This Row],[FECHA ACTUAL]],"Y")</f>
        <v>27</v>
      </c>
      <c r="K3356" s="36" t="s">
        <v>73</v>
      </c>
      <c r="L3356" s="24" t="s">
        <v>112</v>
      </c>
      <c r="M3356" s="36">
        <v>0</v>
      </c>
      <c r="N3356" s="36">
        <v>0</v>
      </c>
      <c r="O3356" s="36">
        <v>3</v>
      </c>
      <c r="P3356" s="36" t="s">
        <v>101</v>
      </c>
      <c r="Q3356" s="44">
        <v>35227</v>
      </c>
      <c r="R3356" s="24" t="s">
        <v>76</v>
      </c>
      <c r="S3356" s="25">
        <v>45119</v>
      </c>
      <c r="T3356" s="36"/>
      <c r="U3356" s="36">
        <v>3013280829</v>
      </c>
      <c r="V3356" s="62" t="s">
        <v>18133</v>
      </c>
      <c r="W3356" s="85" t="s">
        <v>18134</v>
      </c>
      <c r="X3356" s="24" t="s">
        <v>1768</v>
      </c>
      <c r="Y3356" s="24"/>
      <c r="Z3356" s="24"/>
      <c r="AA3356" s="24"/>
      <c r="AB3356" s="24"/>
      <c r="AC3356" s="24"/>
      <c r="AD3356" s="24"/>
      <c r="AE3356" s="26" t="s">
        <v>183</v>
      </c>
      <c r="AF3356" s="26"/>
      <c r="AG3356" s="26"/>
      <c r="AH3356" s="27" t="s">
        <v>3042</v>
      </c>
      <c r="AI3356" s="27" t="s">
        <v>487</v>
      </c>
      <c r="AJ3356" s="27" t="s">
        <v>15662</v>
      </c>
      <c r="AK3356" s="24" t="s">
        <v>121</v>
      </c>
      <c r="AL3356" s="24" t="s">
        <v>7086</v>
      </c>
      <c r="AM3356" s="23">
        <v>44686</v>
      </c>
      <c r="AN3356" s="28">
        <v>1000000</v>
      </c>
      <c r="AO3356" s="28">
        <v>117172</v>
      </c>
      <c r="AP3356" s="28"/>
      <c r="AQ3356" s="28"/>
      <c r="AR3356" s="24"/>
      <c r="AS3356" s="24"/>
      <c r="AT3356" s="24"/>
      <c r="AU3356" s="24"/>
      <c r="AV3356" s="24"/>
      <c r="AW3356" s="24"/>
      <c r="AX3356" s="24"/>
      <c r="AY3356" s="24"/>
      <c r="AZ3356" s="24"/>
      <c r="BA3356" s="24"/>
      <c r="BB3356" s="24"/>
      <c r="BC3356" s="24"/>
      <c r="BD3356" s="24"/>
      <c r="BE3356" s="24"/>
      <c r="BF3356" s="24"/>
      <c r="BG3356" s="23"/>
      <c r="BH3356" s="23">
        <v>44713</v>
      </c>
      <c r="BI3356" s="26" t="s">
        <v>466</v>
      </c>
      <c r="BJ3356" s="26" t="s">
        <v>18135</v>
      </c>
      <c r="BK3356" s="29">
        <v>0</v>
      </c>
      <c r="BL3356" s="24" t="s">
        <v>129</v>
      </c>
      <c r="BM3356" s="22" t="str">
        <f ca="1">+IF(Tabla1[[#This Row],[FECHA INGRESO]]&gt;=44986,IF((TODAY()-Tabla1[[#This Row],[FECHA INGRESO]])&gt;=50,"ALERTA","TODAVÍA FALTA"),"N/A")</f>
        <v>N/A</v>
      </c>
      <c r="BN3356" s="7">
        <f>IFERROR((_xlfn.DAYS(Tabla1[[#This Row],[FECHA INGRESO]],Tabla1[[#This Row],[FECHA RETIRO]]))/30,"")</f>
        <v>-0.9</v>
      </c>
    </row>
    <row r="3357" spans="1:66" x14ac:dyDescent="0.35">
      <c r="A3357" s="34">
        <v>1014232020</v>
      </c>
      <c r="B3357" s="22" t="s">
        <v>18136</v>
      </c>
      <c r="C3357" s="44">
        <v>44686</v>
      </c>
      <c r="D3357" s="36" t="s">
        <v>188</v>
      </c>
      <c r="E3357" s="24" t="s">
        <v>94</v>
      </c>
      <c r="F3357" s="23" t="s">
        <v>94</v>
      </c>
      <c r="G3357" s="36"/>
      <c r="H3357" s="36">
        <v>24104060892</v>
      </c>
      <c r="I3357" s="36" t="s">
        <v>95</v>
      </c>
      <c r="J3357" s="24">
        <f>DATEDIF(Tabla1[[#This Row],[FECHA DE NACIMIENTO]],Tabla1[[#This Row],[FECHA ACTUAL]],"Y")</f>
        <v>31</v>
      </c>
      <c r="K3357" s="36" t="s">
        <v>385</v>
      </c>
      <c r="L3357" s="24" t="s">
        <v>112</v>
      </c>
      <c r="M3357" s="36">
        <v>2</v>
      </c>
      <c r="N3357" s="36">
        <v>3</v>
      </c>
      <c r="O3357" s="36">
        <v>2</v>
      </c>
      <c r="P3357" s="36" t="s">
        <v>101</v>
      </c>
      <c r="Q3357" s="44">
        <v>33669</v>
      </c>
      <c r="R3357" s="24" t="s">
        <v>76</v>
      </c>
      <c r="S3357" s="25">
        <v>45119</v>
      </c>
      <c r="T3357" s="36"/>
      <c r="U3357" s="36">
        <v>3118990312</v>
      </c>
      <c r="V3357" s="62" t="s">
        <v>18137</v>
      </c>
      <c r="W3357" s="88" t="s">
        <v>18138</v>
      </c>
      <c r="X3357" s="24" t="s">
        <v>17519</v>
      </c>
      <c r="Y3357" s="24" t="s">
        <v>18139</v>
      </c>
      <c r="Z3357" s="24" t="s">
        <v>117</v>
      </c>
      <c r="AA3357" s="24">
        <v>3027807813</v>
      </c>
      <c r="AB3357" s="24"/>
      <c r="AC3357" s="24"/>
      <c r="AD3357" s="24"/>
      <c r="AE3357" s="26" t="s">
        <v>151</v>
      </c>
      <c r="AF3357" s="26"/>
      <c r="AG3357" s="26"/>
      <c r="AH3357" s="27" t="s">
        <v>3042</v>
      </c>
      <c r="AI3357" s="27" t="s">
        <v>487</v>
      </c>
      <c r="AJ3357" s="27" t="s">
        <v>15662</v>
      </c>
      <c r="AK3357" s="24" t="s">
        <v>121</v>
      </c>
      <c r="AL3357" s="24" t="s">
        <v>7086</v>
      </c>
      <c r="AM3357" s="23">
        <v>44686</v>
      </c>
      <c r="AN3357" s="28">
        <v>1000000</v>
      </c>
      <c r="AO3357" s="28">
        <v>117172</v>
      </c>
      <c r="AP3357" s="28"/>
      <c r="AQ3357" s="28"/>
      <c r="AR3357" s="24"/>
      <c r="AS3357" s="24"/>
      <c r="AT3357" s="24"/>
      <c r="AU3357" s="24"/>
      <c r="AV3357" s="24"/>
      <c r="AW3357" s="24"/>
      <c r="AX3357" s="24"/>
      <c r="AY3357" s="24"/>
      <c r="AZ3357" s="24"/>
      <c r="BA3357" s="24"/>
      <c r="BB3357" s="24"/>
      <c r="BC3357" s="24"/>
      <c r="BD3357" s="24"/>
      <c r="BE3357" s="24"/>
      <c r="BF3357" s="24"/>
      <c r="BG3357" s="24"/>
      <c r="BH3357" s="23">
        <v>44716</v>
      </c>
      <c r="BI3357" s="26" t="s">
        <v>466</v>
      </c>
      <c r="BJ3357" s="26" t="s">
        <v>273</v>
      </c>
      <c r="BK3357" s="29">
        <v>0</v>
      </c>
      <c r="BL3357" s="24" t="s">
        <v>129</v>
      </c>
      <c r="BM3357" s="22" t="str">
        <f ca="1">+IF(Tabla1[[#This Row],[FECHA INGRESO]]&gt;=44986,IF((TODAY()-Tabla1[[#This Row],[FECHA INGRESO]])&gt;=50,"ALERTA","TODAVÍA FALTA"),"N/A")</f>
        <v>N/A</v>
      </c>
      <c r="BN3357" s="7">
        <f>IFERROR((_xlfn.DAYS(Tabla1[[#This Row],[FECHA INGRESO]],Tabla1[[#This Row],[FECHA RETIRO]]))/30,"")</f>
        <v>-1</v>
      </c>
    </row>
    <row r="3358" spans="1:66" x14ac:dyDescent="0.35">
      <c r="A3358" s="21">
        <v>1024556349</v>
      </c>
      <c r="B3358" s="22" t="s">
        <v>18140</v>
      </c>
      <c r="C3358" s="23">
        <v>44686</v>
      </c>
      <c r="D3358" s="24" t="s">
        <v>131</v>
      </c>
      <c r="E3358" s="24" t="s">
        <v>94</v>
      </c>
      <c r="F3358" s="24" t="s">
        <v>70</v>
      </c>
      <c r="G3358" s="24"/>
      <c r="H3358" s="24">
        <v>24109025887</v>
      </c>
      <c r="I3358" s="24" t="s">
        <v>95</v>
      </c>
      <c r="J3358" s="24">
        <f>DATEDIF(Tabla1[[#This Row],[FECHA DE NACIMIENTO]],Tabla1[[#This Row],[FECHA ACTUAL]],"Y")</f>
        <v>28</v>
      </c>
      <c r="K3358" s="24" t="s">
        <v>320</v>
      </c>
      <c r="L3358" s="24" t="s">
        <v>112</v>
      </c>
      <c r="M3358" s="24">
        <v>1</v>
      </c>
      <c r="N3358" s="24">
        <v>1</v>
      </c>
      <c r="O3358" s="24">
        <v>1</v>
      </c>
      <c r="P3358" s="24" t="s">
        <v>101</v>
      </c>
      <c r="Q3358" s="23">
        <v>34582</v>
      </c>
      <c r="R3358" s="24" t="s">
        <v>76</v>
      </c>
      <c r="S3358" s="25">
        <v>45119</v>
      </c>
      <c r="T3358" s="24"/>
      <c r="U3358" s="24">
        <v>3204987120</v>
      </c>
      <c r="V3358" s="33" t="s">
        <v>18141</v>
      </c>
      <c r="W3358" s="85" t="s">
        <v>18142</v>
      </c>
      <c r="X3358" s="24" t="s">
        <v>18143</v>
      </c>
      <c r="Y3358" s="24" t="s">
        <v>18144</v>
      </c>
      <c r="Z3358" s="24" t="s">
        <v>852</v>
      </c>
      <c r="AA3358" s="24">
        <v>3028290676</v>
      </c>
      <c r="AB3358" s="24"/>
      <c r="AC3358" s="24"/>
      <c r="AD3358" s="24"/>
      <c r="AE3358" s="26" t="s">
        <v>84</v>
      </c>
      <c r="AF3358" s="26" t="s">
        <v>18145</v>
      </c>
      <c r="AG3358" s="26"/>
      <c r="AH3358" s="27" t="s">
        <v>3042</v>
      </c>
      <c r="AI3358" s="27" t="s">
        <v>487</v>
      </c>
      <c r="AJ3358" s="27" t="s">
        <v>15662</v>
      </c>
      <c r="AK3358" s="24" t="s">
        <v>121</v>
      </c>
      <c r="AL3358" s="24" t="s">
        <v>7086</v>
      </c>
      <c r="AM3358" s="23">
        <v>44686</v>
      </c>
      <c r="AN3358" s="28">
        <v>1000000</v>
      </c>
      <c r="AO3358" s="28">
        <v>117172</v>
      </c>
      <c r="AP3358" s="28"/>
      <c r="AQ3358" s="28"/>
      <c r="AR3358" s="24"/>
      <c r="AS3358" s="24"/>
      <c r="AT3358" s="24"/>
      <c r="AU3358" s="24"/>
      <c r="AV3358" s="24"/>
      <c r="AW3358" s="24"/>
      <c r="AX3358" s="24"/>
      <c r="AY3358" s="24"/>
      <c r="AZ3358" s="24"/>
      <c r="BA3358" s="24"/>
      <c r="BB3358" s="24"/>
      <c r="BC3358" s="24"/>
      <c r="BD3358" s="24"/>
      <c r="BE3358" s="24"/>
      <c r="BF3358" s="24"/>
      <c r="BG3358" s="24"/>
      <c r="BH3358" s="23">
        <v>44737</v>
      </c>
      <c r="BI3358" s="26" t="s">
        <v>466</v>
      </c>
      <c r="BJ3358" s="26" t="s">
        <v>6087</v>
      </c>
      <c r="BK3358" s="29">
        <v>0</v>
      </c>
      <c r="BL3358" s="24" t="s">
        <v>129</v>
      </c>
      <c r="BM3358" s="22" t="str">
        <f ca="1">+IF(Tabla1[[#This Row],[FECHA INGRESO]]&gt;=44986,IF((TODAY()-Tabla1[[#This Row],[FECHA INGRESO]])&gt;=50,"ALERTA","TODAVÍA FALTA"),"N/A")</f>
        <v>N/A</v>
      </c>
      <c r="BN3358" s="7">
        <f>IFERROR((_xlfn.DAYS(Tabla1[[#This Row],[FECHA INGRESO]],Tabla1[[#This Row],[FECHA RETIRO]]))/30,"")</f>
        <v>-1.7</v>
      </c>
    </row>
    <row r="3359" spans="1:66" x14ac:dyDescent="0.35">
      <c r="A3359" s="21">
        <v>1192769160</v>
      </c>
      <c r="B3359" s="22" t="s">
        <v>18146</v>
      </c>
      <c r="C3359" s="23">
        <v>44686</v>
      </c>
      <c r="D3359" s="24" t="s">
        <v>131</v>
      </c>
      <c r="E3359" s="24" t="s">
        <v>111</v>
      </c>
      <c r="F3359" s="23" t="s">
        <v>94</v>
      </c>
      <c r="G3359" s="24"/>
      <c r="H3359" s="24">
        <v>24113912834</v>
      </c>
      <c r="I3359" s="24" t="s">
        <v>95</v>
      </c>
      <c r="J3359" s="24">
        <f>DATEDIF(Tabla1[[#This Row],[FECHA DE NACIMIENTO]],Tabla1[[#This Row],[FECHA ACTUAL]],"Y")</f>
        <v>22</v>
      </c>
      <c r="K3359" s="24" t="s">
        <v>73</v>
      </c>
      <c r="L3359" s="24" t="s">
        <v>112</v>
      </c>
      <c r="M3359" s="24">
        <v>0</v>
      </c>
      <c r="N3359" s="24">
        <v>0</v>
      </c>
      <c r="O3359" s="24">
        <v>3</v>
      </c>
      <c r="P3359" s="24" t="s">
        <v>101</v>
      </c>
      <c r="Q3359" s="23">
        <v>36730</v>
      </c>
      <c r="R3359" s="24" t="s">
        <v>76</v>
      </c>
      <c r="S3359" s="25">
        <v>45119</v>
      </c>
      <c r="T3359" s="24"/>
      <c r="U3359" s="24">
        <v>3016984745</v>
      </c>
      <c r="V3359" s="33" t="s">
        <v>18147</v>
      </c>
      <c r="W3359" s="85" t="s">
        <v>18148</v>
      </c>
      <c r="X3359" s="24" t="s">
        <v>11972</v>
      </c>
      <c r="Y3359" s="24" t="s">
        <v>18149</v>
      </c>
      <c r="Z3359" s="24" t="s">
        <v>117</v>
      </c>
      <c r="AA3359" s="24">
        <v>3202585208</v>
      </c>
      <c r="AB3359" s="24"/>
      <c r="AC3359" s="24"/>
      <c r="AD3359" s="24"/>
      <c r="AE3359" s="26" t="s">
        <v>151</v>
      </c>
      <c r="AF3359" s="26"/>
      <c r="AG3359" s="26"/>
      <c r="AH3359" s="27" t="s">
        <v>3042</v>
      </c>
      <c r="AI3359" s="27" t="s">
        <v>487</v>
      </c>
      <c r="AJ3359" s="27" t="s">
        <v>15662</v>
      </c>
      <c r="AK3359" s="24" t="s">
        <v>121</v>
      </c>
      <c r="AL3359" s="24" t="s">
        <v>7086</v>
      </c>
      <c r="AM3359" s="23">
        <v>44686</v>
      </c>
      <c r="AN3359" s="28">
        <v>1000000</v>
      </c>
      <c r="AO3359" s="28">
        <v>117172</v>
      </c>
      <c r="AP3359" s="28"/>
      <c r="AQ3359" s="28"/>
      <c r="AR3359" s="24"/>
      <c r="AS3359" s="24"/>
      <c r="AT3359" s="24"/>
      <c r="AU3359" s="24"/>
      <c r="AV3359" s="24"/>
      <c r="AW3359" s="24"/>
      <c r="AX3359" s="24"/>
      <c r="AY3359" s="24"/>
      <c r="AZ3359" s="24" t="s">
        <v>7883</v>
      </c>
      <c r="BA3359" s="24"/>
      <c r="BB3359" s="24"/>
      <c r="BC3359" s="24"/>
      <c r="BD3359" s="24"/>
      <c r="BE3359" s="24"/>
      <c r="BF3359" s="24"/>
      <c r="BG3359" s="24"/>
      <c r="BH3359" s="23">
        <v>44767</v>
      </c>
      <c r="BI3359" s="26" t="s">
        <v>10014</v>
      </c>
      <c r="BJ3359" s="26" t="s">
        <v>144</v>
      </c>
      <c r="BK3359" s="29">
        <v>0</v>
      </c>
      <c r="BL3359" s="24" t="s">
        <v>129</v>
      </c>
      <c r="BM3359" s="22" t="str">
        <f ca="1">+IF(Tabla1[[#This Row],[FECHA INGRESO]]&gt;=44986,IF((TODAY()-Tabla1[[#This Row],[FECHA INGRESO]])&gt;=50,"ALERTA","TODAVÍA FALTA"),"N/A")</f>
        <v>N/A</v>
      </c>
      <c r="BN3359" s="7">
        <f>IFERROR((_xlfn.DAYS(Tabla1[[#This Row],[FECHA INGRESO]],Tabla1[[#This Row],[FECHA RETIRO]]))/30,"")</f>
        <v>-2.7</v>
      </c>
    </row>
    <row r="3360" spans="1:66" x14ac:dyDescent="0.35">
      <c r="A3360" s="21">
        <v>1032936319</v>
      </c>
      <c r="B3360" s="22" t="s">
        <v>18150</v>
      </c>
      <c r="C3360" s="23">
        <v>44686</v>
      </c>
      <c r="D3360" s="24" t="s">
        <v>188</v>
      </c>
      <c r="E3360" s="24" t="s">
        <v>111</v>
      </c>
      <c r="F3360" s="24" t="s">
        <v>111</v>
      </c>
      <c r="G3360" s="24"/>
      <c r="H3360" s="24">
        <v>24087967315</v>
      </c>
      <c r="I3360" s="24" t="s">
        <v>95</v>
      </c>
      <c r="J3360" s="24">
        <f>DATEDIF(Tabla1[[#This Row],[FECHA DE NACIMIENTO]],Tabla1[[#This Row],[FECHA ACTUAL]],"Y")</f>
        <v>26</v>
      </c>
      <c r="K3360" s="24" t="s">
        <v>96</v>
      </c>
      <c r="L3360" s="24" t="s">
        <v>112</v>
      </c>
      <c r="M3360" s="24">
        <v>0</v>
      </c>
      <c r="N3360" s="24">
        <v>0</v>
      </c>
      <c r="O3360" s="24">
        <v>2</v>
      </c>
      <c r="P3360" s="24" t="s">
        <v>101</v>
      </c>
      <c r="Q3360" s="23">
        <v>35452</v>
      </c>
      <c r="R3360" s="24" t="s">
        <v>76</v>
      </c>
      <c r="S3360" s="25">
        <v>45119</v>
      </c>
      <c r="T3360" s="24"/>
      <c r="U3360" s="24">
        <v>3108556798</v>
      </c>
      <c r="V3360" s="33" t="s">
        <v>18151</v>
      </c>
      <c r="W3360" s="85" t="s">
        <v>18152</v>
      </c>
      <c r="X3360" s="24" t="s">
        <v>18153</v>
      </c>
      <c r="Y3360" s="24" t="s">
        <v>18154</v>
      </c>
      <c r="Z3360" s="24" t="s">
        <v>117</v>
      </c>
      <c r="AA3360" s="24">
        <v>3108829339</v>
      </c>
      <c r="AB3360" s="24"/>
      <c r="AC3360" s="24"/>
      <c r="AD3360" s="24"/>
      <c r="AE3360" s="26" t="s">
        <v>102</v>
      </c>
      <c r="AF3360" s="26"/>
      <c r="AG3360" s="26" t="s">
        <v>18155</v>
      </c>
      <c r="AH3360" s="27" t="s">
        <v>184</v>
      </c>
      <c r="AI3360" s="27" t="s">
        <v>4910</v>
      </c>
      <c r="AJ3360" s="27" t="s">
        <v>4910</v>
      </c>
      <c r="AK3360" s="24" t="s">
        <v>121</v>
      </c>
      <c r="AL3360" s="24" t="s">
        <v>7086</v>
      </c>
      <c r="AM3360" s="23">
        <v>44686</v>
      </c>
      <c r="AN3360" s="28">
        <v>1000000</v>
      </c>
      <c r="AO3360" s="28">
        <v>117172</v>
      </c>
      <c r="AP3360" s="28"/>
      <c r="AQ3360" s="28"/>
      <c r="AR3360" s="24"/>
      <c r="AS3360" s="24"/>
      <c r="AT3360" s="24"/>
      <c r="AU3360" s="24"/>
      <c r="AV3360" s="24"/>
      <c r="AW3360" s="24"/>
      <c r="AX3360" s="24"/>
      <c r="AY3360" s="24"/>
      <c r="AZ3360" s="24"/>
      <c r="BA3360" s="24"/>
      <c r="BB3360" s="24"/>
      <c r="BC3360" s="24"/>
      <c r="BD3360" s="24"/>
      <c r="BE3360" s="24"/>
      <c r="BF3360" s="24"/>
      <c r="BG3360" s="24"/>
      <c r="BH3360" s="23">
        <v>44783</v>
      </c>
      <c r="BI3360" s="26" t="s">
        <v>466</v>
      </c>
      <c r="BJ3360" s="26" t="s">
        <v>273</v>
      </c>
      <c r="BK3360" s="29">
        <v>0</v>
      </c>
      <c r="BL3360" s="24" t="s">
        <v>129</v>
      </c>
      <c r="BM3360" s="22" t="str">
        <f ca="1">+IF(Tabla1[[#This Row],[FECHA INGRESO]]&gt;=44986,IF((TODAY()-Tabla1[[#This Row],[FECHA INGRESO]])&gt;=50,"ALERTA","TODAVÍA FALTA"),"N/A")</f>
        <v>N/A</v>
      </c>
      <c r="BN3360" s="7">
        <f>IFERROR((_xlfn.DAYS(Tabla1[[#This Row],[FECHA INGRESO]],Tabla1[[#This Row],[FECHA RETIRO]]))/30,"")</f>
        <v>-3.2333333333333334</v>
      </c>
    </row>
    <row r="3361" spans="1:66" x14ac:dyDescent="0.35">
      <c r="A3361" s="21">
        <v>1233901190</v>
      </c>
      <c r="B3361" s="22" t="s">
        <v>18156</v>
      </c>
      <c r="C3361" s="23">
        <v>44686</v>
      </c>
      <c r="D3361" s="24" t="s">
        <v>131</v>
      </c>
      <c r="E3361" s="24" t="s">
        <v>111</v>
      </c>
      <c r="F3361" s="24" t="s">
        <v>70</v>
      </c>
      <c r="G3361" s="24"/>
      <c r="H3361" s="24">
        <v>24113908291</v>
      </c>
      <c r="I3361" s="24" t="s">
        <v>95</v>
      </c>
      <c r="J3361" s="24">
        <f>DATEDIF(Tabla1[[#This Row],[FECHA DE NACIMIENTO]],Tabla1[[#This Row],[FECHA ACTUAL]],"Y")</f>
        <v>24</v>
      </c>
      <c r="K3361" s="24" t="s">
        <v>73</v>
      </c>
      <c r="L3361" s="24" t="s">
        <v>112</v>
      </c>
      <c r="M3361" s="24">
        <v>0</v>
      </c>
      <c r="N3361" s="24">
        <v>0</v>
      </c>
      <c r="O3361" s="24">
        <v>3</v>
      </c>
      <c r="P3361" s="24" t="s">
        <v>101</v>
      </c>
      <c r="Q3361" s="23">
        <v>36041</v>
      </c>
      <c r="R3361" s="24" t="s">
        <v>76</v>
      </c>
      <c r="S3361" s="25">
        <v>45119</v>
      </c>
      <c r="T3361" s="24"/>
      <c r="U3361" s="24">
        <v>3214756359</v>
      </c>
      <c r="V3361" s="33" t="s">
        <v>18157</v>
      </c>
      <c r="W3361" s="85" t="s">
        <v>18158</v>
      </c>
      <c r="X3361" s="24" t="s">
        <v>1507</v>
      </c>
      <c r="Y3361" s="24" t="s">
        <v>18159</v>
      </c>
      <c r="Z3361" s="24" t="s">
        <v>117</v>
      </c>
      <c r="AA3361" s="24">
        <v>3208690531</v>
      </c>
      <c r="AB3361" s="24"/>
      <c r="AC3361" s="24"/>
      <c r="AD3361" s="24"/>
      <c r="AE3361" s="26" t="s">
        <v>194</v>
      </c>
      <c r="AF3361" s="26"/>
      <c r="AG3361" s="26"/>
      <c r="AH3361" s="27" t="s">
        <v>184</v>
      </c>
      <c r="AI3361" s="27" t="s">
        <v>10123</v>
      </c>
      <c r="AJ3361" s="27" t="s">
        <v>10123</v>
      </c>
      <c r="AK3361" s="24" t="s">
        <v>121</v>
      </c>
      <c r="AL3361" s="24" t="s">
        <v>7086</v>
      </c>
      <c r="AM3361" s="23">
        <v>44686</v>
      </c>
      <c r="AN3361" s="28">
        <v>1000000</v>
      </c>
      <c r="AO3361" s="28">
        <v>117172</v>
      </c>
      <c r="AP3361" s="28"/>
      <c r="AQ3361" s="28"/>
      <c r="AR3361" s="24"/>
      <c r="AS3361" s="24"/>
      <c r="AT3361" s="24"/>
      <c r="AU3361" s="24"/>
      <c r="AV3361" s="24"/>
      <c r="AW3361" s="24"/>
      <c r="AX3361" s="24"/>
      <c r="AY3361" s="24"/>
      <c r="AZ3361" s="24"/>
      <c r="BA3361" s="24"/>
      <c r="BB3361" s="24"/>
      <c r="BC3361" s="24"/>
      <c r="BD3361" s="24"/>
      <c r="BE3361" s="24"/>
      <c r="BF3361" s="24"/>
      <c r="BG3361" s="24"/>
      <c r="BH3361" s="23">
        <v>44755</v>
      </c>
      <c r="BI3361" s="26" t="s">
        <v>466</v>
      </c>
      <c r="BJ3361" s="26" t="s">
        <v>273</v>
      </c>
      <c r="BK3361" s="29">
        <v>0</v>
      </c>
      <c r="BL3361" s="24" t="s">
        <v>129</v>
      </c>
      <c r="BM3361" s="22" t="str">
        <f ca="1">+IF(Tabla1[[#This Row],[FECHA INGRESO]]&gt;=44986,IF((TODAY()-Tabla1[[#This Row],[FECHA INGRESO]])&gt;=50,"ALERTA","TODAVÍA FALTA"),"N/A")</f>
        <v>N/A</v>
      </c>
      <c r="BN3361" s="7">
        <f>IFERROR((_xlfn.DAYS(Tabla1[[#This Row],[FECHA INGRESO]],Tabla1[[#This Row],[FECHA RETIRO]]))/30,"")</f>
        <v>-2.2999999999999998</v>
      </c>
    </row>
    <row r="3362" spans="1:66" x14ac:dyDescent="0.35">
      <c r="A3362" s="34">
        <v>1016096835</v>
      </c>
      <c r="B3362" s="22" t="s">
        <v>18160</v>
      </c>
      <c r="C3362" s="23">
        <v>44686</v>
      </c>
      <c r="D3362" s="24" t="s">
        <v>188</v>
      </c>
      <c r="E3362" s="24" t="s">
        <v>111</v>
      </c>
      <c r="F3362" s="24" t="s">
        <v>70</v>
      </c>
      <c r="G3362" s="24"/>
      <c r="H3362" s="24">
        <v>24113908347</v>
      </c>
      <c r="I3362" s="24" t="s">
        <v>72</v>
      </c>
      <c r="J3362" s="24">
        <f>DATEDIF(Tabla1[[#This Row],[FECHA DE NACIMIENTO]],Tabla1[[#This Row],[FECHA ACTUAL]],"Y")</f>
        <v>25</v>
      </c>
      <c r="K3362" s="24" t="s">
        <v>96</v>
      </c>
      <c r="L3362" s="24" t="s">
        <v>112</v>
      </c>
      <c r="M3362" s="24">
        <v>0</v>
      </c>
      <c r="N3362" s="24">
        <v>1</v>
      </c>
      <c r="O3362" s="24">
        <v>3</v>
      </c>
      <c r="P3362" s="24" t="s">
        <v>101</v>
      </c>
      <c r="Q3362" s="23">
        <v>35677</v>
      </c>
      <c r="R3362" s="24" t="s">
        <v>76</v>
      </c>
      <c r="S3362" s="25">
        <v>45119</v>
      </c>
      <c r="T3362" s="24"/>
      <c r="U3362" s="24">
        <v>3202722939</v>
      </c>
      <c r="V3362" s="33" t="s">
        <v>18161</v>
      </c>
      <c r="W3362" s="85" t="s">
        <v>18162</v>
      </c>
      <c r="X3362" s="24" t="s">
        <v>18163</v>
      </c>
      <c r="Y3362" s="24" t="s">
        <v>18164</v>
      </c>
      <c r="Z3362" s="24" t="s">
        <v>17970</v>
      </c>
      <c r="AA3362" s="24">
        <v>3123175239</v>
      </c>
      <c r="AB3362" s="24"/>
      <c r="AC3362" s="24"/>
      <c r="AD3362" s="24"/>
      <c r="AE3362" s="26" t="s">
        <v>194</v>
      </c>
      <c r="AF3362" s="26"/>
      <c r="AG3362" s="26"/>
      <c r="AH3362" s="27" t="s">
        <v>184</v>
      </c>
      <c r="AI3362" s="27" t="s">
        <v>4910</v>
      </c>
      <c r="AJ3362" s="27" t="s">
        <v>18165</v>
      </c>
      <c r="AK3362" s="24" t="s">
        <v>121</v>
      </c>
      <c r="AL3362" s="24" t="s">
        <v>7086</v>
      </c>
      <c r="AM3362" s="23">
        <v>44686</v>
      </c>
      <c r="AN3362" s="28">
        <v>1000000</v>
      </c>
      <c r="AO3362" s="28">
        <v>117172</v>
      </c>
      <c r="AP3362" s="28"/>
      <c r="AQ3362" s="28"/>
      <c r="AR3362" s="24"/>
      <c r="AS3362" s="24"/>
      <c r="AT3362" s="24"/>
      <c r="AU3362" s="24"/>
      <c r="AV3362" s="24"/>
      <c r="AW3362" s="24"/>
      <c r="AX3362" s="24"/>
      <c r="AY3362" s="24"/>
      <c r="AZ3362" s="24"/>
      <c r="BA3362" s="24"/>
      <c r="BB3362" s="24"/>
      <c r="BC3362" s="24"/>
      <c r="BD3362" s="24"/>
      <c r="BE3362" s="24"/>
      <c r="BF3362" s="24"/>
      <c r="BG3362" s="23"/>
      <c r="BH3362" s="23">
        <v>44937</v>
      </c>
      <c r="BI3362" s="26" t="s">
        <v>466</v>
      </c>
      <c r="BJ3362" s="26" t="s">
        <v>15407</v>
      </c>
      <c r="BK3362" s="29">
        <v>0</v>
      </c>
      <c r="BL3362" s="24" t="s">
        <v>129</v>
      </c>
      <c r="BM3362" s="22" t="str">
        <f ca="1">+IF(Tabla1[[#This Row],[FECHA INGRESO]]&gt;=44986,IF((TODAY()-Tabla1[[#This Row],[FECHA INGRESO]])&gt;=50,"ALERTA","TODAVÍA FALTA"),"N/A")</f>
        <v>N/A</v>
      </c>
      <c r="BN3362" s="7">
        <f>IFERROR((_xlfn.DAYS(Tabla1[[#This Row],[FECHA INGRESO]],Tabla1[[#This Row],[FECHA RETIRO]]))/30,"")</f>
        <v>-8.3666666666666671</v>
      </c>
    </row>
    <row r="3363" spans="1:66" x14ac:dyDescent="0.35">
      <c r="A3363" s="21">
        <v>1033762923</v>
      </c>
      <c r="B3363" s="22" t="s">
        <v>18166</v>
      </c>
      <c r="C3363" s="23">
        <v>44686</v>
      </c>
      <c r="D3363" s="24" t="s">
        <v>188</v>
      </c>
      <c r="E3363" s="24" t="s">
        <v>111</v>
      </c>
      <c r="F3363" s="24" t="s">
        <v>70</v>
      </c>
      <c r="G3363" s="24"/>
      <c r="H3363" s="24">
        <v>24113886409</v>
      </c>
      <c r="I3363" s="24" t="s">
        <v>72</v>
      </c>
      <c r="J3363" s="24">
        <f>DATEDIF(Tabla1[[#This Row],[FECHA DE NACIMIENTO]],Tabla1[[#This Row],[FECHA ACTUAL]],"Y")</f>
        <v>29</v>
      </c>
      <c r="K3363" s="24" t="s">
        <v>73</v>
      </c>
      <c r="L3363" s="24" t="s">
        <v>234</v>
      </c>
      <c r="M3363" s="24">
        <v>1</v>
      </c>
      <c r="N3363" s="24">
        <v>5</v>
      </c>
      <c r="O3363" s="24">
        <v>1</v>
      </c>
      <c r="P3363" s="24" t="s">
        <v>101</v>
      </c>
      <c r="Q3363" s="23">
        <v>34404</v>
      </c>
      <c r="R3363" s="24" t="s">
        <v>76</v>
      </c>
      <c r="S3363" s="25">
        <v>45119</v>
      </c>
      <c r="T3363" s="24"/>
      <c r="U3363" s="24">
        <v>3108288998</v>
      </c>
      <c r="V3363" s="33" t="s">
        <v>18167</v>
      </c>
      <c r="W3363" s="85" t="s">
        <v>18168</v>
      </c>
      <c r="X3363" s="24" t="s">
        <v>11266</v>
      </c>
      <c r="Y3363" s="24" t="s">
        <v>18169</v>
      </c>
      <c r="Z3363" s="24" t="s">
        <v>13095</v>
      </c>
      <c r="AA3363" s="24">
        <v>3194129415</v>
      </c>
      <c r="AB3363" s="24"/>
      <c r="AC3363" s="24"/>
      <c r="AD3363" s="24"/>
      <c r="AE3363" s="26" t="s">
        <v>151</v>
      </c>
      <c r="AF3363" s="26"/>
      <c r="AG3363" s="26"/>
      <c r="AH3363" s="27" t="s">
        <v>17620</v>
      </c>
      <c r="AI3363" s="27" t="s">
        <v>421</v>
      </c>
      <c r="AJ3363" s="27" t="s">
        <v>421</v>
      </c>
      <c r="AK3363" s="24" t="s">
        <v>89</v>
      </c>
      <c r="AL3363" s="49" t="s">
        <v>17621</v>
      </c>
      <c r="AM3363" s="23">
        <v>44686</v>
      </c>
      <c r="AN3363" s="28">
        <v>1300000</v>
      </c>
      <c r="AO3363" s="28">
        <v>117172</v>
      </c>
      <c r="AP3363" s="28"/>
      <c r="AQ3363" s="28"/>
      <c r="AR3363" s="24"/>
      <c r="AS3363" s="24"/>
      <c r="AT3363" s="24"/>
      <c r="AU3363" s="24"/>
      <c r="AV3363" s="24"/>
      <c r="AW3363" s="24"/>
      <c r="AX3363" s="24"/>
      <c r="AY3363" s="24"/>
      <c r="AZ3363" s="24"/>
      <c r="BA3363" s="24"/>
      <c r="BB3363" s="24"/>
      <c r="BC3363" s="24"/>
      <c r="BD3363" s="24"/>
      <c r="BE3363" s="24"/>
      <c r="BF3363" s="24"/>
      <c r="BG3363" s="24"/>
      <c r="BH3363" s="23">
        <v>44826</v>
      </c>
      <c r="BI3363" s="26" t="s">
        <v>466</v>
      </c>
      <c r="BJ3363" s="26" t="s">
        <v>6087</v>
      </c>
      <c r="BK3363" s="29">
        <v>0</v>
      </c>
      <c r="BL3363" s="24" t="s">
        <v>129</v>
      </c>
      <c r="BM3363" s="22" t="str">
        <f ca="1">+IF(Tabla1[[#This Row],[FECHA INGRESO]]&gt;=44986,IF((TODAY()-Tabla1[[#This Row],[FECHA INGRESO]])&gt;=50,"ALERTA","TODAVÍA FALTA"),"N/A")</f>
        <v>N/A</v>
      </c>
      <c r="BN3363" s="7">
        <f>IFERROR((_xlfn.DAYS(Tabla1[[#This Row],[FECHA INGRESO]],Tabla1[[#This Row],[FECHA RETIRO]]))/30,"")</f>
        <v>-4.666666666666667</v>
      </c>
    </row>
    <row r="3364" spans="1:66" x14ac:dyDescent="0.35">
      <c r="A3364" s="21">
        <v>1033782354</v>
      </c>
      <c r="B3364" s="22" t="s">
        <v>18170</v>
      </c>
      <c r="C3364" s="23">
        <v>44686</v>
      </c>
      <c r="D3364" s="24" t="s">
        <v>93</v>
      </c>
      <c r="E3364" s="24" t="s">
        <v>111</v>
      </c>
      <c r="F3364" s="24" t="s">
        <v>70</v>
      </c>
      <c r="G3364" s="24"/>
      <c r="H3364" s="24">
        <v>24113909504</v>
      </c>
      <c r="I3364" s="24" t="s">
        <v>72</v>
      </c>
      <c r="J3364" s="24">
        <f>DATEDIF(Tabla1[[#This Row],[FECHA DE NACIMIENTO]],Tabla1[[#This Row],[FECHA ACTUAL]],"Y")</f>
        <v>27</v>
      </c>
      <c r="K3364" s="24" t="s">
        <v>1020</v>
      </c>
      <c r="L3364" s="24" t="s">
        <v>112</v>
      </c>
      <c r="M3364" s="24">
        <v>0</v>
      </c>
      <c r="N3364" s="24">
        <v>0</v>
      </c>
      <c r="O3364" s="24">
        <v>2</v>
      </c>
      <c r="P3364" s="24" t="s">
        <v>101</v>
      </c>
      <c r="Q3364" s="23">
        <v>35021</v>
      </c>
      <c r="R3364" s="24" t="s">
        <v>76</v>
      </c>
      <c r="S3364" s="25">
        <v>45119</v>
      </c>
      <c r="T3364" s="24"/>
      <c r="U3364" s="24" t="s">
        <v>18171</v>
      </c>
      <c r="V3364" s="33" t="s">
        <v>18172</v>
      </c>
      <c r="W3364" s="85" t="s">
        <v>18173</v>
      </c>
      <c r="X3364" s="24" t="s">
        <v>18174</v>
      </c>
      <c r="Y3364" s="24" t="s">
        <v>18175</v>
      </c>
      <c r="Z3364" s="24" t="s">
        <v>117</v>
      </c>
      <c r="AA3364" s="24">
        <v>3144234318</v>
      </c>
      <c r="AB3364" s="24"/>
      <c r="AC3364" s="24"/>
      <c r="AD3364" s="24"/>
      <c r="AE3364" s="26" t="s">
        <v>151</v>
      </c>
      <c r="AF3364" s="26"/>
      <c r="AG3364" s="26"/>
      <c r="AH3364" s="27" t="s">
        <v>10575</v>
      </c>
      <c r="AI3364" s="27" t="s">
        <v>398</v>
      </c>
      <c r="AJ3364" s="27" t="s">
        <v>398</v>
      </c>
      <c r="AK3364" s="24" t="s">
        <v>89</v>
      </c>
      <c r="AL3364" s="24" t="s">
        <v>7086</v>
      </c>
      <c r="AM3364" s="23">
        <v>44686</v>
      </c>
      <c r="AN3364" s="28">
        <v>1160000</v>
      </c>
      <c r="AO3364" s="28">
        <v>140606</v>
      </c>
      <c r="AP3364" s="28" t="s">
        <v>18176</v>
      </c>
      <c r="AQ3364" s="28"/>
      <c r="AR3364" s="24"/>
      <c r="AS3364" s="24"/>
      <c r="AT3364" s="24"/>
      <c r="AU3364" s="24"/>
      <c r="AV3364" s="24"/>
      <c r="AW3364" s="24"/>
      <c r="AX3364" s="24"/>
      <c r="AY3364" s="24"/>
      <c r="AZ3364" s="24"/>
      <c r="BA3364" s="24"/>
      <c r="BB3364" s="24"/>
      <c r="BC3364" s="24"/>
      <c r="BD3364" s="24"/>
      <c r="BE3364" s="24"/>
      <c r="BF3364" s="24"/>
      <c r="BG3364" s="24"/>
      <c r="BH3364" s="23" t="s">
        <v>75</v>
      </c>
      <c r="BI3364" s="26">
        <v>0</v>
      </c>
      <c r="BJ3364" s="26">
        <v>0</v>
      </c>
      <c r="BK3364" s="29">
        <v>0</v>
      </c>
      <c r="BL3364" s="24" t="s">
        <v>91</v>
      </c>
      <c r="BM3364" s="22" t="str">
        <f ca="1">+IF(Tabla1[[#This Row],[FECHA INGRESO]]&gt;=44986,IF((TODAY()-Tabla1[[#This Row],[FECHA INGRESO]])&gt;=50,"ALERTA","TODAVÍA FALTA"),"N/A")</f>
        <v>N/A</v>
      </c>
      <c r="BN3364" s="7" t="str">
        <f>IFERROR((_xlfn.DAYS(Tabla1[[#This Row],[FECHA INGRESO]],Tabla1[[#This Row],[FECHA RETIRO]]))/30,"")</f>
        <v/>
      </c>
    </row>
    <row r="3365" spans="1:66" x14ac:dyDescent="0.35">
      <c r="A3365" s="21">
        <v>1007142234</v>
      </c>
      <c r="B3365" s="22" t="s">
        <v>18177</v>
      </c>
      <c r="C3365" s="44">
        <v>44687</v>
      </c>
      <c r="D3365" s="36" t="s">
        <v>266</v>
      </c>
      <c r="E3365" s="36" t="s">
        <v>111</v>
      </c>
      <c r="F3365" s="36" t="s">
        <v>111</v>
      </c>
      <c r="G3365" s="36"/>
      <c r="H3365" s="36">
        <v>24113936241</v>
      </c>
      <c r="I3365" s="36" t="s">
        <v>95</v>
      </c>
      <c r="J3365" s="24">
        <f>DATEDIF(Tabla1[[#This Row],[FECHA DE NACIMIENTO]],Tabla1[[#This Row],[FECHA ACTUAL]],"Y")</f>
        <v>20</v>
      </c>
      <c r="K3365" s="36" t="s">
        <v>73</v>
      </c>
      <c r="L3365" s="24" t="s">
        <v>112</v>
      </c>
      <c r="M3365" s="36">
        <v>0</v>
      </c>
      <c r="N3365" s="36">
        <v>0</v>
      </c>
      <c r="O3365" s="36">
        <v>3</v>
      </c>
      <c r="P3365" s="36" t="s">
        <v>101</v>
      </c>
      <c r="Q3365" s="44">
        <v>37648</v>
      </c>
      <c r="R3365" s="24" t="s">
        <v>76</v>
      </c>
      <c r="S3365" s="25">
        <v>45119</v>
      </c>
      <c r="T3365" s="36"/>
      <c r="U3365" s="36">
        <v>3059156839</v>
      </c>
      <c r="V3365" s="62" t="s">
        <v>18178</v>
      </c>
      <c r="W3365" s="88" t="s">
        <v>18179</v>
      </c>
      <c r="X3365" s="36" t="s">
        <v>11213</v>
      </c>
      <c r="Y3365" s="36" t="s">
        <v>18180</v>
      </c>
      <c r="Z3365" s="36" t="s">
        <v>13095</v>
      </c>
      <c r="AA3365" s="36">
        <v>3505892375</v>
      </c>
      <c r="AB3365" s="36"/>
      <c r="AC3365" s="36"/>
      <c r="AD3365" s="36"/>
      <c r="AE3365" s="26" t="s">
        <v>151</v>
      </c>
      <c r="AF3365" s="75"/>
      <c r="AG3365" s="75"/>
      <c r="AH3365" s="27" t="s">
        <v>3042</v>
      </c>
      <c r="AI3365" s="27" t="s">
        <v>9232</v>
      </c>
      <c r="AJ3365" s="27" t="s">
        <v>9233</v>
      </c>
      <c r="AK3365" s="36" t="s">
        <v>121</v>
      </c>
      <c r="AL3365" s="36" t="s">
        <v>7086</v>
      </c>
      <c r="AM3365" s="23">
        <v>44687</v>
      </c>
      <c r="AN3365" s="28">
        <v>1000000</v>
      </c>
      <c r="AO3365" s="28">
        <v>117172</v>
      </c>
      <c r="AP3365" s="28"/>
      <c r="AQ3365" s="28"/>
      <c r="AR3365" s="24"/>
      <c r="AS3365" s="24"/>
      <c r="AT3365" s="24"/>
      <c r="AU3365" s="24"/>
      <c r="AV3365" s="24"/>
      <c r="AW3365" s="24"/>
      <c r="AX3365" s="24"/>
      <c r="AY3365" s="24"/>
      <c r="AZ3365" s="24"/>
      <c r="BA3365" s="24"/>
      <c r="BB3365" s="24"/>
      <c r="BC3365" s="24"/>
      <c r="BD3365" s="24"/>
      <c r="BE3365" s="24"/>
      <c r="BF3365" s="24"/>
      <c r="BG3365" s="24"/>
      <c r="BH3365" s="23">
        <v>44695</v>
      </c>
      <c r="BI3365" s="26" t="s">
        <v>466</v>
      </c>
      <c r="BJ3365" s="26" t="s">
        <v>273</v>
      </c>
      <c r="BK3365" s="29">
        <v>0</v>
      </c>
      <c r="BL3365" s="24" t="s">
        <v>129</v>
      </c>
      <c r="BM3365" s="22" t="str">
        <f ca="1">+IF(Tabla1[[#This Row],[FECHA INGRESO]]&gt;=44986,IF((TODAY()-Tabla1[[#This Row],[FECHA INGRESO]])&gt;=50,"ALERTA","TODAVÍA FALTA"),"N/A")</f>
        <v>N/A</v>
      </c>
      <c r="BN3365" s="7">
        <f>IFERROR((_xlfn.DAYS(Tabla1[[#This Row],[FECHA INGRESO]],Tabla1[[#This Row],[FECHA RETIRO]]))/30,"")</f>
        <v>-0.26666666666666666</v>
      </c>
    </row>
    <row r="3366" spans="1:66" x14ac:dyDescent="0.35">
      <c r="A3366" s="34">
        <v>1010052341</v>
      </c>
      <c r="B3366" s="22" t="s">
        <v>18181</v>
      </c>
      <c r="C3366" s="23">
        <v>44687</v>
      </c>
      <c r="D3366" s="24" t="s">
        <v>266</v>
      </c>
      <c r="E3366" s="24" t="s">
        <v>110</v>
      </c>
      <c r="F3366" s="24" t="s">
        <v>110</v>
      </c>
      <c r="G3366" s="24"/>
      <c r="H3366" s="24">
        <v>24113938209</v>
      </c>
      <c r="I3366" s="24" t="s">
        <v>72</v>
      </c>
      <c r="J3366" s="24">
        <f>DATEDIF(Tabla1[[#This Row],[FECHA DE NACIMIENTO]],Tabla1[[#This Row],[FECHA ACTUAL]],"Y")</f>
        <v>22</v>
      </c>
      <c r="K3366" s="24" t="s">
        <v>96</v>
      </c>
      <c r="L3366" s="24" t="s">
        <v>112</v>
      </c>
      <c r="M3366" s="24">
        <v>0</v>
      </c>
      <c r="N3366" s="24">
        <v>1</v>
      </c>
      <c r="O3366" s="24">
        <v>3</v>
      </c>
      <c r="P3366" s="24" t="s">
        <v>101</v>
      </c>
      <c r="Q3366" s="23">
        <v>36887</v>
      </c>
      <c r="R3366" s="24" t="s">
        <v>76</v>
      </c>
      <c r="S3366" s="25">
        <v>45119</v>
      </c>
      <c r="T3366" s="24"/>
      <c r="U3366" s="24">
        <v>3125619368</v>
      </c>
      <c r="V3366" s="33" t="s">
        <v>18182</v>
      </c>
      <c r="W3366" s="85" t="s">
        <v>18183</v>
      </c>
      <c r="X3366" s="24" t="s">
        <v>16724</v>
      </c>
      <c r="Y3366" s="24" t="s">
        <v>18184</v>
      </c>
      <c r="Z3366" s="24" t="s">
        <v>17135</v>
      </c>
      <c r="AA3366" s="24">
        <v>3016450904</v>
      </c>
      <c r="AB3366" s="24"/>
      <c r="AC3366" s="24"/>
      <c r="AD3366" s="24"/>
      <c r="AE3366" s="26" t="s">
        <v>183</v>
      </c>
      <c r="AF3366" s="26"/>
      <c r="AG3366" s="26"/>
      <c r="AH3366" s="27" t="s">
        <v>3042</v>
      </c>
      <c r="AI3366" s="27" t="s">
        <v>9232</v>
      </c>
      <c r="AJ3366" s="27" t="s">
        <v>9233</v>
      </c>
      <c r="AK3366" s="24" t="s">
        <v>121</v>
      </c>
      <c r="AL3366" s="24" t="s">
        <v>7086</v>
      </c>
      <c r="AM3366" s="23">
        <v>44687</v>
      </c>
      <c r="AN3366" s="28">
        <v>1000000</v>
      </c>
      <c r="AO3366" s="28">
        <v>117172</v>
      </c>
      <c r="AP3366" s="28"/>
      <c r="AQ3366" s="28"/>
      <c r="AR3366" s="24"/>
      <c r="AS3366" s="24"/>
      <c r="AT3366" s="24"/>
      <c r="AU3366" s="24"/>
      <c r="AV3366" s="24"/>
      <c r="AW3366" s="24"/>
      <c r="AX3366" s="24"/>
      <c r="AY3366" s="24"/>
      <c r="AZ3366" s="24"/>
      <c r="BA3366" s="24"/>
      <c r="BB3366" s="24"/>
      <c r="BC3366" s="24"/>
      <c r="BD3366" s="24"/>
      <c r="BE3366" s="24"/>
      <c r="BF3366" s="24"/>
      <c r="BG3366" s="24"/>
      <c r="BH3366" s="23">
        <v>44803</v>
      </c>
      <c r="BI3366" s="26" t="s">
        <v>466</v>
      </c>
      <c r="BJ3366" s="26" t="s">
        <v>13228</v>
      </c>
      <c r="BK3366" s="29">
        <v>0</v>
      </c>
      <c r="BL3366" s="24" t="s">
        <v>129</v>
      </c>
      <c r="BM3366" s="22" t="str">
        <f ca="1">+IF(Tabla1[[#This Row],[FECHA INGRESO]]&gt;=44986,IF((TODAY()-Tabla1[[#This Row],[FECHA INGRESO]])&gt;=50,"ALERTA","TODAVÍA FALTA"),"N/A")</f>
        <v>N/A</v>
      </c>
      <c r="BN3366" s="7">
        <f>IFERROR((_xlfn.DAYS(Tabla1[[#This Row],[FECHA INGRESO]],Tabla1[[#This Row],[FECHA RETIRO]]))/30,"")</f>
        <v>-3.8666666666666667</v>
      </c>
    </row>
    <row r="3367" spans="1:66" x14ac:dyDescent="0.35">
      <c r="A3367" s="21">
        <v>1072191663</v>
      </c>
      <c r="B3367" s="22" t="s">
        <v>18185</v>
      </c>
      <c r="C3367" s="44">
        <v>44688</v>
      </c>
      <c r="D3367" s="36" t="s">
        <v>131</v>
      </c>
      <c r="E3367" s="36" t="s">
        <v>111</v>
      </c>
      <c r="F3367" s="36" t="s">
        <v>70</v>
      </c>
      <c r="G3367" s="36"/>
      <c r="H3367" s="36">
        <v>24113949355</v>
      </c>
      <c r="I3367" s="36" t="s">
        <v>95</v>
      </c>
      <c r="J3367" s="24">
        <f>DATEDIF(Tabla1[[#This Row],[FECHA DE NACIMIENTO]],Tabla1[[#This Row],[FECHA ACTUAL]],"Y")</f>
        <v>32</v>
      </c>
      <c r="K3367" s="36" t="s">
        <v>96</v>
      </c>
      <c r="L3367" s="24" t="s">
        <v>112</v>
      </c>
      <c r="M3367" s="36">
        <v>0</v>
      </c>
      <c r="N3367" s="36">
        <v>1</v>
      </c>
      <c r="O3367" s="36">
        <v>2</v>
      </c>
      <c r="P3367" s="36" t="s">
        <v>101</v>
      </c>
      <c r="Q3367" s="44">
        <v>33184</v>
      </c>
      <c r="R3367" s="24" t="s">
        <v>1544</v>
      </c>
      <c r="S3367" s="25">
        <v>45119</v>
      </c>
      <c r="T3367" s="36"/>
      <c r="U3367" s="36">
        <v>3187783659</v>
      </c>
      <c r="V3367" s="33" t="s">
        <v>18186</v>
      </c>
      <c r="W3367" s="88" t="s">
        <v>18187</v>
      </c>
      <c r="X3367" s="36" t="s">
        <v>2946</v>
      </c>
      <c r="Y3367" s="36" t="s">
        <v>18188</v>
      </c>
      <c r="Z3367" s="36" t="s">
        <v>117</v>
      </c>
      <c r="AA3367" s="36">
        <v>3157890254</v>
      </c>
      <c r="AB3367" s="24"/>
      <c r="AC3367" s="24"/>
      <c r="AD3367" s="24"/>
      <c r="AE3367" s="26" t="s">
        <v>151</v>
      </c>
      <c r="AF3367" s="26"/>
      <c r="AG3367" s="26"/>
      <c r="AH3367" s="27" t="s">
        <v>3042</v>
      </c>
      <c r="AI3367" s="27" t="s">
        <v>410</v>
      </c>
      <c r="AJ3367" s="27" t="s">
        <v>410</v>
      </c>
      <c r="AK3367" s="24" t="s">
        <v>121</v>
      </c>
      <c r="AL3367" s="24" t="s">
        <v>7086</v>
      </c>
      <c r="AM3367" s="23">
        <v>44688</v>
      </c>
      <c r="AN3367" s="28">
        <v>1000000</v>
      </c>
      <c r="AO3367" s="28">
        <v>117172</v>
      </c>
      <c r="AP3367" s="28"/>
      <c r="AQ3367" s="28"/>
      <c r="AR3367" s="24"/>
      <c r="AS3367" s="24"/>
      <c r="AT3367" s="24"/>
      <c r="AU3367" s="24"/>
      <c r="AV3367" s="24"/>
      <c r="AW3367" s="24"/>
      <c r="AX3367" s="24"/>
      <c r="AY3367" s="24"/>
      <c r="AZ3367" s="24"/>
      <c r="BA3367" s="24"/>
      <c r="BB3367" s="24"/>
      <c r="BC3367" s="24"/>
      <c r="BD3367" s="24"/>
      <c r="BE3367" s="24"/>
      <c r="BF3367" s="24"/>
      <c r="BG3367" s="23"/>
      <c r="BH3367" s="23">
        <v>44701</v>
      </c>
      <c r="BI3367" s="26" t="s">
        <v>466</v>
      </c>
      <c r="BJ3367" s="26" t="s">
        <v>273</v>
      </c>
      <c r="BK3367" s="29">
        <v>0</v>
      </c>
      <c r="BL3367" s="24" t="s">
        <v>129</v>
      </c>
      <c r="BM3367" s="22" t="str">
        <f ca="1">+IF(Tabla1[[#This Row],[FECHA INGRESO]]&gt;=44986,IF((TODAY()-Tabla1[[#This Row],[FECHA INGRESO]])&gt;=50,"ALERTA","TODAVÍA FALTA"),"N/A")</f>
        <v>N/A</v>
      </c>
      <c r="BN3367" s="7">
        <f>IFERROR((_xlfn.DAYS(Tabla1[[#This Row],[FECHA INGRESO]],Tabla1[[#This Row],[FECHA RETIRO]]))/30,"")</f>
        <v>-0.43333333333333335</v>
      </c>
    </row>
    <row r="3368" spans="1:66" x14ac:dyDescent="0.35">
      <c r="A3368" s="21">
        <v>1023898002</v>
      </c>
      <c r="B3368" s="22" t="s">
        <v>18189</v>
      </c>
      <c r="C3368" s="44">
        <v>44688</v>
      </c>
      <c r="D3368" s="36" t="s">
        <v>266</v>
      </c>
      <c r="E3368" s="36" t="s">
        <v>111</v>
      </c>
      <c r="F3368" s="36" t="s">
        <v>70</v>
      </c>
      <c r="G3368" s="36"/>
      <c r="H3368" s="36">
        <v>24113948840</v>
      </c>
      <c r="I3368" s="36" t="s">
        <v>95</v>
      </c>
      <c r="J3368" s="24">
        <f>DATEDIF(Tabla1[[#This Row],[FECHA DE NACIMIENTO]],Tabla1[[#This Row],[FECHA ACTUAL]],"Y")</f>
        <v>33</v>
      </c>
      <c r="K3368" s="36" t="s">
        <v>73</v>
      </c>
      <c r="L3368" s="36" t="s">
        <v>234</v>
      </c>
      <c r="M3368" s="36">
        <v>3</v>
      </c>
      <c r="N3368" s="36">
        <v>3</v>
      </c>
      <c r="O3368" s="36">
        <v>2</v>
      </c>
      <c r="P3368" s="36" t="s">
        <v>101</v>
      </c>
      <c r="Q3368" s="44">
        <v>33056</v>
      </c>
      <c r="R3368" s="24" t="s">
        <v>76</v>
      </c>
      <c r="S3368" s="25">
        <v>45119</v>
      </c>
      <c r="T3368" s="36"/>
      <c r="U3368" s="36">
        <v>3024221521</v>
      </c>
      <c r="V3368" s="62" t="s">
        <v>10186</v>
      </c>
      <c r="W3368" s="88" t="s">
        <v>18190</v>
      </c>
      <c r="X3368" s="36" t="s">
        <v>3970</v>
      </c>
      <c r="Y3368" s="36" t="s">
        <v>18191</v>
      </c>
      <c r="Z3368" s="36" t="s">
        <v>117</v>
      </c>
      <c r="AA3368" s="36">
        <v>3004850853</v>
      </c>
      <c r="AB3368" s="36"/>
      <c r="AC3368" s="36"/>
      <c r="AD3368" s="36"/>
      <c r="AE3368" s="26" t="s">
        <v>151</v>
      </c>
      <c r="AF3368" s="26"/>
      <c r="AG3368" s="26"/>
      <c r="AH3368" s="27" t="s">
        <v>3042</v>
      </c>
      <c r="AI3368" s="27" t="s">
        <v>410</v>
      </c>
      <c r="AJ3368" s="27" t="s">
        <v>410</v>
      </c>
      <c r="AK3368" s="24" t="s">
        <v>121</v>
      </c>
      <c r="AL3368" s="24" t="s">
        <v>7086</v>
      </c>
      <c r="AM3368" s="23">
        <v>44688</v>
      </c>
      <c r="AN3368" s="28">
        <v>1000000</v>
      </c>
      <c r="AO3368" s="28">
        <v>117172</v>
      </c>
      <c r="AP3368" s="28"/>
      <c r="AQ3368" s="28"/>
      <c r="AR3368" s="24"/>
      <c r="AS3368" s="24"/>
      <c r="AT3368" s="24"/>
      <c r="AU3368" s="24"/>
      <c r="AV3368" s="24"/>
      <c r="AW3368" s="24"/>
      <c r="AX3368" s="24"/>
      <c r="AY3368" s="24"/>
      <c r="AZ3368" s="24"/>
      <c r="BA3368" s="24"/>
      <c r="BB3368" s="24"/>
      <c r="BC3368" s="24"/>
      <c r="BD3368" s="24"/>
      <c r="BE3368" s="24"/>
      <c r="BF3368" s="24"/>
      <c r="BG3368" s="24"/>
      <c r="BH3368" s="23">
        <v>44708</v>
      </c>
      <c r="BI3368" s="26" t="s">
        <v>466</v>
      </c>
      <c r="BJ3368" s="26" t="s">
        <v>9517</v>
      </c>
      <c r="BK3368" s="29">
        <v>0</v>
      </c>
      <c r="BL3368" s="24" t="s">
        <v>129</v>
      </c>
      <c r="BM3368" s="22" t="str">
        <f ca="1">+IF(Tabla1[[#This Row],[FECHA INGRESO]]&gt;=44986,IF((TODAY()-Tabla1[[#This Row],[FECHA INGRESO]])&gt;=50,"ALERTA","TODAVÍA FALTA"),"N/A")</f>
        <v>N/A</v>
      </c>
      <c r="BN3368" s="7">
        <f>IFERROR((_xlfn.DAYS(Tabla1[[#This Row],[FECHA INGRESO]],Tabla1[[#This Row],[FECHA RETIRO]]))/30,"")</f>
        <v>-0.66666666666666663</v>
      </c>
    </row>
    <row r="3369" spans="1:66" x14ac:dyDescent="0.35">
      <c r="A3369" s="21">
        <v>1007100418</v>
      </c>
      <c r="B3369" s="22" t="s">
        <v>18192</v>
      </c>
      <c r="C3369" s="23">
        <v>44688</v>
      </c>
      <c r="D3369" s="24" t="s">
        <v>266</v>
      </c>
      <c r="E3369" s="24" t="s">
        <v>111</v>
      </c>
      <c r="F3369" s="24" t="s">
        <v>70</v>
      </c>
      <c r="G3369" s="24"/>
      <c r="H3369" s="24">
        <v>24113952818</v>
      </c>
      <c r="I3369" s="24" t="s">
        <v>95</v>
      </c>
      <c r="J3369" s="24">
        <f>DATEDIF(Tabla1[[#This Row],[FECHA DE NACIMIENTO]],Tabla1[[#This Row],[FECHA ACTUAL]],"Y")</f>
        <v>23</v>
      </c>
      <c r="K3369" s="24" t="s">
        <v>73</v>
      </c>
      <c r="L3369" s="24" t="s">
        <v>112</v>
      </c>
      <c r="M3369" s="24">
        <v>0</v>
      </c>
      <c r="N3369" s="24">
        <v>0</v>
      </c>
      <c r="O3369" s="24">
        <v>3</v>
      </c>
      <c r="P3369" s="24" t="s">
        <v>101</v>
      </c>
      <c r="Q3369" s="23">
        <v>36705</v>
      </c>
      <c r="R3369" s="24" t="s">
        <v>76</v>
      </c>
      <c r="S3369" s="25">
        <v>45119</v>
      </c>
      <c r="T3369" s="24"/>
      <c r="U3369" s="24">
        <v>3058728134</v>
      </c>
      <c r="V3369" s="33" t="s">
        <v>18193</v>
      </c>
      <c r="W3369" s="85" t="s">
        <v>18194</v>
      </c>
      <c r="X3369" s="24" t="s">
        <v>16462</v>
      </c>
      <c r="Y3369" s="24" t="s">
        <v>18195</v>
      </c>
      <c r="Z3369" s="24" t="s">
        <v>285</v>
      </c>
      <c r="AA3369" s="24">
        <v>3138082911</v>
      </c>
      <c r="AB3369" s="24"/>
      <c r="AC3369" s="24"/>
      <c r="AD3369" s="24"/>
      <c r="AE3369" s="26" t="s">
        <v>151</v>
      </c>
      <c r="AF3369" s="26"/>
      <c r="AG3369" s="26"/>
      <c r="AH3369" s="27" t="s">
        <v>10056</v>
      </c>
      <c r="AI3369" s="27" t="s">
        <v>410</v>
      </c>
      <c r="AJ3369" s="27" t="s">
        <v>410</v>
      </c>
      <c r="AK3369" s="24" t="s">
        <v>121</v>
      </c>
      <c r="AL3369" s="24" t="s">
        <v>7086</v>
      </c>
      <c r="AM3369" s="23">
        <v>44688</v>
      </c>
      <c r="AN3369" s="28">
        <v>1160000</v>
      </c>
      <c r="AO3369" s="28">
        <v>140606</v>
      </c>
      <c r="AP3369" s="28"/>
      <c r="AQ3369" s="28"/>
      <c r="AR3369" s="24"/>
      <c r="AS3369" s="24"/>
      <c r="AT3369" s="24"/>
      <c r="AU3369" s="24"/>
      <c r="AV3369" s="24"/>
      <c r="AW3369" s="24"/>
      <c r="AX3369" s="24"/>
      <c r="AY3369" s="24"/>
      <c r="AZ3369" s="24"/>
      <c r="BA3369" s="24"/>
      <c r="BB3369" s="24"/>
      <c r="BC3369" s="24"/>
      <c r="BD3369" s="24"/>
      <c r="BE3369" s="24"/>
      <c r="BF3369" s="24"/>
      <c r="BG3369" s="24"/>
      <c r="BH3369" s="23" t="s">
        <v>75</v>
      </c>
      <c r="BI3369" s="26">
        <v>0</v>
      </c>
      <c r="BJ3369" s="26">
        <v>0</v>
      </c>
      <c r="BK3369" s="29">
        <v>0</v>
      </c>
      <c r="BL3369" s="24" t="s">
        <v>91</v>
      </c>
      <c r="BM3369" s="22" t="str">
        <f ca="1">+IF(Tabla1[[#This Row],[FECHA INGRESO]]&gt;=44986,IF((TODAY()-Tabla1[[#This Row],[FECHA INGRESO]])&gt;=50,"ALERTA","TODAVÍA FALTA"),"N/A")</f>
        <v>N/A</v>
      </c>
      <c r="BN3369" s="7" t="str">
        <f>IFERROR((_xlfn.DAYS(Tabla1[[#This Row],[FECHA INGRESO]],Tabla1[[#This Row],[FECHA RETIRO]]))/30,"")</f>
        <v/>
      </c>
    </row>
    <row r="3370" spans="1:66" x14ac:dyDescent="0.35">
      <c r="A3370" s="21">
        <v>1000854834</v>
      </c>
      <c r="B3370" s="22" t="s">
        <v>18196</v>
      </c>
      <c r="C3370" s="44">
        <v>44690</v>
      </c>
      <c r="D3370" s="36" t="s">
        <v>4008</v>
      </c>
      <c r="E3370" s="36" t="s">
        <v>111</v>
      </c>
      <c r="F3370" s="36" t="s">
        <v>70</v>
      </c>
      <c r="G3370" s="36"/>
      <c r="H3370" s="36">
        <v>24113984055</v>
      </c>
      <c r="I3370" s="36" t="s">
        <v>95</v>
      </c>
      <c r="J3370" s="24">
        <f>DATEDIF(Tabla1[[#This Row],[FECHA DE NACIMIENTO]],Tabla1[[#This Row],[FECHA ACTUAL]],"Y")</f>
        <v>22</v>
      </c>
      <c r="K3370" s="36" t="s">
        <v>73</v>
      </c>
      <c r="L3370" s="24" t="s">
        <v>112</v>
      </c>
      <c r="M3370" s="36">
        <v>1</v>
      </c>
      <c r="N3370" s="36">
        <v>1</v>
      </c>
      <c r="O3370" s="36">
        <v>2</v>
      </c>
      <c r="P3370" s="36" t="s">
        <v>101</v>
      </c>
      <c r="Q3370" s="44">
        <v>36891</v>
      </c>
      <c r="R3370" s="24" t="s">
        <v>76</v>
      </c>
      <c r="S3370" s="25">
        <v>45119</v>
      </c>
      <c r="T3370" s="36"/>
      <c r="U3370" s="36">
        <v>3118814212</v>
      </c>
      <c r="V3370" s="62" t="s">
        <v>18197</v>
      </c>
      <c r="W3370" s="88" t="s">
        <v>18198</v>
      </c>
      <c r="X3370" s="36" t="s">
        <v>18081</v>
      </c>
      <c r="Y3370" s="36" t="s">
        <v>18199</v>
      </c>
      <c r="Z3370" s="36" t="s">
        <v>117</v>
      </c>
      <c r="AA3370" s="36">
        <v>3118562986</v>
      </c>
      <c r="AB3370" s="24"/>
      <c r="AC3370" s="24"/>
      <c r="AD3370" s="24"/>
      <c r="AE3370" s="26" t="s">
        <v>151</v>
      </c>
      <c r="AF3370" s="26"/>
      <c r="AG3370" s="26"/>
      <c r="AH3370" s="27" t="s">
        <v>3042</v>
      </c>
      <c r="AI3370" s="27" t="s">
        <v>9232</v>
      </c>
      <c r="AJ3370" s="27" t="s">
        <v>9233</v>
      </c>
      <c r="AK3370" s="24" t="s">
        <v>121</v>
      </c>
      <c r="AL3370" s="24" t="s">
        <v>7086</v>
      </c>
      <c r="AM3370" s="23">
        <v>44690</v>
      </c>
      <c r="AN3370" s="28">
        <v>1000000</v>
      </c>
      <c r="AO3370" s="28">
        <v>117172</v>
      </c>
      <c r="AP3370" s="28"/>
      <c r="AQ3370" s="28"/>
      <c r="AR3370" s="24"/>
      <c r="AS3370" s="24"/>
      <c r="AT3370" s="24"/>
      <c r="AU3370" s="24"/>
      <c r="AV3370" s="24"/>
      <c r="AW3370" s="24"/>
      <c r="AX3370" s="24"/>
      <c r="AY3370" s="24"/>
      <c r="AZ3370" s="24"/>
      <c r="BA3370" s="24"/>
      <c r="BB3370" s="24"/>
      <c r="BC3370" s="24"/>
      <c r="BD3370" s="24"/>
      <c r="BE3370" s="24"/>
      <c r="BF3370" s="24"/>
      <c r="BG3370" s="24"/>
      <c r="BH3370" s="23">
        <v>44692</v>
      </c>
      <c r="BI3370" s="26" t="s">
        <v>466</v>
      </c>
      <c r="BJ3370" s="26" t="s">
        <v>273</v>
      </c>
      <c r="BK3370" s="29">
        <v>0</v>
      </c>
      <c r="BL3370" s="24" t="s">
        <v>129</v>
      </c>
      <c r="BM3370" s="22" t="str">
        <f ca="1">+IF(Tabla1[[#This Row],[FECHA INGRESO]]&gt;=44986,IF((TODAY()-Tabla1[[#This Row],[FECHA INGRESO]])&gt;=50,"ALERTA","TODAVÍA FALTA"),"N/A")</f>
        <v>N/A</v>
      </c>
      <c r="BN3370" s="7">
        <f>IFERROR((_xlfn.DAYS(Tabla1[[#This Row],[FECHA INGRESO]],Tabla1[[#This Row],[FECHA RETIRO]]))/30,"")</f>
        <v>-6.6666666666666666E-2</v>
      </c>
    </row>
    <row r="3371" spans="1:66" x14ac:dyDescent="0.35">
      <c r="A3371" s="34">
        <v>1000861897</v>
      </c>
      <c r="B3371" s="22" t="s">
        <v>18200</v>
      </c>
      <c r="C3371" s="44">
        <v>44690</v>
      </c>
      <c r="D3371" s="36" t="s">
        <v>131</v>
      </c>
      <c r="E3371" s="24" t="s">
        <v>94</v>
      </c>
      <c r="F3371" s="36" t="s">
        <v>111</v>
      </c>
      <c r="G3371" s="36"/>
      <c r="H3371" s="36">
        <v>24113982150</v>
      </c>
      <c r="I3371" s="36" t="s">
        <v>95</v>
      </c>
      <c r="J3371" s="24">
        <f>DATEDIF(Tabla1[[#This Row],[FECHA DE NACIMIENTO]],Tabla1[[#This Row],[FECHA ACTUAL]],"Y")</f>
        <v>21</v>
      </c>
      <c r="K3371" s="36" t="s">
        <v>96</v>
      </c>
      <c r="L3371" s="24" t="s">
        <v>112</v>
      </c>
      <c r="M3371" s="36">
        <v>0</v>
      </c>
      <c r="N3371" s="36">
        <v>0</v>
      </c>
      <c r="O3371" s="36">
        <v>2</v>
      </c>
      <c r="P3371" s="36" t="s">
        <v>101</v>
      </c>
      <c r="Q3371" s="44">
        <v>37131</v>
      </c>
      <c r="R3371" s="24" t="s">
        <v>76</v>
      </c>
      <c r="S3371" s="25">
        <v>45119</v>
      </c>
      <c r="T3371" s="36"/>
      <c r="U3371" s="36">
        <v>3144341881</v>
      </c>
      <c r="V3371" s="62" t="s">
        <v>18201</v>
      </c>
      <c r="W3371" s="85" t="s">
        <v>18202</v>
      </c>
      <c r="X3371" s="24" t="s">
        <v>18203</v>
      </c>
      <c r="Y3371" s="24"/>
      <c r="Z3371" s="24"/>
      <c r="AA3371" s="24"/>
      <c r="AB3371" s="24"/>
      <c r="AC3371" s="24"/>
      <c r="AD3371" s="24"/>
      <c r="AE3371" s="26" t="s">
        <v>151</v>
      </c>
      <c r="AF3371" s="26"/>
      <c r="AG3371" s="26"/>
      <c r="AH3371" s="27" t="s">
        <v>3042</v>
      </c>
      <c r="AI3371" s="27" t="s">
        <v>9232</v>
      </c>
      <c r="AJ3371" s="27" t="s">
        <v>9317</v>
      </c>
      <c r="AK3371" s="24" t="s">
        <v>121</v>
      </c>
      <c r="AL3371" s="24" t="s">
        <v>7086</v>
      </c>
      <c r="AM3371" s="23">
        <v>44690</v>
      </c>
      <c r="AN3371" s="28">
        <v>1000000</v>
      </c>
      <c r="AO3371" s="28">
        <v>117172</v>
      </c>
      <c r="AP3371" s="28"/>
      <c r="AQ3371" s="28"/>
      <c r="AR3371" s="24"/>
      <c r="AS3371" s="24"/>
      <c r="AT3371" s="24"/>
      <c r="AU3371" s="24"/>
      <c r="AV3371" s="24"/>
      <c r="AW3371" s="24"/>
      <c r="AX3371" s="24"/>
      <c r="AY3371" s="24"/>
      <c r="AZ3371" s="24"/>
      <c r="BA3371" s="24"/>
      <c r="BB3371" s="24"/>
      <c r="BC3371" s="24"/>
      <c r="BD3371" s="24"/>
      <c r="BE3371" s="24"/>
      <c r="BF3371" s="24"/>
      <c r="BG3371" s="24"/>
      <c r="BH3371" s="23">
        <v>44712</v>
      </c>
      <c r="BI3371" s="26" t="s">
        <v>466</v>
      </c>
      <c r="BJ3371" s="26" t="s">
        <v>14216</v>
      </c>
      <c r="BK3371" s="29">
        <v>0</v>
      </c>
      <c r="BL3371" s="24" t="s">
        <v>129</v>
      </c>
      <c r="BM3371" s="22" t="str">
        <f ca="1">+IF(Tabla1[[#This Row],[FECHA INGRESO]]&gt;=44986,IF((TODAY()-Tabla1[[#This Row],[FECHA INGRESO]])&gt;=50,"ALERTA","TODAVÍA FALTA"),"N/A")</f>
        <v>N/A</v>
      </c>
      <c r="BN3371" s="7">
        <f>IFERROR((_xlfn.DAYS(Tabla1[[#This Row],[FECHA INGRESO]],Tabla1[[#This Row],[FECHA RETIRO]]))/30,"")</f>
        <v>-0.73333333333333328</v>
      </c>
    </row>
    <row r="3372" spans="1:66" x14ac:dyDescent="0.35">
      <c r="A3372" s="21">
        <v>1065659384</v>
      </c>
      <c r="B3372" s="22" t="s">
        <v>18204</v>
      </c>
      <c r="C3372" s="44">
        <v>44690</v>
      </c>
      <c r="D3372" s="36" t="s">
        <v>131</v>
      </c>
      <c r="E3372" s="36" t="s">
        <v>111</v>
      </c>
      <c r="F3372" s="36" t="s">
        <v>111</v>
      </c>
      <c r="G3372" s="36"/>
      <c r="H3372" s="36">
        <v>24113980604</v>
      </c>
      <c r="I3372" s="36" t="s">
        <v>95</v>
      </c>
      <c r="J3372" s="24">
        <f>DATEDIF(Tabla1[[#This Row],[FECHA DE NACIMIENTO]],Tabla1[[#This Row],[FECHA ACTUAL]],"Y")</f>
        <v>29</v>
      </c>
      <c r="K3372" s="36" t="s">
        <v>96</v>
      </c>
      <c r="L3372" s="24" t="s">
        <v>112</v>
      </c>
      <c r="M3372" s="36">
        <v>1</v>
      </c>
      <c r="N3372" s="36">
        <v>1</v>
      </c>
      <c r="O3372" s="36">
        <v>2</v>
      </c>
      <c r="P3372" s="36" t="s">
        <v>101</v>
      </c>
      <c r="Q3372" s="44">
        <v>34291</v>
      </c>
      <c r="R3372" s="36" t="s">
        <v>17898</v>
      </c>
      <c r="S3372" s="25">
        <v>45119</v>
      </c>
      <c r="T3372" s="36"/>
      <c r="U3372" s="36">
        <v>3006182406</v>
      </c>
      <c r="V3372" s="62" t="s">
        <v>18205</v>
      </c>
      <c r="W3372" s="92" t="s">
        <v>18206</v>
      </c>
      <c r="X3372" s="24" t="s">
        <v>16941</v>
      </c>
      <c r="Y3372" s="24" t="s">
        <v>18207</v>
      </c>
      <c r="Z3372" s="24" t="s">
        <v>162</v>
      </c>
      <c r="AA3372" s="24">
        <v>3107886057</v>
      </c>
      <c r="AB3372" s="24"/>
      <c r="AC3372" s="24"/>
      <c r="AD3372" s="24"/>
      <c r="AE3372" s="26" t="s">
        <v>194</v>
      </c>
      <c r="AF3372" s="26" t="s">
        <v>6913</v>
      </c>
      <c r="AG3372" s="26"/>
      <c r="AH3372" s="27" t="s">
        <v>10575</v>
      </c>
      <c r="AI3372" s="27" t="s">
        <v>9232</v>
      </c>
      <c r="AJ3372" s="27" t="s">
        <v>9233</v>
      </c>
      <c r="AK3372" s="24" t="s">
        <v>121</v>
      </c>
      <c r="AL3372" s="24" t="s">
        <v>7086</v>
      </c>
      <c r="AM3372" s="23">
        <v>44690</v>
      </c>
      <c r="AN3372" s="28">
        <v>1000000</v>
      </c>
      <c r="AO3372" s="28">
        <v>117172</v>
      </c>
      <c r="AP3372" s="28"/>
      <c r="AQ3372" s="28"/>
      <c r="AR3372" s="24"/>
      <c r="AS3372" s="24"/>
      <c r="AT3372" s="24"/>
      <c r="AU3372" s="24"/>
      <c r="AV3372" s="24"/>
      <c r="AW3372" s="24"/>
      <c r="AX3372" s="24"/>
      <c r="AY3372" s="24"/>
      <c r="AZ3372" s="24"/>
      <c r="BA3372" s="24"/>
      <c r="BB3372" s="24"/>
      <c r="BC3372" s="24"/>
      <c r="BD3372" s="24"/>
      <c r="BE3372" s="24"/>
      <c r="BF3372" s="24"/>
      <c r="BG3372" s="24"/>
      <c r="BH3372" s="23">
        <v>44822</v>
      </c>
      <c r="BI3372" s="26" t="s">
        <v>466</v>
      </c>
      <c r="BJ3372" s="26" t="s">
        <v>5148</v>
      </c>
      <c r="BK3372" s="29">
        <v>0</v>
      </c>
      <c r="BL3372" s="24" t="s">
        <v>129</v>
      </c>
      <c r="BM3372" s="22" t="str">
        <f ca="1">+IF(Tabla1[[#This Row],[FECHA INGRESO]]&gt;=44986,IF((TODAY()-Tabla1[[#This Row],[FECHA INGRESO]])&gt;=50,"ALERTA","TODAVÍA FALTA"),"N/A")</f>
        <v>N/A</v>
      </c>
      <c r="BN3372" s="7">
        <f>IFERROR((_xlfn.DAYS(Tabla1[[#This Row],[FECHA INGRESO]],Tabla1[[#This Row],[FECHA RETIRO]]))/30,"")</f>
        <v>-4.4000000000000004</v>
      </c>
    </row>
    <row r="3373" spans="1:66" x14ac:dyDescent="0.35">
      <c r="A3373" s="21">
        <v>1218215051</v>
      </c>
      <c r="B3373" s="22" t="s">
        <v>18208</v>
      </c>
      <c r="C3373" s="23">
        <v>44690</v>
      </c>
      <c r="D3373" s="24" t="s">
        <v>93</v>
      </c>
      <c r="E3373" s="24" t="s">
        <v>94</v>
      </c>
      <c r="F3373" s="24" t="s">
        <v>70</v>
      </c>
      <c r="G3373" s="24"/>
      <c r="H3373" s="24">
        <v>24108324055</v>
      </c>
      <c r="I3373" s="24" t="s">
        <v>72</v>
      </c>
      <c r="J3373" s="24">
        <f>DATEDIF(Tabla1[[#This Row],[FECHA DE NACIMIENTO]],Tabla1[[#This Row],[FECHA ACTUAL]],"Y")</f>
        <v>27</v>
      </c>
      <c r="K3373" s="24" t="s">
        <v>96</v>
      </c>
      <c r="L3373" s="24" t="s">
        <v>112</v>
      </c>
      <c r="M3373" s="24">
        <v>0</v>
      </c>
      <c r="N3373" s="24">
        <v>0</v>
      </c>
      <c r="O3373" s="24">
        <v>3</v>
      </c>
      <c r="P3373" s="24" t="s">
        <v>101</v>
      </c>
      <c r="Q3373" s="23">
        <v>35218</v>
      </c>
      <c r="R3373" s="24" t="s">
        <v>76</v>
      </c>
      <c r="S3373" s="25">
        <v>45119</v>
      </c>
      <c r="T3373" s="24">
        <v>4640044</v>
      </c>
      <c r="U3373" s="24">
        <v>3214829762</v>
      </c>
      <c r="V3373" s="33" t="s">
        <v>18209</v>
      </c>
      <c r="W3373" s="85" t="s">
        <v>18210</v>
      </c>
      <c r="X3373" s="24" t="s">
        <v>18211</v>
      </c>
      <c r="Y3373" s="24" t="s">
        <v>18212</v>
      </c>
      <c r="Z3373" s="24" t="s">
        <v>117</v>
      </c>
      <c r="AA3373" s="24">
        <v>3105648961</v>
      </c>
      <c r="AB3373" s="24"/>
      <c r="AC3373" s="24"/>
      <c r="AD3373" s="24"/>
      <c r="AE3373" s="26" t="s">
        <v>151</v>
      </c>
      <c r="AF3373" s="26"/>
      <c r="AG3373" s="26"/>
      <c r="AH3373" s="27" t="s">
        <v>3042</v>
      </c>
      <c r="AI3373" s="27" t="s">
        <v>487</v>
      </c>
      <c r="AJ3373" s="27" t="s">
        <v>15662</v>
      </c>
      <c r="AK3373" s="24" t="s">
        <v>121</v>
      </c>
      <c r="AL3373" s="24" t="s">
        <v>7086</v>
      </c>
      <c r="AM3373" s="23">
        <v>44690</v>
      </c>
      <c r="AN3373" s="28">
        <v>1000000</v>
      </c>
      <c r="AO3373" s="28">
        <v>117172</v>
      </c>
      <c r="AP3373" s="28"/>
      <c r="AQ3373" s="28"/>
      <c r="AR3373" s="24"/>
      <c r="AS3373" s="24"/>
      <c r="AT3373" s="24"/>
      <c r="AU3373" s="24"/>
      <c r="AV3373" s="24"/>
      <c r="AW3373" s="24"/>
      <c r="AX3373" s="24"/>
      <c r="AY3373" s="24"/>
      <c r="AZ3373" s="24" t="s">
        <v>14215</v>
      </c>
      <c r="BA3373" s="24"/>
      <c r="BB3373" s="24"/>
      <c r="BC3373" s="24"/>
      <c r="BD3373" s="24"/>
      <c r="BE3373" s="24"/>
      <c r="BF3373" s="24"/>
      <c r="BG3373" s="24"/>
      <c r="BH3373" s="23">
        <v>44786</v>
      </c>
      <c r="BI3373" s="26" t="s">
        <v>466</v>
      </c>
      <c r="BJ3373" s="26" t="s">
        <v>273</v>
      </c>
      <c r="BK3373" s="29">
        <v>0</v>
      </c>
      <c r="BL3373" s="24" t="s">
        <v>129</v>
      </c>
      <c r="BM3373" s="22" t="str">
        <f ca="1">+IF(Tabla1[[#This Row],[FECHA INGRESO]]&gt;=44986,IF((TODAY()-Tabla1[[#This Row],[FECHA INGRESO]])&gt;=50,"ALERTA","TODAVÍA FALTA"),"N/A")</f>
        <v>N/A</v>
      </c>
      <c r="BN3373" s="7">
        <f>IFERROR((_xlfn.DAYS(Tabla1[[#This Row],[FECHA INGRESO]],Tabla1[[#This Row],[FECHA RETIRO]]))/30,"")</f>
        <v>-3.2</v>
      </c>
    </row>
    <row r="3374" spans="1:66" x14ac:dyDescent="0.35">
      <c r="A3374" s="21">
        <v>1030682088</v>
      </c>
      <c r="B3374" s="22" t="s">
        <v>18213</v>
      </c>
      <c r="C3374" s="44">
        <v>44690</v>
      </c>
      <c r="D3374" s="36" t="s">
        <v>131</v>
      </c>
      <c r="E3374" s="36" t="s">
        <v>111</v>
      </c>
      <c r="F3374" s="36" t="s">
        <v>111</v>
      </c>
      <c r="G3374" s="36"/>
      <c r="H3374" s="36">
        <v>24114011981</v>
      </c>
      <c r="I3374" s="36" t="s">
        <v>95</v>
      </c>
      <c r="J3374" s="24">
        <f>DATEDIF(Tabla1[[#This Row],[FECHA DE NACIMIENTO]],Tabla1[[#This Row],[FECHA ACTUAL]],"Y")</f>
        <v>25</v>
      </c>
      <c r="K3374" s="36" t="s">
        <v>96</v>
      </c>
      <c r="L3374" s="24" t="s">
        <v>112</v>
      </c>
      <c r="M3374" s="36">
        <v>1</v>
      </c>
      <c r="N3374" s="36">
        <v>1</v>
      </c>
      <c r="O3374" s="36">
        <v>2</v>
      </c>
      <c r="P3374" s="36" t="s">
        <v>101</v>
      </c>
      <c r="Q3374" s="44">
        <v>35674</v>
      </c>
      <c r="R3374" s="24" t="s">
        <v>76</v>
      </c>
      <c r="S3374" s="25">
        <v>45119</v>
      </c>
      <c r="T3374" s="36"/>
      <c r="U3374" s="36">
        <v>3004094000</v>
      </c>
      <c r="V3374" s="62" t="s">
        <v>18214</v>
      </c>
      <c r="W3374" s="88" t="s">
        <v>17816</v>
      </c>
      <c r="X3374" s="36" t="s">
        <v>1590</v>
      </c>
      <c r="Y3374" s="36" t="s">
        <v>18215</v>
      </c>
      <c r="Z3374" s="36" t="s">
        <v>117</v>
      </c>
      <c r="AA3374" s="36">
        <v>3202363730</v>
      </c>
      <c r="AB3374" s="24"/>
      <c r="AC3374" s="24"/>
      <c r="AD3374" s="24"/>
      <c r="AE3374" s="26" t="s">
        <v>183</v>
      </c>
      <c r="AF3374" s="26"/>
      <c r="AG3374" s="26"/>
      <c r="AH3374" s="27" t="s">
        <v>3042</v>
      </c>
      <c r="AI3374" s="27" t="s">
        <v>487</v>
      </c>
      <c r="AJ3374" s="27" t="s">
        <v>15662</v>
      </c>
      <c r="AK3374" s="24" t="s">
        <v>121</v>
      </c>
      <c r="AL3374" s="24" t="s">
        <v>7086</v>
      </c>
      <c r="AM3374" s="23">
        <v>44690</v>
      </c>
      <c r="AN3374" s="28">
        <v>1000000</v>
      </c>
      <c r="AO3374" s="28">
        <v>117172</v>
      </c>
      <c r="AP3374" s="28"/>
      <c r="AQ3374" s="28"/>
      <c r="AR3374" s="24"/>
      <c r="AS3374" s="24"/>
      <c r="AT3374" s="24"/>
      <c r="AU3374" s="24"/>
      <c r="AV3374" s="24"/>
      <c r="AW3374" s="24"/>
      <c r="AX3374" s="24"/>
      <c r="AY3374" s="24"/>
      <c r="AZ3374" s="24" t="s">
        <v>7883</v>
      </c>
      <c r="BA3374" s="24"/>
      <c r="BB3374" s="24"/>
      <c r="BC3374" s="24"/>
      <c r="BD3374" s="24"/>
      <c r="BE3374" s="24"/>
      <c r="BF3374" s="24"/>
      <c r="BG3374" s="24"/>
      <c r="BH3374" s="23">
        <v>44715</v>
      </c>
      <c r="BI3374" s="26" t="s">
        <v>466</v>
      </c>
      <c r="BJ3374" s="26" t="s">
        <v>8557</v>
      </c>
      <c r="BK3374" s="29">
        <v>0</v>
      </c>
      <c r="BL3374" s="24" t="s">
        <v>129</v>
      </c>
      <c r="BM3374" s="22" t="str">
        <f ca="1">+IF(Tabla1[[#This Row],[FECHA INGRESO]]&gt;=44986,IF((TODAY()-Tabla1[[#This Row],[FECHA INGRESO]])&gt;=50,"ALERTA","TODAVÍA FALTA"),"N/A")</f>
        <v>N/A</v>
      </c>
      <c r="BN3374" s="7">
        <f>IFERROR((_xlfn.DAYS(Tabla1[[#This Row],[FECHA INGRESO]],Tabla1[[#This Row],[FECHA RETIRO]]))/30,"")</f>
        <v>-0.83333333333333337</v>
      </c>
    </row>
    <row r="3375" spans="1:66" x14ac:dyDescent="0.35">
      <c r="A3375" s="21">
        <v>1003765397</v>
      </c>
      <c r="B3375" s="22" t="s">
        <v>18216</v>
      </c>
      <c r="C3375" s="44">
        <v>44690</v>
      </c>
      <c r="D3375" s="36" t="s">
        <v>188</v>
      </c>
      <c r="E3375" s="36" t="s">
        <v>111</v>
      </c>
      <c r="F3375" s="36" t="s">
        <v>70</v>
      </c>
      <c r="G3375" s="36"/>
      <c r="H3375" s="36">
        <v>24113991293</v>
      </c>
      <c r="I3375" s="36" t="s">
        <v>95</v>
      </c>
      <c r="J3375" s="24">
        <f>DATEDIF(Tabla1[[#This Row],[FECHA DE NACIMIENTO]],Tabla1[[#This Row],[FECHA ACTUAL]],"Y")</f>
        <v>19</v>
      </c>
      <c r="K3375" s="36" t="s">
        <v>73</v>
      </c>
      <c r="L3375" s="24" t="s">
        <v>112</v>
      </c>
      <c r="M3375" s="36">
        <v>0</v>
      </c>
      <c r="N3375" s="36">
        <v>0</v>
      </c>
      <c r="O3375" s="36">
        <v>3</v>
      </c>
      <c r="P3375" s="36" t="s">
        <v>101</v>
      </c>
      <c r="Q3375" s="44">
        <v>37908</v>
      </c>
      <c r="R3375" s="24" t="s">
        <v>736</v>
      </c>
      <c r="S3375" s="25">
        <v>45119</v>
      </c>
      <c r="T3375" s="36">
        <v>7114692</v>
      </c>
      <c r="U3375" s="36">
        <v>3025069255</v>
      </c>
      <c r="V3375" s="62" t="s">
        <v>18217</v>
      </c>
      <c r="W3375" s="88" t="s">
        <v>18218</v>
      </c>
      <c r="X3375" s="36" t="s">
        <v>18219</v>
      </c>
      <c r="Y3375" s="36" t="s">
        <v>18220</v>
      </c>
      <c r="Z3375" s="36" t="s">
        <v>17135</v>
      </c>
      <c r="AA3375" s="36">
        <v>3103795311</v>
      </c>
      <c r="AB3375" s="24"/>
      <c r="AC3375" s="24"/>
      <c r="AD3375" s="24"/>
      <c r="AE3375" s="26" t="s">
        <v>151</v>
      </c>
      <c r="AF3375" s="26"/>
      <c r="AG3375" s="26"/>
      <c r="AH3375" s="27" t="s">
        <v>3042</v>
      </c>
      <c r="AI3375" s="27" t="s">
        <v>487</v>
      </c>
      <c r="AJ3375" s="27" t="s">
        <v>15662</v>
      </c>
      <c r="AK3375" s="24" t="s">
        <v>121</v>
      </c>
      <c r="AL3375" s="24" t="s">
        <v>7086</v>
      </c>
      <c r="AM3375" s="23">
        <v>44690</v>
      </c>
      <c r="AN3375" s="28">
        <v>1000000</v>
      </c>
      <c r="AO3375" s="28">
        <v>117172</v>
      </c>
      <c r="AP3375" s="28"/>
      <c r="AQ3375" s="28"/>
      <c r="AR3375" s="24"/>
      <c r="AS3375" s="24"/>
      <c r="AT3375" s="24"/>
      <c r="AU3375" s="24"/>
      <c r="AV3375" s="24"/>
      <c r="AW3375" s="24"/>
      <c r="AX3375" s="24"/>
      <c r="AY3375" s="24"/>
      <c r="AZ3375" s="24"/>
      <c r="BA3375" s="24"/>
      <c r="BB3375" s="24"/>
      <c r="BC3375" s="24"/>
      <c r="BD3375" s="24"/>
      <c r="BE3375" s="24"/>
      <c r="BF3375" s="24"/>
      <c r="BG3375" s="24"/>
      <c r="BH3375" s="23">
        <v>44708</v>
      </c>
      <c r="BI3375" s="26" t="s">
        <v>466</v>
      </c>
      <c r="BJ3375" s="26" t="s">
        <v>273</v>
      </c>
      <c r="BK3375" s="29">
        <v>0</v>
      </c>
      <c r="BL3375" s="24" t="s">
        <v>129</v>
      </c>
      <c r="BM3375" s="22" t="str">
        <f ca="1">+IF(Tabla1[[#This Row],[FECHA INGRESO]]&gt;=44986,IF((TODAY()-Tabla1[[#This Row],[FECHA INGRESO]])&gt;=50,"ALERTA","TODAVÍA FALTA"),"N/A")</f>
        <v>N/A</v>
      </c>
      <c r="BN3375" s="7">
        <f>IFERROR((_xlfn.DAYS(Tabla1[[#This Row],[FECHA INGRESO]],Tabla1[[#This Row],[FECHA RETIRO]]))/30,"")</f>
        <v>-0.6</v>
      </c>
    </row>
    <row r="3376" spans="1:66" x14ac:dyDescent="0.35">
      <c r="A3376" s="21">
        <v>1014307956</v>
      </c>
      <c r="B3376" s="22" t="s">
        <v>18221</v>
      </c>
      <c r="C3376" s="23">
        <v>44690</v>
      </c>
      <c r="D3376" s="24" t="s">
        <v>188</v>
      </c>
      <c r="E3376" s="24" t="s">
        <v>111</v>
      </c>
      <c r="F3376" s="24" t="s">
        <v>111</v>
      </c>
      <c r="G3376" s="24"/>
      <c r="H3376" s="24">
        <v>24113987030</v>
      </c>
      <c r="I3376" s="24" t="s">
        <v>95</v>
      </c>
      <c r="J3376" s="24">
        <f>DATEDIF(Tabla1[[#This Row],[FECHA DE NACIMIENTO]],Tabla1[[#This Row],[FECHA ACTUAL]],"Y")</f>
        <v>23</v>
      </c>
      <c r="K3376" s="24" t="s">
        <v>320</v>
      </c>
      <c r="L3376" s="24" t="s">
        <v>112</v>
      </c>
      <c r="M3376" s="24">
        <v>0</v>
      </c>
      <c r="N3376" s="24">
        <v>0</v>
      </c>
      <c r="O3376" s="24">
        <v>3</v>
      </c>
      <c r="P3376" s="24" t="s">
        <v>101</v>
      </c>
      <c r="Q3376" s="23">
        <v>36405</v>
      </c>
      <c r="R3376" s="24" t="s">
        <v>76</v>
      </c>
      <c r="S3376" s="25">
        <v>45119</v>
      </c>
      <c r="T3376" s="24"/>
      <c r="U3376" s="24">
        <v>3105853649</v>
      </c>
      <c r="V3376" s="33" t="s">
        <v>18222</v>
      </c>
      <c r="W3376" s="85" t="s">
        <v>18223</v>
      </c>
      <c r="X3376" s="24" t="s">
        <v>18224</v>
      </c>
      <c r="Y3376" s="24" t="s">
        <v>18225</v>
      </c>
      <c r="Z3376" s="24" t="s">
        <v>162</v>
      </c>
      <c r="AA3376" s="24">
        <v>3108147766</v>
      </c>
      <c r="AB3376" s="24"/>
      <c r="AC3376" s="24"/>
      <c r="AD3376" s="24"/>
      <c r="AE3376" s="26" t="s">
        <v>151</v>
      </c>
      <c r="AF3376" s="26"/>
      <c r="AG3376" s="26"/>
      <c r="AH3376" s="27" t="s">
        <v>184</v>
      </c>
      <c r="AI3376" s="27" t="s">
        <v>10123</v>
      </c>
      <c r="AJ3376" s="27" t="s">
        <v>10123</v>
      </c>
      <c r="AK3376" s="24" t="s">
        <v>121</v>
      </c>
      <c r="AL3376" s="24" t="s">
        <v>7086</v>
      </c>
      <c r="AM3376" s="23">
        <v>44690</v>
      </c>
      <c r="AN3376" s="28">
        <v>1000000</v>
      </c>
      <c r="AO3376" s="28">
        <v>117172</v>
      </c>
      <c r="AP3376" s="28" t="s">
        <v>18226</v>
      </c>
      <c r="AQ3376" s="28"/>
      <c r="AR3376" s="24"/>
      <c r="AS3376" s="24"/>
      <c r="AT3376" s="24"/>
      <c r="AU3376" s="24"/>
      <c r="AV3376" s="24"/>
      <c r="AW3376" s="24"/>
      <c r="AX3376" s="24"/>
      <c r="AY3376" s="24"/>
      <c r="AZ3376" s="24"/>
      <c r="BA3376" s="24"/>
      <c r="BB3376" s="24"/>
      <c r="BC3376" s="24"/>
      <c r="BD3376" s="24"/>
      <c r="BE3376" s="24"/>
      <c r="BF3376" s="24"/>
      <c r="BG3376" s="24"/>
      <c r="BH3376" s="23">
        <v>44775</v>
      </c>
      <c r="BI3376" s="26" t="s">
        <v>466</v>
      </c>
      <c r="BJ3376" s="26" t="s">
        <v>273</v>
      </c>
      <c r="BK3376" s="29">
        <v>0</v>
      </c>
      <c r="BL3376" s="24" t="s">
        <v>129</v>
      </c>
      <c r="BM3376" s="22" t="str">
        <f ca="1">+IF(Tabla1[[#This Row],[FECHA INGRESO]]&gt;=44986,IF((TODAY()-Tabla1[[#This Row],[FECHA INGRESO]])&gt;=50,"ALERTA","TODAVÍA FALTA"),"N/A")</f>
        <v>N/A</v>
      </c>
      <c r="BN3376" s="7">
        <f>IFERROR((_xlfn.DAYS(Tabla1[[#This Row],[FECHA INGRESO]],Tabla1[[#This Row],[FECHA RETIRO]]))/30,"")</f>
        <v>-2.8333333333333335</v>
      </c>
    </row>
    <row r="3377" spans="1:66" x14ac:dyDescent="0.35">
      <c r="A3377" s="21">
        <v>1000624768</v>
      </c>
      <c r="B3377" s="22" t="s">
        <v>18227</v>
      </c>
      <c r="C3377" s="23">
        <v>44690</v>
      </c>
      <c r="D3377" s="24" t="s">
        <v>266</v>
      </c>
      <c r="E3377" s="24" t="s">
        <v>94</v>
      </c>
      <c r="F3377" s="24" t="s">
        <v>70</v>
      </c>
      <c r="G3377" s="24"/>
      <c r="H3377" s="24">
        <v>24113985368</v>
      </c>
      <c r="I3377" s="24" t="s">
        <v>72</v>
      </c>
      <c r="J3377" s="24">
        <f>DATEDIF(Tabla1[[#This Row],[FECHA DE NACIMIENTO]],Tabla1[[#This Row],[FECHA ACTUAL]],"Y")</f>
        <v>22</v>
      </c>
      <c r="K3377" s="24" t="s">
        <v>73</v>
      </c>
      <c r="L3377" s="24" t="s">
        <v>112</v>
      </c>
      <c r="M3377" s="24">
        <v>0</v>
      </c>
      <c r="N3377" s="24">
        <v>0</v>
      </c>
      <c r="O3377" s="24">
        <v>1</v>
      </c>
      <c r="P3377" s="24" t="s">
        <v>101</v>
      </c>
      <c r="Q3377" s="23">
        <v>37042</v>
      </c>
      <c r="R3377" s="24" t="s">
        <v>76</v>
      </c>
      <c r="S3377" s="25">
        <v>45119</v>
      </c>
      <c r="T3377" s="24"/>
      <c r="U3377" s="24">
        <v>3103185658</v>
      </c>
      <c r="V3377" s="33" t="s">
        <v>18228</v>
      </c>
      <c r="W3377" s="85" t="s">
        <v>18229</v>
      </c>
      <c r="X3377" s="24" t="s">
        <v>15794</v>
      </c>
      <c r="Y3377" s="24" t="s">
        <v>18230</v>
      </c>
      <c r="Z3377" s="24" t="s">
        <v>117</v>
      </c>
      <c r="AA3377" s="24">
        <v>3103185658</v>
      </c>
      <c r="AB3377" s="24"/>
      <c r="AC3377" s="24"/>
      <c r="AD3377" s="24"/>
      <c r="AE3377" s="26" t="s">
        <v>151</v>
      </c>
      <c r="AF3377" s="26"/>
      <c r="AG3377" s="26"/>
      <c r="AH3377" s="27" t="s">
        <v>184</v>
      </c>
      <c r="AI3377" s="27" t="s">
        <v>120</v>
      </c>
      <c r="AJ3377" s="27" t="s">
        <v>120</v>
      </c>
      <c r="AK3377" s="24" t="s">
        <v>121</v>
      </c>
      <c r="AL3377" s="24" t="s">
        <v>7086</v>
      </c>
      <c r="AM3377" s="23">
        <v>44690</v>
      </c>
      <c r="AN3377" s="28">
        <v>1000000</v>
      </c>
      <c r="AO3377" s="28">
        <v>117172</v>
      </c>
      <c r="AP3377" s="28"/>
      <c r="AQ3377" s="28"/>
      <c r="AR3377" s="24"/>
      <c r="AS3377" s="24"/>
      <c r="AT3377" s="24"/>
      <c r="AU3377" s="24"/>
      <c r="AV3377" s="24"/>
      <c r="AW3377" s="24"/>
      <c r="AX3377" s="24"/>
      <c r="AY3377" s="24"/>
      <c r="AZ3377" s="24"/>
      <c r="BA3377" s="24"/>
      <c r="BB3377" s="24"/>
      <c r="BC3377" s="24"/>
      <c r="BD3377" s="24"/>
      <c r="BE3377" s="24"/>
      <c r="BF3377" s="24"/>
      <c r="BG3377" s="24"/>
      <c r="BH3377" s="23">
        <v>44769</v>
      </c>
      <c r="BI3377" s="26" t="s">
        <v>466</v>
      </c>
      <c r="BJ3377" s="26" t="s">
        <v>273</v>
      </c>
      <c r="BK3377" s="29">
        <v>0</v>
      </c>
      <c r="BL3377" s="24" t="s">
        <v>129</v>
      </c>
      <c r="BM3377" s="22" t="str">
        <f ca="1">+IF(Tabla1[[#This Row],[FECHA INGRESO]]&gt;=44986,IF((TODAY()-Tabla1[[#This Row],[FECHA INGRESO]])&gt;=50,"ALERTA","TODAVÍA FALTA"),"N/A")</f>
        <v>N/A</v>
      </c>
      <c r="BN3377" s="7">
        <f>IFERROR((_xlfn.DAYS(Tabla1[[#This Row],[FECHA INGRESO]],Tabla1[[#This Row],[FECHA RETIRO]]))/30,"")</f>
        <v>-2.6333333333333333</v>
      </c>
    </row>
    <row r="3378" spans="1:66" x14ac:dyDescent="0.35">
      <c r="A3378" s="21">
        <v>1019153468</v>
      </c>
      <c r="B3378" s="22" t="s">
        <v>18231</v>
      </c>
      <c r="C3378" s="23">
        <v>44690</v>
      </c>
      <c r="D3378" s="24" t="s">
        <v>188</v>
      </c>
      <c r="E3378" s="24" t="s">
        <v>94</v>
      </c>
      <c r="F3378" s="23" t="s">
        <v>94</v>
      </c>
      <c r="G3378" s="24"/>
      <c r="H3378" s="24">
        <v>24113980844</v>
      </c>
      <c r="I3378" s="24" t="s">
        <v>95</v>
      </c>
      <c r="J3378" s="24">
        <f>DATEDIF(Tabla1[[#This Row],[FECHA DE NACIMIENTO]],Tabla1[[#This Row],[FECHA ACTUAL]],"Y")</f>
        <v>23</v>
      </c>
      <c r="K3378" s="24" t="s">
        <v>73</v>
      </c>
      <c r="L3378" s="24" t="s">
        <v>234</v>
      </c>
      <c r="M3378" s="24">
        <v>0</v>
      </c>
      <c r="N3378" s="24">
        <v>0</v>
      </c>
      <c r="O3378" s="24">
        <v>2</v>
      </c>
      <c r="P3378" s="24" t="s">
        <v>101</v>
      </c>
      <c r="Q3378" s="23">
        <v>36518</v>
      </c>
      <c r="R3378" s="24" t="s">
        <v>76</v>
      </c>
      <c r="S3378" s="25">
        <v>45119</v>
      </c>
      <c r="T3378" s="24"/>
      <c r="U3378" s="24">
        <v>3123929546</v>
      </c>
      <c r="V3378" s="33" t="s">
        <v>18232</v>
      </c>
      <c r="W3378" s="85" t="s">
        <v>18233</v>
      </c>
      <c r="X3378" s="24" t="s">
        <v>2767</v>
      </c>
      <c r="Y3378" s="24" t="s">
        <v>18234</v>
      </c>
      <c r="Z3378" s="24" t="s">
        <v>13095</v>
      </c>
      <c r="AA3378" s="24">
        <v>3178172364</v>
      </c>
      <c r="AB3378" s="24"/>
      <c r="AC3378" s="24"/>
      <c r="AD3378" s="24"/>
      <c r="AE3378" s="26" t="s">
        <v>151</v>
      </c>
      <c r="AF3378" s="26"/>
      <c r="AG3378" s="26"/>
      <c r="AH3378" s="27" t="s">
        <v>184</v>
      </c>
      <c r="AI3378" s="27" t="s">
        <v>487</v>
      </c>
      <c r="AJ3378" s="27" t="s">
        <v>487</v>
      </c>
      <c r="AK3378" s="24" t="s">
        <v>121</v>
      </c>
      <c r="AL3378" s="24" t="s">
        <v>7086</v>
      </c>
      <c r="AM3378" s="23">
        <v>44690</v>
      </c>
      <c r="AN3378" s="28">
        <v>1000000</v>
      </c>
      <c r="AO3378" s="28">
        <v>117172</v>
      </c>
      <c r="AP3378" s="28"/>
      <c r="AQ3378" s="28"/>
      <c r="AR3378" s="24"/>
      <c r="AS3378" s="24"/>
      <c r="AT3378" s="24"/>
      <c r="AU3378" s="24"/>
      <c r="AV3378" s="24"/>
      <c r="AW3378" s="24"/>
      <c r="AX3378" s="24"/>
      <c r="AY3378" s="24"/>
      <c r="AZ3378" s="24"/>
      <c r="BA3378" s="24"/>
      <c r="BB3378" s="24"/>
      <c r="BC3378" s="24"/>
      <c r="BD3378" s="24"/>
      <c r="BE3378" s="24"/>
      <c r="BF3378" s="24"/>
      <c r="BG3378" s="24"/>
      <c r="BH3378" s="23">
        <v>44807</v>
      </c>
      <c r="BI3378" s="26" t="s">
        <v>466</v>
      </c>
      <c r="BJ3378" s="26" t="s">
        <v>6087</v>
      </c>
      <c r="BK3378" s="29">
        <v>0</v>
      </c>
      <c r="BL3378" s="24" t="s">
        <v>129</v>
      </c>
      <c r="BM3378" s="22" t="str">
        <f ca="1">+IF(Tabla1[[#This Row],[FECHA INGRESO]]&gt;=44986,IF((TODAY()-Tabla1[[#This Row],[FECHA INGRESO]])&gt;=50,"ALERTA","TODAVÍA FALTA"),"N/A")</f>
        <v>N/A</v>
      </c>
      <c r="BN3378" s="7">
        <f>IFERROR((_xlfn.DAYS(Tabla1[[#This Row],[FECHA INGRESO]],Tabla1[[#This Row],[FECHA RETIRO]]))/30,"")</f>
        <v>-3.9</v>
      </c>
    </row>
    <row r="3379" spans="1:66" x14ac:dyDescent="0.35">
      <c r="A3379" s="34">
        <v>1233489344</v>
      </c>
      <c r="B3379" s="22" t="s">
        <v>18235</v>
      </c>
      <c r="C3379" s="23">
        <v>44690</v>
      </c>
      <c r="D3379" s="24" t="s">
        <v>188</v>
      </c>
      <c r="E3379" s="24" t="s">
        <v>111</v>
      </c>
      <c r="F3379" s="24" t="s">
        <v>70</v>
      </c>
      <c r="G3379" s="24"/>
      <c r="H3379" s="24">
        <v>24113979558</v>
      </c>
      <c r="I3379" s="24" t="s">
        <v>72</v>
      </c>
      <c r="J3379" s="24">
        <f>DATEDIF(Tabla1[[#This Row],[FECHA DE NACIMIENTO]],Tabla1[[#This Row],[FECHA ACTUAL]],"Y")</f>
        <v>25</v>
      </c>
      <c r="K3379" s="24" t="s">
        <v>73</v>
      </c>
      <c r="L3379" s="24" t="s">
        <v>112</v>
      </c>
      <c r="M3379" s="24">
        <v>0</v>
      </c>
      <c r="N3379" s="24">
        <v>0</v>
      </c>
      <c r="O3379" s="24">
        <v>2</v>
      </c>
      <c r="P3379" s="24" t="s">
        <v>101</v>
      </c>
      <c r="Q3379" s="23">
        <v>35630</v>
      </c>
      <c r="R3379" s="24" t="s">
        <v>76</v>
      </c>
      <c r="S3379" s="25">
        <v>45119</v>
      </c>
      <c r="T3379" s="24"/>
      <c r="U3379" s="24">
        <v>3112342497</v>
      </c>
      <c r="V3379" s="33" t="s">
        <v>18236</v>
      </c>
      <c r="W3379" s="85" t="s">
        <v>18237</v>
      </c>
      <c r="X3379" s="24" t="s">
        <v>343</v>
      </c>
      <c r="Y3379" s="24" t="s">
        <v>18238</v>
      </c>
      <c r="Z3379" s="24" t="s">
        <v>117</v>
      </c>
      <c r="AA3379" s="24">
        <v>3133581594</v>
      </c>
      <c r="AB3379" s="24"/>
      <c r="AC3379" s="24"/>
      <c r="AD3379" s="24"/>
      <c r="AE3379" s="26" t="s">
        <v>151</v>
      </c>
      <c r="AF3379" s="26"/>
      <c r="AG3379" s="26"/>
      <c r="AH3379" s="27" t="s">
        <v>184</v>
      </c>
      <c r="AI3379" s="27" t="s">
        <v>487</v>
      </c>
      <c r="AJ3379" s="27" t="s">
        <v>487</v>
      </c>
      <c r="AK3379" s="24" t="s">
        <v>121</v>
      </c>
      <c r="AL3379" s="24" t="s">
        <v>7086</v>
      </c>
      <c r="AM3379" s="23">
        <v>44690</v>
      </c>
      <c r="AN3379" s="28">
        <v>1000000</v>
      </c>
      <c r="AO3379" s="28">
        <v>117172</v>
      </c>
      <c r="AP3379" s="28"/>
      <c r="AQ3379" s="28"/>
      <c r="AR3379" s="24"/>
      <c r="AS3379" s="24"/>
      <c r="AT3379" s="24"/>
      <c r="AU3379" s="24"/>
      <c r="AV3379" s="24"/>
      <c r="AW3379" s="24"/>
      <c r="AX3379" s="24"/>
      <c r="AY3379" s="24"/>
      <c r="AZ3379" s="24"/>
      <c r="BA3379" s="24"/>
      <c r="BB3379" s="24"/>
      <c r="BC3379" s="24"/>
      <c r="BD3379" s="24"/>
      <c r="BE3379" s="24"/>
      <c r="BF3379" s="24"/>
      <c r="BG3379" s="24"/>
      <c r="BH3379" s="23">
        <v>44809</v>
      </c>
      <c r="BI3379" s="26" t="s">
        <v>466</v>
      </c>
      <c r="BJ3379" s="26" t="s">
        <v>13797</v>
      </c>
      <c r="BK3379" s="29">
        <v>0</v>
      </c>
      <c r="BL3379" s="24" t="s">
        <v>129</v>
      </c>
      <c r="BM3379" s="22" t="str">
        <f ca="1">+IF(Tabla1[[#This Row],[FECHA INGRESO]]&gt;=44986,IF((TODAY()-Tabla1[[#This Row],[FECHA INGRESO]])&gt;=50,"ALERTA","TODAVÍA FALTA"),"N/A")</f>
        <v>N/A</v>
      </c>
      <c r="BN3379" s="7">
        <f>IFERROR((_xlfn.DAYS(Tabla1[[#This Row],[FECHA INGRESO]],Tabla1[[#This Row],[FECHA RETIRO]]))/30,"")</f>
        <v>-3.9666666666666668</v>
      </c>
    </row>
    <row r="3380" spans="1:66" x14ac:dyDescent="0.35">
      <c r="A3380" s="21">
        <v>1016065243</v>
      </c>
      <c r="B3380" s="22" t="s">
        <v>18239</v>
      </c>
      <c r="C3380" s="23">
        <v>44690</v>
      </c>
      <c r="D3380" s="24" t="s">
        <v>93</v>
      </c>
      <c r="E3380" s="24" t="s">
        <v>111</v>
      </c>
      <c r="F3380" s="24" t="s">
        <v>111</v>
      </c>
      <c r="G3380" s="24"/>
      <c r="H3380" s="24">
        <v>24113980945</v>
      </c>
      <c r="I3380" s="24" t="s">
        <v>95</v>
      </c>
      <c r="J3380" s="24">
        <f>DATEDIF(Tabla1[[#This Row],[FECHA DE NACIMIENTO]],Tabla1[[#This Row],[FECHA ACTUAL]],"Y")</f>
        <v>29</v>
      </c>
      <c r="K3380" s="24" t="s">
        <v>73</v>
      </c>
      <c r="L3380" s="24" t="s">
        <v>112</v>
      </c>
      <c r="M3380" s="24">
        <v>1</v>
      </c>
      <c r="N3380" s="24">
        <v>1</v>
      </c>
      <c r="O3380" s="24">
        <v>3</v>
      </c>
      <c r="P3380" s="24" t="s">
        <v>101</v>
      </c>
      <c r="Q3380" s="23">
        <v>34440</v>
      </c>
      <c r="R3380" s="24" t="s">
        <v>76</v>
      </c>
      <c r="S3380" s="25">
        <v>45119</v>
      </c>
      <c r="T3380" s="24">
        <v>7478903</v>
      </c>
      <c r="U3380" s="24">
        <v>3213401925</v>
      </c>
      <c r="V3380" s="33" t="s">
        <v>18240</v>
      </c>
      <c r="W3380" s="85" t="s">
        <v>18241</v>
      </c>
      <c r="X3380" s="24" t="s">
        <v>17580</v>
      </c>
      <c r="Y3380" s="24" t="s">
        <v>18242</v>
      </c>
      <c r="Z3380" s="24" t="s">
        <v>117</v>
      </c>
      <c r="AA3380" s="24">
        <v>3107978959</v>
      </c>
      <c r="AB3380" s="24"/>
      <c r="AC3380" s="24"/>
      <c r="AD3380" s="24"/>
      <c r="AE3380" s="26" t="s">
        <v>84</v>
      </c>
      <c r="AF3380" s="26" t="s">
        <v>16915</v>
      </c>
      <c r="AG3380" s="26"/>
      <c r="AH3380" s="27" t="s">
        <v>955</v>
      </c>
      <c r="AI3380" s="27" t="s">
        <v>18243</v>
      </c>
      <c r="AJ3380" s="27" t="s">
        <v>18243</v>
      </c>
      <c r="AK3380" s="24" t="s">
        <v>121</v>
      </c>
      <c r="AL3380" s="24" t="s">
        <v>7086</v>
      </c>
      <c r="AM3380" s="23">
        <v>44690</v>
      </c>
      <c r="AN3380" s="28">
        <v>1160000</v>
      </c>
      <c r="AO3380" s="28">
        <v>140606</v>
      </c>
      <c r="AP3380" s="73" t="s">
        <v>18244</v>
      </c>
      <c r="AQ3380" s="28"/>
      <c r="AR3380" s="24"/>
      <c r="AS3380" s="24"/>
      <c r="AT3380" s="24"/>
      <c r="AU3380" s="24"/>
      <c r="AV3380" s="24"/>
      <c r="AW3380" s="24"/>
      <c r="AX3380" s="24"/>
      <c r="AY3380" s="24"/>
      <c r="AZ3380" s="24"/>
      <c r="BA3380" s="24"/>
      <c r="BB3380" s="24"/>
      <c r="BC3380" s="24"/>
      <c r="BD3380" s="24"/>
      <c r="BE3380" s="24"/>
      <c r="BF3380" s="24"/>
      <c r="BG3380" s="24"/>
      <c r="BH3380" s="23" t="s">
        <v>75</v>
      </c>
      <c r="BI3380" s="26">
        <v>0</v>
      </c>
      <c r="BJ3380" s="26">
        <v>0</v>
      </c>
      <c r="BK3380" s="29">
        <v>0</v>
      </c>
      <c r="BL3380" s="24" t="s">
        <v>91</v>
      </c>
      <c r="BM3380" s="22" t="str">
        <f ca="1">+IF(Tabla1[[#This Row],[FECHA INGRESO]]&gt;=44986,IF((TODAY()-Tabla1[[#This Row],[FECHA INGRESO]])&gt;=50,"ALERTA","TODAVÍA FALTA"),"N/A")</f>
        <v>N/A</v>
      </c>
      <c r="BN3380" s="7" t="str">
        <f>IFERROR((_xlfn.DAYS(Tabla1[[#This Row],[FECHA INGRESO]],Tabla1[[#This Row],[FECHA RETIRO]]))/30,"")</f>
        <v/>
      </c>
    </row>
    <row r="3381" spans="1:66" x14ac:dyDescent="0.35">
      <c r="A3381" s="21">
        <v>1073503931</v>
      </c>
      <c r="B3381" s="22" t="s">
        <v>18245</v>
      </c>
      <c r="C3381" s="23">
        <v>44691</v>
      </c>
      <c r="D3381" s="24" t="s">
        <v>12287</v>
      </c>
      <c r="E3381" s="24" t="s">
        <v>111</v>
      </c>
      <c r="F3381" s="24" t="s">
        <v>70</v>
      </c>
      <c r="G3381" s="24"/>
      <c r="H3381" s="24">
        <v>24113988747</v>
      </c>
      <c r="I3381" s="24" t="s">
        <v>72</v>
      </c>
      <c r="J3381" s="24">
        <f>DATEDIF(Tabla1[[#This Row],[FECHA DE NACIMIENTO]],Tabla1[[#This Row],[FECHA ACTUAL]],"Y")</f>
        <v>19</v>
      </c>
      <c r="K3381" s="24" t="s">
        <v>73</v>
      </c>
      <c r="L3381" s="24" t="s">
        <v>112</v>
      </c>
      <c r="M3381" s="24">
        <v>0</v>
      </c>
      <c r="N3381" s="24">
        <v>0</v>
      </c>
      <c r="O3381" s="24">
        <v>1</v>
      </c>
      <c r="P3381" s="24" t="s">
        <v>101</v>
      </c>
      <c r="Q3381" s="23">
        <v>37826</v>
      </c>
      <c r="R3381" s="24" t="s">
        <v>669</v>
      </c>
      <c r="S3381" s="25">
        <v>45119</v>
      </c>
      <c r="T3381" s="24"/>
      <c r="U3381" s="24">
        <v>3042890643</v>
      </c>
      <c r="V3381" s="33" t="s">
        <v>18246</v>
      </c>
      <c r="W3381" s="85" t="s">
        <v>18247</v>
      </c>
      <c r="X3381" s="24" t="s">
        <v>669</v>
      </c>
      <c r="Y3381" s="24" t="s">
        <v>18248</v>
      </c>
      <c r="Z3381" s="24" t="s">
        <v>117</v>
      </c>
      <c r="AA3381" s="24">
        <v>3202068623</v>
      </c>
      <c r="AB3381" s="24"/>
      <c r="AC3381" s="24"/>
      <c r="AD3381" s="24"/>
      <c r="AE3381" s="26" t="s">
        <v>151</v>
      </c>
      <c r="AF3381" s="26"/>
      <c r="AG3381" s="26"/>
      <c r="AH3381" s="27" t="s">
        <v>3042</v>
      </c>
      <c r="AI3381" s="27" t="s">
        <v>487</v>
      </c>
      <c r="AJ3381" s="27" t="s">
        <v>15662</v>
      </c>
      <c r="AK3381" s="24" t="s">
        <v>121</v>
      </c>
      <c r="AL3381" s="24" t="s">
        <v>7086</v>
      </c>
      <c r="AM3381" s="23">
        <v>44691</v>
      </c>
      <c r="AN3381" s="28">
        <v>1000000</v>
      </c>
      <c r="AO3381" s="28">
        <v>117172</v>
      </c>
      <c r="AP3381" s="28"/>
      <c r="AQ3381" s="28"/>
      <c r="AR3381" s="24"/>
      <c r="AS3381" s="24"/>
      <c r="AT3381" s="24"/>
      <c r="AU3381" s="24"/>
      <c r="AV3381" s="24"/>
      <c r="AW3381" s="24"/>
      <c r="AX3381" s="24"/>
      <c r="AY3381" s="24"/>
      <c r="AZ3381" s="24"/>
      <c r="BA3381" s="24"/>
      <c r="BB3381" s="24"/>
      <c r="BC3381" s="24"/>
      <c r="BD3381" s="24"/>
      <c r="BE3381" s="24"/>
      <c r="BF3381" s="24"/>
      <c r="BG3381" s="23"/>
      <c r="BH3381" s="23">
        <v>44772</v>
      </c>
      <c r="BI3381" s="26" t="s">
        <v>466</v>
      </c>
      <c r="BJ3381" s="26" t="s">
        <v>6121</v>
      </c>
      <c r="BK3381" s="29">
        <v>0</v>
      </c>
      <c r="BL3381" s="24" t="s">
        <v>129</v>
      </c>
      <c r="BM3381" s="22" t="str">
        <f ca="1">+IF(Tabla1[[#This Row],[FECHA INGRESO]]&gt;=44986,IF((TODAY()-Tabla1[[#This Row],[FECHA INGRESO]])&gt;=50,"ALERTA","TODAVÍA FALTA"),"N/A")</f>
        <v>N/A</v>
      </c>
      <c r="BN3381" s="7">
        <f>IFERROR((_xlfn.DAYS(Tabla1[[#This Row],[FECHA INGRESO]],Tabla1[[#This Row],[FECHA RETIRO]]))/30,"")</f>
        <v>-2.7</v>
      </c>
    </row>
    <row r="3382" spans="1:66" x14ac:dyDescent="0.35">
      <c r="A3382" s="21">
        <v>1023958901</v>
      </c>
      <c r="B3382" s="22" t="s">
        <v>18249</v>
      </c>
      <c r="C3382" s="44">
        <v>44692</v>
      </c>
      <c r="D3382" s="36" t="s">
        <v>131</v>
      </c>
      <c r="E3382" s="24" t="s">
        <v>94</v>
      </c>
      <c r="F3382" s="36" t="s">
        <v>70</v>
      </c>
      <c r="G3382" s="36"/>
      <c r="H3382" s="36">
        <v>24114043940</v>
      </c>
      <c r="I3382" s="36" t="s">
        <v>95</v>
      </c>
      <c r="J3382" s="24">
        <f>DATEDIF(Tabla1[[#This Row],[FECHA DE NACIMIENTO]],Tabla1[[#This Row],[FECHA ACTUAL]],"Y")</f>
        <v>26</v>
      </c>
      <c r="K3382" s="36" t="s">
        <v>73</v>
      </c>
      <c r="L3382" s="24" t="s">
        <v>112</v>
      </c>
      <c r="M3382" s="36">
        <v>1</v>
      </c>
      <c r="N3382" s="36">
        <v>1</v>
      </c>
      <c r="O3382" s="36">
        <v>1</v>
      </c>
      <c r="P3382" s="36" t="s">
        <v>101</v>
      </c>
      <c r="Q3382" s="44">
        <v>35462</v>
      </c>
      <c r="R3382" s="24" t="s">
        <v>76</v>
      </c>
      <c r="S3382" s="25">
        <v>45119</v>
      </c>
      <c r="T3382" s="36">
        <v>7118987</v>
      </c>
      <c r="U3382" s="36">
        <v>3003285290</v>
      </c>
      <c r="V3382" s="62" t="s">
        <v>18250</v>
      </c>
      <c r="W3382" s="88" t="s">
        <v>18251</v>
      </c>
      <c r="X3382" s="36" t="s">
        <v>6905</v>
      </c>
      <c r="Y3382" s="36" t="s">
        <v>18252</v>
      </c>
      <c r="Z3382" s="36" t="s">
        <v>117</v>
      </c>
      <c r="AA3382" s="36">
        <v>3219007772</v>
      </c>
      <c r="AB3382" s="24"/>
      <c r="AC3382" s="24"/>
      <c r="AD3382" s="24"/>
      <c r="AE3382" s="26" t="s">
        <v>183</v>
      </c>
      <c r="AF3382" s="26" t="s">
        <v>1482</v>
      </c>
      <c r="AG3382" s="26"/>
      <c r="AH3382" s="27" t="s">
        <v>3042</v>
      </c>
      <c r="AI3382" s="27" t="s">
        <v>9232</v>
      </c>
      <c r="AJ3382" s="27" t="s">
        <v>9317</v>
      </c>
      <c r="AK3382" s="24" t="s">
        <v>121</v>
      </c>
      <c r="AL3382" s="24" t="s">
        <v>7086</v>
      </c>
      <c r="AM3382" s="23">
        <v>44692</v>
      </c>
      <c r="AN3382" s="28">
        <v>1000000</v>
      </c>
      <c r="AO3382" s="28">
        <v>117172</v>
      </c>
      <c r="AP3382" s="28"/>
      <c r="AQ3382" s="28"/>
      <c r="AR3382" s="24"/>
      <c r="AS3382" s="24"/>
      <c r="AT3382" s="24"/>
      <c r="AU3382" s="24"/>
      <c r="AV3382" s="24"/>
      <c r="AW3382" s="24"/>
      <c r="AX3382" s="24"/>
      <c r="AY3382" s="24"/>
      <c r="AZ3382" s="24"/>
      <c r="BA3382" s="24"/>
      <c r="BB3382" s="24"/>
      <c r="BC3382" s="24"/>
      <c r="BD3382" s="24"/>
      <c r="BE3382" s="24"/>
      <c r="BF3382" s="24"/>
      <c r="BG3382" s="24"/>
      <c r="BH3382" s="23">
        <v>44706</v>
      </c>
      <c r="BI3382" s="26" t="s">
        <v>466</v>
      </c>
      <c r="BJ3382" s="26" t="s">
        <v>15407</v>
      </c>
      <c r="BK3382" s="29">
        <v>0</v>
      </c>
      <c r="BL3382" s="24" t="s">
        <v>129</v>
      </c>
      <c r="BM3382" s="22" t="str">
        <f ca="1">+IF(Tabla1[[#This Row],[FECHA INGRESO]]&gt;=44986,IF((TODAY()-Tabla1[[#This Row],[FECHA INGRESO]])&gt;=50,"ALERTA","TODAVÍA FALTA"),"N/A")</f>
        <v>N/A</v>
      </c>
      <c r="BN3382" s="7">
        <f>IFERROR((_xlfn.DAYS(Tabla1[[#This Row],[FECHA INGRESO]],Tabla1[[#This Row],[FECHA RETIRO]]))/30,"")</f>
        <v>-0.46666666666666667</v>
      </c>
    </row>
    <row r="3383" spans="1:66" x14ac:dyDescent="0.35">
      <c r="A3383" s="21">
        <v>1022424827</v>
      </c>
      <c r="B3383" s="22" t="s">
        <v>18253</v>
      </c>
      <c r="C3383" s="44">
        <v>44692</v>
      </c>
      <c r="D3383" s="36" t="s">
        <v>266</v>
      </c>
      <c r="E3383" s="36" t="s">
        <v>111</v>
      </c>
      <c r="F3383" s="36" t="s">
        <v>70</v>
      </c>
      <c r="G3383" s="36"/>
      <c r="H3383" s="36">
        <v>24114046684</v>
      </c>
      <c r="I3383" s="36" t="s">
        <v>95</v>
      </c>
      <c r="J3383" s="24">
        <f>DATEDIF(Tabla1[[#This Row],[FECHA DE NACIMIENTO]],Tabla1[[#This Row],[FECHA ACTUAL]],"Y")</f>
        <v>26</v>
      </c>
      <c r="K3383" s="36" t="s">
        <v>73</v>
      </c>
      <c r="L3383" s="24" t="s">
        <v>112</v>
      </c>
      <c r="M3383" s="36">
        <v>0</v>
      </c>
      <c r="N3383" s="36">
        <v>0</v>
      </c>
      <c r="O3383" s="36">
        <v>3</v>
      </c>
      <c r="P3383" s="36" t="s">
        <v>101</v>
      </c>
      <c r="Q3383" s="44">
        <v>35494</v>
      </c>
      <c r="R3383" s="24" t="s">
        <v>76</v>
      </c>
      <c r="S3383" s="25">
        <v>45119</v>
      </c>
      <c r="T3383" s="36"/>
      <c r="U3383" s="36">
        <v>3142441449</v>
      </c>
      <c r="V3383" s="62" t="s">
        <v>18254</v>
      </c>
      <c r="W3383" s="88" t="s">
        <v>18255</v>
      </c>
      <c r="X3383" s="36" t="s">
        <v>2915</v>
      </c>
      <c r="Y3383" s="36" t="s">
        <v>18256</v>
      </c>
      <c r="Z3383" s="36" t="s">
        <v>117</v>
      </c>
      <c r="AA3383" s="36">
        <v>3209388135</v>
      </c>
      <c r="AB3383" s="24"/>
      <c r="AC3383" s="24"/>
      <c r="AD3383" s="24"/>
      <c r="AE3383" s="26" t="s">
        <v>151</v>
      </c>
      <c r="AF3383" s="26"/>
      <c r="AG3383" s="26"/>
      <c r="AH3383" s="27" t="s">
        <v>3042</v>
      </c>
      <c r="AI3383" s="27" t="s">
        <v>487</v>
      </c>
      <c r="AJ3383" s="27" t="s">
        <v>15662</v>
      </c>
      <c r="AK3383" s="24" t="s">
        <v>121</v>
      </c>
      <c r="AL3383" s="24" t="s">
        <v>7086</v>
      </c>
      <c r="AM3383" s="23">
        <v>44692</v>
      </c>
      <c r="AN3383" s="28">
        <v>1000000</v>
      </c>
      <c r="AO3383" s="28">
        <v>117172</v>
      </c>
      <c r="AP3383" s="28"/>
      <c r="AQ3383" s="28"/>
      <c r="AR3383" s="24"/>
      <c r="AS3383" s="24"/>
      <c r="AT3383" s="24"/>
      <c r="AU3383" s="24"/>
      <c r="AV3383" s="24"/>
      <c r="AW3383" s="24"/>
      <c r="AX3383" s="24"/>
      <c r="AY3383" s="24"/>
      <c r="AZ3383" s="24"/>
      <c r="BA3383" s="24"/>
      <c r="BB3383" s="24"/>
      <c r="BC3383" s="24"/>
      <c r="BD3383" s="24"/>
      <c r="BE3383" s="24"/>
      <c r="BF3383" s="24"/>
      <c r="BG3383" s="23"/>
      <c r="BH3383" s="23">
        <v>44693</v>
      </c>
      <c r="BI3383" s="26" t="s">
        <v>10014</v>
      </c>
      <c r="BJ3383" s="26" t="s">
        <v>14134</v>
      </c>
      <c r="BK3383" s="29">
        <v>0</v>
      </c>
      <c r="BL3383" s="24" t="s">
        <v>129</v>
      </c>
      <c r="BM3383" s="22" t="str">
        <f ca="1">+IF(Tabla1[[#This Row],[FECHA INGRESO]]&gt;=44986,IF((TODAY()-Tabla1[[#This Row],[FECHA INGRESO]])&gt;=50,"ALERTA","TODAVÍA FALTA"),"N/A")</f>
        <v>N/A</v>
      </c>
      <c r="BN3383" s="7">
        <f>IFERROR((_xlfn.DAYS(Tabla1[[#This Row],[FECHA INGRESO]],Tabla1[[#This Row],[FECHA RETIRO]]))/30,"")</f>
        <v>-3.3333333333333333E-2</v>
      </c>
    </row>
    <row r="3384" spans="1:66" x14ac:dyDescent="0.35">
      <c r="A3384" s="21">
        <v>1113690808</v>
      </c>
      <c r="B3384" s="22" t="s">
        <v>18257</v>
      </c>
      <c r="C3384" s="44">
        <v>44692</v>
      </c>
      <c r="D3384" s="36" t="s">
        <v>188</v>
      </c>
      <c r="E3384" s="36" t="s">
        <v>111</v>
      </c>
      <c r="F3384" s="36" t="s">
        <v>70</v>
      </c>
      <c r="G3384" s="36"/>
      <c r="H3384" s="36">
        <v>24114042846</v>
      </c>
      <c r="I3384" s="36" t="s">
        <v>72</v>
      </c>
      <c r="J3384" s="24">
        <f>DATEDIF(Tabla1[[#This Row],[FECHA DE NACIMIENTO]],Tabla1[[#This Row],[FECHA ACTUAL]],"Y")</f>
        <v>25</v>
      </c>
      <c r="K3384" s="36" t="s">
        <v>73</v>
      </c>
      <c r="L3384" s="24" t="s">
        <v>112</v>
      </c>
      <c r="M3384" s="36">
        <v>0</v>
      </c>
      <c r="N3384" s="36">
        <v>0</v>
      </c>
      <c r="O3384" s="36">
        <v>2</v>
      </c>
      <c r="P3384" s="36" t="s">
        <v>101</v>
      </c>
      <c r="Q3384" s="44">
        <v>35887</v>
      </c>
      <c r="R3384" s="36" t="s">
        <v>2336</v>
      </c>
      <c r="S3384" s="25">
        <v>45119</v>
      </c>
      <c r="T3384" s="36">
        <v>4684400</v>
      </c>
      <c r="U3384" s="36">
        <v>3134828917</v>
      </c>
      <c r="V3384" s="62" t="s">
        <v>18258</v>
      </c>
      <c r="W3384" s="88" t="s">
        <v>18259</v>
      </c>
      <c r="X3384" s="36" t="s">
        <v>18260</v>
      </c>
      <c r="Y3384" s="36" t="s">
        <v>18261</v>
      </c>
      <c r="Z3384" s="36" t="s">
        <v>852</v>
      </c>
      <c r="AA3384" s="36">
        <v>3115824765</v>
      </c>
      <c r="AB3384" s="24"/>
      <c r="AC3384" s="24"/>
      <c r="AD3384" s="24"/>
      <c r="AE3384" s="26" t="s">
        <v>151</v>
      </c>
      <c r="AF3384" s="26"/>
      <c r="AG3384" s="26"/>
      <c r="AH3384" s="27" t="s">
        <v>3042</v>
      </c>
      <c r="AI3384" s="27" t="s">
        <v>9232</v>
      </c>
      <c r="AJ3384" s="27" t="s">
        <v>9317</v>
      </c>
      <c r="AK3384" s="24" t="s">
        <v>121</v>
      </c>
      <c r="AL3384" s="24" t="s">
        <v>7086</v>
      </c>
      <c r="AM3384" s="23">
        <v>44692</v>
      </c>
      <c r="AN3384" s="28">
        <v>1000000</v>
      </c>
      <c r="AO3384" s="28">
        <v>117172</v>
      </c>
      <c r="AP3384" s="28"/>
      <c r="AQ3384" s="28"/>
      <c r="AR3384" s="24"/>
      <c r="AS3384" s="24"/>
      <c r="AT3384" s="24"/>
      <c r="AU3384" s="24"/>
      <c r="AV3384" s="24"/>
      <c r="AW3384" s="24"/>
      <c r="AX3384" s="24"/>
      <c r="AY3384" s="24"/>
      <c r="AZ3384" s="24"/>
      <c r="BA3384" s="24"/>
      <c r="BB3384" s="24"/>
      <c r="BC3384" s="24"/>
      <c r="BD3384" s="24"/>
      <c r="BE3384" s="24"/>
      <c r="BF3384" s="24"/>
      <c r="BG3384" s="24"/>
      <c r="BH3384" s="23">
        <v>44697</v>
      </c>
      <c r="BI3384" s="26" t="s">
        <v>466</v>
      </c>
      <c r="BJ3384" s="26" t="s">
        <v>18262</v>
      </c>
      <c r="BK3384" s="29">
        <v>0</v>
      </c>
      <c r="BL3384" s="24" t="s">
        <v>129</v>
      </c>
      <c r="BM3384" s="22" t="str">
        <f ca="1">+IF(Tabla1[[#This Row],[FECHA INGRESO]]&gt;=44986,IF((TODAY()-Tabla1[[#This Row],[FECHA INGRESO]])&gt;=50,"ALERTA","TODAVÍA FALTA"),"N/A")</f>
        <v>N/A</v>
      </c>
      <c r="BN3384" s="7">
        <f>IFERROR((_xlfn.DAYS(Tabla1[[#This Row],[FECHA INGRESO]],Tabla1[[#This Row],[FECHA RETIRO]]))/30,"")</f>
        <v>-0.16666666666666666</v>
      </c>
    </row>
    <row r="3385" spans="1:66" x14ac:dyDescent="0.35">
      <c r="A3385" s="34">
        <v>1018411619</v>
      </c>
      <c r="B3385" s="22" t="s">
        <v>18263</v>
      </c>
      <c r="C3385" s="44">
        <v>44692</v>
      </c>
      <c r="D3385" s="36" t="s">
        <v>266</v>
      </c>
      <c r="E3385" s="36" t="s">
        <v>110</v>
      </c>
      <c r="F3385" s="36" t="s">
        <v>70</v>
      </c>
      <c r="G3385" s="36"/>
      <c r="H3385" s="36">
        <v>24114047656</v>
      </c>
      <c r="I3385" s="36" t="s">
        <v>72</v>
      </c>
      <c r="J3385" s="24">
        <f>DATEDIF(Tabla1[[#This Row],[FECHA DE NACIMIENTO]],Tabla1[[#This Row],[FECHA ACTUAL]],"Y")</f>
        <v>35</v>
      </c>
      <c r="K3385" s="36" t="s">
        <v>73</v>
      </c>
      <c r="L3385" s="24" t="s">
        <v>112</v>
      </c>
      <c r="M3385" s="36">
        <v>0</v>
      </c>
      <c r="N3385" s="36">
        <v>0</v>
      </c>
      <c r="O3385" s="36">
        <v>4</v>
      </c>
      <c r="P3385" s="36" t="s">
        <v>101</v>
      </c>
      <c r="Q3385" s="44">
        <v>31973</v>
      </c>
      <c r="R3385" s="24" t="s">
        <v>76</v>
      </c>
      <c r="S3385" s="25">
        <v>45119</v>
      </c>
      <c r="T3385" s="36">
        <v>5318723</v>
      </c>
      <c r="U3385" s="36">
        <v>3227494860</v>
      </c>
      <c r="V3385" s="62" t="s">
        <v>18264</v>
      </c>
      <c r="W3385" s="88" t="s">
        <v>18265</v>
      </c>
      <c r="X3385" s="36" t="s">
        <v>18266</v>
      </c>
      <c r="Y3385" s="36" t="s">
        <v>18267</v>
      </c>
      <c r="Z3385" s="36" t="s">
        <v>852</v>
      </c>
      <c r="AA3385" s="36">
        <v>3504890861</v>
      </c>
      <c r="AB3385" s="24"/>
      <c r="AC3385" s="24"/>
      <c r="AD3385" s="24"/>
      <c r="AE3385" s="26" t="s">
        <v>151</v>
      </c>
      <c r="AF3385" s="26"/>
      <c r="AG3385" s="26"/>
      <c r="AH3385" s="27" t="s">
        <v>3042</v>
      </c>
      <c r="AI3385" s="27" t="s">
        <v>487</v>
      </c>
      <c r="AJ3385" s="27" t="s">
        <v>15662</v>
      </c>
      <c r="AK3385" s="24" t="s">
        <v>121</v>
      </c>
      <c r="AL3385" s="24" t="s">
        <v>7086</v>
      </c>
      <c r="AM3385" s="23">
        <v>44692</v>
      </c>
      <c r="AN3385" s="28">
        <v>1000000</v>
      </c>
      <c r="AO3385" s="28">
        <v>117172</v>
      </c>
      <c r="AP3385" s="28"/>
      <c r="AQ3385" s="28"/>
      <c r="AR3385" s="24"/>
      <c r="AS3385" s="24"/>
      <c r="AT3385" s="24"/>
      <c r="AU3385" s="24"/>
      <c r="AV3385" s="24"/>
      <c r="AW3385" s="24"/>
      <c r="AX3385" s="24"/>
      <c r="AY3385" s="24"/>
      <c r="AZ3385" s="24"/>
      <c r="BA3385" s="24"/>
      <c r="BB3385" s="24"/>
      <c r="BC3385" s="24"/>
      <c r="BD3385" s="24"/>
      <c r="BE3385" s="24"/>
      <c r="BF3385" s="24"/>
      <c r="BG3385" s="23"/>
      <c r="BH3385" s="23">
        <v>44721</v>
      </c>
      <c r="BI3385" s="26" t="s">
        <v>10014</v>
      </c>
      <c r="BJ3385" s="26" t="s">
        <v>14134</v>
      </c>
      <c r="BK3385" s="29">
        <v>0</v>
      </c>
      <c r="BL3385" s="24" t="s">
        <v>129</v>
      </c>
      <c r="BM3385" s="22" t="str">
        <f ca="1">+IF(Tabla1[[#This Row],[FECHA INGRESO]]&gt;=44986,IF((TODAY()-Tabla1[[#This Row],[FECHA INGRESO]])&gt;=50,"ALERTA","TODAVÍA FALTA"),"N/A")</f>
        <v>N/A</v>
      </c>
      <c r="BN3385" s="7">
        <f>IFERROR((_xlfn.DAYS(Tabla1[[#This Row],[FECHA INGRESO]],Tabla1[[#This Row],[FECHA RETIRO]]))/30,"")</f>
        <v>-0.96666666666666667</v>
      </c>
    </row>
    <row r="3386" spans="1:66" x14ac:dyDescent="0.35">
      <c r="A3386" s="34">
        <v>1023041194</v>
      </c>
      <c r="B3386" s="22" t="s">
        <v>18268</v>
      </c>
      <c r="C3386" s="23">
        <v>44692</v>
      </c>
      <c r="D3386" s="24" t="s">
        <v>188</v>
      </c>
      <c r="E3386" s="24" t="s">
        <v>111</v>
      </c>
      <c r="F3386" s="24" t="s">
        <v>70</v>
      </c>
      <c r="G3386" s="24"/>
      <c r="H3386" s="24">
        <v>24114046297</v>
      </c>
      <c r="I3386" s="24" t="s">
        <v>95</v>
      </c>
      <c r="J3386" s="24">
        <f>DATEDIF(Tabla1[[#This Row],[FECHA DE NACIMIENTO]],Tabla1[[#This Row],[FECHA ACTUAL]],"Y")</f>
        <v>23</v>
      </c>
      <c r="K3386" s="24" t="s">
        <v>96</v>
      </c>
      <c r="L3386" s="24" t="s">
        <v>112</v>
      </c>
      <c r="M3386" s="24">
        <v>0</v>
      </c>
      <c r="N3386" s="24">
        <v>0</v>
      </c>
      <c r="O3386" s="24">
        <v>2</v>
      </c>
      <c r="P3386" s="24" t="s">
        <v>101</v>
      </c>
      <c r="Q3386" s="23">
        <v>36717</v>
      </c>
      <c r="R3386" s="24" t="s">
        <v>76</v>
      </c>
      <c r="S3386" s="25">
        <v>45119</v>
      </c>
      <c r="T3386" s="24"/>
      <c r="U3386" s="24">
        <v>3228429823</v>
      </c>
      <c r="V3386" s="33" t="s">
        <v>18269</v>
      </c>
      <c r="W3386" s="85" t="s">
        <v>17795</v>
      </c>
      <c r="X3386" s="24" t="s">
        <v>1344</v>
      </c>
      <c r="Y3386" s="24" t="s">
        <v>18270</v>
      </c>
      <c r="Z3386" s="24" t="s">
        <v>117</v>
      </c>
      <c r="AA3386" s="24">
        <v>3006034598</v>
      </c>
      <c r="AB3386" s="24"/>
      <c r="AC3386" s="24"/>
      <c r="AD3386" s="24"/>
      <c r="AE3386" s="26" t="s">
        <v>194</v>
      </c>
      <c r="AF3386" s="26" t="s">
        <v>6913</v>
      </c>
      <c r="AG3386" s="26"/>
      <c r="AH3386" s="27" t="s">
        <v>3042</v>
      </c>
      <c r="AI3386" s="27" t="s">
        <v>487</v>
      </c>
      <c r="AJ3386" s="27" t="s">
        <v>15662</v>
      </c>
      <c r="AK3386" s="24" t="s">
        <v>121</v>
      </c>
      <c r="AL3386" s="24" t="s">
        <v>7086</v>
      </c>
      <c r="AM3386" s="23">
        <v>44692</v>
      </c>
      <c r="AN3386" s="28">
        <v>1000000</v>
      </c>
      <c r="AO3386" s="28">
        <v>117172</v>
      </c>
      <c r="AP3386" s="28"/>
      <c r="AQ3386" s="28"/>
      <c r="AR3386" s="24"/>
      <c r="AS3386" s="24"/>
      <c r="AT3386" s="24"/>
      <c r="AU3386" s="24"/>
      <c r="AV3386" s="24"/>
      <c r="AW3386" s="24"/>
      <c r="AX3386" s="24"/>
      <c r="AY3386" s="24"/>
      <c r="AZ3386" s="24" t="s">
        <v>7883</v>
      </c>
      <c r="BA3386" s="24"/>
      <c r="BB3386" s="24"/>
      <c r="BC3386" s="24"/>
      <c r="BD3386" s="24"/>
      <c r="BE3386" s="24"/>
      <c r="BF3386" s="24"/>
      <c r="BG3386" s="24"/>
      <c r="BH3386" s="23">
        <v>44823</v>
      </c>
      <c r="BI3386" s="26" t="s">
        <v>466</v>
      </c>
      <c r="BJ3386" s="26" t="s">
        <v>18271</v>
      </c>
      <c r="BK3386" s="29">
        <v>0</v>
      </c>
      <c r="BL3386" s="24" t="s">
        <v>129</v>
      </c>
      <c r="BM3386" s="22" t="str">
        <f ca="1">+IF(Tabla1[[#This Row],[FECHA INGRESO]]&gt;=44986,IF((TODAY()-Tabla1[[#This Row],[FECHA INGRESO]])&gt;=50,"ALERTA","TODAVÍA FALTA"),"N/A")</f>
        <v>N/A</v>
      </c>
      <c r="BN3386" s="7">
        <f>IFERROR((_xlfn.DAYS(Tabla1[[#This Row],[FECHA INGRESO]],Tabla1[[#This Row],[FECHA RETIRO]]))/30,"")</f>
        <v>-4.3666666666666663</v>
      </c>
    </row>
    <row r="3387" spans="1:66" x14ac:dyDescent="0.35">
      <c r="A3387" s="21">
        <v>1000162219</v>
      </c>
      <c r="B3387" s="22" t="s">
        <v>18272</v>
      </c>
      <c r="C3387" s="23">
        <v>44692</v>
      </c>
      <c r="D3387" s="24" t="s">
        <v>582</v>
      </c>
      <c r="E3387" s="24" t="s">
        <v>111</v>
      </c>
      <c r="F3387" s="24" t="s">
        <v>70</v>
      </c>
      <c r="G3387" s="24"/>
      <c r="H3387" s="24">
        <v>24114043933</v>
      </c>
      <c r="I3387" s="24" t="s">
        <v>72</v>
      </c>
      <c r="J3387" s="24">
        <f>DATEDIF(Tabla1[[#This Row],[FECHA DE NACIMIENTO]],Tabla1[[#This Row],[FECHA ACTUAL]],"Y")</f>
        <v>19</v>
      </c>
      <c r="K3387" s="24" t="s">
        <v>73</v>
      </c>
      <c r="L3387" s="24" t="s">
        <v>112</v>
      </c>
      <c r="M3387" s="24">
        <v>0</v>
      </c>
      <c r="N3387" s="24">
        <v>0</v>
      </c>
      <c r="O3387" s="24">
        <v>3</v>
      </c>
      <c r="P3387" s="24" t="s">
        <v>101</v>
      </c>
      <c r="Q3387" s="23">
        <v>37862</v>
      </c>
      <c r="R3387" s="24" t="s">
        <v>76</v>
      </c>
      <c r="S3387" s="25">
        <v>45119</v>
      </c>
      <c r="T3387" s="24"/>
      <c r="U3387" s="24">
        <v>3214374236</v>
      </c>
      <c r="V3387" s="33" t="s">
        <v>18273</v>
      </c>
      <c r="W3387" s="85" t="s">
        <v>18274</v>
      </c>
      <c r="X3387" s="24" t="s">
        <v>7833</v>
      </c>
      <c r="Y3387" s="24" t="s">
        <v>18275</v>
      </c>
      <c r="Z3387" s="24" t="s">
        <v>117</v>
      </c>
      <c r="AA3387" s="24">
        <v>3138106060</v>
      </c>
      <c r="AB3387" s="24"/>
      <c r="AC3387" s="24"/>
      <c r="AD3387" s="24"/>
      <c r="AE3387" s="26" t="s">
        <v>183</v>
      </c>
      <c r="AF3387" s="26" t="s">
        <v>18276</v>
      </c>
      <c r="AG3387" s="26"/>
      <c r="AH3387" s="27" t="s">
        <v>184</v>
      </c>
      <c r="AI3387" s="27" t="s">
        <v>487</v>
      </c>
      <c r="AJ3387" s="27" t="s">
        <v>487</v>
      </c>
      <c r="AK3387" s="24" t="s">
        <v>121</v>
      </c>
      <c r="AL3387" s="24" t="s">
        <v>7086</v>
      </c>
      <c r="AM3387" s="23">
        <v>44692</v>
      </c>
      <c r="AN3387" s="28">
        <v>1160000</v>
      </c>
      <c r="AO3387" s="28">
        <v>140606</v>
      </c>
      <c r="AP3387" s="28"/>
      <c r="AQ3387" s="28"/>
      <c r="AR3387" s="24"/>
      <c r="AS3387" s="24"/>
      <c r="AT3387" s="24"/>
      <c r="AU3387" s="24"/>
      <c r="AV3387" s="24"/>
      <c r="AW3387" s="24"/>
      <c r="AX3387" s="24"/>
      <c r="AY3387" s="24"/>
      <c r="AZ3387" s="24"/>
      <c r="BA3387" s="24"/>
      <c r="BB3387" s="24"/>
      <c r="BC3387" s="24"/>
      <c r="BD3387" s="24"/>
      <c r="BE3387" s="24"/>
      <c r="BF3387" s="24"/>
      <c r="BG3387" s="23"/>
      <c r="BH3387" s="23">
        <v>44956</v>
      </c>
      <c r="BI3387" s="26" t="s">
        <v>466</v>
      </c>
      <c r="BJ3387" s="26" t="s">
        <v>273</v>
      </c>
      <c r="BK3387" s="29">
        <v>0</v>
      </c>
      <c r="BL3387" s="24" t="s">
        <v>129</v>
      </c>
      <c r="BM3387" s="22" t="str">
        <f ca="1">+IF(Tabla1[[#This Row],[FECHA INGRESO]]&gt;=44986,IF((TODAY()-Tabla1[[#This Row],[FECHA INGRESO]])&gt;=50,"ALERTA","TODAVÍA FALTA"),"N/A")</f>
        <v>N/A</v>
      </c>
      <c r="BN3387" s="7">
        <f>IFERROR((_xlfn.DAYS(Tabla1[[#This Row],[FECHA INGRESO]],Tabla1[[#This Row],[FECHA RETIRO]]))/30,"")</f>
        <v>-8.8000000000000007</v>
      </c>
    </row>
    <row r="3388" spans="1:66" x14ac:dyDescent="0.35">
      <c r="A3388" s="21">
        <v>1012463224</v>
      </c>
      <c r="B3388" s="22" t="s">
        <v>18277</v>
      </c>
      <c r="C3388" s="23">
        <v>44692</v>
      </c>
      <c r="D3388" s="24" t="s">
        <v>131</v>
      </c>
      <c r="E3388" s="24" t="s">
        <v>94</v>
      </c>
      <c r="F3388" s="24" t="s">
        <v>70</v>
      </c>
      <c r="G3388" s="24"/>
      <c r="H3388" s="24">
        <v>24114042442</v>
      </c>
      <c r="I3388" s="24" t="s">
        <v>72</v>
      </c>
      <c r="J3388" s="24">
        <f>DATEDIF(Tabla1[[#This Row],[FECHA DE NACIMIENTO]],Tabla1[[#This Row],[FECHA ACTUAL]],"Y")</f>
        <v>23</v>
      </c>
      <c r="K3388" s="24" t="s">
        <v>96</v>
      </c>
      <c r="L3388" s="24" t="s">
        <v>112</v>
      </c>
      <c r="M3388" s="24">
        <v>0</v>
      </c>
      <c r="N3388" s="24">
        <v>0</v>
      </c>
      <c r="O3388" s="24">
        <v>1</v>
      </c>
      <c r="P3388" s="24" t="s">
        <v>101</v>
      </c>
      <c r="Q3388" s="23">
        <v>36356</v>
      </c>
      <c r="R3388" s="24" t="s">
        <v>76</v>
      </c>
      <c r="S3388" s="25">
        <v>45119</v>
      </c>
      <c r="T3388" s="24"/>
      <c r="U3388" s="24">
        <v>3224053844</v>
      </c>
      <c r="V3388" s="33" t="s">
        <v>18278</v>
      </c>
      <c r="W3388" s="85" t="s">
        <v>18279</v>
      </c>
      <c r="X3388" s="24" t="s">
        <v>18280</v>
      </c>
      <c r="Y3388" s="24" t="s">
        <v>18281</v>
      </c>
      <c r="Z3388" s="24" t="s">
        <v>117</v>
      </c>
      <c r="AA3388" s="24">
        <v>3194454920</v>
      </c>
      <c r="AB3388" s="24"/>
      <c r="AC3388" s="24"/>
      <c r="AD3388" s="24"/>
      <c r="AE3388" s="26" t="s">
        <v>183</v>
      </c>
      <c r="AF3388" s="26"/>
      <c r="AG3388" s="26"/>
      <c r="AH3388" s="27" t="s">
        <v>955</v>
      </c>
      <c r="AI3388" s="27" t="s">
        <v>120</v>
      </c>
      <c r="AJ3388" s="27" t="s">
        <v>120</v>
      </c>
      <c r="AK3388" s="24" t="s">
        <v>121</v>
      </c>
      <c r="AL3388" s="24" t="s">
        <v>7086</v>
      </c>
      <c r="AM3388" s="23">
        <v>44692</v>
      </c>
      <c r="AN3388" s="28">
        <v>1160000</v>
      </c>
      <c r="AO3388" s="28">
        <v>140606</v>
      </c>
      <c r="AP3388" s="28"/>
      <c r="AQ3388" s="28"/>
      <c r="AR3388" s="24"/>
      <c r="AS3388" s="24"/>
      <c r="AT3388" s="24"/>
      <c r="AU3388" s="24"/>
      <c r="AV3388" s="24"/>
      <c r="AW3388" s="24"/>
      <c r="AX3388" s="24"/>
      <c r="AY3388" s="24"/>
      <c r="AZ3388" s="24"/>
      <c r="BA3388" s="24"/>
      <c r="BB3388" s="24"/>
      <c r="BC3388" s="24"/>
      <c r="BD3388" s="24"/>
      <c r="BE3388" s="24"/>
      <c r="BF3388" s="24"/>
      <c r="BG3388" s="24"/>
      <c r="BH3388" s="23" t="s">
        <v>75</v>
      </c>
      <c r="BI3388" s="26">
        <v>0</v>
      </c>
      <c r="BJ3388" s="26">
        <v>0</v>
      </c>
      <c r="BK3388" s="29">
        <v>0</v>
      </c>
      <c r="BL3388" s="24" t="s">
        <v>91</v>
      </c>
      <c r="BM3388" s="22" t="str">
        <f ca="1">+IF(Tabla1[[#This Row],[FECHA INGRESO]]&gt;=44986,IF((TODAY()-Tabla1[[#This Row],[FECHA INGRESO]])&gt;=50,"ALERTA","TODAVÍA FALTA"),"N/A")</f>
        <v>N/A</v>
      </c>
      <c r="BN3388" s="7" t="str">
        <f>IFERROR((_xlfn.DAYS(Tabla1[[#This Row],[FECHA INGRESO]],Tabla1[[#This Row],[FECHA RETIRO]]))/30,"")</f>
        <v/>
      </c>
    </row>
    <row r="3389" spans="1:66" x14ac:dyDescent="0.35">
      <c r="A3389" s="21">
        <v>80742193</v>
      </c>
      <c r="B3389" s="22" t="s">
        <v>18282</v>
      </c>
      <c r="C3389" s="23">
        <v>44692</v>
      </c>
      <c r="D3389" s="24" t="s">
        <v>131</v>
      </c>
      <c r="E3389" s="24" t="s">
        <v>94</v>
      </c>
      <c r="F3389" s="24" t="s">
        <v>111</v>
      </c>
      <c r="G3389" s="24"/>
      <c r="H3389" s="24">
        <v>24114016210</v>
      </c>
      <c r="I3389" s="24" t="s">
        <v>72</v>
      </c>
      <c r="J3389" s="24">
        <f>DATEDIF(Tabla1[[#This Row],[FECHA DE NACIMIENTO]],Tabla1[[#This Row],[FECHA ACTUAL]],"Y")</f>
        <v>40</v>
      </c>
      <c r="K3389" s="24" t="s">
        <v>73</v>
      </c>
      <c r="L3389" s="24" t="s">
        <v>112</v>
      </c>
      <c r="M3389" s="24">
        <v>2</v>
      </c>
      <c r="N3389" s="24">
        <v>4</v>
      </c>
      <c r="O3389" s="24">
        <v>3</v>
      </c>
      <c r="P3389" s="24" t="s">
        <v>101</v>
      </c>
      <c r="Q3389" s="23">
        <v>30270</v>
      </c>
      <c r="R3389" s="24" t="s">
        <v>76</v>
      </c>
      <c r="S3389" s="25">
        <v>45119</v>
      </c>
      <c r="T3389" s="24"/>
      <c r="U3389" s="24">
        <v>3173784259</v>
      </c>
      <c r="V3389" s="33" t="s">
        <v>18283</v>
      </c>
      <c r="W3389" s="85" t="s">
        <v>18284</v>
      </c>
      <c r="X3389" s="24" t="s">
        <v>11972</v>
      </c>
      <c r="Y3389" s="24" t="s">
        <v>18285</v>
      </c>
      <c r="Z3389" s="24" t="s">
        <v>117</v>
      </c>
      <c r="AA3389" s="24">
        <v>3185005822</v>
      </c>
      <c r="AB3389" s="24"/>
      <c r="AC3389" s="24"/>
      <c r="AD3389" s="24"/>
      <c r="AE3389" s="26" t="s">
        <v>151</v>
      </c>
      <c r="AF3389" s="26"/>
      <c r="AG3389" s="26"/>
      <c r="AH3389" s="27" t="s">
        <v>10056</v>
      </c>
      <c r="AI3389" s="27" t="s">
        <v>410</v>
      </c>
      <c r="AJ3389" s="27" t="s">
        <v>410</v>
      </c>
      <c r="AK3389" s="24" t="s">
        <v>121</v>
      </c>
      <c r="AL3389" s="24" t="s">
        <v>7086</v>
      </c>
      <c r="AM3389" s="23">
        <v>44692</v>
      </c>
      <c r="AN3389" s="28">
        <v>1160000</v>
      </c>
      <c r="AO3389" s="28">
        <v>140606</v>
      </c>
      <c r="AP3389" s="28"/>
      <c r="AQ3389" s="28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  <c r="BD3389" s="24"/>
      <c r="BE3389" s="24"/>
      <c r="BF3389" s="24"/>
      <c r="BG3389" s="24"/>
      <c r="BH3389" s="23" t="s">
        <v>75</v>
      </c>
      <c r="BI3389" s="26">
        <v>0</v>
      </c>
      <c r="BJ3389" s="26">
        <v>0</v>
      </c>
      <c r="BK3389" s="29">
        <v>0</v>
      </c>
      <c r="BL3389" s="24" t="s">
        <v>91</v>
      </c>
      <c r="BM3389" s="22" t="str">
        <f ca="1">+IF(Tabla1[[#This Row],[FECHA INGRESO]]&gt;=44986,IF((TODAY()-Tabla1[[#This Row],[FECHA INGRESO]])&gt;=50,"ALERTA","TODAVÍA FALTA"),"N/A")</f>
        <v>N/A</v>
      </c>
      <c r="BN3389" s="7" t="str">
        <f>IFERROR((_xlfn.DAYS(Tabla1[[#This Row],[FECHA INGRESO]],Tabla1[[#This Row],[FECHA RETIRO]]))/30,"")</f>
        <v/>
      </c>
    </row>
    <row r="3390" spans="1:66" x14ac:dyDescent="0.35">
      <c r="A3390" s="21">
        <v>1033821141</v>
      </c>
      <c r="B3390" s="22" t="s">
        <v>18286</v>
      </c>
      <c r="C3390" s="23">
        <v>44693</v>
      </c>
      <c r="D3390" s="24" t="s">
        <v>188</v>
      </c>
      <c r="E3390" s="24" t="s">
        <v>94</v>
      </c>
      <c r="F3390" s="23" t="s">
        <v>94</v>
      </c>
      <c r="G3390" s="24"/>
      <c r="H3390" s="24">
        <v>24114072188</v>
      </c>
      <c r="I3390" s="24" t="s">
        <v>72</v>
      </c>
      <c r="J3390" s="24">
        <f>DATEDIF(Tabla1[[#This Row],[FECHA DE NACIMIENTO]],Tabla1[[#This Row],[FECHA ACTUAL]],"Y")</f>
        <v>23</v>
      </c>
      <c r="K3390" s="24" t="s">
        <v>73</v>
      </c>
      <c r="L3390" s="24" t="s">
        <v>112</v>
      </c>
      <c r="M3390" s="24">
        <v>0</v>
      </c>
      <c r="N3390" s="24">
        <v>0</v>
      </c>
      <c r="O3390" s="24">
        <v>1</v>
      </c>
      <c r="P3390" s="24" t="s">
        <v>101</v>
      </c>
      <c r="Q3390" s="23">
        <v>36528</v>
      </c>
      <c r="R3390" s="24" t="s">
        <v>76</v>
      </c>
      <c r="S3390" s="25">
        <v>45119</v>
      </c>
      <c r="T3390" s="24"/>
      <c r="U3390" s="24">
        <v>3102224329</v>
      </c>
      <c r="V3390" s="33" t="s">
        <v>18287</v>
      </c>
      <c r="W3390" s="85" t="s">
        <v>18288</v>
      </c>
      <c r="X3390" s="24" t="s">
        <v>18289</v>
      </c>
      <c r="Y3390" s="24" t="s">
        <v>18290</v>
      </c>
      <c r="Z3390" s="24" t="s">
        <v>117</v>
      </c>
      <c r="AA3390" s="24">
        <v>3133986813</v>
      </c>
      <c r="AB3390" s="24"/>
      <c r="AC3390" s="24"/>
      <c r="AD3390" s="24"/>
      <c r="AE3390" s="26" t="s">
        <v>183</v>
      </c>
      <c r="AF3390" s="26"/>
      <c r="AG3390" s="26"/>
      <c r="AH3390" s="27" t="s">
        <v>184</v>
      </c>
      <c r="AI3390" s="27" t="s">
        <v>377</v>
      </c>
      <c r="AJ3390" s="27" t="s">
        <v>377</v>
      </c>
      <c r="AK3390" s="24" t="s">
        <v>121</v>
      </c>
      <c r="AL3390" s="24" t="s">
        <v>7086</v>
      </c>
      <c r="AM3390" s="23">
        <v>44693</v>
      </c>
      <c r="AN3390" s="28">
        <v>1000000</v>
      </c>
      <c r="AO3390" s="28">
        <v>117172</v>
      </c>
      <c r="AP3390" s="28"/>
      <c r="AQ3390" s="28"/>
      <c r="AR3390" s="24"/>
      <c r="AS3390" s="24"/>
      <c r="AT3390" s="24"/>
      <c r="AU3390" s="24"/>
      <c r="AV3390" s="24"/>
      <c r="AW3390" s="24"/>
      <c r="AX3390" s="24"/>
      <c r="AY3390" s="24"/>
      <c r="AZ3390" s="24"/>
      <c r="BA3390" s="24"/>
      <c r="BB3390" s="24"/>
      <c r="BC3390" s="24"/>
      <c r="BD3390" s="24"/>
      <c r="BE3390" s="24"/>
      <c r="BF3390" s="24"/>
      <c r="BG3390" s="24"/>
      <c r="BH3390" s="23">
        <v>44834</v>
      </c>
      <c r="BI3390" s="26" t="s">
        <v>466</v>
      </c>
      <c r="BJ3390" s="26" t="s">
        <v>16889</v>
      </c>
      <c r="BK3390" s="29">
        <v>0</v>
      </c>
      <c r="BL3390" s="24" t="s">
        <v>129</v>
      </c>
      <c r="BM3390" s="22" t="str">
        <f ca="1">+IF(Tabla1[[#This Row],[FECHA INGRESO]]&gt;=44986,IF((TODAY()-Tabla1[[#This Row],[FECHA INGRESO]])&gt;=50,"ALERTA","TODAVÍA FALTA"),"N/A")</f>
        <v>N/A</v>
      </c>
      <c r="BN3390" s="7">
        <f>IFERROR((_xlfn.DAYS(Tabla1[[#This Row],[FECHA INGRESO]],Tabla1[[#This Row],[FECHA RETIRO]]))/30,"")</f>
        <v>-4.7</v>
      </c>
    </row>
    <row r="3391" spans="1:66" x14ac:dyDescent="0.35">
      <c r="A3391" s="34">
        <v>39679439</v>
      </c>
      <c r="B3391" s="22" t="s">
        <v>18291</v>
      </c>
      <c r="C3391" s="44">
        <v>44693</v>
      </c>
      <c r="D3391" s="36" t="s">
        <v>188</v>
      </c>
      <c r="E3391" s="36" t="s">
        <v>110</v>
      </c>
      <c r="F3391" s="36" t="s">
        <v>70</v>
      </c>
      <c r="G3391" s="36"/>
      <c r="H3391" s="36">
        <v>24055091228</v>
      </c>
      <c r="I3391" s="36" t="s">
        <v>95</v>
      </c>
      <c r="J3391" s="24">
        <f>DATEDIF(Tabla1[[#This Row],[FECHA DE NACIMIENTO]],Tabla1[[#This Row],[FECHA ACTUAL]],"Y")</f>
        <v>41</v>
      </c>
      <c r="K3391" s="36" t="s">
        <v>96</v>
      </c>
      <c r="L3391" s="36" t="s">
        <v>5283</v>
      </c>
      <c r="M3391" s="36">
        <v>3</v>
      </c>
      <c r="N3391" s="36">
        <v>3</v>
      </c>
      <c r="O3391" s="36">
        <v>3</v>
      </c>
      <c r="P3391" s="36" t="s">
        <v>101</v>
      </c>
      <c r="Q3391" s="44">
        <v>29831</v>
      </c>
      <c r="R3391" s="24" t="s">
        <v>736</v>
      </c>
      <c r="S3391" s="25">
        <v>45119</v>
      </c>
      <c r="T3391" s="36"/>
      <c r="U3391" s="36">
        <v>3172772821</v>
      </c>
      <c r="V3391" s="62" t="s">
        <v>18292</v>
      </c>
      <c r="W3391" s="88" t="s">
        <v>18293</v>
      </c>
      <c r="X3391" s="36" t="s">
        <v>11213</v>
      </c>
      <c r="Y3391" s="36" t="s">
        <v>18294</v>
      </c>
      <c r="Z3391" s="36" t="s">
        <v>150</v>
      </c>
      <c r="AA3391" s="36">
        <v>3175736370</v>
      </c>
      <c r="AB3391" s="24"/>
      <c r="AC3391" s="24"/>
      <c r="AD3391" s="24"/>
      <c r="AE3391" s="26" t="s">
        <v>183</v>
      </c>
      <c r="AF3391" s="26"/>
      <c r="AG3391" s="26"/>
      <c r="AH3391" s="27" t="s">
        <v>3042</v>
      </c>
      <c r="AI3391" s="27" t="s">
        <v>487</v>
      </c>
      <c r="AJ3391" s="27" t="s">
        <v>15662</v>
      </c>
      <c r="AK3391" s="24" t="s">
        <v>121</v>
      </c>
      <c r="AL3391" s="24" t="s">
        <v>7086</v>
      </c>
      <c r="AM3391" s="23">
        <v>44693</v>
      </c>
      <c r="AN3391" s="28">
        <v>1000000</v>
      </c>
      <c r="AO3391" s="28">
        <v>117172</v>
      </c>
      <c r="AP3391" s="28"/>
      <c r="AQ3391" s="28"/>
      <c r="AR3391" s="24"/>
      <c r="AS3391" s="24"/>
      <c r="AT3391" s="24"/>
      <c r="AU3391" s="24"/>
      <c r="AV3391" s="24"/>
      <c r="AW3391" s="24"/>
      <c r="AX3391" s="24"/>
      <c r="AY3391" s="24"/>
      <c r="AZ3391" s="24"/>
      <c r="BA3391" s="24"/>
      <c r="BB3391" s="24"/>
      <c r="BC3391" s="24"/>
      <c r="BD3391" s="24"/>
      <c r="BE3391" s="24"/>
      <c r="BF3391" s="24"/>
      <c r="BG3391" s="24"/>
      <c r="BH3391" s="23">
        <v>44712</v>
      </c>
      <c r="BI3391" s="26" t="s">
        <v>466</v>
      </c>
      <c r="BJ3391" s="26" t="s">
        <v>15152</v>
      </c>
      <c r="BK3391" s="29">
        <v>0</v>
      </c>
      <c r="BL3391" s="24" t="s">
        <v>129</v>
      </c>
      <c r="BM3391" s="22" t="str">
        <f ca="1">+IF(Tabla1[[#This Row],[FECHA INGRESO]]&gt;=44986,IF((TODAY()-Tabla1[[#This Row],[FECHA INGRESO]])&gt;=50,"ALERTA","TODAVÍA FALTA"),"N/A")</f>
        <v>N/A</v>
      </c>
      <c r="BN3391" s="7">
        <f>IFERROR((_xlfn.DAYS(Tabla1[[#This Row],[FECHA INGRESO]],Tabla1[[#This Row],[FECHA RETIRO]]))/30,"")</f>
        <v>-0.6333333333333333</v>
      </c>
    </row>
    <row r="3392" spans="1:66" x14ac:dyDescent="0.35">
      <c r="A3392" s="21">
        <v>1013681115</v>
      </c>
      <c r="B3392" s="22" t="s">
        <v>18295</v>
      </c>
      <c r="C3392" s="23">
        <v>44693</v>
      </c>
      <c r="D3392" s="24" t="s">
        <v>93</v>
      </c>
      <c r="E3392" s="24" t="s">
        <v>111</v>
      </c>
      <c r="F3392" s="24" t="s">
        <v>111</v>
      </c>
      <c r="G3392" s="24"/>
      <c r="H3392" s="24">
        <v>24114074045</v>
      </c>
      <c r="I3392" s="24" t="s">
        <v>72</v>
      </c>
      <c r="J3392" s="24">
        <f>DATEDIF(Tabla1[[#This Row],[FECHA DE NACIMIENTO]],Tabla1[[#This Row],[FECHA ACTUAL]],"Y")</f>
        <v>25</v>
      </c>
      <c r="K3392" s="24" t="s">
        <v>73</v>
      </c>
      <c r="L3392" s="24" t="s">
        <v>112</v>
      </c>
      <c r="M3392" s="24">
        <v>0</v>
      </c>
      <c r="N3392" s="24">
        <v>2</v>
      </c>
      <c r="O3392" s="24">
        <v>2</v>
      </c>
      <c r="P3392" s="24" t="s">
        <v>101</v>
      </c>
      <c r="Q3392" s="23">
        <v>35909</v>
      </c>
      <c r="R3392" s="24" t="s">
        <v>76</v>
      </c>
      <c r="S3392" s="25">
        <v>45119</v>
      </c>
      <c r="T3392" s="24"/>
      <c r="U3392" s="24">
        <v>3026064070</v>
      </c>
      <c r="V3392" s="33" t="s">
        <v>18296</v>
      </c>
      <c r="W3392" s="85" t="s">
        <v>18297</v>
      </c>
      <c r="X3392" s="24" t="s">
        <v>343</v>
      </c>
      <c r="Y3392" s="24" t="s">
        <v>18298</v>
      </c>
      <c r="Z3392" s="24" t="s">
        <v>117</v>
      </c>
      <c r="AA3392" s="24">
        <v>3046327378</v>
      </c>
      <c r="AB3392" s="24"/>
      <c r="AC3392" s="24"/>
      <c r="AD3392" s="24"/>
      <c r="AE3392" s="26" t="s">
        <v>151</v>
      </c>
      <c r="AF3392" s="26"/>
      <c r="AG3392" s="26"/>
      <c r="AH3392" s="27" t="s">
        <v>3042</v>
      </c>
      <c r="AI3392" s="27" t="s">
        <v>9232</v>
      </c>
      <c r="AJ3392" s="27" t="s">
        <v>9317</v>
      </c>
      <c r="AK3392" s="24" t="s">
        <v>121</v>
      </c>
      <c r="AL3392" s="24" t="s">
        <v>7086</v>
      </c>
      <c r="AM3392" s="23">
        <v>44693</v>
      </c>
      <c r="AN3392" s="28">
        <v>1000000</v>
      </c>
      <c r="AO3392" s="28">
        <v>117172</v>
      </c>
      <c r="AP3392" s="28"/>
      <c r="AQ3392" s="28"/>
      <c r="AR3392" s="24"/>
      <c r="AS3392" s="24"/>
      <c r="AT3392" s="24"/>
      <c r="AU3392" s="24"/>
      <c r="AV3392" s="24"/>
      <c r="AW3392" s="24"/>
      <c r="AX3392" s="24"/>
      <c r="AY3392" s="24"/>
      <c r="AZ3392" s="24"/>
      <c r="BA3392" s="24"/>
      <c r="BB3392" s="24"/>
      <c r="BC3392" s="24"/>
      <c r="BD3392" s="24"/>
      <c r="BE3392" s="24"/>
      <c r="BF3392" s="24"/>
      <c r="BG3392" s="24"/>
      <c r="BH3392" s="23">
        <v>44760</v>
      </c>
      <c r="BI3392" s="26" t="s">
        <v>466</v>
      </c>
      <c r="BJ3392" s="26" t="s">
        <v>273</v>
      </c>
      <c r="BK3392" s="29">
        <v>0</v>
      </c>
      <c r="BL3392" s="24" t="s">
        <v>129</v>
      </c>
      <c r="BM3392" s="22" t="str">
        <f ca="1">+IF(Tabla1[[#This Row],[FECHA INGRESO]]&gt;=44986,IF((TODAY()-Tabla1[[#This Row],[FECHA INGRESO]])&gt;=50,"ALERTA","TODAVÍA FALTA"),"N/A")</f>
        <v>N/A</v>
      </c>
      <c r="BN3392" s="7">
        <f>IFERROR((_xlfn.DAYS(Tabla1[[#This Row],[FECHA INGRESO]],Tabla1[[#This Row],[FECHA RETIRO]]))/30,"")</f>
        <v>-2.2333333333333334</v>
      </c>
    </row>
    <row r="3393" spans="1:66" x14ac:dyDescent="0.35">
      <c r="A3393" s="21">
        <v>1000973815</v>
      </c>
      <c r="B3393" s="22" t="s">
        <v>18299</v>
      </c>
      <c r="C3393" s="25">
        <v>44693</v>
      </c>
      <c r="D3393" s="25" t="s">
        <v>4008</v>
      </c>
      <c r="E3393" s="25" t="s">
        <v>111</v>
      </c>
      <c r="F3393" s="25" t="s">
        <v>70</v>
      </c>
      <c r="G3393" s="85"/>
      <c r="H3393" s="85">
        <v>24114072359</v>
      </c>
      <c r="I3393" s="85" t="s">
        <v>95</v>
      </c>
      <c r="J3393" s="85">
        <f>DATEDIF(Tabla1[[#This Row],[FECHA DE NACIMIENTO]],Tabla1[[#This Row],[FECHA ACTUAL]],"Y")</f>
        <v>20</v>
      </c>
      <c r="K3393" s="85" t="s">
        <v>73</v>
      </c>
      <c r="L3393" s="24" t="s">
        <v>112</v>
      </c>
      <c r="M3393" s="85">
        <v>0</v>
      </c>
      <c r="N3393" s="85">
        <v>0</v>
      </c>
      <c r="O3393" s="85">
        <v>1</v>
      </c>
      <c r="P3393" s="85" t="s">
        <v>101</v>
      </c>
      <c r="Q3393" s="85">
        <v>37794</v>
      </c>
      <c r="R3393" s="24" t="s">
        <v>76</v>
      </c>
      <c r="S3393" s="25">
        <v>45119</v>
      </c>
      <c r="T3393" s="85"/>
      <c r="U3393" s="85">
        <v>3158401625</v>
      </c>
      <c r="V3393" s="85" t="s">
        <v>18300</v>
      </c>
      <c r="W3393" s="85" t="s">
        <v>18301</v>
      </c>
      <c r="X3393" s="24" t="s">
        <v>2777</v>
      </c>
      <c r="Y3393" s="24" t="s">
        <v>18302</v>
      </c>
      <c r="Z3393" s="24" t="s">
        <v>117</v>
      </c>
      <c r="AA3393" s="24">
        <v>3202587024</v>
      </c>
      <c r="AB3393" s="24"/>
      <c r="AC3393" s="24"/>
      <c r="AD3393" s="24"/>
      <c r="AE3393" s="26" t="s">
        <v>151</v>
      </c>
      <c r="AF3393" s="26"/>
      <c r="AG3393" s="26"/>
      <c r="AH3393" s="27" t="s">
        <v>184</v>
      </c>
      <c r="AI3393" s="27" t="s">
        <v>120</v>
      </c>
      <c r="AJ3393" s="27" t="s">
        <v>120</v>
      </c>
      <c r="AK3393" s="24" t="s">
        <v>121</v>
      </c>
      <c r="AL3393" s="24" t="s">
        <v>7086</v>
      </c>
      <c r="AM3393" s="23">
        <v>44693</v>
      </c>
      <c r="AN3393" s="28">
        <v>1000000</v>
      </c>
      <c r="AO3393" s="28">
        <v>117172</v>
      </c>
      <c r="AP3393" s="28"/>
      <c r="AQ3393" s="28"/>
      <c r="AR3393" s="24"/>
      <c r="AS3393" s="24"/>
      <c r="AT3393" s="24"/>
      <c r="AU3393" s="24"/>
      <c r="AV3393" s="24"/>
      <c r="AW3393" s="24"/>
      <c r="AX3393" s="24"/>
      <c r="AY3393" s="24"/>
      <c r="AZ3393" s="24"/>
      <c r="BA3393" s="24"/>
      <c r="BB3393" s="24"/>
      <c r="BC3393" s="24"/>
      <c r="BD3393" s="24"/>
      <c r="BE3393" s="24"/>
      <c r="BF3393" s="24"/>
      <c r="BG3393" s="24"/>
      <c r="BH3393" s="23">
        <v>44830</v>
      </c>
      <c r="BI3393" s="26" t="s">
        <v>466</v>
      </c>
      <c r="BJ3393" s="26" t="s">
        <v>18303</v>
      </c>
      <c r="BK3393" s="29">
        <v>0</v>
      </c>
      <c r="BL3393" s="24" t="s">
        <v>129</v>
      </c>
      <c r="BM3393" s="22" t="str">
        <f ca="1">+IF(Tabla1[[#This Row],[FECHA INGRESO]]&gt;=44986,IF((TODAY()-Tabla1[[#This Row],[FECHA INGRESO]])&gt;=50,"ALERTA","TODAVÍA FALTA"),"N/A")</f>
        <v>N/A</v>
      </c>
      <c r="BN3393" s="7">
        <f>IFERROR((_xlfn.DAYS(Tabla1[[#This Row],[FECHA INGRESO]],Tabla1[[#This Row],[FECHA RETIRO]]))/30,"")</f>
        <v>-4.5666666666666664</v>
      </c>
    </row>
    <row r="3394" spans="1:66" x14ac:dyDescent="0.35">
      <c r="A3394" s="34">
        <v>80257730</v>
      </c>
      <c r="B3394" s="22" t="s">
        <v>18304</v>
      </c>
      <c r="C3394" s="23">
        <v>44693</v>
      </c>
      <c r="D3394" s="24" t="s">
        <v>188</v>
      </c>
      <c r="E3394" s="24" t="s">
        <v>110</v>
      </c>
      <c r="F3394" s="24" t="s">
        <v>70</v>
      </c>
      <c r="G3394" s="24"/>
      <c r="H3394" s="24">
        <v>24104252110</v>
      </c>
      <c r="I3394" s="24" t="s">
        <v>72</v>
      </c>
      <c r="J3394" s="24">
        <f>DATEDIF(Tabla1[[#This Row],[FECHA DE NACIMIENTO]],Tabla1[[#This Row],[FECHA ACTUAL]],"Y")</f>
        <v>39</v>
      </c>
      <c r="K3394" s="24" t="s">
        <v>320</v>
      </c>
      <c r="L3394" s="24" t="s">
        <v>112</v>
      </c>
      <c r="M3394" s="24">
        <v>0</v>
      </c>
      <c r="N3394" s="24">
        <v>1</v>
      </c>
      <c r="O3394" s="24">
        <v>2</v>
      </c>
      <c r="P3394" s="24" t="s">
        <v>101</v>
      </c>
      <c r="Q3394" s="23">
        <v>30607</v>
      </c>
      <c r="R3394" s="24" t="s">
        <v>76</v>
      </c>
      <c r="S3394" s="25">
        <v>45119</v>
      </c>
      <c r="T3394" s="24"/>
      <c r="U3394" s="24">
        <v>3213801183</v>
      </c>
      <c r="V3394" s="33" t="s">
        <v>18305</v>
      </c>
      <c r="W3394" s="85" t="s">
        <v>18306</v>
      </c>
      <c r="X3394" s="24" t="s">
        <v>16856</v>
      </c>
      <c r="Y3394" s="24" t="s">
        <v>18307</v>
      </c>
      <c r="Z3394" s="24" t="s">
        <v>117</v>
      </c>
      <c r="AA3394" s="24">
        <v>3104863103</v>
      </c>
      <c r="AB3394" s="24"/>
      <c r="AC3394" s="24"/>
      <c r="AD3394" s="24"/>
      <c r="AE3394" s="26" t="s">
        <v>151</v>
      </c>
      <c r="AF3394" s="26"/>
      <c r="AG3394" s="26"/>
      <c r="AH3394" s="27" t="s">
        <v>955</v>
      </c>
      <c r="AI3394" s="27" t="s">
        <v>224</v>
      </c>
      <c r="AJ3394" s="27" t="s">
        <v>224</v>
      </c>
      <c r="AK3394" s="24" t="s">
        <v>121</v>
      </c>
      <c r="AL3394" s="24" t="s">
        <v>7086</v>
      </c>
      <c r="AM3394" s="23">
        <v>44693</v>
      </c>
      <c r="AN3394" s="28">
        <v>1160000</v>
      </c>
      <c r="AO3394" s="28">
        <v>140606</v>
      </c>
      <c r="AP3394" s="28"/>
      <c r="AQ3394" s="28"/>
      <c r="AR3394" s="24"/>
      <c r="AS3394" s="24"/>
      <c r="AT3394" s="24"/>
      <c r="AU3394" s="24"/>
      <c r="AV3394" s="24"/>
      <c r="AW3394" s="24"/>
      <c r="AX3394" s="24"/>
      <c r="AY3394" s="24"/>
      <c r="AZ3394" s="24"/>
      <c r="BA3394" s="24"/>
      <c r="BB3394" s="24"/>
      <c r="BC3394" s="24"/>
      <c r="BD3394" s="24"/>
      <c r="BE3394" s="24"/>
      <c r="BF3394" s="24"/>
      <c r="BG3394" s="23"/>
      <c r="BH3394" s="23" t="s">
        <v>75</v>
      </c>
      <c r="BI3394" s="26">
        <v>0</v>
      </c>
      <c r="BJ3394" s="26">
        <v>0</v>
      </c>
      <c r="BK3394" s="29">
        <v>0</v>
      </c>
      <c r="BL3394" s="24" t="s">
        <v>91</v>
      </c>
      <c r="BM3394" s="22" t="str">
        <f ca="1">+IF(Tabla1[[#This Row],[FECHA INGRESO]]&gt;=44986,IF((TODAY()-Tabla1[[#This Row],[FECHA INGRESO]])&gt;=50,"ALERTA","TODAVÍA FALTA"),"N/A")</f>
        <v>N/A</v>
      </c>
      <c r="BN3394" s="7" t="str">
        <f>IFERROR((_xlfn.DAYS(Tabla1[[#This Row],[FECHA INGRESO]],Tabla1[[#This Row],[FECHA RETIRO]]))/30,"")</f>
        <v/>
      </c>
    </row>
    <row r="3395" spans="1:66" x14ac:dyDescent="0.35">
      <c r="A3395" s="21">
        <v>1085262770</v>
      </c>
      <c r="B3395" s="22" t="s">
        <v>18308</v>
      </c>
      <c r="C3395" s="44">
        <v>44697</v>
      </c>
      <c r="D3395" s="36" t="s">
        <v>266</v>
      </c>
      <c r="E3395" s="36" t="s">
        <v>111</v>
      </c>
      <c r="F3395" s="36" t="s">
        <v>70</v>
      </c>
      <c r="G3395" s="36"/>
      <c r="H3395" s="36">
        <v>24114165484</v>
      </c>
      <c r="I3395" s="36" t="s">
        <v>72</v>
      </c>
      <c r="J3395" s="24">
        <f>DATEDIF(Tabla1[[#This Row],[FECHA DE NACIMIENTO]],Tabla1[[#This Row],[FECHA ACTUAL]],"Y")</f>
        <v>35</v>
      </c>
      <c r="K3395" s="36" t="s">
        <v>500</v>
      </c>
      <c r="L3395" s="24" t="s">
        <v>112</v>
      </c>
      <c r="M3395" s="36">
        <v>0</v>
      </c>
      <c r="N3395" s="36">
        <v>0</v>
      </c>
      <c r="O3395" s="36">
        <v>2</v>
      </c>
      <c r="P3395" s="36" t="s">
        <v>101</v>
      </c>
      <c r="Q3395" s="44">
        <v>32126</v>
      </c>
      <c r="R3395" s="36" t="s">
        <v>17243</v>
      </c>
      <c r="S3395" s="25">
        <v>45119</v>
      </c>
      <c r="T3395" s="36"/>
      <c r="U3395" s="36">
        <v>3168955502</v>
      </c>
      <c r="V3395" s="62" t="s">
        <v>18309</v>
      </c>
      <c r="W3395" s="88" t="s">
        <v>18310</v>
      </c>
      <c r="X3395" s="36" t="s">
        <v>171</v>
      </c>
      <c r="Y3395" s="36" t="s">
        <v>18311</v>
      </c>
      <c r="Z3395" s="36" t="s">
        <v>162</v>
      </c>
      <c r="AA3395" s="36">
        <v>3152652362</v>
      </c>
      <c r="AB3395" s="24"/>
      <c r="AC3395" s="24"/>
      <c r="AD3395" s="24"/>
      <c r="AE3395" s="26" t="s">
        <v>84</v>
      </c>
      <c r="AF3395" s="26" t="s">
        <v>18312</v>
      </c>
      <c r="AG3395" s="26"/>
      <c r="AH3395" s="27" t="s">
        <v>3042</v>
      </c>
      <c r="AI3395" s="27" t="s">
        <v>487</v>
      </c>
      <c r="AJ3395" s="27" t="s">
        <v>15662</v>
      </c>
      <c r="AK3395" s="24" t="s">
        <v>121</v>
      </c>
      <c r="AL3395" s="24" t="s">
        <v>7086</v>
      </c>
      <c r="AM3395" s="23">
        <v>44697</v>
      </c>
      <c r="AN3395" s="28">
        <v>1000000</v>
      </c>
      <c r="AO3395" s="28">
        <v>117172</v>
      </c>
      <c r="AP3395" s="28"/>
      <c r="AQ3395" s="28"/>
      <c r="AR3395" s="24"/>
      <c r="AS3395" s="24"/>
      <c r="AT3395" s="24"/>
      <c r="AU3395" s="24"/>
      <c r="AV3395" s="24"/>
      <c r="AW3395" s="24"/>
      <c r="AX3395" s="24"/>
      <c r="AY3395" s="24"/>
      <c r="AZ3395" s="24"/>
      <c r="BA3395" s="24"/>
      <c r="BB3395" s="24"/>
      <c r="BC3395" s="24"/>
      <c r="BD3395" s="24"/>
      <c r="BE3395" s="24"/>
      <c r="BF3395" s="24"/>
      <c r="BG3395" s="24"/>
      <c r="BH3395" s="23">
        <v>44700</v>
      </c>
      <c r="BI3395" s="26" t="s">
        <v>466</v>
      </c>
      <c r="BJ3395" s="26" t="s">
        <v>10253</v>
      </c>
      <c r="BK3395" s="29">
        <v>0</v>
      </c>
      <c r="BL3395" s="24" t="s">
        <v>129</v>
      </c>
      <c r="BM3395" s="22" t="str">
        <f ca="1">+IF(Tabla1[[#This Row],[FECHA INGRESO]]&gt;=44986,IF((TODAY()-Tabla1[[#This Row],[FECHA INGRESO]])&gt;=50,"ALERTA","TODAVÍA FALTA"),"N/A")</f>
        <v>N/A</v>
      </c>
      <c r="BN3395" s="7">
        <f>IFERROR((_xlfn.DAYS(Tabla1[[#This Row],[FECHA INGRESO]],Tabla1[[#This Row],[FECHA RETIRO]]))/30,"")</f>
        <v>-0.1</v>
      </c>
    </row>
    <row r="3396" spans="1:66" x14ac:dyDescent="0.35">
      <c r="A3396" s="21">
        <v>1031800180</v>
      </c>
      <c r="B3396" s="22" t="s">
        <v>18313</v>
      </c>
      <c r="C3396" s="44">
        <v>44697</v>
      </c>
      <c r="D3396" s="36" t="s">
        <v>93</v>
      </c>
      <c r="E3396" s="36" t="s">
        <v>69</v>
      </c>
      <c r="F3396" s="36" t="s">
        <v>70</v>
      </c>
      <c r="G3396" s="36"/>
      <c r="H3396" s="36">
        <v>24114162492</v>
      </c>
      <c r="I3396" s="36" t="s">
        <v>72</v>
      </c>
      <c r="J3396" s="24">
        <f>DATEDIF(Tabla1[[#This Row],[FECHA DE NACIMIENTO]],Tabla1[[#This Row],[FECHA ACTUAL]],"Y")</f>
        <v>19</v>
      </c>
      <c r="K3396" s="36" t="s">
        <v>96</v>
      </c>
      <c r="L3396" s="24" t="s">
        <v>112</v>
      </c>
      <c r="M3396" s="36">
        <v>0</v>
      </c>
      <c r="N3396" s="36">
        <v>0</v>
      </c>
      <c r="O3396" s="36">
        <v>2</v>
      </c>
      <c r="P3396" s="36" t="s">
        <v>101</v>
      </c>
      <c r="Q3396" s="44">
        <v>37972</v>
      </c>
      <c r="R3396" s="24" t="s">
        <v>76</v>
      </c>
      <c r="S3396" s="25">
        <v>45119</v>
      </c>
      <c r="T3396" s="36"/>
      <c r="U3396" s="36">
        <v>3214020524</v>
      </c>
      <c r="V3396" s="62" t="s">
        <v>18314</v>
      </c>
      <c r="W3396" s="88" t="s">
        <v>18315</v>
      </c>
      <c r="X3396" s="36" t="s">
        <v>1823</v>
      </c>
      <c r="Y3396" s="36" t="s">
        <v>18316</v>
      </c>
      <c r="Z3396" s="36" t="s">
        <v>117</v>
      </c>
      <c r="AA3396" s="36">
        <v>3007361531</v>
      </c>
      <c r="AB3396" s="24"/>
      <c r="AC3396" s="24"/>
      <c r="AD3396" s="24"/>
      <c r="AE3396" s="26" t="s">
        <v>151</v>
      </c>
      <c r="AF3396" s="26"/>
      <c r="AG3396" s="26"/>
      <c r="AH3396" s="27" t="s">
        <v>3042</v>
      </c>
      <c r="AI3396" s="27" t="s">
        <v>487</v>
      </c>
      <c r="AJ3396" s="27" t="s">
        <v>15662</v>
      </c>
      <c r="AK3396" s="24" t="s">
        <v>121</v>
      </c>
      <c r="AL3396" s="24" t="s">
        <v>7086</v>
      </c>
      <c r="AM3396" s="23">
        <v>44697</v>
      </c>
      <c r="AN3396" s="28">
        <v>1000000</v>
      </c>
      <c r="AO3396" s="28">
        <v>117172</v>
      </c>
      <c r="AP3396" s="28"/>
      <c r="AQ3396" s="28"/>
      <c r="AR3396" s="24"/>
      <c r="AS3396" s="24"/>
      <c r="AT3396" s="24"/>
      <c r="AU3396" s="24"/>
      <c r="AV3396" s="24"/>
      <c r="AW3396" s="24"/>
      <c r="AX3396" s="24"/>
      <c r="AY3396" s="24"/>
      <c r="AZ3396" s="24"/>
      <c r="BA3396" s="24"/>
      <c r="BB3396" s="24"/>
      <c r="BC3396" s="24"/>
      <c r="BD3396" s="24"/>
      <c r="BE3396" s="24"/>
      <c r="BF3396" s="24"/>
      <c r="BG3396" s="24"/>
      <c r="BH3396" s="23">
        <v>44720</v>
      </c>
      <c r="BI3396" s="26" t="s">
        <v>466</v>
      </c>
      <c r="BJ3396" s="26" t="s">
        <v>3469</v>
      </c>
      <c r="BK3396" s="29">
        <v>0</v>
      </c>
      <c r="BL3396" s="24" t="s">
        <v>129</v>
      </c>
      <c r="BM3396" s="22" t="str">
        <f ca="1">+IF(Tabla1[[#This Row],[FECHA INGRESO]]&gt;=44986,IF((TODAY()-Tabla1[[#This Row],[FECHA INGRESO]])&gt;=50,"ALERTA","TODAVÍA FALTA"),"N/A")</f>
        <v>N/A</v>
      </c>
      <c r="BN3396" s="7">
        <f>IFERROR((_xlfn.DAYS(Tabla1[[#This Row],[FECHA INGRESO]],Tabla1[[#This Row],[FECHA RETIRO]]))/30,"")</f>
        <v>-0.76666666666666672</v>
      </c>
    </row>
    <row r="3397" spans="1:66" x14ac:dyDescent="0.35">
      <c r="A3397" s="21">
        <v>1003650703</v>
      </c>
      <c r="B3397" s="22" t="s">
        <v>18317</v>
      </c>
      <c r="C3397" s="23">
        <v>44697</v>
      </c>
      <c r="D3397" s="24" t="s">
        <v>12287</v>
      </c>
      <c r="E3397" s="24" t="s">
        <v>111</v>
      </c>
      <c r="F3397" s="24" t="s">
        <v>111</v>
      </c>
      <c r="G3397" s="24"/>
      <c r="H3397" s="24">
        <v>24114160193</v>
      </c>
      <c r="I3397" s="24" t="s">
        <v>72</v>
      </c>
      <c r="J3397" s="24">
        <f>DATEDIF(Tabla1[[#This Row],[FECHA DE NACIMIENTO]],Tabla1[[#This Row],[FECHA ACTUAL]],"Y")</f>
        <v>23</v>
      </c>
      <c r="K3397" s="24" t="s">
        <v>73</v>
      </c>
      <c r="L3397" s="24" t="s">
        <v>112</v>
      </c>
      <c r="M3397" s="24">
        <v>0</v>
      </c>
      <c r="N3397" s="24">
        <v>0</v>
      </c>
      <c r="O3397" s="24">
        <v>1</v>
      </c>
      <c r="P3397" s="24" t="s">
        <v>101</v>
      </c>
      <c r="Q3397" s="23">
        <v>36540</v>
      </c>
      <c r="R3397" s="24" t="s">
        <v>3243</v>
      </c>
      <c r="S3397" s="25">
        <v>45119</v>
      </c>
      <c r="T3397" s="24"/>
      <c r="U3397" s="24">
        <v>3024390377</v>
      </c>
      <c r="V3397" s="33" t="s">
        <v>18318</v>
      </c>
      <c r="W3397" s="85" t="s">
        <v>18319</v>
      </c>
      <c r="X3397" s="24" t="s">
        <v>13927</v>
      </c>
      <c r="Y3397" s="24" t="s">
        <v>18320</v>
      </c>
      <c r="Z3397" s="24" t="s">
        <v>1570</v>
      </c>
      <c r="AA3397" s="24">
        <v>3227428881</v>
      </c>
      <c r="AB3397" s="24"/>
      <c r="AC3397" s="24"/>
      <c r="AD3397" s="24"/>
      <c r="AE3397" s="26" t="s">
        <v>183</v>
      </c>
      <c r="AF3397" s="26" t="s">
        <v>18321</v>
      </c>
      <c r="AG3397" s="26"/>
      <c r="AH3397" s="27" t="s">
        <v>3042</v>
      </c>
      <c r="AI3397" s="27" t="s">
        <v>487</v>
      </c>
      <c r="AJ3397" s="27" t="s">
        <v>15662</v>
      </c>
      <c r="AK3397" s="24" t="s">
        <v>121</v>
      </c>
      <c r="AL3397" s="24" t="s">
        <v>7086</v>
      </c>
      <c r="AM3397" s="23">
        <v>44697</v>
      </c>
      <c r="AN3397" s="28">
        <v>1000000</v>
      </c>
      <c r="AO3397" s="28">
        <v>117172</v>
      </c>
      <c r="AP3397" s="28"/>
      <c r="AQ3397" s="28"/>
      <c r="AR3397" s="24"/>
      <c r="AS3397" s="24"/>
      <c r="AT3397" s="24"/>
      <c r="AU3397" s="24"/>
      <c r="AV3397" s="24"/>
      <c r="AW3397" s="24"/>
      <c r="AX3397" s="24"/>
      <c r="AY3397" s="24"/>
      <c r="AZ3397" s="24"/>
      <c r="BA3397" s="24"/>
      <c r="BB3397" s="24"/>
      <c r="BC3397" s="24"/>
      <c r="BD3397" s="24"/>
      <c r="BE3397" s="24"/>
      <c r="BF3397" s="24"/>
      <c r="BG3397" s="24"/>
      <c r="BH3397" s="23">
        <v>44750</v>
      </c>
      <c r="BI3397" s="26" t="s">
        <v>10014</v>
      </c>
      <c r="BJ3397" s="26" t="s">
        <v>14134</v>
      </c>
      <c r="BK3397" s="29">
        <v>0</v>
      </c>
      <c r="BL3397" s="24" t="s">
        <v>129</v>
      </c>
      <c r="BM3397" s="22" t="str">
        <f ca="1">+IF(Tabla1[[#This Row],[FECHA INGRESO]]&gt;=44986,IF((TODAY()-Tabla1[[#This Row],[FECHA INGRESO]])&gt;=50,"ALERTA","TODAVÍA FALTA"),"N/A")</f>
        <v>N/A</v>
      </c>
      <c r="BN3397" s="7">
        <f>IFERROR((_xlfn.DAYS(Tabla1[[#This Row],[FECHA INGRESO]],Tabla1[[#This Row],[FECHA RETIRO]]))/30,"")</f>
        <v>-1.7666666666666666</v>
      </c>
    </row>
    <row r="3398" spans="1:66" x14ac:dyDescent="0.35">
      <c r="A3398" s="21">
        <v>79730516</v>
      </c>
      <c r="B3398" s="22" t="s">
        <v>18322</v>
      </c>
      <c r="C3398" s="44">
        <v>44697</v>
      </c>
      <c r="D3398" s="36" t="s">
        <v>157</v>
      </c>
      <c r="E3398" s="36" t="s">
        <v>111</v>
      </c>
      <c r="F3398" s="36" t="s">
        <v>70</v>
      </c>
      <c r="G3398" s="36"/>
      <c r="H3398" s="36">
        <v>24077335973</v>
      </c>
      <c r="I3398" s="36" t="s">
        <v>72</v>
      </c>
      <c r="J3398" s="24">
        <f>DATEDIF(Tabla1[[#This Row],[FECHA DE NACIMIENTO]],Tabla1[[#This Row],[FECHA ACTUAL]],"Y")</f>
        <v>45</v>
      </c>
      <c r="K3398" s="36" t="s">
        <v>73</v>
      </c>
      <c r="L3398" s="24" t="s">
        <v>112</v>
      </c>
      <c r="M3398" s="36">
        <v>0</v>
      </c>
      <c r="N3398" s="36">
        <v>0</v>
      </c>
      <c r="O3398" s="36">
        <v>3</v>
      </c>
      <c r="P3398" s="36" t="s">
        <v>101</v>
      </c>
      <c r="Q3398" s="44">
        <v>28354</v>
      </c>
      <c r="R3398" s="24" t="s">
        <v>76</v>
      </c>
      <c r="S3398" s="25">
        <v>45119</v>
      </c>
      <c r="T3398" s="36">
        <v>2611196</v>
      </c>
      <c r="U3398" s="36">
        <v>3213012512</v>
      </c>
      <c r="V3398" s="62" t="s">
        <v>18323</v>
      </c>
      <c r="W3398" s="88" t="s">
        <v>18324</v>
      </c>
      <c r="X3398" s="36" t="s">
        <v>14881</v>
      </c>
      <c r="Y3398" s="36" t="s">
        <v>17525</v>
      </c>
      <c r="Z3398" s="36" t="s">
        <v>285</v>
      </c>
      <c r="AA3398" s="36">
        <v>3153421314</v>
      </c>
      <c r="AB3398" s="24"/>
      <c r="AC3398" s="24"/>
      <c r="AD3398" s="24"/>
      <c r="AE3398" s="26" t="s">
        <v>151</v>
      </c>
      <c r="AF3398" s="26"/>
      <c r="AG3398" s="26"/>
      <c r="AH3398" s="27" t="s">
        <v>184</v>
      </c>
      <c r="AI3398" s="27" t="s">
        <v>487</v>
      </c>
      <c r="AJ3398" s="27" t="s">
        <v>487</v>
      </c>
      <c r="AK3398" s="24" t="s">
        <v>121</v>
      </c>
      <c r="AL3398" s="24" t="s">
        <v>7086</v>
      </c>
      <c r="AM3398" s="23">
        <v>44697</v>
      </c>
      <c r="AN3398" s="28">
        <v>1000000</v>
      </c>
      <c r="AO3398" s="28">
        <v>117172</v>
      </c>
      <c r="AP3398" s="28"/>
      <c r="AQ3398" s="28"/>
      <c r="AR3398" s="24"/>
      <c r="AS3398" s="24"/>
      <c r="AT3398" s="24"/>
      <c r="AU3398" s="24"/>
      <c r="AV3398" s="24"/>
      <c r="AW3398" s="24"/>
      <c r="AX3398" s="24"/>
      <c r="AY3398" s="24"/>
      <c r="AZ3398" s="24"/>
      <c r="BA3398" s="24"/>
      <c r="BB3398" s="24"/>
      <c r="BC3398" s="24"/>
      <c r="BD3398" s="24"/>
      <c r="BE3398" s="24"/>
      <c r="BF3398" s="24"/>
      <c r="BG3398" s="23"/>
      <c r="BH3398" s="23">
        <v>44700</v>
      </c>
      <c r="BI3398" s="26" t="s">
        <v>466</v>
      </c>
      <c r="BJ3398" s="26" t="s">
        <v>3469</v>
      </c>
      <c r="BK3398" s="29">
        <v>0</v>
      </c>
      <c r="BL3398" s="24" t="s">
        <v>129</v>
      </c>
      <c r="BM3398" s="22" t="str">
        <f ca="1">+IF(Tabla1[[#This Row],[FECHA INGRESO]]&gt;=44986,IF((TODAY()-Tabla1[[#This Row],[FECHA INGRESO]])&gt;=50,"ALERTA","TODAVÍA FALTA"),"N/A")</f>
        <v>N/A</v>
      </c>
      <c r="BN3398" s="7">
        <f>IFERROR((_xlfn.DAYS(Tabla1[[#This Row],[FECHA INGRESO]],Tabla1[[#This Row],[FECHA RETIRO]]))/30,"")</f>
        <v>-0.1</v>
      </c>
    </row>
    <row r="3399" spans="1:66" x14ac:dyDescent="0.35">
      <c r="A3399" s="21">
        <v>1020749597</v>
      </c>
      <c r="B3399" s="22" t="s">
        <v>18325</v>
      </c>
      <c r="C3399" s="44">
        <v>44697</v>
      </c>
      <c r="D3399" s="36" t="s">
        <v>582</v>
      </c>
      <c r="E3399" s="36" t="s">
        <v>111</v>
      </c>
      <c r="F3399" s="36" t="s">
        <v>70</v>
      </c>
      <c r="G3399" s="36"/>
      <c r="H3399" s="36">
        <v>24114166588</v>
      </c>
      <c r="I3399" s="36" t="s">
        <v>95</v>
      </c>
      <c r="J3399" s="24">
        <f>DATEDIF(Tabla1[[#This Row],[FECHA DE NACIMIENTO]],Tabla1[[#This Row],[FECHA ACTUAL]],"Y")</f>
        <v>34</v>
      </c>
      <c r="K3399" s="36" t="s">
        <v>96</v>
      </c>
      <c r="L3399" s="36" t="s">
        <v>234</v>
      </c>
      <c r="M3399" s="36">
        <v>1</v>
      </c>
      <c r="N3399" s="36">
        <v>1</v>
      </c>
      <c r="O3399" s="36">
        <v>2</v>
      </c>
      <c r="P3399" s="36" t="s">
        <v>101</v>
      </c>
      <c r="Q3399" s="44">
        <v>32544</v>
      </c>
      <c r="R3399" s="24" t="s">
        <v>76</v>
      </c>
      <c r="S3399" s="25">
        <v>45119</v>
      </c>
      <c r="T3399" s="36"/>
      <c r="U3399" s="36">
        <v>3102014950</v>
      </c>
      <c r="V3399" s="62" t="s">
        <v>18326</v>
      </c>
      <c r="W3399" s="85" t="s">
        <v>18327</v>
      </c>
      <c r="X3399" s="24" t="s">
        <v>6861</v>
      </c>
      <c r="Y3399" s="24" t="s">
        <v>18328</v>
      </c>
      <c r="Z3399" s="24" t="s">
        <v>162</v>
      </c>
      <c r="AA3399" s="24">
        <v>3123074347</v>
      </c>
      <c r="AB3399" s="24"/>
      <c r="AC3399" s="24"/>
      <c r="AD3399" s="24"/>
      <c r="AE3399" s="26" t="s">
        <v>84</v>
      </c>
      <c r="AF3399" s="26" t="s">
        <v>17241</v>
      </c>
      <c r="AG3399" s="26"/>
      <c r="AH3399" s="27" t="s">
        <v>184</v>
      </c>
      <c r="AI3399" s="27" t="s">
        <v>487</v>
      </c>
      <c r="AJ3399" s="27" t="s">
        <v>487</v>
      </c>
      <c r="AK3399" s="24" t="s">
        <v>121</v>
      </c>
      <c r="AL3399" s="24" t="s">
        <v>7086</v>
      </c>
      <c r="AM3399" s="23">
        <v>44697</v>
      </c>
      <c r="AN3399" s="28">
        <v>1000000</v>
      </c>
      <c r="AO3399" s="28">
        <v>117172</v>
      </c>
      <c r="AP3399" s="28"/>
      <c r="AQ3399" s="28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  <c r="BD3399" s="24"/>
      <c r="BE3399" s="24"/>
      <c r="BF3399" s="24"/>
      <c r="BG3399" s="24"/>
      <c r="BH3399" s="23">
        <v>44699</v>
      </c>
      <c r="BI3399" s="26" t="s">
        <v>466</v>
      </c>
      <c r="BJ3399" s="26" t="s">
        <v>3469</v>
      </c>
      <c r="BK3399" s="29">
        <v>0</v>
      </c>
      <c r="BL3399" s="24" t="s">
        <v>129</v>
      </c>
      <c r="BM3399" s="22" t="str">
        <f ca="1">+IF(Tabla1[[#This Row],[FECHA INGRESO]]&gt;=44986,IF((TODAY()-Tabla1[[#This Row],[FECHA INGRESO]])&gt;=50,"ALERTA","TODAVÍA FALTA"),"N/A")</f>
        <v>N/A</v>
      </c>
      <c r="BN3399" s="7">
        <f>IFERROR((_xlfn.DAYS(Tabla1[[#This Row],[FECHA INGRESO]],Tabla1[[#This Row],[FECHA RETIRO]]))/30,"")</f>
        <v>-6.6666666666666666E-2</v>
      </c>
    </row>
    <row r="3400" spans="1:66" x14ac:dyDescent="0.35">
      <c r="A3400" s="21">
        <v>51822930</v>
      </c>
      <c r="B3400" s="22" t="s">
        <v>18329</v>
      </c>
      <c r="C3400" s="23">
        <v>44697</v>
      </c>
      <c r="D3400" s="24" t="s">
        <v>188</v>
      </c>
      <c r="E3400" s="24" t="s">
        <v>94</v>
      </c>
      <c r="F3400" s="24" t="s">
        <v>70</v>
      </c>
      <c r="G3400" s="24"/>
      <c r="H3400" s="24">
        <v>24114154756</v>
      </c>
      <c r="I3400" s="24" t="s">
        <v>95</v>
      </c>
      <c r="J3400" s="24">
        <f>DATEDIF(Tabla1[[#This Row],[FECHA DE NACIMIENTO]],Tabla1[[#This Row],[FECHA ACTUAL]],"Y")</f>
        <v>58</v>
      </c>
      <c r="K3400" s="24" t="s">
        <v>73</v>
      </c>
      <c r="L3400" s="24" t="s">
        <v>112</v>
      </c>
      <c r="M3400" s="24">
        <v>0</v>
      </c>
      <c r="N3400" s="24">
        <v>1</v>
      </c>
      <c r="O3400" s="24">
        <v>2</v>
      </c>
      <c r="P3400" s="24" t="s">
        <v>101</v>
      </c>
      <c r="Q3400" s="23">
        <v>23830</v>
      </c>
      <c r="R3400" s="24" t="s">
        <v>76</v>
      </c>
      <c r="S3400" s="25">
        <v>45119</v>
      </c>
      <c r="T3400" s="24">
        <v>2046912</v>
      </c>
      <c r="U3400" s="24">
        <v>3057726015</v>
      </c>
      <c r="V3400" s="33" t="s">
        <v>18330</v>
      </c>
      <c r="W3400" s="85" t="s">
        <v>18331</v>
      </c>
      <c r="X3400" s="24" t="s">
        <v>18332</v>
      </c>
      <c r="Y3400" s="24" t="s">
        <v>18333</v>
      </c>
      <c r="Z3400" s="24" t="s">
        <v>162</v>
      </c>
      <c r="AA3400" s="24">
        <v>3118499379</v>
      </c>
      <c r="AB3400" s="24"/>
      <c r="AC3400" s="24"/>
      <c r="AD3400" s="24"/>
      <c r="AE3400" s="26" t="s">
        <v>183</v>
      </c>
      <c r="AF3400" s="26"/>
      <c r="AG3400" s="26"/>
      <c r="AH3400" s="27" t="s">
        <v>184</v>
      </c>
      <c r="AI3400" s="27" t="s">
        <v>120</v>
      </c>
      <c r="AJ3400" s="27" t="s">
        <v>120</v>
      </c>
      <c r="AK3400" s="24" t="s">
        <v>121</v>
      </c>
      <c r="AL3400" s="24" t="s">
        <v>7086</v>
      </c>
      <c r="AM3400" s="23">
        <v>44697</v>
      </c>
      <c r="AN3400" s="28">
        <v>1160000</v>
      </c>
      <c r="AO3400" s="28">
        <v>140606</v>
      </c>
      <c r="AP3400" s="28"/>
      <c r="AQ3400" s="28"/>
      <c r="AR3400" s="24"/>
      <c r="AS3400" s="24"/>
      <c r="AT3400" s="24"/>
      <c r="AU3400" s="24"/>
      <c r="AV3400" s="24"/>
      <c r="AW3400" s="24"/>
      <c r="AX3400" s="24"/>
      <c r="AY3400" s="24"/>
      <c r="AZ3400" s="24"/>
      <c r="BA3400" s="24"/>
      <c r="BB3400" s="24"/>
      <c r="BC3400" s="24"/>
      <c r="BD3400" s="24"/>
      <c r="BE3400" s="24"/>
      <c r="BF3400" s="24"/>
      <c r="BG3400" s="24"/>
      <c r="BH3400" s="23">
        <v>44964</v>
      </c>
      <c r="BI3400" s="26" t="s">
        <v>466</v>
      </c>
      <c r="BJ3400" s="26" t="s">
        <v>3469</v>
      </c>
      <c r="BK3400" s="29">
        <v>0</v>
      </c>
      <c r="BL3400" s="24" t="s">
        <v>129</v>
      </c>
      <c r="BM3400" s="22" t="str">
        <f ca="1">+IF(Tabla1[[#This Row],[FECHA INGRESO]]&gt;=44986,IF((TODAY()-Tabla1[[#This Row],[FECHA INGRESO]])&gt;=50,"ALERTA","TODAVÍA FALTA"),"N/A")</f>
        <v>N/A</v>
      </c>
      <c r="BN3400" s="7">
        <f>IFERROR((_xlfn.DAYS(Tabla1[[#This Row],[FECHA INGRESO]],Tabla1[[#This Row],[FECHA RETIRO]]))/30,"")</f>
        <v>-8.9</v>
      </c>
    </row>
    <row r="3401" spans="1:66" x14ac:dyDescent="0.35">
      <c r="A3401" s="21">
        <v>1000833680</v>
      </c>
      <c r="B3401" s="22" t="s">
        <v>18334</v>
      </c>
      <c r="C3401" s="44">
        <v>44697</v>
      </c>
      <c r="D3401" s="36" t="s">
        <v>188</v>
      </c>
      <c r="E3401" s="24" t="s">
        <v>94</v>
      </c>
      <c r="F3401" s="36" t="s">
        <v>70</v>
      </c>
      <c r="G3401" s="36"/>
      <c r="H3401" s="36">
        <v>24114161033</v>
      </c>
      <c r="I3401" s="36" t="s">
        <v>95</v>
      </c>
      <c r="J3401" s="24">
        <f>DATEDIF(Tabla1[[#This Row],[FECHA DE NACIMIENTO]],Tabla1[[#This Row],[FECHA ACTUAL]],"Y")</f>
        <v>20</v>
      </c>
      <c r="K3401" s="36" t="s">
        <v>96</v>
      </c>
      <c r="L3401" s="24" t="s">
        <v>112</v>
      </c>
      <c r="M3401" s="36">
        <v>0</v>
      </c>
      <c r="N3401" s="36">
        <v>0</v>
      </c>
      <c r="O3401" s="36">
        <v>3</v>
      </c>
      <c r="P3401" s="36" t="s">
        <v>101</v>
      </c>
      <c r="Q3401" s="44">
        <v>37494</v>
      </c>
      <c r="R3401" s="24" t="s">
        <v>76</v>
      </c>
      <c r="S3401" s="25">
        <v>45119</v>
      </c>
      <c r="T3401" s="36"/>
      <c r="U3401" s="36">
        <v>3202674949</v>
      </c>
      <c r="V3401" s="62" t="s">
        <v>18335</v>
      </c>
      <c r="W3401" s="88" t="s">
        <v>18336</v>
      </c>
      <c r="X3401" s="36" t="s">
        <v>9001</v>
      </c>
      <c r="Y3401" s="36" t="s">
        <v>18337</v>
      </c>
      <c r="Z3401" s="36" t="s">
        <v>117</v>
      </c>
      <c r="AA3401" s="36">
        <v>3142639694</v>
      </c>
      <c r="AB3401" s="24"/>
      <c r="AC3401" s="24"/>
      <c r="AD3401" s="24"/>
      <c r="AE3401" s="26" t="s">
        <v>151</v>
      </c>
      <c r="AF3401" s="26"/>
      <c r="AG3401" s="26"/>
      <c r="AH3401" s="27" t="s">
        <v>184</v>
      </c>
      <c r="AI3401" s="27" t="s">
        <v>487</v>
      </c>
      <c r="AJ3401" s="27" t="s">
        <v>487</v>
      </c>
      <c r="AK3401" s="24" t="s">
        <v>121</v>
      </c>
      <c r="AL3401" s="24" t="s">
        <v>7086</v>
      </c>
      <c r="AM3401" s="23">
        <v>44697</v>
      </c>
      <c r="AN3401" s="28">
        <v>1000000</v>
      </c>
      <c r="AO3401" s="28">
        <v>117172</v>
      </c>
      <c r="AP3401" s="28"/>
      <c r="AQ3401" s="28"/>
      <c r="AR3401" s="24"/>
      <c r="AS3401" s="24"/>
      <c r="AT3401" s="24"/>
      <c r="AU3401" s="24"/>
      <c r="AV3401" s="24"/>
      <c r="AW3401" s="24"/>
      <c r="AX3401" s="24"/>
      <c r="AY3401" s="24"/>
      <c r="AZ3401" s="24"/>
      <c r="BA3401" s="24"/>
      <c r="BB3401" s="24"/>
      <c r="BC3401" s="24"/>
      <c r="BD3401" s="24"/>
      <c r="BE3401" s="24"/>
      <c r="BF3401" s="24"/>
      <c r="BG3401" s="24"/>
      <c r="BH3401" s="23">
        <v>44699</v>
      </c>
      <c r="BI3401" s="26" t="s">
        <v>466</v>
      </c>
      <c r="BJ3401" s="26" t="s">
        <v>12135</v>
      </c>
      <c r="BK3401" s="29">
        <v>0</v>
      </c>
      <c r="BL3401" s="24" t="s">
        <v>129</v>
      </c>
      <c r="BM3401" s="22" t="str">
        <f ca="1">+IF(Tabla1[[#This Row],[FECHA INGRESO]]&gt;=44986,IF((TODAY()-Tabla1[[#This Row],[FECHA INGRESO]])&gt;=50,"ALERTA","TODAVÍA FALTA"),"N/A")</f>
        <v>N/A</v>
      </c>
      <c r="BN3401" s="7">
        <f>IFERROR((_xlfn.DAYS(Tabla1[[#This Row],[FECHA INGRESO]],Tabla1[[#This Row],[FECHA RETIRO]]))/30,"")</f>
        <v>-6.6666666666666666E-2</v>
      </c>
    </row>
    <row r="3402" spans="1:66" x14ac:dyDescent="0.35">
      <c r="A3402" s="21">
        <v>1032434926</v>
      </c>
      <c r="B3402" s="22" t="s">
        <v>18338</v>
      </c>
      <c r="C3402" s="23">
        <v>44697</v>
      </c>
      <c r="D3402" s="24" t="s">
        <v>266</v>
      </c>
      <c r="E3402" s="24" t="s">
        <v>111</v>
      </c>
      <c r="F3402" s="24" t="s">
        <v>70</v>
      </c>
      <c r="G3402" s="24"/>
      <c r="H3402" s="24">
        <v>24114166906</v>
      </c>
      <c r="I3402" s="24" t="s">
        <v>72</v>
      </c>
      <c r="J3402" s="24">
        <f>DATEDIF(Tabla1[[#This Row],[FECHA DE NACIMIENTO]],Tabla1[[#This Row],[FECHA ACTUAL]],"Y")</f>
        <v>33</v>
      </c>
      <c r="K3402" s="24" t="s">
        <v>96</v>
      </c>
      <c r="L3402" s="24" t="s">
        <v>234</v>
      </c>
      <c r="M3402" s="24">
        <v>0</v>
      </c>
      <c r="N3402" s="24">
        <v>1</v>
      </c>
      <c r="O3402" s="24">
        <v>2</v>
      </c>
      <c r="P3402" s="24" t="s">
        <v>101</v>
      </c>
      <c r="Q3402" s="23">
        <v>32890</v>
      </c>
      <c r="R3402" s="24" t="s">
        <v>76</v>
      </c>
      <c r="S3402" s="25">
        <v>45119</v>
      </c>
      <c r="T3402" s="24"/>
      <c r="U3402" s="24">
        <v>3162458046</v>
      </c>
      <c r="V3402" s="33" t="s">
        <v>18339</v>
      </c>
      <c r="W3402" s="85" t="s">
        <v>18340</v>
      </c>
      <c r="X3402" s="24" t="s">
        <v>2767</v>
      </c>
      <c r="Y3402" s="24" t="s">
        <v>18341</v>
      </c>
      <c r="Z3402" s="24" t="s">
        <v>117</v>
      </c>
      <c r="AA3402" s="24">
        <v>3145272829</v>
      </c>
      <c r="AB3402" s="24"/>
      <c r="AC3402" s="24"/>
      <c r="AD3402" s="24"/>
      <c r="AE3402" s="26" t="s">
        <v>183</v>
      </c>
      <c r="AF3402" s="26" t="s">
        <v>12474</v>
      </c>
      <c r="AG3402" s="26"/>
      <c r="AH3402" s="27" t="s">
        <v>3042</v>
      </c>
      <c r="AI3402" s="27" t="s">
        <v>9232</v>
      </c>
      <c r="AJ3402" s="27" t="s">
        <v>9317</v>
      </c>
      <c r="AK3402" s="24" t="s">
        <v>121</v>
      </c>
      <c r="AL3402" s="24" t="s">
        <v>7086</v>
      </c>
      <c r="AM3402" s="23">
        <v>44697</v>
      </c>
      <c r="AN3402" s="28">
        <v>1000000</v>
      </c>
      <c r="AO3402" s="28">
        <v>117172</v>
      </c>
      <c r="AP3402" s="28"/>
      <c r="AQ3402" s="28"/>
      <c r="AR3402" s="24"/>
      <c r="AS3402" s="24"/>
      <c r="AT3402" s="24"/>
      <c r="AU3402" s="24"/>
      <c r="AV3402" s="24"/>
      <c r="AW3402" s="24"/>
      <c r="AX3402" s="24"/>
      <c r="AY3402" s="24"/>
      <c r="AZ3402" s="24"/>
      <c r="BA3402" s="24"/>
      <c r="BB3402" s="24"/>
      <c r="BC3402" s="24"/>
      <c r="BD3402" s="24"/>
      <c r="BE3402" s="24"/>
      <c r="BF3402" s="24"/>
      <c r="BG3402" s="24"/>
      <c r="BH3402" s="23">
        <v>44748</v>
      </c>
      <c r="BI3402" s="26" t="s">
        <v>466</v>
      </c>
      <c r="BJ3402" s="26" t="s">
        <v>6087</v>
      </c>
      <c r="BK3402" s="29">
        <v>0</v>
      </c>
      <c r="BL3402" s="24" t="s">
        <v>129</v>
      </c>
      <c r="BM3402" s="22" t="str">
        <f ca="1">+IF(Tabla1[[#This Row],[FECHA INGRESO]]&gt;=44986,IF((TODAY()-Tabla1[[#This Row],[FECHA INGRESO]])&gt;=50,"ALERTA","TODAVÍA FALTA"),"N/A")</f>
        <v>N/A</v>
      </c>
      <c r="BN3402" s="7">
        <f>IFERROR((_xlfn.DAYS(Tabla1[[#This Row],[FECHA INGRESO]],Tabla1[[#This Row],[FECHA RETIRO]]))/30,"")</f>
        <v>-1.7</v>
      </c>
    </row>
    <row r="3403" spans="1:66" x14ac:dyDescent="0.35">
      <c r="A3403" s="21">
        <v>1005078067</v>
      </c>
      <c r="B3403" s="22" t="s">
        <v>18342</v>
      </c>
      <c r="C3403" s="23">
        <v>44697</v>
      </c>
      <c r="D3403" s="24" t="s">
        <v>266</v>
      </c>
      <c r="E3403" s="24" t="s">
        <v>94</v>
      </c>
      <c r="F3403" s="24" t="s">
        <v>70</v>
      </c>
      <c r="G3403" s="24"/>
      <c r="H3403" s="24">
        <v>24114164289</v>
      </c>
      <c r="I3403" s="24" t="s">
        <v>95</v>
      </c>
      <c r="J3403" s="24">
        <f>DATEDIF(Tabla1[[#This Row],[FECHA DE NACIMIENTO]],Tabla1[[#This Row],[FECHA ACTUAL]],"Y")</f>
        <v>23</v>
      </c>
      <c r="K3403" s="24" t="s">
        <v>73</v>
      </c>
      <c r="L3403" s="24" t="s">
        <v>112</v>
      </c>
      <c r="M3403" s="24">
        <v>0</v>
      </c>
      <c r="N3403" s="24">
        <v>0</v>
      </c>
      <c r="O3403" s="24">
        <v>2</v>
      </c>
      <c r="P3403" s="24" t="s">
        <v>101</v>
      </c>
      <c r="Q3403" s="23">
        <v>36640</v>
      </c>
      <c r="R3403" s="24" t="s">
        <v>18343</v>
      </c>
      <c r="S3403" s="25">
        <v>45119</v>
      </c>
      <c r="T3403" s="24"/>
      <c r="U3403" s="24">
        <v>3045476101</v>
      </c>
      <c r="V3403" s="33" t="s">
        <v>18344</v>
      </c>
      <c r="W3403" s="85" t="s">
        <v>18345</v>
      </c>
      <c r="X3403" s="24" t="s">
        <v>545</v>
      </c>
      <c r="Y3403" s="24" t="s">
        <v>18346</v>
      </c>
      <c r="Z3403" s="24" t="s">
        <v>117</v>
      </c>
      <c r="AA3403" s="24">
        <v>3223626973</v>
      </c>
      <c r="AB3403" s="24"/>
      <c r="AC3403" s="24"/>
      <c r="AD3403" s="24"/>
      <c r="AE3403" s="26" t="s">
        <v>102</v>
      </c>
      <c r="AF3403" s="26" t="s">
        <v>18347</v>
      </c>
      <c r="AG3403" s="26"/>
      <c r="AH3403" s="27" t="s">
        <v>184</v>
      </c>
      <c r="AI3403" s="27" t="s">
        <v>487</v>
      </c>
      <c r="AJ3403" s="27" t="s">
        <v>487</v>
      </c>
      <c r="AK3403" s="24" t="s">
        <v>121</v>
      </c>
      <c r="AL3403" s="24" t="s">
        <v>7086</v>
      </c>
      <c r="AM3403" s="23">
        <v>44697</v>
      </c>
      <c r="AN3403" s="28">
        <v>1000000</v>
      </c>
      <c r="AO3403" s="28">
        <v>117172</v>
      </c>
      <c r="AP3403" s="28"/>
      <c r="AQ3403" s="28"/>
      <c r="AR3403" s="24"/>
      <c r="AS3403" s="24"/>
      <c r="AT3403" s="24"/>
      <c r="AU3403" s="24"/>
      <c r="AV3403" s="24"/>
      <c r="AW3403" s="24"/>
      <c r="AX3403" s="24"/>
      <c r="AY3403" s="24"/>
      <c r="AZ3403" s="24"/>
      <c r="BA3403" s="24"/>
      <c r="BB3403" s="24"/>
      <c r="BC3403" s="24"/>
      <c r="BD3403" s="24"/>
      <c r="BE3403" s="24"/>
      <c r="BF3403" s="24"/>
      <c r="BG3403" s="24"/>
      <c r="BH3403" s="23">
        <v>44907</v>
      </c>
      <c r="BI3403" s="26" t="s">
        <v>466</v>
      </c>
      <c r="BJ3403" s="26" t="s">
        <v>6087</v>
      </c>
      <c r="BK3403" s="29">
        <v>0</v>
      </c>
      <c r="BL3403" s="24" t="s">
        <v>129</v>
      </c>
      <c r="BM3403" s="22" t="str">
        <f ca="1">+IF(Tabla1[[#This Row],[FECHA INGRESO]]&gt;=44986,IF((TODAY()-Tabla1[[#This Row],[FECHA INGRESO]])&gt;=50,"ALERTA","TODAVÍA FALTA"),"N/A")</f>
        <v>N/A</v>
      </c>
      <c r="BN3403" s="7">
        <f>IFERROR((_xlfn.DAYS(Tabla1[[#This Row],[FECHA INGRESO]],Tabla1[[#This Row],[FECHA RETIRO]]))/30,"")</f>
        <v>-7</v>
      </c>
    </row>
    <row r="3404" spans="1:66" x14ac:dyDescent="0.35">
      <c r="A3404" s="21">
        <v>1037651226</v>
      </c>
      <c r="B3404" s="22" t="s">
        <v>18348</v>
      </c>
      <c r="C3404" s="23">
        <v>44698</v>
      </c>
      <c r="D3404" s="24" t="s">
        <v>582</v>
      </c>
      <c r="E3404" s="24" t="s">
        <v>94</v>
      </c>
      <c r="F3404" s="24" t="s">
        <v>70</v>
      </c>
      <c r="G3404" s="24"/>
      <c r="H3404" s="24">
        <v>24114178846</v>
      </c>
      <c r="I3404" s="24" t="s">
        <v>72</v>
      </c>
      <c r="J3404" s="24">
        <f>DATEDIF(Tabla1[[#This Row],[FECHA DE NACIMIENTO]],Tabla1[[#This Row],[FECHA ACTUAL]],"Y")</f>
        <v>26</v>
      </c>
      <c r="K3404" s="24" t="s">
        <v>73</v>
      </c>
      <c r="L3404" s="24" t="s">
        <v>112</v>
      </c>
      <c r="M3404" s="24">
        <v>0</v>
      </c>
      <c r="N3404" s="24">
        <v>0</v>
      </c>
      <c r="O3404" s="24">
        <v>4</v>
      </c>
      <c r="P3404" s="24" t="s">
        <v>101</v>
      </c>
      <c r="Q3404" s="23">
        <v>35304</v>
      </c>
      <c r="R3404" s="24" t="s">
        <v>1526</v>
      </c>
      <c r="S3404" s="25">
        <v>45119</v>
      </c>
      <c r="T3404" s="24">
        <v>5962317</v>
      </c>
      <c r="U3404" s="24">
        <v>3013259265</v>
      </c>
      <c r="V3404" s="33" t="s">
        <v>18349</v>
      </c>
      <c r="W3404" s="85" t="s">
        <v>18350</v>
      </c>
      <c r="X3404" s="24" t="s">
        <v>18351</v>
      </c>
      <c r="Y3404" s="24" t="s">
        <v>18352</v>
      </c>
      <c r="Z3404" s="24" t="s">
        <v>117</v>
      </c>
      <c r="AA3404" s="24">
        <v>3104070004</v>
      </c>
      <c r="AB3404" s="24"/>
      <c r="AC3404" s="24"/>
      <c r="AD3404" s="24"/>
      <c r="AE3404" s="26" t="s">
        <v>183</v>
      </c>
      <c r="AF3404" s="26" t="s">
        <v>18353</v>
      </c>
      <c r="AG3404" s="26"/>
      <c r="AH3404" s="27" t="s">
        <v>184</v>
      </c>
      <c r="AI3404" s="27" t="s">
        <v>515</v>
      </c>
      <c r="AJ3404" s="27" t="s">
        <v>515</v>
      </c>
      <c r="AK3404" s="24" t="s">
        <v>121</v>
      </c>
      <c r="AL3404" s="24" t="s">
        <v>7086</v>
      </c>
      <c r="AM3404" s="23">
        <v>44698</v>
      </c>
      <c r="AN3404" s="28">
        <v>1160000</v>
      </c>
      <c r="AO3404" s="28">
        <v>140606</v>
      </c>
      <c r="AP3404" s="28"/>
      <c r="AQ3404" s="28"/>
      <c r="AR3404" s="24"/>
      <c r="AS3404" s="24"/>
      <c r="AT3404" s="24"/>
      <c r="AU3404" s="24"/>
      <c r="AV3404" s="24"/>
      <c r="AW3404" s="24"/>
      <c r="AX3404" s="24"/>
      <c r="AY3404" s="24"/>
      <c r="AZ3404" s="24"/>
      <c r="BA3404" s="24"/>
      <c r="BB3404" s="24"/>
      <c r="BC3404" s="24"/>
      <c r="BD3404" s="24"/>
      <c r="BE3404" s="24"/>
      <c r="BF3404" s="24"/>
      <c r="BG3404" s="23"/>
      <c r="BH3404" s="23">
        <v>44957</v>
      </c>
      <c r="BI3404" s="26" t="s">
        <v>466</v>
      </c>
      <c r="BJ3404" s="26" t="s">
        <v>6087</v>
      </c>
      <c r="BK3404" s="29">
        <v>0</v>
      </c>
      <c r="BL3404" s="24" t="s">
        <v>129</v>
      </c>
      <c r="BM3404" s="22" t="str">
        <f ca="1">+IF(Tabla1[[#This Row],[FECHA INGRESO]]&gt;=44986,IF((TODAY()-Tabla1[[#This Row],[FECHA INGRESO]])&gt;=50,"ALERTA","TODAVÍA FALTA"),"N/A")</f>
        <v>N/A</v>
      </c>
      <c r="BN3404" s="7">
        <f>IFERROR((_xlfn.DAYS(Tabla1[[#This Row],[FECHA INGRESO]],Tabla1[[#This Row],[FECHA RETIRO]]))/30,"")</f>
        <v>-8.6333333333333329</v>
      </c>
    </row>
    <row r="3405" spans="1:66" x14ac:dyDescent="0.35">
      <c r="A3405" s="21">
        <v>80758541</v>
      </c>
      <c r="B3405" s="22" t="s">
        <v>18354</v>
      </c>
      <c r="C3405" s="44">
        <v>44699</v>
      </c>
      <c r="D3405" s="36" t="s">
        <v>266</v>
      </c>
      <c r="E3405" s="36" t="s">
        <v>110</v>
      </c>
      <c r="F3405" s="36" t="s">
        <v>70</v>
      </c>
      <c r="G3405" s="36"/>
      <c r="H3405" s="36">
        <v>24114222293</v>
      </c>
      <c r="I3405" s="36" t="s">
        <v>72</v>
      </c>
      <c r="J3405" s="24">
        <f>DATEDIF(Tabla1[[#This Row],[FECHA DE NACIMIENTO]],Tabla1[[#This Row],[FECHA ACTUAL]],"Y")</f>
        <v>39</v>
      </c>
      <c r="K3405" s="36" t="s">
        <v>73</v>
      </c>
      <c r="L3405" s="24" t="s">
        <v>112</v>
      </c>
      <c r="M3405" s="36">
        <v>1</v>
      </c>
      <c r="N3405" s="36">
        <v>1</v>
      </c>
      <c r="O3405" s="36">
        <v>2</v>
      </c>
      <c r="P3405" s="36" t="s">
        <v>101</v>
      </c>
      <c r="Q3405" s="44">
        <v>30607</v>
      </c>
      <c r="R3405" s="24" t="s">
        <v>76</v>
      </c>
      <c r="S3405" s="25">
        <v>45119</v>
      </c>
      <c r="T3405" s="36"/>
      <c r="U3405" s="36">
        <v>3125045817</v>
      </c>
      <c r="V3405" s="62" t="s">
        <v>18355</v>
      </c>
      <c r="W3405" s="85" t="s">
        <v>18356</v>
      </c>
      <c r="X3405" s="24" t="s">
        <v>2946</v>
      </c>
      <c r="Y3405" s="24"/>
      <c r="Z3405" s="24"/>
      <c r="AA3405" s="24"/>
      <c r="AB3405" s="24"/>
      <c r="AC3405" s="24"/>
      <c r="AD3405" s="24"/>
      <c r="AE3405" s="26" t="s">
        <v>151</v>
      </c>
      <c r="AF3405" s="26"/>
      <c r="AG3405" s="26"/>
      <c r="AH3405" s="27" t="s">
        <v>184</v>
      </c>
      <c r="AI3405" s="27" t="s">
        <v>224</v>
      </c>
      <c r="AJ3405" s="27" t="s">
        <v>224</v>
      </c>
      <c r="AK3405" s="24" t="s">
        <v>121</v>
      </c>
      <c r="AL3405" s="24" t="s">
        <v>7086</v>
      </c>
      <c r="AM3405" s="23">
        <v>44699</v>
      </c>
      <c r="AN3405" s="28">
        <v>1000000</v>
      </c>
      <c r="AO3405" s="28">
        <v>117172</v>
      </c>
      <c r="AP3405" s="28"/>
      <c r="AQ3405" s="28"/>
      <c r="AR3405" s="24"/>
      <c r="AS3405" s="24"/>
      <c r="AT3405" s="24"/>
      <c r="AU3405" s="24"/>
      <c r="AV3405" s="24"/>
      <c r="AW3405" s="24"/>
      <c r="AX3405" s="24"/>
      <c r="AY3405" s="24"/>
      <c r="AZ3405" s="24"/>
      <c r="BA3405" s="24"/>
      <c r="BB3405" s="24"/>
      <c r="BC3405" s="24"/>
      <c r="BD3405" s="24"/>
      <c r="BE3405" s="24"/>
      <c r="BF3405" s="24"/>
      <c r="BG3405" s="24"/>
      <c r="BH3405" s="23">
        <v>44712</v>
      </c>
      <c r="BI3405" s="26" t="s">
        <v>10014</v>
      </c>
      <c r="BJ3405" s="26" t="s">
        <v>14134</v>
      </c>
      <c r="BK3405" s="29">
        <v>0</v>
      </c>
      <c r="BL3405" s="24" t="s">
        <v>129</v>
      </c>
      <c r="BM3405" s="22" t="str">
        <f ca="1">+IF(Tabla1[[#This Row],[FECHA INGRESO]]&gt;=44986,IF((TODAY()-Tabla1[[#This Row],[FECHA INGRESO]])&gt;=50,"ALERTA","TODAVÍA FALTA"),"N/A")</f>
        <v>N/A</v>
      </c>
      <c r="BN3405" s="7">
        <f>IFERROR((_xlfn.DAYS(Tabla1[[#This Row],[FECHA INGRESO]],Tabla1[[#This Row],[FECHA RETIRO]]))/30,"")</f>
        <v>-0.43333333333333335</v>
      </c>
    </row>
    <row r="3406" spans="1:66" x14ac:dyDescent="0.35">
      <c r="A3406" s="21">
        <v>1023926601</v>
      </c>
      <c r="B3406" s="22" t="s">
        <v>18357</v>
      </c>
      <c r="C3406" s="44">
        <v>44700</v>
      </c>
      <c r="D3406" s="36" t="s">
        <v>266</v>
      </c>
      <c r="E3406" s="36" t="s">
        <v>111</v>
      </c>
      <c r="F3406" s="36" t="s">
        <v>70</v>
      </c>
      <c r="G3406" s="36"/>
      <c r="H3406" s="36">
        <v>24114263922</v>
      </c>
      <c r="I3406" s="36" t="s">
        <v>95</v>
      </c>
      <c r="J3406" s="24">
        <f>DATEDIF(Tabla1[[#This Row],[FECHA DE NACIMIENTO]],Tabla1[[#This Row],[FECHA ACTUAL]],"Y")</f>
        <v>29</v>
      </c>
      <c r="K3406" s="36" t="s">
        <v>73</v>
      </c>
      <c r="L3406" s="36" t="s">
        <v>234</v>
      </c>
      <c r="M3406" s="36">
        <v>1</v>
      </c>
      <c r="N3406" s="36">
        <v>1</v>
      </c>
      <c r="O3406" s="36">
        <v>3</v>
      </c>
      <c r="P3406" s="36" t="s">
        <v>101</v>
      </c>
      <c r="Q3406" s="44">
        <v>34166</v>
      </c>
      <c r="R3406" s="24" t="s">
        <v>76</v>
      </c>
      <c r="S3406" s="25">
        <v>45119</v>
      </c>
      <c r="T3406" s="36"/>
      <c r="U3406" s="36">
        <v>3115506494</v>
      </c>
      <c r="V3406" s="62" t="s">
        <v>18358</v>
      </c>
      <c r="W3406" s="85" t="s">
        <v>18359</v>
      </c>
      <c r="X3406" s="24" t="s">
        <v>13187</v>
      </c>
      <c r="Y3406" s="24" t="s">
        <v>18360</v>
      </c>
      <c r="Z3406" s="24" t="s">
        <v>13095</v>
      </c>
      <c r="AA3406" s="24">
        <v>3195433721</v>
      </c>
      <c r="AB3406" s="24"/>
      <c r="AC3406" s="24"/>
      <c r="AD3406" s="24"/>
      <c r="AE3406" s="26" t="s">
        <v>183</v>
      </c>
      <c r="AF3406" s="26" t="s">
        <v>16954</v>
      </c>
      <c r="AG3406" s="26"/>
      <c r="AH3406" s="27" t="s">
        <v>10575</v>
      </c>
      <c r="AI3406" s="27" t="s">
        <v>9232</v>
      </c>
      <c r="AJ3406" s="27" t="s">
        <v>9233</v>
      </c>
      <c r="AK3406" s="24" t="s">
        <v>121</v>
      </c>
      <c r="AL3406" s="24" t="s">
        <v>7086</v>
      </c>
      <c r="AM3406" s="23">
        <v>44700</v>
      </c>
      <c r="AN3406" s="28">
        <v>1000000</v>
      </c>
      <c r="AO3406" s="28">
        <v>117172</v>
      </c>
      <c r="AP3406" s="28"/>
      <c r="AQ3406" s="28"/>
      <c r="AR3406" s="24"/>
      <c r="AS3406" s="24"/>
      <c r="AT3406" s="24"/>
      <c r="AU3406" s="24"/>
      <c r="AV3406" s="24"/>
      <c r="AW3406" s="24"/>
      <c r="AX3406" s="24"/>
      <c r="AY3406" s="24"/>
      <c r="AZ3406" s="24"/>
      <c r="BA3406" s="24"/>
      <c r="BB3406" s="24"/>
      <c r="BC3406" s="24"/>
      <c r="BD3406" s="24"/>
      <c r="BE3406" s="24"/>
      <c r="BF3406" s="24"/>
      <c r="BG3406" s="24"/>
      <c r="BH3406" s="23">
        <v>44760</v>
      </c>
      <c r="BI3406" s="26" t="s">
        <v>10014</v>
      </c>
      <c r="BJ3406" s="26" t="s">
        <v>11905</v>
      </c>
      <c r="BK3406" s="29">
        <v>0</v>
      </c>
      <c r="BL3406" s="24" t="s">
        <v>129</v>
      </c>
      <c r="BM3406" s="22" t="str">
        <f ca="1">+IF(Tabla1[[#This Row],[FECHA INGRESO]]&gt;=44986,IF((TODAY()-Tabla1[[#This Row],[FECHA INGRESO]])&gt;=50,"ALERTA","TODAVÍA FALTA"),"N/A")</f>
        <v>N/A</v>
      </c>
      <c r="BN3406" s="7">
        <f>IFERROR((_xlfn.DAYS(Tabla1[[#This Row],[FECHA INGRESO]],Tabla1[[#This Row],[FECHA RETIRO]]))/30,"")</f>
        <v>-2</v>
      </c>
    </row>
    <row r="3407" spans="1:66" x14ac:dyDescent="0.35">
      <c r="A3407" s="21">
        <v>1065635786</v>
      </c>
      <c r="B3407" s="22" t="s">
        <v>18361</v>
      </c>
      <c r="C3407" s="44">
        <v>44700</v>
      </c>
      <c r="D3407" s="36" t="s">
        <v>131</v>
      </c>
      <c r="E3407" s="36" t="s">
        <v>111</v>
      </c>
      <c r="F3407" s="36" t="s">
        <v>111</v>
      </c>
      <c r="G3407" s="36"/>
      <c r="H3407" s="36">
        <v>24114262943</v>
      </c>
      <c r="I3407" s="36" t="s">
        <v>95</v>
      </c>
      <c r="J3407" s="24">
        <f>DATEDIF(Tabla1[[#This Row],[FECHA DE NACIMIENTO]],Tabla1[[#This Row],[FECHA ACTUAL]],"Y")</f>
        <v>31</v>
      </c>
      <c r="K3407" s="36" t="s">
        <v>73</v>
      </c>
      <c r="L3407" s="24" t="s">
        <v>112</v>
      </c>
      <c r="M3407" s="36">
        <v>0</v>
      </c>
      <c r="N3407" s="36">
        <v>0</v>
      </c>
      <c r="O3407" s="36">
        <v>3</v>
      </c>
      <c r="P3407" s="36" t="s">
        <v>101</v>
      </c>
      <c r="Q3407" s="44">
        <v>33571</v>
      </c>
      <c r="R3407" s="36" t="s">
        <v>17898</v>
      </c>
      <c r="S3407" s="25">
        <v>45119</v>
      </c>
      <c r="T3407" s="36"/>
      <c r="U3407" s="36">
        <v>3023419837</v>
      </c>
      <c r="V3407" s="62" t="s">
        <v>18362</v>
      </c>
      <c r="W3407" s="85" t="s">
        <v>18363</v>
      </c>
      <c r="X3407" s="24" t="s">
        <v>18364</v>
      </c>
      <c r="Y3407" s="24"/>
      <c r="Z3407" s="24"/>
      <c r="AA3407" s="24"/>
      <c r="AB3407" s="24"/>
      <c r="AC3407" s="24"/>
      <c r="AD3407" s="24"/>
      <c r="AE3407" s="26" t="s">
        <v>183</v>
      </c>
      <c r="AF3407" s="26"/>
      <c r="AG3407" s="26"/>
      <c r="AH3407" s="27" t="s">
        <v>10575</v>
      </c>
      <c r="AI3407" s="27" t="s">
        <v>9232</v>
      </c>
      <c r="AJ3407" s="27" t="s">
        <v>9233</v>
      </c>
      <c r="AK3407" s="24" t="s">
        <v>121</v>
      </c>
      <c r="AL3407" s="24" t="s">
        <v>7086</v>
      </c>
      <c r="AM3407" s="23">
        <v>44700</v>
      </c>
      <c r="AN3407" s="28">
        <v>1000000</v>
      </c>
      <c r="AO3407" s="28">
        <v>117172</v>
      </c>
      <c r="AP3407" s="28"/>
      <c r="AQ3407" s="28"/>
      <c r="AR3407" s="24"/>
      <c r="AS3407" s="24"/>
      <c r="AT3407" s="24"/>
      <c r="AU3407" s="24"/>
      <c r="AV3407" s="24"/>
      <c r="AW3407" s="24"/>
      <c r="AX3407" s="24"/>
      <c r="AY3407" s="24"/>
      <c r="AZ3407" s="24"/>
      <c r="BA3407" s="24"/>
      <c r="BB3407" s="24"/>
      <c r="BC3407" s="24"/>
      <c r="BD3407" s="24"/>
      <c r="BE3407" s="24"/>
      <c r="BF3407" s="24"/>
      <c r="BG3407" s="24"/>
      <c r="BH3407" s="23">
        <v>44827</v>
      </c>
      <c r="BI3407" s="26" t="s">
        <v>466</v>
      </c>
      <c r="BJ3407" s="26" t="s">
        <v>273</v>
      </c>
      <c r="BK3407" s="29">
        <v>0</v>
      </c>
      <c r="BL3407" s="24" t="s">
        <v>129</v>
      </c>
      <c r="BM3407" s="22" t="str">
        <f ca="1">+IF(Tabla1[[#This Row],[FECHA INGRESO]]&gt;=44986,IF((TODAY()-Tabla1[[#This Row],[FECHA INGRESO]])&gt;=50,"ALERTA","TODAVÍA FALTA"),"N/A")</f>
        <v>N/A</v>
      </c>
      <c r="BN3407" s="7">
        <f>IFERROR((_xlfn.DAYS(Tabla1[[#This Row],[FECHA INGRESO]],Tabla1[[#This Row],[FECHA RETIRO]]))/30,"")</f>
        <v>-4.2333333333333334</v>
      </c>
    </row>
    <row r="3408" spans="1:66" x14ac:dyDescent="0.35">
      <c r="A3408" s="34">
        <v>1000796606</v>
      </c>
      <c r="B3408" s="22" t="s">
        <v>18365</v>
      </c>
      <c r="C3408" s="23">
        <v>44700</v>
      </c>
      <c r="D3408" s="24" t="s">
        <v>188</v>
      </c>
      <c r="E3408" s="24" t="s">
        <v>111</v>
      </c>
      <c r="F3408" s="24" t="s">
        <v>111</v>
      </c>
      <c r="G3408" s="24"/>
      <c r="H3408" s="24">
        <v>24114260637</v>
      </c>
      <c r="I3408" s="24" t="s">
        <v>95</v>
      </c>
      <c r="J3408" s="24">
        <f>DATEDIF(Tabla1[[#This Row],[FECHA DE NACIMIENTO]],Tabla1[[#This Row],[FECHA ACTUAL]],"Y")</f>
        <v>21</v>
      </c>
      <c r="K3408" s="24" t="s">
        <v>73</v>
      </c>
      <c r="L3408" s="24" t="s">
        <v>112</v>
      </c>
      <c r="M3408" s="24">
        <v>0</v>
      </c>
      <c r="N3408" s="24">
        <v>0</v>
      </c>
      <c r="O3408" s="24">
        <v>2</v>
      </c>
      <c r="P3408" s="24" t="s">
        <v>101</v>
      </c>
      <c r="Q3408" s="23">
        <v>37094</v>
      </c>
      <c r="R3408" s="24" t="s">
        <v>76</v>
      </c>
      <c r="S3408" s="25">
        <v>45119</v>
      </c>
      <c r="T3408" s="24"/>
      <c r="U3408" s="24">
        <v>3144053105</v>
      </c>
      <c r="V3408" s="33" t="s">
        <v>18366</v>
      </c>
      <c r="W3408" s="85" t="s">
        <v>18367</v>
      </c>
      <c r="X3408" s="24" t="s">
        <v>18368</v>
      </c>
      <c r="Y3408" s="24" t="s">
        <v>18369</v>
      </c>
      <c r="Z3408" s="24" t="s">
        <v>117</v>
      </c>
      <c r="AA3408" s="24">
        <v>3195637924</v>
      </c>
      <c r="AB3408" s="24"/>
      <c r="AC3408" s="24"/>
      <c r="AD3408" s="24"/>
      <c r="AE3408" s="26" t="s">
        <v>183</v>
      </c>
      <c r="AF3408" s="26" t="s">
        <v>671</v>
      </c>
      <c r="AG3408" s="26"/>
      <c r="AH3408" s="27" t="s">
        <v>3042</v>
      </c>
      <c r="AI3408" s="27" t="s">
        <v>487</v>
      </c>
      <c r="AJ3408" s="27" t="s">
        <v>15662</v>
      </c>
      <c r="AK3408" s="24" t="s">
        <v>121</v>
      </c>
      <c r="AL3408" s="24" t="s">
        <v>7086</v>
      </c>
      <c r="AM3408" s="23">
        <v>44700</v>
      </c>
      <c r="AN3408" s="28">
        <v>1000000</v>
      </c>
      <c r="AO3408" s="28">
        <v>117172</v>
      </c>
      <c r="AP3408" s="28"/>
      <c r="AQ3408" s="28"/>
      <c r="AR3408" s="24"/>
      <c r="AS3408" s="24"/>
      <c r="AT3408" s="24"/>
      <c r="AU3408" s="24"/>
      <c r="AV3408" s="24"/>
      <c r="AW3408" s="24"/>
      <c r="AX3408" s="24"/>
      <c r="AY3408" s="24"/>
      <c r="AZ3408" s="24" t="s">
        <v>14215</v>
      </c>
      <c r="BA3408" s="24"/>
      <c r="BB3408" s="24"/>
      <c r="BC3408" s="24"/>
      <c r="BD3408" s="24"/>
      <c r="BE3408" s="24"/>
      <c r="BF3408" s="24"/>
      <c r="BG3408" s="23"/>
      <c r="BH3408" s="23">
        <v>44781</v>
      </c>
      <c r="BI3408" s="26" t="s">
        <v>466</v>
      </c>
      <c r="BJ3408" s="26" t="s">
        <v>13980</v>
      </c>
      <c r="BK3408" s="29">
        <v>0</v>
      </c>
      <c r="BL3408" s="24" t="s">
        <v>129</v>
      </c>
      <c r="BM3408" s="22" t="str">
        <f ca="1">+IF(Tabla1[[#This Row],[FECHA INGRESO]]&gt;=44986,IF((TODAY()-Tabla1[[#This Row],[FECHA INGRESO]])&gt;=50,"ALERTA","TODAVÍA FALTA"),"N/A")</f>
        <v>N/A</v>
      </c>
      <c r="BN3408" s="7">
        <f>IFERROR((_xlfn.DAYS(Tabla1[[#This Row],[FECHA INGRESO]],Tabla1[[#This Row],[FECHA RETIRO]]))/30,"")</f>
        <v>-2.7</v>
      </c>
    </row>
    <row r="3409" spans="1:66" x14ac:dyDescent="0.35">
      <c r="A3409" s="21">
        <v>50938766</v>
      </c>
      <c r="B3409" s="22" t="s">
        <v>18370</v>
      </c>
      <c r="C3409" s="23">
        <v>44700</v>
      </c>
      <c r="D3409" s="24" t="s">
        <v>131</v>
      </c>
      <c r="E3409" s="24" t="s">
        <v>94</v>
      </c>
      <c r="F3409" s="23" t="s">
        <v>94</v>
      </c>
      <c r="G3409" s="24"/>
      <c r="H3409" s="24">
        <v>24108256075</v>
      </c>
      <c r="I3409" s="24" t="s">
        <v>95</v>
      </c>
      <c r="J3409" s="24">
        <f>DATEDIF(Tabla1[[#This Row],[FECHA DE NACIMIENTO]],Tabla1[[#This Row],[FECHA ACTUAL]],"Y")</f>
        <v>41</v>
      </c>
      <c r="K3409" s="24" t="s">
        <v>73</v>
      </c>
      <c r="L3409" s="24" t="s">
        <v>112</v>
      </c>
      <c r="M3409" s="24">
        <v>0</v>
      </c>
      <c r="N3409" s="24">
        <v>0</v>
      </c>
      <c r="O3409" s="24">
        <v>3</v>
      </c>
      <c r="P3409" s="24" t="s">
        <v>101</v>
      </c>
      <c r="Q3409" s="23">
        <v>30031</v>
      </c>
      <c r="R3409" s="24" t="s">
        <v>4539</v>
      </c>
      <c r="S3409" s="25">
        <v>45119</v>
      </c>
      <c r="T3409" s="24"/>
      <c r="U3409" s="24">
        <v>3004853887</v>
      </c>
      <c r="V3409" s="33" t="s">
        <v>18371</v>
      </c>
      <c r="W3409" s="85" t="s">
        <v>18372</v>
      </c>
      <c r="X3409" s="24" t="s">
        <v>158</v>
      </c>
      <c r="Y3409" s="24" t="s">
        <v>18373</v>
      </c>
      <c r="Z3409" s="24" t="s">
        <v>852</v>
      </c>
      <c r="AA3409" s="24">
        <v>3192950781</v>
      </c>
      <c r="AB3409" s="24"/>
      <c r="AC3409" s="24"/>
      <c r="AD3409" s="24"/>
      <c r="AE3409" s="26" t="s">
        <v>151</v>
      </c>
      <c r="AF3409" s="26"/>
      <c r="AG3409" s="26"/>
      <c r="AH3409" s="27" t="s">
        <v>3042</v>
      </c>
      <c r="AI3409" s="27" t="s">
        <v>487</v>
      </c>
      <c r="AJ3409" s="27" t="s">
        <v>15662</v>
      </c>
      <c r="AK3409" s="24" t="s">
        <v>121</v>
      </c>
      <c r="AL3409" s="24" t="s">
        <v>7086</v>
      </c>
      <c r="AM3409" s="23">
        <v>44700</v>
      </c>
      <c r="AN3409" s="28">
        <v>1000000</v>
      </c>
      <c r="AO3409" s="28">
        <v>117172</v>
      </c>
      <c r="AP3409" s="28"/>
      <c r="AQ3409" s="28"/>
      <c r="AR3409" s="24"/>
      <c r="AS3409" s="24"/>
      <c r="AT3409" s="24"/>
      <c r="AU3409" s="24"/>
      <c r="AV3409" s="24"/>
      <c r="AW3409" s="24"/>
      <c r="AX3409" s="24"/>
      <c r="AY3409" s="24"/>
      <c r="AZ3409" s="24"/>
      <c r="BA3409" s="24"/>
      <c r="BB3409" s="24"/>
      <c r="BC3409" s="24"/>
      <c r="BD3409" s="24"/>
      <c r="BE3409" s="24"/>
      <c r="BF3409" s="24"/>
      <c r="BG3409" s="24"/>
      <c r="BH3409" s="23">
        <v>44757</v>
      </c>
      <c r="BI3409" s="26" t="s">
        <v>466</v>
      </c>
      <c r="BJ3409" s="26" t="s">
        <v>1165</v>
      </c>
      <c r="BK3409" s="29">
        <v>0</v>
      </c>
      <c r="BL3409" s="24" t="s">
        <v>129</v>
      </c>
      <c r="BM3409" s="22" t="str">
        <f ca="1">+IF(Tabla1[[#This Row],[FECHA INGRESO]]&gt;=44986,IF((TODAY()-Tabla1[[#This Row],[FECHA INGRESO]])&gt;=50,"ALERTA","TODAVÍA FALTA"),"N/A")</f>
        <v>N/A</v>
      </c>
      <c r="BN3409" s="7">
        <f>IFERROR((_xlfn.DAYS(Tabla1[[#This Row],[FECHA INGRESO]],Tabla1[[#This Row],[FECHA RETIRO]]))/30,"")</f>
        <v>-1.9</v>
      </c>
    </row>
    <row r="3410" spans="1:66" x14ac:dyDescent="0.35">
      <c r="A3410" s="21">
        <v>1110180330</v>
      </c>
      <c r="B3410" s="22" t="s">
        <v>18374</v>
      </c>
      <c r="C3410" s="23">
        <v>44700</v>
      </c>
      <c r="D3410" s="24" t="s">
        <v>93</v>
      </c>
      <c r="E3410" s="24" t="s">
        <v>111</v>
      </c>
      <c r="F3410" s="24" t="s">
        <v>70</v>
      </c>
      <c r="G3410" s="24"/>
      <c r="H3410" s="24">
        <v>24114261724</v>
      </c>
      <c r="I3410" s="24" t="s">
        <v>72</v>
      </c>
      <c r="J3410" s="24">
        <f>DATEDIF(Tabla1[[#This Row],[FECHA DE NACIMIENTO]],Tabla1[[#This Row],[FECHA ACTUAL]],"Y")</f>
        <v>23</v>
      </c>
      <c r="K3410" s="24" t="s">
        <v>96</v>
      </c>
      <c r="L3410" s="24" t="s">
        <v>112</v>
      </c>
      <c r="M3410" s="24">
        <v>1</v>
      </c>
      <c r="N3410" s="24">
        <v>1</v>
      </c>
      <c r="O3410" s="24">
        <v>2</v>
      </c>
      <c r="P3410" s="24" t="s">
        <v>101</v>
      </c>
      <c r="Q3410" s="23">
        <v>36401</v>
      </c>
      <c r="R3410" s="24" t="s">
        <v>4263</v>
      </c>
      <c r="S3410" s="25">
        <v>45119</v>
      </c>
      <c r="T3410" s="24"/>
      <c r="U3410" s="24">
        <v>3227253585</v>
      </c>
      <c r="V3410" s="33" t="s">
        <v>18375</v>
      </c>
      <c r="W3410" s="85" t="s">
        <v>18376</v>
      </c>
      <c r="X3410" s="24" t="s">
        <v>3136</v>
      </c>
      <c r="Y3410" s="24" t="s">
        <v>18377</v>
      </c>
      <c r="Z3410" s="24" t="s">
        <v>117</v>
      </c>
      <c r="AA3410" s="24">
        <v>3214071939</v>
      </c>
      <c r="AB3410" s="24"/>
      <c r="AC3410" s="24"/>
      <c r="AD3410" s="24"/>
      <c r="AE3410" s="26" t="s">
        <v>102</v>
      </c>
      <c r="AF3410" s="26" t="s">
        <v>18378</v>
      </c>
      <c r="AG3410" s="26"/>
      <c r="AH3410" s="27" t="s">
        <v>3042</v>
      </c>
      <c r="AI3410" s="27" t="s">
        <v>487</v>
      </c>
      <c r="AJ3410" s="27" t="s">
        <v>15662</v>
      </c>
      <c r="AK3410" s="24" t="s">
        <v>121</v>
      </c>
      <c r="AL3410" s="24" t="s">
        <v>7086</v>
      </c>
      <c r="AM3410" s="23">
        <v>44700</v>
      </c>
      <c r="AN3410" s="28">
        <v>1000000</v>
      </c>
      <c r="AO3410" s="28">
        <v>117172</v>
      </c>
      <c r="AP3410" s="28"/>
      <c r="AQ3410" s="28"/>
      <c r="AR3410" s="24"/>
      <c r="AS3410" s="24"/>
      <c r="AT3410" s="24"/>
      <c r="AU3410" s="24"/>
      <c r="AV3410" s="24"/>
      <c r="AW3410" s="24"/>
      <c r="AX3410" s="24"/>
      <c r="AY3410" s="24"/>
      <c r="AZ3410" s="24"/>
      <c r="BA3410" s="24"/>
      <c r="BB3410" s="24"/>
      <c r="BC3410" s="24"/>
      <c r="BD3410" s="24"/>
      <c r="BE3410" s="24"/>
      <c r="BF3410" s="24"/>
      <c r="BG3410" s="24"/>
      <c r="BH3410" s="23">
        <v>44761</v>
      </c>
      <c r="BI3410" s="26" t="s">
        <v>10014</v>
      </c>
      <c r="BJ3410" s="26" t="s">
        <v>10318</v>
      </c>
      <c r="BK3410" s="29">
        <v>0</v>
      </c>
      <c r="BL3410" s="24" t="s">
        <v>129</v>
      </c>
      <c r="BM3410" s="22" t="str">
        <f ca="1">+IF(Tabla1[[#This Row],[FECHA INGRESO]]&gt;=44986,IF((TODAY()-Tabla1[[#This Row],[FECHA INGRESO]])&gt;=50,"ALERTA","TODAVÍA FALTA"),"N/A")</f>
        <v>N/A</v>
      </c>
      <c r="BN3410" s="7">
        <f>IFERROR((_xlfn.DAYS(Tabla1[[#This Row],[FECHA INGRESO]],Tabla1[[#This Row],[FECHA RETIRO]]))/30,"")</f>
        <v>-2.0333333333333332</v>
      </c>
    </row>
    <row r="3411" spans="1:66" x14ac:dyDescent="0.35">
      <c r="A3411" s="34">
        <v>1070985727</v>
      </c>
      <c r="B3411" s="22" t="s">
        <v>18379</v>
      </c>
      <c r="C3411" s="23">
        <v>44700</v>
      </c>
      <c r="D3411" s="24" t="s">
        <v>266</v>
      </c>
      <c r="E3411" s="24" t="s">
        <v>111</v>
      </c>
      <c r="F3411" s="24" t="s">
        <v>70</v>
      </c>
      <c r="G3411" s="24"/>
      <c r="H3411" s="24">
        <v>24114254182</v>
      </c>
      <c r="I3411" s="24" t="s">
        <v>95</v>
      </c>
      <c r="J3411" s="24">
        <f>DATEDIF(Tabla1[[#This Row],[FECHA DE NACIMIENTO]],Tabla1[[#This Row],[FECHA ACTUAL]],"Y")</f>
        <v>24</v>
      </c>
      <c r="K3411" s="24" t="s">
        <v>96</v>
      </c>
      <c r="L3411" s="24" t="s">
        <v>112</v>
      </c>
      <c r="M3411" s="24">
        <v>1</v>
      </c>
      <c r="N3411" s="24">
        <v>1</v>
      </c>
      <c r="O3411" s="24">
        <v>3</v>
      </c>
      <c r="P3411" s="24" t="s">
        <v>101</v>
      </c>
      <c r="Q3411" s="23">
        <v>36001</v>
      </c>
      <c r="R3411" s="24" t="s">
        <v>791</v>
      </c>
      <c r="S3411" s="25">
        <v>45119</v>
      </c>
      <c r="T3411" s="24"/>
      <c r="U3411" s="24">
        <v>3233071170</v>
      </c>
      <c r="V3411" s="33" t="s">
        <v>18380</v>
      </c>
      <c r="W3411" s="85" t="s">
        <v>18381</v>
      </c>
      <c r="X3411" s="24" t="s">
        <v>18382</v>
      </c>
      <c r="Y3411" s="24" t="s">
        <v>18383</v>
      </c>
      <c r="Z3411" s="24" t="s">
        <v>117</v>
      </c>
      <c r="AA3411" s="24">
        <v>3102070278</v>
      </c>
      <c r="AB3411" s="24"/>
      <c r="AC3411" s="24"/>
      <c r="AD3411" s="24"/>
      <c r="AE3411" s="26" t="s">
        <v>183</v>
      </c>
      <c r="AF3411" s="26"/>
      <c r="AG3411" s="26"/>
      <c r="AH3411" s="27" t="s">
        <v>3042</v>
      </c>
      <c r="AI3411" s="27" t="s">
        <v>487</v>
      </c>
      <c r="AJ3411" s="27" t="s">
        <v>15662</v>
      </c>
      <c r="AK3411" s="24" t="s">
        <v>121</v>
      </c>
      <c r="AL3411" s="24" t="s">
        <v>7086</v>
      </c>
      <c r="AM3411" s="23">
        <v>44700</v>
      </c>
      <c r="AN3411" s="28">
        <v>1000000</v>
      </c>
      <c r="AO3411" s="28">
        <v>117172</v>
      </c>
      <c r="AP3411" s="28"/>
      <c r="AQ3411" s="28"/>
      <c r="AR3411" s="24"/>
      <c r="AS3411" s="24"/>
      <c r="AT3411" s="24"/>
      <c r="AU3411" s="24"/>
      <c r="AV3411" s="24"/>
      <c r="AW3411" s="24"/>
      <c r="AX3411" s="24"/>
      <c r="AY3411" s="24"/>
      <c r="AZ3411" s="24"/>
      <c r="BA3411" s="24"/>
      <c r="BB3411" s="24"/>
      <c r="BC3411" s="24"/>
      <c r="BD3411" s="24"/>
      <c r="BE3411" s="24"/>
      <c r="BF3411" s="24"/>
      <c r="BG3411" s="24"/>
      <c r="BH3411" s="23">
        <v>44786</v>
      </c>
      <c r="BI3411" s="26" t="s">
        <v>466</v>
      </c>
      <c r="BJ3411" s="26" t="s">
        <v>4052</v>
      </c>
      <c r="BK3411" s="29">
        <v>0</v>
      </c>
      <c r="BL3411" s="24" t="s">
        <v>129</v>
      </c>
      <c r="BM3411" s="22" t="str">
        <f ca="1">+IF(Tabla1[[#This Row],[FECHA INGRESO]]&gt;=44986,IF((TODAY()-Tabla1[[#This Row],[FECHA INGRESO]])&gt;=50,"ALERTA","TODAVÍA FALTA"),"N/A")</f>
        <v>N/A</v>
      </c>
      <c r="BN3411" s="7">
        <f>IFERROR((_xlfn.DAYS(Tabla1[[#This Row],[FECHA INGRESO]],Tabla1[[#This Row],[FECHA RETIRO]]))/30,"")</f>
        <v>-2.8666666666666667</v>
      </c>
    </row>
    <row r="3412" spans="1:66" x14ac:dyDescent="0.35">
      <c r="A3412" s="21">
        <v>1067890740</v>
      </c>
      <c r="B3412" s="22" t="s">
        <v>18384</v>
      </c>
      <c r="C3412" s="23">
        <v>44700</v>
      </c>
      <c r="D3412" s="24" t="s">
        <v>266</v>
      </c>
      <c r="E3412" s="24" t="s">
        <v>94</v>
      </c>
      <c r="F3412" s="23" t="s">
        <v>94</v>
      </c>
      <c r="G3412" s="24"/>
      <c r="H3412" s="24">
        <v>24114254663</v>
      </c>
      <c r="I3412" s="24" t="s">
        <v>95</v>
      </c>
      <c r="J3412" s="24">
        <f>DATEDIF(Tabla1[[#This Row],[FECHA DE NACIMIENTO]],Tabla1[[#This Row],[FECHA ACTUAL]],"Y")</f>
        <v>32</v>
      </c>
      <c r="K3412" s="24" t="s">
        <v>73</v>
      </c>
      <c r="L3412" s="24" t="s">
        <v>112</v>
      </c>
      <c r="M3412" s="24">
        <v>2</v>
      </c>
      <c r="N3412" s="24">
        <v>2</v>
      </c>
      <c r="O3412" s="24">
        <v>2</v>
      </c>
      <c r="P3412" s="24" t="s">
        <v>101</v>
      </c>
      <c r="Q3412" s="23">
        <v>33105</v>
      </c>
      <c r="R3412" s="24" t="s">
        <v>4539</v>
      </c>
      <c r="S3412" s="25">
        <v>45119</v>
      </c>
      <c r="T3412" s="24">
        <v>8011529</v>
      </c>
      <c r="U3412" s="24">
        <v>3205674887</v>
      </c>
      <c r="V3412" s="33" t="s">
        <v>18385</v>
      </c>
      <c r="W3412" s="85" t="s">
        <v>18386</v>
      </c>
      <c r="X3412" s="24" t="s">
        <v>15815</v>
      </c>
      <c r="Y3412" s="24" t="s">
        <v>18387</v>
      </c>
      <c r="Z3412" s="24" t="s">
        <v>162</v>
      </c>
      <c r="AA3412" s="24">
        <v>3138303852</v>
      </c>
      <c r="AB3412" s="24"/>
      <c r="AC3412" s="24"/>
      <c r="AD3412" s="24"/>
      <c r="AE3412" s="26" t="s">
        <v>183</v>
      </c>
      <c r="AF3412" s="26" t="s">
        <v>18388</v>
      </c>
      <c r="AG3412" s="26"/>
      <c r="AH3412" s="27" t="s">
        <v>3042</v>
      </c>
      <c r="AI3412" s="27" t="s">
        <v>487</v>
      </c>
      <c r="AJ3412" s="27" t="s">
        <v>15662</v>
      </c>
      <c r="AK3412" s="24" t="s">
        <v>121</v>
      </c>
      <c r="AL3412" s="24" t="s">
        <v>7086</v>
      </c>
      <c r="AM3412" s="23">
        <v>44700</v>
      </c>
      <c r="AN3412" s="28">
        <v>1000000</v>
      </c>
      <c r="AO3412" s="28">
        <v>117172</v>
      </c>
      <c r="AP3412" s="28"/>
      <c r="AQ3412" s="28"/>
      <c r="AR3412" s="24"/>
      <c r="AS3412" s="24"/>
      <c r="AT3412" s="24"/>
      <c r="AU3412" s="24"/>
      <c r="AV3412" s="24"/>
      <c r="AW3412" s="24"/>
      <c r="AX3412" s="24"/>
      <c r="AY3412" s="24"/>
      <c r="AZ3412" s="24"/>
      <c r="BA3412" s="24"/>
      <c r="BB3412" s="24"/>
      <c r="BC3412" s="24"/>
      <c r="BD3412" s="24"/>
      <c r="BE3412" s="24"/>
      <c r="BF3412" s="24"/>
      <c r="BG3412" s="24"/>
      <c r="BH3412" s="23">
        <v>44865</v>
      </c>
      <c r="BI3412" s="26" t="s">
        <v>10014</v>
      </c>
      <c r="BJ3412" s="26" t="s">
        <v>10862</v>
      </c>
      <c r="BK3412" s="29">
        <v>0</v>
      </c>
      <c r="BL3412" s="24" t="s">
        <v>129</v>
      </c>
      <c r="BM3412" s="22" t="str">
        <f ca="1">+IF(Tabla1[[#This Row],[FECHA INGRESO]]&gt;=44986,IF((TODAY()-Tabla1[[#This Row],[FECHA INGRESO]])&gt;=50,"ALERTA","TODAVÍA FALTA"),"N/A")</f>
        <v>N/A</v>
      </c>
      <c r="BN3412" s="7">
        <f>IFERROR((_xlfn.DAYS(Tabla1[[#This Row],[FECHA INGRESO]],Tabla1[[#This Row],[FECHA RETIRO]]))/30,"")</f>
        <v>-5.5</v>
      </c>
    </row>
    <row r="3413" spans="1:66" x14ac:dyDescent="0.35">
      <c r="A3413" s="34">
        <v>1000119678</v>
      </c>
      <c r="B3413" s="22" t="s">
        <v>18389</v>
      </c>
      <c r="C3413" s="23">
        <v>44700</v>
      </c>
      <c r="D3413" s="24" t="s">
        <v>188</v>
      </c>
      <c r="E3413" s="24" t="s">
        <v>111</v>
      </c>
      <c r="F3413" s="24" t="s">
        <v>70</v>
      </c>
      <c r="G3413" s="24"/>
      <c r="H3413" s="24">
        <v>24114252960</v>
      </c>
      <c r="I3413" s="24" t="s">
        <v>95</v>
      </c>
      <c r="J3413" s="24">
        <f>DATEDIF(Tabla1[[#This Row],[FECHA DE NACIMIENTO]],Tabla1[[#This Row],[FECHA ACTUAL]],"Y")</f>
        <v>22</v>
      </c>
      <c r="K3413" s="24" t="s">
        <v>73</v>
      </c>
      <c r="L3413" s="24" t="s">
        <v>112</v>
      </c>
      <c r="M3413" s="24">
        <v>0</v>
      </c>
      <c r="N3413" s="24">
        <v>0</v>
      </c>
      <c r="O3413" s="24">
        <v>2</v>
      </c>
      <c r="P3413" s="24" t="s">
        <v>101</v>
      </c>
      <c r="Q3413" s="23">
        <v>37002</v>
      </c>
      <c r="R3413" s="24" t="s">
        <v>76</v>
      </c>
      <c r="S3413" s="25">
        <v>45119</v>
      </c>
      <c r="T3413" s="24"/>
      <c r="U3413" s="24">
        <v>3202059579</v>
      </c>
      <c r="V3413" s="33" t="s">
        <v>18390</v>
      </c>
      <c r="W3413" s="85" t="s">
        <v>18391</v>
      </c>
      <c r="X3413" s="24" t="s">
        <v>6315</v>
      </c>
      <c r="Y3413" s="24" t="s">
        <v>18392</v>
      </c>
      <c r="Z3413" s="24" t="s">
        <v>117</v>
      </c>
      <c r="AA3413" s="24">
        <v>3105504777</v>
      </c>
      <c r="AB3413" s="24"/>
      <c r="AC3413" s="24"/>
      <c r="AD3413" s="24"/>
      <c r="AE3413" s="26" t="s">
        <v>151</v>
      </c>
      <c r="AF3413" s="26"/>
      <c r="AG3413" s="26"/>
      <c r="AH3413" s="27" t="s">
        <v>3042</v>
      </c>
      <c r="AI3413" s="27" t="s">
        <v>487</v>
      </c>
      <c r="AJ3413" s="27" t="s">
        <v>15662</v>
      </c>
      <c r="AK3413" s="24" t="s">
        <v>121</v>
      </c>
      <c r="AL3413" s="24" t="s">
        <v>7086</v>
      </c>
      <c r="AM3413" s="23">
        <v>44700</v>
      </c>
      <c r="AN3413" s="28">
        <v>1000000</v>
      </c>
      <c r="AO3413" s="28">
        <v>117172</v>
      </c>
      <c r="AP3413" s="28"/>
      <c r="AQ3413" s="28"/>
      <c r="AR3413" s="24"/>
      <c r="AS3413" s="24"/>
      <c r="AT3413" s="24"/>
      <c r="AU3413" s="24"/>
      <c r="AV3413" s="24"/>
      <c r="AW3413" s="24"/>
      <c r="AX3413" s="24"/>
      <c r="AY3413" s="24"/>
      <c r="AZ3413" s="24"/>
      <c r="BA3413" s="24"/>
      <c r="BB3413" s="24"/>
      <c r="BC3413" s="24"/>
      <c r="BD3413" s="24"/>
      <c r="BE3413" s="24"/>
      <c r="BF3413" s="24"/>
      <c r="BG3413" s="23"/>
      <c r="BH3413" s="23">
        <v>44771</v>
      </c>
      <c r="BI3413" s="26" t="s">
        <v>466</v>
      </c>
      <c r="BJ3413" s="26" t="s">
        <v>12112</v>
      </c>
      <c r="BK3413" s="29">
        <v>0</v>
      </c>
      <c r="BL3413" s="24" t="s">
        <v>129</v>
      </c>
      <c r="BM3413" s="22" t="str">
        <f ca="1">+IF(Tabla1[[#This Row],[FECHA INGRESO]]&gt;=44986,IF((TODAY()-Tabla1[[#This Row],[FECHA INGRESO]])&gt;=50,"ALERTA","TODAVÍA FALTA"),"N/A")</f>
        <v>N/A</v>
      </c>
      <c r="BN3413" s="7">
        <f>IFERROR((_xlfn.DAYS(Tabla1[[#This Row],[FECHA INGRESO]],Tabla1[[#This Row],[FECHA RETIRO]]))/30,"")</f>
        <v>-2.3666666666666667</v>
      </c>
    </row>
    <row r="3414" spans="1:66" x14ac:dyDescent="0.35">
      <c r="A3414" s="34">
        <v>1000004354</v>
      </c>
      <c r="B3414" s="22" t="s">
        <v>18393</v>
      </c>
      <c r="C3414" s="23">
        <v>44700</v>
      </c>
      <c r="D3414" s="24" t="s">
        <v>188</v>
      </c>
      <c r="E3414" s="24" t="s">
        <v>111</v>
      </c>
      <c r="F3414" s="24" t="s">
        <v>70</v>
      </c>
      <c r="G3414" s="24"/>
      <c r="H3414" s="24">
        <v>24114251859</v>
      </c>
      <c r="I3414" s="24" t="s">
        <v>95</v>
      </c>
      <c r="J3414" s="24">
        <f>DATEDIF(Tabla1[[#This Row],[FECHA DE NACIMIENTO]],Tabla1[[#This Row],[FECHA ACTUAL]],"Y")</f>
        <v>20</v>
      </c>
      <c r="K3414" s="24" t="s">
        <v>73</v>
      </c>
      <c r="L3414" s="24" t="s">
        <v>112</v>
      </c>
      <c r="M3414" s="24">
        <v>0</v>
      </c>
      <c r="N3414" s="24">
        <v>0</v>
      </c>
      <c r="O3414" s="24">
        <v>2</v>
      </c>
      <c r="P3414" s="24" t="s">
        <v>101</v>
      </c>
      <c r="Q3414" s="23">
        <v>37733</v>
      </c>
      <c r="R3414" s="24" t="s">
        <v>76</v>
      </c>
      <c r="S3414" s="25">
        <v>45119</v>
      </c>
      <c r="T3414" s="24"/>
      <c r="U3414" s="24">
        <v>3015056019</v>
      </c>
      <c r="V3414" s="33" t="s">
        <v>18394</v>
      </c>
      <c r="W3414" s="85" t="s">
        <v>18395</v>
      </c>
      <c r="X3414" s="24" t="s">
        <v>15209</v>
      </c>
      <c r="Y3414" s="24" t="s">
        <v>18396</v>
      </c>
      <c r="Z3414" s="24" t="s">
        <v>117</v>
      </c>
      <c r="AA3414" s="24">
        <v>3243634175</v>
      </c>
      <c r="AB3414" s="24"/>
      <c r="AC3414" s="24"/>
      <c r="AD3414" s="24"/>
      <c r="AE3414" s="26" t="s">
        <v>151</v>
      </c>
      <c r="AF3414" s="26"/>
      <c r="AG3414" s="26"/>
      <c r="AH3414" s="27" t="s">
        <v>3042</v>
      </c>
      <c r="AI3414" s="27" t="s">
        <v>487</v>
      </c>
      <c r="AJ3414" s="27" t="s">
        <v>15662</v>
      </c>
      <c r="AK3414" s="24" t="s">
        <v>121</v>
      </c>
      <c r="AL3414" s="24" t="s">
        <v>7086</v>
      </c>
      <c r="AM3414" s="23">
        <v>44700</v>
      </c>
      <c r="AN3414" s="28">
        <v>1000000</v>
      </c>
      <c r="AO3414" s="28">
        <v>117172</v>
      </c>
      <c r="AP3414" s="28"/>
      <c r="AQ3414" s="28"/>
      <c r="AR3414" s="24"/>
      <c r="AS3414" s="24"/>
      <c r="AT3414" s="24"/>
      <c r="AU3414" s="24"/>
      <c r="AV3414" s="24"/>
      <c r="AW3414" s="24"/>
      <c r="AX3414" s="24"/>
      <c r="AY3414" s="24"/>
      <c r="AZ3414" s="24" t="s">
        <v>4393</v>
      </c>
      <c r="BA3414" s="24"/>
      <c r="BB3414" s="24"/>
      <c r="BC3414" s="24"/>
      <c r="BD3414" s="24"/>
      <c r="BE3414" s="24"/>
      <c r="BF3414" s="24"/>
      <c r="BG3414" s="24"/>
      <c r="BH3414" s="23">
        <v>44853</v>
      </c>
      <c r="BI3414" s="26" t="s">
        <v>466</v>
      </c>
      <c r="BJ3414" s="26" t="s">
        <v>3469</v>
      </c>
      <c r="BK3414" s="29">
        <v>0</v>
      </c>
      <c r="BL3414" s="24" t="s">
        <v>129</v>
      </c>
      <c r="BM3414" s="22" t="str">
        <f ca="1">+IF(Tabla1[[#This Row],[FECHA INGRESO]]&gt;=44986,IF((TODAY()-Tabla1[[#This Row],[FECHA INGRESO]])&gt;=50,"ALERTA","TODAVÍA FALTA"),"N/A")</f>
        <v>N/A</v>
      </c>
      <c r="BN3414" s="7">
        <f>IFERROR((_xlfn.DAYS(Tabla1[[#This Row],[FECHA INGRESO]],Tabla1[[#This Row],[FECHA RETIRO]]))/30,"")</f>
        <v>-5.0999999999999996</v>
      </c>
    </row>
    <row r="3415" spans="1:66" x14ac:dyDescent="0.35">
      <c r="A3415" s="21">
        <v>1030605326</v>
      </c>
      <c r="B3415" s="22" t="s">
        <v>18397</v>
      </c>
      <c r="C3415" s="23">
        <v>44700</v>
      </c>
      <c r="D3415" s="24" t="s">
        <v>131</v>
      </c>
      <c r="E3415" s="24" t="s">
        <v>94</v>
      </c>
      <c r="F3415" s="24" t="s">
        <v>70</v>
      </c>
      <c r="G3415" s="24"/>
      <c r="H3415" s="24">
        <v>24114257972</v>
      </c>
      <c r="I3415" s="24" t="s">
        <v>72</v>
      </c>
      <c r="J3415" s="24">
        <f>DATEDIF(Tabla1[[#This Row],[FECHA DE NACIMIENTO]],Tabla1[[#This Row],[FECHA ACTUAL]],"Y")</f>
        <v>31</v>
      </c>
      <c r="K3415" s="24" t="s">
        <v>1020</v>
      </c>
      <c r="L3415" s="24" t="s">
        <v>112</v>
      </c>
      <c r="M3415" s="24">
        <v>0</v>
      </c>
      <c r="N3415" s="24">
        <v>0</v>
      </c>
      <c r="O3415" s="24">
        <v>2</v>
      </c>
      <c r="P3415" s="24" t="s">
        <v>101</v>
      </c>
      <c r="Q3415" s="23">
        <v>33644</v>
      </c>
      <c r="R3415" s="24" t="s">
        <v>76</v>
      </c>
      <c r="S3415" s="25">
        <v>45119</v>
      </c>
      <c r="T3415" s="24">
        <v>7810199</v>
      </c>
      <c r="U3415" s="24">
        <v>3123574266</v>
      </c>
      <c r="V3415" s="33" t="s">
        <v>18398</v>
      </c>
      <c r="W3415" s="85" t="s">
        <v>18399</v>
      </c>
      <c r="X3415" s="24" t="s">
        <v>18400</v>
      </c>
      <c r="Y3415" s="24" t="s">
        <v>18401</v>
      </c>
      <c r="Z3415" s="24" t="s">
        <v>117</v>
      </c>
      <c r="AA3415" s="24">
        <v>3177913882</v>
      </c>
      <c r="AB3415" s="24"/>
      <c r="AC3415" s="24"/>
      <c r="AD3415" s="24"/>
      <c r="AE3415" s="26" t="s">
        <v>102</v>
      </c>
      <c r="AF3415" s="26" t="s">
        <v>18402</v>
      </c>
      <c r="AG3415" s="26"/>
      <c r="AH3415" s="27" t="s">
        <v>3042</v>
      </c>
      <c r="AI3415" s="27" t="s">
        <v>487</v>
      </c>
      <c r="AJ3415" s="27" t="s">
        <v>15662</v>
      </c>
      <c r="AK3415" s="24" t="s">
        <v>121</v>
      </c>
      <c r="AL3415" s="24" t="s">
        <v>7086</v>
      </c>
      <c r="AM3415" s="23">
        <v>44700</v>
      </c>
      <c r="AN3415" s="28">
        <v>1000000</v>
      </c>
      <c r="AO3415" s="28">
        <v>117172</v>
      </c>
      <c r="AP3415" s="28"/>
      <c r="AQ3415" s="28"/>
      <c r="AR3415" s="24"/>
      <c r="AS3415" s="24"/>
      <c r="AT3415" s="24"/>
      <c r="AU3415" s="24"/>
      <c r="AV3415" s="24"/>
      <c r="AW3415" s="24"/>
      <c r="AX3415" s="24"/>
      <c r="AY3415" s="24"/>
      <c r="AZ3415" s="24"/>
      <c r="BA3415" s="24"/>
      <c r="BB3415" s="24"/>
      <c r="BC3415" s="24"/>
      <c r="BD3415" s="24"/>
      <c r="BE3415" s="24"/>
      <c r="BF3415" s="24"/>
      <c r="BG3415" s="24"/>
      <c r="BH3415" s="23">
        <v>44764</v>
      </c>
      <c r="BI3415" s="26" t="s">
        <v>466</v>
      </c>
      <c r="BJ3415" s="26" t="s">
        <v>15346</v>
      </c>
      <c r="BK3415" s="29">
        <v>0</v>
      </c>
      <c r="BL3415" s="24" t="s">
        <v>129</v>
      </c>
      <c r="BM3415" s="22" t="str">
        <f ca="1">+IF(Tabla1[[#This Row],[FECHA INGRESO]]&gt;=44986,IF((TODAY()-Tabla1[[#This Row],[FECHA INGRESO]])&gt;=50,"ALERTA","TODAVÍA FALTA"),"N/A")</f>
        <v>N/A</v>
      </c>
      <c r="BN3415" s="7">
        <f>IFERROR((_xlfn.DAYS(Tabla1[[#This Row],[FECHA INGRESO]],Tabla1[[#This Row],[FECHA RETIRO]]))/30,"")</f>
        <v>-2.1333333333333333</v>
      </c>
    </row>
    <row r="3416" spans="1:66" x14ac:dyDescent="0.35">
      <c r="A3416" s="21">
        <v>1001118694</v>
      </c>
      <c r="B3416" s="22" t="s">
        <v>18403</v>
      </c>
      <c r="C3416" s="23">
        <v>44700</v>
      </c>
      <c r="D3416" s="24" t="s">
        <v>188</v>
      </c>
      <c r="E3416" s="24" t="s">
        <v>111</v>
      </c>
      <c r="F3416" s="24" t="s">
        <v>70</v>
      </c>
      <c r="G3416" s="24"/>
      <c r="H3416" s="24">
        <v>24114259428</v>
      </c>
      <c r="I3416" s="24" t="s">
        <v>72</v>
      </c>
      <c r="J3416" s="24">
        <f>DATEDIF(Tabla1[[#This Row],[FECHA DE NACIMIENTO]],Tabla1[[#This Row],[FECHA ACTUAL]],"Y")</f>
        <v>20</v>
      </c>
      <c r="K3416" s="24" t="s">
        <v>73</v>
      </c>
      <c r="L3416" s="24" t="s">
        <v>112</v>
      </c>
      <c r="M3416" s="24">
        <v>0</v>
      </c>
      <c r="N3416" s="24">
        <v>0</v>
      </c>
      <c r="O3416" s="24">
        <v>3</v>
      </c>
      <c r="P3416" s="24" t="s">
        <v>101</v>
      </c>
      <c r="Q3416" s="23">
        <v>37786</v>
      </c>
      <c r="R3416" s="24" t="s">
        <v>76</v>
      </c>
      <c r="S3416" s="25">
        <v>45119</v>
      </c>
      <c r="T3416" s="24"/>
      <c r="U3416" s="24">
        <v>3238150155</v>
      </c>
      <c r="V3416" s="33" t="s">
        <v>18404</v>
      </c>
      <c r="W3416" s="85" t="s">
        <v>18405</v>
      </c>
      <c r="X3416" s="24" t="s">
        <v>1507</v>
      </c>
      <c r="Y3416" s="24" t="s">
        <v>18406</v>
      </c>
      <c r="Z3416" s="24" t="s">
        <v>117</v>
      </c>
      <c r="AA3416" s="24">
        <v>3112762476</v>
      </c>
      <c r="AB3416" s="24"/>
      <c r="AC3416" s="24"/>
      <c r="AD3416" s="24"/>
      <c r="AE3416" s="26" t="s">
        <v>151</v>
      </c>
      <c r="AF3416" s="26"/>
      <c r="AG3416" s="26"/>
      <c r="AH3416" s="27" t="s">
        <v>3042</v>
      </c>
      <c r="AI3416" s="27" t="s">
        <v>487</v>
      </c>
      <c r="AJ3416" s="27" t="s">
        <v>15662</v>
      </c>
      <c r="AK3416" s="24" t="s">
        <v>121</v>
      </c>
      <c r="AL3416" s="24" t="s">
        <v>7086</v>
      </c>
      <c r="AM3416" s="23">
        <v>44700</v>
      </c>
      <c r="AN3416" s="28">
        <v>1000000</v>
      </c>
      <c r="AO3416" s="28">
        <v>117172</v>
      </c>
      <c r="AP3416" s="28"/>
      <c r="AQ3416" s="28"/>
      <c r="AR3416" s="24"/>
      <c r="AS3416" s="24"/>
      <c r="AT3416" s="24"/>
      <c r="AU3416" s="24"/>
      <c r="AV3416" s="24"/>
      <c r="AW3416" s="24"/>
      <c r="AX3416" s="24"/>
      <c r="AY3416" s="24"/>
      <c r="AZ3416" s="24"/>
      <c r="BA3416" s="24"/>
      <c r="BB3416" s="24"/>
      <c r="BC3416" s="24"/>
      <c r="BD3416" s="24"/>
      <c r="BE3416" s="24"/>
      <c r="BF3416" s="24"/>
      <c r="BG3416" s="24"/>
      <c r="BH3416" s="23">
        <v>44734</v>
      </c>
      <c r="BI3416" s="26" t="s">
        <v>466</v>
      </c>
      <c r="BJ3416" s="26" t="s">
        <v>1246</v>
      </c>
      <c r="BK3416" s="29">
        <v>0</v>
      </c>
      <c r="BL3416" s="24" t="s">
        <v>129</v>
      </c>
      <c r="BM3416" s="22" t="str">
        <f ca="1">+IF(Tabla1[[#This Row],[FECHA INGRESO]]&gt;=44986,IF((TODAY()-Tabla1[[#This Row],[FECHA INGRESO]])&gt;=50,"ALERTA","TODAVÍA FALTA"),"N/A")</f>
        <v>N/A</v>
      </c>
      <c r="BN3416" s="7">
        <f>IFERROR((_xlfn.DAYS(Tabla1[[#This Row],[FECHA INGRESO]],Tabla1[[#This Row],[FECHA RETIRO]]))/30,"")</f>
        <v>-1.1333333333333333</v>
      </c>
    </row>
    <row r="3417" spans="1:66" x14ac:dyDescent="0.35">
      <c r="A3417" s="21">
        <v>1013096969</v>
      </c>
      <c r="B3417" s="22" t="s">
        <v>18407</v>
      </c>
      <c r="C3417" s="44">
        <v>44700</v>
      </c>
      <c r="D3417" s="36" t="s">
        <v>93</v>
      </c>
      <c r="E3417" s="36" t="s">
        <v>111</v>
      </c>
      <c r="F3417" s="36" t="s">
        <v>70</v>
      </c>
      <c r="G3417" s="36"/>
      <c r="H3417" s="36">
        <v>24114256582</v>
      </c>
      <c r="I3417" s="36" t="s">
        <v>95</v>
      </c>
      <c r="J3417" s="24">
        <f>DATEDIF(Tabla1[[#This Row],[FECHA DE NACIMIENTO]],Tabla1[[#This Row],[FECHA ACTUAL]],"Y")</f>
        <v>19</v>
      </c>
      <c r="K3417" s="36" t="s">
        <v>73</v>
      </c>
      <c r="L3417" s="24" t="s">
        <v>112</v>
      </c>
      <c r="M3417" s="36">
        <v>0</v>
      </c>
      <c r="N3417" s="36">
        <v>0</v>
      </c>
      <c r="O3417" s="36">
        <v>3</v>
      </c>
      <c r="P3417" s="36" t="s">
        <v>101</v>
      </c>
      <c r="Q3417" s="44">
        <v>37949</v>
      </c>
      <c r="R3417" s="24" t="s">
        <v>76</v>
      </c>
      <c r="S3417" s="25">
        <v>45119</v>
      </c>
      <c r="T3417" s="36"/>
      <c r="U3417" s="36">
        <v>3166466406</v>
      </c>
      <c r="V3417" s="62" t="s">
        <v>18408</v>
      </c>
      <c r="W3417" s="88" t="s">
        <v>18409</v>
      </c>
      <c r="X3417" s="36" t="s">
        <v>8257</v>
      </c>
      <c r="Y3417" s="36" t="s">
        <v>18410</v>
      </c>
      <c r="Z3417" s="36" t="s">
        <v>285</v>
      </c>
      <c r="AA3417" s="36">
        <v>3162200021</v>
      </c>
      <c r="AB3417" s="24"/>
      <c r="AC3417" s="24"/>
      <c r="AD3417" s="24"/>
      <c r="AE3417" s="26" t="s">
        <v>151</v>
      </c>
      <c r="AF3417" s="26"/>
      <c r="AG3417" s="26"/>
      <c r="AH3417" s="27" t="s">
        <v>3042</v>
      </c>
      <c r="AI3417" s="27" t="s">
        <v>487</v>
      </c>
      <c r="AJ3417" s="27" t="s">
        <v>15662</v>
      </c>
      <c r="AK3417" s="24" t="s">
        <v>121</v>
      </c>
      <c r="AL3417" s="24" t="s">
        <v>7086</v>
      </c>
      <c r="AM3417" s="23">
        <v>44700</v>
      </c>
      <c r="AN3417" s="28">
        <v>1000000</v>
      </c>
      <c r="AO3417" s="28">
        <v>117172</v>
      </c>
      <c r="AP3417" s="28"/>
      <c r="AQ3417" s="28"/>
      <c r="AR3417" s="24"/>
      <c r="AS3417" s="24"/>
      <c r="AT3417" s="24"/>
      <c r="AU3417" s="24"/>
      <c r="AV3417" s="24"/>
      <c r="AW3417" s="24"/>
      <c r="AX3417" s="24"/>
      <c r="AY3417" s="24"/>
      <c r="AZ3417" s="24"/>
      <c r="BA3417" s="24"/>
      <c r="BB3417" s="24"/>
      <c r="BC3417" s="24"/>
      <c r="BD3417" s="24"/>
      <c r="BE3417" s="24"/>
      <c r="BF3417" s="24"/>
      <c r="BG3417" s="24"/>
      <c r="BH3417" s="23">
        <v>44716</v>
      </c>
      <c r="BI3417" s="26" t="s">
        <v>466</v>
      </c>
      <c r="BJ3417" s="26" t="s">
        <v>273</v>
      </c>
      <c r="BK3417" s="29">
        <v>0</v>
      </c>
      <c r="BL3417" s="24" t="s">
        <v>129</v>
      </c>
      <c r="BM3417" s="22" t="str">
        <f ca="1">+IF(Tabla1[[#This Row],[FECHA INGRESO]]&gt;=44986,IF((TODAY()-Tabla1[[#This Row],[FECHA INGRESO]])&gt;=50,"ALERTA","TODAVÍA FALTA"),"N/A")</f>
        <v>N/A</v>
      </c>
      <c r="BN3417" s="7">
        <f>IFERROR((_xlfn.DAYS(Tabla1[[#This Row],[FECHA INGRESO]],Tabla1[[#This Row],[FECHA RETIRO]]))/30,"")</f>
        <v>-0.53333333333333333</v>
      </c>
    </row>
    <row r="3418" spans="1:66" x14ac:dyDescent="0.35">
      <c r="A3418" s="21">
        <v>1000519468</v>
      </c>
      <c r="B3418" s="22" t="s">
        <v>18411</v>
      </c>
      <c r="C3418" s="23">
        <v>44700</v>
      </c>
      <c r="D3418" s="24" t="s">
        <v>93</v>
      </c>
      <c r="E3418" s="24" t="s">
        <v>111</v>
      </c>
      <c r="F3418" s="24" t="s">
        <v>70</v>
      </c>
      <c r="G3418" s="24"/>
      <c r="H3418" s="24">
        <v>24114255806</v>
      </c>
      <c r="I3418" s="24" t="s">
        <v>72</v>
      </c>
      <c r="J3418" s="24">
        <f>DATEDIF(Tabla1[[#This Row],[FECHA DE NACIMIENTO]],Tabla1[[#This Row],[FECHA ACTUAL]],"Y")</f>
        <v>20</v>
      </c>
      <c r="K3418" s="24" t="s">
        <v>73</v>
      </c>
      <c r="L3418" s="24" t="s">
        <v>112</v>
      </c>
      <c r="M3418" s="24">
        <v>0</v>
      </c>
      <c r="N3418" s="24">
        <v>0</v>
      </c>
      <c r="O3418" s="24">
        <v>3</v>
      </c>
      <c r="P3418" s="24" t="s">
        <v>101</v>
      </c>
      <c r="Q3418" s="23">
        <v>37573</v>
      </c>
      <c r="R3418" s="24" t="s">
        <v>76</v>
      </c>
      <c r="S3418" s="25">
        <v>45119</v>
      </c>
      <c r="T3418" s="24"/>
      <c r="U3418" s="24">
        <v>3223035034</v>
      </c>
      <c r="V3418" s="33" t="s">
        <v>18412</v>
      </c>
      <c r="W3418" s="85" t="s">
        <v>18413</v>
      </c>
      <c r="X3418" s="24" t="s">
        <v>11972</v>
      </c>
      <c r="Y3418" s="24" t="s">
        <v>18414</v>
      </c>
      <c r="Z3418" s="24" t="s">
        <v>117</v>
      </c>
      <c r="AA3418" s="24">
        <v>3144023028</v>
      </c>
      <c r="AB3418" s="24"/>
      <c r="AC3418" s="24"/>
      <c r="AD3418" s="24"/>
      <c r="AE3418" s="26" t="s">
        <v>183</v>
      </c>
      <c r="AF3418" s="26"/>
      <c r="AG3418" s="26"/>
      <c r="AH3418" s="27" t="s">
        <v>3042</v>
      </c>
      <c r="AI3418" s="27" t="s">
        <v>487</v>
      </c>
      <c r="AJ3418" s="27" t="s">
        <v>15662</v>
      </c>
      <c r="AK3418" s="24" t="s">
        <v>121</v>
      </c>
      <c r="AL3418" s="24" t="s">
        <v>7086</v>
      </c>
      <c r="AM3418" s="23">
        <v>44700</v>
      </c>
      <c r="AN3418" s="28">
        <v>1000000</v>
      </c>
      <c r="AO3418" s="28">
        <v>117172</v>
      </c>
      <c r="AP3418" s="28"/>
      <c r="AQ3418" s="28"/>
      <c r="AR3418" s="24"/>
      <c r="AS3418" s="24"/>
      <c r="AT3418" s="24"/>
      <c r="AU3418" s="24"/>
      <c r="AV3418" s="24"/>
      <c r="AW3418" s="24"/>
      <c r="AX3418" s="24"/>
      <c r="AY3418" s="24"/>
      <c r="AZ3418" s="24"/>
      <c r="BA3418" s="24"/>
      <c r="BB3418" s="24"/>
      <c r="BC3418" s="24"/>
      <c r="BD3418" s="24"/>
      <c r="BE3418" s="24"/>
      <c r="BF3418" s="24"/>
      <c r="BG3418" s="23"/>
      <c r="BH3418" s="23">
        <v>44833</v>
      </c>
      <c r="BI3418" s="26" t="s">
        <v>466</v>
      </c>
      <c r="BJ3418" s="26" t="s">
        <v>1680</v>
      </c>
      <c r="BK3418" s="29">
        <v>0</v>
      </c>
      <c r="BL3418" s="24" t="s">
        <v>129</v>
      </c>
      <c r="BM3418" s="22" t="str">
        <f ca="1">+IF(Tabla1[[#This Row],[FECHA INGRESO]]&gt;=44986,IF((TODAY()-Tabla1[[#This Row],[FECHA INGRESO]])&gt;=50,"ALERTA","TODAVÍA FALTA"),"N/A")</f>
        <v>N/A</v>
      </c>
      <c r="BN3418" s="7">
        <f>IFERROR((_xlfn.DAYS(Tabla1[[#This Row],[FECHA INGRESO]],Tabla1[[#This Row],[FECHA RETIRO]]))/30,"")</f>
        <v>-4.4333333333333336</v>
      </c>
    </row>
    <row r="3419" spans="1:66" x14ac:dyDescent="0.35">
      <c r="A3419" s="34">
        <v>1033750246</v>
      </c>
      <c r="B3419" s="22" t="s">
        <v>18415</v>
      </c>
      <c r="C3419" s="44">
        <v>44700</v>
      </c>
      <c r="D3419" s="36" t="s">
        <v>188</v>
      </c>
      <c r="E3419" s="24" t="s">
        <v>94</v>
      </c>
      <c r="F3419" s="36" t="s">
        <v>70</v>
      </c>
      <c r="G3419" s="36"/>
      <c r="H3419" s="36">
        <v>24114258759</v>
      </c>
      <c r="I3419" s="36" t="s">
        <v>72</v>
      </c>
      <c r="J3419" s="24">
        <f>DATEDIF(Tabla1[[#This Row],[FECHA DE NACIMIENTO]],Tabla1[[#This Row],[FECHA ACTUAL]],"Y")</f>
        <v>30</v>
      </c>
      <c r="K3419" s="36" t="s">
        <v>73</v>
      </c>
      <c r="L3419" s="24" t="s">
        <v>112</v>
      </c>
      <c r="M3419" s="36">
        <v>0</v>
      </c>
      <c r="N3419" s="36">
        <v>0</v>
      </c>
      <c r="O3419" s="36">
        <v>2</v>
      </c>
      <c r="P3419" s="36" t="s">
        <v>101</v>
      </c>
      <c r="Q3419" s="44">
        <v>33955</v>
      </c>
      <c r="R3419" s="24" t="s">
        <v>76</v>
      </c>
      <c r="S3419" s="25">
        <v>45119</v>
      </c>
      <c r="T3419" s="36">
        <v>7157590</v>
      </c>
      <c r="U3419" s="36">
        <v>3223423419</v>
      </c>
      <c r="V3419" s="62" t="s">
        <v>18416</v>
      </c>
      <c r="W3419" s="88" t="s">
        <v>18417</v>
      </c>
      <c r="X3419" s="36" t="s">
        <v>18418</v>
      </c>
      <c r="Y3419" s="36" t="s">
        <v>18419</v>
      </c>
      <c r="Z3419" s="36" t="s">
        <v>852</v>
      </c>
      <c r="AA3419" s="36">
        <v>3115872179</v>
      </c>
      <c r="AB3419" s="24"/>
      <c r="AC3419" s="24"/>
      <c r="AD3419" s="24"/>
      <c r="AE3419" s="26" t="s">
        <v>183</v>
      </c>
      <c r="AF3419" s="26"/>
      <c r="AG3419" s="26"/>
      <c r="AH3419" s="27" t="s">
        <v>184</v>
      </c>
      <c r="AI3419" s="27" t="s">
        <v>120</v>
      </c>
      <c r="AJ3419" s="27" t="s">
        <v>120</v>
      </c>
      <c r="AK3419" s="24" t="s">
        <v>121</v>
      </c>
      <c r="AL3419" s="24" t="s">
        <v>7086</v>
      </c>
      <c r="AM3419" s="23">
        <v>44700</v>
      </c>
      <c r="AN3419" s="28">
        <v>1000000</v>
      </c>
      <c r="AO3419" s="28">
        <v>117172</v>
      </c>
      <c r="AP3419" s="28"/>
      <c r="AQ3419" s="28"/>
      <c r="AR3419" s="24"/>
      <c r="AS3419" s="24"/>
      <c r="AT3419" s="24"/>
      <c r="AU3419" s="24"/>
      <c r="AV3419" s="24"/>
      <c r="AW3419" s="24"/>
      <c r="AX3419" s="24"/>
      <c r="AY3419" s="24"/>
      <c r="AZ3419" s="24"/>
      <c r="BA3419" s="24"/>
      <c r="BB3419" s="24"/>
      <c r="BC3419" s="24"/>
      <c r="BD3419" s="24"/>
      <c r="BE3419" s="24"/>
      <c r="BF3419" s="24"/>
      <c r="BG3419" s="24"/>
      <c r="BH3419" s="23">
        <v>44720</v>
      </c>
      <c r="BI3419" s="26" t="s">
        <v>10014</v>
      </c>
      <c r="BJ3419" s="26" t="s">
        <v>10318</v>
      </c>
      <c r="BK3419" s="29">
        <v>0</v>
      </c>
      <c r="BL3419" s="24" t="s">
        <v>129</v>
      </c>
      <c r="BM3419" s="22" t="str">
        <f ca="1">+IF(Tabla1[[#This Row],[FECHA INGRESO]]&gt;=44986,IF((TODAY()-Tabla1[[#This Row],[FECHA INGRESO]])&gt;=50,"ALERTA","TODAVÍA FALTA"),"N/A")</f>
        <v>N/A</v>
      </c>
      <c r="BN3419" s="7">
        <f>IFERROR((_xlfn.DAYS(Tabla1[[#This Row],[FECHA INGRESO]],Tabla1[[#This Row],[FECHA RETIRO]]))/30,"")</f>
        <v>-0.66666666666666663</v>
      </c>
    </row>
    <row r="3420" spans="1:66" x14ac:dyDescent="0.35">
      <c r="A3420" s="21">
        <v>1033809762</v>
      </c>
      <c r="B3420" s="22" t="s">
        <v>18420</v>
      </c>
      <c r="C3420" s="23">
        <v>44701</v>
      </c>
      <c r="D3420" s="24" t="s">
        <v>93</v>
      </c>
      <c r="E3420" s="24" t="s">
        <v>110</v>
      </c>
      <c r="F3420" s="24" t="s">
        <v>110</v>
      </c>
      <c r="G3420" s="24"/>
      <c r="H3420" s="24">
        <v>24114367848</v>
      </c>
      <c r="I3420" s="24" t="s">
        <v>95</v>
      </c>
      <c r="J3420" s="24">
        <f>DATEDIF(Tabla1[[#This Row],[FECHA DE NACIMIENTO]],Tabla1[[#This Row],[FECHA ACTUAL]],"Y")</f>
        <v>24</v>
      </c>
      <c r="K3420" s="24" t="s">
        <v>73</v>
      </c>
      <c r="L3420" s="24" t="s">
        <v>112</v>
      </c>
      <c r="M3420" s="24">
        <v>0</v>
      </c>
      <c r="N3420" s="24">
        <v>0</v>
      </c>
      <c r="O3420" s="24">
        <v>2</v>
      </c>
      <c r="P3420" s="24" t="s">
        <v>101</v>
      </c>
      <c r="Q3420" s="23">
        <v>36030</v>
      </c>
      <c r="R3420" s="24" t="s">
        <v>76</v>
      </c>
      <c r="S3420" s="25">
        <v>45119</v>
      </c>
      <c r="T3420" s="24">
        <v>3877038</v>
      </c>
      <c r="U3420" s="24">
        <v>3203581608</v>
      </c>
      <c r="V3420" s="33" t="s">
        <v>18421</v>
      </c>
      <c r="W3420" s="85" t="s">
        <v>18422</v>
      </c>
      <c r="X3420" s="24" t="s">
        <v>18423</v>
      </c>
      <c r="Y3420" s="24" t="s">
        <v>18424</v>
      </c>
      <c r="Z3420" s="24" t="s">
        <v>117</v>
      </c>
      <c r="AA3420" s="24">
        <v>3102422313</v>
      </c>
      <c r="AB3420" s="24"/>
      <c r="AC3420" s="24"/>
      <c r="AD3420" s="24"/>
      <c r="AE3420" s="26" t="s">
        <v>151</v>
      </c>
      <c r="AF3420" s="26"/>
      <c r="AG3420" s="26"/>
      <c r="AH3420" s="27" t="s">
        <v>3042</v>
      </c>
      <c r="AI3420" s="27" t="s">
        <v>487</v>
      </c>
      <c r="AJ3420" s="27" t="s">
        <v>15662</v>
      </c>
      <c r="AK3420" s="24" t="s">
        <v>121</v>
      </c>
      <c r="AL3420" s="24" t="s">
        <v>7086</v>
      </c>
      <c r="AM3420" s="23">
        <v>44701</v>
      </c>
      <c r="AN3420" s="28">
        <v>1000000</v>
      </c>
      <c r="AO3420" s="28">
        <v>117172</v>
      </c>
      <c r="AP3420" s="28"/>
      <c r="AQ3420" s="28"/>
      <c r="AR3420" s="24"/>
      <c r="AS3420" s="24"/>
      <c r="AT3420" s="24"/>
      <c r="AU3420" s="24"/>
      <c r="AV3420" s="24"/>
      <c r="AW3420" s="24"/>
      <c r="AX3420" s="24"/>
      <c r="AY3420" s="24"/>
      <c r="AZ3420" s="24" t="s">
        <v>4393</v>
      </c>
      <c r="BA3420" s="24"/>
      <c r="BB3420" s="24"/>
      <c r="BC3420" s="24"/>
      <c r="BD3420" s="24"/>
      <c r="BE3420" s="24"/>
      <c r="BF3420" s="24"/>
      <c r="BG3420" s="24"/>
      <c r="BH3420" s="23">
        <v>44786</v>
      </c>
      <c r="BI3420" s="26" t="s">
        <v>466</v>
      </c>
      <c r="BJ3420" s="26" t="s">
        <v>13831</v>
      </c>
      <c r="BK3420" s="29">
        <v>0</v>
      </c>
      <c r="BL3420" s="24" t="s">
        <v>129</v>
      </c>
      <c r="BM3420" s="22" t="str">
        <f ca="1">+IF(Tabla1[[#This Row],[FECHA INGRESO]]&gt;=44986,IF((TODAY()-Tabla1[[#This Row],[FECHA INGRESO]])&gt;=50,"ALERTA","TODAVÍA FALTA"),"N/A")</f>
        <v>N/A</v>
      </c>
      <c r="BN3420" s="7">
        <f>IFERROR((_xlfn.DAYS(Tabla1[[#This Row],[FECHA INGRESO]],Tabla1[[#This Row],[FECHA RETIRO]]))/30,"")</f>
        <v>-2.8333333333333335</v>
      </c>
    </row>
    <row r="3421" spans="1:66" x14ac:dyDescent="0.35">
      <c r="A3421" s="21">
        <v>79989767</v>
      </c>
      <c r="B3421" s="22" t="s">
        <v>18425</v>
      </c>
      <c r="C3421" s="23">
        <v>44701</v>
      </c>
      <c r="D3421" s="24" t="s">
        <v>68</v>
      </c>
      <c r="E3421" s="24" t="s">
        <v>94</v>
      </c>
      <c r="F3421" s="24" t="s">
        <v>70</v>
      </c>
      <c r="G3421" s="24"/>
      <c r="H3421" s="24">
        <v>24114474924</v>
      </c>
      <c r="I3421" s="24" t="s">
        <v>72</v>
      </c>
      <c r="J3421" s="24">
        <f>DATEDIF(Tabla1[[#This Row],[FECHA DE NACIMIENTO]],Tabla1[[#This Row],[FECHA ACTUAL]],"Y")</f>
        <v>40</v>
      </c>
      <c r="K3421" s="24" t="s">
        <v>73</v>
      </c>
      <c r="L3421" s="24" t="s">
        <v>234</v>
      </c>
      <c r="M3421" s="24">
        <v>1</v>
      </c>
      <c r="N3421" s="24">
        <v>1</v>
      </c>
      <c r="O3421" s="24">
        <v>3</v>
      </c>
      <c r="P3421" s="24" t="s">
        <v>101</v>
      </c>
      <c r="Q3421" s="23">
        <v>30181</v>
      </c>
      <c r="R3421" s="24" t="s">
        <v>76</v>
      </c>
      <c r="S3421" s="25">
        <v>45119</v>
      </c>
      <c r="T3421" s="24"/>
      <c r="U3421" s="24">
        <v>3104173625</v>
      </c>
      <c r="V3421" s="33" t="s">
        <v>18426</v>
      </c>
      <c r="W3421" s="85" t="s">
        <v>18427</v>
      </c>
      <c r="X3421" s="24" t="s">
        <v>8853</v>
      </c>
      <c r="Y3421" s="24" t="s">
        <v>18428</v>
      </c>
      <c r="Z3421" s="24" t="s">
        <v>82</v>
      </c>
      <c r="AA3421" s="24">
        <v>3213869114</v>
      </c>
      <c r="AB3421" s="24"/>
      <c r="AC3421" s="24"/>
      <c r="AD3421" s="24"/>
      <c r="AE3421" s="26" t="s">
        <v>151</v>
      </c>
      <c r="AF3421" s="26"/>
      <c r="AG3421" s="26"/>
      <c r="AH3421" s="27" t="s">
        <v>3042</v>
      </c>
      <c r="AI3421" s="27" t="s">
        <v>9232</v>
      </c>
      <c r="AJ3421" s="27" t="s">
        <v>9233</v>
      </c>
      <c r="AK3421" s="24" t="s">
        <v>121</v>
      </c>
      <c r="AL3421" s="24" t="s">
        <v>7086</v>
      </c>
      <c r="AM3421" s="23">
        <v>44701</v>
      </c>
      <c r="AN3421" s="28">
        <v>1000000</v>
      </c>
      <c r="AO3421" s="28">
        <v>117172</v>
      </c>
      <c r="AP3421" s="28"/>
      <c r="AQ3421" s="28"/>
      <c r="AR3421" s="24"/>
      <c r="AS3421" s="24"/>
      <c r="AT3421" s="24"/>
      <c r="AU3421" s="24"/>
      <c r="AV3421" s="24"/>
      <c r="AW3421" s="24"/>
      <c r="AX3421" s="24"/>
      <c r="AY3421" s="24"/>
      <c r="AZ3421" s="24"/>
      <c r="BA3421" s="24"/>
      <c r="BB3421" s="24"/>
      <c r="BC3421" s="24"/>
      <c r="BD3421" s="24"/>
      <c r="BE3421" s="24"/>
      <c r="BF3421" s="24"/>
      <c r="BG3421" s="24"/>
      <c r="BH3421" s="23">
        <v>44776</v>
      </c>
      <c r="BI3421" s="26" t="s">
        <v>466</v>
      </c>
      <c r="BJ3421" s="26" t="s">
        <v>3469</v>
      </c>
      <c r="BK3421" s="29">
        <v>0</v>
      </c>
      <c r="BL3421" s="24" t="s">
        <v>129</v>
      </c>
      <c r="BM3421" s="22" t="str">
        <f ca="1">+IF(Tabla1[[#This Row],[FECHA INGRESO]]&gt;=44986,IF((TODAY()-Tabla1[[#This Row],[FECHA INGRESO]])&gt;=50,"ALERTA","TODAVÍA FALTA"),"N/A")</f>
        <v>N/A</v>
      </c>
      <c r="BN3421" s="7">
        <f>IFERROR((_xlfn.DAYS(Tabla1[[#This Row],[FECHA INGRESO]],Tabla1[[#This Row],[FECHA RETIRO]]))/30,"")</f>
        <v>-2.5</v>
      </c>
    </row>
    <row r="3422" spans="1:66" x14ac:dyDescent="0.35">
      <c r="A3422" s="34">
        <v>1022390866</v>
      </c>
      <c r="B3422" s="22" t="s">
        <v>18429</v>
      </c>
      <c r="C3422" s="23">
        <v>44704</v>
      </c>
      <c r="D3422" s="24" t="s">
        <v>131</v>
      </c>
      <c r="E3422" s="24" t="s">
        <v>69</v>
      </c>
      <c r="F3422" s="24" t="s">
        <v>70</v>
      </c>
      <c r="G3422" s="24"/>
      <c r="H3422" s="24">
        <v>24114337366</v>
      </c>
      <c r="I3422" s="24" t="s">
        <v>95</v>
      </c>
      <c r="J3422" s="24">
        <f>DATEDIF(Tabla1[[#This Row],[FECHA DE NACIMIENTO]],Tabla1[[#This Row],[FECHA ACTUAL]],"Y")</f>
        <v>29</v>
      </c>
      <c r="K3422" s="24" t="s">
        <v>73</v>
      </c>
      <c r="L3422" s="24" t="s">
        <v>112</v>
      </c>
      <c r="M3422" s="24">
        <v>1</v>
      </c>
      <c r="N3422" s="24">
        <v>1</v>
      </c>
      <c r="O3422" s="24">
        <v>2</v>
      </c>
      <c r="P3422" s="24" t="s">
        <v>101</v>
      </c>
      <c r="Q3422" s="23">
        <v>34393</v>
      </c>
      <c r="R3422" s="24" t="s">
        <v>76</v>
      </c>
      <c r="S3422" s="25">
        <v>45119</v>
      </c>
      <c r="T3422" s="24"/>
      <c r="U3422" s="24">
        <v>3503612155</v>
      </c>
      <c r="V3422" s="33" t="s">
        <v>18430</v>
      </c>
      <c r="W3422" s="85" t="s">
        <v>18431</v>
      </c>
      <c r="X3422" s="24" t="s">
        <v>2448</v>
      </c>
      <c r="Y3422" s="24" t="s">
        <v>18432</v>
      </c>
      <c r="Z3422" s="24" t="s">
        <v>162</v>
      </c>
      <c r="AA3422" s="24">
        <v>3006280943</v>
      </c>
      <c r="AB3422" s="24"/>
      <c r="AC3422" s="24"/>
      <c r="AD3422" s="24"/>
      <c r="AE3422" s="26" t="s">
        <v>151</v>
      </c>
      <c r="AF3422" s="26"/>
      <c r="AG3422" s="26"/>
      <c r="AH3422" s="27" t="s">
        <v>3042</v>
      </c>
      <c r="AI3422" s="27" t="s">
        <v>9232</v>
      </c>
      <c r="AJ3422" s="27" t="s">
        <v>9317</v>
      </c>
      <c r="AK3422" s="24" t="s">
        <v>121</v>
      </c>
      <c r="AL3422" s="24" t="s">
        <v>7086</v>
      </c>
      <c r="AM3422" s="23">
        <v>44704</v>
      </c>
      <c r="AN3422" s="28">
        <v>1000000</v>
      </c>
      <c r="AO3422" s="28">
        <v>117172</v>
      </c>
      <c r="AP3422" s="28"/>
      <c r="AQ3422" s="28"/>
      <c r="AR3422" s="24"/>
      <c r="AS3422" s="24"/>
      <c r="AT3422" s="24"/>
      <c r="AU3422" s="24"/>
      <c r="AV3422" s="24"/>
      <c r="AW3422" s="24"/>
      <c r="AX3422" s="24"/>
      <c r="AY3422" s="24"/>
      <c r="AZ3422" s="24"/>
      <c r="BA3422" s="24"/>
      <c r="BB3422" s="24"/>
      <c r="BC3422" s="24"/>
      <c r="BD3422" s="24"/>
      <c r="BE3422" s="24"/>
      <c r="BF3422" s="24"/>
      <c r="BG3422" s="24"/>
      <c r="BH3422" s="23">
        <v>44774</v>
      </c>
      <c r="BI3422" s="26" t="s">
        <v>10014</v>
      </c>
      <c r="BJ3422" s="26" t="s">
        <v>144</v>
      </c>
      <c r="BK3422" s="29">
        <v>0</v>
      </c>
      <c r="BL3422" s="24" t="s">
        <v>129</v>
      </c>
      <c r="BM3422" s="22" t="str">
        <f ca="1">+IF(Tabla1[[#This Row],[FECHA INGRESO]]&gt;=44986,IF((TODAY()-Tabla1[[#This Row],[FECHA INGRESO]])&gt;=50,"ALERTA","TODAVÍA FALTA"),"N/A")</f>
        <v>N/A</v>
      </c>
      <c r="BN3422" s="7">
        <f>IFERROR((_xlfn.DAYS(Tabla1[[#This Row],[FECHA INGRESO]],Tabla1[[#This Row],[FECHA RETIRO]]))/30,"")</f>
        <v>-2.3333333333333335</v>
      </c>
    </row>
    <row r="3423" spans="1:66" x14ac:dyDescent="0.35">
      <c r="A3423" s="21">
        <v>80775059</v>
      </c>
      <c r="B3423" s="22" t="s">
        <v>18433</v>
      </c>
      <c r="C3423" s="23">
        <v>44704</v>
      </c>
      <c r="D3423" s="24" t="s">
        <v>188</v>
      </c>
      <c r="E3423" s="24" t="s">
        <v>110</v>
      </c>
      <c r="F3423" s="23" t="s">
        <v>94</v>
      </c>
      <c r="G3423" s="24"/>
      <c r="H3423" s="24">
        <v>24114285340</v>
      </c>
      <c r="I3423" s="24" t="s">
        <v>72</v>
      </c>
      <c r="J3423" s="24">
        <f>DATEDIF(Tabla1[[#This Row],[FECHA DE NACIMIENTO]],Tabla1[[#This Row],[FECHA ACTUAL]],"Y")</f>
        <v>37</v>
      </c>
      <c r="K3423" s="24" t="s">
        <v>73</v>
      </c>
      <c r="L3423" s="24" t="s">
        <v>234</v>
      </c>
      <c r="M3423" s="24">
        <v>1</v>
      </c>
      <c r="N3423" s="24">
        <v>1</v>
      </c>
      <c r="O3423" s="24">
        <v>3</v>
      </c>
      <c r="P3423" s="24" t="s">
        <v>101</v>
      </c>
      <c r="Q3423" s="23">
        <v>31270</v>
      </c>
      <c r="R3423" s="24" t="s">
        <v>76</v>
      </c>
      <c r="S3423" s="25">
        <v>45119</v>
      </c>
      <c r="T3423" s="24"/>
      <c r="U3423" s="24">
        <v>3108823528</v>
      </c>
      <c r="V3423" s="33" t="s">
        <v>18434</v>
      </c>
      <c r="W3423" s="85" t="s">
        <v>18435</v>
      </c>
      <c r="X3423" s="24" t="s">
        <v>372</v>
      </c>
      <c r="Y3423" s="24" t="s">
        <v>18436</v>
      </c>
      <c r="Z3423" s="24" t="s">
        <v>162</v>
      </c>
      <c r="AA3423" s="24">
        <v>3138285924</v>
      </c>
      <c r="AB3423" s="24"/>
      <c r="AC3423" s="24"/>
      <c r="AD3423" s="24"/>
      <c r="AE3423" s="26" t="s">
        <v>151</v>
      </c>
      <c r="AF3423" s="26"/>
      <c r="AG3423" s="26"/>
      <c r="AH3423" s="27" t="s">
        <v>3042</v>
      </c>
      <c r="AI3423" s="27" t="s">
        <v>410</v>
      </c>
      <c r="AJ3423" s="27" t="s">
        <v>410</v>
      </c>
      <c r="AK3423" s="24" t="s">
        <v>121</v>
      </c>
      <c r="AL3423" s="24" t="s">
        <v>7086</v>
      </c>
      <c r="AM3423" s="23">
        <v>44704</v>
      </c>
      <c r="AN3423" s="28">
        <v>1160000</v>
      </c>
      <c r="AO3423" s="28">
        <v>140606</v>
      </c>
      <c r="AP3423" s="28"/>
      <c r="AQ3423" s="28"/>
      <c r="AR3423" s="24"/>
      <c r="AS3423" s="24"/>
      <c r="AT3423" s="24"/>
      <c r="AU3423" s="24"/>
      <c r="AV3423" s="24"/>
      <c r="AW3423" s="24"/>
      <c r="AX3423" s="24"/>
      <c r="AY3423" s="24"/>
      <c r="AZ3423" s="24"/>
      <c r="BA3423" s="24"/>
      <c r="BB3423" s="24"/>
      <c r="BC3423" s="24"/>
      <c r="BD3423" s="24"/>
      <c r="BE3423" s="24"/>
      <c r="BF3423" s="24"/>
      <c r="BG3423" s="24"/>
      <c r="BH3423" s="23">
        <v>44960</v>
      </c>
      <c r="BI3423" s="26" t="s">
        <v>10014</v>
      </c>
      <c r="BJ3423" s="26" t="s">
        <v>15466</v>
      </c>
      <c r="BK3423" s="29">
        <v>0</v>
      </c>
      <c r="BL3423" s="24" t="s">
        <v>129</v>
      </c>
      <c r="BM3423" s="22" t="str">
        <f ca="1">+IF(Tabla1[[#This Row],[FECHA INGRESO]]&gt;=44986,IF((TODAY()-Tabla1[[#This Row],[FECHA INGRESO]])&gt;=50,"ALERTA","TODAVÍA FALTA"),"N/A")</f>
        <v>N/A</v>
      </c>
      <c r="BN3423" s="7">
        <f>IFERROR((_xlfn.DAYS(Tabla1[[#This Row],[FECHA INGRESO]],Tabla1[[#This Row],[FECHA RETIRO]]))/30,"")</f>
        <v>-8.5333333333333332</v>
      </c>
    </row>
    <row r="3424" spans="1:66" x14ac:dyDescent="0.35">
      <c r="A3424" s="21">
        <v>1006500836</v>
      </c>
      <c r="B3424" s="22" t="s">
        <v>18437</v>
      </c>
      <c r="C3424" s="23">
        <v>44704</v>
      </c>
      <c r="D3424" s="24" t="s">
        <v>157</v>
      </c>
      <c r="E3424" s="24" t="s">
        <v>94</v>
      </c>
      <c r="F3424" s="24" t="s">
        <v>70</v>
      </c>
      <c r="G3424" s="24"/>
      <c r="H3424" s="24">
        <v>24114337513</v>
      </c>
      <c r="I3424" s="24" t="s">
        <v>95</v>
      </c>
      <c r="J3424" s="24">
        <f>DATEDIF(Tabla1[[#This Row],[FECHA DE NACIMIENTO]],Tabla1[[#This Row],[FECHA ACTUAL]],"Y")</f>
        <v>22</v>
      </c>
      <c r="K3424" s="24" t="s">
        <v>96</v>
      </c>
      <c r="L3424" s="24" t="s">
        <v>112</v>
      </c>
      <c r="M3424" s="24">
        <v>0</v>
      </c>
      <c r="N3424" s="24">
        <v>0</v>
      </c>
      <c r="O3424" s="24">
        <v>2</v>
      </c>
      <c r="P3424" s="24" t="s">
        <v>101</v>
      </c>
      <c r="Q3424" s="23">
        <v>36800</v>
      </c>
      <c r="R3424" s="24" t="s">
        <v>7942</v>
      </c>
      <c r="S3424" s="25">
        <v>45119</v>
      </c>
      <c r="T3424" s="24"/>
      <c r="U3424" s="24">
        <v>3145721348</v>
      </c>
      <c r="V3424" s="33" t="s">
        <v>18438</v>
      </c>
      <c r="W3424" s="85" t="s">
        <v>18439</v>
      </c>
      <c r="X3424" s="24" t="s">
        <v>16108</v>
      </c>
      <c r="Y3424" s="24" t="s">
        <v>18440</v>
      </c>
      <c r="Z3424" s="24" t="s">
        <v>17135</v>
      </c>
      <c r="AA3424" s="24">
        <v>3143188751</v>
      </c>
      <c r="AB3424" s="24"/>
      <c r="AC3424" s="24"/>
      <c r="AD3424" s="24"/>
      <c r="AE3424" s="26" t="s">
        <v>151</v>
      </c>
      <c r="AF3424" s="26"/>
      <c r="AG3424" s="26"/>
      <c r="AH3424" s="27" t="s">
        <v>955</v>
      </c>
      <c r="AI3424" s="27" t="s">
        <v>487</v>
      </c>
      <c r="AJ3424" s="27" t="s">
        <v>487</v>
      </c>
      <c r="AK3424" s="24" t="s">
        <v>121</v>
      </c>
      <c r="AL3424" s="24" t="s">
        <v>7086</v>
      </c>
      <c r="AM3424" s="23">
        <v>44704</v>
      </c>
      <c r="AN3424" s="28">
        <v>1160000</v>
      </c>
      <c r="AO3424" s="28">
        <v>140606</v>
      </c>
      <c r="AP3424" s="28"/>
      <c r="AQ3424" s="28"/>
      <c r="AR3424" s="24"/>
      <c r="AS3424" s="24"/>
      <c r="AT3424" s="24"/>
      <c r="AU3424" s="24"/>
      <c r="AV3424" s="24"/>
      <c r="AW3424" s="24"/>
      <c r="AX3424" s="24"/>
      <c r="AY3424" s="24"/>
      <c r="AZ3424" s="24"/>
      <c r="BA3424" s="24"/>
      <c r="BB3424" s="24"/>
      <c r="BC3424" s="24"/>
      <c r="BD3424" s="24"/>
      <c r="BE3424" s="24"/>
      <c r="BF3424" s="24"/>
      <c r="BG3424" s="23"/>
      <c r="BH3424" s="23" t="s">
        <v>75</v>
      </c>
      <c r="BI3424" s="26">
        <v>0</v>
      </c>
      <c r="BJ3424" s="26">
        <v>0</v>
      </c>
      <c r="BK3424" s="29">
        <v>0</v>
      </c>
      <c r="BL3424" s="24" t="s">
        <v>91</v>
      </c>
      <c r="BM3424" s="22" t="str">
        <f ca="1">+IF(Tabla1[[#This Row],[FECHA INGRESO]]&gt;=44986,IF((TODAY()-Tabla1[[#This Row],[FECHA INGRESO]])&gt;=50,"ALERTA","TODAVÍA FALTA"),"N/A")</f>
        <v>N/A</v>
      </c>
      <c r="BN3424" s="7" t="str">
        <f>IFERROR((_xlfn.DAYS(Tabla1[[#This Row],[FECHA INGRESO]],Tabla1[[#This Row],[FECHA RETIRO]]))/30,"")</f>
        <v/>
      </c>
    </row>
    <row r="3425" spans="1:66" x14ac:dyDescent="0.35">
      <c r="A3425" s="34">
        <v>1005702396</v>
      </c>
      <c r="B3425" s="22" t="s">
        <v>18441</v>
      </c>
      <c r="C3425" s="44">
        <v>44704</v>
      </c>
      <c r="D3425" s="36" t="s">
        <v>93</v>
      </c>
      <c r="E3425" s="24" t="s">
        <v>94</v>
      </c>
      <c r="F3425" s="23" t="s">
        <v>94</v>
      </c>
      <c r="G3425" s="36"/>
      <c r="H3425" s="36">
        <v>24114332664</v>
      </c>
      <c r="I3425" s="36" t="s">
        <v>95</v>
      </c>
      <c r="J3425" s="24">
        <f>DATEDIF(Tabla1[[#This Row],[FECHA DE NACIMIENTO]],Tabla1[[#This Row],[FECHA ACTUAL]],"Y")</f>
        <v>22</v>
      </c>
      <c r="K3425" s="36" t="s">
        <v>73</v>
      </c>
      <c r="L3425" s="36" t="s">
        <v>234</v>
      </c>
      <c r="M3425" s="36">
        <v>1</v>
      </c>
      <c r="N3425" s="36">
        <v>1</v>
      </c>
      <c r="O3425" s="36">
        <v>1</v>
      </c>
      <c r="P3425" s="36" t="s">
        <v>101</v>
      </c>
      <c r="Q3425" s="44">
        <v>36836</v>
      </c>
      <c r="R3425" s="36" t="s">
        <v>4815</v>
      </c>
      <c r="S3425" s="25">
        <v>45119</v>
      </c>
      <c r="T3425" s="36"/>
      <c r="U3425" s="36">
        <v>3108050121</v>
      </c>
      <c r="V3425" s="62" t="s">
        <v>18442</v>
      </c>
      <c r="W3425" s="88" t="s">
        <v>18443</v>
      </c>
      <c r="X3425" s="36" t="s">
        <v>18066</v>
      </c>
      <c r="Y3425" s="36" t="s">
        <v>18444</v>
      </c>
      <c r="Z3425" s="36" t="s">
        <v>13095</v>
      </c>
      <c r="AA3425" s="36">
        <v>3007369106</v>
      </c>
      <c r="AB3425" s="24"/>
      <c r="AC3425" s="24"/>
      <c r="AD3425" s="24"/>
      <c r="AE3425" s="26" t="s">
        <v>151</v>
      </c>
      <c r="AF3425" s="26"/>
      <c r="AG3425" s="26"/>
      <c r="AH3425" s="27" t="s">
        <v>184</v>
      </c>
      <c r="AI3425" s="27" t="s">
        <v>487</v>
      </c>
      <c r="AJ3425" s="27" t="s">
        <v>487</v>
      </c>
      <c r="AK3425" s="24" t="s">
        <v>121</v>
      </c>
      <c r="AL3425" s="24" t="s">
        <v>7086</v>
      </c>
      <c r="AM3425" s="23">
        <v>44704</v>
      </c>
      <c r="AN3425" s="28">
        <v>1000000</v>
      </c>
      <c r="AO3425" s="28">
        <v>117172</v>
      </c>
      <c r="AP3425" s="28"/>
      <c r="AQ3425" s="28"/>
      <c r="AR3425" s="24"/>
      <c r="AS3425" s="24"/>
      <c r="AT3425" s="24"/>
      <c r="AU3425" s="24"/>
      <c r="AV3425" s="24"/>
      <c r="AW3425" s="24"/>
      <c r="AX3425" s="24"/>
      <c r="AY3425" s="24"/>
      <c r="AZ3425" s="24"/>
      <c r="BA3425" s="24"/>
      <c r="BB3425" s="24"/>
      <c r="BC3425" s="24"/>
      <c r="BD3425" s="24"/>
      <c r="BE3425" s="24"/>
      <c r="BF3425" s="24"/>
      <c r="BG3425" s="24"/>
      <c r="BH3425" s="23">
        <v>44706</v>
      </c>
      <c r="BI3425" s="26" t="s">
        <v>466</v>
      </c>
      <c r="BJ3425" s="26" t="s">
        <v>273</v>
      </c>
      <c r="BK3425" s="29">
        <v>0</v>
      </c>
      <c r="BL3425" s="24" t="s">
        <v>129</v>
      </c>
      <c r="BM3425" s="22" t="str">
        <f ca="1">+IF(Tabla1[[#This Row],[FECHA INGRESO]]&gt;=44986,IF((TODAY()-Tabla1[[#This Row],[FECHA INGRESO]])&gt;=50,"ALERTA","TODAVÍA FALTA"),"N/A")</f>
        <v>N/A</v>
      </c>
      <c r="BN3425" s="7">
        <f>IFERROR((_xlfn.DAYS(Tabla1[[#This Row],[FECHA INGRESO]],Tabla1[[#This Row],[FECHA RETIRO]]))/30,"")</f>
        <v>-6.6666666666666666E-2</v>
      </c>
    </row>
    <row r="3426" spans="1:66" x14ac:dyDescent="0.35">
      <c r="A3426" s="34">
        <v>1001171885</v>
      </c>
      <c r="B3426" s="22" t="s">
        <v>18445</v>
      </c>
      <c r="C3426" s="23">
        <v>44704</v>
      </c>
      <c r="D3426" s="24" t="s">
        <v>131</v>
      </c>
      <c r="E3426" s="24" t="s">
        <v>111</v>
      </c>
      <c r="F3426" s="23" t="s">
        <v>94</v>
      </c>
      <c r="G3426" s="24"/>
      <c r="H3426" s="24">
        <v>24114327895</v>
      </c>
      <c r="I3426" s="24" t="s">
        <v>72</v>
      </c>
      <c r="J3426" s="24">
        <f>DATEDIF(Tabla1[[#This Row],[FECHA DE NACIMIENTO]],Tabla1[[#This Row],[FECHA ACTUAL]],"Y")</f>
        <v>22</v>
      </c>
      <c r="K3426" s="24" t="s">
        <v>320</v>
      </c>
      <c r="L3426" s="24" t="s">
        <v>234</v>
      </c>
      <c r="M3426" s="24">
        <v>0</v>
      </c>
      <c r="N3426" s="24">
        <v>1</v>
      </c>
      <c r="O3426" s="24">
        <v>1</v>
      </c>
      <c r="P3426" s="24" t="s">
        <v>101</v>
      </c>
      <c r="Q3426" s="23">
        <v>36796</v>
      </c>
      <c r="R3426" s="24" t="s">
        <v>76</v>
      </c>
      <c r="S3426" s="25">
        <v>45119</v>
      </c>
      <c r="T3426" s="24"/>
      <c r="U3426" s="24">
        <v>3118865653</v>
      </c>
      <c r="V3426" s="33" t="s">
        <v>18446</v>
      </c>
      <c r="W3426" s="85" t="s">
        <v>18447</v>
      </c>
      <c r="X3426" s="24" t="s">
        <v>1001</v>
      </c>
      <c r="Y3426" s="24" t="s">
        <v>18448</v>
      </c>
      <c r="Z3426" s="24" t="s">
        <v>13095</v>
      </c>
      <c r="AA3426" s="24">
        <v>3118470943</v>
      </c>
      <c r="AB3426" s="24"/>
      <c r="AC3426" s="24"/>
      <c r="AD3426" s="24"/>
      <c r="AE3426" s="26" t="s">
        <v>151</v>
      </c>
      <c r="AF3426" s="26"/>
      <c r="AG3426" s="26"/>
      <c r="AH3426" s="27" t="s">
        <v>184</v>
      </c>
      <c r="AI3426" s="27" t="s">
        <v>487</v>
      </c>
      <c r="AJ3426" s="27" t="s">
        <v>487</v>
      </c>
      <c r="AK3426" s="24" t="s">
        <v>121</v>
      </c>
      <c r="AL3426" s="24" t="s">
        <v>7086</v>
      </c>
      <c r="AM3426" s="23">
        <v>44704</v>
      </c>
      <c r="AN3426" s="28">
        <v>1000000</v>
      </c>
      <c r="AO3426" s="28">
        <v>117172</v>
      </c>
      <c r="AP3426" s="28"/>
      <c r="AQ3426" s="28"/>
      <c r="AR3426" s="24"/>
      <c r="AS3426" s="24"/>
      <c r="AT3426" s="24"/>
      <c r="AU3426" s="24"/>
      <c r="AV3426" s="24"/>
      <c r="AW3426" s="24"/>
      <c r="AX3426" s="24"/>
      <c r="AY3426" s="24"/>
      <c r="AZ3426" s="24"/>
      <c r="BA3426" s="24"/>
      <c r="BB3426" s="24"/>
      <c r="BC3426" s="24"/>
      <c r="BD3426" s="24"/>
      <c r="BE3426" s="24"/>
      <c r="BF3426" s="24"/>
      <c r="BG3426" s="24"/>
      <c r="BH3426" s="23">
        <v>44767</v>
      </c>
      <c r="BI3426" s="26" t="s">
        <v>466</v>
      </c>
      <c r="BJ3426" s="26" t="s">
        <v>16616</v>
      </c>
      <c r="BK3426" s="29">
        <v>0</v>
      </c>
      <c r="BL3426" s="24" t="s">
        <v>129</v>
      </c>
      <c r="BM3426" s="22" t="str">
        <f ca="1">+IF(Tabla1[[#This Row],[FECHA INGRESO]]&gt;=44986,IF((TODAY()-Tabla1[[#This Row],[FECHA INGRESO]])&gt;=50,"ALERTA","TODAVÍA FALTA"),"N/A")</f>
        <v>N/A</v>
      </c>
      <c r="BN3426" s="7">
        <f>IFERROR((_xlfn.DAYS(Tabla1[[#This Row],[FECHA INGRESO]],Tabla1[[#This Row],[FECHA RETIRO]]))/30,"")</f>
        <v>-2.1</v>
      </c>
    </row>
    <row r="3427" spans="1:66" x14ac:dyDescent="0.35">
      <c r="A3427" s="21">
        <v>1075284758</v>
      </c>
      <c r="B3427" s="22" t="s">
        <v>18449</v>
      </c>
      <c r="C3427" s="23">
        <v>44704</v>
      </c>
      <c r="D3427" s="24" t="s">
        <v>131</v>
      </c>
      <c r="E3427" s="24" t="s">
        <v>111</v>
      </c>
      <c r="F3427" s="24" t="s">
        <v>70</v>
      </c>
      <c r="G3427" s="24"/>
      <c r="H3427" s="24">
        <v>24114327220</v>
      </c>
      <c r="I3427" s="24" t="s">
        <v>95</v>
      </c>
      <c r="J3427" s="24">
        <f>DATEDIF(Tabla1[[#This Row],[FECHA DE NACIMIENTO]],Tabla1[[#This Row],[FECHA ACTUAL]],"Y")</f>
        <v>29</v>
      </c>
      <c r="K3427" s="24" t="s">
        <v>73</v>
      </c>
      <c r="L3427" s="24" t="s">
        <v>112</v>
      </c>
      <c r="M3427" s="24">
        <v>1</v>
      </c>
      <c r="N3427" s="24">
        <v>2</v>
      </c>
      <c r="O3427" s="24">
        <v>2</v>
      </c>
      <c r="P3427" s="24" t="s">
        <v>101</v>
      </c>
      <c r="Q3427" s="23">
        <v>34365</v>
      </c>
      <c r="R3427" s="24" t="s">
        <v>3821</v>
      </c>
      <c r="S3427" s="25">
        <v>45119</v>
      </c>
      <c r="T3427" s="24"/>
      <c r="U3427" s="24">
        <v>3155693471</v>
      </c>
      <c r="V3427" s="33" t="s">
        <v>18450</v>
      </c>
      <c r="W3427" s="85" t="s">
        <v>18451</v>
      </c>
      <c r="X3427" s="24" t="s">
        <v>17809</v>
      </c>
      <c r="Y3427" s="24" t="s">
        <v>18452</v>
      </c>
      <c r="Z3427" s="24" t="s">
        <v>117</v>
      </c>
      <c r="AA3427" s="24">
        <v>3182082723</v>
      </c>
      <c r="AB3427" s="24"/>
      <c r="AC3427" s="24"/>
      <c r="AD3427" s="24"/>
      <c r="AE3427" s="26" t="s">
        <v>151</v>
      </c>
      <c r="AF3427" s="26"/>
      <c r="AG3427" s="26"/>
      <c r="AH3427" s="27" t="s">
        <v>184</v>
      </c>
      <c r="AI3427" s="27" t="s">
        <v>487</v>
      </c>
      <c r="AJ3427" s="27" t="s">
        <v>487</v>
      </c>
      <c r="AK3427" s="24" t="s">
        <v>121</v>
      </c>
      <c r="AL3427" s="24" t="s">
        <v>7086</v>
      </c>
      <c r="AM3427" s="23">
        <v>44704</v>
      </c>
      <c r="AN3427" s="28">
        <v>1000000</v>
      </c>
      <c r="AO3427" s="28">
        <v>117172</v>
      </c>
      <c r="AP3427" s="28"/>
      <c r="AQ3427" s="28"/>
      <c r="AR3427" s="24"/>
      <c r="AS3427" s="24"/>
      <c r="AT3427" s="24"/>
      <c r="AU3427" s="24"/>
      <c r="AV3427" s="24"/>
      <c r="AW3427" s="24"/>
      <c r="AX3427" s="24"/>
      <c r="AY3427" s="24"/>
      <c r="AZ3427" s="24"/>
      <c r="BA3427" s="24"/>
      <c r="BB3427" s="24"/>
      <c r="BC3427" s="24"/>
      <c r="BD3427" s="24"/>
      <c r="BE3427" s="24"/>
      <c r="BF3427" s="24"/>
      <c r="BG3427" s="24"/>
      <c r="BH3427" s="23">
        <v>44776</v>
      </c>
      <c r="BI3427" s="26" t="s">
        <v>466</v>
      </c>
      <c r="BJ3427" s="26" t="s">
        <v>273</v>
      </c>
      <c r="BK3427" s="29">
        <v>0</v>
      </c>
      <c r="BL3427" s="24" t="s">
        <v>129</v>
      </c>
      <c r="BM3427" s="22" t="str">
        <f ca="1">+IF(Tabla1[[#This Row],[FECHA INGRESO]]&gt;=44986,IF((TODAY()-Tabla1[[#This Row],[FECHA INGRESO]])&gt;=50,"ALERTA","TODAVÍA FALTA"),"N/A")</f>
        <v>N/A</v>
      </c>
      <c r="BN3427" s="7">
        <f>IFERROR((_xlfn.DAYS(Tabla1[[#This Row],[FECHA INGRESO]],Tabla1[[#This Row],[FECHA RETIRO]]))/30,"")</f>
        <v>-2.4</v>
      </c>
    </row>
    <row r="3428" spans="1:66" x14ac:dyDescent="0.35">
      <c r="A3428" s="21">
        <v>1001097737</v>
      </c>
      <c r="B3428" s="22" t="s">
        <v>18453</v>
      </c>
      <c r="C3428" s="23">
        <v>44704</v>
      </c>
      <c r="D3428" s="24" t="s">
        <v>188</v>
      </c>
      <c r="E3428" s="24" t="s">
        <v>111</v>
      </c>
      <c r="F3428" s="24" t="s">
        <v>70</v>
      </c>
      <c r="G3428" s="24"/>
      <c r="H3428" s="24">
        <v>24114329512</v>
      </c>
      <c r="I3428" s="24" t="s">
        <v>72</v>
      </c>
      <c r="J3428" s="24">
        <f>DATEDIF(Tabla1[[#This Row],[FECHA DE NACIMIENTO]],Tabla1[[#This Row],[FECHA ACTUAL]],"Y")</f>
        <v>22</v>
      </c>
      <c r="K3428" s="24" t="s">
        <v>320</v>
      </c>
      <c r="L3428" s="24" t="s">
        <v>112</v>
      </c>
      <c r="M3428" s="24">
        <v>0</v>
      </c>
      <c r="N3428" s="24">
        <v>0</v>
      </c>
      <c r="O3428" s="24">
        <v>2</v>
      </c>
      <c r="P3428" s="24" t="s">
        <v>101</v>
      </c>
      <c r="Q3428" s="23">
        <v>36967</v>
      </c>
      <c r="R3428" s="24" t="s">
        <v>76</v>
      </c>
      <c r="S3428" s="25">
        <v>45119</v>
      </c>
      <c r="T3428" s="24">
        <v>4784015</v>
      </c>
      <c r="U3428" s="24">
        <v>3027188479</v>
      </c>
      <c r="V3428" s="33" t="s">
        <v>18454</v>
      </c>
      <c r="W3428" s="85" t="s">
        <v>18455</v>
      </c>
      <c r="X3428" s="24" t="s">
        <v>17761</v>
      </c>
      <c r="Y3428" s="24" t="s">
        <v>18456</v>
      </c>
      <c r="Z3428" s="24" t="s">
        <v>117</v>
      </c>
      <c r="AA3428" s="24">
        <v>3203901163</v>
      </c>
      <c r="AB3428" s="24"/>
      <c r="AC3428" s="24"/>
      <c r="AD3428" s="24"/>
      <c r="AE3428" s="26" t="s">
        <v>183</v>
      </c>
      <c r="AF3428" s="26" t="s">
        <v>18457</v>
      </c>
      <c r="AG3428" s="26"/>
      <c r="AH3428" s="27" t="s">
        <v>184</v>
      </c>
      <c r="AI3428" s="27" t="s">
        <v>11667</v>
      </c>
      <c r="AJ3428" s="27" t="s">
        <v>6347</v>
      </c>
      <c r="AK3428" s="24" t="s">
        <v>121</v>
      </c>
      <c r="AL3428" s="24" t="s">
        <v>7086</v>
      </c>
      <c r="AM3428" s="23">
        <v>44704</v>
      </c>
      <c r="AN3428" s="28">
        <v>1000000</v>
      </c>
      <c r="AO3428" s="28">
        <v>117172</v>
      </c>
      <c r="AP3428" s="28"/>
      <c r="AQ3428" s="28"/>
      <c r="AR3428" s="24"/>
      <c r="AS3428" s="24"/>
      <c r="AT3428" s="24"/>
      <c r="AU3428" s="24"/>
      <c r="AV3428" s="24"/>
      <c r="AW3428" s="24"/>
      <c r="AX3428" s="24"/>
      <c r="AY3428" s="24"/>
      <c r="AZ3428" s="24"/>
      <c r="BA3428" s="24"/>
      <c r="BB3428" s="24"/>
      <c r="BC3428" s="24"/>
      <c r="BD3428" s="24"/>
      <c r="BE3428" s="24"/>
      <c r="BF3428" s="24"/>
      <c r="BG3428" s="23"/>
      <c r="BH3428" s="23">
        <v>44742</v>
      </c>
      <c r="BI3428" s="26" t="s">
        <v>466</v>
      </c>
      <c r="BJ3428" s="26" t="s">
        <v>273</v>
      </c>
      <c r="BK3428" s="29">
        <v>0</v>
      </c>
      <c r="BL3428" s="24" t="s">
        <v>129</v>
      </c>
      <c r="BM3428" s="22" t="str">
        <f ca="1">+IF(Tabla1[[#This Row],[FECHA INGRESO]]&gt;=44986,IF((TODAY()-Tabla1[[#This Row],[FECHA INGRESO]])&gt;=50,"ALERTA","TODAVÍA FALTA"),"N/A")</f>
        <v>N/A</v>
      </c>
      <c r="BN3428" s="7">
        <f>IFERROR((_xlfn.DAYS(Tabla1[[#This Row],[FECHA INGRESO]],Tabla1[[#This Row],[FECHA RETIRO]]))/30,"")</f>
        <v>-1.2666666666666666</v>
      </c>
    </row>
    <row r="3429" spans="1:66" x14ac:dyDescent="0.35">
      <c r="A3429" s="21">
        <v>1012462472</v>
      </c>
      <c r="B3429" s="22" t="s">
        <v>18458</v>
      </c>
      <c r="C3429" s="23">
        <v>44705</v>
      </c>
      <c r="D3429" s="24" t="s">
        <v>131</v>
      </c>
      <c r="E3429" s="24" t="s">
        <v>94</v>
      </c>
      <c r="F3429" s="24" t="s">
        <v>70</v>
      </c>
      <c r="G3429" s="24"/>
      <c r="H3429" s="24">
        <v>24114364414</v>
      </c>
      <c r="I3429" s="24" t="s">
        <v>95</v>
      </c>
      <c r="J3429" s="24">
        <f>DATEDIF(Tabla1[[#This Row],[FECHA DE NACIMIENTO]],Tabla1[[#This Row],[FECHA ACTUAL]],"Y")</f>
        <v>1</v>
      </c>
      <c r="K3429" s="24" t="s">
        <v>73</v>
      </c>
      <c r="L3429" s="24" t="s">
        <v>112</v>
      </c>
      <c r="M3429" s="24">
        <v>0</v>
      </c>
      <c r="N3429" s="24">
        <v>0</v>
      </c>
      <c r="O3429" s="24">
        <v>2</v>
      </c>
      <c r="P3429" s="24" t="s">
        <v>101</v>
      </c>
      <c r="Q3429" s="23">
        <v>44684</v>
      </c>
      <c r="R3429" s="24" t="s">
        <v>76</v>
      </c>
      <c r="S3429" s="25">
        <v>45119</v>
      </c>
      <c r="T3429" s="24"/>
      <c r="U3429" s="24">
        <v>3118905385</v>
      </c>
      <c r="V3429" s="33" t="s">
        <v>18459</v>
      </c>
      <c r="W3429" s="85" t="s">
        <v>18460</v>
      </c>
      <c r="X3429" s="24" t="s">
        <v>18461</v>
      </c>
      <c r="Y3429" s="24" t="s">
        <v>18462</v>
      </c>
      <c r="Z3429" s="24" t="s">
        <v>285</v>
      </c>
      <c r="AA3429" s="24">
        <v>3005192378</v>
      </c>
      <c r="AB3429" s="24"/>
      <c r="AC3429" s="24"/>
      <c r="AD3429" s="24"/>
      <c r="AE3429" s="26" t="s">
        <v>151</v>
      </c>
      <c r="AF3429" s="26"/>
      <c r="AG3429" s="26"/>
      <c r="AH3429" s="27" t="s">
        <v>184</v>
      </c>
      <c r="AI3429" s="27" t="s">
        <v>487</v>
      </c>
      <c r="AJ3429" s="27" t="s">
        <v>487</v>
      </c>
      <c r="AK3429" s="24" t="s">
        <v>121</v>
      </c>
      <c r="AL3429" s="24" t="s">
        <v>7086</v>
      </c>
      <c r="AM3429" s="23">
        <v>44705</v>
      </c>
      <c r="AN3429" s="28">
        <v>1000000</v>
      </c>
      <c r="AO3429" s="28">
        <v>117172</v>
      </c>
      <c r="AP3429" s="28"/>
      <c r="AQ3429" s="28"/>
      <c r="AR3429" s="24"/>
      <c r="AS3429" s="24"/>
      <c r="AT3429" s="24"/>
      <c r="AU3429" s="24"/>
      <c r="AV3429" s="24"/>
      <c r="AW3429" s="24"/>
      <c r="AX3429" s="24"/>
      <c r="AY3429" s="24"/>
      <c r="AZ3429" s="24"/>
      <c r="BA3429" s="24"/>
      <c r="BB3429" s="24"/>
      <c r="BC3429" s="24"/>
      <c r="BD3429" s="24"/>
      <c r="BE3429" s="24"/>
      <c r="BF3429" s="24"/>
      <c r="BG3429" s="23"/>
      <c r="BH3429" s="23">
        <v>44848</v>
      </c>
      <c r="BI3429" s="26" t="s">
        <v>466</v>
      </c>
      <c r="BJ3429" s="26" t="s">
        <v>12169</v>
      </c>
      <c r="BK3429" s="29">
        <v>0</v>
      </c>
      <c r="BL3429" s="24" t="s">
        <v>129</v>
      </c>
      <c r="BM3429" s="22" t="str">
        <f ca="1">+IF(Tabla1[[#This Row],[FECHA INGRESO]]&gt;=44986,IF((TODAY()-Tabla1[[#This Row],[FECHA INGRESO]])&gt;=50,"ALERTA","TODAVÍA FALTA"),"N/A")</f>
        <v>N/A</v>
      </c>
      <c r="BN3429" s="7">
        <f>IFERROR((_xlfn.DAYS(Tabla1[[#This Row],[FECHA INGRESO]],Tabla1[[#This Row],[FECHA RETIRO]]))/30,"")</f>
        <v>-4.7666666666666666</v>
      </c>
    </row>
    <row r="3430" spans="1:66" x14ac:dyDescent="0.35">
      <c r="A3430" s="21">
        <v>1020828215</v>
      </c>
      <c r="B3430" s="22" t="s">
        <v>18463</v>
      </c>
      <c r="C3430" s="23">
        <v>44706</v>
      </c>
      <c r="D3430" s="24" t="s">
        <v>4008</v>
      </c>
      <c r="E3430" s="24" t="s">
        <v>111</v>
      </c>
      <c r="F3430" s="24" t="s">
        <v>70</v>
      </c>
      <c r="G3430" s="24"/>
      <c r="H3430" s="24">
        <v>24114392659</v>
      </c>
      <c r="I3430" s="24" t="s">
        <v>95</v>
      </c>
      <c r="J3430" s="24">
        <f>DATEDIF(Tabla1[[#This Row],[FECHA DE NACIMIENTO]],Tabla1[[#This Row],[FECHA ACTUAL]],"Y")</f>
        <v>25</v>
      </c>
      <c r="K3430" s="24" t="s">
        <v>73</v>
      </c>
      <c r="L3430" s="24" t="s">
        <v>112</v>
      </c>
      <c r="M3430" s="24">
        <v>1</v>
      </c>
      <c r="N3430" s="24">
        <v>2</v>
      </c>
      <c r="O3430" s="24">
        <v>2</v>
      </c>
      <c r="P3430" s="24" t="s">
        <v>101</v>
      </c>
      <c r="Q3430" s="23">
        <v>35624</v>
      </c>
      <c r="R3430" s="24" t="s">
        <v>76</v>
      </c>
      <c r="S3430" s="25">
        <v>45119</v>
      </c>
      <c r="T3430" s="24"/>
      <c r="U3430" s="24">
        <v>3112283975</v>
      </c>
      <c r="V3430" s="33" t="s">
        <v>18464</v>
      </c>
      <c r="W3430" s="85" t="s">
        <v>18465</v>
      </c>
      <c r="X3430" s="24" t="s">
        <v>18466</v>
      </c>
      <c r="Y3430" s="24" t="s">
        <v>18467</v>
      </c>
      <c r="Z3430" s="24" t="s">
        <v>117</v>
      </c>
      <c r="AA3430" s="24">
        <v>3112283975</v>
      </c>
      <c r="AB3430" s="24"/>
      <c r="AC3430" s="24"/>
      <c r="AD3430" s="24"/>
      <c r="AE3430" s="26" t="s">
        <v>151</v>
      </c>
      <c r="AF3430" s="26"/>
      <c r="AG3430" s="26"/>
      <c r="AH3430" s="27" t="s">
        <v>3042</v>
      </c>
      <c r="AI3430" s="27" t="s">
        <v>487</v>
      </c>
      <c r="AJ3430" s="27" t="s">
        <v>15662</v>
      </c>
      <c r="AK3430" s="24" t="s">
        <v>121</v>
      </c>
      <c r="AL3430" s="24" t="s">
        <v>7086</v>
      </c>
      <c r="AM3430" s="23">
        <v>44706</v>
      </c>
      <c r="AN3430" s="28">
        <v>1000000</v>
      </c>
      <c r="AO3430" s="28">
        <v>117172</v>
      </c>
      <c r="AP3430" s="28"/>
      <c r="AQ3430" s="28"/>
      <c r="AR3430" s="24"/>
      <c r="AS3430" s="24"/>
      <c r="AT3430" s="24"/>
      <c r="AU3430" s="24"/>
      <c r="AV3430" s="24"/>
      <c r="AW3430" s="24"/>
      <c r="AX3430" s="24"/>
      <c r="AY3430" s="24"/>
      <c r="AZ3430" s="24"/>
      <c r="BA3430" s="24"/>
      <c r="BB3430" s="24"/>
      <c r="BC3430" s="24"/>
      <c r="BD3430" s="24"/>
      <c r="BE3430" s="24"/>
      <c r="BF3430" s="24"/>
      <c r="BG3430" s="24"/>
      <c r="BH3430" s="23">
        <v>44805</v>
      </c>
      <c r="BI3430" s="26" t="s">
        <v>466</v>
      </c>
      <c r="BJ3430" s="26" t="s">
        <v>18468</v>
      </c>
      <c r="BK3430" s="29">
        <v>0</v>
      </c>
      <c r="BL3430" s="24" t="s">
        <v>129</v>
      </c>
      <c r="BM3430" s="22" t="str">
        <f ca="1">+IF(Tabla1[[#This Row],[FECHA INGRESO]]&gt;=44986,IF((TODAY()-Tabla1[[#This Row],[FECHA INGRESO]])&gt;=50,"ALERTA","TODAVÍA FALTA"),"N/A")</f>
        <v>N/A</v>
      </c>
      <c r="BN3430" s="7">
        <f>IFERROR((_xlfn.DAYS(Tabla1[[#This Row],[FECHA INGRESO]],Tabla1[[#This Row],[FECHA RETIRO]]))/30,"")</f>
        <v>-3.3</v>
      </c>
    </row>
    <row r="3431" spans="1:66" x14ac:dyDescent="0.35">
      <c r="A3431" s="21">
        <v>1010075721</v>
      </c>
      <c r="B3431" s="22" t="s">
        <v>18469</v>
      </c>
      <c r="C3431" s="23">
        <v>44706</v>
      </c>
      <c r="D3431" s="24" t="s">
        <v>93</v>
      </c>
      <c r="E3431" s="24" t="s">
        <v>111</v>
      </c>
      <c r="F3431" s="24" t="s">
        <v>70</v>
      </c>
      <c r="G3431" s="24"/>
      <c r="H3431" s="24">
        <v>24114382087</v>
      </c>
      <c r="I3431" s="24" t="s">
        <v>95</v>
      </c>
      <c r="J3431" s="24">
        <f>DATEDIF(Tabla1[[#This Row],[FECHA DE NACIMIENTO]],Tabla1[[#This Row],[FECHA ACTUAL]],"Y")</f>
        <v>22</v>
      </c>
      <c r="K3431" s="24" t="s">
        <v>73</v>
      </c>
      <c r="L3431" s="24" t="s">
        <v>112</v>
      </c>
      <c r="M3431" s="24">
        <v>0</v>
      </c>
      <c r="N3431" s="24">
        <v>0</v>
      </c>
      <c r="O3431" s="24">
        <v>4</v>
      </c>
      <c r="P3431" s="24" t="s">
        <v>101</v>
      </c>
      <c r="Q3431" s="23">
        <v>37027</v>
      </c>
      <c r="R3431" s="24" t="s">
        <v>76</v>
      </c>
      <c r="S3431" s="25">
        <v>45119</v>
      </c>
      <c r="T3431" s="24"/>
      <c r="U3431" s="24">
        <v>3195810980</v>
      </c>
      <c r="V3431" s="33" t="s">
        <v>18470</v>
      </c>
      <c r="W3431" s="85" t="s">
        <v>18471</v>
      </c>
      <c r="X3431" s="24" t="s">
        <v>11199</v>
      </c>
      <c r="Y3431" s="24" t="s">
        <v>18472</v>
      </c>
      <c r="Z3431" s="24" t="s">
        <v>117</v>
      </c>
      <c r="AA3431" s="24">
        <v>3184018750</v>
      </c>
      <c r="AB3431" s="24"/>
      <c r="AC3431" s="24"/>
      <c r="AD3431" s="24"/>
      <c r="AE3431" s="26" t="s">
        <v>151</v>
      </c>
      <c r="AF3431" s="26"/>
      <c r="AG3431" s="26"/>
      <c r="AH3431" s="27" t="s">
        <v>3042</v>
      </c>
      <c r="AI3431" s="27" t="s">
        <v>487</v>
      </c>
      <c r="AJ3431" s="27" t="s">
        <v>15662</v>
      </c>
      <c r="AK3431" s="24" t="s">
        <v>121</v>
      </c>
      <c r="AL3431" s="24" t="s">
        <v>7086</v>
      </c>
      <c r="AM3431" s="23">
        <v>44706</v>
      </c>
      <c r="AN3431" s="28">
        <v>1000000</v>
      </c>
      <c r="AO3431" s="28">
        <v>117172</v>
      </c>
      <c r="AP3431" s="28"/>
      <c r="AQ3431" s="28"/>
      <c r="AR3431" s="24"/>
      <c r="AS3431" s="24"/>
      <c r="AT3431" s="24"/>
      <c r="AU3431" s="24"/>
      <c r="AV3431" s="24"/>
      <c r="AW3431" s="24"/>
      <c r="AX3431" s="24"/>
      <c r="AY3431" s="24"/>
      <c r="AZ3431" s="24" t="s">
        <v>4393</v>
      </c>
      <c r="BA3431" s="24" t="s">
        <v>7883</v>
      </c>
      <c r="BB3431" s="24"/>
      <c r="BC3431" s="24"/>
      <c r="BD3431" s="24"/>
      <c r="BE3431" s="24"/>
      <c r="BF3431" s="24"/>
      <c r="BG3431" s="24"/>
      <c r="BH3431" s="23">
        <v>44826</v>
      </c>
      <c r="BI3431" s="26" t="s">
        <v>466</v>
      </c>
      <c r="BJ3431" s="26" t="s">
        <v>6087</v>
      </c>
      <c r="BK3431" s="29">
        <v>0</v>
      </c>
      <c r="BL3431" s="24" t="s">
        <v>129</v>
      </c>
      <c r="BM3431" s="22" t="str">
        <f ca="1">+IF(Tabla1[[#This Row],[FECHA INGRESO]]&gt;=44986,IF((TODAY()-Tabla1[[#This Row],[FECHA INGRESO]])&gt;=50,"ALERTA","TODAVÍA FALTA"),"N/A")</f>
        <v>N/A</v>
      </c>
      <c r="BN3431" s="7">
        <f>IFERROR((_xlfn.DAYS(Tabla1[[#This Row],[FECHA INGRESO]],Tabla1[[#This Row],[FECHA RETIRO]]))/30,"")</f>
        <v>-4</v>
      </c>
    </row>
    <row r="3432" spans="1:66" x14ac:dyDescent="0.35">
      <c r="A3432" s="21">
        <v>1073718888</v>
      </c>
      <c r="B3432" s="22" t="s">
        <v>18473</v>
      </c>
      <c r="C3432" s="23">
        <v>44706</v>
      </c>
      <c r="D3432" s="24" t="s">
        <v>157</v>
      </c>
      <c r="E3432" s="24" t="s">
        <v>110</v>
      </c>
      <c r="F3432" s="24" t="s">
        <v>70</v>
      </c>
      <c r="G3432" s="24"/>
      <c r="H3432" s="24">
        <v>24114391740</v>
      </c>
      <c r="I3432" s="24" t="s">
        <v>72</v>
      </c>
      <c r="J3432" s="24">
        <f>DATEDIF(Tabla1[[#This Row],[FECHA DE NACIMIENTO]],Tabla1[[#This Row],[FECHA ACTUAL]],"Y")</f>
        <v>24</v>
      </c>
      <c r="K3432" s="24" t="s">
        <v>73</v>
      </c>
      <c r="L3432" s="24" t="s">
        <v>112</v>
      </c>
      <c r="M3432" s="24">
        <v>0</v>
      </c>
      <c r="N3432" s="24">
        <v>0</v>
      </c>
      <c r="O3432" s="24">
        <v>2</v>
      </c>
      <c r="P3432" s="24" t="s">
        <v>101</v>
      </c>
      <c r="Q3432" s="23">
        <v>36185</v>
      </c>
      <c r="R3432" s="24" t="s">
        <v>736</v>
      </c>
      <c r="S3432" s="25">
        <v>45119</v>
      </c>
      <c r="T3432" s="24"/>
      <c r="U3432" s="24">
        <v>3167841418</v>
      </c>
      <c r="V3432" s="33" t="s">
        <v>4987</v>
      </c>
      <c r="W3432" s="85" t="s">
        <v>18474</v>
      </c>
      <c r="X3432" s="24" t="s">
        <v>12767</v>
      </c>
      <c r="Y3432" s="24" t="s">
        <v>18475</v>
      </c>
      <c r="Z3432" s="24" t="s">
        <v>17135</v>
      </c>
      <c r="AA3432" s="24">
        <v>3204268251</v>
      </c>
      <c r="AB3432" s="24"/>
      <c r="AC3432" s="24"/>
      <c r="AD3432" s="24"/>
      <c r="AE3432" s="26" t="s">
        <v>194</v>
      </c>
      <c r="AF3432" s="26"/>
      <c r="AG3432" s="26"/>
      <c r="AH3432" s="27" t="s">
        <v>9506</v>
      </c>
      <c r="AI3432" s="27" t="s">
        <v>687</v>
      </c>
      <c r="AJ3432" s="27" t="s">
        <v>673</v>
      </c>
      <c r="AK3432" s="24" t="s">
        <v>89</v>
      </c>
      <c r="AL3432" s="24" t="s">
        <v>7086</v>
      </c>
      <c r="AM3432" s="23">
        <v>44706</v>
      </c>
      <c r="AN3432" s="28">
        <v>1163241</v>
      </c>
      <c r="AO3432" s="28">
        <v>117172</v>
      </c>
      <c r="AP3432" s="28"/>
      <c r="AQ3432" s="28"/>
      <c r="AR3432" s="24"/>
      <c r="AS3432" s="24"/>
      <c r="AT3432" s="24"/>
      <c r="AU3432" s="24"/>
      <c r="AV3432" s="24"/>
      <c r="AW3432" s="24"/>
      <c r="AX3432" s="24"/>
      <c r="AY3432" s="24"/>
      <c r="AZ3432" s="24"/>
      <c r="BA3432" s="24"/>
      <c r="BB3432" s="24"/>
      <c r="BC3432" s="24"/>
      <c r="BD3432" s="24"/>
      <c r="BE3432" s="24"/>
      <c r="BF3432" s="24"/>
      <c r="BG3432" s="23"/>
      <c r="BH3432" s="23">
        <v>44810</v>
      </c>
      <c r="BI3432" s="26" t="s">
        <v>466</v>
      </c>
      <c r="BJ3432" s="26" t="s">
        <v>6087</v>
      </c>
      <c r="BK3432" s="29">
        <v>0</v>
      </c>
      <c r="BL3432" s="24" t="s">
        <v>129</v>
      </c>
      <c r="BM3432" s="22" t="str">
        <f ca="1">+IF(Tabla1[[#This Row],[FECHA INGRESO]]&gt;=44986,IF((TODAY()-Tabla1[[#This Row],[FECHA INGRESO]])&gt;=50,"ALERTA","TODAVÍA FALTA"),"N/A")</f>
        <v>N/A</v>
      </c>
      <c r="BN3432" s="7">
        <f>IFERROR((_xlfn.DAYS(Tabla1[[#This Row],[FECHA INGRESO]],Tabla1[[#This Row],[FECHA RETIRO]]))/30,"")</f>
        <v>-3.4666666666666668</v>
      </c>
    </row>
    <row r="3433" spans="1:66" x14ac:dyDescent="0.35">
      <c r="A3433" s="21">
        <v>1030607341</v>
      </c>
      <c r="B3433" s="22" t="s">
        <v>18476</v>
      </c>
      <c r="C3433" s="23">
        <v>44707</v>
      </c>
      <c r="D3433" s="24" t="s">
        <v>188</v>
      </c>
      <c r="E3433" s="24" t="s">
        <v>111</v>
      </c>
      <c r="F3433" s="24" t="s">
        <v>111</v>
      </c>
      <c r="G3433" s="24"/>
      <c r="H3433" s="24">
        <v>24114431585</v>
      </c>
      <c r="I3433" s="24" t="s">
        <v>72</v>
      </c>
      <c r="J3433" s="24">
        <f>DATEDIF(Tabla1[[#This Row],[FECHA DE NACIMIENTO]],Tabla1[[#This Row],[FECHA ACTUAL]],"Y")</f>
        <v>31</v>
      </c>
      <c r="K3433" s="24" t="s">
        <v>73</v>
      </c>
      <c r="L3433" s="24" t="s">
        <v>112</v>
      </c>
      <c r="M3433" s="24">
        <v>1</v>
      </c>
      <c r="N3433" s="24">
        <v>1</v>
      </c>
      <c r="O3433" s="24">
        <v>3</v>
      </c>
      <c r="P3433" s="24" t="s">
        <v>101</v>
      </c>
      <c r="Q3433" s="23">
        <v>33689</v>
      </c>
      <c r="R3433" s="24" t="s">
        <v>76</v>
      </c>
      <c r="S3433" s="25">
        <v>45119</v>
      </c>
      <c r="T3433" s="24"/>
      <c r="U3433" s="24">
        <v>3132594567</v>
      </c>
      <c r="V3433" s="33" t="s">
        <v>18477</v>
      </c>
      <c r="W3433" s="85" t="s">
        <v>18478</v>
      </c>
      <c r="X3433" s="24" t="s">
        <v>18479</v>
      </c>
      <c r="Y3433" s="24" t="s">
        <v>18480</v>
      </c>
      <c r="Z3433" s="24" t="s">
        <v>117</v>
      </c>
      <c r="AA3433" s="24">
        <v>3118069934</v>
      </c>
      <c r="AB3433" s="24"/>
      <c r="AC3433" s="24"/>
      <c r="AD3433" s="24"/>
      <c r="AE3433" s="26" t="s">
        <v>183</v>
      </c>
      <c r="AF3433" s="26" t="s">
        <v>18481</v>
      </c>
      <c r="AG3433" s="26"/>
      <c r="AH3433" s="27" t="s">
        <v>184</v>
      </c>
      <c r="AI3433" s="27" t="s">
        <v>377</v>
      </c>
      <c r="AJ3433" s="27" t="s">
        <v>377</v>
      </c>
      <c r="AK3433" s="24" t="s">
        <v>121</v>
      </c>
      <c r="AL3433" s="24" t="s">
        <v>7086</v>
      </c>
      <c r="AM3433" s="23">
        <v>44707</v>
      </c>
      <c r="AN3433" s="28">
        <v>1000000</v>
      </c>
      <c r="AO3433" s="28">
        <v>117172</v>
      </c>
      <c r="AP3433" s="28"/>
      <c r="AQ3433" s="28"/>
      <c r="AR3433" s="24"/>
      <c r="AS3433" s="24"/>
      <c r="AT3433" s="24"/>
      <c r="AU3433" s="24"/>
      <c r="AV3433" s="24"/>
      <c r="AW3433" s="24"/>
      <c r="AX3433" s="24"/>
      <c r="AY3433" s="24"/>
      <c r="AZ3433" s="24"/>
      <c r="BA3433" s="24"/>
      <c r="BB3433" s="24"/>
      <c r="BC3433" s="24"/>
      <c r="BD3433" s="24"/>
      <c r="BE3433" s="24"/>
      <c r="BF3433" s="24"/>
      <c r="BG3433" s="23"/>
      <c r="BH3433" s="23">
        <v>44742</v>
      </c>
      <c r="BI3433" s="26" t="s">
        <v>10014</v>
      </c>
      <c r="BJ3433" s="26" t="s">
        <v>8557</v>
      </c>
      <c r="BK3433" s="29">
        <v>0</v>
      </c>
      <c r="BL3433" s="24" t="s">
        <v>129</v>
      </c>
      <c r="BM3433" s="22" t="str">
        <f ca="1">+IF(Tabla1[[#This Row],[FECHA INGRESO]]&gt;=44986,IF((TODAY()-Tabla1[[#This Row],[FECHA INGRESO]])&gt;=50,"ALERTA","TODAVÍA FALTA"),"N/A")</f>
        <v>N/A</v>
      </c>
      <c r="BN3433" s="7">
        <f>IFERROR((_xlfn.DAYS(Tabla1[[#This Row],[FECHA INGRESO]],Tabla1[[#This Row],[FECHA RETIRO]]))/30,"")</f>
        <v>-1.1666666666666667</v>
      </c>
    </row>
    <row r="3434" spans="1:66" x14ac:dyDescent="0.35">
      <c r="A3434" s="21">
        <v>1002357322</v>
      </c>
      <c r="B3434" s="22" t="s">
        <v>18482</v>
      </c>
      <c r="C3434" s="23">
        <v>44707</v>
      </c>
      <c r="D3434" s="24" t="s">
        <v>11633</v>
      </c>
      <c r="E3434" s="24" t="s">
        <v>111</v>
      </c>
      <c r="F3434" s="24" t="s">
        <v>70</v>
      </c>
      <c r="G3434" s="24"/>
      <c r="H3434" s="24">
        <v>24114433745</v>
      </c>
      <c r="I3434" s="24" t="s">
        <v>95</v>
      </c>
      <c r="J3434" s="24">
        <f>DATEDIF(Tabla1[[#This Row],[FECHA DE NACIMIENTO]],Tabla1[[#This Row],[FECHA ACTUAL]],"Y")</f>
        <v>22</v>
      </c>
      <c r="K3434" s="24" t="s">
        <v>73</v>
      </c>
      <c r="L3434" s="24" t="s">
        <v>112</v>
      </c>
      <c r="M3434" s="24">
        <v>0</v>
      </c>
      <c r="N3434" s="24">
        <v>0</v>
      </c>
      <c r="O3434" s="24">
        <v>2</v>
      </c>
      <c r="P3434" s="24" t="s">
        <v>101</v>
      </c>
      <c r="Q3434" s="23">
        <v>37015</v>
      </c>
      <c r="R3434" s="24" t="s">
        <v>905</v>
      </c>
      <c r="S3434" s="25">
        <v>45119</v>
      </c>
      <c r="T3434" s="24"/>
      <c r="U3434" s="24">
        <v>3202861195</v>
      </c>
      <c r="V3434" s="33" t="s">
        <v>18483</v>
      </c>
      <c r="W3434" s="85" t="s">
        <v>18484</v>
      </c>
      <c r="X3434" s="24" t="s">
        <v>18485</v>
      </c>
      <c r="Y3434" s="24" t="s">
        <v>18486</v>
      </c>
      <c r="Z3434" s="24" t="s">
        <v>162</v>
      </c>
      <c r="AA3434" s="24">
        <v>3106496141</v>
      </c>
      <c r="AB3434" s="24"/>
      <c r="AC3434" s="24"/>
      <c r="AD3434" s="24"/>
      <c r="AE3434" s="26" t="s">
        <v>183</v>
      </c>
      <c r="AF3434" s="26" t="s">
        <v>18487</v>
      </c>
      <c r="AG3434" s="26"/>
      <c r="AH3434" s="27" t="s">
        <v>184</v>
      </c>
      <c r="AI3434" s="27" t="s">
        <v>120</v>
      </c>
      <c r="AJ3434" s="27" t="s">
        <v>120</v>
      </c>
      <c r="AK3434" s="24" t="s">
        <v>121</v>
      </c>
      <c r="AL3434" s="24" t="s">
        <v>7086</v>
      </c>
      <c r="AM3434" s="23">
        <v>44707</v>
      </c>
      <c r="AN3434" s="28">
        <v>1000000</v>
      </c>
      <c r="AO3434" s="28">
        <v>117172</v>
      </c>
      <c r="AP3434" s="28"/>
      <c r="AQ3434" s="28"/>
      <c r="AR3434" s="24"/>
      <c r="AS3434" s="24"/>
      <c r="AT3434" s="24"/>
      <c r="AU3434" s="24"/>
      <c r="AV3434" s="24"/>
      <c r="AW3434" s="24"/>
      <c r="AX3434" s="24"/>
      <c r="AY3434" s="24"/>
      <c r="AZ3434" s="24"/>
      <c r="BA3434" s="24"/>
      <c r="BB3434" s="24"/>
      <c r="BC3434" s="24"/>
      <c r="BD3434" s="24"/>
      <c r="BE3434" s="24"/>
      <c r="BF3434" s="24"/>
      <c r="BG3434" s="24"/>
      <c r="BH3434" s="23">
        <v>44912</v>
      </c>
      <c r="BI3434" s="26" t="s">
        <v>466</v>
      </c>
      <c r="BJ3434" s="26" t="s">
        <v>273</v>
      </c>
      <c r="BK3434" s="29">
        <v>0</v>
      </c>
      <c r="BL3434" s="24" t="s">
        <v>129</v>
      </c>
      <c r="BM3434" s="22" t="str">
        <f ca="1">+IF(Tabla1[[#This Row],[FECHA INGRESO]]&gt;=44986,IF((TODAY()-Tabla1[[#This Row],[FECHA INGRESO]])&gt;=50,"ALERTA","TODAVÍA FALTA"),"N/A")</f>
        <v>N/A</v>
      </c>
      <c r="BN3434" s="7">
        <f>IFERROR((_xlfn.DAYS(Tabla1[[#This Row],[FECHA INGRESO]],Tabla1[[#This Row],[FECHA RETIRO]]))/30,"")</f>
        <v>-6.833333333333333</v>
      </c>
    </row>
    <row r="3435" spans="1:66" x14ac:dyDescent="0.35">
      <c r="A3435" s="34">
        <v>1033808159</v>
      </c>
      <c r="B3435" s="22" t="s">
        <v>18488</v>
      </c>
      <c r="C3435" s="44">
        <v>44707</v>
      </c>
      <c r="D3435" s="36" t="s">
        <v>157</v>
      </c>
      <c r="E3435" s="24" t="s">
        <v>94</v>
      </c>
      <c r="F3435" s="36" t="s">
        <v>70</v>
      </c>
      <c r="G3435" s="36"/>
      <c r="H3435" s="36">
        <v>24114433404</v>
      </c>
      <c r="I3435" s="36" t="s">
        <v>95</v>
      </c>
      <c r="J3435" s="24">
        <f>DATEDIF(Tabla1[[#This Row],[FECHA DE NACIMIENTO]],Tabla1[[#This Row],[FECHA ACTUAL]],"Y")</f>
        <v>25</v>
      </c>
      <c r="K3435" s="36" t="s">
        <v>73</v>
      </c>
      <c r="L3435" s="24" t="s">
        <v>112</v>
      </c>
      <c r="M3435" s="36">
        <v>0</v>
      </c>
      <c r="N3435" s="36">
        <v>1</v>
      </c>
      <c r="O3435" s="36">
        <v>2</v>
      </c>
      <c r="P3435" s="36" t="s">
        <v>101</v>
      </c>
      <c r="Q3435" s="44">
        <v>35982</v>
      </c>
      <c r="R3435" s="24" t="s">
        <v>76</v>
      </c>
      <c r="S3435" s="25">
        <v>45119</v>
      </c>
      <c r="T3435" s="36"/>
      <c r="U3435" s="36">
        <v>3195245924</v>
      </c>
      <c r="V3435" s="62" t="s">
        <v>18489</v>
      </c>
      <c r="W3435" s="85" t="s">
        <v>18490</v>
      </c>
      <c r="X3435" s="24" t="s">
        <v>7350</v>
      </c>
      <c r="Y3435" s="24" t="s">
        <v>18491</v>
      </c>
      <c r="Z3435" s="24" t="s">
        <v>162</v>
      </c>
      <c r="AA3435" s="24">
        <v>3192683561</v>
      </c>
      <c r="AB3435" s="24"/>
      <c r="AC3435" s="24"/>
      <c r="AD3435" s="24"/>
      <c r="AE3435" s="26" t="s">
        <v>183</v>
      </c>
      <c r="AF3435" s="26"/>
      <c r="AG3435" s="26"/>
      <c r="AH3435" s="27" t="s">
        <v>184</v>
      </c>
      <c r="AI3435" s="27" t="s">
        <v>120</v>
      </c>
      <c r="AJ3435" s="27" t="s">
        <v>120</v>
      </c>
      <c r="AK3435" s="24" t="s">
        <v>121</v>
      </c>
      <c r="AL3435" s="24" t="s">
        <v>7086</v>
      </c>
      <c r="AM3435" s="23">
        <v>44707</v>
      </c>
      <c r="AN3435" s="28">
        <v>1000000</v>
      </c>
      <c r="AO3435" s="28">
        <v>117172</v>
      </c>
      <c r="AP3435" s="28"/>
      <c r="AQ3435" s="28"/>
      <c r="AR3435" s="24"/>
      <c r="AS3435" s="24"/>
      <c r="AT3435" s="24"/>
      <c r="AU3435" s="24"/>
      <c r="AV3435" s="24"/>
      <c r="AW3435" s="24"/>
      <c r="AX3435" s="24"/>
      <c r="AY3435" s="24"/>
      <c r="AZ3435" s="24"/>
      <c r="BA3435" s="24"/>
      <c r="BB3435" s="24"/>
      <c r="BC3435" s="24"/>
      <c r="BD3435" s="24"/>
      <c r="BE3435" s="24"/>
      <c r="BF3435" s="24"/>
      <c r="BG3435" s="23"/>
      <c r="BH3435" s="23">
        <v>44723</v>
      </c>
      <c r="BI3435" s="26" t="s">
        <v>466</v>
      </c>
      <c r="BJ3435" s="26" t="s">
        <v>273</v>
      </c>
      <c r="BK3435" s="29">
        <v>0</v>
      </c>
      <c r="BL3435" s="24" t="s">
        <v>129</v>
      </c>
      <c r="BM3435" s="22" t="str">
        <f ca="1">+IF(Tabla1[[#This Row],[FECHA INGRESO]]&gt;=44986,IF((TODAY()-Tabla1[[#This Row],[FECHA INGRESO]])&gt;=50,"ALERTA","TODAVÍA FALTA"),"N/A")</f>
        <v>N/A</v>
      </c>
      <c r="BN3435" s="7">
        <f>IFERROR((_xlfn.DAYS(Tabla1[[#This Row],[FECHA INGRESO]],Tabla1[[#This Row],[FECHA RETIRO]]))/30,"")</f>
        <v>-0.53333333333333333</v>
      </c>
    </row>
    <row r="3436" spans="1:66" x14ac:dyDescent="0.35">
      <c r="A3436" s="21">
        <v>1023878679</v>
      </c>
      <c r="B3436" s="22" t="s">
        <v>18492</v>
      </c>
      <c r="C3436" s="23">
        <v>44707</v>
      </c>
      <c r="D3436" s="24" t="s">
        <v>266</v>
      </c>
      <c r="E3436" s="24" t="s">
        <v>111</v>
      </c>
      <c r="F3436" s="24" t="s">
        <v>70</v>
      </c>
      <c r="G3436" s="24"/>
      <c r="H3436" s="24">
        <v>24114437172</v>
      </c>
      <c r="I3436" s="24" t="s">
        <v>95</v>
      </c>
      <c r="J3436" s="24">
        <f>DATEDIF(Tabla1[[#This Row],[FECHA DE NACIMIENTO]],Tabla1[[#This Row],[FECHA ACTUAL]],"Y")</f>
        <v>34</v>
      </c>
      <c r="K3436" s="24" t="s">
        <v>320</v>
      </c>
      <c r="L3436" s="24" t="s">
        <v>234</v>
      </c>
      <c r="M3436" s="24">
        <v>1</v>
      </c>
      <c r="N3436" s="24">
        <v>1</v>
      </c>
      <c r="O3436" s="24">
        <v>3</v>
      </c>
      <c r="P3436" s="24" t="s">
        <v>101</v>
      </c>
      <c r="Q3436" s="23">
        <v>32369</v>
      </c>
      <c r="R3436" s="24" t="s">
        <v>76</v>
      </c>
      <c r="S3436" s="25">
        <v>45119</v>
      </c>
      <c r="T3436" s="24"/>
      <c r="U3436" s="24">
        <v>3225510189</v>
      </c>
      <c r="V3436" s="33" t="s">
        <v>18493</v>
      </c>
      <c r="W3436" s="85" t="s">
        <v>18494</v>
      </c>
      <c r="X3436" s="24" t="s">
        <v>17979</v>
      </c>
      <c r="Y3436" s="24" t="s">
        <v>18495</v>
      </c>
      <c r="Z3436" s="24" t="s">
        <v>162</v>
      </c>
      <c r="AA3436" s="24">
        <v>3204692260</v>
      </c>
      <c r="AB3436" s="24"/>
      <c r="AC3436" s="24"/>
      <c r="AD3436" s="24"/>
      <c r="AE3436" s="26" t="s">
        <v>84</v>
      </c>
      <c r="AF3436" s="26" t="s">
        <v>10892</v>
      </c>
      <c r="AG3436" s="26"/>
      <c r="AH3436" s="27" t="s">
        <v>184</v>
      </c>
      <c r="AI3436" s="27" t="s">
        <v>120</v>
      </c>
      <c r="AJ3436" s="27" t="s">
        <v>120</v>
      </c>
      <c r="AK3436" s="24" t="s">
        <v>121</v>
      </c>
      <c r="AL3436" s="24" t="s">
        <v>7086</v>
      </c>
      <c r="AM3436" s="23">
        <v>44707</v>
      </c>
      <c r="AN3436" s="28">
        <v>1000000</v>
      </c>
      <c r="AO3436" s="28">
        <v>117172</v>
      </c>
      <c r="AP3436" s="28"/>
      <c r="AQ3436" s="28"/>
      <c r="AR3436" s="24"/>
      <c r="AS3436" s="24"/>
      <c r="AT3436" s="24"/>
      <c r="AU3436" s="24"/>
      <c r="AV3436" s="24"/>
      <c r="AW3436" s="24"/>
      <c r="AX3436" s="24"/>
      <c r="AY3436" s="24"/>
      <c r="AZ3436" s="24"/>
      <c r="BA3436" s="24"/>
      <c r="BB3436" s="24"/>
      <c r="BC3436" s="24"/>
      <c r="BD3436" s="24"/>
      <c r="BE3436" s="24"/>
      <c r="BF3436" s="24"/>
      <c r="BG3436" s="23"/>
      <c r="BH3436" s="23">
        <v>44858</v>
      </c>
      <c r="BI3436" s="26" t="s">
        <v>466</v>
      </c>
      <c r="BJ3436" s="26" t="s">
        <v>18496</v>
      </c>
      <c r="BK3436" s="29">
        <v>0</v>
      </c>
      <c r="BL3436" s="24" t="s">
        <v>129</v>
      </c>
      <c r="BM3436" s="22" t="str">
        <f ca="1">+IF(Tabla1[[#This Row],[FECHA INGRESO]]&gt;=44986,IF((TODAY()-Tabla1[[#This Row],[FECHA INGRESO]])&gt;=50,"ALERTA","TODAVÍA FALTA"),"N/A")</f>
        <v>N/A</v>
      </c>
      <c r="BN3436" s="7">
        <f>IFERROR((_xlfn.DAYS(Tabla1[[#This Row],[FECHA INGRESO]],Tabla1[[#This Row],[FECHA RETIRO]]))/30,"")</f>
        <v>-5.0333333333333332</v>
      </c>
    </row>
    <row r="3437" spans="1:66" x14ac:dyDescent="0.35">
      <c r="A3437" s="34">
        <v>1000686732</v>
      </c>
      <c r="B3437" s="22" t="s">
        <v>18497</v>
      </c>
      <c r="C3437" s="23">
        <v>44713</v>
      </c>
      <c r="D3437" s="24" t="s">
        <v>266</v>
      </c>
      <c r="E3437" s="24" t="s">
        <v>111</v>
      </c>
      <c r="F3437" s="24" t="s">
        <v>111</v>
      </c>
      <c r="G3437" s="24"/>
      <c r="H3437" s="24">
        <v>24114551883</v>
      </c>
      <c r="I3437" s="24" t="s">
        <v>95</v>
      </c>
      <c r="J3437" s="24">
        <f>DATEDIF(Tabla1[[#This Row],[FECHA DE NACIMIENTO]],Tabla1[[#This Row],[FECHA ACTUAL]],"Y")</f>
        <v>21</v>
      </c>
      <c r="K3437" s="24" t="s">
        <v>96</v>
      </c>
      <c r="L3437" s="24" t="s">
        <v>112</v>
      </c>
      <c r="M3437" s="24">
        <v>0</v>
      </c>
      <c r="N3437" s="24">
        <v>2</v>
      </c>
      <c r="O3437" s="24">
        <v>2</v>
      </c>
      <c r="P3437" s="24" t="s">
        <v>101</v>
      </c>
      <c r="Q3437" s="23">
        <v>37180</v>
      </c>
      <c r="R3437" s="24" t="s">
        <v>76</v>
      </c>
      <c r="S3437" s="25">
        <v>45119</v>
      </c>
      <c r="T3437" s="24"/>
      <c r="U3437" s="24">
        <v>3024069855</v>
      </c>
      <c r="V3437" s="33" t="s">
        <v>18498</v>
      </c>
      <c r="W3437" s="85" t="s">
        <v>18499</v>
      </c>
      <c r="X3437" s="24" t="s">
        <v>308</v>
      </c>
      <c r="Y3437" s="24" t="s">
        <v>18500</v>
      </c>
      <c r="Z3437" s="24" t="s">
        <v>285</v>
      </c>
      <c r="AA3437" s="24">
        <v>3125163551</v>
      </c>
      <c r="AB3437" s="24"/>
      <c r="AC3437" s="24"/>
      <c r="AD3437" s="24"/>
      <c r="AE3437" s="26" t="s">
        <v>183</v>
      </c>
      <c r="AF3437" s="26" t="s">
        <v>1482</v>
      </c>
      <c r="AG3437" s="26"/>
      <c r="AH3437" s="27" t="s">
        <v>184</v>
      </c>
      <c r="AI3437" s="27" t="s">
        <v>5470</v>
      </c>
      <c r="AJ3437" s="27" t="s">
        <v>5470</v>
      </c>
      <c r="AK3437" s="24" t="s">
        <v>121</v>
      </c>
      <c r="AL3437" s="24" t="s">
        <v>7086</v>
      </c>
      <c r="AM3437" s="23">
        <v>44713</v>
      </c>
      <c r="AN3437" s="28">
        <v>1000000</v>
      </c>
      <c r="AO3437" s="28">
        <v>117172</v>
      </c>
      <c r="AP3437" s="28"/>
      <c r="AQ3437" s="28"/>
      <c r="AR3437" s="24"/>
      <c r="AS3437" s="24"/>
      <c r="AT3437" s="24"/>
      <c r="AU3437" s="24"/>
      <c r="AV3437" s="24"/>
      <c r="AW3437" s="24"/>
      <c r="AX3437" s="24"/>
      <c r="AY3437" s="24"/>
      <c r="AZ3437" s="24" t="s">
        <v>4393</v>
      </c>
      <c r="BA3437" s="24"/>
      <c r="BB3437" s="24"/>
      <c r="BC3437" s="24"/>
      <c r="BD3437" s="24"/>
      <c r="BE3437" s="24"/>
      <c r="BF3437" s="24"/>
      <c r="BG3437" s="23"/>
      <c r="BH3437" s="23">
        <v>44743</v>
      </c>
      <c r="BI3437" s="26" t="s">
        <v>466</v>
      </c>
      <c r="BJ3437" s="26" t="s">
        <v>18496</v>
      </c>
      <c r="BK3437" s="29">
        <v>0</v>
      </c>
      <c r="BL3437" s="24" t="s">
        <v>129</v>
      </c>
      <c r="BM3437" s="22" t="str">
        <f ca="1">+IF(Tabla1[[#This Row],[FECHA INGRESO]]&gt;=44986,IF((TODAY()-Tabla1[[#This Row],[FECHA INGRESO]])&gt;=50,"ALERTA","TODAVÍA FALTA"),"N/A")</f>
        <v>N/A</v>
      </c>
      <c r="BN3437" s="7">
        <f>IFERROR((_xlfn.DAYS(Tabla1[[#This Row],[FECHA INGRESO]],Tabla1[[#This Row],[FECHA RETIRO]]))/30,"")</f>
        <v>-1</v>
      </c>
    </row>
    <row r="3438" spans="1:66" x14ac:dyDescent="0.35">
      <c r="A3438" s="93">
        <v>1030672622</v>
      </c>
      <c r="B3438" s="22" t="s">
        <v>18501</v>
      </c>
      <c r="C3438" s="44">
        <v>44713</v>
      </c>
      <c r="D3438" s="36" t="s">
        <v>93</v>
      </c>
      <c r="E3438" s="24" t="s">
        <v>94</v>
      </c>
      <c r="F3438" s="23" t="s">
        <v>94</v>
      </c>
      <c r="G3438" s="36"/>
      <c r="H3438" s="36">
        <v>24114851507</v>
      </c>
      <c r="I3438" s="36" t="s">
        <v>95</v>
      </c>
      <c r="J3438" s="24">
        <f>DATEDIF(Tabla1[[#This Row],[FECHA DE NACIMIENTO]],Tabla1[[#This Row],[FECHA ACTUAL]],"Y")</f>
        <v>26</v>
      </c>
      <c r="K3438" s="36" t="s">
        <v>3119</v>
      </c>
      <c r="L3438" s="24" t="s">
        <v>112</v>
      </c>
      <c r="M3438" s="36">
        <v>0</v>
      </c>
      <c r="N3438" s="36">
        <v>0</v>
      </c>
      <c r="O3438" s="36">
        <v>2</v>
      </c>
      <c r="P3438" s="36" t="s">
        <v>101</v>
      </c>
      <c r="Q3438" s="44">
        <v>35355</v>
      </c>
      <c r="R3438" s="24" t="s">
        <v>76</v>
      </c>
      <c r="S3438" s="25">
        <v>45119</v>
      </c>
      <c r="T3438" s="36"/>
      <c r="U3438" s="36">
        <v>3194263925</v>
      </c>
      <c r="V3438" s="62" t="s">
        <v>18502</v>
      </c>
      <c r="W3438" s="88" t="s">
        <v>18503</v>
      </c>
      <c r="X3438" s="36" t="s">
        <v>586</v>
      </c>
      <c r="Y3438" s="36" t="s">
        <v>18504</v>
      </c>
      <c r="Z3438" s="36" t="s">
        <v>117</v>
      </c>
      <c r="AA3438" s="36">
        <v>3195538675</v>
      </c>
      <c r="AB3438" s="36"/>
      <c r="AC3438" s="36"/>
      <c r="AD3438" s="36"/>
      <c r="AE3438" s="26" t="s">
        <v>102</v>
      </c>
      <c r="AF3438" s="75"/>
      <c r="AG3438" s="75" t="s">
        <v>18505</v>
      </c>
      <c r="AH3438" s="27" t="s">
        <v>3042</v>
      </c>
      <c r="AI3438" s="27" t="s">
        <v>487</v>
      </c>
      <c r="AJ3438" s="27" t="s">
        <v>15662</v>
      </c>
      <c r="AK3438" s="36" t="s">
        <v>121</v>
      </c>
      <c r="AL3438" s="36" t="s">
        <v>7086</v>
      </c>
      <c r="AM3438" s="44">
        <v>44713</v>
      </c>
      <c r="AN3438" s="28">
        <v>1000000</v>
      </c>
      <c r="AO3438" s="91">
        <v>117172</v>
      </c>
      <c r="AP3438" s="91"/>
      <c r="AQ3438" s="91"/>
      <c r="AR3438" s="36"/>
      <c r="AS3438" s="36"/>
      <c r="AT3438" s="36"/>
      <c r="AU3438" s="36"/>
      <c r="AV3438" s="36"/>
      <c r="AW3438" s="36"/>
      <c r="AX3438" s="36"/>
      <c r="AY3438" s="36"/>
      <c r="AZ3438" s="36"/>
      <c r="BA3438" s="36"/>
      <c r="BB3438" s="36"/>
      <c r="BC3438" s="24"/>
      <c r="BD3438" s="24"/>
      <c r="BE3438" s="24"/>
      <c r="BF3438" s="24"/>
      <c r="BG3438" s="24"/>
      <c r="BH3438" s="23">
        <v>44727</v>
      </c>
      <c r="BI3438" s="26" t="s">
        <v>466</v>
      </c>
      <c r="BJ3438" s="26" t="s">
        <v>18506</v>
      </c>
      <c r="BK3438" s="29">
        <v>0</v>
      </c>
      <c r="BL3438" s="24" t="s">
        <v>129</v>
      </c>
      <c r="BM3438" s="22" t="str">
        <f ca="1">+IF(Tabla1[[#This Row],[FECHA INGRESO]]&gt;=44986,IF((TODAY()-Tabla1[[#This Row],[FECHA INGRESO]])&gt;=50,"ALERTA","TODAVÍA FALTA"),"N/A")</f>
        <v>N/A</v>
      </c>
      <c r="BN3438" s="7">
        <f>IFERROR((_xlfn.DAYS(Tabla1[[#This Row],[FECHA INGRESO]],Tabla1[[#This Row],[FECHA RETIRO]]))/30,"")</f>
        <v>-0.46666666666666667</v>
      </c>
    </row>
    <row r="3439" spans="1:66" x14ac:dyDescent="0.35">
      <c r="A3439" s="21">
        <v>52252112</v>
      </c>
      <c r="B3439" s="22" t="s">
        <v>18507</v>
      </c>
      <c r="C3439" s="44">
        <v>44713</v>
      </c>
      <c r="D3439" s="36" t="s">
        <v>4008</v>
      </c>
      <c r="E3439" s="24" t="s">
        <v>94</v>
      </c>
      <c r="F3439" s="23" t="s">
        <v>94</v>
      </c>
      <c r="G3439" s="36"/>
      <c r="H3439" s="36">
        <v>24114554084</v>
      </c>
      <c r="I3439" s="36" t="s">
        <v>95</v>
      </c>
      <c r="J3439" s="24">
        <f>DATEDIF(Tabla1[[#This Row],[FECHA DE NACIMIENTO]],Tabla1[[#This Row],[FECHA ACTUAL]],"Y")</f>
        <v>49</v>
      </c>
      <c r="K3439" s="36" t="s">
        <v>73</v>
      </c>
      <c r="L3439" s="24" t="s">
        <v>112</v>
      </c>
      <c r="M3439" s="36">
        <v>2</v>
      </c>
      <c r="N3439" s="36">
        <v>2</v>
      </c>
      <c r="O3439" s="36">
        <v>3</v>
      </c>
      <c r="P3439" s="36" t="s">
        <v>101</v>
      </c>
      <c r="Q3439" s="44">
        <v>27019</v>
      </c>
      <c r="R3439" s="24" t="s">
        <v>76</v>
      </c>
      <c r="S3439" s="25">
        <v>45119</v>
      </c>
      <c r="T3439" s="36">
        <v>7291520</v>
      </c>
      <c r="U3439" s="36">
        <v>3143936233</v>
      </c>
      <c r="V3439" s="62" t="s">
        <v>18508</v>
      </c>
      <c r="W3439" s="88" t="s">
        <v>18509</v>
      </c>
      <c r="X3439" s="36" t="s">
        <v>5871</v>
      </c>
      <c r="Y3439" s="36" t="s">
        <v>18510</v>
      </c>
      <c r="Z3439" s="36" t="s">
        <v>150</v>
      </c>
      <c r="AA3439" s="36">
        <v>3212060364</v>
      </c>
      <c r="AB3439" s="24"/>
      <c r="AC3439" s="24"/>
      <c r="AD3439" s="24"/>
      <c r="AE3439" s="26" t="s">
        <v>151</v>
      </c>
      <c r="AF3439" s="26"/>
      <c r="AG3439" s="26"/>
      <c r="AH3439" s="27" t="s">
        <v>3042</v>
      </c>
      <c r="AI3439" s="27" t="s">
        <v>487</v>
      </c>
      <c r="AJ3439" s="27" t="s">
        <v>15662</v>
      </c>
      <c r="AK3439" s="24" t="s">
        <v>121</v>
      </c>
      <c r="AL3439" s="24" t="s">
        <v>7086</v>
      </c>
      <c r="AM3439" s="23">
        <v>44713</v>
      </c>
      <c r="AN3439" s="28">
        <v>1000000</v>
      </c>
      <c r="AO3439" s="28">
        <v>117172</v>
      </c>
      <c r="AP3439" s="28"/>
      <c r="AQ3439" s="28"/>
      <c r="AR3439" s="24"/>
      <c r="AS3439" s="24"/>
      <c r="AT3439" s="24"/>
      <c r="AU3439" s="24"/>
      <c r="AV3439" s="24"/>
      <c r="AW3439" s="24"/>
      <c r="AX3439" s="24"/>
      <c r="AY3439" s="24"/>
      <c r="AZ3439" s="24"/>
      <c r="BA3439" s="24"/>
      <c r="BB3439" s="24"/>
      <c r="BC3439" s="24"/>
      <c r="BD3439" s="24"/>
      <c r="BE3439" s="24"/>
      <c r="BF3439" s="24"/>
      <c r="BG3439" s="24"/>
      <c r="BH3439" s="23">
        <v>44715</v>
      </c>
      <c r="BI3439" s="26" t="s">
        <v>466</v>
      </c>
      <c r="BJ3439" s="26" t="s">
        <v>18511</v>
      </c>
      <c r="BK3439" s="29">
        <v>0</v>
      </c>
      <c r="BL3439" s="24" t="s">
        <v>129</v>
      </c>
      <c r="BM3439" s="22" t="str">
        <f ca="1">+IF(Tabla1[[#This Row],[FECHA INGRESO]]&gt;=44986,IF((TODAY()-Tabla1[[#This Row],[FECHA INGRESO]])&gt;=50,"ALERTA","TODAVÍA FALTA"),"N/A")</f>
        <v>N/A</v>
      </c>
      <c r="BN3439" s="7">
        <f>IFERROR((_xlfn.DAYS(Tabla1[[#This Row],[FECHA INGRESO]],Tabla1[[#This Row],[FECHA RETIRO]]))/30,"")</f>
        <v>-6.6666666666666666E-2</v>
      </c>
    </row>
    <row r="3440" spans="1:66" x14ac:dyDescent="0.35">
      <c r="A3440" s="21">
        <v>1000252734</v>
      </c>
      <c r="B3440" s="22" t="s">
        <v>18512</v>
      </c>
      <c r="C3440" s="23">
        <v>44713</v>
      </c>
      <c r="D3440" s="24" t="s">
        <v>266</v>
      </c>
      <c r="E3440" s="24" t="s">
        <v>111</v>
      </c>
      <c r="F3440" s="24" t="s">
        <v>70</v>
      </c>
      <c r="G3440" s="24"/>
      <c r="H3440" s="24">
        <v>24114508151</v>
      </c>
      <c r="I3440" s="24" t="s">
        <v>72</v>
      </c>
      <c r="J3440" s="24">
        <f>DATEDIF(Tabla1[[#This Row],[FECHA DE NACIMIENTO]],Tabla1[[#This Row],[FECHA ACTUAL]],"Y")</f>
        <v>21</v>
      </c>
      <c r="K3440" s="24" t="s">
        <v>96</v>
      </c>
      <c r="L3440" s="24" t="s">
        <v>112</v>
      </c>
      <c r="M3440" s="24">
        <v>0</v>
      </c>
      <c r="N3440" s="24">
        <v>0</v>
      </c>
      <c r="O3440" s="24">
        <v>2</v>
      </c>
      <c r="P3440" s="24" t="s">
        <v>101</v>
      </c>
      <c r="Q3440" s="23">
        <v>37442</v>
      </c>
      <c r="R3440" s="24" t="s">
        <v>3231</v>
      </c>
      <c r="S3440" s="25">
        <v>45119</v>
      </c>
      <c r="T3440" s="24"/>
      <c r="U3440" s="24">
        <v>3144648533</v>
      </c>
      <c r="V3440" s="33" t="s">
        <v>18513</v>
      </c>
      <c r="W3440" s="85" t="s">
        <v>18514</v>
      </c>
      <c r="X3440" s="24" t="s">
        <v>9098</v>
      </c>
      <c r="Y3440" s="24" t="s">
        <v>18515</v>
      </c>
      <c r="Z3440" s="24" t="s">
        <v>117</v>
      </c>
      <c r="AA3440" s="24">
        <v>3192436353</v>
      </c>
      <c r="AB3440" s="24"/>
      <c r="AC3440" s="24"/>
      <c r="AD3440" s="24"/>
      <c r="AE3440" s="26" t="s">
        <v>151</v>
      </c>
      <c r="AF3440" s="26"/>
      <c r="AG3440" s="26"/>
      <c r="AH3440" s="27" t="s">
        <v>3042</v>
      </c>
      <c r="AI3440" s="27" t="s">
        <v>410</v>
      </c>
      <c r="AJ3440" s="27" t="s">
        <v>410</v>
      </c>
      <c r="AK3440" s="24" t="s">
        <v>121</v>
      </c>
      <c r="AL3440" s="24" t="s">
        <v>7086</v>
      </c>
      <c r="AM3440" s="23">
        <v>44713</v>
      </c>
      <c r="AN3440" s="28">
        <v>1000000</v>
      </c>
      <c r="AO3440" s="28">
        <v>117172</v>
      </c>
      <c r="AP3440" s="28"/>
      <c r="AQ3440" s="28"/>
      <c r="AR3440" s="24"/>
      <c r="AS3440" s="24"/>
      <c r="AT3440" s="24"/>
      <c r="AU3440" s="24"/>
      <c r="AV3440" s="24"/>
      <c r="AW3440" s="24"/>
      <c r="AX3440" s="24"/>
      <c r="AY3440" s="24"/>
      <c r="AZ3440" s="24"/>
      <c r="BA3440" s="24"/>
      <c r="BB3440" s="24"/>
      <c r="BC3440" s="24"/>
      <c r="BD3440" s="24"/>
      <c r="BE3440" s="24"/>
      <c r="BF3440" s="24"/>
      <c r="BG3440" s="23"/>
      <c r="BH3440" s="23">
        <v>44931</v>
      </c>
      <c r="BI3440" s="26" t="s">
        <v>466</v>
      </c>
      <c r="BJ3440" s="26" t="s">
        <v>18516</v>
      </c>
      <c r="BK3440" s="29">
        <v>0</v>
      </c>
      <c r="BL3440" s="24" t="s">
        <v>129</v>
      </c>
      <c r="BM3440" s="22" t="str">
        <f ca="1">+IF(Tabla1[[#This Row],[FECHA INGRESO]]&gt;=44986,IF((TODAY()-Tabla1[[#This Row],[FECHA INGRESO]])&gt;=50,"ALERTA","TODAVÍA FALTA"),"N/A")</f>
        <v>N/A</v>
      </c>
      <c r="BN3440" s="7">
        <f>IFERROR((_xlfn.DAYS(Tabla1[[#This Row],[FECHA INGRESO]],Tabla1[[#This Row],[FECHA RETIRO]]))/30,"")</f>
        <v>-7.2666666666666666</v>
      </c>
    </row>
    <row r="3441" spans="1:66" x14ac:dyDescent="0.35">
      <c r="A3441" s="21">
        <v>1004960786</v>
      </c>
      <c r="B3441" s="22" t="s">
        <v>18517</v>
      </c>
      <c r="C3441" s="23">
        <v>44713</v>
      </c>
      <c r="D3441" s="24" t="s">
        <v>582</v>
      </c>
      <c r="E3441" s="24" t="s">
        <v>94</v>
      </c>
      <c r="F3441" s="23" t="s">
        <v>94</v>
      </c>
      <c r="G3441" s="24"/>
      <c r="H3441" s="24">
        <v>24114515560</v>
      </c>
      <c r="I3441" s="24" t="s">
        <v>95</v>
      </c>
      <c r="J3441" s="24">
        <f>DATEDIF(Tabla1[[#This Row],[FECHA DE NACIMIENTO]],Tabla1[[#This Row],[FECHA ACTUAL]],"Y")</f>
        <v>19</v>
      </c>
      <c r="K3441" s="24" t="s">
        <v>500</v>
      </c>
      <c r="L3441" s="24" t="s">
        <v>112</v>
      </c>
      <c r="M3441" s="24">
        <v>0</v>
      </c>
      <c r="N3441" s="24">
        <v>0</v>
      </c>
      <c r="O3441" s="24">
        <v>3</v>
      </c>
      <c r="P3441" s="24" t="s">
        <v>101</v>
      </c>
      <c r="Q3441" s="23">
        <v>37900</v>
      </c>
      <c r="R3441" s="24" t="s">
        <v>76</v>
      </c>
      <c r="S3441" s="25">
        <v>45119</v>
      </c>
      <c r="T3441" s="24"/>
      <c r="U3441" s="24">
        <v>3214665781</v>
      </c>
      <c r="V3441" s="33" t="s">
        <v>18518</v>
      </c>
      <c r="W3441" s="85" t="s">
        <v>18519</v>
      </c>
      <c r="X3441" s="24" t="s">
        <v>1739</v>
      </c>
      <c r="Y3441" s="24" t="s">
        <v>18520</v>
      </c>
      <c r="Z3441" s="24" t="s">
        <v>17135</v>
      </c>
      <c r="AA3441" s="24">
        <v>3152421321</v>
      </c>
      <c r="AB3441" s="24"/>
      <c r="AC3441" s="24"/>
      <c r="AD3441" s="24"/>
      <c r="AE3441" s="26" t="s">
        <v>151</v>
      </c>
      <c r="AF3441" s="26"/>
      <c r="AG3441" s="26"/>
      <c r="AH3441" s="27" t="s">
        <v>3042</v>
      </c>
      <c r="AI3441" s="27" t="s">
        <v>410</v>
      </c>
      <c r="AJ3441" s="27" t="s">
        <v>410</v>
      </c>
      <c r="AK3441" s="24" t="s">
        <v>121</v>
      </c>
      <c r="AL3441" s="24" t="s">
        <v>7086</v>
      </c>
      <c r="AM3441" s="23">
        <v>44713</v>
      </c>
      <c r="AN3441" s="28">
        <v>1000000</v>
      </c>
      <c r="AO3441" s="28">
        <v>117172</v>
      </c>
      <c r="AP3441" s="28"/>
      <c r="AQ3441" s="28"/>
      <c r="AR3441" s="24"/>
      <c r="AS3441" s="24"/>
      <c r="AT3441" s="24"/>
      <c r="AU3441" s="24"/>
      <c r="AV3441" s="24"/>
      <c r="AW3441" s="24"/>
      <c r="AX3441" s="24"/>
      <c r="AY3441" s="24"/>
      <c r="AZ3441" s="24"/>
      <c r="BA3441" s="24"/>
      <c r="BB3441" s="24"/>
      <c r="BC3441" s="24"/>
      <c r="BD3441" s="24"/>
      <c r="BE3441" s="24"/>
      <c r="BF3441" s="24"/>
      <c r="BG3441" s="23"/>
      <c r="BH3441" s="23">
        <v>44743</v>
      </c>
      <c r="BI3441" s="26" t="s">
        <v>10014</v>
      </c>
      <c r="BJ3441" s="26" t="s">
        <v>17247</v>
      </c>
      <c r="BK3441" s="29">
        <v>0</v>
      </c>
      <c r="BL3441" s="24" t="s">
        <v>129</v>
      </c>
      <c r="BM3441" s="22" t="str">
        <f ca="1">+IF(Tabla1[[#This Row],[FECHA INGRESO]]&gt;=44986,IF((TODAY()-Tabla1[[#This Row],[FECHA INGRESO]])&gt;=50,"ALERTA","TODAVÍA FALTA"),"N/A")</f>
        <v>N/A</v>
      </c>
      <c r="BN3441" s="7">
        <f>IFERROR((_xlfn.DAYS(Tabla1[[#This Row],[FECHA INGRESO]],Tabla1[[#This Row],[FECHA RETIRO]]))/30,"")</f>
        <v>-1</v>
      </c>
    </row>
    <row r="3442" spans="1:66" x14ac:dyDescent="0.35">
      <c r="A3442" s="21">
        <v>1233692386</v>
      </c>
      <c r="B3442" s="22" t="s">
        <v>18521</v>
      </c>
      <c r="C3442" s="23">
        <v>44713</v>
      </c>
      <c r="D3442" s="24" t="s">
        <v>266</v>
      </c>
      <c r="E3442" s="24" t="s">
        <v>111</v>
      </c>
      <c r="F3442" s="24" t="s">
        <v>70</v>
      </c>
      <c r="G3442" s="24"/>
      <c r="H3442" s="24">
        <v>24114554844</v>
      </c>
      <c r="I3442" s="24" t="s">
        <v>95</v>
      </c>
      <c r="J3442" s="24">
        <f>DATEDIF(Tabla1[[#This Row],[FECHA DE NACIMIENTO]],Tabla1[[#This Row],[FECHA ACTUAL]],"Y")</f>
        <v>24</v>
      </c>
      <c r="K3442" s="24" t="s">
        <v>73</v>
      </c>
      <c r="L3442" s="24" t="s">
        <v>112</v>
      </c>
      <c r="M3442" s="24">
        <v>0</v>
      </c>
      <c r="N3442" s="24">
        <v>0</v>
      </c>
      <c r="O3442" s="24">
        <v>2</v>
      </c>
      <c r="P3442" s="24" t="s">
        <v>101</v>
      </c>
      <c r="Q3442" s="23">
        <v>36112</v>
      </c>
      <c r="R3442" s="24" t="s">
        <v>76</v>
      </c>
      <c r="S3442" s="25">
        <v>45119</v>
      </c>
      <c r="T3442" s="24"/>
      <c r="U3442" s="24">
        <v>3022226386</v>
      </c>
      <c r="V3442" s="33" t="s">
        <v>18522</v>
      </c>
      <c r="W3442" s="85" t="s">
        <v>18523</v>
      </c>
      <c r="X3442" s="24" t="s">
        <v>18524</v>
      </c>
      <c r="Y3442" s="24" t="s">
        <v>18525</v>
      </c>
      <c r="Z3442" s="24" t="s">
        <v>117</v>
      </c>
      <c r="AA3442" s="24">
        <v>3197933850</v>
      </c>
      <c r="AB3442" s="24"/>
      <c r="AC3442" s="24"/>
      <c r="AD3442" s="24"/>
      <c r="AE3442" s="26" t="s">
        <v>102</v>
      </c>
      <c r="AF3442" s="26"/>
      <c r="AG3442" s="26" t="s">
        <v>17047</v>
      </c>
      <c r="AH3442" s="27" t="s">
        <v>3042</v>
      </c>
      <c r="AI3442" s="27" t="s">
        <v>410</v>
      </c>
      <c r="AJ3442" s="27" t="s">
        <v>410</v>
      </c>
      <c r="AK3442" s="24" t="s">
        <v>121</v>
      </c>
      <c r="AL3442" s="24" t="s">
        <v>7086</v>
      </c>
      <c r="AM3442" s="23">
        <v>44713</v>
      </c>
      <c r="AN3442" s="28">
        <v>1000000</v>
      </c>
      <c r="AO3442" s="28">
        <v>117172</v>
      </c>
      <c r="AP3442" s="28"/>
      <c r="AQ3442" s="28"/>
      <c r="AR3442" s="24"/>
      <c r="AS3442" s="24"/>
      <c r="AT3442" s="24"/>
      <c r="AU3442" s="24"/>
      <c r="AV3442" s="24"/>
      <c r="AW3442" s="24"/>
      <c r="AX3442" s="24"/>
      <c r="AY3442" s="24"/>
      <c r="AZ3442" s="24"/>
      <c r="BA3442" s="24"/>
      <c r="BB3442" s="24"/>
      <c r="BC3442" s="24"/>
      <c r="BD3442" s="24"/>
      <c r="BE3442" s="24"/>
      <c r="BF3442" s="24"/>
      <c r="BG3442" s="24"/>
      <c r="BH3442" s="23">
        <v>44743</v>
      </c>
      <c r="BI3442" s="26" t="s">
        <v>10014</v>
      </c>
      <c r="BJ3442" s="26" t="s">
        <v>17247</v>
      </c>
      <c r="BK3442" s="29">
        <v>0</v>
      </c>
      <c r="BL3442" s="24" t="s">
        <v>129</v>
      </c>
      <c r="BM3442" s="22" t="str">
        <f ca="1">+IF(Tabla1[[#This Row],[FECHA INGRESO]]&gt;=44986,IF((TODAY()-Tabla1[[#This Row],[FECHA INGRESO]])&gt;=50,"ALERTA","TODAVÍA FALTA"),"N/A")</f>
        <v>N/A</v>
      </c>
      <c r="BN3442" s="7">
        <f>IFERROR((_xlfn.DAYS(Tabla1[[#This Row],[FECHA INGRESO]],Tabla1[[#This Row],[FECHA RETIRO]]))/30,"")</f>
        <v>-1</v>
      </c>
    </row>
    <row r="3443" spans="1:66" x14ac:dyDescent="0.35">
      <c r="A3443" s="34">
        <v>1001341544</v>
      </c>
      <c r="B3443" s="22" t="s">
        <v>18526</v>
      </c>
      <c r="C3443" s="23">
        <v>44713</v>
      </c>
      <c r="D3443" s="24" t="s">
        <v>4008</v>
      </c>
      <c r="E3443" s="24" t="s">
        <v>94</v>
      </c>
      <c r="F3443" s="24" t="s">
        <v>70</v>
      </c>
      <c r="G3443" s="24"/>
      <c r="H3443" s="24">
        <v>24114489337</v>
      </c>
      <c r="I3443" s="24" t="s">
        <v>95</v>
      </c>
      <c r="J3443" s="24">
        <f>DATEDIF(Tabla1[[#This Row],[FECHA DE NACIMIENTO]],Tabla1[[#This Row],[FECHA ACTUAL]],"Y")</f>
        <v>22</v>
      </c>
      <c r="K3443" s="24" t="s">
        <v>96</v>
      </c>
      <c r="L3443" s="24" t="s">
        <v>112</v>
      </c>
      <c r="M3443" s="24">
        <v>0</v>
      </c>
      <c r="N3443" s="24">
        <v>0</v>
      </c>
      <c r="O3443" s="24">
        <v>2</v>
      </c>
      <c r="P3443" s="24" t="s">
        <v>101</v>
      </c>
      <c r="Q3443" s="23">
        <v>36846</v>
      </c>
      <c r="R3443" s="24" t="s">
        <v>76</v>
      </c>
      <c r="S3443" s="25">
        <v>45119</v>
      </c>
      <c r="T3443" s="24">
        <v>7598557</v>
      </c>
      <c r="U3443" s="24">
        <v>3117424737</v>
      </c>
      <c r="V3443" s="33" t="s">
        <v>18527</v>
      </c>
      <c r="W3443" s="85" t="s">
        <v>18528</v>
      </c>
      <c r="X3443" s="24" t="s">
        <v>18529</v>
      </c>
      <c r="Y3443" s="24" t="s">
        <v>18530</v>
      </c>
      <c r="Z3443" s="24" t="s">
        <v>117</v>
      </c>
      <c r="AA3443" s="24">
        <v>3204045344</v>
      </c>
      <c r="AB3443" s="24"/>
      <c r="AC3443" s="24"/>
      <c r="AD3443" s="24"/>
      <c r="AE3443" s="26" t="s">
        <v>194</v>
      </c>
      <c r="AF3443" s="26"/>
      <c r="AG3443" s="26"/>
      <c r="AH3443" s="27" t="s">
        <v>184</v>
      </c>
      <c r="AI3443" s="27" t="s">
        <v>5470</v>
      </c>
      <c r="AJ3443" s="27" t="s">
        <v>5470</v>
      </c>
      <c r="AK3443" s="24" t="s">
        <v>121</v>
      </c>
      <c r="AL3443" s="24" t="s">
        <v>7086</v>
      </c>
      <c r="AM3443" s="23">
        <v>44713</v>
      </c>
      <c r="AN3443" s="28">
        <v>1000000</v>
      </c>
      <c r="AO3443" s="28">
        <v>117172</v>
      </c>
      <c r="AP3443" s="28"/>
      <c r="AQ3443" s="28"/>
      <c r="AR3443" s="24"/>
      <c r="AS3443" s="24"/>
      <c r="AT3443" s="24"/>
      <c r="AU3443" s="24"/>
      <c r="AV3443" s="24"/>
      <c r="AW3443" s="24"/>
      <c r="AX3443" s="24"/>
      <c r="AY3443" s="24"/>
      <c r="AZ3443" s="24"/>
      <c r="BA3443" s="24"/>
      <c r="BB3443" s="24"/>
      <c r="BC3443" s="24"/>
      <c r="BD3443" s="24"/>
      <c r="BE3443" s="24"/>
      <c r="BF3443" s="24"/>
      <c r="BG3443" s="23"/>
      <c r="BH3443" s="23">
        <v>44904</v>
      </c>
      <c r="BI3443" s="26" t="s">
        <v>466</v>
      </c>
      <c r="BJ3443" s="26" t="s">
        <v>18531</v>
      </c>
      <c r="BK3443" s="29">
        <v>0</v>
      </c>
      <c r="BL3443" s="24" t="s">
        <v>129</v>
      </c>
      <c r="BM3443" s="22" t="str">
        <f ca="1">+IF(Tabla1[[#This Row],[FECHA INGRESO]]&gt;=44986,IF((TODAY()-Tabla1[[#This Row],[FECHA INGRESO]])&gt;=50,"ALERTA","TODAVÍA FALTA"),"N/A")</f>
        <v>N/A</v>
      </c>
      <c r="BN3443" s="7">
        <f>IFERROR((_xlfn.DAYS(Tabla1[[#This Row],[FECHA INGRESO]],Tabla1[[#This Row],[FECHA RETIRO]]))/30,"")</f>
        <v>-6.3666666666666663</v>
      </c>
    </row>
    <row r="3444" spans="1:66" x14ac:dyDescent="0.35">
      <c r="A3444" s="21">
        <v>1000214159</v>
      </c>
      <c r="B3444" s="22" t="s">
        <v>18532</v>
      </c>
      <c r="C3444" s="23">
        <v>44713</v>
      </c>
      <c r="D3444" s="24" t="s">
        <v>188</v>
      </c>
      <c r="E3444" s="24" t="s">
        <v>111</v>
      </c>
      <c r="F3444" s="24" t="s">
        <v>111</v>
      </c>
      <c r="G3444" s="24"/>
      <c r="H3444" s="24">
        <v>24114547947</v>
      </c>
      <c r="I3444" s="24" t="s">
        <v>72</v>
      </c>
      <c r="J3444" s="24">
        <f>DATEDIF(Tabla1[[#This Row],[FECHA DE NACIMIENTO]],Tabla1[[#This Row],[FECHA ACTUAL]],"Y")</f>
        <v>21</v>
      </c>
      <c r="K3444" s="24" t="s">
        <v>73</v>
      </c>
      <c r="L3444" s="24" t="s">
        <v>112</v>
      </c>
      <c r="M3444" s="24">
        <v>0</v>
      </c>
      <c r="N3444" s="24">
        <v>0</v>
      </c>
      <c r="O3444" s="24">
        <v>2</v>
      </c>
      <c r="P3444" s="24" t="s">
        <v>101</v>
      </c>
      <c r="Q3444" s="23">
        <v>37236</v>
      </c>
      <c r="R3444" s="24" t="s">
        <v>76</v>
      </c>
      <c r="S3444" s="25">
        <v>45119</v>
      </c>
      <c r="T3444" s="24">
        <v>3688487</v>
      </c>
      <c r="U3444" s="24">
        <v>3124923489</v>
      </c>
      <c r="V3444" s="33" t="s">
        <v>18533</v>
      </c>
      <c r="W3444" s="85" t="s">
        <v>18534</v>
      </c>
      <c r="X3444" s="24" t="s">
        <v>2421</v>
      </c>
      <c r="Y3444" s="24" t="s">
        <v>18535</v>
      </c>
      <c r="Z3444" s="24" t="s">
        <v>117</v>
      </c>
      <c r="AA3444" s="24">
        <v>3212947333</v>
      </c>
      <c r="AB3444" s="24"/>
      <c r="AC3444" s="24"/>
      <c r="AD3444" s="24"/>
      <c r="AE3444" s="26" t="s">
        <v>194</v>
      </c>
      <c r="AF3444" s="26" t="s">
        <v>18536</v>
      </c>
      <c r="AG3444" s="26"/>
      <c r="AH3444" s="27" t="s">
        <v>955</v>
      </c>
      <c r="AI3444" s="27" t="s">
        <v>377</v>
      </c>
      <c r="AJ3444" s="27" t="s">
        <v>377</v>
      </c>
      <c r="AK3444" s="24" t="s">
        <v>121</v>
      </c>
      <c r="AL3444" s="24" t="s">
        <v>7086</v>
      </c>
      <c r="AM3444" s="23">
        <v>44713</v>
      </c>
      <c r="AN3444" s="28">
        <v>1160000</v>
      </c>
      <c r="AO3444" s="28">
        <v>140606</v>
      </c>
      <c r="AP3444" s="28"/>
      <c r="AQ3444" s="28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  <c r="BD3444" s="24"/>
      <c r="BE3444" s="24"/>
      <c r="BF3444" s="24"/>
      <c r="BG3444" s="23"/>
      <c r="BH3444" s="23" t="s">
        <v>75</v>
      </c>
      <c r="BI3444" s="26">
        <v>0</v>
      </c>
      <c r="BJ3444" s="26">
        <v>0</v>
      </c>
      <c r="BK3444" s="29">
        <v>0</v>
      </c>
      <c r="BL3444" s="24" t="s">
        <v>91</v>
      </c>
      <c r="BM3444" s="22" t="str">
        <f ca="1">+IF(Tabla1[[#This Row],[FECHA INGRESO]]&gt;=44986,IF((TODAY()-Tabla1[[#This Row],[FECHA INGRESO]])&gt;=50,"ALERTA","TODAVÍA FALTA"),"N/A")</f>
        <v>N/A</v>
      </c>
      <c r="BN3444" s="7" t="str">
        <f>IFERROR((_xlfn.DAYS(Tabla1[[#This Row],[FECHA INGRESO]],Tabla1[[#This Row],[FECHA RETIRO]]))/30,"")</f>
        <v/>
      </c>
    </row>
    <row r="3445" spans="1:66" x14ac:dyDescent="0.35">
      <c r="A3445" s="21">
        <v>1030583133</v>
      </c>
      <c r="B3445" s="22" t="s">
        <v>18537</v>
      </c>
      <c r="C3445" s="23">
        <v>44713</v>
      </c>
      <c r="D3445" s="24" t="s">
        <v>266</v>
      </c>
      <c r="E3445" s="24" t="s">
        <v>111</v>
      </c>
      <c r="F3445" s="24" t="s">
        <v>70</v>
      </c>
      <c r="G3445" s="24"/>
      <c r="H3445" s="24">
        <v>24114551403</v>
      </c>
      <c r="I3445" s="24" t="s">
        <v>95</v>
      </c>
      <c r="J3445" s="24">
        <f>DATEDIF(Tabla1[[#This Row],[FECHA DE NACIMIENTO]],Tabla1[[#This Row],[FECHA ACTUAL]],"Y")</f>
        <v>32</v>
      </c>
      <c r="K3445" s="24" t="s">
        <v>73</v>
      </c>
      <c r="L3445" s="24" t="s">
        <v>112</v>
      </c>
      <c r="M3445" s="24">
        <v>2</v>
      </c>
      <c r="N3445" s="24">
        <v>2</v>
      </c>
      <c r="O3445" s="24">
        <v>2</v>
      </c>
      <c r="P3445" s="24" t="s">
        <v>101</v>
      </c>
      <c r="Q3445" s="23">
        <v>33196</v>
      </c>
      <c r="R3445" s="24" t="s">
        <v>76</v>
      </c>
      <c r="S3445" s="25">
        <v>45119</v>
      </c>
      <c r="T3445" s="24"/>
      <c r="U3445" s="24">
        <v>3144685562</v>
      </c>
      <c r="V3445" s="33" t="s">
        <v>18538</v>
      </c>
      <c r="W3445" s="85" t="s">
        <v>18539</v>
      </c>
      <c r="X3445" s="24" t="s">
        <v>527</v>
      </c>
      <c r="Y3445" s="24" t="s">
        <v>18540</v>
      </c>
      <c r="Z3445" s="24" t="s">
        <v>117</v>
      </c>
      <c r="AA3445" s="24">
        <v>3103285594</v>
      </c>
      <c r="AB3445" s="24"/>
      <c r="AC3445" s="24"/>
      <c r="AD3445" s="24"/>
      <c r="AE3445" s="26" t="s">
        <v>194</v>
      </c>
      <c r="AF3445" s="26" t="s">
        <v>18541</v>
      </c>
      <c r="AG3445" s="26"/>
      <c r="AH3445" s="27" t="s">
        <v>3042</v>
      </c>
      <c r="AI3445" s="27" t="s">
        <v>9232</v>
      </c>
      <c r="AJ3445" s="27" t="s">
        <v>9317</v>
      </c>
      <c r="AK3445" s="24" t="s">
        <v>121</v>
      </c>
      <c r="AL3445" s="24" t="s">
        <v>7086</v>
      </c>
      <c r="AM3445" s="23">
        <v>44713</v>
      </c>
      <c r="AN3445" s="28">
        <v>1000000</v>
      </c>
      <c r="AO3445" s="28">
        <v>117172</v>
      </c>
      <c r="AP3445" s="28"/>
      <c r="AQ3445" s="28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  <c r="BD3445" s="24"/>
      <c r="BE3445" s="24"/>
      <c r="BF3445" s="24"/>
      <c r="BG3445" s="24"/>
      <c r="BH3445" s="23">
        <v>44736</v>
      </c>
      <c r="BI3445" s="26" t="s">
        <v>466</v>
      </c>
      <c r="BJ3445" s="26" t="s">
        <v>18542</v>
      </c>
      <c r="BK3445" s="29">
        <v>0</v>
      </c>
      <c r="BL3445" s="24" t="s">
        <v>129</v>
      </c>
      <c r="BM3445" s="22" t="str">
        <f ca="1">+IF(Tabla1[[#This Row],[FECHA INGRESO]]&gt;=44986,IF((TODAY()-Tabla1[[#This Row],[FECHA INGRESO]])&gt;=50,"ALERTA","TODAVÍA FALTA"),"N/A")</f>
        <v>N/A</v>
      </c>
      <c r="BN3445" s="7">
        <f>IFERROR((_xlfn.DAYS(Tabla1[[#This Row],[FECHA INGRESO]],Tabla1[[#This Row],[FECHA RETIRO]]))/30,"")</f>
        <v>-0.76666666666666672</v>
      </c>
    </row>
    <row r="3446" spans="1:66" x14ac:dyDescent="0.35">
      <c r="A3446" s="34">
        <v>1032387410</v>
      </c>
      <c r="B3446" s="22" t="s">
        <v>18543</v>
      </c>
      <c r="C3446" s="23">
        <v>44713</v>
      </c>
      <c r="D3446" s="24" t="s">
        <v>131</v>
      </c>
      <c r="E3446" s="24" t="s">
        <v>111</v>
      </c>
      <c r="F3446" s="24" t="s">
        <v>70</v>
      </c>
      <c r="G3446" s="24"/>
      <c r="H3446" s="24">
        <v>24114553430</v>
      </c>
      <c r="I3446" s="24" t="s">
        <v>95</v>
      </c>
      <c r="J3446" s="24">
        <f>DATEDIF(Tabla1[[#This Row],[FECHA DE NACIMIENTO]],Tabla1[[#This Row],[FECHA ACTUAL]],"Y")</f>
        <v>36</v>
      </c>
      <c r="K3446" s="24" t="s">
        <v>96</v>
      </c>
      <c r="L3446" s="24" t="s">
        <v>74</v>
      </c>
      <c r="M3446" s="24">
        <v>2</v>
      </c>
      <c r="N3446" s="24">
        <v>2</v>
      </c>
      <c r="O3446" s="24">
        <v>3</v>
      </c>
      <c r="P3446" s="24" t="s">
        <v>101</v>
      </c>
      <c r="Q3446" s="23">
        <v>31898</v>
      </c>
      <c r="R3446" s="24" t="s">
        <v>76</v>
      </c>
      <c r="S3446" s="25">
        <v>45119</v>
      </c>
      <c r="T3446" s="24"/>
      <c r="U3446" s="24">
        <v>3214283286</v>
      </c>
      <c r="V3446" s="33" t="s">
        <v>18544</v>
      </c>
      <c r="W3446" s="85" t="s">
        <v>18545</v>
      </c>
      <c r="X3446" s="24" t="s">
        <v>18000</v>
      </c>
      <c r="Y3446" s="24" t="s">
        <v>18546</v>
      </c>
      <c r="Z3446" s="24" t="s">
        <v>117</v>
      </c>
      <c r="AA3446" s="24">
        <v>3212153460</v>
      </c>
      <c r="AB3446" s="24"/>
      <c r="AC3446" s="24"/>
      <c r="AD3446" s="24"/>
      <c r="AE3446" s="26" t="s">
        <v>183</v>
      </c>
      <c r="AF3446" s="26"/>
      <c r="AG3446" s="26"/>
      <c r="AH3446" s="27" t="s">
        <v>3042</v>
      </c>
      <c r="AI3446" s="27" t="s">
        <v>410</v>
      </c>
      <c r="AJ3446" s="27" t="s">
        <v>410</v>
      </c>
      <c r="AK3446" s="24" t="s">
        <v>121</v>
      </c>
      <c r="AL3446" s="24" t="s">
        <v>7086</v>
      </c>
      <c r="AM3446" s="23">
        <v>44713</v>
      </c>
      <c r="AN3446" s="28">
        <v>1000000</v>
      </c>
      <c r="AO3446" s="28">
        <v>117172</v>
      </c>
      <c r="AP3446" s="24" t="s">
        <v>15002</v>
      </c>
      <c r="AQ3446" s="28"/>
      <c r="AR3446" s="24"/>
      <c r="AS3446" s="24"/>
      <c r="AT3446" s="24"/>
      <c r="AU3446" s="24"/>
      <c r="AV3446" s="24"/>
      <c r="AW3446" s="24"/>
      <c r="AX3446" s="24"/>
      <c r="AY3446" s="24"/>
      <c r="AZ3446" s="24"/>
      <c r="BA3446" s="24"/>
      <c r="BB3446" s="24"/>
      <c r="BC3446" s="24"/>
      <c r="BD3446" s="24"/>
      <c r="BE3446" s="24"/>
      <c r="BF3446" s="24"/>
      <c r="BG3446" s="24"/>
      <c r="BH3446" s="23">
        <v>44775</v>
      </c>
      <c r="BI3446" s="26" t="s">
        <v>466</v>
      </c>
      <c r="BJ3446" s="26" t="s">
        <v>3469</v>
      </c>
      <c r="BK3446" s="29">
        <v>0</v>
      </c>
      <c r="BL3446" s="24" t="s">
        <v>129</v>
      </c>
      <c r="BM3446" s="22" t="str">
        <f ca="1">+IF(Tabla1[[#This Row],[FECHA INGRESO]]&gt;=44986,IF((TODAY()-Tabla1[[#This Row],[FECHA INGRESO]])&gt;=50,"ALERTA","TODAVÍA FALTA"),"N/A")</f>
        <v>N/A</v>
      </c>
      <c r="BN3446" s="7">
        <f>IFERROR((_xlfn.DAYS(Tabla1[[#This Row],[FECHA INGRESO]],Tabla1[[#This Row],[FECHA RETIRO]]))/30,"")</f>
        <v>-2.0666666666666669</v>
      </c>
    </row>
    <row r="3447" spans="1:66" x14ac:dyDescent="0.35">
      <c r="A3447" s="21">
        <v>1000758132</v>
      </c>
      <c r="B3447" s="22" t="s">
        <v>18547</v>
      </c>
      <c r="C3447" s="23">
        <v>44713</v>
      </c>
      <c r="D3447" s="24" t="s">
        <v>131</v>
      </c>
      <c r="E3447" s="24" t="s">
        <v>111</v>
      </c>
      <c r="F3447" s="23" t="s">
        <v>94</v>
      </c>
      <c r="G3447" s="24"/>
      <c r="H3447" s="24">
        <v>24114557641</v>
      </c>
      <c r="I3447" s="24" t="s">
        <v>95</v>
      </c>
      <c r="J3447" s="24">
        <f>DATEDIF(Tabla1[[#This Row],[FECHA DE NACIMIENTO]],Tabla1[[#This Row],[FECHA ACTUAL]],"Y")</f>
        <v>21</v>
      </c>
      <c r="K3447" s="24" t="s">
        <v>73</v>
      </c>
      <c r="L3447" s="24" t="s">
        <v>112</v>
      </c>
      <c r="M3447" s="24">
        <v>0</v>
      </c>
      <c r="N3447" s="24">
        <v>0</v>
      </c>
      <c r="O3447" s="24">
        <v>2</v>
      </c>
      <c r="P3447" s="24" t="s">
        <v>101</v>
      </c>
      <c r="Q3447" s="23">
        <v>37328</v>
      </c>
      <c r="R3447" s="24" t="s">
        <v>830</v>
      </c>
      <c r="S3447" s="25">
        <v>45119</v>
      </c>
      <c r="T3447" s="24"/>
      <c r="U3447" s="24">
        <v>3234441756</v>
      </c>
      <c r="V3447" s="33" t="s">
        <v>18548</v>
      </c>
      <c r="W3447" s="85" t="s">
        <v>18549</v>
      </c>
      <c r="X3447" s="24" t="s">
        <v>18550</v>
      </c>
      <c r="Y3447" s="24" t="s">
        <v>18551</v>
      </c>
      <c r="Z3447" s="24" t="s">
        <v>117</v>
      </c>
      <c r="AA3447" s="24">
        <v>3168750769</v>
      </c>
      <c r="AB3447" s="24"/>
      <c r="AC3447" s="24"/>
      <c r="AD3447" s="24"/>
      <c r="AE3447" s="26" t="s">
        <v>151</v>
      </c>
      <c r="AF3447" s="26"/>
      <c r="AG3447" s="26"/>
      <c r="AH3447" s="27" t="s">
        <v>955</v>
      </c>
      <c r="AI3447" s="27" t="s">
        <v>515</v>
      </c>
      <c r="AJ3447" s="27" t="s">
        <v>515</v>
      </c>
      <c r="AK3447" s="24" t="s">
        <v>121</v>
      </c>
      <c r="AL3447" s="24" t="s">
        <v>7086</v>
      </c>
      <c r="AM3447" s="23">
        <v>44713</v>
      </c>
      <c r="AN3447" s="28">
        <v>1160000</v>
      </c>
      <c r="AO3447" s="28">
        <v>140606</v>
      </c>
      <c r="AP3447" s="28"/>
      <c r="AQ3447" s="28"/>
      <c r="AR3447" s="24"/>
      <c r="AS3447" s="24"/>
      <c r="AT3447" s="24"/>
      <c r="AU3447" s="24"/>
      <c r="AV3447" s="24"/>
      <c r="AW3447" s="24"/>
      <c r="AX3447" s="24"/>
      <c r="AY3447" s="24"/>
      <c r="AZ3447" s="24"/>
      <c r="BA3447" s="24"/>
      <c r="BB3447" s="24"/>
      <c r="BC3447" s="24"/>
      <c r="BD3447" s="24"/>
      <c r="BE3447" s="24"/>
      <c r="BF3447" s="24"/>
      <c r="BG3447" s="23"/>
      <c r="BH3447" s="23" t="s">
        <v>75</v>
      </c>
      <c r="BI3447" s="26">
        <v>0</v>
      </c>
      <c r="BJ3447" s="26">
        <v>0</v>
      </c>
      <c r="BK3447" s="29">
        <v>0</v>
      </c>
      <c r="BL3447" s="24" t="s">
        <v>91</v>
      </c>
      <c r="BM3447" s="22" t="str">
        <f ca="1">+IF(Tabla1[[#This Row],[FECHA INGRESO]]&gt;=44986,IF((TODAY()-Tabla1[[#This Row],[FECHA INGRESO]])&gt;=50,"ALERTA","TODAVÍA FALTA"),"N/A")</f>
        <v>N/A</v>
      </c>
      <c r="BN3447" s="7" t="str">
        <f>IFERROR((_xlfn.DAYS(Tabla1[[#This Row],[FECHA INGRESO]],Tabla1[[#This Row],[FECHA RETIRO]]))/30,"")</f>
        <v/>
      </c>
    </row>
    <row r="3448" spans="1:66" x14ac:dyDescent="0.35">
      <c r="A3448" s="21">
        <v>1037661188</v>
      </c>
      <c r="B3448" s="22" t="s">
        <v>18552</v>
      </c>
      <c r="C3448" s="23">
        <v>44713</v>
      </c>
      <c r="D3448" s="24" t="s">
        <v>582</v>
      </c>
      <c r="E3448" s="24" t="s">
        <v>111</v>
      </c>
      <c r="F3448" s="24" t="s">
        <v>70</v>
      </c>
      <c r="G3448" s="24"/>
      <c r="H3448" s="24">
        <v>24114552622</v>
      </c>
      <c r="I3448" s="24" t="s">
        <v>95</v>
      </c>
      <c r="J3448" s="24">
        <f>DATEDIF(Tabla1[[#This Row],[FECHA DE NACIMIENTO]],Tabla1[[#This Row],[FECHA ACTUAL]],"Y")</f>
        <v>25</v>
      </c>
      <c r="K3448" s="24" t="s">
        <v>96</v>
      </c>
      <c r="L3448" s="24" t="s">
        <v>234</v>
      </c>
      <c r="M3448" s="24">
        <v>1</v>
      </c>
      <c r="N3448" s="24">
        <v>3</v>
      </c>
      <c r="O3448" s="24">
        <v>2</v>
      </c>
      <c r="P3448" s="24" t="s">
        <v>101</v>
      </c>
      <c r="Q3448" s="23">
        <v>35865</v>
      </c>
      <c r="R3448" s="24" t="s">
        <v>1526</v>
      </c>
      <c r="S3448" s="25">
        <v>45119</v>
      </c>
      <c r="T3448" s="24">
        <v>5866621</v>
      </c>
      <c r="U3448" s="24">
        <v>3052505775</v>
      </c>
      <c r="V3448" s="33" t="s">
        <v>18553</v>
      </c>
      <c r="W3448" s="85" t="s">
        <v>18554</v>
      </c>
      <c r="X3448" s="24" t="s">
        <v>18122</v>
      </c>
      <c r="Y3448" s="24" t="s">
        <v>18555</v>
      </c>
      <c r="Z3448" s="24" t="s">
        <v>117</v>
      </c>
      <c r="AA3448" s="24">
        <v>3165347997</v>
      </c>
      <c r="AB3448" s="24"/>
      <c r="AC3448" s="24"/>
      <c r="AD3448" s="24"/>
      <c r="AE3448" s="26" t="s">
        <v>194</v>
      </c>
      <c r="AF3448" s="26"/>
      <c r="AG3448" s="26"/>
      <c r="AH3448" s="27" t="s">
        <v>955</v>
      </c>
      <c r="AI3448" s="27" t="s">
        <v>18556</v>
      </c>
      <c r="AJ3448" s="27" t="s">
        <v>4910</v>
      </c>
      <c r="AK3448" s="24" t="s">
        <v>121</v>
      </c>
      <c r="AL3448" s="24" t="s">
        <v>7086</v>
      </c>
      <c r="AM3448" s="23">
        <v>44713</v>
      </c>
      <c r="AN3448" s="28">
        <v>1160000</v>
      </c>
      <c r="AO3448" s="28">
        <v>140606</v>
      </c>
      <c r="AP3448" s="28"/>
      <c r="AQ3448" s="28"/>
      <c r="AR3448" s="24"/>
      <c r="AS3448" s="24"/>
      <c r="AT3448" s="24"/>
      <c r="AU3448" s="24"/>
      <c r="AV3448" s="24"/>
      <c r="AW3448" s="24"/>
      <c r="AX3448" s="24"/>
      <c r="AY3448" s="24"/>
      <c r="AZ3448" s="24"/>
      <c r="BA3448" s="24"/>
      <c r="BB3448" s="24"/>
      <c r="BC3448" s="24"/>
      <c r="BD3448" s="24"/>
      <c r="BE3448" s="24"/>
      <c r="BF3448" s="24"/>
      <c r="BG3448" s="23"/>
      <c r="BH3448" s="23" t="s">
        <v>75</v>
      </c>
      <c r="BI3448" s="26">
        <v>0</v>
      </c>
      <c r="BJ3448" s="26">
        <v>0</v>
      </c>
      <c r="BK3448" s="29">
        <v>0</v>
      </c>
      <c r="BL3448" s="24" t="s">
        <v>91</v>
      </c>
      <c r="BM3448" s="22" t="str">
        <f ca="1">+IF(Tabla1[[#This Row],[FECHA INGRESO]]&gt;=44986,IF((TODAY()-Tabla1[[#This Row],[FECHA INGRESO]])&gt;=50,"ALERTA","TODAVÍA FALTA"),"N/A")</f>
        <v>N/A</v>
      </c>
      <c r="BN3448" s="7" t="str">
        <f>IFERROR((_xlfn.DAYS(Tabla1[[#This Row],[FECHA INGRESO]],Tabla1[[#This Row],[FECHA RETIRO]]))/30,"")</f>
        <v/>
      </c>
    </row>
    <row r="3449" spans="1:66" x14ac:dyDescent="0.35">
      <c r="A3449" s="21">
        <v>1095829710</v>
      </c>
      <c r="B3449" s="22" t="s">
        <v>18557</v>
      </c>
      <c r="C3449" s="23">
        <v>44713</v>
      </c>
      <c r="D3449" s="24" t="s">
        <v>157</v>
      </c>
      <c r="E3449" s="24" t="s">
        <v>94</v>
      </c>
      <c r="F3449" s="24" t="s">
        <v>111</v>
      </c>
      <c r="G3449" s="24"/>
      <c r="H3449" s="24">
        <v>24114515717</v>
      </c>
      <c r="I3449" s="24" t="s">
        <v>95</v>
      </c>
      <c r="J3449" s="24">
        <f>DATEDIF(Tabla1[[#This Row],[FECHA DE NACIMIENTO]],Tabla1[[#This Row],[FECHA ACTUAL]],"Y")</f>
        <v>26</v>
      </c>
      <c r="K3449" s="24" t="s">
        <v>73</v>
      </c>
      <c r="L3449" s="24" t="s">
        <v>112</v>
      </c>
      <c r="M3449" s="24">
        <v>1</v>
      </c>
      <c r="N3449" s="24">
        <v>2</v>
      </c>
      <c r="O3449" s="24">
        <v>2</v>
      </c>
      <c r="P3449" s="24" t="s">
        <v>101</v>
      </c>
      <c r="Q3449" s="23">
        <v>35279</v>
      </c>
      <c r="R3449" s="24" t="s">
        <v>1918</v>
      </c>
      <c r="S3449" s="25">
        <v>45119</v>
      </c>
      <c r="T3449" s="24"/>
      <c r="U3449" s="24">
        <v>3174837969</v>
      </c>
      <c r="V3449" s="33" t="s">
        <v>18558</v>
      </c>
      <c r="W3449" s="85" t="s">
        <v>18559</v>
      </c>
      <c r="X3449" s="24" t="s">
        <v>18560</v>
      </c>
      <c r="Y3449" s="24" t="s">
        <v>18561</v>
      </c>
      <c r="Z3449" s="24" t="s">
        <v>117</v>
      </c>
      <c r="AA3449" s="24">
        <v>3172224459</v>
      </c>
      <c r="AB3449" s="24"/>
      <c r="AC3449" s="24"/>
      <c r="AD3449" s="24"/>
      <c r="AE3449" s="26" t="s">
        <v>183</v>
      </c>
      <c r="AF3449" s="26"/>
      <c r="AG3449" s="26"/>
      <c r="AH3449" s="27" t="s">
        <v>184</v>
      </c>
      <c r="AI3449" s="27" t="s">
        <v>18562</v>
      </c>
      <c r="AJ3449" s="27" t="s">
        <v>4910</v>
      </c>
      <c r="AK3449" s="24" t="s">
        <v>121</v>
      </c>
      <c r="AL3449" s="24" t="s">
        <v>7086</v>
      </c>
      <c r="AM3449" s="23">
        <v>44713</v>
      </c>
      <c r="AN3449" s="28">
        <v>1160000</v>
      </c>
      <c r="AO3449" s="28">
        <v>140606</v>
      </c>
      <c r="AP3449" s="28"/>
      <c r="AQ3449" s="28"/>
      <c r="AR3449" s="24"/>
      <c r="AS3449" s="24"/>
      <c r="AT3449" s="24"/>
      <c r="AU3449" s="24"/>
      <c r="AV3449" s="24"/>
      <c r="AW3449" s="24"/>
      <c r="AX3449" s="24"/>
      <c r="AY3449" s="24"/>
      <c r="AZ3449" s="24"/>
      <c r="BA3449" s="24"/>
      <c r="BB3449" s="24"/>
      <c r="BC3449" s="24"/>
      <c r="BD3449" s="24"/>
      <c r="BE3449" s="24"/>
      <c r="BF3449" s="24"/>
      <c r="BG3449" s="24"/>
      <c r="BH3449" s="23">
        <v>44972</v>
      </c>
      <c r="BI3449" s="26" t="s">
        <v>466</v>
      </c>
      <c r="BJ3449" s="26" t="s">
        <v>6087</v>
      </c>
      <c r="BK3449" s="29">
        <v>0</v>
      </c>
      <c r="BL3449" s="24" t="s">
        <v>129</v>
      </c>
      <c r="BM3449" s="22" t="str">
        <f ca="1">+IF(Tabla1[[#This Row],[FECHA INGRESO]]&gt;=44986,IF((TODAY()-Tabla1[[#This Row],[FECHA INGRESO]])&gt;=50,"ALERTA","TODAVÍA FALTA"),"N/A")</f>
        <v>N/A</v>
      </c>
      <c r="BN3449" s="7">
        <f>IFERROR((_xlfn.DAYS(Tabla1[[#This Row],[FECHA INGRESO]],Tabla1[[#This Row],[FECHA RETIRO]]))/30,"")</f>
        <v>-8.6333333333333329</v>
      </c>
    </row>
    <row r="3450" spans="1:66" x14ac:dyDescent="0.35">
      <c r="A3450" s="21">
        <v>1053346777</v>
      </c>
      <c r="B3450" s="22" t="s">
        <v>18563</v>
      </c>
      <c r="C3450" s="23">
        <v>44714</v>
      </c>
      <c r="D3450" s="24" t="s">
        <v>188</v>
      </c>
      <c r="E3450" s="24" t="s">
        <v>94</v>
      </c>
      <c r="F3450" s="24" t="s">
        <v>70</v>
      </c>
      <c r="G3450" s="24"/>
      <c r="H3450" s="24">
        <v>24114582731</v>
      </c>
      <c r="I3450" s="24" t="s">
        <v>95</v>
      </c>
      <c r="J3450" s="24">
        <f>DATEDIF(Tabla1[[#This Row],[FECHA DE NACIMIENTO]],Tabla1[[#This Row],[FECHA ACTUAL]],"Y")</f>
        <v>26</v>
      </c>
      <c r="K3450" s="24" t="s">
        <v>73</v>
      </c>
      <c r="L3450" s="24" t="s">
        <v>234</v>
      </c>
      <c r="M3450" s="24">
        <v>1</v>
      </c>
      <c r="N3450" s="24">
        <v>1</v>
      </c>
      <c r="O3450" s="24">
        <v>2</v>
      </c>
      <c r="P3450" s="24" t="s">
        <v>101</v>
      </c>
      <c r="Q3450" s="23">
        <v>35346</v>
      </c>
      <c r="R3450" s="24" t="s">
        <v>2551</v>
      </c>
      <c r="S3450" s="25">
        <v>45119</v>
      </c>
      <c r="T3450" s="24"/>
      <c r="U3450" s="24">
        <v>3209242138</v>
      </c>
      <c r="V3450" s="33" t="s">
        <v>18564</v>
      </c>
      <c r="W3450" s="85" t="s">
        <v>18565</v>
      </c>
      <c r="X3450" s="24" t="s">
        <v>13243</v>
      </c>
      <c r="Y3450" s="24" t="s">
        <v>18566</v>
      </c>
      <c r="Z3450" s="24" t="s">
        <v>117</v>
      </c>
      <c r="AA3450" s="24">
        <v>3138658249</v>
      </c>
      <c r="AB3450" s="24"/>
      <c r="AC3450" s="24"/>
      <c r="AD3450" s="24"/>
      <c r="AE3450" s="26" t="s">
        <v>151</v>
      </c>
      <c r="AF3450" s="26"/>
      <c r="AG3450" s="26"/>
      <c r="AH3450" s="27" t="s">
        <v>184</v>
      </c>
      <c r="AI3450" s="27" t="s">
        <v>487</v>
      </c>
      <c r="AJ3450" s="27" t="s">
        <v>487</v>
      </c>
      <c r="AK3450" s="24" t="s">
        <v>121</v>
      </c>
      <c r="AL3450" s="24" t="s">
        <v>7086</v>
      </c>
      <c r="AM3450" s="23">
        <v>44714</v>
      </c>
      <c r="AN3450" s="28">
        <v>1000000</v>
      </c>
      <c r="AO3450" s="28">
        <v>117172</v>
      </c>
      <c r="AP3450" s="28"/>
      <c r="AQ3450" s="28"/>
      <c r="AR3450" s="24"/>
      <c r="AS3450" s="24"/>
      <c r="AT3450" s="24"/>
      <c r="AU3450" s="24"/>
      <c r="AV3450" s="24"/>
      <c r="AW3450" s="24"/>
      <c r="AX3450" s="24"/>
      <c r="AY3450" s="24"/>
      <c r="AZ3450" s="24"/>
      <c r="BA3450" s="24"/>
      <c r="BB3450" s="24"/>
      <c r="BC3450" s="24"/>
      <c r="BD3450" s="24"/>
      <c r="BE3450" s="24"/>
      <c r="BF3450" s="24"/>
      <c r="BG3450" s="24"/>
      <c r="BH3450" s="23">
        <v>44769</v>
      </c>
      <c r="BI3450" s="26" t="s">
        <v>10014</v>
      </c>
      <c r="BJ3450" s="26" t="s">
        <v>14134</v>
      </c>
      <c r="BK3450" s="29">
        <v>0</v>
      </c>
      <c r="BL3450" s="24" t="s">
        <v>129</v>
      </c>
      <c r="BM3450" s="22" t="str">
        <f ca="1">+IF(Tabla1[[#This Row],[FECHA INGRESO]]&gt;=44986,IF((TODAY()-Tabla1[[#This Row],[FECHA INGRESO]])&gt;=50,"ALERTA","TODAVÍA FALTA"),"N/A")</f>
        <v>N/A</v>
      </c>
      <c r="BN3450" s="7">
        <f>IFERROR((_xlfn.DAYS(Tabla1[[#This Row],[FECHA INGRESO]],Tabla1[[#This Row],[FECHA RETIRO]]))/30,"")</f>
        <v>-1.8333333333333333</v>
      </c>
    </row>
    <row r="3451" spans="1:66" x14ac:dyDescent="0.35">
      <c r="A3451" s="21">
        <v>1023964541</v>
      </c>
      <c r="B3451" s="22" t="s">
        <v>18567</v>
      </c>
      <c r="C3451" s="23">
        <v>44714</v>
      </c>
      <c r="D3451" s="24" t="s">
        <v>7525</v>
      </c>
      <c r="E3451" s="24" t="s">
        <v>94</v>
      </c>
      <c r="F3451" s="24" t="s">
        <v>70</v>
      </c>
      <c r="G3451" s="24"/>
      <c r="H3451" s="24">
        <v>24114579982</v>
      </c>
      <c r="I3451" s="24" t="s">
        <v>95</v>
      </c>
      <c r="J3451" s="24">
        <f>DATEDIF(Tabla1[[#This Row],[FECHA DE NACIMIENTO]],Tabla1[[#This Row],[FECHA ACTUAL]],"Y")</f>
        <v>25</v>
      </c>
      <c r="K3451" s="24" t="s">
        <v>73</v>
      </c>
      <c r="L3451" s="24" t="s">
        <v>234</v>
      </c>
      <c r="M3451" s="24">
        <v>2</v>
      </c>
      <c r="N3451" s="24">
        <v>3</v>
      </c>
      <c r="O3451" s="24">
        <v>3</v>
      </c>
      <c r="P3451" s="24" t="s">
        <v>101</v>
      </c>
      <c r="Q3451" s="23">
        <v>35775</v>
      </c>
      <c r="R3451" s="24" t="s">
        <v>76</v>
      </c>
      <c r="S3451" s="25">
        <v>45119</v>
      </c>
      <c r="T3451" s="24"/>
      <c r="U3451" s="24">
        <v>3123300667</v>
      </c>
      <c r="V3451" s="33" t="s">
        <v>18568</v>
      </c>
      <c r="W3451" s="85" t="s">
        <v>18569</v>
      </c>
      <c r="X3451" s="24" t="s">
        <v>2074</v>
      </c>
      <c r="Y3451" s="24" t="s">
        <v>18570</v>
      </c>
      <c r="Z3451" s="24" t="s">
        <v>117</v>
      </c>
      <c r="AA3451" s="24">
        <v>3114464498</v>
      </c>
      <c r="AB3451" s="24"/>
      <c r="AC3451" s="24"/>
      <c r="AD3451" s="24"/>
      <c r="AE3451" s="26" t="s">
        <v>151</v>
      </c>
      <c r="AF3451" s="26"/>
      <c r="AG3451" s="26"/>
      <c r="AH3451" s="27" t="s">
        <v>955</v>
      </c>
      <c r="AI3451" s="27" t="s">
        <v>487</v>
      </c>
      <c r="AJ3451" s="27" t="s">
        <v>487</v>
      </c>
      <c r="AK3451" s="24" t="s">
        <v>121</v>
      </c>
      <c r="AL3451" s="24" t="s">
        <v>7086</v>
      </c>
      <c r="AM3451" s="23">
        <v>44714</v>
      </c>
      <c r="AN3451" s="28">
        <v>1160000</v>
      </c>
      <c r="AO3451" s="28">
        <v>140606</v>
      </c>
      <c r="AP3451" s="28"/>
      <c r="AQ3451" s="28"/>
      <c r="AR3451" s="24"/>
      <c r="AS3451" s="24"/>
      <c r="AT3451" s="24"/>
      <c r="AU3451" s="24"/>
      <c r="AV3451" s="24"/>
      <c r="AW3451" s="24"/>
      <c r="AX3451" s="24"/>
      <c r="AY3451" s="24"/>
      <c r="AZ3451" s="24"/>
      <c r="BA3451" s="24"/>
      <c r="BB3451" s="24"/>
      <c r="BC3451" s="24"/>
      <c r="BD3451" s="24"/>
      <c r="BE3451" s="24"/>
      <c r="BF3451" s="24"/>
      <c r="BG3451" s="23"/>
      <c r="BH3451" s="23" t="s">
        <v>75</v>
      </c>
      <c r="BI3451" s="26">
        <v>0</v>
      </c>
      <c r="BJ3451" s="26">
        <v>0</v>
      </c>
      <c r="BK3451" s="29">
        <v>0</v>
      </c>
      <c r="BL3451" s="24" t="s">
        <v>91</v>
      </c>
      <c r="BM3451" s="22" t="str">
        <f ca="1">+IF(Tabla1[[#This Row],[FECHA INGRESO]]&gt;=44986,IF((TODAY()-Tabla1[[#This Row],[FECHA INGRESO]])&gt;=50,"ALERTA","TODAVÍA FALTA"),"N/A")</f>
        <v>N/A</v>
      </c>
      <c r="BN3451" s="7" t="str">
        <f>IFERROR((_xlfn.DAYS(Tabla1[[#This Row],[FECHA INGRESO]],Tabla1[[#This Row],[FECHA RETIRO]]))/30,"")</f>
        <v/>
      </c>
    </row>
    <row r="3452" spans="1:66" x14ac:dyDescent="0.35">
      <c r="A3452" s="21">
        <v>1011200443</v>
      </c>
      <c r="B3452" s="22" t="s">
        <v>18571</v>
      </c>
      <c r="C3452" s="23">
        <v>44714</v>
      </c>
      <c r="D3452" s="24" t="s">
        <v>7525</v>
      </c>
      <c r="E3452" s="24" t="s">
        <v>111</v>
      </c>
      <c r="F3452" s="24" t="s">
        <v>70</v>
      </c>
      <c r="G3452" s="24"/>
      <c r="H3452" s="24">
        <v>24114591610</v>
      </c>
      <c r="I3452" s="24" t="s">
        <v>95</v>
      </c>
      <c r="J3452" s="24">
        <f>DATEDIF(Tabla1[[#This Row],[FECHA DE NACIMIENTO]],Tabla1[[#This Row],[FECHA ACTUAL]],"Y")</f>
        <v>19</v>
      </c>
      <c r="K3452" s="24" t="s">
        <v>73</v>
      </c>
      <c r="L3452" s="24" t="s">
        <v>112</v>
      </c>
      <c r="M3452" s="24">
        <v>1</v>
      </c>
      <c r="N3452" s="24">
        <v>1</v>
      </c>
      <c r="O3452" s="24">
        <v>2</v>
      </c>
      <c r="P3452" s="24" t="s">
        <v>101</v>
      </c>
      <c r="Q3452" s="23">
        <v>38119</v>
      </c>
      <c r="R3452" s="24" t="s">
        <v>76</v>
      </c>
      <c r="S3452" s="25">
        <v>45119</v>
      </c>
      <c r="T3452" s="24"/>
      <c r="U3452" s="24">
        <v>3212496170</v>
      </c>
      <c r="V3452" s="33" t="s">
        <v>18572</v>
      </c>
      <c r="W3452" s="85" t="s">
        <v>18573</v>
      </c>
      <c r="X3452" s="24" t="s">
        <v>18574</v>
      </c>
      <c r="Y3452" s="24" t="s">
        <v>18575</v>
      </c>
      <c r="Z3452" s="24" t="s">
        <v>117</v>
      </c>
      <c r="AA3452" s="24">
        <v>3193072957</v>
      </c>
      <c r="AB3452" s="24"/>
      <c r="AC3452" s="24"/>
      <c r="AD3452" s="24"/>
      <c r="AE3452" s="26" t="s">
        <v>151</v>
      </c>
      <c r="AF3452" s="26"/>
      <c r="AG3452" s="26"/>
      <c r="AH3452" s="27" t="s">
        <v>955</v>
      </c>
      <c r="AI3452" s="27" t="s">
        <v>487</v>
      </c>
      <c r="AJ3452" s="27" t="s">
        <v>487</v>
      </c>
      <c r="AK3452" s="24" t="s">
        <v>121</v>
      </c>
      <c r="AL3452" s="24" t="s">
        <v>7086</v>
      </c>
      <c r="AM3452" s="23">
        <v>44714</v>
      </c>
      <c r="AN3452" s="28">
        <v>1160000</v>
      </c>
      <c r="AO3452" s="28">
        <v>140606</v>
      </c>
      <c r="AP3452" s="28"/>
      <c r="AQ3452" s="28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  <c r="BD3452" s="24"/>
      <c r="BE3452" s="24"/>
      <c r="BF3452" s="24"/>
      <c r="BG3452" s="23"/>
      <c r="BH3452" s="23" t="s">
        <v>75</v>
      </c>
      <c r="BI3452" s="26">
        <v>0</v>
      </c>
      <c r="BJ3452" s="26">
        <v>0</v>
      </c>
      <c r="BK3452" s="29">
        <v>0</v>
      </c>
      <c r="BL3452" s="24" t="s">
        <v>91</v>
      </c>
      <c r="BM3452" s="22" t="str">
        <f ca="1">+IF(Tabla1[[#This Row],[FECHA INGRESO]]&gt;=44986,IF((TODAY()-Tabla1[[#This Row],[FECHA INGRESO]])&gt;=50,"ALERTA","TODAVÍA FALTA"),"N/A")</f>
        <v>N/A</v>
      </c>
      <c r="BN3452" s="7" t="str">
        <f>IFERROR((_xlfn.DAYS(Tabla1[[#This Row],[FECHA INGRESO]],Tabla1[[#This Row],[FECHA RETIRO]]))/30,"")</f>
        <v/>
      </c>
    </row>
    <row r="3453" spans="1:66" x14ac:dyDescent="0.35">
      <c r="A3453" s="21">
        <v>1073715520</v>
      </c>
      <c r="B3453" s="22" t="s">
        <v>18576</v>
      </c>
      <c r="C3453" s="23">
        <v>44714</v>
      </c>
      <c r="D3453" s="24" t="s">
        <v>188</v>
      </c>
      <c r="E3453" s="24" t="s">
        <v>111</v>
      </c>
      <c r="F3453" s="24" t="s">
        <v>70</v>
      </c>
      <c r="G3453" s="24"/>
      <c r="H3453" s="24">
        <v>24114581000</v>
      </c>
      <c r="I3453" s="24" t="s">
        <v>95</v>
      </c>
      <c r="J3453" s="24">
        <f>DATEDIF(Tabla1[[#This Row],[FECHA DE NACIMIENTO]],Tabla1[[#This Row],[FECHA ACTUAL]],"Y")</f>
        <v>25</v>
      </c>
      <c r="K3453" s="24" t="s">
        <v>96</v>
      </c>
      <c r="L3453" s="24" t="s">
        <v>234</v>
      </c>
      <c r="M3453" s="24">
        <v>0</v>
      </c>
      <c r="N3453" s="24">
        <v>0</v>
      </c>
      <c r="O3453" s="24">
        <v>2</v>
      </c>
      <c r="P3453" s="24" t="s">
        <v>101</v>
      </c>
      <c r="Q3453" s="23">
        <v>35959</v>
      </c>
      <c r="R3453" s="24" t="s">
        <v>736</v>
      </c>
      <c r="S3453" s="25">
        <v>45119</v>
      </c>
      <c r="T3453" s="24">
        <v>7320198</v>
      </c>
      <c r="U3453" s="24">
        <v>3224582240</v>
      </c>
      <c r="V3453" s="33" t="s">
        <v>18577</v>
      </c>
      <c r="W3453" s="85" t="s">
        <v>18578</v>
      </c>
      <c r="X3453" s="24" t="s">
        <v>7143</v>
      </c>
      <c r="Y3453" s="24" t="s">
        <v>18579</v>
      </c>
      <c r="Z3453" s="24" t="s">
        <v>117</v>
      </c>
      <c r="AA3453" s="24">
        <v>3213532728</v>
      </c>
      <c r="AB3453" s="24"/>
      <c r="AC3453" s="24"/>
      <c r="AD3453" s="24"/>
      <c r="AE3453" s="26" t="s">
        <v>151</v>
      </c>
      <c r="AF3453" s="26"/>
      <c r="AG3453" s="26"/>
      <c r="AH3453" s="27" t="s">
        <v>184</v>
      </c>
      <c r="AI3453" s="27" t="s">
        <v>487</v>
      </c>
      <c r="AJ3453" s="27" t="s">
        <v>487</v>
      </c>
      <c r="AK3453" s="24" t="s">
        <v>121</v>
      </c>
      <c r="AL3453" s="24" t="s">
        <v>7086</v>
      </c>
      <c r="AM3453" s="23">
        <v>44714</v>
      </c>
      <c r="AN3453" s="28">
        <v>1000000</v>
      </c>
      <c r="AO3453" s="28">
        <v>117172</v>
      </c>
      <c r="AP3453" s="28"/>
      <c r="AQ3453" s="28"/>
      <c r="AR3453" s="24"/>
      <c r="AS3453" s="24"/>
      <c r="AT3453" s="24"/>
      <c r="AU3453" s="24"/>
      <c r="AV3453" s="24"/>
      <c r="AW3453" s="24"/>
      <c r="AX3453" s="24"/>
      <c r="AY3453" s="24"/>
      <c r="AZ3453" s="24"/>
      <c r="BA3453" s="24"/>
      <c r="BB3453" s="24"/>
      <c r="BC3453" s="24"/>
      <c r="BD3453" s="24"/>
      <c r="BE3453" s="24"/>
      <c r="BF3453" s="24"/>
      <c r="BG3453" s="24"/>
      <c r="BH3453" s="23">
        <v>44769</v>
      </c>
      <c r="BI3453" s="26" t="s">
        <v>10014</v>
      </c>
      <c r="BJ3453" s="26" t="s">
        <v>14134</v>
      </c>
      <c r="BK3453" s="29">
        <v>0</v>
      </c>
      <c r="BL3453" s="24" t="s">
        <v>129</v>
      </c>
      <c r="BM3453" s="22" t="str">
        <f ca="1">+IF(Tabla1[[#This Row],[FECHA INGRESO]]&gt;=44986,IF((TODAY()-Tabla1[[#This Row],[FECHA INGRESO]])&gt;=50,"ALERTA","TODAVÍA FALTA"),"N/A")</f>
        <v>N/A</v>
      </c>
      <c r="BN3453" s="7">
        <f>IFERROR((_xlfn.DAYS(Tabla1[[#This Row],[FECHA INGRESO]],Tabla1[[#This Row],[FECHA RETIRO]]))/30,"")</f>
        <v>-1.8333333333333333</v>
      </c>
    </row>
    <row r="3454" spans="1:66" x14ac:dyDescent="0.35">
      <c r="A3454" s="21">
        <v>1003711790</v>
      </c>
      <c r="B3454" s="22" t="s">
        <v>18580</v>
      </c>
      <c r="C3454" s="44">
        <v>44714</v>
      </c>
      <c r="D3454" s="36" t="s">
        <v>131</v>
      </c>
      <c r="E3454" s="36" t="s">
        <v>111</v>
      </c>
      <c r="F3454" s="36" t="s">
        <v>111</v>
      </c>
      <c r="G3454" s="36"/>
      <c r="H3454" s="36">
        <v>24114590244</v>
      </c>
      <c r="I3454" s="36" t="s">
        <v>72</v>
      </c>
      <c r="J3454" s="24">
        <f>DATEDIF(Tabla1[[#This Row],[FECHA DE NACIMIENTO]],Tabla1[[#This Row],[FECHA ACTUAL]],"Y")</f>
        <v>21</v>
      </c>
      <c r="K3454" s="36" t="s">
        <v>320</v>
      </c>
      <c r="L3454" s="24" t="s">
        <v>112</v>
      </c>
      <c r="M3454" s="36">
        <v>0</v>
      </c>
      <c r="N3454" s="36">
        <v>0</v>
      </c>
      <c r="O3454" s="36">
        <v>1</v>
      </c>
      <c r="P3454" s="36" t="s">
        <v>101</v>
      </c>
      <c r="Q3454" s="44">
        <v>37382</v>
      </c>
      <c r="R3454" s="24" t="s">
        <v>736</v>
      </c>
      <c r="S3454" s="25">
        <v>45119</v>
      </c>
      <c r="T3454" s="36"/>
      <c r="U3454" s="36">
        <v>3115394951</v>
      </c>
      <c r="V3454" s="62" t="s">
        <v>18581</v>
      </c>
      <c r="W3454" s="85" t="s">
        <v>18582</v>
      </c>
      <c r="X3454" s="24" t="s">
        <v>17452</v>
      </c>
      <c r="Y3454" s="24" t="s">
        <v>18583</v>
      </c>
      <c r="Z3454" s="24" t="s">
        <v>117</v>
      </c>
      <c r="AA3454" s="24">
        <v>3143823121</v>
      </c>
      <c r="AB3454" s="24"/>
      <c r="AC3454" s="24"/>
      <c r="AD3454" s="24"/>
      <c r="AE3454" s="26" t="s">
        <v>151</v>
      </c>
      <c r="AF3454" s="26"/>
      <c r="AG3454" s="26"/>
      <c r="AH3454" s="27" t="s">
        <v>184</v>
      </c>
      <c r="AI3454" s="27" t="s">
        <v>120</v>
      </c>
      <c r="AJ3454" s="27" t="s">
        <v>120</v>
      </c>
      <c r="AK3454" s="24" t="s">
        <v>121</v>
      </c>
      <c r="AL3454" s="24" t="s">
        <v>7086</v>
      </c>
      <c r="AM3454" s="23">
        <v>44714</v>
      </c>
      <c r="AN3454" s="28">
        <v>1000000</v>
      </c>
      <c r="AO3454" s="28">
        <v>117172</v>
      </c>
      <c r="AP3454" s="28"/>
      <c r="AQ3454" s="28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  <c r="BD3454" s="24"/>
      <c r="BE3454" s="24"/>
      <c r="BF3454" s="24"/>
      <c r="BG3454" s="24"/>
      <c r="BH3454" s="23">
        <v>44728</v>
      </c>
      <c r="BI3454" s="26" t="s">
        <v>466</v>
      </c>
      <c r="BJ3454" s="26" t="s">
        <v>3469</v>
      </c>
      <c r="BK3454" s="29">
        <v>0</v>
      </c>
      <c r="BL3454" s="24" t="s">
        <v>129</v>
      </c>
      <c r="BM3454" s="22" t="str">
        <f ca="1">+IF(Tabla1[[#This Row],[FECHA INGRESO]]&gt;=44986,IF((TODAY()-Tabla1[[#This Row],[FECHA INGRESO]])&gt;=50,"ALERTA","TODAVÍA FALTA"),"N/A")</f>
        <v>N/A</v>
      </c>
      <c r="BN3454" s="7">
        <f>IFERROR((_xlfn.DAYS(Tabla1[[#This Row],[FECHA INGRESO]],Tabla1[[#This Row],[FECHA RETIRO]]))/30,"")</f>
        <v>-0.46666666666666667</v>
      </c>
    </row>
    <row r="3455" spans="1:66" x14ac:dyDescent="0.35">
      <c r="A3455" s="39">
        <v>1023748084</v>
      </c>
      <c r="B3455" s="40" t="s">
        <v>18584</v>
      </c>
      <c r="C3455" s="23">
        <v>44714</v>
      </c>
      <c r="D3455" s="24" t="s">
        <v>582</v>
      </c>
      <c r="E3455" s="24" t="s">
        <v>111</v>
      </c>
      <c r="F3455" s="24" t="s">
        <v>70</v>
      </c>
      <c r="G3455" s="24"/>
      <c r="H3455" s="24">
        <v>24114591045</v>
      </c>
      <c r="I3455" s="24" t="s">
        <v>95</v>
      </c>
      <c r="J3455" s="24">
        <f>DATEDIF(Tabla1[[#This Row],[FECHA DE NACIMIENTO]],Tabla1[[#This Row],[FECHA ACTUAL]],"Y")</f>
        <v>19</v>
      </c>
      <c r="K3455" s="24" t="s">
        <v>1020</v>
      </c>
      <c r="L3455" s="24" t="s">
        <v>112</v>
      </c>
      <c r="M3455" s="24">
        <v>0</v>
      </c>
      <c r="N3455" s="24">
        <v>0</v>
      </c>
      <c r="O3455" s="24">
        <v>2</v>
      </c>
      <c r="P3455" s="24" t="s">
        <v>101</v>
      </c>
      <c r="Q3455" s="23">
        <v>38082</v>
      </c>
      <c r="R3455" s="24" t="s">
        <v>830</v>
      </c>
      <c r="S3455" s="25">
        <v>45119</v>
      </c>
      <c r="T3455" s="24"/>
      <c r="U3455" s="24">
        <v>3192621394</v>
      </c>
      <c r="V3455" s="33" t="s">
        <v>18585</v>
      </c>
      <c r="W3455" s="85" t="s">
        <v>18586</v>
      </c>
      <c r="X3455" s="24" t="s">
        <v>18587</v>
      </c>
      <c r="Y3455" s="24" t="s">
        <v>18588</v>
      </c>
      <c r="Z3455" s="24" t="s">
        <v>117</v>
      </c>
      <c r="AA3455" s="24">
        <v>3193310435</v>
      </c>
      <c r="AB3455" s="24"/>
      <c r="AC3455" s="24"/>
      <c r="AD3455" s="24"/>
      <c r="AE3455" s="26" t="s">
        <v>151</v>
      </c>
      <c r="AF3455" s="26"/>
      <c r="AG3455" s="26"/>
      <c r="AH3455" s="27" t="s">
        <v>955</v>
      </c>
      <c r="AI3455" s="27" t="s">
        <v>515</v>
      </c>
      <c r="AJ3455" s="27" t="s">
        <v>515</v>
      </c>
      <c r="AK3455" s="24" t="s">
        <v>121</v>
      </c>
      <c r="AL3455" s="24" t="s">
        <v>7086</v>
      </c>
      <c r="AM3455" s="23">
        <v>44714</v>
      </c>
      <c r="AN3455" s="28">
        <v>1160000</v>
      </c>
      <c r="AO3455" s="28">
        <v>140606</v>
      </c>
      <c r="AP3455" s="28"/>
      <c r="AQ3455" s="28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  <c r="BD3455" s="24"/>
      <c r="BE3455" s="24"/>
      <c r="BF3455" s="24"/>
      <c r="BG3455" s="23"/>
      <c r="BH3455" s="23" t="s">
        <v>75</v>
      </c>
      <c r="BI3455" s="26">
        <v>0</v>
      </c>
      <c r="BJ3455" s="26">
        <v>0</v>
      </c>
      <c r="BK3455" s="29">
        <v>0</v>
      </c>
      <c r="BL3455" s="24" t="s">
        <v>91</v>
      </c>
      <c r="BM3455" s="22" t="str">
        <f ca="1">+IF(Tabla1[[#This Row],[FECHA INGRESO]]&gt;=44986,IF((TODAY()-Tabla1[[#This Row],[FECHA INGRESO]])&gt;=50,"ALERTA","TODAVÍA FALTA"),"N/A")</f>
        <v>N/A</v>
      </c>
      <c r="BN3455" s="7" t="str">
        <f>IFERROR((_xlfn.DAYS(Tabla1[[#This Row],[FECHA INGRESO]],Tabla1[[#This Row],[FECHA RETIRO]]))/30,"")</f>
        <v/>
      </c>
    </row>
    <row r="3456" spans="1:66" x14ac:dyDescent="0.35">
      <c r="A3456" s="21">
        <v>1024557250</v>
      </c>
      <c r="B3456" s="22" t="s">
        <v>18589</v>
      </c>
      <c r="C3456" s="44">
        <v>44714</v>
      </c>
      <c r="D3456" s="36" t="s">
        <v>582</v>
      </c>
      <c r="E3456" s="36" t="s">
        <v>111</v>
      </c>
      <c r="F3456" s="36" t="s">
        <v>70</v>
      </c>
      <c r="G3456" s="36"/>
      <c r="H3456" s="36">
        <v>24114580278</v>
      </c>
      <c r="I3456" s="36" t="s">
        <v>95</v>
      </c>
      <c r="J3456" s="24">
        <f>DATEDIF(Tabla1[[#This Row],[FECHA DE NACIMIENTO]],Tabla1[[#This Row],[FECHA ACTUAL]],"Y")</f>
        <v>29</v>
      </c>
      <c r="K3456" s="36" t="s">
        <v>73</v>
      </c>
      <c r="L3456" s="24" t="s">
        <v>112</v>
      </c>
      <c r="M3456" s="36">
        <v>1</v>
      </c>
      <c r="N3456" s="36">
        <v>1</v>
      </c>
      <c r="O3456" s="36">
        <v>1</v>
      </c>
      <c r="P3456" s="36" t="s">
        <v>101</v>
      </c>
      <c r="Q3456" s="44">
        <v>34505</v>
      </c>
      <c r="R3456" s="24" t="s">
        <v>76</v>
      </c>
      <c r="S3456" s="25">
        <v>45119</v>
      </c>
      <c r="T3456" s="36"/>
      <c r="U3456" s="36">
        <v>3022772701</v>
      </c>
      <c r="V3456" s="33" t="s">
        <v>18590</v>
      </c>
      <c r="W3456" s="85" t="s">
        <v>18591</v>
      </c>
      <c r="X3456" s="24" t="s">
        <v>18592</v>
      </c>
      <c r="Y3456" s="24"/>
      <c r="Z3456" s="24"/>
      <c r="AA3456" s="24"/>
      <c r="AB3456" s="24"/>
      <c r="AC3456" s="24"/>
      <c r="AD3456" s="24"/>
      <c r="AE3456" s="26" t="s">
        <v>183</v>
      </c>
      <c r="AF3456" s="26"/>
      <c r="AG3456" s="26"/>
      <c r="AH3456" s="27" t="s">
        <v>184</v>
      </c>
      <c r="AI3456" s="27" t="s">
        <v>120</v>
      </c>
      <c r="AJ3456" s="27" t="s">
        <v>120</v>
      </c>
      <c r="AK3456" s="24" t="s">
        <v>121</v>
      </c>
      <c r="AL3456" s="24" t="s">
        <v>7086</v>
      </c>
      <c r="AM3456" s="23">
        <v>44714</v>
      </c>
      <c r="AN3456" s="28">
        <v>1000000</v>
      </c>
      <c r="AO3456" s="28">
        <v>117172</v>
      </c>
      <c r="AP3456" s="28"/>
      <c r="AQ3456" s="28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  <c r="BD3456" s="24"/>
      <c r="BE3456" s="24"/>
      <c r="BF3456" s="24"/>
      <c r="BG3456" s="23"/>
      <c r="BH3456" s="23">
        <v>44714</v>
      </c>
      <c r="BI3456" s="26" t="s">
        <v>10014</v>
      </c>
      <c r="BJ3456" s="26" t="s">
        <v>14134</v>
      </c>
      <c r="BK3456" s="29">
        <v>0</v>
      </c>
      <c r="BL3456" s="24" t="s">
        <v>129</v>
      </c>
      <c r="BM3456" s="22" t="str">
        <f ca="1">+IF(Tabla1[[#This Row],[FECHA INGRESO]]&gt;=44986,IF((TODAY()-Tabla1[[#This Row],[FECHA INGRESO]])&gt;=50,"ALERTA","TODAVÍA FALTA"),"N/A")</f>
        <v>N/A</v>
      </c>
      <c r="BN3456" s="7">
        <f>IFERROR((_xlfn.DAYS(Tabla1[[#This Row],[FECHA INGRESO]],Tabla1[[#This Row],[FECHA RETIRO]]))/30,"")</f>
        <v>0</v>
      </c>
    </row>
    <row r="3457" spans="1:66" x14ac:dyDescent="0.35">
      <c r="A3457" s="21">
        <v>1012316755</v>
      </c>
      <c r="B3457" s="22" t="s">
        <v>18593</v>
      </c>
      <c r="C3457" s="23">
        <v>44714</v>
      </c>
      <c r="D3457" s="24" t="s">
        <v>93</v>
      </c>
      <c r="E3457" s="24" t="s">
        <v>77</v>
      </c>
      <c r="F3457" s="23" t="s">
        <v>77</v>
      </c>
      <c r="G3457" s="24"/>
      <c r="H3457" s="24">
        <v>24114583385</v>
      </c>
      <c r="I3457" s="24" t="s">
        <v>95</v>
      </c>
      <c r="J3457" s="24">
        <f>DATEDIF(Tabla1[[#This Row],[FECHA DE NACIMIENTO]],Tabla1[[#This Row],[FECHA ACTUAL]],"Y")</f>
        <v>19</v>
      </c>
      <c r="K3457" s="24" t="s">
        <v>73</v>
      </c>
      <c r="L3457" s="24" t="s">
        <v>112</v>
      </c>
      <c r="M3457" s="24">
        <v>0</v>
      </c>
      <c r="N3457" s="24">
        <v>0</v>
      </c>
      <c r="O3457" s="24">
        <v>2</v>
      </c>
      <c r="P3457" s="24" t="s">
        <v>101</v>
      </c>
      <c r="Q3457" s="23">
        <v>37965</v>
      </c>
      <c r="R3457" s="24" t="s">
        <v>76</v>
      </c>
      <c r="S3457" s="25">
        <v>45119</v>
      </c>
      <c r="T3457" s="24"/>
      <c r="U3457" s="24">
        <v>3219924031</v>
      </c>
      <c r="V3457" s="33" t="s">
        <v>18594</v>
      </c>
      <c r="W3457" s="85" t="s">
        <v>18595</v>
      </c>
      <c r="X3457" s="24" t="s">
        <v>12667</v>
      </c>
      <c r="Y3457" s="24" t="s">
        <v>18596</v>
      </c>
      <c r="Z3457" s="24" t="s">
        <v>117</v>
      </c>
      <c r="AA3457" s="24">
        <v>3202612620</v>
      </c>
      <c r="AB3457" s="24" t="s">
        <v>14379</v>
      </c>
      <c r="AC3457" s="24" t="s">
        <v>14379</v>
      </c>
      <c r="AD3457" s="24" t="e">
        <v>#REF!</v>
      </c>
      <c r="AE3457" s="26" t="s">
        <v>151</v>
      </c>
      <c r="AF3457" s="26"/>
      <c r="AG3457" s="26" t="s">
        <v>18597</v>
      </c>
      <c r="AH3457" s="27" t="s">
        <v>6747</v>
      </c>
      <c r="AI3457" s="27" t="s">
        <v>398</v>
      </c>
      <c r="AJ3457" s="27" t="s">
        <v>398</v>
      </c>
      <c r="AK3457" s="24" t="s">
        <v>89</v>
      </c>
      <c r="AL3457" s="24" t="s">
        <v>868</v>
      </c>
      <c r="AM3457" s="23">
        <v>44714</v>
      </c>
      <c r="AN3457" s="28">
        <v>1160000</v>
      </c>
      <c r="AO3457" s="28">
        <v>0</v>
      </c>
      <c r="AP3457" s="28"/>
      <c r="AQ3457" s="28"/>
      <c r="AR3457" s="24"/>
      <c r="AS3457" s="24"/>
      <c r="AT3457" s="24"/>
      <c r="AU3457" s="24"/>
      <c r="AV3457" s="24"/>
      <c r="AW3457" s="24"/>
      <c r="AX3457" s="24"/>
      <c r="AY3457" s="24"/>
      <c r="AZ3457" s="24"/>
      <c r="BA3457" s="24"/>
      <c r="BB3457" s="24"/>
      <c r="BC3457" s="24"/>
      <c r="BD3457" s="24"/>
      <c r="BE3457" s="24"/>
      <c r="BF3457" s="24"/>
      <c r="BG3457" s="23"/>
      <c r="BH3457" s="23" t="s">
        <v>75</v>
      </c>
      <c r="BI3457" s="26">
        <v>0</v>
      </c>
      <c r="BJ3457" s="26">
        <v>0</v>
      </c>
      <c r="BK3457" s="29">
        <v>0</v>
      </c>
      <c r="BL3457" s="24" t="s">
        <v>91</v>
      </c>
      <c r="BM3457" s="22" t="str">
        <f ca="1">+IF(Tabla1[[#This Row],[FECHA INGRESO]]&gt;=44986,IF((TODAY()-Tabla1[[#This Row],[FECHA INGRESO]])&gt;=50,"ALERTA","TODAVÍA FALTA"),"N/A")</f>
        <v>N/A</v>
      </c>
      <c r="BN3457" s="7" t="str">
        <f>IFERROR((_xlfn.DAYS(Tabla1[[#This Row],[FECHA INGRESO]],Tabla1[[#This Row],[FECHA RETIRO]]))/30,"")</f>
        <v/>
      </c>
    </row>
    <row r="3458" spans="1:66" x14ac:dyDescent="0.35">
      <c r="A3458" s="21">
        <v>1001185389</v>
      </c>
      <c r="B3458" s="22" t="s">
        <v>18598</v>
      </c>
      <c r="C3458" s="23">
        <v>44714</v>
      </c>
      <c r="D3458" s="24" t="s">
        <v>157</v>
      </c>
      <c r="E3458" s="24" t="s">
        <v>77</v>
      </c>
      <c r="F3458" s="23" t="s">
        <v>77</v>
      </c>
      <c r="G3458" s="24"/>
      <c r="H3458" s="24">
        <v>24114585507</v>
      </c>
      <c r="I3458" s="24" t="s">
        <v>72</v>
      </c>
      <c r="J3458" s="24">
        <f>DATEDIF(Tabla1[[#This Row],[FECHA DE NACIMIENTO]],Tabla1[[#This Row],[FECHA ACTUAL]],"Y")</f>
        <v>19</v>
      </c>
      <c r="K3458" s="24" t="s">
        <v>73</v>
      </c>
      <c r="L3458" s="24" t="s">
        <v>112</v>
      </c>
      <c r="M3458" s="24">
        <v>0</v>
      </c>
      <c r="N3458" s="24">
        <v>0</v>
      </c>
      <c r="O3458" s="24">
        <v>2</v>
      </c>
      <c r="P3458" s="24" t="s">
        <v>101</v>
      </c>
      <c r="Q3458" s="23">
        <v>37932</v>
      </c>
      <c r="R3458" s="24" t="s">
        <v>76</v>
      </c>
      <c r="S3458" s="25">
        <v>45119</v>
      </c>
      <c r="T3458" s="24">
        <v>7929011</v>
      </c>
      <c r="U3458" s="24">
        <v>3145960374</v>
      </c>
      <c r="V3458" s="33" t="s">
        <v>18599</v>
      </c>
      <c r="W3458" s="85" t="s">
        <v>18600</v>
      </c>
      <c r="X3458" s="24" t="s">
        <v>17747</v>
      </c>
      <c r="Y3458" s="24" t="s">
        <v>18601</v>
      </c>
      <c r="Z3458" s="24" t="s">
        <v>117</v>
      </c>
      <c r="AA3458" s="24">
        <v>3138015401</v>
      </c>
      <c r="AB3458" s="24" t="s">
        <v>14379</v>
      </c>
      <c r="AC3458" s="24" t="s">
        <v>14379</v>
      </c>
      <c r="AD3458" s="24" t="e">
        <v>#REF!</v>
      </c>
      <c r="AE3458" s="26" t="s">
        <v>151</v>
      </c>
      <c r="AF3458" s="26"/>
      <c r="AG3458" s="26"/>
      <c r="AH3458" s="27" t="s">
        <v>867</v>
      </c>
      <c r="AI3458" s="27" t="s">
        <v>687</v>
      </c>
      <c r="AJ3458" s="27" t="s">
        <v>687</v>
      </c>
      <c r="AK3458" s="24" t="s">
        <v>89</v>
      </c>
      <c r="AL3458" s="24" t="s">
        <v>868</v>
      </c>
      <c r="AM3458" s="23">
        <v>44714</v>
      </c>
      <c r="AN3458" s="28">
        <v>1160000</v>
      </c>
      <c r="AO3458" s="28">
        <v>0</v>
      </c>
      <c r="AP3458" s="28"/>
      <c r="AQ3458" s="28"/>
      <c r="AR3458" s="24"/>
      <c r="AS3458" s="24"/>
      <c r="AT3458" s="24"/>
      <c r="AU3458" s="24"/>
      <c r="AV3458" s="24"/>
      <c r="AW3458" s="24"/>
      <c r="AX3458" s="24"/>
      <c r="AY3458" s="24"/>
      <c r="AZ3458" s="24"/>
      <c r="BA3458" s="24"/>
      <c r="BB3458" s="24"/>
      <c r="BC3458" s="24"/>
      <c r="BD3458" s="24"/>
      <c r="BE3458" s="24"/>
      <c r="BF3458" s="24"/>
      <c r="BG3458" s="23"/>
      <c r="BH3458" s="23">
        <v>45104</v>
      </c>
      <c r="BI3458" s="26" t="s">
        <v>10014</v>
      </c>
      <c r="BJ3458" s="26" t="s">
        <v>15369</v>
      </c>
      <c r="BK3458" s="29">
        <v>0</v>
      </c>
      <c r="BL3458" s="24" t="s">
        <v>129</v>
      </c>
      <c r="BM3458" s="22" t="str">
        <f ca="1">+IF(Tabla1[[#This Row],[FECHA INGRESO]]&gt;=44986,IF((TODAY()-Tabla1[[#This Row],[FECHA INGRESO]])&gt;=50,"ALERTA","TODAVÍA FALTA"),"N/A")</f>
        <v>N/A</v>
      </c>
      <c r="BN3458" s="7">
        <f>IFERROR((_xlfn.DAYS(Tabla1[[#This Row],[FECHA INGRESO]],Tabla1[[#This Row],[FECHA RETIRO]]))/30,"")</f>
        <v>-13</v>
      </c>
    </row>
    <row r="3459" spans="1:66" x14ac:dyDescent="0.35">
      <c r="A3459" s="34">
        <v>1022999605</v>
      </c>
      <c r="B3459" s="22" t="s">
        <v>18602</v>
      </c>
      <c r="C3459" s="44">
        <v>44718</v>
      </c>
      <c r="D3459" s="36" t="s">
        <v>188</v>
      </c>
      <c r="E3459" s="36" t="s">
        <v>111</v>
      </c>
      <c r="F3459" s="36" t="s">
        <v>70</v>
      </c>
      <c r="G3459" s="36"/>
      <c r="H3459" s="36">
        <v>24114653880</v>
      </c>
      <c r="I3459" s="36" t="s">
        <v>95</v>
      </c>
      <c r="J3459" s="24">
        <f>DATEDIF(Tabla1[[#This Row],[FECHA DE NACIMIENTO]],Tabla1[[#This Row],[FECHA ACTUAL]],"Y")</f>
        <v>28</v>
      </c>
      <c r="K3459" s="36" t="s">
        <v>385</v>
      </c>
      <c r="L3459" s="24" t="s">
        <v>112</v>
      </c>
      <c r="M3459" s="36">
        <v>0</v>
      </c>
      <c r="N3459" s="36">
        <v>0</v>
      </c>
      <c r="O3459" s="36">
        <v>3</v>
      </c>
      <c r="P3459" s="36" t="s">
        <v>101</v>
      </c>
      <c r="Q3459" s="44">
        <v>34540</v>
      </c>
      <c r="R3459" s="24" t="s">
        <v>76</v>
      </c>
      <c r="S3459" s="25">
        <v>45119</v>
      </c>
      <c r="T3459" s="36"/>
      <c r="U3459" s="36">
        <v>3012319333</v>
      </c>
      <c r="V3459" s="62" t="s">
        <v>18603</v>
      </c>
      <c r="W3459" s="88" t="s">
        <v>18604</v>
      </c>
      <c r="X3459" s="36" t="s">
        <v>5871</v>
      </c>
      <c r="Y3459" s="36" t="s">
        <v>18605</v>
      </c>
      <c r="Z3459" s="36" t="s">
        <v>117</v>
      </c>
      <c r="AA3459" s="36">
        <v>3168434547</v>
      </c>
      <c r="AB3459" s="24"/>
      <c r="AC3459" s="24"/>
      <c r="AD3459" s="24"/>
      <c r="AE3459" s="26" t="s">
        <v>151</v>
      </c>
      <c r="AF3459" s="26"/>
      <c r="AG3459" s="26"/>
      <c r="AH3459" s="27" t="s">
        <v>184</v>
      </c>
      <c r="AI3459" s="27" t="s">
        <v>5470</v>
      </c>
      <c r="AJ3459" s="27" t="s">
        <v>5470</v>
      </c>
      <c r="AK3459" s="24" t="s">
        <v>121</v>
      </c>
      <c r="AL3459" s="24" t="s">
        <v>7086</v>
      </c>
      <c r="AM3459" s="23">
        <v>44718</v>
      </c>
      <c r="AN3459" s="28">
        <v>1000000</v>
      </c>
      <c r="AO3459" s="28">
        <v>117172</v>
      </c>
      <c r="AP3459" s="28"/>
      <c r="AQ3459" s="28"/>
      <c r="AR3459" s="24"/>
      <c r="AS3459" s="24"/>
      <c r="AT3459" s="24"/>
      <c r="AU3459" s="24"/>
      <c r="AV3459" s="24"/>
      <c r="AW3459" s="24"/>
      <c r="AX3459" s="24"/>
      <c r="AY3459" s="24"/>
      <c r="AZ3459" s="24"/>
      <c r="BA3459" s="24"/>
      <c r="BB3459" s="24"/>
      <c r="BC3459" s="24"/>
      <c r="BD3459" s="24"/>
      <c r="BE3459" s="24"/>
      <c r="BF3459" s="24"/>
      <c r="BG3459" s="23"/>
      <c r="BH3459" s="23">
        <v>44718</v>
      </c>
      <c r="BI3459" s="26" t="s">
        <v>466</v>
      </c>
      <c r="BJ3459" s="26" t="s">
        <v>3469</v>
      </c>
      <c r="BK3459" s="29">
        <v>0</v>
      </c>
      <c r="BL3459" s="24" t="s">
        <v>129</v>
      </c>
      <c r="BM3459" s="22" t="str">
        <f ca="1">+IF(Tabla1[[#This Row],[FECHA INGRESO]]&gt;=44986,IF((TODAY()-Tabla1[[#This Row],[FECHA INGRESO]])&gt;=50,"ALERTA","TODAVÍA FALTA"),"N/A")</f>
        <v>N/A</v>
      </c>
      <c r="BN3459" s="7">
        <f>IFERROR((_xlfn.DAYS(Tabla1[[#This Row],[FECHA INGRESO]],Tabla1[[#This Row],[FECHA RETIRO]]))/30,"")</f>
        <v>0</v>
      </c>
    </row>
    <row r="3460" spans="1:66" x14ac:dyDescent="0.35">
      <c r="A3460" s="34">
        <v>1000458231</v>
      </c>
      <c r="B3460" s="22" t="s">
        <v>18606</v>
      </c>
      <c r="C3460" s="23">
        <v>44718</v>
      </c>
      <c r="D3460" s="24" t="s">
        <v>266</v>
      </c>
      <c r="E3460" s="24" t="s">
        <v>111</v>
      </c>
      <c r="F3460" s="24" t="s">
        <v>70</v>
      </c>
      <c r="G3460" s="24"/>
      <c r="H3460" s="24">
        <v>24114651776</v>
      </c>
      <c r="I3460" s="24" t="s">
        <v>95</v>
      </c>
      <c r="J3460" s="24">
        <f>DATEDIF(Tabla1[[#This Row],[FECHA DE NACIMIENTO]],Tabla1[[#This Row],[FECHA ACTUAL]],"Y")</f>
        <v>22</v>
      </c>
      <c r="K3460" s="24" t="s">
        <v>73</v>
      </c>
      <c r="L3460" s="24" t="s">
        <v>112</v>
      </c>
      <c r="M3460" s="24">
        <v>0</v>
      </c>
      <c r="N3460" s="24">
        <v>0</v>
      </c>
      <c r="O3460" s="24">
        <v>2</v>
      </c>
      <c r="P3460" s="24" t="s">
        <v>101</v>
      </c>
      <c r="Q3460" s="23">
        <v>36961</v>
      </c>
      <c r="R3460" s="24" t="s">
        <v>76</v>
      </c>
      <c r="S3460" s="25">
        <v>45119</v>
      </c>
      <c r="T3460" s="24"/>
      <c r="U3460" s="24">
        <v>3104077973</v>
      </c>
      <c r="V3460" s="33" t="s">
        <v>18607</v>
      </c>
      <c r="W3460" s="85" t="s">
        <v>18608</v>
      </c>
      <c r="X3460" s="24" t="s">
        <v>7869</v>
      </c>
      <c r="Y3460" s="24" t="s">
        <v>18609</v>
      </c>
      <c r="Z3460" s="24" t="s">
        <v>117</v>
      </c>
      <c r="AA3460" s="24">
        <v>3123829554</v>
      </c>
      <c r="AB3460" s="24"/>
      <c r="AC3460" s="24"/>
      <c r="AD3460" s="24"/>
      <c r="AE3460" s="26" t="s">
        <v>183</v>
      </c>
      <c r="AF3460" s="26"/>
      <c r="AG3460" s="26"/>
      <c r="AH3460" s="27" t="s">
        <v>184</v>
      </c>
      <c r="AI3460" s="27" t="s">
        <v>120</v>
      </c>
      <c r="AJ3460" s="27" t="s">
        <v>120</v>
      </c>
      <c r="AK3460" s="24" t="s">
        <v>121</v>
      </c>
      <c r="AL3460" s="24" t="s">
        <v>7086</v>
      </c>
      <c r="AM3460" s="23">
        <v>44718</v>
      </c>
      <c r="AN3460" s="28">
        <v>1000000</v>
      </c>
      <c r="AO3460" s="28">
        <v>117172</v>
      </c>
      <c r="AP3460" s="28"/>
      <c r="AQ3460" s="28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  <c r="BD3460" s="24"/>
      <c r="BE3460" s="24"/>
      <c r="BF3460" s="24"/>
      <c r="BG3460" s="23"/>
      <c r="BH3460" s="23">
        <v>44763</v>
      </c>
      <c r="BI3460" s="26" t="s">
        <v>466</v>
      </c>
      <c r="BJ3460" s="26" t="s">
        <v>14177</v>
      </c>
      <c r="BK3460" s="29">
        <v>0</v>
      </c>
      <c r="BL3460" s="24" t="s">
        <v>129</v>
      </c>
      <c r="BM3460" s="22" t="str">
        <f ca="1">+IF(Tabla1[[#This Row],[FECHA INGRESO]]&gt;=44986,IF((TODAY()-Tabla1[[#This Row],[FECHA INGRESO]])&gt;=50,"ALERTA","TODAVÍA FALTA"),"N/A")</f>
        <v>N/A</v>
      </c>
      <c r="BN3460" s="7">
        <f>IFERROR((_xlfn.DAYS(Tabla1[[#This Row],[FECHA INGRESO]],Tabla1[[#This Row],[FECHA RETIRO]]))/30,"")</f>
        <v>-1.5</v>
      </c>
    </row>
    <row r="3461" spans="1:66" x14ac:dyDescent="0.35">
      <c r="A3461" s="21">
        <v>1233488521</v>
      </c>
      <c r="B3461" s="22" t="s">
        <v>18610</v>
      </c>
      <c r="C3461" s="23">
        <v>44718</v>
      </c>
      <c r="D3461" s="24" t="s">
        <v>131</v>
      </c>
      <c r="E3461" s="24" t="s">
        <v>111</v>
      </c>
      <c r="F3461" s="24" t="s">
        <v>111</v>
      </c>
      <c r="G3461" s="24"/>
      <c r="H3461" s="24">
        <v>24114652306</v>
      </c>
      <c r="I3461" s="24" t="s">
        <v>95</v>
      </c>
      <c r="J3461" s="24">
        <f>DATEDIF(Tabla1[[#This Row],[FECHA DE NACIMIENTO]],Tabla1[[#This Row],[FECHA ACTUAL]],"Y")</f>
        <v>26</v>
      </c>
      <c r="K3461" s="24" t="s">
        <v>96</v>
      </c>
      <c r="L3461" s="24" t="s">
        <v>112</v>
      </c>
      <c r="M3461" s="24">
        <v>1</v>
      </c>
      <c r="N3461" s="24">
        <v>1</v>
      </c>
      <c r="O3461" s="24">
        <v>2</v>
      </c>
      <c r="P3461" s="24" t="s">
        <v>101</v>
      </c>
      <c r="Q3461" s="23">
        <v>35580</v>
      </c>
      <c r="R3461" s="24" t="s">
        <v>76</v>
      </c>
      <c r="S3461" s="25">
        <v>45119</v>
      </c>
      <c r="T3461" s="24"/>
      <c r="U3461" s="24">
        <v>3213079284</v>
      </c>
      <c r="V3461" s="33" t="s">
        <v>18611</v>
      </c>
      <c r="W3461" s="85" t="s">
        <v>18612</v>
      </c>
      <c r="X3461" s="24" t="s">
        <v>527</v>
      </c>
      <c r="Y3461" s="24" t="s">
        <v>18613</v>
      </c>
      <c r="Z3461" s="24" t="s">
        <v>162</v>
      </c>
      <c r="AA3461" s="24">
        <v>3208462918</v>
      </c>
      <c r="AB3461" s="24"/>
      <c r="AC3461" s="24"/>
      <c r="AD3461" s="24"/>
      <c r="AE3461" s="26" t="s">
        <v>194</v>
      </c>
      <c r="AF3461" s="26" t="s">
        <v>18614</v>
      </c>
      <c r="AG3461" s="26"/>
      <c r="AH3461" s="27" t="s">
        <v>184</v>
      </c>
      <c r="AI3461" s="27" t="s">
        <v>11888</v>
      </c>
      <c r="AJ3461" s="27" t="s">
        <v>11888</v>
      </c>
      <c r="AK3461" s="24" t="s">
        <v>121</v>
      </c>
      <c r="AL3461" s="24" t="s">
        <v>7086</v>
      </c>
      <c r="AM3461" s="23">
        <v>44718</v>
      </c>
      <c r="AN3461" s="28">
        <v>1160000</v>
      </c>
      <c r="AO3461" s="28">
        <v>140606</v>
      </c>
      <c r="AP3461" s="73" t="s">
        <v>18615</v>
      </c>
      <c r="AQ3461" s="28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  <c r="BD3461" s="24"/>
      <c r="BE3461" s="24"/>
      <c r="BF3461" s="24"/>
      <c r="BG3461" s="24"/>
      <c r="BH3461" s="23">
        <v>45033</v>
      </c>
      <c r="BI3461" s="26" t="s">
        <v>466</v>
      </c>
      <c r="BJ3461" s="26" t="s">
        <v>3469</v>
      </c>
      <c r="BK3461" s="29">
        <v>0</v>
      </c>
      <c r="BL3461" s="24" t="s">
        <v>129</v>
      </c>
      <c r="BM3461" s="22" t="str">
        <f ca="1">+IF(Tabla1[[#This Row],[FECHA INGRESO]]&gt;=44986,IF((TODAY()-Tabla1[[#This Row],[FECHA INGRESO]])&gt;=50,"ALERTA","TODAVÍA FALTA"),"N/A")</f>
        <v>N/A</v>
      </c>
      <c r="BN3461" s="7">
        <f>IFERROR((_xlfn.DAYS(Tabla1[[#This Row],[FECHA INGRESO]],Tabla1[[#This Row],[FECHA RETIRO]]))/30,"")</f>
        <v>-10.5</v>
      </c>
    </row>
    <row r="3462" spans="1:66" x14ac:dyDescent="0.35">
      <c r="A3462" s="21">
        <v>1000733670</v>
      </c>
      <c r="B3462" s="22" t="s">
        <v>18616</v>
      </c>
      <c r="C3462" s="23">
        <v>44718</v>
      </c>
      <c r="D3462" s="24" t="s">
        <v>266</v>
      </c>
      <c r="E3462" s="24" t="s">
        <v>111</v>
      </c>
      <c r="F3462" s="24" t="s">
        <v>70</v>
      </c>
      <c r="G3462" s="24"/>
      <c r="H3462" s="24">
        <v>24114650021</v>
      </c>
      <c r="I3462" s="24" t="s">
        <v>72</v>
      </c>
      <c r="J3462" s="24">
        <f>DATEDIF(Tabla1[[#This Row],[FECHA DE NACIMIENTO]],Tabla1[[#This Row],[FECHA ACTUAL]],"Y")</f>
        <v>22</v>
      </c>
      <c r="K3462" s="24" t="s">
        <v>96</v>
      </c>
      <c r="L3462" s="24" t="s">
        <v>112</v>
      </c>
      <c r="M3462" s="24">
        <v>0</v>
      </c>
      <c r="N3462" s="24">
        <v>0</v>
      </c>
      <c r="O3462" s="24">
        <v>2</v>
      </c>
      <c r="P3462" s="24" t="s">
        <v>101</v>
      </c>
      <c r="Q3462" s="23">
        <v>36883</v>
      </c>
      <c r="R3462" s="24" t="s">
        <v>76</v>
      </c>
      <c r="S3462" s="25">
        <v>45119</v>
      </c>
      <c r="T3462" s="24"/>
      <c r="U3462" s="24">
        <v>3124526403</v>
      </c>
      <c r="V3462" s="33" t="s">
        <v>18617</v>
      </c>
      <c r="W3462" s="85" t="s">
        <v>18618</v>
      </c>
      <c r="X3462" s="24" t="s">
        <v>14518</v>
      </c>
      <c r="Y3462" s="24" t="s">
        <v>18619</v>
      </c>
      <c r="Z3462" s="24" t="s">
        <v>117</v>
      </c>
      <c r="AA3462" s="24">
        <v>3012672703</v>
      </c>
      <c r="AB3462" s="24"/>
      <c r="AC3462" s="24"/>
      <c r="AD3462" s="24"/>
      <c r="AE3462" s="26" t="s">
        <v>102</v>
      </c>
      <c r="AF3462" s="26" t="s">
        <v>8059</v>
      </c>
      <c r="AG3462" s="26"/>
      <c r="AH3462" s="27" t="s">
        <v>184</v>
      </c>
      <c r="AI3462" s="27" t="s">
        <v>18620</v>
      </c>
      <c r="AJ3462" s="27" t="s">
        <v>18620</v>
      </c>
      <c r="AK3462" s="24" t="s">
        <v>121</v>
      </c>
      <c r="AL3462" s="24" t="s">
        <v>7086</v>
      </c>
      <c r="AM3462" s="23">
        <v>44718</v>
      </c>
      <c r="AN3462" s="28">
        <v>1160000</v>
      </c>
      <c r="AO3462" s="28">
        <v>140606</v>
      </c>
      <c r="AP3462" s="73" t="s">
        <v>18621</v>
      </c>
      <c r="AQ3462" s="28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  <c r="BD3462" s="24"/>
      <c r="BE3462" s="24"/>
      <c r="BF3462" s="24"/>
      <c r="BG3462" s="24"/>
      <c r="BH3462" s="23">
        <v>45044</v>
      </c>
      <c r="BI3462" s="26" t="s">
        <v>466</v>
      </c>
      <c r="BJ3462" s="26" t="s">
        <v>1246</v>
      </c>
      <c r="BK3462" s="29">
        <v>0</v>
      </c>
      <c r="BL3462" s="24" t="s">
        <v>129</v>
      </c>
      <c r="BM3462" s="22" t="str">
        <f ca="1">+IF(Tabla1[[#This Row],[FECHA INGRESO]]&gt;=44986,IF((TODAY()-Tabla1[[#This Row],[FECHA INGRESO]])&gt;=50,"ALERTA","TODAVÍA FALTA"),"N/A")</f>
        <v>N/A</v>
      </c>
      <c r="BN3462" s="7">
        <f>IFERROR((_xlfn.DAYS(Tabla1[[#This Row],[FECHA INGRESO]],Tabla1[[#This Row],[FECHA RETIRO]]))/30,"")</f>
        <v>-10.866666666666667</v>
      </c>
    </row>
    <row r="3463" spans="1:66" x14ac:dyDescent="0.35">
      <c r="A3463" s="21">
        <v>1067946799</v>
      </c>
      <c r="B3463" s="22" t="s">
        <v>18622</v>
      </c>
      <c r="C3463" s="23">
        <v>44718</v>
      </c>
      <c r="D3463" s="24" t="s">
        <v>131</v>
      </c>
      <c r="E3463" s="24" t="s">
        <v>111</v>
      </c>
      <c r="F3463" s="24" t="s">
        <v>111</v>
      </c>
      <c r="G3463" s="24"/>
      <c r="H3463" s="24">
        <v>24105986430</v>
      </c>
      <c r="I3463" s="24" t="s">
        <v>72</v>
      </c>
      <c r="J3463" s="24">
        <f>DATEDIF(Tabla1[[#This Row],[FECHA DE NACIMIENTO]],Tabla1[[#This Row],[FECHA ACTUAL]],"Y")</f>
        <v>27</v>
      </c>
      <c r="K3463" s="24" t="s">
        <v>73</v>
      </c>
      <c r="L3463" s="24" t="s">
        <v>234</v>
      </c>
      <c r="M3463" s="24">
        <v>0</v>
      </c>
      <c r="N3463" s="24">
        <v>0</v>
      </c>
      <c r="O3463" s="24">
        <v>2</v>
      </c>
      <c r="P3463" s="24" t="s">
        <v>101</v>
      </c>
      <c r="Q3463" s="23">
        <v>35048</v>
      </c>
      <c r="R3463" s="24" t="s">
        <v>4539</v>
      </c>
      <c r="S3463" s="25">
        <v>45119</v>
      </c>
      <c r="T3463" s="24"/>
      <c r="U3463" s="24">
        <v>3224834908</v>
      </c>
      <c r="V3463" s="33" t="s">
        <v>18623</v>
      </c>
      <c r="W3463" s="85" t="s">
        <v>18624</v>
      </c>
      <c r="X3463" s="24" t="s">
        <v>7018</v>
      </c>
      <c r="Y3463" s="24" t="s">
        <v>18625</v>
      </c>
      <c r="Z3463" s="24" t="s">
        <v>117</v>
      </c>
      <c r="AA3463" s="24">
        <v>3118582473</v>
      </c>
      <c r="AB3463" s="24"/>
      <c r="AC3463" s="24"/>
      <c r="AD3463" s="24"/>
      <c r="AE3463" s="26" t="s">
        <v>102</v>
      </c>
      <c r="AF3463" s="26"/>
      <c r="AG3463" s="26" t="s">
        <v>16838</v>
      </c>
      <c r="AH3463" s="27" t="s">
        <v>3042</v>
      </c>
      <c r="AI3463" s="27" t="s">
        <v>487</v>
      </c>
      <c r="AJ3463" s="27" t="s">
        <v>15662</v>
      </c>
      <c r="AK3463" s="24" t="s">
        <v>121</v>
      </c>
      <c r="AL3463" s="24" t="s">
        <v>7086</v>
      </c>
      <c r="AM3463" s="23">
        <v>44718</v>
      </c>
      <c r="AN3463" s="28">
        <v>1000000</v>
      </c>
      <c r="AO3463" s="28">
        <v>117172</v>
      </c>
      <c r="AP3463" s="28"/>
      <c r="AQ3463" s="28"/>
      <c r="AR3463" s="24"/>
      <c r="AS3463" s="24"/>
      <c r="AT3463" s="24"/>
      <c r="AU3463" s="24"/>
      <c r="AV3463" s="24"/>
      <c r="AW3463" s="24"/>
      <c r="AX3463" s="24"/>
      <c r="AY3463" s="24"/>
      <c r="AZ3463" s="24"/>
      <c r="BA3463" s="24"/>
      <c r="BB3463" s="24"/>
      <c r="BC3463" s="24"/>
      <c r="BD3463" s="24"/>
      <c r="BE3463" s="24"/>
      <c r="BF3463" s="24"/>
      <c r="BG3463" s="24"/>
      <c r="BH3463" s="23">
        <v>44770</v>
      </c>
      <c r="BI3463" s="26" t="s">
        <v>466</v>
      </c>
      <c r="BJ3463" s="26" t="s">
        <v>273</v>
      </c>
      <c r="BK3463" s="29">
        <v>0</v>
      </c>
      <c r="BL3463" s="24" t="s">
        <v>129</v>
      </c>
      <c r="BM3463" s="22" t="str">
        <f ca="1">+IF(Tabla1[[#This Row],[FECHA INGRESO]]&gt;=44986,IF((TODAY()-Tabla1[[#This Row],[FECHA INGRESO]])&gt;=50,"ALERTA","TODAVÍA FALTA"),"N/A")</f>
        <v>N/A</v>
      </c>
      <c r="BN3463" s="7">
        <f>IFERROR((_xlfn.DAYS(Tabla1[[#This Row],[FECHA INGRESO]],Tabla1[[#This Row],[FECHA RETIRO]]))/30,"")</f>
        <v>-1.7333333333333334</v>
      </c>
    </row>
    <row r="3464" spans="1:66" x14ac:dyDescent="0.35">
      <c r="A3464" s="21">
        <v>1033810032</v>
      </c>
      <c r="B3464" s="22" t="s">
        <v>18626</v>
      </c>
      <c r="C3464" s="23">
        <v>44718</v>
      </c>
      <c r="D3464" s="24" t="s">
        <v>93</v>
      </c>
      <c r="E3464" s="24" t="s">
        <v>69</v>
      </c>
      <c r="F3464" s="24" t="s">
        <v>70</v>
      </c>
      <c r="G3464" s="24"/>
      <c r="H3464" s="24">
        <v>24114653138</v>
      </c>
      <c r="I3464" s="24" t="s">
        <v>72</v>
      </c>
      <c r="J3464" s="24">
        <f>DATEDIF(Tabla1[[#This Row],[FECHA DE NACIMIENTO]],Tabla1[[#This Row],[FECHA ACTUAL]],"Y")</f>
        <v>24</v>
      </c>
      <c r="K3464" s="24" t="s">
        <v>73</v>
      </c>
      <c r="L3464" s="24" t="s">
        <v>112</v>
      </c>
      <c r="M3464" s="24">
        <v>0</v>
      </c>
      <c r="N3464" s="24">
        <v>0</v>
      </c>
      <c r="O3464" s="24">
        <v>2</v>
      </c>
      <c r="P3464" s="24" t="s">
        <v>101</v>
      </c>
      <c r="Q3464" s="23">
        <v>36050</v>
      </c>
      <c r="R3464" s="24" t="s">
        <v>76</v>
      </c>
      <c r="S3464" s="25">
        <v>45119</v>
      </c>
      <c r="T3464" s="24"/>
      <c r="U3464" s="24">
        <v>3012355674</v>
      </c>
      <c r="V3464" s="33" t="s">
        <v>18627</v>
      </c>
      <c r="W3464" s="85" t="s">
        <v>18628</v>
      </c>
      <c r="X3464" s="24" t="s">
        <v>10807</v>
      </c>
      <c r="Y3464" s="24" t="s">
        <v>18629</v>
      </c>
      <c r="Z3464" s="24" t="s">
        <v>13095</v>
      </c>
      <c r="AA3464" s="24">
        <v>3203718628</v>
      </c>
      <c r="AB3464" s="24"/>
      <c r="AC3464" s="24"/>
      <c r="AD3464" s="24"/>
      <c r="AE3464" s="26" t="s">
        <v>151</v>
      </c>
      <c r="AF3464" s="26"/>
      <c r="AG3464" s="26"/>
      <c r="AH3464" s="27" t="s">
        <v>3042</v>
      </c>
      <c r="AI3464" s="27" t="s">
        <v>487</v>
      </c>
      <c r="AJ3464" s="27" t="s">
        <v>15662</v>
      </c>
      <c r="AK3464" s="24" t="s">
        <v>121</v>
      </c>
      <c r="AL3464" s="24" t="s">
        <v>7086</v>
      </c>
      <c r="AM3464" s="23">
        <v>44718</v>
      </c>
      <c r="AN3464" s="28">
        <v>1000000</v>
      </c>
      <c r="AO3464" s="28">
        <v>117172</v>
      </c>
      <c r="AP3464" s="28"/>
      <c r="AQ3464" s="28"/>
      <c r="AR3464" s="24"/>
      <c r="AS3464" s="24"/>
      <c r="AT3464" s="24"/>
      <c r="AU3464" s="24"/>
      <c r="AV3464" s="24"/>
      <c r="AW3464" s="24"/>
      <c r="AX3464" s="24"/>
      <c r="AY3464" s="24"/>
      <c r="AZ3464" s="24" t="s">
        <v>14215</v>
      </c>
      <c r="BA3464" s="24"/>
      <c r="BB3464" s="24"/>
      <c r="BC3464" s="24"/>
      <c r="BD3464" s="24"/>
      <c r="BE3464" s="24"/>
      <c r="BF3464" s="24"/>
      <c r="BG3464" s="23"/>
      <c r="BH3464" s="23">
        <v>44781</v>
      </c>
      <c r="BI3464" s="26" t="s">
        <v>466</v>
      </c>
      <c r="BJ3464" s="26" t="s">
        <v>18630</v>
      </c>
      <c r="BK3464" s="29">
        <v>0</v>
      </c>
      <c r="BL3464" s="24" t="s">
        <v>129</v>
      </c>
      <c r="BM3464" s="22" t="str">
        <f ca="1">+IF(Tabla1[[#This Row],[FECHA INGRESO]]&gt;=44986,IF((TODAY()-Tabla1[[#This Row],[FECHA INGRESO]])&gt;=50,"ALERTA","TODAVÍA FALTA"),"N/A")</f>
        <v>N/A</v>
      </c>
      <c r="BN3464" s="7">
        <f>IFERROR((_xlfn.DAYS(Tabla1[[#This Row],[FECHA INGRESO]],Tabla1[[#This Row],[FECHA RETIRO]]))/30,"")</f>
        <v>-2.1</v>
      </c>
    </row>
    <row r="3465" spans="1:66" x14ac:dyDescent="0.35">
      <c r="A3465" s="34">
        <v>1000471791</v>
      </c>
      <c r="B3465" s="22" t="s">
        <v>18631</v>
      </c>
      <c r="C3465" s="23">
        <v>44719</v>
      </c>
      <c r="D3465" s="24" t="s">
        <v>157</v>
      </c>
      <c r="E3465" s="24" t="s">
        <v>111</v>
      </c>
      <c r="F3465" s="24" t="s">
        <v>70</v>
      </c>
      <c r="G3465" s="24"/>
      <c r="H3465" s="24">
        <v>24114685197</v>
      </c>
      <c r="I3465" s="24" t="s">
        <v>95</v>
      </c>
      <c r="J3465" s="24">
        <f>DATEDIF(Tabla1[[#This Row],[FECHA DE NACIMIENTO]],Tabla1[[#This Row],[FECHA ACTUAL]],"Y")</f>
        <v>20</v>
      </c>
      <c r="K3465" s="24" t="s">
        <v>96</v>
      </c>
      <c r="L3465" s="24" t="s">
        <v>112</v>
      </c>
      <c r="M3465" s="24">
        <v>0</v>
      </c>
      <c r="N3465" s="24">
        <v>0</v>
      </c>
      <c r="O3465" s="24">
        <v>1</v>
      </c>
      <c r="P3465" s="24" t="s">
        <v>101</v>
      </c>
      <c r="Q3465" s="23">
        <v>37622</v>
      </c>
      <c r="R3465" s="24" t="s">
        <v>76</v>
      </c>
      <c r="S3465" s="25">
        <v>45119</v>
      </c>
      <c r="T3465" s="24"/>
      <c r="U3465" s="24">
        <v>3118745485</v>
      </c>
      <c r="V3465" s="33" t="s">
        <v>18632</v>
      </c>
      <c r="W3465" s="85" t="s">
        <v>18633</v>
      </c>
      <c r="X3465" s="24" t="s">
        <v>4233</v>
      </c>
      <c r="Y3465" s="24" t="s">
        <v>18634</v>
      </c>
      <c r="Z3465" s="24" t="s">
        <v>162</v>
      </c>
      <c r="AA3465" s="24">
        <v>3143150954</v>
      </c>
      <c r="AB3465" s="24"/>
      <c r="AC3465" s="24"/>
      <c r="AD3465" s="24"/>
      <c r="AE3465" s="26" t="s">
        <v>183</v>
      </c>
      <c r="AF3465" s="26"/>
      <c r="AG3465" s="26"/>
      <c r="AH3465" s="27" t="s">
        <v>955</v>
      </c>
      <c r="AI3465" s="27" t="s">
        <v>120</v>
      </c>
      <c r="AJ3465" s="27" t="s">
        <v>120</v>
      </c>
      <c r="AK3465" s="24" t="s">
        <v>121</v>
      </c>
      <c r="AL3465" s="24" t="s">
        <v>7086</v>
      </c>
      <c r="AM3465" s="23">
        <v>44719</v>
      </c>
      <c r="AN3465" s="28">
        <v>1160000</v>
      </c>
      <c r="AO3465" s="28">
        <v>140606</v>
      </c>
      <c r="AP3465" s="28"/>
      <c r="AQ3465" s="28"/>
      <c r="AR3465" s="24"/>
      <c r="AS3465" s="24"/>
      <c r="AT3465" s="24"/>
      <c r="AU3465" s="24"/>
      <c r="AV3465" s="24"/>
      <c r="AW3465" s="24"/>
      <c r="AX3465" s="24"/>
      <c r="AY3465" s="24"/>
      <c r="AZ3465" s="24"/>
      <c r="BA3465" s="24"/>
      <c r="BB3465" s="24"/>
      <c r="BC3465" s="24"/>
      <c r="BD3465" s="24"/>
      <c r="BE3465" s="24"/>
      <c r="BF3465" s="24"/>
      <c r="BG3465" s="23"/>
      <c r="BH3465" s="23" t="s">
        <v>75</v>
      </c>
      <c r="BI3465" s="26">
        <v>0</v>
      </c>
      <c r="BJ3465" s="26">
        <v>0</v>
      </c>
      <c r="BK3465" s="29">
        <v>0</v>
      </c>
      <c r="BL3465" s="24" t="s">
        <v>91</v>
      </c>
      <c r="BM3465" s="22" t="str">
        <f ca="1">+IF(Tabla1[[#This Row],[FECHA INGRESO]]&gt;=44986,IF((TODAY()-Tabla1[[#This Row],[FECHA INGRESO]])&gt;=50,"ALERTA","TODAVÍA FALTA"),"N/A")</f>
        <v>N/A</v>
      </c>
      <c r="BN3465" s="7" t="str">
        <f>IFERROR((_xlfn.DAYS(Tabla1[[#This Row],[FECHA INGRESO]],Tabla1[[#This Row],[FECHA RETIRO]]))/30,"")</f>
        <v/>
      </c>
    </row>
    <row r="3466" spans="1:66" x14ac:dyDescent="0.35">
      <c r="A3466" s="21">
        <v>1010244601</v>
      </c>
      <c r="B3466" s="22" t="s">
        <v>18635</v>
      </c>
      <c r="C3466" s="23">
        <v>44720</v>
      </c>
      <c r="D3466" s="24" t="s">
        <v>68</v>
      </c>
      <c r="E3466" s="24" t="s">
        <v>69</v>
      </c>
      <c r="F3466" s="24" t="s">
        <v>70</v>
      </c>
      <c r="G3466" s="24"/>
      <c r="H3466" s="24">
        <v>24114679440</v>
      </c>
      <c r="I3466" s="24" t="s">
        <v>95</v>
      </c>
      <c r="J3466" s="24">
        <f>DATEDIF(Tabla1[[#This Row],[FECHA DE NACIMIENTO]],Tabla1[[#This Row],[FECHA ACTUAL]],"Y")</f>
        <v>24</v>
      </c>
      <c r="K3466" s="24" t="s">
        <v>73</v>
      </c>
      <c r="L3466" s="24" t="s">
        <v>112</v>
      </c>
      <c r="M3466" s="24">
        <v>0</v>
      </c>
      <c r="N3466" s="24">
        <v>0</v>
      </c>
      <c r="O3466" s="24">
        <v>5</v>
      </c>
      <c r="P3466" s="24" t="s">
        <v>101</v>
      </c>
      <c r="Q3466" s="23">
        <v>36202</v>
      </c>
      <c r="R3466" s="24" t="s">
        <v>76</v>
      </c>
      <c r="S3466" s="25">
        <v>45119</v>
      </c>
      <c r="T3466" s="24">
        <v>7592351</v>
      </c>
      <c r="U3466" s="24">
        <v>3232308241</v>
      </c>
      <c r="V3466" s="33" t="s">
        <v>18636</v>
      </c>
      <c r="W3466" s="85" t="s">
        <v>18637</v>
      </c>
      <c r="X3466" s="24" t="s">
        <v>18638</v>
      </c>
      <c r="Y3466" s="24"/>
      <c r="Z3466" s="24"/>
      <c r="AA3466" s="24"/>
      <c r="AB3466" s="24"/>
      <c r="AC3466" s="24"/>
      <c r="AD3466" s="24"/>
      <c r="AE3466" s="26" t="s">
        <v>102</v>
      </c>
      <c r="AF3466" s="26" t="s">
        <v>18639</v>
      </c>
      <c r="AG3466" s="26"/>
      <c r="AH3466" s="27" t="s">
        <v>18640</v>
      </c>
      <c r="AI3466" s="27" t="s">
        <v>1431</v>
      </c>
      <c r="AJ3466" s="27" t="s">
        <v>1432</v>
      </c>
      <c r="AK3466" s="24" t="s">
        <v>89</v>
      </c>
      <c r="AL3466" s="24" t="s">
        <v>90</v>
      </c>
      <c r="AM3466" s="23">
        <v>44719</v>
      </c>
      <c r="AN3466" s="28">
        <v>2262000</v>
      </c>
      <c r="AO3466" s="28">
        <v>140606</v>
      </c>
      <c r="AP3466" s="28"/>
      <c r="AQ3466" s="28"/>
      <c r="AR3466" s="24"/>
      <c r="AS3466" s="24"/>
      <c r="AT3466" s="24"/>
      <c r="AU3466" s="24"/>
      <c r="AV3466" s="24"/>
      <c r="AW3466" s="24"/>
      <c r="AX3466" s="24"/>
      <c r="AY3466" s="24"/>
      <c r="AZ3466" s="24"/>
      <c r="BA3466" s="24"/>
      <c r="BB3466" s="24"/>
      <c r="BC3466" s="24"/>
      <c r="BD3466" s="24"/>
      <c r="BE3466" s="24"/>
      <c r="BF3466" s="24"/>
      <c r="BG3466" s="23"/>
      <c r="BH3466" s="23" t="s">
        <v>75</v>
      </c>
      <c r="BI3466" s="26">
        <v>0</v>
      </c>
      <c r="BJ3466" s="26">
        <v>0</v>
      </c>
      <c r="BK3466" s="29">
        <v>0</v>
      </c>
      <c r="BL3466" s="24" t="s">
        <v>91</v>
      </c>
      <c r="BM3466" s="22" t="str">
        <f ca="1">+IF(Tabla1[[#This Row],[FECHA INGRESO]]&gt;=44986,IF((TODAY()-Tabla1[[#This Row],[FECHA INGRESO]])&gt;=50,"ALERTA","TODAVÍA FALTA"),"N/A")</f>
        <v>N/A</v>
      </c>
      <c r="BN3466" s="7" t="str">
        <f>IFERROR((_xlfn.DAYS(Tabla1[[#This Row],[FECHA INGRESO]],Tabla1[[#This Row],[FECHA RETIRO]]))/30,"")</f>
        <v/>
      </c>
    </row>
    <row r="3467" spans="1:66" x14ac:dyDescent="0.35">
      <c r="A3467" s="21">
        <v>1070627772</v>
      </c>
      <c r="B3467" s="22" t="s">
        <v>18641</v>
      </c>
      <c r="C3467" s="23">
        <v>44720</v>
      </c>
      <c r="D3467" s="24" t="s">
        <v>188</v>
      </c>
      <c r="E3467" s="24" t="s">
        <v>111</v>
      </c>
      <c r="F3467" s="24" t="s">
        <v>70</v>
      </c>
      <c r="G3467" s="24"/>
      <c r="H3467" s="24">
        <v>24114686804</v>
      </c>
      <c r="I3467" s="24" t="s">
        <v>95</v>
      </c>
      <c r="J3467" s="24">
        <f>DATEDIF(Tabla1[[#This Row],[FECHA DE NACIMIENTO]],Tabla1[[#This Row],[FECHA ACTUAL]],"Y")</f>
        <v>23</v>
      </c>
      <c r="K3467" s="24" t="s">
        <v>73</v>
      </c>
      <c r="L3467" s="24" t="s">
        <v>112</v>
      </c>
      <c r="M3467" s="24">
        <v>0</v>
      </c>
      <c r="N3467" s="24">
        <v>0</v>
      </c>
      <c r="O3467" s="24">
        <v>3</v>
      </c>
      <c r="P3467" s="24" t="s">
        <v>101</v>
      </c>
      <c r="Q3467" s="23">
        <v>36447</v>
      </c>
      <c r="R3467" s="24" t="s">
        <v>967</v>
      </c>
      <c r="S3467" s="25">
        <v>45119</v>
      </c>
      <c r="T3467" s="24"/>
      <c r="U3467" s="24">
        <v>3102101546</v>
      </c>
      <c r="V3467" s="33" t="s">
        <v>18642</v>
      </c>
      <c r="W3467" s="85" t="s">
        <v>18643</v>
      </c>
      <c r="X3467" s="24" t="s">
        <v>171</v>
      </c>
      <c r="Y3467" s="24" t="s">
        <v>18644</v>
      </c>
      <c r="Z3467" s="24" t="s">
        <v>17135</v>
      </c>
      <c r="AA3467" s="24">
        <v>3145204182</v>
      </c>
      <c r="AB3467" s="24"/>
      <c r="AC3467" s="24"/>
      <c r="AD3467" s="24"/>
      <c r="AE3467" s="26" t="s">
        <v>84</v>
      </c>
      <c r="AF3467" s="26" t="s">
        <v>16915</v>
      </c>
      <c r="AG3467" s="26"/>
      <c r="AH3467" s="27" t="s">
        <v>15472</v>
      </c>
      <c r="AI3467" s="27" t="s">
        <v>398</v>
      </c>
      <c r="AJ3467" s="27" t="s">
        <v>398</v>
      </c>
      <c r="AK3467" s="24" t="s">
        <v>89</v>
      </c>
      <c r="AL3467" s="24" t="s">
        <v>7086</v>
      </c>
      <c r="AM3467" s="23">
        <v>44720</v>
      </c>
      <c r="AN3467" s="28">
        <v>1430000</v>
      </c>
      <c r="AO3467" s="28">
        <v>117172</v>
      </c>
      <c r="AP3467" s="28"/>
      <c r="AQ3467" s="28"/>
      <c r="AR3467" s="24"/>
      <c r="AS3467" s="24"/>
      <c r="AT3467" s="24"/>
      <c r="AU3467" s="24"/>
      <c r="AV3467" s="24"/>
      <c r="AW3467" s="24"/>
      <c r="AX3467" s="24"/>
      <c r="AY3467" s="24"/>
      <c r="AZ3467" s="24"/>
      <c r="BA3467" s="24"/>
      <c r="BB3467" s="24"/>
      <c r="BC3467" s="24"/>
      <c r="BD3467" s="24"/>
      <c r="BE3467" s="24"/>
      <c r="BF3467" s="24"/>
      <c r="BG3467" s="23"/>
      <c r="BH3467" s="23">
        <v>44918</v>
      </c>
      <c r="BI3467" s="26" t="s">
        <v>466</v>
      </c>
      <c r="BJ3467" s="26" t="s">
        <v>3469</v>
      </c>
      <c r="BK3467" s="29">
        <v>0</v>
      </c>
      <c r="BL3467" s="24" t="s">
        <v>129</v>
      </c>
      <c r="BM3467" s="22" t="str">
        <f ca="1">+IF(Tabla1[[#This Row],[FECHA INGRESO]]&gt;=44986,IF((TODAY()-Tabla1[[#This Row],[FECHA INGRESO]])&gt;=50,"ALERTA","TODAVÍA FALTA"),"N/A")</f>
        <v>N/A</v>
      </c>
      <c r="BN3467" s="7">
        <f>IFERROR((_xlfn.DAYS(Tabla1[[#This Row],[FECHA INGRESO]],Tabla1[[#This Row],[FECHA RETIRO]]))/30,"")</f>
        <v>-6.6</v>
      </c>
    </row>
    <row r="3468" spans="1:66" x14ac:dyDescent="0.35">
      <c r="A3468" s="34">
        <v>1023973809</v>
      </c>
      <c r="B3468" s="22" t="s">
        <v>18645</v>
      </c>
      <c r="C3468" s="23">
        <v>44720</v>
      </c>
      <c r="D3468" s="24" t="s">
        <v>266</v>
      </c>
      <c r="E3468" s="24" t="s">
        <v>111</v>
      </c>
      <c r="F3468" s="24" t="s">
        <v>111</v>
      </c>
      <c r="G3468" s="24"/>
      <c r="H3468" s="24">
        <v>24114700274</v>
      </c>
      <c r="I3468" s="24" t="s">
        <v>95</v>
      </c>
      <c r="J3468" s="24">
        <f>DATEDIF(Tabla1[[#This Row],[FECHA DE NACIMIENTO]],Tabla1[[#This Row],[FECHA ACTUAL]],"Y")</f>
        <v>24</v>
      </c>
      <c r="K3468" s="24" t="s">
        <v>73</v>
      </c>
      <c r="L3468" s="24" t="s">
        <v>112</v>
      </c>
      <c r="M3468" s="24">
        <v>0</v>
      </c>
      <c r="N3468" s="24">
        <v>0</v>
      </c>
      <c r="O3468" s="24">
        <v>2</v>
      </c>
      <c r="P3468" s="24" t="s">
        <v>101</v>
      </c>
      <c r="Q3468" s="23">
        <v>36165</v>
      </c>
      <c r="R3468" s="24" t="s">
        <v>76</v>
      </c>
      <c r="S3468" s="25">
        <v>45119</v>
      </c>
      <c r="T3468" s="24"/>
      <c r="U3468" s="24">
        <v>3007108535</v>
      </c>
      <c r="V3468" s="33" t="s">
        <v>18646</v>
      </c>
      <c r="W3468" s="85" t="s">
        <v>18647</v>
      </c>
      <c r="X3468" s="24" t="s">
        <v>18648</v>
      </c>
      <c r="Y3468" s="24" t="s">
        <v>18649</v>
      </c>
      <c r="Z3468" s="24" t="s">
        <v>117</v>
      </c>
      <c r="AA3468" s="24">
        <v>3014942731</v>
      </c>
      <c r="AB3468" s="24"/>
      <c r="AC3468" s="24"/>
      <c r="AD3468" s="24"/>
      <c r="AE3468" s="26" t="s">
        <v>102</v>
      </c>
      <c r="AF3468" s="26"/>
      <c r="AG3468" s="26" t="s">
        <v>4430</v>
      </c>
      <c r="AH3468" s="27" t="s">
        <v>184</v>
      </c>
      <c r="AI3468" s="27" t="s">
        <v>5470</v>
      </c>
      <c r="AJ3468" s="27" t="s">
        <v>5470</v>
      </c>
      <c r="AK3468" s="24" t="s">
        <v>121</v>
      </c>
      <c r="AL3468" s="24" t="s">
        <v>7086</v>
      </c>
      <c r="AM3468" s="23">
        <v>44720</v>
      </c>
      <c r="AN3468" s="28">
        <v>1000000</v>
      </c>
      <c r="AO3468" s="28">
        <v>117172</v>
      </c>
      <c r="AP3468" s="28"/>
      <c r="AQ3468" s="28"/>
      <c r="AR3468" s="24"/>
      <c r="AS3468" s="24"/>
      <c r="AT3468" s="24"/>
      <c r="AU3468" s="24"/>
      <c r="AV3468" s="24"/>
      <c r="AW3468" s="24"/>
      <c r="AX3468" s="24"/>
      <c r="AY3468" s="24"/>
      <c r="AZ3468" s="24"/>
      <c r="BA3468" s="24"/>
      <c r="BB3468" s="24"/>
      <c r="BC3468" s="24"/>
      <c r="BD3468" s="24"/>
      <c r="BE3468" s="24"/>
      <c r="BF3468" s="24"/>
      <c r="BG3468" s="23"/>
      <c r="BH3468" s="23">
        <v>44771</v>
      </c>
      <c r="BI3468" s="26" t="s">
        <v>466</v>
      </c>
      <c r="BJ3468" s="26" t="s">
        <v>3469</v>
      </c>
      <c r="BK3468" s="29">
        <v>0</v>
      </c>
      <c r="BL3468" s="24" t="s">
        <v>129</v>
      </c>
      <c r="BM3468" s="22" t="str">
        <f ca="1">+IF(Tabla1[[#This Row],[FECHA INGRESO]]&gt;=44986,IF((TODAY()-Tabla1[[#This Row],[FECHA INGRESO]])&gt;=50,"ALERTA","TODAVÍA FALTA"),"N/A")</f>
        <v>N/A</v>
      </c>
      <c r="BN3468" s="7">
        <f>IFERROR((_xlfn.DAYS(Tabla1[[#This Row],[FECHA INGRESO]],Tabla1[[#This Row],[FECHA RETIRO]]))/30,"")</f>
        <v>-1.7</v>
      </c>
    </row>
    <row r="3469" spans="1:66" x14ac:dyDescent="0.35">
      <c r="A3469" s="21">
        <v>1010103594</v>
      </c>
      <c r="B3469" s="22" t="s">
        <v>18650</v>
      </c>
      <c r="C3469" s="23">
        <v>44720</v>
      </c>
      <c r="D3469" s="24" t="s">
        <v>131</v>
      </c>
      <c r="E3469" s="24" t="s">
        <v>94</v>
      </c>
      <c r="F3469" s="24" t="s">
        <v>111</v>
      </c>
      <c r="G3469" s="24"/>
      <c r="H3469" s="24">
        <v>24114699879</v>
      </c>
      <c r="I3469" s="24" t="s">
        <v>72</v>
      </c>
      <c r="J3469" s="24">
        <f>DATEDIF(Tabla1[[#This Row],[FECHA DE NACIMIENTO]],Tabla1[[#This Row],[FECHA ACTUAL]],"Y")</f>
        <v>22</v>
      </c>
      <c r="K3469" s="24" t="s">
        <v>73</v>
      </c>
      <c r="L3469" s="24" t="s">
        <v>112</v>
      </c>
      <c r="M3469" s="24">
        <v>0</v>
      </c>
      <c r="N3469" s="24">
        <v>0</v>
      </c>
      <c r="O3469" s="24">
        <v>2</v>
      </c>
      <c r="P3469" s="24" t="s">
        <v>101</v>
      </c>
      <c r="Q3469" s="23">
        <v>36884</v>
      </c>
      <c r="R3469" s="24" t="s">
        <v>76</v>
      </c>
      <c r="S3469" s="25">
        <v>45119</v>
      </c>
      <c r="T3469" s="24"/>
      <c r="U3469" s="24">
        <v>3232504708</v>
      </c>
      <c r="V3469" s="33" t="s">
        <v>18651</v>
      </c>
      <c r="W3469" s="85" t="s">
        <v>18652</v>
      </c>
      <c r="X3469" s="24" t="s">
        <v>16523</v>
      </c>
      <c r="Y3469" s="24" t="s">
        <v>18653</v>
      </c>
      <c r="Z3469" s="24" t="s">
        <v>117</v>
      </c>
      <c r="AA3469" s="24">
        <v>3223295608</v>
      </c>
      <c r="AB3469" s="24"/>
      <c r="AC3469" s="24"/>
      <c r="AD3469" s="24"/>
      <c r="AE3469" s="26" t="s">
        <v>151</v>
      </c>
      <c r="AF3469" s="26"/>
      <c r="AG3469" s="26"/>
      <c r="AH3469" s="27" t="s">
        <v>3042</v>
      </c>
      <c r="AI3469" s="27" t="s">
        <v>9232</v>
      </c>
      <c r="AJ3469" s="27" t="s">
        <v>9317</v>
      </c>
      <c r="AK3469" s="24" t="s">
        <v>121</v>
      </c>
      <c r="AL3469" s="24" t="s">
        <v>7086</v>
      </c>
      <c r="AM3469" s="23">
        <v>44720</v>
      </c>
      <c r="AN3469" s="28">
        <v>1000000</v>
      </c>
      <c r="AO3469" s="28">
        <v>117172</v>
      </c>
      <c r="AP3469" s="28"/>
      <c r="AQ3469" s="28"/>
      <c r="AR3469" s="24"/>
      <c r="AS3469" s="24"/>
      <c r="AT3469" s="24"/>
      <c r="AU3469" s="24"/>
      <c r="AV3469" s="24"/>
      <c r="AW3469" s="24"/>
      <c r="AX3469" s="24"/>
      <c r="AY3469" s="24"/>
      <c r="AZ3469" s="24"/>
      <c r="BA3469" s="24"/>
      <c r="BB3469" s="24"/>
      <c r="BC3469" s="24"/>
      <c r="BD3469" s="24"/>
      <c r="BE3469" s="24"/>
      <c r="BF3469" s="24"/>
      <c r="BG3469" s="23"/>
      <c r="BH3469" s="23">
        <v>44743</v>
      </c>
      <c r="BI3469" s="26" t="s">
        <v>466</v>
      </c>
      <c r="BJ3469" s="26" t="s">
        <v>18654</v>
      </c>
      <c r="BK3469" s="29">
        <v>0</v>
      </c>
      <c r="BL3469" s="24" t="s">
        <v>129</v>
      </c>
      <c r="BM3469" s="22" t="str">
        <f ca="1">+IF(Tabla1[[#This Row],[FECHA INGRESO]]&gt;=44986,IF((TODAY()-Tabla1[[#This Row],[FECHA INGRESO]])&gt;=50,"ALERTA","TODAVÍA FALTA"),"N/A")</f>
        <v>N/A</v>
      </c>
      <c r="BN3469" s="7">
        <f>IFERROR((_xlfn.DAYS(Tabla1[[#This Row],[FECHA INGRESO]],Tabla1[[#This Row],[FECHA RETIRO]]))/30,"")</f>
        <v>-0.76666666666666672</v>
      </c>
    </row>
    <row r="3470" spans="1:66" x14ac:dyDescent="0.35">
      <c r="A3470" s="21">
        <v>1001045899</v>
      </c>
      <c r="B3470" s="22" t="s">
        <v>18655</v>
      </c>
      <c r="C3470" s="23">
        <v>44720</v>
      </c>
      <c r="D3470" s="24" t="s">
        <v>131</v>
      </c>
      <c r="E3470" s="24" t="s">
        <v>94</v>
      </c>
      <c r="F3470" s="23" t="s">
        <v>94</v>
      </c>
      <c r="G3470" s="24"/>
      <c r="H3470" s="24">
        <v>24114699949</v>
      </c>
      <c r="I3470" s="24" t="s">
        <v>95</v>
      </c>
      <c r="J3470" s="24">
        <f>DATEDIF(Tabla1[[#This Row],[FECHA DE NACIMIENTO]],Tabla1[[#This Row],[FECHA ACTUAL]],"Y")</f>
        <v>21</v>
      </c>
      <c r="K3470" s="24" t="s">
        <v>73</v>
      </c>
      <c r="L3470" s="24" t="s">
        <v>112</v>
      </c>
      <c r="M3470" s="24">
        <v>0</v>
      </c>
      <c r="N3470" s="24">
        <v>2</v>
      </c>
      <c r="O3470" s="24">
        <v>2</v>
      </c>
      <c r="P3470" s="24" t="s">
        <v>101</v>
      </c>
      <c r="Q3470" s="23">
        <v>37099</v>
      </c>
      <c r="R3470" s="24" t="s">
        <v>76</v>
      </c>
      <c r="S3470" s="25">
        <v>45119</v>
      </c>
      <c r="T3470" s="24"/>
      <c r="U3470" s="24">
        <v>3118866658</v>
      </c>
      <c r="V3470" s="33" t="s">
        <v>18656</v>
      </c>
      <c r="W3470" s="85" t="s">
        <v>18657</v>
      </c>
      <c r="X3470" s="24" t="s">
        <v>3877</v>
      </c>
      <c r="Y3470" s="24" t="s">
        <v>18658</v>
      </c>
      <c r="Z3470" s="24" t="s">
        <v>117</v>
      </c>
      <c r="AA3470" s="24">
        <v>3007626870</v>
      </c>
      <c r="AB3470" s="24"/>
      <c r="AC3470" s="24"/>
      <c r="AD3470" s="24"/>
      <c r="AE3470" s="26" t="s">
        <v>151</v>
      </c>
      <c r="AF3470" s="26"/>
      <c r="AG3470" s="26"/>
      <c r="AH3470" s="27" t="s">
        <v>10056</v>
      </c>
      <c r="AI3470" s="27" t="s">
        <v>9232</v>
      </c>
      <c r="AJ3470" s="27" t="s">
        <v>9233</v>
      </c>
      <c r="AK3470" s="24" t="s">
        <v>121</v>
      </c>
      <c r="AL3470" s="24" t="s">
        <v>7086</v>
      </c>
      <c r="AM3470" s="23">
        <v>44720</v>
      </c>
      <c r="AN3470" s="28">
        <v>1160000</v>
      </c>
      <c r="AO3470" s="28">
        <v>140606</v>
      </c>
      <c r="AP3470" s="28"/>
      <c r="AQ3470" s="28"/>
      <c r="AR3470" s="24"/>
      <c r="AS3470" s="24"/>
      <c r="AT3470" s="24"/>
      <c r="AU3470" s="24"/>
      <c r="AV3470" s="24"/>
      <c r="AW3470" s="24"/>
      <c r="AX3470" s="24"/>
      <c r="AY3470" s="24"/>
      <c r="AZ3470" s="24"/>
      <c r="BA3470" s="24"/>
      <c r="BB3470" s="24"/>
      <c r="BC3470" s="24"/>
      <c r="BD3470" s="24"/>
      <c r="BE3470" s="24"/>
      <c r="BF3470" s="24"/>
      <c r="BG3470" s="23"/>
      <c r="BH3470" s="23" t="s">
        <v>75</v>
      </c>
      <c r="BI3470" s="26">
        <v>0</v>
      </c>
      <c r="BJ3470" s="26">
        <v>0</v>
      </c>
      <c r="BK3470" s="29">
        <v>0</v>
      </c>
      <c r="BL3470" s="24" t="s">
        <v>91</v>
      </c>
      <c r="BM3470" s="22" t="str">
        <f ca="1">+IF(Tabla1[[#This Row],[FECHA INGRESO]]&gt;=44986,IF((TODAY()-Tabla1[[#This Row],[FECHA INGRESO]])&gt;=50,"ALERTA","TODAVÍA FALTA"),"N/A")</f>
        <v>N/A</v>
      </c>
      <c r="BN3470" s="7" t="str">
        <f>IFERROR((_xlfn.DAYS(Tabla1[[#This Row],[FECHA INGRESO]],Tabla1[[#This Row],[FECHA RETIRO]]))/30,"")</f>
        <v/>
      </c>
    </row>
    <row r="3471" spans="1:66" x14ac:dyDescent="0.35">
      <c r="A3471" s="21">
        <v>1000591221</v>
      </c>
      <c r="B3471" s="22" t="s">
        <v>18659</v>
      </c>
      <c r="C3471" s="23">
        <v>44720</v>
      </c>
      <c r="D3471" s="24" t="s">
        <v>157</v>
      </c>
      <c r="E3471" s="24" t="s">
        <v>111</v>
      </c>
      <c r="F3471" s="24" t="s">
        <v>111</v>
      </c>
      <c r="G3471" s="24"/>
      <c r="H3471" s="24">
        <v>24114709396</v>
      </c>
      <c r="I3471" s="24" t="s">
        <v>95</v>
      </c>
      <c r="J3471" s="24">
        <f>DATEDIF(Tabla1[[#This Row],[FECHA DE NACIMIENTO]],Tabla1[[#This Row],[FECHA ACTUAL]],"Y")</f>
        <v>20</v>
      </c>
      <c r="K3471" s="24" t="s">
        <v>96</v>
      </c>
      <c r="L3471" s="24" t="s">
        <v>112</v>
      </c>
      <c r="M3471" s="24">
        <v>0</v>
      </c>
      <c r="N3471" s="24">
        <v>0</v>
      </c>
      <c r="O3471" s="24">
        <v>2</v>
      </c>
      <c r="P3471" s="24" t="s">
        <v>101</v>
      </c>
      <c r="Q3471" s="23">
        <v>37700</v>
      </c>
      <c r="R3471" s="24" t="s">
        <v>76</v>
      </c>
      <c r="S3471" s="25">
        <v>45119</v>
      </c>
      <c r="T3471" s="24"/>
      <c r="U3471" s="24">
        <v>3123885975</v>
      </c>
      <c r="V3471" s="33" t="s">
        <v>18660</v>
      </c>
      <c r="W3471" s="85" t="s">
        <v>18661</v>
      </c>
      <c r="X3471" s="24" t="s">
        <v>15888</v>
      </c>
      <c r="Y3471" s="24" t="s">
        <v>18662</v>
      </c>
      <c r="Z3471" s="24" t="s">
        <v>285</v>
      </c>
      <c r="AA3471" s="24">
        <v>3158255405</v>
      </c>
      <c r="AB3471" s="24"/>
      <c r="AC3471" s="24"/>
      <c r="AD3471" s="24"/>
      <c r="AE3471" s="26" t="s">
        <v>102</v>
      </c>
      <c r="AF3471" s="26"/>
      <c r="AG3471" s="26" t="s">
        <v>18663</v>
      </c>
      <c r="AH3471" s="27" t="s">
        <v>955</v>
      </c>
      <c r="AI3471" s="27" t="s">
        <v>5470</v>
      </c>
      <c r="AJ3471" s="27" t="s">
        <v>5470</v>
      </c>
      <c r="AK3471" s="24" t="s">
        <v>121</v>
      </c>
      <c r="AL3471" s="24" t="s">
        <v>7086</v>
      </c>
      <c r="AM3471" s="23">
        <v>44720</v>
      </c>
      <c r="AN3471" s="28">
        <v>1160000</v>
      </c>
      <c r="AO3471" s="28">
        <v>140606</v>
      </c>
      <c r="AP3471" s="73" t="s">
        <v>18664</v>
      </c>
      <c r="AQ3471" s="28"/>
      <c r="AR3471" s="24"/>
      <c r="AS3471" s="24"/>
      <c r="AT3471" s="24"/>
      <c r="AU3471" s="24"/>
      <c r="AV3471" s="24"/>
      <c r="AW3471" s="24"/>
      <c r="AX3471" s="24"/>
      <c r="AY3471" s="24"/>
      <c r="AZ3471" s="24"/>
      <c r="BA3471" s="24"/>
      <c r="BB3471" s="24"/>
      <c r="BC3471" s="24"/>
      <c r="BD3471" s="24"/>
      <c r="BE3471" s="24"/>
      <c r="BF3471" s="24"/>
      <c r="BG3471" s="23"/>
      <c r="BH3471" s="23" t="s">
        <v>75</v>
      </c>
      <c r="BI3471" s="26">
        <v>0</v>
      </c>
      <c r="BJ3471" s="26">
        <v>0</v>
      </c>
      <c r="BK3471" s="29">
        <v>0</v>
      </c>
      <c r="BL3471" s="24" t="s">
        <v>91</v>
      </c>
      <c r="BM3471" s="22" t="str">
        <f ca="1">+IF(Tabla1[[#This Row],[FECHA INGRESO]]&gt;=44986,IF((TODAY()-Tabla1[[#This Row],[FECHA INGRESO]])&gt;=50,"ALERTA","TODAVÍA FALTA"),"N/A")</f>
        <v>N/A</v>
      </c>
      <c r="BN3471" s="7" t="str">
        <f>IFERROR((_xlfn.DAYS(Tabla1[[#This Row],[FECHA INGRESO]],Tabla1[[#This Row],[FECHA RETIRO]]))/30,"")</f>
        <v/>
      </c>
    </row>
    <row r="3472" spans="1:66" x14ac:dyDescent="0.35">
      <c r="A3472" s="21">
        <v>1019132002</v>
      </c>
      <c r="B3472" s="22" t="s">
        <v>18665</v>
      </c>
      <c r="C3472" s="23">
        <v>44720</v>
      </c>
      <c r="D3472" s="24" t="s">
        <v>93</v>
      </c>
      <c r="E3472" s="24" t="s">
        <v>111</v>
      </c>
      <c r="F3472" s="24" t="s">
        <v>70</v>
      </c>
      <c r="G3472" s="24"/>
      <c r="H3472" s="24">
        <v>24114700957</v>
      </c>
      <c r="I3472" s="24" t="s">
        <v>72</v>
      </c>
      <c r="J3472" s="24">
        <f>DATEDIF(Tabla1[[#This Row],[FECHA DE NACIMIENTO]],Tabla1[[#This Row],[FECHA ACTUAL]],"Y")</f>
        <v>25</v>
      </c>
      <c r="K3472" s="24" t="s">
        <v>73</v>
      </c>
      <c r="L3472" s="24" t="s">
        <v>112</v>
      </c>
      <c r="M3472" s="24">
        <v>1</v>
      </c>
      <c r="N3472" s="24">
        <v>3</v>
      </c>
      <c r="O3472" s="24">
        <v>2</v>
      </c>
      <c r="P3472" s="24" t="s">
        <v>101</v>
      </c>
      <c r="Q3472" s="23">
        <v>35635</v>
      </c>
      <c r="R3472" s="24" t="s">
        <v>76</v>
      </c>
      <c r="S3472" s="25">
        <v>45119</v>
      </c>
      <c r="T3472" s="24"/>
      <c r="U3472" s="24">
        <v>3209639441</v>
      </c>
      <c r="V3472" s="33" t="s">
        <v>18666</v>
      </c>
      <c r="W3472" s="85" t="s">
        <v>18667</v>
      </c>
      <c r="X3472" s="24" t="s">
        <v>1768</v>
      </c>
      <c r="Y3472" s="24" t="s">
        <v>18668</v>
      </c>
      <c r="Z3472" s="24" t="s">
        <v>117</v>
      </c>
      <c r="AA3472" s="24">
        <v>3103494332</v>
      </c>
      <c r="AB3472" s="24"/>
      <c r="AC3472" s="24"/>
      <c r="AD3472" s="24"/>
      <c r="AE3472" s="26" t="s">
        <v>151</v>
      </c>
      <c r="AF3472" s="26"/>
      <c r="AG3472" s="26"/>
      <c r="AH3472" s="27" t="s">
        <v>3042</v>
      </c>
      <c r="AI3472" s="27" t="s">
        <v>9232</v>
      </c>
      <c r="AJ3472" s="27" t="s">
        <v>9317</v>
      </c>
      <c r="AK3472" s="24" t="s">
        <v>121</v>
      </c>
      <c r="AL3472" s="24" t="s">
        <v>7086</v>
      </c>
      <c r="AM3472" s="23">
        <v>44720</v>
      </c>
      <c r="AN3472" s="28">
        <v>1000000</v>
      </c>
      <c r="AO3472" s="28">
        <v>117172</v>
      </c>
      <c r="AP3472" s="28"/>
      <c r="AQ3472" s="28"/>
      <c r="AR3472" s="24"/>
      <c r="AS3472" s="24"/>
      <c r="AT3472" s="24"/>
      <c r="AU3472" s="24"/>
      <c r="AV3472" s="24"/>
      <c r="AW3472" s="24"/>
      <c r="AX3472" s="24"/>
      <c r="AY3472" s="24"/>
      <c r="AZ3472" s="24"/>
      <c r="BA3472" s="24"/>
      <c r="BB3472" s="24"/>
      <c r="BC3472" s="24"/>
      <c r="BD3472" s="24"/>
      <c r="BE3472" s="24"/>
      <c r="BF3472" s="24"/>
      <c r="BG3472" s="23"/>
      <c r="BH3472" s="23">
        <v>44728</v>
      </c>
      <c r="BI3472" s="26" t="s">
        <v>10014</v>
      </c>
      <c r="BJ3472" s="26" t="s">
        <v>14134</v>
      </c>
      <c r="BK3472" s="29">
        <v>0</v>
      </c>
      <c r="BL3472" s="24" t="s">
        <v>129</v>
      </c>
      <c r="BM3472" s="22" t="str">
        <f ca="1">+IF(Tabla1[[#This Row],[FECHA INGRESO]]&gt;=44986,IF((TODAY()-Tabla1[[#This Row],[FECHA INGRESO]])&gt;=50,"ALERTA","TODAVÍA FALTA"),"N/A")</f>
        <v>N/A</v>
      </c>
      <c r="BN3472" s="7">
        <f>IFERROR((_xlfn.DAYS(Tabla1[[#This Row],[FECHA INGRESO]],Tabla1[[#This Row],[FECHA RETIRO]]))/30,"")</f>
        <v>-0.26666666666666666</v>
      </c>
    </row>
    <row r="3473" spans="1:66" x14ac:dyDescent="0.35">
      <c r="A3473" s="21">
        <v>51954806</v>
      </c>
      <c r="B3473" s="22" t="s">
        <v>18669</v>
      </c>
      <c r="C3473" s="23">
        <v>44720</v>
      </c>
      <c r="D3473" s="24" t="s">
        <v>188</v>
      </c>
      <c r="E3473" s="24" t="s">
        <v>110</v>
      </c>
      <c r="F3473" s="24" t="s">
        <v>70</v>
      </c>
      <c r="G3473" s="24"/>
      <c r="H3473" s="24">
        <v>24071094755</v>
      </c>
      <c r="I3473" s="24" t="s">
        <v>95</v>
      </c>
      <c r="J3473" s="24">
        <f>DATEDIF(Tabla1[[#This Row],[FECHA DE NACIMIENTO]],Tabla1[[#This Row],[FECHA ACTUAL]],"Y")</f>
        <v>53</v>
      </c>
      <c r="K3473" s="24" t="s">
        <v>96</v>
      </c>
      <c r="L3473" s="24" t="s">
        <v>74</v>
      </c>
      <c r="M3473" s="24">
        <v>2</v>
      </c>
      <c r="N3473" s="24">
        <v>0</v>
      </c>
      <c r="O3473" s="24">
        <v>3</v>
      </c>
      <c r="P3473" s="24" t="s">
        <v>101</v>
      </c>
      <c r="Q3473" s="23">
        <v>25615</v>
      </c>
      <c r="R3473" s="24" t="s">
        <v>76</v>
      </c>
      <c r="S3473" s="25">
        <v>45119</v>
      </c>
      <c r="T3473" s="24"/>
      <c r="U3473" s="24">
        <v>3202779884</v>
      </c>
      <c r="V3473" s="33" t="s">
        <v>18670</v>
      </c>
      <c r="W3473" s="85" t="s">
        <v>18671</v>
      </c>
      <c r="X3473" s="24" t="s">
        <v>18672</v>
      </c>
      <c r="Y3473" s="24" t="s">
        <v>18673</v>
      </c>
      <c r="Z3473" s="24" t="s">
        <v>82</v>
      </c>
      <c r="AA3473" s="24">
        <v>3203680581</v>
      </c>
      <c r="AB3473" s="24"/>
      <c r="AC3473" s="24"/>
      <c r="AD3473" s="24"/>
      <c r="AE3473" s="26" t="s">
        <v>151</v>
      </c>
      <c r="AF3473" s="26"/>
      <c r="AG3473" s="26"/>
      <c r="AH3473" s="27" t="s">
        <v>3042</v>
      </c>
      <c r="AI3473" s="27" t="s">
        <v>410</v>
      </c>
      <c r="AJ3473" s="27" t="s">
        <v>410</v>
      </c>
      <c r="AK3473" s="24" t="s">
        <v>121</v>
      </c>
      <c r="AL3473" s="24" t="s">
        <v>7086</v>
      </c>
      <c r="AM3473" s="23">
        <v>44720</v>
      </c>
      <c r="AN3473" s="28">
        <v>1000000</v>
      </c>
      <c r="AO3473" s="28">
        <v>117172</v>
      </c>
      <c r="AP3473" s="28"/>
      <c r="AQ3473" s="28"/>
      <c r="AR3473" s="24"/>
      <c r="AS3473" s="24"/>
      <c r="AT3473" s="24"/>
      <c r="AU3473" s="24"/>
      <c r="AV3473" s="24"/>
      <c r="AW3473" s="24"/>
      <c r="AX3473" s="24"/>
      <c r="AY3473" s="24"/>
      <c r="AZ3473" s="24"/>
      <c r="BA3473" s="24"/>
      <c r="BB3473" s="24"/>
      <c r="BC3473" s="24"/>
      <c r="BD3473" s="24"/>
      <c r="BE3473" s="24"/>
      <c r="BF3473" s="24"/>
      <c r="BG3473" s="23"/>
      <c r="BH3473" s="23">
        <v>44800</v>
      </c>
      <c r="BI3473" s="26" t="s">
        <v>466</v>
      </c>
      <c r="BJ3473" s="26" t="s">
        <v>3469</v>
      </c>
      <c r="BK3473" s="29">
        <v>0</v>
      </c>
      <c r="BL3473" s="24" t="s">
        <v>129</v>
      </c>
      <c r="BM3473" s="22" t="str">
        <f ca="1">+IF(Tabla1[[#This Row],[FECHA INGRESO]]&gt;=44986,IF((TODAY()-Tabla1[[#This Row],[FECHA INGRESO]])&gt;=50,"ALERTA","TODAVÍA FALTA"),"N/A")</f>
        <v>N/A</v>
      </c>
      <c r="BN3473" s="7">
        <f>IFERROR((_xlfn.DAYS(Tabla1[[#This Row],[FECHA INGRESO]],Tabla1[[#This Row],[FECHA RETIRO]]))/30,"")</f>
        <v>-2.6666666666666665</v>
      </c>
    </row>
    <row r="3474" spans="1:66" x14ac:dyDescent="0.35">
      <c r="A3474" s="34">
        <v>1098680207</v>
      </c>
      <c r="B3474" s="22" t="s">
        <v>18674</v>
      </c>
      <c r="C3474" s="23">
        <v>44720</v>
      </c>
      <c r="D3474" s="24" t="s">
        <v>582</v>
      </c>
      <c r="E3474" s="24" t="s">
        <v>94</v>
      </c>
      <c r="F3474" s="23" t="s">
        <v>94</v>
      </c>
      <c r="G3474" s="24"/>
      <c r="H3474" s="24">
        <v>24114701640</v>
      </c>
      <c r="I3474" s="24" t="s">
        <v>72</v>
      </c>
      <c r="J3474" s="24">
        <f>DATEDIF(Tabla1[[#This Row],[FECHA DE NACIMIENTO]],Tabla1[[#This Row],[FECHA ACTUAL]],"Y")</f>
        <v>33</v>
      </c>
      <c r="K3474" s="24" t="s">
        <v>73</v>
      </c>
      <c r="L3474" s="24" t="s">
        <v>234</v>
      </c>
      <c r="M3474" s="24">
        <v>0</v>
      </c>
      <c r="N3474" s="24">
        <v>0</v>
      </c>
      <c r="O3474" s="24">
        <v>3</v>
      </c>
      <c r="P3474" s="24" t="s">
        <v>101</v>
      </c>
      <c r="Q3474" s="23">
        <v>32807</v>
      </c>
      <c r="R3474" s="24" t="s">
        <v>17178</v>
      </c>
      <c r="S3474" s="25">
        <v>45119</v>
      </c>
      <c r="T3474" s="24">
        <v>2804293</v>
      </c>
      <c r="U3474" s="24">
        <v>3127031707</v>
      </c>
      <c r="V3474" s="33" t="s">
        <v>18675</v>
      </c>
      <c r="W3474" s="85" t="s">
        <v>18676</v>
      </c>
      <c r="X3474" s="24" t="s">
        <v>2926</v>
      </c>
      <c r="Y3474" s="24" t="s">
        <v>18677</v>
      </c>
      <c r="Z3474" s="24" t="s">
        <v>13095</v>
      </c>
      <c r="AA3474" s="24">
        <v>3003358888</v>
      </c>
      <c r="AB3474" s="24"/>
      <c r="AC3474" s="24"/>
      <c r="AD3474" s="24"/>
      <c r="AE3474" s="26" t="s">
        <v>151</v>
      </c>
      <c r="AF3474" s="26"/>
      <c r="AG3474" s="26"/>
      <c r="AH3474" s="27" t="s">
        <v>10575</v>
      </c>
      <c r="AI3474" s="27" t="s">
        <v>398</v>
      </c>
      <c r="AJ3474" s="27" t="s">
        <v>410</v>
      </c>
      <c r="AK3474" s="24" t="s">
        <v>121</v>
      </c>
      <c r="AL3474" s="24" t="s">
        <v>7086</v>
      </c>
      <c r="AM3474" s="23">
        <v>44720</v>
      </c>
      <c r="AN3474" s="28">
        <v>1000000</v>
      </c>
      <c r="AO3474" s="28">
        <v>117172</v>
      </c>
      <c r="AP3474" s="28"/>
      <c r="AQ3474" s="28"/>
      <c r="AR3474" s="24"/>
      <c r="AS3474" s="24"/>
      <c r="AT3474" s="24"/>
      <c r="AU3474" s="24"/>
      <c r="AV3474" s="24"/>
      <c r="AW3474" s="24"/>
      <c r="AX3474" s="24"/>
      <c r="AY3474" s="24"/>
      <c r="AZ3474" s="24"/>
      <c r="BA3474" s="24"/>
      <c r="BB3474" s="24"/>
      <c r="BC3474" s="24"/>
      <c r="BD3474" s="24"/>
      <c r="BE3474" s="24"/>
      <c r="BF3474" s="24"/>
      <c r="BG3474" s="23"/>
      <c r="BH3474" s="23">
        <v>44804</v>
      </c>
      <c r="BI3474" s="26" t="s">
        <v>10014</v>
      </c>
      <c r="BJ3474" s="26" t="s">
        <v>3229</v>
      </c>
      <c r="BK3474" s="29">
        <v>0</v>
      </c>
      <c r="BL3474" s="24" t="s">
        <v>129</v>
      </c>
      <c r="BM3474" s="22" t="str">
        <f ca="1">+IF(Tabla1[[#This Row],[FECHA INGRESO]]&gt;=44986,IF((TODAY()-Tabla1[[#This Row],[FECHA INGRESO]])&gt;=50,"ALERTA","TODAVÍA FALTA"),"N/A")</f>
        <v>N/A</v>
      </c>
      <c r="BN3474" s="7">
        <f>IFERROR((_xlfn.DAYS(Tabla1[[#This Row],[FECHA INGRESO]],Tabla1[[#This Row],[FECHA RETIRO]]))/30,"")</f>
        <v>-2.8</v>
      </c>
    </row>
    <row r="3475" spans="1:66" x14ac:dyDescent="0.35">
      <c r="A3475" s="21">
        <v>1003625022</v>
      </c>
      <c r="B3475" s="22" t="s">
        <v>18678</v>
      </c>
      <c r="C3475" s="23">
        <v>44720</v>
      </c>
      <c r="D3475" s="24" t="s">
        <v>157</v>
      </c>
      <c r="E3475" s="24" t="s">
        <v>111</v>
      </c>
      <c r="F3475" s="24" t="s">
        <v>70</v>
      </c>
      <c r="G3475" s="24"/>
      <c r="H3475" s="24">
        <v>24114671833</v>
      </c>
      <c r="I3475" s="24" t="s">
        <v>72</v>
      </c>
      <c r="J3475" s="24">
        <f>DATEDIF(Tabla1[[#This Row],[FECHA DE NACIMIENTO]],Tabla1[[#This Row],[FECHA ACTUAL]],"Y")</f>
        <v>22</v>
      </c>
      <c r="K3475" s="24" t="s">
        <v>96</v>
      </c>
      <c r="L3475" s="24" t="s">
        <v>112</v>
      </c>
      <c r="M3475" s="24">
        <v>0</v>
      </c>
      <c r="N3475" s="24">
        <v>0</v>
      </c>
      <c r="O3475" s="24">
        <v>2</v>
      </c>
      <c r="P3475" s="24" t="s">
        <v>101</v>
      </c>
      <c r="Q3475" s="23">
        <v>36805</v>
      </c>
      <c r="R3475" s="24" t="s">
        <v>18679</v>
      </c>
      <c r="S3475" s="25">
        <v>45119</v>
      </c>
      <c r="T3475" s="24"/>
      <c r="U3475" s="24">
        <v>3022752045</v>
      </c>
      <c r="V3475" s="33" t="s">
        <v>18680</v>
      </c>
      <c r="W3475" s="85" t="s">
        <v>18681</v>
      </c>
      <c r="X3475" s="24" t="s">
        <v>18682</v>
      </c>
      <c r="Y3475" s="24" t="s">
        <v>18683</v>
      </c>
      <c r="Z3475" s="24" t="s">
        <v>117</v>
      </c>
      <c r="AA3475" s="24">
        <v>3153810881</v>
      </c>
      <c r="AB3475" s="24"/>
      <c r="AC3475" s="24"/>
      <c r="AD3475" s="24"/>
      <c r="AE3475" s="26" t="s">
        <v>102</v>
      </c>
      <c r="AF3475" s="26"/>
      <c r="AG3475" s="26" t="s">
        <v>18684</v>
      </c>
      <c r="AH3475" s="27" t="s">
        <v>184</v>
      </c>
      <c r="AI3475" s="27" t="s">
        <v>15731</v>
      </c>
      <c r="AJ3475" s="27" t="s">
        <v>4910</v>
      </c>
      <c r="AK3475" s="24" t="s">
        <v>121</v>
      </c>
      <c r="AL3475" s="24" t="s">
        <v>7086</v>
      </c>
      <c r="AM3475" s="23">
        <v>44720</v>
      </c>
      <c r="AN3475" s="28">
        <v>1000000</v>
      </c>
      <c r="AO3475" s="28">
        <v>117172</v>
      </c>
      <c r="AP3475" s="28"/>
      <c r="AQ3475" s="28"/>
      <c r="AR3475" s="24"/>
      <c r="AS3475" s="24"/>
      <c r="AT3475" s="24"/>
      <c r="AU3475" s="24"/>
      <c r="AV3475" s="24"/>
      <c r="AW3475" s="24"/>
      <c r="AX3475" s="24"/>
      <c r="AY3475" s="24"/>
      <c r="AZ3475" s="24"/>
      <c r="BA3475" s="24"/>
      <c r="BB3475" s="24"/>
      <c r="BC3475" s="24"/>
      <c r="BD3475" s="24"/>
      <c r="BE3475" s="24"/>
      <c r="BF3475" s="24"/>
      <c r="BG3475" s="23"/>
      <c r="BH3475" s="23">
        <v>44774</v>
      </c>
      <c r="BI3475" s="26" t="s">
        <v>466</v>
      </c>
      <c r="BJ3475" s="26" t="s">
        <v>5148</v>
      </c>
      <c r="BK3475" s="29">
        <v>0</v>
      </c>
      <c r="BL3475" s="24" t="s">
        <v>129</v>
      </c>
      <c r="BM3475" s="22" t="str">
        <f ca="1">+IF(Tabla1[[#This Row],[FECHA INGRESO]]&gt;=44986,IF((TODAY()-Tabla1[[#This Row],[FECHA INGRESO]])&gt;=50,"ALERTA","TODAVÍA FALTA"),"N/A")</f>
        <v>N/A</v>
      </c>
      <c r="BN3475" s="7">
        <f>IFERROR((_xlfn.DAYS(Tabla1[[#This Row],[FECHA INGRESO]],Tabla1[[#This Row],[FECHA RETIRO]]))/30,"")</f>
        <v>-1.8</v>
      </c>
    </row>
    <row r="3476" spans="1:66" x14ac:dyDescent="0.35">
      <c r="A3476" s="21">
        <v>1024599917</v>
      </c>
      <c r="B3476" s="22" t="s">
        <v>18685</v>
      </c>
      <c r="C3476" s="23">
        <v>44720</v>
      </c>
      <c r="D3476" s="24" t="s">
        <v>131</v>
      </c>
      <c r="E3476" s="24" t="s">
        <v>111</v>
      </c>
      <c r="F3476" s="24" t="s">
        <v>70</v>
      </c>
      <c r="G3476" s="24"/>
      <c r="H3476" s="24">
        <v>24114708843</v>
      </c>
      <c r="I3476" s="24" t="s">
        <v>95</v>
      </c>
      <c r="J3476" s="24">
        <f>DATEDIF(Tabla1[[#This Row],[FECHA DE NACIMIENTO]],Tabla1[[#This Row],[FECHA ACTUAL]],"Y")</f>
        <v>23</v>
      </c>
      <c r="K3476" s="24" t="s">
        <v>73</v>
      </c>
      <c r="L3476" s="24" t="s">
        <v>112</v>
      </c>
      <c r="M3476" s="24">
        <v>0</v>
      </c>
      <c r="N3476" s="24">
        <v>2</v>
      </c>
      <c r="O3476" s="24">
        <v>1</v>
      </c>
      <c r="P3476" s="24" t="s">
        <v>101</v>
      </c>
      <c r="Q3476" s="23">
        <v>36398</v>
      </c>
      <c r="R3476" s="24" t="s">
        <v>76</v>
      </c>
      <c r="S3476" s="25">
        <v>45119</v>
      </c>
      <c r="T3476" s="24"/>
      <c r="U3476" s="24">
        <v>3208964736</v>
      </c>
      <c r="V3476" s="33" t="s">
        <v>18686</v>
      </c>
      <c r="W3476" s="85" t="s">
        <v>18687</v>
      </c>
      <c r="X3476" s="24" t="s">
        <v>1643</v>
      </c>
      <c r="Y3476" s="24" t="s">
        <v>18688</v>
      </c>
      <c r="Z3476" s="24" t="s">
        <v>285</v>
      </c>
      <c r="AA3476" s="24">
        <v>3115343640</v>
      </c>
      <c r="AB3476" s="24"/>
      <c r="AC3476" s="24"/>
      <c r="AD3476" s="24"/>
      <c r="AE3476" s="26" t="s">
        <v>183</v>
      </c>
      <c r="AF3476" s="26" t="s">
        <v>1482</v>
      </c>
      <c r="AG3476" s="26"/>
      <c r="AH3476" s="27" t="s">
        <v>3042</v>
      </c>
      <c r="AI3476" s="27" t="s">
        <v>487</v>
      </c>
      <c r="AJ3476" s="27" t="s">
        <v>15662</v>
      </c>
      <c r="AK3476" s="24" t="s">
        <v>121</v>
      </c>
      <c r="AL3476" s="24" t="s">
        <v>7086</v>
      </c>
      <c r="AM3476" s="23">
        <v>44720</v>
      </c>
      <c r="AN3476" s="28">
        <v>1000000</v>
      </c>
      <c r="AO3476" s="28">
        <v>117172</v>
      </c>
      <c r="AP3476" s="28"/>
      <c r="AQ3476" s="28"/>
      <c r="AR3476" s="24"/>
      <c r="AS3476" s="24"/>
      <c r="AT3476" s="24"/>
      <c r="AU3476" s="24"/>
      <c r="AV3476" s="24"/>
      <c r="AW3476" s="24"/>
      <c r="AX3476" s="24"/>
      <c r="AY3476" s="24"/>
      <c r="AZ3476" s="24" t="s">
        <v>4393</v>
      </c>
      <c r="BA3476" s="24"/>
      <c r="BB3476" s="24"/>
      <c r="BC3476" s="24"/>
      <c r="BD3476" s="24"/>
      <c r="BE3476" s="24"/>
      <c r="BF3476" s="24"/>
      <c r="BG3476" s="23"/>
      <c r="BH3476" s="23">
        <v>44786</v>
      </c>
      <c r="BI3476" s="26" t="s">
        <v>466</v>
      </c>
      <c r="BJ3476" s="26" t="s">
        <v>3469</v>
      </c>
      <c r="BK3476" s="29">
        <v>0</v>
      </c>
      <c r="BL3476" s="24" t="s">
        <v>129</v>
      </c>
      <c r="BM3476" s="22" t="str">
        <f ca="1">+IF(Tabla1[[#This Row],[FECHA INGRESO]]&gt;=44986,IF((TODAY()-Tabla1[[#This Row],[FECHA INGRESO]])&gt;=50,"ALERTA","TODAVÍA FALTA"),"N/A")</f>
        <v>N/A</v>
      </c>
      <c r="BN3476" s="7">
        <f>IFERROR((_xlfn.DAYS(Tabla1[[#This Row],[FECHA INGRESO]],Tabla1[[#This Row],[FECHA RETIRO]]))/30,"")</f>
        <v>-2.2000000000000002</v>
      </c>
    </row>
    <row r="3477" spans="1:66" x14ac:dyDescent="0.35">
      <c r="A3477" s="34">
        <v>1005734731</v>
      </c>
      <c r="B3477" s="22" t="s">
        <v>18689</v>
      </c>
      <c r="C3477" s="23">
        <v>44720</v>
      </c>
      <c r="D3477" s="24" t="s">
        <v>188</v>
      </c>
      <c r="E3477" s="24" t="s">
        <v>111</v>
      </c>
      <c r="F3477" s="24" t="s">
        <v>70</v>
      </c>
      <c r="G3477" s="24"/>
      <c r="H3477" s="24">
        <v>24114707585</v>
      </c>
      <c r="I3477" s="24" t="s">
        <v>95</v>
      </c>
      <c r="J3477" s="24">
        <f>DATEDIF(Tabla1[[#This Row],[FECHA DE NACIMIENTO]],Tabla1[[#This Row],[FECHA ACTUAL]],"Y")</f>
        <v>33</v>
      </c>
      <c r="K3477" s="24" t="s">
        <v>73</v>
      </c>
      <c r="L3477" s="24" t="s">
        <v>112</v>
      </c>
      <c r="M3477" s="24">
        <v>2</v>
      </c>
      <c r="N3477" s="24">
        <v>2</v>
      </c>
      <c r="O3477" s="24">
        <v>2</v>
      </c>
      <c r="P3477" s="24" t="s">
        <v>101</v>
      </c>
      <c r="Q3477" s="23">
        <v>32972</v>
      </c>
      <c r="R3477" s="24" t="s">
        <v>76</v>
      </c>
      <c r="S3477" s="25">
        <v>45119</v>
      </c>
      <c r="T3477" s="24"/>
      <c r="U3477" s="24">
        <v>3203718628</v>
      </c>
      <c r="V3477" s="33" t="s">
        <v>18690</v>
      </c>
      <c r="W3477" s="85" t="s">
        <v>18628</v>
      </c>
      <c r="X3477" s="24" t="s">
        <v>10807</v>
      </c>
      <c r="Y3477" s="24" t="s">
        <v>18691</v>
      </c>
      <c r="Z3477" s="24" t="s">
        <v>150</v>
      </c>
      <c r="AA3477" s="24">
        <v>3108558724</v>
      </c>
      <c r="AB3477" s="24"/>
      <c r="AC3477" s="24"/>
      <c r="AD3477" s="24"/>
      <c r="AE3477" s="26" t="s">
        <v>151</v>
      </c>
      <c r="AF3477" s="26"/>
      <c r="AG3477" s="26"/>
      <c r="AH3477" s="27" t="s">
        <v>3042</v>
      </c>
      <c r="AI3477" s="27" t="s">
        <v>487</v>
      </c>
      <c r="AJ3477" s="27" t="s">
        <v>15662</v>
      </c>
      <c r="AK3477" s="24" t="s">
        <v>121</v>
      </c>
      <c r="AL3477" s="24" t="s">
        <v>7086</v>
      </c>
      <c r="AM3477" s="23">
        <v>44720</v>
      </c>
      <c r="AN3477" s="28">
        <v>1000000</v>
      </c>
      <c r="AO3477" s="28">
        <v>117172</v>
      </c>
      <c r="AP3477" s="28"/>
      <c r="AQ3477" s="28"/>
      <c r="AR3477" s="24"/>
      <c r="AS3477" s="24"/>
      <c r="AT3477" s="24"/>
      <c r="AU3477" s="24"/>
      <c r="AV3477" s="24"/>
      <c r="AW3477" s="24"/>
      <c r="AX3477" s="24"/>
      <c r="AY3477" s="24"/>
      <c r="AZ3477" s="24" t="s">
        <v>14215</v>
      </c>
      <c r="BA3477" s="24"/>
      <c r="BB3477" s="24"/>
      <c r="BC3477" s="24"/>
      <c r="BD3477" s="24"/>
      <c r="BE3477" s="24"/>
      <c r="BF3477" s="24"/>
      <c r="BG3477" s="23"/>
      <c r="BH3477" s="23">
        <v>44778</v>
      </c>
      <c r="BI3477" s="26" t="s">
        <v>466</v>
      </c>
      <c r="BJ3477" s="26" t="s">
        <v>15407</v>
      </c>
      <c r="BK3477" s="29">
        <v>0</v>
      </c>
      <c r="BL3477" s="24" t="s">
        <v>129</v>
      </c>
      <c r="BM3477" s="22" t="str">
        <f ca="1">+IF(Tabla1[[#This Row],[FECHA INGRESO]]&gt;=44986,IF((TODAY()-Tabla1[[#This Row],[FECHA INGRESO]])&gt;=50,"ALERTA","TODAVÍA FALTA"),"N/A")</f>
        <v>N/A</v>
      </c>
      <c r="BN3477" s="7">
        <f>IFERROR((_xlfn.DAYS(Tabla1[[#This Row],[FECHA INGRESO]],Tabla1[[#This Row],[FECHA RETIRO]]))/30,"")</f>
        <v>-1.9333333333333333</v>
      </c>
    </row>
    <row r="3478" spans="1:66" x14ac:dyDescent="0.35">
      <c r="A3478" s="21">
        <v>1014286883</v>
      </c>
      <c r="B3478" s="22" t="s">
        <v>18692</v>
      </c>
      <c r="C3478" s="23">
        <v>44720</v>
      </c>
      <c r="D3478" s="24" t="s">
        <v>68</v>
      </c>
      <c r="E3478" s="24" t="s">
        <v>111</v>
      </c>
      <c r="F3478" s="23" t="s">
        <v>94</v>
      </c>
      <c r="G3478" s="24"/>
      <c r="H3478" s="24">
        <v>24114708247</v>
      </c>
      <c r="I3478" s="24" t="s">
        <v>95</v>
      </c>
      <c r="J3478" s="24">
        <f>DATEDIF(Tabla1[[#This Row],[FECHA DE NACIMIENTO]],Tabla1[[#This Row],[FECHA ACTUAL]],"Y")</f>
        <v>26</v>
      </c>
      <c r="K3478" s="24" t="s">
        <v>320</v>
      </c>
      <c r="L3478" s="24" t="s">
        <v>112</v>
      </c>
      <c r="M3478" s="24">
        <v>1</v>
      </c>
      <c r="N3478" s="24">
        <v>1</v>
      </c>
      <c r="O3478" s="24">
        <v>2</v>
      </c>
      <c r="P3478" s="24" t="s">
        <v>101</v>
      </c>
      <c r="Q3478" s="23">
        <v>35487</v>
      </c>
      <c r="R3478" s="24" t="s">
        <v>76</v>
      </c>
      <c r="S3478" s="25">
        <v>45119</v>
      </c>
      <c r="T3478" s="24"/>
      <c r="U3478" s="24">
        <v>3133013216</v>
      </c>
      <c r="V3478" s="33" t="s">
        <v>18693</v>
      </c>
      <c r="W3478" s="85" t="s">
        <v>18694</v>
      </c>
      <c r="X3478" s="24" t="s">
        <v>18695</v>
      </c>
      <c r="Y3478" s="24" t="s">
        <v>18696</v>
      </c>
      <c r="Z3478" s="24" t="s">
        <v>117</v>
      </c>
      <c r="AA3478" s="24">
        <v>3134401119</v>
      </c>
      <c r="AB3478" s="24"/>
      <c r="AC3478" s="24"/>
      <c r="AD3478" s="24"/>
      <c r="AE3478" s="26" t="s">
        <v>183</v>
      </c>
      <c r="AF3478" s="26" t="s">
        <v>6684</v>
      </c>
      <c r="AG3478" s="26"/>
      <c r="AH3478" s="27" t="s">
        <v>3042</v>
      </c>
      <c r="AI3478" s="27" t="s">
        <v>487</v>
      </c>
      <c r="AJ3478" s="27" t="s">
        <v>15662</v>
      </c>
      <c r="AK3478" s="24" t="s">
        <v>121</v>
      </c>
      <c r="AL3478" s="24" t="s">
        <v>7086</v>
      </c>
      <c r="AM3478" s="23">
        <v>44720</v>
      </c>
      <c r="AN3478" s="28">
        <v>1000000</v>
      </c>
      <c r="AO3478" s="28">
        <v>117172</v>
      </c>
      <c r="AP3478" s="28"/>
      <c r="AQ3478" s="28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  <c r="BD3478" s="24"/>
      <c r="BE3478" s="24"/>
      <c r="BF3478" s="24"/>
      <c r="BG3478" s="23"/>
      <c r="BH3478" s="23">
        <v>44782</v>
      </c>
      <c r="BI3478" s="26" t="s">
        <v>466</v>
      </c>
      <c r="BJ3478" s="26" t="s">
        <v>6087</v>
      </c>
      <c r="BK3478" s="29">
        <v>0</v>
      </c>
      <c r="BL3478" s="24" t="s">
        <v>129</v>
      </c>
      <c r="BM3478" s="22" t="str">
        <f ca="1">+IF(Tabla1[[#This Row],[FECHA INGRESO]]&gt;=44986,IF((TODAY()-Tabla1[[#This Row],[FECHA INGRESO]])&gt;=50,"ALERTA","TODAVÍA FALTA"),"N/A")</f>
        <v>N/A</v>
      </c>
      <c r="BN3478" s="7">
        <f>IFERROR((_xlfn.DAYS(Tabla1[[#This Row],[FECHA INGRESO]],Tabla1[[#This Row],[FECHA RETIRO]]))/30,"")</f>
        <v>-2.0666666666666669</v>
      </c>
    </row>
    <row r="3479" spans="1:66" x14ac:dyDescent="0.35">
      <c r="A3479" s="21">
        <v>1023024777</v>
      </c>
      <c r="B3479" s="22" t="s">
        <v>18697</v>
      </c>
      <c r="C3479" s="23">
        <v>44720</v>
      </c>
      <c r="D3479" s="24" t="s">
        <v>93</v>
      </c>
      <c r="E3479" s="24" t="s">
        <v>111</v>
      </c>
      <c r="F3479" s="23" t="s">
        <v>94</v>
      </c>
      <c r="G3479" s="24"/>
      <c r="H3479" s="24">
        <v>24114706784</v>
      </c>
      <c r="I3479" s="24" t="s">
        <v>95</v>
      </c>
      <c r="J3479" s="24">
        <f>DATEDIF(Tabla1[[#This Row],[FECHA DE NACIMIENTO]],Tabla1[[#This Row],[FECHA ACTUAL]],"Y")</f>
        <v>26</v>
      </c>
      <c r="K3479" s="24" t="s">
        <v>73</v>
      </c>
      <c r="L3479" s="24" t="s">
        <v>112</v>
      </c>
      <c r="M3479" s="24">
        <v>0</v>
      </c>
      <c r="N3479" s="24">
        <v>0</v>
      </c>
      <c r="O3479" s="24">
        <v>2</v>
      </c>
      <c r="P3479" s="24" t="s">
        <v>101</v>
      </c>
      <c r="Q3479" s="23">
        <v>35586</v>
      </c>
      <c r="R3479" s="24" t="s">
        <v>76</v>
      </c>
      <c r="S3479" s="25">
        <v>45119</v>
      </c>
      <c r="T3479" s="24"/>
      <c r="U3479" s="24">
        <v>3145419907</v>
      </c>
      <c r="V3479" s="33" t="s">
        <v>18698</v>
      </c>
      <c r="W3479" s="85" t="s">
        <v>18699</v>
      </c>
      <c r="X3479" s="24" t="s">
        <v>1344</v>
      </c>
      <c r="Y3479" s="24" t="s">
        <v>18700</v>
      </c>
      <c r="Z3479" s="24" t="s">
        <v>285</v>
      </c>
      <c r="AA3479" s="24">
        <v>3135501761</v>
      </c>
      <c r="AB3479" s="24"/>
      <c r="AC3479" s="24"/>
      <c r="AD3479" s="24"/>
      <c r="AE3479" s="26" t="s">
        <v>151</v>
      </c>
      <c r="AF3479" s="26"/>
      <c r="AG3479" s="26"/>
      <c r="AH3479" s="27" t="s">
        <v>3042</v>
      </c>
      <c r="AI3479" s="27" t="s">
        <v>487</v>
      </c>
      <c r="AJ3479" s="27" t="s">
        <v>15662</v>
      </c>
      <c r="AK3479" s="24" t="s">
        <v>121</v>
      </c>
      <c r="AL3479" s="24" t="s">
        <v>7086</v>
      </c>
      <c r="AM3479" s="23">
        <v>44720</v>
      </c>
      <c r="AN3479" s="28">
        <v>1000000</v>
      </c>
      <c r="AO3479" s="28">
        <v>117172</v>
      </c>
      <c r="AP3479" s="28"/>
      <c r="AQ3479" s="28"/>
      <c r="AR3479" s="24"/>
      <c r="AS3479" s="24"/>
      <c r="AT3479" s="24"/>
      <c r="AU3479" s="24"/>
      <c r="AV3479" s="24"/>
      <c r="AW3479" s="24"/>
      <c r="AX3479" s="24"/>
      <c r="AY3479" s="24"/>
      <c r="AZ3479" s="24" t="s">
        <v>7883</v>
      </c>
      <c r="BA3479" s="24"/>
      <c r="BB3479" s="24"/>
      <c r="BC3479" s="24"/>
      <c r="BD3479" s="24"/>
      <c r="BE3479" s="24"/>
      <c r="BF3479" s="24"/>
      <c r="BG3479" s="23"/>
      <c r="BH3479" s="23">
        <v>44819</v>
      </c>
      <c r="BI3479" s="26" t="s">
        <v>466</v>
      </c>
      <c r="BJ3479" s="26" t="s">
        <v>3469</v>
      </c>
      <c r="BK3479" s="29">
        <v>0</v>
      </c>
      <c r="BL3479" s="24" t="s">
        <v>129</v>
      </c>
      <c r="BM3479" s="22" t="str">
        <f ca="1">+IF(Tabla1[[#This Row],[FECHA INGRESO]]&gt;=44986,IF((TODAY()-Tabla1[[#This Row],[FECHA INGRESO]])&gt;=50,"ALERTA","TODAVÍA FALTA"),"N/A")</f>
        <v>N/A</v>
      </c>
      <c r="BN3479" s="7">
        <f>IFERROR((_xlfn.DAYS(Tabla1[[#This Row],[FECHA INGRESO]],Tabla1[[#This Row],[FECHA RETIRO]]))/30,"")</f>
        <v>-3.3</v>
      </c>
    </row>
    <row r="3480" spans="1:66" x14ac:dyDescent="0.35">
      <c r="A3480" s="21">
        <v>1000020815</v>
      </c>
      <c r="B3480" s="22" t="s">
        <v>18701</v>
      </c>
      <c r="C3480" s="23">
        <v>44720</v>
      </c>
      <c r="D3480" s="24" t="s">
        <v>131</v>
      </c>
      <c r="E3480" s="24" t="s">
        <v>69</v>
      </c>
      <c r="F3480" s="24" t="s">
        <v>70</v>
      </c>
      <c r="G3480" s="24"/>
      <c r="H3480" s="24">
        <v>24114832520</v>
      </c>
      <c r="I3480" s="24" t="s">
        <v>95</v>
      </c>
      <c r="J3480" s="24">
        <f>DATEDIF(Tabla1[[#This Row],[FECHA DE NACIMIENTO]],Tabla1[[#This Row],[FECHA ACTUAL]],"Y")</f>
        <v>20</v>
      </c>
      <c r="K3480" s="24" t="s">
        <v>96</v>
      </c>
      <c r="L3480" s="24" t="s">
        <v>112</v>
      </c>
      <c r="M3480" s="24">
        <v>0</v>
      </c>
      <c r="N3480" s="24">
        <v>0</v>
      </c>
      <c r="O3480" s="24">
        <v>2</v>
      </c>
      <c r="P3480" s="24" t="s">
        <v>101</v>
      </c>
      <c r="Q3480" s="23">
        <v>37684</v>
      </c>
      <c r="R3480" s="24" t="s">
        <v>76</v>
      </c>
      <c r="S3480" s="25">
        <v>45119</v>
      </c>
      <c r="T3480" s="24"/>
      <c r="U3480" s="24">
        <v>3108779164</v>
      </c>
      <c r="V3480" s="33" t="s">
        <v>18702</v>
      </c>
      <c r="W3480" s="85" t="s">
        <v>18703</v>
      </c>
      <c r="X3480" s="24" t="s">
        <v>18704</v>
      </c>
      <c r="Y3480" s="24" t="s">
        <v>18705</v>
      </c>
      <c r="Z3480" s="24" t="s">
        <v>117</v>
      </c>
      <c r="AA3480" s="24">
        <v>3142279183</v>
      </c>
      <c r="AB3480" s="24"/>
      <c r="AC3480" s="24"/>
      <c r="AD3480" s="24"/>
      <c r="AE3480" s="26" t="s">
        <v>102</v>
      </c>
      <c r="AF3480" s="26"/>
      <c r="AG3480" s="26" t="s">
        <v>18706</v>
      </c>
      <c r="AH3480" s="27" t="s">
        <v>553</v>
      </c>
      <c r="AI3480" s="27" t="s">
        <v>105</v>
      </c>
      <c r="AJ3480" s="27" t="s">
        <v>106</v>
      </c>
      <c r="AK3480" s="24" t="s">
        <v>89</v>
      </c>
      <c r="AL3480" s="24" t="s">
        <v>7086</v>
      </c>
      <c r="AM3480" s="23">
        <v>44720</v>
      </c>
      <c r="AN3480" s="28">
        <v>1267151</v>
      </c>
      <c r="AO3480" s="28">
        <v>117172</v>
      </c>
      <c r="AP3480" s="28"/>
      <c r="AQ3480" s="28"/>
      <c r="AR3480" s="24"/>
      <c r="AS3480" s="24"/>
      <c r="AT3480" s="24"/>
      <c r="AU3480" s="24"/>
      <c r="AV3480" s="24"/>
      <c r="AW3480" s="24"/>
      <c r="AX3480" s="24"/>
      <c r="AY3480" s="24"/>
      <c r="AZ3480" s="24"/>
      <c r="BA3480" s="24"/>
      <c r="BB3480" s="24"/>
      <c r="BC3480" s="24"/>
      <c r="BD3480" s="24"/>
      <c r="BE3480" s="24"/>
      <c r="BF3480" s="24"/>
      <c r="BG3480" s="23"/>
      <c r="BH3480" s="23">
        <v>44918</v>
      </c>
      <c r="BI3480" s="26" t="s">
        <v>466</v>
      </c>
      <c r="BJ3480" s="26" t="s">
        <v>6087</v>
      </c>
      <c r="BK3480" s="29">
        <v>0</v>
      </c>
      <c r="BL3480" s="24" t="s">
        <v>129</v>
      </c>
      <c r="BM3480" s="22" t="str">
        <f ca="1">+IF(Tabla1[[#This Row],[FECHA INGRESO]]&gt;=44986,IF((TODAY()-Tabla1[[#This Row],[FECHA INGRESO]])&gt;=50,"ALERTA","TODAVÍA FALTA"),"N/A")</f>
        <v>N/A</v>
      </c>
      <c r="BN3480" s="7">
        <f>IFERROR((_xlfn.DAYS(Tabla1[[#This Row],[FECHA INGRESO]],Tabla1[[#This Row],[FECHA RETIRO]]))/30,"")</f>
        <v>-6.6</v>
      </c>
    </row>
    <row r="3481" spans="1:66" x14ac:dyDescent="0.35">
      <c r="A3481" s="21">
        <v>1001060577</v>
      </c>
      <c r="B3481" s="22" t="s">
        <v>18707</v>
      </c>
      <c r="C3481" s="23">
        <v>44721</v>
      </c>
      <c r="D3481" s="24" t="s">
        <v>4008</v>
      </c>
      <c r="E3481" s="24" t="s">
        <v>94</v>
      </c>
      <c r="F3481" s="24" t="s">
        <v>70</v>
      </c>
      <c r="G3481" s="24"/>
      <c r="H3481" s="24">
        <v>24114740195</v>
      </c>
      <c r="I3481" s="24" t="s">
        <v>72</v>
      </c>
      <c r="J3481" s="24">
        <f>DATEDIF(Tabla1[[#This Row],[FECHA DE NACIMIENTO]],Tabla1[[#This Row],[FECHA ACTUAL]],"Y")</f>
        <v>20</v>
      </c>
      <c r="K3481" s="24" t="s">
        <v>73</v>
      </c>
      <c r="L3481" s="24" t="s">
        <v>112</v>
      </c>
      <c r="M3481" s="24">
        <v>0</v>
      </c>
      <c r="N3481" s="24">
        <v>0</v>
      </c>
      <c r="O3481" s="24">
        <v>1</v>
      </c>
      <c r="P3481" s="24" t="s">
        <v>101</v>
      </c>
      <c r="Q3481" s="23">
        <v>37485</v>
      </c>
      <c r="R3481" s="24" t="s">
        <v>76</v>
      </c>
      <c r="S3481" s="25">
        <v>45119</v>
      </c>
      <c r="T3481" s="24">
        <v>7653013</v>
      </c>
      <c r="U3481" s="24">
        <v>3242798576</v>
      </c>
      <c r="V3481" s="33" t="s">
        <v>18708</v>
      </c>
      <c r="W3481" s="85" t="s">
        <v>18709</v>
      </c>
      <c r="X3481" s="24" t="s">
        <v>18710</v>
      </c>
      <c r="Y3481" s="24" t="s">
        <v>18711</v>
      </c>
      <c r="Z3481" s="24" t="s">
        <v>162</v>
      </c>
      <c r="AA3481" s="24">
        <v>3187448185</v>
      </c>
      <c r="AB3481" s="24"/>
      <c r="AC3481" s="24"/>
      <c r="AD3481" s="24"/>
      <c r="AE3481" s="26" t="s">
        <v>194</v>
      </c>
      <c r="AF3481" s="26"/>
      <c r="AG3481" s="26"/>
      <c r="AH3481" s="27" t="s">
        <v>184</v>
      </c>
      <c r="AI3481" s="27" t="s">
        <v>5470</v>
      </c>
      <c r="AJ3481" s="27" t="s">
        <v>5470</v>
      </c>
      <c r="AK3481" s="24" t="s">
        <v>121</v>
      </c>
      <c r="AL3481" s="24" t="s">
        <v>7086</v>
      </c>
      <c r="AM3481" s="23">
        <v>44721</v>
      </c>
      <c r="AN3481" s="28">
        <v>1000000</v>
      </c>
      <c r="AO3481" s="28">
        <v>117172</v>
      </c>
      <c r="AP3481" s="28"/>
      <c r="AQ3481" s="28"/>
      <c r="AR3481" s="24"/>
      <c r="AS3481" s="24"/>
      <c r="AT3481" s="24"/>
      <c r="AU3481" s="24"/>
      <c r="AV3481" s="24"/>
      <c r="AW3481" s="24"/>
      <c r="AX3481" s="24"/>
      <c r="AY3481" s="24"/>
      <c r="AZ3481" s="24"/>
      <c r="BA3481" s="24"/>
      <c r="BB3481" s="24"/>
      <c r="BC3481" s="24"/>
      <c r="BD3481" s="24"/>
      <c r="BE3481" s="24"/>
      <c r="BF3481" s="24"/>
      <c r="BG3481" s="23"/>
      <c r="BH3481" s="23">
        <v>44928</v>
      </c>
      <c r="BI3481" s="26" t="s">
        <v>466</v>
      </c>
      <c r="BJ3481" s="26" t="s">
        <v>6087</v>
      </c>
      <c r="BK3481" s="29">
        <v>0</v>
      </c>
      <c r="BL3481" s="24" t="s">
        <v>129</v>
      </c>
      <c r="BM3481" s="22" t="str">
        <f ca="1">+IF(Tabla1[[#This Row],[FECHA INGRESO]]&gt;=44986,IF((TODAY()-Tabla1[[#This Row],[FECHA INGRESO]])&gt;=50,"ALERTA","TODAVÍA FALTA"),"N/A")</f>
        <v>N/A</v>
      </c>
      <c r="BN3481" s="7">
        <f>IFERROR((_xlfn.DAYS(Tabla1[[#This Row],[FECHA INGRESO]],Tabla1[[#This Row],[FECHA RETIRO]]))/30,"")</f>
        <v>-6.9</v>
      </c>
    </row>
    <row r="3482" spans="1:66" x14ac:dyDescent="0.35">
      <c r="A3482" s="21">
        <v>1000471301</v>
      </c>
      <c r="B3482" s="22" t="s">
        <v>18712</v>
      </c>
      <c r="C3482" s="23">
        <v>44725</v>
      </c>
      <c r="D3482" s="24" t="s">
        <v>188</v>
      </c>
      <c r="E3482" s="24" t="s">
        <v>111</v>
      </c>
      <c r="F3482" s="24" t="s">
        <v>70</v>
      </c>
      <c r="G3482" s="24"/>
      <c r="H3482" s="24">
        <v>24114773715</v>
      </c>
      <c r="I3482" s="24" t="s">
        <v>95</v>
      </c>
      <c r="J3482" s="24">
        <f>DATEDIF(Tabla1[[#This Row],[FECHA DE NACIMIENTO]],Tabla1[[#This Row],[FECHA ACTUAL]],"Y")</f>
        <v>21</v>
      </c>
      <c r="K3482" s="24" t="s">
        <v>73</v>
      </c>
      <c r="L3482" s="24" t="s">
        <v>112</v>
      </c>
      <c r="M3482" s="24">
        <v>0</v>
      </c>
      <c r="N3482" s="24">
        <v>0</v>
      </c>
      <c r="O3482" s="24">
        <v>3</v>
      </c>
      <c r="P3482" s="24" t="s">
        <v>101</v>
      </c>
      <c r="Q3482" s="23">
        <v>37365</v>
      </c>
      <c r="R3482" s="24" t="s">
        <v>76</v>
      </c>
      <c r="S3482" s="25">
        <v>45119</v>
      </c>
      <c r="T3482" s="24"/>
      <c r="U3482" s="24">
        <v>3025829806</v>
      </c>
      <c r="V3482" s="33" t="s">
        <v>18713</v>
      </c>
      <c r="W3482" s="85" t="s">
        <v>18714</v>
      </c>
      <c r="X3482" s="24" t="s">
        <v>18715</v>
      </c>
      <c r="Y3482" s="24" t="s">
        <v>18716</v>
      </c>
      <c r="Z3482" s="24" t="s">
        <v>285</v>
      </c>
      <c r="AA3482" s="24">
        <v>3507475989</v>
      </c>
      <c r="AB3482" s="24"/>
      <c r="AC3482" s="24"/>
      <c r="AD3482" s="24"/>
      <c r="AE3482" s="26" t="s">
        <v>102</v>
      </c>
      <c r="AF3482" s="26"/>
      <c r="AG3482" s="26"/>
      <c r="AH3482" s="27" t="s">
        <v>10575</v>
      </c>
      <c r="AI3482" s="27" t="s">
        <v>120</v>
      </c>
      <c r="AJ3482" s="27" t="s">
        <v>120</v>
      </c>
      <c r="AK3482" s="24" t="s">
        <v>121</v>
      </c>
      <c r="AL3482" s="24" t="s">
        <v>7086</v>
      </c>
      <c r="AM3482" s="23">
        <v>44725</v>
      </c>
      <c r="AN3482" s="28">
        <v>1000000</v>
      </c>
      <c r="AO3482" s="28">
        <v>117172</v>
      </c>
      <c r="AP3482" s="28"/>
      <c r="AQ3482" s="28"/>
      <c r="AR3482" s="24"/>
      <c r="AS3482" s="24"/>
      <c r="AT3482" s="24"/>
      <c r="AU3482" s="24"/>
      <c r="AV3482" s="24"/>
      <c r="AW3482" s="24"/>
      <c r="AX3482" s="24"/>
      <c r="AY3482" s="24"/>
      <c r="AZ3482" s="24"/>
      <c r="BA3482" s="24"/>
      <c r="BB3482" s="24"/>
      <c r="BC3482" s="24"/>
      <c r="BD3482" s="24"/>
      <c r="BE3482" s="24"/>
      <c r="BF3482" s="24"/>
      <c r="BG3482" s="23"/>
      <c r="BH3482" s="23">
        <v>44753</v>
      </c>
      <c r="BI3482" s="26" t="s">
        <v>466</v>
      </c>
      <c r="BJ3482" s="26" t="s">
        <v>11539</v>
      </c>
      <c r="BK3482" s="29">
        <v>0</v>
      </c>
      <c r="BL3482" s="24" t="s">
        <v>129</v>
      </c>
      <c r="BM3482" s="22" t="str">
        <f ca="1">+IF(Tabla1[[#This Row],[FECHA INGRESO]]&gt;=44986,IF((TODAY()-Tabla1[[#This Row],[FECHA INGRESO]])&gt;=50,"ALERTA","TODAVÍA FALTA"),"N/A")</f>
        <v>N/A</v>
      </c>
      <c r="BN3482" s="7">
        <f>IFERROR((_xlfn.DAYS(Tabla1[[#This Row],[FECHA INGRESO]],Tabla1[[#This Row],[FECHA RETIRO]]))/30,"")</f>
        <v>-0.93333333333333335</v>
      </c>
    </row>
    <row r="3483" spans="1:66" x14ac:dyDescent="0.35">
      <c r="A3483" s="21">
        <v>1013692592</v>
      </c>
      <c r="B3483" s="22" t="s">
        <v>18717</v>
      </c>
      <c r="C3483" s="23">
        <v>44725</v>
      </c>
      <c r="D3483" s="24" t="s">
        <v>266</v>
      </c>
      <c r="E3483" s="24" t="s">
        <v>94</v>
      </c>
      <c r="F3483" s="24" t="s">
        <v>70</v>
      </c>
      <c r="G3483" s="24"/>
      <c r="H3483" s="24">
        <v>24114786665</v>
      </c>
      <c r="I3483" s="24" t="s">
        <v>95</v>
      </c>
      <c r="J3483" s="24">
        <f>DATEDIF(Tabla1[[#This Row],[FECHA DE NACIMIENTO]],Tabla1[[#This Row],[FECHA ACTUAL]],"Y")</f>
        <v>23</v>
      </c>
      <c r="K3483" s="24" t="s">
        <v>73</v>
      </c>
      <c r="L3483" s="24" t="s">
        <v>234</v>
      </c>
      <c r="M3483" s="24">
        <v>1</v>
      </c>
      <c r="N3483" s="24">
        <v>1</v>
      </c>
      <c r="O3483" s="24">
        <v>3</v>
      </c>
      <c r="P3483" s="24" t="s">
        <v>101</v>
      </c>
      <c r="Q3483" s="23">
        <v>36515</v>
      </c>
      <c r="R3483" s="24" t="s">
        <v>76</v>
      </c>
      <c r="S3483" s="25">
        <v>45119</v>
      </c>
      <c r="T3483" s="24">
        <v>7025088</v>
      </c>
      <c r="U3483" s="24">
        <v>3138611493</v>
      </c>
      <c r="V3483" s="33" t="s">
        <v>18718</v>
      </c>
      <c r="W3483" s="85" t="s">
        <v>18719</v>
      </c>
      <c r="X3483" s="24" t="s">
        <v>2260</v>
      </c>
      <c r="Y3483" s="24" t="s">
        <v>18720</v>
      </c>
      <c r="Z3483" s="24" t="s">
        <v>82</v>
      </c>
      <c r="AA3483" s="24">
        <v>3138573100</v>
      </c>
      <c r="AB3483" s="24"/>
      <c r="AC3483" s="24"/>
      <c r="AD3483" s="24"/>
      <c r="AE3483" s="26" t="s">
        <v>102</v>
      </c>
      <c r="AF3483" s="26"/>
      <c r="AG3483" s="26" t="s">
        <v>18721</v>
      </c>
      <c r="AH3483" s="27" t="s">
        <v>3042</v>
      </c>
      <c r="AI3483" s="27" t="s">
        <v>410</v>
      </c>
      <c r="AJ3483" s="27" t="s">
        <v>410</v>
      </c>
      <c r="AK3483" s="24" t="s">
        <v>121</v>
      </c>
      <c r="AL3483" s="24" t="s">
        <v>7086</v>
      </c>
      <c r="AM3483" s="23">
        <v>44725</v>
      </c>
      <c r="AN3483" s="28">
        <v>1160000</v>
      </c>
      <c r="AO3483" s="28">
        <v>140606</v>
      </c>
      <c r="AP3483" s="28"/>
      <c r="AQ3483" s="28"/>
      <c r="AR3483" s="24"/>
      <c r="AS3483" s="24"/>
      <c r="AT3483" s="24"/>
      <c r="AU3483" s="24"/>
      <c r="AV3483" s="24"/>
      <c r="AW3483" s="24"/>
      <c r="AX3483" s="24"/>
      <c r="AY3483" s="24"/>
      <c r="AZ3483" s="24"/>
      <c r="BA3483" s="24"/>
      <c r="BB3483" s="24"/>
      <c r="BC3483" s="24"/>
      <c r="BD3483" s="24"/>
      <c r="BE3483" s="24"/>
      <c r="BF3483" s="24"/>
      <c r="BG3483" s="23"/>
      <c r="BH3483" s="23">
        <v>45043</v>
      </c>
      <c r="BI3483" s="26" t="s">
        <v>466</v>
      </c>
      <c r="BJ3483" s="26" t="s">
        <v>1680</v>
      </c>
      <c r="BK3483" s="29">
        <v>0</v>
      </c>
      <c r="BL3483" s="24" t="s">
        <v>129</v>
      </c>
      <c r="BM3483" s="22" t="str">
        <f ca="1">+IF(Tabla1[[#This Row],[FECHA INGRESO]]&gt;=44986,IF((TODAY()-Tabla1[[#This Row],[FECHA INGRESO]])&gt;=50,"ALERTA","TODAVÍA FALTA"),"N/A")</f>
        <v>N/A</v>
      </c>
      <c r="BN3483" s="7">
        <f>IFERROR((_xlfn.DAYS(Tabla1[[#This Row],[FECHA INGRESO]],Tabla1[[#This Row],[FECHA RETIRO]]))/30,"")</f>
        <v>-10.6</v>
      </c>
    </row>
    <row r="3484" spans="1:66" x14ac:dyDescent="0.35">
      <c r="A3484" s="21">
        <v>1038802672</v>
      </c>
      <c r="B3484" s="22" t="s">
        <v>18722</v>
      </c>
      <c r="C3484" s="23">
        <v>44725</v>
      </c>
      <c r="D3484" s="23" t="s">
        <v>131</v>
      </c>
      <c r="E3484" s="24" t="s">
        <v>110</v>
      </c>
      <c r="F3484" s="24" t="s">
        <v>70</v>
      </c>
      <c r="G3484" s="24"/>
      <c r="H3484" s="24">
        <v>24114802473</v>
      </c>
      <c r="I3484" s="24" t="s">
        <v>95</v>
      </c>
      <c r="J3484" s="24">
        <f>DATEDIF(Tabla1[[#This Row],[FECHA DE NACIMIENTO]],Tabla1[[#This Row],[FECHA ACTUAL]],"Y")</f>
        <v>34</v>
      </c>
      <c r="K3484" s="24" t="s">
        <v>96</v>
      </c>
      <c r="L3484" s="24" t="s">
        <v>112</v>
      </c>
      <c r="M3484" s="24">
        <v>0</v>
      </c>
      <c r="N3484" s="24">
        <v>1</v>
      </c>
      <c r="O3484" s="24">
        <v>3</v>
      </c>
      <c r="P3484" s="24" t="s">
        <v>101</v>
      </c>
      <c r="Q3484" s="23">
        <v>32358</v>
      </c>
      <c r="R3484" s="24" t="s">
        <v>6137</v>
      </c>
      <c r="S3484" s="25">
        <v>45119</v>
      </c>
      <c r="T3484" s="24"/>
      <c r="U3484" s="24">
        <v>3147549010</v>
      </c>
      <c r="V3484" s="33" t="s">
        <v>18723</v>
      </c>
      <c r="W3484" s="85" t="s">
        <v>18724</v>
      </c>
      <c r="X3484" s="24" t="s">
        <v>2021</v>
      </c>
      <c r="Y3484" s="24"/>
      <c r="Z3484" s="24"/>
      <c r="AA3484" s="24"/>
      <c r="AB3484" s="24"/>
      <c r="AC3484" s="24"/>
      <c r="AD3484" s="24"/>
      <c r="AE3484" s="26" t="s">
        <v>183</v>
      </c>
      <c r="AF3484" s="26" t="s">
        <v>6142</v>
      </c>
      <c r="AG3484" s="26"/>
      <c r="AH3484" s="27" t="s">
        <v>955</v>
      </c>
      <c r="AI3484" s="27" t="s">
        <v>13991</v>
      </c>
      <c r="AJ3484" s="27" t="s">
        <v>13991</v>
      </c>
      <c r="AK3484" s="24" t="s">
        <v>121</v>
      </c>
      <c r="AL3484" s="24" t="s">
        <v>7086</v>
      </c>
      <c r="AM3484" s="23">
        <v>44725</v>
      </c>
      <c r="AN3484" s="28">
        <v>1160000</v>
      </c>
      <c r="AO3484" s="28">
        <v>140606</v>
      </c>
      <c r="AP3484" s="28"/>
      <c r="AQ3484" s="28"/>
      <c r="AR3484" s="24"/>
      <c r="AS3484" s="24"/>
      <c r="AT3484" s="24"/>
      <c r="AU3484" s="24"/>
      <c r="AV3484" s="24"/>
      <c r="AW3484" s="24"/>
      <c r="AX3484" s="24"/>
      <c r="AY3484" s="24"/>
      <c r="AZ3484" s="24"/>
      <c r="BA3484" s="24"/>
      <c r="BB3484" s="24"/>
      <c r="BC3484" s="24"/>
      <c r="BD3484" s="24"/>
      <c r="BE3484" s="24"/>
      <c r="BF3484" s="24"/>
      <c r="BG3484" s="23"/>
      <c r="BH3484" s="23" t="s">
        <v>75</v>
      </c>
      <c r="BI3484" s="26">
        <v>0</v>
      </c>
      <c r="BJ3484" s="26">
        <v>0</v>
      </c>
      <c r="BK3484" s="29">
        <v>0</v>
      </c>
      <c r="BL3484" s="24" t="s">
        <v>91</v>
      </c>
      <c r="BM3484" s="22" t="str">
        <f ca="1">+IF(Tabla1[[#This Row],[FECHA INGRESO]]&gt;=44986,IF((TODAY()-Tabla1[[#This Row],[FECHA INGRESO]])&gt;=50,"ALERTA","TODAVÍA FALTA"),"N/A")</f>
        <v>N/A</v>
      </c>
      <c r="BN3484" s="7" t="str">
        <f>IFERROR((_xlfn.DAYS(Tabla1[[#This Row],[FECHA INGRESO]],Tabla1[[#This Row],[FECHA RETIRO]]))/30,"")</f>
        <v/>
      </c>
    </row>
    <row r="3485" spans="1:66" x14ac:dyDescent="0.35">
      <c r="A3485" s="21">
        <v>1032411518</v>
      </c>
      <c r="B3485" s="22" t="s">
        <v>18725</v>
      </c>
      <c r="C3485" s="23">
        <v>44725</v>
      </c>
      <c r="D3485" s="24" t="s">
        <v>188</v>
      </c>
      <c r="E3485" s="24" t="s">
        <v>69</v>
      </c>
      <c r="F3485" s="23" t="s">
        <v>94</v>
      </c>
      <c r="G3485" s="24"/>
      <c r="H3485" s="24">
        <v>24113292150</v>
      </c>
      <c r="I3485" s="24" t="s">
        <v>72</v>
      </c>
      <c r="J3485" s="24">
        <f>DATEDIF(Tabla1[[#This Row],[FECHA DE NACIMIENTO]],Tabla1[[#This Row],[FECHA ACTUAL]],"Y")</f>
        <v>35</v>
      </c>
      <c r="K3485" s="24" t="s">
        <v>73</v>
      </c>
      <c r="L3485" s="24" t="s">
        <v>234</v>
      </c>
      <c r="M3485" s="24">
        <v>0</v>
      </c>
      <c r="N3485" s="24">
        <v>0</v>
      </c>
      <c r="O3485" s="24">
        <v>3</v>
      </c>
      <c r="P3485" s="24" t="s">
        <v>101</v>
      </c>
      <c r="Q3485" s="23">
        <v>32271</v>
      </c>
      <c r="R3485" s="24" t="s">
        <v>76</v>
      </c>
      <c r="S3485" s="25">
        <v>45119</v>
      </c>
      <c r="T3485" s="24">
        <v>5100661</v>
      </c>
      <c r="U3485" s="24">
        <v>3142011900</v>
      </c>
      <c r="V3485" s="33" t="s">
        <v>18726</v>
      </c>
      <c r="W3485" s="85" t="s">
        <v>18727</v>
      </c>
      <c r="X3485" s="24" t="s">
        <v>18728</v>
      </c>
      <c r="Y3485" s="24" t="s">
        <v>17536</v>
      </c>
      <c r="Z3485" s="24" t="s">
        <v>13095</v>
      </c>
      <c r="AA3485" s="24">
        <v>3123559726</v>
      </c>
      <c r="AB3485" s="24"/>
      <c r="AC3485" s="24"/>
      <c r="AD3485" s="24"/>
      <c r="AE3485" s="26" t="s">
        <v>102</v>
      </c>
      <c r="AF3485" s="26"/>
      <c r="AG3485" s="26" t="s">
        <v>18729</v>
      </c>
      <c r="AH3485" s="27" t="s">
        <v>1599</v>
      </c>
      <c r="AI3485" s="27" t="s">
        <v>410</v>
      </c>
      <c r="AJ3485" s="27" t="s">
        <v>410</v>
      </c>
      <c r="AK3485" s="24" t="s">
        <v>121</v>
      </c>
      <c r="AL3485" s="24" t="s">
        <v>90</v>
      </c>
      <c r="AM3485" s="23">
        <v>44725</v>
      </c>
      <c r="AN3485" s="28">
        <v>2035800</v>
      </c>
      <c r="AO3485" s="28">
        <v>140606</v>
      </c>
      <c r="AP3485" s="28"/>
      <c r="AQ3485" s="28"/>
      <c r="AR3485" s="24"/>
      <c r="AS3485" s="24"/>
      <c r="AT3485" s="24"/>
      <c r="AU3485" s="24"/>
      <c r="AV3485" s="24"/>
      <c r="AW3485" s="24"/>
      <c r="AX3485" s="24"/>
      <c r="AY3485" s="24"/>
      <c r="AZ3485" s="24"/>
      <c r="BA3485" s="24"/>
      <c r="BB3485" s="24"/>
      <c r="BC3485" s="24"/>
      <c r="BD3485" s="24"/>
      <c r="BE3485" s="24"/>
      <c r="BF3485" s="24"/>
      <c r="BG3485" s="23"/>
      <c r="BH3485" s="23" t="s">
        <v>75</v>
      </c>
      <c r="BI3485" s="26">
        <v>0</v>
      </c>
      <c r="BJ3485" s="26">
        <v>0</v>
      </c>
      <c r="BK3485" s="29">
        <v>0</v>
      </c>
      <c r="BL3485" s="24" t="s">
        <v>91</v>
      </c>
      <c r="BM3485" s="22" t="str">
        <f ca="1">+IF(Tabla1[[#This Row],[FECHA INGRESO]]&gt;=44986,IF((TODAY()-Tabla1[[#This Row],[FECHA INGRESO]])&gt;=50,"ALERTA","TODAVÍA FALTA"),"N/A")</f>
        <v>N/A</v>
      </c>
      <c r="BN3485" s="7" t="str">
        <f>IFERROR((_xlfn.DAYS(Tabla1[[#This Row],[FECHA INGRESO]],Tabla1[[#This Row],[FECHA RETIRO]]))/30,"")</f>
        <v/>
      </c>
    </row>
    <row r="3486" spans="1:66" x14ac:dyDescent="0.35">
      <c r="A3486" s="21">
        <v>80813318</v>
      </c>
      <c r="B3486" s="22" t="s">
        <v>18730</v>
      </c>
      <c r="C3486" s="23">
        <v>44728</v>
      </c>
      <c r="D3486" s="24" t="s">
        <v>93</v>
      </c>
      <c r="E3486" s="24" t="s">
        <v>111</v>
      </c>
      <c r="F3486" s="24" t="s">
        <v>111</v>
      </c>
      <c r="G3486" s="24"/>
      <c r="H3486" s="24">
        <v>24114889906</v>
      </c>
      <c r="I3486" s="24" t="s">
        <v>72</v>
      </c>
      <c r="J3486" s="24">
        <f>DATEDIF(Tabla1[[#This Row],[FECHA DE NACIMIENTO]],Tabla1[[#This Row],[FECHA ACTUAL]],"Y")</f>
        <v>38</v>
      </c>
      <c r="K3486" s="24" t="s">
        <v>320</v>
      </c>
      <c r="L3486" s="24" t="s">
        <v>112</v>
      </c>
      <c r="M3486" s="24">
        <v>3</v>
      </c>
      <c r="N3486" s="24">
        <v>3</v>
      </c>
      <c r="O3486" s="24">
        <v>3</v>
      </c>
      <c r="P3486" s="24" t="s">
        <v>101</v>
      </c>
      <c r="Q3486" s="23">
        <v>31221</v>
      </c>
      <c r="R3486" s="24" t="s">
        <v>76</v>
      </c>
      <c r="S3486" s="25">
        <v>45119</v>
      </c>
      <c r="T3486" s="24">
        <v>4960176</v>
      </c>
      <c r="U3486" s="24">
        <v>3197455029</v>
      </c>
      <c r="V3486" s="33" t="s">
        <v>18731</v>
      </c>
      <c r="W3486" s="85" t="s">
        <v>18732</v>
      </c>
      <c r="X3486" s="24" t="s">
        <v>18733</v>
      </c>
      <c r="Y3486" s="24" t="s">
        <v>18734</v>
      </c>
      <c r="Z3486" s="24" t="s">
        <v>117</v>
      </c>
      <c r="AA3486" s="24">
        <v>3203315126</v>
      </c>
      <c r="AB3486" s="24"/>
      <c r="AC3486" s="24"/>
      <c r="AD3486" s="24"/>
      <c r="AE3486" s="26" t="s">
        <v>102</v>
      </c>
      <c r="AF3486" s="26"/>
      <c r="AG3486" s="26" t="s">
        <v>16838</v>
      </c>
      <c r="AH3486" s="27" t="s">
        <v>6032</v>
      </c>
      <c r="AI3486" s="27" t="s">
        <v>1612</v>
      </c>
      <c r="AJ3486" s="27" t="s">
        <v>15662</v>
      </c>
      <c r="AK3486" s="24" t="s">
        <v>121</v>
      </c>
      <c r="AL3486" s="24" t="s">
        <v>7086</v>
      </c>
      <c r="AM3486" s="23">
        <v>44728</v>
      </c>
      <c r="AN3486" s="28">
        <v>1600000</v>
      </c>
      <c r="AO3486" s="28">
        <v>117172</v>
      </c>
      <c r="AP3486" s="28"/>
      <c r="AQ3486" s="28"/>
      <c r="AR3486" s="24"/>
      <c r="AS3486" s="24"/>
      <c r="AT3486" s="24"/>
      <c r="AU3486" s="24"/>
      <c r="AV3486" s="24"/>
      <c r="AW3486" s="24"/>
      <c r="AX3486" s="24"/>
      <c r="AY3486" s="24"/>
      <c r="AZ3486" s="24"/>
      <c r="BA3486" s="24"/>
      <c r="BB3486" s="24"/>
      <c r="BC3486" s="24"/>
      <c r="BD3486" s="24"/>
      <c r="BE3486" s="24"/>
      <c r="BF3486" s="24"/>
      <c r="BG3486" s="23"/>
      <c r="BH3486" s="23">
        <v>44817</v>
      </c>
      <c r="BI3486" s="26" t="s">
        <v>466</v>
      </c>
      <c r="BJ3486" s="26" t="s">
        <v>3469</v>
      </c>
      <c r="BK3486" s="29">
        <v>0</v>
      </c>
      <c r="BL3486" s="24" t="s">
        <v>129</v>
      </c>
      <c r="BM3486" s="22" t="str">
        <f ca="1">+IF(Tabla1[[#This Row],[FECHA INGRESO]]&gt;=44986,IF((TODAY()-Tabla1[[#This Row],[FECHA INGRESO]])&gt;=50,"ALERTA","TODAVÍA FALTA"),"N/A")</f>
        <v>N/A</v>
      </c>
      <c r="BN3486" s="7">
        <f>IFERROR((_xlfn.DAYS(Tabla1[[#This Row],[FECHA INGRESO]],Tabla1[[#This Row],[FECHA RETIRO]]))/30,"")</f>
        <v>-2.9666666666666668</v>
      </c>
    </row>
    <row r="3487" spans="1:66" x14ac:dyDescent="0.35">
      <c r="A3487" s="34">
        <v>1021312444</v>
      </c>
      <c r="B3487" s="22" t="s">
        <v>18735</v>
      </c>
      <c r="C3487" s="23">
        <v>44728</v>
      </c>
      <c r="D3487" s="24" t="s">
        <v>266</v>
      </c>
      <c r="E3487" s="24" t="s">
        <v>111</v>
      </c>
      <c r="F3487" s="24" t="s">
        <v>70</v>
      </c>
      <c r="G3487" s="24"/>
      <c r="H3487" s="24">
        <v>24114846923</v>
      </c>
      <c r="I3487" s="24" t="s">
        <v>95</v>
      </c>
      <c r="J3487" s="24">
        <f>DATEDIF(Tabla1[[#This Row],[FECHA DE NACIMIENTO]],Tabla1[[#This Row],[FECHA ACTUAL]],"Y")</f>
        <v>19</v>
      </c>
      <c r="K3487" s="24" t="s">
        <v>73</v>
      </c>
      <c r="L3487" s="24" t="s">
        <v>112</v>
      </c>
      <c r="M3487" s="24">
        <v>0</v>
      </c>
      <c r="N3487" s="24">
        <v>0</v>
      </c>
      <c r="O3487" s="24">
        <v>2</v>
      </c>
      <c r="P3487" s="24" t="s">
        <v>101</v>
      </c>
      <c r="Q3487" s="23">
        <v>38130</v>
      </c>
      <c r="R3487" s="24" t="s">
        <v>76</v>
      </c>
      <c r="S3487" s="25">
        <v>45119</v>
      </c>
      <c r="T3487" s="24"/>
      <c r="U3487" s="24">
        <v>3207964447</v>
      </c>
      <c r="V3487" s="33" t="s">
        <v>18736</v>
      </c>
      <c r="W3487" s="85" t="s">
        <v>18737</v>
      </c>
      <c r="X3487" s="24" t="s">
        <v>17756</v>
      </c>
      <c r="Y3487" s="24" t="s">
        <v>18738</v>
      </c>
      <c r="Z3487" s="24" t="s">
        <v>117</v>
      </c>
      <c r="AA3487" s="24">
        <v>3124486311</v>
      </c>
      <c r="AB3487" s="24"/>
      <c r="AC3487" s="24"/>
      <c r="AD3487" s="24"/>
      <c r="AE3487" s="26" t="s">
        <v>151</v>
      </c>
      <c r="AF3487" s="26"/>
      <c r="AG3487" s="26"/>
      <c r="AH3487" s="27" t="s">
        <v>184</v>
      </c>
      <c r="AI3487" s="27" t="s">
        <v>224</v>
      </c>
      <c r="AJ3487" s="27" t="s">
        <v>224</v>
      </c>
      <c r="AK3487" s="24" t="s">
        <v>121</v>
      </c>
      <c r="AL3487" s="24" t="s">
        <v>7086</v>
      </c>
      <c r="AM3487" s="23">
        <v>44728</v>
      </c>
      <c r="AN3487" s="28">
        <v>1000000</v>
      </c>
      <c r="AO3487" s="28">
        <v>117172</v>
      </c>
      <c r="AP3487" s="28"/>
      <c r="AQ3487" s="28"/>
      <c r="AR3487" s="24"/>
      <c r="AS3487" s="24"/>
      <c r="AT3487" s="24"/>
      <c r="AU3487" s="24"/>
      <c r="AV3487" s="24"/>
      <c r="AW3487" s="24"/>
      <c r="AX3487" s="24"/>
      <c r="AY3487" s="24"/>
      <c r="AZ3487" s="24"/>
      <c r="BA3487" s="24"/>
      <c r="BB3487" s="24"/>
      <c r="BC3487" s="24"/>
      <c r="BD3487" s="24"/>
      <c r="BE3487" s="24"/>
      <c r="BF3487" s="24"/>
      <c r="BG3487" s="23"/>
      <c r="BH3487" s="23">
        <v>44730</v>
      </c>
      <c r="BI3487" s="26" t="s">
        <v>466</v>
      </c>
      <c r="BJ3487" s="26" t="s">
        <v>14134</v>
      </c>
      <c r="BK3487" s="29">
        <v>0</v>
      </c>
      <c r="BL3487" s="24" t="s">
        <v>129</v>
      </c>
      <c r="BM3487" s="22" t="str">
        <f ca="1">+IF(Tabla1[[#This Row],[FECHA INGRESO]]&gt;=44986,IF((TODAY()-Tabla1[[#This Row],[FECHA INGRESO]])&gt;=50,"ALERTA","TODAVÍA FALTA"),"N/A")</f>
        <v>N/A</v>
      </c>
      <c r="BN3487" s="7">
        <f>IFERROR((_xlfn.DAYS(Tabla1[[#This Row],[FECHA INGRESO]],Tabla1[[#This Row],[FECHA RETIRO]]))/30,"")</f>
        <v>-6.6666666666666666E-2</v>
      </c>
    </row>
    <row r="3488" spans="1:66" x14ac:dyDescent="0.35">
      <c r="A3488" s="21">
        <v>1077941902</v>
      </c>
      <c r="B3488" s="22" t="s">
        <v>18739</v>
      </c>
      <c r="C3488" s="23">
        <v>44728</v>
      </c>
      <c r="D3488" s="24" t="s">
        <v>93</v>
      </c>
      <c r="E3488" s="24" t="s">
        <v>111</v>
      </c>
      <c r="F3488" s="24" t="s">
        <v>70</v>
      </c>
      <c r="G3488" s="24"/>
      <c r="H3488" s="24">
        <v>24114830029</v>
      </c>
      <c r="I3488" s="24" t="s">
        <v>95</v>
      </c>
      <c r="J3488" s="24">
        <f>DATEDIF(Tabla1[[#This Row],[FECHA DE NACIMIENTO]],Tabla1[[#This Row],[FECHA ACTUAL]],"Y")</f>
        <v>29</v>
      </c>
      <c r="K3488" s="24" t="s">
        <v>73</v>
      </c>
      <c r="L3488" s="24" t="s">
        <v>74</v>
      </c>
      <c r="M3488" s="24">
        <v>2</v>
      </c>
      <c r="N3488" s="24">
        <v>1</v>
      </c>
      <c r="O3488" s="24">
        <v>2</v>
      </c>
      <c r="P3488" s="24" t="s">
        <v>101</v>
      </c>
      <c r="Q3488" s="23">
        <v>34523</v>
      </c>
      <c r="R3488" s="24" t="s">
        <v>10578</v>
      </c>
      <c r="S3488" s="25">
        <v>45119</v>
      </c>
      <c r="T3488" s="24"/>
      <c r="U3488" s="24">
        <v>3108874645</v>
      </c>
      <c r="V3488" s="33" t="s">
        <v>18740</v>
      </c>
      <c r="W3488" s="85" t="s">
        <v>18741</v>
      </c>
      <c r="X3488" s="24" t="s">
        <v>18742</v>
      </c>
      <c r="Y3488" s="24" t="s">
        <v>18743</v>
      </c>
      <c r="Z3488" s="24" t="s">
        <v>82</v>
      </c>
      <c r="AA3488" s="24">
        <v>3118042459</v>
      </c>
      <c r="AB3488" s="24"/>
      <c r="AC3488" s="24"/>
      <c r="AD3488" s="24"/>
      <c r="AE3488" s="26" t="s">
        <v>183</v>
      </c>
      <c r="AF3488" s="26" t="s">
        <v>3655</v>
      </c>
      <c r="AG3488" s="26"/>
      <c r="AH3488" s="27" t="s">
        <v>184</v>
      </c>
      <c r="AI3488" s="27" t="s">
        <v>5470</v>
      </c>
      <c r="AJ3488" s="27" t="s">
        <v>5470</v>
      </c>
      <c r="AK3488" s="24" t="s">
        <v>121</v>
      </c>
      <c r="AL3488" s="24" t="s">
        <v>7086</v>
      </c>
      <c r="AM3488" s="23">
        <v>44728</v>
      </c>
      <c r="AN3488" s="28">
        <v>1000000</v>
      </c>
      <c r="AO3488" s="28">
        <v>117172</v>
      </c>
      <c r="AP3488" s="28"/>
      <c r="AQ3488" s="28"/>
      <c r="AR3488" s="24"/>
      <c r="AS3488" s="24"/>
      <c r="AT3488" s="24"/>
      <c r="AU3488" s="24"/>
      <c r="AV3488" s="24"/>
      <c r="AW3488" s="24"/>
      <c r="AX3488" s="24"/>
      <c r="AY3488" s="24"/>
      <c r="AZ3488" s="24"/>
      <c r="BA3488" s="24"/>
      <c r="BB3488" s="24"/>
      <c r="BC3488" s="24"/>
      <c r="BD3488" s="24"/>
      <c r="BE3488" s="24"/>
      <c r="BF3488" s="24"/>
      <c r="BG3488" s="23"/>
      <c r="BH3488" s="23">
        <v>44774</v>
      </c>
      <c r="BI3488" s="26" t="s">
        <v>466</v>
      </c>
      <c r="BJ3488" s="26" t="s">
        <v>15407</v>
      </c>
      <c r="BK3488" s="29">
        <v>0</v>
      </c>
      <c r="BL3488" s="24" t="s">
        <v>129</v>
      </c>
      <c r="BM3488" s="22" t="str">
        <f ca="1">+IF(Tabla1[[#This Row],[FECHA INGRESO]]&gt;=44986,IF((TODAY()-Tabla1[[#This Row],[FECHA INGRESO]])&gt;=50,"ALERTA","TODAVÍA FALTA"),"N/A")</f>
        <v>N/A</v>
      </c>
      <c r="BN3488" s="7">
        <f>IFERROR((_xlfn.DAYS(Tabla1[[#This Row],[FECHA INGRESO]],Tabla1[[#This Row],[FECHA RETIRO]]))/30,"")</f>
        <v>-1.5333333333333334</v>
      </c>
    </row>
    <row r="3489" spans="1:66" x14ac:dyDescent="0.35">
      <c r="A3489" s="21">
        <v>1030654071</v>
      </c>
      <c r="B3489" s="22" t="s">
        <v>18744</v>
      </c>
      <c r="C3489" s="23">
        <v>44728</v>
      </c>
      <c r="D3489" s="23" t="s">
        <v>188</v>
      </c>
      <c r="E3489" s="24" t="s">
        <v>111</v>
      </c>
      <c r="F3489" s="24" t="s">
        <v>111</v>
      </c>
      <c r="G3489" s="24"/>
      <c r="H3489" s="24">
        <v>24114886488</v>
      </c>
      <c r="I3489" s="24" t="s">
        <v>95</v>
      </c>
      <c r="J3489" s="24">
        <f>DATEDIF(Tabla1[[#This Row],[FECHA DE NACIMIENTO]],Tabla1[[#This Row],[FECHA ACTUAL]],"Y")</f>
        <v>28</v>
      </c>
      <c r="K3489" s="24" t="s">
        <v>96</v>
      </c>
      <c r="L3489" s="24" t="s">
        <v>112</v>
      </c>
      <c r="M3489" s="24">
        <v>1</v>
      </c>
      <c r="N3489" s="24">
        <v>1</v>
      </c>
      <c r="O3489" s="24">
        <v>2</v>
      </c>
      <c r="P3489" s="24" t="s">
        <v>101</v>
      </c>
      <c r="Q3489" s="23">
        <v>34805</v>
      </c>
      <c r="R3489" s="24" t="s">
        <v>76</v>
      </c>
      <c r="S3489" s="25">
        <v>45119</v>
      </c>
      <c r="T3489" s="24">
        <v>3922249</v>
      </c>
      <c r="U3489" s="24">
        <v>3107524504</v>
      </c>
      <c r="V3489" s="33" t="s">
        <v>18745</v>
      </c>
      <c r="W3489" s="85" t="s">
        <v>18746</v>
      </c>
      <c r="X3489" s="24" t="s">
        <v>18747</v>
      </c>
      <c r="Y3489" s="24" t="s">
        <v>18748</v>
      </c>
      <c r="Z3489" s="24" t="s">
        <v>117</v>
      </c>
      <c r="AA3489" s="24">
        <v>3112459523</v>
      </c>
      <c r="AB3489" s="24"/>
      <c r="AC3489" s="24"/>
      <c r="AD3489" s="24"/>
      <c r="AE3489" s="26" t="s">
        <v>183</v>
      </c>
      <c r="AF3489" s="26" t="s">
        <v>18614</v>
      </c>
      <c r="AG3489" s="26"/>
      <c r="AH3489" s="27" t="s">
        <v>184</v>
      </c>
      <c r="AI3489" s="27" t="s">
        <v>120</v>
      </c>
      <c r="AJ3489" s="27" t="s">
        <v>120</v>
      </c>
      <c r="AK3489" s="24" t="s">
        <v>121</v>
      </c>
      <c r="AL3489" s="24" t="s">
        <v>7086</v>
      </c>
      <c r="AM3489" s="23">
        <v>44728</v>
      </c>
      <c r="AN3489" s="28">
        <v>1000000</v>
      </c>
      <c r="AO3489" s="28">
        <v>117172</v>
      </c>
      <c r="AP3489" s="28"/>
      <c r="AQ3489" s="28"/>
      <c r="AR3489" s="24"/>
      <c r="AS3489" s="24"/>
      <c r="AT3489" s="24"/>
      <c r="AU3489" s="24"/>
      <c r="AV3489" s="24"/>
      <c r="AW3489" s="24"/>
      <c r="AX3489" s="24"/>
      <c r="AY3489" s="24"/>
      <c r="AZ3489" s="24"/>
      <c r="BA3489" s="24"/>
      <c r="BB3489" s="24"/>
      <c r="BC3489" s="24"/>
      <c r="BD3489" s="24"/>
      <c r="BE3489" s="24"/>
      <c r="BF3489" s="24"/>
      <c r="BG3489" s="23"/>
      <c r="BH3489" s="23">
        <v>44925</v>
      </c>
      <c r="BI3489" s="26" t="s">
        <v>466</v>
      </c>
      <c r="BJ3489" s="26" t="s">
        <v>3469</v>
      </c>
      <c r="BK3489" s="29">
        <v>0</v>
      </c>
      <c r="BL3489" s="24" t="s">
        <v>129</v>
      </c>
      <c r="BM3489" s="22" t="str">
        <f ca="1">+IF(Tabla1[[#This Row],[FECHA INGRESO]]&gt;=44986,IF((TODAY()-Tabla1[[#This Row],[FECHA INGRESO]])&gt;=50,"ALERTA","TODAVÍA FALTA"),"N/A")</f>
        <v>N/A</v>
      </c>
      <c r="BN3489" s="7">
        <f>IFERROR((_xlfn.DAYS(Tabla1[[#This Row],[FECHA INGRESO]],Tabla1[[#This Row],[FECHA RETIRO]]))/30,"")</f>
        <v>-6.5666666666666664</v>
      </c>
    </row>
    <row r="3490" spans="1:66" ht="16.5" customHeight="1" x14ac:dyDescent="0.35">
      <c r="A3490" s="21">
        <v>1001327440</v>
      </c>
      <c r="B3490" s="22" t="s">
        <v>18749</v>
      </c>
      <c r="C3490" s="23">
        <v>44728</v>
      </c>
      <c r="D3490" s="24" t="s">
        <v>131</v>
      </c>
      <c r="E3490" s="24" t="s">
        <v>111</v>
      </c>
      <c r="F3490" s="24" t="s">
        <v>70</v>
      </c>
      <c r="G3490" s="24"/>
      <c r="H3490" s="24">
        <v>24114885959</v>
      </c>
      <c r="I3490" s="24" t="s">
        <v>72</v>
      </c>
      <c r="J3490" s="24">
        <f>DATEDIF(Tabla1[[#This Row],[FECHA DE NACIMIENTO]],Tabla1[[#This Row],[FECHA ACTUAL]],"Y")</f>
        <v>21</v>
      </c>
      <c r="K3490" s="24" t="s">
        <v>320</v>
      </c>
      <c r="L3490" s="24" t="s">
        <v>112</v>
      </c>
      <c r="M3490" s="24">
        <v>0</v>
      </c>
      <c r="N3490" s="24">
        <v>0</v>
      </c>
      <c r="O3490" s="24">
        <v>2</v>
      </c>
      <c r="P3490" s="24" t="s">
        <v>101</v>
      </c>
      <c r="Q3490" s="23">
        <v>37390</v>
      </c>
      <c r="R3490" s="24" t="s">
        <v>76</v>
      </c>
      <c r="S3490" s="25">
        <v>45119</v>
      </c>
      <c r="T3490" s="24"/>
      <c r="U3490" s="24">
        <v>3194920967</v>
      </c>
      <c r="V3490" s="33" t="s">
        <v>18750</v>
      </c>
      <c r="W3490" s="85" t="s">
        <v>18751</v>
      </c>
      <c r="X3490" s="24" t="s">
        <v>5499</v>
      </c>
      <c r="Y3490" s="24" t="s">
        <v>18752</v>
      </c>
      <c r="Z3490" s="24" t="s">
        <v>285</v>
      </c>
      <c r="AA3490" s="24">
        <v>3022336361</v>
      </c>
      <c r="AB3490" s="24"/>
      <c r="AC3490" s="24"/>
      <c r="AD3490" s="24"/>
      <c r="AE3490" s="26" t="s">
        <v>151</v>
      </c>
      <c r="AF3490" s="26"/>
      <c r="AG3490" s="26"/>
      <c r="AH3490" s="27" t="s">
        <v>955</v>
      </c>
      <c r="AI3490" s="27" t="s">
        <v>487</v>
      </c>
      <c r="AJ3490" s="27" t="s">
        <v>487</v>
      </c>
      <c r="AK3490" s="24" t="s">
        <v>121</v>
      </c>
      <c r="AL3490" s="24" t="s">
        <v>7086</v>
      </c>
      <c r="AM3490" s="23">
        <v>44728</v>
      </c>
      <c r="AN3490" s="28">
        <v>1160000</v>
      </c>
      <c r="AO3490" s="28">
        <v>140606</v>
      </c>
      <c r="AP3490" s="28"/>
      <c r="AQ3490" s="28"/>
      <c r="AR3490" s="24"/>
      <c r="AS3490" s="24"/>
      <c r="AT3490" s="24"/>
      <c r="AU3490" s="24"/>
      <c r="AV3490" s="24"/>
      <c r="AW3490" s="24"/>
      <c r="AX3490" s="24"/>
      <c r="AY3490" s="24"/>
      <c r="AZ3490" s="24"/>
      <c r="BA3490" s="24"/>
      <c r="BB3490" s="24"/>
      <c r="BC3490" s="24"/>
      <c r="BD3490" s="24"/>
      <c r="BE3490" s="24"/>
      <c r="BF3490" s="24"/>
      <c r="BG3490" s="23"/>
      <c r="BH3490" s="23" t="s">
        <v>75</v>
      </c>
      <c r="BI3490" s="26">
        <v>0</v>
      </c>
      <c r="BJ3490" s="26">
        <v>0</v>
      </c>
      <c r="BK3490" s="29">
        <v>0</v>
      </c>
      <c r="BL3490" s="24" t="s">
        <v>91</v>
      </c>
      <c r="BM3490" s="22" t="str">
        <f ca="1">+IF(Tabla1[[#This Row],[FECHA INGRESO]]&gt;=44986,IF((TODAY()-Tabla1[[#This Row],[FECHA INGRESO]])&gt;=50,"ALERTA","TODAVÍA FALTA"),"N/A")</f>
        <v>N/A</v>
      </c>
      <c r="BN3490" s="7" t="str">
        <f>IFERROR((_xlfn.DAYS(Tabla1[[#This Row],[FECHA INGRESO]],Tabla1[[#This Row],[FECHA RETIRO]]))/30,"")</f>
        <v/>
      </c>
    </row>
    <row r="3491" spans="1:66" x14ac:dyDescent="0.35">
      <c r="A3491" s="21">
        <v>1033776296</v>
      </c>
      <c r="B3491" s="22" t="s">
        <v>18753</v>
      </c>
      <c r="C3491" s="23">
        <v>44728</v>
      </c>
      <c r="D3491" s="23" t="s">
        <v>11633</v>
      </c>
      <c r="E3491" s="24" t="s">
        <v>94</v>
      </c>
      <c r="F3491" s="24" t="s">
        <v>111</v>
      </c>
      <c r="G3491" s="24"/>
      <c r="H3491" s="24">
        <v>24114917476</v>
      </c>
      <c r="I3491" s="24" t="s">
        <v>72</v>
      </c>
      <c r="J3491" s="24">
        <f>DATEDIF(Tabla1[[#This Row],[FECHA DE NACIMIENTO]],Tabla1[[#This Row],[FECHA ACTUAL]],"Y")</f>
        <v>28</v>
      </c>
      <c r="K3491" s="24" t="s">
        <v>73</v>
      </c>
      <c r="L3491" s="24" t="s">
        <v>112</v>
      </c>
      <c r="M3491" s="24">
        <v>0</v>
      </c>
      <c r="N3491" s="24">
        <v>0</v>
      </c>
      <c r="O3491" s="24">
        <v>2</v>
      </c>
      <c r="P3491" s="24" t="s">
        <v>101</v>
      </c>
      <c r="Q3491" s="23">
        <v>34749</v>
      </c>
      <c r="R3491" s="24" t="s">
        <v>76</v>
      </c>
      <c r="S3491" s="25">
        <v>45119</v>
      </c>
      <c r="T3491" s="24"/>
      <c r="U3491" s="24">
        <v>3204534194</v>
      </c>
      <c r="V3491" s="33" t="s">
        <v>18754</v>
      </c>
      <c r="W3491" s="92" t="s">
        <v>18755</v>
      </c>
      <c r="X3491" s="24" t="s">
        <v>18756</v>
      </c>
      <c r="Y3491" s="24" t="s">
        <v>18757</v>
      </c>
      <c r="Z3491" s="24" t="s">
        <v>285</v>
      </c>
      <c r="AA3491" s="24">
        <v>3212922797</v>
      </c>
      <c r="AB3491" s="24"/>
      <c r="AC3491" s="24"/>
      <c r="AD3491" s="24"/>
      <c r="AE3491" s="26" t="s">
        <v>151</v>
      </c>
      <c r="AF3491" s="26"/>
      <c r="AG3491" s="26"/>
      <c r="AH3491" s="27" t="s">
        <v>3042</v>
      </c>
      <c r="AI3491" s="27" t="s">
        <v>487</v>
      </c>
      <c r="AJ3491" s="27" t="s">
        <v>15662</v>
      </c>
      <c r="AK3491" s="24" t="s">
        <v>121</v>
      </c>
      <c r="AL3491" s="24" t="s">
        <v>7086</v>
      </c>
      <c r="AM3491" s="23">
        <v>44728</v>
      </c>
      <c r="AN3491" s="28">
        <v>1000000</v>
      </c>
      <c r="AO3491" s="28">
        <v>117172</v>
      </c>
      <c r="AP3491" s="28"/>
      <c r="AQ3491" s="28"/>
      <c r="AR3491" s="24"/>
      <c r="AS3491" s="24"/>
      <c r="AT3491" s="24"/>
      <c r="AU3491" s="24"/>
      <c r="AV3491" s="24"/>
      <c r="AW3491" s="24"/>
      <c r="AX3491" s="24"/>
      <c r="AY3491" s="24"/>
      <c r="AZ3491" s="24"/>
      <c r="BA3491" s="24"/>
      <c r="BB3491" s="24"/>
      <c r="BC3491" s="24"/>
      <c r="BD3491" s="24"/>
      <c r="BE3491" s="24"/>
      <c r="BF3491" s="24"/>
      <c r="BG3491" s="23"/>
      <c r="BH3491" s="23">
        <v>44810</v>
      </c>
      <c r="BI3491" s="83" t="s">
        <v>127</v>
      </c>
      <c r="BJ3491" s="26" t="s">
        <v>3469</v>
      </c>
      <c r="BK3491" s="29">
        <v>0</v>
      </c>
      <c r="BL3491" s="24" t="s">
        <v>129</v>
      </c>
      <c r="BM3491" s="22" t="str">
        <f ca="1">+IF(Tabla1[[#This Row],[FECHA INGRESO]]&gt;=44986,IF((TODAY()-Tabla1[[#This Row],[FECHA INGRESO]])&gt;=50,"ALERTA","TODAVÍA FALTA"),"N/A")</f>
        <v>N/A</v>
      </c>
      <c r="BN3491" s="7">
        <f>IFERROR((_xlfn.DAYS(Tabla1[[#This Row],[FECHA INGRESO]],Tabla1[[#This Row],[FECHA RETIRO]]))/30,"")</f>
        <v>-2.7333333333333334</v>
      </c>
    </row>
    <row r="3492" spans="1:66" x14ac:dyDescent="0.35">
      <c r="A3492" s="21">
        <v>1023019100</v>
      </c>
      <c r="B3492" s="22" t="s">
        <v>18758</v>
      </c>
      <c r="C3492" s="23">
        <v>44728</v>
      </c>
      <c r="D3492" s="23" t="s">
        <v>93</v>
      </c>
      <c r="E3492" s="24" t="s">
        <v>111</v>
      </c>
      <c r="F3492" s="24" t="s">
        <v>70</v>
      </c>
      <c r="G3492" s="24"/>
      <c r="H3492" s="24">
        <v>24114915728</v>
      </c>
      <c r="I3492" s="24" t="s">
        <v>95</v>
      </c>
      <c r="J3492" s="24">
        <f>DATEDIF(Tabla1[[#This Row],[FECHA DE NACIMIENTO]],Tabla1[[#This Row],[FECHA ACTUAL]],"Y")</f>
        <v>26</v>
      </c>
      <c r="K3492" s="24" t="s">
        <v>320</v>
      </c>
      <c r="L3492" s="24" t="s">
        <v>112</v>
      </c>
      <c r="M3492" s="24">
        <v>0</v>
      </c>
      <c r="N3492" s="24">
        <v>0</v>
      </c>
      <c r="O3492" s="24">
        <v>2</v>
      </c>
      <c r="P3492" s="24" t="s">
        <v>101</v>
      </c>
      <c r="Q3492" s="23">
        <v>35471</v>
      </c>
      <c r="R3492" s="24" t="s">
        <v>76</v>
      </c>
      <c r="S3492" s="25">
        <v>45119</v>
      </c>
      <c r="T3492" s="24"/>
      <c r="U3492" s="24">
        <v>3123560267</v>
      </c>
      <c r="V3492" s="33" t="s">
        <v>18759</v>
      </c>
      <c r="W3492" s="85" t="s">
        <v>18760</v>
      </c>
      <c r="X3492" s="24" t="s">
        <v>18260</v>
      </c>
      <c r="Y3492" s="24" t="s">
        <v>17668</v>
      </c>
      <c r="Z3492" s="24" t="s">
        <v>117</v>
      </c>
      <c r="AA3492" s="24">
        <v>3202587024</v>
      </c>
      <c r="AB3492" s="24"/>
      <c r="AC3492" s="24"/>
      <c r="AD3492" s="24"/>
      <c r="AE3492" s="26" t="s">
        <v>102</v>
      </c>
      <c r="AF3492" s="26"/>
      <c r="AG3492" s="26" t="s">
        <v>18761</v>
      </c>
      <c r="AH3492" s="27" t="s">
        <v>3042</v>
      </c>
      <c r="AI3492" s="27" t="s">
        <v>9232</v>
      </c>
      <c r="AJ3492" s="27" t="s">
        <v>9233</v>
      </c>
      <c r="AK3492" s="24" t="s">
        <v>121</v>
      </c>
      <c r="AL3492" s="24" t="s">
        <v>7086</v>
      </c>
      <c r="AM3492" s="23">
        <v>44728</v>
      </c>
      <c r="AN3492" s="28">
        <v>1000000</v>
      </c>
      <c r="AO3492" s="28">
        <v>117172</v>
      </c>
      <c r="AP3492" s="28"/>
      <c r="AQ3492" s="28"/>
      <c r="AR3492" s="24"/>
      <c r="AS3492" s="24"/>
      <c r="AT3492" s="24"/>
      <c r="AU3492" s="24"/>
      <c r="AV3492" s="24"/>
      <c r="AW3492" s="24"/>
      <c r="AX3492" s="24"/>
      <c r="AY3492" s="24"/>
      <c r="AZ3492" s="24"/>
      <c r="BA3492" s="24"/>
      <c r="BB3492" s="24"/>
      <c r="BC3492" s="24"/>
      <c r="BD3492" s="24"/>
      <c r="BE3492" s="24"/>
      <c r="BF3492" s="24"/>
      <c r="BG3492" s="23"/>
      <c r="BH3492" s="23">
        <v>44803</v>
      </c>
      <c r="BI3492" s="83" t="s">
        <v>127</v>
      </c>
      <c r="BJ3492" s="26" t="s">
        <v>6087</v>
      </c>
      <c r="BK3492" s="29">
        <v>0</v>
      </c>
      <c r="BL3492" s="24" t="s">
        <v>129</v>
      </c>
      <c r="BM3492" s="22" t="str">
        <f ca="1">+IF(Tabla1[[#This Row],[FECHA INGRESO]]&gt;=44986,IF((TODAY()-Tabla1[[#This Row],[FECHA INGRESO]])&gt;=50,"ALERTA","TODAVÍA FALTA"),"N/A")</f>
        <v>N/A</v>
      </c>
      <c r="BN3492" s="7">
        <f>IFERROR((_xlfn.DAYS(Tabla1[[#This Row],[FECHA INGRESO]],Tabla1[[#This Row],[FECHA RETIRO]]))/30,"")</f>
        <v>-2.5</v>
      </c>
    </row>
    <row r="3493" spans="1:66" x14ac:dyDescent="0.35">
      <c r="A3493" s="21">
        <v>1032495391</v>
      </c>
      <c r="B3493" s="94" t="s">
        <v>18762</v>
      </c>
      <c r="C3493" s="23">
        <v>44728</v>
      </c>
      <c r="D3493" s="24" t="s">
        <v>68</v>
      </c>
      <c r="E3493" s="24" t="s">
        <v>110</v>
      </c>
      <c r="F3493" s="24" t="s">
        <v>70</v>
      </c>
      <c r="G3493" s="24"/>
      <c r="H3493" s="24">
        <v>24114916783</v>
      </c>
      <c r="I3493" s="24" t="s">
        <v>72</v>
      </c>
      <c r="J3493" s="24">
        <f>DATEDIF(Tabla1[[#This Row],[FECHA DE NACIMIENTO]],Tabla1[[#This Row],[FECHA ACTUAL]],"Y")</f>
        <v>25</v>
      </c>
      <c r="K3493" s="24" t="s">
        <v>320</v>
      </c>
      <c r="L3493" s="24" t="s">
        <v>112</v>
      </c>
      <c r="M3493" s="24">
        <v>0</v>
      </c>
      <c r="N3493" s="24">
        <v>0</v>
      </c>
      <c r="O3493" s="24">
        <v>4</v>
      </c>
      <c r="P3493" s="24" t="s">
        <v>101</v>
      </c>
      <c r="Q3493" s="23">
        <v>35784</v>
      </c>
      <c r="R3493" s="24" t="s">
        <v>76</v>
      </c>
      <c r="S3493" s="25">
        <v>45119</v>
      </c>
      <c r="T3493" s="24">
        <v>5518839</v>
      </c>
      <c r="U3493" s="24">
        <v>3215077522</v>
      </c>
      <c r="V3493" s="33" t="s">
        <v>18763</v>
      </c>
      <c r="W3493" s="85" t="s">
        <v>18764</v>
      </c>
      <c r="X3493" s="24" t="s">
        <v>18638</v>
      </c>
      <c r="Y3493" s="24" t="s">
        <v>18765</v>
      </c>
      <c r="Z3493" s="24" t="s">
        <v>285</v>
      </c>
      <c r="AA3493" s="24">
        <v>3114800542</v>
      </c>
      <c r="AB3493" s="24"/>
      <c r="AC3493" s="24"/>
      <c r="AD3493" s="24"/>
      <c r="AE3493" s="26" t="s">
        <v>84</v>
      </c>
      <c r="AF3493" s="26" t="s">
        <v>6638</v>
      </c>
      <c r="AG3493" s="26"/>
      <c r="AH3493" s="27" t="s">
        <v>18766</v>
      </c>
      <c r="AI3493" s="27" t="s">
        <v>8203</v>
      </c>
      <c r="AJ3493" s="27" t="s">
        <v>8203</v>
      </c>
      <c r="AK3493" s="24" t="s">
        <v>89</v>
      </c>
      <c r="AL3493" s="24" t="s">
        <v>90</v>
      </c>
      <c r="AM3493" s="23">
        <v>44728</v>
      </c>
      <c r="AN3493" s="28">
        <v>2778375</v>
      </c>
      <c r="AO3493" s="28">
        <v>0</v>
      </c>
      <c r="AP3493" s="73" t="s">
        <v>18767</v>
      </c>
      <c r="AQ3493" s="28"/>
      <c r="AR3493" s="24"/>
      <c r="AS3493" s="24"/>
      <c r="AT3493" s="24"/>
      <c r="AU3493" s="24"/>
      <c r="AV3493" s="24"/>
      <c r="AW3493" s="24"/>
      <c r="AX3493" s="24"/>
      <c r="AY3493" s="24"/>
      <c r="AZ3493" s="24"/>
      <c r="BA3493" s="24"/>
      <c r="BB3493" s="24"/>
      <c r="BC3493" s="24"/>
      <c r="BD3493" s="24"/>
      <c r="BE3493" s="24"/>
      <c r="BF3493" s="24"/>
      <c r="BG3493" s="23"/>
      <c r="BH3493" s="23" t="s">
        <v>75</v>
      </c>
      <c r="BI3493" s="26">
        <v>0</v>
      </c>
      <c r="BJ3493" s="26">
        <v>0</v>
      </c>
      <c r="BK3493" s="29">
        <v>0</v>
      </c>
      <c r="BL3493" s="24" t="s">
        <v>91</v>
      </c>
      <c r="BM3493" s="22" t="str">
        <f ca="1">+IF(Tabla1[[#This Row],[FECHA INGRESO]]&gt;=44986,IF((TODAY()-Tabla1[[#This Row],[FECHA INGRESO]])&gt;=50,"ALERTA","TODAVÍA FALTA"),"N/A")</f>
        <v>N/A</v>
      </c>
      <c r="BN3493" s="7" t="str">
        <f>IFERROR((_xlfn.DAYS(Tabla1[[#This Row],[FECHA INGRESO]],Tabla1[[#This Row],[FECHA RETIRO]]))/30,"")</f>
        <v/>
      </c>
    </row>
    <row r="3494" spans="1:66" x14ac:dyDescent="0.35">
      <c r="A3494" s="34">
        <v>1001871963</v>
      </c>
      <c r="B3494" s="22" t="s">
        <v>18768</v>
      </c>
      <c r="C3494" s="23">
        <v>44728</v>
      </c>
      <c r="D3494" s="24" t="s">
        <v>266</v>
      </c>
      <c r="E3494" s="24" t="s">
        <v>111</v>
      </c>
      <c r="F3494" s="24" t="s">
        <v>70</v>
      </c>
      <c r="G3494" s="24"/>
      <c r="H3494" s="24">
        <v>24114915122</v>
      </c>
      <c r="I3494" s="24" t="s">
        <v>95</v>
      </c>
      <c r="J3494" s="24">
        <f>DATEDIF(Tabla1[[#This Row],[FECHA DE NACIMIENTO]],Tabla1[[#This Row],[FECHA ACTUAL]],"Y")</f>
        <v>23</v>
      </c>
      <c r="K3494" s="24" t="s">
        <v>73</v>
      </c>
      <c r="L3494" s="24" t="s">
        <v>112</v>
      </c>
      <c r="M3494" s="24">
        <v>0</v>
      </c>
      <c r="N3494" s="24">
        <v>0</v>
      </c>
      <c r="O3494" s="24">
        <v>2</v>
      </c>
      <c r="P3494" s="24" t="s">
        <v>101</v>
      </c>
      <c r="Q3494" s="23">
        <v>36571</v>
      </c>
      <c r="R3494" s="24" t="s">
        <v>7518</v>
      </c>
      <c r="S3494" s="25">
        <v>45119</v>
      </c>
      <c r="T3494" s="24"/>
      <c r="U3494" s="24">
        <v>3024128151</v>
      </c>
      <c r="V3494" s="33" t="s">
        <v>18769</v>
      </c>
      <c r="W3494" s="85" t="s">
        <v>18770</v>
      </c>
      <c r="X3494" s="24" t="s">
        <v>8842</v>
      </c>
      <c r="Y3494" s="24" t="s">
        <v>18771</v>
      </c>
      <c r="Z3494" s="24" t="s">
        <v>117</v>
      </c>
      <c r="AA3494" s="24">
        <v>3003360416</v>
      </c>
      <c r="AB3494" s="24"/>
      <c r="AC3494" s="24"/>
      <c r="AD3494" s="24"/>
      <c r="AE3494" s="26" t="s">
        <v>194</v>
      </c>
      <c r="AF3494" s="26" t="s">
        <v>16873</v>
      </c>
      <c r="AG3494" s="26"/>
      <c r="AH3494" s="27" t="s">
        <v>3042</v>
      </c>
      <c r="AI3494" s="27" t="s">
        <v>410</v>
      </c>
      <c r="AJ3494" s="27" t="s">
        <v>410</v>
      </c>
      <c r="AK3494" s="24" t="s">
        <v>121</v>
      </c>
      <c r="AL3494" s="24" t="s">
        <v>7086</v>
      </c>
      <c r="AM3494" s="23">
        <v>44728</v>
      </c>
      <c r="AN3494" s="28">
        <v>1000000</v>
      </c>
      <c r="AO3494" s="28">
        <v>117172</v>
      </c>
      <c r="AP3494" s="28"/>
      <c r="AQ3494" s="28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  <c r="BD3494" s="24"/>
      <c r="BE3494" s="24"/>
      <c r="BF3494" s="24"/>
      <c r="BG3494" s="23"/>
      <c r="BH3494" s="23">
        <v>44819</v>
      </c>
      <c r="BI3494" s="26" t="s">
        <v>466</v>
      </c>
      <c r="BJ3494" s="26" t="s">
        <v>15407</v>
      </c>
      <c r="BK3494" s="29">
        <v>0</v>
      </c>
      <c r="BL3494" s="24" t="s">
        <v>129</v>
      </c>
      <c r="BM3494" s="22" t="str">
        <f ca="1">+IF(Tabla1[[#This Row],[FECHA INGRESO]]&gt;=44986,IF((TODAY()-Tabla1[[#This Row],[FECHA INGRESO]])&gt;=50,"ALERTA","TODAVÍA FALTA"),"N/A")</f>
        <v>N/A</v>
      </c>
      <c r="BN3494" s="7">
        <f>IFERROR((_xlfn.DAYS(Tabla1[[#This Row],[FECHA INGRESO]],Tabla1[[#This Row],[FECHA RETIRO]]))/30,"")</f>
        <v>-3.0333333333333332</v>
      </c>
    </row>
    <row r="3495" spans="1:66" x14ac:dyDescent="0.35">
      <c r="A3495" s="21">
        <v>1026557647</v>
      </c>
      <c r="B3495" s="22" t="s">
        <v>18772</v>
      </c>
      <c r="C3495" s="23">
        <v>44728</v>
      </c>
      <c r="D3495" s="24" t="s">
        <v>188</v>
      </c>
      <c r="E3495" s="24" t="s">
        <v>111</v>
      </c>
      <c r="F3495" s="24" t="s">
        <v>111</v>
      </c>
      <c r="G3495" s="24"/>
      <c r="H3495" s="24">
        <v>24114915470</v>
      </c>
      <c r="I3495" s="24" t="s">
        <v>95</v>
      </c>
      <c r="J3495" s="24">
        <f>DATEDIF(Tabla1[[#This Row],[FECHA DE NACIMIENTO]],Tabla1[[#This Row],[FECHA ACTUAL]],"Y")</f>
        <v>34</v>
      </c>
      <c r="K3495" s="24" t="s">
        <v>73</v>
      </c>
      <c r="L3495" s="24" t="s">
        <v>112</v>
      </c>
      <c r="M3495" s="24">
        <v>0</v>
      </c>
      <c r="N3495" s="24">
        <v>0</v>
      </c>
      <c r="O3495" s="24">
        <v>2</v>
      </c>
      <c r="P3495" s="24" t="s">
        <v>101</v>
      </c>
      <c r="Q3495" s="23">
        <v>32340</v>
      </c>
      <c r="R3495" s="24" t="s">
        <v>76</v>
      </c>
      <c r="S3495" s="25">
        <v>45119</v>
      </c>
      <c r="T3495" s="24">
        <v>2891998</v>
      </c>
      <c r="U3495" s="24">
        <v>3222554939</v>
      </c>
      <c r="V3495" s="33" t="s">
        <v>18773</v>
      </c>
      <c r="W3495" s="85" t="s">
        <v>18774</v>
      </c>
      <c r="X3495" s="24" t="s">
        <v>3728</v>
      </c>
      <c r="Y3495" s="24" t="s">
        <v>18775</v>
      </c>
      <c r="Z3495" s="24" t="s">
        <v>13448</v>
      </c>
      <c r="AA3495" s="24">
        <v>2891998</v>
      </c>
      <c r="AB3495" s="24"/>
      <c r="AC3495" s="24"/>
      <c r="AD3495" s="24"/>
      <c r="AE3495" s="26" t="s">
        <v>183</v>
      </c>
      <c r="AF3495" s="26" t="s">
        <v>4392</v>
      </c>
      <c r="AG3495" s="26"/>
      <c r="AH3495" s="27" t="s">
        <v>10575</v>
      </c>
      <c r="AI3495" s="27" t="s">
        <v>410</v>
      </c>
      <c r="AJ3495" s="27" t="s">
        <v>410</v>
      </c>
      <c r="AK3495" s="24" t="s">
        <v>121</v>
      </c>
      <c r="AL3495" s="24" t="s">
        <v>7086</v>
      </c>
      <c r="AM3495" s="23">
        <v>44728</v>
      </c>
      <c r="AN3495" s="28">
        <v>1000000</v>
      </c>
      <c r="AO3495" s="28">
        <v>117172</v>
      </c>
      <c r="AP3495" s="28"/>
      <c r="AQ3495" s="28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  <c r="BD3495" s="24"/>
      <c r="BE3495" s="24"/>
      <c r="BF3495" s="24"/>
      <c r="BG3495" s="23"/>
      <c r="BH3495" s="23">
        <v>44737</v>
      </c>
      <c r="BI3495" s="26" t="s">
        <v>466</v>
      </c>
      <c r="BJ3495" s="26" t="s">
        <v>12112</v>
      </c>
      <c r="BK3495" s="29">
        <v>0</v>
      </c>
      <c r="BL3495" s="24" t="s">
        <v>129</v>
      </c>
      <c r="BM3495" s="22" t="str">
        <f ca="1">+IF(Tabla1[[#This Row],[FECHA INGRESO]]&gt;=44986,IF((TODAY()-Tabla1[[#This Row],[FECHA INGRESO]])&gt;=50,"ALERTA","TODAVÍA FALTA"),"N/A")</f>
        <v>N/A</v>
      </c>
      <c r="BN3495" s="7">
        <f>IFERROR((_xlfn.DAYS(Tabla1[[#This Row],[FECHA INGRESO]],Tabla1[[#This Row],[FECHA RETIRO]]))/30,"")</f>
        <v>-0.3</v>
      </c>
    </row>
    <row r="3496" spans="1:66" x14ac:dyDescent="0.35">
      <c r="A3496" s="21">
        <v>79976813</v>
      </c>
      <c r="B3496" s="94" t="s">
        <v>18776</v>
      </c>
      <c r="C3496" s="23">
        <v>44733</v>
      </c>
      <c r="D3496" s="23" t="s">
        <v>93</v>
      </c>
      <c r="E3496" s="24" t="s">
        <v>110</v>
      </c>
      <c r="F3496" s="24" t="s">
        <v>70</v>
      </c>
      <c r="G3496" s="24"/>
      <c r="H3496" s="24">
        <v>24114990192</v>
      </c>
      <c r="I3496" s="24" t="s">
        <v>72</v>
      </c>
      <c r="J3496" s="24">
        <f>DATEDIF(Tabla1[[#This Row],[FECHA DE NACIMIENTO]],Tabla1[[#This Row],[FECHA ACTUAL]],"Y")</f>
        <v>42</v>
      </c>
      <c r="K3496" s="24" t="s">
        <v>73</v>
      </c>
      <c r="L3496" s="24" t="s">
        <v>234</v>
      </c>
      <c r="M3496" s="24">
        <v>1</v>
      </c>
      <c r="N3496" s="24">
        <v>1</v>
      </c>
      <c r="O3496" s="24">
        <v>4</v>
      </c>
      <c r="P3496" s="24" t="s">
        <v>101</v>
      </c>
      <c r="Q3496" s="23">
        <v>29434</v>
      </c>
      <c r="R3496" s="24" t="s">
        <v>76</v>
      </c>
      <c r="S3496" s="25">
        <v>45119</v>
      </c>
      <c r="T3496" s="24"/>
      <c r="U3496" s="24">
        <v>3114506894</v>
      </c>
      <c r="V3496" s="33" t="s">
        <v>18777</v>
      </c>
      <c r="W3496" s="85" t="s">
        <v>18778</v>
      </c>
      <c r="X3496" s="24" t="s">
        <v>18779</v>
      </c>
      <c r="Y3496" s="24" t="s">
        <v>18780</v>
      </c>
      <c r="Z3496" s="24" t="s">
        <v>13095</v>
      </c>
      <c r="AA3496" s="24">
        <v>3112743341</v>
      </c>
      <c r="AB3496" s="24"/>
      <c r="AC3496" s="24"/>
      <c r="AD3496" s="24"/>
      <c r="AE3496" s="26" t="s">
        <v>256</v>
      </c>
      <c r="AF3496" s="26" t="s">
        <v>18781</v>
      </c>
      <c r="AG3496" s="26"/>
      <c r="AH3496" s="27" t="s">
        <v>7623</v>
      </c>
      <c r="AI3496" s="27" t="s">
        <v>687</v>
      </c>
      <c r="AJ3496" s="27" t="s">
        <v>687</v>
      </c>
      <c r="AK3496" s="24" t="s">
        <v>89</v>
      </c>
      <c r="AL3496" s="24" t="s">
        <v>90</v>
      </c>
      <c r="AM3496" s="23">
        <v>44733</v>
      </c>
      <c r="AN3496" s="28">
        <v>15080000</v>
      </c>
      <c r="AO3496" s="28">
        <v>0</v>
      </c>
      <c r="AP3496" s="28"/>
      <c r="AQ3496" s="28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  <c r="BD3496" s="24"/>
      <c r="BE3496" s="24"/>
      <c r="BF3496" s="24"/>
      <c r="BG3496" s="23"/>
      <c r="BH3496" s="23" t="s">
        <v>75</v>
      </c>
      <c r="BI3496" s="26">
        <v>0</v>
      </c>
      <c r="BJ3496" s="26">
        <v>0</v>
      </c>
      <c r="BK3496" s="29">
        <v>0</v>
      </c>
      <c r="BL3496" s="24" t="s">
        <v>91</v>
      </c>
      <c r="BM3496" s="22" t="str">
        <f ca="1">+IF(Tabla1[[#This Row],[FECHA INGRESO]]&gt;=44986,IF((TODAY()-Tabla1[[#This Row],[FECHA INGRESO]])&gt;=50,"ALERTA","TODAVÍA FALTA"),"N/A")</f>
        <v>N/A</v>
      </c>
      <c r="BN3496" s="7" t="str">
        <f>IFERROR((_xlfn.DAYS(Tabla1[[#This Row],[FECHA INGRESO]],Tabla1[[#This Row],[FECHA RETIRO]]))/30,"")</f>
        <v/>
      </c>
    </row>
    <row r="3497" spans="1:66" x14ac:dyDescent="0.35">
      <c r="A3497" s="21">
        <v>1001203665</v>
      </c>
      <c r="B3497" s="22" t="s">
        <v>18782</v>
      </c>
      <c r="C3497" s="23">
        <v>44733</v>
      </c>
      <c r="D3497" s="24" t="s">
        <v>188</v>
      </c>
      <c r="E3497" s="24" t="s">
        <v>94</v>
      </c>
      <c r="F3497" s="24" t="s">
        <v>70</v>
      </c>
      <c r="G3497" s="24"/>
      <c r="H3497" s="24">
        <v>24114980018</v>
      </c>
      <c r="I3497" s="24" t="s">
        <v>95</v>
      </c>
      <c r="J3497" s="24">
        <f>DATEDIF(Tabla1[[#This Row],[FECHA DE NACIMIENTO]],Tabla1[[#This Row],[FECHA ACTUAL]],"Y")</f>
        <v>21</v>
      </c>
      <c r="K3497" s="24" t="s">
        <v>73</v>
      </c>
      <c r="L3497" s="24" t="s">
        <v>112</v>
      </c>
      <c r="M3497" s="24">
        <v>0</v>
      </c>
      <c r="N3497" s="24">
        <v>0</v>
      </c>
      <c r="O3497" s="24">
        <v>3</v>
      </c>
      <c r="P3497" s="24" t="s">
        <v>101</v>
      </c>
      <c r="Q3497" s="23">
        <v>37352</v>
      </c>
      <c r="R3497" s="24" t="s">
        <v>76</v>
      </c>
      <c r="S3497" s="25">
        <v>45119</v>
      </c>
      <c r="T3497" s="24"/>
      <c r="U3497" s="24">
        <v>3229513328</v>
      </c>
      <c r="V3497" s="33" t="s">
        <v>18783</v>
      </c>
      <c r="W3497" s="85" t="s">
        <v>18784</v>
      </c>
      <c r="X3497" s="24" t="s">
        <v>171</v>
      </c>
      <c r="Y3497" s="24" t="s">
        <v>18785</v>
      </c>
      <c r="Z3497" s="24" t="s">
        <v>117</v>
      </c>
      <c r="AA3497" s="24">
        <v>3224285030</v>
      </c>
      <c r="AB3497" s="24"/>
      <c r="AC3497" s="24"/>
      <c r="AD3497" s="24"/>
      <c r="AE3497" s="26" t="s">
        <v>151</v>
      </c>
      <c r="AF3497" s="26"/>
      <c r="AG3497" s="26"/>
      <c r="AH3497" s="27" t="s">
        <v>184</v>
      </c>
      <c r="AI3497" s="27" t="s">
        <v>487</v>
      </c>
      <c r="AJ3497" s="27" t="s">
        <v>487</v>
      </c>
      <c r="AK3497" s="24" t="s">
        <v>121</v>
      </c>
      <c r="AL3497" s="24" t="s">
        <v>7086</v>
      </c>
      <c r="AM3497" s="23">
        <v>44733</v>
      </c>
      <c r="AN3497" s="28">
        <v>1000000</v>
      </c>
      <c r="AO3497" s="28">
        <v>117172</v>
      </c>
      <c r="AP3497" s="28"/>
      <c r="AQ3497" s="28"/>
      <c r="AR3497" s="24"/>
      <c r="AS3497" s="24"/>
      <c r="AT3497" s="24"/>
      <c r="AU3497" s="24"/>
      <c r="AV3497" s="24"/>
      <c r="AW3497" s="24"/>
      <c r="AX3497" s="24"/>
      <c r="AY3497" s="24"/>
      <c r="AZ3497" s="24"/>
      <c r="BA3497" s="24"/>
      <c r="BB3497" s="24"/>
      <c r="BC3497" s="24"/>
      <c r="BD3497" s="24"/>
      <c r="BE3497" s="24"/>
      <c r="BF3497" s="24"/>
      <c r="BG3497" s="23"/>
      <c r="BH3497" s="23">
        <v>44807</v>
      </c>
      <c r="BI3497" s="26" t="s">
        <v>466</v>
      </c>
      <c r="BJ3497" s="26" t="s">
        <v>6087</v>
      </c>
      <c r="BK3497" s="29">
        <v>0</v>
      </c>
      <c r="BL3497" s="24" t="s">
        <v>129</v>
      </c>
      <c r="BM3497" s="22" t="str">
        <f ca="1">+IF(Tabla1[[#This Row],[FECHA INGRESO]]&gt;=44986,IF((TODAY()-Tabla1[[#This Row],[FECHA INGRESO]])&gt;=50,"ALERTA","TODAVÍA FALTA"),"N/A")</f>
        <v>N/A</v>
      </c>
      <c r="BN3497" s="7">
        <f>IFERROR((_xlfn.DAYS(Tabla1[[#This Row],[FECHA INGRESO]],Tabla1[[#This Row],[FECHA RETIRO]]))/30,"")</f>
        <v>-2.4666666666666668</v>
      </c>
    </row>
    <row r="3498" spans="1:66" x14ac:dyDescent="0.35">
      <c r="A3498" s="21">
        <v>1000003664</v>
      </c>
      <c r="B3498" s="22" t="s">
        <v>18786</v>
      </c>
      <c r="C3498" s="23">
        <v>44733</v>
      </c>
      <c r="D3498" s="24" t="s">
        <v>266</v>
      </c>
      <c r="E3498" s="24" t="s">
        <v>111</v>
      </c>
      <c r="F3498" s="24" t="s">
        <v>111</v>
      </c>
      <c r="G3498" s="24"/>
      <c r="H3498" s="24">
        <v>24109224792</v>
      </c>
      <c r="I3498" s="24" t="s">
        <v>72</v>
      </c>
      <c r="J3498" s="24">
        <f>DATEDIF(Tabla1[[#This Row],[FECHA DE NACIMIENTO]],Tabla1[[#This Row],[FECHA ACTUAL]],"Y")</f>
        <v>20</v>
      </c>
      <c r="K3498" s="24" t="s">
        <v>73</v>
      </c>
      <c r="L3498" s="24" t="s">
        <v>112</v>
      </c>
      <c r="M3498" s="24">
        <v>0</v>
      </c>
      <c r="N3498" s="24">
        <v>2</v>
      </c>
      <c r="O3498" s="24">
        <v>2</v>
      </c>
      <c r="P3498" s="24" t="s">
        <v>101</v>
      </c>
      <c r="Q3498" s="23">
        <v>37539</v>
      </c>
      <c r="R3498" s="24" t="s">
        <v>12045</v>
      </c>
      <c r="S3498" s="25">
        <v>45119</v>
      </c>
      <c r="T3498" s="24"/>
      <c r="U3498" s="24">
        <v>3188071572</v>
      </c>
      <c r="V3498" s="33" t="s">
        <v>18787</v>
      </c>
      <c r="W3498" s="85" t="s">
        <v>18788</v>
      </c>
      <c r="X3498" s="24" t="s">
        <v>4836</v>
      </c>
      <c r="Y3498" s="24" t="s">
        <v>18789</v>
      </c>
      <c r="Z3498" s="24" t="s">
        <v>17970</v>
      </c>
      <c r="AA3498" s="24">
        <v>3225830248</v>
      </c>
      <c r="AB3498" s="24"/>
      <c r="AC3498" s="24"/>
      <c r="AD3498" s="24"/>
      <c r="AE3498" s="26" t="s">
        <v>102</v>
      </c>
      <c r="AF3498" s="26"/>
      <c r="AG3498" s="26" t="s">
        <v>17029</v>
      </c>
      <c r="AH3498" s="27" t="s">
        <v>184</v>
      </c>
      <c r="AI3498" s="27" t="s">
        <v>487</v>
      </c>
      <c r="AJ3498" s="27" t="s">
        <v>487</v>
      </c>
      <c r="AK3498" s="24" t="s">
        <v>121</v>
      </c>
      <c r="AL3498" s="24" t="s">
        <v>7086</v>
      </c>
      <c r="AM3498" s="23">
        <v>44733</v>
      </c>
      <c r="AN3498" s="28">
        <v>1000000</v>
      </c>
      <c r="AO3498" s="28">
        <v>117172</v>
      </c>
      <c r="AP3498" s="28"/>
      <c r="AQ3498" s="28"/>
      <c r="AR3498" s="24"/>
      <c r="AS3498" s="24"/>
      <c r="AT3498" s="24"/>
      <c r="AU3498" s="24"/>
      <c r="AV3498" s="24"/>
      <c r="AW3498" s="24"/>
      <c r="AX3498" s="24"/>
      <c r="AY3498" s="24"/>
      <c r="AZ3498" s="24" t="s">
        <v>4393</v>
      </c>
      <c r="BA3498" s="24"/>
      <c r="BB3498" s="24"/>
      <c r="BC3498" s="24"/>
      <c r="BD3498" s="24"/>
      <c r="BE3498" s="24"/>
      <c r="BF3498" s="24"/>
      <c r="BG3498" s="23"/>
      <c r="BH3498" s="23">
        <v>44900</v>
      </c>
      <c r="BI3498" s="26" t="s">
        <v>10014</v>
      </c>
      <c r="BJ3498" s="26" t="s">
        <v>3960</v>
      </c>
      <c r="BK3498" s="29">
        <v>0</v>
      </c>
      <c r="BL3498" s="24" t="s">
        <v>129</v>
      </c>
      <c r="BM3498" s="22" t="str">
        <f ca="1">+IF(Tabla1[[#This Row],[FECHA INGRESO]]&gt;=44986,IF((TODAY()-Tabla1[[#This Row],[FECHA INGRESO]])&gt;=50,"ALERTA","TODAVÍA FALTA"),"N/A")</f>
        <v>N/A</v>
      </c>
      <c r="BN3498" s="7">
        <f>IFERROR((_xlfn.DAYS(Tabla1[[#This Row],[FECHA INGRESO]],Tabla1[[#This Row],[FECHA RETIRO]]))/30,"")</f>
        <v>-5.5666666666666664</v>
      </c>
    </row>
    <row r="3499" spans="1:66" x14ac:dyDescent="0.35">
      <c r="A3499" s="64">
        <v>1075088943</v>
      </c>
      <c r="B3499" s="94" t="s">
        <v>18790</v>
      </c>
      <c r="C3499" s="23">
        <v>44735</v>
      </c>
      <c r="D3499" s="24" t="s">
        <v>9392</v>
      </c>
      <c r="E3499" s="24" t="s">
        <v>111</v>
      </c>
      <c r="F3499" s="24" t="s">
        <v>70</v>
      </c>
      <c r="G3499" s="24"/>
      <c r="H3499" s="24">
        <v>24115049972</v>
      </c>
      <c r="I3499" s="24" t="s">
        <v>95</v>
      </c>
      <c r="J3499" s="24">
        <f>DATEDIF(Tabla1[[#This Row],[FECHA DE NACIMIENTO]],Tabla1[[#This Row],[FECHA ACTUAL]],"Y")</f>
        <v>21</v>
      </c>
      <c r="K3499" s="24" t="s">
        <v>320</v>
      </c>
      <c r="L3499" s="24" t="s">
        <v>112</v>
      </c>
      <c r="M3499" s="24">
        <v>0</v>
      </c>
      <c r="N3499" s="24">
        <v>0</v>
      </c>
      <c r="O3499" s="24">
        <v>2</v>
      </c>
      <c r="P3499" s="24" t="s">
        <v>101</v>
      </c>
      <c r="Q3499" s="23">
        <v>37308</v>
      </c>
      <c r="R3499" s="24" t="s">
        <v>76</v>
      </c>
      <c r="S3499" s="25">
        <v>45119</v>
      </c>
      <c r="T3499" s="24"/>
      <c r="U3499" s="24">
        <v>3213747073</v>
      </c>
      <c r="V3499" s="33" t="s">
        <v>18791</v>
      </c>
      <c r="W3499" s="85" t="s">
        <v>18792</v>
      </c>
      <c r="X3499" s="24" t="s">
        <v>586</v>
      </c>
      <c r="Y3499" s="24"/>
      <c r="Z3499" s="24"/>
      <c r="AA3499" s="24"/>
      <c r="AB3499" s="24"/>
      <c r="AC3499" s="24"/>
      <c r="AD3499" s="24"/>
      <c r="AE3499" s="26" t="s">
        <v>183</v>
      </c>
      <c r="AF3499" s="26" t="s">
        <v>16714</v>
      </c>
      <c r="AG3499" s="26"/>
      <c r="AH3499" s="27" t="s">
        <v>955</v>
      </c>
      <c r="AI3499" s="27" t="s">
        <v>5470</v>
      </c>
      <c r="AJ3499" s="27" t="s">
        <v>5470</v>
      </c>
      <c r="AK3499" s="24" t="s">
        <v>121</v>
      </c>
      <c r="AL3499" s="24" t="s">
        <v>7086</v>
      </c>
      <c r="AM3499" s="23">
        <v>44735</v>
      </c>
      <c r="AN3499" s="28">
        <v>1160000</v>
      </c>
      <c r="AO3499" s="28">
        <v>140606</v>
      </c>
      <c r="AP3499" s="28"/>
      <c r="AQ3499" s="28"/>
      <c r="AR3499" s="24"/>
      <c r="AS3499" s="24"/>
      <c r="AT3499" s="24"/>
      <c r="AU3499" s="24"/>
      <c r="AV3499" s="24"/>
      <c r="AW3499" s="24"/>
      <c r="AX3499" s="24"/>
      <c r="AY3499" s="24"/>
      <c r="AZ3499" s="24"/>
      <c r="BA3499" s="24"/>
      <c r="BB3499" s="24"/>
      <c r="BC3499" s="24"/>
      <c r="BD3499" s="24"/>
      <c r="BE3499" s="24"/>
      <c r="BF3499" s="24"/>
      <c r="BG3499" s="23"/>
      <c r="BH3499" s="23" t="s">
        <v>75</v>
      </c>
      <c r="BI3499" s="26">
        <v>0</v>
      </c>
      <c r="BJ3499" s="26">
        <v>0</v>
      </c>
      <c r="BK3499" s="29">
        <v>0</v>
      </c>
      <c r="BL3499" s="24" t="s">
        <v>91</v>
      </c>
      <c r="BM3499" s="22" t="str">
        <f ca="1">+IF(Tabla1[[#This Row],[FECHA INGRESO]]&gt;=44986,IF((TODAY()-Tabla1[[#This Row],[FECHA INGRESO]])&gt;=50,"ALERTA","TODAVÍA FALTA"),"N/A")</f>
        <v>N/A</v>
      </c>
      <c r="BN3499" s="7" t="str">
        <f>IFERROR((_xlfn.DAYS(Tabla1[[#This Row],[FECHA INGRESO]],Tabla1[[#This Row],[FECHA RETIRO]]))/30,"")</f>
        <v/>
      </c>
    </row>
    <row r="3500" spans="1:66" x14ac:dyDescent="0.35">
      <c r="A3500" s="53">
        <v>1001028999</v>
      </c>
      <c r="B3500" s="94" t="s">
        <v>18793</v>
      </c>
      <c r="C3500" s="23">
        <v>44735</v>
      </c>
      <c r="D3500" s="23" t="s">
        <v>157</v>
      </c>
      <c r="E3500" s="24" t="s">
        <v>94</v>
      </c>
      <c r="F3500" s="24" t="s">
        <v>70</v>
      </c>
      <c r="G3500" s="24"/>
      <c r="H3500" s="24">
        <v>24115048094</v>
      </c>
      <c r="I3500" s="24" t="s">
        <v>95</v>
      </c>
      <c r="J3500" s="24">
        <f>DATEDIF(Tabla1[[#This Row],[FECHA DE NACIMIENTO]],Tabla1[[#This Row],[FECHA ACTUAL]],"Y")</f>
        <v>30</v>
      </c>
      <c r="K3500" s="24" t="s">
        <v>73</v>
      </c>
      <c r="L3500" s="24" t="s">
        <v>112</v>
      </c>
      <c r="M3500" s="24">
        <v>0</v>
      </c>
      <c r="N3500" s="24">
        <v>2</v>
      </c>
      <c r="O3500" s="24">
        <v>2</v>
      </c>
      <c r="P3500" s="24" t="s">
        <v>101</v>
      </c>
      <c r="Q3500" s="23">
        <v>33961</v>
      </c>
      <c r="R3500" s="24" t="s">
        <v>18794</v>
      </c>
      <c r="S3500" s="25">
        <v>45119</v>
      </c>
      <c r="T3500" s="24"/>
      <c r="U3500" s="24">
        <v>3125219870</v>
      </c>
      <c r="V3500" s="33" t="s">
        <v>18795</v>
      </c>
      <c r="W3500" s="85" t="s">
        <v>18796</v>
      </c>
      <c r="X3500" s="24" t="s">
        <v>586</v>
      </c>
      <c r="Y3500" s="24" t="s">
        <v>18797</v>
      </c>
      <c r="Z3500" s="24" t="s">
        <v>162</v>
      </c>
      <c r="AA3500" s="24">
        <v>3125219870</v>
      </c>
      <c r="AB3500" s="24"/>
      <c r="AC3500" s="24"/>
      <c r="AD3500" s="24"/>
      <c r="AE3500" s="26" t="s">
        <v>194</v>
      </c>
      <c r="AF3500" s="26"/>
      <c r="AG3500" s="26"/>
      <c r="AH3500" s="27" t="s">
        <v>955</v>
      </c>
      <c r="AI3500" s="27" t="s">
        <v>5470</v>
      </c>
      <c r="AJ3500" s="27" t="s">
        <v>5470</v>
      </c>
      <c r="AK3500" s="24" t="s">
        <v>121</v>
      </c>
      <c r="AL3500" s="24" t="s">
        <v>7086</v>
      </c>
      <c r="AM3500" s="23">
        <v>44735</v>
      </c>
      <c r="AN3500" s="28">
        <v>1160000</v>
      </c>
      <c r="AO3500" s="28">
        <v>140606</v>
      </c>
      <c r="AP3500" s="28"/>
      <c r="AQ3500" s="28"/>
      <c r="AR3500" s="24"/>
      <c r="AS3500" s="24"/>
      <c r="AT3500" s="24"/>
      <c r="AU3500" s="24"/>
      <c r="AV3500" s="24"/>
      <c r="AW3500" s="24"/>
      <c r="AX3500" s="24"/>
      <c r="AY3500" s="24"/>
      <c r="AZ3500" s="24"/>
      <c r="BA3500" s="24"/>
      <c r="BB3500" s="24"/>
      <c r="BC3500" s="24"/>
      <c r="BD3500" s="24"/>
      <c r="BE3500" s="24"/>
      <c r="BF3500" s="24"/>
      <c r="BG3500" s="23"/>
      <c r="BH3500" s="23" t="s">
        <v>75</v>
      </c>
      <c r="BI3500" s="26">
        <v>0</v>
      </c>
      <c r="BJ3500" s="26">
        <v>0</v>
      </c>
      <c r="BK3500" s="29">
        <v>0</v>
      </c>
      <c r="BL3500" s="24" t="s">
        <v>91</v>
      </c>
      <c r="BM3500" s="22" t="str">
        <f ca="1">+IF(Tabla1[[#This Row],[FECHA INGRESO]]&gt;=44986,IF((TODAY()-Tabla1[[#This Row],[FECHA INGRESO]])&gt;=50,"ALERTA","TODAVÍA FALTA"),"N/A")</f>
        <v>N/A</v>
      </c>
      <c r="BN3500" s="7" t="str">
        <f>IFERROR((_xlfn.DAYS(Tabla1[[#This Row],[FECHA INGRESO]],Tabla1[[#This Row],[FECHA RETIRO]]))/30,"")</f>
        <v/>
      </c>
    </row>
    <row r="3501" spans="1:66" x14ac:dyDescent="0.35">
      <c r="A3501" s="21">
        <v>1000972369</v>
      </c>
      <c r="B3501" s="22" t="s">
        <v>18798</v>
      </c>
      <c r="C3501" s="23">
        <v>44735</v>
      </c>
      <c r="D3501" s="24" t="s">
        <v>188</v>
      </c>
      <c r="E3501" s="24" t="s">
        <v>94</v>
      </c>
      <c r="F3501" s="24" t="s">
        <v>70</v>
      </c>
      <c r="G3501" s="24"/>
      <c r="H3501" s="24">
        <v>24115048513</v>
      </c>
      <c r="I3501" s="24" t="s">
        <v>95</v>
      </c>
      <c r="J3501" s="24">
        <f>DATEDIF(Tabla1[[#This Row],[FECHA DE NACIMIENTO]],Tabla1[[#This Row],[FECHA ACTUAL]],"Y")</f>
        <v>20</v>
      </c>
      <c r="K3501" s="24" t="s">
        <v>73</v>
      </c>
      <c r="L3501" s="24" t="s">
        <v>112</v>
      </c>
      <c r="M3501" s="24">
        <v>0</v>
      </c>
      <c r="N3501" s="24">
        <v>0</v>
      </c>
      <c r="O3501" s="24">
        <v>2</v>
      </c>
      <c r="P3501" s="24" t="s">
        <v>101</v>
      </c>
      <c r="Q3501" s="23">
        <v>37750</v>
      </c>
      <c r="R3501" s="24" t="s">
        <v>76</v>
      </c>
      <c r="S3501" s="25">
        <v>45119</v>
      </c>
      <c r="T3501" s="24">
        <v>7664097</v>
      </c>
      <c r="U3501" s="24">
        <v>3002995530</v>
      </c>
      <c r="V3501" s="33" t="s">
        <v>18799</v>
      </c>
      <c r="W3501" s="85" t="s">
        <v>18800</v>
      </c>
      <c r="X3501" s="24" t="s">
        <v>3970</v>
      </c>
      <c r="Y3501" s="24" t="s">
        <v>18801</v>
      </c>
      <c r="Z3501" s="24" t="s">
        <v>117</v>
      </c>
      <c r="AA3501" s="24">
        <v>3182789966</v>
      </c>
      <c r="AB3501" s="24"/>
      <c r="AC3501" s="24"/>
      <c r="AD3501" s="24"/>
      <c r="AE3501" s="26" t="s">
        <v>183</v>
      </c>
      <c r="AF3501" s="26"/>
      <c r="AG3501" s="26"/>
      <c r="AH3501" s="27" t="s">
        <v>184</v>
      </c>
      <c r="AI3501" s="27" t="s">
        <v>487</v>
      </c>
      <c r="AJ3501" s="27" t="s">
        <v>487</v>
      </c>
      <c r="AK3501" s="24" t="s">
        <v>121</v>
      </c>
      <c r="AL3501" s="24" t="s">
        <v>7086</v>
      </c>
      <c r="AM3501" s="23">
        <v>44735</v>
      </c>
      <c r="AN3501" s="28">
        <v>1000000</v>
      </c>
      <c r="AO3501" s="28">
        <v>117172</v>
      </c>
      <c r="AP3501" s="28"/>
      <c r="AQ3501" s="28"/>
      <c r="AR3501" s="24"/>
      <c r="AS3501" s="24"/>
      <c r="AT3501" s="24"/>
      <c r="AU3501" s="24"/>
      <c r="AV3501" s="24"/>
      <c r="AW3501" s="24"/>
      <c r="AX3501" s="24"/>
      <c r="AY3501" s="24"/>
      <c r="AZ3501" s="24" t="s">
        <v>4393</v>
      </c>
      <c r="BA3501" s="24"/>
      <c r="BB3501" s="24"/>
      <c r="BC3501" s="24"/>
      <c r="BD3501" s="24"/>
      <c r="BE3501" s="24"/>
      <c r="BF3501" s="24"/>
      <c r="BG3501" s="23"/>
      <c r="BH3501" s="23">
        <v>44915</v>
      </c>
      <c r="BI3501" s="26" t="s">
        <v>466</v>
      </c>
      <c r="BJ3501" s="26" t="s">
        <v>14216</v>
      </c>
      <c r="BK3501" s="29">
        <v>0</v>
      </c>
      <c r="BL3501" s="24" t="s">
        <v>129</v>
      </c>
      <c r="BM3501" s="22" t="str">
        <f ca="1">+IF(Tabla1[[#This Row],[FECHA INGRESO]]&gt;=44986,IF((TODAY()-Tabla1[[#This Row],[FECHA INGRESO]])&gt;=50,"ALERTA","TODAVÍA FALTA"),"N/A")</f>
        <v>N/A</v>
      </c>
      <c r="BN3501" s="7">
        <f>IFERROR((_xlfn.DAYS(Tabla1[[#This Row],[FECHA INGRESO]],Tabla1[[#This Row],[FECHA RETIRO]]))/30,"")</f>
        <v>-6</v>
      </c>
    </row>
    <row r="3502" spans="1:66" x14ac:dyDescent="0.35">
      <c r="A3502" s="21">
        <v>1005943610</v>
      </c>
      <c r="B3502" s="22" t="s">
        <v>18802</v>
      </c>
      <c r="C3502" s="23">
        <v>44735</v>
      </c>
      <c r="D3502" s="24" t="s">
        <v>93</v>
      </c>
      <c r="E3502" s="24" t="s">
        <v>111</v>
      </c>
      <c r="F3502" s="24" t="s">
        <v>70</v>
      </c>
      <c r="G3502" s="24"/>
      <c r="H3502" s="24">
        <v>24115049888</v>
      </c>
      <c r="I3502" s="24" t="s">
        <v>72</v>
      </c>
      <c r="J3502" s="24">
        <f>DATEDIF(Tabla1[[#This Row],[FECHA DE NACIMIENTO]],Tabla1[[#This Row],[FECHA ACTUAL]],"Y")</f>
        <v>22</v>
      </c>
      <c r="K3502" s="24" t="s">
        <v>73</v>
      </c>
      <c r="L3502" s="24" t="s">
        <v>112</v>
      </c>
      <c r="M3502" s="24">
        <v>0</v>
      </c>
      <c r="N3502" s="24">
        <v>0</v>
      </c>
      <c r="O3502" s="24">
        <v>1</v>
      </c>
      <c r="P3502" s="24" t="s">
        <v>101</v>
      </c>
      <c r="Q3502" s="23">
        <v>37039</v>
      </c>
      <c r="R3502" s="24" t="s">
        <v>76</v>
      </c>
      <c r="S3502" s="25">
        <v>45119</v>
      </c>
      <c r="T3502" s="24">
        <v>7123716</v>
      </c>
      <c r="U3502" s="24">
        <v>3045793718</v>
      </c>
      <c r="V3502" s="33" t="s">
        <v>18803</v>
      </c>
      <c r="W3502" s="85" t="s">
        <v>18804</v>
      </c>
      <c r="X3502" s="24" t="s">
        <v>2752</v>
      </c>
      <c r="Y3502" s="24" t="s">
        <v>18805</v>
      </c>
      <c r="Z3502" s="24" t="s">
        <v>117</v>
      </c>
      <c r="AA3502" s="24">
        <v>3209420831</v>
      </c>
      <c r="AB3502" s="24"/>
      <c r="AC3502" s="24"/>
      <c r="AD3502" s="24"/>
      <c r="AE3502" s="26" t="s">
        <v>151</v>
      </c>
      <c r="AF3502" s="26"/>
      <c r="AG3502" s="26"/>
      <c r="AH3502" s="27" t="s">
        <v>184</v>
      </c>
      <c r="AI3502" s="27" t="s">
        <v>487</v>
      </c>
      <c r="AJ3502" s="27" t="s">
        <v>487</v>
      </c>
      <c r="AK3502" s="24" t="s">
        <v>121</v>
      </c>
      <c r="AL3502" s="24" t="s">
        <v>7086</v>
      </c>
      <c r="AM3502" s="23">
        <v>44735</v>
      </c>
      <c r="AN3502" s="28">
        <v>1160000</v>
      </c>
      <c r="AO3502" s="28">
        <v>140606</v>
      </c>
      <c r="AP3502" s="28"/>
      <c r="AQ3502" s="28"/>
      <c r="AR3502" s="24"/>
      <c r="AS3502" s="24"/>
      <c r="AT3502" s="24"/>
      <c r="AU3502" s="24"/>
      <c r="AV3502" s="24"/>
      <c r="AW3502" s="24"/>
      <c r="AX3502" s="24"/>
      <c r="AY3502" s="24"/>
      <c r="AZ3502" s="24" t="s">
        <v>4393</v>
      </c>
      <c r="BA3502" s="24"/>
      <c r="BB3502" s="24"/>
      <c r="BC3502" s="24"/>
      <c r="BD3502" s="24"/>
      <c r="BE3502" s="24"/>
      <c r="BF3502" s="24"/>
      <c r="BG3502" s="23"/>
      <c r="BH3502" s="23">
        <v>44985</v>
      </c>
      <c r="BI3502" s="26" t="s">
        <v>466</v>
      </c>
      <c r="BJ3502" s="26" t="s">
        <v>3469</v>
      </c>
      <c r="BK3502" s="29">
        <v>0</v>
      </c>
      <c r="BL3502" s="24" t="s">
        <v>129</v>
      </c>
      <c r="BM3502" s="22" t="str">
        <f ca="1">+IF(Tabla1[[#This Row],[FECHA INGRESO]]&gt;=44986,IF((TODAY()-Tabla1[[#This Row],[FECHA INGRESO]])&gt;=50,"ALERTA","TODAVÍA FALTA"),"N/A")</f>
        <v>N/A</v>
      </c>
      <c r="BN3502" s="7">
        <f>IFERROR((_xlfn.DAYS(Tabla1[[#This Row],[FECHA INGRESO]],Tabla1[[#This Row],[FECHA RETIRO]]))/30,"")</f>
        <v>-8.3333333333333339</v>
      </c>
    </row>
    <row r="3503" spans="1:66" x14ac:dyDescent="0.35">
      <c r="A3503" s="21">
        <v>1031640566</v>
      </c>
      <c r="B3503" s="22" t="s">
        <v>18806</v>
      </c>
      <c r="C3503" s="23">
        <v>44735</v>
      </c>
      <c r="D3503" s="24" t="s">
        <v>93</v>
      </c>
      <c r="E3503" s="24" t="s">
        <v>111</v>
      </c>
      <c r="F3503" s="24" t="s">
        <v>70</v>
      </c>
      <c r="G3503" s="24"/>
      <c r="H3503" s="24">
        <v>24115047875</v>
      </c>
      <c r="I3503" s="24" t="s">
        <v>95</v>
      </c>
      <c r="J3503" s="24">
        <f>DATEDIF(Tabla1[[#This Row],[FECHA DE NACIMIENTO]],Tabla1[[#This Row],[FECHA ACTUAL]],"Y")</f>
        <v>19</v>
      </c>
      <c r="K3503" s="24" t="s">
        <v>73</v>
      </c>
      <c r="L3503" s="24" t="s">
        <v>112</v>
      </c>
      <c r="M3503" s="24">
        <v>0</v>
      </c>
      <c r="N3503" s="24">
        <v>0</v>
      </c>
      <c r="O3503" s="24">
        <v>2</v>
      </c>
      <c r="P3503" s="24" t="s">
        <v>101</v>
      </c>
      <c r="Q3503" s="23">
        <v>37990</v>
      </c>
      <c r="R3503" s="24" t="s">
        <v>76</v>
      </c>
      <c r="S3503" s="25">
        <v>45119</v>
      </c>
      <c r="T3503" s="24"/>
      <c r="U3503" s="24">
        <v>3138060760</v>
      </c>
      <c r="V3503" s="33" t="s">
        <v>18807</v>
      </c>
      <c r="W3503" s="85" t="s">
        <v>18808</v>
      </c>
      <c r="X3503" s="24" t="s">
        <v>18809</v>
      </c>
      <c r="Y3503" s="24" t="s">
        <v>18810</v>
      </c>
      <c r="Z3503" s="24" t="s">
        <v>117</v>
      </c>
      <c r="AA3503" s="24">
        <v>3118246432</v>
      </c>
      <c r="AB3503" s="24"/>
      <c r="AC3503" s="24"/>
      <c r="AD3503" s="24"/>
      <c r="AE3503" s="26" t="s">
        <v>151</v>
      </c>
      <c r="AF3503" s="26"/>
      <c r="AG3503" s="26"/>
      <c r="AH3503" s="27" t="s">
        <v>184</v>
      </c>
      <c r="AI3503" s="27" t="s">
        <v>487</v>
      </c>
      <c r="AJ3503" s="27" t="s">
        <v>487</v>
      </c>
      <c r="AK3503" s="24" t="s">
        <v>121</v>
      </c>
      <c r="AL3503" s="24" t="s">
        <v>7086</v>
      </c>
      <c r="AM3503" s="23">
        <v>44735</v>
      </c>
      <c r="AN3503" s="28">
        <v>1160000</v>
      </c>
      <c r="AO3503" s="28">
        <v>140606</v>
      </c>
      <c r="AP3503" s="28"/>
      <c r="AQ3503" s="28"/>
      <c r="AR3503" s="24"/>
      <c r="AS3503" s="24"/>
      <c r="AT3503" s="24"/>
      <c r="AU3503" s="24"/>
      <c r="AV3503" s="24"/>
      <c r="AW3503" s="24"/>
      <c r="AX3503" s="24"/>
      <c r="AY3503" s="24"/>
      <c r="AZ3503" s="24"/>
      <c r="BA3503" s="24"/>
      <c r="BB3503" s="24"/>
      <c r="BC3503" s="24"/>
      <c r="BD3503" s="24"/>
      <c r="BE3503" s="24"/>
      <c r="BF3503" s="24"/>
      <c r="BG3503" s="23"/>
      <c r="BH3503" s="23">
        <v>44956</v>
      </c>
      <c r="BI3503" s="26" t="s">
        <v>466</v>
      </c>
      <c r="BJ3503" s="26" t="s">
        <v>3469</v>
      </c>
      <c r="BK3503" s="29">
        <v>0</v>
      </c>
      <c r="BL3503" s="24" t="s">
        <v>129</v>
      </c>
      <c r="BM3503" s="22" t="str">
        <f ca="1">+IF(Tabla1[[#This Row],[FECHA INGRESO]]&gt;=44986,IF((TODAY()-Tabla1[[#This Row],[FECHA INGRESO]])&gt;=50,"ALERTA","TODAVÍA FALTA"),"N/A")</f>
        <v>N/A</v>
      </c>
      <c r="BN3503" s="7">
        <f>IFERROR((_xlfn.DAYS(Tabla1[[#This Row],[FECHA INGRESO]],Tabla1[[#This Row],[FECHA RETIRO]]))/30,"")</f>
        <v>-7.3666666666666663</v>
      </c>
    </row>
    <row r="3504" spans="1:66" x14ac:dyDescent="0.35">
      <c r="A3504" s="21">
        <v>1010123538</v>
      </c>
      <c r="B3504" s="94" t="s">
        <v>18811</v>
      </c>
      <c r="C3504" s="23">
        <v>44735</v>
      </c>
      <c r="D3504" s="23" t="s">
        <v>4008</v>
      </c>
      <c r="E3504" s="24" t="s">
        <v>94</v>
      </c>
      <c r="F3504" s="24" t="s">
        <v>70</v>
      </c>
      <c r="G3504" s="24"/>
      <c r="H3504" s="24">
        <v>24115050732</v>
      </c>
      <c r="I3504" s="24" t="s">
        <v>72</v>
      </c>
      <c r="J3504" s="24">
        <f>DATEDIF(Tabla1[[#This Row],[FECHA DE NACIMIENTO]],Tabla1[[#This Row],[FECHA ACTUAL]],"Y")</f>
        <v>21</v>
      </c>
      <c r="K3504" s="24" t="s">
        <v>73</v>
      </c>
      <c r="L3504" s="24" t="s">
        <v>112</v>
      </c>
      <c r="M3504" s="24">
        <v>0</v>
      </c>
      <c r="N3504" s="24">
        <v>0</v>
      </c>
      <c r="O3504" s="24">
        <v>1</v>
      </c>
      <c r="P3504" s="24" t="s">
        <v>101</v>
      </c>
      <c r="Q3504" s="23">
        <v>37311</v>
      </c>
      <c r="R3504" s="24" t="s">
        <v>76</v>
      </c>
      <c r="S3504" s="25">
        <v>45119</v>
      </c>
      <c r="T3504" s="24">
        <v>7310955</v>
      </c>
      <c r="U3504" s="24">
        <v>3102599103</v>
      </c>
      <c r="V3504" s="33" t="s">
        <v>18812</v>
      </c>
      <c r="W3504" s="85" t="s">
        <v>18813</v>
      </c>
      <c r="X3504" s="24" t="s">
        <v>6550</v>
      </c>
      <c r="Y3504" s="24" t="s">
        <v>18814</v>
      </c>
      <c r="Z3504" s="24" t="s">
        <v>117</v>
      </c>
      <c r="AA3504" s="24">
        <v>3229041624</v>
      </c>
      <c r="AB3504" s="24"/>
      <c r="AC3504" s="24"/>
      <c r="AD3504" s="24"/>
      <c r="AE3504" s="26" t="s">
        <v>194</v>
      </c>
      <c r="AF3504" s="26" t="s">
        <v>6913</v>
      </c>
      <c r="AG3504" s="26"/>
      <c r="AH3504" s="27" t="s">
        <v>955</v>
      </c>
      <c r="AI3504" s="27" t="s">
        <v>11667</v>
      </c>
      <c r="AJ3504" s="27" t="s">
        <v>6347</v>
      </c>
      <c r="AK3504" s="24" t="s">
        <v>121</v>
      </c>
      <c r="AL3504" s="24" t="s">
        <v>7086</v>
      </c>
      <c r="AM3504" s="23">
        <v>44735</v>
      </c>
      <c r="AN3504" s="28">
        <v>1357200</v>
      </c>
      <c r="AO3504" s="28">
        <v>140606</v>
      </c>
      <c r="AP3504" s="28"/>
      <c r="AQ3504" s="28"/>
      <c r="AR3504" s="24"/>
      <c r="AS3504" s="24"/>
      <c r="AT3504" s="24"/>
      <c r="AU3504" s="24"/>
      <c r="AV3504" s="24"/>
      <c r="AW3504" s="24"/>
      <c r="AX3504" s="24"/>
      <c r="AY3504" s="24"/>
      <c r="AZ3504" s="24"/>
      <c r="BA3504" s="24"/>
      <c r="BB3504" s="24"/>
      <c r="BC3504" s="24"/>
      <c r="BD3504" s="24"/>
      <c r="BE3504" s="24"/>
      <c r="BF3504" s="24"/>
      <c r="BG3504" s="23"/>
      <c r="BH3504" s="23" t="s">
        <v>75</v>
      </c>
      <c r="BI3504" s="26">
        <v>0</v>
      </c>
      <c r="BJ3504" s="26">
        <v>0</v>
      </c>
      <c r="BK3504" s="29">
        <v>0</v>
      </c>
      <c r="BL3504" s="24" t="s">
        <v>91</v>
      </c>
      <c r="BM3504" s="22" t="str">
        <f ca="1">+IF(Tabla1[[#This Row],[FECHA INGRESO]]&gt;=44986,IF((TODAY()-Tabla1[[#This Row],[FECHA INGRESO]])&gt;=50,"ALERTA","TODAVÍA FALTA"),"N/A")</f>
        <v>N/A</v>
      </c>
      <c r="BN3504" s="7" t="str">
        <f>IFERROR((_xlfn.DAYS(Tabla1[[#This Row],[FECHA INGRESO]],Tabla1[[#This Row],[FECHA RETIRO]]))/30,"")</f>
        <v/>
      </c>
    </row>
    <row r="3505" spans="1:66" x14ac:dyDescent="0.35">
      <c r="A3505" s="21">
        <v>53130359</v>
      </c>
      <c r="B3505" s="94" t="s">
        <v>18815</v>
      </c>
      <c r="C3505" s="23">
        <v>44740</v>
      </c>
      <c r="D3505" s="24" t="s">
        <v>188</v>
      </c>
      <c r="E3505" s="24" t="s">
        <v>110</v>
      </c>
      <c r="F3505" s="24" t="s">
        <v>111</v>
      </c>
      <c r="G3505" s="24"/>
      <c r="H3505" s="24">
        <v>24115079719</v>
      </c>
      <c r="I3505" s="24" t="s">
        <v>95</v>
      </c>
      <c r="J3505" s="24">
        <f>DATEDIF(Tabla1[[#This Row],[FECHA DE NACIMIENTO]],Tabla1[[#This Row],[FECHA ACTUAL]],"Y")</f>
        <v>38</v>
      </c>
      <c r="K3505" s="24" t="s">
        <v>73</v>
      </c>
      <c r="L3505" s="24" t="s">
        <v>74</v>
      </c>
      <c r="M3505" s="24">
        <v>1</v>
      </c>
      <c r="N3505" s="24">
        <v>2</v>
      </c>
      <c r="O3505" s="24">
        <v>2</v>
      </c>
      <c r="P3505" s="24" t="s">
        <v>101</v>
      </c>
      <c r="Q3505" s="23">
        <v>31064</v>
      </c>
      <c r="R3505" s="24" t="s">
        <v>76</v>
      </c>
      <c r="S3505" s="25">
        <v>45119</v>
      </c>
      <c r="T3505" s="24"/>
      <c r="U3505" s="24">
        <v>3208570199</v>
      </c>
      <c r="V3505" s="33" t="s">
        <v>18816</v>
      </c>
      <c r="W3505" s="85" t="s">
        <v>18817</v>
      </c>
      <c r="X3505" s="24" t="s">
        <v>18818</v>
      </c>
      <c r="Y3505" s="24"/>
      <c r="Z3505" s="24"/>
      <c r="AA3505" s="24"/>
      <c r="AB3505" s="24"/>
      <c r="AC3505" s="24"/>
      <c r="AD3505" s="24"/>
      <c r="AE3505" s="26" t="s">
        <v>194</v>
      </c>
      <c r="AF3505" s="26" t="s">
        <v>16954</v>
      </c>
      <c r="AG3505" s="26"/>
      <c r="AH3505" s="27" t="s">
        <v>119</v>
      </c>
      <c r="AI3505" s="27" t="s">
        <v>18243</v>
      </c>
      <c r="AJ3505" s="27" t="s">
        <v>18243</v>
      </c>
      <c r="AK3505" s="24" t="s">
        <v>121</v>
      </c>
      <c r="AL3505" s="24" t="s">
        <v>7086</v>
      </c>
      <c r="AM3505" s="23">
        <v>44740</v>
      </c>
      <c r="AN3505" s="28">
        <v>2262000</v>
      </c>
      <c r="AO3505" s="28">
        <v>140606</v>
      </c>
      <c r="AP3505" s="28"/>
      <c r="AQ3505" s="28"/>
      <c r="AR3505" s="24"/>
      <c r="AS3505" s="24"/>
      <c r="AT3505" s="24"/>
      <c r="AU3505" s="24"/>
      <c r="AV3505" s="24"/>
      <c r="AW3505" s="24"/>
      <c r="AX3505" s="24"/>
      <c r="AY3505" s="24"/>
      <c r="AZ3505" s="24"/>
      <c r="BA3505" s="24"/>
      <c r="BB3505" s="24"/>
      <c r="BC3505" s="24"/>
      <c r="BD3505" s="24"/>
      <c r="BE3505" s="24"/>
      <c r="BF3505" s="24"/>
      <c r="BG3505" s="23"/>
      <c r="BH3505" s="23" t="s">
        <v>75</v>
      </c>
      <c r="BI3505" s="26">
        <v>0</v>
      </c>
      <c r="BJ3505" s="26">
        <v>0</v>
      </c>
      <c r="BK3505" s="29">
        <v>0</v>
      </c>
      <c r="BL3505" s="24" t="s">
        <v>91</v>
      </c>
      <c r="BM3505" s="22" t="str">
        <f ca="1">+IF(Tabla1[[#This Row],[FECHA INGRESO]]&gt;=44986,IF((TODAY()-Tabla1[[#This Row],[FECHA INGRESO]])&gt;=50,"ALERTA","TODAVÍA FALTA"),"N/A")</f>
        <v>N/A</v>
      </c>
      <c r="BN3505" s="7" t="str">
        <f>IFERROR((_xlfn.DAYS(Tabla1[[#This Row],[FECHA INGRESO]],Tabla1[[#This Row],[FECHA RETIRO]]))/30,"")</f>
        <v/>
      </c>
    </row>
    <row r="3506" spans="1:66" x14ac:dyDescent="0.35">
      <c r="A3506" s="34">
        <v>1000512477</v>
      </c>
      <c r="B3506" s="22" t="s">
        <v>18819</v>
      </c>
      <c r="C3506" s="23">
        <v>44740</v>
      </c>
      <c r="D3506" s="24" t="s">
        <v>582</v>
      </c>
      <c r="E3506" s="24" t="s">
        <v>111</v>
      </c>
      <c r="F3506" s="24" t="s">
        <v>70</v>
      </c>
      <c r="G3506" s="24"/>
      <c r="H3506" s="24">
        <v>24115082025</v>
      </c>
      <c r="I3506" s="24" t="s">
        <v>72</v>
      </c>
      <c r="J3506" s="24">
        <f>DATEDIF(Tabla1[[#This Row],[FECHA DE NACIMIENTO]],Tabla1[[#This Row],[FECHA ACTUAL]],"Y")</f>
        <v>22</v>
      </c>
      <c r="K3506" s="24" t="s">
        <v>96</v>
      </c>
      <c r="L3506" s="24" t="s">
        <v>112</v>
      </c>
      <c r="M3506" s="24">
        <v>0</v>
      </c>
      <c r="N3506" s="24">
        <v>0</v>
      </c>
      <c r="O3506" s="24">
        <v>3</v>
      </c>
      <c r="P3506" s="24" t="s">
        <v>101</v>
      </c>
      <c r="Q3506" s="23">
        <v>36887</v>
      </c>
      <c r="R3506" s="24" t="s">
        <v>76</v>
      </c>
      <c r="S3506" s="25">
        <v>45119</v>
      </c>
      <c r="T3506" s="24"/>
      <c r="U3506" s="24">
        <v>3219693759</v>
      </c>
      <c r="V3506" s="33" t="s">
        <v>18820</v>
      </c>
      <c r="W3506" s="85" t="s">
        <v>18821</v>
      </c>
      <c r="X3506" s="24" t="s">
        <v>18822</v>
      </c>
      <c r="Y3506" s="24" t="s">
        <v>18823</v>
      </c>
      <c r="Z3506" s="24" t="s">
        <v>162</v>
      </c>
      <c r="AA3506" s="24">
        <v>3202722939</v>
      </c>
      <c r="AB3506" s="24"/>
      <c r="AC3506" s="24"/>
      <c r="AD3506" s="24"/>
      <c r="AE3506" s="26" t="s">
        <v>151</v>
      </c>
      <c r="AF3506" s="26"/>
      <c r="AG3506" s="26"/>
      <c r="AH3506" s="27" t="s">
        <v>3042</v>
      </c>
      <c r="AI3506" s="27" t="s">
        <v>9232</v>
      </c>
      <c r="AJ3506" s="27" t="s">
        <v>9233</v>
      </c>
      <c r="AK3506" s="24" t="s">
        <v>121</v>
      </c>
      <c r="AL3506" s="24" t="s">
        <v>7086</v>
      </c>
      <c r="AM3506" s="23">
        <v>44740</v>
      </c>
      <c r="AN3506" s="28">
        <v>1000000</v>
      </c>
      <c r="AO3506" s="28">
        <v>117172</v>
      </c>
      <c r="AP3506" s="28"/>
      <c r="AQ3506" s="28"/>
      <c r="AR3506" s="24"/>
      <c r="AS3506" s="24"/>
      <c r="AT3506" s="24"/>
      <c r="AU3506" s="24"/>
      <c r="AV3506" s="24"/>
      <c r="AW3506" s="24"/>
      <c r="AX3506" s="24"/>
      <c r="AY3506" s="24"/>
      <c r="AZ3506" s="24" t="s">
        <v>4393</v>
      </c>
      <c r="BA3506" s="24"/>
      <c r="BB3506" s="24"/>
      <c r="BC3506" s="24"/>
      <c r="BD3506" s="24"/>
      <c r="BE3506" s="24"/>
      <c r="BF3506" s="24"/>
      <c r="BG3506" s="23"/>
      <c r="BH3506" s="23">
        <v>44869</v>
      </c>
      <c r="BI3506" s="26" t="s">
        <v>466</v>
      </c>
      <c r="BJ3506" s="26" t="s">
        <v>3469</v>
      </c>
      <c r="BK3506" s="29">
        <v>0</v>
      </c>
      <c r="BL3506" s="24" t="s">
        <v>129</v>
      </c>
      <c r="BM3506" s="22" t="str">
        <f ca="1">+IF(Tabla1[[#This Row],[FECHA INGRESO]]&gt;=44986,IF((TODAY()-Tabla1[[#This Row],[FECHA INGRESO]])&gt;=50,"ALERTA","TODAVÍA FALTA"),"N/A")</f>
        <v>N/A</v>
      </c>
      <c r="BN3506" s="7">
        <f>IFERROR((_xlfn.DAYS(Tabla1[[#This Row],[FECHA INGRESO]],Tabla1[[#This Row],[FECHA RETIRO]]))/30,"")</f>
        <v>-4.3</v>
      </c>
    </row>
    <row r="3507" spans="1:66" x14ac:dyDescent="0.35">
      <c r="A3507" s="21">
        <v>1000350014</v>
      </c>
      <c r="B3507" s="95" t="s">
        <v>18824</v>
      </c>
      <c r="C3507" s="23">
        <v>44740</v>
      </c>
      <c r="D3507" s="24" t="s">
        <v>266</v>
      </c>
      <c r="E3507" s="24" t="s">
        <v>111</v>
      </c>
      <c r="F3507" s="24" t="s">
        <v>70</v>
      </c>
      <c r="G3507" s="24"/>
      <c r="H3507" s="24">
        <v>24115124479</v>
      </c>
      <c r="I3507" s="24" t="s">
        <v>72</v>
      </c>
      <c r="J3507" s="24">
        <f>DATEDIF(Tabla1[[#This Row],[FECHA DE NACIMIENTO]],Tabla1[[#This Row],[FECHA ACTUAL]],"Y")</f>
        <v>22</v>
      </c>
      <c r="K3507" s="24" t="s">
        <v>73</v>
      </c>
      <c r="L3507" s="24" t="s">
        <v>234</v>
      </c>
      <c r="M3507" s="24">
        <v>1</v>
      </c>
      <c r="N3507" s="24">
        <v>1</v>
      </c>
      <c r="O3507" s="24">
        <v>2</v>
      </c>
      <c r="P3507" s="24" t="s">
        <v>101</v>
      </c>
      <c r="Q3507" s="23">
        <v>36923</v>
      </c>
      <c r="R3507" s="24" t="s">
        <v>76</v>
      </c>
      <c r="S3507" s="25">
        <v>45119</v>
      </c>
      <c r="T3507" s="24"/>
      <c r="U3507" s="24">
        <v>3046743563</v>
      </c>
      <c r="V3507" s="33" t="s">
        <v>18825</v>
      </c>
      <c r="W3507" s="85" t="s">
        <v>18826</v>
      </c>
      <c r="X3507" s="24" t="s">
        <v>4836</v>
      </c>
      <c r="Y3507" s="24" t="s">
        <v>18827</v>
      </c>
      <c r="Z3507" s="24" t="s">
        <v>117</v>
      </c>
      <c r="AA3507" s="24">
        <v>3219170024</v>
      </c>
      <c r="AB3507" s="24"/>
      <c r="AC3507" s="24"/>
      <c r="AD3507" s="24"/>
      <c r="AE3507" s="26" t="s">
        <v>151</v>
      </c>
      <c r="AF3507" s="26"/>
      <c r="AG3507" s="26"/>
      <c r="AH3507" s="27" t="s">
        <v>3042</v>
      </c>
      <c r="AI3507" s="27" t="s">
        <v>487</v>
      </c>
      <c r="AJ3507" s="27" t="s">
        <v>15662</v>
      </c>
      <c r="AK3507" s="24" t="s">
        <v>121</v>
      </c>
      <c r="AL3507" s="24" t="s">
        <v>7086</v>
      </c>
      <c r="AM3507" s="23">
        <v>44740</v>
      </c>
      <c r="AN3507" s="28">
        <v>1000000</v>
      </c>
      <c r="AO3507" s="28">
        <v>117172</v>
      </c>
      <c r="AP3507" s="28"/>
      <c r="AQ3507" s="28"/>
      <c r="AR3507" s="24"/>
      <c r="AS3507" s="24"/>
      <c r="AT3507" s="24"/>
      <c r="AU3507" s="24"/>
      <c r="AV3507" s="24"/>
      <c r="AW3507" s="24"/>
      <c r="AX3507" s="24"/>
      <c r="AY3507" s="24"/>
      <c r="AZ3507" s="24"/>
      <c r="BA3507" s="24"/>
      <c r="BB3507" s="24"/>
      <c r="BC3507" s="24"/>
      <c r="BD3507" s="24"/>
      <c r="BE3507" s="24"/>
      <c r="BF3507" s="24"/>
      <c r="BG3507" s="23"/>
      <c r="BH3507" s="23">
        <v>44744</v>
      </c>
      <c r="BI3507" s="26" t="s">
        <v>466</v>
      </c>
      <c r="BJ3507" s="26" t="s">
        <v>273</v>
      </c>
      <c r="BK3507" s="29">
        <v>0</v>
      </c>
      <c r="BL3507" s="24" t="s">
        <v>129</v>
      </c>
      <c r="BM3507" s="22" t="str">
        <f ca="1">+IF(Tabla1[[#This Row],[FECHA INGRESO]]&gt;=44986,IF((TODAY()-Tabla1[[#This Row],[FECHA INGRESO]])&gt;=50,"ALERTA","TODAVÍA FALTA"),"N/A")</f>
        <v>N/A</v>
      </c>
      <c r="BN3507" s="7">
        <f>IFERROR((_xlfn.DAYS(Tabla1[[#This Row],[FECHA INGRESO]],Tabla1[[#This Row],[FECHA RETIRO]]))/30,"")</f>
        <v>-0.13333333333333333</v>
      </c>
    </row>
    <row r="3508" spans="1:66" x14ac:dyDescent="0.35">
      <c r="A3508" s="93">
        <v>1014291120</v>
      </c>
      <c r="B3508" s="95" t="s">
        <v>18828</v>
      </c>
      <c r="C3508" s="44">
        <v>44740</v>
      </c>
      <c r="D3508" s="36" t="s">
        <v>188</v>
      </c>
      <c r="E3508" s="24" t="s">
        <v>94</v>
      </c>
      <c r="F3508" s="23" t="s">
        <v>94</v>
      </c>
      <c r="G3508" s="36"/>
      <c r="H3508" s="36">
        <v>24109188074</v>
      </c>
      <c r="I3508" s="36" t="s">
        <v>95</v>
      </c>
      <c r="J3508" s="36">
        <f>DATEDIF(Tabla1[[#This Row],[FECHA DE NACIMIENTO]],Tabla1[[#This Row],[FECHA ACTUAL]],"Y")</f>
        <v>25</v>
      </c>
      <c r="K3508" s="36" t="s">
        <v>73</v>
      </c>
      <c r="L3508" s="24" t="s">
        <v>112</v>
      </c>
      <c r="M3508" s="36">
        <v>0</v>
      </c>
      <c r="N3508" s="36">
        <v>0</v>
      </c>
      <c r="O3508" s="36">
        <v>2</v>
      </c>
      <c r="P3508" s="36" t="s">
        <v>101</v>
      </c>
      <c r="Q3508" s="44">
        <v>35648</v>
      </c>
      <c r="R3508" s="24" t="s">
        <v>76</v>
      </c>
      <c r="S3508" s="25">
        <v>45119</v>
      </c>
      <c r="T3508" s="36">
        <v>7896334</v>
      </c>
      <c r="U3508" s="36">
        <v>3102652482</v>
      </c>
      <c r="V3508" s="62" t="s">
        <v>18829</v>
      </c>
      <c r="W3508" s="88" t="s">
        <v>18830</v>
      </c>
      <c r="X3508" s="36" t="s">
        <v>8842</v>
      </c>
      <c r="Y3508" s="36" t="s">
        <v>18831</v>
      </c>
      <c r="Z3508" s="36" t="s">
        <v>285</v>
      </c>
      <c r="AA3508" s="36">
        <v>3134698935</v>
      </c>
      <c r="AB3508" s="24"/>
      <c r="AC3508" s="24"/>
      <c r="AD3508" s="24"/>
      <c r="AE3508" s="26" t="s">
        <v>183</v>
      </c>
      <c r="AF3508" s="26" t="s">
        <v>18832</v>
      </c>
      <c r="AG3508" s="26"/>
      <c r="AH3508" s="27" t="s">
        <v>299</v>
      </c>
      <c r="AI3508" s="27" t="s">
        <v>260</v>
      </c>
      <c r="AJ3508" s="27" t="s">
        <v>260</v>
      </c>
      <c r="AK3508" s="24" t="s">
        <v>89</v>
      </c>
      <c r="AL3508" s="24" t="s">
        <v>7086</v>
      </c>
      <c r="AM3508" s="23">
        <v>44740</v>
      </c>
      <c r="AN3508" s="28">
        <v>1240842</v>
      </c>
      <c r="AO3508" s="28">
        <v>117172</v>
      </c>
      <c r="AP3508" s="28"/>
      <c r="AQ3508" s="28"/>
      <c r="AR3508" s="24"/>
      <c r="AS3508" s="24"/>
      <c r="AT3508" s="24"/>
      <c r="AU3508" s="24"/>
      <c r="AV3508" s="24"/>
      <c r="AW3508" s="24"/>
      <c r="AX3508" s="24"/>
      <c r="AY3508" s="24"/>
      <c r="AZ3508" s="24"/>
      <c r="BA3508" s="24"/>
      <c r="BB3508" s="24"/>
      <c r="BC3508" s="24"/>
      <c r="BD3508" s="24"/>
      <c r="BE3508" s="24"/>
      <c r="BF3508" s="24"/>
      <c r="BG3508" s="23"/>
      <c r="BH3508" s="23">
        <v>44925</v>
      </c>
      <c r="BI3508" s="26" t="s">
        <v>466</v>
      </c>
      <c r="BJ3508" s="26" t="s">
        <v>18833</v>
      </c>
      <c r="BK3508" s="29">
        <v>0</v>
      </c>
      <c r="BL3508" s="24" t="s">
        <v>129</v>
      </c>
      <c r="BM3508" s="22" t="str">
        <f ca="1">+IF(Tabla1[[#This Row],[FECHA INGRESO]]&gt;=44986,IF((TODAY()-Tabla1[[#This Row],[FECHA INGRESO]])&gt;=50,"ALERTA","TODAVÍA FALTA"),"N/A")</f>
        <v>N/A</v>
      </c>
      <c r="BN3508" s="7">
        <f>IFERROR((_xlfn.DAYS(Tabla1[[#This Row],[FECHA INGRESO]],Tabla1[[#This Row],[FECHA RETIRO]]))/30,"")</f>
        <v>-6.166666666666667</v>
      </c>
    </row>
    <row r="3509" spans="1:66" x14ac:dyDescent="0.35">
      <c r="A3509" s="21">
        <v>1018504417</v>
      </c>
      <c r="B3509" s="95" t="s">
        <v>18834</v>
      </c>
      <c r="C3509" s="23">
        <v>44740</v>
      </c>
      <c r="D3509" s="24" t="s">
        <v>188</v>
      </c>
      <c r="E3509" s="24" t="s">
        <v>111</v>
      </c>
      <c r="F3509" s="24" t="s">
        <v>70</v>
      </c>
      <c r="G3509" s="24"/>
      <c r="H3509" s="24">
        <v>24115121223</v>
      </c>
      <c r="I3509" s="24" t="s">
        <v>95</v>
      </c>
      <c r="J3509" s="24">
        <f>DATEDIF(Tabla1[[#This Row],[FECHA DE NACIMIENTO]],Tabla1[[#This Row],[FECHA ACTUAL]],"Y")</f>
        <v>25</v>
      </c>
      <c r="K3509" s="24" t="s">
        <v>73</v>
      </c>
      <c r="L3509" s="24" t="s">
        <v>112</v>
      </c>
      <c r="M3509" s="24">
        <v>0</v>
      </c>
      <c r="N3509" s="24">
        <v>0</v>
      </c>
      <c r="O3509" s="24">
        <v>1</v>
      </c>
      <c r="P3509" s="24" t="s">
        <v>101</v>
      </c>
      <c r="Q3509" s="23">
        <v>35986</v>
      </c>
      <c r="R3509" s="24" t="s">
        <v>76</v>
      </c>
      <c r="S3509" s="25">
        <v>45119</v>
      </c>
      <c r="T3509" s="24">
        <v>2882571</v>
      </c>
      <c r="U3509" s="24">
        <v>3197508722</v>
      </c>
      <c r="V3509" s="33" t="s">
        <v>18835</v>
      </c>
      <c r="W3509" s="85" t="s">
        <v>18836</v>
      </c>
      <c r="X3509" s="24" t="s">
        <v>11266</v>
      </c>
      <c r="Y3509" s="24" t="s">
        <v>18837</v>
      </c>
      <c r="Z3509" s="24" t="s">
        <v>17135</v>
      </c>
      <c r="AA3509" s="24">
        <v>3053097171</v>
      </c>
      <c r="AB3509" s="24"/>
      <c r="AC3509" s="24"/>
      <c r="AD3509" s="24"/>
      <c r="AE3509" s="26" t="s">
        <v>84</v>
      </c>
      <c r="AF3509" s="26" t="s">
        <v>3549</v>
      </c>
      <c r="AG3509" s="26"/>
      <c r="AH3509" s="27" t="s">
        <v>10575</v>
      </c>
      <c r="AI3509" s="27" t="s">
        <v>120</v>
      </c>
      <c r="AJ3509" s="27" t="s">
        <v>120</v>
      </c>
      <c r="AK3509" s="24" t="s">
        <v>121</v>
      </c>
      <c r="AL3509" s="24" t="s">
        <v>7086</v>
      </c>
      <c r="AM3509" s="23">
        <v>44740</v>
      </c>
      <c r="AN3509" s="28">
        <v>1000000</v>
      </c>
      <c r="AO3509" s="28">
        <v>117172</v>
      </c>
      <c r="AP3509" s="28"/>
      <c r="AQ3509" s="28"/>
      <c r="AR3509" s="24"/>
      <c r="AS3509" s="24"/>
      <c r="AT3509" s="24"/>
      <c r="AU3509" s="24"/>
      <c r="AV3509" s="24"/>
      <c r="AW3509" s="24"/>
      <c r="AX3509" s="24"/>
      <c r="AY3509" s="24"/>
      <c r="AZ3509" s="24"/>
      <c r="BA3509" s="24"/>
      <c r="BB3509" s="24"/>
      <c r="BC3509" s="24"/>
      <c r="BD3509" s="24"/>
      <c r="BE3509" s="24"/>
      <c r="BF3509" s="24"/>
      <c r="BG3509" s="23"/>
      <c r="BH3509" s="23">
        <v>44786</v>
      </c>
      <c r="BI3509" s="26" t="s">
        <v>466</v>
      </c>
      <c r="BJ3509" s="26" t="s">
        <v>3469</v>
      </c>
      <c r="BK3509" s="29">
        <v>0</v>
      </c>
      <c r="BL3509" s="24" t="s">
        <v>129</v>
      </c>
      <c r="BM3509" s="22" t="str">
        <f ca="1">+IF(Tabla1[[#This Row],[FECHA INGRESO]]&gt;=44986,IF((TODAY()-Tabla1[[#This Row],[FECHA INGRESO]])&gt;=50,"ALERTA","TODAVÍA FALTA"),"N/A")</f>
        <v>N/A</v>
      </c>
      <c r="BN3509" s="7">
        <f>IFERROR((_xlfn.DAYS(Tabla1[[#This Row],[FECHA INGRESO]],Tabla1[[#This Row],[FECHA RETIRO]]))/30,"")</f>
        <v>-1.5333333333333334</v>
      </c>
    </row>
    <row r="3510" spans="1:66" x14ac:dyDescent="0.35">
      <c r="A3510" s="21">
        <v>1000128708</v>
      </c>
      <c r="B3510" s="94" t="s">
        <v>18838</v>
      </c>
      <c r="C3510" s="23">
        <v>44740</v>
      </c>
      <c r="D3510" s="24" t="s">
        <v>188</v>
      </c>
      <c r="E3510" s="24" t="s">
        <v>77</v>
      </c>
      <c r="F3510" s="23" t="s">
        <v>77</v>
      </c>
      <c r="G3510" s="24"/>
      <c r="H3510" s="24">
        <v>24115084209</v>
      </c>
      <c r="I3510" s="24" t="s">
        <v>95</v>
      </c>
      <c r="J3510" s="24">
        <f>DATEDIF(Tabla1[[#This Row],[FECHA DE NACIMIENTO]],Tabla1[[#This Row],[FECHA ACTUAL]],"Y")</f>
        <v>20</v>
      </c>
      <c r="K3510" s="24" t="s">
        <v>73</v>
      </c>
      <c r="L3510" s="24" t="s">
        <v>112</v>
      </c>
      <c r="M3510" s="24">
        <v>0</v>
      </c>
      <c r="N3510" s="24">
        <v>0</v>
      </c>
      <c r="O3510" s="24">
        <v>2</v>
      </c>
      <c r="P3510" s="24" t="s">
        <v>101</v>
      </c>
      <c r="Q3510" s="23">
        <v>37562</v>
      </c>
      <c r="R3510" s="24" t="s">
        <v>76</v>
      </c>
      <c r="S3510" s="25">
        <v>45119</v>
      </c>
      <c r="T3510" s="24">
        <v>4880572</v>
      </c>
      <c r="U3510" s="24">
        <v>3203989842</v>
      </c>
      <c r="V3510" s="33" t="s">
        <v>18839</v>
      </c>
      <c r="W3510" s="85" t="s">
        <v>18840</v>
      </c>
      <c r="X3510" s="24" t="s">
        <v>18841</v>
      </c>
      <c r="Y3510" s="24"/>
      <c r="Z3510" s="24"/>
      <c r="AA3510" s="24"/>
      <c r="AB3510" s="24" t="s">
        <v>14379</v>
      </c>
      <c r="AC3510" s="24" t="s">
        <v>14379</v>
      </c>
      <c r="AD3510" s="24" t="e">
        <v>#REF!</v>
      </c>
      <c r="AE3510" s="26" t="s">
        <v>151</v>
      </c>
      <c r="AF3510" s="26"/>
      <c r="AG3510" s="26"/>
      <c r="AH3510" s="27" t="s">
        <v>867</v>
      </c>
      <c r="AI3510" s="27" t="s">
        <v>687</v>
      </c>
      <c r="AJ3510" s="27" t="s">
        <v>687</v>
      </c>
      <c r="AK3510" s="24" t="s">
        <v>89</v>
      </c>
      <c r="AL3510" s="24" t="s">
        <v>868</v>
      </c>
      <c r="AM3510" s="23">
        <v>44740</v>
      </c>
      <c r="AN3510" s="28">
        <v>1160000</v>
      </c>
      <c r="AO3510" s="28">
        <v>0</v>
      </c>
      <c r="AP3510" s="73" t="s">
        <v>18842</v>
      </c>
      <c r="AQ3510" s="28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  <c r="BD3510" s="24"/>
      <c r="BE3510" s="24"/>
      <c r="BF3510" s="24"/>
      <c r="BG3510" s="23"/>
      <c r="BH3510" s="23" t="s">
        <v>75</v>
      </c>
      <c r="BI3510" s="26">
        <v>0</v>
      </c>
      <c r="BJ3510" s="26">
        <v>0</v>
      </c>
      <c r="BK3510" s="29">
        <v>0</v>
      </c>
      <c r="BL3510" s="24" t="s">
        <v>91</v>
      </c>
      <c r="BM3510" s="22" t="str">
        <f ca="1">+IF(Tabla1[[#This Row],[FECHA INGRESO]]&gt;=44986,IF((TODAY()-Tabla1[[#This Row],[FECHA INGRESO]])&gt;=50,"ALERTA","TODAVÍA FALTA"),"N/A")</f>
        <v>N/A</v>
      </c>
      <c r="BN3510" s="7" t="str">
        <f>IFERROR((_xlfn.DAYS(Tabla1[[#This Row],[FECHA INGRESO]],Tabla1[[#This Row],[FECHA RETIRO]]))/30,"")</f>
        <v/>
      </c>
    </row>
    <row r="3511" spans="1:66" x14ac:dyDescent="0.35">
      <c r="A3511" s="21">
        <v>1000065648</v>
      </c>
      <c r="B3511" s="22" t="s">
        <v>18843</v>
      </c>
      <c r="C3511" s="23">
        <v>44740</v>
      </c>
      <c r="D3511" s="24" t="s">
        <v>4008</v>
      </c>
      <c r="E3511" s="24" t="s">
        <v>77</v>
      </c>
      <c r="F3511" s="23" t="s">
        <v>77</v>
      </c>
      <c r="G3511" s="24"/>
      <c r="H3511" s="24">
        <v>24115082739</v>
      </c>
      <c r="I3511" s="24" t="s">
        <v>72</v>
      </c>
      <c r="J3511" s="24">
        <f>DATEDIF(Tabla1[[#This Row],[FECHA DE NACIMIENTO]],Tabla1[[#This Row],[FECHA ACTUAL]],"Y")</f>
        <v>20</v>
      </c>
      <c r="K3511" s="24" t="s">
        <v>73</v>
      </c>
      <c r="L3511" s="24" t="s">
        <v>112</v>
      </c>
      <c r="M3511" s="24">
        <v>0</v>
      </c>
      <c r="N3511" s="24">
        <v>0</v>
      </c>
      <c r="O3511" s="24">
        <v>2</v>
      </c>
      <c r="P3511" s="24" t="s">
        <v>101</v>
      </c>
      <c r="Q3511" s="23">
        <v>37710</v>
      </c>
      <c r="R3511" s="24" t="s">
        <v>76</v>
      </c>
      <c r="S3511" s="25">
        <v>45119</v>
      </c>
      <c r="T3511" s="24"/>
      <c r="U3511" s="24">
        <v>3103233725</v>
      </c>
      <c r="V3511" s="33" t="s">
        <v>18844</v>
      </c>
      <c r="W3511" s="85" t="s">
        <v>18845</v>
      </c>
      <c r="X3511" s="24" t="s">
        <v>2952</v>
      </c>
      <c r="Y3511" s="24" t="s">
        <v>18846</v>
      </c>
      <c r="Z3511" s="24" t="s">
        <v>17970</v>
      </c>
      <c r="AA3511" s="24">
        <v>3103980309</v>
      </c>
      <c r="AB3511" s="24" t="s">
        <v>14379</v>
      </c>
      <c r="AC3511" s="24" t="s">
        <v>14379</v>
      </c>
      <c r="AD3511" s="24" t="e">
        <v>#REF!</v>
      </c>
      <c r="AE3511" s="26" t="s">
        <v>183</v>
      </c>
      <c r="AF3511" s="26" t="s">
        <v>18847</v>
      </c>
      <c r="AG3511" s="26"/>
      <c r="AH3511" s="27" t="s">
        <v>867</v>
      </c>
      <c r="AI3511" s="27" t="s">
        <v>687</v>
      </c>
      <c r="AJ3511" s="27" t="s">
        <v>687</v>
      </c>
      <c r="AK3511" s="24" t="s">
        <v>89</v>
      </c>
      <c r="AL3511" s="24" t="s">
        <v>868</v>
      </c>
      <c r="AM3511" s="23">
        <v>44740</v>
      </c>
      <c r="AN3511" s="28">
        <v>1160000</v>
      </c>
      <c r="AO3511" s="28">
        <v>0</v>
      </c>
      <c r="AP3511" s="73" t="s">
        <v>18848</v>
      </c>
      <c r="AQ3511" s="28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  <c r="BD3511" s="24"/>
      <c r="BE3511" s="24"/>
      <c r="BF3511" s="24"/>
      <c r="BG3511" s="23"/>
      <c r="BH3511" s="23">
        <v>45094</v>
      </c>
      <c r="BI3511" s="26" t="s">
        <v>10014</v>
      </c>
      <c r="BJ3511" s="26" t="s">
        <v>15369</v>
      </c>
      <c r="BK3511" s="29">
        <v>0</v>
      </c>
      <c r="BL3511" s="24" t="s">
        <v>129</v>
      </c>
      <c r="BM3511" s="22" t="str">
        <f ca="1">+IF(Tabla1[[#This Row],[FECHA INGRESO]]&gt;=44986,IF((TODAY()-Tabla1[[#This Row],[FECHA INGRESO]])&gt;=50,"ALERTA","TODAVÍA FALTA"),"N/A")</f>
        <v>N/A</v>
      </c>
      <c r="BN3511" s="7">
        <f>IFERROR((_xlfn.DAYS(Tabla1[[#This Row],[FECHA INGRESO]],Tabla1[[#This Row],[FECHA RETIRO]]))/30,"")</f>
        <v>-11.8</v>
      </c>
    </row>
    <row r="3512" spans="1:66" x14ac:dyDescent="0.35">
      <c r="A3512" s="21">
        <v>1000727200</v>
      </c>
      <c r="B3512" s="95" t="s">
        <v>18849</v>
      </c>
      <c r="C3512" s="23">
        <v>44747</v>
      </c>
      <c r="D3512" s="24" t="s">
        <v>131</v>
      </c>
      <c r="E3512" s="24" t="s">
        <v>111</v>
      </c>
      <c r="F3512" s="23" t="s">
        <v>94</v>
      </c>
      <c r="G3512" s="24"/>
      <c r="H3512" s="24">
        <v>24115241785</v>
      </c>
      <c r="I3512" s="24" t="s">
        <v>95</v>
      </c>
      <c r="J3512" s="24">
        <f>DATEDIF(Tabla1[[#This Row],[FECHA DE NACIMIENTO]],Tabla1[[#This Row],[FECHA ACTUAL]],"Y")</f>
        <v>20</v>
      </c>
      <c r="K3512" s="24" t="s">
        <v>320</v>
      </c>
      <c r="L3512" s="24" t="s">
        <v>112</v>
      </c>
      <c r="M3512" s="24">
        <v>0</v>
      </c>
      <c r="N3512" s="24">
        <v>0</v>
      </c>
      <c r="O3512" s="24">
        <v>2</v>
      </c>
      <c r="P3512" s="24" t="s">
        <v>101</v>
      </c>
      <c r="Q3512" s="23">
        <v>37611</v>
      </c>
      <c r="R3512" s="24" t="s">
        <v>76</v>
      </c>
      <c r="S3512" s="25">
        <v>45119</v>
      </c>
      <c r="T3512" s="24">
        <v>5650904</v>
      </c>
      <c r="U3512" s="24">
        <v>3114903665</v>
      </c>
      <c r="V3512" s="33" t="s">
        <v>18850</v>
      </c>
      <c r="W3512" s="85" t="s">
        <v>18851</v>
      </c>
      <c r="X3512" s="24" t="s">
        <v>15894</v>
      </c>
      <c r="Y3512" s="24" t="s">
        <v>18852</v>
      </c>
      <c r="Z3512" s="24" t="s">
        <v>16878</v>
      </c>
      <c r="AA3512" s="24">
        <v>3125048263</v>
      </c>
      <c r="AB3512" s="24"/>
      <c r="AC3512" s="24"/>
      <c r="AD3512" s="24"/>
      <c r="AE3512" s="26" t="s">
        <v>183</v>
      </c>
      <c r="AF3512" s="26"/>
      <c r="AG3512" s="26"/>
      <c r="AH3512" s="27" t="s">
        <v>184</v>
      </c>
      <c r="AI3512" s="27" t="s">
        <v>120</v>
      </c>
      <c r="AJ3512" s="27" t="s">
        <v>120</v>
      </c>
      <c r="AK3512" s="24" t="s">
        <v>121</v>
      </c>
      <c r="AL3512" s="24" t="s">
        <v>7086</v>
      </c>
      <c r="AM3512" s="23">
        <v>44747</v>
      </c>
      <c r="AN3512" s="28">
        <v>1160000</v>
      </c>
      <c r="AO3512" s="28">
        <v>140606</v>
      </c>
      <c r="AP3512" s="73" t="s">
        <v>18853</v>
      </c>
      <c r="AQ3512" s="28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4"/>
      <c r="BB3512" s="24"/>
      <c r="BC3512" s="24"/>
      <c r="BD3512" s="24"/>
      <c r="BE3512" s="24"/>
      <c r="BF3512" s="24"/>
      <c r="BG3512" s="23"/>
      <c r="BH3512" s="23">
        <v>45026</v>
      </c>
      <c r="BI3512" s="26" t="s">
        <v>466</v>
      </c>
      <c r="BJ3512" s="26" t="s">
        <v>6087</v>
      </c>
      <c r="BK3512" s="29">
        <v>0</v>
      </c>
      <c r="BL3512" s="24" t="s">
        <v>129</v>
      </c>
      <c r="BM3512" s="22" t="str">
        <f ca="1">+IF(Tabla1[[#This Row],[FECHA INGRESO]]&gt;=44986,IF((TODAY()-Tabla1[[#This Row],[FECHA INGRESO]])&gt;=50,"ALERTA","TODAVÍA FALTA"),"N/A")</f>
        <v>N/A</v>
      </c>
      <c r="BN3512" s="7">
        <f>IFERROR((_xlfn.DAYS(Tabla1[[#This Row],[FECHA INGRESO]],Tabla1[[#This Row],[FECHA RETIRO]]))/30,"")</f>
        <v>-9.3000000000000007</v>
      </c>
    </row>
    <row r="3513" spans="1:66" x14ac:dyDescent="0.35">
      <c r="A3513" s="21">
        <v>1002357369</v>
      </c>
      <c r="B3513" s="95" t="s">
        <v>18854</v>
      </c>
      <c r="C3513" s="23">
        <v>44747</v>
      </c>
      <c r="D3513" s="24" t="s">
        <v>131</v>
      </c>
      <c r="E3513" s="24" t="s">
        <v>111</v>
      </c>
      <c r="F3513" s="24" t="s">
        <v>70</v>
      </c>
      <c r="G3513" s="24"/>
      <c r="H3513" s="24">
        <v>24115251458</v>
      </c>
      <c r="I3513" s="24" t="s">
        <v>72</v>
      </c>
      <c r="J3513" s="24">
        <f>DATEDIF(Tabla1[[#This Row],[FECHA DE NACIMIENTO]],Tabla1[[#This Row],[FECHA ACTUAL]],"Y")</f>
        <v>24</v>
      </c>
      <c r="K3513" s="24" t="s">
        <v>73</v>
      </c>
      <c r="L3513" s="24" t="s">
        <v>112</v>
      </c>
      <c r="M3513" s="24">
        <v>0</v>
      </c>
      <c r="N3513" s="24">
        <v>1</v>
      </c>
      <c r="O3513" s="24">
        <v>1</v>
      </c>
      <c r="P3513" s="24" t="s">
        <v>101</v>
      </c>
      <c r="Q3513" s="23">
        <v>36065</v>
      </c>
      <c r="R3513" s="24" t="s">
        <v>847</v>
      </c>
      <c r="S3513" s="25">
        <v>45119</v>
      </c>
      <c r="T3513" s="24"/>
      <c r="U3513" s="24">
        <v>3106496141</v>
      </c>
      <c r="V3513" s="33" t="s">
        <v>18855</v>
      </c>
      <c r="W3513" s="85" t="s">
        <v>18465</v>
      </c>
      <c r="X3513" s="24" t="s">
        <v>18856</v>
      </c>
      <c r="Y3513" s="24" t="s">
        <v>18857</v>
      </c>
      <c r="Z3513" s="24" t="s">
        <v>1570</v>
      </c>
      <c r="AA3513" s="24">
        <v>3106496141</v>
      </c>
      <c r="AB3513" s="24"/>
      <c r="AC3513" s="24"/>
      <c r="AD3513" s="24"/>
      <c r="AE3513" s="26" t="s">
        <v>194</v>
      </c>
      <c r="AF3513" s="26" t="s">
        <v>18858</v>
      </c>
      <c r="AG3513" s="26"/>
      <c r="AH3513" s="27" t="s">
        <v>955</v>
      </c>
      <c r="AI3513" s="27" t="s">
        <v>5470</v>
      </c>
      <c r="AJ3513" s="27" t="s">
        <v>5470</v>
      </c>
      <c r="AK3513" s="24" t="s">
        <v>121</v>
      </c>
      <c r="AL3513" s="24" t="s">
        <v>7086</v>
      </c>
      <c r="AM3513" s="23">
        <v>44747</v>
      </c>
      <c r="AN3513" s="28">
        <v>1160000</v>
      </c>
      <c r="AO3513" s="28">
        <v>140606</v>
      </c>
      <c r="AP3513" s="73" t="s">
        <v>18859</v>
      </c>
      <c r="AQ3513" s="28"/>
      <c r="AR3513" s="24"/>
      <c r="AS3513" s="24"/>
      <c r="AT3513" s="24"/>
      <c r="AU3513" s="24"/>
      <c r="AV3513" s="24"/>
      <c r="AW3513" s="24"/>
      <c r="AX3513" s="24"/>
      <c r="AY3513" s="24"/>
      <c r="AZ3513" s="24"/>
      <c r="BA3513" s="24"/>
      <c r="BB3513" s="24"/>
      <c r="BC3513" s="24"/>
      <c r="BD3513" s="24"/>
      <c r="BE3513" s="24"/>
      <c r="BF3513" s="24"/>
      <c r="BG3513" s="23"/>
      <c r="BH3513" s="23">
        <v>45108</v>
      </c>
      <c r="BI3513" s="26" t="s">
        <v>466</v>
      </c>
      <c r="BJ3513" s="26" t="s">
        <v>17224</v>
      </c>
      <c r="BK3513" s="29">
        <v>0</v>
      </c>
      <c r="BL3513" s="24" t="s">
        <v>129</v>
      </c>
      <c r="BM3513" s="22" t="str">
        <f ca="1">+IF(Tabla1[[#This Row],[FECHA INGRESO]]&gt;=44986,IF((TODAY()-Tabla1[[#This Row],[FECHA INGRESO]])&gt;=50,"ALERTA","TODAVÍA FALTA"),"N/A")</f>
        <v>N/A</v>
      </c>
      <c r="BN3513" s="7">
        <f>IFERROR((_xlfn.DAYS(Tabla1[[#This Row],[FECHA INGRESO]],Tabla1[[#This Row],[FECHA RETIRO]]))/30,"")</f>
        <v>-12.033333333333333</v>
      </c>
    </row>
    <row r="3514" spans="1:66" x14ac:dyDescent="0.35">
      <c r="A3514" s="21">
        <v>1023014856</v>
      </c>
      <c r="B3514" s="22" t="s">
        <v>18860</v>
      </c>
      <c r="C3514" s="23">
        <v>44747</v>
      </c>
      <c r="D3514" s="24" t="s">
        <v>4008</v>
      </c>
      <c r="E3514" s="24" t="s">
        <v>111</v>
      </c>
      <c r="F3514" s="24" t="s">
        <v>111</v>
      </c>
      <c r="G3514" s="24"/>
      <c r="H3514" s="24">
        <v>24115249455</v>
      </c>
      <c r="I3514" s="24" t="s">
        <v>95</v>
      </c>
      <c r="J3514" s="24">
        <f>DATEDIF(Tabla1[[#This Row],[FECHA DE NACIMIENTO]],Tabla1[[#This Row],[FECHA ACTUAL]],"Y")</f>
        <v>26</v>
      </c>
      <c r="K3514" s="24" t="s">
        <v>73</v>
      </c>
      <c r="L3514" s="24" t="s">
        <v>112</v>
      </c>
      <c r="M3514" s="24">
        <v>1</v>
      </c>
      <c r="N3514" s="24">
        <v>1</v>
      </c>
      <c r="O3514" s="24">
        <v>1</v>
      </c>
      <c r="P3514" s="24" t="s">
        <v>101</v>
      </c>
      <c r="Q3514" s="23">
        <v>35264</v>
      </c>
      <c r="R3514" s="24" t="s">
        <v>76</v>
      </c>
      <c r="S3514" s="25">
        <v>45119</v>
      </c>
      <c r="T3514" s="24"/>
      <c r="U3514" s="24">
        <v>3144869603</v>
      </c>
      <c r="V3514" s="33" t="s">
        <v>18861</v>
      </c>
      <c r="W3514" s="85" t="s">
        <v>18862</v>
      </c>
      <c r="X3514" s="24" t="s">
        <v>18863</v>
      </c>
      <c r="Y3514" s="24" t="s">
        <v>18864</v>
      </c>
      <c r="Z3514" s="24" t="s">
        <v>285</v>
      </c>
      <c r="AA3514" s="24">
        <v>3115225611</v>
      </c>
      <c r="AB3514" s="24"/>
      <c r="AC3514" s="24"/>
      <c r="AD3514" s="24"/>
      <c r="AE3514" s="26" t="s">
        <v>151</v>
      </c>
      <c r="AF3514" s="26"/>
      <c r="AG3514" s="26"/>
      <c r="AH3514" s="27" t="s">
        <v>3042</v>
      </c>
      <c r="AI3514" s="27" t="s">
        <v>487</v>
      </c>
      <c r="AJ3514" s="27" t="s">
        <v>15662</v>
      </c>
      <c r="AK3514" s="24" t="s">
        <v>121</v>
      </c>
      <c r="AL3514" s="24" t="s">
        <v>7086</v>
      </c>
      <c r="AM3514" s="23">
        <v>44747</v>
      </c>
      <c r="AN3514" s="28">
        <v>1000000</v>
      </c>
      <c r="AO3514" s="28">
        <v>117172</v>
      </c>
      <c r="AP3514" s="28"/>
      <c r="AQ3514" s="28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  <c r="BD3514" s="24"/>
      <c r="BE3514" s="24"/>
      <c r="BF3514" s="24"/>
      <c r="BG3514" s="23"/>
      <c r="BH3514" s="23">
        <v>44865</v>
      </c>
      <c r="BI3514" s="26" t="s">
        <v>10014</v>
      </c>
      <c r="BJ3514" s="26" t="s">
        <v>10862</v>
      </c>
      <c r="BK3514" s="29">
        <v>0</v>
      </c>
      <c r="BL3514" s="24" t="s">
        <v>129</v>
      </c>
      <c r="BM3514" s="22" t="str">
        <f ca="1">+IF(Tabla1[[#This Row],[FECHA INGRESO]]&gt;=44986,IF((TODAY()-Tabla1[[#This Row],[FECHA INGRESO]])&gt;=50,"ALERTA","TODAVÍA FALTA"),"N/A")</f>
        <v>N/A</v>
      </c>
      <c r="BN3514" s="7">
        <f>IFERROR((_xlfn.DAYS(Tabla1[[#This Row],[FECHA INGRESO]],Tabla1[[#This Row],[FECHA RETIRO]]))/30,"")</f>
        <v>-3.9333333333333331</v>
      </c>
    </row>
    <row r="3515" spans="1:66" x14ac:dyDescent="0.35">
      <c r="A3515" s="34">
        <v>1010000401</v>
      </c>
      <c r="B3515" s="22" t="s">
        <v>18865</v>
      </c>
      <c r="C3515" s="23">
        <v>44747</v>
      </c>
      <c r="D3515" s="24" t="s">
        <v>131</v>
      </c>
      <c r="E3515" s="24" t="s">
        <v>94</v>
      </c>
      <c r="F3515" s="23" t="s">
        <v>94</v>
      </c>
      <c r="G3515" s="24"/>
      <c r="H3515" s="24">
        <v>24107050685</v>
      </c>
      <c r="I3515" s="24" t="s">
        <v>95</v>
      </c>
      <c r="J3515" s="24">
        <f>DATEDIF(Tabla1[[#This Row],[FECHA DE NACIMIENTO]],Tabla1[[#This Row],[FECHA ACTUAL]],"Y")</f>
        <v>22</v>
      </c>
      <c r="K3515" s="24" t="s">
        <v>73</v>
      </c>
      <c r="L3515" s="24" t="s">
        <v>112</v>
      </c>
      <c r="M3515" s="24">
        <v>1</v>
      </c>
      <c r="N3515" s="24">
        <v>1</v>
      </c>
      <c r="O3515" s="24">
        <v>2</v>
      </c>
      <c r="P3515" s="24" t="s">
        <v>101</v>
      </c>
      <c r="Q3515" s="23">
        <v>36757</v>
      </c>
      <c r="R3515" s="24" t="s">
        <v>76</v>
      </c>
      <c r="S3515" s="25">
        <v>45119</v>
      </c>
      <c r="T3515" s="24"/>
      <c r="U3515" s="24">
        <v>3222248113</v>
      </c>
      <c r="V3515" s="33" t="s">
        <v>18866</v>
      </c>
      <c r="W3515" s="85" t="s">
        <v>18867</v>
      </c>
      <c r="X3515" s="24" t="s">
        <v>4836</v>
      </c>
      <c r="Y3515" s="24" t="s">
        <v>18868</v>
      </c>
      <c r="Z3515" s="24" t="s">
        <v>285</v>
      </c>
      <c r="AA3515" s="24">
        <v>3115864677</v>
      </c>
      <c r="AB3515" s="24"/>
      <c r="AC3515" s="24"/>
      <c r="AD3515" s="24"/>
      <c r="AE3515" s="26" t="s">
        <v>151</v>
      </c>
      <c r="AF3515" s="26"/>
      <c r="AG3515" s="26"/>
      <c r="AH3515" s="27" t="s">
        <v>3042</v>
      </c>
      <c r="AI3515" s="27" t="s">
        <v>487</v>
      </c>
      <c r="AJ3515" s="27" t="s">
        <v>15662</v>
      </c>
      <c r="AK3515" s="24" t="s">
        <v>121</v>
      </c>
      <c r="AL3515" s="24" t="s">
        <v>7086</v>
      </c>
      <c r="AM3515" s="23">
        <v>44747</v>
      </c>
      <c r="AN3515" s="28">
        <v>1000000</v>
      </c>
      <c r="AO3515" s="28">
        <v>117172</v>
      </c>
      <c r="AP3515" s="28"/>
      <c r="AQ3515" s="28"/>
      <c r="AR3515" s="24"/>
      <c r="AS3515" s="24"/>
      <c r="AT3515" s="24"/>
      <c r="AU3515" s="24"/>
      <c r="AV3515" s="24"/>
      <c r="AW3515" s="24"/>
      <c r="AX3515" s="24"/>
      <c r="AY3515" s="24"/>
      <c r="AZ3515" s="24"/>
      <c r="BA3515" s="24"/>
      <c r="BB3515" s="24"/>
      <c r="BC3515" s="24"/>
      <c r="BD3515" s="24"/>
      <c r="BE3515" s="24"/>
      <c r="BF3515" s="24"/>
      <c r="BG3515" s="23"/>
      <c r="BH3515" s="23">
        <v>44789</v>
      </c>
      <c r="BI3515" s="26" t="s">
        <v>466</v>
      </c>
      <c r="BJ3515" s="26" t="s">
        <v>3469</v>
      </c>
      <c r="BK3515" s="29">
        <v>0</v>
      </c>
      <c r="BL3515" s="24" t="s">
        <v>129</v>
      </c>
      <c r="BM3515" s="22" t="str">
        <f ca="1">+IF(Tabla1[[#This Row],[FECHA INGRESO]]&gt;=44986,IF((TODAY()-Tabla1[[#This Row],[FECHA INGRESO]])&gt;=50,"ALERTA","TODAVÍA FALTA"),"N/A")</f>
        <v>N/A</v>
      </c>
      <c r="BN3515" s="7">
        <f>IFERROR((_xlfn.DAYS(Tabla1[[#This Row],[FECHA INGRESO]],Tabla1[[#This Row],[FECHA RETIRO]]))/30,"")</f>
        <v>-1.4</v>
      </c>
    </row>
    <row r="3516" spans="1:66" x14ac:dyDescent="0.35">
      <c r="A3516" s="21">
        <v>1010076375</v>
      </c>
      <c r="B3516" s="22" t="s">
        <v>18869</v>
      </c>
      <c r="C3516" s="23">
        <v>44747</v>
      </c>
      <c r="D3516" s="24" t="s">
        <v>157</v>
      </c>
      <c r="E3516" s="24" t="s">
        <v>111</v>
      </c>
      <c r="F3516" s="24" t="s">
        <v>70</v>
      </c>
      <c r="G3516" s="24"/>
      <c r="H3516" s="24">
        <v>24115244188</v>
      </c>
      <c r="I3516" s="24" t="s">
        <v>95</v>
      </c>
      <c r="J3516" s="24">
        <f>DATEDIF(Tabla1[[#This Row],[FECHA DE NACIMIENTO]],Tabla1[[#This Row],[FECHA ACTUAL]],"Y")</f>
        <v>21</v>
      </c>
      <c r="K3516" s="24" t="s">
        <v>96</v>
      </c>
      <c r="L3516" s="24" t="s">
        <v>112</v>
      </c>
      <c r="M3516" s="24">
        <v>0</v>
      </c>
      <c r="N3516" s="24">
        <v>1</v>
      </c>
      <c r="O3516" s="24">
        <v>2</v>
      </c>
      <c r="P3516" s="24" t="s">
        <v>101</v>
      </c>
      <c r="Q3516" s="23">
        <v>37140</v>
      </c>
      <c r="R3516" s="24" t="s">
        <v>3842</v>
      </c>
      <c r="S3516" s="25">
        <v>45119</v>
      </c>
      <c r="T3516" s="24"/>
      <c r="U3516" s="24">
        <v>3143815727</v>
      </c>
      <c r="V3516" s="33" t="s">
        <v>18870</v>
      </c>
      <c r="W3516" s="85" t="s">
        <v>18871</v>
      </c>
      <c r="X3516" s="24" t="s">
        <v>17482</v>
      </c>
      <c r="Y3516" s="24" t="s">
        <v>18872</v>
      </c>
      <c r="Z3516" s="24" t="s">
        <v>117</v>
      </c>
      <c r="AA3516" s="24">
        <v>3208362211</v>
      </c>
      <c r="AB3516" s="24"/>
      <c r="AC3516" s="24"/>
      <c r="AD3516" s="24"/>
      <c r="AE3516" s="26" t="s">
        <v>194</v>
      </c>
      <c r="AF3516" s="26" t="s">
        <v>6913</v>
      </c>
      <c r="AG3516" s="26"/>
      <c r="AH3516" s="27" t="s">
        <v>184</v>
      </c>
      <c r="AI3516" s="27" t="s">
        <v>487</v>
      </c>
      <c r="AJ3516" s="27" t="s">
        <v>487</v>
      </c>
      <c r="AK3516" s="24" t="s">
        <v>121</v>
      </c>
      <c r="AL3516" s="24" t="s">
        <v>7086</v>
      </c>
      <c r="AM3516" s="23">
        <v>44747</v>
      </c>
      <c r="AN3516" s="28">
        <v>1160000</v>
      </c>
      <c r="AO3516" s="28">
        <v>140606</v>
      </c>
      <c r="AP3516" s="28"/>
      <c r="AQ3516" s="28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  <c r="BD3516" s="24"/>
      <c r="BE3516" s="24"/>
      <c r="BF3516" s="24"/>
      <c r="BG3516" s="23"/>
      <c r="BH3516" s="23">
        <v>44985</v>
      </c>
      <c r="BI3516" s="26" t="s">
        <v>466</v>
      </c>
      <c r="BJ3516" s="26" t="s">
        <v>13831</v>
      </c>
      <c r="BK3516" s="29">
        <v>0</v>
      </c>
      <c r="BL3516" s="24" t="s">
        <v>129</v>
      </c>
      <c r="BM3516" s="22" t="str">
        <f ca="1">+IF(Tabla1[[#This Row],[FECHA INGRESO]]&gt;=44986,IF((TODAY()-Tabla1[[#This Row],[FECHA INGRESO]])&gt;=50,"ALERTA","TODAVÍA FALTA"),"N/A")</f>
        <v>N/A</v>
      </c>
      <c r="BN3516" s="7">
        <f>IFERROR((_xlfn.DAYS(Tabla1[[#This Row],[FECHA INGRESO]],Tabla1[[#This Row],[FECHA RETIRO]]))/30,"")</f>
        <v>-7.9333333333333336</v>
      </c>
    </row>
    <row r="3517" spans="1:66" x14ac:dyDescent="0.35">
      <c r="A3517" s="34">
        <v>1000783023</v>
      </c>
      <c r="B3517" s="94" t="s">
        <v>18873</v>
      </c>
      <c r="C3517" s="23">
        <v>44747</v>
      </c>
      <c r="D3517" s="24" t="s">
        <v>582</v>
      </c>
      <c r="E3517" s="24" t="s">
        <v>94</v>
      </c>
      <c r="F3517" s="24" t="s">
        <v>70</v>
      </c>
      <c r="G3517" s="24"/>
      <c r="H3517" s="24">
        <v>24115260591</v>
      </c>
      <c r="I3517" s="24" t="s">
        <v>72</v>
      </c>
      <c r="J3517" s="24">
        <f>DATEDIF(Tabla1[[#This Row],[FECHA DE NACIMIENTO]],Tabla1[[#This Row],[FECHA ACTUAL]],"Y")</f>
        <v>21</v>
      </c>
      <c r="K3517" s="24" t="s">
        <v>500</v>
      </c>
      <c r="L3517" s="24" t="s">
        <v>112</v>
      </c>
      <c r="M3517" s="24">
        <v>0</v>
      </c>
      <c r="N3517" s="24">
        <v>3</v>
      </c>
      <c r="O3517" s="24">
        <v>2</v>
      </c>
      <c r="P3517" s="24" t="s">
        <v>101</v>
      </c>
      <c r="Q3517" s="23">
        <v>37098</v>
      </c>
      <c r="R3517" s="24" t="s">
        <v>76</v>
      </c>
      <c r="S3517" s="25">
        <v>45119</v>
      </c>
      <c r="T3517" s="24"/>
      <c r="U3517" s="24">
        <v>3008808371</v>
      </c>
      <c r="V3517" s="33" t="s">
        <v>18874</v>
      </c>
      <c r="W3517" s="85" t="s">
        <v>18875</v>
      </c>
      <c r="X3517" s="24" t="s">
        <v>6550</v>
      </c>
      <c r="Y3517" s="24" t="s">
        <v>18876</v>
      </c>
      <c r="Z3517" s="24" t="s">
        <v>117</v>
      </c>
      <c r="AA3517" s="24">
        <v>3046059002</v>
      </c>
      <c r="AB3517" s="24"/>
      <c r="AC3517" s="24"/>
      <c r="AD3517" s="24"/>
      <c r="AE3517" s="26" t="s">
        <v>151</v>
      </c>
      <c r="AF3517" s="26"/>
      <c r="AG3517" s="26"/>
      <c r="AH3517" s="27" t="s">
        <v>955</v>
      </c>
      <c r="AI3517" s="27" t="s">
        <v>487</v>
      </c>
      <c r="AJ3517" s="27" t="s">
        <v>487</v>
      </c>
      <c r="AK3517" s="24" t="s">
        <v>121</v>
      </c>
      <c r="AL3517" s="24" t="s">
        <v>7086</v>
      </c>
      <c r="AM3517" s="23">
        <v>44747</v>
      </c>
      <c r="AN3517" s="28">
        <v>1160000</v>
      </c>
      <c r="AO3517" s="28">
        <v>140606</v>
      </c>
      <c r="AP3517" s="28"/>
      <c r="AQ3517" s="28"/>
      <c r="AR3517" s="24"/>
      <c r="AS3517" s="24"/>
      <c r="AT3517" s="24"/>
      <c r="AU3517" s="24"/>
      <c r="AV3517" s="24"/>
      <c r="AW3517" s="24"/>
      <c r="AX3517" s="24"/>
      <c r="AY3517" s="24"/>
      <c r="AZ3517" s="24"/>
      <c r="BA3517" s="24"/>
      <c r="BB3517" s="24"/>
      <c r="BC3517" s="24"/>
      <c r="BD3517" s="24"/>
      <c r="BE3517" s="24"/>
      <c r="BF3517" s="24"/>
      <c r="BG3517" s="23"/>
      <c r="BH3517" s="23" t="s">
        <v>75</v>
      </c>
      <c r="BI3517" s="26">
        <v>0</v>
      </c>
      <c r="BJ3517" s="26">
        <v>0</v>
      </c>
      <c r="BK3517" s="29">
        <v>0</v>
      </c>
      <c r="BL3517" s="24" t="s">
        <v>91</v>
      </c>
      <c r="BM3517" s="22" t="str">
        <f ca="1">+IF(Tabla1[[#This Row],[FECHA INGRESO]]&gt;=44986,IF((TODAY()-Tabla1[[#This Row],[FECHA INGRESO]])&gt;=50,"ALERTA","TODAVÍA FALTA"),"N/A")</f>
        <v>N/A</v>
      </c>
      <c r="BN3517" s="7" t="str">
        <f>IFERROR((_xlfn.DAYS(Tabla1[[#This Row],[FECHA INGRESO]],Tabla1[[#This Row],[FECHA RETIRO]]))/30,"")</f>
        <v/>
      </c>
    </row>
    <row r="3518" spans="1:66" x14ac:dyDescent="0.35">
      <c r="A3518" s="21">
        <v>1010037891</v>
      </c>
      <c r="B3518" s="94" t="s">
        <v>18877</v>
      </c>
      <c r="C3518" s="23">
        <v>44747</v>
      </c>
      <c r="D3518" s="24" t="s">
        <v>157</v>
      </c>
      <c r="E3518" s="24" t="s">
        <v>94</v>
      </c>
      <c r="F3518" s="23" t="s">
        <v>94</v>
      </c>
      <c r="G3518" s="24"/>
      <c r="H3518" s="24">
        <v>24115244885</v>
      </c>
      <c r="I3518" s="24" t="s">
        <v>72</v>
      </c>
      <c r="J3518" s="24">
        <f>DATEDIF(Tabla1[[#This Row],[FECHA DE NACIMIENTO]],Tabla1[[#This Row],[FECHA ACTUAL]],"Y")</f>
        <v>23</v>
      </c>
      <c r="K3518" s="24" t="s">
        <v>73</v>
      </c>
      <c r="L3518" s="24" t="s">
        <v>112</v>
      </c>
      <c r="M3518" s="24">
        <v>0</v>
      </c>
      <c r="N3518" s="24">
        <v>0</v>
      </c>
      <c r="O3518" s="24">
        <v>2</v>
      </c>
      <c r="P3518" s="24" t="s">
        <v>101</v>
      </c>
      <c r="Q3518" s="23">
        <v>36644</v>
      </c>
      <c r="R3518" s="24" t="s">
        <v>76</v>
      </c>
      <c r="S3518" s="25">
        <v>45119</v>
      </c>
      <c r="T3518" s="24"/>
      <c r="U3518" s="24">
        <v>3025737045</v>
      </c>
      <c r="V3518" s="33" t="s">
        <v>18878</v>
      </c>
      <c r="W3518" s="85" t="s">
        <v>18879</v>
      </c>
      <c r="X3518" s="24" t="s">
        <v>15209</v>
      </c>
      <c r="Y3518" s="24" t="s">
        <v>18880</v>
      </c>
      <c r="Z3518" s="24" t="s">
        <v>162</v>
      </c>
      <c r="AA3518" s="24">
        <v>3503789150</v>
      </c>
      <c r="AB3518" s="24"/>
      <c r="AC3518" s="24"/>
      <c r="AD3518" s="24"/>
      <c r="AE3518" s="26" t="s">
        <v>151</v>
      </c>
      <c r="AF3518" s="26"/>
      <c r="AG3518" s="26"/>
      <c r="AH3518" s="27" t="s">
        <v>955</v>
      </c>
      <c r="AI3518" s="27" t="s">
        <v>487</v>
      </c>
      <c r="AJ3518" s="27" t="s">
        <v>487</v>
      </c>
      <c r="AK3518" s="24" t="s">
        <v>121</v>
      </c>
      <c r="AL3518" s="24" t="s">
        <v>7086</v>
      </c>
      <c r="AM3518" s="23">
        <v>44747</v>
      </c>
      <c r="AN3518" s="28">
        <v>1160000</v>
      </c>
      <c r="AO3518" s="28">
        <v>140606</v>
      </c>
      <c r="AP3518" s="28"/>
      <c r="AQ3518" s="28"/>
      <c r="AR3518" s="24"/>
      <c r="AS3518" s="24"/>
      <c r="AT3518" s="24"/>
      <c r="AU3518" s="24"/>
      <c r="AV3518" s="24"/>
      <c r="AW3518" s="24"/>
      <c r="AX3518" s="24"/>
      <c r="AY3518" s="24"/>
      <c r="AZ3518" s="24" t="s">
        <v>4393</v>
      </c>
      <c r="BA3518" s="24"/>
      <c r="BB3518" s="24"/>
      <c r="BC3518" s="24"/>
      <c r="BD3518" s="24"/>
      <c r="BE3518" s="24"/>
      <c r="BF3518" s="24"/>
      <c r="BG3518" s="23"/>
      <c r="BH3518" s="23" t="s">
        <v>75</v>
      </c>
      <c r="BI3518" s="26">
        <v>0</v>
      </c>
      <c r="BJ3518" s="26">
        <v>0</v>
      </c>
      <c r="BK3518" s="29">
        <v>0</v>
      </c>
      <c r="BL3518" s="24" t="s">
        <v>91</v>
      </c>
      <c r="BM3518" s="22" t="str">
        <f ca="1">+IF(Tabla1[[#This Row],[FECHA INGRESO]]&gt;=44986,IF((TODAY()-Tabla1[[#This Row],[FECHA INGRESO]])&gt;=50,"ALERTA","TODAVÍA FALTA"),"N/A")</f>
        <v>N/A</v>
      </c>
      <c r="BN3518" s="7" t="str">
        <f>IFERROR((_xlfn.DAYS(Tabla1[[#This Row],[FECHA INGRESO]],Tabla1[[#This Row],[FECHA RETIRO]]))/30,"")</f>
        <v/>
      </c>
    </row>
    <row r="3519" spans="1:66" x14ac:dyDescent="0.35">
      <c r="A3519" s="21">
        <v>1000618746</v>
      </c>
      <c r="B3519" s="95" t="s">
        <v>18881</v>
      </c>
      <c r="C3519" s="23">
        <v>44747</v>
      </c>
      <c r="D3519" s="24" t="s">
        <v>157</v>
      </c>
      <c r="E3519" s="24" t="s">
        <v>111</v>
      </c>
      <c r="F3519" s="24" t="s">
        <v>70</v>
      </c>
      <c r="G3519" s="24"/>
      <c r="H3519" s="24">
        <v>24115245819</v>
      </c>
      <c r="I3519" s="24" t="s">
        <v>95</v>
      </c>
      <c r="J3519" s="24">
        <f>DATEDIF(Tabla1[[#This Row],[FECHA DE NACIMIENTO]],Tabla1[[#This Row],[FECHA ACTUAL]],"Y")</f>
        <v>23</v>
      </c>
      <c r="K3519" s="24" t="s">
        <v>96</v>
      </c>
      <c r="L3519" s="24" t="s">
        <v>112</v>
      </c>
      <c r="M3519" s="24">
        <v>0</v>
      </c>
      <c r="N3519" s="24">
        <v>0</v>
      </c>
      <c r="O3519" s="24">
        <v>3</v>
      </c>
      <c r="P3519" s="24" t="s">
        <v>101</v>
      </c>
      <c r="Q3519" s="23">
        <v>36577</v>
      </c>
      <c r="R3519" s="24" t="s">
        <v>76</v>
      </c>
      <c r="S3519" s="25">
        <v>45119</v>
      </c>
      <c r="T3519" s="24"/>
      <c r="U3519" s="24">
        <v>3115866230</v>
      </c>
      <c r="V3519" s="33" t="s">
        <v>18882</v>
      </c>
      <c r="W3519" s="85" t="s">
        <v>18883</v>
      </c>
      <c r="X3519" s="24" t="s">
        <v>1624</v>
      </c>
      <c r="Y3519" s="24" t="s">
        <v>18884</v>
      </c>
      <c r="Z3519" s="24" t="s">
        <v>285</v>
      </c>
      <c r="AA3519" s="24">
        <v>3102620671</v>
      </c>
      <c r="AB3519" s="24"/>
      <c r="AC3519" s="24"/>
      <c r="AD3519" s="24"/>
      <c r="AE3519" s="26" t="s">
        <v>102</v>
      </c>
      <c r="AF3519" s="26"/>
      <c r="AG3519" s="26" t="s">
        <v>18885</v>
      </c>
      <c r="AH3519" s="27" t="s">
        <v>184</v>
      </c>
      <c r="AI3519" s="27" t="s">
        <v>487</v>
      </c>
      <c r="AJ3519" s="27" t="s">
        <v>487</v>
      </c>
      <c r="AK3519" s="24" t="s">
        <v>121</v>
      </c>
      <c r="AL3519" s="24" t="s">
        <v>7086</v>
      </c>
      <c r="AM3519" s="23">
        <v>44747</v>
      </c>
      <c r="AN3519" s="28">
        <v>1000000</v>
      </c>
      <c r="AO3519" s="28">
        <v>117172</v>
      </c>
      <c r="AP3519" s="28"/>
      <c r="AQ3519" s="28"/>
      <c r="AR3519" s="24"/>
      <c r="AS3519" s="24"/>
      <c r="AT3519" s="24"/>
      <c r="AU3519" s="24"/>
      <c r="AV3519" s="24"/>
      <c r="AW3519" s="24"/>
      <c r="AX3519" s="24"/>
      <c r="AY3519" s="24"/>
      <c r="AZ3519" s="24"/>
      <c r="BA3519" s="24"/>
      <c r="BB3519" s="24"/>
      <c r="BC3519" s="24"/>
      <c r="BD3519" s="24"/>
      <c r="BE3519" s="24"/>
      <c r="BF3519" s="24"/>
      <c r="BG3519" s="23"/>
      <c r="BH3519" s="23">
        <v>44795</v>
      </c>
      <c r="BI3519" s="26" t="s">
        <v>466</v>
      </c>
      <c r="BJ3519" s="26" t="s">
        <v>14177</v>
      </c>
      <c r="BK3519" s="29">
        <v>0</v>
      </c>
      <c r="BL3519" s="24" t="s">
        <v>129</v>
      </c>
      <c r="BM3519" s="22" t="str">
        <f ca="1">+IF(Tabla1[[#This Row],[FECHA INGRESO]]&gt;=44986,IF((TODAY()-Tabla1[[#This Row],[FECHA INGRESO]])&gt;=50,"ALERTA","TODAVÍA FALTA"),"N/A")</f>
        <v>N/A</v>
      </c>
      <c r="BN3519" s="7">
        <f>IFERROR((_xlfn.DAYS(Tabla1[[#This Row],[FECHA INGRESO]],Tabla1[[#This Row],[FECHA RETIRO]]))/30,"")</f>
        <v>-1.6</v>
      </c>
    </row>
    <row r="3520" spans="1:66" x14ac:dyDescent="0.35">
      <c r="A3520" s="21">
        <v>1022405745</v>
      </c>
      <c r="B3520" s="95" t="s">
        <v>18886</v>
      </c>
      <c r="C3520" s="23">
        <v>44747</v>
      </c>
      <c r="D3520" s="24" t="s">
        <v>188</v>
      </c>
      <c r="E3520" s="24" t="s">
        <v>110</v>
      </c>
      <c r="F3520" s="24" t="s">
        <v>70</v>
      </c>
      <c r="G3520" s="24"/>
      <c r="H3520" s="24">
        <v>24115249493</v>
      </c>
      <c r="I3520" s="24" t="s">
        <v>72</v>
      </c>
      <c r="J3520" s="24">
        <f>DATEDIF(Tabla1[[#This Row],[FECHA DE NACIMIENTO]],Tabla1[[#This Row],[FECHA ACTUAL]],"Y")</f>
        <v>27</v>
      </c>
      <c r="K3520" s="24" t="s">
        <v>73</v>
      </c>
      <c r="L3520" s="24" t="s">
        <v>112</v>
      </c>
      <c r="M3520" s="24">
        <v>0</v>
      </c>
      <c r="N3520" s="24">
        <v>0</v>
      </c>
      <c r="O3520" s="24">
        <v>2</v>
      </c>
      <c r="P3520" s="24" t="s">
        <v>101</v>
      </c>
      <c r="Q3520" s="23">
        <v>34898</v>
      </c>
      <c r="R3520" s="24" t="s">
        <v>76</v>
      </c>
      <c r="S3520" s="25">
        <v>45119</v>
      </c>
      <c r="T3520" s="24">
        <v>7577800</v>
      </c>
      <c r="U3520" s="24">
        <v>3505116327</v>
      </c>
      <c r="V3520" s="33" t="s">
        <v>18887</v>
      </c>
      <c r="W3520" s="85" t="s">
        <v>18888</v>
      </c>
      <c r="X3520" s="24" t="s">
        <v>1768</v>
      </c>
      <c r="Y3520" s="24" t="s">
        <v>18889</v>
      </c>
      <c r="Z3520" s="24" t="s">
        <v>117</v>
      </c>
      <c r="AA3520" s="24">
        <v>3114447213</v>
      </c>
      <c r="AB3520" s="24"/>
      <c r="AC3520" s="24"/>
      <c r="AD3520" s="24"/>
      <c r="AE3520" s="26" t="s">
        <v>194</v>
      </c>
      <c r="AF3520" s="26"/>
      <c r="AG3520" s="26"/>
      <c r="AH3520" s="27" t="s">
        <v>3042</v>
      </c>
      <c r="AI3520" s="27" t="s">
        <v>410</v>
      </c>
      <c r="AJ3520" s="27" t="s">
        <v>410</v>
      </c>
      <c r="AK3520" s="24" t="s">
        <v>121</v>
      </c>
      <c r="AL3520" s="24" t="s">
        <v>7086</v>
      </c>
      <c r="AM3520" s="23">
        <v>44747</v>
      </c>
      <c r="AN3520" s="28">
        <v>1000000</v>
      </c>
      <c r="AO3520" s="28">
        <v>117172</v>
      </c>
      <c r="AP3520" s="28"/>
      <c r="AQ3520" s="28"/>
      <c r="AR3520" s="24"/>
      <c r="AS3520" s="24"/>
      <c r="AT3520" s="24"/>
      <c r="AU3520" s="24"/>
      <c r="AV3520" s="24"/>
      <c r="AW3520" s="24"/>
      <c r="AX3520" s="24"/>
      <c r="AY3520" s="24"/>
      <c r="AZ3520" s="24"/>
      <c r="BA3520" s="24"/>
      <c r="BB3520" s="24"/>
      <c r="BC3520" s="24"/>
      <c r="BD3520" s="24"/>
      <c r="BE3520" s="24"/>
      <c r="BF3520" s="24"/>
      <c r="BG3520" s="23"/>
      <c r="BH3520" s="23">
        <v>44867</v>
      </c>
      <c r="BI3520" s="26" t="s">
        <v>466</v>
      </c>
      <c r="BJ3520" s="26" t="s">
        <v>18890</v>
      </c>
      <c r="BK3520" s="29">
        <v>0</v>
      </c>
      <c r="BL3520" s="24" t="s">
        <v>129</v>
      </c>
      <c r="BM3520" s="22" t="str">
        <f ca="1">+IF(Tabla1[[#This Row],[FECHA INGRESO]]&gt;=44986,IF((TODAY()-Tabla1[[#This Row],[FECHA INGRESO]])&gt;=50,"ALERTA","TODAVÍA FALTA"),"N/A")</f>
        <v>N/A</v>
      </c>
      <c r="BN3520" s="7">
        <f>IFERROR((_xlfn.DAYS(Tabla1[[#This Row],[FECHA INGRESO]],Tabla1[[#This Row],[FECHA RETIRO]]))/30,"")</f>
        <v>-4</v>
      </c>
    </row>
    <row r="3521" spans="1:66" x14ac:dyDescent="0.35">
      <c r="A3521" s="34">
        <v>1012349615</v>
      </c>
      <c r="B3521" s="95" t="s">
        <v>18891</v>
      </c>
      <c r="C3521" s="23">
        <v>44747</v>
      </c>
      <c r="D3521" s="24" t="s">
        <v>188</v>
      </c>
      <c r="E3521" s="24" t="s">
        <v>111</v>
      </c>
      <c r="F3521" s="24" t="s">
        <v>111</v>
      </c>
      <c r="G3521" s="24"/>
      <c r="H3521" s="24">
        <v>24112341446</v>
      </c>
      <c r="I3521" s="24" t="s">
        <v>95</v>
      </c>
      <c r="J3521" s="24">
        <f>DATEDIF(Tabla1[[#This Row],[FECHA DE NACIMIENTO]],Tabla1[[#This Row],[FECHA ACTUAL]],"Y")</f>
        <v>34</v>
      </c>
      <c r="K3521" s="24" t="s">
        <v>73</v>
      </c>
      <c r="L3521" s="24" t="s">
        <v>112</v>
      </c>
      <c r="M3521" s="24">
        <v>1</v>
      </c>
      <c r="N3521" s="24">
        <v>2</v>
      </c>
      <c r="O3521" s="24">
        <v>1</v>
      </c>
      <c r="P3521" s="24" t="s">
        <v>101</v>
      </c>
      <c r="Q3521" s="23">
        <v>32558</v>
      </c>
      <c r="R3521" s="24" t="s">
        <v>76</v>
      </c>
      <c r="S3521" s="25">
        <v>45119</v>
      </c>
      <c r="T3521" s="24"/>
      <c r="U3521" s="24">
        <v>3147996517</v>
      </c>
      <c r="V3521" s="33" t="s">
        <v>18892</v>
      </c>
      <c r="W3521" s="85" t="s">
        <v>18893</v>
      </c>
      <c r="X3521" s="24" t="s">
        <v>18894</v>
      </c>
      <c r="Y3521" s="24" t="s">
        <v>18895</v>
      </c>
      <c r="Z3521" s="24" t="s">
        <v>8586</v>
      </c>
      <c r="AA3521" s="24">
        <v>3202931988</v>
      </c>
      <c r="AB3521" s="24"/>
      <c r="AC3521" s="24"/>
      <c r="AD3521" s="24"/>
      <c r="AE3521" s="26" t="s">
        <v>194</v>
      </c>
      <c r="AF3521" s="26" t="s">
        <v>16954</v>
      </c>
      <c r="AG3521" s="26"/>
      <c r="AH3521" s="27" t="s">
        <v>3042</v>
      </c>
      <c r="AI3521" s="27" t="s">
        <v>410</v>
      </c>
      <c r="AJ3521" s="27" t="s">
        <v>410</v>
      </c>
      <c r="AK3521" s="24" t="s">
        <v>121</v>
      </c>
      <c r="AL3521" s="24" t="s">
        <v>7086</v>
      </c>
      <c r="AM3521" s="23">
        <v>44747</v>
      </c>
      <c r="AN3521" s="28">
        <v>1000000</v>
      </c>
      <c r="AO3521" s="28">
        <v>117172</v>
      </c>
      <c r="AP3521" s="28"/>
      <c r="AQ3521" s="28"/>
      <c r="AR3521" s="24"/>
      <c r="AS3521" s="24"/>
      <c r="AT3521" s="24"/>
      <c r="AU3521" s="24"/>
      <c r="AV3521" s="24"/>
      <c r="AW3521" s="24"/>
      <c r="AX3521" s="24"/>
      <c r="AY3521" s="24"/>
      <c r="AZ3521" s="24"/>
      <c r="BA3521" s="24"/>
      <c r="BB3521" s="24"/>
      <c r="BC3521" s="24"/>
      <c r="BD3521" s="24"/>
      <c r="BE3521" s="24"/>
      <c r="BF3521" s="24"/>
      <c r="BG3521" s="23"/>
      <c r="BH3521" s="23">
        <v>44751</v>
      </c>
      <c r="BI3521" s="26" t="s">
        <v>10014</v>
      </c>
      <c r="BJ3521" s="26" t="s">
        <v>14134</v>
      </c>
      <c r="BK3521" s="29">
        <v>0</v>
      </c>
      <c r="BL3521" s="24" t="s">
        <v>129</v>
      </c>
      <c r="BM3521" s="22" t="str">
        <f ca="1">+IF(Tabla1[[#This Row],[FECHA INGRESO]]&gt;=44986,IF((TODAY()-Tabla1[[#This Row],[FECHA INGRESO]])&gt;=50,"ALERTA","TODAVÍA FALTA"),"N/A")</f>
        <v>N/A</v>
      </c>
      <c r="BN3521" s="7">
        <f>IFERROR((_xlfn.DAYS(Tabla1[[#This Row],[FECHA INGRESO]],Tabla1[[#This Row],[FECHA RETIRO]]))/30,"")</f>
        <v>-0.13333333333333333</v>
      </c>
    </row>
    <row r="3522" spans="1:66" x14ac:dyDescent="0.35">
      <c r="A3522" s="21">
        <v>1020757160</v>
      </c>
      <c r="B3522" s="94" t="s">
        <v>18896</v>
      </c>
      <c r="C3522" s="23">
        <v>44747</v>
      </c>
      <c r="D3522" s="24" t="s">
        <v>131</v>
      </c>
      <c r="E3522" s="24" t="s">
        <v>94</v>
      </c>
      <c r="F3522" s="23" t="s">
        <v>94</v>
      </c>
      <c r="G3522" s="24"/>
      <c r="H3522" s="24">
        <v>24113114003</v>
      </c>
      <c r="I3522" s="24" t="s">
        <v>95</v>
      </c>
      <c r="J3522" s="24">
        <f>DATEDIF(Tabla1[[#This Row],[FECHA DE NACIMIENTO]],Tabla1[[#This Row],[FECHA ACTUAL]],"Y")</f>
        <v>32</v>
      </c>
      <c r="K3522" s="24" t="s">
        <v>73</v>
      </c>
      <c r="L3522" s="24" t="s">
        <v>234</v>
      </c>
      <c r="M3522" s="24">
        <v>2</v>
      </c>
      <c r="N3522" s="24">
        <v>2</v>
      </c>
      <c r="O3522" s="24">
        <v>2</v>
      </c>
      <c r="P3522" s="24" t="s">
        <v>101</v>
      </c>
      <c r="Q3522" s="23">
        <v>33145</v>
      </c>
      <c r="R3522" s="24" t="s">
        <v>76</v>
      </c>
      <c r="S3522" s="25">
        <v>45119</v>
      </c>
      <c r="T3522" s="24"/>
      <c r="U3522" s="24">
        <v>3228454671</v>
      </c>
      <c r="V3522" s="33" t="s">
        <v>17282</v>
      </c>
      <c r="W3522" s="85" t="s">
        <v>17283</v>
      </c>
      <c r="X3522" s="24" t="s">
        <v>17284</v>
      </c>
      <c r="Y3522" s="24" t="s">
        <v>17285</v>
      </c>
      <c r="Z3522" s="24" t="s">
        <v>82</v>
      </c>
      <c r="AA3522" s="24">
        <v>3208531767</v>
      </c>
      <c r="AB3522" s="24"/>
      <c r="AC3522" s="24"/>
      <c r="AD3522" s="24"/>
      <c r="AE3522" s="26" t="s">
        <v>151</v>
      </c>
      <c r="AF3522" s="26"/>
      <c r="AG3522" s="26"/>
      <c r="AH3522" s="27" t="s">
        <v>10056</v>
      </c>
      <c r="AI3522" s="27" t="s">
        <v>410</v>
      </c>
      <c r="AJ3522" s="27" t="s">
        <v>410</v>
      </c>
      <c r="AK3522" s="24" t="s">
        <v>121</v>
      </c>
      <c r="AL3522" s="24" t="s">
        <v>7086</v>
      </c>
      <c r="AM3522" s="23">
        <v>44747</v>
      </c>
      <c r="AN3522" s="28">
        <v>1160000</v>
      </c>
      <c r="AO3522" s="28">
        <v>140606</v>
      </c>
      <c r="AP3522" s="28"/>
      <c r="AQ3522" s="28"/>
      <c r="AR3522" s="24"/>
      <c r="AS3522" s="24"/>
      <c r="AT3522" s="24"/>
      <c r="AU3522" s="24"/>
      <c r="AV3522" s="24"/>
      <c r="AW3522" s="24"/>
      <c r="AX3522" s="24"/>
      <c r="AY3522" s="24"/>
      <c r="AZ3522" s="24"/>
      <c r="BA3522" s="24"/>
      <c r="BB3522" s="24"/>
      <c r="BC3522" s="24"/>
      <c r="BD3522" s="24"/>
      <c r="BE3522" s="24"/>
      <c r="BF3522" s="24"/>
      <c r="BG3522" s="23"/>
      <c r="BH3522" s="23" t="s">
        <v>75</v>
      </c>
      <c r="BI3522" s="26">
        <v>0</v>
      </c>
      <c r="BJ3522" s="26">
        <v>0</v>
      </c>
      <c r="BK3522" s="29">
        <v>0</v>
      </c>
      <c r="BL3522" s="24" t="s">
        <v>91</v>
      </c>
      <c r="BM3522" s="22" t="str">
        <f ca="1">+IF(Tabla1[[#This Row],[FECHA INGRESO]]&gt;=44986,IF((TODAY()-Tabla1[[#This Row],[FECHA INGRESO]])&gt;=50,"ALERTA","TODAVÍA FALTA"),"N/A")</f>
        <v>N/A</v>
      </c>
      <c r="BN3522" s="7" t="str">
        <f>IFERROR((_xlfn.DAYS(Tabla1[[#This Row],[FECHA INGRESO]],Tabla1[[#This Row],[FECHA RETIRO]]))/30,"")</f>
        <v/>
      </c>
    </row>
    <row r="3523" spans="1:66" x14ac:dyDescent="0.35">
      <c r="A3523" s="21">
        <v>53081830</v>
      </c>
      <c r="B3523" s="95" t="s">
        <v>18897</v>
      </c>
      <c r="C3523" s="23">
        <v>44747</v>
      </c>
      <c r="D3523" s="24" t="s">
        <v>93</v>
      </c>
      <c r="E3523" s="24" t="s">
        <v>111</v>
      </c>
      <c r="F3523" s="24" t="s">
        <v>111</v>
      </c>
      <c r="G3523" s="24"/>
      <c r="H3523" s="24">
        <v>24115262559</v>
      </c>
      <c r="I3523" s="24" t="s">
        <v>95</v>
      </c>
      <c r="J3523" s="24">
        <f>DATEDIF(Tabla1[[#This Row],[FECHA DE NACIMIENTO]],Tabla1[[#This Row],[FECHA ACTUAL]],"Y")</f>
        <v>38</v>
      </c>
      <c r="K3523" s="24" t="s">
        <v>73</v>
      </c>
      <c r="L3523" s="24" t="s">
        <v>234</v>
      </c>
      <c r="M3523" s="24">
        <v>1</v>
      </c>
      <c r="N3523" s="24">
        <v>1</v>
      </c>
      <c r="O3523" s="24">
        <v>3</v>
      </c>
      <c r="P3523" s="24" t="s">
        <v>101</v>
      </c>
      <c r="Q3523" s="23">
        <v>31047</v>
      </c>
      <c r="R3523" s="24" t="s">
        <v>76</v>
      </c>
      <c r="S3523" s="25">
        <v>45119</v>
      </c>
      <c r="T3523" s="24">
        <v>5164608</v>
      </c>
      <c r="U3523" s="24">
        <v>3107766369</v>
      </c>
      <c r="V3523" s="33" t="s">
        <v>18898</v>
      </c>
      <c r="W3523" s="85" t="s">
        <v>18899</v>
      </c>
      <c r="X3523" s="24" t="s">
        <v>9261</v>
      </c>
      <c r="Y3523" s="24" t="s">
        <v>18900</v>
      </c>
      <c r="Z3523" s="24" t="s">
        <v>82</v>
      </c>
      <c r="AA3523" s="24">
        <v>3234862739</v>
      </c>
      <c r="AB3523" s="24"/>
      <c r="AC3523" s="24"/>
      <c r="AD3523" s="24"/>
      <c r="AE3523" s="26" t="s">
        <v>84</v>
      </c>
      <c r="AF3523" s="26" t="s">
        <v>17047</v>
      </c>
      <c r="AG3523" s="26"/>
      <c r="AH3523" s="27" t="s">
        <v>119</v>
      </c>
      <c r="AI3523" s="27" t="s">
        <v>120</v>
      </c>
      <c r="AJ3523" s="27" t="s">
        <v>120</v>
      </c>
      <c r="AK3523" s="24" t="s">
        <v>121</v>
      </c>
      <c r="AL3523" s="24" t="s">
        <v>7086</v>
      </c>
      <c r="AM3523" s="23">
        <v>44747</v>
      </c>
      <c r="AN3523" s="28">
        <v>2456565</v>
      </c>
      <c r="AO3523" s="28">
        <v>0</v>
      </c>
      <c r="AP3523" s="28"/>
      <c r="AQ3523" s="28"/>
      <c r="AR3523" s="24"/>
      <c r="AS3523" s="24"/>
      <c r="AT3523" s="24"/>
      <c r="AU3523" s="24"/>
      <c r="AV3523" s="24"/>
      <c r="AW3523" s="24"/>
      <c r="AX3523" s="24"/>
      <c r="AY3523" s="24"/>
      <c r="AZ3523" s="24"/>
      <c r="BA3523" s="24"/>
      <c r="BB3523" s="24"/>
      <c r="BC3523" s="24"/>
      <c r="BD3523" s="24"/>
      <c r="BE3523" s="24"/>
      <c r="BF3523" s="24"/>
      <c r="BG3523" s="23"/>
      <c r="BH3523" s="23">
        <v>44748</v>
      </c>
      <c r="BI3523" s="26" t="s">
        <v>466</v>
      </c>
      <c r="BJ3523" s="26" t="s">
        <v>3469</v>
      </c>
      <c r="BK3523" s="29">
        <v>0</v>
      </c>
      <c r="BL3523" s="24" t="s">
        <v>129</v>
      </c>
      <c r="BM3523" s="22" t="str">
        <f ca="1">+IF(Tabla1[[#This Row],[FECHA INGRESO]]&gt;=44986,IF((TODAY()-Tabla1[[#This Row],[FECHA INGRESO]])&gt;=50,"ALERTA","TODAVÍA FALTA"),"N/A")</f>
        <v>N/A</v>
      </c>
      <c r="BN3523" s="7">
        <f>IFERROR((_xlfn.DAYS(Tabla1[[#This Row],[FECHA INGRESO]],Tabla1[[#This Row],[FECHA RETIRO]]))/30,"")</f>
        <v>-3.3333333333333333E-2</v>
      </c>
    </row>
    <row r="3524" spans="1:66" x14ac:dyDescent="0.35">
      <c r="A3524" s="34">
        <v>1000157362</v>
      </c>
      <c r="B3524" s="95" t="s">
        <v>18901</v>
      </c>
      <c r="C3524" s="23">
        <v>44748</v>
      </c>
      <c r="D3524" s="24" t="s">
        <v>188</v>
      </c>
      <c r="E3524" s="24" t="s">
        <v>69</v>
      </c>
      <c r="F3524" s="24" t="s">
        <v>70</v>
      </c>
      <c r="G3524" s="24"/>
      <c r="H3524" s="24">
        <v>24115243673</v>
      </c>
      <c r="I3524" s="24" t="s">
        <v>95</v>
      </c>
      <c r="J3524" s="24">
        <f>DATEDIF(Tabla1[[#This Row],[FECHA DE NACIMIENTO]],Tabla1[[#This Row],[FECHA ACTUAL]],"Y")</f>
        <v>20</v>
      </c>
      <c r="K3524" s="24" t="s">
        <v>73</v>
      </c>
      <c r="L3524" s="24" t="s">
        <v>112</v>
      </c>
      <c r="M3524" s="24">
        <v>0</v>
      </c>
      <c r="N3524" s="24">
        <v>0</v>
      </c>
      <c r="O3524" s="24">
        <v>2</v>
      </c>
      <c r="P3524" s="24" t="s">
        <v>101</v>
      </c>
      <c r="Q3524" s="23">
        <v>37493</v>
      </c>
      <c r="R3524" s="24" t="s">
        <v>76</v>
      </c>
      <c r="S3524" s="25">
        <v>45119</v>
      </c>
      <c r="T3524" s="24"/>
      <c r="U3524" s="24">
        <v>3187235505</v>
      </c>
      <c r="V3524" s="33" t="s">
        <v>18902</v>
      </c>
      <c r="W3524" s="85" t="s">
        <v>18903</v>
      </c>
      <c r="X3524" s="24" t="s">
        <v>1590</v>
      </c>
      <c r="Y3524" s="24" t="s">
        <v>18904</v>
      </c>
      <c r="Z3524" s="24" t="s">
        <v>117</v>
      </c>
      <c r="AA3524" s="24">
        <v>3203002933</v>
      </c>
      <c r="AB3524" s="24"/>
      <c r="AC3524" s="24"/>
      <c r="AD3524" s="24"/>
      <c r="AE3524" s="26" t="s">
        <v>151</v>
      </c>
      <c r="AF3524" s="26"/>
      <c r="AG3524" s="26"/>
      <c r="AH3524" s="27" t="s">
        <v>899</v>
      </c>
      <c r="AI3524" s="27" t="s">
        <v>105</v>
      </c>
      <c r="AJ3524" s="27" t="s">
        <v>106</v>
      </c>
      <c r="AK3524" s="24" t="s">
        <v>89</v>
      </c>
      <c r="AL3524" s="24" t="s">
        <v>7086</v>
      </c>
      <c r="AM3524" s="23">
        <v>44748</v>
      </c>
      <c r="AN3524" s="28">
        <v>1267151</v>
      </c>
      <c r="AO3524" s="28">
        <v>117172</v>
      </c>
      <c r="AP3524" s="28"/>
      <c r="AQ3524" s="28"/>
      <c r="AR3524" s="24"/>
      <c r="AS3524" s="24"/>
      <c r="AT3524" s="24"/>
      <c r="AU3524" s="24"/>
      <c r="AV3524" s="24"/>
      <c r="AW3524" s="24"/>
      <c r="AX3524" s="24"/>
      <c r="AY3524" s="24"/>
      <c r="AZ3524" s="24"/>
      <c r="BA3524" s="24"/>
      <c r="BB3524" s="24"/>
      <c r="BC3524" s="24"/>
      <c r="BD3524" s="24"/>
      <c r="BE3524" s="24"/>
      <c r="BF3524" s="24"/>
      <c r="BG3524" s="23"/>
      <c r="BH3524" s="23">
        <v>44772</v>
      </c>
      <c r="BI3524" s="26" t="s">
        <v>466</v>
      </c>
      <c r="BJ3524" s="26" t="s">
        <v>1246</v>
      </c>
      <c r="BK3524" s="29">
        <v>0</v>
      </c>
      <c r="BL3524" s="24" t="s">
        <v>129</v>
      </c>
      <c r="BM3524" s="22" t="str">
        <f ca="1">+IF(Tabla1[[#This Row],[FECHA INGRESO]]&gt;=44986,IF((TODAY()-Tabla1[[#This Row],[FECHA INGRESO]])&gt;=50,"ALERTA","TODAVÍA FALTA"),"N/A")</f>
        <v>N/A</v>
      </c>
      <c r="BN3524" s="7">
        <f>IFERROR((_xlfn.DAYS(Tabla1[[#This Row],[FECHA INGRESO]],Tabla1[[#This Row],[FECHA RETIRO]]))/30,"")</f>
        <v>-0.8</v>
      </c>
    </row>
    <row r="3525" spans="1:66" x14ac:dyDescent="0.35">
      <c r="A3525" s="21">
        <v>1010240195</v>
      </c>
      <c r="B3525" s="95" t="s">
        <v>18905</v>
      </c>
      <c r="C3525" s="23">
        <v>44749</v>
      </c>
      <c r="D3525" s="24" t="s">
        <v>131</v>
      </c>
      <c r="E3525" s="24" t="s">
        <v>111</v>
      </c>
      <c r="F3525" s="24" t="s">
        <v>70</v>
      </c>
      <c r="G3525" s="24"/>
      <c r="H3525" s="24">
        <v>24094013209</v>
      </c>
      <c r="I3525" s="24" t="s">
        <v>95</v>
      </c>
      <c r="J3525" s="24">
        <f>DATEDIF(Tabla1[[#This Row],[FECHA DE NACIMIENTO]],Tabla1[[#This Row],[FECHA ACTUAL]],"Y")</f>
        <v>25</v>
      </c>
      <c r="K3525" s="24" t="s">
        <v>500</v>
      </c>
      <c r="L3525" s="24" t="s">
        <v>112</v>
      </c>
      <c r="M3525" s="24">
        <v>3</v>
      </c>
      <c r="N3525" s="24">
        <v>3</v>
      </c>
      <c r="O3525" s="24">
        <v>2</v>
      </c>
      <c r="P3525" s="24" t="s">
        <v>101</v>
      </c>
      <c r="Q3525" s="23">
        <v>35969</v>
      </c>
      <c r="R3525" s="24" t="s">
        <v>76</v>
      </c>
      <c r="S3525" s="25">
        <v>45119</v>
      </c>
      <c r="T3525" s="24"/>
      <c r="U3525" s="24">
        <v>3028435889</v>
      </c>
      <c r="V3525" s="33" t="s">
        <v>18906</v>
      </c>
      <c r="W3525" s="85" t="s">
        <v>18907</v>
      </c>
      <c r="X3525" s="24" t="s">
        <v>2773</v>
      </c>
      <c r="Y3525" s="24" t="s">
        <v>18908</v>
      </c>
      <c r="Z3525" s="24" t="s">
        <v>117</v>
      </c>
      <c r="AA3525" s="24">
        <v>3115181451</v>
      </c>
      <c r="AB3525" s="24"/>
      <c r="AC3525" s="24"/>
      <c r="AD3525" s="24"/>
      <c r="AE3525" s="26" t="s">
        <v>183</v>
      </c>
      <c r="AF3525" s="26" t="s">
        <v>1482</v>
      </c>
      <c r="AG3525" s="26"/>
      <c r="AH3525" s="27" t="s">
        <v>184</v>
      </c>
      <c r="AI3525" s="27" t="s">
        <v>11667</v>
      </c>
      <c r="AJ3525" s="27" t="s">
        <v>6347</v>
      </c>
      <c r="AK3525" s="24" t="s">
        <v>121</v>
      </c>
      <c r="AL3525" s="24" t="s">
        <v>7086</v>
      </c>
      <c r="AM3525" s="23">
        <v>44749</v>
      </c>
      <c r="AN3525" s="28">
        <v>1357200</v>
      </c>
      <c r="AO3525" s="28">
        <v>140606</v>
      </c>
      <c r="AP3525" s="28"/>
      <c r="AQ3525" s="28"/>
      <c r="AR3525" s="24"/>
      <c r="AS3525" s="24"/>
      <c r="AT3525" s="24"/>
      <c r="AU3525" s="24"/>
      <c r="AV3525" s="24"/>
      <c r="AW3525" s="24"/>
      <c r="AX3525" s="24"/>
      <c r="AY3525" s="24"/>
      <c r="AZ3525" s="24"/>
      <c r="BA3525" s="24"/>
      <c r="BB3525" s="24"/>
      <c r="BC3525" s="24"/>
      <c r="BD3525" s="24"/>
      <c r="BE3525" s="24"/>
      <c r="BF3525" s="24"/>
      <c r="BG3525" s="23"/>
      <c r="BH3525" s="23">
        <v>45059</v>
      </c>
      <c r="BI3525" s="26" t="s">
        <v>466</v>
      </c>
      <c r="BJ3525" s="26" t="s">
        <v>6087</v>
      </c>
      <c r="BK3525" s="29">
        <v>0</v>
      </c>
      <c r="BL3525" s="24" t="s">
        <v>129</v>
      </c>
      <c r="BM3525" s="22" t="str">
        <f ca="1">+IF(Tabla1[[#This Row],[FECHA INGRESO]]&gt;=44986,IF((TODAY()-Tabla1[[#This Row],[FECHA INGRESO]])&gt;=50,"ALERTA","TODAVÍA FALTA"),"N/A")</f>
        <v>N/A</v>
      </c>
      <c r="BN3525" s="7">
        <f>IFERROR((_xlfn.DAYS(Tabla1[[#This Row],[FECHA INGRESO]],Tabla1[[#This Row],[FECHA RETIRO]]))/30,"")</f>
        <v>-10.333333333333334</v>
      </c>
    </row>
    <row r="3526" spans="1:66" x14ac:dyDescent="0.35">
      <c r="A3526" s="21">
        <v>1192811652</v>
      </c>
      <c r="B3526" s="22" t="s">
        <v>18909</v>
      </c>
      <c r="C3526" s="23">
        <v>44749</v>
      </c>
      <c r="D3526" s="24" t="s">
        <v>11633</v>
      </c>
      <c r="E3526" s="24" t="s">
        <v>94</v>
      </c>
      <c r="F3526" s="24" t="s">
        <v>70</v>
      </c>
      <c r="G3526" s="24"/>
      <c r="H3526" s="24">
        <v>24115350021</v>
      </c>
      <c r="I3526" s="24" t="s">
        <v>95</v>
      </c>
      <c r="J3526" s="24">
        <f>DATEDIF(Tabla1[[#This Row],[FECHA DE NACIMIENTO]],Tabla1[[#This Row],[FECHA ACTUAL]],"Y")</f>
        <v>23</v>
      </c>
      <c r="K3526" s="24" t="s">
        <v>73</v>
      </c>
      <c r="L3526" s="24" t="s">
        <v>112</v>
      </c>
      <c r="M3526" s="24">
        <v>0</v>
      </c>
      <c r="N3526" s="24">
        <v>0</v>
      </c>
      <c r="O3526" s="24">
        <v>3</v>
      </c>
      <c r="P3526" s="24" t="s">
        <v>101</v>
      </c>
      <c r="Q3526" s="23">
        <v>36612</v>
      </c>
      <c r="R3526" s="24" t="s">
        <v>76</v>
      </c>
      <c r="S3526" s="25">
        <v>45119</v>
      </c>
      <c r="T3526" s="24"/>
      <c r="U3526" s="24">
        <v>3146308901</v>
      </c>
      <c r="V3526" s="33" t="s">
        <v>18910</v>
      </c>
      <c r="W3526" s="85" t="s">
        <v>18911</v>
      </c>
      <c r="X3526" s="24" t="s">
        <v>962</v>
      </c>
      <c r="Y3526" s="24" t="s">
        <v>18912</v>
      </c>
      <c r="Z3526" s="24" t="s">
        <v>117</v>
      </c>
      <c r="AA3526" s="24">
        <v>3117784919</v>
      </c>
      <c r="AB3526" s="24"/>
      <c r="AC3526" s="24"/>
      <c r="AD3526" s="24"/>
      <c r="AE3526" s="26" t="s">
        <v>151</v>
      </c>
      <c r="AF3526" s="26"/>
      <c r="AG3526" s="26"/>
      <c r="AH3526" s="27" t="s">
        <v>3042</v>
      </c>
      <c r="AI3526" s="27" t="s">
        <v>487</v>
      </c>
      <c r="AJ3526" s="27" t="s">
        <v>15662</v>
      </c>
      <c r="AK3526" s="24" t="s">
        <v>121</v>
      </c>
      <c r="AL3526" s="24" t="s">
        <v>7086</v>
      </c>
      <c r="AM3526" s="23">
        <v>44749</v>
      </c>
      <c r="AN3526" s="28">
        <v>1000000</v>
      </c>
      <c r="AO3526" s="28">
        <v>117172</v>
      </c>
      <c r="AP3526" s="28"/>
      <c r="AQ3526" s="28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  <c r="BD3526" s="24"/>
      <c r="BE3526" s="24"/>
      <c r="BF3526" s="24"/>
      <c r="BG3526" s="23"/>
      <c r="BH3526" s="23">
        <v>44865</v>
      </c>
      <c r="BI3526" s="26" t="s">
        <v>10014</v>
      </c>
      <c r="BJ3526" s="26" t="s">
        <v>10862</v>
      </c>
      <c r="BK3526" s="29">
        <v>0</v>
      </c>
      <c r="BL3526" s="24" t="s">
        <v>129</v>
      </c>
      <c r="BM3526" s="22" t="str">
        <f ca="1">+IF(Tabla1[[#This Row],[FECHA INGRESO]]&gt;=44986,IF((TODAY()-Tabla1[[#This Row],[FECHA INGRESO]])&gt;=50,"ALERTA","TODAVÍA FALTA"),"N/A")</f>
        <v>N/A</v>
      </c>
      <c r="BN3526" s="7">
        <f>IFERROR((_xlfn.DAYS(Tabla1[[#This Row],[FECHA INGRESO]],Tabla1[[#This Row],[FECHA RETIRO]]))/30,"")</f>
        <v>-3.8666666666666667</v>
      </c>
    </row>
    <row r="3527" spans="1:66" x14ac:dyDescent="0.35">
      <c r="A3527" s="34">
        <v>1007587893</v>
      </c>
      <c r="B3527" s="95" t="s">
        <v>18913</v>
      </c>
      <c r="C3527" s="23">
        <v>44749</v>
      </c>
      <c r="D3527" s="24" t="s">
        <v>266</v>
      </c>
      <c r="E3527" s="24" t="s">
        <v>110</v>
      </c>
      <c r="F3527" s="24" t="s">
        <v>70</v>
      </c>
      <c r="G3527" s="24"/>
      <c r="H3527" s="24">
        <v>24115342260</v>
      </c>
      <c r="I3527" s="24" t="s">
        <v>95</v>
      </c>
      <c r="J3527" s="24">
        <f>DATEDIF(Tabla1[[#This Row],[FECHA DE NACIMIENTO]],Tabla1[[#This Row],[FECHA ACTUAL]],"Y")</f>
        <v>23</v>
      </c>
      <c r="K3527" s="24" t="s">
        <v>73</v>
      </c>
      <c r="L3527" s="24" t="s">
        <v>112</v>
      </c>
      <c r="M3527" s="24">
        <v>0</v>
      </c>
      <c r="N3527" s="24">
        <v>0</v>
      </c>
      <c r="O3527" s="24">
        <v>3</v>
      </c>
      <c r="P3527" s="24" t="s">
        <v>101</v>
      </c>
      <c r="Q3527" s="23">
        <v>36599</v>
      </c>
      <c r="R3527" s="24" t="s">
        <v>76</v>
      </c>
      <c r="S3527" s="25">
        <v>45119</v>
      </c>
      <c r="T3527" s="24">
        <v>9267551</v>
      </c>
      <c r="U3527" s="24">
        <v>3145740474</v>
      </c>
      <c r="V3527" s="33" t="s">
        <v>18914</v>
      </c>
      <c r="W3527" s="85" t="s">
        <v>18915</v>
      </c>
      <c r="X3527" s="24" t="s">
        <v>2952</v>
      </c>
      <c r="Y3527" s="24" t="s">
        <v>18916</v>
      </c>
      <c r="Z3527" s="24" t="s">
        <v>117</v>
      </c>
      <c r="AA3527" s="24">
        <v>3125503755</v>
      </c>
      <c r="AB3527" s="24"/>
      <c r="AC3527" s="24"/>
      <c r="AD3527" s="24"/>
      <c r="AE3527" s="26" t="s">
        <v>151</v>
      </c>
      <c r="AF3527" s="26"/>
      <c r="AG3527" s="26"/>
      <c r="AH3527" s="27" t="s">
        <v>3042</v>
      </c>
      <c r="AI3527" s="27" t="s">
        <v>18917</v>
      </c>
      <c r="AJ3527" s="27" t="s">
        <v>15662</v>
      </c>
      <c r="AK3527" s="24" t="s">
        <v>121</v>
      </c>
      <c r="AL3527" s="24" t="s">
        <v>7086</v>
      </c>
      <c r="AM3527" s="23">
        <v>44749</v>
      </c>
      <c r="AN3527" s="28">
        <v>1000000</v>
      </c>
      <c r="AO3527" s="28">
        <v>117172</v>
      </c>
      <c r="AP3527" s="28"/>
      <c r="AQ3527" s="28"/>
      <c r="AR3527" s="24"/>
      <c r="AS3527" s="24"/>
      <c r="AT3527" s="24"/>
      <c r="AU3527" s="24"/>
      <c r="AV3527" s="24"/>
      <c r="AW3527" s="24"/>
      <c r="AX3527" s="24"/>
      <c r="AY3527" s="24"/>
      <c r="AZ3527" s="24" t="s">
        <v>4393</v>
      </c>
      <c r="BA3527" s="24"/>
      <c r="BB3527" s="24"/>
      <c r="BC3527" s="24"/>
      <c r="BD3527" s="24"/>
      <c r="BE3527" s="24"/>
      <c r="BF3527" s="24"/>
      <c r="BG3527" s="23"/>
      <c r="BH3527" s="23">
        <v>44814</v>
      </c>
      <c r="BI3527" s="26" t="s">
        <v>10014</v>
      </c>
      <c r="BJ3527" s="26" t="s">
        <v>18918</v>
      </c>
      <c r="BK3527" s="29">
        <v>0</v>
      </c>
      <c r="BL3527" s="24" t="s">
        <v>129</v>
      </c>
      <c r="BM3527" s="22" t="str">
        <f ca="1">+IF(Tabla1[[#This Row],[FECHA INGRESO]]&gt;=44986,IF((TODAY()-Tabla1[[#This Row],[FECHA INGRESO]])&gt;=50,"ALERTA","TODAVÍA FALTA"),"N/A")</f>
        <v>N/A</v>
      </c>
      <c r="BN3527" s="7">
        <f>IFERROR((_xlfn.DAYS(Tabla1[[#This Row],[FECHA INGRESO]],Tabla1[[#This Row],[FECHA RETIRO]]))/30,"")</f>
        <v>-2.1666666666666665</v>
      </c>
    </row>
    <row r="3528" spans="1:66" x14ac:dyDescent="0.35">
      <c r="A3528" s="34">
        <v>1023932781</v>
      </c>
      <c r="B3528" s="95" t="s">
        <v>18919</v>
      </c>
      <c r="C3528" s="23">
        <v>44749</v>
      </c>
      <c r="D3528" s="24" t="s">
        <v>266</v>
      </c>
      <c r="E3528" s="24" t="s">
        <v>69</v>
      </c>
      <c r="F3528" s="24" t="s">
        <v>70</v>
      </c>
      <c r="G3528" s="24"/>
      <c r="H3528" s="24">
        <v>24115342501</v>
      </c>
      <c r="I3528" s="24" t="s">
        <v>72</v>
      </c>
      <c r="J3528" s="24">
        <f>DATEDIF(Tabla1[[#This Row],[FECHA DE NACIMIENTO]],Tabla1[[#This Row],[FECHA ACTUAL]],"Y")</f>
        <v>29</v>
      </c>
      <c r="K3528" s="24" t="s">
        <v>73</v>
      </c>
      <c r="L3528" s="24" t="s">
        <v>112</v>
      </c>
      <c r="M3528" s="24">
        <v>0</v>
      </c>
      <c r="N3528" s="24">
        <v>0</v>
      </c>
      <c r="O3528" s="24">
        <v>3</v>
      </c>
      <c r="P3528" s="24" t="s">
        <v>101</v>
      </c>
      <c r="Q3528" s="23">
        <v>34470</v>
      </c>
      <c r="R3528" s="24" t="s">
        <v>76</v>
      </c>
      <c r="S3528" s="25">
        <v>45119</v>
      </c>
      <c r="T3528" s="24"/>
      <c r="U3528" s="24">
        <v>3058759666</v>
      </c>
      <c r="V3528" s="33" t="s">
        <v>18920</v>
      </c>
      <c r="W3528" s="85" t="s">
        <v>18921</v>
      </c>
      <c r="X3528" s="24" t="s">
        <v>2724</v>
      </c>
      <c r="Y3528" s="24" t="s">
        <v>18922</v>
      </c>
      <c r="Z3528" s="24" t="s">
        <v>285</v>
      </c>
      <c r="AA3528" s="24">
        <v>3154485179</v>
      </c>
      <c r="AB3528" s="24"/>
      <c r="AC3528" s="24"/>
      <c r="AD3528" s="24"/>
      <c r="AE3528" s="26" t="s">
        <v>183</v>
      </c>
      <c r="AF3528" s="26" t="s">
        <v>18923</v>
      </c>
      <c r="AG3528" s="26"/>
      <c r="AH3528" s="27" t="s">
        <v>3042</v>
      </c>
      <c r="AI3528" s="27" t="s">
        <v>487</v>
      </c>
      <c r="AJ3528" s="27" t="s">
        <v>15662</v>
      </c>
      <c r="AK3528" s="24" t="s">
        <v>121</v>
      </c>
      <c r="AL3528" s="24" t="s">
        <v>7086</v>
      </c>
      <c r="AM3528" s="23">
        <v>44749</v>
      </c>
      <c r="AN3528" s="28">
        <v>1000000</v>
      </c>
      <c r="AO3528" s="28">
        <v>117172</v>
      </c>
      <c r="AP3528" s="28"/>
      <c r="AQ3528" s="28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  <c r="BD3528" s="24"/>
      <c r="BE3528" s="24"/>
      <c r="BF3528" s="24"/>
      <c r="BG3528" s="23"/>
      <c r="BH3528" s="23">
        <v>44778</v>
      </c>
      <c r="BI3528" s="26" t="s">
        <v>466</v>
      </c>
      <c r="BJ3528" s="26" t="s">
        <v>6087</v>
      </c>
      <c r="BK3528" s="29">
        <v>0</v>
      </c>
      <c r="BL3528" s="24" t="s">
        <v>129</v>
      </c>
      <c r="BM3528" s="22" t="str">
        <f ca="1">+IF(Tabla1[[#This Row],[FECHA INGRESO]]&gt;=44986,IF((TODAY()-Tabla1[[#This Row],[FECHA INGRESO]])&gt;=50,"ALERTA","TODAVÍA FALTA"),"N/A")</f>
        <v>N/A</v>
      </c>
      <c r="BN3528" s="7">
        <f>IFERROR((_xlfn.DAYS(Tabla1[[#This Row],[FECHA INGRESO]],Tabla1[[#This Row],[FECHA RETIRO]]))/30,"")</f>
        <v>-0.96666666666666667</v>
      </c>
    </row>
    <row r="3529" spans="1:66" x14ac:dyDescent="0.35">
      <c r="A3529" s="21">
        <v>1007297019</v>
      </c>
      <c r="B3529" s="95" t="s">
        <v>18924</v>
      </c>
      <c r="C3529" s="23">
        <v>44749</v>
      </c>
      <c r="D3529" s="24" t="s">
        <v>266</v>
      </c>
      <c r="E3529" s="24" t="s">
        <v>69</v>
      </c>
      <c r="F3529" s="24" t="s">
        <v>111</v>
      </c>
      <c r="G3529" s="24"/>
      <c r="H3529" s="24">
        <v>24115344552</v>
      </c>
      <c r="I3529" s="24" t="s">
        <v>72</v>
      </c>
      <c r="J3529" s="24">
        <f>DATEDIF(Tabla1[[#This Row],[FECHA DE NACIMIENTO]],Tabla1[[#This Row],[FECHA ACTUAL]],"Y")</f>
        <v>25</v>
      </c>
      <c r="K3529" s="24" t="s">
        <v>96</v>
      </c>
      <c r="L3529" s="24" t="s">
        <v>112</v>
      </c>
      <c r="M3529" s="24">
        <v>0</v>
      </c>
      <c r="N3529" s="24">
        <v>0</v>
      </c>
      <c r="O3529" s="24">
        <v>2</v>
      </c>
      <c r="P3529" s="24" t="s">
        <v>101</v>
      </c>
      <c r="Q3529" s="23">
        <v>35707</v>
      </c>
      <c r="R3529" s="24" t="s">
        <v>76</v>
      </c>
      <c r="S3529" s="25">
        <v>45119</v>
      </c>
      <c r="T3529" s="24">
        <v>7661527</v>
      </c>
      <c r="U3529" s="24">
        <v>3218966277</v>
      </c>
      <c r="V3529" s="33" t="s">
        <v>18925</v>
      </c>
      <c r="W3529" s="85" t="s">
        <v>18926</v>
      </c>
      <c r="X3529" s="24" t="s">
        <v>18927</v>
      </c>
      <c r="Y3529" s="24" t="s">
        <v>18928</v>
      </c>
      <c r="Z3529" s="24" t="s">
        <v>285</v>
      </c>
      <c r="AA3529" s="24">
        <v>3202732162</v>
      </c>
      <c r="AB3529" s="24"/>
      <c r="AC3529" s="24"/>
      <c r="AD3529" s="24"/>
      <c r="AE3529" s="26" t="s">
        <v>151</v>
      </c>
      <c r="AF3529" s="26"/>
      <c r="AG3529" s="26"/>
      <c r="AH3529" s="27" t="s">
        <v>3042</v>
      </c>
      <c r="AI3529" s="27" t="s">
        <v>487</v>
      </c>
      <c r="AJ3529" s="27" t="s">
        <v>15662</v>
      </c>
      <c r="AK3529" s="24" t="s">
        <v>121</v>
      </c>
      <c r="AL3529" s="24" t="s">
        <v>7086</v>
      </c>
      <c r="AM3529" s="23">
        <v>44749</v>
      </c>
      <c r="AN3529" s="28">
        <v>1000000</v>
      </c>
      <c r="AO3529" s="28">
        <v>117172</v>
      </c>
      <c r="AP3529" s="28"/>
      <c r="AQ3529" s="28"/>
      <c r="AR3529" s="24"/>
      <c r="AS3529" s="24"/>
      <c r="AT3529" s="24"/>
      <c r="AU3529" s="24"/>
      <c r="AV3529" s="24"/>
      <c r="AW3529" s="24"/>
      <c r="AX3529" s="24"/>
      <c r="AY3529" s="24"/>
      <c r="AZ3529" s="24"/>
      <c r="BA3529" s="24"/>
      <c r="BB3529" s="24"/>
      <c r="BC3529" s="24"/>
      <c r="BD3529" s="24"/>
      <c r="BE3529" s="24"/>
      <c r="BF3529" s="24"/>
      <c r="BG3529" s="23"/>
      <c r="BH3529" s="23">
        <v>44819</v>
      </c>
      <c r="BI3529" s="26" t="s">
        <v>466</v>
      </c>
      <c r="BJ3529" s="26" t="s">
        <v>10927</v>
      </c>
      <c r="BK3529" s="29">
        <v>0</v>
      </c>
      <c r="BL3529" s="24" t="s">
        <v>129</v>
      </c>
      <c r="BM3529" s="22" t="str">
        <f ca="1">+IF(Tabla1[[#This Row],[FECHA INGRESO]]&gt;=44986,IF((TODAY()-Tabla1[[#This Row],[FECHA INGRESO]])&gt;=50,"ALERTA","TODAVÍA FALTA"),"N/A")</f>
        <v>N/A</v>
      </c>
      <c r="BN3529" s="7">
        <f>IFERROR((_xlfn.DAYS(Tabla1[[#This Row],[FECHA INGRESO]],Tabla1[[#This Row],[FECHA RETIRO]]))/30,"")</f>
        <v>-2.3333333333333335</v>
      </c>
    </row>
    <row r="3530" spans="1:66" x14ac:dyDescent="0.35">
      <c r="A3530" s="21">
        <v>1026298296</v>
      </c>
      <c r="B3530" s="22" t="s">
        <v>18929</v>
      </c>
      <c r="C3530" s="23">
        <v>44749</v>
      </c>
      <c r="D3530" s="24" t="s">
        <v>266</v>
      </c>
      <c r="E3530" s="24" t="s">
        <v>94</v>
      </c>
      <c r="F3530" s="24" t="s">
        <v>110</v>
      </c>
      <c r="G3530" s="24"/>
      <c r="H3530" s="24">
        <v>24102133415</v>
      </c>
      <c r="I3530" s="24" t="s">
        <v>95</v>
      </c>
      <c r="J3530" s="24">
        <f>DATEDIF(Tabla1[[#This Row],[FECHA DE NACIMIENTO]],Tabla1[[#This Row],[FECHA ACTUAL]],"Y")</f>
        <v>26</v>
      </c>
      <c r="K3530" s="24" t="s">
        <v>96</v>
      </c>
      <c r="L3530" s="24" t="s">
        <v>112</v>
      </c>
      <c r="M3530" s="24">
        <v>3</v>
      </c>
      <c r="N3530" s="24">
        <v>3</v>
      </c>
      <c r="O3530" s="24">
        <v>3</v>
      </c>
      <c r="P3530" s="24" t="s">
        <v>101</v>
      </c>
      <c r="Q3530" s="23">
        <v>35524</v>
      </c>
      <c r="R3530" s="24" t="s">
        <v>76</v>
      </c>
      <c r="S3530" s="25">
        <v>45119</v>
      </c>
      <c r="T3530" s="24"/>
      <c r="U3530" s="24">
        <v>3202363893</v>
      </c>
      <c r="V3530" s="33" t="s">
        <v>18930</v>
      </c>
      <c r="W3530" s="85" t="s">
        <v>18931</v>
      </c>
      <c r="X3530" s="24" t="s">
        <v>962</v>
      </c>
      <c r="Y3530" s="24" t="s">
        <v>18932</v>
      </c>
      <c r="Z3530" s="24" t="s">
        <v>117</v>
      </c>
      <c r="AA3530" s="24">
        <v>3160446200</v>
      </c>
      <c r="AB3530" s="24"/>
      <c r="AC3530" s="24"/>
      <c r="AD3530" s="24"/>
      <c r="AE3530" s="26" t="s">
        <v>151</v>
      </c>
      <c r="AF3530" s="26"/>
      <c r="AG3530" s="26"/>
      <c r="AH3530" s="27" t="s">
        <v>3042</v>
      </c>
      <c r="AI3530" s="27" t="s">
        <v>487</v>
      </c>
      <c r="AJ3530" s="27" t="s">
        <v>15662</v>
      </c>
      <c r="AK3530" s="24" t="s">
        <v>121</v>
      </c>
      <c r="AL3530" s="24" t="s">
        <v>7086</v>
      </c>
      <c r="AM3530" s="23">
        <v>44749</v>
      </c>
      <c r="AN3530" s="28">
        <v>1000000</v>
      </c>
      <c r="AO3530" s="28">
        <v>117172</v>
      </c>
      <c r="AP3530" s="28"/>
      <c r="AQ3530" s="28"/>
      <c r="AR3530" s="24"/>
      <c r="AS3530" s="24"/>
      <c r="AT3530" s="24"/>
      <c r="AU3530" s="24"/>
      <c r="AV3530" s="24"/>
      <c r="AW3530" s="24"/>
      <c r="AX3530" s="24"/>
      <c r="AY3530" s="24"/>
      <c r="AZ3530" s="24"/>
      <c r="BA3530" s="24"/>
      <c r="BB3530" s="24"/>
      <c r="BC3530" s="24"/>
      <c r="BD3530" s="24"/>
      <c r="BE3530" s="24"/>
      <c r="BF3530" s="24"/>
      <c r="BG3530" s="23"/>
      <c r="BH3530" s="23">
        <v>44865</v>
      </c>
      <c r="BI3530" s="26" t="s">
        <v>10014</v>
      </c>
      <c r="BJ3530" s="26" t="s">
        <v>10862</v>
      </c>
      <c r="BK3530" s="29">
        <v>0</v>
      </c>
      <c r="BL3530" s="24" t="s">
        <v>129</v>
      </c>
      <c r="BM3530" s="22" t="str">
        <f ca="1">+IF(Tabla1[[#This Row],[FECHA INGRESO]]&gt;=44986,IF((TODAY()-Tabla1[[#This Row],[FECHA INGRESO]])&gt;=50,"ALERTA","TODAVÍA FALTA"),"N/A")</f>
        <v>N/A</v>
      </c>
      <c r="BN3530" s="7">
        <f>IFERROR((_xlfn.DAYS(Tabla1[[#This Row],[FECHA INGRESO]],Tabla1[[#This Row],[FECHA RETIRO]]))/30,"")</f>
        <v>-3.8666666666666667</v>
      </c>
    </row>
    <row r="3531" spans="1:66" x14ac:dyDescent="0.35">
      <c r="A3531" s="21">
        <v>1000327753</v>
      </c>
      <c r="B3531" s="95" t="s">
        <v>18933</v>
      </c>
      <c r="C3531" s="23">
        <v>44753</v>
      </c>
      <c r="D3531" s="24" t="s">
        <v>188</v>
      </c>
      <c r="E3531" s="24" t="s">
        <v>111</v>
      </c>
      <c r="F3531" s="24" t="s">
        <v>70</v>
      </c>
      <c r="G3531" s="24"/>
      <c r="H3531" s="24">
        <v>24115418509</v>
      </c>
      <c r="I3531" s="24" t="s">
        <v>72</v>
      </c>
      <c r="J3531" s="24">
        <f>DATEDIF(Tabla1[[#This Row],[FECHA DE NACIMIENTO]],Tabla1[[#This Row],[FECHA ACTUAL]],"Y")</f>
        <v>20</v>
      </c>
      <c r="K3531" s="24" t="s">
        <v>73</v>
      </c>
      <c r="L3531" s="24" t="s">
        <v>112</v>
      </c>
      <c r="M3531" s="24">
        <v>0</v>
      </c>
      <c r="N3531" s="24">
        <v>0</v>
      </c>
      <c r="O3531" s="24">
        <v>3</v>
      </c>
      <c r="P3531" s="24" t="s">
        <v>101</v>
      </c>
      <c r="Q3531" s="23">
        <v>37492</v>
      </c>
      <c r="R3531" s="24" t="s">
        <v>76</v>
      </c>
      <c r="S3531" s="25">
        <v>45119</v>
      </c>
      <c r="T3531" s="24"/>
      <c r="U3531" s="24">
        <v>3046296957</v>
      </c>
      <c r="V3531" s="33" t="s">
        <v>18934</v>
      </c>
      <c r="W3531" s="85" t="s">
        <v>18935</v>
      </c>
      <c r="X3531" s="24" t="s">
        <v>18936</v>
      </c>
      <c r="Y3531" s="24" t="s">
        <v>18937</v>
      </c>
      <c r="Z3531" s="24" t="s">
        <v>117</v>
      </c>
      <c r="AA3531" s="24">
        <v>3147992698</v>
      </c>
      <c r="AB3531" s="24"/>
      <c r="AC3531" s="24"/>
      <c r="AD3531" s="24"/>
      <c r="AE3531" s="26" t="s">
        <v>151</v>
      </c>
      <c r="AF3531" s="26"/>
      <c r="AG3531" s="26"/>
      <c r="AH3531" s="27" t="s">
        <v>3042</v>
      </c>
      <c r="AI3531" s="27" t="s">
        <v>487</v>
      </c>
      <c r="AJ3531" s="27" t="s">
        <v>15662</v>
      </c>
      <c r="AK3531" s="24" t="s">
        <v>121</v>
      </c>
      <c r="AL3531" s="24" t="s">
        <v>7086</v>
      </c>
      <c r="AM3531" s="23">
        <v>44753</v>
      </c>
      <c r="AN3531" s="28">
        <v>1000000</v>
      </c>
      <c r="AO3531" s="28">
        <v>117172</v>
      </c>
      <c r="AP3531" s="28"/>
      <c r="AQ3531" s="28"/>
      <c r="AR3531" s="24"/>
      <c r="AS3531" s="24"/>
      <c r="AT3531" s="24"/>
      <c r="AU3531" s="24"/>
      <c r="AV3531" s="24"/>
      <c r="AW3531" s="24"/>
      <c r="AX3531" s="24"/>
      <c r="AY3531" s="24"/>
      <c r="AZ3531" s="24"/>
      <c r="BA3531" s="24"/>
      <c r="BB3531" s="24"/>
      <c r="BC3531" s="24"/>
      <c r="BD3531" s="24"/>
      <c r="BE3531" s="24"/>
      <c r="BF3531" s="24"/>
      <c r="BG3531" s="23"/>
      <c r="BH3531" s="23">
        <v>44781</v>
      </c>
      <c r="BI3531" s="26" t="s">
        <v>466</v>
      </c>
      <c r="BJ3531" s="26" t="s">
        <v>18468</v>
      </c>
      <c r="BK3531" s="29">
        <v>0</v>
      </c>
      <c r="BL3531" s="24" t="s">
        <v>129</v>
      </c>
      <c r="BM3531" s="22" t="str">
        <f ca="1">+IF(Tabla1[[#This Row],[FECHA INGRESO]]&gt;=44986,IF((TODAY()-Tabla1[[#This Row],[FECHA INGRESO]])&gt;=50,"ALERTA","TODAVÍA FALTA"),"N/A")</f>
        <v>N/A</v>
      </c>
      <c r="BN3531" s="7">
        <f>IFERROR((_xlfn.DAYS(Tabla1[[#This Row],[FECHA INGRESO]],Tabla1[[#This Row],[FECHA RETIRO]]))/30,"")</f>
        <v>-0.93333333333333335</v>
      </c>
    </row>
    <row r="3532" spans="1:66" x14ac:dyDescent="0.35">
      <c r="A3532" s="21">
        <v>1019150932</v>
      </c>
      <c r="B3532" s="95" t="s">
        <v>18938</v>
      </c>
      <c r="C3532" s="23">
        <v>44753</v>
      </c>
      <c r="D3532" s="24" t="s">
        <v>157</v>
      </c>
      <c r="E3532" s="24" t="s">
        <v>111</v>
      </c>
      <c r="F3532" s="24" t="s">
        <v>70</v>
      </c>
      <c r="G3532" s="24"/>
      <c r="H3532" s="24">
        <v>24115419805</v>
      </c>
      <c r="I3532" s="24" t="s">
        <v>95</v>
      </c>
      <c r="J3532" s="24">
        <f>DATEDIF(Tabla1[[#This Row],[FECHA DE NACIMIENTO]],Tabla1[[#This Row],[FECHA ACTUAL]],"Y")</f>
        <v>23</v>
      </c>
      <c r="K3532" s="24" t="s">
        <v>96</v>
      </c>
      <c r="L3532" s="24" t="s">
        <v>112</v>
      </c>
      <c r="M3532" s="24">
        <v>1</v>
      </c>
      <c r="N3532" s="24">
        <v>2</v>
      </c>
      <c r="O3532" s="24">
        <v>2</v>
      </c>
      <c r="P3532" s="24" t="s">
        <v>101</v>
      </c>
      <c r="Q3532" s="23">
        <v>36371</v>
      </c>
      <c r="R3532" s="24" t="s">
        <v>76</v>
      </c>
      <c r="S3532" s="25">
        <v>45119</v>
      </c>
      <c r="T3532" s="24"/>
      <c r="U3532" s="24">
        <v>3023661331</v>
      </c>
      <c r="V3532" s="33" t="s">
        <v>18939</v>
      </c>
      <c r="W3532" s="85" t="s">
        <v>18940</v>
      </c>
      <c r="X3532" s="24" t="s">
        <v>2454</v>
      </c>
      <c r="Y3532" s="24" t="s">
        <v>18941</v>
      </c>
      <c r="Z3532" s="24" t="s">
        <v>1570</v>
      </c>
      <c r="AA3532" s="24">
        <v>3027959544</v>
      </c>
      <c r="AB3532" s="24"/>
      <c r="AC3532" s="24"/>
      <c r="AD3532" s="24"/>
      <c r="AE3532" s="26" t="s">
        <v>183</v>
      </c>
      <c r="AF3532" s="26"/>
      <c r="AG3532" s="26"/>
      <c r="AH3532" s="27" t="s">
        <v>3042</v>
      </c>
      <c r="AI3532" s="27" t="s">
        <v>487</v>
      </c>
      <c r="AJ3532" s="27" t="s">
        <v>15662</v>
      </c>
      <c r="AK3532" s="24" t="s">
        <v>121</v>
      </c>
      <c r="AL3532" s="24" t="s">
        <v>7086</v>
      </c>
      <c r="AM3532" s="23">
        <v>44753</v>
      </c>
      <c r="AN3532" s="28">
        <v>1000000</v>
      </c>
      <c r="AO3532" s="28">
        <v>117172</v>
      </c>
      <c r="AP3532" s="28"/>
      <c r="AQ3532" s="28"/>
      <c r="AR3532" s="24"/>
      <c r="AS3532" s="24"/>
      <c r="AT3532" s="24"/>
      <c r="AU3532" s="24"/>
      <c r="AV3532" s="24"/>
      <c r="AW3532" s="24"/>
      <c r="AX3532" s="24"/>
      <c r="AY3532" s="24"/>
      <c r="AZ3532" s="24"/>
      <c r="BA3532" s="24"/>
      <c r="BB3532" s="24"/>
      <c r="BC3532" s="24"/>
      <c r="BD3532" s="24"/>
      <c r="BE3532" s="24"/>
      <c r="BF3532" s="24"/>
      <c r="BG3532" s="23"/>
      <c r="BH3532" s="23">
        <v>44782</v>
      </c>
      <c r="BI3532" s="26" t="s">
        <v>10014</v>
      </c>
      <c r="BJ3532" s="26" t="s">
        <v>14134</v>
      </c>
      <c r="BK3532" s="29">
        <v>0</v>
      </c>
      <c r="BL3532" s="24" t="s">
        <v>129</v>
      </c>
      <c r="BM3532" s="22" t="str">
        <f ca="1">+IF(Tabla1[[#This Row],[FECHA INGRESO]]&gt;=44986,IF((TODAY()-Tabla1[[#This Row],[FECHA INGRESO]])&gt;=50,"ALERTA","TODAVÍA FALTA"),"N/A")</f>
        <v>N/A</v>
      </c>
      <c r="BN3532" s="7">
        <f>IFERROR((_xlfn.DAYS(Tabla1[[#This Row],[FECHA INGRESO]],Tabla1[[#This Row],[FECHA RETIRO]]))/30,"")</f>
        <v>-0.96666666666666667</v>
      </c>
    </row>
    <row r="3533" spans="1:66" x14ac:dyDescent="0.35">
      <c r="A3533" s="21">
        <v>1013689775</v>
      </c>
      <c r="B3533" s="95" t="s">
        <v>18942</v>
      </c>
      <c r="C3533" s="23">
        <v>44753</v>
      </c>
      <c r="D3533" s="24" t="s">
        <v>11633</v>
      </c>
      <c r="E3533" s="24" t="s">
        <v>94</v>
      </c>
      <c r="F3533" s="24" t="s">
        <v>70</v>
      </c>
      <c r="G3533" s="24"/>
      <c r="H3533" s="24">
        <v>24115410745</v>
      </c>
      <c r="I3533" s="24" t="s">
        <v>95</v>
      </c>
      <c r="J3533" s="24">
        <f>DATEDIF(Tabla1[[#This Row],[FECHA DE NACIMIENTO]],Tabla1[[#This Row],[FECHA ACTUAL]],"Y")</f>
        <v>24</v>
      </c>
      <c r="K3533" s="24" t="s">
        <v>73</v>
      </c>
      <c r="L3533" s="24" t="s">
        <v>112</v>
      </c>
      <c r="M3533" s="24">
        <v>2</v>
      </c>
      <c r="N3533" s="24">
        <v>2</v>
      </c>
      <c r="O3533" s="24">
        <v>2</v>
      </c>
      <c r="P3533" s="24" t="s">
        <v>101</v>
      </c>
      <c r="Q3533" s="23">
        <v>36313</v>
      </c>
      <c r="R3533" s="24" t="s">
        <v>76</v>
      </c>
      <c r="S3533" s="25">
        <v>45119</v>
      </c>
      <c r="T3533" s="24">
        <v>6108227</v>
      </c>
      <c r="U3533" s="24">
        <v>3222386110</v>
      </c>
      <c r="V3533" s="33" t="s">
        <v>18943</v>
      </c>
      <c r="W3533" s="85" t="s">
        <v>18944</v>
      </c>
      <c r="X3533" s="24" t="s">
        <v>18945</v>
      </c>
      <c r="Y3533" s="24" t="s">
        <v>18946</v>
      </c>
      <c r="Z3533" s="24" t="s">
        <v>117</v>
      </c>
      <c r="AA3533" s="24">
        <v>3144508490</v>
      </c>
      <c r="AB3533" s="24"/>
      <c r="AC3533" s="24"/>
      <c r="AD3533" s="24"/>
      <c r="AE3533" s="26" t="s">
        <v>151</v>
      </c>
      <c r="AF3533" s="26"/>
      <c r="AG3533" s="26"/>
      <c r="AH3533" s="27" t="s">
        <v>3042</v>
      </c>
      <c r="AI3533" s="27" t="s">
        <v>487</v>
      </c>
      <c r="AJ3533" s="27" t="s">
        <v>15662</v>
      </c>
      <c r="AK3533" s="24" t="s">
        <v>121</v>
      </c>
      <c r="AL3533" s="24" t="s">
        <v>7086</v>
      </c>
      <c r="AM3533" s="23">
        <v>44753</v>
      </c>
      <c r="AN3533" s="28">
        <v>1000000</v>
      </c>
      <c r="AO3533" s="28">
        <v>117172</v>
      </c>
      <c r="AP3533" s="28"/>
      <c r="AQ3533" s="28"/>
      <c r="AR3533" s="24"/>
      <c r="AS3533" s="24"/>
      <c r="AT3533" s="24"/>
      <c r="AU3533" s="24"/>
      <c r="AV3533" s="24"/>
      <c r="AW3533" s="24"/>
      <c r="AX3533" s="24"/>
      <c r="AY3533" s="24"/>
      <c r="AZ3533" s="24"/>
      <c r="BA3533" s="24"/>
      <c r="BB3533" s="24"/>
      <c r="BC3533" s="24"/>
      <c r="BD3533" s="24"/>
      <c r="BE3533" s="24"/>
      <c r="BF3533" s="24"/>
      <c r="BG3533" s="23"/>
      <c r="BH3533" s="23">
        <v>44852</v>
      </c>
      <c r="BI3533" s="26" t="s">
        <v>466</v>
      </c>
      <c r="BJ3533" s="26" t="s">
        <v>3469</v>
      </c>
      <c r="BK3533" s="29">
        <v>0</v>
      </c>
      <c r="BL3533" s="24" t="s">
        <v>129</v>
      </c>
      <c r="BM3533" s="22" t="str">
        <f ca="1">+IF(Tabla1[[#This Row],[FECHA INGRESO]]&gt;=44986,IF((TODAY()-Tabla1[[#This Row],[FECHA INGRESO]])&gt;=50,"ALERTA","TODAVÍA FALTA"),"N/A")</f>
        <v>N/A</v>
      </c>
      <c r="BN3533" s="7">
        <f>IFERROR((_xlfn.DAYS(Tabla1[[#This Row],[FECHA INGRESO]],Tabla1[[#This Row],[FECHA RETIRO]]))/30,"")</f>
        <v>-3.3</v>
      </c>
    </row>
    <row r="3534" spans="1:66" x14ac:dyDescent="0.35">
      <c r="A3534" s="21">
        <v>1010238671</v>
      </c>
      <c r="B3534" s="95" t="s">
        <v>18947</v>
      </c>
      <c r="C3534" s="23">
        <v>44753</v>
      </c>
      <c r="D3534" s="24" t="s">
        <v>188</v>
      </c>
      <c r="E3534" s="24" t="s">
        <v>110</v>
      </c>
      <c r="F3534" s="24" t="s">
        <v>70</v>
      </c>
      <c r="G3534" s="24"/>
      <c r="H3534" s="24">
        <v>24115419122</v>
      </c>
      <c r="I3534" s="24" t="s">
        <v>72</v>
      </c>
      <c r="J3534" s="24">
        <f>DATEDIF(Tabla1[[#This Row],[FECHA DE NACIMIENTO]],Tabla1[[#This Row],[FECHA ACTUAL]],"Y")</f>
        <v>25</v>
      </c>
      <c r="K3534" s="24" t="s">
        <v>73</v>
      </c>
      <c r="L3534" s="24" t="s">
        <v>112</v>
      </c>
      <c r="M3534" s="24">
        <v>0</v>
      </c>
      <c r="N3534" s="24">
        <v>0</v>
      </c>
      <c r="O3534" s="24">
        <v>3</v>
      </c>
      <c r="P3534" s="24" t="s">
        <v>101</v>
      </c>
      <c r="Q3534" s="23">
        <v>35879</v>
      </c>
      <c r="R3534" s="24" t="s">
        <v>76</v>
      </c>
      <c r="S3534" s="25">
        <v>45119</v>
      </c>
      <c r="T3534" s="24"/>
      <c r="U3534" s="24">
        <v>3212787709</v>
      </c>
      <c r="V3534" s="33" t="s">
        <v>18948</v>
      </c>
      <c r="W3534" s="85" t="s">
        <v>18949</v>
      </c>
      <c r="X3534" s="24" t="s">
        <v>9001</v>
      </c>
      <c r="Y3534" s="24" t="s">
        <v>18950</v>
      </c>
      <c r="Z3534" s="24" t="s">
        <v>117</v>
      </c>
      <c r="AA3534" s="24">
        <v>3112359795</v>
      </c>
      <c r="AB3534" s="24"/>
      <c r="AC3534" s="24"/>
      <c r="AD3534" s="24"/>
      <c r="AE3534" s="26" t="s">
        <v>151</v>
      </c>
      <c r="AF3534" s="26"/>
      <c r="AG3534" s="26"/>
      <c r="AH3534" s="27" t="s">
        <v>3042</v>
      </c>
      <c r="AI3534" s="27" t="s">
        <v>487</v>
      </c>
      <c r="AJ3534" s="27" t="s">
        <v>15662</v>
      </c>
      <c r="AK3534" s="24" t="s">
        <v>121</v>
      </c>
      <c r="AL3534" s="24" t="s">
        <v>7086</v>
      </c>
      <c r="AM3534" s="23">
        <v>44753</v>
      </c>
      <c r="AN3534" s="28">
        <v>1000000</v>
      </c>
      <c r="AO3534" s="28">
        <v>117172</v>
      </c>
      <c r="AP3534" s="28"/>
      <c r="AQ3534" s="28"/>
      <c r="AR3534" s="24"/>
      <c r="AS3534" s="24"/>
      <c r="AT3534" s="24"/>
      <c r="AU3534" s="24"/>
      <c r="AV3534" s="24"/>
      <c r="AW3534" s="24"/>
      <c r="AX3534" s="24"/>
      <c r="AY3534" s="24"/>
      <c r="AZ3534" s="24"/>
      <c r="BA3534" s="24"/>
      <c r="BB3534" s="24"/>
      <c r="BC3534" s="24"/>
      <c r="BD3534" s="24"/>
      <c r="BE3534" s="24"/>
      <c r="BF3534" s="24"/>
      <c r="BG3534" s="23"/>
      <c r="BH3534" s="23">
        <v>44853</v>
      </c>
      <c r="BI3534" s="26" t="s">
        <v>466</v>
      </c>
      <c r="BJ3534" s="26" t="s">
        <v>3469</v>
      </c>
      <c r="BK3534" s="29">
        <v>0</v>
      </c>
      <c r="BL3534" s="24" t="s">
        <v>129</v>
      </c>
      <c r="BM3534" s="22" t="str">
        <f ca="1">+IF(Tabla1[[#This Row],[FECHA INGRESO]]&gt;=44986,IF((TODAY()-Tabla1[[#This Row],[FECHA INGRESO]])&gt;=50,"ALERTA","TODAVÍA FALTA"),"N/A")</f>
        <v>N/A</v>
      </c>
      <c r="BN3534" s="7">
        <f>IFERROR((_xlfn.DAYS(Tabla1[[#This Row],[FECHA INGRESO]],Tabla1[[#This Row],[FECHA RETIRO]]))/30,"")</f>
        <v>-3.3333333333333335</v>
      </c>
    </row>
    <row r="3535" spans="1:66" x14ac:dyDescent="0.35">
      <c r="A3535" s="21">
        <v>1000178952</v>
      </c>
      <c r="B3535" s="95" t="s">
        <v>18951</v>
      </c>
      <c r="C3535" s="23">
        <v>44753</v>
      </c>
      <c r="D3535" s="24" t="s">
        <v>188</v>
      </c>
      <c r="E3535" s="24" t="s">
        <v>111</v>
      </c>
      <c r="F3535" s="24" t="s">
        <v>70</v>
      </c>
      <c r="G3535" s="24"/>
      <c r="H3535" s="24">
        <v>24115424782</v>
      </c>
      <c r="I3535" s="24" t="s">
        <v>72</v>
      </c>
      <c r="J3535" s="24">
        <f>DATEDIF(Tabla1[[#This Row],[FECHA DE NACIMIENTO]],Tabla1[[#This Row],[FECHA ACTUAL]],"Y")</f>
        <v>22</v>
      </c>
      <c r="K3535" s="24" t="s">
        <v>96</v>
      </c>
      <c r="L3535" s="24" t="s">
        <v>112</v>
      </c>
      <c r="M3535" s="24">
        <v>0</v>
      </c>
      <c r="N3535" s="24">
        <v>1</v>
      </c>
      <c r="O3535" s="24">
        <v>3</v>
      </c>
      <c r="P3535" s="24" t="s">
        <v>101</v>
      </c>
      <c r="Q3535" s="23">
        <v>36745</v>
      </c>
      <c r="R3535" s="24" t="s">
        <v>76</v>
      </c>
      <c r="S3535" s="25">
        <v>45119</v>
      </c>
      <c r="T3535" s="24"/>
      <c r="U3535" s="24">
        <v>3143638539</v>
      </c>
      <c r="V3535" s="33" t="s">
        <v>18952</v>
      </c>
      <c r="W3535" s="85" t="s">
        <v>18953</v>
      </c>
      <c r="X3535" s="24" t="s">
        <v>2717</v>
      </c>
      <c r="Y3535" s="24" t="s">
        <v>18954</v>
      </c>
      <c r="Z3535" s="24" t="s">
        <v>117</v>
      </c>
      <c r="AA3535" s="24">
        <v>3124101354</v>
      </c>
      <c r="AB3535" s="24"/>
      <c r="AC3535" s="24"/>
      <c r="AD3535" s="24"/>
      <c r="AE3535" s="26" t="s">
        <v>151</v>
      </c>
      <c r="AF3535" s="26"/>
      <c r="AG3535" s="26"/>
      <c r="AH3535" s="27" t="s">
        <v>3042</v>
      </c>
      <c r="AI3535" s="27" t="s">
        <v>487</v>
      </c>
      <c r="AJ3535" s="27" t="s">
        <v>15662</v>
      </c>
      <c r="AK3535" s="24" t="s">
        <v>121</v>
      </c>
      <c r="AL3535" s="24" t="s">
        <v>7086</v>
      </c>
      <c r="AM3535" s="23">
        <v>44753</v>
      </c>
      <c r="AN3535" s="28">
        <v>1000000</v>
      </c>
      <c r="AO3535" s="28">
        <v>117172</v>
      </c>
      <c r="AP3535" s="28"/>
      <c r="AQ3535" s="28"/>
      <c r="AR3535" s="24"/>
      <c r="AS3535" s="24"/>
      <c r="AT3535" s="24"/>
      <c r="AU3535" s="24"/>
      <c r="AV3535" s="24"/>
      <c r="AW3535" s="24"/>
      <c r="AX3535" s="24"/>
      <c r="AY3535" s="24"/>
      <c r="AZ3535" s="24"/>
      <c r="BA3535" s="24"/>
      <c r="BB3535" s="24"/>
      <c r="BC3535" s="24"/>
      <c r="BD3535" s="24"/>
      <c r="BE3535" s="24"/>
      <c r="BF3535" s="24"/>
      <c r="BG3535" s="23"/>
      <c r="BH3535" s="23">
        <v>44761</v>
      </c>
      <c r="BI3535" s="26" t="s">
        <v>466</v>
      </c>
      <c r="BJ3535" s="26" t="s">
        <v>6087</v>
      </c>
      <c r="BK3535" s="29">
        <v>0</v>
      </c>
      <c r="BL3535" s="24" t="s">
        <v>129</v>
      </c>
      <c r="BM3535" s="22" t="str">
        <f ca="1">+IF(Tabla1[[#This Row],[FECHA INGRESO]]&gt;=44986,IF((TODAY()-Tabla1[[#This Row],[FECHA INGRESO]])&gt;=50,"ALERTA","TODAVÍA FALTA"),"N/A")</f>
        <v>N/A</v>
      </c>
      <c r="BN3535" s="7">
        <f>IFERROR((_xlfn.DAYS(Tabla1[[#This Row],[FECHA INGRESO]],Tabla1[[#This Row],[FECHA RETIRO]]))/30,"")</f>
        <v>-0.26666666666666666</v>
      </c>
    </row>
    <row r="3536" spans="1:66" x14ac:dyDescent="0.35">
      <c r="A3536" s="21">
        <v>1023923268</v>
      </c>
      <c r="B3536" s="95" t="s">
        <v>18955</v>
      </c>
      <c r="C3536" s="23">
        <v>44753</v>
      </c>
      <c r="D3536" s="24" t="s">
        <v>131</v>
      </c>
      <c r="E3536" s="24" t="s">
        <v>110</v>
      </c>
      <c r="F3536" s="24" t="s">
        <v>70</v>
      </c>
      <c r="G3536" s="24"/>
      <c r="H3536" s="24">
        <v>24115411212</v>
      </c>
      <c r="I3536" s="24" t="s">
        <v>72</v>
      </c>
      <c r="J3536" s="24">
        <f>DATEDIF(Tabla1[[#This Row],[FECHA DE NACIMIENTO]],Tabla1[[#This Row],[FECHA ACTUAL]],"Y")</f>
        <v>30</v>
      </c>
      <c r="K3536" s="24" t="s">
        <v>385</v>
      </c>
      <c r="L3536" s="24" t="s">
        <v>112</v>
      </c>
      <c r="M3536" s="24">
        <v>0</v>
      </c>
      <c r="N3536" s="24">
        <v>0</v>
      </c>
      <c r="O3536" s="24">
        <v>2</v>
      </c>
      <c r="P3536" s="24" t="s">
        <v>101</v>
      </c>
      <c r="Q3536" s="23">
        <v>34000</v>
      </c>
      <c r="R3536" s="24" t="s">
        <v>76</v>
      </c>
      <c r="S3536" s="25">
        <v>45119</v>
      </c>
      <c r="T3536" s="24"/>
      <c r="U3536" s="24">
        <v>3229222422</v>
      </c>
      <c r="V3536" s="33" t="s">
        <v>18956</v>
      </c>
      <c r="W3536" s="85" t="s">
        <v>18957</v>
      </c>
      <c r="X3536" s="24" t="s">
        <v>882</v>
      </c>
      <c r="Y3536" s="24" t="s">
        <v>18958</v>
      </c>
      <c r="Z3536" s="24" t="s">
        <v>117</v>
      </c>
      <c r="AA3536" s="24">
        <v>3144508490</v>
      </c>
      <c r="AB3536" s="24"/>
      <c r="AC3536" s="24"/>
      <c r="AD3536" s="24"/>
      <c r="AE3536" s="26" t="s">
        <v>151</v>
      </c>
      <c r="AF3536" s="26"/>
      <c r="AG3536" s="26"/>
      <c r="AH3536" s="27" t="s">
        <v>3042</v>
      </c>
      <c r="AI3536" s="27" t="s">
        <v>487</v>
      </c>
      <c r="AJ3536" s="27" t="s">
        <v>15662</v>
      </c>
      <c r="AK3536" s="24" t="s">
        <v>121</v>
      </c>
      <c r="AL3536" s="24" t="s">
        <v>7086</v>
      </c>
      <c r="AM3536" s="23">
        <v>44753</v>
      </c>
      <c r="AN3536" s="28">
        <v>1000000</v>
      </c>
      <c r="AO3536" s="28">
        <v>117172</v>
      </c>
      <c r="AP3536" s="28"/>
      <c r="AQ3536" s="28"/>
      <c r="AR3536" s="24"/>
      <c r="AS3536" s="24"/>
      <c r="AT3536" s="24"/>
      <c r="AU3536" s="24"/>
      <c r="AV3536" s="24"/>
      <c r="AW3536" s="24"/>
      <c r="AX3536" s="24"/>
      <c r="AY3536" s="24"/>
      <c r="AZ3536" s="24"/>
      <c r="BA3536" s="24"/>
      <c r="BB3536" s="24"/>
      <c r="BC3536" s="24"/>
      <c r="BD3536" s="24"/>
      <c r="BE3536" s="24"/>
      <c r="BF3536" s="24"/>
      <c r="BG3536" s="23"/>
      <c r="BH3536" s="23">
        <v>44852</v>
      </c>
      <c r="BI3536" s="26" t="s">
        <v>466</v>
      </c>
      <c r="BJ3536" s="26" t="s">
        <v>3469</v>
      </c>
      <c r="BK3536" s="29">
        <v>0</v>
      </c>
      <c r="BL3536" s="24" t="s">
        <v>129</v>
      </c>
      <c r="BM3536" s="22" t="str">
        <f ca="1">+IF(Tabla1[[#This Row],[FECHA INGRESO]]&gt;=44986,IF((TODAY()-Tabla1[[#This Row],[FECHA INGRESO]])&gt;=50,"ALERTA","TODAVÍA FALTA"),"N/A")</f>
        <v>N/A</v>
      </c>
      <c r="BN3536" s="7">
        <f>IFERROR((_xlfn.DAYS(Tabla1[[#This Row],[FECHA INGRESO]],Tabla1[[#This Row],[FECHA RETIRO]]))/30,"")</f>
        <v>-3.3</v>
      </c>
    </row>
    <row r="3537" spans="1:66" x14ac:dyDescent="0.35">
      <c r="A3537" s="21">
        <v>1012316785</v>
      </c>
      <c r="B3537" s="95" t="s">
        <v>18959</v>
      </c>
      <c r="C3537" s="23">
        <v>44753</v>
      </c>
      <c r="D3537" s="24" t="s">
        <v>188</v>
      </c>
      <c r="E3537" s="24" t="s">
        <v>94</v>
      </c>
      <c r="F3537" s="24" t="s">
        <v>70</v>
      </c>
      <c r="G3537" s="24"/>
      <c r="H3537" s="24">
        <v>24115417979</v>
      </c>
      <c r="I3537" s="24" t="s">
        <v>95</v>
      </c>
      <c r="J3537" s="24">
        <f>DATEDIF(Tabla1[[#This Row],[FECHA DE NACIMIENTO]],Tabla1[[#This Row],[FECHA ACTUAL]],"Y")</f>
        <v>19</v>
      </c>
      <c r="K3537" s="24" t="s">
        <v>73</v>
      </c>
      <c r="L3537" s="24" t="s">
        <v>234</v>
      </c>
      <c r="M3537" s="24">
        <v>1</v>
      </c>
      <c r="N3537" s="24">
        <v>1</v>
      </c>
      <c r="O3537" s="24">
        <v>2</v>
      </c>
      <c r="P3537" s="24" t="s">
        <v>101</v>
      </c>
      <c r="Q3537" s="23">
        <v>37971</v>
      </c>
      <c r="R3537" s="24" t="s">
        <v>736</v>
      </c>
      <c r="S3537" s="25">
        <v>45119</v>
      </c>
      <c r="T3537" s="24"/>
      <c r="U3537" s="24">
        <v>3133080410</v>
      </c>
      <c r="V3537" s="33" t="s">
        <v>18960</v>
      </c>
      <c r="W3537" s="85" t="s">
        <v>18961</v>
      </c>
      <c r="X3537" s="24" t="s">
        <v>18962</v>
      </c>
      <c r="Y3537" s="24" t="s">
        <v>18963</v>
      </c>
      <c r="Z3537" s="24" t="s">
        <v>13095</v>
      </c>
      <c r="AA3537" s="24">
        <v>3108447778</v>
      </c>
      <c r="AB3537" s="24"/>
      <c r="AC3537" s="24"/>
      <c r="AD3537" s="24"/>
      <c r="AE3537" s="26" t="s">
        <v>151</v>
      </c>
      <c r="AF3537" s="26"/>
      <c r="AG3537" s="26"/>
      <c r="AH3537" s="27" t="s">
        <v>3042</v>
      </c>
      <c r="AI3537" s="27" t="s">
        <v>487</v>
      </c>
      <c r="AJ3537" s="27" t="s">
        <v>15662</v>
      </c>
      <c r="AK3537" s="24" t="s">
        <v>121</v>
      </c>
      <c r="AL3537" s="24" t="s">
        <v>7086</v>
      </c>
      <c r="AM3537" s="23">
        <v>44753</v>
      </c>
      <c r="AN3537" s="28">
        <v>1000000</v>
      </c>
      <c r="AO3537" s="28">
        <v>117172</v>
      </c>
      <c r="AP3537" s="28"/>
      <c r="AQ3537" s="28"/>
      <c r="AR3537" s="24"/>
      <c r="AS3537" s="24"/>
      <c r="AT3537" s="24"/>
      <c r="AU3537" s="24"/>
      <c r="AV3537" s="24"/>
      <c r="AW3537" s="24"/>
      <c r="AX3537" s="24"/>
      <c r="AY3537" s="24"/>
      <c r="AZ3537" s="24"/>
      <c r="BA3537" s="24"/>
      <c r="BB3537" s="24"/>
      <c r="BC3537" s="24"/>
      <c r="BD3537" s="24"/>
      <c r="BE3537" s="24"/>
      <c r="BF3537" s="24"/>
      <c r="BG3537" s="23"/>
      <c r="BH3537" s="23">
        <v>44767</v>
      </c>
      <c r="BI3537" s="26" t="s">
        <v>466</v>
      </c>
      <c r="BJ3537" s="26" t="s">
        <v>6087</v>
      </c>
      <c r="BK3537" s="29">
        <v>0</v>
      </c>
      <c r="BL3537" s="24" t="s">
        <v>129</v>
      </c>
      <c r="BM3537" s="22" t="str">
        <f ca="1">+IF(Tabla1[[#This Row],[FECHA INGRESO]]&gt;=44986,IF((TODAY()-Tabla1[[#This Row],[FECHA INGRESO]])&gt;=50,"ALERTA","TODAVÍA FALTA"),"N/A")</f>
        <v>N/A</v>
      </c>
      <c r="BN3537" s="7">
        <f>IFERROR((_xlfn.DAYS(Tabla1[[#This Row],[FECHA INGRESO]],Tabla1[[#This Row],[FECHA RETIRO]]))/30,"")</f>
        <v>-0.46666666666666667</v>
      </c>
    </row>
    <row r="3538" spans="1:66" x14ac:dyDescent="0.35">
      <c r="A3538" s="21">
        <v>1007639928</v>
      </c>
      <c r="B3538" s="95" t="s">
        <v>18964</v>
      </c>
      <c r="C3538" s="23">
        <v>44753</v>
      </c>
      <c r="D3538" s="24" t="s">
        <v>131</v>
      </c>
      <c r="E3538" s="24" t="s">
        <v>94</v>
      </c>
      <c r="F3538" s="23" t="s">
        <v>94</v>
      </c>
      <c r="G3538" s="24"/>
      <c r="H3538" s="24">
        <v>24115415904</v>
      </c>
      <c r="I3538" s="24" t="s">
        <v>95</v>
      </c>
      <c r="J3538" s="24">
        <f>DATEDIF(Tabla1[[#This Row],[FECHA DE NACIMIENTO]],Tabla1[[#This Row],[FECHA ACTUAL]],"Y")</f>
        <v>22</v>
      </c>
      <c r="K3538" s="24" t="s">
        <v>3119</v>
      </c>
      <c r="L3538" s="24" t="s">
        <v>112</v>
      </c>
      <c r="M3538" s="24">
        <v>1</v>
      </c>
      <c r="N3538" s="24">
        <v>2</v>
      </c>
      <c r="O3538" s="24">
        <v>3</v>
      </c>
      <c r="P3538" s="24" t="s">
        <v>101</v>
      </c>
      <c r="Q3538" s="23">
        <v>36867</v>
      </c>
      <c r="R3538" s="24" t="s">
        <v>76</v>
      </c>
      <c r="S3538" s="25">
        <v>45119</v>
      </c>
      <c r="T3538" s="24"/>
      <c r="U3538" s="24">
        <v>3006595383</v>
      </c>
      <c r="V3538" s="33" t="s">
        <v>18965</v>
      </c>
      <c r="W3538" s="85" t="s">
        <v>18966</v>
      </c>
      <c r="X3538" s="24" t="s">
        <v>1507</v>
      </c>
      <c r="Y3538" s="24" t="s">
        <v>18967</v>
      </c>
      <c r="Z3538" s="24" t="s">
        <v>117</v>
      </c>
      <c r="AA3538" s="24">
        <v>3024386111</v>
      </c>
      <c r="AB3538" s="24"/>
      <c r="AC3538" s="24"/>
      <c r="AD3538" s="24"/>
      <c r="AE3538" s="26" t="s">
        <v>151</v>
      </c>
      <c r="AF3538" s="26"/>
      <c r="AG3538" s="26"/>
      <c r="AH3538" s="27" t="s">
        <v>3042</v>
      </c>
      <c r="AI3538" s="27" t="s">
        <v>487</v>
      </c>
      <c r="AJ3538" s="27" t="s">
        <v>15662</v>
      </c>
      <c r="AK3538" s="24" t="s">
        <v>121</v>
      </c>
      <c r="AL3538" s="24" t="s">
        <v>7086</v>
      </c>
      <c r="AM3538" s="23">
        <v>44753</v>
      </c>
      <c r="AN3538" s="28">
        <v>1000000</v>
      </c>
      <c r="AO3538" s="28">
        <v>117172</v>
      </c>
      <c r="AP3538" s="28"/>
      <c r="AQ3538" s="28"/>
      <c r="AR3538" s="24"/>
      <c r="AS3538" s="24"/>
      <c r="AT3538" s="24"/>
      <c r="AU3538" s="24"/>
      <c r="AV3538" s="24"/>
      <c r="AW3538" s="24"/>
      <c r="AX3538" s="24"/>
      <c r="AY3538" s="24"/>
      <c r="AZ3538" s="24"/>
      <c r="BA3538" s="24"/>
      <c r="BB3538" s="24"/>
      <c r="BC3538" s="24"/>
      <c r="BD3538" s="24"/>
      <c r="BE3538" s="24"/>
      <c r="BF3538" s="24"/>
      <c r="BG3538" s="23"/>
      <c r="BH3538" s="23">
        <v>44786</v>
      </c>
      <c r="BI3538" s="26" t="s">
        <v>466</v>
      </c>
      <c r="BJ3538" s="26" t="s">
        <v>3469</v>
      </c>
      <c r="BK3538" s="29">
        <v>0</v>
      </c>
      <c r="BL3538" s="24" t="s">
        <v>129</v>
      </c>
      <c r="BM3538" s="22" t="str">
        <f ca="1">+IF(Tabla1[[#This Row],[FECHA INGRESO]]&gt;=44986,IF((TODAY()-Tabla1[[#This Row],[FECHA INGRESO]])&gt;=50,"ALERTA","TODAVÍA FALTA"),"N/A")</f>
        <v>N/A</v>
      </c>
      <c r="BN3538" s="7">
        <f>IFERROR((_xlfn.DAYS(Tabla1[[#This Row],[FECHA INGRESO]],Tabla1[[#This Row],[FECHA RETIRO]]))/30,"")</f>
        <v>-1.1000000000000001</v>
      </c>
    </row>
    <row r="3539" spans="1:66" x14ac:dyDescent="0.35">
      <c r="A3539" s="21">
        <v>1000255667</v>
      </c>
      <c r="B3539" s="22" t="s">
        <v>18968</v>
      </c>
      <c r="C3539" s="23">
        <v>44753</v>
      </c>
      <c r="D3539" s="24" t="s">
        <v>93</v>
      </c>
      <c r="E3539" s="24" t="s">
        <v>111</v>
      </c>
      <c r="F3539" s="24" t="s">
        <v>70</v>
      </c>
      <c r="G3539" s="24"/>
      <c r="H3539" s="24">
        <v>24115420540</v>
      </c>
      <c r="I3539" s="24" t="s">
        <v>72</v>
      </c>
      <c r="J3539" s="24">
        <f>DATEDIF(Tabla1[[#This Row],[FECHA DE NACIMIENTO]],Tabla1[[#This Row],[FECHA ACTUAL]],"Y")</f>
        <v>20</v>
      </c>
      <c r="K3539" s="24" t="s">
        <v>73</v>
      </c>
      <c r="L3539" s="24" t="s">
        <v>112</v>
      </c>
      <c r="M3539" s="24">
        <v>0</v>
      </c>
      <c r="N3539" s="24">
        <v>1</v>
      </c>
      <c r="O3539" s="24">
        <v>2</v>
      </c>
      <c r="P3539" s="24" t="s">
        <v>101</v>
      </c>
      <c r="Q3539" s="23">
        <v>37498</v>
      </c>
      <c r="R3539" s="24" t="s">
        <v>76</v>
      </c>
      <c r="S3539" s="25">
        <v>45119</v>
      </c>
      <c r="T3539" s="24"/>
      <c r="U3539" s="24">
        <v>3212890299</v>
      </c>
      <c r="V3539" s="33" t="s">
        <v>18969</v>
      </c>
      <c r="W3539" s="85" t="s">
        <v>18970</v>
      </c>
      <c r="X3539" s="24" t="s">
        <v>6550</v>
      </c>
      <c r="Y3539" s="24" t="s">
        <v>18971</v>
      </c>
      <c r="Z3539" s="24" t="s">
        <v>117</v>
      </c>
      <c r="AA3539" s="24">
        <v>3125897083</v>
      </c>
      <c r="AB3539" s="24"/>
      <c r="AC3539" s="24"/>
      <c r="AD3539" s="24"/>
      <c r="AE3539" s="26" t="s">
        <v>151</v>
      </c>
      <c r="AF3539" s="26"/>
      <c r="AG3539" s="26"/>
      <c r="AH3539" s="27" t="s">
        <v>3042</v>
      </c>
      <c r="AI3539" s="27" t="s">
        <v>487</v>
      </c>
      <c r="AJ3539" s="27" t="s">
        <v>15662</v>
      </c>
      <c r="AK3539" s="24" t="s">
        <v>121</v>
      </c>
      <c r="AL3539" s="24" t="s">
        <v>7086</v>
      </c>
      <c r="AM3539" s="23">
        <v>44753</v>
      </c>
      <c r="AN3539" s="28">
        <v>1000000</v>
      </c>
      <c r="AO3539" s="28">
        <v>117172</v>
      </c>
      <c r="AP3539" s="28"/>
      <c r="AQ3539" s="28"/>
      <c r="AR3539" s="24"/>
      <c r="AS3539" s="24"/>
      <c r="AT3539" s="24"/>
      <c r="AU3539" s="24"/>
      <c r="AV3539" s="24"/>
      <c r="AW3539" s="24"/>
      <c r="AX3539" s="24"/>
      <c r="AY3539" s="24"/>
      <c r="AZ3539" s="24"/>
      <c r="BA3539" s="24"/>
      <c r="BB3539" s="24"/>
      <c r="BC3539" s="24"/>
      <c r="BD3539" s="24"/>
      <c r="BE3539" s="24"/>
      <c r="BF3539" s="24"/>
      <c r="BG3539" s="23"/>
      <c r="BH3539" s="23">
        <v>44865</v>
      </c>
      <c r="BI3539" s="26" t="s">
        <v>10014</v>
      </c>
      <c r="BJ3539" s="26" t="s">
        <v>10862</v>
      </c>
      <c r="BK3539" s="29">
        <v>0</v>
      </c>
      <c r="BL3539" s="24" t="s">
        <v>129</v>
      </c>
      <c r="BM3539" s="22" t="str">
        <f ca="1">+IF(Tabla1[[#This Row],[FECHA INGRESO]]&gt;=44986,IF((TODAY()-Tabla1[[#This Row],[FECHA INGRESO]])&gt;=50,"ALERTA","TODAVÍA FALTA"),"N/A")</f>
        <v>N/A</v>
      </c>
      <c r="BN3539" s="7">
        <f>IFERROR((_xlfn.DAYS(Tabla1[[#This Row],[FECHA INGRESO]],Tabla1[[#This Row],[FECHA RETIRO]]))/30,"")</f>
        <v>-3.7333333333333334</v>
      </c>
    </row>
    <row r="3540" spans="1:66" x14ac:dyDescent="0.35">
      <c r="A3540" s="34">
        <v>1000335959</v>
      </c>
      <c r="B3540" s="95" t="s">
        <v>18972</v>
      </c>
      <c r="C3540" s="23">
        <v>44753</v>
      </c>
      <c r="D3540" s="24" t="s">
        <v>131</v>
      </c>
      <c r="E3540" s="24" t="s">
        <v>111</v>
      </c>
      <c r="F3540" s="24" t="s">
        <v>70</v>
      </c>
      <c r="G3540" s="24"/>
      <c r="H3540" s="24">
        <v>24115422313</v>
      </c>
      <c r="I3540" s="24" t="s">
        <v>72</v>
      </c>
      <c r="J3540" s="24">
        <f>DATEDIF(Tabla1[[#This Row],[FECHA DE NACIMIENTO]],Tabla1[[#This Row],[FECHA ACTUAL]],"Y")</f>
        <v>21</v>
      </c>
      <c r="K3540" s="24" t="s">
        <v>73</v>
      </c>
      <c r="L3540" s="24" t="s">
        <v>112</v>
      </c>
      <c r="M3540" s="24">
        <v>0</v>
      </c>
      <c r="N3540" s="24">
        <v>0</v>
      </c>
      <c r="O3540" s="24">
        <v>2</v>
      </c>
      <c r="P3540" s="24" t="s">
        <v>101</v>
      </c>
      <c r="Q3540" s="23">
        <v>37147</v>
      </c>
      <c r="R3540" s="24" t="s">
        <v>76</v>
      </c>
      <c r="S3540" s="25">
        <v>45119</v>
      </c>
      <c r="T3540" s="24"/>
      <c r="U3540" s="24">
        <v>3043515903</v>
      </c>
      <c r="V3540" s="33" t="s">
        <v>18973</v>
      </c>
      <c r="W3540" s="85" t="s">
        <v>18974</v>
      </c>
      <c r="X3540" s="24" t="s">
        <v>80</v>
      </c>
      <c r="Y3540" s="24" t="s">
        <v>18975</v>
      </c>
      <c r="Z3540" s="24" t="s">
        <v>285</v>
      </c>
      <c r="AA3540" s="24">
        <v>3202760864</v>
      </c>
      <c r="AB3540" s="24"/>
      <c r="AC3540" s="24"/>
      <c r="AD3540" s="24"/>
      <c r="AE3540" s="26" t="s">
        <v>183</v>
      </c>
      <c r="AF3540" s="26" t="s">
        <v>18976</v>
      </c>
      <c r="AG3540" s="26"/>
      <c r="AH3540" s="27" t="s">
        <v>3042</v>
      </c>
      <c r="AI3540" s="27" t="s">
        <v>487</v>
      </c>
      <c r="AJ3540" s="27" t="s">
        <v>15662</v>
      </c>
      <c r="AK3540" s="24" t="s">
        <v>121</v>
      </c>
      <c r="AL3540" s="24" t="s">
        <v>7086</v>
      </c>
      <c r="AM3540" s="23">
        <v>44753</v>
      </c>
      <c r="AN3540" s="28">
        <v>1000000</v>
      </c>
      <c r="AO3540" s="28">
        <v>117172</v>
      </c>
      <c r="AP3540" s="28"/>
      <c r="AQ3540" s="28"/>
      <c r="AR3540" s="24"/>
      <c r="AS3540" s="24"/>
      <c r="AT3540" s="24"/>
      <c r="AU3540" s="24"/>
      <c r="AV3540" s="24"/>
      <c r="AW3540" s="24"/>
      <c r="AX3540" s="24"/>
      <c r="AY3540" s="24"/>
      <c r="AZ3540" s="24"/>
      <c r="BA3540" s="24"/>
      <c r="BB3540" s="24"/>
      <c r="BC3540" s="24"/>
      <c r="BD3540" s="24"/>
      <c r="BE3540" s="24"/>
      <c r="BF3540" s="24"/>
      <c r="BG3540" s="23"/>
      <c r="BH3540" s="23">
        <v>44852</v>
      </c>
      <c r="BI3540" s="26" t="s">
        <v>127</v>
      </c>
      <c r="BJ3540" s="26" t="s">
        <v>3469</v>
      </c>
      <c r="BK3540" s="29">
        <v>0</v>
      </c>
      <c r="BL3540" s="24" t="s">
        <v>129</v>
      </c>
      <c r="BM3540" s="22" t="str">
        <f ca="1">+IF(Tabla1[[#This Row],[FECHA INGRESO]]&gt;=44986,IF((TODAY()-Tabla1[[#This Row],[FECHA INGRESO]])&gt;=50,"ALERTA","TODAVÍA FALTA"),"N/A")</f>
        <v>N/A</v>
      </c>
      <c r="BN3540" s="7">
        <f>IFERROR((_xlfn.DAYS(Tabla1[[#This Row],[FECHA INGRESO]],Tabla1[[#This Row],[FECHA RETIRO]]))/30,"")</f>
        <v>-3.3</v>
      </c>
    </row>
    <row r="3541" spans="1:66" x14ac:dyDescent="0.35">
      <c r="A3541" s="21">
        <v>1004446296</v>
      </c>
      <c r="B3541" s="95" t="s">
        <v>18977</v>
      </c>
      <c r="C3541" s="23">
        <v>44753</v>
      </c>
      <c r="D3541" s="24" t="s">
        <v>131</v>
      </c>
      <c r="E3541" s="24" t="s">
        <v>111</v>
      </c>
      <c r="F3541" s="24" t="s">
        <v>70</v>
      </c>
      <c r="G3541" s="24"/>
      <c r="H3541" s="24">
        <v>24115411940</v>
      </c>
      <c r="I3541" s="24" t="s">
        <v>95</v>
      </c>
      <c r="J3541" s="24">
        <f>DATEDIF(Tabla1[[#This Row],[FECHA DE NACIMIENTO]],Tabla1[[#This Row],[FECHA ACTUAL]],"Y")</f>
        <v>21</v>
      </c>
      <c r="K3541" s="24" t="s">
        <v>73</v>
      </c>
      <c r="L3541" s="24" t="s">
        <v>112</v>
      </c>
      <c r="M3541" s="24">
        <v>0</v>
      </c>
      <c r="N3541" s="24">
        <v>0</v>
      </c>
      <c r="O3541" s="24">
        <v>2</v>
      </c>
      <c r="P3541" s="24" t="s">
        <v>101</v>
      </c>
      <c r="Q3541" s="23">
        <v>37423</v>
      </c>
      <c r="R3541" s="24" t="s">
        <v>76</v>
      </c>
      <c r="S3541" s="25">
        <v>45119</v>
      </c>
      <c r="T3541" s="24"/>
      <c r="U3541" s="24">
        <v>3023987412</v>
      </c>
      <c r="V3541" s="33" t="s">
        <v>18978</v>
      </c>
      <c r="W3541" s="85" t="s">
        <v>18979</v>
      </c>
      <c r="X3541" s="24" t="s">
        <v>1344</v>
      </c>
      <c r="Y3541" s="24" t="s">
        <v>18980</v>
      </c>
      <c r="Z3541" s="24" t="s">
        <v>285</v>
      </c>
      <c r="AA3541" s="24">
        <v>3023987412</v>
      </c>
      <c r="AB3541" s="24"/>
      <c r="AC3541" s="24"/>
      <c r="AD3541" s="24"/>
      <c r="AE3541" s="26" t="s">
        <v>183</v>
      </c>
      <c r="AF3541" s="26"/>
      <c r="AG3541" s="26"/>
      <c r="AH3541" s="27" t="s">
        <v>3042</v>
      </c>
      <c r="AI3541" s="27" t="s">
        <v>487</v>
      </c>
      <c r="AJ3541" s="27" t="s">
        <v>15662</v>
      </c>
      <c r="AK3541" s="24" t="s">
        <v>121</v>
      </c>
      <c r="AL3541" s="24" t="s">
        <v>7086</v>
      </c>
      <c r="AM3541" s="23">
        <v>44753</v>
      </c>
      <c r="AN3541" s="28">
        <v>1000000</v>
      </c>
      <c r="AO3541" s="28">
        <v>117172</v>
      </c>
      <c r="AP3541" s="28"/>
      <c r="AQ3541" s="28"/>
      <c r="AR3541" s="24"/>
      <c r="AS3541" s="24"/>
      <c r="AT3541" s="24"/>
      <c r="AU3541" s="24"/>
      <c r="AV3541" s="24"/>
      <c r="AW3541" s="24"/>
      <c r="AX3541" s="24"/>
      <c r="AY3541" s="24"/>
      <c r="AZ3541" s="24"/>
      <c r="BA3541" s="24"/>
      <c r="BB3541" s="24"/>
      <c r="BC3541" s="24"/>
      <c r="BD3541" s="24"/>
      <c r="BE3541" s="24"/>
      <c r="BF3541" s="24"/>
      <c r="BG3541" s="23"/>
      <c r="BH3541" s="23">
        <v>44852</v>
      </c>
      <c r="BI3541" s="26" t="s">
        <v>127</v>
      </c>
      <c r="BJ3541" s="26" t="s">
        <v>3469</v>
      </c>
      <c r="BK3541" s="29">
        <v>0</v>
      </c>
      <c r="BL3541" s="24" t="s">
        <v>129</v>
      </c>
      <c r="BM3541" s="22" t="str">
        <f ca="1">+IF(Tabla1[[#This Row],[FECHA INGRESO]]&gt;=44986,IF((TODAY()-Tabla1[[#This Row],[FECHA INGRESO]])&gt;=50,"ALERTA","TODAVÍA FALTA"),"N/A")</f>
        <v>N/A</v>
      </c>
      <c r="BN3541" s="7">
        <f>IFERROR((_xlfn.DAYS(Tabla1[[#This Row],[FECHA INGRESO]],Tabla1[[#This Row],[FECHA RETIRO]]))/30,"")</f>
        <v>-3.3</v>
      </c>
    </row>
    <row r="3542" spans="1:66" x14ac:dyDescent="0.35">
      <c r="A3542" s="34">
        <v>1044935321</v>
      </c>
      <c r="B3542" s="95" t="s">
        <v>18981</v>
      </c>
      <c r="C3542" s="23">
        <v>44753</v>
      </c>
      <c r="D3542" s="24" t="s">
        <v>4008</v>
      </c>
      <c r="E3542" s="24" t="s">
        <v>111</v>
      </c>
      <c r="F3542" s="24" t="s">
        <v>70</v>
      </c>
      <c r="G3542" s="24"/>
      <c r="H3542" s="24">
        <v>24115412114</v>
      </c>
      <c r="I3542" s="24" t="s">
        <v>95</v>
      </c>
      <c r="J3542" s="24">
        <f>DATEDIF(Tabla1[[#This Row],[FECHA DE NACIMIENTO]],Tabla1[[#This Row],[FECHA ACTUAL]],"Y")</f>
        <v>25</v>
      </c>
      <c r="K3542" s="24" t="s">
        <v>96</v>
      </c>
      <c r="L3542" s="24" t="s">
        <v>112</v>
      </c>
      <c r="M3542" s="24">
        <v>1</v>
      </c>
      <c r="N3542" s="24">
        <v>1</v>
      </c>
      <c r="O3542" s="24">
        <v>2</v>
      </c>
      <c r="P3542" s="24" t="s">
        <v>101</v>
      </c>
      <c r="Q3542" s="23">
        <v>35841</v>
      </c>
      <c r="R3542" s="24" t="s">
        <v>10425</v>
      </c>
      <c r="S3542" s="25">
        <v>45119</v>
      </c>
      <c r="T3542" s="24"/>
      <c r="U3542" s="24">
        <v>3114459791</v>
      </c>
      <c r="V3542" s="33" t="s">
        <v>18982</v>
      </c>
      <c r="W3542" s="85" t="s">
        <v>18983</v>
      </c>
      <c r="X3542" s="24" t="s">
        <v>6205</v>
      </c>
      <c r="Y3542" s="24" t="s">
        <v>18984</v>
      </c>
      <c r="Z3542" s="24" t="s">
        <v>162</v>
      </c>
      <c r="AA3542" s="24">
        <v>3135214192</v>
      </c>
      <c r="AB3542" s="24"/>
      <c r="AC3542" s="24"/>
      <c r="AD3542" s="24"/>
      <c r="AE3542" s="26" t="s">
        <v>194</v>
      </c>
      <c r="AF3542" s="26"/>
      <c r="AG3542" s="26"/>
      <c r="AH3542" s="27" t="s">
        <v>3042</v>
      </c>
      <c r="AI3542" s="27" t="s">
        <v>487</v>
      </c>
      <c r="AJ3542" s="27" t="s">
        <v>15662</v>
      </c>
      <c r="AK3542" s="24" t="s">
        <v>121</v>
      </c>
      <c r="AL3542" s="24" t="s">
        <v>7086</v>
      </c>
      <c r="AM3542" s="23">
        <v>44753</v>
      </c>
      <c r="AN3542" s="28">
        <v>1000000</v>
      </c>
      <c r="AO3542" s="28">
        <v>117172</v>
      </c>
      <c r="AP3542" s="28"/>
      <c r="AQ3542" s="28"/>
      <c r="AR3542" s="24"/>
      <c r="AS3542" s="24"/>
      <c r="AT3542" s="24"/>
      <c r="AU3542" s="24"/>
      <c r="AV3542" s="24"/>
      <c r="AW3542" s="24"/>
      <c r="AX3542" s="24"/>
      <c r="AY3542" s="24"/>
      <c r="AZ3542" s="24"/>
      <c r="BA3542" s="24"/>
      <c r="BB3542" s="24"/>
      <c r="BC3542" s="24"/>
      <c r="BD3542" s="24"/>
      <c r="BE3542" s="24"/>
      <c r="BF3542" s="24"/>
      <c r="BG3542" s="23"/>
      <c r="BH3542" s="23">
        <v>44777</v>
      </c>
      <c r="BI3542" s="26" t="s">
        <v>466</v>
      </c>
      <c r="BJ3542" s="26" t="s">
        <v>18468</v>
      </c>
      <c r="BK3542" s="29">
        <v>0</v>
      </c>
      <c r="BL3542" s="24" t="s">
        <v>129</v>
      </c>
      <c r="BM3542" s="22" t="str">
        <f ca="1">+IF(Tabla1[[#This Row],[FECHA INGRESO]]&gt;=44986,IF((TODAY()-Tabla1[[#This Row],[FECHA INGRESO]])&gt;=50,"ALERTA","TODAVÍA FALTA"),"N/A")</f>
        <v>N/A</v>
      </c>
      <c r="BN3542" s="7">
        <f>IFERROR((_xlfn.DAYS(Tabla1[[#This Row],[FECHA INGRESO]],Tabla1[[#This Row],[FECHA RETIRO]]))/30,"")</f>
        <v>-0.8</v>
      </c>
    </row>
    <row r="3543" spans="1:66" x14ac:dyDescent="0.35">
      <c r="A3543" s="21">
        <v>1000861326</v>
      </c>
      <c r="B3543" s="95" t="s">
        <v>18985</v>
      </c>
      <c r="C3543" s="23">
        <v>44753</v>
      </c>
      <c r="D3543" s="24" t="s">
        <v>188</v>
      </c>
      <c r="E3543" s="24" t="s">
        <v>111</v>
      </c>
      <c r="F3543" s="24" t="s">
        <v>111</v>
      </c>
      <c r="G3543" s="24"/>
      <c r="H3543" s="24">
        <v>24115417885</v>
      </c>
      <c r="I3543" s="24" t="s">
        <v>72</v>
      </c>
      <c r="J3543" s="24">
        <f>DATEDIF(Tabla1[[#This Row],[FECHA DE NACIMIENTO]],Tabla1[[#This Row],[FECHA ACTUAL]],"Y")</f>
        <v>22</v>
      </c>
      <c r="K3543" s="24" t="s">
        <v>96</v>
      </c>
      <c r="L3543" s="24" t="s">
        <v>112</v>
      </c>
      <c r="M3543" s="24">
        <v>0</v>
      </c>
      <c r="N3543" s="24">
        <v>0</v>
      </c>
      <c r="O3543" s="24">
        <v>3</v>
      </c>
      <c r="P3543" s="24" t="s">
        <v>101</v>
      </c>
      <c r="Q3543" s="23">
        <v>37032</v>
      </c>
      <c r="R3543" s="24" t="s">
        <v>76</v>
      </c>
      <c r="S3543" s="25">
        <v>45119</v>
      </c>
      <c r="T3543" s="24"/>
      <c r="U3543" s="24">
        <v>3204433430</v>
      </c>
      <c r="V3543" s="33" t="s">
        <v>18986</v>
      </c>
      <c r="W3543" s="85" t="s">
        <v>18987</v>
      </c>
      <c r="X3543" s="24" t="s">
        <v>4184</v>
      </c>
      <c r="Y3543" s="24" t="s">
        <v>18988</v>
      </c>
      <c r="Z3543" s="24" t="s">
        <v>117</v>
      </c>
      <c r="AA3543" s="24">
        <v>3173326944</v>
      </c>
      <c r="AB3543" s="24"/>
      <c r="AC3543" s="24"/>
      <c r="AD3543" s="24"/>
      <c r="AE3543" s="26" t="s">
        <v>183</v>
      </c>
      <c r="AF3543" s="26"/>
      <c r="AG3543" s="26"/>
      <c r="AH3543" s="27" t="s">
        <v>3042</v>
      </c>
      <c r="AI3543" s="27" t="s">
        <v>487</v>
      </c>
      <c r="AJ3543" s="27" t="s">
        <v>15662</v>
      </c>
      <c r="AK3543" s="24" t="s">
        <v>121</v>
      </c>
      <c r="AL3543" s="24" t="s">
        <v>7086</v>
      </c>
      <c r="AM3543" s="23">
        <v>44753</v>
      </c>
      <c r="AN3543" s="28">
        <v>1000000</v>
      </c>
      <c r="AO3543" s="28">
        <v>117172</v>
      </c>
      <c r="AP3543" s="28"/>
      <c r="AQ3543" s="28"/>
      <c r="AR3543" s="24"/>
      <c r="AS3543" s="24"/>
      <c r="AT3543" s="24"/>
      <c r="AU3543" s="24"/>
      <c r="AV3543" s="24"/>
      <c r="AW3543" s="24"/>
      <c r="AX3543" s="24"/>
      <c r="AY3543" s="24"/>
      <c r="AZ3543" s="24"/>
      <c r="BA3543" s="24"/>
      <c r="BB3543" s="24"/>
      <c r="BC3543" s="24"/>
      <c r="BD3543" s="24"/>
      <c r="BE3543" s="24"/>
      <c r="BF3543" s="24"/>
      <c r="BG3543" s="23"/>
      <c r="BH3543" s="23">
        <v>44764</v>
      </c>
      <c r="BI3543" s="26" t="s">
        <v>466</v>
      </c>
      <c r="BJ3543" s="26" t="s">
        <v>3469</v>
      </c>
      <c r="BK3543" s="29">
        <v>0</v>
      </c>
      <c r="BL3543" s="24" t="s">
        <v>129</v>
      </c>
      <c r="BM3543" s="22" t="str">
        <f ca="1">+IF(Tabla1[[#This Row],[FECHA INGRESO]]&gt;=44986,IF((TODAY()-Tabla1[[#This Row],[FECHA INGRESO]])&gt;=50,"ALERTA","TODAVÍA FALTA"),"N/A")</f>
        <v>N/A</v>
      </c>
      <c r="BN3543" s="7">
        <f>IFERROR((_xlfn.DAYS(Tabla1[[#This Row],[FECHA INGRESO]],Tabla1[[#This Row],[FECHA RETIRO]]))/30,"")</f>
        <v>-0.36666666666666664</v>
      </c>
    </row>
    <row r="3544" spans="1:66" x14ac:dyDescent="0.35">
      <c r="A3544" s="21">
        <v>52307868</v>
      </c>
      <c r="B3544" s="95" t="s">
        <v>18989</v>
      </c>
      <c r="C3544" s="23">
        <v>44753</v>
      </c>
      <c r="D3544" s="24" t="s">
        <v>188</v>
      </c>
      <c r="E3544" s="24" t="s">
        <v>110</v>
      </c>
      <c r="F3544" s="24" t="s">
        <v>110</v>
      </c>
      <c r="G3544" s="24"/>
      <c r="H3544" s="24">
        <v>24115400490</v>
      </c>
      <c r="I3544" s="24" t="s">
        <v>95</v>
      </c>
      <c r="J3544" s="24">
        <f>DATEDIF(Tabla1[[#This Row],[FECHA DE NACIMIENTO]],Tabla1[[#This Row],[FECHA ACTUAL]],"Y")</f>
        <v>47</v>
      </c>
      <c r="K3544" s="24" t="s">
        <v>73</v>
      </c>
      <c r="L3544" s="24" t="s">
        <v>112</v>
      </c>
      <c r="M3544" s="24">
        <v>2</v>
      </c>
      <c r="N3544" s="24">
        <v>0</v>
      </c>
      <c r="O3544" s="24">
        <v>2</v>
      </c>
      <c r="P3544" s="24" t="s">
        <v>101</v>
      </c>
      <c r="Q3544" s="23">
        <v>27733</v>
      </c>
      <c r="R3544" s="24" t="s">
        <v>76</v>
      </c>
      <c r="S3544" s="25">
        <v>45119</v>
      </c>
      <c r="T3544" s="24"/>
      <c r="U3544" s="24">
        <v>3133581594</v>
      </c>
      <c r="V3544" s="33" t="s">
        <v>18990</v>
      </c>
      <c r="W3544" s="85" t="s">
        <v>18237</v>
      </c>
      <c r="X3544" s="24" t="s">
        <v>343</v>
      </c>
      <c r="Y3544" s="24" t="s">
        <v>18991</v>
      </c>
      <c r="Z3544" s="24" t="s">
        <v>150</v>
      </c>
      <c r="AA3544" s="24">
        <v>3123578058</v>
      </c>
      <c r="AB3544" s="24"/>
      <c r="AC3544" s="24"/>
      <c r="AD3544" s="24"/>
      <c r="AE3544" s="26" t="s">
        <v>151</v>
      </c>
      <c r="AF3544" s="26"/>
      <c r="AG3544" s="26"/>
      <c r="AH3544" s="27" t="s">
        <v>3042</v>
      </c>
      <c r="AI3544" s="27" t="s">
        <v>18992</v>
      </c>
      <c r="AJ3544" s="27" t="s">
        <v>15662</v>
      </c>
      <c r="AK3544" s="24" t="s">
        <v>121</v>
      </c>
      <c r="AL3544" s="24" t="s">
        <v>7086</v>
      </c>
      <c r="AM3544" s="23">
        <v>44753</v>
      </c>
      <c r="AN3544" s="28">
        <v>1000000</v>
      </c>
      <c r="AO3544" s="28">
        <v>117172</v>
      </c>
      <c r="AP3544" s="28"/>
      <c r="AQ3544" s="28"/>
      <c r="AR3544" s="24"/>
      <c r="AS3544" s="24"/>
      <c r="AT3544" s="24"/>
      <c r="AU3544" s="24"/>
      <c r="AV3544" s="24"/>
      <c r="AW3544" s="24"/>
      <c r="AX3544" s="24"/>
      <c r="AY3544" s="24"/>
      <c r="AZ3544" s="24"/>
      <c r="BA3544" s="24"/>
      <c r="BB3544" s="24"/>
      <c r="BC3544" s="24"/>
      <c r="BD3544" s="24"/>
      <c r="BE3544" s="24"/>
      <c r="BF3544" s="24"/>
      <c r="BG3544" s="23"/>
      <c r="BH3544" s="23">
        <v>44790</v>
      </c>
      <c r="BI3544" s="26" t="s">
        <v>466</v>
      </c>
      <c r="BJ3544" s="26" t="s">
        <v>17171</v>
      </c>
      <c r="BK3544" s="29">
        <v>0</v>
      </c>
      <c r="BL3544" s="24" t="s">
        <v>129</v>
      </c>
      <c r="BM3544" s="22" t="str">
        <f ca="1">+IF(Tabla1[[#This Row],[FECHA INGRESO]]&gt;=44986,IF((TODAY()-Tabla1[[#This Row],[FECHA INGRESO]])&gt;=50,"ALERTA","TODAVÍA FALTA"),"N/A")</f>
        <v>N/A</v>
      </c>
      <c r="BN3544" s="7">
        <f>IFERROR((_xlfn.DAYS(Tabla1[[#This Row],[FECHA INGRESO]],Tabla1[[#This Row],[FECHA RETIRO]]))/30,"")</f>
        <v>-1.2333333333333334</v>
      </c>
    </row>
    <row r="3545" spans="1:66" x14ac:dyDescent="0.35">
      <c r="A3545" s="21">
        <v>1012462694</v>
      </c>
      <c r="B3545" s="95" t="s">
        <v>18993</v>
      </c>
      <c r="C3545" s="23">
        <v>44753</v>
      </c>
      <c r="D3545" s="24" t="s">
        <v>93</v>
      </c>
      <c r="E3545" s="24" t="s">
        <v>94</v>
      </c>
      <c r="F3545" s="23" t="s">
        <v>94</v>
      </c>
      <c r="G3545" s="24"/>
      <c r="H3545" s="24">
        <v>24092720727</v>
      </c>
      <c r="I3545" s="24" t="s">
        <v>95</v>
      </c>
      <c r="J3545" s="24">
        <f>DATEDIF(Tabla1[[#This Row],[FECHA DE NACIMIENTO]],Tabla1[[#This Row],[FECHA ACTUAL]],"Y")</f>
        <v>24</v>
      </c>
      <c r="K3545" s="24" t="s">
        <v>73</v>
      </c>
      <c r="L3545" s="24" t="s">
        <v>112</v>
      </c>
      <c r="M3545" s="24">
        <v>0</v>
      </c>
      <c r="N3545" s="24">
        <v>0</v>
      </c>
      <c r="O3545" s="24">
        <v>2</v>
      </c>
      <c r="P3545" s="24" t="s">
        <v>101</v>
      </c>
      <c r="Q3545" s="23">
        <v>36340</v>
      </c>
      <c r="R3545" s="24" t="s">
        <v>76</v>
      </c>
      <c r="S3545" s="25">
        <v>45119</v>
      </c>
      <c r="T3545" s="24"/>
      <c r="U3545" s="24">
        <v>3196095792</v>
      </c>
      <c r="V3545" s="33" t="s">
        <v>18994</v>
      </c>
      <c r="W3545" s="85" t="s">
        <v>18995</v>
      </c>
      <c r="X3545" s="24" t="s">
        <v>18000</v>
      </c>
      <c r="Y3545" s="24" t="s">
        <v>18996</v>
      </c>
      <c r="Z3545" s="24" t="s">
        <v>117</v>
      </c>
      <c r="AA3545" s="24">
        <v>3142918335</v>
      </c>
      <c r="AB3545" s="24"/>
      <c r="AC3545" s="24"/>
      <c r="AD3545" s="24"/>
      <c r="AE3545" s="26" t="s">
        <v>151</v>
      </c>
      <c r="AF3545" s="26"/>
      <c r="AG3545" s="26"/>
      <c r="AH3545" s="27" t="s">
        <v>184</v>
      </c>
      <c r="AI3545" s="27" t="s">
        <v>9232</v>
      </c>
      <c r="AJ3545" s="27" t="s">
        <v>14041</v>
      </c>
      <c r="AK3545" s="24" t="s">
        <v>121</v>
      </c>
      <c r="AL3545" s="24" t="s">
        <v>7086</v>
      </c>
      <c r="AM3545" s="23">
        <v>44753</v>
      </c>
      <c r="AN3545" s="28">
        <v>1160000</v>
      </c>
      <c r="AO3545" s="28">
        <v>140606</v>
      </c>
      <c r="AP3545" s="28"/>
      <c r="AQ3545" s="28"/>
      <c r="AR3545" s="24"/>
      <c r="AS3545" s="24"/>
      <c r="AT3545" s="24"/>
      <c r="AU3545" s="24"/>
      <c r="AV3545" s="24"/>
      <c r="AW3545" s="24"/>
      <c r="AX3545" s="24"/>
      <c r="AY3545" s="24"/>
      <c r="AZ3545" s="24"/>
      <c r="BA3545" s="24"/>
      <c r="BB3545" s="24"/>
      <c r="BC3545" s="24"/>
      <c r="BD3545" s="24"/>
      <c r="BE3545" s="24"/>
      <c r="BF3545" s="24"/>
      <c r="BG3545" s="23"/>
      <c r="BH3545" s="23">
        <v>45030</v>
      </c>
      <c r="BI3545" s="26" t="s">
        <v>466</v>
      </c>
      <c r="BJ3545" s="26" t="s">
        <v>3469</v>
      </c>
      <c r="BK3545" s="29">
        <v>0</v>
      </c>
      <c r="BL3545" s="24" t="s">
        <v>129</v>
      </c>
      <c r="BM3545" s="22" t="str">
        <f ca="1">+IF(Tabla1[[#This Row],[FECHA INGRESO]]&gt;=44986,IF((TODAY()-Tabla1[[#This Row],[FECHA INGRESO]])&gt;=50,"ALERTA","TODAVÍA FALTA"),"N/A")</f>
        <v>N/A</v>
      </c>
      <c r="BN3545" s="7">
        <f>IFERROR((_xlfn.DAYS(Tabla1[[#This Row],[FECHA INGRESO]],Tabla1[[#This Row],[FECHA RETIRO]]))/30,"")</f>
        <v>-9.2333333333333325</v>
      </c>
    </row>
    <row r="3546" spans="1:66" x14ac:dyDescent="0.35">
      <c r="A3546" s="21">
        <v>1049645043</v>
      </c>
      <c r="B3546" s="95" t="s">
        <v>18997</v>
      </c>
      <c r="C3546" s="23">
        <v>44753</v>
      </c>
      <c r="D3546" s="24" t="s">
        <v>266</v>
      </c>
      <c r="E3546" s="24" t="s">
        <v>94</v>
      </c>
      <c r="F3546" s="23" t="s">
        <v>94</v>
      </c>
      <c r="G3546" s="24"/>
      <c r="H3546" s="24">
        <v>24115405147</v>
      </c>
      <c r="I3546" s="24" t="s">
        <v>95</v>
      </c>
      <c r="J3546" s="24">
        <f>DATEDIF(Tabla1[[#This Row],[FECHA DE NACIMIENTO]],Tabla1[[#This Row],[FECHA ACTUAL]],"Y")</f>
        <v>27</v>
      </c>
      <c r="K3546" s="24" t="s">
        <v>73</v>
      </c>
      <c r="L3546" s="24" t="s">
        <v>112</v>
      </c>
      <c r="M3546" s="24">
        <v>2</v>
      </c>
      <c r="N3546" s="24">
        <v>2</v>
      </c>
      <c r="O3546" s="24">
        <v>2</v>
      </c>
      <c r="P3546" s="24" t="s">
        <v>101</v>
      </c>
      <c r="Q3546" s="23">
        <v>35115</v>
      </c>
      <c r="R3546" s="24" t="s">
        <v>1109</v>
      </c>
      <c r="S3546" s="25">
        <v>45119</v>
      </c>
      <c r="T3546" s="24"/>
      <c r="U3546" s="24">
        <v>3124495398</v>
      </c>
      <c r="V3546" s="33" t="s">
        <v>18998</v>
      </c>
      <c r="W3546" s="85" t="s">
        <v>18999</v>
      </c>
      <c r="X3546" s="24" t="s">
        <v>6315</v>
      </c>
      <c r="Y3546" s="24" t="s">
        <v>19000</v>
      </c>
      <c r="Z3546" s="24" t="s">
        <v>117</v>
      </c>
      <c r="AA3546" s="24">
        <v>3124495398</v>
      </c>
      <c r="AB3546" s="24"/>
      <c r="AC3546" s="24"/>
      <c r="AD3546" s="24"/>
      <c r="AE3546" s="26" t="s">
        <v>84</v>
      </c>
      <c r="AF3546" s="26" t="s">
        <v>19001</v>
      </c>
      <c r="AG3546" s="26"/>
      <c r="AH3546" s="27" t="s">
        <v>184</v>
      </c>
      <c r="AI3546" s="27" t="s">
        <v>5470</v>
      </c>
      <c r="AJ3546" s="27" t="s">
        <v>5470</v>
      </c>
      <c r="AK3546" s="24" t="s">
        <v>121</v>
      </c>
      <c r="AL3546" s="24" t="s">
        <v>7086</v>
      </c>
      <c r="AM3546" s="23">
        <v>44753</v>
      </c>
      <c r="AN3546" s="28">
        <v>1000000</v>
      </c>
      <c r="AO3546" s="28">
        <v>117172</v>
      </c>
      <c r="AP3546" s="28"/>
      <c r="AQ3546" s="28"/>
      <c r="AR3546" s="24"/>
      <c r="AS3546" s="24"/>
      <c r="AT3546" s="24"/>
      <c r="AU3546" s="24"/>
      <c r="AV3546" s="24"/>
      <c r="AW3546" s="24"/>
      <c r="AX3546" s="24"/>
      <c r="AY3546" s="24"/>
      <c r="AZ3546" s="24"/>
      <c r="BA3546" s="24"/>
      <c r="BB3546" s="24"/>
      <c r="BC3546" s="24"/>
      <c r="BD3546" s="24"/>
      <c r="BE3546" s="24"/>
      <c r="BF3546" s="24"/>
      <c r="BG3546" s="23"/>
      <c r="BH3546" s="23">
        <v>44804</v>
      </c>
      <c r="BI3546" s="26" t="s">
        <v>466</v>
      </c>
      <c r="BJ3546" s="26" t="s">
        <v>19002</v>
      </c>
      <c r="BK3546" s="29">
        <v>0</v>
      </c>
      <c r="BL3546" s="24" t="s">
        <v>129</v>
      </c>
      <c r="BM3546" s="22" t="str">
        <f ca="1">+IF(Tabla1[[#This Row],[FECHA INGRESO]]&gt;=44986,IF((TODAY()-Tabla1[[#This Row],[FECHA INGRESO]])&gt;=50,"ALERTA","TODAVÍA FALTA"),"N/A")</f>
        <v>N/A</v>
      </c>
      <c r="BN3546" s="7">
        <f>IFERROR((_xlfn.DAYS(Tabla1[[#This Row],[FECHA INGRESO]],Tabla1[[#This Row],[FECHA RETIRO]]))/30,"")</f>
        <v>-1.7</v>
      </c>
    </row>
    <row r="3547" spans="1:66" x14ac:dyDescent="0.35">
      <c r="A3547" s="53">
        <v>1003483282</v>
      </c>
      <c r="B3547" s="94" t="s">
        <v>19003</v>
      </c>
      <c r="C3547" s="23">
        <v>44753</v>
      </c>
      <c r="D3547" s="24" t="s">
        <v>582</v>
      </c>
      <c r="E3547" s="24" t="s">
        <v>111</v>
      </c>
      <c r="F3547" s="24" t="s">
        <v>70</v>
      </c>
      <c r="G3547" s="24"/>
      <c r="H3547" s="24">
        <v>24115405301</v>
      </c>
      <c r="I3547" s="24" t="s">
        <v>95</v>
      </c>
      <c r="J3547" s="24">
        <f>DATEDIF(Tabla1[[#This Row],[FECHA DE NACIMIENTO]],Tabla1[[#This Row],[FECHA ACTUAL]],"Y")</f>
        <v>19</v>
      </c>
      <c r="K3547" s="24" t="s">
        <v>96</v>
      </c>
      <c r="L3547" s="24" t="s">
        <v>112</v>
      </c>
      <c r="M3547" s="24">
        <v>0</v>
      </c>
      <c r="N3547" s="24">
        <v>0</v>
      </c>
      <c r="O3547" s="24">
        <v>2</v>
      </c>
      <c r="P3547" s="24" t="s">
        <v>101</v>
      </c>
      <c r="Q3547" s="23">
        <v>37923</v>
      </c>
      <c r="R3547" s="24" t="s">
        <v>76</v>
      </c>
      <c r="S3547" s="25">
        <v>45119</v>
      </c>
      <c r="T3547" s="24"/>
      <c r="U3547" s="24">
        <v>3158240495</v>
      </c>
      <c r="V3547" s="33" t="s">
        <v>19004</v>
      </c>
      <c r="W3547" s="85" t="s">
        <v>19005</v>
      </c>
      <c r="X3547" s="24" t="s">
        <v>586</v>
      </c>
      <c r="Y3547" s="24" t="s">
        <v>19006</v>
      </c>
      <c r="Z3547" s="24" t="s">
        <v>117</v>
      </c>
      <c r="AA3547" s="24">
        <v>3123912783</v>
      </c>
      <c r="AB3547" s="24"/>
      <c r="AC3547" s="24"/>
      <c r="AD3547" s="24"/>
      <c r="AE3547" s="26" t="s">
        <v>183</v>
      </c>
      <c r="AF3547" s="26" t="s">
        <v>899</v>
      </c>
      <c r="AG3547" s="26"/>
      <c r="AH3547" s="27" t="s">
        <v>955</v>
      </c>
      <c r="AI3547" s="27" t="s">
        <v>5470</v>
      </c>
      <c r="AJ3547" s="27" t="s">
        <v>5470</v>
      </c>
      <c r="AK3547" s="24" t="s">
        <v>121</v>
      </c>
      <c r="AL3547" s="24" t="s">
        <v>7086</v>
      </c>
      <c r="AM3547" s="23">
        <v>44753</v>
      </c>
      <c r="AN3547" s="28">
        <v>1160000</v>
      </c>
      <c r="AO3547" s="28">
        <v>140606</v>
      </c>
      <c r="AP3547" s="28"/>
      <c r="AQ3547" s="28"/>
      <c r="AR3547" s="24"/>
      <c r="AS3547" s="24"/>
      <c r="AT3547" s="24"/>
      <c r="AU3547" s="24"/>
      <c r="AV3547" s="24"/>
      <c r="AW3547" s="24"/>
      <c r="AX3547" s="24"/>
      <c r="AY3547" s="24"/>
      <c r="AZ3547" s="24"/>
      <c r="BA3547" s="24"/>
      <c r="BB3547" s="24"/>
      <c r="BC3547" s="24"/>
      <c r="BD3547" s="24"/>
      <c r="BE3547" s="24"/>
      <c r="BF3547" s="24"/>
      <c r="BG3547" s="23"/>
      <c r="BH3547" s="23" t="s">
        <v>75</v>
      </c>
      <c r="BI3547" s="26">
        <v>0</v>
      </c>
      <c r="BJ3547" s="26">
        <v>0</v>
      </c>
      <c r="BK3547" s="29">
        <v>0</v>
      </c>
      <c r="BL3547" s="24" t="s">
        <v>91</v>
      </c>
      <c r="BM3547" s="22" t="str">
        <f ca="1">+IF(Tabla1[[#This Row],[FECHA INGRESO]]&gt;=44986,IF((TODAY()-Tabla1[[#This Row],[FECHA INGRESO]])&gt;=50,"ALERTA","TODAVÍA FALTA"),"N/A")</f>
        <v>N/A</v>
      </c>
      <c r="BN3547" s="7" t="str">
        <f>IFERROR((_xlfn.DAYS(Tabla1[[#This Row],[FECHA INGRESO]],Tabla1[[#This Row],[FECHA RETIRO]]))/30,"")</f>
        <v/>
      </c>
    </row>
    <row r="3548" spans="1:66" x14ac:dyDescent="0.35">
      <c r="A3548" s="34">
        <v>1233507232</v>
      </c>
      <c r="B3548" s="95" t="s">
        <v>19007</v>
      </c>
      <c r="C3548" s="23">
        <v>44753</v>
      </c>
      <c r="D3548" s="24" t="s">
        <v>266</v>
      </c>
      <c r="E3548" s="24" t="s">
        <v>111</v>
      </c>
      <c r="F3548" s="24" t="s">
        <v>70</v>
      </c>
      <c r="G3548" s="24"/>
      <c r="H3548" s="24">
        <v>24115416402</v>
      </c>
      <c r="I3548" s="24" t="s">
        <v>72</v>
      </c>
      <c r="J3548" s="24">
        <f>DATEDIF(Tabla1[[#This Row],[FECHA DE NACIMIENTO]],Tabla1[[#This Row],[FECHA ACTUAL]],"Y")</f>
        <v>24</v>
      </c>
      <c r="K3548" s="24" t="s">
        <v>73</v>
      </c>
      <c r="L3548" s="24" t="s">
        <v>234</v>
      </c>
      <c r="M3548" s="24">
        <v>0</v>
      </c>
      <c r="N3548" s="24">
        <v>2</v>
      </c>
      <c r="O3548" s="24">
        <v>2</v>
      </c>
      <c r="P3548" s="24" t="s">
        <v>101</v>
      </c>
      <c r="Q3548" s="23">
        <v>36302</v>
      </c>
      <c r="R3548" s="24" t="s">
        <v>76</v>
      </c>
      <c r="S3548" s="25">
        <v>45119</v>
      </c>
      <c r="T3548" s="24"/>
      <c r="U3548" s="24">
        <v>3223191894</v>
      </c>
      <c r="V3548" s="33" t="s">
        <v>19008</v>
      </c>
      <c r="W3548" s="85" t="s">
        <v>19009</v>
      </c>
      <c r="X3548" s="24" t="s">
        <v>2454</v>
      </c>
      <c r="Y3548" s="24" t="s">
        <v>19010</v>
      </c>
      <c r="Z3548" s="24" t="s">
        <v>117</v>
      </c>
      <c r="AA3548" s="24">
        <v>3177668137</v>
      </c>
      <c r="AB3548" s="24"/>
      <c r="AC3548" s="24"/>
      <c r="AD3548" s="24"/>
      <c r="AE3548" s="26" t="s">
        <v>151</v>
      </c>
      <c r="AF3548" s="26"/>
      <c r="AG3548" s="26"/>
      <c r="AH3548" s="27" t="s">
        <v>184</v>
      </c>
      <c r="AI3548" s="27" t="s">
        <v>487</v>
      </c>
      <c r="AJ3548" s="27" t="s">
        <v>487</v>
      </c>
      <c r="AK3548" s="24" t="s">
        <v>121</v>
      </c>
      <c r="AL3548" s="24" t="s">
        <v>7086</v>
      </c>
      <c r="AM3548" s="23">
        <v>44753</v>
      </c>
      <c r="AN3548" s="28">
        <v>1000000</v>
      </c>
      <c r="AO3548" s="28">
        <v>117172</v>
      </c>
      <c r="AP3548" s="28"/>
      <c r="AQ3548" s="28"/>
      <c r="AR3548" s="24"/>
      <c r="AS3548" s="24"/>
      <c r="AT3548" s="24"/>
      <c r="AU3548" s="24"/>
      <c r="AV3548" s="24"/>
      <c r="AW3548" s="24"/>
      <c r="AX3548" s="24"/>
      <c r="AY3548" s="24"/>
      <c r="AZ3548" s="24"/>
      <c r="BA3548" s="24"/>
      <c r="BB3548" s="24"/>
      <c r="BC3548" s="24"/>
      <c r="BD3548" s="24"/>
      <c r="BE3548" s="24"/>
      <c r="BF3548" s="24"/>
      <c r="BG3548" s="23"/>
      <c r="BH3548" s="23">
        <v>44919</v>
      </c>
      <c r="BI3548" s="26" t="s">
        <v>466</v>
      </c>
      <c r="BJ3548" s="26" t="s">
        <v>6087</v>
      </c>
      <c r="BK3548" s="29">
        <v>0</v>
      </c>
      <c r="BL3548" s="24" t="s">
        <v>129</v>
      </c>
      <c r="BM3548" s="22" t="str">
        <f ca="1">+IF(Tabla1[[#This Row],[FECHA INGRESO]]&gt;=44986,IF((TODAY()-Tabla1[[#This Row],[FECHA INGRESO]])&gt;=50,"ALERTA","TODAVÍA FALTA"),"N/A")</f>
        <v>N/A</v>
      </c>
      <c r="BN3548" s="7">
        <f>IFERROR((_xlfn.DAYS(Tabla1[[#This Row],[FECHA INGRESO]],Tabla1[[#This Row],[FECHA RETIRO]]))/30,"")</f>
        <v>-5.5333333333333332</v>
      </c>
    </row>
    <row r="3549" spans="1:66" x14ac:dyDescent="0.35">
      <c r="A3549" s="21">
        <v>1000120209</v>
      </c>
      <c r="B3549" s="95" t="s">
        <v>19011</v>
      </c>
      <c r="C3549" s="23">
        <v>44753</v>
      </c>
      <c r="D3549" s="24" t="s">
        <v>12287</v>
      </c>
      <c r="E3549" s="24" t="s">
        <v>111</v>
      </c>
      <c r="F3549" s="24" t="s">
        <v>70</v>
      </c>
      <c r="G3549" s="24"/>
      <c r="H3549" s="24">
        <v>24115416109</v>
      </c>
      <c r="I3549" s="24" t="s">
        <v>72</v>
      </c>
      <c r="J3549" s="24">
        <f>DATEDIF(Tabla1[[#This Row],[FECHA DE NACIMIENTO]],Tabla1[[#This Row],[FECHA ACTUAL]],"Y")</f>
        <v>22</v>
      </c>
      <c r="K3549" s="24" t="s">
        <v>73</v>
      </c>
      <c r="L3549" s="24" t="s">
        <v>112</v>
      </c>
      <c r="M3549" s="24">
        <v>0</v>
      </c>
      <c r="N3549" s="24">
        <v>0</v>
      </c>
      <c r="O3549" s="24">
        <v>1</v>
      </c>
      <c r="P3549" s="24" t="s">
        <v>101</v>
      </c>
      <c r="Q3549" s="23">
        <v>36987</v>
      </c>
      <c r="R3549" s="24" t="s">
        <v>736</v>
      </c>
      <c r="S3549" s="25">
        <v>45119</v>
      </c>
      <c r="T3549" s="24"/>
      <c r="U3549" s="24">
        <v>3233278277</v>
      </c>
      <c r="V3549" s="33" t="s">
        <v>19012</v>
      </c>
      <c r="W3549" s="85" t="s">
        <v>19013</v>
      </c>
      <c r="X3549" s="24" t="s">
        <v>19014</v>
      </c>
      <c r="Y3549" s="24" t="s">
        <v>19015</v>
      </c>
      <c r="Z3549" s="24" t="s">
        <v>117</v>
      </c>
      <c r="AA3549" s="24">
        <v>3142751920</v>
      </c>
      <c r="AB3549" s="24"/>
      <c r="AC3549" s="24"/>
      <c r="AD3549" s="24"/>
      <c r="AE3549" s="26" t="s">
        <v>151</v>
      </c>
      <c r="AF3549" s="26"/>
      <c r="AG3549" s="26"/>
      <c r="AH3549" s="27" t="s">
        <v>184</v>
      </c>
      <c r="AI3549" s="27" t="s">
        <v>487</v>
      </c>
      <c r="AJ3549" s="27" t="s">
        <v>487</v>
      </c>
      <c r="AK3549" s="24" t="s">
        <v>121</v>
      </c>
      <c r="AL3549" s="24" t="s">
        <v>7086</v>
      </c>
      <c r="AM3549" s="23">
        <v>44753</v>
      </c>
      <c r="AN3549" s="28">
        <v>1160000</v>
      </c>
      <c r="AO3549" s="28">
        <v>140606</v>
      </c>
      <c r="AP3549" s="28"/>
      <c r="AQ3549" s="28"/>
      <c r="AR3549" s="24"/>
      <c r="AS3549" s="24"/>
      <c r="AT3549" s="24"/>
      <c r="AU3549" s="24"/>
      <c r="AV3549" s="24"/>
      <c r="AW3549" s="24"/>
      <c r="AX3549" s="24"/>
      <c r="AY3549" s="24"/>
      <c r="AZ3549" s="24"/>
      <c r="BA3549" s="24"/>
      <c r="BB3549" s="24"/>
      <c r="BC3549" s="24"/>
      <c r="BD3549" s="24"/>
      <c r="BE3549" s="24"/>
      <c r="BF3549" s="24"/>
      <c r="BG3549" s="23"/>
      <c r="BH3549" s="23">
        <v>44980</v>
      </c>
      <c r="BI3549" s="26" t="s">
        <v>466</v>
      </c>
      <c r="BJ3549" s="26" t="s">
        <v>3469</v>
      </c>
      <c r="BK3549" s="29">
        <v>0</v>
      </c>
      <c r="BL3549" s="24" t="s">
        <v>129</v>
      </c>
      <c r="BM3549" s="22" t="str">
        <f ca="1">+IF(Tabla1[[#This Row],[FECHA INGRESO]]&gt;=44986,IF((TODAY()-Tabla1[[#This Row],[FECHA INGRESO]])&gt;=50,"ALERTA","TODAVÍA FALTA"),"N/A")</f>
        <v>N/A</v>
      </c>
      <c r="BN3549" s="7">
        <f>IFERROR((_xlfn.DAYS(Tabla1[[#This Row],[FECHA INGRESO]],Tabla1[[#This Row],[FECHA RETIRO]]))/30,"")</f>
        <v>-7.5666666666666664</v>
      </c>
    </row>
    <row r="3550" spans="1:66" x14ac:dyDescent="0.35">
      <c r="A3550" s="21">
        <v>1002525889</v>
      </c>
      <c r="B3550" s="95" t="s">
        <v>19016</v>
      </c>
      <c r="C3550" s="23">
        <v>44753</v>
      </c>
      <c r="D3550" s="24" t="s">
        <v>157</v>
      </c>
      <c r="E3550" s="24" t="s">
        <v>111</v>
      </c>
      <c r="F3550" s="24" t="s">
        <v>70</v>
      </c>
      <c r="G3550" s="24"/>
      <c r="H3550" s="24">
        <v>24114619183</v>
      </c>
      <c r="I3550" s="24" t="s">
        <v>95</v>
      </c>
      <c r="J3550" s="24">
        <f>DATEDIF(Tabla1[[#This Row],[FECHA DE NACIMIENTO]],Tabla1[[#This Row],[FECHA ACTUAL]],"Y")</f>
        <v>19</v>
      </c>
      <c r="K3550" s="24" t="s">
        <v>73</v>
      </c>
      <c r="L3550" s="24" t="s">
        <v>112</v>
      </c>
      <c r="M3550" s="24">
        <v>0</v>
      </c>
      <c r="N3550" s="24">
        <v>0</v>
      </c>
      <c r="O3550" s="24">
        <v>3</v>
      </c>
      <c r="P3550" s="24" t="s">
        <v>101</v>
      </c>
      <c r="Q3550" s="23">
        <v>37841</v>
      </c>
      <c r="R3550" s="24" t="s">
        <v>76</v>
      </c>
      <c r="S3550" s="25">
        <v>45119</v>
      </c>
      <c r="T3550" s="24"/>
      <c r="U3550" s="24">
        <v>3112368656</v>
      </c>
      <c r="V3550" s="33" t="s">
        <v>19017</v>
      </c>
      <c r="W3550" s="85" t="s">
        <v>19018</v>
      </c>
      <c r="X3550" s="24" t="s">
        <v>6691</v>
      </c>
      <c r="Y3550" s="24" t="s">
        <v>19019</v>
      </c>
      <c r="Z3550" s="24" t="s">
        <v>162</v>
      </c>
      <c r="AA3550" s="24">
        <v>3112377965</v>
      </c>
      <c r="AB3550" s="24"/>
      <c r="AC3550" s="24"/>
      <c r="AD3550" s="24"/>
      <c r="AE3550" s="26" t="s">
        <v>183</v>
      </c>
      <c r="AF3550" s="26"/>
      <c r="AG3550" s="26"/>
      <c r="AH3550" s="27" t="s">
        <v>184</v>
      </c>
      <c r="AI3550" s="27" t="s">
        <v>487</v>
      </c>
      <c r="AJ3550" s="27" t="s">
        <v>487</v>
      </c>
      <c r="AK3550" s="24" t="s">
        <v>121</v>
      </c>
      <c r="AL3550" s="24" t="s">
        <v>7086</v>
      </c>
      <c r="AM3550" s="23">
        <v>44753</v>
      </c>
      <c r="AN3550" s="28">
        <v>1000000</v>
      </c>
      <c r="AO3550" s="28">
        <v>117172</v>
      </c>
      <c r="AP3550" s="28"/>
      <c r="AQ3550" s="28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  <c r="BD3550" s="24"/>
      <c r="BE3550" s="24"/>
      <c r="BF3550" s="24"/>
      <c r="BG3550" s="23"/>
      <c r="BH3550" s="23">
        <v>44824</v>
      </c>
      <c r="BI3550" s="26" t="s">
        <v>466</v>
      </c>
      <c r="BJ3550" s="26" t="s">
        <v>6087</v>
      </c>
      <c r="BK3550" s="29">
        <v>0</v>
      </c>
      <c r="BL3550" s="24" t="s">
        <v>129</v>
      </c>
      <c r="BM3550" s="22" t="str">
        <f ca="1">+IF(Tabla1[[#This Row],[FECHA INGRESO]]&gt;=44986,IF((TODAY()-Tabla1[[#This Row],[FECHA INGRESO]])&gt;=50,"ALERTA","TODAVÍA FALTA"),"N/A")</f>
        <v>N/A</v>
      </c>
      <c r="BN3550" s="7">
        <f>IFERROR((_xlfn.DAYS(Tabla1[[#This Row],[FECHA INGRESO]],Tabla1[[#This Row],[FECHA RETIRO]]))/30,"")</f>
        <v>-2.3666666666666667</v>
      </c>
    </row>
    <row r="3551" spans="1:66" x14ac:dyDescent="0.35">
      <c r="A3551" s="21">
        <v>1001282603</v>
      </c>
      <c r="B3551" s="95" t="s">
        <v>19020</v>
      </c>
      <c r="C3551" s="23">
        <v>44754</v>
      </c>
      <c r="D3551" s="24" t="s">
        <v>93</v>
      </c>
      <c r="E3551" s="24" t="s">
        <v>111</v>
      </c>
      <c r="F3551" s="24" t="s">
        <v>70</v>
      </c>
      <c r="G3551" s="24"/>
      <c r="H3551" s="24">
        <v>24115453355</v>
      </c>
      <c r="I3551" s="24" t="s">
        <v>72</v>
      </c>
      <c r="J3551" s="24">
        <f>DATEDIF(Tabla1[[#This Row],[FECHA DE NACIMIENTO]],Tabla1[[#This Row],[FECHA ACTUAL]],"Y")</f>
        <v>22</v>
      </c>
      <c r="K3551" s="24" t="s">
        <v>73</v>
      </c>
      <c r="L3551" s="24" t="s">
        <v>112</v>
      </c>
      <c r="M3551" s="24">
        <v>0</v>
      </c>
      <c r="N3551" s="24">
        <v>1</v>
      </c>
      <c r="O3551" s="24">
        <v>3</v>
      </c>
      <c r="P3551" s="24" t="s">
        <v>101</v>
      </c>
      <c r="Q3551" s="23">
        <v>37067</v>
      </c>
      <c r="R3551" s="24" t="s">
        <v>76</v>
      </c>
      <c r="S3551" s="25">
        <v>45119</v>
      </c>
      <c r="T3551" s="24"/>
      <c r="U3551" s="24">
        <v>3144267508</v>
      </c>
      <c r="V3551" s="33" t="s">
        <v>19021</v>
      </c>
      <c r="W3551" s="85" t="s">
        <v>19022</v>
      </c>
      <c r="X3551" s="24" t="s">
        <v>19023</v>
      </c>
      <c r="Y3551" s="24" t="s">
        <v>19024</v>
      </c>
      <c r="Z3551" s="24" t="s">
        <v>162</v>
      </c>
      <c r="AA3551" s="24">
        <v>3178845575</v>
      </c>
      <c r="AB3551" s="24"/>
      <c r="AC3551" s="24"/>
      <c r="AD3551" s="24"/>
      <c r="AE3551" s="26" t="s">
        <v>151</v>
      </c>
      <c r="AF3551" s="26"/>
      <c r="AG3551" s="26"/>
      <c r="AH3551" s="27" t="s">
        <v>3042</v>
      </c>
      <c r="AI3551" s="27" t="s">
        <v>1612</v>
      </c>
      <c r="AJ3551" s="27" t="s">
        <v>15662</v>
      </c>
      <c r="AK3551" s="24" t="s">
        <v>121</v>
      </c>
      <c r="AL3551" s="24" t="s">
        <v>7086</v>
      </c>
      <c r="AM3551" s="23">
        <v>44754</v>
      </c>
      <c r="AN3551" s="28">
        <v>1000000</v>
      </c>
      <c r="AO3551" s="28">
        <v>117172</v>
      </c>
      <c r="AP3551" s="28"/>
      <c r="AQ3551" s="28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  <c r="BD3551" s="24"/>
      <c r="BE3551" s="24"/>
      <c r="BF3551" s="24"/>
      <c r="BG3551" s="23"/>
      <c r="BH3551" s="23">
        <v>44819</v>
      </c>
      <c r="BI3551" s="26" t="s">
        <v>466</v>
      </c>
      <c r="BJ3551" s="26" t="s">
        <v>6087</v>
      </c>
      <c r="BK3551" s="29">
        <v>0</v>
      </c>
      <c r="BL3551" s="24" t="s">
        <v>129</v>
      </c>
      <c r="BM3551" s="22" t="str">
        <f ca="1">+IF(Tabla1[[#This Row],[FECHA INGRESO]]&gt;=44986,IF((TODAY()-Tabla1[[#This Row],[FECHA INGRESO]])&gt;=50,"ALERTA","TODAVÍA FALTA"),"N/A")</f>
        <v>N/A</v>
      </c>
      <c r="BN3551" s="7">
        <f>IFERROR((_xlfn.DAYS(Tabla1[[#This Row],[FECHA INGRESO]],Tabla1[[#This Row],[FECHA RETIRO]]))/30,"")</f>
        <v>-2.1666666666666665</v>
      </c>
    </row>
    <row r="3552" spans="1:66" x14ac:dyDescent="0.35">
      <c r="A3552" s="21">
        <v>1030610543</v>
      </c>
      <c r="B3552" s="95" t="s">
        <v>19025</v>
      </c>
      <c r="C3552" s="23">
        <v>44754</v>
      </c>
      <c r="D3552" s="24" t="s">
        <v>157</v>
      </c>
      <c r="E3552" s="24" t="s">
        <v>111</v>
      </c>
      <c r="F3552" s="24" t="s">
        <v>70</v>
      </c>
      <c r="G3552" s="24"/>
      <c r="H3552" s="24">
        <v>24115456107</v>
      </c>
      <c r="I3552" s="24" t="s">
        <v>72</v>
      </c>
      <c r="J3552" s="24">
        <f>DATEDIF(Tabla1[[#This Row],[FECHA DE NACIMIENTO]],Tabla1[[#This Row],[FECHA ACTUAL]],"Y")</f>
        <v>31</v>
      </c>
      <c r="K3552" s="24" t="s">
        <v>73</v>
      </c>
      <c r="L3552" s="24" t="s">
        <v>74</v>
      </c>
      <c r="M3552" s="24">
        <v>0</v>
      </c>
      <c r="N3552" s="24">
        <v>1</v>
      </c>
      <c r="O3552" s="24">
        <v>3</v>
      </c>
      <c r="P3552" s="24" t="s">
        <v>101</v>
      </c>
      <c r="Q3552" s="23">
        <v>33746</v>
      </c>
      <c r="R3552" s="24" t="s">
        <v>76</v>
      </c>
      <c r="S3552" s="25">
        <v>45119</v>
      </c>
      <c r="T3552" s="24"/>
      <c r="U3552" s="24">
        <v>3014049604</v>
      </c>
      <c r="V3552" s="33" t="s">
        <v>19026</v>
      </c>
      <c r="W3552" s="85" t="s">
        <v>19027</v>
      </c>
      <c r="X3552" s="24" t="s">
        <v>19028</v>
      </c>
      <c r="Y3552" s="24" t="s">
        <v>19029</v>
      </c>
      <c r="Z3552" s="24" t="s">
        <v>82</v>
      </c>
      <c r="AA3552" s="24">
        <v>3002627326</v>
      </c>
      <c r="AB3552" s="24"/>
      <c r="AC3552" s="24"/>
      <c r="AD3552" s="24"/>
      <c r="AE3552" s="26" t="s">
        <v>183</v>
      </c>
      <c r="AF3552" s="26"/>
      <c r="AG3552" s="26"/>
      <c r="AH3552" s="27" t="s">
        <v>163</v>
      </c>
      <c r="AI3552" s="27" t="s">
        <v>1612</v>
      </c>
      <c r="AJ3552" s="27" t="s">
        <v>15662</v>
      </c>
      <c r="AK3552" s="24" t="s">
        <v>121</v>
      </c>
      <c r="AL3552" s="24" t="s">
        <v>7086</v>
      </c>
      <c r="AM3552" s="23">
        <v>44754</v>
      </c>
      <c r="AN3552" s="28">
        <v>1535062</v>
      </c>
      <c r="AO3552" s="28">
        <v>117172</v>
      </c>
      <c r="AP3552" s="28"/>
      <c r="AQ3552" s="28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  <c r="BD3552" s="24"/>
      <c r="BE3552" s="24"/>
      <c r="BF3552" s="24"/>
      <c r="BG3552" s="23"/>
      <c r="BH3552" s="23">
        <v>44853</v>
      </c>
      <c r="BI3552" s="26" t="s">
        <v>466</v>
      </c>
      <c r="BJ3552" s="26" t="s">
        <v>3469</v>
      </c>
      <c r="BK3552" s="29">
        <v>0</v>
      </c>
      <c r="BL3552" s="24" t="s">
        <v>129</v>
      </c>
      <c r="BM3552" s="22" t="str">
        <f ca="1">+IF(Tabla1[[#This Row],[FECHA INGRESO]]&gt;=44986,IF((TODAY()-Tabla1[[#This Row],[FECHA INGRESO]])&gt;=50,"ALERTA","TODAVÍA FALTA"),"N/A")</f>
        <v>N/A</v>
      </c>
      <c r="BN3552" s="7">
        <f>IFERROR((_xlfn.DAYS(Tabla1[[#This Row],[FECHA INGRESO]],Tabla1[[#This Row],[FECHA RETIRO]]))/30,"")</f>
        <v>-3.3</v>
      </c>
    </row>
    <row r="3553" spans="1:66" x14ac:dyDescent="0.35">
      <c r="A3553" s="34">
        <v>1000991144</v>
      </c>
      <c r="B3553" s="95" t="s">
        <v>19030</v>
      </c>
      <c r="C3553" s="23">
        <v>44756</v>
      </c>
      <c r="D3553" s="24" t="s">
        <v>131</v>
      </c>
      <c r="E3553" s="24" t="s">
        <v>94</v>
      </c>
      <c r="F3553" s="24" t="s">
        <v>70</v>
      </c>
      <c r="G3553" s="24"/>
      <c r="H3553" s="24">
        <v>24115499724</v>
      </c>
      <c r="I3553" s="24" t="s">
        <v>72</v>
      </c>
      <c r="J3553" s="24">
        <f>DATEDIF(Tabla1[[#This Row],[FECHA DE NACIMIENTO]],Tabla1[[#This Row],[FECHA ACTUAL]],"Y")</f>
        <v>19</v>
      </c>
      <c r="K3553" s="24" t="s">
        <v>500</v>
      </c>
      <c r="L3553" s="24" t="s">
        <v>112</v>
      </c>
      <c r="M3553" s="24">
        <v>0</v>
      </c>
      <c r="N3553" s="24">
        <v>0</v>
      </c>
      <c r="O3553" s="24">
        <v>2</v>
      </c>
      <c r="P3553" s="24" t="s">
        <v>101</v>
      </c>
      <c r="Q3553" s="23">
        <v>37901</v>
      </c>
      <c r="R3553" s="24" t="s">
        <v>76</v>
      </c>
      <c r="S3553" s="25">
        <v>45119</v>
      </c>
      <c r="T3553" s="24"/>
      <c r="U3553" s="24">
        <v>3134235277</v>
      </c>
      <c r="V3553" s="33" t="s">
        <v>19031</v>
      </c>
      <c r="W3553" s="85" t="s">
        <v>19032</v>
      </c>
      <c r="X3553" s="24" t="s">
        <v>9521</v>
      </c>
      <c r="Y3553" s="24" t="s">
        <v>19033</v>
      </c>
      <c r="Z3553" s="24" t="s">
        <v>117</v>
      </c>
      <c r="AA3553" s="24">
        <v>3105866926</v>
      </c>
      <c r="AB3553" s="24"/>
      <c r="AC3553" s="24"/>
      <c r="AD3553" s="24"/>
      <c r="AE3553" s="26" t="s">
        <v>151</v>
      </c>
      <c r="AF3553" s="26"/>
      <c r="AG3553" s="26"/>
      <c r="AH3553" s="27" t="s">
        <v>3042</v>
      </c>
      <c r="AI3553" s="27" t="s">
        <v>1612</v>
      </c>
      <c r="AJ3553" s="27" t="s">
        <v>15662</v>
      </c>
      <c r="AK3553" s="24" t="s">
        <v>121</v>
      </c>
      <c r="AL3553" s="24" t="s">
        <v>7086</v>
      </c>
      <c r="AM3553" s="23">
        <v>44756</v>
      </c>
      <c r="AN3553" s="28">
        <v>1000000</v>
      </c>
      <c r="AO3553" s="28">
        <v>117172</v>
      </c>
      <c r="AP3553" s="28"/>
      <c r="AQ3553" s="28"/>
      <c r="AR3553" s="24"/>
      <c r="AS3553" s="24"/>
      <c r="AT3553" s="24"/>
      <c r="AU3553" s="24"/>
      <c r="AV3553" s="24"/>
      <c r="AW3553" s="24"/>
      <c r="AX3553" s="24"/>
      <c r="AY3553" s="24"/>
      <c r="AZ3553" s="24"/>
      <c r="BA3553" s="24"/>
      <c r="BB3553" s="24"/>
      <c r="BC3553" s="24"/>
      <c r="BD3553" s="24"/>
      <c r="BE3553" s="24"/>
      <c r="BF3553" s="24"/>
      <c r="BG3553" s="23"/>
      <c r="BH3553" s="23">
        <v>44770</v>
      </c>
      <c r="BI3553" s="26" t="s">
        <v>466</v>
      </c>
      <c r="BJ3553" s="26" t="s">
        <v>17797</v>
      </c>
      <c r="BK3553" s="29">
        <v>0</v>
      </c>
      <c r="BL3553" s="24" t="s">
        <v>129</v>
      </c>
      <c r="BM3553" s="22" t="str">
        <f ca="1">+IF(Tabla1[[#This Row],[FECHA INGRESO]]&gt;=44986,IF((TODAY()-Tabla1[[#This Row],[FECHA INGRESO]])&gt;=50,"ALERTA","TODAVÍA FALTA"),"N/A")</f>
        <v>N/A</v>
      </c>
      <c r="BN3553" s="7">
        <f>IFERROR((_xlfn.DAYS(Tabla1[[#This Row],[FECHA INGRESO]],Tabla1[[#This Row],[FECHA RETIRO]]))/30,"")</f>
        <v>-0.46666666666666667</v>
      </c>
    </row>
    <row r="3554" spans="1:66" x14ac:dyDescent="0.35">
      <c r="A3554" s="21">
        <v>1001272495</v>
      </c>
      <c r="B3554" s="95" t="s">
        <v>19034</v>
      </c>
      <c r="C3554" s="23">
        <v>44756</v>
      </c>
      <c r="D3554" s="24" t="s">
        <v>93</v>
      </c>
      <c r="E3554" s="24" t="s">
        <v>111</v>
      </c>
      <c r="F3554" s="24" t="s">
        <v>111</v>
      </c>
      <c r="G3554" s="24"/>
      <c r="H3554" s="24">
        <v>24107262983</v>
      </c>
      <c r="I3554" s="24" t="s">
        <v>95</v>
      </c>
      <c r="J3554" s="24">
        <f>DATEDIF(Tabla1[[#This Row],[FECHA DE NACIMIENTO]],Tabla1[[#This Row],[FECHA ACTUAL]],"Y")</f>
        <v>21</v>
      </c>
      <c r="K3554" s="24" t="s">
        <v>73</v>
      </c>
      <c r="L3554" s="24" t="s">
        <v>112</v>
      </c>
      <c r="M3554" s="24">
        <v>0</v>
      </c>
      <c r="N3554" s="24">
        <v>0</v>
      </c>
      <c r="O3554" s="24">
        <v>1</v>
      </c>
      <c r="P3554" s="24" t="s">
        <v>101</v>
      </c>
      <c r="Q3554" s="23">
        <v>37313</v>
      </c>
      <c r="R3554" s="24" t="s">
        <v>76</v>
      </c>
      <c r="S3554" s="25">
        <v>45119</v>
      </c>
      <c r="T3554" s="24"/>
      <c r="U3554" s="24">
        <v>3023435365</v>
      </c>
      <c r="V3554" s="33" t="s">
        <v>19035</v>
      </c>
      <c r="W3554" s="85" t="s">
        <v>19036</v>
      </c>
      <c r="X3554" s="24" t="s">
        <v>372</v>
      </c>
      <c r="Y3554" s="24" t="s">
        <v>19037</v>
      </c>
      <c r="Z3554" s="24" t="s">
        <v>162</v>
      </c>
      <c r="AA3554" s="24">
        <v>3214062556</v>
      </c>
      <c r="AB3554" s="24"/>
      <c r="AC3554" s="24"/>
      <c r="AD3554" s="24"/>
      <c r="AE3554" s="26" t="s">
        <v>151</v>
      </c>
      <c r="AF3554" s="26"/>
      <c r="AG3554" s="26"/>
      <c r="AH3554" s="27" t="s">
        <v>184</v>
      </c>
      <c r="AI3554" s="27" t="s">
        <v>5470</v>
      </c>
      <c r="AJ3554" s="27" t="s">
        <v>5470</v>
      </c>
      <c r="AK3554" s="24" t="s">
        <v>121</v>
      </c>
      <c r="AL3554" s="24" t="s">
        <v>7086</v>
      </c>
      <c r="AM3554" s="23">
        <v>44756</v>
      </c>
      <c r="AN3554" s="28">
        <v>1160000</v>
      </c>
      <c r="AO3554" s="28">
        <v>140606</v>
      </c>
      <c r="AP3554" s="28"/>
      <c r="AQ3554" s="28"/>
      <c r="AR3554" s="24"/>
      <c r="AS3554" s="24"/>
      <c r="AT3554" s="24"/>
      <c r="AU3554" s="24"/>
      <c r="AV3554" s="24"/>
      <c r="AW3554" s="24"/>
      <c r="AX3554" s="24"/>
      <c r="AY3554" s="24"/>
      <c r="AZ3554" s="24"/>
      <c r="BA3554" s="24"/>
      <c r="BB3554" s="24"/>
      <c r="BC3554" s="24"/>
      <c r="BD3554" s="24"/>
      <c r="BE3554" s="24"/>
      <c r="BF3554" s="24"/>
      <c r="BG3554" s="23"/>
      <c r="BH3554" s="23">
        <v>44957</v>
      </c>
      <c r="BI3554" s="26" t="s">
        <v>466</v>
      </c>
      <c r="BJ3554" s="26" t="s">
        <v>3469</v>
      </c>
      <c r="BK3554" s="29">
        <v>0</v>
      </c>
      <c r="BL3554" s="24" t="s">
        <v>129</v>
      </c>
      <c r="BM3554" s="22" t="str">
        <f ca="1">+IF(Tabla1[[#This Row],[FECHA INGRESO]]&gt;=44986,IF((TODAY()-Tabla1[[#This Row],[FECHA INGRESO]])&gt;=50,"ALERTA","TODAVÍA FALTA"),"N/A")</f>
        <v>N/A</v>
      </c>
      <c r="BN3554" s="7">
        <f>IFERROR((_xlfn.DAYS(Tabla1[[#This Row],[FECHA INGRESO]],Tabla1[[#This Row],[FECHA RETIRO]]))/30,"")</f>
        <v>-6.7</v>
      </c>
    </row>
    <row r="3555" spans="1:66" x14ac:dyDescent="0.35">
      <c r="A3555" s="39">
        <v>1023952056</v>
      </c>
      <c r="B3555" s="96" t="s">
        <v>19038</v>
      </c>
      <c r="C3555" s="23">
        <v>44756</v>
      </c>
      <c r="D3555" s="24" t="s">
        <v>266</v>
      </c>
      <c r="E3555" s="24" t="s">
        <v>94</v>
      </c>
      <c r="F3555" s="23" t="s">
        <v>94</v>
      </c>
      <c r="G3555" s="24"/>
      <c r="H3555" s="24">
        <v>24115514104</v>
      </c>
      <c r="I3555" s="24" t="s">
        <v>95</v>
      </c>
      <c r="J3555" s="24">
        <f>DATEDIF(Tabla1[[#This Row],[FECHA DE NACIMIENTO]],Tabla1[[#This Row],[FECHA ACTUAL]],"Y")</f>
        <v>27</v>
      </c>
      <c r="K3555" s="24" t="s">
        <v>73</v>
      </c>
      <c r="L3555" s="24" t="s">
        <v>234</v>
      </c>
      <c r="M3555" s="24">
        <v>1</v>
      </c>
      <c r="N3555" s="24">
        <v>1</v>
      </c>
      <c r="O3555" s="24">
        <v>1</v>
      </c>
      <c r="P3555" s="24" t="s">
        <v>101</v>
      </c>
      <c r="Q3555" s="23">
        <v>35218</v>
      </c>
      <c r="R3555" s="24" t="s">
        <v>76</v>
      </c>
      <c r="S3555" s="25">
        <v>45119</v>
      </c>
      <c r="T3555" s="24"/>
      <c r="U3555" s="24">
        <v>3134749812</v>
      </c>
      <c r="V3555" s="33" t="s">
        <v>19039</v>
      </c>
      <c r="W3555" s="85" t="s">
        <v>19040</v>
      </c>
      <c r="X3555" s="24" t="s">
        <v>19041</v>
      </c>
      <c r="Y3555" s="24" t="s">
        <v>19042</v>
      </c>
      <c r="Z3555" s="24" t="s">
        <v>285</v>
      </c>
      <c r="AA3555" s="24">
        <v>3134453977</v>
      </c>
      <c r="AB3555" s="24"/>
      <c r="AC3555" s="24"/>
      <c r="AD3555" s="24"/>
      <c r="AE3555" s="26" t="s">
        <v>194</v>
      </c>
      <c r="AF3555" s="26" t="s">
        <v>19043</v>
      </c>
      <c r="AG3555" s="26"/>
      <c r="AH3555" s="27" t="s">
        <v>955</v>
      </c>
      <c r="AI3555" s="27" t="s">
        <v>5470</v>
      </c>
      <c r="AJ3555" s="27" t="s">
        <v>5470</v>
      </c>
      <c r="AK3555" s="24" t="s">
        <v>121</v>
      </c>
      <c r="AL3555" s="24" t="s">
        <v>7086</v>
      </c>
      <c r="AM3555" s="23">
        <v>44756</v>
      </c>
      <c r="AN3555" s="28">
        <v>1160000</v>
      </c>
      <c r="AO3555" s="28">
        <v>140606</v>
      </c>
      <c r="AP3555" s="28"/>
      <c r="AQ3555" s="28"/>
      <c r="AR3555" s="24"/>
      <c r="AS3555" s="24"/>
      <c r="AT3555" s="24"/>
      <c r="AU3555" s="24"/>
      <c r="AV3555" s="24"/>
      <c r="AW3555" s="24"/>
      <c r="AX3555" s="24"/>
      <c r="AY3555" s="24"/>
      <c r="AZ3555" s="24"/>
      <c r="BA3555" s="24"/>
      <c r="BB3555" s="24"/>
      <c r="BC3555" s="24"/>
      <c r="BD3555" s="24"/>
      <c r="BE3555" s="24"/>
      <c r="BF3555" s="24"/>
      <c r="BG3555" s="23"/>
      <c r="BH3555" s="23" t="s">
        <v>75</v>
      </c>
      <c r="BI3555" s="26">
        <v>0</v>
      </c>
      <c r="BJ3555" s="26">
        <v>0</v>
      </c>
      <c r="BK3555" s="29">
        <v>0</v>
      </c>
      <c r="BL3555" s="24" t="s">
        <v>91</v>
      </c>
      <c r="BM3555" s="22" t="str">
        <f ca="1">+IF(Tabla1[[#This Row],[FECHA INGRESO]]&gt;=44986,IF((TODAY()-Tabla1[[#This Row],[FECHA INGRESO]])&gt;=50,"ALERTA","TODAVÍA FALTA"),"N/A")</f>
        <v>N/A</v>
      </c>
      <c r="BN3555" s="7" t="str">
        <f>IFERROR((_xlfn.DAYS(Tabla1[[#This Row],[FECHA INGRESO]],Tabla1[[#This Row],[FECHA RETIRO]]))/30,"")</f>
        <v/>
      </c>
    </row>
    <row r="3556" spans="1:66" x14ac:dyDescent="0.35">
      <c r="A3556" s="21">
        <v>1000464373</v>
      </c>
      <c r="B3556" s="95" t="s">
        <v>19044</v>
      </c>
      <c r="C3556" s="23">
        <v>44760</v>
      </c>
      <c r="D3556" s="24" t="s">
        <v>93</v>
      </c>
      <c r="E3556" s="24" t="s">
        <v>111</v>
      </c>
      <c r="F3556" s="24" t="s">
        <v>111</v>
      </c>
      <c r="G3556" s="24"/>
      <c r="H3556" s="24">
        <v>24115583472</v>
      </c>
      <c r="I3556" s="24" t="s">
        <v>95</v>
      </c>
      <c r="J3556" s="24">
        <f>DATEDIF(Tabla1[[#This Row],[FECHA DE NACIMIENTO]],Tabla1[[#This Row],[FECHA ACTUAL]],"Y")</f>
        <v>25</v>
      </c>
      <c r="K3556" s="24" t="s">
        <v>73</v>
      </c>
      <c r="L3556" s="24" t="s">
        <v>112</v>
      </c>
      <c r="M3556" s="24">
        <v>0</v>
      </c>
      <c r="N3556" s="24">
        <v>0</v>
      </c>
      <c r="O3556" s="24">
        <v>2</v>
      </c>
      <c r="P3556" s="24" t="s">
        <v>101</v>
      </c>
      <c r="Q3556" s="23">
        <v>35785</v>
      </c>
      <c r="R3556" s="24" t="s">
        <v>76</v>
      </c>
      <c r="S3556" s="25">
        <v>45119</v>
      </c>
      <c r="T3556" s="24"/>
      <c r="U3556" s="24">
        <v>3223042392</v>
      </c>
      <c r="V3556" s="33" t="s">
        <v>19045</v>
      </c>
      <c r="W3556" s="85" t="s">
        <v>19046</v>
      </c>
      <c r="X3556" s="24" t="s">
        <v>19047</v>
      </c>
      <c r="Y3556" s="24" t="s">
        <v>19048</v>
      </c>
      <c r="Z3556" s="24" t="s">
        <v>117</v>
      </c>
      <c r="AA3556" s="24">
        <v>3134009706</v>
      </c>
      <c r="AB3556" s="24"/>
      <c r="AC3556" s="24"/>
      <c r="AD3556" s="24"/>
      <c r="AE3556" s="26" t="s">
        <v>183</v>
      </c>
      <c r="AF3556" s="26" t="s">
        <v>6142</v>
      </c>
      <c r="AG3556" s="26"/>
      <c r="AH3556" s="27" t="s">
        <v>184</v>
      </c>
      <c r="AI3556" s="27" t="s">
        <v>377</v>
      </c>
      <c r="AJ3556" s="27" t="s">
        <v>377</v>
      </c>
      <c r="AK3556" s="24" t="s">
        <v>121</v>
      </c>
      <c r="AL3556" s="24" t="s">
        <v>7086</v>
      </c>
      <c r="AM3556" s="23">
        <v>44760</v>
      </c>
      <c r="AN3556" s="28">
        <v>1000000</v>
      </c>
      <c r="AO3556" s="28">
        <v>117172</v>
      </c>
      <c r="AP3556" s="28"/>
      <c r="AQ3556" s="28"/>
      <c r="AR3556" s="24"/>
      <c r="AS3556" s="24"/>
      <c r="AT3556" s="24"/>
      <c r="AU3556" s="24"/>
      <c r="AV3556" s="24"/>
      <c r="AW3556" s="24"/>
      <c r="AX3556" s="24"/>
      <c r="AY3556" s="24"/>
      <c r="AZ3556" s="24"/>
      <c r="BA3556" s="24"/>
      <c r="BB3556" s="24"/>
      <c r="BC3556" s="24"/>
      <c r="BD3556" s="24"/>
      <c r="BE3556" s="24"/>
      <c r="BF3556" s="24"/>
      <c r="BG3556" s="23"/>
      <c r="BH3556" s="23">
        <v>44804</v>
      </c>
      <c r="BI3556" s="26" t="s">
        <v>466</v>
      </c>
      <c r="BJ3556" s="26" t="s">
        <v>3469</v>
      </c>
      <c r="BK3556" s="29">
        <v>0</v>
      </c>
      <c r="BL3556" s="24" t="s">
        <v>129</v>
      </c>
      <c r="BM3556" s="22" t="str">
        <f ca="1">+IF(Tabla1[[#This Row],[FECHA INGRESO]]&gt;=44986,IF((TODAY()-Tabla1[[#This Row],[FECHA INGRESO]])&gt;=50,"ALERTA","TODAVÍA FALTA"),"N/A")</f>
        <v>N/A</v>
      </c>
      <c r="BN3556" s="7">
        <f>IFERROR((_xlfn.DAYS(Tabla1[[#This Row],[FECHA INGRESO]],Tabla1[[#This Row],[FECHA RETIRO]]))/30,"")</f>
        <v>-1.4666666666666666</v>
      </c>
    </row>
    <row r="3557" spans="1:66" x14ac:dyDescent="0.35">
      <c r="A3557" s="21">
        <v>1030702281</v>
      </c>
      <c r="B3557" s="95" t="s">
        <v>19049</v>
      </c>
      <c r="C3557" s="23">
        <v>44760</v>
      </c>
      <c r="D3557" s="24" t="s">
        <v>93</v>
      </c>
      <c r="E3557" s="24" t="s">
        <v>111</v>
      </c>
      <c r="F3557" s="24" t="s">
        <v>70</v>
      </c>
      <c r="G3557" s="24"/>
      <c r="H3557" s="24">
        <v>24115606250</v>
      </c>
      <c r="I3557" s="24" t="s">
        <v>72</v>
      </c>
      <c r="J3557" s="24">
        <f>DATEDIF(Tabla1[[#This Row],[FECHA DE NACIMIENTO]],Tabla1[[#This Row],[FECHA ACTUAL]],"Y")</f>
        <v>23</v>
      </c>
      <c r="K3557" s="24" t="s">
        <v>73</v>
      </c>
      <c r="L3557" s="24" t="s">
        <v>112</v>
      </c>
      <c r="M3557" s="24">
        <v>0</v>
      </c>
      <c r="N3557" s="24">
        <v>0</v>
      </c>
      <c r="O3557" s="24">
        <v>1</v>
      </c>
      <c r="P3557" s="24" t="s">
        <v>101</v>
      </c>
      <c r="Q3557" s="23">
        <v>36530</v>
      </c>
      <c r="R3557" s="24" t="s">
        <v>76</v>
      </c>
      <c r="S3557" s="25">
        <v>45119</v>
      </c>
      <c r="T3557" s="24"/>
      <c r="U3557" s="24">
        <v>3043699643</v>
      </c>
      <c r="V3557" s="33" t="s">
        <v>19050</v>
      </c>
      <c r="W3557" s="85" t="s">
        <v>19051</v>
      </c>
      <c r="X3557" s="24" t="s">
        <v>18809</v>
      </c>
      <c r="Y3557" s="24" t="s">
        <v>19052</v>
      </c>
      <c r="Z3557" s="24" t="s">
        <v>117</v>
      </c>
      <c r="AA3557" s="24">
        <v>3123473252</v>
      </c>
      <c r="AB3557" s="24"/>
      <c r="AC3557" s="24"/>
      <c r="AD3557" s="24"/>
      <c r="AE3557" s="26" t="s">
        <v>151</v>
      </c>
      <c r="AF3557" s="26"/>
      <c r="AG3557" s="26"/>
      <c r="AH3557" s="27" t="s">
        <v>184</v>
      </c>
      <c r="AI3557" s="27" t="s">
        <v>487</v>
      </c>
      <c r="AJ3557" s="27" t="s">
        <v>487</v>
      </c>
      <c r="AK3557" s="24" t="s">
        <v>121</v>
      </c>
      <c r="AL3557" s="24" t="s">
        <v>7086</v>
      </c>
      <c r="AM3557" s="23">
        <v>44760</v>
      </c>
      <c r="AN3557" s="28">
        <v>1160000</v>
      </c>
      <c r="AO3557" s="28">
        <v>140606</v>
      </c>
      <c r="AP3557" s="28"/>
      <c r="AQ3557" s="28"/>
      <c r="AR3557" s="24"/>
      <c r="AS3557" s="24"/>
      <c r="AT3557" s="24"/>
      <c r="AU3557" s="24"/>
      <c r="AV3557" s="24"/>
      <c r="AW3557" s="24"/>
      <c r="AX3557" s="24"/>
      <c r="AY3557" s="24"/>
      <c r="AZ3557" s="24"/>
      <c r="BA3557" s="24"/>
      <c r="BB3557" s="24"/>
      <c r="BC3557" s="24"/>
      <c r="BD3557" s="24"/>
      <c r="BE3557" s="24"/>
      <c r="BF3557" s="24"/>
      <c r="BG3557" s="23"/>
      <c r="BH3557" s="23">
        <v>44944</v>
      </c>
      <c r="BI3557" s="26" t="s">
        <v>466</v>
      </c>
      <c r="BJ3557" s="26" t="s">
        <v>6087</v>
      </c>
      <c r="BK3557" s="29">
        <v>0</v>
      </c>
      <c r="BL3557" s="24" t="s">
        <v>129</v>
      </c>
      <c r="BM3557" s="22" t="str">
        <f ca="1">+IF(Tabla1[[#This Row],[FECHA INGRESO]]&gt;=44986,IF((TODAY()-Tabla1[[#This Row],[FECHA INGRESO]])&gt;=50,"ALERTA","TODAVÍA FALTA"),"N/A")</f>
        <v>N/A</v>
      </c>
      <c r="BN3557" s="7">
        <f>IFERROR((_xlfn.DAYS(Tabla1[[#This Row],[FECHA INGRESO]],Tabla1[[#This Row],[FECHA RETIRO]]))/30,"")</f>
        <v>-6.1333333333333337</v>
      </c>
    </row>
    <row r="3558" spans="1:66" x14ac:dyDescent="0.35">
      <c r="A3558" s="21">
        <v>1032404977</v>
      </c>
      <c r="B3558" s="95" t="s">
        <v>19053</v>
      </c>
      <c r="C3558" s="23">
        <v>44760</v>
      </c>
      <c r="D3558" s="24" t="s">
        <v>131</v>
      </c>
      <c r="E3558" s="24" t="s">
        <v>94</v>
      </c>
      <c r="F3558" s="24" t="s">
        <v>110</v>
      </c>
      <c r="G3558" s="24"/>
      <c r="H3558" s="24">
        <v>24115585827</v>
      </c>
      <c r="I3558" s="24" t="s">
        <v>95</v>
      </c>
      <c r="J3558" s="24">
        <f>DATEDIF(Tabla1[[#This Row],[FECHA DE NACIMIENTO]],Tabla1[[#This Row],[FECHA ACTUAL]],"Y")</f>
        <v>35</v>
      </c>
      <c r="K3558" s="24" t="s">
        <v>500</v>
      </c>
      <c r="L3558" s="24" t="s">
        <v>112</v>
      </c>
      <c r="M3558" s="24">
        <v>1</v>
      </c>
      <c r="N3558" s="24">
        <v>1</v>
      </c>
      <c r="O3558" s="24">
        <v>2</v>
      </c>
      <c r="P3558" s="24" t="s">
        <v>101</v>
      </c>
      <c r="Q3558" s="23">
        <v>32177</v>
      </c>
      <c r="R3558" s="24" t="s">
        <v>76</v>
      </c>
      <c r="S3558" s="25">
        <v>45119</v>
      </c>
      <c r="T3558" s="24">
        <v>7162316</v>
      </c>
      <c r="U3558" s="24">
        <v>3167346955</v>
      </c>
      <c r="V3558" s="33" t="s">
        <v>19054</v>
      </c>
      <c r="W3558" s="85" t="s">
        <v>19055</v>
      </c>
      <c r="X3558" s="24" t="s">
        <v>11847</v>
      </c>
      <c r="Y3558" s="24"/>
      <c r="Z3558" s="24"/>
      <c r="AA3558" s="24"/>
      <c r="AB3558" s="24"/>
      <c r="AC3558" s="24"/>
      <c r="AD3558" s="24"/>
      <c r="AE3558" s="26" t="s">
        <v>183</v>
      </c>
      <c r="AF3558" s="26" t="s">
        <v>19056</v>
      </c>
      <c r="AG3558" s="26"/>
      <c r="AH3558" s="27" t="s">
        <v>184</v>
      </c>
      <c r="AI3558" s="27" t="s">
        <v>5470</v>
      </c>
      <c r="AJ3558" s="27" t="s">
        <v>5470</v>
      </c>
      <c r="AK3558" s="24" t="s">
        <v>121</v>
      </c>
      <c r="AL3558" s="24" t="s">
        <v>7086</v>
      </c>
      <c r="AM3558" s="23">
        <v>44760</v>
      </c>
      <c r="AN3558" s="28">
        <v>1000000</v>
      </c>
      <c r="AO3558" s="28">
        <v>117172</v>
      </c>
      <c r="AP3558" s="28"/>
      <c r="AQ3558" s="28"/>
      <c r="AR3558" s="24"/>
      <c r="AS3558" s="24"/>
      <c r="AT3558" s="24"/>
      <c r="AU3558" s="24"/>
      <c r="AV3558" s="24"/>
      <c r="AW3558" s="24"/>
      <c r="AX3558" s="24"/>
      <c r="AY3558" s="24"/>
      <c r="AZ3558" s="24"/>
      <c r="BA3558" s="24"/>
      <c r="BB3558" s="24"/>
      <c r="BC3558" s="24"/>
      <c r="BD3558" s="24"/>
      <c r="BE3558" s="24"/>
      <c r="BF3558" s="24"/>
      <c r="BG3558" s="23"/>
      <c r="BH3558" s="23">
        <v>44782</v>
      </c>
      <c r="BI3558" s="26" t="s">
        <v>466</v>
      </c>
      <c r="BJ3558" s="26" t="s">
        <v>15184</v>
      </c>
      <c r="BK3558" s="29">
        <v>0</v>
      </c>
      <c r="BL3558" s="24" t="s">
        <v>129</v>
      </c>
      <c r="BM3558" s="22" t="str">
        <f ca="1">+IF(Tabla1[[#This Row],[FECHA INGRESO]]&gt;=44986,IF((TODAY()-Tabla1[[#This Row],[FECHA INGRESO]])&gt;=50,"ALERTA","TODAVÍA FALTA"),"N/A")</f>
        <v>N/A</v>
      </c>
      <c r="BN3558" s="7">
        <f>IFERROR((_xlfn.DAYS(Tabla1[[#This Row],[FECHA INGRESO]],Tabla1[[#This Row],[FECHA RETIRO]]))/30,"")</f>
        <v>-0.73333333333333328</v>
      </c>
    </row>
    <row r="3559" spans="1:66" x14ac:dyDescent="0.35">
      <c r="A3559" s="21">
        <v>1000580295</v>
      </c>
      <c r="B3559" s="95" t="s">
        <v>19057</v>
      </c>
      <c r="C3559" s="23">
        <v>44760</v>
      </c>
      <c r="D3559" s="24" t="s">
        <v>582</v>
      </c>
      <c r="E3559" s="24" t="s">
        <v>111</v>
      </c>
      <c r="F3559" s="24" t="s">
        <v>70</v>
      </c>
      <c r="G3559" s="24"/>
      <c r="H3559" s="24">
        <v>24115581058</v>
      </c>
      <c r="I3559" s="24" t="s">
        <v>72</v>
      </c>
      <c r="J3559" s="24">
        <f>DATEDIF(Tabla1[[#This Row],[FECHA DE NACIMIENTO]],Tabla1[[#This Row],[FECHA ACTUAL]],"Y")</f>
        <v>22</v>
      </c>
      <c r="K3559" s="24" t="s">
        <v>73</v>
      </c>
      <c r="L3559" s="24" t="s">
        <v>112</v>
      </c>
      <c r="M3559" s="24">
        <v>0</v>
      </c>
      <c r="N3559" s="24">
        <v>0</v>
      </c>
      <c r="O3559" s="24">
        <v>2</v>
      </c>
      <c r="P3559" s="24" t="s">
        <v>101</v>
      </c>
      <c r="Q3559" s="23">
        <v>36940</v>
      </c>
      <c r="R3559" s="24" t="s">
        <v>76</v>
      </c>
      <c r="S3559" s="25">
        <v>45119</v>
      </c>
      <c r="T3559" s="24"/>
      <c r="U3559" s="24">
        <v>3112402731</v>
      </c>
      <c r="V3559" s="33" t="s">
        <v>19058</v>
      </c>
      <c r="W3559" s="85" t="s">
        <v>19059</v>
      </c>
      <c r="X3559" s="24" t="s">
        <v>1244</v>
      </c>
      <c r="Y3559" s="24" t="s">
        <v>19060</v>
      </c>
      <c r="Z3559" s="24" t="s">
        <v>117</v>
      </c>
      <c r="AA3559" s="24">
        <v>3133664949</v>
      </c>
      <c r="AB3559" s="24"/>
      <c r="AC3559" s="24"/>
      <c r="AD3559" s="24"/>
      <c r="AE3559" s="26" t="s">
        <v>183</v>
      </c>
      <c r="AF3559" s="26"/>
      <c r="AG3559" s="26"/>
      <c r="AH3559" s="27" t="s">
        <v>184</v>
      </c>
      <c r="AI3559" s="27" t="s">
        <v>120</v>
      </c>
      <c r="AJ3559" s="27" t="s">
        <v>120</v>
      </c>
      <c r="AK3559" s="24" t="s">
        <v>121</v>
      </c>
      <c r="AL3559" s="24" t="s">
        <v>7086</v>
      </c>
      <c r="AM3559" s="23">
        <v>44760</v>
      </c>
      <c r="AN3559" s="28">
        <v>1000000</v>
      </c>
      <c r="AO3559" s="28">
        <v>117172</v>
      </c>
      <c r="AP3559" s="28"/>
      <c r="AQ3559" s="28"/>
      <c r="AR3559" s="24"/>
      <c r="AS3559" s="24"/>
      <c r="AT3559" s="24"/>
      <c r="AU3559" s="24"/>
      <c r="AV3559" s="24"/>
      <c r="AW3559" s="24"/>
      <c r="AX3559" s="24"/>
      <c r="AY3559" s="24"/>
      <c r="AZ3559" s="24"/>
      <c r="BA3559" s="24"/>
      <c r="BB3559" s="24"/>
      <c r="BC3559" s="24"/>
      <c r="BD3559" s="24"/>
      <c r="BE3559" s="24"/>
      <c r="BF3559" s="24"/>
      <c r="BG3559" s="23"/>
      <c r="BH3559" s="23">
        <v>44761</v>
      </c>
      <c r="BI3559" s="26" t="s">
        <v>466</v>
      </c>
      <c r="BJ3559" s="26" t="s">
        <v>5148</v>
      </c>
      <c r="BK3559" s="29">
        <v>0</v>
      </c>
      <c r="BL3559" s="24" t="s">
        <v>129</v>
      </c>
      <c r="BM3559" s="22" t="str">
        <f ca="1">+IF(Tabla1[[#This Row],[FECHA INGRESO]]&gt;=44986,IF((TODAY()-Tabla1[[#This Row],[FECHA INGRESO]])&gt;=50,"ALERTA","TODAVÍA FALTA"),"N/A")</f>
        <v>N/A</v>
      </c>
      <c r="BN3559" s="7">
        <f>IFERROR((_xlfn.DAYS(Tabla1[[#This Row],[FECHA INGRESO]],Tabla1[[#This Row],[FECHA RETIRO]]))/30,"")</f>
        <v>-3.3333333333333333E-2</v>
      </c>
    </row>
    <row r="3560" spans="1:66" x14ac:dyDescent="0.35">
      <c r="A3560" s="21">
        <v>80165120</v>
      </c>
      <c r="B3560" s="95" t="s">
        <v>19061</v>
      </c>
      <c r="C3560" s="23">
        <v>44760</v>
      </c>
      <c r="D3560" s="24" t="s">
        <v>188</v>
      </c>
      <c r="E3560" s="24" t="s">
        <v>111</v>
      </c>
      <c r="F3560" s="23" t="s">
        <v>94</v>
      </c>
      <c r="G3560" s="24"/>
      <c r="H3560" s="24">
        <v>24115594078</v>
      </c>
      <c r="I3560" s="24" t="s">
        <v>72</v>
      </c>
      <c r="J3560" s="24">
        <f>DATEDIF(Tabla1[[#This Row],[FECHA DE NACIMIENTO]],Tabla1[[#This Row],[FECHA ACTUAL]],"Y")</f>
        <v>41</v>
      </c>
      <c r="K3560" s="24" t="s">
        <v>96</v>
      </c>
      <c r="L3560" s="24" t="s">
        <v>112</v>
      </c>
      <c r="M3560" s="24">
        <v>0</v>
      </c>
      <c r="N3560" s="24">
        <v>0</v>
      </c>
      <c r="O3560" s="24">
        <v>3</v>
      </c>
      <c r="P3560" s="24" t="s">
        <v>101</v>
      </c>
      <c r="Q3560" s="23">
        <v>29867</v>
      </c>
      <c r="R3560" s="24" t="s">
        <v>76</v>
      </c>
      <c r="S3560" s="25">
        <v>45119</v>
      </c>
      <c r="T3560" s="24"/>
      <c r="U3560" s="24">
        <v>3132566150</v>
      </c>
      <c r="V3560" s="33" t="s">
        <v>19062</v>
      </c>
      <c r="W3560" s="85" t="s">
        <v>19063</v>
      </c>
      <c r="X3560" s="24" t="s">
        <v>19064</v>
      </c>
      <c r="Y3560" s="24" t="s">
        <v>19065</v>
      </c>
      <c r="Z3560" s="24" t="s">
        <v>285</v>
      </c>
      <c r="AA3560" s="24">
        <v>3107572009</v>
      </c>
      <c r="AB3560" s="24"/>
      <c r="AC3560" s="24"/>
      <c r="AD3560" s="24"/>
      <c r="AE3560" s="26" t="s">
        <v>183</v>
      </c>
      <c r="AF3560" s="26"/>
      <c r="AG3560" s="26"/>
      <c r="AH3560" s="27" t="s">
        <v>184</v>
      </c>
      <c r="AI3560" s="27" t="s">
        <v>120</v>
      </c>
      <c r="AJ3560" s="27" t="s">
        <v>120</v>
      </c>
      <c r="AK3560" s="24" t="s">
        <v>121</v>
      </c>
      <c r="AL3560" s="24" t="s">
        <v>7086</v>
      </c>
      <c r="AM3560" s="23">
        <v>44760</v>
      </c>
      <c r="AN3560" s="28">
        <v>1160000</v>
      </c>
      <c r="AO3560" s="28">
        <v>140606</v>
      </c>
      <c r="AP3560" s="28"/>
      <c r="AQ3560" s="28"/>
      <c r="AR3560" s="24"/>
      <c r="AS3560" s="24"/>
      <c r="AT3560" s="24"/>
      <c r="AU3560" s="24"/>
      <c r="AV3560" s="24"/>
      <c r="AW3560" s="24"/>
      <c r="AX3560" s="24"/>
      <c r="AY3560" s="24"/>
      <c r="AZ3560" s="24"/>
      <c r="BA3560" s="24"/>
      <c r="BB3560" s="24"/>
      <c r="BC3560" s="24"/>
      <c r="BD3560" s="24"/>
      <c r="BE3560" s="24"/>
      <c r="BF3560" s="24"/>
      <c r="BG3560" s="23"/>
      <c r="BH3560" s="23">
        <v>44957</v>
      </c>
      <c r="BI3560" s="26" t="s">
        <v>466</v>
      </c>
      <c r="BJ3560" s="26" t="s">
        <v>19066</v>
      </c>
      <c r="BK3560" s="29">
        <v>0</v>
      </c>
      <c r="BL3560" s="24" t="s">
        <v>129</v>
      </c>
      <c r="BM3560" s="22" t="str">
        <f ca="1">+IF(Tabla1[[#This Row],[FECHA INGRESO]]&gt;=44986,IF((TODAY()-Tabla1[[#This Row],[FECHA INGRESO]])&gt;=50,"ALERTA","TODAVÍA FALTA"),"N/A")</f>
        <v>N/A</v>
      </c>
      <c r="BN3560" s="7">
        <f>IFERROR((_xlfn.DAYS(Tabla1[[#This Row],[FECHA INGRESO]],Tabla1[[#This Row],[FECHA RETIRO]]))/30,"")</f>
        <v>-6.5666666666666664</v>
      </c>
    </row>
    <row r="3561" spans="1:66" x14ac:dyDescent="0.35">
      <c r="A3561" s="21">
        <v>1023879500</v>
      </c>
      <c r="B3561" s="95" t="s">
        <v>19067</v>
      </c>
      <c r="C3561" s="23">
        <v>44760</v>
      </c>
      <c r="D3561" s="24" t="s">
        <v>266</v>
      </c>
      <c r="E3561" s="24" t="s">
        <v>111</v>
      </c>
      <c r="F3561" s="24" t="s">
        <v>70</v>
      </c>
      <c r="G3561" s="24"/>
      <c r="H3561" s="24">
        <v>24115587119</v>
      </c>
      <c r="I3561" s="24" t="s">
        <v>95</v>
      </c>
      <c r="J3561" s="24">
        <f>DATEDIF(Tabla1[[#This Row],[FECHA DE NACIMIENTO]],Tabla1[[#This Row],[FECHA ACTUAL]],"Y")</f>
        <v>34</v>
      </c>
      <c r="K3561" s="24" t="s">
        <v>73</v>
      </c>
      <c r="L3561" s="24" t="s">
        <v>112</v>
      </c>
      <c r="M3561" s="24">
        <v>1</v>
      </c>
      <c r="N3561" s="24">
        <v>1</v>
      </c>
      <c r="O3561" s="24">
        <v>2</v>
      </c>
      <c r="P3561" s="24" t="s">
        <v>101</v>
      </c>
      <c r="Q3561" s="23">
        <v>32465</v>
      </c>
      <c r="R3561" s="24" t="s">
        <v>76</v>
      </c>
      <c r="S3561" s="25">
        <v>45119</v>
      </c>
      <c r="T3561" s="24">
        <v>8015056</v>
      </c>
      <c r="U3561" s="24">
        <v>3163021786</v>
      </c>
      <c r="V3561" s="33" t="s">
        <v>19068</v>
      </c>
      <c r="W3561" s="85" t="s">
        <v>19069</v>
      </c>
      <c r="X3561" s="24" t="s">
        <v>2915</v>
      </c>
      <c r="Y3561" s="24" t="s">
        <v>19070</v>
      </c>
      <c r="Z3561" s="24" t="s">
        <v>285</v>
      </c>
      <c r="AA3561" s="24">
        <v>3158097675</v>
      </c>
      <c r="AB3561" s="24"/>
      <c r="AC3561" s="24"/>
      <c r="AD3561" s="24" t="e">
        <v>#REF!</v>
      </c>
      <c r="AE3561" s="26" t="s">
        <v>84</v>
      </c>
      <c r="AF3561" s="26" t="s">
        <v>17047</v>
      </c>
      <c r="AG3561" s="26"/>
      <c r="AH3561" s="27" t="s">
        <v>10575</v>
      </c>
      <c r="AI3561" s="27" t="s">
        <v>410</v>
      </c>
      <c r="AJ3561" s="27" t="s">
        <v>410</v>
      </c>
      <c r="AK3561" s="24" t="s">
        <v>121</v>
      </c>
      <c r="AL3561" s="24" t="s">
        <v>7086</v>
      </c>
      <c r="AM3561" s="23">
        <v>44760</v>
      </c>
      <c r="AN3561" s="28">
        <v>1000000</v>
      </c>
      <c r="AO3561" s="28">
        <v>117172</v>
      </c>
      <c r="AP3561" s="24" t="s">
        <v>15002</v>
      </c>
      <c r="AQ3561" s="28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4"/>
      <c r="BB3561" s="24"/>
      <c r="BC3561" s="24"/>
      <c r="BD3561" s="24"/>
      <c r="BE3561" s="24"/>
      <c r="BF3561" s="24"/>
      <c r="BG3561" s="23"/>
      <c r="BH3561" s="23">
        <v>44779</v>
      </c>
      <c r="BI3561" s="26" t="s">
        <v>466</v>
      </c>
      <c r="BJ3561" s="26" t="s">
        <v>11838</v>
      </c>
      <c r="BK3561" s="29">
        <v>0</v>
      </c>
      <c r="BL3561" s="24" t="s">
        <v>129</v>
      </c>
      <c r="BM3561" s="22" t="str">
        <f ca="1">+IF(Tabla1[[#This Row],[FECHA INGRESO]]&gt;=44986,IF((TODAY()-Tabla1[[#This Row],[FECHA INGRESO]])&gt;=50,"ALERTA","TODAVÍA FALTA"),"N/A")</f>
        <v>N/A</v>
      </c>
      <c r="BN3561" s="7">
        <f>IFERROR((_xlfn.DAYS(Tabla1[[#This Row],[FECHA INGRESO]],Tabla1[[#This Row],[FECHA RETIRO]]))/30,"")</f>
        <v>-0.6333333333333333</v>
      </c>
    </row>
    <row r="3562" spans="1:66" x14ac:dyDescent="0.35">
      <c r="A3562" s="21">
        <v>1070614077</v>
      </c>
      <c r="B3562" s="95" t="s">
        <v>19071</v>
      </c>
      <c r="C3562" s="23">
        <v>44760</v>
      </c>
      <c r="D3562" s="24" t="s">
        <v>93</v>
      </c>
      <c r="E3562" s="24" t="s">
        <v>111</v>
      </c>
      <c r="F3562" s="24" t="s">
        <v>70</v>
      </c>
      <c r="G3562" s="24"/>
      <c r="H3562" s="24">
        <v>24115583869</v>
      </c>
      <c r="I3562" s="24" t="s">
        <v>95</v>
      </c>
      <c r="J3562" s="24">
        <f>DATEDIF(Tabla1[[#This Row],[FECHA DE NACIMIENTO]],Tabla1[[#This Row],[FECHA ACTUAL]],"Y")</f>
        <v>28</v>
      </c>
      <c r="K3562" s="24" t="s">
        <v>96</v>
      </c>
      <c r="L3562" s="24" t="s">
        <v>234</v>
      </c>
      <c r="M3562" s="24">
        <v>3</v>
      </c>
      <c r="N3562" s="24">
        <v>4</v>
      </c>
      <c r="O3562" s="24">
        <v>1</v>
      </c>
      <c r="P3562" s="24" t="s">
        <v>101</v>
      </c>
      <c r="Q3562" s="23">
        <v>34563</v>
      </c>
      <c r="R3562" s="24" t="s">
        <v>967</v>
      </c>
      <c r="S3562" s="25">
        <v>45119</v>
      </c>
      <c r="T3562" s="24">
        <v>7642653</v>
      </c>
      <c r="U3562" s="24">
        <v>3126212433</v>
      </c>
      <c r="V3562" s="33" t="s">
        <v>19072</v>
      </c>
      <c r="W3562" s="85" t="s">
        <v>19073</v>
      </c>
      <c r="X3562" s="24" t="s">
        <v>19074</v>
      </c>
      <c r="Y3562" s="24" t="s">
        <v>19075</v>
      </c>
      <c r="Z3562" s="24" t="s">
        <v>13095</v>
      </c>
      <c r="AA3562" s="24">
        <v>3223340081</v>
      </c>
      <c r="AB3562" s="24"/>
      <c r="AC3562" s="24"/>
      <c r="AD3562" s="24"/>
      <c r="AE3562" s="26" t="s">
        <v>151</v>
      </c>
      <c r="AF3562" s="26"/>
      <c r="AG3562" s="26"/>
      <c r="AH3562" s="27" t="s">
        <v>3042</v>
      </c>
      <c r="AI3562" s="27" t="s">
        <v>410</v>
      </c>
      <c r="AJ3562" s="27" t="s">
        <v>410</v>
      </c>
      <c r="AK3562" s="24" t="s">
        <v>121</v>
      </c>
      <c r="AL3562" s="24" t="s">
        <v>7086</v>
      </c>
      <c r="AM3562" s="23">
        <v>44760</v>
      </c>
      <c r="AN3562" s="28">
        <v>1000000</v>
      </c>
      <c r="AO3562" s="28">
        <v>117172</v>
      </c>
      <c r="AP3562" s="24" t="s">
        <v>15002</v>
      </c>
      <c r="AQ3562" s="28"/>
      <c r="AR3562" s="24"/>
      <c r="AS3562" s="24"/>
      <c r="AT3562" s="24"/>
      <c r="AU3562" s="24"/>
      <c r="AV3562" s="24"/>
      <c r="AW3562" s="24"/>
      <c r="AX3562" s="24"/>
      <c r="AY3562" s="24"/>
      <c r="AZ3562" s="24"/>
      <c r="BA3562" s="24"/>
      <c r="BB3562" s="24"/>
      <c r="BC3562" s="24"/>
      <c r="BD3562" s="24"/>
      <c r="BE3562" s="24"/>
      <c r="BF3562" s="24"/>
      <c r="BG3562" s="23"/>
      <c r="BH3562" s="23">
        <v>44924</v>
      </c>
      <c r="BI3562" s="26" t="s">
        <v>466</v>
      </c>
      <c r="BJ3562" s="26" t="s">
        <v>6087</v>
      </c>
      <c r="BK3562" s="29">
        <v>0</v>
      </c>
      <c r="BL3562" s="24" t="s">
        <v>129</v>
      </c>
      <c r="BM3562" s="22" t="str">
        <f ca="1">+IF(Tabla1[[#This Row],[FECHA INGRESO]]&gt;=44986,IF((TODAY()-Tabla1[[#This Row],[FECHA INGRESO]])&gt;=50,"ALERTA","TODAVÍA FALTA"),"N/A")</f>
        <v>N/A</v>
      </c>
      <c r="BN3562" s="7">
        <f>IFERROR((_xlfn.DAYS(Tabla1[[#This Row],[FECHA INGRESO]],Tabla1[[#This Row],[FECHA RETIRO]]))/30,"")</f>
        <v>-5.4666666666666668</v>
      </c>
    </row>
    <row r="3563" spans="1:66" x14ac:dyDescent="0.35">
      <c r="A3563" s="21">
        <v>1001286752</v>
      </c>
      <c r="B3563" s="95" t="s">
        <v>19076</v>
      </c>
      <c r="C3563" s="23">
        <v>44760</v>
      </c>
      <c r="D3563" s="24" t="s">
        <v>266</v>
      </c>
      <c r="E3563" s="24" t="s">
        <v>111</v>
      </c>
      <c r="F3563" s="24" t="s">
        <v>70</v>
      </c>
      <c r="G3563" s="24"/>
      <c r="H3563" s="24">
        <v>24115585579</v>
      </c>
      <c r="I3563" s="24" t="s">
        <v>95</v>
      </c>
      <c r="J3563" s="24">
        <f>DATEDIF(Tabla1[[#This Row],[FECHA DE NACIMIENTO]],Tabla1[[#This Row],[FECHA ACTUAL]],"Y")</f>
        <v>20</v>
      </c>
      <c r="K3563" s="24" t="s">
        <v>73</v>
      </c>
      <c r="L3563" s="24" t="s">
        <v>112</v>
      </c>
      <c r="M3563" s="24">
        <v>0</v>
      </c>
      <c r="N3563" s="24">
        <v>1</v>
      </c>
      <c r="O3563" s="24">
        <v>2</v>
      </c>
      <c r="P3563" s="24" t="s">
        <v>101</v>
      </c>
      <c r="Q3563" s="23">
        <v>37764</v>
      </c>
      <c r="R3563" s="24" t="s">
        <v>76</v>
      </c>
      <c r="S3563" s="25">
        <v>45119</v>
      </c>
      <c r="T3563" s="24"/>
      <c r="U3563" s="24">
        <v>3125860433</v>
      </c>
      <c r="V3563" s="33" t="s">
        <v>19077</v>
      </c>
      <c r="W3563" s="85" t="s">
        <v>19078</v>
      </c>
      <c r="X3563" s="24" t="s">
        <v>1443</v>
      </c>
      <c r="Y3563" s="24" t="s">
        <v>19079</v>
      </c>
      <c r="Z3563" s="24" t="s">
        <v>285</v>
      </c>
      <c r="AA3563" s="24">
        <v>3219780297</v>
      </c>
      <c r="AB3563" s="24"/>
      <c r="AC3563" s="24"/>
      <c r="AD3563" s="24"/>
      <c r="AE3563" s="26" t="s">
        <v>183</v>
      </c>
      <c r="AF3563" s="26" t="s">
        <v>19080</v>
      </c>
      <c r="AG3563" s="26"/>
      <c r="AH3563" s="27" t="s">
        <v>3042</v>
      </c>
      <c r="AI3563" s="27" t="s">
        <v>461</v>
      </c>
      <c r="AJ3563" s="27" t="s">
        <v>461</v>
      </c>
      <c r="AK3563" s="24" t="s">
        <v>121</v>
      </c>
      <c r="AL3563" s="24" t="s">
        <v>7086</v>
      </c>
      <c r="AM3563" s="23">
        <v>44760</v>
      </c>
      <c r="AN3563" s="28">
        <v>1000000</v>
      </c>
      <c r="AO3563" s="28">
        <v>117172</v>
      </c>
      <c r="AP3563" s="28"/>
      <c r="AQ3563" s="28"/>
      <c r="AR3563" s="24"/>
      <c r="AS3563" s="24"/>
      <c r="AT3563" s="24"/>
      <c r="AU3563" s="24"/>
      <c r="AV3563" s="24"/>
      <c r="AW3563" s="24"/>
      <c r="AX3563" s="24"/>
      <c r="AY3563" s="24"/>
      <c r="AZ3563" s="24"/>
      <c r="BA3563" s="24"/>
      <c r="BB3563" s="24"/>
      <c r="BC3563" s="24"/>
      <c r="BD3563" s="24"/>
      <c r="BE3563" s="24"/>
      <c r="BF3563" s="24"/>
      <c r="BG3563" s="23"/>
      <c r="BH3563" s="23">
        <v>44856</v>
      </c>
      <c r="BI3563" s="26" t="s">
        <v>466</v>
      </c>
      <c r="BJ3563" s="26" t="s">
        <v>3469</v>
      </c>
      <c r="BK3563" s="29">
        <v>0</v>
      </c>
      <c r="BL3563" s="24" t="s">
        <v>129</v>
      </c>
      <c r="BM3563" s="22" t="str">
        <f ca="1">+IF(Tabla1[[#This Row],[FECHA INGRESO]]&gt;=44986,IF((TODAY()-Tabla1[[#This Row],[FECHA INGRESO]])&gt;=50,"ALERTA","TODAVÍA FALTA"),"N/A")</f>
        <v>N/A</v>
      </c>
      <c r="BN3563" s="7">
        <f>IFERROR((_xlfn.DAYS(Tabla1[[#This Row],[FECHA INGRESO]],Tabla1[[#This Row],[FECHA RETIRO]]))/30,"")</f>
        <v>-3.2</v>
      </c>
    </row>
    <row r="3564" spans="1:66" x14ac:dyDescent="0.35">
      <c r="A3564" s="21">
        <v>30773464</v>
      </c>
      <c r="B3564" s="95" t="s">
        <v>19081</v>
      </c>
      <c r="C3564" s="23">
        <v>44760</v>
      </c>
      <c r="D3564" s="24" t="s">
        <v>93</v>
      </c>
      <c r="E3564" s="24" t="s">
        <v>110</v>
      </c>
      <c r="F3564" s="24" t="s">
        <v>70</v>
      </c>
      <c r="G3564" s="24"/>
      <c r="H3564" s="24">
        <v>24115607385</v>
      </c>
      <c r="I3564" s="24" t="s">
        <v>95</v>
      </c>
      <c r="J3564" s="24">
        <f>DATEDIF(Tabla1[[#This Row],[FECHA DE NACIMIENTO]],Tabla1[[#This Row],[FECHA ACTUAL]],"Y")</f>
        <v>55</v>
      </c>
      <c r="K3564" s="24" t="s">
        <v>96</v>
      </c>
      <c r="L3564" s="24" t="s">
        <v>112</v>
      </c>
      <c r="M3564" s="24">
        <v>0</v>
      </c>
      <c r="N3564" s="24">
        <v>0</v>
      </c>
      <c r="O3564" s="24">
        <v>3</v>
      </c>
      <c r="P3564" s="24" t="s">
        <v>101</v>
      </c>
      <c r="Q3564" s="23">
        <v>24989</v>
      </c>
      <c r="R3564" s="24" t="s">
        <v>17389</v>
      </c>
      <c r="S3564" s="25">
        <v>45119</v>
      </c>
      <c r="T3564" s="24"/>
      <c r="U3564" s="24">
        <v>3167219906</v>
      </c>
      <c r="V3564" s="33" t="s">
        <v>19082</v>
      </c>
      <c r="W3564" s="85" t="s">
        <v>19083</v>
      </c>
      <c r="X3564" s="24" t="s">
        <v>316</v>
      </c>
      <c r="Y3564" s="24" t="s">
        <v>19084</v>
      </c>
      <c r="Z3564" s="24" t="s">
        <v>117</v>
      </c>
      <c r="AA3564" s="24">
        <v>3132347820</v>
      </c>
      <c r="AB3564" s="24"/>
      <c r="AC3564" s="24"/>
      <c r="AD3564" s="24"/>
      <c r="AE3564" s="26" t="s">
        <v>194</v>
      </c>
      <c r="AF3564" s="26" t="s">
        <v>19085</v>
      </c>
      <c r="AG3564" s="26"/>
      <c r="AH3564" s="27" t="s">
        <v>10575</v>
      </c>
      <c r="AI3564" s="27" t="s">
        <v>9232</v>
      </c>
      <c r="AJ3564" s="27" t="s">
        <v>9233</v>
      </c>
      <c r="AK3564" s="24" t="s">
        <v>121</v>
      </c>
      <c r="AL3564" s="24" t="s">
        <v>7086</v>
      </c>
      <c r="AM3564" s="23">
        <v>44760</v>
      </c>
      <c r="AN3564" s="28">
        <v>1000000</v>
      </c>
      <c r="AO3564" s="28">
        <v>117172</v>
      </c>
      <c r="AP3564" s="28"/>
      <c r="AQ3564" s="28"/>
      <c r="AR3564" s="24"/>
      <c r="AS3564" s="24"/>
      <c r="AT3564" s="24"/>
      <c r="AU3564" s="24"/>
      <c r="AV3564" s="24"/>
      <c r="AW3564" s="24"/>
      <c r="AX3564" s="24"/>
      <c r="AY3564" s="24"/>
      <c r="AZ3564" s="24"/>
      <c r="BA3564" s="24"/>
      <c r="BB3564" s="24"/>
      <c r="BC3564" s="24"/>
      <c r="BD3564" s="24"/>
      <c r="BE3564" s="24"/>
      <c r="BF3564" s="24"/>
      <c r="BG3564" s="23"/>
      <c r="BH3564" s="23">
        <v>44761</v>
      </c>
      <c r="BI3564" s="26" t="s">
        <v>466</v>
      </c>
      <c r="BJ3564" s="26" t="s">
        <v>5148</v>
      </c>
      <c r="BK3564" s="29">
        <v>0</v>
      </c>
      <c r="BL3564" s="24" t="s">
        <v>129</v>
      </c>
      <c r="BM3564" s="22" t="str">
        <f ca="1">+IF(Tabla1[[#This Row],[FECHA INGRESO]]&gt;=44986,IF((TODAY()-Tabla1[[#This Row],[FECHA INGRESO]])&gt;=50,"ALERTA","TODAVÍA FALTA"),"N/A")</f>
        <v>N/A</v>
      </c>
      <c r="BN3564" s="7">
        <f>IFERROR((_xlfn.DAYS(Tabla1[[#This Row],[FECHA INGRESO]],Tabla1[[#This Row],[FECHA RETIRO]]))/30,"")</f>
        <v>-3.3333333333333333E-2</v>
      </c>
    </row>
    <row r="3565" spans="1:66" x14ac:dyDescent="0.35">
      <c r="A3565" s="21">
        <v>1007713751</v>
      </c>
      <c r="B3565" s="95" t="s">
        <v>19086</v>
      </c>
      <c r="C3565" s="23">
        <v>44763</v>
      </c>
      <c r="D3565" s="24" t="s">
        <v>188</v>
      </c>
      <c r="E3565" s="24" t="s">
        <v>111</v>
      </c>
      <c r="F3565" s="23" t="s">
        <v>94</v>
      </c>
      <c r="G3565" s="24"/>
      <c r="H3565" s="24">
        <v>24115611601</v>
      </c>
      <c r="I3565" s="24" t="s">
        <v>72</v>
      </c>
      <c r="J3565" s="24">
        <f>DATEDIF(Tabla1[[#This Row],[FECHA DE NACIMIENTO]],Tabla1[[#This Row],[FECHA ACTUAL]],"Y")</f>
        <v>22</v>
      </c>
      <c r="K3565" s="24" t="s">
        <v>73</v>
      </c>
      <c r="L3565" s="24" t="s">
        <v>112</v>
      </c>
      <c r="M3565" s="24">
        <v>0</v>
      </c>
      <c r="N3565" s="24">
        <v>0</v>
      </c>
      <c r="O3565" s="24">
        <v>2</v>
      </c>
      <c r="P3565" s="24" t="s">
        <v>101</v>
      </c>
      <c r="Q3565" s="23">
        <v>36933</v>
      </c>
      <c r="R3565" s="24" t="s">
        <v>3638</v>
      </c>
      <c r="S3565" s="25">
        <v>45119</v>
      </c>
      <c r="T3565" s="24"/>
      <c r="U3565" s="24">
        <v>3143274977</v>
      </c>
      <c r="V3565" s="33" t="s">
        <v>19087</v>
      </c>
      <c r="W3565" s="85" t="s">
        <v>19088</v>
      </c>
      <c r="X3565" s="24" t="s">
        <v>6791</v>
      </c>
      <c r="Y3565" s="24" t="s">
        <v>19089</v>
      </c>
      <c r="Z3565" s="24" t="s">
        <v>852</v>
      </c>
      <c r="AA3565" s="24">
        <v>3123397243</v>
      </c>
      <c r="AB3565" s="24"/>
      <c r="AC3565" s="24"/>
      <c r="AD3565" s="24"/>
      <c r="AE3565" s="26" t="s">
        <v>151</v>
      </c>
      <c r="AF3565" s="26"/>
      <c r="AG3565" s="26"/>
      <c r="AH3565" s="27" t="s">
        <v>3042</v>
      </c>
      <c r="AI3565" s="27" t="s">
        <v>410</v>
      </c>
      <c r="AJ3565" s="27" t="s">
        <v>410</v>
      </c>
      <c r="AK3565" s="24" t="s">
        <v>121</v>
      </c>
      <c r="AL3565" s="24" t="s">
        <v>7086</v>
      </c>
      <c r="AM3565" s="23">
        <v>44763</v>
      </c>
      <c r="AN3565" s="28">
        <v>1000000</v>
      </c>
      <c r="AO3565" s="28">
        <v>117172</v>
      </c>
      <c r="AP3565" s="28"/>
      <c r="AQ3565" s="28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  <c r="BD3565" s="24"/>
      <c r="BE3565" s="24"/>
      <c r="BF3565" s="24"/>
      <c r="BG3565" s="23"/>
      <c r="BH3565" s="23">
        <v>44775</v>
      </c>
      <c r="BI3565" s="26" t="s">
        <v>10014</v>
      </c>
      <c r="BJ3565" s="26" t="s">
        <v>14134</v>
      </c>
      <c r="BK3565" s="29">
        <v>0</v>
      </c>
      <c r="BL3565" s="24" t="s">
        <v>129</v>
      </c>
      <c r="BM3565" s="22" t="str">
        <f ca="1">+IF(Tabla1[[#This Row],[FECHA INGRESO]]&gt;=44986,IF((TODAY()-Tabla1[[#This Row],[FECHA INGRESO]])&gt;=50,"ALERTA","TODAVÍA FALTA"),"N/A")</f>
        <v>N/A</v>
      </c>
      <c r="BN3565" s="7">
        <f>IFERROR((_xlfn.DAYS(Tabla1[[#This Row],[FECHA INGRESO]],Tabla1[[#This Row],[FECHA RETIRO]]))/30,"")</f>
        <v>-0.4</v>
      </c>
    </row>
    <row r="3566" spans="1:66" x14ac:dyDescent="0.35">
      <c r="A3566" s="21">
        <v>1012410119</v>
      </c>
      <c r="B3566" s="95" t="s">
        <v>19090</v>
      </c>
      <c r="C3566" s="23">
        <v>44763</v>
      </c>
      <c r="D3566" s="24" t="s">
        <v>93</v>
      </c>
      <c r="E3566" s="24" t="s">
        <v>111</v>
      </c>
      <c r="F3566" s="23" t="s">
        <v>94</v>
      </c>
      <c r="G3566" s="24"/>
      <c r="H3566" s="24">
        <v>24115611834</v>
      </c>
      <c r="I3566" s="24" t="s">
        <v>72</v>
      </c>
      <c r="J3566" s="24">
        <f>DATEDIF(Tabla1[[#This Row],[FECHA DE NACIMIENTO]],Tabla1[[#This Row],[FECHA ACTUAL]],"Y")</f>
        <v>29</v>
      </c>
      <c r="K3566" s="24" t="s">
        <v>73</v>
      </c>
      <c r="L3566" s="24" t="s">
        <v>112</v>
      </c>
      <c r="M3566" s="24">
        <v>0</v>
      </c>
      <c r="N3566" s="24">
        <v>0</v>
      </c>
      <c r="O3566" s="24">
        <v>2</v>
      </c>
      <c r="P3566" s="24" t="s">
        <v>101</v>
      </c>
      <c r="Q3566" s="23">
        <v>34459</v>
      </c>
      <c r="R3566" s="24" t="s">
        <v>76</v>
      </c>
      <c r="S3566" s="25">
        <v>45119</v>
      </c>
      <c r="T3566" s="24"/>
      <c r="U3566" s="24">
        <v>3184223131</v>
      </c>
      <c r="V3566" s="33" t="s">
        <v>19091</v>
      </c>
      <c r="W3566" s="85" t="s">
        <v>19092</v>
      </c>
      <c r="X3566" s="24" t="s">
        <v>17875</v>
      </c>
      <c r="Y3566" s="24" t="s">
        <v>19093</v>
      </c>
      <c r="Z3566" s="24" t="s">
        <v>162</v>
      </c>
      <c r="AA3566" s="24">
        <v>3123215061</v>
      </c>
      <c r="AB3566" s="24"/>
      <c r="AC3566" s="24"/>
      <c r="AD3566" s="24"/>
      <c r="AE3566" s="26" t="s">
        <v>183</v>
      </c>
      <c r="AF3566" s="26" t="s">
        <v>1482</v>
      </c>
      <c r="AG3566" s="26"/>
      <c r="AH3566" s="27" t="s">
        <v>3042</v>
      </c>
      <c r="AI3566" s="27" t="s">
        <v>410</v>
      </c>
      <c r="AJ3566" s="27" t="s">
        <v>410</v>
      </c>
      <c r="AK3566" s="24" t="s">
        <v>121</v>
      </c>
      <c r="AL3566" s="24" t="s">
        <v>7086</v>
      </c>
      <c r="AM3566" s="23">
        <v>44763</v>
      </c>
      <c r="AN3566" s="28">
        <v>1000000</v>
      </c>
      <c r="AO3566" s="28">
        <v>117172</v>
      </c>
      <c r="AP3566" s="28"/>
      <c r="AQ3566" s="28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  <c r="BD3566" s="24"/>
      <c r="BE3566" s="24"/>
      <c r="BF3566" s="24"/>
      <c r="BG3566" s="23"/>
      <c r="BH3566" s="23">
        <v>44765</v>
      </c>
      <c r="BI3566" s="26" t="s">
        <v>10014</v>
      </c>
      <c r="BJ3566" s="26" t="s">
        <v>14134</v>
      </c>
      <c r="BK3566" s="29">
        <v>0</v>
      </c>
      <c r="BL3566" s="24" t="s">
        <v>129</v>
      </c>
      <c r="BM3566" s="22" t="str">
        <f ca="1">+IF(Tabla1[[#This Row],[FECHA INGRESO]]&gt;=44986,IF((TODAY()-Tabla1[[#This Row],[FECHA INGRESO]])&gt;=50,"ALERTA","TODAVÍA FALTA"),"N/A")</f>
        <v>N/A</v>
      </c>
      <c r="BN3566" s="7">
        <f>IFERROR((_xlfn.DAYS(Tabla1[[#This Row],[FECHA INGRESO]],Tabla1[[#This Row],[FECHA RETIRO]]))/30,"")</f>
        <v>-6.6666666666666666E-2</v>
      </c>
    </row>
    <row r="3567" spans="1:66" x14ac:dyDescent="0.35">
      <c r="A3567" s="34">
        <v>1000572812</v>
      </c>
      <c r="B3567" s="95" t="s">
        <v>19094</v>
      </c>
      <c r="C3567" s="23">
        <v>44763</v>
      </c>
      <c r="D3567" s="24" t="s">
        <v>582</v>
      </c>
      <c r="E3567" s="24" t="s">
        <v>94</v>
      </c>
      <c r="F3567" s="24" t="s">
        <v>70</v>
      </c>
      <c r="G3567" s="24"/>
      <c r="H3567" s="24">
        <v>24115671487</v>
      </c>
      <c r="I3567" s="24" t="s">
        <v>72</v>
      </c>
      <c r="J3567" s="24">
        <f>DATEDIF(Tabla1[[#This Row],[FECHA DE NACIMIENTO]],Tabla1[[#This Row],[FECHA ACTUAL]],"Y")</f>
        <v>21</v>
      </c>
      <c r="K3567" s="24" t="s">
        <v>96</v>
      </c>
      <c r="L3567" s="24" t="s">
        <v>112</v>
      </c>
      <c r="M3567" s="24">
        <v>0</v>
      </c>
      <c r="N3567" s="24">
        <v>0</v>
      </c>
      <c r="O3567" s="24">
        <v>2</v>
      </c>
      <c r="P3567" s="24" t="s">
        <v>101</v>
      </c>
      <c r="Q3567" s="23">
        <v>37097</v>
      </c>
      <c r="R3567" s="24" t="s">
        <v>76</v>
      </c>
      <c r="S3567" s="25">
        <v>45119</v>
      </c>
      <c r="T3567" s="24"/>
      <c r="U3567" s="24">
        <v>3041356612</v>
      </c>
      <c r="V3567" s="33" t="s">
        <v>19095</v>
      </c>
      <c r="W3567" s="85" t="s">
        <v>19096</v>
      </c>
      <c r="X3567" s="24" t="s">
        <v>17376</v>
      </c>
      <c r="Y3567" s="24" t="s">
        <v>19097</v>
      </c>
      <c r="Z3567" s="24" t="s">
        <v>117</v>
      </c>
      <c r="AA3567" s="24">
        <v>3124026597</v>
      </c>
      <c r="AB3567" s="24"/>
      <c r="AC3567" s="24"/>
      <c r="AD3567" s="24"/>
      <c r="AE3567" s="26" t="s">
        <v>183</v>
      </c>
      <c r="AF3567" s="26" t="s">
        <v>19098</v>
      </c>
      <c r="AG3567" s="26"/>
      <c r="AH3567" s="27" t="s">
        <v>3042</v>
      </c>
      <c r="AI3567" s="27" t="s">
        <v>9232</v>
      </c>
      <c r="AJ3567" s="27" t="s">
        <v>9233</v>
      </c>
      <c r="AK3567" s="24" t="s">
        <v>121</v>
      </c>
      <c r="AL3567" s="24" t="s">
        <v>7086</v>
      </c>
      <c r="AM3567" s="23">
        <v>44763</v>
      </c>
      <c r="AN3567" s="28">
        <v>1000000</v>
      </c>
      <c r="AO3567" s="28">
        <v>117172</v>
      </c>
      <c r="AP3567" s="28"/>
      <c r="AQ3567" s="28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  <c r="BD3567" s="24"/>
      <c r="BE3567" s="24"/>
      <c r="BF3567" s="24"/>
      <c r="BG3567" s="23"/>
      <c r="BH3567" s="23">
        <v>44774</v>
      </c>
      <c r="BI3567" s="26" t="s">
        <v>10014</v>
      </c>
      <c r="BJ3567" s="26" t="s">
        <v>14134</v>
      </c>
      <c r="BK3567" s="29">
        <v>0</v>
      </c>
      <c r="BL3567" s="24" t="s">
        <v>129</v>
      </c>
      <c r="BM3567" s="22" t="str">
        <f ca="1">+IF(Tabla1[[#This Row],[FECHA INGRESO]]&gt;=44986,IF((TODAY()-Tabla1[[#This Row],[FECHA INGRESO]])&gt;=50,"ALERTA","TODAVÍA FALTA"),"N/A")</f>
        <v>N/A</v>
      </c>
      <c r="BN3567" s="7">
        <f>IFERROR((_xlfn.DAYS(Tabla1[[#This Row],[FECHA INGRESO]],Tabla1[[#This Row],[FECHA RETIRO]]))/30,"")</f>
        <v>-0.36666666666666664</v>
      </c>
    </row>
    <row r="3568" spans="1:66" x14ac:dyDescent="0.35">
      <c r="A3568" s="21">
        <v>1000719161</v>
      </c>
      <c r="B3568" s="95" t="s">
        <v>19099</v>
      </c>
      <c r="C3568" s="23">
        <v>44767</v>
      </c>
      <c r="D3568" s="24" t="s">
        <v>4008</v>
      </c>
      <c r="E3568" s="24" t="s">
        <v>94</v>
      </c>
      <c r="F3568" s="24" t="s">
        <v>70</v>
      </c>
      <c r="G3568" s="24"/>
      <c r="H3568" s="24">
        <v>24115712612</v>
      </c>
      <c r="I3568" s="24" t="s">
        <v>72</v>
      </c>
      <c r="J3568" s="24">
        <f>DATEDIF(Tabla1[[#This Row],[FECHA DE NACIMIENTO]],Tabla1[[#This Row],[FECHA ACTUAL]],"Y")</f>
        <v>32</v>
      </c>
      <c r="K3568" s="24" t="s">
        <v>96</v>
      </c>
      <c r="L3568" s="24" t="s">
        <v>112</v>
      </c>
      <c r="M3568" s="24">
        <v>2</v>
      </c>
      <c r="N3568" s="24">
        <v>2</v>
      </c>
      <c r="O3568" s="24">
        <v>2</v>
      </c>
      <c r="P3568" s="24" t="s">
        <v>101</v>
      </c>
      <c r="Q3568" s="23">
        <v>33295</v>
      </c>
      <c r="R3568" s="24" t="s">
        <v>76</v>
      </c>
      <c r="S3568" s="25">
        <v>45119</v>
      </c>
      <c r="T3568" s="24"/>
      <c r="U3568" s="24">
        <v>3132154015</v>
      </c>
      <c r="V3568" s="33" t="s">
        <v>19100</v>
      </c>
      <c r="W3568" s="85" t="s">
        <v>19101</v>
      </c>
      <c r="X3568" s="24" t="s">
        <v>18704</v>
      </c>
      <c r="Y3568" s="24" t="s">
        <v>19102</v>
      </c>
      <c r="Z3568" s="24" t="s">
        <v>1570</v>
      </c>
      <c r="AA3568" s="24">
        <v>3108006532</v>
      </c>
      <c r="AB3568" s="24"/>
      <c r="AC3568" s="24"/>
      <c r="AD3568" s="24"/>
      <c r="AE3568" s="26" t="s">
        <v>151</v>
      </c>
      <c r="AF3568" s="26"/>
      <c r="AG3568" s="26"/>
      <c r="AH3568" s="27" t="s">
        <v>3042</v>
      </c>
      <c r="AI3568" s="27" t="s">
        <v>1612</v>
      </c>
      <c r="AJ3568" s="27" t="s">
        <v>15662</v>
      </c>
      <c r="AK3568" s="24" t="s">
        <v>121</v>
      </c>
      <c r="AL3568" s="24" t="s">
        <v>7086</v>
      </c>
      <c r="AM3568" s="23">
        <v>44767</v>
      </c>
      <c r="AN3568" s="28">
        <v>1000000</v>
      </c>
      <c r="AO3568" s="28">
        <v>117172</v>
      </c>
      <c r="AP3568" s="28"/>
      <c r="AQ3568" s="28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  <c r="BD3568" s="24"/>
      <c r="BE3568" s="24"/>
      <c r="BF3568" s="24"/>
      <c r="BG3568" s="23"/>
      <c r="BH3568" s="23">
        <v>44807</v>
      </c>
      <c r="BI3568" s="26" t="s">
        <v>466</v>
      </c>
      <c r="BJ3568" s="26" t="s">
        <v>14216</v>
      </c>
      <c r="BK3568" s="29">
        <v>0</v>
      </c>
      <c r="BL3568" s="24" t="s">
        <v>129</v>
      </c>
      <c r="BM3568" s="22" t="str">
        <f ca="1">+IF(Tabla1[[#This Row],[FECHA INGRESO]]&gt;=44986,IF((TODAY()-Tabla1[[#This Row],[FECHA INGRESO]])&gt;=50,"ALERTA","TODAVÍA FALTA"),"N/A")</f>
        <v>N/A</v>
      </c>
      <c r="BN3568" s="7">
        <f>IFERROR((_xlfn.DAYS(Tabla1[[#This Row],[FECHA INGRESO]],Tabla1[[#This Row],[FECHA RETIRO]]))/30,"")</f>
        <v>-1.3333333333333333</v>
      </c>
    </row>
    <row r="3569" spans="1:66" x14ac:dyDescent="0.35">
      <c r="A3569" s="21">
        <v>1014296792</v>
      </c>
      <c r="B3569" s="95" t="s">
        <v>19103</v>
      </c>
      <c r="C3569" s="23">
        <v>44767</v>
      </c>
      <c r="D3569" s="24" t="s">
        <v>157</v>
      </c>
      <c r="E3569" s="24" t="s">
        <v>94</v>
      </c>
      <c r="F3569" s="24" t="s">
        <v>110</v>
      </c>
      <c r="G3569" s="24"/>
      <c r="H3569" s="24">
        <v>24115712193</v>
      </c>
      <c r="I3569" s="24" t="s">
        <v>72</v>
      </c>
      <c r="J3569" s="24">
        <f>DATEDIF(Tabla1[[#This Row],[FECHA DE NACIMIENTO]],Tabla1[[#This Row],[FECHA ACTUAL]],"Y")</f>
        <v>25</v>
      </c>
      <c r="K3569" s="24" t="s">
        <v>73</v>
      </c>
      <c r="L3569" s="24" t="s">
        <v>234</v>
      </c>
      <c r="M3569" s="24">
        <v>1</v>
      </c>
      <c r="N3569" s="24">
        <v>1</v>
      </c>
      <c r="O3569" s="24">
        <v>3</v>
      </c>
      <c r="P3569" s="24" t="s">
        <v>101</v>
      </c>
      <c r="Q3569" s="23">
        <v>35897</v>
      </c>
      <c r="R3569" s="24" t="s">
        <v>76</v>
      </c>
      <c r="S3569" s="25">
        <v>45119</v>
      </c>
      <c r="T3569" s="24"/>
      <c r="U3569" s="24">
        <v>3145326666</v>
      </c>
      <c r="V3569" s="33" t="s">
        <v>19104</v>
      </c>
      <c r="W3569" s="85" t="s">
        <v>19105</v>
      </c>
      <c r="X3569" s="24" t="s">
        <v>19106</v>
      </c>
      <c r="Y3569" s="24" t="s">
        <v>19107</v>
      </c>
      <c r="Z3569" s="24" t="s">
        <v>285</v>
      </c>
      <c r="AA3569" s="24">
        <v>3145326666</v>
      </c>
      <c r="AB3569" s="24"/>
      <c r="AC3569" s="24"/>
      <c r="AD3569" s="24"/>
      <c r="AE3569" s="26" t="s">
        <v>151</v>
      </c>
      <c r="AF3569" s="26"/>
      <c r="AG3569" s="26"/>
      <c r="AH3569" s="27" t="s">
        <v>3042</v>
      </c>
      <c r="AI3569" s="27" t="s">
        <v>1612</v>
      </c>
      <c r="AJ3569" s="27" t="s">
        <v>15662</v>
      </c>
      <c r="AK3569" s="24" t="s">
        <v>121</v>
      </c>
      <c r="AL3569" s="24" t="s">
        <v>7086</v>
      </c>
      <c r="AM3569" s="23">
        <v>44767</v>
      </c>
      <c r="AN3569" s="28">
        <v>1000000</v>
      </c>
      <c r="AO3569" s="28">
        <v>117172</v>
      </c>
      <c r="AP3569" s="28"/>
      <c r="AQ3569" s="28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3"/>
      <c r="BH3569" s="23">
        <v>44805</v>
      </c>
      <c r="BI3569" s="26" t="s">
        <v>466</v>
      </c>
      <c r="BJ3569" s="26" t="s">
        <v>19108</v>
      </c>
      <c r="BK3569" s="29">
        <v>0</v>
      </c>
      <c r="BL3569" s="24" t="s">
        <v>129</v>
      </c>
      <c r="BM3569" s="22" t="str">
        <f ca="1">+IF(Tabla1[[#This Row],[FECHA INGRESO]]&gt;=44986,IF((TODAY()-Tabla1[[#This Row],[FECHA INGRESO]])&gt;=50,"ALERTA","TODAVÍA FALTA"),"N/A")</f>
        <v>N/A</v>
      </c>
      <c r="BN3569" s="7">
        <f>IFERROR((_xlfn.DAYS(Tabla1[[#This Row],[FECHA INGRESO]],Tabla1[[#This Row],[FECHA RETIRO]]))/30,"")</f>
        <v>-1.2666666666666666</v>
      </c>
    </row>
    <row r="3570" spans="1:66" x14ac:dyDescent="0.35">
      <c r="A3570" s="21">
        <v>1000327794</v>
      </c>
      <c r="B3570" s="95" t="s">
        <v>19109</v>
      </c>
      <c r="C3570" s="23">
        <v>44767</v>
      </c>
      <c r="D3570" s="24" t="s">
        <v>266</v>
      </c>
      <c r="E3570" s="24" t="s">
        <v>111</v>
      </c>
      <c r="F3570" s="24" t="s">
        <v>70</v>
      </c>
      <c r="G3570" s="24"/>
      <c r="H3570" s="24">
        <v>24115717787</v>
      </c>
      <c r="I3570" s="24" t="s">
        <v>95</v>
      </c>
      <c r="J3570" s="24">
        <f>DATEDIF(Tabla1[[#This Row],[FECHA DE NACIMIENTO]],Tabla1[[#This Row],[FECHA ACTUAL]],"Y")</f>
        <v>20</v>
      </c>
      <c r="K3570" s="24" t="s">
        <v>96</v>
      </c>
      <c r="L3570" s="24" t="s">
        <v>112</v>
      </c>
      <c r="M3570" s="24">
        <v>0</v>
      </c>
      <c r="N3570" s="24">
        <v>0</v>
      </c>
      <c r="O3570" s="24">
        <v>2</v>
      </c>
      <c r="P3570" s="24" t="s">
        <v>101</v>
      </c>
      <c r="Q3570" s="23">
        <v>37669</v>
      </c>
      <c r="R3570" s="24" t="s">
        <v>76</v>
      </c>
      <c r="S3570" s="25">
        <v>45119</v>
      </c>
      <c r="T3570" s="24"/>
      <c r="U3570" s="24">
        <v>3208624184</v>
      </c>
      <c r="V3570" s="33" t="s">
        <v>19110</v>
      </c>
      <c r="W3570" s="85" t="s">
        <v>19111</v>
      </c>
      <c r="X3570" s="24" t="s">
        <v>19112</v>
      </c>
      <c r="Y3570" s="24" t="s">
        <v>19113</v>
      </c>
      <c r="Z3570" s="24" t="s">
        <v>117</v>
      </c>
      <c r="AA3570" s="24">
        <v>3102002637</v>
      </c>
      <c r="AB3570" s="24"/>
      <c r="AC3570" s="24"/>
      <c r="AD3570" s="24"/>
      <c r="AE3570" s="26" t="s">
        <v>151</v>
      </c>
      <c r="AF3570" s="26"/>
      <c r="AG3570" s="26"/>
      <c r="AH3570" s="27" t="s">
        <v>3042</v>
      </c>
      <c r="AI3570" s="27" t="s">
        <v>1612</v>
      </c>
      <c r="AJ3570" s="27" t="s">
        <v>15662</v>
      </c>
      <c r="AK3570" s="24" t="s">
        <v>121</v>
      </c>
      <c r="AL3570" s="24" t="s">
        <v>7086</v>
      </c>
      <c r="AM3570" s="23">
        <v>44767</v>
      </c>
      <c r="AN3570" s="28">
        <v>1000000</v>
      </c>
      <c r="AO3570" s="28">
        <v>117172</v>
      </c>
      <c r="AP3570" s="28"/>
      <c r="AQ3570" s="28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3"/>
      <c r="BH3570" s="23">
        <v>44854</v>
      </c>
      <c r="BI3570" s="26" t="s">
        <v>466</v>
      </c>
      <c r="BJ3570" s="26" t="s">
        <v>16263</v>
      </c>
      <c r="BK3570" s="29">
        <v>0</v>
      </c>
      <c r="BL3570" s="24" t="s">
        <v>129</v>
      </c>
      <c r="BM3570" s="22" t="str">
        <f ca="1">+IF(Tabla1[[#This Row],[FECHA INGRESO]]&gt;=44986,IF((TODAY()-Tabla1[[#This Row],[FECHA INGRESO]])&gt;=50,"ALERTA","TODAVÍA FALTA"),"N/A")</f>
        <v>N/A</v>
      </c>
      <c r="BN3570" s="7">
        <f>IFERROR((_xlfn.DAYS(Tabla1[[#This Row],[FECHA INGRESO]],Tabla1[[#This Row],[FECHA RETIRO]]))/30,"")</f>
        <v>-2.9</v>
      </c>
    </row>
    <row r="3571" spans="1:66" x14ac:dyDescent="0.35">
      <c r="A3571" s="21">
        <v>1030651205</v>
      </c>
      <c r="B3571" s="94" t="s">
        <v>19114</v>
      </c>
      <c r="C3571" s="23">
        <v>44767</v>
      </c>
      <c r="D3571" s="24" t="s">
        <v>188</v>
      </c>
      <c r="E3571" s="24" t="s">
        <v>111</v>
      </c>
      <c r="F3571" s="24" t="s">
        <v>70</v>
      </c>
      <c r="G3571" s="24"/>
      <c r="H3571" s="24">
        <v>24115734511</v>
      </c>
      <c r="I3571" s="24" t="s">
        <v>95</v>
      </c>
      <c r="J3571" s="24">
        <f>DATEDIF(Tabla1[[#This Row],[FECHA DE NACIMIENTO]],Tabla1[[#This Row],[FECHA ACTUAL]],"Y")</f>
        <v>28</v>
      </c>
      <c r="K3571" s="24" t="s">
        <v>73</v>
      </c>
      <c r="L3571" s="24" t="s">
        <v>112</v>
      </c>
      <c r="M3571" s="24">
        <v>0</v>
      </c>
      <c r="N3571" s="24">
        <v>1</v>
      </c>
      <c r="O3571" s="24">
        <v>2</v>
      </c>
      <c r="P3571" s="24" t="s">
        <v>101</v>
      </c>
      <c r="Q3571" s="23">
        <v>34752</v>
      </c>
      <c r="R3571" s="24" t="s">
        <v>76</v>
      </c>
      <c r="S3571" s="25">
        <v>45119</v>
      </c>
      <c r="T3571" s="24"/>
      <c r="U3571" s="24">
        <v>3186009779</v>
      </c>
      <c r="V3571" s="33" t="s">
        <v>19115</v>
      </c>
      <c r="W3571" s="85" t="s">
        <v>19116</v>
      </c>
      <c r="X3571" s="24" t="s">
        <v>527</v>
      </c>
      <c r="Y3571" s="24" t="s">
        <v>19117</v>
      </c>
      <c r="Z3571" s="24" t="s">
        <v>117</v>
      </c>
      <c r="AA3571" s="24">
        <v>3223260791</v>
      </c>
      <c r="AB3571" s="24"/>
      <c r="AC3571" s="24"/>
      <c r="AD3571" s="24"/>
      <c r="AE3571" s="26" t="s">
        <v>183</v>
      </c>
      <c r="AF3571" s="26" t="s">
        <v>6913</v>
      </c>
      <c r="AG3571" s="26"/>
      <c r="AH3571" s="27" t="s">
        <v>955</v>
      </c>
      <c r="AI3571" s="27" t="s">
        <v>487</v>
      </c>
      <c r="AJ3571" s="27" t="s">
        <v>487</v>
      </c>
      <c r="AK3571" s="24" t="s">
        <v>121</v>
      </c>
      <c r="AL3571" s="24" t="s">
        <v>7086</v>
      </c>
      <c r="AM3571" s="23">
        <v>44767</v>
      </c>
      <c r="AN3571" s="28">
        <v>1160000</v>
      </c>
      <c r="AO3571" s="28">
        <v>140606</v>
      </c>
      <c r="AP3571" s="28"/>
      <c r="AQ3571" s="28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3"/>
      <c r="BH3571" s="23" t="s">
        <v>75</v>
      </c>
      <c r="BI3571" s="26">
        <v>0</v>
      </c>
      <c r="BJ3571" s="26">
        <v>0</v>
      </c>
      <c r="BK3571" s="29">
        <v>0</v>
      </c>
      <c r="BL3571" s="24" t="s">
        <v>91</v>
      </c>
      <c r="BM3571" s="22" t="str">
        <f ca="1">+IF(Tabla1[[#This Row],[FECHA INGRESO]]&gt;=44986,IF((TODAY()-Tabla1[[#This Row],[FECHA INGRESO]])&gt;=50,"ALERTA","TODAVÍA FALTA"),"N/A")</f>
        <v>N/A</v>
      </c>
      <c r="BN3571" s="7" t="str">
        <f>IFERROR((_xlfn.DAYS(Tabla1[[#This Row],[FECHA INGRESO]],Tabla1[[#This Row],[FECHA RETIRO]]))/30,"")</f>
        <v/>
      </c>
    </row>
    <row r="3572" spans="1:66" x14ac:dyDescent="0.35">
      <c r="A3572" s="21">
        <v>1050957193</v>
      </c>
      <c r="B3572" s="95" t="s">
        <v>19118</v>
      </c>
      <c r="C3572" s="23">
        <v>44767</v>
      </c>
      <c r="D3572" s="24" t="s">
        <v>131</v>
      </c>
      <c r="E3572" s="24" t="s">
        <v>94</v>
      </c>
      <c r="F3572" s="24" t="s">
        <v>70</v>
      </c>
      <c r="G3572" s="24"/>
      <c r="H3572" s="24">
        <v>24115751066</v>
      </c>
      <c r="I3572" s="24" t="s">
        <v>95</v>
      </c>
      <c r="J3572" s="24">
        <f>DATEDIF(Tabla1[[#This Row],[FECHA DE NACIMIENTO]],Tabla1[[#This Row],[FECHA ACTUAL]],"Y")</f>
        <v>31</v>
      </c>
      <c r="K3572" s="24" t="s">
        <v>73</v>
      </c>
      <c r="L3572" s="24" t="s">
        <v>234</v>
      </c>
      <c r="M3572" s="24">
        <v>1</v>
      </c>
      <c r="N3572" s="24">
        <v>1</v>
      </c>
      <c r="O3572" s="24">
        <v>2</v>
      </c>
      <c r="P3572" s="24" t="s">
        <v>101</v>
      </c>
      <c r="Q3572" s="23">
        <v>33506</v>
      </c>
      <c r="R3572" s="24" t="s">
        <v>17389</v>
      </c>
      <c r="S3572" s="25">
        <v>45119</v>
      </c>
      <c r="T3572" s="24"/>
      <c r="U3572" s="24">
        <v>3215842517</v>
      </c>
      <c r="V3572" s="33" t="s">
        <v>19119</v>
      </c>
      <c r="W3572" s="85" t="s">
        <v>19120</v>
      </c>
      <c r="X3572" s="24" t="s">
        <v>1665</v>
      </c>
      <c r="Y3572" s="24" t="s">
        <v>19121</v>
      </c>
      <c r="Z3572" s="24" t="s">
        <v>13095</v>
      </c>
      <c r="AA3572" s="24">
        <v>3022893291</v>
      </c>
      <c r="AB3572" s="24"/>
      <c r="AC3572" s="24"/>
      <c r="AD3572" s="24"/>
      <c r="AE3572" s="26" t="s">
        <v>194</v>
      </c>
      <c r="AF3572" s="26"/>
      <c r="AG3572" s="26"/>
      <c r="AH3572" s="27" t="s">
        <v>184</v>
      </c>
      <c r="AI3572" s="27" t="s">
        <v>487</v>
      </c>
      <c r="AJ3572" s="27" t="s">
        <v>487</v>
      </c>
      <c r="AK3572" s="24" t="s">
        <v>121</v>
      </c>
      <c r="AL3572" s="24" t="s">
        <v>7086</v>
      </c>
      <c r="AM3572" s="23">
        <v>44767</v>
      </c>
      <c r="AN3572" s="28">
        <v>1000000</v>
      </c>
      <c r="AO3572" s="28">
        <v>117172</v>
      </c>
      <c r="AP3572" s="28" t="s">
        <v>19122</v>
      </c>
      <c r="AQ3572" s="28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  <c r="BD3572" s="24"/>
      <c r="BE3572" s="24"/>
      <c r="BF3572" s="24"/>
      <c r="BG3572" s="23"/>
      <c r="BH3572" s="23">
        <v>44856</v>
      </c>
      <c r="BI3572" s="26" t="s">
        <v>466</v>
      </c>
      <c r="BJ3572" s="26" t="s">
        <v>6087</v>
      </c>
      <c r="BK3572" s="29">
        <v>0</v>
      </c>
      <c r="BL3572" s="24" t="s">
        <v>129</v>
      </c>
      <c r="BM3572" s="22" t="str">
        <f ca="1">+IF(Tabla1[[#This Row],[FECHA INGRESO]]&gt;=44986,IF((TODAY()-Tabla1[[#This Row],[FECHA INGRESO]])&gt;=50,"ALERTA","TODAVÍA FALTA"),"N/A")</f>
        <v>N/A</v>
      </c>
      <c r="BN3572" s="7">
        <f>IFERROR((_xlfn.DAYS(Tabla1[[#This Row],[FECHA INGRESO]],Tabla1[[#This Row],[FECHA RETIRO]]))/30,"")</f>
        <v>-2.9666666666666668</v>
      </c>
    </row>
    <row r="3573" spans="1:66" x14ac:dyDescent="0.35">
      <c r="A3573" s="21">
        <v>1000596109</v>
      </c>
      <c r="B3573" s="95" t="s">
        <v>19123</v>
      </c>
      <c r="C3573" s="25">
        <v>44769</v>
      </c>
      <c r="D3573" s="24" t="s">
        <v>188</v>
      </c>
      <c r="E3573" s="24" t="s">
        <v>111</v>
      </c>
      <c r="F3573" s="24" t="s">
        <v>70</v>
      </c>
      <c r="G3573" s="24"/>
      <c r="H3573" s="24">
        <v>24115824476</v>
      </c>
      <c r="I3573" s="24" t="s">
        <v>95</v>
      </c>
      <c r="J3573" s="24">
        <f>DATEDIF(Tabla1[[#This Row],[FECHA DE NACIMIENTO]],Tabla1[[#This Row],[FECHA ACTUAL]],"Y")</f>
        <v>21</v>
      </c>
      <c r="K3573" s="24" t="s">
        <v>96</v>
      </c>
      <c r="L3573" s="24" t="s">
        <v>112</v>
      </c>
      <c r="M3573" s="24">
        <v>0</v>
      </c>
      <c r="N3573" s="24">
        <v>0</v>
      </c>
      <c r="O3573" s="24">
        <v>2</v>
      </c>
      <c r="P3573" s="24" t="s">
        <v>101</v>
      </c>
      <c r="Q3573" s="23">
        <v>37167</v>
      </c>
      <c r="R3573" s="24" t="s">
        <v>76</v>
      </c>
      <c r="S3573" s="25">
        <v>45119</v>
      </c>
      <c r="T3573" s="24">
        <v>2060767</v>
      </c>
      <c r="U3573" s="24">
        <v>3123411868</v>
      </c>
      <c r="V3573" s="33" t="s">
        <v>19124</v>
      </c>
      <c r="W3573" s="85" t="s">
        <v>19125</v>
      </c>
      <c r="X3573" s="24" t="s">
        <v>15815</v>
      </c>
      <c r="Y3573" s="24" t="s">
        <v>19126</v>
      </c>
      <c r="Z3573" s="24" t="s">
        <v>117</v>
      </c>
      <c r="AA3573" s="24">
        <v>3108596965</v>
      </c>
      <c r="AB3573" s="24"/>
      <c r="AC3573" s="24"/>
      <c r="AD3573" s="24"/>
      <c r="AE3573" s="26" t="s">
        <v>183</v>
      </c>
      <c r="AF3573" s="26" t="s">
        <v>19127</v>
      </c>
      <c r="AG3573" s="26"/>
      <c r="AH3573" s="27" t="s">
        <v>3042</v>
      </c>
      <c r="AI3573" s="27" t="s">
        <v>1612</v>
      </c>
      <c r="AJ3573" s="27" t="s">
        <v>15662</v>
      </c>
      <c r="AK3573" s="24" t="s">
        <v>121</v>
      </c>
      <c r="AL3573" s="24" t="s">
        <v>7086</v>
      </c>
      <c r="AM3573" s="25">
        <v>44769</v>
      </c>
      <c r="AN3573" s="28">
        <v>1000000</v>
      </c>
      <c r="AO3573" s="28">
        <v>117172</v>
      </c>
      <c r="AP3573" s="28"/>
      <c r="AQ3573" s="28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  <c r="BD3573" s="24"/>
      <c r="BE3573" s="24"/>
      <c r="BF3573" s="24"/>
      <c r="BG3573" s="23"/>
      <c r="BH3573" s="23">
        <v>44778</v>
      </c>
      <c r="BI3573" s="26" t="s">
        <v>466</v>
      </c>
      <c r="BJ3573" s="26" t="s">
        <v>18135</v>
      </c>
      <c r="BK3573" s="29">
        <v>0</v>
      </c>
      <c r="BL3573" s="24" t="s">
        <v>129</v>
      </c>
      <c r="BM3573" s="22" t="str">
        <f ca="1">+IF(Tabla1[[#This Row],[FECHA INGRESO]]&gt;=44986,IF((TODAY()-Tabla1[[#This Row],[FECHA INGRESO]])&gt;=50,"ALERTA","TODAVÍA FALTA"),"N/A")</f>
        <v>N/A</v>
      </c>
      <c r="BN3573" s="7">
        <f>IFERROR((_xlfn.DAYS(Tabla1[[#This Row],[FECHA INGRESO]],Tabla1[[#This Row],[FECHA RETIRO]]))/30,"")</f>
        <v>-0.3</v>
      </c>
    </row>
    <row r="3574" spans="1:66" x14ac:dyDescent="0.35">
      <c r="A3574" s="53">
        <v>1012456048</v>
      </c>
      <c r="B3574" s="94" t="s">
        <v>19128</v>
      </c>
      <c r="C3574" s="23">
        <v>44769</v>
      </c>
      <c r="D3574" s="24" t="s">
        <v>157</v>
      </c>
      <c r="E3574" s="24" t="s">
        <v>111</v>
      </c>
      <c r="F3574" s="24" t="s">
        <v>111</v>
      </c>
      <c r="G3574" s="24"/>
      <c r="H3574" s="24">
        <v>24115833456</v>
      </c>
      <c r="I3574" s="24" t="s">
        <v>95</v>
      </c>
      <c r="J3574" s="24">
        <f>DATEDIF(Tabla1[[#This Row],[FECHA DE NACIMIENTO]],Tabla1[[#This Row],[FECHA ACTUAL]],"Y")</f>
        <v>24</v>
      </c>
      <c r="K3574" s="24" t="s">
        <v>96</v>
      </c>
      <c r="L3574" s="24" t="s">
        <v>112</v>
      </c>
      <c r="M3574" s="24">
        <v>1</v>
      </c>
      <c r="N3574" s="24">
        <v>1</v>
      </c>
      <c r="O3574" s="24">
        <v>1</v>
      </c>
      <c r="P3574" s="24" t="s">
        <v>101</v>
      </c>
      <c r="Q3574" s="23">
        <v>36055</v>
      </c>
      <c r="R3574" s="24" t="s">
        <v>76</v>
      </c>
      <c r="S3574" s="25">
        <v>45119</v>
      </c>
      <c r="T3574" s="24"/>
      <c r="U3574" s="24">
        <v>3175652189</v>
      </c>
      <c r="V3574" s="33" t="s">
        <v>19129</v>
      </c>
      <c r="W3574" s="85" t="s">
        <v>19130</v>
      </c>
      <c r="X3574" s="24" t="s">
        <v>19131</v>
      </c>
      <c r="Y3574" s="24" t="s">
        <v>19132</v>
      </c>
      <c r="Z3574" s="24" t="s">
        <v>117</v>
      </c>
      <c r="AA3574" s="24">
        <v>3134193370</v>
      </c>
      <c r="AB3574" s="24"/>
      <c r="AC3574" s="24"/>
      <c r="AD3574" s="24"/>
      <c r="AE3574" s="26" t="s">
        <v>183</v>
      </c>
      <c r="AF3574" s="26" t="s">
        <v>984</v>
      </c>
      <c r="AG3574" s="26"/>
      <c r="AH3574" s="27" t="s">
        <v>955</v>
      </c>
      <c r="AI3574" s="27" t="s">
        <v>5470</v>
      </c>
      <c r="AJ3574" s="27" t="s">
        <v>5470</v>
      </c>
      <c r="AK3574" s="24" t="s">
        <v>121</v>
      </c>
      <c r="AL3574" s="24" t="s">
        <v>7086</v>
      </c>
      <c r="AM3574" s="23">
        <v>44769</v>
      </c>
      <c r="AN3574" s="28">
        <v>1160000</v>
      </c>
      <c r="AO3574" s="28">
        <v>140606</v>
      </c>
      <c r="AP3574" s="28"/>
      <c r="AQ3574" s="28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  <c r="BD3574" s="24"/>
      <c r="BE3574" s="24"/>
      <c r="BF3574" s="24"/>
      <c r="BG3574" s="23"/>
      <c r="BH3574" s="23" t="s">
        <v>75</v>
      </c>
      <c r="BI3574" s="26">
        <v>0</v>
      </c>
      <c r="BJ3574" s="26">
        <v>0</v>
      </c>
      <c r="BK3574" s="29">
        <v>0</v>
      </c>
      <c r="BL3574" s="24" t="s">
        <v>91</v>
      </c>
      <c r="BM3574" s="22" t="str">
        <f ca="1">+IF(Tabla1[[#This Row],[FECHA INGRESO]]&gt;=44986,IF((TODAY()-Tabla1[[#This Row],[FECHA INGRESO]])&gt;=50,"ALERTA","TODAVÍA FALTA"),"N/A")</f>
        <v>N/A</v>
      </c>
      <c r="BN3574" s="7" t="str">
        <f>IFERROR((_xlfn.DAYS(Tabla1[[#This Row],[FECHA INGRESO]],Tabla1[[#This Row],[FECHA RETIRO]]))/30,"")</f>
        <v/>
      </c>
    </row>
    <row r="3575" spans="1:66" x14ac:dyDescent="0.35">
      <c r="A3575" s="21">
        <v>1096247670</v>
      </c>
      <c r="B3575" s="95" t="s">
        <v>19133</v>
      </c>
      <c r="C3575" s="25">
        <v>44769</v>
      </c>
      <c r="D3575" s="24" t="s">
        <v>157</v>
      </c>
      <c r="E3575" s="24" t="s">
        <v>69</v>
      </c>
      <c r="F3575" s="24" t="s">
        <v>70</v>
      </c>
      <c r="G3575" s="24"/>
      <c r="H3575" s="24">
        <v>24115807820</v>
      </c>
      <c r="I3575" s="24" t="s">
        <v>95</v>
      </c>
      <c r="J3575" s="24">
        <f>DATEDIF(Tabla1[[#This Row],[FECHA DE NACIMIENTO]],Tabla1[[#This Row],[FECHA ACTUAL]],"Y")</f>
        <v>25</v>
      </c>
      <c r="K3575" s="24" t="s">
        <v>73</v>
      </c>
      <c r="L3575" s="24" t="s">
        <v>234</v>
      </c>
      <c r="M3575" s="24">
        <v>0</v>
      </c>
      <c r="N3575" s="24">
        <v>0</v>
      </c>
      <c r="O3575" s="24">
        <v>2</v>
      </c>
      <c r="P3575" s="24" t="s">
        <v>101</v>
      </c>
      <c r="Q3575" s="23">
        <v>35931</v>
      </c>
      <c r="R3575" s="24" t="s">
        <v>19134</v>
      </c>
      <c r="S3575" s="25">
        <v>45119</v>
      </c>
      <c r="T3575" s="24"/>
      <c r="U3575" s="24">
        <v>3214090949</v>
      </c>
      <c r="V3575" s="33" t="s">
        <v>19135</v>
      </c>
      <c r="W3575" s="85" t="s">
        <v>19136</v>
      </c>
      <c r="X3575" s="24" t="s">
        <v>9205</v>
      </c>
      <c r="Y3575" s="24" t="s">
        <v>19137</v>
      </c>
      <c r="Z3575" s="24" t="s">
        <v>13095</v>
      </c>
      <c r="AA3575" s="24">
        <v>3506607884</v>
      </c>
      <c r="AB3575" s="24"/>
      <c r="AC3575" s="24"/>
      <c r="AD3575" s="24" t="e">
        <v>#REF!</v>
      </c>
      <c r="AE3575" s="26" t="s">
        <v>84</v>
      </c>
      <c r="AF3575" s="26" t="s">
        <v>17047</v>
      </c>
      <c r="AG3575" s="26"/>
      <c r="AH3575" s="27" t="s">
        <v>184</v>
      </c>
      <c r="AI3575" s="27" t="s">
        <v>5470</v>
      </c>
      <c r="AJ3575" s="27" t="s">
        <v>5470</v>
      </c>
      <c r="AK3575" s="24" t="s">
        <v>121</v>
      </c>
      <c r="AL3575" s="24" t="s">
        <v>7086</v>
      </c>
      <c r="AM3575" s="25">
        <v>44769</v>
      </c>
      <c r="AN3575" s="28">
        <v>1000000</v>
      </c>
      <c r="AO3575" s="28">
        <v>117172</v>
      </c>
      <c r="AP3575" s="28"/>
      <c r="AQ3575" s="28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  <c r="BD3575" s="24"/>
      <c r="BE3575" s="24"/>
      <c r="BF3575" s="24"/>
      <c r="BG3575" s="23"/>
      <c r="BH3575" s="23">
        <v>44880</v>
      </c>
      <c r="BI3575" s="26" t="s">
        <v>466</v>
      </c>
      <c r="BJ3575" s="26" t="s">
        <v>19138</v>
      </c>
      <c r="BK3575" s="29">
        <v>0</v>
      </c>
      <c r="BL3575" s="24" t="s">
        <v>129</v>
      </c>
      <c r="BM3575" s="22" t="str">
        <f ca="1">+IF(Tabla1[[#This Row],[FECHA INGRESO]]&gt;=44986,IF((TODAY()-Tabla1[[#This Row],[FECHA INGRESO]])&gt;=50,"ALERTA","TODAVÍA FALTA"),"N/A")</f>
        <v>N/A</v>
      </c>
      <c r="BN3575" s="7">
        <f>IFERROR((_xlfn.DAYS(Tabla1[[#This Row],[FECHA INGRESO]],Tabla1[[#This Row],[FECHA RETIRO]]))/30,"")</f>
        <v>-3.7</v>
      </c>
    </row>
    <row r="3576" spans="1:66" x14ac:dyDescent="0.35">
      <c r="A3576" s="34">
        <v>1233890966</v>
      </c>
      <c r="B3576" s="95" t="s">
        <v>19139</v>
      </c>
      <c r="C3576" s="25">
        <v>44770</v>
      </c>
      <c r="D3576" s="24" t="s">
        <v>582</v>
      </c>
      <c r="E3576" s="24" t="s">
        <v>111</v>
      </c>
      <c r="F3576" s="24" t="s">
        <v>70</v>
      </c>
      <c r="G3576" s="24"/>
      <c r="H3576" s="24">
        <v>24115871908</v>
      </c>
      <c r="I3576" s="24" t="s">
        <v>95</v>
      </c>
      <c r="J3576" s="24">
        <f>DATEDIF(Tabla1[[#This Row],[FECHA DE NACIMIENTO]],Tabla1[[#This Row],[FECHA ACTUAL]],"Y")</f>
        <v>26</v>
      </c>
      <c r="K3576" s="24" t="s">
        <v>96</v>
      </c>
      <c r="L3576" s="24" t="s">
        <v>234</v>
      </c>
      <c r="M3576" s="24">
        <v>1</v>
      </c>
      <c r="N3576" s="24">
        <v>1</v>
      </c>
      <c r="O3576" s="24">
        <v>2</v>
      </c>
      <c r="P3576" s="24" t="s">
        <v>101</v>
      </c>
      <c r="Q3576" s="23">
        <v>35580</v>
      </c>
      <c r="R3576" s="24" t="s">
        <v>76</v>
      </c>
      <c r="S3576" s="25">
        <v>45119</v>
      </c>
      <c r="T3576" s="24"/>
      <c r="U3576" s="24">
        <v>3124916612</v>
      </c>
      <c r="V3576" s="33" t="s">
        <v>19140</v>
      </c>
      <c r="W3576" s="85" t="s">
        <v>19141</v>
      </c>
      <c r="X3576" s="24" t="s">
        <v>11026</v>
      </c>
      <c r="Y3576" s="24" t="s">
        <v>19142</v>
      </c>
      <c r="Z3576" s="24" t="s">
        <v>82</v>
      </c>
      <c r="AA3576" s="24">
        <v>3123109315</v>
      </c>
      <c r="AB3576" s="24"/>
      <c r="AC3576" s="24"/>
      <c r="AD3576" s="24"/>
      <c r="AE3576" s="26" t="s">
        <v>151</v>
      </c>
      <c r="AF3576" s="26"/>
      <c r="AG3576" s="26"/>
      <c r="AH3576" s="27" t="s">
        <v>3042</v>
      </c>
      <c r="AI3576" s="27" t="s">
        <v>1612</v>
      </c>
      <c r="AJ3576" s="27" t="s">
        <v>15662</v>
      </c>
      <c r="AK3576" s="24" t="s">
        <v>121</v>
      </c>
      <c r="AL3576" s="24" t="s">
        <v>7086</v>
      </c>
      <c r="AM3576" s="25">
        <v>44770</v>
      </c>
      <c r="AN3576" s="28">
        <v>1000000</v>
      </c>
      <c r="AO3576" s="28">
        <v>117172</v>
      </c>
      <c r="AP3576" s="28"/>
      <c r="AQ3576" s="28"/>
      <c r="AR3576" s="24"/>
      <c r="AS3576" s="24"/>
      <c r="AT3576" s="24"/>
      <c r="AU3576" s="24"/>
      <c r="AV3576" s="24"/>
      <c r="AW3576" s="24"/>
      <c r="AX3576" s="24"/>
      <c r="AY3576" s="24"/>
      <c r="AZ3576" s="24"/>
      <c r="BA3576" s="24"/>
      <c r="BB3576" s="24"/>
      <c r="BC3576" s="24"/>
      <c r="BD3576" s="24"/>
      <c r="BE3576" s="24"/>
      <c r="BF3576" s="24"/>
      <c r="BG3576" s="23"/>
      <c r="BH3576" s="23">
        <v>44844</v>
      </c>
      <c r="BI3576" s="26" t="s">
        <v>466</v>
      </c>
      <c r="BJ3576" s="26" t="s">
        <v>273</v>
      </c>
      <c r="BK3576" s="29">
        <v>0</v>
      </c>
      <c r="BL3576" s="24" t="s">
        <v>129</v>
      </c>
      <c r="BM3576" s="22" t="str">
        <f ca="1">+IF(Tabla1[[#This Row],[FECHA INGRESO]]&gt;=44986,IF((TODAY()-Tabla1[[#This Row],[FECHA INGRESO]])&gt;=50,"ALERTA","TODAVÍA FALTA"),"N/A")</f>
        <v>N/A</v>
      </c>
      <c r="BN3576" s="7">
        <f>IFERROR((_xlfn.DAYS(Tabla1[[#This Row],[FECHA INGRESO]],Tabla1[[#This Row],[FECHA RETIRO]]))/30,"")</f>
        <v>-2.4666666666666668</v>
      </c>
    </row>
    <row r="3577" spans="1:66" x14ac:dyDescent="0.35">
      <c r="A3577" s="21">
        <v>1014297065</v>
      </c>
      <c r="B3577" s="95" t="s">
        <v>19143</v>
      </c>
      <c r="C3577" s="25">
        <v>44770</v>
      </c>
      <c r="D3577" s="24" t="s">
        <v>4008</v>
      </c>
      <c r="E3577" s="24" t="s">
        <v>94</v>
      </c>
      <c r="F3577" s="23" t="s">
        <v>94</v>
      </c>
      <c r="G3577" s="24"/>
      <c r="H3577" s="24">
        <v>24115871061</v>
      </c>
      <c r="I3577" s="24" t="s">
        <v>95</v>
      </c>
      <c r="J3577" s="24">
        <f>DATEDIF(Tabla1[[#This Row],[FECHA DE NACIMIENTO]],Tabla1[[#This Row],[FECHA ACTUAL]],"Y")</f>
        <v>25</v>
      </c>
      <c r="K3577" s="24" t="s">
        <v>96</v>
      </c>
      <c r="L3577" s="24" t="s">
        <v>234</v>
      </c>
      <c r="M3577" s="24">
        <v>1</v>
      </c>
      <c r="N3577" s="24">
        <v>1</v>
      </c>
      <c r="O3577" s="24">
        <v>2</v>
      </c>
      <c r="P3577" s="24" t="s">
        <v>101</v>
      </c>
      <c r="Q3577" s="23">
        <v>35908</v>
      </c>
      <c r="R3577" s="24" t="s">
        <v>76</v>
      </c>
      <c r="S3577" s="25">
        <v>45119</v>
      </c>
      <c r="T3577" s="24"/>
      <c r="U3577" s="24">
        <v>3195025438</v>
      </c>
      <c r="V3577" s="33" t="s">
        <v>19144</v>
      </c>
      <c r="W3577" s="85" t="s">
        <v>19145</v>
      </c>
      <c r="X3577" s="24" t="s">
        <v>5963</v>
      </c>
      <c r="Y3577" s="24" t="s">
        <v>19146</v>
      </c>
      <c r="Z3577" s="24" t="s">
        <v>82</v>
      </c>
      <c r="AA3577" s="24">
        <v>3203014215</v>
      </c>
      <c r="AB3577" s="24"/>
      <c r="AC3577" s="24"/>
      <c r="AD3577" s="24"/>
      <c r="AE3577" s="26" t="s">
        <v>151</v>
      </c>
      <c r="AF3577" s="26"/>
      <c r="AG3577" s="26"/>
      <c r="AH3577" s="27" t="s">
        <v>3042</v>
      </c>
      <c r="AI3577" s="27" t="s">
        <v>1612</v>
      </c>
      <c r="AJ3577" s="27" t="s">
        <v>15662</v>
      </c>
      <c r="AK3577" s="24" t="s">
        <v>121</v>
      </c>
      <c r="AL3577" s="24" t="s">
        <v>7086</v>
      </c>
      <c r="AM3577" s="25">
        <v>44770</v>
      </c>
      <c r="AN3577" s="28">
        <v>1000000</v>
      </c>
      <c r="AO3577" s="28">
        <v>117172</v>
      </c>
      <c r="AP3577" s="28"/>
      <c r="AQ3577" s="28"/>
      <c r="AR3577" s="24"/>
      <c r="AS3577" s="24"/>
      <c r="AT3577" s="24"/>
      <c r="AU3577" s="24"/>
      <c r="AV3577" s="24"/>
      <c r="AW3577" s="24"/>
      <c r="AX3577" s="24"/>
      <c r="AY3577" s="24"/>
      <c r="AZ3577" s="24" t="s">
        <v>14215</v>
      </c>
      <c r="BA3577" s="24"/>
      <c r="BB3577" s="24"/>
      <c r="BC3577" s="24"/>
      <c r="BD3577" s="24"/>
      <c r="BE3577" s="24"/>
      <c r="BF3577" s="24"/>
      <c r="BG3577" s="23"/>
      <c r="BH3577" s="23">
        <v>44847</v>
      </c>
      <c r="BI3577" s="26" t="s">
        <v>466</v>
      </c>
      <c r="BJ3577" s="26" t="s">
        <v>6087</v>
      </c>
      <c r="BK3577" s="29">
        <v>0</v>
      </c>
      <c r="BL3577" s="24" t="s">
        <v>129</v>
      </c>
      <c r="BM3577" s="22" t="str">
        <f ca="1">+IF(Tabla1[[#This Row],[FECHA INGRESO]]&gt;=44986,IF((TODAY()-Tabla1[[#This Row],[FECHA INGRESO]])&gt;=50,"ALERTA","TODAVÍA FALTA"),"N/A")</f>
        <v>N/A</v>
      </c>
      <c r="BN3577" s="7">
        <f>IFERROR((_xlfn.DAYS(Tabla1[[#This Row],[FECHA INGRESO]],Tabla1[[#This Row],[FECHA RETIRO]]))/30,"")</f>
        <v>-2.5666666666666669</v>
      </c>
    </row>
    <row r="3578" spans="1:66" x14ac:dyDescent="0.35">
      <c r="A3578" s="34">
        <v>52997103</v>
      </c>
      <c r="B3578" s="95" t="s">
        <v>19147</v>
      </c>
      <c r="C3578" s="25">
        <v>44770</v>
      </c>
      <c r="D3578" s="24" t="s">
        <v>188</v>
      </c>
      <c r="E3578" s="24" t="s">
        <v>111</v>
      </c>
      <c r="F3578" s="24" t="s">
        <v>70</v>
      </c>
      <c r="G3578" s="24"/>
      <c r="H3578" s="24">
        <v>24115858082</v>
      </c>
      <c r="I3578" s="24" t="s">
        <v>95</v>
      </c>
      <c r="J3578" s="24">
        <f>DATEDIF(Tabla1[[#This Row],[FECHA DE NACIMIENTO]],Tabla1[[#This Row],[FECHA ACTUAL]],"Y")</f>
        <v>39</v>
      </c>
      <c r="K3578" s="24" t="s">
        <v>73</v>
      </c>
      <c r="L3578" s="24" t="s">
        <v>112</v>
      </c>
      <c r="M3578" s="24">
        <v>2</v>
      </c>
      <c r="N3578" s="24">
        <v>2</v>
      </c>
      <c r="O3578" s="24">
        <v>3</v>
      </c>
      <c r="P3578" s="24" t="s">
        <v>101</v>
      </c>
      <c r="Q3578" s="23">
        <v>30782</v>
      </c>
      <c r="R3578" s="24" t="s">
        <v>76</v>
      </c>
      <c r="S3578" s="25">
        <v>45119</v>
      </c>
      <c r="T3578" s="24"/>
      <c r="U3578" s="24">
        <v>3224285030</v>
      </c>
      <c r="V3578" s="33" t="s">
        <v>19148</v>
      </c>
      <c r="W3578" s="85" t="s">
        <v>18784</v>
      </c>
      <c r="X3578" s="24" t="s">
        <v>171</v>
      </c>
      <c r="Y3578" s="24" t="s">
        <v>19149</v>
      </c>
      <c r="Z3578" s="24" t="s">
        <v>150</v>
      </c>
      <c r="AA3578" s="24">
        <v>3028396585</v>
      </c>
      <c r="AB3578" s="24"/>
      <c r="AC3578" s="24"/>
      <c r="AD3578" s="24"/>
      <c r="AE3578" s="26" t="s">
        <v>151</v>
      </c>
      <c r="AF3578" s="26"/>
      <c r="AG3578" s="26"/>
      <c r="AH3578" s="27" t="s">
        <v>184</v>
      </c>
      <c r="AI3578" s="27" t="s">
        <v>487</v>
      </c>
      <c r="AJ3578" s="27" t="s">
        <v>487</v>
      </c>
      <c r="AK3578" s="24" t="s">
        <v>121</v>
      </c>
      <c r="AL3578" s="24" t="s">
        <v>7086</v>
      </c>
      <c r="AM3578" s="25">
        <v>44770</v>
      </c>
      <c r="AN3578" s="28">
        <v>1000000</v>
      </c>
      <c r="AO3578" s="28">
        <v>117172</v>
      </c>
      <c r="AP3578" s="28"/>
      <c r="AQ3578" s="28"/>
      <c r="AR3578" s="24"/>
      <c r="AS3578" s="24"/>
      <c r="AT3578" s="24"/>
      <c r="AU3578" s="24"/>
      <c r="AV3578" s="24"/>
      <c r="AW3578" s="24"/>
      <c r="AX3578" s="24"/>
      <c r="AY3578" s="24"/>
      <c r="AZ3578" s="24"/>
      <c r="BA3578" s="24"/>
      <c r="BB3578" s="24"/>
      <c r="BC3578" s="24"/>
      <c r="BD3578" s="24"/>
      <c r="BE3578" s="24"/>
      <c r="BF3578" s="24"/>
      <c r="BG3578" s="23"/>
      <c r="BH3578" s="23">
        <v>44810</v>
      </c>
      <c r="BI3578" s="26" t="s">
        <v>466</v>
      </c>
      <c r="BJ3578" s="26" t="s">
        <v>6087</v>
      </c>
      <c r="BK3578" s="29">
        <v>0</v>
      </c>
      <c r="BL3578" s="24" t="s">
        <v>129</v>
      </c>
      <c r="BM3578" s="22" t="str">
        <f ca="1">+IF(Tabla1[[#This Row],[FECHA INGRESO]]&gt;=44986,IF((TODAY()-Tabla1[[#This Row],[FECHA INGRESO]])&gt;=50,"ALERTA","TODAVÍA FALTA"),"N/A")</f>
        <v>N/A</v>
      </c>
      <c r="BN3578" s="7">
        <f>IFERROR((_xlfn.DAYS(Tabla1[[#This Row],[FECHA INGRESO]],Tabla1[[#This Row],[FECHA RETIRO]]))/30,"")</f>
        <v>-1.3333333333333333</v>
      </c>
    </row>
    <row r="3579" spans="1:66" x14ac:dyDescent="0.35">
      <c r="A3579" s="21">
        <v>1001314737</v>
      </c>
      <c r="B3579" s="95" t="s">
        <v>19150</v>
      </c>
      <c r="C3579" s="25">
        <v>44770</v>
      </c>
      <c r="D3579" s="24" t="s">
        <v>93</v>
      </c>
      <c r="E3579" s="24" t="s">
        <v>94</v>
      </c>
      <c r="F3579" s="24" t="s">
        <v>70</v>
      </c>
      <c r="G3579" s="24"/>
      <c r="H3579" s="24">
        <v>24115861329</v>
      </c>
      <c r="I3579" s="24" t="s">
        <v>95</v>
      </c>
      <c r="J3579" s="24">
        <f>DATEDIF(Tabla1[[#This Row],[FECHA DE NACIMIENTO]],Tabla1[[#This Row],[FECHA ACTUAL]],"Y")</f>
        <v>22</v>
      </c>
      <c r="K3579" s="24" t="s">
        <v>320</v>
      </c>
      <c r="L3579" s="24" t="s">
        <v>112</v>
      </c>
      <c r="M3579" s="24">
        <v>0</v>
      </c>
      <c r="N3579" s="24">
        <v>0</v>
      </c>
      <c r="O3579" s="24">
        <v>2</v>
      </c>
      <c r="P3579" s="24" t="s">
        <v>101</v>
      </c>
      <c r="Q3579" s="23">
        <v>36826</v>
      </c>
      <c r="R3579" s="24" t="s">
        <v>76</v>
      </c>
      <c r="S3579" s="25">
        <v>45119</v>
      </c>
      <c r="T3579" s="24">
        <v>2337823</v>
      </c>
      <c r="U3579" s="24">
        <v>3058699004</v>
      </c>
      <c r="V3579" s="33" t="s">
        <v>19151</v>
      </c>
      <c r="W3579" s="85" t="s">
        <v>19152</v>
      </c>
      <c r="X3579" s="24" t="s">
        <v>19153</v>
      </c>
      <c r="Y3579" s="24" t="s">
        <v>19154</v>
      </c>
      <c r="Z3579" s="24" t="s">
        <v>117</v>
      </c>
      <c r="AA3579" s="24">
        <v>3183593675</v>
      </c>
      <c r="AB3579" s="24"/>
      <c r="AC3579" s="24"/>
      <c r="AD3579" s="24"/>
      <c r="AE3579" s="26" t="s">
        <v>151</v>
      </c>
      <c r="AF3579" s="26"/>
      <c r="AG3579" s="26"/>
      <c r="AH3579" s="27" t="s">
        <v>184</v>
      </c>
      <c r="AI3579" s="27" t="s">
        <v>487</v>
      </c>
      <c r="AJ3579" s="27" t="s">
        <v>487</v>
      </c>
      <c r="AK3579" s="24" t="s">
        <v>121</v>
      </c>
      <c r="AL3579" s="24" t="s">
        <v>7086</v>
      </c>
      <c r="AM3579" s="25">
        <v>44770</v>
      </c>
      <c r="AN3579" s="28">
        <v>1160000</v>
      </c>
      <c r="AO3579" s="28">
        <v>140606</v>
      </c>
      <c r="AP3579" s="28"/>
      <c r="AQ3579" s="28"/>
      <c r="AR3579" s="24"/>
      <c r="AS3579" s="24"/>
      <c r="AT3579" s="24"/>
      <c r="AU3579" s="24"/>
      <c r="AV3579" s="24"/>
      <c r="AW3579" s="24"/>
      <c r="AX3579" s="24"/>
      <c r="AY3579" s="24"/>
      <c r="AZ3579" s="24"/>
      <c r="BA3579" s="24"/>
      <c r="BB3579" s="24"/>
      <c r="BC3579" s="24"/>
      <c r="BD3579" s="24"/>
      <c r="BE3579" s="24"/>
      <c r="BF3579" s="24"/>
      <c r="BG3579" s="23"/>
      <c r="BH3579" s="23">
        <v>44972</v>
      </c>
      <c r="BI3579" s="26" t="s">
        <v>466</v>
      </c>
      <c r="BJ3579" s="26" t="s">
        <v>12135</v>
      </c>
      <c r="BK3579" s="29">
        <v>0</v>
      </c>
      <c r="BL3579" s="24" t="s">
        <v>129</v>
      </c>
      <c r="BM3579" s="22" t="str">
        <f ca="1">+IF(Tabla1[[#This Row],[FECHA INGRESO]]&gt;=44986,IF((TODAY()-Tabla1[[#This Row],[FECHA INGRESO]])&gt;=50,"ALERTA","TODAVÍA FALTA"),"N/A")</f>
        <v>N/A</v>
      </c>
      <c r="BN3579" s="7">
        <f>IFERROR((_xlfn.DAYS(Tabla1[[#This Row],[FECHA INGRESO]],Tabla1[[#This Row],[FECHA RETIRO]]))/30,"")</f>
        <v>-6.7333333333333334</v>
      </c>
    </row>
    <row r="3580" spans="1:66" x14ac:dyDescent="0.35">
      <c r="A3580" s="34">
        <v>1000803846</v>
      </c>
      <c r="B3580" s="94" t="s">
        <v>19155</v>
      </c>
      <c r="C3580" s="25">
        <v>44770</v>
      </c>
      <c r="D3580" s="24" t="s">
        <v>131</v>
      </c>
      <c r="E3580" s="24" t="s">
        <v>111</v>
      </c>
      <c r="F3580" s="24" t="s">
        <v>70</v>
      </c>
      <c r="G3580" s="24"/>
      <c r="H3580" s="24">
        <v>24115859876</v>
      </c>
      <c r="I3580" s="24" t="s">
        <v>95</v>
      </c>
      <c r="J3580" s="24">
        <f>DATEDIF(Tabla1[[#This Row],[FECHA DE NACIMIENTO]],Tabla1[[#This Row],[FECHA ACTUAL]],"Y")</f>
        <v>22</v>
      </c>
      <c r="K3580" s="24" t="s">
        <v>73</v>
      </c>
      <c r="L3580" s="24" t="s">
        <v>234</v>
      </c>
      <c r="M3580" s="24">
        <v>0</v>
      </c>
      <c r="N3580" s="24">
        <v>0</v>
      </c>
      <c r="O3580" s="24">
        <v>1</v>
      </c>
      <c r="P3580" s="24" t="s">
        <v>101</v>
      </c>
      <c r="Q3580" s="23">
        <v>36927</v>
      </c>
      <c r="R3580" s="24" t="s">
        <v>76</v>
      </c>
      <c r="S3580" s="25">
        <v>45119</v>
      </c>
      <c r="T3580" s="24"/>
      <c r="U3580" s="24">
        <v>3244118442</v>
      </c>
      <c r="V3580" s="33" t="s">
        <v>19156</v>
      </c>
      <c r="W3580" s="85" t="s">
        <v>19157</v>
      </c>
      <c r="X3580" s="24" t="s">
        <v>4233</v>
      </c>
      <c r="Y3580" s="24" t="s">
        <v>19158</v>
      </c>
      <c r="Z3580" s="24" t="s">
        <v>117</v>
      </c>
      <c r="AA3580" s="24">
        <v>3224206413</v>
      </c>
      <c r="AB3580" s="24"/>
      <c r="AC3580" s="24"/>
      <c r="AD3580" s="24"/>
      <c r="AE3580" s="26" t="s">
        <v>151</v>
      </c>
      <c r="AF3580" s="26"/>
      <c r="AG3580" s="26"/>
      <c r="AH3580" s="27" t="s">
        <v>955</v>
      </c>
      <c r="AI3580" s="27" t="s">
        <v>487</v>
      </c>
      <c r="AJ3580" s="27" t="s">
        <v>487</v>
      </c>
      <c r="AK3580" s="24" t="s">
        <v>121</v>
      </c>
      <c r="AL3580" s="24" t="s">
        <v>7086</v>
      </c>
      <c r="AM3580" s="25">
        <v>44770</v>
      </c>
      <c r="AN3580" s="28">
        <v>1160000</v>
      </c>
      <c r="AO3580" s="28">
        <v>140606</v>
      </c>
      <c r="AP3580" s="28"/>
      <c r="AQ3580" s="28"/>
      <c r="AR3580" s="24"/>
      <c r="AS3580" s="24"/>
      <c r="AT3580" s="24"/>
      <c r="AU3580" s="24"/>
      <c r="AV3580" s="24"/>
      <c r="AW3580" s="24"/>
      <c r="AX3580" s="24"/>
      <c r="AY3580" s="24"/>
      <c r="AZ3580" s="24"/>
      <c r="BA3580" s="24"/>
      <c r="BB3580" s="24"/>
      <c r="BC3580" s="24"/>
      <c r="BD3580" s="24"/>
      <c r="BE3580" s="24"/>
      <c r="BF3580" s="24"/>
      <c r="BG3580" s="23"/>
      <c r="BH3580" s="23" t="s">
        <v>75</v>
      </c>
      <c r="BI3580" s="26">
        <v>0</v>
      </c>
      <c r="BJ3580" s="26">
        <v>0</v>
      </c>
      <c r="BK3580" s="29">
        <v>0</v>
      </c>
      <c r="BL3580" s="24" t="s">
        <v>91</v>
      </c>
      <c r="BM3580" s="22" t="str">
        <f ca="1">+IF(Tabla1[[#This Row],[FECHA INGRESO]]&gt;=44986,IF((TODAY()-Tabla1[[#This Row],[FECHA INGRESO]])&gt;=50,"ALERTA","TODAVÍA FALTA"),"N/A")</f>
        <v>N/A</v>
      </c>
      <c r="BN3580" s="7" t="str">
        <f>IFERROR((_xlfn.DAYS(Tabla1[[#This Row],[FECHA INGRESO]],Tabla1[[#This Row],[FECHA RETIRO]]))/30,"")</f>
        <v/>
      </c>
    </row>
    <row r="3581" spans="1:66" x14ac:dyDescent="0.35">
      <c r="A3581" s="21">
        <v>1095818244</v>
      </c>
      <c r="B3581" s="94" t="s">
        <v>19159</v>
      </c>
      <c r="C3581" s="25">
        <v>44774</v>
      </c>
      <c r="D3581" s="24" t="s">
        <v>157</v>
      </c>
      <c r="E3581" s="24" t="s">
        <v>111</v>
      </c>
      <c r="F3581" s="24" t="s">
        <v>70</v>
      </c>
      <c r="G3581" s="24"/>
      <c r="H3581" s="24">
        <v>24115942987</v>
      </c>
      <c r="I3581" s="24" t="s">
        <v>95</v>
      </c>
      <c r="J3581" s="24">
        <f>DATEDIF(Tabla1[[#This Row],[FECHA DE NACIMIENTO]],Tabla1[[#This Row],[FECHA ACTUAL]],"Y")</f>
        <v>29</v>
      </c>
      <c r="K3581" s="24" t="s">
        <v>73</v>
      </c>
      <c r="L3581" s="24" t="s">
        <v>234</v>
      </c>
      <c r="M3581" s="24">
        <v>2</v>
      </c>
      <c r="N3581" s="24">
        <v>2</v>
      </c>
      <c r="O3581" s="24">
        <v>2</v>
      </c>
      <c r="P3581" s="24" t="s">
        <v>101</v>
      </c>
      <c r="Q3581" s="23">
        <v>34356</v>
      </c>
      <c r="R3581" s="24" t="s">
        <v>1918</v>
      </c>
      <c r="S3581" s="25">
        <v>45119</v>
      </c>
      <c r="T3581" s="24"/>
      <c r="U3581" s="24">
        <v>3224035591</v>
      </c>
      <c r="V3581" s="33" t="s">
        <v>19160</v>
      </c>
      <c r="W3581" s="85" t="s">
        <v>19161</v>
      </c>
      <c r="X3581" s="24" t="s">
        <v>1438</v>
      </c>
      <c r="Y3581" s="24" t="s">
        <v>19162</v>
      </c>
      <c r="Z3581" s="24" t="s">
        <v>82</v>
      </c>
      <c r="AA3581" s="24">
        <v>3214000140</v>
      </c>
      <c r="AB3581" s="24"/>
      <c r="AC3581" s="24"/>
      <c r="AD3581" s="24"/>
      <c r="AE3581" s="26" t="s">
        <v>194</v>
      </c>
      <c r="AF3581" s="26" t="s">
        <v>6404</v>
      </c>
      <c r="AG3581" s="26"/>
      <c r="AH3581" s="27" t="s">
        <v>955</v>
      </c>
      <c r="AI3581" s="27" t="s">
        <v>120</v>
      </c>
      <c r="AJ3581" s="27" t="s">
        <v>120</v>
      </c>
      <c r="AK3581" s="24" t="s">
        <v>121</v>
      </c>
      <c r="AL3581" s="24" t="s">
        <v>7086</v>
      </c>
      <c r="AM3581" s="25">
        <v>44774</v>
      </c>
      <c r="AN3581" s="28">
        <v>1160000</v>
      </c>
      <c r="AO3581" s="28">
        <v>140606</v>
      </c>
      <c r="AP3581" s="28"/>
      <c r="AQ3581" s="28"/>
      <c r="AR3581" s="24"/>
      <c r="AS3581" s="24"/>
      <c r="AT3581" s="24"/>
      <c r="AU3581" s="24"/>
      <c r="AV3581" s="24"/>
      <c r="AW3581" s="24"/>
      <c r="AX3581" s="24"/>
      <c r="AY3581" s="24"/>
      <c r="AZ3581" s="24"/>
      <c r="BA3581" s="24"/>
      <c r="BB3581" s="24"/>
      <c r="BC3581" s="24"/>
      <c r="BD3581" s="24"/>
      <c r="BE3581" s="24"/>
      <c r="BF3581" s="24"/>
      <c r="BG3581" s="23"/>
      <c r="BH3581" s="23" t="s">
        <v>75</v>
      </c>
      <c r="BI3581" s="26">
        <v>0</v>
      </c>
      <c r="BJ3581" s="26">
        <v>0</v>
      </c>
      <c r="BK3581" s="29">
        <v>0</v>
      </c>
      <c r="BL3581" s="24" t="s">
        <v>91</v>
      </c>
      <c r="BM3581" s="22" t="str">
        <f ca="1">+IF(Tabla1[[#This Row],[FECHA INGRESO]]&gt;=44986,IF((TODAY()-Tabla1[[#This Row],[FECHA INGRESO]])&gt;=50,"ALERTA","TODAVÍA FALTA"),"N/A")</f>
        <v>N/A</v>
      </c>
      <c r="BN3581" s="7" t="str">
        <f>IFERROR((_xlfn.DAYS(Tabla1[[#This Row],[FECHA INGRESO]],Tabla1[[#This Row],[FECHA RETIRO]]))/30,"")</f>
        <v/>
      </c>
    </row>
    <row r="3582" spans="1:66" x14ac:dyDescent="0.35">
      <c r="A3582" s="34">
        <v>1016027909</v>
      </c>
      <c r="B3582" s="95" t="s">
        <v>19163</v>
      </c>
      <c r="C3582" s="25">
        <v>44774</v>
      </c>
      <c r="D3582" s="24" t="s">
        <v>266</v>
      </c>
      <c r="E3582" s="24" t="s">
        <v>110</v>
      </c>
      <c r="F3582" s="23" t="s">
        <v>94</v>
      </c>
      <c r="G3582" s="24"/>
      <c r="H3582" s="24">
        <v>24115942545</v>
      </c>
      <c r="I3582" s="24" t="s">
        <v>95</v>
      </c>
      <c r="J3582" s="24">
        <f>DATEDIF(Tabla1[[#This Row],[FECHA DE NACIMIENTO]],Tabla1[[#This Row],[FECHA ACTUAL]],"Y")</f>
        <v>33</v>
      </c>
      <c r="K3582" s="24" t="s">
        <v>73</v>
      </c>
      <c r="L3582" s="24" t="s">
        <v>234</v>
      </c>
      <c r="M3582" s="24">
        <v>1</v>
      </c>
      <c r="N3582" s="24">
        <v>1</v>
      </c>
      <c r="O3582" s="24">
        <v>2</v>
      </c>
      <c r="P3582" s="24" t="s">
        <v>101</v>
      </c>
      <c r="Q3582" s="23">
        <v>33052</v>
      </c>
      <c r="R3582" s="24" t="s">
        <v>76</v>
      </c>
      <c r="S3582" s="25">
        <v>45119</v>
      </c>
      <c r="T3582" s="24"/>
      <c r="U3582" s="24">
        <v>3164444064</v>
      </c>
      <c r="V3582" s="33" t="s">
        <v>19164</v>
      </c>
      <c r="W3582" s="85" t="s">
        <v>19165</v>
      </c>
      <c r="X3582" s="24" t="s">
        <v>19166</v>
      </c>
      <c r="Y3582" s="24" t="s">
        <v>19167</v>
      </c>
      <c r="Z3582" s="24" t="s">
        <v>117</v>
      </c>
      <c r="AA3582" s="24">
        <v>3183817160</v>
      </c>
      <c r="AB3582" s="24"/>
      <c r="AC3582" s="24"/>
      <c r="AD3582" s="24"/>
      <c r="AE3582" s="26" t="s">
        <v>151</v>
      </c>
      <c r="AF3582" s="26"/>
      <c r="AG3582" s="26"/>
      <c r="AH3582" s="27" t="s">
        <v>3042</v>
      </c>
      <c r="AI3582" s="27" t="s">
        <v>1612</v>
      </c>
      <c r="AJ3582" s="27" t="s">
        <v>15662</v>
      </c>
      <c r="AK3582" s="24" t="s">
        <v>121</v>
      </c>
      <c r="AL3582" s="24" t="s">
        <v>7086</v>
      </c>
      <c r="AM3582" s="25">
        <v>44774</v>
      </c>
      <c r="AN3582" s="28">
        <v>1000000</v>
      </c>
      <c r="AO3582" s="28">
        <v>117172</v>
      </c>
      <c r="AP3582" s="28"/>
      <c r="AQ3582" s="28"/>
      <c r="AR3582" s="24"/>
      <c r="AS3582" s="24"/>
      <c r="AT3582" s="24"/>
      <c r="AU3582" s="24"/>
      <c r="AV3582" s="24"/>
      <c r="AW3582" s="24"/>
      <c r="AX3582" s="24"/>
      <c r="AY3582" s="24"/>
      <c r="AZ3582" s="24"/>
      <c r="BA3582" s="24"/>
      <c r="BB3582" s="24"/>
      <c r="BC3582" s="24"/>
      <c r="BD3582" s="24"/>
      <c r="BE3582" s="24"/>
      <c r="BF3582" s="24"/>
      <c r="BG3582" s="23"/>
      <c r="BH3582" s="23">
        <v>44854</v>
      </c>
      <c r="BI3582" s="26" t="s">
        <v>466</v>
      </c>
      <c r="BJ3582" s="26" t="s">
        <v>3469</v>
      </c>
      <c r="BK3582" s="29">
        <v>0</v>
      </c>
      <c r="BL3582" s="24" t="s">
        <v>129</v>
      </c>
      <c r="BM3582" s="22" t="str">
        <f ca="1">+IF(Tabla1[[#This Row],[FECHA INGRESO]]&gt;=44986,IF((TODAY()-Tabla1[[#This Row],[FECHA INGRESO]])&gt;=50,"ALERTA","TODAVÍA FALTA"),"N/A")</f>
        <v>N/A</v>
      </c>
      <c r="BN3582" s="7">
        <f>IFERROR((_xlfn.DAYS(Tabla1[[#This Row],[FECHA INGRESO]],Tabla1[[#This Row],[FECHA RETIRO]]))/30,"")</f>
        <v>-2.6666666666666665</v>
      </c>
    </row>
    <row r="3583" spans="1:66" x14ac:dyDescent="0.35">
      <c r="A3583" s="21">
        <v>1024462904</v>
      </c>
      <c r="B3583" s="95" t="s">
        <v>19168</v>
      </c>
      <c r="C3583" s="25">
        <v>44776</v>
      </c>
      <c r="D3583" s="24" t="s">
        <v>93</v>
      </c>
      <c r="E3583" s="24" t="s">
        <v>110</v>
      </c>
      <c r="F3583" s="24" t="s">
        <v>70</v>
      </c>
      <c r="G3583" s="24"/>
      <c r="H3583" s="24">
        <v>24115983445</v>
      </c>
      <c r="I3583" s="24" t="s">
        <v>95</v>
      </c>
      <c r="J3583" s="24">
        <f>DATEDIF(Tabla1[[#This Row],[FECHA DE NACIMIENTO]],Tabla1[[#This Row],[FECHA ACTUAL]],"Y")</f>
        <v>37</v>
      </c>
      <c r="K3583" s="24" t="s">
        <v>73</v>
      </c>
      <c r="L3583" s="24" t="s">
        <v>112</v>
      </c>
      <c r="M3583" s="24">
        <v>2</v>
      </c>
      <c r="N3583" s="24">
        <v>2</v>
      </c>
      <c r="O3583" s="24">
        <v>3</v>
      </c>
      <c r="P3583" s="24" t="s">
        <v>101</v>
      </c>
      <c r="Q3583" s="23">
        <v>31431</v>
      </c>
      <c r="R3583" s="24" t="s">
        <v>76</v>
      </c>
      <c r="S3583" s="25">
        <v>45119</v>
      </c>
      <c r="T3583" s="24"/>
      <c r="U3583" s="24">
        <v>3154529512</v>
      </c>
      <c r="V3583" s="33" t="s">
        <v>19169</v>
      </c>
      <c r="W3583" s="85" t="s">
        <v>19170</v>
      </c>
      <c r="X3583" s="24" t="s">
        <v>2748</v>
      </c>
      <c r="Y3583" s="24" t="s">
        <v>19171</v>
      </c>
      <c r="Z3583" s="24" t="s">
        <v>117</v>
      </c>
      <c r="AA3583" s="24">
        <v>3143103971</v>
      </c>
      <c r="AB3583" s="24"/>
      <c r="AC3583" s="24"/>
      <c r="AD3583" s="24"/>
      <c r="AE3583" s="26" t="s">
        <v>194</v>
      </c>
      <c r="AF3583" s="26" t="s">
        <v>19172</v>
      </c>
      <c r="AG3583" s="26"/>
      <c r="AH3583" s="27" t="s">
        <v>184</v>
      </c>
      <c r="AI3583" s="27" t="s">
        <v>487</v>
      </c>
      <c r="AJ3583" s="27" t="s">
        <v>487</v>
      </c>
      <c r="AK3583" s="24" t="s">
        <v>121</v>
      </c>
      <c r="AL3583" s="24" t="s">
        <v>7086</v>
      </c>
      <c r="AM3583" s="25">
        <v>44776</v>
      </c>
      <c r="AN3583" s="28">
        <v>1000000</v>
      </c>
      <c r="AO3583" s="28">
        <v>117172</v>
      </c>
      <c r="AP3583" s="28"/>
      <c r="AQ3583" s="28"/>
      <c r="AR3583" s="24"/>
      <c r="AS3583" s="24"/>
      <c r="AT3583" s="24"/>
      <c r="AU3583" s="24"/>
      <c r="AV3583" s="24"/>
      <c r="AW3583" s="24"/>
      <c r="AX3583" s="24"/>
      <c r="AY3583" s="24"/>
      <c r="AZ3583" s="24"/>
      <c r="BA3583" s="24"/>
      <c r="BB3583" s="24"/>
      <c r="BC3583" s="24"/>
      <c r="BD3583" s="24"/>
      <c r="BE3583" s="24"/>
      <c r="BF3583" s="24"/>
      <c r="BG3583" s="23"/>
      <c r="BH3583" s="23">
        <v>44777</v>
      </c>
      <c r="BI3583" s="26" t="s">
        <v>466</v>
      </c>
      <c r="BJ3583" s="26" t="s">
        <v>1550</v>
      </c>
      <c r="BK3583" s="29">
        <v>0</v>
      </c>
      <c r="BL3583" s="24" t="s">
        <v>129</v>
      </c>
      <c r="BM3583" s="22" t="str">
        <f ca="1">+IF(Tabla1[[#This Row],[FECHA INGRESO]]&gt;=44986,IF((TODAY()-Tabla1[[#This Row],[FECHA INGRESO]])&gt;=50,"ALERTA","TODAVÍA FALTA"),"N/A")</f>
        <v>N/A</v>
      </c>
      <c r="BN3583" s="7">
        <f>IFERROR((_xlfn.DAYS(Tabla1[[#This Row],[FECHA INGRESO]],Tabla1[[#This Row],[FECHA RETIRO]]))/30,"")</f>
        <v>-3.3333333333333333E-2</v>
      </c>
    </row>
    <row r="3584" spans="1:66" x14ac:dyDescent="0.35">
      <c r="A3584" s="21">
        <v>1136887079</v>
      </c>
      <c r="B3584" s="95" t="s">
        <v>19173</v>
      </c>
      <c r="C3584" s="25">
        <v>44776</v>
      </c>
      <c r="D3584" s="24" t="s">
        <v>266</v>
      </c>
      <c r="E3584" s="24" t="s">
        <v>111</v>
      </c>
      <c r="F3584" s="24" t="s">
        <v>111</v>
      </c>
      <c r="G3584" s="24"/>
      <c r="H3584" s="24">
        <v>24116037042</v>
      </c>
      <c r="I3584" s="24" t="s">
        <v>95</v>
      </c>
      <c r="J3584" s="24">
        <f>DATEDIF(Tabla1[[#This Row],[FECHA DE NACIMIENTO]],Tabla1[[#This Row],[FECHA ACTUAL]],"Y")</f>
        <v>28</v>
      </c>
      <c r="K3584" s="24" t="s">
        <v>96</v>
      </c>
      <c r="L3584" s="24" t="s">
        <v>112</v>
      </c>
      <c r="M3584" s="24">
        <v>2</v>
      </c>
      <c r="N3584" s="24">
        <v>2</v>
      </c>
      <c r="O3584" s="24">
        <v>3</v>
      </c>
      <c r="P3584" s="24" t="s">
        <v>101</v>
      </c>
      <c r="Q3584" s="23">
        <v>34817</v>
      </c>
      <c r="R3584" s="24" t="s">
        <v>76</v>
      </c>
      <c r="S3584" s="25">
        <v>45119</v>
      </c>
      <c r="T3584" s="24"/>
      <c r="U3584" s="24">
        <v>3197447695</v>
      </c>
      <c r="V3584" s="33" t="s">
        <v>19174</v>
      </c>
      <c r="W3584" s="85" t="s">
        <v>19175</v>
      </c>
      <c r="X3584" s="24" t="s">
        <v>945</v>
      </c>
      <c r="Y3584" s="24" t="s">
        <v>19176</v>
      </c>
      <c r="Z3584" s="24" t="s">
        <v>13095</v>
      </c>
      <c r="AA3584" s="24">
        <v>3114406995</v>
      </c>
      <c r="AB3584" s="24"/>
      <c r="AC3584" s="24"/>
      <c r="AD3584" s="24"/>
      <c r="AE3584" s="26" t="s">
        <v>151</v>
      </c>
      <c r="AF3584" s="26"/>
      <c r="AG3584" s="26"/>
      <c r="AH3584" s="27" t="s">
        <v>184</v>
      </c>
      <c r="AI3584" s="27" t="s">
        <v>487</v>
      </c>
      <c r="AJ3584" s="27" t="s">
        <v>487</v>
      </c>
      <c r="AK3584" s="24" t="s">
        <v>121</v>
      </c>
      <c r="AL3584" s="24" t="s">
        <v>7086</v>
      </c>
      <c r="AM3584" s="25">
        <v>44776</v>
      </c>
      <c r="AN3584" s="28">
        <v>1000000</v>
      </c>
      <c r="AO3584" s="28">
        <v>117172</v>
      </c>
      <c r="AP3584" s="28"/>
      <c r="AQ3584" s="28"/>
      <c r="AR3584" s="24"/>
      <c r="AS3584" s="24"/>
      <c r="AT3584" s="24"/>
      <c r="AU3584" s="24"/>
      <c r="AV3584" s="24"/>
      <c r="AW3584" s="24"/>
      <c r="AX3584" s="24"/>
      <c r="AY3584" s="24"/>
      <c r="AZ3584" s="24"/>
      <c r="BA3584" s="24"/>
      <c r="BB3584" s="24"/>
      <c r="BC3584" s="24"/>
      <c r="BD3584" s="24"/>
      <c r="BE3584" s="24"/>
      <c r="BF3584" s="24"/>
      <c r="BG3584" s="23"/>
      <c r="BH3584" s="23">
        <v>44909</v>
      </c>
      <c r="BI3584" s="26" t="s">
        <v>466</v>
      </c>
      <c r="BJ3584" s="26" t="s">
        <v>6087</v>
      </c>
      <c r="BK3584" s="29">
        <v>0</v>
      </c>
      <c r="BL3584" s="24" t="s">
        <v>129</v>
      </c>
      <c r="BM3584" s="22" t="str">
        <f ca="1">+IF(Tabla1[[#This Row],[FECHA INGRESO]]&gt;=44986,IF((TODAY()-Tabla1[[#This Row],[FECHA INGRESO]])&gt;=50,"ALERTA","TODAVÍA FALTA"),"N/A")</f>
        <v>N/A</v>
      </c>
      <c r="BN3584" s="7">
        <f>IFERROR((_xlfn.DAYS(Tabla1[[#This Row],[FECHA INGRESO]],Tabla1[[#This Row],[FECHA RETIRO]]))/30,"")</f>
        <v>-4.4333333333333336</v>
      </c>
    </row>
    <row r="3585" spans="1:66" x14ac:dyDescent="0.35">
      <c r="A3585" s="21">
        <v>1000005175</v>
      </c>
      <c r="B3585" s="95" t="s">
        <v>19177</v>
      </c>
      <c r="C3585" s="25">
        <v>44776</v>
      </c>
      <c r="D3585" s="24" t="s">
        <v>4008</v>
      </c>
      <c r="E3585" s="24" t="s">
        <v>111</v>
      </c>
      <c r="F3585" s="23" t="s">
        <v>94</v>
      </c>
      <c r="G3585" s="24"/>
      <c r="H3585" s="24">
        <v>24116007313</v>
      </c>
      <c r="I3585" s="24" t="s">
        <v>95</v>
      </c>
      <c r="J3585" s="24">
        <f>DATEDIF(Tabla1[[#This Row],[FECHA DE NACIMIENTO]],Tabla1[[#This Row],[FECHA ACTUAL]],"Y")</f>
        <v>26</v>
      </c>
      <c r="K3585" s="24" t="s">
        <v>73</v>
      </c>
      <c r="L3585" s="24" t="s">
        <v>112</v>
      </c>
      <c r="M3585" s="24">
        <v>2</v>
      </c>
      <c r="N3585" s="24">
        <v>3</v>
      </c>
      <c r="O3585" s="24">
        <v>2</v>
      </c>
      <c r="P3585" s="24" t="s">
        <v>101</v>
      </c>
      <c r="Q3585" s="23">
        <v>35613</v>
      </c>
      <c r="R3585" s="24" t="s">
        <v>76</v>
      </c>
      <c r="S3585" s="25">
        <v>45119</v>
      </c>
      <c r="T3585" s="24"/>
      <c r="U3585" s="24">
        <v>3126657442</v>
      </c>
      <c r="V3585" s="33" t="s">
        <v>19178</v>
      </c>
      <c r="W3585" s="85" t="s">
        <v>19179</v>
      </c>
      <c r="X3585" s="24" t="s">
        <v>19180</v>
      </c>
      <c r="Y3585" s="24" t="s">
        <v>19181</v>
      </c>
      <c r="Z3585" s="24" t="s">
        <v>117</v>
      </c>
      <c r="AA3585" s="24">
        <v>3108103428</v>
      </c>
      <c r="AB3585" s="24"/>
      <c r="AC3585" s="24"/>
      <c r="AD3585" s="24"/>
      <c r="AE3585" s="26" t="s">
        <v>151</v>
      </c>
      <c r="AF3585" s="26"/>
      <c r="AG3585" s="26"/>
      <c r="AH3585" s="27" t="s">
        <v>184</v>
      </c>
      <c r="AI3585" s="27" t="s">
        <v>487</v>
      </c>
      <c r="AJ3585" s="27" t="s">
        <v>487</v>
      </c>
      <c r="AK3585" s="24" t="s">
        <v>121</v>
      </c>
      <c r="AL3585" s="24" t="s">
        <v>7086</v>
      </c>
      <c r="AM3585" s="25">
        <v>44776</v>
      </c>
      <c r="AN3585" s="28">
        <v>1000000</v>
      </c>
      <c r="AO3585" s="28">
        <v>117172</v>
      </c>
      <c r="AP3585" s="28"/>
      <c r="AQ3585" s="28"/>
      <c r="AR3585" s="24"/>
      <c r="AS3585" s="24"/>
      <c r="AT3585" s="24"/>
      <c r="AU3585" s="24"/>
      <c r="AV3585" s="24"/>
      <c r="AW3585" s="24"/>
      <c r="AX3585" s="24"/>
      <c r="AY3585" s="24"/>
      <c r="AZ3585" s="24"/>
      <c r="BA3585" s="24"/>
      <c r="BB3585" s="24"/>
      <c r="BC3585" s="24"/>
      <c r="BD3585" s="24"/>
      <c r="BE3585" s="24"/>
      <c r="BF3585" s="24"/>
      <c r="BG3585" s="23"/>
      <c r="BH3585" s="23">
        <v>44776</v>
      </c>
      <c r="BI3585" s="26" t="s">
        <v>466</v>
      </c>
      <c r="BJ3585" s="26" t="s">
        <v>4730</v>
      </c>
      <c r="BK3585" s="29">
        <v>0</v>
      </c>
      <c r="BL3585" s="24" t="s">
        <v>129</v>
      </c>
      <c r="BM3585" s="22" t="str">
        <f ca="1">+IF(Tabla1[[#This Row],[FECHA INGRESO]]&gt;=44986,IF((TODAY()-Tabla1[[#This Row],[FECHA INGRESO]])&gt;=50,"ALERTA","TODAVÍA FALTA"),"N/A")</f>
        <v>N/A</v>
      </c>
      <c r="BN3585" s="7">
        <f>IFERROR((_xlfn.DAYS(Tabla1[[#This Row],[FECHA INGRESO]],Tabla1[[#This Row],[FECHA RETIRO]]))/30,"")</f>
        <v>0</v>
      </c>
    </row>
    <row r="3586" spans="1:66" x14ac:dyDescent="0.35">
      <c r="A3586" s="21">
        <v>1000225665</v>
      </c>
      <c r="B3586" s="95" t="s">
        <v>19182</v>
      </c>
      <c r="C3586" s="25">
        <v>44776</v>
      </c>
      <c r="D3586" s="24" t="s">
        <v>93</v>
      </c>
      <c r="E3586" s="24" t="s">
        <v>111</v>
      </c>
      <c r="F3586" s="24" t="s">
        <v>70</v>
      </c>
      <c r="G3586" s="24"/>
      <c r="H3586" s="24">
        <v>24115990025</v>
      </c>
      <c r="I3586" s="24" t="s">
        <v>95</v>
      </c>
      <c r="J3586" s="24">
        <f>DATEDIF(Tabla1[[#This Row],[FECHA DE NACIMIENTO]],Tabla1[[#This Row],[FECHA ACTUAL]],"Y")</f>
        <v>20</v>
      </c>
      <c r="K3586" s="24" t="s">
        <v>96</v>
      </c>
      <c r="L3586" s="24" t="s">
        <v>112</v>
      </c>
      <c r="M3586" s="24">
        <v>0</v>
      </c>
      <c r="N3586" s="24">
        <v>0</v>
      </c>
      <c r="O3586" s="24">
        <v>2</v>
      </c>
      <c r="P3586" s="24" t="s">
        <v>101</v>
      </c>
      <c r="Q3586" s="23">
        <v>37594</v>
      </c>
      <c r="R3586" s="24" t="s">
        <v>76</v>
      </c>
      <c r="S3586" s="25">
        <v>45119</v>
      </c>
      <c r="T3586" s="24"/>
      <c r="U3586" s="24">
        <v>3234847352</v>
      </c>
      <c r="V3586" s="33" t="s">
        <v>19183</v>
      </c>
      <c r="W3586" s="85" t="s">
        <v>19184</v>
      </c>
      <c r="X3586" s="24" t="s">
        <v>19185</v>
      </c>
      <c r="Y3586" s="24" t="s">
        <v>19186</v>
      </c>
      <c r="Z3586" s="24" t="s">
        <v>117</v>
      </c>
      <c r="AA3586" s="24">
        <v>3234847352</v>
      </c>
      <c r="AB3586" s="24"/>
      <c r="AC3586" s="24"/>
      <c r="AD3586" s="24"/>
      <c r="AE3586" s="26" t="s">
        <v>151</v>
      </c>
      <c r="AF3586" s="26"/>
      <c r="AG3586" s="26"/>
      <c r="AH3586" s="27" t="s">
        <v>184</v>
      </c>
      <c r="AI3586" s="27" t="s">
        <v>487</v>
      </c>
      <c r="AJ3586" s="27" t="s">
        <v>487</v>
      </c>
      <c r="AK3586" s="24" t="s">
        <v>121</v>
      </c>
      <c r="AL3586" s="24" t="s">
        <v>7086</v>
      </c>
      <c r="AM3586" s="25">
        <v>44776</v>
      </c>
      <c r="AN3586" s="28">
        <v>1000000</v>
      </c>
      <c r="AO3586" s="28">
        <v>117172</v>
      </c>
      <c r="AP3586" s="28"/>
      <c r="AQ3586" s="28"/>
      <c r="AR3586" s="24"/>
      <c r="AS3586" s="24"/>
      <c r="AT3586" s="24"/>
      <c r="AU3586" s="24"/>
      <c r="AV3586" s="24"/>
      <c r="AW3586" s="24"/>
      <c r="AX3586" s="24"/>
      <c r="AY3586" s="24"/>
      <c r="AZ3586" s="24"/>
      <c r="BA3586" s="24"/>
      <c r="BB3586" s="24"/>
      <c r="BC3586" s="24"/>
      <c r="BD3586" s="24"/>
      <c r="BE3586" s="24"/>
      <c r="BF3586" s="24"/>
      <c r="BG3586" s="23"/>
      <c r="BH3586" s="23">
        <v>44926</v>
      </c>
      <c r="BI3586" s="26" t="s">
        <v>466</v>
      </c>
      <c r="BJ3586" s="26" t="s">
        <v>14177</v>
      </c>
      <c r="BK3586" s="29">
        <v>0</v>
      </c>
      <c r="BL3586" s="24" t="s">
        <v>129</v>
      </c>
      <c r="BM3586" s="22" t="str">
        <f ca="1">+IF(Tabla1[[#This Row],[FECHA INGRESO]]&gt;=44986,IF((TODAY()-Tabla1[[#This Row],[FECHA INGRESO]])&gt;=50,"ALERTA","TODAVÍA FALTA"),"N/A")</f>
        <v>N/A</v>
      </c>
      <c r="BN3586" s="7">
        <f>IFERROR((_xlfn.DAYS(Tabla1[[#This Row],[FECHA INGRESO]],Tabla1[[#This Row],[FECHA RETIRO]]))/30,"")</f>
        <v>-5</v>
      </c>
    </row>
    <row r="3587" spans="1:66" x14ac:dyDescent="0.35">
      <c r="A3587" s="34">
        <v>1018500935</v>
      </c>
      <c r="B3587" s="95" t="s">
        <v>19187</v>
      </c>
      <c r="C3587" s="25">
        <v>44776</v>
      </c>
      <c r="D3587" s="24" t="s">
        <v>188</v>
      </c>
      <c r="E3587" s="24" t="s">
        <v>111</v>
      </c>
      <c r="F3587" s="24" t="s">
        <v>70</v>
      </c>
      <c r="G3587" s="24"/>
      <c r="H3587" s="24">
        <v>24115995741</v>
      </c>
      <c r="I3587" s="24" t="s">
        <v>72</v>
      </c>
      <c r="J3587" s="24">
        <f>DATEDIF(Tabla1[[#This Row],[FECHA DE NACIMIENTO]],Tabla1[[#This Row],[FECHA ACTUAL]],"Y")</f>
        <v>25</v>
      </c>
      <c r="K3587" s="24" t="s">
        <v>73</v>
      </c>
      <c r="L3587" s="24" t="s">
        <v>234</v>
      </c>
      <c r="M3587" s="24">
        <v>1</v>
      </c>
      <c r="N3587" s="24">
        <v>2</v>
      </c>
      <c r="O3587" s="24">
        <v>1</v>
      </c>
      <c r="P3587" s="24" t="s">
        <v>101</v>
      </c>
      <c r="Q3587" s="23">
        <v>35732</v>
      </c>
      <c r="R3587" s="24" t="s">
        <v>76</v>
      </c>
      <c r="S3587" s="25">
        <v>45119</v>
      </c>
      <c r="T3587" s="24"/>
      <c r="U3587" s="24">
        <v>3107979144</v>
      </c>
      <c r="V3587" s="33" t="s">
        <v>19188</v>
      </c>
      <c r="W3587" s="85" t="s">
        <v>19189</v>
      </c>
      <c r="X3587" s="24" t="s">
        <v>12088</v>
      </c>
      <c r="Y3587" s="24" t="s">
        <v>19190</v>
      </c>
      <c r="Z3587" s="24" t="s">
        <v>13095</v>
      </c>
      <c r="AA3587" s="24">
        <v>3193827388</v>
      </c>
      <c r="AB3587" s="24"/>
      <c r="AC3587" s="24"/>
      <c r="AD3587" s="24"/>
      <c r="AE3587" s="26" t="s">
        <v>151</v>
      </c>
      <c r="AF3587" s="26"/>
      <c r="AG3587" s="26"/>
      <c r="AH3587" s="27" t="s">
        <v>11473</v>
      </c>
      <c r="AI3587" s="27" t="s">
        <v>421</v>
      </c>
      <c r="AJ3587" s="27" t="s">
        <v>421</v>
      </c>
      <c r="AK3587" s="24" t="s">
        <v>89</v>
      </c>
      <c r="AL3587" s="24" t="s">
        <v>7086</v>
      </c>
      <c r="AM3587" s="25">
        <v>44776</v>
      </c>
      <c r="AN3587" s="28">
        <v>1000000</v>
      </c>
      <c r="AO3587" s="28">
        <v>117172</v>
      </c>
      <c r="AP3587" s="28"/>
      <c r="AQ3587" s="28"/>
      <c r="AR3587" s="24"/>
      <c r="AS3587" s="24"/>
      <c r="AT3587" s="24"/>
      <c r="AU3587" s="24"/>
      <c r="AV3587" s="24"/>
      <c r="AW3587" s="24"/>
      <c r="AX3587" s="24"/>
      <c r="AY3587" s="24"/>
      <c r="AZ3587" s="24"/>
      <c r="BA3587" s="24"/>
      <c r="BB3587" s="24"/>
      <c r="BC3587" s="24"/>
      <c r="BD3587" s="24"/>
      <c r="BE3587" s="24"/>
      <c r="BF3587" s="24"/>
      <c r="BG3587" s="23"/>
      <c r="BH3587" s="23">
        <v>44911</v>
      </c>
      <c r="BI3587" s="26" t="s">
        <v>466</v>
      </c>
      <c r="BJ3587" s="26" t="s">
        <v>3469</v>
      </c>
      <c r="BK3587" s="29">
        <v>0</v>
      </c>
      <c r="BL3587" s="24" t="s">
        <v>129</v>
      </c>
      <c r="BM3587" s="22" t="str">
        <f ca="1">+IF(Tabla1[[#This Row],[FECHA INGRESO]]&gt;=44986,IF((TODAY()-Tabla1[[#This Row],[FECHA INGRESO]])&gt;=50,"ALERTA","TODAVÍA FALTA"),"N/A")</f>
        <v>N/A</v>
      </c>
      <c r="BN3587" s="7">
        <f>IFERROR((_xlfn.DAYS(Tabla1[[#This Row],[FECHA INGRESO]],Tabla1[[#This Row],[FECHA RETIRO]]))/30,"")</f>
        <v>-4.5</v>
      </c>
    </row>
    <row r="3588" spans="1:66" x14ac:dyDescent="0.35">
      <c r="A3588" s="34">
        <v>1016071772</v>
      </c>
      <c r="B3588" s="95" t="s">
        <v>19191</v>
      </c>
      <c r="C3588" s="25">
        <v>44776</v>
      </c>
      <c r="D3588" s="24" t="s">
        <v>188</v>
      </c>
      <c r="E3588" s="24" t="s">
        <v>111</v>
      </c>
      <c r="F3588" s="23" t="s">
        <v>94</v>
      </c>
      <c r="G3588" s="24"/>
      <c r="H3588" s="24">
        <v>24116009946</v>
      </c>
      <c r="I3588" s="24" t="s">
        <v>95</v>
      </c>
      <c r="J3588" s="24">
        <f>DATEDIF(Tabla1[[#This Row],[FECHA DE NACIMIENTO]],Tabla1[[#This Row],[FECHA ACTUAL]],"Y")</f>
        <v>29</v>
      </c>
      <c r="K3588" s="24" t="s">
        <v>73</v>
      </c>
      <c r="L3588" s="24" t="s">
        <v>112</v>
      </c>
      <c r="M3588" s="24">
        <v>0</v>
      </c>
      <c r="N3588" s="24">
        <v>0</v>
      </c>
      <c r="O3588" s="24">
        <v>2</v>
      </c>
      <c r="P3588" s="24" t="s">
        <v>101</v>
      </c>
      <c r="Q3588" s="23">
        <v>34508</v>
      </c>
      <c r="R3588" s="24" t="s">
        <v>76</v>
      </c>
      <c r="S3588" s="25">
        <v>45119</v>
      </c>
      <c r="T3588" s="24"/>
      <c r="U3588" s="24">
        <v>3115932441</v>
      </c>
      <c r="V3588" s="33" t="s">
        <v>19192</v>
      </c>
      <c r="W3588" s="85" t="s">
        <v>19193</v>
      </c>
      <c r="X3588" s="24" t="s">
        <v>17221</v>
      </c>
      <c r="Y3588" s="24" t="s">
        <v>19194</v>
      </c>
      <c r="Z3588" s="24" t="s">
        <v>852</v>
      </c>
      <c r="AA3588" s="24">
        <v>3143102094</v>
      </c>
      <c r="AB3588" s="24"/>
      <c r="AC3588" s="24"/>
      <c r="AD3588" s="24"/>
      <c r="AE3588" s="26" t="s">
        <v>183</v>
      </c>
      <c r="AF3588" s="26" t="s">
        <v>19195</v>
      </c>
      <c r="AG3588" s="26"/>
      <c r="AH3588" s="27" t="s">
        <v>3042</v>
      </c>
      <c r="AI3588" s="27" t="s">
        <v>1612</v>
      </c>
      <c r="AJ3588" s="27" t="s">
        <v>15662</v>
      </c>
      <c r="AK3588" s="24" t="s">
        <v>121</v>
      </c>
      <c r="AL3588" s="24" t="s">
        <v>7086</v>
      </c>
      <c r="AM3588" s="25">
        <v>44776</v>
      </c>
      <c r="AN3588" s="28">
        <v>1000000</v>
      </c>
      <c r="AO3588" s="28">
        <v>117172</v>
      </c>
      <c r="AP3588" s="28"/>
      <c r="AQ3588" s="28"/>
      <c r="AR3588" s="24"/>
      <c r="AS3588" s="24"/>
      <c r="AT3588" s="24"/>
      <c r="AU3588" s="24"/>
      <c r="AV3588" s="24"/>
      <c r="AW3588" s="24"/>
      <c r="AX3588" s="24"/>
      <c r="AY3588" s="24"/>
      <c r="AZ3588" s="24"/>
      <c r="BA3588" s="24"/>
      <c r="BB3588" s="24"/>
      <c r="BC3588" s="24"/>
      <c r="BD3588" s="24"/>
      <c r="BE3588" s="24"/>
      <c r="BF3588" s="24"/>
      <c r="BG3588" s="23"/>
      <c r="BH3588" s="23">
        <v>44833</v>
      </c>
      <c r="BI3588" s="26" t="s">
        <v>466</v>
      </c>
      <c r="BJ3588" s="26" t="s">
        <v>3469</v>
      </c>
      <c r="BK3588" s="29">
        <v>0</v>
      </c>
      <c r="BL3588" s="24" t="s">
        <v>129</v>
      </c>
      <c r="BM3588" s="22" t="str">
        <f ca="1">+IF(Tabla1[[#This Row],[FECHA INGRESO]]&gt;=44986,IF((TODAY()-Tabla1[[#This Row],[FECHA INGRESO]])&gt;=50,"ALERTA","TODAVÍA FALTA"),"N/A")</f>
        <v>N/A</v>
      </c>
      <c r="BN3588" s="7">
        <f>IFERROR((_xlfn.DAYS(Tabla1[[#This Row],[FECHA INGRESO]],Tabla1[[#This Row],[FECHA RETIRO]]))/30,"")</f>
        <v>-1.9</v>
      </c>
    </row>
    <row r="3589" spans="1:66" x14ac:dyDescent="0.35">
      <c r="A3589" s="21">
        <v>1013622855</v>
      </c>
      <c r="B3589" s="95" t="s">
        <v>19196</v>
      </c>
      <c r="C3589" s="25">
        <v>44776</v>
      </c>
      <c r="D3589" s="24" t="s">
        <v>131</v>
      </c>
      <c r="E3589" s="24" t="s">
        <v>110</v>
      </c>
      <c r="F3589" s="24" t="s">
        <v>70</v>
      </c>
      <c r="G3589" s="24"/>
      <c r="H3589" s="24">
        <v>24115997545</v>
      </c>
      <c r="I3589" s="24" t="s">
        <v>72</v>
      </c>
      <c r="J3589" s="24">
        <f>DATEDIF(Tabla1[[#This Row],[FECHA DE NACIMIENTO]],Tabla1[[#This Row],[FECHA ACTUAL]],"Y")</f>
        <v>32</v>
      </c>
      <c r="K3589" s="24" t="s">
        <v>73</v>
      </c>
      <c r="L3589" s="24" t="s">
        <v>112</v>
      </c>
      <c r="M3589" s="24">
        <v>0</v>
      </c>
      <c r="N3589" s="24">
        <v>0</v>
      </c>
      <c r="O3589" s="24">
        <v>3</v>
      </c>
      <c r="P3589" s="24" t="s">
        <v>101</v>
      </c>
      <c r="Q3589" s="23">
        <v>33416</v>
      </c>
      <c r="R3589" s="24" t="s">
        <v>76</v>
      </c>
      <c r="S3589" s="25">
        <v>45119</v>
      </c>
      <c r="T3589" s="24"/>
      <c r="U3589" s="24">
        <v>3114467749</v>
      </c>
      <c r="V3589" s="33" t="s">
        <v>19197</v>
      </c>
      <c r="W3589" s="85" t="s">
        <v>19198</v>
      </c>
      <c r="X3589" s="24" t="s">
        <v>17875</v>
      </c>
      <c r="Y3589" s="24" t="s">
        <v>19199</v>
      </c>
      <c r="Z3589" s="24" t="s">
        <v>285</v>
      </c>
      <c r="AA3589" s="24">
        <v>3177796203</v>
      </c>
      <c r="AB3589" s="24"/>
      <c r="AC3589" s="24"/>
      <c r="AD3589" s="24"/>
      <c r="AE3589" s="26" t="s">
        <v>194</v>
      </c>
      <c r="AF3589" s="26" t="s">
        <v>6346</v>
      </c>
      <c r="AG3589" s="26"/>
      <c r="AH3589" s="27" t="s">
        <v>3042</v>
      </c>
      <c r="AI3589" s="27" t="s">
        <v>1612</v>
      </c>
      <c r="AJ3589" s="27" t="s">
        <v>15662</v>
      </c>
      <c r="AK3589" s="24" t="s">
        <v>121</v>
      </c>
      <c r="AL3589" s="24" t="s">
        <v>7086</v>
      </c>
      <c r="AM3589" s="25">
        <v>44776</v>
      </c>
      <c r="AN3589" s="28">
        <v>1000000</v>
      </c>
      <c r="AO3589" s="28">
        <v>117172</v>
      </c>
      <c r="AP3589" s="28"/>
      <c r="AQ3589" s="28"/>
      <c r="AR3589" s="24"/>
      <c r="AS3589" s="24"/>
      <c r="AT3589" s="24"/>
      <c r="AU3589" s="24"/>
      <c r="AV3589" s="24"/>
      <c r="AW3589" s="24"/>
      <c r="AX3589" s="24"/>
      <c r="AY3589" s="24"/>
      <c r="AZ3589" s="24"/>
      <c r="BA3589" s="24"/>
      <c r="BB3589" s="24"/>
      <c r="BC3589" s="24"/>
      <c r="BD3589" s="24"/>
      <c r="BE3589" s="24"/>
      <c r="BF3589" s="24"/>
      <c r="BG3589" s="23"/>
      <c r="BH3589" s="23">
        <v>44800</v>
      </c>
      <c r="BI3589" s="26" t="s">
        <v>466</v>
      </c>
      <c r="BJ3589" s="26" t="s">
        <v>14177</v>
      </c>
      <c r="BK3589" s="29">
        <v>0</v>
      </c>
      <c r="BL3589" s="24" t="s">
        <v>129</v>
      </c>
      <c r="BM3589" s="22" t="str">
        <f ca="1">+IF(Tabla1[[#This Row],[FECHA INGRESO]]&gt;=44986,IF((TODAY()-Tabla1[[#This Row],[FECHA INGRESO]])&gt;=50,"ALERTA","TODAVÍA FALTA"),"N/A")</f>
        <v>N/A</v>
      </c>
      <c r="BN3589" s="7">
        <f>IFERROR((_xlfn.DAYS(Tabla1[[#This Row],[FECHA INGRESO]],Tabla1[[#This Row],[FECHA RETIRO]]))/30,"")</f>
        <v>-0.8</v>
      </c>
    </row>
    <row r="3590" spans="1:66" x14ac:dyDescent="0.35">
      <c r="A3590" s="21">
        <v>1000001435</v>
      </c>
      <c r="B3590" s="95" t="s">
        <v>19200</v>
      </c>
      <c r="C3590" s="25">
        <v>44776</v>
      </c>
      <c r="D3590" s="24" t="s">
        <v>4008</v>
      </c>
      <c r="E3590" s="24" t="s">
        <v>111</v>
      </c>
      <c r="F3590" s="24" t="s">
        <v>70</v>
      </c>
      <c r="G3590" s="24"/>
      <c r="H3590" s="24">
        <v>24109677598</v>
      </c>
      <c r="I3590" s="24" t="s">
        <v>95</v>
      </c>
      <c r="J3590" s="24">
        <f>DATEDIF(Tabla1[[#This Row],[FECHA DE NACIMIENTO]],Tabla1[[#This Row],[FECHA ACTUAL]],"Y")</f>
        <v>21</v>
      </c>
      <c r="K3590" s="24" t="s">
        <v>73</v>
      </c>
      <c r="L3590" s="24" t="s">
        <v>234</v>
      </c>
      <c r="M3590" s="24">
        <v>1</v>
      </c>
      <c r="N3590" s="24">
        <v>1</v>
      </c>
      <c r="O3590" s="24">
        <v>2</v>
      </c>
      <c r="P3590" s="24" t="s">
        <v>101</v>
      </c>
      <c r="Q3590" s="23">
        <v>37109</v>
      </c>
      <c r="R3590" s="24" t="s">
        <v>76</v>
      </c>
      <c r="S3590" s="25">
        <v>45119</v>
      </c>
      <c r="T3590" s="24"/>
      <c r="U3590" s="24">
        <v>3006927189</v>
      </c>
      <c r="V3590" s="33" t="s">
        <v>19201</v>
      </c>
      <c r="W3590" s="85" t="s">
        <v>19202</v>
      </c>
      <c r="X3590" s="24" t="s">
        <v>19203</v>
      </c>
      <c r="Y3590" s="24"/>
      <c r="Z3590" s="24"/>
      <c r="AA3590" s="24"/>
      <c r="AB3590" s="24"/>
      <c r="AC3590" s="24"/>
      <c r="AD3590" s="24"/>
      <c r="AE3590" s="26" t="s">
        <v>151</v>
      </c>
      <c r="AF3590" s="26"/>
      <c r="AG3590" s="26"/>
      <c r="AH3590" s="27" t="s">
        <v>3042</v>
      </c>
      <c r="AI3590" s="27" t="s">
        <v>1612</v>
      </c>
      <c r="AJ3590" s="27" t="s">
        <v>15662</v>
      </c>
      <c r="AK3590" s="24" t="s">
        <v>121</v>
      </c>
      <c r="AL3590" s="24" t="s">
        <v>7086</v>
      </c>
      <c r="AM3590" s="25">
        <v>44776</v>
      </c>
      <c r="AN3590" s="28">
        <v>1000000</v>
      </c>
      <c r="AO3590" s="28">
        <v>117172</v>
      </c>
      <c r="AP3590" s="28"/>
      <c r="AQ3590" s="28"/>
      <c r="AR3590" s="24"/>
      <c r="AS3590" s="24"/>
      <c r="AT3590" s="24"/>
      <c r="AU3590" s="24"/>
      <c r="AV3590" s="24"/>
      <c r="AW3590" s="24"/>
      <c r="AX3590" s="24"/>
      <c r="AY3590" s="24"/>
      <c r="AZ3590" s="24" t="s">
        <v>4393</v>
      </c>
      <c r="BA3590" s="24"/>
      <c r="BB3590" s="24"/>
      <c r="BC3590" s="24"/>
      <c r="BD3590" s="24"/>
      <c r="BE3590" s="24"/>
      <c r="BF3590" s="24"/>
      <c r="BG3590" s="23"/>
      <c r="BH3590" s="23">
        <v>44865</v>
      </c>
      <c r="BI3590" s="26" t="s">
        <v>10014</v>
      </c>
      <c r="BJ3590" s="26" t="s">
        <v>10862</v>
      </c>
      <c r="BK3590" s="29">
        <v>0</v>
      </c>
      <c r="BL3590" s="24" t="s">
        <v>129</v>
      </c>
      <c r="BM3590" s="22" t="str">
        <f ca="1">+IF(Tabla1[[#This Row],[FECHA INGRESO]]&gt;=44986,IF((TODAY()-Tabla1[[#This Row],[FECHA INGRESO]])&gt;=50,"ALERTA","TODAVÍA FALTA"),"N/A")</f>
        <v>N/A</v>
      </c>
      <c r="BN3590" s="7">
        <f>IFERROR((_xlfn.DAYS(Tabla1[[#This Row],[FECHA INGRESO]],Tabla1[[#This Row],[FECHA RETIRO]]))/30,"")</f>
        <v>-2.9666666666666668</v>
      </c>
    </row>
    <row r="3591" spans="1:66" x14ac:dyDescent="0.35">
      <c r="A3591" s="21">
        <v>1000835393</v>
      </c>
      <c r="B3591" s="95" t="s">
        <v>19204</v>
      </c>
      <c r="C3591" s="25">
        <v>44776</v>
      </c>
      <c r="D3591" s="24" t="s">
        <v>157</v>
      </c>
      <c r="E3591" s="24" t="s">
        <v>111</v>
      </c>
      <c r="F3591" s="24" t="s">
        <v>70</v>
      </c>
      <c r="G3591" s="24"/>
      <c r="H3591" s="24">
        <v>24116009100</v>
      </c>
      <c r="I3591" s="24" t="s">
        <v>72</v>
      </c>
      <c r="J3591" s="24">
        <f>DATEDIF(Tabla1[[#This Row],[FECHA DE NACIMIENTO]],Tabla1[[#This Row],[FECHA ACTUAL]],"Y")</f>
        <v>21</v>
      </c>
      <c r="K3591" s="24" t="s">
        <v>73</v>
      </c>
      <c r="L3591" s="24" t="s">
        <v>112</v>
      </c>
      <c r="M3591" s="24">
        <v>0</v>
      </c>
      <c r="N3591" s="24">
        <v>0</v>
      </c>
      <c r="O3591" s="24">
        <v>2</v>
      </c>
      <c r="P3591" s="24" t="s">
        <v>101</v>
      </c>
      <c r="Q3591" s="23">
        <v>37439</v>
      </c>
      <c r="R3591" s="24" t="s">
        <v>76</v>
      </c>
      <c r="S3591" s="25">
        <v>45119</v>
      </c>
      <c r="T3591" s="24"/>
      <c r="U3591" s="24">
        <v>3146025813</v>
      </c>
      <c r="V3591" s="33" t="s">
        <v>19205</v>
      </c>
      <c r="W3591" s="85" t="s">
        <v>19206</v>
      </c>
      <c r="X3591" s="24" t="s">
        <v>19207</v>
      </c>
      <c r="Y3591" s="24" t="s">
        <v>19208</v>
      </c>
      <c r="Z3591" s="24" t="s">
        <v>117</v>
      </c>
      <c r="AA3591" s="24">
        <v>3118585394</v>
      </c>
      <c r="AB3591" s="24"/>
      <c r="AC3591" s="24"/>
      <c r="AD3591" s="24"/>
      <c r="AE3591" s="26" t="s">
        <v>183</v>
      </c>
      <c r="AF3591" s="26"/>
      <c r="AG3591" s="26"/>
      <c r="AH3591" s="27" t="s">
        <v>3042</v>
      </c>
      <c r="AI3591" s="27" t="s">
        <v>1612</v>
      </c>
      <c r="AJ3591" s="27" t="s">
        <v>15662</v>
      </c>
      <c r="AK3591" s="24" t="s">
        <v>121</v>
      </c>
      <c r="AL3591" s="24" t="s">
        <v>7086</v>
      </c>
      <c r="AM3591" s="25">
        <v>44776</v>
      </c>
      <c r="AN3591" s="28">
        <v>1000000</v>
      </c>
      <c r="AO3591" s="28">
        <v>117172</v>
      </c>
      <c r="AP3591" s="28"/>
      <c r="AQ3591" s="28"/>
      <c r="AR3591" s="24"/>
      <c r="AS3591" s="24"/>
      <c r="AT3591" s="24"/>
      <c r="AU3591" s="24"/>
      <c r="AV3591" s="24"/>
      <c r="AW3591" s="24"/>
      <c r="AX3591" s="24"/>
      <c r="AY3591" s="24"/>
      <c r="AZ3591" s="24" t="s">
        <v>4393</v>
      </c>
      <c r="BA3591" s="24"/>
      <c r="BB3591" s="24"/>
      <c r="BC3591" s="24"/>
      <c r="BD3591" s="24"/>
      <c r="BE3591" s="24"/>
      <c r="BF3591" s="24"/>
      <c r="BG3591" s="23"/>
      <c r="BH3591" s="23">
        <v>44849</v>
      </c>
      <c r="BI3591" s="26" t="s">
        <v>466</v>
      </c>
      <c r="BJ3591" s="26" t="s">
        <v>19209</v>
      </c>
      <c r="BK3591" s="29">
        <v>0</v>
      </c>
      <c r="BL3591" s="24" t="s">
        <v>129</v>
      </c>
      <c r="BM3591" s="22" t="str">
        <f ca="1">+IF(Tabla1[[#This Row],[FECHA INGRESO]]&gt;=44986,IF((TODAY()-Tabla1[[#This Row],[FECHA INGRESO]])&gt;=50,"ALERTA","TODAVÍA FALTA"),"N/A")</f>
        <v>N/A</v>
      </c>
      <c r="BN3591" s="7">
        <f>IFERROR((_xlfn.DAYS(Tabla1[[#This Row],[FECHA INGRESO]],Tabla1[[#This Row],[FECHA RETIRO]]))/30,"")</f>
        <v>-2.4333333333333331</v>
      </c>
    </row>
    <row r="3592" spans="1:66" x14ac:dyDescent="0.35">
      <c r="A3592" s="21">
        <v>1014280390</v>
      </c>
      <c r="B3592" s="95" t="s">
        <v>19210</v>
      </c>
      <c r="C3592" s="25">
        <v>44776</v>
      </c>
      <c r="D3592" s="24" t="s">
        <v>93</v>
      </c>
      <c r="E3592" s="24" t="s">
        <v>94</v>
      </c>
      <c r="F3592" s="23" t="s">
        <v>94</v>
      </c>
      <c r="G3592" s="24"/>
      <c r="H3592" s="24">
        <v>24115998841</v>
      </c>
      <c r="I3592" s="24" t="s">
        <v>95</v>
      </c>
      <c r="J3592" s="24">
        <f>DATEDIF(Tabla1[[#This Row],[FECHA DE NACIMIENTO]],Tabla1[[#This Row],[FECHA ACTUAL]],"Y")</f>
        <v>26</v>
      </c>
      <c r="K3592" s="24" t="s">
        <v>73</v>
      </c>
      <c r="L3592" s="24" t="s">
        <v>112</v>
      </c>
      <c r="M3592" s="24">
        <v>0</v>
      </c>
      <c r="N3592" s="24">
        <v>0</v>
      </c>
      <c r="O3592" s="24">
        <v>2</v>
      </c>
      <c r="P3592" s="24" t="s">
        <v>101</v>
      </c>
      <c r="Q3592" s="23">
        <v>35306</v>
      </c>
      <c r="R3592" s="24" t="s">
        <v>76</v>
      </c>
      <c r="S3592" s="25">
        <v>45119</v>
      </c>
      <c r="T3592" s="24"/>
      <c r="U3592" s="24">
        <v>3203978375</v>
      </c>
      <c r="V3592" s="33" t="s">
        <v>19211</v>
      </c>
      <c r="W3592" s="85" t="s">
        <v>19212</v>
      </c>
      <c r="X3592" s="24" t="s">
        <v>19213</v>
      </c>
      <c r="Y3592" s="24" t="s">
        <v>19214</v>
      </c>
      <c r="Z3592" s="24" t="s">
        <v>162</v>
      </c>
      <c r="AA3592" s="24">
        <v>3232246822</v>
      </c>
      <c r="AB3592" s="24"/>
      <c r="AC3592" s="24"/>
      <c r="AD3592" s="24"/>
      <c r="AE3592" s="26" t="s">
        <v>183</v>
      </c>
      <c r="AF3592" s="26"/>
      <c r="AG3592" s="26"/>
      <c r="AH3592" s="27" t="s">
        <v>460</v>
      </c>
      <c r="AI3592" s="27" t="s">
        <v>1612</v>
      </c>
      <c r="AJ3592" s="27" t="s">
        <v>15662</v>
      </c>
      <c r="AK3592" s="24" t="s">
        <v>121</v>
      </c>
      <c r="AL3592" s="24" t="s">
        <v>7086</v>
      </c>
      <c r="AM3592" s="25">
        <v>44776</v>
      </c>
      <c r="AN3592" s="28">
        <v>1267151</v>
      </c>
      <c r="AO3592" s="28">
        <v>117172</v>
      </c>
      <c r="AP3592" s="28"/>
      <c r="AQ3592" s="28"/>
      <c r="AR3592" s="24"/>
      <c r="AS3592" s="24"/>
      <c r="AT3592" s="24"/>
      <c r="AU3592" s="24"/>
      <c r="AV3592" s="24"/>
      <c r="AW3592" s="24"/>
      <c r="AX3592" s="24"/>
      <c r="AY3592" s="24"/>
      <c r="AZ3592" s="24"/>
      <c r="BA3592" s="24"/>
      <c r="BB3592" s="24"/>
      <c r="BC3592" s="24"/>
      <c r="BD3592" s="24"/>
      <c r="BE3592" s="24"/>
      <c r="BF3592" s="24"/>
      <c r="BG3592" s="23"/>
      <c r="BH3592" s="23">
        <v>44865</v>
      </c>
      <c r="BI3592" s="26" t="s">
        <v>10014</v>
      </c>
      <c r="BJ3592" s="26" t="s">
        <v>14348</v>
      </c>
      <c r="BK3592" s="29">
        <v>0</v>
      </c>
      <c r="BL3592" s="24" t="s">
        <v>129</v>
      </c>
      <c r="BM3592" s="22" t="str">
        <f ca="1">+IF(Tabla1[[#This Row],[FECHA INGRESO]]&gt;=44986,IF((TODAY()-Tabla1[[#This Row],[FECHA INGRESO]])&gt;=50,"ALERTA","TODAVÍA FALTA"),"N/A")</f>
        <v>N/A</v>
      </c>
      <c r="BN3592" s="7">
        <f>IFERROR((_xlfn.DAYS(Tabla1[[#This Row],[FECHA INGRESO]],Tabla1[[#This Row],[FECHA RETIRO]]))/30,"")</f>
        <v>-2.9666666666666668</v>
      </c>
    </row>
    <row r="3593" spans="1:66" x14ac:dyDescent="0.35">
      <c r="A3593" s="21">
        <v>1031120368</v>
      </c>
      <c r="B3593" s="95" t="s">
        <v>19215</v>
      </c>
      <c r="C3593" s="25">
        <v>44778</v>
      </c>
      <c r="D3593" s="24" t="s">
        <v>131</v>
      </c>
      <c r="E3593" s="24" t="s">
        <v>111</v>
      </c>
      <c r="F3593" s="24" t="s">
        <v>70</v>
      </c>
      <c r="G3593" s="24"/>
      <c r="H3593" s="24">
        <v>24116041902</v>
      </c>
      <c r="I3593" s="24" t="s">
        <v>95</v>
      </c>
      <c r="J3593" s="24">
        <f>DATEDIF(Tabla1[[#This Row],[FECHA DE NACIMIENTO]],Tabla1[[#This Row],[FECHA ACTUAL]],"Y")</f>
        <v>19</v>
      </c>
      <c r="K3593" s="24" t="s">
        <v>73</v>
      </c>
      <c r="L3593" s="24" t="s">
        <v>112</v>
      </c>
      <c r="M3593" s="24">
        <v>0</v>
      </c>
      <c r="N3593" s="24">
        <v>0</v>
      </c>
      <c r="O3593" s="24">
        <v>2</v>
      </c>
      <c r="P3593" s="24" t="s">
        <v>101</v>
      </c>
      <c r="Q3593" s="23">
        <v>37942</v>
      </c>
      <c r="R3593" s="24" t="s">
        <v>76</v>
      </c>
      <c r="S3593" s="25">
        <v>45119</v>
      </c>
      <c r="T3593" s="24"/>
      <c r="U3593" s="24">
        <v>3212273966</v>
      </c>
      <c r="V3593" s="33" t="s">
        <v>19216</v>
      </c>
      <c r="W3593" s="85" t="s">
        <v>19217</v>
      </c>
      <c r="X3593" s="24" t="s">
        <v>6491</v>
      </c>
      <c r="Y3593" s="24" t="s">
        <v>14807</v>
      </c>
      <c r="Z3593" s="24" t="s">
        <v>117</v>
      </c>
      <c r="AA3593" s="24">
        <v>3147243684</v>
      </c>
      <c r="AB3593" s="24"/>
      <c r="AC3593" s="24"/>
      <c r="AD3593" s="24"/>
      <c r="AE3593" s="26" t="s">
        <v>183</v>
      </c>
      <c r="AF3593" s="26" t="s">
        <v>4392</v>
      </c>
      <c r="AG3593" s="26"/>
      <c r="AH3593" s="27" t="s">
        <v>184</v>
      </c>
      <c r="AI3593" s="27" t="s">
        <v>1612</v>
      </c>
      <c r="AJ3593" s="27" t="s">
        <v>487</v>
      </c>
      <c r="AK3593" s="24" t="s">
        <v>121</v>
      </c>
      <c r="AL3593" s="24" t="s">
        <v>7086</v>
      </c>
      <c r="AM3593" s="25">
        <v>44778</v>
      </c>
      <c r="AN3593" s="28">
        <v>1000000</v>
      </c>
      <c r="AO3593" s="28">
        <v>117172</v>
      </c>
      <c r="AP3593" s="73" t="s">
        <v>19218</v>
      </c>
      <c r="AQ3593" s="28"/>
      <c r="AR3593" s="24"/>
      <c r="AS3593" s="24"/>
      <c r="AT3593" s="24"/>
      <c r="AU3593" s="24"/>
      <c r="AV3593" s="24"/>
      <c r="AW3593" s="24"/>
      <c r="AX3593" s="24"/>
      <c r="AY3593" s="24"/>
      <c r="AZ3593" s="24"/>
      <c r="BA3593" s="24"/>
      <c r="BB3593" s="24"/>
      <c r="BC3593" s="24"/>
      <c r="BD3593" s="24"/>
      <c r="BE3593" s="24"/>
      <c r="BF3593" s="24"/>
      <c r="BG3593" s="23"/>
      <c r="BH3593" s="23">
        <v>44896</v>
      </c>
      <c r="BI3593" s="26" t="s">
        <v>466</v>
      </c>
      <c r="BJ3593" s="26" t="s">
        <v>6087</v>
      </c>
      <c r="BK3593" s="29">
        <v>0</v>
      </c>
      <c r="BL3593" s="24" t="s">
        <v>129</v>
      </c>
      <c r="BM3593" s="22" t="str">
        <f ca="1">+IF(Tabla1[[#This Row],[FECHA INGRESO]]&gt;=44986,IF((TODAY()-Tabla1[[#This Row],[FECHA INGRESO]])&gt;=50,"ALERTA","TODAVÍA FALTA"),"N/A")</f>
        <v>N/A</v>
      </c>
      <c r="BN3593" s="7">
        <f>IFERROR((_xlfn.DAYS(Tabla1[[#This Row],[FECHA INGRESO]],Tabla1[[#This Row],[FECHA RETIRO]]))/30,"")</f>
        <v>-3.9333333333333331</v>
      </c>
    </row>
    <row r="3594" spans="1:66" x14ac:dyDescent="0.35">
      <c r="A3594" s="21">
        <v>1022415209</v>
      </c>
      <c r="B3594" s="95" t="s">
        <v>19219</v>
      </c>
      <c r="C3594" s="25">
        <v>44781</v>
      </c>
      <c r="D3594" s="24" t="s">
        <v>93</v>
      </c>
      <c r="E3594" s="24" t="s">
        <v>110</v>
      </c>
      <c r="F3594" s="24" t="s">
        <v>70</v>
      </c>
      <c r="G3594" s="24"/>
      <c r="H3594" s="24">
        <v>24116088646</v>
      </c>
      <c r="I3594" s="24" t="s">
        <v>95</v>
      </c>
      <c r="J3594" s="24">
        <f>DATEDIF(Tabla1[[#This Row],[FECHA DE NACIMIENTO]],Tabla1[[#This Row],[FECHA ACTUAL]],"Y")</f>
        <v>27</v>
      </c>
      <c r="K3594" s="24" t="s">
        <v>96</v>
      </c>
      <c r="L3594" s="24" t="s">
        <v>112</v>
      </c>
      <c r="M3594" s="24">
        <v>0</v>
      </c>
      <c r="N3594" s="24">
        <v>0</v>
      </c>
      <c r="O3594" s="24">
        <v>3</v>
      </c>
      <c r="P3594" s="24" t="s">
        <v>101</v>
      </c>
      <c r="Q3594" s="23">
        <v>35188</v>
      </c>
      <c r="R3594" s="24" t="s">
        <v>76</v>
      </c>
      <c r="S3594" s="25">
        <v>45119</v>
      </c>
      <c r="T3594" s="24"/>
      <c r="U3594" s="24">
        <v>3002885723</v>
      </c>
      <c r="V3594" s="33" t="s">
        <v>19220</v>
      </c>
      <c r="W3594" s="85" t="s">
        <v>19221</v>
      </c>
      <c r="X3594" s="24" t="s">
        <v>19222</v>
      </c>
      <c r="Y3594" s="24" t="s">
        <v>19223</v>
      </c>
      <c r="Z3594" s="24" t="s">
        <v>162</v>
      </c>
      <c r="AA3594" s="24">
        <v>3202386779</v>
      </c>
      <c r="AB3594" s="24"/>
      <c r="AC3594" s="24"/>
      <c r="AD3594" s="24"/>
      <c r="AE3594" s="26" t="s">
        <v>151</v>
      </c>
      <c r="AF3594" s="26"/>
      <c r="AG3594" s="26"/>
      <c r="AH3594" s="27" t="s">
        <v>184</v>
      </c>
      <c r="AI3594" s="27" t="s">
        <v>120</v>
      </c>
      <c r="AJ3594" s="27" t="s">
        <v>120</v>
      </c>
      <c r="AK3594" s="24" t="s">
        <v>121</v>
      </c>
      <c r="AL3594" s="24" t="s">
        <v>7086</v>
      </c>
      <c r="AM3594" s="25">
        <v>44781</v>
      </c>
      <c r="AN3594" s="28">
        <v>1000000</v>
      </c>
      <c r="AO3594" s="28">
        <v>117172</v>
      </c>
      <c r="AP3594" s="28"/>
      <c r="AQ3594" s="28"/>
      <c r="AR3594" s="24"/>
      <c r="AS3594" s="24"/>
      <c r="AT3594" s="24"/>
      <c r="AU3594" s="24"/>
      <c r="AV3594" s="24"/>
      <c r="AW3594" s="24"/>
      <c r="AX3594" s="24"/>
      <c r="AY3594" s="24"/>
      <c r="AZ3594" s="24"/>
      <c r="BA3594" s="24"/>
      <c r="BB3594" s="24"/>
      <c r="BC3594" s="24"/>
      <c r="BD3594" s="24"/>
      <c r="BE3594" s="24"/>
      <c r="BF3594" s="24"/>
      <c r="BG3594" s="23"/>
      <c r="BH3594" s="23">
        <v>44781</v>
      </c>
      <c r="BI3594" s="26" t="s">
        <v>466</v>
      </c>
      <c r="BJ3594" s="26" t="s">
        <v>9624</v>
      </c>
      <c r="BK3594" s="29">
        <v>0</v>
      </c>
      <c r="BL3594" s="24" t="s">
        <v>129</v>
      </c>
      <c r="BM3594" s="22" t="str">
        <f ca="1">+IF(Tabla1[[#This Row],[FECHA INGRESO]]&gt;=44986,IF((TODAY()-Tabla1[[#This Row],[FECHA INGRESO]])&gt;=50,"ALERTA","TODAVÍA FALTA"),"N/A")</f>
        <v>N/A</v>
      </c>
      <c r="BN3594" s="7">
        <f>IFERROR((_xlfn.DAYS(Tabla1[[#This Row],[FECHA INGRESO]],Tabla1[[#This Row],[FECHA RETIRO]]))/30,"")</f>
        <v>0</v>
      </c>
    </row>
    <row r="3595" spans="1:66" x14ac:dyDescent="0.35">
      <c r="A3595" s="21">
        <v>79603797</v>
      </c>
      <c r="B3595" s="95" t="s">
        <v>19224</v>
      </c>
      <c r="C3595" s="25">
        <v>44781</v>
      </c>
      <c r="D3595" s="24" t="s">
        <v>266</v>
      </c>
      <c r="E3595" s="24" t="s">
        <v>69</v>
      </c>
      <c r="F3595" s="24" t="s">
        <v>70</v>
      </c>
      <c r="G3595" s="24"/>
      <c r="H3595" s="24">
        <v>24116073118</v>
      </c>
      <c r="I3595" s="24" t="s">
        <v>72</v>
      </c>
      <c r="J3595" s="24">
        <f>DATEDIF(Tabla1[[#This Row],[FECHA DE NACIMIENTO]],Tabla1[[#This Row],[FECHA ACTUAL]],"Y")</f>
        <v>54</v>
      </c>
      <c r="K3595" s="24" t="s">
        <v>73</v>
      </c>
      <c r="L3595" s="24" t="s">
        <v>234</v>
      </c>
      <c r="M3595" s="24">
        <v>3</v>
      </c>
      <c r="N3595" s="24">
        <v>1</v>
      </c>
      <c r="O3595" s="24">
        <v>2</v>
      </c>
      <c r="P3595" s="24" t="s">
        <v>101</v>
      </c>
      <c r="Q3595" s="23">
        <v>25278</v>
      </c>
      <c r="R3595" s="24" t="s">
        <v>76</v>
      </c>
      <c r="S3595" s="25">
        <v>45119</v>
      </c>
      <c r="T3595" s="24"/>
      <c r="U3595" s="24">
        <v>3504028742</v>
      </c>
      <c r="V3595" s="33" t="s">
        <v>19225</v>
      </c>
      <c r="W3595" s="85" t="s">
        <v>19226</v>
      </c>
      <c r="X3595" s="24" t="s">
        <v>7833</v>
      </c>
      <c r="Y3595" s="24" t="s">
        <v>19227</v>
      </c>
      <c r="Z3595" s="24" t="s">
        <v>82</v>
      </c>
      <c r="AA3595" s="24">
        <v>3502243199</v>
      </c>
      <c r="AB3595" s="24"/>
      <c r="AC3595" s="24"/>
      <c r="AD3595" s="24"/>
      <c r="AE3595" s="26" t="s">
        <v>183</v>
      </c>
      <c r="AF3595" s="26" t="s">
        <v>19228</v>
      </c>
      <c r="AG3595" s="26"/>
      <c r="AH3595" s="27" t="s">
        <v>3042</v>
      </c>
      <c r="AI3595" s="27" t="s">
        <v>410</v>
      </c>
      <c r="AJ3595" s="27" t="s">
        <v>410</v>
      </c>
      <c r="AK3595" s="24" t="s">
        <v>121</v>
      </c>
      <c r="AL3595" s="24" t="s">
        <v>7086</v>
      </c>
      <c r="AM3595" s="25">
        <v>44781</v>
      </c>
      <c r="AN3595" s="28">
        <v>1000000</v>
      </c>
      <c r="AO3595" s="28">
        <v>117172</v>
      </c>
      <c r="AP3595" s="28"/>
      <c r="AQ3595" s="28"/>
      <c r="AR3595" s="24"/>
      <c r="AS3595" s="24"/>
      <c r="AT3595" s="24"/>
      <c r="AU3595" s="24"/>
      <c r="AV3595" s="24"/>
      <c r="AW3595" s="24"/>
      <c r="AX3595" s="24"/>
      <c r="AY3595" s="24"/>
      <c r="AZ3595" s="24"/>
      <c r="BA3595" s="24"/>
      <c r="BB3595" s="24"/>
      <c r="BC3595" s="24"/>
      <c r="BD3595" s="24"/>
      <c r="BE3595" s="24"/>
      <c r="BF3595" s="24"/>
      <c r="BG3595" s="23"/>
      <c r="BH3595" s="23">
        <v>44863</v>
      </c>
      <c r="BI3595" s="26" t="s">
        <v>466</v>
      </c>
      <c r="BJ3595" s="26" t="s">
        <v>3469</v>
      </c>
      <c r="BK3595" s="29">
        <v>0</v>
      </c>
      <c r="BL3595" s="24" t="s">
        <v>129</v>
      </c>
      <c r="BM3595" s="22" t="str">
        <f ca="1">+IF(Tabla1[[#This Row],[FECHA INGRESO]]&gt;=44986,IF((TODAY()-Tabla1[[#This Row],[FECHA INGRESO]])&gt;=50,"ALERTA","TODAVÍA FALTA"),"N/A")</f>
        <v>N/A</v>
      </c>
      <c r="BN3595" s="7">
        <f>IFERROR((_xlfn.DAYS(Tabla1[[#This Row],[FECHA INGRESO]],Tabla1[[#This Row],[FECHA RETIRO]]))/30,"")</f>
        <v>-2.7333333333333334</v>
      </c>
    </row>
    <row r="3596" spans="1:66" x14ac:dyDescent="0.35">
      <c r="A3596" s="34">
        <v>1032466888</v>
      </c>
      <c r="B3596" s="95" t="s">
        <v>19229</v>
      </c>
      <c r="C3596" s="25">
        <v>44781</v>
      </c>
      <c r="D3596" s="24" t="s">
        <v>188</v>
      </c>
      <c r="E3596" s="24" t="s">
        <v>69</v>
      </c>
      <c r="F3596" s="24" t="s">
        <v>70</v>
      </c>
      <c r="G3596" s="24"/>
      <c r="H3596" s="24">
        <v>24116071561</v>
      </c>
      <c r="I3596" s="24" t="s">
        <v>95</v>
      </c>
      <c r="J3596" s="24">
        <f>DATEDIF(Tabla1[[#This Row],[FECHA DE NACIMIENTO]],Tabla1[[#This Row],[FECHA ACTUAL]],"Y")</f>
        <v>29</v>
      </c>
      <c r="K3596" s="24" t="s">
        <v>96</v>
      </c>
      <c r="L3596" s="24" t="s">
        <v>112</v>
      </c>
      <c r="M3596" s="24">
        <v>1</v>
      </c>
      <c r="N3596" s="24">
        <v>1</v>
      </c>
      <c r="O3596" s="24">
        <v>3</v>
      </c>
      <c r="P3596" s="24" t="s">
        <v>101</v>
      </c>
      <c r="Q3596" s="23">
        <v>34506</v>
      </c>
      <c r="R3596" s="24" t="s">
        <v>76</v>
      </c>
      <c r="S3596" s="25">
        <v>45119</v>
      </c>
      <c r="T3596" s="24"/>
      <c r="U3596" s="24">
        <v>3506683869</v>
      </c>
      <c r="V3596" s="33" t="s">
        <v>19230</v>
      </c>
      <c r="W3596" s="85" t="s">
        <v>19231</v>
      </c>
      <c r="X3596" s="24" t="s">
        <v>3970</v>
      </c>
      <c r="Y3596" s="24" t="s">
        <v>19232</v>
      </c>
      <c r="Z3596" s="24" t="s">
        <v>13095</v>
      </c>
      <c r="AA3596" s="24">
        <v>3003936539</v>
      </c>
      <c r="AB3596" s="24"/>
      <c r="AC3596" s="24"/>
      <c r="AD3596" s="24"/>
      <c r="AE3596" s="26" t="s">
        <v>151</v>
      </c>
      <c r="AF3596" s="26"/>
      <c r="AG3596" s="26"/>
      <c r="AH3596" s="27" t="s">
        <v>184</v>
      </c>
      <c r="AI3596" s="27" t="s">
        <v>487</v>
      </c>
      <c r="AJ3596" s="27" t="s">
        <v>487</v>
      </c>
      <c r="AK3596" s="24" t="s">
        <v>121</v>
      </c>
      <c r="AL3596" s="24" t="s">
        <v>7086</v>
      </c>
      <c r="AM3596" s="25">
        <v>44781</v>
      </c>
      <c r="AN3596" s="28">
        <v>1000000</v>
      </c>
      <c r="AO3596" s="28">
        <v>117172</v>
      </c>
      <c r="AP3596" s="28"/>
      <c r="AQ3596" s="28"/>
      <c r="AR3596" s="24"/>
      <c r="AS3596" s="24"/>
      <c r="AT3596" s="24"/>
      <c r="AU3596" s="24"/>
      <c r="AV3596" s="24"/>
      <c r="AW3596" s="24"/>
      <c r="AX3596" s="24"/>
      <c r="AY3596" s="24"/>
      <c r="AZ3596" s="24"/>
      <c r="BA3596" s="24"/>
      <c r="BB3596" s="24"/>
      <c r="BC3596" s="24"/>
      <c r="BD3596" s="24"/>
      <c r="BE3596" s="24"/>
      <c r="BF3596" s="24"/>
      <c r="BG3596" s="23"/>
      <c r="BH3596" s="23">
        <v>44833</v>
      </c>
      <c r="BI3596" s="26" t="s">
        <v>10014</v>
      </c>
      <c r="BJ3596" s="26" t="s">
        <v>14134</v>
      </c>
      <c r="BK3596" s="29">
        <v>0</v>
      </c>
      <c r="BL3596" s="24" t="s">
        <v>129</v>
      </c>
      <c r="BM3596" s="22" t="str">
        <f ca="1">+IF(Tabla1[[#This Row],[FECHA INGRESO]]&gt;=44986,IF((TODAY()-Tabla1[[#This Row],[FECHA INGRESO]])&gt;=50,"ALERTA","TODAVÍA FALTA"),"N/A")</f>
        <v>N/A</v>
      </c>
      <c r="BN3596" s="7">
        <f>IFERROR((_xlfn.DAYS(Tabla1[[#This Row],[FECHA INGRESO]],Tabla1[[#This Row],[FECHA RETIRO]]))/30,"")</f>
        <v>-1.7333333333333334</v>
      </c>
    </row>
    <row r="3597" spans="1:66" x14ac:dyDescent="0.35">
      <c r="A3597" s="21">
        <v>1000783269</v>
      </c>
      <c r="B3597" s="94" t="s">
        <v>19233</v>
      </c>
      <c r="C3597" s="25">
        <v>44781</v>
      </c>
      <c r="D3597" s="24" t="s">
        <v>188</v>
      </c>
      <c r="E3597" s="24" t="s">
        <v>111</v>
      </c>
      <c r="F3597" s="24" t="s">
        <v>111</v>
      </c>
      <c r="G3597" s="24"/>
      <c r="H3597" s="24">
        <v>24116089632</v>
      </c>
      <c r="I3597" s="24" t="s">
        <v>95</v>
      </c>
      <c r="J3597" s="24">
        <f>DATEDIF(Tabla1[[#This Row],[FECHA DE NACIMIENTO]],Tabla1[[#This Row],[FECHA ACTUAL]],"Y")</f>
        <v>21</v>
      </c>
      <c r="K3597" s="24" t="s">
        <v>96</v>
      </c>
      <c r="L3597" s="24" t="s">
        <v>112</v>
      </c>
      <c r="M3597" s="24">
        <v>0</v>
      </c>
      <c r="N3597" s="24">
        <v>0</v>
      </c>
      <c r="O3597" s="24">
        <v>2</v>
      </c>
      <c r="P3597" s="24" t="s">
        <v>101</v>
      </c>
      <c r="Q3597" s="23">
        <v>37137</v>
      </c>
      <c r="R3597" s="24" t="s">
        <v>76</v>
      </c>
      <c r="S3597" s="25">
        <v>45119</v>
      </c>
      <c r="T3597" s="24"/>
      <c r="U3597" s="24">
        <v>3208249091</v>
      </c>
      <c r="V3597" s="33" t="s">
        <v>19234</v>
      </c>
      <c r="W3597" s="85" t="s">
        <v>19235</v>
      </c>
      <c r="X3597" s="24" t="s">
        <v>4836</v>
      </c>
      <c r="Y3597" s="24" t="s">
        <v>19236</v>
      </c>
      <c r="Z3597" s="24" t="s">
        <v>117</v>
      </c>
      <c r="AA3597" s="24">
        <v>3208249068</v>
      </c>
      <c r="AB3597" s="24"/>
      <c r="AC3597" s="24"/>
      <c r="AD3597" s="24"/>
      <c r="AE3597" s="26" t="s">
        <v>151</v>
      </c>
      <c r="AF3597" s="26"/>
      <c r="AG3597" s="26"/>
      <c r="AH3597" s="27" t="s">
        <v>10056</v>
      </c>
      <c r="AI3597" s="27" t="s">
        <v>410</v>
      </c>
      <c r="AJ3597" s="27" t="s">
        <v>410</v>
      </c>
      <c r="AK3597" s="24" t="s">
        <v>121</v>
      </c>
      <c r="AL3597" s="24" t="s">
        <v>7086</v>
      </c>
      <c r="AM3597" s="25">
        <v>44781</v>
      </c>
      <c r="AN3597" s="28">
        <v>1160000</v>
      </c>
      <c r="AO3597" s="28">
        <v>140606</v>
      </c>
      <c r="AP3597" s="73" t="s">
        <v>19237</v>
      </c>
      <c r="AQ3597" s="28"/>
      <c r="AR3597" s="24"/>
      <c r="AS3597" s="24"/>
      <c r="AT3597" s="24"/>
      <c r="AU3597" s="24"/>
      <c r="AV3597" s="24"/>
      <c r="AW3597" s="24"/>
      <c r="AX3597" s="24"/>
      <c r="AY3597" s="24"/>
      <c r="AZ3597" s="24"/>
      <c r="BA3597" s="24"/>
      <c r="BB3597" s="24"/>
      <c r="BC3597" s="24"/>
      <c r="BD3597" s="24"/>
      <c r="BE3597" s="24"/>
      <c r="BF3597" s="24"/>
      <c r="BG3597" s="23"/>
      <c r="BH3597" s="23" t="s">
        <v>75</v>
      </c>
      <c r="BI3597" s="26">
        <v>0</v>
      </c>
      <c r="BJ3597" s="26">
        <v>0</v>
      </c>
      <c r="BK3597" s="29">
        <v>0</v>
      </c>
      <c r="BL3597" s="24" t="s">
        <v>91</v>
      </c>
      <c r="BM3597" s="22" t="str">
        <f ca="1">+IF(Tabla1[[#This Row],[FECHA INGRESO]]&gt;=44986,IF((TODAY()-Tabla1[[#This Row],[FECHA INGRESO]])&gt;=50,"ALERTA","TODAVÍA FALTA"),"N/A")</f>
        <v>N/A</v>
      </c>
      <c r="BN3597" s="7" t="str">
        <f>IFERROR((_xlfn.DAYS(Tabla1[[#This Row],[FECHA INGRESO]],Tabla1[[#This Row],[FECHA RETIRO]]))/30,"")</f>
        <v/>
      </c>
    </row>
    <row r="3598" spans="1:66" x14ac:dyDescent="0.35">
      <c r="A3598" s="21">
        <v>1000219501</v>
      </c>
      <c r="B3598" s="95" t="s">
        <v>19238</v>
      </c>
      <c r="C3598" s="25">
        <v>44781</v>
      </c>
      <c r="D3598" s="24" t="s">
        <v>93</v>
      </c>
      <c r="E3598" s="24" t="s">
        <v>111</v>
      </c>
      <c r="F3598" s="24" t="s">
        <v>70</v>
      </c>
      <c r="G3598" s="24"/>
      <c r="H3598" s="24">
        <v>24116113807</v>
      </c>
      <c r="I3598" s="24" t="s">
        <v>95</v>
      </c>
      <c r="J3598" s="24">
        <f>DATEDIF(Tabla1[[#This Row],[FECHA DE NACIMIENTO]],Tabla1[[#This Row],[FECHA ACTUAL]],"Y")</f>
        <v>20</v>
      </c>
      <c r="K3598" s="24" t="s">
        <v>320</v>
      </c>
      <c r="L3598" s="24" t="s">
        <v>112</v>
      </c>
      <c r="M3598" s="24">
        <v>0</v>
      </c>
      <c r="N3598" s="24">
        <v>0</v>
      </c>
      <c r="O3598" s="24">
        <v>2</v>
      </c>
      <c r="P3598" s="24" t="s">
        <v>101</v>
      </c>
      <c r="Q3598" s="23">
        <v>37749</v>
      </c>
      <c r="R3598" s="24" t="s">
        <v>76</v>
      </c>
      <c r="S3598" s="25">
        <v>45119</v>
      </c>
      <c r="T3598" s="24"/>
      <c r="U3598" s="24">
        <v>3219964547</v>
      </c>
      <c r="V3598" s="33" t="s">
        <v>19239</v>
      </c>
      <c r="W3598" s="85" t="s">
        <v>19240</v>
      </c>
      <c r="X3598" s="24" t="s">
        <v>19241</v>
      </c>
      <c r="Y3598" s="24" t="s">
        <v>19242</v>
      </c>
      <c r="Z3598" s="24" t="s">
        <v>117</v>
      </c>
      <c r="AA3598" s="24">
        <v>3214474923</v>
      </c>
      <c r="AB3598" s="24"/>
      <c r="AC3598" s="24"/>
      <c r="AD3598" s="24"/>
      <c r="AE3598" s="26" t="s">
        <v>151</v>
      </c>
      <c r="AF3598" s="26"/>
      <c r="AG3598" s="26"/>
      <c r="AH3598" s="27" t="s">
        <v>184</v>
      </c>
      <c r="AI3598" s="27" t="s">
        <v>487</v>
      </c>
      <c r="AJ3598" s="27" t="s">
        <v>487</v>
      </c>
      <c r="AK3598" s="24" t="s">
        <v>121</v>
      </c>
      <c r="AL3598" s="24" t="s">
        <v>7086</v>
      </c>
      <c r="AM3598" s="25">
        <v>44781</v>
      </c>
      <c r="AN3598" s="28">
        <v>1160000</v>
      </c>
      <c r="AO3598" s="28">
        <v>140606</v>
      </c>
      <c r="AP3598" s="28"/>
      <c r="AQ3598" s="28"/>
      <c r="AR3598" s="24"/>
      <c r="AS3598" s="24"/>
      <c r="AT3598" s="24"/>
      <c r="AU3598" s="24"/>
      <c r="AV3598" s="24"/>
      <c r="AW3598" s="24"/>
      <c r="AX3598" s="24"/>
      <c r="AY3598" s="24"/>
      <c r="AZ3598" s="24"/>
      <c r="BA3598" s="24"/>
      <c r="BB3598" s="24"/>
      <c r="BC3598" s="24"/>
      <c r="BD3598" s="24"/>
      <c r="BE3598" s="24"/>
      <c r="BF3598" s="24"/>
      <c r="BG3598" s="23"/>
      <c r="BH3598" s="23">
        <v>44987</v>
      </c>
      <c r="BI3598" s="26" t="s">
        <v>466</v>
      </c>
      <c r="BJ3598" s="26" t="s">
        <v>6087</v>
      </c>
      <c r="BK3598" s="29">
        <v>0</v>
      </c>
      <c r="BL3598" s="24" t="s">
        <v>129</v>
      </c>
      <c r="BM3598" s="22" t="str">
        <f ca="1">+IF(Tabla1[[#This Row],[FECHA INGRESO]]&gt;=44986,IF((TODAY()-Tabla1[[#This Row],[FECHA INGRESO]])&gt;=50,"ALERTA","TODAVÍA FALTA"),"N/A")</f>
        <v>N/A</v>
      </c>
      <c r="BN3598" s="7">
        <f>IFERROR((_xlfn.DAYS(Tabla1[[#This Row],[FECHA INGRESO]],Tabla1[[#This Row],[FECHA RETIRO]]))/30,"")</f>
        <v>-6.8666666666666663</v>
      </c>
    </row>
    <row r="3599" spans="1:66" x14ac:dyDescent="0.35">
      <c r="A3599" s="34">
        <v>1000129022</v>
      </c>
      <c r="B3599" s="95" t="s">
        <v>19243</v>
      </c>
      <c r="C3599" s="25">
        <v>44781</v>
      </c>
      <c r="D3599" s="24" t="s">
        <v>131</v>
      </c>
      <c r="E3599" s="24" t="s">
        <v>111</v>
      </c>
      <c r="F3599" s="24" t="s">
        <v>70</v>
      </c>
      <c r="G3599" s="24"/>
      <c r="H3599" s="24">
        <v>24116110271</v>
      </c>
      <c r="I3599" s="24" t="s">
        <v>95</v>
      </c>
      <c r="J3599" s="24">
        <f>DATEDIF(Tabla1[[#This Row],[FECHA DE NACIMIENTO]],Tabla1[[#This Row],[FECHA ACTUAL]],"Y")</f>
        <v>20</v>
      </c>
      <c r="K3599" s="24" t="s">
        <v>96</v>
      </c>
      <c r="L3599" s="24" t="s">
        <v>234</v>
      </c>
      <c r="M3599" s="24">
        <v>1</v>
      </c>
      <c r="N3599" s="24">
        <v>1</v>
      </c>
      <c r="O3599" s="24">
        <v>2</v>
      </c>
      <c r="P3599" s="24" t="s">
        <v>101</v>
      </c>
      <c r="Q3599" s="23">
        <v>37563</v>
      </c>
      <c r="R3599" s="24" t="s">
        <v>76</v>
      </c>
      <c r="S3599" s="25">
        <v>45119</v>
      </c>
      <c r="T3599" s="24"/>
      <c r="U3599" s="24">
        <v>3228922065</v>
      </c>
      <c r="V3599" s="33" t="s">
        <v>19244</v>
      </c>
      <c r="W3599" s="85" t="s">
        <v>19245</v>
      </c>
      <c r="X3599" s="24" t="s">
        <v>11972</v>
      </c>
      <c r="Y3599" s="24" t="s">
        <v>19246</v>
      </c>
      <c r="Z3599" s="24" t="s">
        <v>285</v>
      </c>
      <c r="AA3599" s="24">
        <v>3005192378</v>
      </c>
      <c r="AB3599" s="24"/>
      <c r="AC3599" s="24"/>
      <c r="AD3599" s="24"/>
      <c r="AE3599" s="26" t="s">
        <v>151</v>
      </c>
      <c r="AF3599" s="26"/>
      <c r="AG3599" s="26"/>
      <c r="AH3599" s="27" t="s">
        <v>184</v>
      </c>
      <c r="AI3599" s="27" t="s">
        <v>487</v>
      </c>
      <c r="AJ3599" s="27" t="s">
        <v>487</v>
      </c>
      <c r="AK3599" s="24" t="s">
        <v>121</v>
      </c>
      <c r="AL3599" s="24" t="s">
        <v>7086</v>
      </c>
      <c r="AM3599" s="25">
        <v>44781</v>
      </c>
      <c r="AN3599" s="28">
        <v>1000000</v>
      </c>
      <c r="AO3599" s="28">
        <v>117172</v>
      </c>
      <c r="AP3599" s="28"/>
      <c r="AQ3599" s="28"/>
      <c r="AR3599" s="24"/>
      <c r="AS3599" s="24"/>
      <c r="AT3599" s="24"/>
      <c r="AU3599" s="24"/>
      <c r="AV3599" s="24"/>
      <c r="AW3599" s="24"/>
      <c r="AX3599" s="24"/>
      <c r="AY3599" s="24"/>
      <c r="AZ3599" s="24"/>
      <c r="BA3599" s="24"/>
      <c r="BB3599" s="24"/>
      <c r="BC3599" s="24"/>
      <c r="BD3599" s="24"/>
      <c r="BE3599" s="24"/>
      <c r="BF3599" s="24"/>
      <c r="BG3599" s="23"/>
      <c r="BH3599" s="23">
        <v>44811</v>
      </c>
      <c r="BI3599" s="26" t="s">
        <v>10014</v>
      </c>
      <c r="BJ3599" s="26" t="s">
        <v>14134</v>
      </c>
      <c r="BK3599" s="29">
        <v>0</v>
      </c>
      <c r="BL3599" s="24" t="s">
        <v>129</v>
      </c>
      <c r="BM3599" s="22" t="str">
        <f ca="1">+IF(Tabla1[[#This Row],[FECHA INGRESO]]&gt;=44986,IF((TODAY()-Tabla1[[#This Row],[FECHA INGRESO]])&gt;=50,"ALERTA","TODAVÍA FALTA"),"N/A")</f>
        <v>N/A</v>
      </c>
      <c r="BN3599" s="7">
        <f>IFERROR((_xlfn.DAYS(Tabla1[[#This Row],[FECHA INGRESO]],Tabla1[[#This Row],[FECHA RETIRO]]))/30,"")</f>
        <v>-1</v>
      </c>
    </row>
    <row r="3600" spans="1:66" x14ac:dyDescent="0.35">
      <c r="A3600" s="21">
        <v>1000465364</v>
      </c>
      <c r="B3600" s="95" t="s">
        <v>19247</v>
      </c>
      <c r="C3600" s="25">
        <v>44781</v>
      </c>
      <c r="D3600" s="24" t="s">
        <v>266</v>
      </c>
      <c r="E3600" s="24" t="s">
        <v>111</v>
      </c>
      <c r="F3600" s="24" t="s">
        <v>70</v>
      </c>
      <c r="G3600" s="24"/>
      <c r="H3600" s="24">
        <v>24116108975</v>
      </c>
      <c r="I3600" s="24" t="s">
        <v>72</v>
      </c>
      <c r="J3600" s="24">
        <f>DATEDIF(Tabla1[[#This Row],[FECHA DE NACIMIENTO]],Tabla1[[#This Row],[FECHA ACTUAL]],"Y")</f>
        <v>22</v>
      </c>
      <c r="K3600" s="24" t="s">
        <v>73</v>
      </c>
      <c r="L3600" s="24" t="s">
        <v>112</v>
      </c>
      <c r="M3600" s="24">
        <v>0</v>
      </c>
      <c r="N3600" s="24">
        <v>0</v>
      </c>
      <c r="O3600" s="24">
        <v>1</v>
      </c>
      <c r="P3600" s="24" t="s">
        <v>101</v>
      </c>
      <c r="Q3600" s="23">
        <v>37050</v>
      </c>
      <c r="R3600" s="24" t="s">
        <v>76</v>
      </c>
      <c r="S3600" s="25">
        <v>45119</v>
      </c>
      <c r="T3600" s="24"/>
      <c r="U3600" s="24">
        <v>3225826252</v>
      </c>
      <c r="V3600" s="33" t="s">
        <v>19248</v>
      </c>
      <c r="W3600" s="85" t="s">
        <v>19249</v>
      </c>
      <c r="X3600" s="24" t="s">
        <v>19250</v>
      </c>
      <c r="Y3600" s="24" t="s">
        <v>19251</v>
      </c>
      <c r="Z3600" s="24" t="s">
        <v>285</v>
      </c>
      <c r="AA3600" s="24">
        <v>3142759818</v>
      </c>
      <c r="AB3600" s="24"/>
      <c r="AC3600" s="24"/>
      <c r="AD3600" s="24"/>
      <c r="AE3600" s="26" t="s">
        <v>151</v>
      </c>
      <c r="AF3600" s="26"/>
      <c r="AG3600" s="26"/>
      <c r="AH3600" s="27" t="s">
        <v>184</v>
      </c>
      <c r="AI3600" s="27" t="s">
        <v>487</v>
      </c>
      <c r="AJ3600" s="27" t="s">
        <v>487</v>
      </c>
      <c r="AK3600" s="24" t="s">
        <v>121</v>
      </c>
      <c r="AL3600" s="24" t="s">
        <v>7086</v>
      </c>
      <c r="AM3600" s="25">
        <v>44781</v>
      </c>
      <c r="AN3600" s="28">
        <v>1160000</v>
      </c>
      <c r="AO3600" s="28">
        <v>140606</v>
      </c>
      <c r="AP3600" s="28"/>
      <c r="AQ3600" s="28"/>
      <c r="AR3600" s="24"/>
      <c r="AS3600" s="24"/>
      <c r="AT3600" s="24"/>
      <c r="AU3600" s="24"/>
      <c r="AV3600" s="24"/>
      <c r="AW3600" s="24"/>
      <c r="AX3600" s="24"/>
      <c r="AY3600" s="24"/>
      <c r="AZ3600" s="24"/>
      <c r="BA3600" s="24"/>
      <c r="BB3600" s="24"/>
      <c r="BC3600" s="24"/>
      <c r="BD3600" s="24"/>
      <c r="BE3600" s="24"/>
      <c r="BF3600" s="24"/>
      <c r="BG3600" s="23"/>
      <c r="BH3600" s="23">
        <v>44957</v>
      </c>
      <c r="BI3600" s="26" t="s">
        <v>466</v>
      </c>
      <c r="BJ3600" s="26" t="s">
        <v>1246</v>
      </c>
      <c r="BK3600" s="29">
        <v>0</v>
      </c>
      <c r="BL3600" s="24" t="s">
        <v>129</v>
      </c>
      <c r="BM3600" s="22" t="str">
        <f ca="1">+IF(Tabla1[[#This Row],[FECHA INGRESO]]&gt;=44986,IF((TODAY()-Tabla1[[#This Row],[FECHA INGRESO]])&gt;=50,"ALERTA","TODAVÍA FALTA"),"N/A")</f>
        <v>N/A</v>
      </c>
      <c r="BN3600" s="7">
        <f>IFERROR((_xlfn.DAYS(Tabla1[[#This Row],[FECHA INGRESO]],Tabla1[[#This Row],[FECHA RETIRO]]))/30,"")</f>
        <v>-5.8666666666666663</v>
      </c>
    </row>
    <row r="3601" spans="1:66" x14ac:dyDescent="0.35">
      <c r="A3601" s="21">
        <v>1193370358</v>
      </c>
      <c r="B3601" s="95" t="s">
        <v>19252</v>
      </c>
      <c r="C3601" s="25">
        <v>44781</v>
      </c>
      <c r="D3601" s="24" t="s">
        <v>131</v>
      </c>
      <c r="E3601" s="24" t="s">
        <v>111</v>
      </c>
      <c r="F3601" s="24" t="s">
        <v>70</v>
      </c>
      <c r="G3601" s="24"/>
      <c r="H3601" s="24">
        <v>24116111515</v>
      </c>
      <c r="I3601" s="24" t="s">
        <v>95</v>
      </c>
      <c r="J3601" s="24">
        <f>DATEDIF(Tabla1[[#This Row],[FECHA DE NACIMIENTO]],Tabla1[[#This Row],[FECHA ACTUAL]],"Y")</f>
        <v>22</v>
      </c>
      <c r="K3601" s="24" t="s">
        <v>96</v>
      </c>
      <c r="L3601" s="24" t="s">
        <v>234</v>
      </c>
      <c r="M3601" s="24">
        <v>0</v>
      </c>
      <c r="N3601" s="24">
        <v>1</v>
      </c>
      <c r="O3601" s="24">
        <v>3</v>
      </c>
      <c r="P3601" s="24" t="s">
        <v>101</v>
      </c>
      <c r="Q3601" s="23">
        <v>37049</v>
      </c>
      <c r="R3601" s="24" t="s">
        <v>19253</v>
      </c>
      <c r="S3601" s="25">
        <v>45119</v>
      </c>
      <c r="T3601" s="24">
        <v>9381235</v>
      </c>
      <c r="U3601" s="24">
        <v>3135972836</v>
      </c>
      <c r="V3601" s="33" t="s">
        <v>19254</v>
      </c>
      <c r="W3601" s="85" t="s">
        <v>19255</v>
      </c>
      <c r="X3601" s="24" t="s">
        <v>1559</v>
      </c>
      <c r="Y3601" s="24" t="s">
        <v>19256</v>
      </c>
      <c r="Z3601" s="24" t="s">
        <v>13095</v>
      </c>
      <c r="AA3601" s="24">
        <v>3135972836</v>
      </c>
      <c r="AB3601" s="24"/>
      <c r="AC3601" s="24"/>
      <c r="AD3601" s="24"/>
      <c r="AE3601" s="26" t="s">
        <v>151</v>
      </c>
      <c r="AF3601" s="26"/>
      <c r="AG3601" s="26"/>
      <c r="AH3601" s="27" t="s">
        <v>184</v>
      </c>
      <c r="AI3601" s="27" t="s">
        <v>487</v>
      </c>
      <c r="AJ3601" s="27" t="s">
        <v>487</v>
      </c>
      <c r="AK3601" s="24" t="s">
        <v>121</v>
      </c>
      <c r="AL3601" s="24" t="s">
        <v>7086</v>
      </c>
      <c r="AM3601" s="25">
        <v>44781</v>
      </c>
      <c r="AN3601" s="28">
        <v>1160000</v>
      </c>
      <c r="AO3601" s="28">
        <v>140606</v>
      </c>
      <c r="AP3601" s="28"/>
      <c r="AQ3601" s="28"/>
      <c r="AR3601" s="24"/>
      <c r="AS3601" s="24"/>
      <c r="AT3601" s="24"/>
      <c r="AU3601" s="24"/>
      <c r="AV3601" s="24"/>
      <c r="AW3601" s="24"/>
      <c r="AX3601" s="24"/>
      <c r="AY3601" s="24"/>
      <c r="AZ3601" s="24" t="s">
        <v>4393</v>
      </c>
      <c r="BA3601" s="24"/>
      <c r="BB3601" s="24"/>
      <c r="BC3601" s="24"/>
      <c r="BD3601" s="24"/>
      <c r="BE3601" s="24"/>
      <c r="BF3601" s="24"/>
      <c r="BG3601" s="23"/>
      <c r="BH3601" s="23">
        <v>44965</v>
      </c>
      <c r="BI3601" s="26" t="s">
        <v>466</v>
      </c>
      <c r="BJ3601" s="26" t="s">
        <v>11539</v>
      </c>
      <c r="BK3601" s="29">
        <v>0</v>
      </c>
      <c r="BL3601" s="24" t="s">
        <v>129</v>
      </c>
      <c r="BM3601" s="22" t="str">
        <f ca="1">+IF(Tabla1[[#This Row],[FECHA INGRESO]]&gt;=44986,IF((TODAY()-Tabla1[[#This Row],[FECHA INGRESO]])&gt;=50,"ALERTA","TODAVÍA FALTA"),"N/A")</f>
        <v>N/A</v>
      </c>
      <c r="BN3601" s="7">
        <f>IFERROR((_xlfn.DAYS(Tabla1[[#This Row],[FECHA INGRESO]],Tabla1[[#This Row],[FECHA RETIRO]]))/30,"")</f>
        <v>-6.1333333333333337</v>
      </c>
    </row>
    <row r="3602" spans="1:66" x14ac:dyDescent="0.35">
      <c r="A3602" s="21">
        <v>1000119671</v>
      </c>
      <c r="B3602" s="95" t="s">
        <v>19257</v>
      </c>
      <c r="C3602" s="25">
        <v>44781</v>
      </c>
      <c r="D3602" s="24" t="s">
        <v>4008</v>
      </c>
      <c r="E3602" s="24" t="s">
        <v>94</v>
      </c>
      <c r="F3602" s="24" t="s">
        <v>70</v>
      </c>
      <c r="G3602" s="24"/>
      <c r="H3602" s="24">
        <v>24116067067</v>
      </c>
      <c r="I3602" s="24" t="s">
        <v>95</v>
      </c>
      <c r="J3602" s="24">
        <f>DATEDIF(Tabla1[[#This Row],[FECHA DE NACIMIENTO]],Tabla1[[#This Row],[FECHA ACTUAL]],"Y")</f>
        <v>22</v>
      </c>
      <c r="K3602" s="24" t="s">
        <v>96</v>
      </c>
      <c r="L3602" s="24" t="s">
        <v>112</v>
      </c>
      <c r="M3602" s="24">
        <v>0</v>
      </c>
      <c r="N3602" s="24">
        <v>0</v>
      </c>
      <c r="O3602" s="24">
        <v>2</v>
      </c>
      <c r="P3602" s="24" t="s">
        <v>101</v>
      </c>
      <c r="Q3602" s="23">
        <v>36817</v>
      </c>
      <c r="R3602" s="24" t="s">
        <v>76</v>
      </c>
      <c r="S3602" s="25">
        <v>45119</v>
      </c>
      <c r="T3602" s="24"/>
      <c r="U3602" s="24">
        <v>3044629522</v>
      </c>
      <c r="V3602" s="33" t="s">
        <v>19258</v>
      </c>
      <c r="W3602" s="85" t="s">
        <v>19259</v>
      </c>
      <c r="X3602" s="24" t="s">
        <v>1258</v>
      </c>
      <c r="Y3602" s="24" t="s">
        <v>19260</v>
      </c>
      <c r="Z3602" s="24" t="s">
        <v>17970</v>
      </c>
      <c r="AA3602" s="24">
        <v>3212814249</v>
      </c>
      <c r="AB3602" s="24"/>
      <c r="AC3602" s="24"/>
      <c r="AD3602" s="24"/>
      <c r="AE3602" s="26" t="s">
        <v>151</v>
      </c>
      <c r="AF3602" s="26"/>
      <c r="AG3602" s="26"/>
      <c r="AH3602" s="27" t="s">
        <v>3042</v>
      </c>
      <c r="AI3602" s="27" t="s">
        <v>1612</v>
      </c>
      <c r="AJ3602" s="27" t="s">
        <v>15662</v>
      </c>
      <c r="AK3602" s="24" t="s">
        <v>121</v>
      </c>
      <c r="AL3602" s="24" t="s">
        <v>7086</v>
      </c>
      <c r="AM3602" s="25">
        <v>44781</v>
      </c>
      <c r="AN3602" s="28">
        <v>1000000</v>
      </c>
      <c r="AO3602" s="28">
        <v>117172</v>
      </c>
      <c r="AP3602" s="28"/>
      <c r="AQ3602" s="28"/>
      <c r="AR3602" s="24"/>
      <c r="AS3602" s="24"/>
      <c r="AT3602" s="24"/>
      <c r="AU3602" s="24"/>
      <c r="AV3602" s="24"/>
      <c r="AW3602" s="24"/>
      <c r="AX3602" s="24"/>
      <c r="AY3602" s="24"/>
      <c r="AZ3602" s="24" t="s">
        <v>4393</v>
      </c>
      <c r="BA3602" s="24"/>
      <c r="BB3602" s="24"/>
      <c r="BC3602" s="24"/>
      <c r="BD3602" s="24"/>
      <c r="BE3602" s="24"/>
      <c r="BF3602" s="24"/>
      <c r="BG3602" s="23"/>
      <c r="BH3602" s="23">
        <v>44865</v>
      </c>
      <c r="BI3602" s="26" t="s">
        <v>10014</v>
      </c>
      <c r="BJ3602" s="26" t="s">
        <v>10862</v>
      </c>
      <c r="BK3602" s="29">
        <v>0</v>
      </c>
      <c r="BL3602" s="24" t="s">
        <v>129</v>
      </c>
      <c r="BM3602" s="22" t="str">
        <f ca="1">+IF(Tabla1[[#This Row],[FECHA INGRESO]]&gt;=44986,IF((TODAY()-Tabla1[[#This Row],[FECHA INGRESO]])&gt;=50,"ALERTA","TODAVÍA FALTA"),"N/A")</f>
        <v>N/A</v>
      </c>
      <c r="BN3602" s="7">
        <f>IFERROR((_xlfn.DAYS(Tabla1[[#This Row],[FECHA INGRESO]],Tabla1[[#This Row],[FECHA RETIRO]]))/30,"")</f>
        <v>-2.8</v>
      </c>
    </row>
    <row r="3603" spans="1:66" x14ac:dyDescent="0.35">
      <c r="A3603" s="21">
        <v>1004065737</v>
      </c>
      <c r="B3603" s="95" t="s">
        <v>19261</v>
      </c>
      <c r="C3603" s="25">
        <v>44781</v>
      </c>
      <c r="D3603" s="24" t="s">
        <v>582</v>
      </c>
      <c r="E3603" s="24" t="s">
        <v>94</v>
      </c>
      <c r="F3603" s="23" t="s">
        <v>94</v>
      </c>
      <c r="G3603" s="24"/>
      <c r="H3603" s="24">
        <v>24116112602</v>
      </c>
      <c r="I3603" s="24" t="s">
        <v>95</v>
      </c>
      <c r="J3603" s="24">
        <f>DATEDIF(Tabla1[[#This Row],[FECHA DE NACIMIENTO]],Tabla1[[#This Row],[FECHA ACTUAL]],"Y")</f>
        <v>26</v>
      </c>
      <c r="K3603" s="24" t="s">
        <v>73</v>
      </c>
      <c r="L3603" s="24" t="s">
        <v>112</v>
      </c>
      <c r="M3603" s="24">
        <v>0</v>
      </c>
      <c r="N3603" s="24">
        <v>2</v>
      </c>
      <c r="O3603" s="24">
        <v>3</v>
      </c>
      <c r="P3603" s="24" t="s">
        <v>101</v>
      </c>
      <c r="Q3603" s="23">
        <v>35598</v>
      </c>
      <c r="R3603" s="24" t="s">
        <v>19262</v>
      </c>
      <c r="S3603" s="25">
        <v>45119</v>
      </c>
      <c r="T3603" s="24"/>
      <c r="U3603" s="24">
        <v>3163746364</v>
      </c>
      <c r="V3603" s="33" t="s">
        <v>19263</v>
      </c>
      <c r="W3603" s="85" t="s">
        <v>19264</v>
      </c>
      <c r="X3603" s="24" t="s">
        <v>19265</v>
      </c>
      <c r="Y3603" s="24" t="s">
        <v>19266</v>
      </c>
      <c r="Z3603" s="24" t="s">
        <v>162</v>
      </c>
      <c r="AA3603" s="24">
        <v>3026197974</v>
      </c>
      <c r="AB3603" s="24"/>
      <c r="AC3603" s="24"/>
      <c r="AD3603" s="24"/>
      <c r="AE3603" s="26" t="s">
        <v>194</v>
      </c>
      <c r="AF3603" s="26" t="s">
        <v>16904</v>
      </c>
      <c r="AG3603" s="26"/>
      <c r="AH3603" s="27" t="s">
        <v>3042</v>
      </c>
      <c r="AI3603" s="27" t="s">
        <v>1612</v>
      </c>
      <c r="AJ3603" s="27" t="s">
        <v>15662</v>
      </c>
      <c r="AK3603" s="24" t="s">
        <v>121</v>
      </c>
      <c r="AL3603" s="24" t="s">
        <v>7086</v>
      </c>
      <c r="AM3603" s="25">
        <v>44781</v>
      </c>
      <c r="AN3603" s="28">
        <v>1000000</v>
      </c>
      <c r="AO3603" s="28">
        <v>117172</v>
      </c>
      <c r="AP3603" s="28"/>
      <c r="AQ3603" s="28"/>
      <c r="AR3603" s="24"/>
      <c r="AS3603" s="24"/>
      <c r="AT3603" s="24"/>
      <c r="AU3603" s="24"/>
      <c r="AV3603" s="24"/>
      <c r="AW3603" s="24"/>
      <c r="AX3603" s="24"/>
      <c r="AY3603" s="24"/>
      <c r="AZ3603" s="24"/>
      <c r="BA3603" s="24"/>
      <c r="BB3603" s="24"/>
      <c r="BC3603" s="24"/>
      <c r="BD3603" s="24"/>
      <c r="BE3603" s="24"/>
      <c r="BF3603" s="24"/>
      <c r="BG3603" s="23"/>
      <c r="BH3603" s="23">
        <v>44848</v>
      </c>
      <c r="BI3603" s="26" t="s">
        <v>466</v>
      </c>
      <c r="BJ3603" s="26" t="s">
        <v>15407</v>
      </c>
      <c r="BK3603" s="29">
        <v>0</v>
      </c>
      <c r="BL3603" s="24" t="s">
        <v>129</v>
      </c>
      <c r="BM3603" s="22" t="str">
        <f ca="1">+IF(Tabla1[[#This Row],[FECHA INGRESO]]&gt;=44986,IF((TODAY()-Tabla1[[#This Row],[FECHA INGRESO]])&gt;=50,"ALERTA","TODAVÍA FALTA"),"N/A")</f>
        <v>N/A</v>
      </c>
      <c r="BN3603" s="7">
        <f>IFERROR((_xlfn.DAYS(Tabla1[[#This Row],[FECHA INGRESO]],Tabla1[[#This Row],[FECHA RETIRO]]))/30,"")</f>
        <v>-2.2333333333333334</v>
      </c>
    </row>
    <row r="3604" spans="1:66" x14ac:dyDescent="0.35">
      <c r="A3604" s="21">
        <v>1024586928</v>
      </c>
      <c r="B3604" s="95" t="s">
        <v>19267</v>
      </c>
      <c r="C3604" s="25">
        <v>44784</v>
      </c>
      <c r="D3604" s="24" t="s">
        <v>266</v>
      </c>
      <c r="E3604" s="24" t="s">
        <v>110</v>
      </c>
      <c r="F3604" s="24" t="s">
        <v>70</v>
      </c>
      <c r="G3604" s="24"/>
      <c r="H3604" s="24">
        <v>24116177250</v>
      </c>
      <c r="I3604" s="24" t="s">
        <v>72</v>
      </c>
      <c r="J3604" s="24">
        <f>DATEDIF(Tabla1[[#This Row],[FECHA DE NACIMIENTO]],Tabla1[[#This Row],[FECHA ACTUAL]],"Y")</f>
        <v>25</v>
      </c>
      <c r="K3604" s="24" t="s">
        <v>73</v>
      </c>
      <c r="L3604" s="24" t="s">
        <v>112</v>
      </c>
      <c r="M3604" s="24">
        <v>0</v>
      </c>
      <c r="N3604" s="24">
        <v>0</v>
      </c>
      <c r="O3604" s="24">
        <v>2</v>
      </c>
      <c r="P3604" s="24" t="s">
        <v>101</v>
      </c>
      <c r="Q3604" s="23">
        <v>35785</v>
      </c>
      <c r="R3604" s="24" t="s">
        <v>76</v>
      </c>
      <c r="S3604" s="25">
        <v>45119</v>
      </c>
      <c r="T3604" s="24"/>
      <c r="U3604" s="24">
        <v>3023621037</v>
      </c>
      <c r="V3604" s="33" t="s">
        <v>19268</v>
      </c>
      <c r="W3604" s="85" t="s">
        <v>19269</v>
      </c>
      <c r="X3604" s="24" t="s">
        <v>512</v>
      </c>
      <c r="Y3604" s="24" t="s">
        <v>19270</v>
      </c>
      <c r="Z3604" s="24" t="s">
        <v>117</v>
      </c>
      <c r="AA3604" s="24">
        <v>3025621037</v>
      </c>
      <c r="AB3604" s="24"/>
      <c r="AC3604" s="24"/>
      <c r="AD3604" s="24"/>
      <c r="AE3604" s="26" t="s">
        <v>151</v>
      </c>
      <c r="AF3604" s="26"/>
      <c r="AG3604" s="26"/>
      <c r="AH3604" s="27" t="s">
        <v>184</v>
      </c>
      <c r="AI3604" s="27" t="s">
        <v>487</v>
      </c>
      <c r="AJ3604" s="27" t="s">
        <v>487</v>
      </c>
      <c r="AK3604" s="24" t="s">
        <v>121</v>
      </c>
      <c r="AL3604" s="24" t="s">
        <v>7086</v>
      </c>
      <c r="AM3604" s="25">
        <v>44784</v>
      </c>
      <c r="AN3604" s="28">
        <v>1160000</v>
      </c>
      <c r="AO3604" s="28">
        <v>140606</v>
      </c>
      <c r="AP3604" s="28"/>
      <c r="AQ3604" s="28"/>
      <c r="AR3604" s="24"/>
      <c r="AS3604" s="24"/>
      <c r="AT3604" s="24"/>
      <c r="AU3604" s="24"/>
      <c r="AV3604" s="24"/>
      <c r="AW3604" s="24"/>
      <c r="AX3604" s="24"/>
      <c r="AY3604" s="24"/>
      <c r="AZ3604" s="24"/>
      <c r="BA3604" s="24"/>
      <c r="BB3604" s="24"/>
      <c r="BC3604" s="24"/>
      <c r="BD3604" s="24"/>
      <c r="BE3604" s="24"/>
      <c r="BF3604" s="24"/>
      <c r="BG3604" s="23"/>
      <c r="BH3604" s="23">
        <v>44985</v>
      </c>
      <c r="BI3604" s="26" t="s">
        <v>466</v>
      </c>
      <c r="BJ3604" s="26" t="s">
        <v>3469</v>
      </c>
      <c r="BK3604" s="29">
        <v>0</v>
      </c>
      <c r="BL3604" s="24" t="s">
        <v>129</v>
      </c>
      <c r="BM3604" s="22" t="str">
        <f ca="1">+IF(Tabla1[[#This Row],[FECHA INGRESO]]&gt;=44986,IF((TODAY()-Tabla1[[#This Row],[FECHA INGRESO]])&gt;=50,"ALERTA","TODAVÍA FALTA"),"N/A")</f>
        <v>N/A</v>
      </c>
      <c r="BN3604" s="7">
        <f>IFERROR((_xlfn.DAYS(Tabla1[[#This Row],[FECHA INGRESO]],Tabla1[[#This Row],[FECHA RETIRO]]))/30,"")</f>
        <v>-6.7</v>
      </c>
    </row>
    <row r="3605" spans="1:66" x14ac:dyDescent="0.35">
      <c r="A3605" s="21">
        <v>1193069648</v>
      </c>
      <c r="B3605" s="95" t="s">
        <v>19271</v>
      </c>
      <c r="C3605" s="25">
        <v>44784</v>
      </c>
      <c r="D3605" s="24" t="s">
        <v>188</v>
      </c>
      <c r="E3605" s="24" t="s">
        <v>111</v>
      </c>
      <c r="F3605" s="24" t="s">
        <v>70</v>
      </c>
      <c r="G3605" s="24"/>
      <c r="H3605" s="24">
        <v>24116178619</v>
      </c>
      <c r="I3605" s="24" t="s">
        <v>72</v>
      </c>
      <c r="J3605" s="24">
        <f>DATEDIF(Tabla1[[#This Row],[FECHA DE NACIMIENTO]],Tabla1[[#This Row],[FECHA ACTUAL]],"Y")</f>
        <v>21</v>
      </c>
      <c r="K3605" s="24" t="s">
        <v>73</v>
      </c>
      <c r="L3605" s="24" t="s">
        <v>112</v>
      </c>
      <c r="M3605" s="24">
        <v>0</v>
      </c>
      <c r="N3605" s="24">
        <v>0</v>
      </c>
      <c r="O3605" s="24">
        <v>1</v>
      </c>
      <c r="P3605" s="24" t="s">
        <v>101</v>
      </c>
      <c r="Q3605" s="23">
        <v>37410</v>
      </c>
      <c r="R3605" s="24" t="s">
        <v>1079</v>
      </c>
      <c r="S3605" s="25">
        <v>45119</v>
      </c>
      <c r="T3605" s="24"/>
      <c r="U3605" s="24">
        <v>3503979254</v>
      </c>
      <c r="V3605" s="33" t="s">
        <v>19272</v>
      </c>
      <c r="W3605" s="85" t="s">
        <v>18573</v>
      </c>
      <c r="X3605" s="24" t="s">
        <v>18574</v>
      </c>
      <c r="Y3605" s="24" t="s">
        <v>19273</v>
      </c>
      <c r="Z3605" s="24" t="s">
        <v>117</v>
      </c>
      <c r="AA3605" s="24">
        <v>3108634651</v>
      </c>
      <c r="AB3605" s="24"/>
      <c r="AC3605" s="24"/>
      <c r="AD3605" s="24"/>
      <c r="AE3605" s="26" t="s">
        <v>151</v>
      </c>
      <c r="AF3605" s="26"/>
      <c r="AG3605" s="26"/>
      <c r="AH3605" s="27" t="s">
        <v>184</v>
      </c>
      <c r="AI3605" s="27" t="s">
        <v>487</v>
      </c>
      <c r="AJ3605" s="27" t="s">
        <v>487</v>
      </c>
      <c r="AK3605" s="24" t="s">
        <v>121</v>
      </c>
      <c r="AL3605" s="24" t="s">
        <v>7086</v>
      </c>
      <c r="AM3605" s="25">
        <v>44784</v>
      </c>
      <c r="AN3605" s="28">
        <v>1000000</v>
      </c>
      <c r="AO3605" s="28">
        <v>117172</v>
      </c>
      <c r="AP3605" s="28"/>
      <c r="AQ3605" s="28"/>
      <c r="AR3605" s="24"/>
      <c r="AS3605" s="24"/>
      <c r="AT3605" s="24"/>
      <c r="AU3605" s="24"/>
      <c r="AV3605" s="24"/>
      <c r="AW3605" s="24"/>
      <c r="AX3605" s="24"/>
      <c r="AY3605" s="24"/>
      <c r="AZ3605" s="24"/>
      <c r="BA3605" s="24"/>
      <c r="BB3605" s="24"/>
      <c r="BC3605" s="24"/>
      <c r="BD3605" s="24"/>
      <c r="BE3605" s="24"/>
      <c r="BF3605" s="24"/>
      <c r="BG3605" s="23"/>
      <c r="BH3605" s="23">
        <v>44844</v>
      </c>
      <c r="BI3605" s="26" t="s">
        <v>466</v>
      </c>
      <c r="BJ3605" s="26" t="s">
        <v>19274</v>
      </c>
      <c r="BK3605" s="29">
        <v>0</v>
      </c>
      <c r="BL3605" s="24" t="s">
        <v>129</v>
      </c>
      <c r="BM3605" s="22" t="str">
        <f ca="1">+IF(Tabla1[[#This Row],[FECHA INGRESO]]&gt;=44986,IF((TODAY()-Tabla1[[#This Row],[FECHA INGRESO]])&gt;=50,"ALERTA","TODAVÍA FALTA"),"N/A")</f>
        <v>N/A</v>
      </c>
      <c r="BN3605" s="7">
        <f>IFERROR((_xlfn.DAYS(Tabla1[[#This Row],[FECHA INGRESO]],Tabla1[[#This Row],[FECHA RETIRO]]))/30,"")</f>
        <v>-2</v>
      </c>
    </row>
    <row r="3606" spans="1:66" x14ac:dyDescent="0.35">
      <c r="A3606" s="21">
        <v>1033760113</v>
      </c>
      <c r="B3606" s="95" t="s">
        <v>19275</v>
      </c>
      <c r="C3606" s="25">
        <v>44785</v>
      </c>
      <c r="D3606" s="24" t="s">
        <v>266</v>
      </c>
      <c r="E3606" s="24" t="s">
        <v>110</v>
      </c>
      <c r="F3606" s="24" t="s">
        <v>110</v>
      </c>
      <c r="G3606" s="24"/>
      <c r="H3606" s="24">
        <v>24116433563</v>
      </c>
      <c r="I3606" s="24" t="s">
        <v>72</v>
      </c>
      <c r="J3606" s="24">
        <f>DATEDIF(Tabla1[[#This Row],[FECHA DE NACIMIENTO]],Tabla1[[#This Row],[FECHA ACTUAL]],"Y")</f>
        <v>29</v>
      </c>
      <c r="K3606" s="24" t="s">
        <v>73</v>
      </c>
      <c r="L3606" s="24" t="s">
        <v>112</v>
      </c>
      <c r="M3606" s="24">
        <v>1</v>
      </c>
      <c r="N3606" s="24">
        <v>1</v>
      </c>
      <c r="O3606" s="24">
        <v>3</v>
      </c>
      <c r="P3606" s="24" t="s">
        <v>101</v>
      </c>
      <c r="Q3606" s="23">
        <v>34311</v>
      </c>
      <c r="R3606" s="24" t="s">
        <v>76</v>
      </c>
      <c r="S3606" s="25">
        <v>45119</v>
      </c>
      <c r="T3606" s="24"/>
      <c r="U3606" s="24">
        <v>3118562009</v>
      </c>
      <c r="V3606" s="33" t="s">
        <v>19276</v>
      </c>
      <c r="W3606" s="85" t="s">
        <v>19277</v>
      </c>
      <c r="X3606" s="24" t="s">
        <v>11972</v>
      </c>
      <c r="Y3606" s="24" t="s">
        <v>19278</v>
      </c>
      <c r="Z3606" s="24" t="s">
        <v>117</v>
      </c>
      <c r="AA3606" s="24">
        <v>3138186028</v>
      </c>
      <c r="AB3606" s="24"/>
      <c r="AC3606" s="24"/>
      <c r="AD3606" s="24"/>
      <c r="AE3606" s="26" t="s">
        <v>194</v>
      </c>
      <c r="AF3606" s="26"/>
      <c r="AG3606" s="26"/>
      <c r="AH3606" s="27" t="s">
        <v>163</v>
      </c>
      <c r="AI3606" s="27" t="s">
        <v>120</v>
      </c>
      <c r="AJ3606" s="27" t="s">
        <v>120</v>
      </c>
      <c r="AK3606" s="24" t="s">
        <v>121</v>
      </c>
      <c r="AL3606" s="24" t="s">
        <v>7086</v>
      </c>
      <c r="AM3606" s="25">
        <v>44785</v>
      </c>
      <c r="AN3606" s="28">
        <v>1000000</v>
      </c>
      <c r="AO3606" s="28">
        <v>117172</v>
      </c>
      <c r="AP3606" s="24" t="s">
        <v>16329</v>
      </c>
      <c r="AQ3606" s="28"/>
      <c r="AR3606" s="24"/>
      <c r="AS3606" s="24"/>
      <c r="AT3606" s="24"/>
      <c r="AU3606" s="24"/>
      <c r="AV3606" s="24"/>
      <c r="AW3606" s="24"/>
      <c r="AX3606" s="24"/>
      <c r="AY3606" s="24"/>
      <c r="AZ3606" s="24"/>
      <c r="BA3606" s="24"/>
      <c r="BB3606" s="24"/>
      <c r="BC3606" s="24"/>
      <c r="BD3606" s="24"/>
      <c r="BE3606" s="24"/>
      <c r="BF3606" s="24"/>
      <c r="BG3606" s="23"/>
      <c r="BH3606" s="23">
        <v>44883</v>
      </c>
      <c r="BI3606" s="26" t="s">
        <v>466</v>
      </c>
      <c r="BJ3606" s="26" t="s">
        <v>3469</v>
      </c>
      <c r="BK3606" s="29">
        <v>0</v>
      </c>
      <c r="BL3606" s="24" t="s">
        <v>129</v>
      </c>
      <c r="BM3606" s="22" t="str">
        <f ca="1">+IF(Tabla1[[#This Row],[FECHA INGRESO]]&gt;=44986,IF((TODAY()-Tabla1[[#This Row],[FECHA INGRESO]])&gt;=50,"ALERTA","TODAVÍA FALTA"),"N/A")</f>
        <v>N/A</v>
      </c>
      <c r="BN3606" s="7">
        <f>IFERROR((_xlfn.DAYS(Tabla1[[#This Row],[FECHA INGRESO]],Tabla1[[#This Row],[FECHA RETIRO]]))/30,"")</f>
        <v>-3.2666666666666666</v>
      </c>
    </row>
    <row r="3607" spans="1:66" x14ac:dyDescent="0.35">
      <c r="A3607" s="34">
        <v>1015483204</v>
      </c>
      <c r="B3607" s="95" t="s">
        <v>19279</v>
      </c>
      <c r="C3607" s="25">
        <v>44789</v>
      </c>
      <c r="D3607" s="24" t="s">
        <v>266</v>
      </c>
      <c r="E3607" s="24" t="s">
        <v>111</v>
      </c>
      <c r="F3607" s="24" t="s">
        <v>111</v>
      </c>
      <c r="G3607" s="24"/>
      <c r="H3607" s="24">
        <v>24116250009</v>
      </c>
      <c r="I3607" s="24" t="s">
        <v>95</v>
      </c>
      <c r="J3607" s="24">
        <f>DATEDIF(Tabla1[[#This Row],[FECHA DE NACIMIENTO]],Tabla1[[#This Row],[FECHA ACTUAL]],"Y")</f>
        <v>23</v>
      </c>
      <c r="K3607" s="24" t="s">
        <v>96</v>
      </c>
      <c r="L3607" s="24" t="s">
        <v>234</v>
      </c>
      <c r="M3607" s="24">
        <v>1</v>
      </c>
      <c r="N3607" s="24">
        <v>1</v>
      </c>
      <c r="O3607" s="24">
        <v>3</v>
      </c>
      <c r="P3607" s="24" t="s">
        <v>101</v>
      </c>
      <c r="Q3607" s="23">
        <v>36435</v>
      </c>
      <c r="R3607" s="24" t="s">
        <v>76</v>
      </c>
      <c r="S3607" s="25">
        <v>45119</v>
      </c>
      <c r="T3607" s="24"/>
      <c r="U3607" s="24">
        <v>3146442994</v>
      </c>
      <c r="V3607" s="33" t="s">
        <v>19280</v>
      </c>
      <c r="W3607" s="85" t="s">
        <v>19281</v>
      </c>
      <c r="X3607" s="24" t="s">
        <v>19282</v>
      </c>
      <c r="Y3607" s="24" t="s">
        <v>19283</v>
      </c>
      <c r="Z3607" s="24" t="s">
        <v>13095</v>
      </c>
      <c r="AA3607" s="24">
        <v>3506747527</v>
      </c>
      <c r="AB3607" s="24"/>
      <c r="AC3607" s="24"/>
      <c r="AD3607" s="24"/>
      <c r="AE3607" s="26" t="s">
        <v>183</v>
      </c>
      <c r="AF3607" s="26" t="s">
        <v>1653</v>
      </c>
      <c r="AG3607" s="26"/>
      <c r="AH3607" s="27" t="s">
        <v>899</v>
      </c>
      <c r="AI3607" s="27" t="s">
        <v>105</v>
      </c>
      <c r="AJ3607" s="27" t="s">
        <v>106</v>
      </c>
      <c r="AK3607" s="24" t="s">
        <v>89</v>
      </c>
      <c r="AL3607" s="24" t="s">
        <v>7086</v>
      </c>
      <c r="AM3607" s="25">
        <v>44789</v>
      </c>
      <c r="AN3607" s="28">
        <v>1000000</v>
      </c>
      <c r="AO3607" s="28">
        <v>117172</v>
      </c>
      <c r="AP3607" s="28"/>
      <c r="AQ3607" s="28"/>
      <c r="AR3607" s="24"/>
      <c r="AS3607" s="24"/>
      <c r="AT3607" s="24"/>
      <c r="AU3607" s="24"/>
      <c r="AV3607" s="24"/>
      <c r="AW3607" s="24"/>
      <c r="AX3607" s="24"/>
      <c r="AY3607" s="24"/>
      <c r="AZ3607" s="24"/>
      <c r="BA3607" s="24"/>
      <c r="BB3607" s="24"/>
      <c r="BC3607" s="24"/>
      <c r="BD3607" s="24"/>
      <c r="BE3607" s="24"/>
      <c r="BF3607" s="24"/>
      <c r="BG3607" s="23"/>
      <c r="BH3607" s="23">
        <v>44809</v>
      </c>
      <c r="BI3607" s="26" t="s">
        <v>466</v>
      </c>
      <c r="BJ3607" s="26" t="s">
        <v>3469</v>
      </c>
      <c r="BK3607" s="29">
        <v>0</v>
      </c>
      <c r="BL3607" s="24" t="s">
        <v>129</v>
      </c>
      <c r="BM3607" s="22" t="str">
        <f ca="1">+IF(Tabla1[[#This Row],[FECHA INGRESO]]&gt;=44986,IF((TODAY()-Tabla1[[#This Row],[FECHA INGRESO]])&gt;=50,"ALERTA","TODAVÍA FALTA"),"N/A")</f>
        <v>N/A</v>
      </c>
      <c r="BN3607" s="7">
        <f>IFERROR((_xlfn.DAYS(Tabla1[[#This Row],[FECHA INGRESO]],Tabla1[[#This Row],[FECHA RETIRO]]))/30,"")</f>
        <v>-0.66666666666666663</v>
      </c>
    </row>
    <row r="3608" spans="1:66" x14ac:dyDescent="0.35">
      <c r="A3608" s="21">
        <v>1016080280</v>
      </c>
      <c r="B3608" s="95" t="s">
        <v>19284</v>
      </c>
      <c r="C3608" s="25">
        <v>44789</v>
      </c>
      <c r="D3608" s="24" t="s">
        <v>582</v>
      </c>
      <c r="E3608" s="24" t="s">
        <v>111</v>
      </c>
      <c r="F3608" s="24" t="s">
        <v>70</v>
      </c>
      <c r="G3608" s="24"/>
      <c r="H3608" s="24">
        <v>24116241377</v>
      </c>
      <c r="I3608" s="24" t="s">
        <v>95</v>
      </c>
      <c r="J3608" s="24">
        <f>DATEDIF(Tabla1[[#This Row],[FECHA DE NACIMIENTO]],Tabla1[[#This Row],[FECHA ACTUAL]],"Y")</f>
        <v>27</v>
      </c>
      <c r="K3608" s="24" t="s">
        <v>96</v>
      </c>
      <c r="L3608" s="24" t="s">
        <v>112</v>
      </c>
      <c r="M3608" s="24">
        <v>0</v>
      </c>
      <c r="N3608" s="24">
        <v>0</v>
      </c>
      <c r="O3608" s="24">
        <v>3</v>
      </c>
      <c r="P3608" s="24" t="s">
        <v>101</v>
      </c>
      <c r="Q3608" s="23">
        <v>34980</v>
      </c>
      <c r="R3608" s="24" t="s">
        <v>76</v>
      </c>
      <c r="S3608" s="25">
        <v>45119</v>
      </c>
      <c r="T3608" s="24"/>
      <c r="U3608" s="24">
        <v>3163026988</v>
      </c>
      <c r="V3608" s="33" t="s">
        <v>19285</v>
      </c>
      <c r="W3608" s="85" t="s">
        <v>19286</v>
      </c>
      <c r="X3608" s="24" t="s">
        <v>5871</v>
      </c>
      <c r="Y3608" s="24" t="s">
        <v>19287</v>
      </c>
      <c r="Z3608" s="24" t="s">
        <v>117</v>
      </c>
      <c r="AA3608" s="24">
        <v>3103043095</v>
      </c>
      <c r="AB3608" s="24"/>
      <c r="AC3608" s="24"/>
      <c r="AD3608" s="24"/>
      <c r="AE3608" s="26" t="s">
        <v>183</v>
      </c>
      <c r="AF3608" s="26" t="s">
        <v>6781</v>
      </c>
      <c r="AG3608" s="26"/>
      <c r="AH3608" s="27" t="s">
        <v>3042</v>
      </c>
      <c r="AI3608" s="27" t="s">
        <v>1612</v>
      </c>
      <c r="AJ3608" s="27" t="s">
        <v>15662</v>
      </c>
      <c r="AK3608" s="24" t="s">
        <v>121</v>
      </c>
      <c r="AL3608" s="24" t="s">
        <v>7086</v>
      </c>
      <c r="AM3608" s="25">
        <v>44789</v>
      </c>
      <c r="AN3608" s="28">
        <v>1000000</v>
      </c>
      <c r="AO3608" s="28">
        <v>117172</v>
      </c>
      <c r="AP3608" s="28"/>
      <c r="AQ3608" s="28"/>
      <c r="AR3608" s="24"/>
      <c r="AS3608" s="24"/>
      <c r="AT3608" s="24"/>
      <c r="AU3608" s="24"/>
      <c r="AV3608" s="24"/>
      <c r="AW3608" s="24"/>
      <c r="AX3608" s="24"/>
      <c r="AY3608" s="24"/>
      <c r="AZ3608" s="24"/>
      <c r="BA3608" s="24"/>
      <c r="BB3608" s="24"/>
      <c r="BC3608" s="24"/>
      <c r="BD3608" s="24"/>
      <c r="BE3608" s="24"/>
      <c r="BF3608" s="24"/>
      <c r="BG3608" s="23"/>
      <c r="BH3608" s="23">
        <v>44838</v>
      </c>
      <c r="BI3608" s="26" t="s">
        <v>466</v>
      </c>
      <c r="BJ3608" s="26" t="s">
        <v>1680</v>
      </c>
      <c r="BK3608" s="29">
        <v>0</v>
      </c>
      <c r="BL3608" s="24" t="s">
        <v>129</v>
      </c>
      <c r="BM3608" s="22" t="str">
        <f ca="1">+IF(Tabla1[[#This Row],[FECHA INGRESO]]&gt;=44986,IF((TODAY()-Tabla1[[#This Row],[FECHA INGRESO]])&gt;=50,"ALERTA","TODAVÍA FALTA"),"N/A")</f>
        <v>N/A</v>
      </c>
      <c r="BN3608" s="7">
        <f>IFERROR((_xlfn.DAYS(Tabla1[[#This Row],[FECHA INGRESO]],Tabla1[[#This Row],[FECHA RETIRO]]))/30,"")</f>
        <v>-1.6333333333333333</v>
      </c>
    </row>
    <row r="3609" spans="1:66" x14ac:dyDescent="0.35">
      <c r="A3609" s="34">
        <v>1014265138</v>
      </c>
      <c r="B3609" s="95" t="s">
        <v>19288</v>
      </c>
      <c r="C3609" s="25">
        <v>44789</v>
      </c>
      <c r="D3609" s="24" t="s">
        <v>266</v>
      </c>
      <c r="E3609" s="24" t="s">
        <v>111</v>
      </c>
      <c r="F3609" s="24" t="s">
        <v>111</v>
      </c>
      <c r="G3609" s="24"/>
      <c r="H3609" s="24">
        <v>24116251482</v>
      </c>
      <c r="I3609" s="24" t="s">
        <v>95</v>
      </c>
      <c r="J3609" s="24">
        <f>DATEDIF(Tabla1[[#This Row],[FECHA DE NACIMIENTO]],Tabla1[[#This Row],[FECHA ACTUAL]],"Y")</f>
        <v>28</v>
      </c>
      <c r="K3609" s="24" t="s">
        <v>73</v>
      </c>
      <c r="L3609" s="24" t="s">
        <v>112</v>
      </c>
      <c r="M3609" s="24">
        <v>0</v>
      </c>
      <c r="N3609" s="24">
        <v>0</v>
      </c>
      <c r="O3609" s="24">
        <v>3</v>
      </c>
      <c r="P3609" s="24" t="s">
        <v>101</v>
      </c>
      <c r="Q3609" s="23">
        <v>34820</v>
      </c>
      <c r="R3609" s="24" t="s">
        <v>76</v>
      </c>
      <c r="S3609" s="25">
        <v>45119</v>
      </c>
      <c r="T3609" s="24">
        <v>7896148</v>
      </c>
      <c r="U3609" s="24">
        <v>3227160245</v>
      </c>
      <c r="V3609" s="33" t="s">
        <v>19289</v>
      </c>
      <c r="W3609" s="85" t="s">
        <v>19290</v>
      </c>
      <c r="X3609" s="24" t="s">
        <v>11213</v>
      </c>
      <c r="Y3609" s="24" t="s">
        <v>19291</v>
      </c>
      <c r="Z3609" s="24" t="s">
        <v>162</v>
      </c>
      <c r="AA3609" s="24">
        <v>3004612280</v>
      </c>
      <c r="AB3609" s="24"/>
      <c r="AC3609" s="24"/>
      <c r="AD3609" s="24"/>
      <c r="AE3609" s="26" t="s">
        <v>102</v>
      </c>
      <c r="AF3609" s="26"/>
      <c r="AG3609" s="26" t="s">
        <v>18729</v>
      </c>
      <c r="AH3609" s="27" t="s">
        <v>3042</v>
      </c>
      <c r="AI3609" s="27" t="s">
        <v>1612</v>
      </c>
      <c r="AJ3609" s="27" t="s">
        <v>15662</v>
      </c>
      <c r="AK3609" s="24" t="s">
        <v>121</v>
      </c>
      <c r="AL3609" s="24" t="s">
        <v>7086</v>
      </c>
      <c r="AM3609" s="25">
        <v>44789</v>
      </c>
      <c r="AN3609" s="28">
        <v>1000000</v>
      </c>
      <c r="AO3609" s="28">
        <v>117172</v>
      </c>
      <c r="AP3609" s="28"/>
      <c r="AQ3609" s="28"/>
      <c r="AR3609" s="24"/>
      <c r="AS3609" s="24"/>
      <c r="AT3609" s="24"/>
      <c r="AU3609" s="24"/>
      <c r="AV3609" s="24"/>
      <c r="AW3609" s="24"/>
      <c r="AX3609" s="24"/>
      <c r="AY3609" s="24"/>
      <c r="AZ3609" s="24"/>
      <c r="BA3609" s="24"/>
      <c r="BB3609" s="24"/>
      <c r="BC3609" s="24"/>
      <c r="BD3609" s="24"/>
      <c r="BE3609" s="24"/>
      <c r="BF3609" s="24"/>
      <c r="BG3609" s="23"/>
      <c r="BH3609" s="23">
        <v>44804</v>
      </c>
      <c r="BI3609" s="26" t="s">
        <v>466</v>
      </c>
      <c r="BJ3609" s="26" t="s">
        <v>18135</v>
      </c>
      <c r="BK3609" s="29">
        <v>0</v>
      </c>
      <c r="BL3609" s="24" t="s">
        <v>129</v>
      </c>
      <c r="BM3609" s="22" t="str">
        <f ca="1">+IF(Tabla1[[#This Row],[FECHA INGRESO]]&gt;=44986,IF((TODAY()-Tabla1[[#This Row],[FECHA INGRESO]])&gt;=50,"ALERTA","TODAVÍA FALTA"),"N/A")</f>
        <v>N/A</v>
      </c>
      <c r="BN3609" s="7">
        <f>IFERROR((_xlfn.DAYS(Tabla1[[#This Row],[FECHA INGRESO]],Tabla1[[#This Row],[FECHA RETIRO]]))/30,"")</f>
        <v>-0.5</v>
      </c>
    </row>
    <row r="3610" spans="1:66" x14ac:dyDescent="0.35">
      <c r="A3610" s="34">
        <v>1000941043</v>
      </c>
      <c r="B3610" s="95" t="s">
        <v>19292</v>
      </c>
      <c r="C3610" s="25">
        <v>44789</v>
      </c>
      <c r="D3610" s="24" t="s">
        <v>4008</v>
      </c>
      <c r="E3610" s="24" t="s">
        <v>111</v>
      </c>
      <c r="F3610" s="24" t="s">
        <v>111</v>
      </c>
      <c r="G3610" s="24"/>
      <c r="H3610" s="24">
        <v>24116273994</v>
      </c>
      <c r="I3610" s="24" t="s">
        <v>95</v>
      </c>
      <c r="J3610" s="24">
        <f>DATEDIF(Tabla1[[#This Row],[FECHA DE NACIMIENTO]],Tabla1[[#This Row],[FECHA ACTUAL]],"Y")</f>
        <v>20</v>
      </c>
      <c r="K3610" s="24" t="s">
        <v>73</v>
      </c>
      <c r="L3610" s="24" t="s">
        <v>112</v>
      </c>
      <c r="M3610" s="24">
        <v>0</v>
      </c>
      <c r="N3610" s="24">
        <v>0</v>
      </c>
      <c r="O3610" s="24">
        <v>2</v>
      </c>
      <c r="P3610" s="24" t="s">
        <v>101</v>
      </c>
      <c r="Q3610" s="23">
        <v>37683</v>
      </c>
      <c r="R3610" s="24" t="s">
        <v>76</v>
      </c>
      <c r="S3610" s="25">
        <v>45119</v>
      </c>
      <c r="T3610" s="24"/>
      <c r="U3610" s="24">
        <v>3212947703</v>
      </c>
      <c r="V3610" s="33" t="s">
        <v>19293</v>
      </c>
      <c r="W3610" s="85" t="s">
        <v>19294</v>
      </c>
      <c r="X3610" s="24" t="s">
        <v>19295</v>
      </c>
      <c r="Y3610" s="24" t="s">
        <v>19296</v>
      </c>
      <c r="Z3610" s="24" t="s">
        <v>162</v>
      </c>
      <c r="AA3610" s="24">
        <v>3122794111</v>
      </c>
      <c r="AB3610" s="24"/>
      <c r="AC3610" s="24"/>
      <c r="AD3610" s="24"/>
      <c r="AE3610" s="26" t="s">
        <v>151</v>
      </c>
      <c r="AF3610" s="26"/>
      <c r="AG3610" s="26"/>
      <c r="AH3610" s="27" t="s">
        <v>3042</v>
      </c>
      <c r="AI3610" s="27" t="s">
        <v>1612</v>
      </c>
      <c r="AJ3610" s="27" t="s">
        <v>15662</v>
      </c>
      <c r="AK3610" s="24" t="s">
        <v>121</v>
      </c>
      <c r="AL3610" s="24" t="s">
        <v>7086</v>
      </c>
      <c r="AM3610" s="25">
        <v>44789</v>
      </c>
      <c r="AN3610" s="28">
        <v>1000000</v>
      </c>
      <c r="AO3610" s="28">
        <v>117172</v>
      </c>
      <c r="AP3610" s="28"/>
      <c r="AQ3610" s="28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4"/>
      <c r="BB3610" s="24"/>
      <c r="BC3610" s="24"/>
      <c r="BD3610" s="24"/>
      <c r="BE3610" s="24"/>
      <c r="BF3610" s="24"/>
      <c r="BG3610" s="23"/>
      <c r="BH3610" s="23">
        <v>44809</v>
      </c>
      <c r="BI3610" s="26" t="s">
        <v>466</v>
      </c>
      <c r="BJ3610" s="26" t="s">
        <v>15846</v>
      </c>
      <c r="BK3610" s="29">
        <v>0</v>
      </c>
      <c r="BL3610" s="24" t="s">
        <v>129</v>
      </c>
      <c r="BM3610" s="22" t="str">
        <f ca="1">+IF(Tabla1[[#This Row],[FECHA INGRESO]]&gt;=44986,IF((TODAY()-Tabla1[[#This Row],[FECHA INGRESO]])&gt;=50,"ALERTA","TODAVÍA FALTA"),"N/A")</f>
        <v>N/A</v>
      </c>
      <c r="BN3610" s="7">
        <f>IFERROR((_xlfn.DAYS(Tabla1[[#This Row],[FECHA INGRESO]],Tabla1[[#This Row],[FECHA RETIRO]]))/30,"")</f>
        <v>-0.66666666666666663</v>
      </c>
    </row>
    <row r="3611" spans="1:66" x14ac:dyDescent="0.35">
      <c r="A3611" s="21">
        <v>1031175822</v>
      </c>
      <c r="B3611" s="95" t="s">
        <v>19297</v>
      </c>
      <c r="C3611" s="25">
        <v>44789</v>
      </c>
      <c r="D3611" s="24" t="s">
        <v>131</v>
      </c>
      <c r="E3611" s="24" t="s">
        <v>111</v>
      </c>
      <c r="F3611" s="24" t="s">
        <v>70</v>
      </c>
      <c r="G3611" s="24"/>
      <c r="H3611" s="24">
        <v>24116278160</v>
      </c>
      <c r="I3611" s="24" t="s">
        <v>95</v>
      </c>
      <c r="J3611" s="24">
        <f>DATEDIF(Tabla1[[#This Row],[FECHA DE NACIMIENTO]],Tabla1[[#This Row],[FECHA ACTUAL]],"Y")</f>
        <v>24</v>
      </c>
      <c r="K3611" s="24" t="s">
        <v>73</v>
      </c>
      <c r="L3611" s="24" t="s">
        <v>234</v>
      </c>
      <c r="M3611" s="24">
        <v>0</v>
      </c>
      <c r="N3611" s="24">
        <v>0</v>
      </c>
      <c r="O3611" s="24">
        <v>3</v>
      </c>
      <c r="P3611" s="24" t="s">
        <v>101</v>
      </c>
      <c r="Q3611" s="23">
        <v>35989</v>
      </c>
      <c r="R3611" s="24" t="s">
        <v>76</v>
      </c>
      <c r="S3611" s="25">
        <v>45119</v>
      </c>
      <c r="T3611" s="24"/>
      <c r="U3611" s="24">
        <v>3202039202</v>
      </c>
      <c r="V3611" s="33" t="s">
        <v>19298</v>
      </c>
      <c r="W3611" s="85" t="s">
        <v>19299</v>
      </c>
      <c r="X3611" s="24" t="s">
        <v>3828</v>
      </c>
      <c r="Y3611" s="24" t="s">
        <v>19300</v>
      </c>
      <c r="Z3611" s="24" t="s">
        <v>13095</v>
      </c>
      <c r="AA3611" s="24">
        <v>3023503468</v>
      </c>
      <c r="AB3611" s="24"/>
      <c r="AC3611" s="24"/>
      <c r="AD3611" s="24"/>
      <c r="AE3611" s="26" t="s">
        <v>183</v>
      </c>
      <c r="AF3611" s="26" t="s">
        <v>17192</v>
      </c>
      <c r="AG3611" s="26"/>
      <c r="AH3611" s="27" t="s">
        <v>184</v>
      </c>
      <c r="AI3611" s="27" t="s">
        <v>487</v>
      </c>
      <c r="AJ3611" s="27" t="s">
        <v>487</v>
      </c>
      <c r="AK3611" s="24" t="s">
        <v>121</v>
      </c>
      <c r="AL3611" s="24" t="s">
        <v>7086</v>
      </c>
      <c r="AM3611" s="25">
        <v>44789</v>
      </c>
      <c r="AN3611" s="28">
        <v>1160000</v>
      </c>
      <c r="AO3611" s="28">
        <v>140606</v>
      </c>
      <c r="AP3611" s="28"/>
      <c r="AQ3611" s="28"/>
      <c r="AR3611" s="24"/>
      <c r="AS3611" s="24"/>
      <c r="AT3611" s="24"/>
      <c r="AU3611" s="24"/>
      <c r="AV3611" s="24"/>
      <c r="AW3611" s="24"/>
      <c r="AX3611" s="24"/>
      <c r="AY3611" s="24"/>
      <c r="AZ3611" s="24"/>
      <c r="BA3611" s="24"/>
      <c r="BB3611" s="24"/>
      <c r="BC3611" s="24"/>
      <c r="BD3611" s="24"/>
      <c r="BE3611" s="24"/>
      <c r="BF3611" s="24"/>
      <c r="BG3611" s="23"/>
      <c r="BH3611" s="23">
        <v>44951</v>
      </c>
      <c r="BI3611" s="26" t="s">
        <v>466</v>
      </c>
      <c r="BJ3611" s="26" t="s">
        <v>19301</v>
      </c>
      <c r="BK3611" s="29">
        <v>0</v>
      </c>
      <c r="BL3611" s="24" t="s">
        <v>129</v>
      </c>
      <c r="BM3611" s="22" t="str">
        <f ca="1">+IF(Tabla1[[#This Row],[FECHA INGRESO]]&gt;=44986,IF((TODAY()-Tabla1[[#This Row],[FECHA INGRESO]])&gt;=50,"ALERTA","TODAVÍA FALTA"),"N/A")</f>
        <v>N/A</v>
      </c>
      <c r="BN3611" s="7">
        <f>IFERROR((_xlfn.DAYS(Tabla1[[#This Row],[FECHA INGRESO]],Tabla1[[#This Row],[FECHA RETIRO]]))/30,"")</f>
        <v>-5.4</v>
      </c>
    </row>
    <row r="3612" spans="1:66" x14ac:dyDescent="0.35">
      <c r="A3612" s="21">
        <v>1024590750</v>
      </c>
      <c r="B3612" s="95" t="s">
        <v>19302</v>
      </c>
      <c r="C3612" s="25">
        <v>44789</v>
      </c>
      <c r="D3612" s="24" t="s">
        <v>188</v>
      </c>
      <c r="E3612" s="24" t="s">
        <v>111</v>
      </c>
      <c r="F3612" s="24" t="s">
        <v>70</v>
      </c>
      <c r="G3612" s="24"/>
      <c r="H3612" s="24">
        <v>24116284040</v>
      </c>
      <c r="I3612" s="24" t="s">
        <v>95</v>
      </c>
      <c r="J3612" s="24">
        <f>DATEDIF(Tabla1[[#This Row],[FECHA DE NACIMIENTO]],Tabla1[[#This Row],[FECHA ACTUAL]],"Y")</f>
        <v>25</v>
      </c>
      <c r="K3612" s="24" t="s">
        <v>73</v>
      </c>
      <c r="L3612" s="24" t="s">
        <v>112</v>
      </c>
      <c r="M3612" s="24">
        <v>0</v>
      </c>
      <c r="N3612" s="24">
        <v>1</v>
      </c>
      <c r="O3612" s="24">
        <v>2</v>
      </c>
      <c r="P3612" s="24" t="s">
        <v>101</v>
      </c>
      <c r="Q3612" s="23">
        <v>35954</v>
      </c>
      <c r="R3612" s="24" t="s">
        <v>76</v>
      </c>
      <c r="S3612" s="25">
        <v>45119</v>
      </c>
      <c r="T3612" s="24"/>
      <c r="U3612" s="24">
        <v>3144300531</v>
      </c>
      <c r="V3612" s="33" t="s">
        <v>19303</v>
      </c>
      <c r="W3612" s="85" t="s">
        <v>19304</v>
      </c>
      <c r="X3612" s="24" t="s">
        <v>6550</v>
      </c>
      <c r="Y3612" s="24" t="s">
        <v>19305</v>
      </c>
      <c r="Z3612" s="24" t="s">
        <v>117</v>
      </c>
      <c r="AA3612" s="24">
        <v>2316490</v>
      </c>
      <c r="AB3612" s="24"/>
      <c r="AC3612" s="24"/>
      <c r="AD3612" s="24"/>
      <c r="AE3612" s="26" t="s">
        <v>183</v>
      </c>
      <c r="AF3612" s="26"/>
      <c r="AG3612" s="26"/>
      <c r="AH3612" s="27" t="s">
        <v>184</v>
      </c>
      <c r="AI3612" s="27" t="s">
        <v>487</v>
      </c>
      <c r="AJ3612" s="27" t="s">
        <v>487</v>
      </c>
      <c r="AK3612" s="24" t="s">
        <v>121</v>
      </c>
      <c r="AL3612" s="24" t="s">
        <v>7086</v>
      </c>
      <c r="AM3612" s="25">
        <v>44789</v>
      </c>
      <c r="AN3612" s="28">
        <v>1000000</v>
      </c>
      <c r="AO3612" s="28">
        <v>117172</v>
      </c>
      <c r="AP3612" s="28"/>
      <c r="AQ3612" s="28"/>
      <c r="AR3612" s="24"/>
      <c r="AS3612" s="24"/>
      <c r="AT3612" s="24"/>
      <c r="AU3612" s="24"/>
      <c r="AV3612" s="24"/>
      <c r="AW3612" s="24"/>
      <c r="AX3612" s="24"/>
      <c r="AY3612" s="24"/>
      <c r="AZ3612" s="24"/>
      <c r="BA3612" s="24"/>
      <c r="BB3612" s="24"/>
      <c r="BC3612" s="24"/>
      <c r="BD3612" s="24"/>
      <c r="BE3612" s="24"/>
      <c r="BF3612" s="24"/>
      <c r="BG3612" s="23"/>
      <c r="BH3612" s="23">
        <v>44833</v>
      </c>
      <c r="BI3612" s="26" t="s">
        <v>10014</v>
      </c>
      <c r="BJ3612" s="26" t="s">
        <v>14134</v>
      </c>
      <c r="BK3612" s="29">
        <v>0</v>
      </c>
      <c r="BL3612" s="24" t="s">
        <v>129</v>
      </c>
      <c r="BM3612" s="22" t="str">
        <f ca="1">+IF(Tabla1[[#This Row],[FECHA INGRESO]]&gt;=44986,IF((TODAY()-Tabla1[[#This Row],[FECHA INGRESO]])&gt;=50,"ALERTA","TODAVÍA FALTA"),"N/A")</f>
        <v>N/A</v>
      </c>
      <c r="BN3612" s="7">
        <f>IFERROR((_xlfn.DAYS(Tabla1[[#This Row],[FECHA INGRESO]],Tabla1[[#This Row],[FECHA RETIRO]]))/30,"")</f>
        <v>-1.4666666666666666</v>
      </c>
    </row>
    <row r="3613" spans="1:66" x14ac:dyDescent="0.35">
      <c r="A3613" s="21">
        <v>1000128502</v>
      </c>
      <c r="B3613" s="95" t="s">
        <v>19306</v>
      </c>
      <c r="C3613" s="25">
        <v>44789</v>
      </c>
      <c r="D3613" s="24" t="s">
        <v>266</v>
      </c>
      <c r="E3613" s="24" t="s">
        <v>111</v>
      </c>
      <c r="F3613" s="24" t="s">
        <v>70</v>
      </c>
      <c r="G3613" s="24"/>
      <c r="H3613" s="24">
        <v>24116275541</v>
      </c>
      <c r="I3613" s="24" t="s">
        <v>95</v>
      </c>
      <c r="J3613" s="24">
        <f>DATEDIF(Tabla1[[#This Row],[FECHA DE NACIMIENTO]],Tabla1[[#This Row],[FECHA ACTUAL]],"Y")</f>
        <v>21</v>
      </c>
      <c r="K3613" s="24" t="s">
        <v>73</v>
      </c>
      <c r="L3613" s="24" t="s">
        <v>112</v>
      </c>
      <c r="M3613" s="24">
        <v>0</v>
      </c>
      <c r="N3613" s="24">
        <v>0</v>
      </c>
      <c r="O3613" s="24">
        <v>2</v>
      </c>
      <c r="P3613" s="24" t="s">
        <v>101</v>
      </c>
      <c r="Q3613" s="23">
        <v>37394</v>
      </c>
      <c r="R3613" s="24" t="s">
        <v>76</v>
      </c>
      <c r="S3613" s="25">
        <v>45119</v>
      </c>
      <c r="T3613" s="24"/>
      <c r="U3613" s="24">
        <v>3105735714</v>
      </c>
      <c r="V3613" s="33" t="s">
        <v>19307</v>
      </c>
      <c r="W3613" s="85" t="s">
        <v>19308</v>
      </c>
      <c r="X3613" s="24" t="s">
        <v>19309</v>
      </c>
      <c r="Y3613" s="24" t="s">
        <v>19310</v>
      </c>
      <c r="Z3613" s="24" t="s">
        <v>285</v>
      </c>
      <c r="AA3613" s="24">
        <v>3108007673</v>
      </c>
      <c r="AB3613" s="24"/>
      <c r="AC3613" s="24"/>
      <c r="AD3613" s="24"/>
      <c r="AE3613" s="26" t="s">
        <v>183</v>
      </c>
      <c r="AF3613" s="26" t="s">
        <v>18321</v>
      </c>
      <c r="AG3613" s="26"/>
      <c r="AH3613" s="27" t="s">
        <v>184</v>
      </c>
      <c r="AI3613" s="27" t="s">
        <v>5470</v>
      </c>
      <c r="AJ3613" s="27" t="s">
        <v>5470</v>
      </c>
      <c r="AK3613" s="24" t="s">
        <v>121</v>
      </c>
      <c r="AL3613" s="24" t="s">
        <v>7086</v>
      </c>
      <c r="AM3613" s="25">
        <v>44789</v>
      </c>
      <c r="AN3613" s="28">
        <v>1160000</v>
      </c>
      <c r="AO3613" s="28">
        <v>140606</v>
      </c>
      <c r="AP3613" s="28"/>
      <c r="AQ3613" s="28"/>
      <c r="AR3613" s="24"/>
      <c r="AS3613" s="24"/>
      <c r="AT3613" s="24"/>
      <c r="AU3613" s="24"/>
      <c r="AV3613" s="24"/>
      <c r="AW3613" s="24"/>
      <c r="AX3613" s="24"/>
      <c r="AY3613" s="24"/>
      <c r="AZ3613" s="24"/>
      <c r="BA3613" s="24"/>
      <c r="BB3613" s="24"/>
      <c r="BC3613" s="24"/>
      <c r="BD3613" s="24"/>
      <c r="BE3613" s="24"/>
      <c r="BF3613" s="24"/>
      <c r="BG3613" s="23"/>
      <c r="BH3613" s="23">
        <v>44940</v>
      </c>
      <c r="BI3613" s="26" t="s">
        <v>466</v>
      </c>
      <c r="BJ3613" s="26" t="s">
        <v>6087</v>
      </c>
      <c r="BK3613" s="29">
        <v>0</v>
      </c>
      <c r="BL3613" s="24" t="s">
        <v>129</v>
      </c>
      <c r="BM3613" s="22" t="str">
        <f ca="1">+IF(Tabla1[[#This Row],[FECHA INGRESO]]&gt;=44986,IF((TODAY()-Tabla1[[#This Row],[FECHA INGRESO]])&gt;=50,"ALERTA","TODAVÍA FALTA"),"N/A")</f>
        <v>N/A</v>
      </c>
      <c r="BN3613" s="7">
        <f>IFERROR((_xlfn.DAYS(Tabla1[[#This Row],[FECHA INGRESO]],Tabla1[[#This Row],[FECHA RETIRO]]))/30,"")</f>
        <v>-5.0333333333333332</v>
      </c>
    </row>
    <row r="3614" spans="1:66" x14ac:dyDescent="0.35">
      <c r="A3614" s="97">
        <v>1147687762</v>
      </c>
      <c r="B3614" s="96" t="s">
        <v>19311</v>
      </c>
      <c r="C3614" s="25">
        <v>44789</v>
      </c>
      <c r="D3614" s="24" t="s">
        <v>188</v>
      </c>
      <c r="E3614" s="24" t="s">
        <v>111</v>
      </c>
      <c r="F3614" s="24" t="s">
        <v>111</v>
      </c>
      <c r="G3614" s="24"/>
      <c r="H3614" s="24">
        <v>24108089129</v>
      </c>
      <c r="I3614" s="24" t="s">
        <v>95</v>
      </c>
      <c r="J3614" s="24">
        <f>DATEDIF(Tabla1[[#This Row],[FECHA DE NACIMIENTO]],Tabla1[[#This Row],[FECHA ACTUAL]],"Y")</f>
        <v>28</v>
      </c>
      <c r="K3614" s="24" t="s">
        <v>96</v>
      </c>
      <c r="L3614" s="24" t="s">
        <v>112</v>
      </c>
      <c r="M3614" s="24">
        <v>1</v>
      </c>
      <c r="N3614" s="24">
        <v>1</v>
      </c>
      <c r="O3614" s="24">
        <v>2</v>
      </c>
      <c r="P3614" s="24" t="s">
        <v>101</v>
      </c>
      <c r="Q3614" s="23">
        <v>34687</v>
      </c>
      <c r="R3614" s="24" t="s">
        <v>76</v>
      </c>
      <c r="S3614" s="25">
        <v>45119</v>
      </c>
      <c r="T3614" s="24"/>
      <c r="U3614" s="24">
        <v>3203866388</v>
      </c>
      <c r="V3614" s="33" t="s">
        <v>19312</v>
      </c>
      <c r="W3614" s="85" t="s">
        <v>19313</v>
      </c>
      <c r="X3614" s="24" t="s">
        <v>16376</v>
      </c>
      <c r="Y3614" s="24" t="s">
        <v>19314</v>
      </c>
      <c r="Z3614" s="24" t="s">
        <v>17135</v>
      </c>
      <c r="AA3614" s="24">
        <v>3123171361</v>
      </c>
      <c r="AB3614" s="24"/>
      <c r="AC3614" s="24"/>
      <c r="AD3614" s="24"/>
      <c r="AE3614" s="26" t="s">
        <v>151</v>
      </c>
      <c r="AF3614" s="26"/>
      <c r="AG3614" s="26"/>
      <c r="AH3614" s="27" t="s">
        <v>955</v>
      </c>
      <c r="AI3614" s="27" t="s">
        <v>19315</v>
      </c>
      <c r="AJ3614" s="27" t="s">
        <v>5470</v>
      </c>
      <c r="AK3614" s="24" t="s">
        <v>121</v>
      </c>
      <c r="AL3614" s="24" t="s">
        <v>7086</v>
      </c>
      <c r="AM3614" s="25">
        <v>44789</v>
      </c>
      <c r="AN3614" s="28">
        <v>1160000</v>
      </c>
      <c r="AO3614" s="28">
        <v>140606</v>
      </c>
      <c r="AP3614" s="28"/>
      <c r="AQ3614" s="28"/>
      <c r="AR3614" s="24"/>
      <c r="AS3614" s="24"/>
      <c r="AT3614" s="24"/>
      <c r="AU3614" s="24"/>
      <c r="AV3614" s="24"/>
      <c r="AW3614" s="24"/>
      <c r="AX3614" s="24"/>
      <c r="AY3614" s="24"/>
      <c r="AZ3614" s="24"/>
      <c r="BA3614" s="24"/>
      <c r="BB3614" s="24"/>
      <c r="BC3614" s="24"/>
      <c r="BD3614" s="24"/>
      <c r="BE3614" s="24"/>
      <c r="BF3614" s="24"/>
      <c r="BG3614" s="23"/>
      <c r="BH3614" s="23" t="s">
        <v>75</v>
      </c>
      <c r="BI3614" s="26">
        <v>0</v>
      </c>
      <c r="BJ3614" s="26">
        <v>0</v>
      </c>
      <c r="BK3614" s="29">
        <v>0</v>
      </c>
      <c r="BL3614" s="98" t="s">
        <v>91</v>
      </c>
      <c r="BM3614" s="22" t="str">
        <f ca="1">+IF(Tabla1[[#This Row],[FECHA INGRESO]]&gt;=44986,IF((TODAY()-Tabla1[[#This Row],[FECHA INGRESO]])&gt;=50,"ALERTA","TODAVÍA FALTA"),"N/A")</f>
        <v>N/A</v>
      </c>
      <c r="BN3614" s="7" t="str">
        <f>IFERROR((_xlfn.DAYS(Tabla1[[#This Row],[FECHA INGRESO]],Tabla1[[#This Row],[FECHA RETIRO]]))/30,"")</f>
        <v/>
      </c>
    </row>
    <row r="3615" spans="1:66" x14ac:dyDescent="0.35">
      <c r="A3615" s="21">
        <v>1192792468</v>
      </c>
      <c r="B3615" s="94" t="s">
        <v>19316</v>
      </c>
      <c r="C3615" s="25">
        <v>44789</v>
      </c>
      <c r="D3615" s="24" t="s">
        <v>188</v>
      </c>
      <c r="E3615" s="24" t="s">
        <v>111</v>
      </c>
      <c r="F3615" s="24" t="s">
        <v>70</v>
      </c>
      <c r="G3615" s="24"/>
      <c r="H3615" s="24">
        <v>24116268891</v>
      </c>
      <c r="I3615" s="24" t="s">
        <v>95</v>
      </c>
      <c r="J3615" s="24">
        <f>DATEDIF(Tabla1[[#This Row],[FECHA DE NACIMIENTO]],Tabla1[[#This Row],[FECHA ACTUAL]],"Y")</f>
        <v>23</v>
      </c>
      <c r="K3615" s="24" t="s">
        <v>96</v>
      </c>
      <c r="L3615" s="24" t="s">
        <v>112</v>
      </c>
      <c r="M3615" s="24">
        <v>0</v>
      </c>
      <c r="N3615" s="24">
        <v>0</v>
      </c>
      <c r="O3615" s="24">
        <v>3</v>
      </c>
      <c r="P3615" s="24" t="s">
        <v>101</v>
      </c>
      <c r="Q3615" s="23">
        <v>36554</v>
      </c>
      <c r="R3615" s="24" t="s">
        <v>76</v>
      </c>
      <c r="S3615" s="25">
        <v>45119</v>
      </c>
      <c r="T3615" s="24"/>
      <c r="U3615" s="24">
        <v>3126182920</v>
      </c>
      <c r="V3615" s="33" t="s">
        <v>19317</v>
      </c>
      <c r="W3615" s="85" t="s">
        <v>19318</v>
      </c>
      <c r="X3615" s="24" t="s">
        <v>2245</v>
      </c>
      <c r="Y3615" s="24" t="s">
        <v>19319</v>
      </c>
      <c r="Z3615" s="24" t="s">
        <v>285</v>
      </c>
      <c r="AA3615" s="24">
        <v>3128545677</v>
      </c>
      <c r="AB3615" s="24"/>
      <c r="AC3615" s="24"/>
      <c r="AD3615" s="24"/>
      <c r="AE3615" s="26" t="s">
        <v>151</v>
      </c>
      <c r="AF3615" s="26"/>
      <c r="AG3615" s="26"/>
      <c r="AH3615" s="27" t="s">
        <v>10056</v>
      </c>
      <c r="AI3615" s="27" t="s">
        <v>14175</v>
      </c>
      <c r="AJ3615" s="27" t="s">
        <v>14175</v>
      </c>
      <c r="AK3615" s="24" t="s">
        <v>121</v>
      </c>
      <c r="AL3615" s="24" t="s">
        <v>7086</v>
      </c>
      <c r="AM3615" s="25">
        <v>44789</v>
      </c>
      <c r="AN3615" s="28">
        <v>1160000</v>
      </c>
      <c r="AO3615" s="28">
        <v>140606</v>
      </c>
      <c r="AP3615" s="73" t="s">
        <v>19320</v>
      </c>
      <c r="AQ3615" s="28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  <c r="BD3615" s="24"/>
      <c r="BE3615" s="24"/>
      <c r="BF3615" s="24"/>
      <c r="BG3615" s="23"/>
      <c r="BH3615" s="23" t="s">
        <v>75</v>
      </c>
      <c r="BI3615" s="26">
        <v>0</v>
      </c>
      <c r="BJ3615" s="26">
        <v>0</v>
      </c>
      <c r="BK3615" s="29">
        <v>0</v>
      </c>
      <c r="BL3615" s="24" t="s">
        <v>91</v>
      </c>
      <c r="BM3615" s="22" t="str">
        <f ca="1">+IF(Tabla1[[#This Row],[FECHA INGRESO]]&gt;=44986,IF((TODAY()-Tabla1[[#This Row],[FECHA INGRESO]])&gt;=50,"ALERTA","TODAVÍA FALTA"),"N/A")</f>
        <v>N/A</v>
      </c>
      <c r="BN3615" s="7" t="str">
        <f>IFERROR((_xlfn.DAYS(Tabla1[[#This Row],[FECHA INGRESO]],Tabla1[[#This Row],[FECHA RETIRO]]))/30,"")</f>
        <v/>
      </c>
    </row>
    <row r="3616" spans="1:66" x14ac:dyDescent="0.35">
      <c r="A3616" s="21">
        <v>1000159213</v>
      </c>
      <c r="B3616" s="95" t="s">
        <v>19321</v>
      </c>
      <c r="C3616" s="25">
        <v>44789</v>
      </c>
      <c r="D3616" s="24" t="s">
        <v>188</v>
      </c>
      <c r="E3616" s="24" t="s">
        <v>111</v>
      </c>
      <c r="F3616" s="24" t="s">
        <v>70</v>
      </c>
      <c r="G3616" s="24"/>
      <c r="H3616" s="24">
        <v>24116275464</v>
      </c>
      <c r="I3616" s="24" t="s">
        <v>95</v>
      </c>
      <c r="J3616" s="24">
        <f>DATEDIF(Tabla1[[#This Row],[FECHA DE NACIMIENTO]],Tabla1[[#This Row],[FECHA ACTUAL]],"Y")</f>
        <v>21</v>
      </c>
      <c r="K3616" s="24" t="s">
        <v>73</v>
      </c>
      <c r="L3616" s="24" t="s">
        <v>112</v>
      </c>
      <c r="M3616" s="24">
        <v>1</v>
      </c>
      <c r="N3616" s="24">
        <v>1</v>
      </c>
      <c r="O3616" s="24">
        <v>2</v>
      </c>
      <c r="P3616" s="24" t="s">
        <v>101</v>
      </c>
      <c r="Q3616" s="23">
        <v>37309</v>
      </c>
      <c r="R3616" s="24" t="s">
        <v>1544</v>
      </c>
      <c r="S3616" s="25">
        <v>45119</v>
      </c>
      <c r="T3616" s="24"/>
      <c r="U3616" s="24">
        <v>3232879272</v>
      </c>
      <c r="V3616" s="33" t="s">
        <v>19322</v>
      </c>
      <c r="W3616" s="85" t="s">
        <v>19323</v>
      </c>
      <c r="X3616" s="24" t="s">
        <v>7773</v>
      </c>
      <c r="Y3616" s="24" t="s">
        <v>19324</v>
      </c>
      <c r="Z3616" s="24" t="s">
        <v>117</v>
      </c>
      <c r="AA3616" s="24">
        <v>3214212508</v>
      </c>
      <c r="AB3616" s="24"/>
      <c r="AC3616" s="24"/>
      <c r="AD3616" s="24"/>
      <c r="AE3616" s="26" t="s">
        <v>183</v>
      </c>
      <c r="AF3616" s="26" t="s">
        <v>19325</v>
      </c>
      <c r="AG3616" s="26"/>
      <c r="AH3616" s="27" t="s">
        <v>184</v>
      </c>
      <c r="AI3616" s="27" t="s">
        <v>224</v>
      </c>
      <c r="AJ3616" s="27" t="s">
        <v>224</v>
      </c>
      <c r="AK3616" s="24" t="s">
        <v>121</v>
      </c>
      <c r="AL3616" s="24" t="s">
        <v>7086</v>
      </c>
      <c r="AM3616" s="25">
        <v>44789</v>
      </c>
      <c r="AN3616" s="28">
        <v>1000000</v>
      </c>
      <c r="AO3616" s="28">
        <v>117172</v>
      </c>
      <c r="AP3616" s="28"/>
      <c r="AQ3616" s="28"/>
      <c r="AR3616" s="24"/>
      <c r="AS3616" s="24"/>
      <c r="AT3616" s="24"/>
      <c r="AU3616" s="24"/>
      <c r="AV3616" s="24"/>
      <c r="AW3616" s="24"/>
      <c r="AX3616" s="24"/>
      <c r="AY3616" s="24"/>
      <c r="AZ3616" s="24"/>
      <c r="BA3616" s="24"/>
      <c r="BB3616" s="24"/>
      <c r="BC3616" s="24"/>
      <c r="BD3616" s="24"/>
      <c r="BE3616" s="24"/>
      <c r="BF3616" s="24"/>
      <c r="BG3616" s="23"/>
      <c r="BH3616" s="23">
        <v>44921</v>
      </c>
      <c r="BI3616" s="26" t="s">
        <v>466</v>
      </c>
      <c r="BJ3616" s="26" t="s">
        <v>6087</v>
      </c>
      <c r="BK3616" s="29">
        <v>0</v>
      </c>
      <c r="BL3616" s="24" t="s">
        <v>129</v>
      </c>
      <c r="BM3616" s="22" t="str">
        <f ca="1">+IF(Tabla1[[#This Row],[FECHA INGRESO]]&gt;=44986,IF((TODAY()-Tabla1[[#This Row],[FECHA INGRESO]])&gt;=50,"ALERTA","TODAVÍA FALTA"),"N/A")</f>
        <v>N/A</v>
      </c>
      <c r="BN3616" s="7">
        <f>IFERROR((_xlfn.DAYS(Tabla1[[#This Row],[FECHA INGRESO]],Tabla1[[#This Row],[FECHA RETIRO]]))/30,"")</f>
        <v>-4.4000000000000004</v>
      </c>
    </row>
    <row r="3617" spans="1:66" x14ac:dyDescent="0.35">
      <c r="A3617" s="21">
        <v>1014302004</v>
      </c>
      <c r="B3617" s="95" t="s">
        <v>19326</v>
      </c>
      <c r="C3617" s="25">
        <v>44789</v>
      </c>
      <c r="D3617" s="24" t="s">
        <v>188</v>
      </c>
      <c r="E3617" s="24" t="s">
        <v>111</v>
      </c>
      <c r="F3617" s="24" t="s">
        <v>111</v>
      </c>
      <c r="G3617" s="24"/>
      <c r="H3617" s="24">
        <v>24116217141</v>
      </c>
      <c r="I3617" s="24" t="s">
        <v>95</v>
      </c>
      <c r="J3617" s="24">
        <f>DATEDIF(Tabla1[[#This Row],[FECHA DE NACIMIENTO]],Tabla1[[#This Row],[FECHA ACTUAL]],"Y")</f>
        <v>24</v>
      </c>
      <c r="K3617" s="24" t="s">
        <v>73</v>
      </c>
      <c r="L3617" s="24" t="s">
        <v>112</v>
      </c>
      <c r="M3617" s="24">
        <v>0</v>
      </c>
      <c r="N3617" s="24">
        <v>0</v>
      </c>
      <c r="O3617" s="24">
        <v>2</v>
      </c>
      <c r="P3617" s="24" t="s">
        <v>101</v>
      </c>
      <c r="Q3617" s="23">
        <v>36131</v>
      </c>
      <c r="R3617" s="24" t="s">
        <v>76</v>
      </c>
      <c r="S3617" s="25">
        <v>45119</v>
      </c>
      <c r="T3617" s="24"/>
      <c r="U3617" s="24">
        <v>3242892176</v>
      </c>
      <c r="V3617" s="33" t="s">
        <v>19327</v>
      </c>
      <c r="W3617" s="92" t="s">
        <v>19328</v>
      </c>
      <c r="X3617" s="24" t="s">
        <v>4836</v>
      </c>
      <c r="Y3617" s="24" t="s">
        <v>19329</v>
      </c>
      <c r="Z3617" s="24" t="s">
        <v>1570</v>
      </c>
      <c r="AA3617" s="24">
        <v>3003582889</v>
      </c>
      <c r="AB3617" s="24"/>
      <c r="AC3617" s="24"/>
      <c r="AD3617" s="24"/>
      <c r="AE3617" s="26" t="s">
        <v>151</v>
      </c>
      <c r="AF3617" s="26"/>
      <c r="AG3617" s="26"/>
      <c r="AH3617" s="27" t="s">
        <v>3042</v>
      </c>
      <c r="AI3617" s="27" t="s">
        <v>487</v>
      </c>
      <c r="AJ3617" s="27" t="s">
        <v>15662</v>
      </c>
      <c r="AK3617" s="24" t="s">
        <v>121</v>
      </c>
      <c r="AL3617" s="24" t="s">
        <v>7086</v>
      </c>
      <c r="AM3617" s="25">
        <v>44789</v>
      </c>
      <c r="AN3617" s="28">
        <v>1000000</v>
      </c>
      <c r="AO3617" s="28">
        <v>117172</v>
      </c>
      <c r="AP3617" s="28"/>
      <c r="AQ3617" s="28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  <c r="BD3617" s="24"/>
      <c r="BE3617" s="24"/>
      <c r="BF3617" s="24"/>
      <c r="BG3617" s="23"/>
      <c r="BH3617" s="23">
        <v>44862</v>
      </c>
      <c r="BI3617" s="26" t="s">
        <v>466</v>
      </c>
      <c r="BJ3617" s="26" t="s">
        <v>19330</v>
      </c>
      <c r="BK3617" s="29">
        <v>0</v>
      </c>
      <c r="BL3617" s="24" t="s">
        <v>129</v>
      </c>
      <c r="BM3617" s="22" t="str">
        <f ca="1">+IF(Tabla1[[#This Row],[FECHA INGRESO]]&gt;=44986,IF((TODAY()-Tabla1[[#This Row],[FECHA INGRESO]])&gt;=50,"ALERTA","TODAVÍA FALTA"),"N/A")</f>
        <v>N/A</v>
      </c>
      <c r="BN3617" s="7">
        <f>IFERROR((_xlfn.DAYS(Tabla1[[#This Row],[FECHA INGRESO]],Tabla1[[#This Row],[FECHA RETIRO]]))/30,"")</f>
        <v>-2.4333333333333331</v>
      </c>
    </row>
    <row r="3618" spans="1:66" x14ac:dyDescent="0.35">
      <c r="A3618" s="21">
        <v>1000236101</v>
      </c>
      <c r="B3618" s="95" t="s">
        <v>19331</v>
      </c>
      <c r="C3618" s="25">
        <v>44789</v>
      </c>
      <c r="D3618" s="24" t="s">
        <v>93</v>
      </c>
      <c r="E3618" s="24" t="s">
        <v>94</v>
      </c>
      <c r="F3618" s="24" t="s">
        <v>70</v>
      </c>
      <c r="G3618" s="24"/>
      <c r="H3618" s="24">
        <v>24116246699</v>
      </c>
      <c r="I3618" s="24" t="s">
        <v>95</v>
      </c>
      <c r="J3618" s="24">
        <f>DATEDIF(Tabla1[[#This Row],[FECHA DE NACIMIENTO]],Tabla1[[#This Row],[FECHA ACTUAL]],"Y")</f>
        <v>23</v>
      </c>
      <c r="K3618" s="24" t="s">
        <v>73</v>
      </c>
      <c r="L3618" s="24" t="s">
        <v>234</v>
      </c>
      <c r="M3618" s="24">
        <v>1</v>
      </c>
      <c r="N3618" s="24">
        <v>1</v>
      </c>
      <c r="O3618" s="24">
        <v>3</v>
      </c>
      <c r="P3618" s="24" t="s">
        <v>101</v>
      </c>
      <c r="Q3618" s="23">
        <v>36690</v>
      </c>
      <c r="R3618" s="24" t="s">
        <v>76</v>
      </c>
      <c r="S3618" s="25">
        <v>45119</v>
      </c>
      <c r="T3618" s="24"/>
      <c r="U3618" s="24">
        <v>3195027401</v>
      </c>
      <c r="V3618" s="33" t="s">
        <v>19332</v>
      </c>
      <c r="W3618" s="85" t="s">
        <v>19333</v>
      </c>
      <c r="X3618" s="24" t="s">
        <v>3453</v>
      </c>
      <c r="Y3618" s="24" t="s">
        <v>19334</v>
      </c>
      <c r="Z3618" s="24" t="s">
        <v>13095</v>
      </c>
      <c r="AA3618" s="24">
        <v>3106182937</v>
      </c>
      <c r="AB3618" s="24"/>
      <c r="AC3618" s="24"/>
      <c r="AD3618" s="24"/>
      <c r="AE3618" s="26" t="s">
        <v>151</v>
      </c>
      <c r="AF3618" s="26"/>
      <c r="AG3618" s="26"/>
      <c r="AH3618" s="27" t="s">
        <v>3042</v>
      </c>
      <c r="AI3618" s="27" t="s">
        <v>18917</v>
      </c>
      <c r="AJ3618" s="27" t="s">
        <v>15662</v>
      </c>
      <c r="AK3618" s="24" t="s">
        <v>121</v>
      </c>
      <c r="AL3618" s="24" t="s">
        <v>7086</v>
      </c>
      <c r="AM3618" s="25">
        <v>44789</v>
      </c>
      <c r="AN3618" s="28">
        <v>1000000</v>
      </c>
      <c r="AO3618" s="28">
        <v>117172</v>
      </c>
      <c r="AP3618" s="28"/>
      <c r="AQ3618" s="28"/>
      <c r="AR3618" s="24"/>
      <c r="AS3618" s="24"/>
      <c r="AT3618" s="24"/>
      <c r="AU3618" s="24"/>
      <c r="AV3618" s="24"/>
      <c r="AW3618" s="24"/>
      <c r="AX3618" s="24"/>
      <c r="AY3618" s="24"/>
      <c r="AZ3618" s="24"/>
      <c r="BA3618" s="24"/>
      <c r="BB3618" s="24"/>
      <c r="BC3618" s="24"/>
      <c r="BD3618" s="24"/>
      <c r="BE3618" s="24"/>
      <c r="BF3618" s="24"/>
      <c r="BG3618" s="23"/>
      <c r="BH3618" s="23">
        <v>44834</v>
      </c>
      <c r="BI3618" s="26" t="s">
        <v>466</v>
      </c>
      <c r="BJ3618" s="26" t="s">
        <v>13980</v>
      </c>
      <c r="BK3618" s="29">
        <v>0</v>
      </c>
      <c r="BL3618" s="24" t="s">
        <v>129</v>
      </c>
      <c r="BM3618" s="22" t="str">
        <f ca="1">+IF(Tabla1[[#This Row],[FECHA INGRESO]]&gt;=44986,IF((TODAY()-Tabla1[[#This Row],[FECHA INGRESO]])&gt;=50,"ALERTA","TODAVÍA FALTA"),"N/A")</f>
        <v>N/A</v>
      </c>
      <c r="BN3618" s="7">
        <f>IFERROR((_xlfn.DAYS(Tabla1[[#This Row],[FECHA INGRESO]],Tabla1[[#This Row],[FECHA RETIRO]]))/30,"")</f>
        <v>-1.5</v>
      </c>
    </row>
    <row r="3619" spans="1:66" x14ac:dyDescent="0.35">
      <c r="A3619" s="21">
        <v>1020829945</v>
      </c>
      <c r="B3619" s="95" t="s">
        <v>19335</v>
      </c>
      <c r="C3619" s="25">
        <v>44789</v>
      </c>
      <c r="D3619" s="24" t="s">
        <v>188</v>
      </c>
      <c r="E3619" s="24" t="s">
        <v>111</v>
      </c>
      <c r="F3619" s="24" t="s">
        <v>70</v>
      </c>
      <c r="G3619" s="24"/>
      <c r="H3619" s="24">
        <v>24116220781</v>
      </c>
      <c r="I3619" s="24" t="s">
        <v>72</v>
      </c>
      <c r="J3619" s="24">
        <f>DATEDIF(Tabla1[[#This Row],[FECHA DE NACIMIENTO]],Tabla1[[#This Row],[FECHA ACTUAL]],"Y")</f>
        <v>25</v>
      </c>
      <c r="K3619" s="24" t="s">
        <v>73</v>
      </c>
      <c r="L3619" s="24" t="s">
        <v>234</v>
      </c>
      <c r="M3619" s="24">
        <v>1</v>
      </c>
      <c r="N3619" s="24">
        <v>2</v>
      </c>
      <c r="O3619" s="24">
        <v>2</v>
      </c>
      <c r="P3619" s="24" t="s">
        <v>101</v>
      </c>
      <c r="Q3619" s="23">
        <v>35807</v>
      </c>
      <c r="R3619" s="24" t="s">
        <v>76</v>
      </c>
      <c r="S3619" s="25">
        <v>45119</v>
      </c>
      <c r="T3619" s="24">
        <v>4961009</v>
      </c>
      <c r="U3619" s="24">
        <v>3192832178</v>
      </c>
      <c r="V3619" s="33" t="s">
        <v>19336</v>
      </c>
      <c r="W3619" s="85" t="s">
        <v>19337</v>
      </c>
      <c r="X3619" s="24" t="s">
        <v>16231</v>
      </c>
      <c r="Y3619" s="24" t="s">
        <v>19338</v>
      </c>
      <c r="Z3619" s="24" t="s">
        <v>117</v>
      </c>
      <c r="AA3619" s="24">
        <v>3192832178</v>
      </c>
      <c r="AB3619" s="24"/>
      <c r="AC3619" s="24"/>
      <c r="AD3619" s="24"/>
      <c r="AE3619" s="26" t="s">
        <v>151</v>
      </c>
      <c r="AF3619" s="26"/>
      <c r="AG3619" s="26"/>
      <c r="AH3619" s="27" t="s">
        <v>3042</v>
      </c>
      <c r="AI3619" s="27" t="s">
        <v>487</v>
      </c>
      <c r="AJ3619" s="27" t="s">
        <v>15662</v>
      </c>
      <c r="AK3619" s="24" t="s">
        <v>121</v>
      </c>
      <c r="AL3619" s="24" t="s">
        <v>7086</v>
      </c>
      <c r="AM3619" s="25">
        <v>44789</v>
      </c>
      <c r="AN3619" s="28">
        <v>1000000</v>
      </c>
      <c r="AO3619" s="28">
        <v>117172</v>
      </c>
      <c r="AP3619" s="28"/>
      <c r="AQ3619" s="28"/>
      <c r="AR3619" s="24"/>
      <c r="AS3619" s="24"/>
      <c r="AT3619" s="24"/>
      <c r="AU3619" s="24"/>
      <c r="AV3619" s="24"/>
      <c r="AW3619" s="24"/>
      <c r="AX3619" s="24"/>
      <c r="AY3619" s="24"/>
      <c r="AZ3619" s="24"/>
      <c r="BA3619" s="24"/>
      <c r="BB3619" s="24"/>
      <c r="BC3619" s="24"/>
      <c r="BD3619" s="24"/>
      <c r="BE3619" s="24"/>
      <c r="BF3619" s="24"/>
      <c r="BG3619" s="23"/>
      <c r="BH3619" s="23">
        <v>44841</v>
      </c>
      <c r="BI3619" s="26" t="s">
        <v>466</v>
      </c>
      <c r="BJ3619" s="26" t="s">
        <v>3469</v>
      </c>
      <c r="BK3619" s="29">
        <v>0</v>
      </c>
      <c r="BL3619" s="24" t="s">
        <v>129</v>
      </c>
      <c r="BM3619" s="22" t="str">
        <f ca="1">+IF(Tabla1[[#This Row],[FECHA INGRESO]]&gt;=44986,IF((TODAY()-Tabla1[[#This Row],[FECHA INGRESO]])&gt;=50,"ALERTA","TODAVÍA FALTA"),"N/A")</f>
        <v>N/A</v>
      </c>
      <c r="BN3619" s="7">
        <f>IFERROR((_xlfn.DAYS(Tabla1[[#This Row],[FECHA INGRESO]],Tabla1[[#This Row],[FECHA RETIRO]]))/30,"")</f>
        <v>-1.7333333333333334</v>
      </c>
    </row>
    <row r="3620" spans="1:66" x14ac:dyDescent="0.35">
      <c r="A3620" s="21">
        <v>1000474046</v>
      </c>
      <c r="B3620" s="95" t="s">
        <v>19339</v>
      </c>
      <c r="C3620" s="25">
        <v>44789</v>
      </c>
      <c r="D3620" s="24" t="s">
        <v>188</v>
      </c>
      <c r="E3620" s="24" t="s">
        <v>111</v>
      </c>
      <c r="F3620" s="24" t="s">
        <v>70</v>
      </c>
      <c r="G3620" s="24"/>
      <c r="H3620" s="24">
        <v>24116218423</v>
      </c>
      <c r="I3620" s="24" t="s">
        <v>95</v>
      </c>
      <c r="J3620" s="24">
        <f>DATEDIF(Tabla1[[#This Row],[FECHA DE NACIMIENTO]],Tabla1[[#This Row],[FECHA ACTUAL]],"Y")</f>
        <v>21</v>
      </c>
      <c r="K3620" s="24" t="s">
        <v>96</v>
      </c>
      <c r="L3620" s="24" t="s">
        <v>112</v>
      </c>
      <c r="M3620" s="24">
        <v>0</v>
      </c>
      <c r="N3620" s="24">
        <v>0</v>
      </c>
      <c r="O3620" s="24">
        <v>2</v>
      </c>
      <c r="P3620" s="24" t="s">
        <v>101</v>
      </c>
      <c r="Q3620" s="23">
        <v>37325</v>
      </c>
      <c r="R3620" s="24" t="s">
        <v>76</v>
      </c>
      <c r="S3620" s="25">
        <v>45119</v>
      </c>
      <c r="T3620" s="24">
        <v>2794533</v>
      </c>
      <c r="U3620" s="24">
        <v>3118085841</v>
      </c>
      <c r="V3620" s="33" t="s">
        <v>19340</v>
      </c>
      <c r="W3620" s="85" t="s">
        <v>19341</v>
      </c>
      <c r="X3620" s="24" t="s">
        <v>7018</v>
      </c>
      <c r="Y3620" s="24" t="s">
        <v>19342</v>
      </c>
      <c r="Z3620" s="24" t="s">
        <v>117</v>
      </c>
      <c r="AA3620" s="24">
        <v>3105724229</v>
      </c>
      <c r="AB3620" s="24"/>
      <c r="AC3620" s="24"/>
      <c r="AD3620" s="24"/>
      <c r="AE3620" s="26" t="s">
        <v>151</v>
      </c>
      <c r="AF3620" s="26"/>
      <c r="AG3620" s="26"/>
      <c r="AH3620" s="27" t="s">
        <v>3042</v>
      </c>
      <c r="AI3620" s="27" t="s">
        <v>487</v>
      </c>
      <c r="AJ3620" s="27" t="s">
        <v>15662</v>
      </c>
      <c r="AK3620" s="24" t="s">
        <v>121</v>
      </c>
      <c r="AL3620" s="24" t="s">
        <v>7086</v>
      </c>
      <c r="AM3620" s="25">
        <v>44789</v>
      </c>
      <c r="AN3620" s="28">
        <v>1000000</v>
      </c>
      <c r="AO3620" s="28">
        <v>117172</v>
      </c>
      <c r="AP3620" s="28"/>
      <c r="AQ3620" s="28"/>
      <c r="AR3620" s="24"/>
      <c r="AS3620" s="24"/>
      <c r="AT3620" s="24"/>
      <c r="AU3620" s="24"/>
      <c r="AV3620" s="24"/>
      <c r="AW3620" s="24"/>
      <c r="AX3620" s="24"/>
      <c r="AY3620" s="24"/>
      <c r="AZ3620" s="24"/>
      <c r="BA3620" s="24"/>
      <c r="BB3620" s="24"/>
      <c r="BC3620" s="24"/>
      <c r="BD3620" s="24"/>
      <c r="BE3620" s="24"/>
      <c r="BF3620" s="24"/>
      <c r="BG3620" s="23"/>
      <c r="BH3620" s="23">
        <v>44865</v>
      </c>
      <c r="BI3620" s="26" t="s">
        <v>10014</v>
      </c>
      <c r="BJ3620" s="26" t="s">
        <v>10862</v>
      </c>
      <c r="BK3620" s="29">
        <v>0</v>
      </c>
      <c r="BL3620" s="24" t="s">
        <v>129</v>
      </c>
      <c r="BM3620" s="22" t="str">
        <f ca="1">+IF(Tabla1[[#This Row],[FECHA INGRESO]]&gt;=44986,IF((TODAY()-Tabla1[[#This Row],[FECHA INGRESO]])&gt;=50,"ALERTA","TODAVÍA FALTA"),"N/A")</f>
        <v>N/A</v>
      </c>
      <c r="BN3620" s="7">
        <f>IFERROR((_xlfn.DAYS(Tabla1[[#This Row],[FECHA INGRESO]],Tabla1[[#This Row],[FECHA RETIRO]]))/30,"")</f>
        <v>-2.5333333333333332</v>
      </c>
    </row>
    <row r="3621" spans="1:66" x14ac:dyDescent="0.35">
      <c r="A3621" s="21">
        <v>1031161225</v>
      </c>
      <c r="B3621" s="95" t="s">
        <v>19343</v>
      </c>
      <c r="C3621" s="25">
        <v>44789</v>
      </c>
      <c r="D3621" s="24" t="s">
        <v>131</v>
      </c>
      <c r="E3621" s="24" t="s">
        <v>94</v>
      </c>
      <c r="F3621" s="24" t="s">
        <v>70</v>
      </c>
      <c r="G3621" s="24"/>
      <c r="H3621" s="24">
        <v>24116222453</v>
      </c>
      <c r="I3621" s="24" t="s">
        <v>95</v>
      </c>
      <c r="J3621" s="24">
        <f>DATEDIF(Tabla1[[#This Row],[FECHA DE NACIMIENTO]],Tabla1[[#This Row],[FECHA ACTUAL]],"Y")</f>
        <v>27</v>
      </c>
      <c r="K3621" s="24" t="s">
        <v>73</v>
      </c>
      <c r="L3621" s="24" t="s">
        <v>234</v>
      </c>
      <c r="M3621" s="24">
        <v>2</v>
      </c>
      <c r="N3621" s="24">
        <v>2</v>
      </c>
      <c r="O3621" s="24">
        <v>2</v>
      </c>
      <c r="P3621" s="24" t="s">
        <v>101</v>
      </c>
      <c r="Q3621" s="23">
        <v>34979</v>
      </c>
      <c r="R3621" s="24" t="s">
        <v>76</v>
      </c>
      <c r="S3621" s="25">
        <v>45119</v>
      </c>
      <c r="T3621" s="24"/>
      <c r="U3621" s="24">
        <v>3103226051</v>
      </c>
      <c r="V3621" s="33" t="s">
        <v>19344</v>
      </c>
      <c r="W3621" s="85" t="s">
        <v>19345</v>
      </c>
      <c r="X3621" s="24" t="s">
        <v>6491</v>
      </c>
      <c r="Y3621" s="24" t="s">
        <v>19346</v>
      </c>
      <c r="Z3621" s="24" t="s">
        <v>117</v>
      </c>
      <c r="AA3621" s="24">
        <v>3147243681</v>
      </c>
      <c r="AB3621" s="24"/>
      <c r="AC3621" s="24"/>
      <c r="AD3621" s="24"/>
      <c r="AE3621" s="26" t="s">
        <v>183</v>
      </c>
      <c r="AF3621" s="26" t="s">
        <v>19347</v>
      </c>
      <c r="AG3621" s="26"/>
      <c r="AH3621" s="27" t="s">
        <v>3042</v>
      </c>
      <c r="AI3621" s="27" t="s">
        <v>14175</v>
      </c>
      <c r="AJ3621" s="27" t="s">
        <v>14175</v>
      </c>
      <c r="AK3621" s="24" t="s">
        <v>121</v>
      </c>
      <c r="AL3621" s="24" t="s">
        <v>7086</v>
      </c>
      <c r="AM3621" s="25">
        <v>44789</v>
      </c>
      <c r="AN3621" s="28">
        <v>1000000</v>
      </c>
      <c r="AO3621" s="28">
        <v>117172</v>
      </c>
      <c r="AP3621" s="73" t="s">
        <v>19348</v>
      </c>
      <c r="AQ3621" s="28"/>
      <c r="AR3621" s="24"/>
      <c r="AS3621" s="24"/>
      <c r="AT3621" s="24"/>
      <c r="AU3621" s="24"/>
      <c r="AV3621" s="24"/>
      <c r="AW3621" s="24"/>
      <c r="AX3621" s="24"/>
      <c r="AY3621" s="24"/>
      <c r="AZ3621" s="24"/>
      <c r="BA3621" s="24"/>
      <c r="BB3621" s="24"/>
      <c r="BC3621" s="24"/>
      <c r="BD3621" s="24"/>
      <c r="BE3621" s="24"/>
      <c r="BF3621" s="24"/>
      <c r="BG3621" s="23"/>
      <c r="BH3621" s="23">
        <v>44895</v>
      </c>
      <c r="BI3621" s="26" t="s">
        <v>466</v>
      </c>
      <c r="BJ3621" s="26" t="s">
        <v>11539</v>
      </c>
      <c r="BK3621" s="29">
        <v>0</v>
      </c>
      <c r="BL3621" s="24" t="s">
        <v>129</v>
      </c>
      <c r="BM3621" s="22" t="str">
        <f ca="1">+IF(Tabla1[[#This Row],[FECHA INGRESO]]&gt;=44986,IF((TODAY()-Tabla1[[#This Row],[FECHA INGRESO]])&gt;=50,"ALERTA","TODAVÍA FALTA"),"N/A")</f>
        <v>N/A</v>
      </c>
      <c r="BN3621" s="7">
        <f>IFERROR((_xlfn.DAYS(Tabla1[[#This Row],[FECHA INGRESO]],Tabla1[[#This Row],[FECHA RETIRO]]))/30,"")</f>
        <v>-3.5333333333333332</v>
      </c>
    </row>
    <row r="3622" spans="1:66" x14ac:dyDescent="0.35">
      <c r="A3622" s="21">
        <v>1019050996</v>
      </c>
      <c r="B3622" s="95" t="s">
        <v>19349</v>
      </c>
      <c r="C3622" s="25">
        <v>44789</v>
      </c>
      <c r="D3622" s="24" t="s">
        <v>157</v>
      </c>
      <c r="E3622" s="24" t="s">
        <v>111</v>
      </c>
      <c r="F3622" s="24" t="s">
        <v>70</v>
      </c>
      <c r="G3622" s="24"/>
      <c r="H3622" s="24">
        <v>24116219868</v>
      </c>
      <c r="I3622" s="24" t="s">
        <v>72</v>
      </c>
      <c r="J3622" s="24">
        <f>DATEDIF(Tabla1[[#This Row],[FECHA DE NACIMIENTO]],Tabla1[[#This Row],[FECHA ACTUAL]],"Y")</f>
        <v>32</v>
      </c>
      <c r="K3622" s="24" t="s">
        <v>96</v>
      </c>
      <c r="L3622" s="24" t="s">
        <v>112</v>
      </c>
      <c r="M3622" s="24">
        <v>1</v>
      </c>
      <c r="N3622" s="24">
        <v>1</v>
      </c>
      <c r="O3622" s="24">
        <v>2</v>
      </c>
      <c r="P3622" s="24" t="s">
        <v>101</v>
      </c>
      <c r="Q3622" s="23">
        <v>33097</v>
      </c>
      <c r="R3622" s="24" t="s">
        <v>76</v>
      </c>
      <c r="S3622" s="25">
        <v>45119</v>
      </c>
      <c r="T3622" s="24"/>
      <c r="U3622" s="24">
        <v>3229636780</v>
      </c>
      <c r="V3622" s="33" t="s">
        <v>19350</v>
      </c>
      <c r="W3622" s="85" t="s">
        <v>19351</v>
      </c>
      <c r="X3622" s="24" t="s">
        <v>19352</v>
      </c>
      <c r="Y3622" s="24" t="s">
        <v>19353</v>
      </c>
      <c r="Z3622" s="24" t="s">
        <v>117</v>
      </c>
      <c r="AA3622" s="24">
        <v>3202401034</v>
      </c>
      <c r="AB3622" s="24"/>
      <c r="AC3622" s="24"/>
      <c r="AD3622" s="24"/>
      <c r="AE3622" s="26" t="s">
        <v>102</v>
      </c>
      <c r="AF3622" s="26"/>
      <c r="AG3622" s="26" t="s">
        <v>19354</v>
      </c>
      <c r="AH3622" s="27" t="s">
        <v>3042</v>
      </c>
      <c r="AI3622" s="27" t="s">
        <v>487</v>
      </c>
      <c r="AJ3622" s="27" t="s">
        <v>15662</v>
      </c>
      <c r="AK3622" s="24" t="s">
        <v>121</v>
      </c>
      <c r="AL3622" s="24" t="s">
        <v>7086</v>
      </c>
      <c r="AM3622" s="25">
        <v>44789</v>
      </c>
      <c r="AN3622" s="28">
        <v>1000000</v>
      </c>
      <c r="AO3622" s="28">
        <v>117172</v>
      </c>
      <c r="AP3622" s="28"/>
      <c r="AQ3622" s="28"/>
      <c r="AR3622" s="24"/>
      <c r="AS3622" s="24"/>
      <c r="AT3622" s="24"/>
      <c r="AU3622" s="24"/>
      <c r="AV3622" s="24"/>
      <c r="AW3622" s="24"/>
      <c r="AX3622" s="24"/>
      <c r="AY3622" s="24"/>
      <c r="AZ3622" s="24"/>
      <c r="BA3622" s="24"/>
      <c r="BB3622" s="24"/>
      <c r="BC3622" s="24"/>
      <c r="BD3622" s="24"/>
      <c r="BE3622" s="24"/>
      <c r="BF3622" s="24"/>
      <c r="BG3622" s="23"/>
      <c r="BH3622" s="23">
        <v>44842</v>
      </c>
      <c r="BI3622" s="26" t="s">
        <v>466</v>
      </c>
      <c r="BJ3622" s="26" t="s">
        <v>19355</v>
      </c>
      <c r="BK3622" s="29">
        <v>0</v>
      </c>
      <c r="BL3622" s="24" t="s">
        <v>129</v>
      </c>
      <c r="BM3622" s="22" t="str">
        <f ca="1">+IF(Tabla1[[#This Row],[FECHA INGRESO]]&gt;=44986,IF((TODAY()-Tabla1[[#This Row],[FECHA INGRESO]])&gt;=50,"ALERTA","TODAVÍA FALTA"),"N/A")</f>
        <v>N/A</v>
      </c>
      <c r="BN3622" s="7">
        <f>IFERROR((_xlfn.DAYS(Tabla1[[#This Row],[FECHA INGRESO]],Tabla1[[#This Row],[FECHA RETIRO]]))/30,"")</f>
        <v>-1.7666666666666666</v>
      </c>
    </row>
    <row r="3623" spans="1:66" x14ac:dyDescent="0.35">
      <c r="A3623" s="21">
        <v>52666965</v>
      </c>
      <c r="B3623" s="95" t="s">
        <v>19356</v>
      </c>
      <c r="C3623" s="25">
        <v>44791</v>
      </c>
      <c r="D3623" s="24" t="s">
        <v>93</v>
      </c>
      <c r="E3623" s="24" t="s">
        <v>110</v>
      </c>
      <c r="F3623" s="23" t="s">
        <v>94</v>
      </c>
      <c r="G3623" s="24"/>
      <c r="H3623" s="24">
        <v>24116351661</v>
      </c>
      <c r="I3623" s="24" t="s">
        <v>95</v>
      </c>
      <c r="J3623" s="24">
        <f>DATEDIF(Tabla1[[#This Row],[FECHA DE NACIMIENTO]],Tabla1[[#This Row],[FECHA ACTUAL]],"Y")</f>
        <v>42</v>
      </c>
      <c r="K3623" s="24" t="s">
        <v>73</v>
      </c>
      <c r="L3623" s="24" t="s">
        <v>112</v>
      </c>
      <c r="M3623" s="24">
        <v>2</v>
      </c>
      <c r="N3623" s="24">
        <v>2</v>
      </c>
      <c r="O3623" s="24">
        <v>2</v>
      </c>
      <c r="P3623" s="24" t="s">
        <v>101</v>
      </c>
      <c r="Q3623" s="23">
        <v>29482</v>
      </c>
      <c r="R3623" s="24" t="s">
        <v>19357</v>
      </c>
      <c r="S3623" s="25">
        <v>45119</v>
      </c>
      <c r="T3623" s="24"/>
      <c r="U3623" s="24">
        <v>3126793891</v>
      </c>
      <c r="V3623" s="33" t="s">
        <v>19358</v>
      </c>
      <c r="W3623" s="85" t="s">
        <v>19359</v>
      </c>
      <c r="X3623" s="24" t="s">
        <v>13243</v>
      </c>
      <c r="Y3623" s="24" t="s">
        <v>19360</v>
      </c>
      <c r="Z3623" s="24" t="s">
        <v>82</v>
      </c>
      <c r="AA3623" s="24">
        <v>3120022458</v>
      </c>
      <c r="AB3623" s="24"/>
      <c r="AC3623" s="24"/>
      <c r="AD3623" s="24"/>
      <c r="AE3623" s="26" t="s">
        <v>151</v>
      </c>
      <c r="AF3623" s="26"/>
      <c r="AG3623" s="26"/>
      <c r="AH3623" s="27" t="s">
        <v>163</v>
      </c>
      <c r="AI3623" s="27" t="s">
        <v>1612</v>
      </c>
      <c r="AJ3623" s="27" t="s">
        <v>15662</v>
      </c>
      <c r="AK3623" s="24" t="s">
        <v>121</v>
      </c>
      <c r="AL3623" s="24" t="s">
        <v>7086</v>
      </c>
      <c r="AM3623" s="25">
        <v>44791</v>
      </c>
      <c r="AN3623" s="28">
        <v>1535062</v>
      </c>
      <c r="AO3623" s="28">
        <v>117172</v>
      </c>
      <c r="AP3623" s="28"/>
      <c r="AQ3623" s="28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  <c r="BD3623" s="24"/>
      <c r="BE3623" s="24"/>
      <c r="BF3623" s="24"/>
      <c r="BG3623" s="23"/>
      <c r="BH3623" s="23">
        <v>44812</v>
      </c>
      <c r="BI3623" s="26" t="s">
        <v>466</v>
      </c>
      <c r="BJ3623" s="26" t="s">
        <v>273</v>
      </c>
      <c r="BK3623" s="29">
        <v>0</v>
      </c>
      <c r="BL3623" s="24" t="s">
        <v>129</v>
      </c>
      <c r="BM3623" s="22" t="str">
        <f ca="1">+IF(Tabla1[[#This Row],[FECHA INGRESO]]&gt;=44986,IF((TODAY()-Tabla1[[#This Row],[FECHA INGRESO]])&gt;=50,"ALERTA","TODAVÍA FALTA"),"N/A")</f>
        <v>N/A</v>
      </c>
      <c r="BN3623" s="7">
        <f>IFERROR((_xlfn.DAYS(Tabla1[[#This Row],[FECHA INGRESO]],Tabla1[[#This Row],[FECHA RETIRO]]))/30,"")</f>
        <v>-0.7</v>
      </c>
    </row>
    <row r="3624" spans="1:66" x14ac:dyDescent="0.35">
      <c r="A3624" s="21">
        <v>1031171220</v>
      </c>
      <c r="B3624" s="95" t="s">
        <v>19361</v>
      </c>
      <c r="C3624" s="25">
        <v>44791</v>
      </c>
      <c r="D3624" s="24" t="s">
        <v>188</v>
      </c>
      <c r="E3624" s="24" t="s">
        <v>111</v>
      </c>
      <c r="F3624" s="24" t="s">
        <v>70</v>
      </c>
      <c r="G3624" s="24"/>
      <c r="H3624" s="24">
        <v>24116359526</v>
      </c>
      <c r="I3624" s="24" t="s">
        <v>72</v>
      </c>
      <c r="J3624" s="24">
        <f>DATEDIF(Tabla1[[#This Row],[FECHA DE NACIMIENTO]],Tabla1[[#This Row],[FECHA ACTUAL]],"Y")</f>
        <v>25</v>
      </c>
      <c r="K3624" s="24" t="s">
        <v>320</v>
      </c>
      <c r="L3624" s="24" t="s">
        <v>112</v>
      </c>
      <c r="M3624" s="24">
        <v>0</v>
      </c>
      <c r="N3624" s="24">
        <v>1</v>
      </c>
      <c r="O3624" s="24">
        <v>3</v>
      </c>
      <c r="P3624" s="24" t="s">
        <v>101</v>
      </c>
      <c r="Q3624" s="23">
        <v>35636</v>
      </c>
      <c r="R3624" s="24" t="s">
        <v>76</v>
      </c>
      <c r="S3624" s="25">
        <v>45119</v>
      </c>
      <c r="T3624" s="24"/>
      <c r="U3624" s="24">
        <v>3212248644</v>
      </c>
      <c r="V3624" s="33" t="s">
        <v>19362</v>
      </c>
      <c r="W3624" s="85" t="s">
        <v>19363</v>
      </c>
      <c r="X3624" s="24" t="s">
        <v>19364</v>
      </c>
      <c r="Y3624" s="24" t="s">
        <v>19365</v>
      </c>
      <c r="Z3624" s="24" t="s">
        <v>117</v>
      </c>
      <c r="AA3624" s="24">
        <v>3212248644</v>
      </c>
      <c r="AB3624" s="24"/>
      <c r="AC3624" s="24"/>
      <c r="AD3624" s="24"/>
      <c r="AE3624" s="26" t="s">
        <v>151</v>
      </c>
      <c r="AF3624" s="26"/>
      <c r="AG3624" s="26"/>
      <c r="AH3624" s="27" t="s">
        <v>3042</v>
      </c>
      <c r="AI3624" s="27" t="s">
        <v>410</v>
      </c>
      <c r="AJ3624" s="27" t="s">
        <v>410</v>
      </c>
      <c r="AK3624" s="24" t="s">
        <v>121</v>
      </c>
      <c r="AL3624" s="24" t="s">
        <v>7086</v>
      </c>
      <c r="AM3624" s="25">
        <v>44791</v>
      </c>
      <c r="AN3624" s="28">
        <v>1000000</v>
      </c>
      <c r="AO3624" s="28">
        <v>117172</v>
      </c>
      <c r="AP3624" s="73" t="s">
        <v>19366</v>
      </c>
      <c r="AQ3624" s="28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  <c r="BD3624" s="24"/>
      <c r="BE3624" s="24"/>
      <c r="BF3624" s="24"/>
      <c r="BG3624" s="23"/>
      <c r="BH3624" s="23">
        <v>44876</v>
      </c>
      <c r="BI3624" s="26" t="s">
        <v>466</v>
      </c>
      <c r="BJ3624" s="26" t="s">
        <v>6087</v>
      </c>
      <c r="BK3624" s="29">
        <v>0</v>
      </c>
      <c r="BL3624" s="24" t="s">
        <v>129</v>
      </c>
      <c r="BM3624" s="22" t="str">
        <f ca="1">+IF(Tabla1[[#This Row],[FECHA INGRESO]]&gt;=44986,IF((TODAY()-Tabla1[[#This Row],[FECHA INGRESO]])&gt;=50,"ALERTA","TODAVÍA FALTA"),"N/A")</f>
        <v>N/A</v>
      </c>
      <c r="BN3624" s="7">
        <f>IFERROR((_xlfn.DAYS(Tabla1[[#This Row],[FECHA INGRESO]],Tabla1[[#This Row],[FECHA RETIRO]]))/30,"")</f>
        <v>-2.8333333333333335</v>
      </c>
    </row>
    <row r="3625" spans="1:66" x14ac:dyDescent="0.35">
      <c r="A3625" s="21">
        <v>1030680980</v>
      </c>
      <c r="B3625" s="95" t="s">
        <v>19367</v>
      </c>
      <c r="C3625" s="25">
        <v>44791</v>
      </c>
      <c r="D3625" s="24" t="s">
        <v>93</v>
      </c>
      <c r="E3625" s="24" t="s">
        <v>94</v>
      </c>
      <c r="F3625" s="23" t="s">
        <v>94</v>
      </c>
      <c r="G3625" s="24"/>
      <c r="H3625" s="24">
        <v>24116358756</v>
      </c>
      <c r="I3625" s="24" t="s">
        <v>95</v>
      </c>
      <c r="J3625" s="24">
        <f>DATEDIF(Tabla1[[#This Row],[FECHA DE NACIMIENTO]],Tabla1[[#This Row],[FECHA ACTUAL]],"Y")</f>
        <v>25</v>
      </c>
      <c r="K3625" s="24" t="s">
        <v>73</v>
      </c>
      <c r="L3625" s="24" t="s">
        <v>112</v>
      </c>
      <c r="M3625" s="24">
        <v>0</v>
      </c>
      <c r="N3625" s="24">
        <v>0</v>
      </c>
      <c r="O3625" s="24">
        <v>3</v>
      </c>
      <c r="P3625" s="24" t="s">
        <v>101</v>
      </c>
      <c r="Q3625" s="23">
        <v>35695</v>
      </c>
      <c r="R3625" s="24" t="s">
        <v>76</v>
      </c>
      <c r="S3625" s="25">
        <v>45119</v>
      </c>
      <c r="T3625" s="24"/>
      <c r="U3625" s="24">
        <v>3053906107</v>
      </c>
      <c r="V3625" s="33" t="s">
        <v>19368</v>
      </c>
      <c r="W3625" s="85" t="s">
        <v>19369</v>
      </c>
      <c r="X3625" s="24" t="s">
        <v>2535</v>
      </c>
      <c r="Y3625" s="24" t="s">
        <v>19370</v>
      </c>
      <c r="Z3625" s="24" t="s">
        <v>13095</v>
      </c>
      <c r="AA3625" s="24">
        <v>3138200296</v>
      </c>
      <c r="AB3625" s="24"/>
      <c r="AC3625" s="24"/>
      <c r="AD3625" s="24"/>
      <c r="AE3625" s="26" t="s">
        <v>151</v>
      </c>
      <c r="AF3625" s="26"/>
      <c r="AG3625" s="26"/>
      <c r="AH3625" s="27" t="s">
        <v>3042</v>
      </c>
      <c r="AI3625" s="27" t="s">
        <v>487</v>
      </c>
      <c r="AJ3625" s="27" t="s">
        <v>15662</v>
      </c>
      <c r="AK3625" s="24" t="s">
        <v>121</v>
      </c>
      <c r="AL3625" s="24" t="s">
        <v>7086</v>
      </c>
      <c r="AM3625" s="25">
        <v>44791</v>
      </c>
      <c r="AN3625" s="28">
        <v>1000000</v>
      </c>
      <c r="AO3625" s="28">
        <v>117172</v>
      </c>
      <c r="AP3625" s="28"/>
      <c r="AQ3625" s="28"/>
      <c r="AR3625" s="24"/>
      <c r="AS3625" s="24"/>
      <c r="AT3625" s="24"/>
      <c r="AU3625" s="24"/>
      <c r="AV3625" s="24"/>
      <c r="AW3625" s="24"/>
      <c r="AX3625" s="24"/>
      <c r="AY3625" s="24"/>
      <c r="AZ3625" s="24"/>
      <c r="BA3625" s="24"/>
      <c r="BB3625" s="24"/>
      <c r="BC3625" s="24"/>
      <c r="BD3625" s="24"/>
      <c r="BE3625" s="24"/>
      <c r="BF3625" s="24"/>
      <c r="BG3625" s="23"/>
      <c r="BH3625" s="23">
        <v>44862</v>
      </c>
      <c r="BI3625" s="26" t="s">
        <v>466</v>
      </c>
      <c r="BJ3625" s="26" t="s">
        <v>273</v>
      </c>
      <c r="BK3625" s="29">
        <v>0</v>
      </c>
      <c r="BL3625" s="24" t="s">
        <v>129</v>
      </c>
      <c r="BM3625" s="22" t="str">
        <f ca="1">+IF(Tabla1[[#This Row],[FECHA INGRESO]]&gt;=44986,IF((TODAY()-Tabla1[[#This Row],[FECHA INGRESO]])&gt;=50,"ALERTA","TODAVÍA FALTA"),"N/A")</f>
        <v>N/A</v>
      </c>
      <c r="BN3625" s="7">
        <f>IFERROR((_xlfn.DAYS(Tabla1[[#This Row],[FECHA INGRESO]],Tabla1[[#This Row],[FECHA RETIRO]]))/30,"")</f>
        <v>-2.3666666666666667</v>
      </c>
    </row>
    <row r="3626" spans="1:66" x14ac:dyDescent="0.35">
      <c r="A3626" s="21">
        <v>1010214529</v>
      </c>
      <c r="B3626" s="95" t="s">
        <v>19371</v>
      </c>
      <c r="C3626" s="25">
        <v>44791</v>
      </c>
      <c r="D3626" s="24" t="s">
        <v>93</v>
      </c>
      <c r="E3626" s="24" t="s">
        <v>111</v>
      </c>
      <c r="F3626" s="24" t="s">
        <v>111</v>
      </c>
      <c r="G3626" s="24"/>
      <c r="H3626" s="24">
        <v>24116352811</v>
      </c>
      <c r="I3626" s="24" t="s">
        <v>95</v>
      </c>
      <c r="J3626" s="24">
        <f>DATEDIF(Tabla1[[#This Row],[FECHA DE NACIMIENTO]],Tabla1[[#This Row],[FECHA ACTUAL]],"Y")</f>
        <v>29</v>
      </c>
      <c r="K3626" s="24" t="s">
        <v>73</v>
      </c>
      <c r="L3626" s="24" t="s">
        <v>112</v>
      </c>
      <c r="M3626" s="24">
        <v>0</v>
      </c>
      <c r="N3626" s="24">
        <v>1</v>
      </c>
      <c r="O3626" s="24">
        <v>3</v>
      </c>
      <c r="P3626" s="24" t="s">
        <v>101</v>
      </c>
      <c r="Q3626" s="23">
        <v>34444</v>
      </c>
      <c r="R3626" s="24" t="s">
        <v>76</v>
      </c>
      <c r="S3626" s="25">
        <v>45119</v>
      </c>
      <c r="T3626" s="24"/>
      <c r="U3626" s="24">
        <v>3123075201</v>
      </c>
      <c r="V3626" s="33" t="s">
        <v>19372</v>
      </c>
      <c r="W3626" s="85" t="s">
        <v>19373</v>
      </c>
      <c r="X3626" s="24" t="s">
        <v>11972</v>
      </c>
      <c r="Y3626" s="24" t="s">
        <v>19374</v>
      </c>
      <c r="Z3626" s="24" t="s">
        <v>162</v>
      </c>
      <c r="AA3626" s="24">
        <v>3144772233</v>
      </c>
      <c r="AB3626" s="24"/>
      <c r="AC3626" s="24"/>
      <c r="AD3626" s="24"/>
      <c r="AE3626" s="26" t="s">
        <v>183</v>
      </c>
      <c r="AF3626" s="26"/>
      <c r="AG3626" s="26"/>
      <c r="AH3626" s="27" t="s">
        <v>955</v>
      </c>
      <c r="AI3626" s="27" t="s">
        <v>487</v>
      </c>
      <c r="AJ3626" s="27" t="s">
        <v>487</v>
      </c>
      <c r="AK3626" s="24" t="s">
        <v>121</v>
      </c>
      <c r="AL3626" s="24" t="s">
        <v>7086</v>
      </c>
      <c r="AM3626" s="25">
        <v>44791</v>
      </c>
      <c r="AN3626" s="28">
        <v>1160000</v>
      </c>
      <c r="AO3626" s="28">
        <v>140606</v>
      </c>
      <c r="AP3626" s="28"/>
      <c r="AQ3626" s="28"/>
      <c r="AR3626" s="24"/>
      <c r="AS3626" s="24"/>
      <c r="AT3626" s="24"/>
      <c r="AU3626" s="24"/>
      <c r="AV3626" s="24"/>
      <c r="AW3626" s="24"/>
      <c r="AX3626" s="24"/>
      <c r="AY3626" s="24"/>
      <c r="AZ3626" s="24"/>
      <c r="BA3626" s="24"/>
      <c r="BB3626" s="24"/>
      <c r="BC3626" s="24"/>
      <c r="BD3626" s="24"/>
      <c r="BE3626" s="24"/>
      <c r="BF3626" s="24"/>
      <c r="BG3626" s="23"/>
      <c r="BH3626" s="23">
        <v>45111</v>
      </c>
      <c r="BI3626" s="26" t="s">
        <v>466</v>
      </c>
      <c r="BJ3626" s="26" t="s">
        <v>3469</v>
      </c>
      <c r="BK3626" s="29">
        <v>0</v>
      </c>
      <c r="BL3626" s="24" t="s">
        <v>129</v>
      </c>
      <c r="BM3626" s="22" t="str">
        <f ca="1">+IF(Tabla1[[#This Row],[FECHA INGRESO]]&gt;=44986,IF((TODAY()-Tabla1[[#This Row],[FECHA INGRESO]])&gt;=50,"ALERTA","TODAVÍA FALTA"),"N/A")</f>
        <v>N/A</v>
      </c>
      <c r="BN3626" s="7">
        <f>IFERROR((_xlfn.DAYS(Tabla1[[#This Row],[FECHA INGRESO]],Tabla1[[#This Row],[FECHA RETIRO]]))/30,"")</f>
        <v>-10.666666666666666</v>
      </c>
    </row>
    <row r="3627" spans="1:66" x14ac:dyDescent="0.35">
      <c r="A3627" s="21">
        <v>1012355514</v>
      </c>
      <c r="B3627" s="95" t="s">
        <v>19375</v>
      </c>
      <c r="C3627" s="25">
        <v>44791</v>
      </c>
      <c r="D3627" s="24" t="s">
        <v>266</v>
      </c>
      <c r="E3627" s="24" t="s">
        <v>94</v>
      </c>
      <c r="F3627" s="24" t="s">
        <v>70</v>
      </c>
      <c r="G3627" s="24" t="s">
        <v>19376</v>
      </c>
      <c r="H3627" s="24">
        <v>24116354127</v>
      </c>
      <c r="I3627" s="24" t="s">
        <v>95</v>
      </c>
      <c r="J3627" s="24">
        <f>DATEDIF(Tabla1[[#This Row],[FECHA DE NACIMIENTO]],Tabla1[[#This Row],[FECHA ACTUAL]],"Y")</f>
        <v>33</v>
      </c>
      <c r="K3627" s="24" t="s">
        <v>320</v>
      </c>
      <c r="L3627" s="24" t="s">
        <v>112</v>
      </c>
      <c r="M3627" s="24">
        <v>3</v>
      </c>
      <c r="N3627" s="24">
        <v>4</v>
      </c>
      <c r="O3627" s="24">
        <v>2</v>
      </c>
      <c r="P3627" s="24" t="s">
        <v>101</v>
      </c>
      <c r="Q3627" s="23">
        <v>32714</v>
      </c>
      <c r="R3627" s="24" t="s">
        <v>76</v>
      </c>
      <c r="S3627" s="25">
        <v>45119</v>
      </c>
      <c r="T3627" s="24"/>
      <c r="U3627" s="24">
        <v>3219432480</v>
      </c>
      <c r="V3627" s="33" t="s">
        <v>19377</v>
      </c>
      <c r="W3627" s="85" t="s">
        <v>19378</v>
      </c>
      <c r="X3627" s="24" t="s">
        <v>12002</v>
      </c>
      <c r="Y3627" s="24" t="s">
        <v>19379</v>
      </c>
      <c r="Z3627" s="24" t="s">
        <v>117</v>
      </c>
      <c r="AA3627" s="24">
        <v>3107703082</v>
      </c>
      <c r="AB3627" s="24"/>
      <c r="AC3627" s="24"/>
      <c r="AD3627" s="24"/>
      <c r="AE3627" s="26" t="s">
        <v>151</v>
      </c>
      <c r="AF3627" s="26"/>
      <c r="AG3627" s="26"/>
      <c r="AH3627" s="27" t="s">
        <v>3042</v>
      </c>
      <c r="AI3627" s="27" t="s">
        <v>9232</v>
      </c>
      <c r="AJ3627" s="27" t="s">
        <v>9317</v>
      </c>
      <c r="AK3627" s="24" t="s">
        <v>121</v>
      </c>
      <c r="AL3627" s="24" t="s">
        <v>7086</v>
      </c>
      <c r="AM3627" s="25">
        <v>44791</v>
      </c>
      <c r="AN3627" s="28">
        <v>1160000</v>
      </c>
      <c r="AO3627" s="28">
        <v>140606</v>
      </c>
      <c r="AP3627" s="28"/>
      <c r="AQ3627" s="28"/>
      <c r="AR3627" s="24"/>
      <c r="AS3627" s="24"/>
      <c r="AT3627" s="24"/>
      <c r="AU3627" s="24"/>
      <c r="AV3627" s="24"/>
      <c r="AW3627" s="24"/>
      <c r="AX3627" s="24"/>
      <c r="AY3627" s="24"/>
      <c r="AZ3627" s="24" t="s">
        <v>4393</v>
      </c>
      <c r="BA3627" s="24"/>
      <c r="BB3627" s="24"/>
      <c r="BC3627" s="24"/>
      <c r="BD3627" s="24"/>
      <c r="BE3627" s="24"/>
      <c r="BF3627" s="24"/>
      <c r="BG3627" s="23"/>
      <c r="BH3627" s="23">
        <v>45006</v>
      </c>
      <c r="BI3627" s="26" t="s">
        <v>10014</v>
      </c>
      <c r="BJ3627" s="26" t="s">
        <v>16504</v>
      </c>
      <c r="BK3627" s="29">
        <v>0</v>
      </c>
      <c r="BL3627" s="24" t="s">
        <v>129</v>
      </c>
      <c r="BM3627" s="22" t="str">
        <f ca="1">+IF(Tabla1[[#This Row],[FECHA INGRESO]]&gt;=44986,IF((TODAY()-Tabla1[[#This Row],[FECHA INGRESO]])&gt;=50,"ALERTA","TODAVÍA FALTA"),"N/A")</f>
        <v>N/A</v>
      </c>
      <c r="BN3627" s="7">
        <f>IFERROR((_xlfn.DAYS(Tabla1[[#This Row],[FECHA INGRESO]],Tabla1[[#This Row],[FECHA RETIRO]]))/30,"")</f>
        <v>-7.166666666666667</v>
      </c>
    </row>
    <row r="3628" spans="1:66" x14ac:dyDescent="0.35">
      <c r="A3628" s="21">
        <v>1026304585</v>
      </c>
      <c r="B3628" s="95" t="s">
        <v>19380</v>
      </c>
      <c r="C3628" s="25">
        <v>44791</v>
      </c>
      <c r="D3628" s="24" t="s">
        <v>131</v>
      </c>
      <c r="E3628" s="24" t="s">
        <v>111</v>
      </c>
      <c r="F3628" s="24" t="s">
        <v>70</v>
      </c>
      <c r="G3628" s="24"/>
      <c r="H3628" s="24">
        <v>24116356217</v>
      </c>
      <c r="I3628" s="24" t="s">
        <v>95</v>
      </c>
      <c r="J3628" s="24">
        <f>DATEDIF(Tabla1[[#This Row],[FECHA DE NACIMIENTO]],Tabla1[[#This Row],[FECHA ACTUAL]],"Y")</f>
        <v>24</v>
      </c>
      <c r="K3628" s="24" t="s">
        <v>96</v>
      </c>
      <c r="L3628" s="24" t="s">
        <v>112</v>
      </c>
      <c r="M3628" s="24">
        <v>0</v>
      </c>
      <c r="N3628" s="24">
        <v>0</v>
      </c>
      <c r="O3628" s="24">
        <v>2</v>
      </c>
      <c r="P3628" s="24" t="s">
        <v>101</v>
      </c>
      <c r="Q3628" s="23">
        <v>36208</v>
      </c>
      <c r="R3628" s="24" t="s">
        <v>76</v>
      </c>
      <c r="S3628" s="25">
        <v>45119</v>
      </c>
      <c r="T3628" s="24"/>
      <c r="U3628" s="24">
        <v>3135573056</v>
      </c>
      <c r="V3628" s="33" t="s">
        <v>19381</v>
      </c>
      <c r="W3628" s="85" t="s">
        <v>19382</v>
      </c>
      <c r="X3628" s="24" t="s">
        <v>19383</v>
      </c>
      <c r="Y3628" s="24" t="s">
        <v>19384</v>
      </c>
      <c r="Z3628" s="24" t="s">
        <v>117</v>
      </c>
      <c r="AA3628" s="24">
        <v>3168702757</v>
      </c>
      <c r="AB3628" s="24"/>
      <c r="AC3628" s="24"/>
      <c r="AD3628" s="24"/>
      <c r="AE3628" s="26" t="s">
        <v>151</v>
      </c>
      <c r="AF3628" s="26"/>
      <c r="AG3628" s="26"/>
      <c r="AH3628" s="27" t="s">
        <v>184</v>
      </c>
      <c r="AI3628" s="27" t="s">
        <v>120</v>
      </c>
      <c r="AJ3628" s="27" t="s">
        <v>120</v>
      </c>
      <c r="AK3628" s="24" t="s">
        <v>121</v>
      </c>
      <c r="AL3628" s="24" t="s">
        <v>7086</v>
      </c>
      <c r="AM3628" s="25">
        <v>44791</v>
      </c>
      <c r="AN3628" s="28">
        <v>1000000</v>
      </c>
      <c r="AO3628" s="28">
        <v>117172</v>
      </c>
      <c r="AP3628" s="28"/>
      <c r="AQ3628" s="28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  <c r="BD3628" s="24"/>
      <c r="BE3628" s="24"/>
      <c r="BF3628" s="24"/>
      <c r="BG3628" s="23"/>
      <c r="BH3628" s="23">
        <v>44793</v>
      </c>
      <c r="BI3628" s="26" t="s">
        <v>10014</v>
      </c>
      <c r="BJ3628" s="26" t="s">
        <v>14134</v>
      </c>
      <c r="BK3628" s="29">
        <v>0</v>
      </c>
      <c r="BL3628" s="24" t="s">
        <v>129</v>
      </c>
      <c r="BM3628" s="22" t="str">
        <f ca="1">+IF(Tabla1[[#This Row],[FECHA INGRESO]]&gt;=44986,IF((TODAY()-Tabla1[[#This Row],[FECHA INGRESO]])&gt;=50,"ALERTA","TODAVÍA FALTA"),"N/A")</f>
        <v>N/A</v>
      </c>
      <c r="BN3628" s="7">
        <f>IFERROR((_xlfn.DAYS(Tabla1[[#This Row],[FECHA INGRESO]],Tabla1[[#This Row],[FECHA RETIRO]]))/30,"")</f>
        <v>-6.6666666666666666E-2</v>
      </c>
    </row>
    <row r="3629" spans="1:66" x14ac:dyDescent="0.35">
      <c r="A3629" s="34">
        <v>1023005679</v>
      </c>
      <c r="B3629" s="95" t="s">
        <v>19385</v>
      </c>
      <c r="C3629" s="25">
        <v>44791</v>
      </c>
      <c r="D3629" s="24" t="s">
        <v>12287</v>
      </c>
      <c r="E3629" s="24" t="s">
        <v>111</v>
      </c>
      <c r="F3629" s="24" t="s">
        <v>111</v>
      </c>
      <c r="G3629" s="24"/>
      <c r="H3629" s="24">
        <v>24116360331</v>
      </c>
      <c r="I3629" s="24" t="s">
        <v>95</v>
      </c>
      <c r="J3629" s="24">
        <f>DATEDIF(Tabla1[[#This Row],[FECHA DE NACIMIENTO]],Tabla1[[#This Row],[FECHA ACTUAL]],"Y")</f>
        <v>28</v>
      </c>
      <c r="K3629" s="24" t="s">
        <v>96</v>
      </c>
      <c r="L3629" s="24" t="s">
        <v>112</v>
      </c>
      <c r="M3629" s="24">
        <v>2</v>
      </c>
      <c r="N3629" s="24">
        <v>2</v>
      </c>
      <c r="O3629" s="24">
        <v>1</v>
      </c>
      <c r="P3629" s="24" t="s">
        <v>101</v>
      </c>
      <c r="Q3629" s="23">
        <v>34873</v>
      </c>
      <c r="R3629" s="24" t="s">
        <v>76</v>
      </c>
      <c r="S3629" s="25">
        <v>45119</v>
      </c>
      <c r="T3629" s="24"/>
      <c r="U3629" s="24">
        <v>3102137753</v>
      </c>
      <c r="V3629" s="33" t="s">
        <v>19386</v>
      </c>
      <c r="W3629" s="85" t="s">
        <v>19387</v>
      </c>
      <c r="X3629" s="24" t="s">
        <v>16333</v>
      </c>
      <c r="Y3629" s="24" t="s">
        <v>19388</v>
      </c>
      <c r="Z3629" s="24" t="s">
        <v>852</v>
      </c>
      <c r="AA3629" s="24">
        <v>3044788454</v>
      </c>
      <c r="AB3629" s="24"/>
      <c r="AC3629" s="24"/>
      <c r="AD3629" s="24"/>
      <c r="AE3629" s="26" t="s">
        <v>183</v>
      </c>
      <c r="AF3629" s="26" t="s">
        <v>361</v>
      </c>
      <c r="AG3629" s="26"/>
      <c r="AH3629" s="27" t="s">
        <v>184</v>
      </c>
      <c r="AI3629" s="27" t="s">
        <v>120</v>
      </c>
      <c r="AJ3629" s="27" t="s">
        <v>120</v>
      </c>
      <c r="AK3629" s="24" t="s">
        <v>121</v>
      </c>
      <c r="AL3629" s="24" t="s">
        <v>7086</v>
      </c>
      <c r="AM3629" s="25">
        <v>44791</v>
      </c>
      <c r="AN3629" s="28">
        <v>1000000</v>
      </c>
      <c r="AO3629" s="28">
        <v>117172</v>
      </c>
      <c r="AP3629" s="28"/>
      <c r="AQ3629" s="28"/>
      <c r="AR3629" s="24"/>
      <c r="AS3629" s="24"/>
      <c r="AT3629" s="24"/>
      <c r="AU3629" s="24"/>
      <c r="AV3629" s="24"/>
      <c r="AW3629" s="24"/>
      <c r="AX3629" s="24"/>
      <c r="AY3629" s="24"/>
      <c r="AZ3629" s="24"/>
      <c r="BA3629" s="24"/>
      <c r="BB3629" s="24"/>
      <c r="BC3629" s="24"/>
      <c r="BD3629" s="24"/>
      <c r="BE3629" s="24"/>
      <c r="BF3629" s="24"/>
      <c r="BG3629" s="23"/>
      <c r="BH3629" s="23">
        <v>44807</v>
      </c>
      <c r="BI3629" s="26" t="s">
        <v>466</v>
      </c>
      <c r="BJ3629" s="26" t="s">
        <v>273</v>
      </c>
      <c r="BK3629" s="29">
        <v>0</v>
      </c>
      <c r="BL3629" s="24" t="s">
        <v>129</v>
      </c>
      <c r="BM3629" s="22" t="str">
        <f ca="1">+IF(Tabla1[[#This Row],[FECHA INGRESO]]&gt;=44986,IF((TODAY()-Tabla1[[#This Row],[FECHA INGRESO]])&gt;=50,"ALERTA","TODAVÍA FALTA"),"N/A")</f>
        <v>N/A</v>
      </c>
      <c r="BN3629" s="7">
        <f>IFERROR((_xlfn.DAYS(Tabla1[[#This Row],[FECHA INGRESO]],Tabla1[[#This Row],[FECHA RETIRO]]))/30,"")</f>
        <v>-0.53333333333333333</v>
      </c>
    </row>
    <row r="3630" spans="1:66" x14ac:dyDescent="0.35">
      <c r="A3630" s="21">
        <v>1019095464</v>
      </c>
      <c r="B3630" s="95" t="s">
        <v>19389</v>
      </c>
      <c r="C3630" s="25">
        <v>44791</v>
      </c>
      <c r="D3630" s="24" t="s">
        <v>582</v>
      </c>
      <c r="E3630" s="24" t="s">
        <v>111</v>
      </c>
      <c r="F3630" s="24" t="s">
        <v>111</v>
      </c>
      <c r="G3630" s="24"/>
      <c r="H3630" s="24">
        <v>24116355973</v>
      </c>
      <c r="I3630" s="24" t="s">
        <v>72</v>
      </c>
      <c r="J3630" s="24">
        <f>DATEDIF(Tabla1[[#This Row],[FECHA DE NACIMIENTO]],Tabla1[[#This Row],[FECHA ACTUAL]],"Y")</f>
        <v>29</v>
      </c>
      <c r="K3630" s="24" t="s">
        <v>73</v>
      </c>
      <c r="L3630" s="24" t="s">
        <v>112</v>
      </c>
      <c r="M3630" s="24">
        <v>0</v>
      </c>
      <c r="N3630" s="24">
        <v>0</v>
      </c>
      <c r="O3630" s="24">
        <v>5</v>
      </c>
      <c r="P3630" s="24" t="s">
        <v>101</v>
      </c>
      <c r="Q3630" s="23">
        <v>34477</v>
      </c>
      <c r="R3630" s="24" t="s">
        <v>76</v>
      </c>
      <c r="S3630" s="25">
        <v>45119</v>
      </c>
      <c r="T3630" s="24"/>
      <c r="U3630" s="24">
        <v>3214096082</v>
      </c>
      <c r="V3630" s="33" t="s">
        <v>19390</v>
      </c>
      <c r="W3630" s="85" t="s">
        <v>19391</v>
      </c>
      <c r="X3630" s="24" t="s">
        <v>19392</v>
      </c>
      <c r="Y3630" s="24" t="s">
        <v>19393</v>
      </c>
      <c r="Z3630" s="24" t="s">
        <v>117</v>
      </c>
      <c r="AA3630" s="24">
        <v>3108748147</v>
      </c>
      <c r="AB3630" s="24"/>
      <c r="AC3630" s="24"/>
      <c r="AD3630" s="24"/>
      <c r="AE3630" s="26" t="s">
        <v>151</v>
      </c>
      <c r="AF3630" s="26"/>
      <c r="AG3630" s="26"/>
      <c r="AH3630" s="27" t="s">
        <v>184</v>
      </c>
      <c r="AI3630" s="27" t="s">
        <v>4910</v>
      </c>
      <c r="AJ3630" s="27" t="s">
        <v>18165</v>
      </c>
      <c r="AK3630" s="24" t="s">
        <v>121</v>
      </c>
      <c r="AL3630" s="24" t="s">
        <v>7086</v>
      </c>
      <c r="AM3630" s="25">
        <v>44791</v>
      </c>
      <c r="AN3630" s="28">
        <v>1160000</v>
      </c>
      <c r="AO3630" s="28">
        <v>140606</v>
      </c>
      <c r="AP3630" s="28"/>
      <c r="AQ3630" s="28"/>
      <c r="AR3630" s="24"/>
      <c r="AS3630" s="24"/>
      <c r="AT3630" s="24"/>
      <c r="AU3630" s="24"/>
      <c r="AV3630" s="24"/>
      <c r="AW3630" s="24"/>
      <c r="AX3630" s="24"/>
      <c r="AY3630" s="24"/>
      <c r="AZ3630" s="24"/>
      <c r="BA3630" s="24"/>
      <c r="BB3630" s="24"/>
      <c r="BC3630" s="24"/>
      <c r="BD3630" s="24"/>
      <c r="BE3630" s="24"/>
      <c r="BF3630" s="24"/>
      <c r="BG3630" s="23"/>
      <c r="BH3630" s="23">
        <v>44985</v>
      </c>
      <c r="BI3630" s="26" t="s">
        <v>466</v>
      </c>
      <c r="BJ3630" s="26" t="s">
        <v>3469</v>
      </c>
      <c r="BK3630" s="29">
        <v>0</v>
      </c>
      <c r="BL3630" s="24" t="s">
        <v>129</v>
      </c>
      <c r="BM3630" s="22" t="str">
        <f ca="1">+IF(Tabla1[[#This Row],[FECHA INGRESO]]&gt;=44986,IF((TODAY()-Tabla1[[#This Row],[FECHA INGRESO]])&gt;=50,"ALERTA","TODAVÍA FALTA"),"N/A")</f>
        <v>N/A</v>
      </c>
      <c r="BN3630" s="7">
        <f>IFERROR((_xlfn.DAYS(Tabla1[[#This Row],[FECHA INGRESO]],Tabla1[[#This Row],[FECHA RETIRO]]))/30,"")</f>
        <v>-6.4666666666666668</v>
      </c>
    </row>
    <row r="3631" spans="1:66" x14ac:dyDescent="0.35">
      <c r="A3631" s="21">
        <v>1013679723</v>
      </c>
      <c r="B3631" s="95" t="s">
        <v>19394</v>
      </c>
      <c r="C3631" s="25">
        <v>44792</v>
      </c>
      <c r="D3631" s="24" t="s">
        <v>266</v>
      </c>
      <c r="E3631" s="24" t="s">
        <v>111</v>
      </c>
      <c r="F3631" s="24" t="s">
        <v>70</v>
      </c>
      <c r="G3631" s="24"/>
      <c r="H3631" s="24">
        <v>24116388632</v>
      </c>
      <c r="I3631" s="24" t="s">
        <v>72</v>
      </c>
      <c r="J3631" s="24">
        <f>DATEDIF(Tabla1[[#This Row],[FECHA DE NACIMIENTO]],Tabla1[[#This Row],[FECHA ACTUAL]],"Y")</f>
        <v>25</v>
      </c>
      <c r="K3631" s="24" t="s">
        <v>96</v>
      </c>
      <c r="L3631" s="24" t="s">
        <v>112</v>
      </c>
      <c r="M3631" s="24">
        <v>0</v>
      </c>
      <c r="N3631" s="24">
        <v>0</v>
      </c>
      <c r="O3631" s="24">
        <v>2</v>
      </c>
      <c r="P3631" s="24" t="s">
        <v>101</v>
      </c>
      <c r="Q3631" s="23">
        <v>35847</v>
      </c>
      <c r="R3631" s="24" t="s">
        <v>76</v>
      </c>
      <c r="S3631" s="25">
        <v>45119</v>
      </c>
      <c r="T3631" s="24"/>
      <c r="U3631" s="24">
        <v>3138705531</v>
      </c>
      <c r="V3631" s="33" t="s">
        <v>19395</v>
      </c>
      <c r="W3631" s="85" t="s">
        <v>19396</v>
      </c>
      <c r="X3631" s="24" t="s">
        <v>12401</v>
      </c>
      <c r="Y3631" s="24" t="s">
        <v>19397</v>
      </c>
      <c r="Z3631" s="24" t="s">
        <v>162</v>
      </c>
      <c r="AA3631" s="24">
        <v>3016607958</v>
      </c>
      <c r="AB3631" s="24"/>
      <c r="AC3631" s="24"/>
      <c r="AD3631" s="24"/>
      <c r="AE3631" s="26" t="s">
        <v>102</v>
      </c>
      <c r="AF3631" s="26"/>
      <c r="AG3631" s="26" t="s">
        <v>19398</v>
      </c>
      <c r="AH3631" s="27" t="s">
        <v>184</v>
      </c>
      <c r="AI3631" s="27" t="s">
        <v>120</v>
      </c>
      <c r="AJ3631" s="27" t="s">
        <v>120</v>
      </c>
      <c r="AK3631" s="24" t="s">
        <v>121</v>
      </c>
      <c r="AL3631" s="24" t="s">
        <v>7086</v>
      </c>
      <c r="AM3631" s="25">
        <v>44792</v>
      </c>
      <c r="AN3631" s="28">
        <v>1000000</v>
      </c>
      <c r="AO3631" s="28">
        <v>117172</v>
      </c>
      <c r="AP3631" s="28"/>
      <c r="AQ3631" s="28"/>
      <c r="AR3631" s="24"/>
      <c r="AS3631" s="24"/>
      <c r="AT3631" s="24"/>
      <c r="AU3631" s="24"/>
      <c r="AV3631" s="24"/>
      <c r="AW3631" s="24"/>
      <c r="AX3631" s="24"/>
      <c r="AY3631" s="24"/>
      <c r="AZ3631" s="24"/>
      <c r="BA3631" s="24"/>
      <c r="BB3631" s="24"/>
      <c r="BC3631" s="24"/>
      <c r="BD3631" s="24"/>
      <c r="BE3631" s="24"/>
      <c r="BF3631" s="24"/>
      <c r="BG3631" s="23"/>
      <c r="BH3631" s="23">
        <v>44800</v>
      </c>
      <c r="BI3631" s="26" t="s">
        <v>466</v>
      </c>
      <c r="BJ3631" s="26" t="s">
        <v>13797</v>
      </c>
      <c r="BK3631" s="29">
        <v>0</v>
      </c>
      <c r="BL3631" s="24" t="s">
        <v>129</v>
      </c>
      <c r="BM3631" s="22" t="str">
        <f ca="1">+IF(Tabla1[[#This Row],[FECHA INGRESO]]&gt;=44986,IF((TODAY()-Tabla1[[#This Row],[FECHA INGRESO]])&gt;=50,"ALERTA","TODAVÍA FALTA"),"N/A")</f>
        <v>N/A</v>
      </c>
      <c r="BN3631" s="7">
        <f>IFERROR((_xlfn.DAYS(Tabla1[[#This Row],[FECHA INGRESO]],Tabla1[[#This Row],[FECHA RETIRO]]))/30,"")</f>
        <v>-0.26666666666666666</v>
      </c>
    </row>
    <row r="3632" spans="1:66" x14ac:dyDescent="0.35">
      <c r="A3632" s="21">
        <v>1022435399</v>
      </c>
      <c r="B3632" s="95" t="s">
        <v>19399</v>
      </c>
      <c r="C3632" s="25">
        <v>44792</v>
      </c>
      <c r="D3632" s="24" t="s">
        <v>582</v>
      </c>
      <c r="E3632" s="24" t="s">
        <v>111</v>
      </c>
      <c r="F3632" s="24" t="s">
        <v>70</v>
      </c>
      <c r="G3632" s="24"/>
      <c r="H3632" s="24">
        <v>24116396563</v>
      </c>
      <c r="I3632" s="24" t="s">
        <v>95</v>
      </c>
      <c r="J3632" s="24">
        <f>DATEDIF(Tabla1[[#This Row],[FECHA DE NACIMIENTO]],Tabla1[[#This Row],[FECHA ACTUAL]],"Y")</f>
        <v>25</v>
      </c>
      <c r="K3632" s="24" t="s">
        <v>73</v>
      </c>
      <c r="L3632" s="24" t="s">
        <v>112</v>
      </c>
      <c r="M3632" s="24">
        <v>0</v>
      </c>
      <c r="N3632" s="24">
        <v>1</v>
      </c>
      <c r="O3632" s="24">
        <v>2</v>
      </c>
      <c r="P3632" s="24" t="s">
        <v>101</v>
      </c>
      <c r="Q3632" s="23">
        <v>35882</v>
      </c>
      <c r="R3632" s="24" t="s">
        <v>76</v>
      </c>
      <c r="S3632" s="25">
        <v>45119</v>
      </c>
      <c r="T3632" s="24"/>
      <c r="U3632" s="24">
        <v>3007072890</v>
      </c>
      <c r="V3632" s="33" t="s">
        <v>19400</v>
      </c>
      <c r="W3632" s="85" t="s">
        <v>19401</v>
      </c>
      <c r="X3632" s="24" t="s">
        <v>9183</v>
      </c>
      <c r="Y3632" s="24" t="s">
        <v>19402</v>
      </c>
      <c r="Z3632" s="24" t="s">
        <v>117</v>
      </c>
      <c r="AA3632" s="24">
        <v>3022438151</v>
      </c>
      <c r="AB3632" s="24"/>
      <c r="AC3632" s="24"/>
      <c r="AD3632" s="24"/>
      <c r="AE3632" s="26" t="s">
        <v>151</v>
      </c>
      <c r="AF3632" s="26"/>
      <c r="AG3632" s="26"/>
      <c r="AH3632" s="27" t="s">
        <v>184</v>
      </c>
      <c r="AI3632" s="27" t="s">
        <v>120</v>
      </c>
      <c r="AJ3632" s="27" t="s">
        <v>120</v>
      </c>
      <c r="AK3632" s="24" t="s">
        <v>121</v>
      </c>
      <c r="AL3632" s="24" t="s">
        <v>7086</v>
      </c>
      <c r="AM3632" s="25">
        <v>44792</v>
      </c>
      <c r="AN3632" s="28">
        <v>1000000</v>
      </c>
      <c r="AO3632" s="28">
        <v>117172</v>
      </c>
      <c r="AP3632" s="28"/>
      <c r="AQ3632" s="28"/>
      <c r="AR3632" s="24"/>
      <c r="AS3632" s="24"/>
      <c r="AT3632" s="24"/>
      <c r="AU3632" s="24"/>
      <c r="AV3632" s="24"/>
      <c r="AW3632" s="24"/>
      <c r="AX3632" s="24"/>
      <c r="AY3632" s="24"/>
      <c r="AZ3632" s="24"/>
      <c r="BA3632" s="24"/>
      <c r="BB3632" s="24"/>
      <c r="BC3632" s="24"/>
      <c r="BD3632" s="24"/>
      <c r="BE3632" s="24"/>
      <c r="BF3632" s="24"/>
      <c r="BG3632" s="23"/>
      <c r="BH3632" s="23">
        <v>44828</v>
      </c>
      <c r="BI3632" s="26" t="s">
        <v>466</v>
      </c>
      <c r="BJ3632" s="26" t="s">
        <v>3469</v>
      </c>
      <c r="BK3632" s="29">
        <v>0</v>
      </c>
      <c r="BL3632" s="24" t="s">
        <v>129</v>
      </c>
      <c r="BM3632" s="22" t="str">
        <f ca="1">+IF(Tabla1[[#This Row],[FECHA INGRESO]]&gt;=44986,IF((TODAY()-Tabla1[[#This Row],[FECHA INGRESO]])&gt;=50,"ALERTA","TODAVÍA FALTA"),"N/A")</f>
        <v>N/A</v>
      </c>
      <c r="BN3632" s="7">
        <f>IFERROR((_xlfn.DAYS(Tabla1[[#This Row],[FECHA INGRESO]],Tabla1[[#This Row],[FECHA RETIRO]]))/30,"")</f>
        <v>-1.2</v>
      </c>
    </row>
    <row r="3633" spans="1:66" x14ac:dyDescent="0.35">
      <c r="A3633" s="34">
        <v>1044616175</v>
      </c>
      <c r="B3633" s="95" t="s">
        <v>19403</v>
      </c>
      <c r="C3633" s="25">
        <v>44795</v>
      </c>
      <c r="D3633" s="24" t="s">
        <v>582</v>
      </c>
      <c r="E3633" s="24" t="s">
        <v>111</v>
      </c>
      <c r="F3633" s="24" t="s">
        <v>70</v>
      </c>
      <c r="G3633" s="24"/>
      <c r="H3633" s="24">
        <v>24116398172</v>
      </c>
      <c r="I3633" s="24" t="s">
        <v>72</v>
      </c>
      <c r="J3633" s="24">
        <f>DATEDIF(Tabla1[[#This Row],[FECHA DE NACIMIENTO]],Tabla1[[#This Row],[FECHA ACTUAL]],"Y")</f>
        <v>24</v>
      </c>
      <c r="K3633" s="24" t="s">
        <v>96</v>
      </c>
      <c r="L3633" s="24" t="s">
        <v>234</v>
      </c>
      <c r="M3633" s="24">
        <v>0</v>
      </c>
      <c r="N3633" s="24">
        <v>0</v>
      </c>
      <c r="O3633" s="24">
        <v>2</v>
      </c>
      <c r="P3633" s="24" t="s">
        <v>101</v>
      </c>
      <c r="Q3633" s="23">
        <v>36349</v>
      </c>
      <c r="R3633" s="24" t="s">
        <v>872</v>
      </c>
      <c r="S3633" s="25">
        <v>45119</v>
      </c>
      <c r="T3633" s="24"/>
      <c r="U3633" s="24">
        <v>3042450623</v>
      </c>
      <c r="V3633" s="33" t="s">
        <v>19404</v>
      </c>
      <c r="W3633" s="85" t="s">
        <v>19405</v>
      </c>
      <c r="X3633" s="24" t="s">
        <v>19406</v>
      </c>
      <c r="Y3633" s="24" t="s">
        <v>19407</v>
      </c>
      <c r="Z3633" s="24" t="s">
        <v>13095</v>
      </c>
      <c r="AA3633" s="24">
        <v>3126023150</v>
      </c>
      <c r="AB3633" s="24"/>
      <c r="AC3633" s="24"/>
      <c r="AD3633" s="24"/>
      <c r="AE3633" s="26" t="s">
        <v>183</v>
      </c>
      <c r="AF3633" s="26"/>
      <c r="AG3633" s="26"/>
      <c r="AH3633" s="27" t="s">
        <v>3042</v>
      </c>
      <c r="AI3633" s="27" t="s">
        <v>1612</v>
      </c>
      <c r="AJ3633" s="27" t="s">
        <v>15662</v>
      </c>
      <c r="AK3633" s="24" t="s">
        <v>121</v>
      </c>
      <c r="AL3633" s="24" t="s">
        <v>7086</v>
      </c>
      <c r="AM3633" s="25">
        <v>44795</v>
      </c>
      <c r="AN3633" s="28">
        <v>1000000</v>
      </c>
      <c r="AO3633" s="28">
        <v>117172</v>
      </c>
      <c r="AP3633" s="28"/>
      <c r="AQ3633" s="28"/>
      <c r="AR3633" s="24"/>
      <c r="AS3633" s="24"/>
      <c r="AT3633" s="24"/>
      <c r="AU3633" s="24"/>
      <c r="AV3633" s="24"/>
      <c r="AW3633" s="24"/>
      <c r="AX3633" s="24"/>
      <c r="AY3633" s="24"/>
      <c r="AZ3633" s="24"/>
      <c r="BA3633" s="24"/>
      <c r="BB3633" s="24"/>
      <c r="BC3633" s="24"/>
      <c r="BD3633" s="24"/>
      <c r="BE3633" s="24"/>
      <c r="BF3633" s="24"/>
      <c r="BG3633" s="23"/>
      <c r="BH3633" s="23">
        <v>44854</v>
      </c>
      <c r="BI3633" s="26" t="s">
        <v>466</v>
      </c>
      <c r="BJ3633" s="26" t="s">
        <v>3469</v>
      </c>
      <c r="BK3633" s="29">
        <v>0</v>
      </c>
      <c r="BL3633" s="24" t="s">
        <v>129</v>
      </c>
      <c r="BM3633" s="22" t="str">
        <f ca="1">+IF(Tabla1[[#This Row],[FECHA INGRESO]]&gt;=44986,IF((TODAY()-Tabla1[[#This Row],[FECHA INGRESO]])&gt;=50,"ALERTA","TODAVÍA FALTA"),"N/A")</f>
        <v>N/A</v>
      </c>
      <c r="BN3633" s="7">
        <f>IFERROR((_xlfn.DAYS(Tabla1[[#This Row],[FECHA INGRESO]],Tabla1[[#This Row],[FECHA RETIRO]]))/30,"")</f>
        <v>-1.9666666666666666</v>
      </c>
    </row>
    <row r="3634" spans="1:66" x14ac:dyDescent="0.35">
      <c r="A3634" s="21">
        <v>1026253488</v>
      </c>
      <c r="B3634" s="95" t="s">
        <v>19408</v>
      </c>
      <c r="C3634" s="25">
        <v>44795</v>
      </c>
      <c r="D3634" s="24" t="s">
        <v>131</v>
      </c>
      <c r="E3634" s="24" t="s">
        <v>111</v>
      </c>
      <c r="F3634" s="24" t="s">
        <v>70</v>
      </c>
      <c r="G3634" s="24"/>
      <c r="H3634" s="24">
        <v>24116403036</v>
      </c>
      <c r="I3634" s="24" t="s">
        <v>95</v>
      </c>
      <c r="J3634" s="24">
        <f>DATEDIF(Tabla1[[#This Row],[FECHA DE NACIMIENTO]],Tabla1[[#This Row],[FECHA ACTUAL]],"Y")</f>
        <v>36</v>
      </c>
      <c r="K3634" s="24" t="s">
        <v>1020</v>
      </c>
      <c r="L3634" s="24" t="s">
        <v>112</v>
      </c>
      <c r="M3634" s="24">
        <v>1</v>
      </c>
      <c r="N3634" s="24">
        <v>1</v>
      </c>
      <c r="O3634" s="24">
        <v>3</v>
      </c>
      <c r="P3634" s="24" t="s">
        <v>101</v>
      </c>
      <c r="Q3634" s="23">
        <v>31616</v>
      </c>
      <c r="R3634" s="24" t="s">
        <v>76</v>
      </c>
      <c r="S3634" s="25">
        <v>45119</v>
      </c>
      <c r="T3634" s="24"/>
      <c r="U3634" s="24">
        <v>3006846085</v>
      </c>
      <c r="V3634" s="33" t="s">
        <v>19409</v>
      </c>
      <c r="W3634" s="85" t="s">
        <v>19410</v>
      </c>
      <c r="X3634" s="24" t="s">
        <v>372</v>
      </c>
      <c r="Y3634" s="24" t="s">
        <v>19411</v>
      </c>
      <c r="Z3634" s="24" t="s">
        <v>162</v>
      </c>
      <c r="AA3634" s="24">
        <v>3195306249</v>
      </c>
      <c r="AB3634" s="24"/>
      <c r="AC3634" s="24"/>
      <c r="AD3634" s="24"/>
      <c r="AE3634" s="26" t="s">
        <v>183</v>
      </c>
      <c r="AF3634" s="26" t="s">
        <v>19412</v>
      </c>
      <c r="AG3634" s="26"/>
      <c r="AH3634" s="27" t="s">
        <v>184</v>
      </c>
      <c r="AI3634" s="27" t="s">
        <v>1612</v>
      </c>
      <c r="AJ3634" s="27" t="s">
        <v>487</v>
      </c>
      <c r="AK3634" s="24" t="s">
        <v>121</v>
      </c>
      <c r="AL3634" s="24" t="s">
        <v>7086</v>
      </c>
      <c r="AM3634" s="25">
        <v>44795</v>
      </c>
      <c r="AN3634" s="28">
        <v>1160000</v>
      </c>
      <c r="AO3634" s="28">
        <v>140606</v>
      </c>
      <c r="AP3634" s="73" t="s">
        <v>19218</v>
      </c>
      <c r="AQ3634" s="28"/>
      <c r="AR3634" s="24"/>
      <c r="AS3634" s="24"/>
      <c r="AT3634" s="24"/>
      <c r="AU3634" s="24"/>
      <c r="AV3634" s="24"/>
      <c r="AW3634" s="24"/>
      <c r="AX3634" s="24"/>
      <c r="AY3634" s="24"/>
      <c r="AZ3634" s="24"/>
      <c r="BA3634" s="24"/>
      <c r="BB3634" s="24"/>
      <c r="BC3634" s="24"/>
      <c r="BD3634" s="24"/>
      <c r="BE3634" s="24"/>
      <c r="BF3634" s="24"/>
      <c r="BG3634" s="23"/>
      <c r="BH3634" s="23">
        <v>45016</v>
      </c>
      <c r="BI3634" s="26" t="s">
        <v>466</v>
      </c>
      <c r="BJ3634" s="26" t="s">
        <v>3469</v>
      </c>
      <c r="BK3634" s="29">
        <v>0</v>
      </c>
      <c r="BL3634" s="24" t="s">
        <v>129</v>
      </c>
      <c r="BM3634" s="22" t="str">
        <f ca="1">+IF(Tabla1[[#This Row],[FECHA INGRESO]]&gt;=44986,IF((TODAY()-Tabla1[[#This Row],[FECHA INGRESO]])&gt;=50,"ALERTA","TODAVÍA FALTA"),"N/A")</f>
        <v>N/A</v>
      </c>
      <c r="BN3634" s="7">
        <f>IFERROR((_xlfn.DAYS(Tabla1[[#This Row],[FECHA INGRESO]],Tabla1[[#This Row],[FECHA RETIRO]]))/30,"")</f>
        <v>-7.3666666666666663</v>
      </c>
    </row>
    <row r="3635" spans="1:66" x14ac:dyDescent="0.35">
      <c r="A3635" s="21">
        <v>1000354347</v>
      </c>
      <c r="B3635" s="95" t="s">
        <v>19413</v>
      </c>
      <c r="C3635" s="25">
        <v>44795</v>
      </c>
      <c r="D3635" s="24" t="s">
        <v>157</v>
      </c>
      <c r="E3635" s="24" t="s">
        <v>94</v>
      </c>
      <c r="F3635" s="24" t="s">
        <v>70</v>
      </c>
      <c r="G3635" s="24"/>
      <c r="H3635" s="24">
        <v>24116408031</v>
      </c>
      <c r="I3635" s="24" t="s">
        <v>95</v>
      </c>
      <c r="J3635" s="24">
        <f>DATEDIF(Tabla1[[#This Row],[FECHA DE NACIMIENTO]],Tabla1[[#This Row],[FECHA ACTUAL]],"Y")</f>
        <v>20</v>
      </c>
      <c r="K3635" s="24" t="s">
        <v>96</v>
      </c>
      <c r="L3635" s="24" t="s">
        <v>112</v>
      </c>
      <c r="M3635" s="24">
        <v>0</v>
      </c>
      <c r="N3635" s="24">
        <v>0</v>
      </c>
      <c r="O3635" s="24">
        <v>3</v>
      </c>
      <c r="P3635" s="24" t="s">
        <v>101</v>
      </c>
      <c r="Q3635" s="23">
        <v>37677</v>
      </c>
      <c r="R3635" s="24" t="s">
        <v>19414</v>
      </c>
      <c r="S3635" s="25">
        <v>45119</v>
      </c>
      <c r="T3635" s="24">
        <v>9010838</v>
      </c>
      <c r="U3635" s="24">
        <v>3214263149</v>
      </c>
      <c r="V3635" s="33" t="s">
        <v>19415</v>
      </c>
      <c r="W3635" s="85" t="s">
        <v>19416</v>
      </c>
      <c r="X3635" s="24" t="s">
        <v>18000</v>
      </c>
      <c r="Y3635" s="24" t="s">
        <v>19417</v>
      </c>
      <c r="Z3635" s="24" t="s">
        <v>285</v>
      </c>
      <c r="AA3635" s="24">
        <v>3214263149</v>
      </c>
      <c r="AB3635" s="24"/>
      <c r="AC3635" s="24"/>
      <c r="AD3635" s="24"/>
      <c r="AE3635" s="26" t="s">
        <v>151</v>
      </c>
      <c r="AF3635" s="26"/>
      <c r="AG3635" s="26"/>
      <c r="AH3635" s="27" t="s">
        <v>3042</v>
      </c>
      <c r="AI3635" s="27" t="s">
        <v>1612</v>
      </c>
      <c r="AJ3635" s="27" t="s">
        <v>15662</v>
      </c>
      <c r="AK3635" s="24" t="s">
        <v>121</v>
      </c>
      <c r="AL3635" s="24" t="s">
        <v>7086</v>
      </c>
      <c r="AM3635" s="25">
        <v>44795</v>
      </c>
      <c r="AN3635" s="28">
        <v>1000000</v>
      </c>
      <c r="AO3635" s="28">
        <v>117172</v>
      </c>
      <c r="AP3635" s="28"/>
      <c r="AQ3635" s="28"/>
      <c r="AR3635" s="24"/>
      <c r="AS3635" s="24"/>
      <c r="AT3635" s="24"/>
      <c r="AU3635" s="24"/>
      <c r="AV3635" s="24"/>
      <c r="AW3635" s="24"/>
      <c r="AX3635" s="24"/>
      <c r="AY3635" s="24"/>
      <c r="AZ3635" s="24"/>
      <c r="BA3635" s="24"/>
      <c r="BB3635" s="24"/>
      <c r="BC3635" s="24"/>
      <c r="BD3635" s="24"/>
      <c r="BE3635" s="24"/>
      <c r="BF3635" s="24"/>
      <c r="BG3635" s="23"/>
      <c r="BH3635" s="23">
        <v>44865</v>
      </c>
      <c r="BI3635" s="26" t="s">
        <v>10014</v>
      </c>
      <c r="BJ3635" s="26" t="s">
        <v>10862</v>
      </c>
      <c r="BK3635" s="29">
        <v>0</v>
      </c>
      <c r="BL3635" s="24" t="s">
        <v>129</v>
      </c>
      <c r="BM3635" s="22" t="str">
        <f ca="1">+IF(Tabla1[[#This Row],[FECHA INGRESO]]&gt;=44986,IF((TODAY()-Tabla1[[#This Row],[FECHA INGRESO]])&gt;=50,"ALERTA","TODAVÍA FALTA"),"N/A")</f>
        <v>N/A</v>
      </c>
      <c r="BN3635" s="7">
        <f>IFERROR((_xlfn.DAYS(Tabla1[[#This Row],[FECHA INGRESO]],Tabla1[[#This Row],[FECHA RETIRO]]))/30,"")</f>
        <v>-2.3333333333333335</v>
      </c>
    </row>
    <row r="3636" spans="1:66" x14ac:dyDescent="0.35">
      <c r="A3636" s="21">
        <v>1032456535</v>
      </c>
      <c r="B3636" s="95" t="s">
        <v>19418</v>
      </c>
      <c r="C3636" s="25">
        <v>44795</v>
      </c>
      <c r="D3636" s="24" t="s">
        <v>157</v>
      </c>
      <c r="E3636" s="24" t="s">
        <v>94</v>
      </c>
      <c r="F3636" s="23" t="s">
        <v>94</v>
      </c>
      <c r="G3636" s="24"/>
      <c r="H3636" s="24">
        <v>24116405234</v>
      </c>
      <c r="I3636" s="24" t="s">
        <v>95</v>
      </c>
      <c r="J3636" s="24">
        <f>DATEDIF(Tabla1[[#This Row],[FECHA DE NACIMIENTO]],Tabla1[[#This Row],[FECHA ACTUAL]],"Y")</f>
        <v>30</v>
      </c>
      <c r="K3636" s="24" t="s">
        <v>73</v>
      </c>
      <c r="L3636" s="24" t="s">
        <v>112</v>
      </c>
      <c r="M3636" s="24">
        <v>0</v>
      </c>
      <c r="N3636" s="24">
        <v>0</v>
      </c>
      <c r="O3636" s="24">
        <v>2</v>
      </c>
      <c r="P3636" s="24" t="s">
        <v>101</v>
      </c>
      <c r="Q3636" s="23">
        <v>34013</v>
      </c>
      <c r="R3636" s="24" t="s">
        <v>76</v>
      </c>
      <c r="S3636" s="25">
        <v>45119</v>
      </c>
      <c r="T3636" s="24"/>
      <c r="U3636" s="24">
        <v>3007056003</v>
      </c>
      <c r="V3636" s="33" t="s">
        <v>19419</v>
      </c>
      <c r="W3636" s="85" t="s">
        <v>19420</v>
      </c>
      <c r="X3636" s="24" t="s">
        <v>19421</v>
      </c>
      <c r="Y3636" s="24" t="s">
        <v>19422</v>
      </c>
      <c r="Z3636" s="24" t="s">
        <v>117</v>
      </c>
      <c r="AA3636" s="24">
        <v>3123471183</v>
      </c>
      <c r="AB3636" s="24"/>
      <c r="AC3636" s="24"/>
      <c r="AD3636" s="24"/>
      <c r="AE3636" s="26" t="s">
        <v>151</v>
      </c>
      <c r="AF3636" s="26"/>
      <c r="AG3636" s="26"/>
      <c r="AH3636" s="27" t="s">
        <v>3042</v>
      </c>
      <c r="AI3636" s="27" t="s">
        <v>1612</v>
      </c>
      <c r="AJ3636" s="27" t="s">
        <v>15662</v>
      </c>
      <c r="AK3636" s="24" t="s">
        <v>121</v>
      </c>
      <c r="AL3636" s="24" t="s">
        <v>7086</v>
      </c>
      <c r="AM3636" s="25">
        <v>44795</v>
      </c>
      <c r="AN3636" s="28">
        <v>1000000</v>
      </c>
      <c r="AO3636" s="28">
        <v>117172</v>
      </c>
      <c r="AP3636" s="28"/>
      <c r="AQ3636" s="28"/>
      <c r="AR3636" s="24"/>
      <c r="AS3636" s="24"/>
      <c r="AT3636" s="24"/>
      <c r="AU3636" s="24"/>
      <c r="AV3636" s="24"/>
      <c r="AW3636" s="24"/>
      <c r="AX3636" s="24"/>
      <c r="AY3636" s="24"/>
      <c r="AZ3636" s="24"/>
      <c r="BA3636" s="24"/>
      <c r="BB3636" s="24"/>
      <c r="BC3636" s="24"/>
      <c r="BD3636" s="24"/>
      <c r="BE3636" s="24"/>
      <c r="BF3636" s="24"/>
      <c r="BG3636" s="23"/>
      <c r="BH3636" s="23">
        <v>44800</v>
      </c>
      <c r="BI3636" s="26" t="s">
        <v>466</v>
      </c>
      <c r="BJ3636" s="26" t="s">
        <v>1246</v>
      </c>
      <c r="BK3636" s="29">
        <v>0</v>
      </c>
      <c r="BL3636" s="24" t="s">
        <v>129</v>
      </c>
      <c r="BM3636" s="22" t="str">
        <f ca="1">+IF(Tabla1[[#This Row],[FECHA INGRESO]]&gt;=44986,IF((TODAY()-Tabla1[[#This Row],[FECHA INGRESO]])&gt;=50,"ALERTA","TODAVÍA FALTA"),"N/A")</f>
        <v>N/A</v>
      </c>
      <c r="BN3636" s="7">
        <f>IFERROR((_xlfn.DAYS(Tabla1[[#This Row],[FECHA INGRESO]],Tabla1[[#This Row],[FECHA RETIRO]]))/30,"")</f>
        <v>-0.16666666666666666</v>
      </c>
    </row>
    <row r="3637" spans="1:66" x14ac:dyDescent="0.35">
      <c r="A3637" s="21">
        <v>1024529105</v>
      </c>
      <c r="B3637" s="95" t="s">
        <v>19423</v>
      </c>
      <c r="C3637" s="25">
        <v>44795</v>
      </c>
      <c r="D3637" s="24" t="s">
        <v>131</v>
      </c>
      <c r="E3637" s="24" t="s">
        <v>110</v>
      </c>
      <c r="F3637" s="24" t="s">
        <v>70</v>
      </c>
      <c r="G3637" s="24"/>
      <c r="H3637" s="24">
        <v>24114352233</v>
      </c>
      <c r="I3637" s="24" t="s">
        <v>95</v>
      </c>
      <c r="J3637" s="24">
        <f>DATEDIF(Tabla1[[#This Row],[FECHA DE NACIMIENTO]],Tabla1[[#This Row],[FECHA ACTUAL]],"Y")</f>
        <v>31</v>
      </c>
      <c r="K3637" s="24" t="s">
        <v>73</v>
      </c>
      <c r="L3637" s="24" t="s">
        <v>112</v>
      </c>
      <c r="M3637" s="24">
        <v>2</v>
      </c>
      <c r="N3637" s="24">
        <v>2</v>
      </c>
      <c r="O3637" s="24">
        <v>2</v>
      </c>
      <c r="P3637" s="24" t="s">
        <v>101</v>
      </c>
      <c r="Q3637" s="23">
        <v>33719</v>
      </c>
      <c r="R3637" s="24" t="s">
        <v>76</v>
      </c>
      <c r="S3637" s="25">
        <v>45119</v>
      </c>
      <c r="T3637" s="24"/>
      <c r="U3637" s="24">
        <v>3222906930</v>
      </c>
      <c r="V3637" s="33" t="s">
        <v>19424</v>
      </c>
      <c r="W3637" s="85" t="s">
        <v>19425</v>
      </c>
      <c r="X3637" s="24" t="s">
        <v>15278</v>
      </c>
      <c r="Y3637" s="24" t="s">
        <v>19426</v>
      </c>
      <c r="Z3637" s="24" t="s">
        <v>17970</v>
      </c>
      <c r="AA3637" s="24">
        <v>3132545245</v>
      </c>
      <c r="AB3637" s="24"/>
      <c r="AC3637" s="24"/>
      <c r="AD3637" s="24"/>
      <c r="AE3637" s="26" t="s">
        <v>151</v>
      </c>
      <c r="AF3637" s="26"/>
      <c r="AG3637" s="26"/>
      <c r="AH3637" s="27" t="s">
        <v>3042</v>
      </c>
      <c r="AI3637" s="27" t="s">
        <v>1612</v>
      </c>
      <c r="AJ3637" s="27" t="s">
        <v>15662</v>
      </c>
      <c r="AK3637" s="24" t="s">
        <v>121</v>
      </c>
      <c r="AL3637" s="24" t="s">
        <v>7086</v>
      </c>
      <c r="AM3637" s="25">
        <v>44795</v>
      </c>
      <c r="AN3637" s="28">
        <v>1000000</v>
      </c>
      <c r="AO3637" s="28">
        <v>117172</v>
      </c>
      <c r="AP3637" s="28"/>
      <c r="AQ3637" s="28"/>
      <c r="AR3637" s="24"/>
      <c r="AS3637" s="24"/>
      <c r="AT3637" s="24"/>
      <c r="AU3637" s="24"/>
      <c r="AV3637" s="24"/>
      <c r="AW3637" s="24"/>
      <c r="AX3637" s="24"/>
      <c r="AY3637" s="24"/>
      <c r="AZ3637" s="24"/>
      <c r="BA3637" s="24"/>
      <c r="BB3637" s="24"/>
      <c r="BC3637" s="24"/>
      <c r="BD3637" s="24"/>
      <c r="BE3637" s="24"/>
      <c r="BF3637" s="24"/>
      <c r="BG3637" s="23"/>
      <c r="BH3637" s="23">
        <v>44834</v>
      </c>
      <c r="BI3637" s="26" t="s">
        <v>466</v>
      </c>
      <c r="BJ3637" s="26" t="s">
        <v>6121</v>
      </c>
      <c r="BK3637" s="29">
        <v>0</v>
      </c>
      <c r="BL3637" s="24" t="s">
        <v>129</v>
      </c>
      <c r="BM3637" s="22" t="str">
        <f ca="1">+IF(Tabla1[[#This Row],[FECHA INGRESO]]&gt;=44986,IF((TODAY()-Tabla1[[#This Row],[FECHA INGRESO]])&gt;=50,"ALERTA","TODAVÍA FALTA"),"N/A")</f>
        <v>N/A</v>
      </c>
      <c r="BN3637" s="7">
        <f>IFERROR((_xlfn.DAYS(Tabla1[[#This Row],[FECHA INGRESO]],Tabla1[[#This Row],[FECHA RETIRO]]))/30,"")</f>
        <v>-1.3</v>
      </c>
    </row>
    <row r="3638" spans="1:66" x14ac:dyDescent="0.35">
      <c r="A3638" s="21">
        <v>52160125</v>
      </c>
      <c r="B3638" s="95" t="s">
        <v>19427</v>
      </c>
      <c r="C3638" s="25">
        <v>44795</v>
      </c>
      <c r="D3638" s="24" t="s">
        <v>188</v>
      </c>
      <c r="E3638" s="24" t="s">
        <v>111</v>
      </c>
      <c r="F3638" s="24" t="s">
        <v>70</v>
      </c>
      <c r="G3638" s="24"/>
      <c r="H3638" s="24">
        <v>24116400943</v>
      </c>
      <c r="I3638" s="24" t="s">
        <v>95</v>
      </c>
      <c r="J3638" s="24">
        <f>DATEDIF(Tabla1[[#This Row],[FECHA DE NACIMIENTO]],Tabla1[[#This Row],[FECHA ACTUAL]],"Y")</f>
        <v>48</v>
      </c>
      <c r="K3638" s="24" t="s">
        <v>73</v>
      </c>
      <c r="L3638" s="24" t="s">
        <v>112</v>
      </c>
      <c r="M3638" s="24">
        <v>1</v>
      </c>
      <c r="N3638" s="24">
        <v>0</v>
      </c>
      <c r="O3638" s="24">
        <v>2</v>
      </c>
      <c r="P3638" s="24" t="s">
        <v>101</v>
      </c>
      <c r="Q3638" s="23">
        <v>27497</v>
      </c>
      <c r="R3638" s="24" t="s">
        <v>76</v>
      </c>
      <c r="S3638" s="25">
        <v>45119</v>
      </c>
      <c r="T3638" s="24"/>
      <c r="U3638" s="24">
        <v>3127303525</v>
      </c>
      <c r="V3638" s="33" t="s">
        <v>19428</v>
      </c>
      <c r="W3638" s="85" t="s">
        <v>19429</v>
      </c>
      <c r="X3638" s="24" t="s">
        <v>19430</v>
      </c>
      <c r="Y3638" s="24" t="s">
        <v>19431</v>
      </c>
      <c r="Z3638" s="24" t="s">
        <v>852</v>
      </c>
      <c r="AA3638" s="24">
        <v>3112353319</v>
      </c>
      <c r="AB3638" s="24"/>
      <c r="AC3638" s="24"/>
      <c r="AD3638" s="24"/>
      <c r="AE3638" s="26" t="s">
        <v>151</v>
      </c>
      <c r="AF3638" s="26"/>
      <c r="AG3638" s="26"/>
      <c r="AH3638" s="27" t="s">
        <v>3042</v>
      </c>
      <c r="AI3638" s="27" t="s">
        <v>1612</v>
      </c>
      <c r="AJ3638" s="27" t="s">
        <v>15662</v>
      </c>
      <c r="AK3638" s="24" t="s">
        <v>121</v>
      </c>
      <c r="AL3638" s="24" t="s">
        <v>7086</v>
      </c>
      <c r="AM3638" s="25">
        <v>44795</v>
      </c>
      <c r="AN3638" s="28">
        <v>1000000</v>
      </c>
      <c r="AO3638" s="28">
        <v>117172</v>
      </c>
      <c r="AP3638" s="28"/>
      <c r="AQ3638" s="28"/>
      <c r="AR3638" s="24"/>
      <c r="AS3638" s="24"/>
      <c r="AT3638" s="24"/>
      <c r="AU3638" s="24"/>
      <c r="AV3638" s="24"/>
      <c r="AW3638" s="24"/>
      <c r="AX3638" s="24"/>
      <c r="AY3638" s="24"/>
      <c r="AZ3638" s="24"/>
      <c r="BA3638" s="24"/>
      <c r="BB3638" s="24"/>
      <c r="BC3638" s="24"/>
      <c r="BD3638" s="24"/>
      <c r="BE3638" s="24"/>
      <c r="BF3638" s="24"/>
      <c r="BG3638" s="23"/>
      <c r="BH3638" s="23">
        <v>44865</v>
      </c>
      <c r="BI3638" s="26" t="s">
        <v>10014</v>
      </c>
      <c r="BJ3638" s="26" t="s">
        <v>10862</v>
      </c>
      <c r="BK3638" s="29">
        <v>0</v>
      </c>
      <c r="BL3638" s="24" t="s">
        <v>129</v>
      </c>
      <c r="BM3638" s="22" t="str">
        <f ca="1">+IF(Tabla1[[#This Row],[FECHA INGRESO]]&gt;=44986,IF((TODAY()-Tabla1[[#This Row],[FECHA INGRESO]])&gt;=50,"ALERTA","TODAVÍA FALTA"),"N/A")</f>
        <v>N/A</v>
      </c>
      <c r="BN3638" s="7">
        <f>IFERROR((_xlfn.DAYS(Tabla1[[#This Row],[FECHA INGRESO]],Tabla1[[#This Row],[FECHA RETIRO]]))/30,"")</f>
        <v>-2.3333333333333335</v>
      </c>
    </row>
    <row r="3639" spans="1:66" x14ac:dyDescent="0.35">
      <c r="A3639" s="21">
        <v>1057611312</v>
      </c>
      <c r="B3639" s="95" t="s">
        <v>19432</v>
      </c>
      <c r="C3639" s="25">
        <v>44795</v>
      </c>
      <c r="D3639" s="24" t="s">
        <v>266</v>
      </c>
      <c r="E3639" s="24" t="s">
        <v>111</v>
      </c>
      <c r="F3639" s="24" t="s">
        <v>70</v>
      </c>
      <c r="G3639" s="24"/>
      <c r="H3639" s="24">
        <v>24116438708</v>
      </c>
      <c r="I3639" s="24" t="s">
        <v>72</v>
      </c>
      <c r="J3639" s="24">
        <f>DATEDIF(Tabla1[[#This Row],[FECHA DE NACIMIENTO]],Tabla1[[#This Row],[FECHA ACTUAL]],"Y")</f>
        <v>23</v>
      </c>
      <c r="K3639" s="24" t="s">
        <v>320</v>
      </c>
      <c r="L3639" s="24" t="s">
        <v>112</v>
      </c>
      <c r="M3639" s="24">
        <v>0</v>
      </c>
      <c r="N3639" s="24">
        <v>0</v>
      </c>
      <c r="O3639" s="24">
        <v>3</v>
      </c>
      <c r="P3639" s="24" t="s">
        <v>101</v>
      </c>
      <c r="Q3639" s="23">
        <v>36512</v>
      </c>
      <c r="R3639" s="24" t="s">
        <v>19433</v>
      </c>
      <c r="S3639" s="25">
        <v>45119</v>
      </c>
      <c r="T3639" s="24"/>
      <c r="U3639" s="24">
        <v>3227966694</v>
      </c>
      <c r="V3639" s="33" t="s">
        <v>19434</v>
      </c>
      <c r="W3639" s="85" t="s">
        <v>19435</v>
      </c>
      <c r="X3639" s="24" t="s">
        <v>18672</v>
      </c>
      <c r="Y3639" s="24" t="s">
        <v>19436</v>
      </c>
      <c r="Z3639" s="24" t="s">
        <v>117</v>
      </c>
      <c r="AA3639" s="24">
        <v>3213533605</v>
      </c>
      <c r="AB3639" s="24"/>
      <c r="AC3639" s="24"/>
      <c r="AD3639" s="24"/>
      <c r="AE3639" s="26" t="s">
        <v>84</v>
      </c>
      <c r="AF3639" s="26" t="s">
        <v>9230</v>
      </c>
      <c r="AG3639" s="26"/>
      <c r="AH3639" s="27" t="s">
        <v>3042</v>
      </c>
      <c r="AI3639" s="27" t="s">
        <v>1612</v>
      </c>
      <c r="AJ3639" s="27" t="s">
        <v>15662</v>
      </c>
      <c r="AK3639" s="24" t="s">
        <v>121</v>
      </c>
      <c r="AL3639" s="24" t="s">
        <v>7086</v>
      </c>
      <c r="AM3639" s="25">
        <v>44795</v>
      </c>
      <c r="AN3639" s="28">
        <v>1000000</v>
      </c>
      <c r="AO3639" s="28">
        <v>117172</v>
      </c>
      <c r="AP3639" s="28"/>
      <c r="AQ3639" s="28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  <c r="BD3639" s="24"/>
      <c r="BE3639" s="24"/>
      <c r="BF3639" s="24"/>
      <c r="BG3639" s="23"/>
      <c r="BH3639" s="23">
        <v>44865</v>
      </c>
      <c r="BI3639" s="26" t="s">
        <v>10014</v>
      </c>
      <c r="BJ3639" s="26" t="s">
        <v>10862</v>
      </c>
      <c r="BK3639" s="29">
        <v>0</v>
      </c>
      <c r="BL3639" s="24" t="s">
        <v>129</v>
      </c>
      <c r="BM3639" s="22" t="str">
        <f ca="1">+IF(Tabla1[[#This Row],[FECHA INGRESO]]&gt;=44986,IF((TODAY()-Tabla1[[#This Row],[FECHA INGRESO]])&gt;=50,"ALERTA","TODAVÍA FALTA"),"N/A")</f>
        <v>N/A</v>
      </c>
      <c r="BN3639" s="7">
        <f>IFERROR((_xlfn.DAYS(Tabla1[[#This Row],[FECHA INGRESO]],Tabla1[[#This Row],[FECHA RETIRO]]))/30,"")</f>
        <v>-2.3333333333333335</v>
      </c>
    </row>
    <row r="3640" spans="1:66" x14ac:dyDescent="0.35">
      <c r="A3640" s="34">
        <v>1022345539</v>
      </c>
      <c r="B3640" s="95" t="s">
        <v>19437</v>
      </c>
      <c r="C3640" s="25">
        <v>44795</v>
      </c>
      <c r="D3640" s="24" t="s">
        <v>266</v>
      </c>
      <c r="E3640" s="24" t="s">
        <v>111</v>
      </c>
      <c r="F3640" s="24" t="s">
        <v>111</v>
      </c>
      <c r="G3640" s="24"/>
      <c r="H3640" s="24">
        <v>24116403935</v>
      </c>
      <c r="I3640" s="24" t="s">
        <v>95</v>
      </c>
      <c r="J3640" s="24">
        <f>DATEDIF(Tabla1[[#This Row],[FECHA DE NACIMIENTO]],Tabla1[[#This Row],[FECHA ACTUAL]],"Y")</f>
        <v>35</v>
      </c>
      <c r="K3640" s="24" t="s">
        <v>73</v>
      </c>
      <c r="L3640" s="24" t="s">
        <v>112</v>
      </c>
      <c r="M3640" s="24">
        <v>1</v>
      </c>
      <c r="N3640" s="24">
        <v>1</v>
      </c>
      <c r="O3640" s="24">
        <v>2</v>
      </c>
      <c r="P3640" s="24" t="s">
        <v>101</v>
      </c>
      <c r="Q3640" s="23">
        <v>32021</v>
      </c>
      <c r="R3640" s="24" t="s">
        <v>76</v>
      </c>
      <c r="S3640" s="25">
        <v>45119</v>
      </c>
      <c r="T3640" s="24"/>
      <c r="U3640" s="24">
        <v>3022478553</v>
      </c>
      <c r="V3640" s="33" t="s">
        <v>19438</v>
      </c>
      <c r="W3640" s="85" t="s">
        <v>19439</v>
      </c>
      <c r="X3640" s="24" t="s">
        <v>19440</v>
      </c>
      <c r="Y3640" s="24" t="s">
        <v>19441</v>
      </c>
      <c r="Z3640" s="24" t="s">
        <v>162</v>
      </c>
      <c r="AA3640" s="24">
        <v>3232236749</v>
      </c>
      <c r="AB3640" s="24"/>
      <c r="AC3640" s="24"/>
      <c r="AD3640" s="24"/>
      <c r="AE3640" s="26" t="s">
        <v>151</v>
      </c>
      <c r="AF3640" s="26"/>
      <c r="AG3640" s="26"/>
      <c r="AH3640" s="27" t="s">
        <v>184</v>
      </c>
      <c r="AI3640" s="27" t="s">
        <v>120</v>
      </c>
      <c r="AJ3640" s="27" t="s">
        <v>120</v>
      </c>
      <c r="AK3640" s="24" t="s">
        <v>121</v>
      </c>
      <c r="AL3640" s="24" t="s">
        <v>7086</v>
      </c>
      <c r="AM3640" s="25">
        <v>44795</v>
      </c>
      <c r="AN3640" s="28">
        <v>1000000</v>
      </c>
      <c r="AO3640" s="28">
        <v>117172</v>
      </c>
      <c r="AP3640" s="28"/>
      <c r="AQ3640" s="28"/>
      <c r="AR3640" s="24"/>
      <c r="AS3640" s="24"/>
      <c r="AT3640" s="24"/>
      <c r="AU3640" s="24"/>
      <c r="AV3640" s="24"/>
      <c r="AW3640" s="24"/>
      <c r="AX3640" s="24"/>
      <c r="AY3640" s="24"/>
      <c r="AZ3640" s="24"/>
      <c r="BA3640" s="24"/>
      <c r="BB3640" s="24"/>
      <c r="BC3640" s="24"/>
      <c r="BD3640" s="24"/>
      <c r="BE3640" s="24"/>
      <c r="BF3640" s="24"/>
      <c r="BG3640" s="23"/>
      <c r="BH3640" s="23">
        <v>44800</v>
      </c>
      <c r="BI3640" s="26" t="s">
        <v>466</v>
      </c>
      <c r="BJ3640" s="26" t="s">
        <v>3469</v>
      </c>
      <c r="BK3640" s="29">
        <v>0</v>
      </c>
      <c r="BL3640" s="24" t="s">
        <v>129</v>
      </c>
      <c r="BM3640" s="22" t="str">
        <f ca="1">+IF(Tabla1[[#This Row],[FECHA INGRESO]]&gt;=44986,IF((TODAY()-Tabla1[[#This Row],[FECHA INGRESO]])&gt;=50,"ALERTA","TODAVÍA FALTA"),"N/A")</f>
        <v>N/A</v>
      </c>
      <c r="BN3640" s="7">
        <f>IFERROR((_xlfn.DAYS(Tabla1[[#This Row],[FECHA INGRESO]],Tabla1[[#This Row],[FECHA RETIRO]]))/30,"")</f>
        <v>-0.16666666666666666</v>
      </c>
    </row>
    <row r="3641" spans="1:66" x14ac:dyDescent="0.35">
      <c r="A3641" s="21">
        <v>1032448393</v>
      </c>
      <c r="B3641" s="95" t="s">
        <v>19442</v>
      </c>
      <c r="C3641" s="25">
        <v>44795</v>
      </c>
      <c r="D3641" s="24" t="s">
        <v>4008</v>
      </c>
      <c r="E3641" s="24" t="s">
        <v>94</v>
      </c>
      <c r="F3641" s="23" t="s">
        <v>94</v>
      </c>
      <c r="G3641" s="24"/>
      <c r="H3641" s="24">
        <v>24116432630</v>
      </c>
      <c r="I3641" s="24" t="s">
        <v>95</v>
      </c>
      <c r="J3641" s="24">
        <f>DATEDIF(Tabla1[[#This Row],[FECHA DE NACIMIENTO]],Tabla1[[#This Row],[FECHA ACTUAL]],"Y")</f>
        <v>31</v>
      </c>
      <c r="K3641" s="24" t="s">
        <v>385</v>
      </c>
      <c r="L3641" s="24" t="s">
        <v>112</v>
      </c>
      <c r="M3641" s="24">
        <v>2</v>
      </c>
      <c r="N3641" s="24">
        <v>2</v>
      </c>
      <c r="O3641" s="24">
        <v>2</v>
      </c>
      <c r="P3641" s="24" t="s">
        <v>101</v>
      </c>
      <c r="Q3641" s="23">
        <v>33480</v>
      </c>
      <c r="R3641" s="24" t="s">
        <v>76</v>
      </c>
      <c r="S3641" s="25">
        <v>45119</v>
      </c>
      <c r="T3641" s="24"/>
      <c r="U3641" s="24">
        <v>3507042294</v>
      </c>
      <c r="V3641" s="33" t="s">
        <v>19443</v>
      </c>
      <c r="W3641" s="85" t="s">
        <v>19444</v>
      </c>
      <c r="X3641" s="24" t="s">
        <v>8809</v>
      </c>
      <c r="Y3641" s="24" t="s">
        <v>19445</v>
      </c>
      <c r="Z3641" s="24" t="s">
        <v>162</v>
      </c>
      <c r="AA3641" s="24">
        <v>3505381983</v>
      </c>
      <c r="AB3641" s="24"/>
      <c r="AC3641" s="24"/>
      <c r="AD3641" s="24"/>
      <c r="AE3641" s="26" t="s">
        <v>151</v>
      </c>
      <c r="AF3641" s="26"/>
      <c r="AG3641" s="26"/>
      <c r="AH3641" s="27" t="s">
        <v>184</v>
      </c>
      <c r="AI3641" s="27" t="s">
        <v>120</v>
      </c>
      <c r="AJ3641" s="27" t="s">
        <v>120</v>
      </c>
      <c r="AK3641" s="24" t="s">
        <v>121</v>
      </c>
      <c r="AL3641" s="24" t="s">
        <v>7086</v>
      </c>
      <c r="AM3641" s="25">
        <v>44795</v>
      </c>
      <c r="AN3641" s="28">
        <v>1000000</v>
      </c>
      <c r="AO3641" s="28">
        <v>117172</v>
      </c>
      <c r="AP3641" s="28"/>
      <c r="AQ3641" s="28"/>
      <c r="AR3641" s="24"/>
      <c r="AS3641" s="24"/>
      <c r="AT3641" s="24"/>
      <c r="AU3641" s="24"/>
      <c r="AV3641" s="24"/>
      <c r="AW3641" s="24"/>
      <c r="AX3641" s="24"/>
      <c r="AY3641" s="24"/>
      <c r="AZ3641" s="24"/>
      <c r="BA3641" s="24"/>
      <c r="BB3641" s="24"/>
      <c r="BC3641" s="24"/>
      <c r="BD3641" s="24"/>
      <c r="BE3641" s="24"/>
      <c r="BF3641" s="24"/>
      <c r="BG3641" s="23"/>
      <c r="BH3641" s="23">
        <v>44835</v>
      </c>
      <c r="BI3641" s="26" t="s">
        <v>10014</v>
      </c>
      <c r="BJ3641" s="26" t="s">
        <v>14134</v>
      </c>
      <c r="BK3641" s="29">
        <v>0</v>
      </c>
      <c r="BL3641" s="24" t="s">
        <v>129</v>
      </c>
      <c r="BM3641" s="22" t="str">
        <f ca="1">+IF(Tabla1[[#This Row],[FECHA INGRESO]]&gt;=44986,IF((TODAY()-Tabla1[[#This Row],[FECHA INGRESO]])&gt;=50,"ALERTA","TODAVÍA FALTA"),"N/A")</f>
        <v>N/A</v>
      </c>
      <c r="BN3641" s="7">
        <f>IFERROR((_xlfn.DAYS(Tabla1[[#This Row],[FECHA INGRESO]],Tabla1[[#This Row],[FECHA RETIRO]]))/30,"")</f>
        <v>-1.3333333333333333</v>
      </c>
    </row>
    <row r="3642" spans="1:66" x14ac:dyDescent="0.35">
      <c r="A3642" s="21">
        <v>79617764</v>
      </c>
      <c r="B3642" s="95" t="s">
        <v>19446</v>
      </c>
      <c r="C3642" s="25">
        <v>44795</v>
      </c>
      <c r="D3642" s="24" t="s">
        <v>93</v>
      </c>
      <c r="E3642" s="24" t="s">
        <v>94</v>
      </c>
      <c r="F3642" s="24" t="s">
        <v>70</v>
      </c>
      <c r="G3642" s="24"/>
      <c r="H3642" s="24">
        <v>24092751017</v>
      </c>
      <c r="I3642" s="24" t="s">
        <v>72</v>
      </c>
      <c r="J3642" s="24">
        <f>DATEDIF(Tabla1[[#This Row],[FECHA DE NACIMIENTO]],Tabla1[[#This Row],[FECHA ACTUAL]],"Y")</f>
        <v>50</v>
      </c>
      <c r="K3642" s="24" t="s">
        <v>385</v>
      </c>
      <c r="L3642" s="24" t="s">
        <v>234</v>
      </c>
      <c r="M3642" s="24">
        <v>1</v>
      </c>
      <c r="N3642" s="24">
        <v>2</v>
      </c>
      <c r="O3642" s="24">
        <v>3</v>
      </c>
      <c r="P3642" s="24" t="s">
        <v>101</v>
      </c>
      <c r="Q3642" s="23">
        <v>26665</v>
      </c>
      <c r="R3642" s="24" t="s">
        <v>76</v>
      </c>
      <c r="S3642" s="25">
        <v>45119</v>
      </c>
      <c r="T3642" s="24"/>
      <c r="U3642" s="24">
        <v>3014896766</v>
      </c>
      <c r="V3642" s="33" t="s">
        <v>19447</v>
      </c>
      <c r="W3642" s="85" t="s">
        <v>19448</v>
      </c>
      <c r="X3642" s="24" t="s">
        <v>2926</v>
      </c>
      <c r="Y3642" s="24" t="s">
        <v>19449</v>
      </c>
      <c r="Z3642" s="24" t="s">
        <v>13095</v>
      </c>
      <c r="AA3642" s="24">
        <v>3014896766</v>
      </c>
      <c r="AB3642" s="24"/>
      <c r="AC3642" s="24"/>
      <c r="AD3642" s="24"/>
      <c r="AE3642" s="26" t="s">
        <v>183</v>
      </c>
      <c r="AF3642" s="26" t="s">
        <v>671</v>
      </c>
      <c r="AG3642" s="26"/>
      <c r="AH3642" s="27" t="s">
        <v>184</v>
      </c>
      <c r="AI3642" s="27" t="s">
        <v>120</v>
      </c>
      <c r="AJ3642" s="27" t="s">
        <v>120</v>
      </c>
      <c r="AK3642" s="24" t="s">
        <v>121</v>
      </c>
      <c r="AL3642" s="24" t="s">
        <v>7086</v>
      </c>
      <c r="AM3642" s="25">
        <v>44795</v>
      </c>
      <c r="AN3642" s="28">
        <v>1000000</v>
      </c>
      <c r="AO3642" s="28">
        <v>117172</v>
      </c>
      <c r="AP3642" s="28"/>
      <c r="AQ3642" s="28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  <c r="BD3642" s="24"/>
      <c r="BE3642" s="24"/>
      <c r="BF3642" s="24"/>
      <c r="BG3642" s="23"/>
      <c r="BH3642" s="23">
        <v>44795</v>
      </c>
      <c r="BI3642" s="26" t="s">
        <v>466</v>
      </c>
      <c r="BJ3642" s="26" t="s">
        <v>273</v>
      </c>
      <c r="BK3642" s="29">
        <v>0</v>
      </c>
      <c r="BL3642" s="24" t="s">
        <v>129</v>
      </c>
      <c r="BM3642" s="22" t="str">
        <f ca="1">+IF(Tabla1[[#This Row],[FECHA INGRESO]]&gt;=44986,IF((TODAY()-Tabla1[[#This Row],[FECHA INGRESO]])&gt;=50,"ALERTA","TODAVÍA FALTA"),"N/A")</f>
        <v>N/A</v>
      </c>
      <c r="BN3642" s="7">
        <f>IFERROR((_xlfn.DAYS(Tabla1[[#This Row],[FECHA INGRESO]],Tabla1[[#This Row],[FECHA RETIRO]]))/30,"")</f>
        <v>0</v>
      </c>
    </row>
    <row r="3643" spans="1:66" x14ac:dyDescent="0.35">
      <c r="A3643" s="64">
        <v>1006774383</v>
      </c>
      <c r="B3643" s="95" t="s">
        <v>19450</v>
      </c>
      <c r="C3643" s="25">
        <v>44795</v>
      </c>
      <c r="D3643" s="24" t="s">
        <v>266</v>
      </c>
      <c r="E3643" s="24" t="s">
        <v>111</v>
      </c>
      <c r="F3643" s="24" t="s">
        <v>70</v>
      </c>
      <c r="G3643" s="24"/>
      <c r="H3643" s="24">
        <v>24116433145</v>
      </c>
      <c r="I3643" s="24" t="s">
        <v>95</v>
      </c>
      <c r="J3643" s="24">
        <f>DATEDIF(Tabla1[[#This Row],[FECHA DE NACIMIENTO]],Tabla1[[#This Row],[FECHA ACTUAL]],"Y")</f>
        <v>20</v>
      </c>
      <c r="K3643" s="24" t="s">
        <v>73</v>
      </c>
      <c r="L3643" s="24" t="s">
        <v>112</v>
      </c>
      <c r="M3643" s="24">
        <v>0</v>
      </c>
      <c r="N3643" s="24">
        <v>0</v>
      </c>
      <c r="O3643" s="24">
        <v>3</v>
      </c>
      <c r="P3643" s="24" t="s">
        <v>101</v>
      </c>
      <c r="Q3643" s="23">
        <v>37735</v>
      </c>
      <c r="R3643" s="24" t="s">
        <v>3325</v>
      </c>
      <c r="S3643" s="25">
        <v>45119</v>
      </c>
      <c r="T3643" s="24"/>
      <c r="U3643" s="24">
        <v>3146866881</v>
      </c>
      <c r="V3643" s="33" t="s">
        <v>19451</v>
      </c>
      <c r="W3643" s="85" t="s">
        <v>19452</v>
      </c>
      <c r="X3643" s="24" t="s">
        <v>19282</v>
      </c>
      <c r="Y3643" s="24" t="s">
        <v>19453</v>
      </c>
      <c r="Z3643" s="24" t="s">
        <v>1570</v>
      </c>
      <c r="AA3643" s="24">
        <v>3212406253</v>
      </c>
      <c r="AB3643" s="24"/>
      <c r="AC3643" s="24"/>
      <c r="AD3643" s="24"/>
      <c r="AE3643" s="26" t="s">
        <v>151</v>
      </c>
      <c r="AF3643" s="26"/>
      <c r="AG3643" s="26"/>
      <c r="AH3643" s="27" t="s">
        <v>955</v>
      </c>
      <c r="AI3643" s="27" t="s">
        <v>9232</v>
      </c>
      <c r="AJ3643" s="27" t="s">
        <v>14041</v>
      </c>
      <c r="AK3643" s="24" t="s">
        <v>121</v>
      </c>
      <c r="AL3643" s="24" t="s">
        <v>7086</v>
      </c>
      <c r="AM3643" s="25">
        <v>44795</v>
      </c>
      <c r="AN3643" s="28">
        <v>1160000</v>
      </c>
      <c r="AO3643" s="28">
        <v>140606</v>
      </c>
      <c r="AP3643" s="73" t="s">
        <v>19454</v>
      </c>
      <c r="AQ3643" s="28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  <c r="BD3643" s="24"/>
      <c r="BE3643" s="24"/>
      <c r="BF3643" s="24"/>
      <c r="BG3643" s="23"/>
      <c r="BH3643" s="23">
        <v>45115</v>
      </c>
      <c r="BI3643" s="26" t="s">
        <v>466</v>
      </c>
      <c r="BJ3643" s="26" t="s">
        <v>3469</v>
      </c>
      <c r="BK3643" s="29">
        <v>0</v>
      </c>
      <c r="BL3643" s="24" t="s">
        <v>129</v>
      </c>
      <c r="BM3643" s="22" t="str">
        <f ca="1">+IF(Tabla1[[#This Row],[FECHA INGRESO]]&gt;=44986,IF((TODAY()-Tabla1[[#This Row],[FECHA INGRESO]])&gt;=50,"ALERTA","TODAVÍA FALTA"),"N/A")</f>
        <v>N/A</v>
      </c>
      <c r="BN3643" s="7">
        <f>IFERROR((_xlfn.DAYS(Tabla1[[#This Row],[FECHA INGRESO]],Tabla1[[#This Row],[FECHA RETIRO]]))/30,"")</f>
        <v>-10.666666666666666</v>
      </c>
    </row>
    <row r="3644" spans="1:66" x14ac:dyDescent="0.35">
      <c r="A3644" s="34">
        <v>1007524033</v>
      </c>
      <c r="B3644" s="95" t="s">
        <v>19455</v>
      </c>
      <c r="C3644" s="25">
        <v>44795</v>
      </c>
      <c r="D3644" s="24" t="s">
        <v>188</v>
      </c>
      <c r="E3644" s="24" t="s">
        <v>111</v>
      </c>
      <c r="F3644" s="24" t="s">
        <v>70</v>
      </c>
      <c r="G3644" s="24"/>
      <c r="H3644" s="24">
        <v>24116353030</v>
      </c>
      <c r="I3644" s="24" t="s">
        <v>72</v>
      </c>
      <c r="J3644" s="24">
        <f>DATEDIF(Tabla1[[#This Row],[FECHA DE NACIMIENTO]],Tabla1[[#This Row],[FECHA ACTUAL]],"Y")</f>
        <v>23</v>
      </c>
      <c r="K3644" s="24" t="s">
        <v>73</v>
      </c>
      <c r="L3644" s="24" t="s">
        <v>112</v>
      </c>
      <c r="M3644" s="24">
        <v>0</v>
      </c>
      <c r="N3644" s="24">
        <v>0</v>
      </c>
      <c r="O3644" s="24">
        <v>2</v>
      </c>
      <c r="P3644" s="24" t="s">
        <v>101</v>
      </c>
      <c r="Q3644" s="23">
        <v>36587</v>
      </c>
      <c r="R3644" s="24" t="s">
        <v>76</v>
      </c>
      <c r="S3644" s="25">
        <v>45119</v>
      </c>
      <c r="T3644" s="24"/>
      <c r="U3644" s="24">
        <v>3116340554</v>
      </c>
      <c r="V3644" s="33" t="s">
        <v>19456</v>
      </c>
      <c r="W3644" s="85" t="s">
        <v>19457</v>
      </c>
      <c r="X3644" s="24" t="s">
        <v>12798</v>
      </c>
      <c r="Y3644" s="24" t="s">
        <v>19458</v>
      </c>
      <c r="Z3644" s="24" t="s">
        <v>117</v>
      </c>
      <c r="AA3644" s="24">
        <v>3104192024</v>
      </c>
      <c r="AB3644" s="24"/>
      <c r="AC3644" s="24"/>
      <c r="AD3644" s="24"/>
      <c r="AE3644" s="26" t="s">
        <v>183</v>
      </c>
      <c r="AF3644" s="26" t="s">
        <v>19459</v>
      </c>
      <c r="AG3644" s="26"/>
      <c r="AH3644" s="27" t="s">
        <v>184</v>
      </c>
      <c r="AI3644" s="27" t="s">
        <v>120</v>
      </c>
      <c r="AJ3644" s="27" t="s">
        <v>120</v>
      </c>
      <c r="AK3644" s="24" t="s">
        <v>121</v>
      </c>
      <c r="AL3644" s="24" t="s">
        <v>7086</v>
      </c>
      <c r="AM3644" s="25">
        <v>44795</v>
      </c>
      <c r="AN3644" s="28">
        <v>1000000</v>
      </c>
      <c r="AO3644" s="28">
        <v>117172</v>
      </c>
      <c r="AP3644" s="28"/>
      <c r="AQ3644" s="28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  <c r="BD3644" s="24"/>
      <c r="BE3644" s="24"/>
      <c r="BF3644" s="24"/>
      <c r="BG3644" s="23"/>
      <c r="BH3644" s="23">
        <v>44868</v>
      </c>
      <c r="BI3644" s="26" t="s">
        <v>466</v>
      </c>
      <c r="BJ3644" s="26" t="s">
        <v>3469</v>
      </c>
      <c r="BK3644" s="29">
        <v>0</v>
      </c>
      <c r="BL3644" s="24" t="s">
        <v>129</v>
      </c>
      <c r="BM3644" s="22" t="str">
        <f ca="1">+IF(Tabla1[[#This Row],[FECHA INGRESO]]&gt;=44986,IF((TODAY()-Tabla1[[#This Row],[FECHA INGRESO]])&gt;=50,"ALERTA","TODAVÍA FALTA"),"N/A")</f>
        <v>N/A</v>
      </c>
      <c r="BN3644" s="7">
        <f>IFERROR((_xlfn.DAYS(Tabla1[[#This Row],[FECHA INGRESO]],Tabla1[[#This Row],[FECHA RETIRO]]))/30,"")</f>
        <v>-2.4333333333333331</v>
      </c>
    </row>
    <row r="3645" spans="1:66" x14ac:dyDescent="0.35">
      <c r="A3645" s="21">
        <v>1000808705</v>
      </c>
      <c r="B3645" s="95" t="s">
        <v>19460</v>
      </c>
      <c r="C3645" s="25">
        <v>44796</v>
      </c>
      <c r="D3645" s="24" t="s">
        <v>582</v>
      </c>
      <c r="E3645" s="24" t="s">
        <v>111</v>
      </c>
      <c r="F3645" s="24" t="s">
        <v>70</v>
      </c>
      <c r="G3645" s="24"/>
      <c r="H3645" s="24">
        <v>24116470012</v>
      </c>
      <c r="I3645" s="24" t="s">
        <v>95</v>
      </c>
      <c r="J3645" s="24">
        <f>DATEDIF(Tabla1[[#This Row],[FECHA DE NACIMIENTO]],Tabla1[[#This Row],[FECHA ACTUAL]],"Y")</f>
        <v>21</v>
      </c>
      <c r="K3645" s="24" t="s">
        <v>73</v>
      </c>
      <c r="L3645" s="24" t="s">
        <v>112</v>
      </c>
      <c r="M3645" s="24">
        <v>0</v>
      </c>
      <c r="N3645" s="24">
        <v>0</v>
      </c>
      <c r="O3645" s="24">
        <v>2</v>
      </c>
      <c r="P3645" s="24" t="s">
        <v>101</v>
      </c>
      <c r="Q3645" s="23">
        <v>37349</v>
      </c>
      <c r="R3645" s="24" t="s">
        <v>76</v>
      </c>
      <c r="S3645" s="25">
        <v>45119</v>
      </c>
      <c r="T3645" s="24"/>
      <c r="U3645" s="24">
        <v>3145965328</v>
      </c>
      <c r="V3645" s="33" t="s">
        <v>19461</v>
      </c>
      <c r="W3645" s="85" t="s">
        <v>19462</v>
      </c>
      <c r="X3645" s="24" t="s">
        <v>2773</v>
      </c>
      <c r="Y3645" s="24" t="s">
        <v>19463</v>
      </c>
      <c r="Z3645" s="24" t="s">
        <v>117</v>
      </c>
      <c r="AA3645" s="24">
        <v>3113896640</v>
      </c>
      <c r="AB3645" s="24"/>
      <c r="AC3645" s="24"/>
      <c r="AD3645" s="24"/>
      <c r="AE3645" s="26" t="s">
        <v>151</v>
      </c>
      <c r="AF3645" s="26"/>
      <c r="AG3645" s="26"/>
      <c r="AH3645" s="27" t="s">
        <v>184</v>
      </c>
      <c r="AI3645" s="27" t="s">
        <v>5470</v>
      </c>
      <c r="AJ3645" s="27" t="s">
        <v>5470</v>
      </c>
      <c r="AK3645" s="24" t="s">
        <v>121</v>
      </c>
      <c r="AL3645" s="24" t="s">
        <v>7086</v>
      </c>
      <c r="AM3645" s="25">
        <v>44796</v>
      </c>
      <c r="AN3645" s="28">
        <v>1160000</v>
      </c>
      <c r="AO3645" s="28">
        <v>140606</v>
      </c>
      <c r="AP3645" s="28"/>
      <c r="AQ3645" s="28"/>
      <c r="AR3645" s="24"/>
      <c r="AS3645" s="24"/>
      <c r="AT3645" s="24"/>
      <c r="AU3645" s="24"/>
      <c r="AV3645" s="24"/>
      <c r="AW3645" s="24"/>
      <c r="AX3645" s="24"/>
      <c r="AY3645" s="24"/>
      <c r="AZ3645" s="24"/>
      <c r="BA3645" s="24"/>
      <c r="BB3645" s="24"/>
      <c r="BC3645" s="24"/>
      <c r="BD3645" s="24"/>
      <c r="BE3645" s="24"/>
      <c r="BF3645" s="24"/>
      <c r="BG3645" s="23"/>
      <c r="BH3645" s="23">
        <v>44985</v>
      </c>
      <c r="BI3645" s="26" t="s">
        <v>466</v>
      </c>
      <c r="BJ3645" s="26" t="s">
        <v>19464</v>
      </c>
      <c r="BK3645" s="29">
        <v>0</v>
      </c>
      <c r="BL3645" s="24" t="s">
        <v>129</v>
      </c>
      <c r="BM3645" s="22" t="str">
        <f ca="1">+IF(Tabla1[[#This Row],[FECHA INGRESO]]&gt;=44986,IF((TODAY()-Tabla1[[#This Row],[FECHA INGRESO]])&gt;=50,"ALERTA","TODAVÍA FALTA"),"N/A")</f>
        <v>N/A</v>
      </c>
      <c r="BN3645" s="7">
        <f>IFERROR((_xlfn.DAYS(Tabla1[[#This Row],[FECHA INGRESO]],Tabla1[[#This Row],[FECHA RETIRO]]))/30,"")</f>
        <v>-6.3</v>
      </c>
    </row>
    <row r="3646" spans="1:66" x14ac:dyDescent="0.35">
      <c r="A3646" s="21">
        <v>1020820287</v>
      </c>
      <c r="B3646" s="95" t="s">
        <v>13935</v>
      </c>
      <c r="C3646" s="25">
        <v>44796</v>
      </c>
      <c r="D3646" s="24" t="s">
        <v>582</v>
      </c>
      <c r="E3646" s="24" t="s">
        <v>94</v>
      </c>
      <c r="F3646" s="23" t="s">
        <v>94</v>
      </c>
      <c r="G3646" s="24"/>
      <c r="H3646" s="24">
        <v>24104442007</v>
      </c>
      <c r="I3646" s="24" t="s">
        <v>95</v>
      </c>
      <c r="J3646" s="24">
        <f>DATEDIF(Tabla1[[#This Row],[FECHA DE NACIMIENTO]],Tabla1[[#This Row],[FECHA ACTUAL]],"Y")</f>
        <v>26</v>
      </c>
      <c r="K3646" s="24" t="s">
        <v>73</v>
      </c>
      <c r="L3646" s="24" t="s">
        <v>234</v>
      </c>
      <c r="M3646" s="24">
        <v>1</v>
      </c>
      <c r="N3646" s="24">
        <v>1</v>
      </c>
      <c r="O3646" s="24">
        <v>2</v>
      </c>
      <c r="P3646" s="24" t="s">
        <v>101</v>
      </c>
      <c r="Q3646" s="23">
        <v>35375</v>
      </c>
      <c r="R3646" s="24" t="s">
        <v>76</v>
      </c>
      <c r="S3646" s="25">
        <v>45119</v>
      </c>
      <c r="T3646" s="24"/>
      <c r="U3646" s="24">
        <v>3195091485</v>
      </c>
      <c r="V3646" s="33" t="s">
        <v>13936</v>
      </c>
      <c r="W3646" s="85" t="s">
        <v>19465</v>
      </c>
      <c r="X3646" s="24" t="s">
        <v>9098</v>
      </c>
      <c r="Y3646" s="24"/>
      <c r="Z3646" s="24"/>
      <c r="AA3646" s="24"/>
      <c r="AB3646" s="24"/>
      <c r="AC3646" s="24"/>
      <c r="AD3646" s="24"/>
      <c r="AE3646" s="26" t="s">
        <v>151</v>
      </c>
      <c r="AF3646" s="26"/>
      <c r="AG3646" s="26"/>
      <c r="AH3646" s="27" t="s">
        <v>3042</v>
      </c>
      <c r="AI3646" s="27" t="s">
        <v>9232</v>
      </c>
      <c r="AJ3646" s="27" t="s">
        <v>9233</v>
      </c>
      <c r="AK3646" s="24" t="s">
        <v>121</v>
      </c>
      <c r="AL3646" s="24" t="s">
        <v>7086</v>
      </c>
      <c r="AM3646" s="25">
        <v>44796</v>
      </c>
      <c r="AN3646" s="28">
        <v>1160000</v>
      </c>
      <c r="AO3646" s="28">
        <v>140606</v>
      </c>
      <c r="AP3646" s="28"/>
      <c r="AQ3646" s="28"/>
      <c r="AR3646" s="24"/>
      <c r="AS3646" s="24"/>
      <c r="AT3646" s="24"/>
      <c r="AU3646" s="24"/>
      <c r="AV3646" s="24"/>
      <c r="AW3646" s="24"/>
      <c r="AX3646" s="24"/>
      <c r="AY3646" s="24"/>
      <c r="AZ3646" s="24"/>
      <c r="BA3646" s="24"/>
      <c r="BB3646" s="24"/>
      <c r="BC3646" s="24"/>
      <c r="BD3646" s="24"/>
      <c r="BE3646" s="24"/>
      <c r="BF3646" s="24"/>
      <c r="BG3646" s="23"/>
      <c r="BH3646" s="23">
        <v>44957</v>
      </c>
      <c r="BI3646" s="26" t="s">
        <v>466</v>
      </c>
      <c r="BJ3646" s="26" t="s">
        <v>19466</v>
      </c>
      <c r="BK3646" s="29">
        <v>0</v>
      </c>
      <c r="BL3646" s="24" t="s">
        <v>129</v>
      </c>
      <c r="BM3646" s="22" t="str">
        <f ca="1">+IF(Tabla1[[#This Row],[FECHA INGRESO]]&gt;=44986,IF((TODAY()-Tabla1[[#This Row],[FECHA INGRESO]])&gt;=50,"ALERTA","TODAVÍA FALTA"),"N/A")</f>
        <v>N/A</v>
      </c>
      <c r="BN3646" s="7">
        <f>IFERROR((_xlfn.DAYS(Tabla1[[#This Row],[FECHA INGRESO]],Tabla1[[#This Row],[FECHA RETIRO]]))/30,"")</f>
        <v>-5.3666666666666663</v>
      </c>
    </row>
    <row r="3647" spans="1:66" x14ac:dyDescent="0.35">
      <c r="A3647" s="34">
        <v>1001272596</v>
      </c>
      <c r="B3647" s="95" t="s">
        <v>19467</v>
      </c>
      <c r="C3647" s="25">
        <v>44802</v>
      </c>
      <c r="D3647" s="24" t="s">
        <v>266</v>
      </c>
      <c r="E3647" s="24" t="s">
        <v>111</v>
      </c>
      <c r="F3647" s="24" t="s">
        <v>111</v>
      </c>
      <c r="G3647" s="24"/>
      <c r="H3647" s="24">
        <v>24116629085</v>
      </c>
      <c r="I3647" s="24" t="s">
        <v>95</v>
      </c>
      <c r="J3647" s="24">
        <f>DATEDIF(Tabla1[[#This Row],[FECHA DE NACIMIENTO]],Tabla1[[#This Row],[FECHA ACTUAL]],"Y")</f>
        <v>21</v>
      </c>
      <c r="K3647" s="24" t="s">
        <v>73</v>
      </c>
      <c r="L3647" s="24" t="s">
        <v>112</v>
      </c>
      <c r="M3647" s="24">
        <v>0</v>
      </c>
      <c r="N3647" s="24">
        <v>0</v>
      </c>
      <c r="O3647" s="24">
        <v>2</v>
      </c>
      <c r="P3647" s="24" t="s">
        <v>101</v>
      </c>
      <c r="Q3647" s="23">
        <v>37329</v>
      </c>
      <c r="R3647" s="24" t="s">
        <v>76</v>
      </c>
      <c r="S3647" s="25">
        <v>45119</v>
      </c>
      <c r="T3647" s="24"/>
      <c r="U3647" s="24">
        <v>3003732268</v>
      </c>
      <c r="V3647" s="33" t="s">
        <v>19468</v>
      </c>
      <c r="W3647" s="85" t="s">
        <v>19469</v>
      </c>
      <c r="X3647" s="24" t="s">
        <v>19470</v>
      </c>
      <c r="Y3647" s="24" t="s">
        <v>19471</v>
      </c>
      <c r="Z3647" s="24" t="s">
        <v>285</v>
      </c>
      <c r="AA3647" s="24">
        <v>3192096659</v>
      </c>
      <c r="AB3647" s="24"/>
      <c r="AC3647" s="24"/>
      <c r="AD3647" s="24"/>
      <c r="AE3647" s="26" t="s">
        <v>183</v>
      </c>
      <c r="AF3647" s="26" t="s">
        <v>4392</v>
      </c>
      <c r="AG3647" s="26"/>
      <c r="AH3647" s="27" t="s">
        <v>184</v>
      </c>
      <c r="AI3647" s="27" t="s">
        <v>5470</v>
      </c>
      <c r="AJ3647" s="27" t="s">
        <v>5470</v>
      </c>
      <c r="AK3647" s="24" t="s">
        <v>121</v>
      </c>
      <c r="AL3647" s="24" t="s">
        <v>7086</v>
      </c>
      <c r="AM3647" s="25">
        <v>44802</v>
      </c>
      <c r="AN3647" s="28">
        <v>1000000</v>
      </c>
      <c r="AO3647" s="28">
        <v>117172</v>
      </c>
      <c r="AP3647" s="28"/>
      <c r="AQ3647" s="28"/>
      <c r="AR3647" s="24"/>
      <c r="AS3647" s="24"/>
      <c r="AT3647" s="24"/>
      <c r="AU3647" s="24"/>
      <c r="AV3647" s="24"/>
      <c r="AW3647" s="24"/>
      <c r="AX3647" s="24"/>
      <c r="AY3647" s="24"/>
      <c r="AZ3647" s="24"/>
      <c r="BA3647" s="24"/>
      <c r="BB3647" s="24"/>
      <c r="BC3647" s="24"/>
      <c r="BD3647" s="24"/>
      <c r="BE3647" s="24"/>
      <c r="BF3647" s="24"/>
      <c r="BG3647" s="23"/>
      <c r="BH3647" s="23">
        <v>44849</v>
      </c>
      <c r="BI3647" s="26" t="s">
        <v>466</v>
      </c>
      <c r="BJ3647" s="26" t="s">
        <v>6087</v>
      </c>
      <c r="BK3647" s="29">
        <v>0</v>
      </c>
      <c r="BL3647" s="24" t="s">
        <v>129</v>
      </c>
      <c r="BM3647" s="22" t="str">
        <f ca="1">+IF(Tabla1[[#This Row],[FECHA INGRESO]]&gt;=44986,IF((TODAY()-Tabla1[[#This Row],[FECHA INGRESO]])&gt;=50,"ALERTA","TODAVÍA FALTA"),"N/A")</f>
        <v>N/A</v>
      </c>
      <c r="BN3647" s="7">
        <f>IFERROR((_xlfn.DAYS(Tabla1[[#This Row],[FECHA INGRESO]],Tabla1[[#This Row],[FECHA RETIRO]]))/30,"")</f>
        <v>-1.5666666666666667</v>
      </c>
    </row>
    <row r="3648" spans="1:66" x14ac:dyDescent="0.35">
      <c r="A3648" s="21">
        <v>1001272257</v>
      </c>
      <c r="B3648" s="95" t="s">
        <v>19472</v>
      </c>
      <c r="C3648" s="25">
        <v>44802</v>
      </c>
      <c r="D3648" s="24" t="s">
        <v>188</v>
      </c>
      <c r="E3648" s="24" t="s">
        <v>110</v>
      </c>
      <c r="F3648" s="24" t="s">
        <v>70</v>
      </c>
      <c r="G3648" s="24"/>
      <c r="H3648" s="24">
        <v>24116622921</v>
      </c>
      <c r="I3648" s="24" t="s">
        <v>95</v>
      </c>
      <c r="J3648" s="24">
        <f>DATEDIF(Tabla1[[#This Row],[FECHA DE NACIMIENTO]],Tabla1[[#This Row],[FECHA ACTUAL]],"Y")</f>
        <v>21</v>
      </c>
      <c r="K3648" s="24" t="s">
        <v>73</v>
      </c>
      <c r="L3648" s="24" t="s">
        <v>112</v>
      </c>
      <c r="M3648" s="24">
        <v>1</v>
      </c>
      <c r="N3648" s="24">
        <v>3</v>
      </c>
      <c r="O3648" s="24">
        <v>2</v>
      </c>
      <c r="P3648" s="24" t="s">
        <v>101</v>
      </c>
      <c r="Q3648" s="23">
        <v>37221</v>
      </c>
      <c r="R3648" s="24" t="s">
        <v>76</v>
      </c>
      <c r="S3648" s="25">
        <v>45119</v>
      </c>
      <c r="T3648" s="24">
        <v>3577265</v>
      </c>
      <c r="U3648" s="24">
        <v>3007062504</v>
      </c>
      <c r="V3648" s="33" t="s">
        <v>19473</v>
      </c>
      <c r="W3648" s="85" t="s">
        <v>19474</v>
      </c>
      <c r="X3648" s="24" t="s">
        <v>9183</v>
      </c>
      <c r="Y3648" s="24" t="s">
        <v>19475</v>
      </c>
      <c r="Z3648" s="24" t="s">
        <v>117</v>
      </c>
      <c r="AA3648" s="24">
        <v>3203578545</v>
      </c>
      <c r="AB3648" s="24"/>
      <c r="AC3648" s="24"/>
      <c r="AD3648" s="24"/>
      <c r="AE3648" s="26" t="s">
        <v>183</v>
      </c>
      <c r="AF3648" s="26"/>
      <c r="AG3648" s="26"/>
      <c r="AH3648" s="27" t="s">
        <v>184</v>
      </c>
      <c r="AI3648" s="27" t="s">
        <v>487</v>
      </c>
      <c r="AJ3648" s="27" t="s">
        <v>487</v>
      </c>
      <c r="AK3648" s="24" t="s">
        <v>121</v>
      </c>
      <c r="AL3648" s="24" t="s">
        <v>7086</v>
      </c>
      <c r="AM3648" s="25">
        <v>44802</v>
      </c>
      <c r="AN3648" s="28">
        <v>1000000</v>
      </c>
      <c r="AO3648" s="28">
        <v>117172</v>
      </c>
      <c r="AP3648" s="28"/>
      <c r="AQ3648" s="28"/>
      <c r="AR3648" s="24"/>
      <c r="AS3648" s="24"/>
      <c r="AT3648" s="24"/>
      <c r="AU3648" s="24"/>
      <c r="AV3648" s="24"/>
      <c r="AW3648" s="24"/>
      <c r="AX3648" s="24"/>
      <c r="AY3648" s="24"/>
      <c r="AZ3648" s="24"/>
      <c r="BA3648" s="24"/>
      <c r="BB3648" s="24"/>
      <c r="BC3648" s="24"/>
      <c r="BD3648" s="24"/>
      <c r="BE3648" s="24"/>
      <c r="BF3648" s="24"/>
      <c r="BG3648" s="23"/>
      <c r="BH3648" s="23">
        <v>44883</v>
      </c>
      <c r="BI3648" s="26" t="s">
        <v>466</v>
      </c>
      <c r="BJ3648" s="26" t="s">
        <v>6087</v>
      </c>
      <c r="BK3648" s="29">
        <v>0</v>
      </c>
      <c r="BL3648" s="24" t="s">
        <v>129</v>
      </c>
      <c r="BM3648" s="22" t="str">
        <f ca="1">+IF(Tabla1[[#This Row],[FECHA INGRESO]]&gt;=44986,IF((TODAY()-Tabla1[[#This Row],[FECHA INGRESO]])&gt;=50,"ALERTA","TODAVÍA FALTA"),"N/A")</f>
        <v>N/A</v>
      </c>
      <c r="BN3648" s="7">
        <f>IFERROR((_xlfn.DAYS(Tabla1[[#This Row],[FECHA INGRESO]],Tabla1[[#This Row],[FECHA RETIRO]]))/30,"")</f>
        <v>-2.7</v>
      </c>
    </row>
    <row r="3649" spans="1:67" x14ac:dyDescent="0.35">
      <c r="A3649" s="21">
        <v>1007738955</v>
      </c>
      <c r="B3649" s="95" t="s">
        <v>19476</v>
      </c>
      <c r="C3649" s="25">
        <v>44802</v>
      </c>
      <c r="D3649" s="24" t="s">
        <v>93</v>
      </c>
      <c r="E3649" s="24" t="s">
        <v>111</v>
      </c>
      <c r="F3649" s="24" t="s">
        <v>70</v>
      </c>
      <c r="G3649" s="24"/>
      <c r="H3649" s="24">
        <v>24116624965</v>
      </c>
      <c r="I3649" s="24" t="s">
        <v>95</v>
      </c>
      <c r="J3649" s="24">
        <f>DATEDIF(Tabla1[[#This Row],[FECHA DE NACIMIENTO]],Tabla1[[#This Row],[FECHA ACTUAL]],"Y")</f>
        <v>26</v>
      </c>
      <c r="K3649" s="24" t="s">
        <v>73</v>
      </c>
      <c r="L3649" s="24" t="s">
        <v>112</v>
      </c>
      <c r="M3649" s="24">
        <v>1</v>
      </c>
      <c r="N3649" s="24">
        <v>1</v>
      </c>
      <c r="O3649" s="24">
        <v>2</v>
      </c>
      <c r="P3649" s="24" t="s">
        <v>101</v>
      </c>
      <c r="Q3649" s="23">
        <v>35421</v>
      </c>
      <c r="R3649" s="24" t="s">
        <v>5182</v>
      </c>
      <c r="S3649" s="25">
        <v>45119</v>
      </c>
      <c r="T3649" s="24">
        <v>6941121</v>
      </c>
      <c r="U3649" s="24">
        <v>3046073621</v>
      </c>
      <c r="V3649" s="33" t="s">
        <v>19477</v>
      </c>
      <c r="W3649" s="85" t="s">
        <v>19478</v>
      </c>
      <c r="X3649" s="24" t="s">
        <v>19479</v>
      </c>
      <c r="Y3649" s="24" t="s">
        <v>19480</v>
      </c>
      <c r="Z3649" s="24" t="s">
        <v>117</v>
      </c>
      <c r="AA3649" s="24">
        <v>3208193468</v>
      </c>
      <c r="AB3649" s="24"/>
      <c r="AC3649" s="24"/>
      <c r="AD3649" s="24"/>
      <c r="AE3649" s="26" t="s">
        <v>183</v>
      </c>
      <c r="AF3649" s="26" t="s">
        <v>17192</v>
      </c>
      <c r="AG3649" s="26"/>
      <c r="AH3649" s="27" t="s">
        <v>184</v>
      </c>
      <c r="AI3649" s="27" t="s">
        <v>487</v>
      </c>
      <c r="AJ3649" s="27" t="s">
        <v>487</v>
      </c>
      <c r="AK3649" s="24" t="s">
        <v>121</v>
      </c>
      <c r="AL3649" s="24" t="s">
        <v>7086</v>
      </c>
      <c r="AM3649" s="25">
        <v>44802</v>
      </c>
      <c r="AN3649" s="28">
        <v>1000000</v>
      </c>
      <c r="AO3649" s="28">
        <v>117172</v>
      </c>
      <c r="AP3649" s="28"/>
      <c r="AQ3649" s="28"/>
      <c r="AR3649" s="24"/>
      <c r="AS3649" s="24"/>
      <c r="AT3649" s="24"/>
      <c r="AU3649" s="24"/>
      <c r="AV3649" s="24"/>
      <c r="AW3649" s="24"/>
      <c r="AX3649" s="24"/>
      <c r="AY3649" s="24"/>
      <c r="AZ3649" s="24"/>
      <c r="BA3649" s="24"/>
      <c r="BB3649" s="24"/>
      <c r="BC3649" s="24"/>
      <c r="BD3649" s="24"/>
      <c r="BE3649" s="24"/>
      <c r="BF3649" s="24"/>
      <c r="BG3649" s="23"/>
      <c r="BH3649" s="23">
        <v>44922</v>
      </c>
      <c r="BI3649" s="26" t="s">
        <v>466</v>
      </c>
      <c r="BJ3649" s="26" t="s">
        <v>1550</v>
      </c>
      <c r="BK3649" s="29">
        <v>0</v>
      </c>
      <c r="BL3649" s="24" t="s">
        <v>129</v>
      </c>
      <c r="BM3649" s="22" t="str">
        <f ca="1">+IF(Tabla1[[#This Row],[FECHA INGRESO]]&gt;=44986,IF((TODAY()-Tabla1[[#This Row],[FECHA INGRESO]])&gt;=50,"ALERTA","TODAVÍA FALTA"),"N/A")</f>
        <v>N/A</v>
      </c>
      <c r="BN3649" s="7">
        <f>IFERROR((_xlfn.DAYS(Tabla1[[#This Row],[FECHA INGRESO]],Tabla1[[#This Row],[FECHA RETIRO]]))/30,"")</f>
        <v>-4</v>
      </c>
    </row>
    <row r="3650" spans="1:67" x14ac:dyDescent="0.35">
      <c r="A3650" s="21">
        <v>1022414106</v>
      </c>
      <c r="B3650" s="95" t="s">
        <v>19481</v>
      </c>
      <c r="C3650" s="25">
        <v>44802</v>
      </c>
      <c r="D3650" s="24" t="s">
        <v>266</v>
      </c>
      <c r="E3650" s="24" t="s">
        <v>110</v>
      </c>
      <c r="F3650" s="24" t="s">
        <v>70</v>
      </c>
      <c r="G3650" s="24"/>
      <c r="H3650" s="24">
        <v>24116622419</v>
      </c>
      <c r="I3650" s="24" t="s">
        <v>95</v>
      </c>
      <c r="J3650" s="24">
        <f>DATEDIF(Tabla1[[#This Row],[FECHA DE NACIMIENTO]],Tabla1[[#This Row],[FECHA ACTUAL]],"Y")</f>
        <v>27</v>
      </c>
      <c r="K3650" s="24" t="s">
        <v>73</v>
      </c>
      <c r="L3650" s="24" t="s">
        <v>112</v>
      </c>
      <c r="M3650" s="24">
        <v>0</v>
      </c>
      <c r="N3650" s="24">
        <v>0</v>
      </c>
      <c r="O3650" s="24">
        <v>3</v>
      </c>
      <c r="P3650" s="24" t="s">
        <v>101</v>
      </c>
      <c r="Q3650" s="23">
        <v>35157</v>
      </c>
      <c r="R3650" s="24" t="s">
        <v>76</v>
      </c>
      <c r="S3650" s="25">
        <v>45119</v>
      </c>
      <c r="T3650" s="24"/>
      <c r="U3650" s="24">
        <v>3105771773</v>
      </c>
      <c r="V3650" s="33" t="s">
        <v>19482</v>
      </c>
      <c r="W3650" s="85" t="s">
        <v>19483</v>
      </c>
      <c r="X3650" s="24" t="s">
        <v>15794</v>
      </c>
      <c r="Y3650" s="24" t="s">
        <v>19484</v>
      </c>
      <c r="Z3650" s="24" t="s">
        <v>117</v>
      </c>
      <c r="AA3650" s="24">
        <v>3145048489</v>
      </c>
      <c r="AB3650" s="24"/>
      <c r="AC3650" s="24"/>
      <c r="AD3650" s="24"/>
      <c r="AE3650" s="26" t="s">
        <v>84</v>
      </c>
      <c r="AF3650" s="26" t="s">
        <v>19485</v>
      </c>
      <c r="AG3650" s="26"/>
      <c r="AH3650" s="27" t="s">
        <v>19486</v>
      </c>
      <c r="AI3650" s="27" t="s">
        <v>398</v>
      </c>
      <c r="AJ3650" s="27" t="s">
        <v>398</v>
      </c>
      <c r="AK3650" s="24" t="s">
        <v>89</v>
      </c>
      <c r="AL3650" s="24" t="s">
        <v>7086</v>
      </c>
      <c r="AM3650" s="25">
        <v>44802</v>
      </c>
      <c r="AN3650" s="28">
        <v>2827500</v>
      </c>
      <c r="AO3650" s="28">
        <v>0</v>
      </c>
      <c r="AP3650" s="28"/>
      <c r="AQ3650" s="28"/>
      <c r="AR3650" s="24"/>
      <c r="AS3650" s="24"/>
      <c r="AT3650" s="24"/>
      <c r="AU3650" s="24"/>
      <c r="AV3650" s="24"/>
      <c r="AW3650" s="24"/>
      <c r="AX3650" s="24"/>
      <c r="AY3650" s="24"/>
      <c r="AZ3650" s="24"/>
      <c r="BA3650" s="24"/>
      <c r="BB3650" s="24"/>
      <c r="BC3650" s="24"/>
      <c r="BD3650" s="24"/>
      <c r="BE3650" s="24"/>
      <c r="BF3650" s="24"/>
      <c r="BG3650" s="23"/>
      <c r="BH3650" s="23">
        <v>45021</v>
      </c>
      <c r="BI3650" s="26" t="s">
        <v>466</v>
      </c>
      <c r="BJ3650" s="26" t="s">
        <v>3469</v>
      </c>
      <c r="BK3650" s="29">
        <v>0</v>
      </c>
      <c r="BL3650" s="24" t="s">
        <v>129</v>
      </c>
      <c r="BM3650" s="22" t="str">
        <f ca="1">+IF(Tabla1[[#This Row],[FECHA INGRESO]]&gt;=44986,IF((TODAY()-Tabla1[[#This Row],[FECHA INGRESO]])&gt;=50,"ALERTA","TODAVÍA FALTA"),"N/A")</f>
        <v>N/A</v>
      </c>
      <c r="BN3650" s="7">
        <f>IFERROR((_xlfn.DAYS(Tabla1[[#This Row],[FECHA INGRESO]],Tabla1[[#This Row],[FECHA RETIRO]]))/30,"")</f>
        <v>-7.3</v>
      </c>
    </row>
    <row r="3651" spans="1:67" x14ac:dyDescent="0.35">
      <c r="A3651" s="21">
        <v>1001096905</v>
      </c>
      <c r="B3651" s="95" t="s">
        <v>19487</v>
      </c>
      <c r="C3651" s="25">
        <v>44802</v>
      </c>
      <c r="D3651" s="24" t="s">
        <v>131</v>
      </c>
      <c r="E3651" s="24" t="s">
        <v>111</v>
      </c>
      <c r="F3651" s="24" t="s">
        <v>111</v>
      </c>
      <c r="G3651" s="24"/>
      <c r="H3651" s="24">
        <v>24116622798</v>
      </c>
      <c r="I3651" s="24" t="s">
        <v>95</v>
      </c>
      <c r="J3651" s="24">
        <f>DATEDIF(Tabla1[[#This Row],[FECHA DE NACIMIENTO]],Tabla1[[#This Row],[FECHA ACTUAL]],"Y")</f>
        <v>22</v>
      </c>
      <c r="K3651" s="24" t="s">
        <v>320</v>
      </c>
      <c r="L3651" s="24" t="s">
        <v>112</v>
      </c>
      <c r="M3651" s="24">
        <v>0</v>
      </c>
      <c r="N3651" s="24">
        <v>0</v>
      </c>
      <c r="O3651" s="24">
        <v>3</v>
      </c>
      <c r="P3651" s="24" t="s">
        <v>101</v>
      </c>
      <c r="Q3651" s="23">
        <v>37027</v>
      </c>
      <c r="R3651" s="24" t="s">
        <v>76</v>
      </c>
      <c r="S3651" s="25">
        <v>45119</v>
      </c>
      <c r="T3651" s="24"/>
      <c r="U3651" s="24">
        <v>3164233891</v>
      </c>
      <c r="V3651" s="33" t="s">
        <v>19488</v>
      </c>
      <c r="W3651" s="85" t="s">
        <v>19489</v>
      </c>
      <c r="X3651" s="24" t="s">
        <v>2717</v>
      </c>
      <c r="Y3651" s="24" t="s">
        <v>19490</v>
      </c>
      <c r="Z3651" s="24" t="s">
        <v>162</v>
      </c>
      <c r="AA3651" s="24">
        <v>3228779547</v>
      </c>
      <c r="AB3651" s="24"/>
      <c r="AC3651" s="24"/>
      <c r="AD3651" s="24"/>
      <c r="AE3651" s="26" t="s">
        <v>183</v>
      </c>
      <c r="AF3651" s="26" t="s">
        <v>17305</v>
      </c>
      <c r="AG3651" s="26"/>
      <c r="AH3651" s="27" t="s">
        <v>3042</v>
      </c>
      <c r="AI3651" s="27" t="s">
        <v>1612</v>
      </c>
      <c r="AJ3651" s="27" t="s">
        <v>15662</v>
      </c>
      <c r="AK3651" s="24" t="s">
        <v>121</v>
      </c>
      <c r="AL3651" s="24" t="s">
        <v>7086</v>
      </c>
      <c r="AM3651" s="25">
        <v>44802</v>
      </c>
      <c r="AN3651" s="28">
        <v>1000000</v>
      </c>
      <c r="AO3651" s="28">
        <v>117172</v>
      </c>
      <c r="AP3651" s="28"/>
      <c r="AQ3651" s="28"/>
      <c r="AR3651" s="24"/>
      <c r="AS3651" s="24"/>
      <c r="AT3651" s="24"/>
      <c r="AU3651" s="24"/>
      <c r="AV3651" s="24"/>
      <c r="AW3651" s="24"/>
      <c r="AX3651" s="24"/>
      <c r="AY3651" s="24"/>
      <c r="AZ3651" s="24"/>
      <c r="BA3651" s="24"/>
      <c r="BB3651" s="24"/>
      <c r="BC3651" s="24"/>
      <c r="BD3651" s="24"/>
      <c r="BE3651" s="24"/>
      <c r="BF3651" s="24"/>
      <c r="BG3651" s="23"/>
      <c r="BH3651" s="23">
        <v>44831</v>
      </c>
      <c r="BI3651" s="26" t="s">
        <v>466</v>
      </c>
      <c r="BJ3651" s="26" t="s">
        <v>6087</v>
      </c>
      <c r="BK3651" s="29">
        <v>0</v>
      </c>
      <c r="BL3651" s="24" t="s">
        <v>129</v>
      </c>
      <c r="BM3651" s="22" t="str">
        <f ca="1">+IF(Tabla1[[#This Row],[FECHA INGRESO]]&gt;=44986,IF((TODAY()-Tabla1[[#This Row],[FECHA INGRESO]])&gt;=50,"ALERTA","TODAVÍA FALTA"),"N/A")</f>
        <v>N/A</v>
      </c>
      <c r="BN3651" s="7">
        <f>IFERROR((_xlfn.DAYS(Tabla1[[#This Row],[FECHA INGRESO]],Tabla1[[#This Row],[FECHA RETIRO]]))/30,"")</f>
        <v>-0.96666666666666667</v>
      </c>
    </row>
    <row r="3652" spans="1:67" x14ac:dyDescent="0.35">
      <c r="A3652" s="21">
        <v>1012404659</v>
      </c>
      <c r="B3652" s="95" t="s">
        <v>19491</v>
      </c>
      <c r="C3652" s="25">
        <v>44805</v>
      </c>
      <c r="D3652" s="24" t="s">
        <v>131</v>
      </c>
      <c r="E3652" s="24" t="s">
        <v>94</v>
      </c>
      <c r="F3652" s="23" t="s">
        <v>94</v>
      </c>
      <c r="G3652" s="24"/>
      <c r="H3652" s="24">
        <v>24116743842</v>
      </c>
      <c r="I3652" s="24" t="s">
        <v>95</v>
      </c>
      <c r="J3652" s="24">
        <f>DATEDIF(Tabla1[[#This Row],[FECHA DE NACIMIENTO]],Tabla1[[#This Row],[FECHA ACTUAL]],"Y")</f>
        <v>29</v>
      </c>
      <c r="K3652" s="24" t="s">
        <v>73</v>
      </c>
      <c r="L3652" s="24" t="s">
        <v>234</v>
      </c>
      <c r="M3652" s="24">
        <v>2</v>
      </c>
      <c r="N3652" s="24">
        <v>2</v>
      </c>
      <c r="O3652" s="24">
        <v>2</v>
      </c>
      <c r="P3652" s="24" t="s">
        <v>101</v>
      </c>
      <c r="Q3652" s="23">
        <v>34272</v>
      </c>
      <c r="R3652" s="24" t="s">
        <v>76</v>
      </c>
      <c r="S3652" s="25">
        <v>45119</v>
      </c>
      <c r="T3652" s="24"/>
      <c r="U3652" s="24">
        <v>3228023295</v>
      </c>
      <c r="V3652" s="33" t="s">
        <v>19492</v>
      </c>
      <c r="W3652" s="92" t="s">
        <v>19493</v>
      </c>
      <c r="X3652" s="24" t="s">
        <v>19494</v>
      </c>
      <c r="Y3652" s="24" t="s">
        <v>19495</v>
      </c>
      <c r="Z3652" s="24" t="s">
        <v>13095</v>
      </c>
      <c r="AA3652" s="24">
        <v>3133741422</v>
      </c>
      <c r="AB3652" s="24"/>
      <c r="AC3652" s="24"/>
      <c r="AD3652" s="24"/>
      <c r="AE3652" s="26" t="s">
        <v>151</v>
      </c>
      <c r="AF3652" s="26"/>
      <c r="AG3652" s="26"/>
      <c r="AH3652" s="27" t="s">
        <v>184</v>
      </c>
      <c r="AI3652" s="27" t="s">
        <v>377</v>
      </c>
      <c r="AJ3652" s="27" t="s">
        <v>377</v>
      </c>
      <c r="AK3652" s="24" t="s">
        <v>121</v>
      </c>
      <c r="AL3652" s="24" t="s">
        <v>7086</v>
      </c>
      <c r="AM3652" s="25">
        <v>44805</v>
      </c>
      <c r="AN3652" s="28">
        <v>1000000</v>
      </c>
      <c r="AO3652" s="28">
        <v>117172</v>
      </c>
      <c r="AP3652" s="28"/>
      <c r="AQ3652" s="28"/>
      <c r="AR3652" s="24"/>
      <c r="AS3652" s="24"/>
      <c r="AT3652" s="24"/>
      <c r="AU3652" s="24"/>
      <c r="AV3652" s="24"/>
      <c r="AW3652" s="24"/>
      <c r="AX3652" s="24"/>
      <c r="AY3652" s="24"/>
      <c r="AZ3652" s="24"/>
      <c r="BA3652" s="24"/>
      <c r="BB3652" s="24"/>
      <c r="BC3652" s="24"/>
      <c r="BD3652" s="24"/>
      <c r="BE3652" s="24"/>
      <c r="BF3652" s="24"/>
      <c r="BG3652" s="23"/>
      <c r="BH3652" s="23">
        <v>44880</v>
      </c>
      <c r="BI3652" s="26" t="s">
        <v>466</v>
      </c>
      <c r="BJ3652" s="26" t="s">
        <v>6087</v>
      </c>
      <c r="BK3652" s="29">
        <v>0</v>
      </c>
      <c r="BL3652" s="24" t="s">
        <v>129</v>
      </c>
      <c r="BM3652" s="22" t="str">
        <f ca="1">+IF(Tabla1[[#This Row],[FECHA INGRESO]]&gt;=44986,IF((TODAY()-Tabla1[[#This Row],[FECHA INGRESO]])&gt;=50,"ALERTA","TODAVÍA FALTA"),"N/A")</f>
        <v>N/A</v>
      </c>
      <c r="BN3652" s="7">
        <f>IFERROR((_xlfn.DAYS(Tabla1[[#This Row],[FECHA INGRESO]],Tabla1[[#This Row],[FECHA RETIRO]]))/30,"")</f>
        <v>-2.5</v>
      </c>
    </row>
    <row r="3653" spans="1:67" x14ac:dyDescent="0.35">
      <c r="A3653" s="21">
        <v>1012437528</v>
      </c>
      <c r="B3653" s="95" t="s">
        <v>19496</v>
      </c>
      <c r="C3653" s="25">
        <v>44805</v>
      </c>
      <c r="D3653" s="24" t="s">
        <v>131</v>
      </c>
      <c r="E3653" s="24" t="s">
        <v>94</v>
      </c>
      <c r="F3653" s="23" t="s">
        <v>94</v>
      </c>
      <c r="G3653" s="24"/>
      <c r="H3653" s="24">
        <v>24116743208</v>
      </c>
      <c r="I3653" s="24" t="s">
        <v>95</v>
      </c>
      <c r="J3653" s="24">
        <f>DATEDIF(Tabla1[[#This Row],[FECHA DE NACIMIENTO]],Tabla1[[#This Row],[FECHA ACTUAL]],"Y")</f>
        <v>26</v>
      </c>
      <c r="K3653" s="24" t="s">
        <v>96</v>
      </c>
      <c r="L3653" s="24" t="s">
        <v>112</v>
      </c>
      <c r="M3653" s="24">
        <v>0</v>
      </c>
      <c r="N3653" s="24">
        <v>2</v>
      </c>
      <c r="O3653" s="24">
        <v>3</v>
      </c>
      <c r="P3653" s="24" t="s">
        <v>101</v>
      </c>
      <c r="Q3653" s="23">
        <v>35356</v>
      </c>
      <c r="R3653" s="24" t="s">
        <v>76</v>
      </c>
      <c r="S3653" s="25">
        <v>45119</v>
      </c>
      <c r="T3653" s="24"/>
      <c r="U3653" s="24">
        <v>3137756315</v>
      </c>
      <c r="V3653" s="33" t="s">
        <v>19497</v>
      </c>
      <c r="W3653" s="92" t="s">
        <v>19498</v>
      </c>
      <c r="X3653" s="24" t="s">
        <v>18000</v>
      </c>
      <c r="Y3653" s="24" t="s">
        <v>19499</v>
      </c>
      <c r="Z3653" s="24" t="s">
        <v>285</v>
      </c>
      <c r="AA3653" s="24">
        <v>3133163186</v>
      </c>
      <c r="AB3653" s="24"/>
      <c r="AC3653" s="24"/>
      <c r="AD3653" s="24"/>
      <c r="AE3653" s="26" t="s">
        <v>151</v>
      </c>
      <c r="AF3653" s="26"/>
      <c r="AG3653" s="26"/>
      <c r="AH3653" s="27" t="s">
        <v>184</v>
      </c>
      <c r="AI3653" s="27" t="s">
        <v>377</v>
      </c>
      <c r="AJ3653" s="27" t="s">
        <v>377</v>
      </c>
      <c r="AK3653" s="24" t="s">
        <v>121</v>
      </c>
      <c r="AL3653" s="24" t="s">
        <v>7086</v>
      </c>
      <c r="AM3653" s="25">
        <v>44805</v>
      </c>
      <c r="AN3653" s="28">
        <v>1000000</v>
      </c>
      <c r="AO3653" s="28">
        <v>117172</v>
      </c>
      <c r="AP3653" s="28"/>
      <c r="AQ3653" s="28"/>
      <c r="AR3653" s="24"/>
      <c r="AS3653" s="24"/>
      <c r="AT3653" s="24"/>
      <c r="AU3653" s="24"/>
      <c r="AV3653" s="24"/>
      <c r="AW3653" s="24"/>
      <c r="AX3653" s="24"/>
      <c r="AY3653" s="24"/>
      <c r="AZ3653" s="24"/>
      <c r="BA3653" s="24"/>
      <c r="BB3653" s="24"/>
      <c r="BC3653" s="24"/>
      <c r="BD3653" s="24"/>
      <c r="BE3653" s="24"/>
      <c r="BF3653" s="24"/>
      <c r="BG3653" s="23"/>
      <c r="BH3653" s="23">
        <v>44825</v>
      </c>
      <c r="BI3653" s="26" t="s">
        <v>10014</v>
      </c>
      <c r="BJ3653" s="26" t="s">
        <v>14134</v>
      </c>
      <c r="BK3653" s="29">
        <v>0</v>
      </c>
      <c r="BL3653" s="24" t="s">
        <v>129</v>
      </c>
      <c r="BM3653" s="22" t="str">
        <f ca="1">+IF(Tabla1[[#This Row],[FECHA INGRESO]]&gt;=44986,IF((TODAY()-Tabla1[[#This Row],[FECHA INGRESO]])&gt;=50,"ALERTA","TODAVÍA FALTA"),"N/A")</f>
        <v>N/A</v>
      </c>
      <c r="BN3653" s="7">
        <f>IFERROR((_xlfn.DAYS(Tabla1[[#This Row],[FECHA INGRESO]],Tabla1[[#This Row],[FECHA RETIRO]]))/30,"")</f>
        <v>-0.66666666666666663</v>
      </c>
    </row>
    <row r="3654" spans="1:67" x14ac:dyDescent="0.35">
      <c r="A3654" s="34">
        <v>52439147</v>
      </c>
      <c r="B3654" s="95" t="s">
        <v>19500</v>
      </c>
      <c r="C3654" s="25">
        <v>44805</v>
      </c>
      <c r="D3654" s="25" t="s">
        <v>266</v>
      </c>
      <c r="E3654" s="25" t="s">
        <v>111</v>
      </c>
      <c r="F3654" s="25" t="s">
        <v>111</v>
      </c>
      <c r="G3654" s="25"/>
      <c r="H3654" s="77">
        <v>24116740216</v>
      </c>
      <c r="I3654" s="25" t="s">
        <v>95</v>
      </c>
      <c r="J3654" s="77">
        <f>DATEDIF(Tabla1[[#This Row],[FECHA DE NACIMIENTO]],Tabla1[[#This Row],[FECHA ACTUAL]],"Y")</f>
        <v>45</v>
      </c>
      <c r="K3654" s="25" t="s">
        <v>73</v>
      </c>
      <c r="L3654" s="25" t="s">
        <v>234</v>
      </c>
      <c r="M3654" s="99">
        <v>1</v>
      </c>
      <c r="N3654" s="99">
        <v>1</v>
      </c>
      <c r="O3654" s="99">
        <v>4</v>
      </c>
      <c r="P3654" s="25" t="s">
        <v>101</v>
      </c>
      <c r="Q3654" s="25">
        <v>28557</v>
      </c>
      <c r="R3654" s="24" t="s">
        <v>76</v>
      </c>
      <c r="S3654" s="25">
        <v>45119</v>
      </c>
      <c r="T3654" s="77">
        <v>7894057</v>
      </c>
      <c r="U3654" s="24">
        <v>3014144439</v>
      </c>
      <c r="V3654" s="92" t="s">
        <v>19501</v>
      </c>
      <c r="W3654" s="92" t="s">
        <v>19502</v>
      </c>
      <c r="X3654" s="24" t="s">
        <v>1779</v>
      </c>
      <c r="Y3654" s="24" t="s">
        <v>19503</v>
      </c>
      <c r="Z3654" s="24" t="s">
        <v>117</v>
      </c>
      <c r="AA3654" s="24">
        <v>3102800462</v>
      </c>
      <c r="AB3654" s="24"/>
      <c r="AC3654" s="24"/>
      <c r="AD3654" s="24"/>
      <c r="AE3654" s="26" t="s">
        <v>102</v>
      </c>
      <c r="AF3654" s="26"/>
      <c r="AG3654" s="26" t="s">
        <v>19504</v>
      </c>
      <c r="AH3654" s="27" t="s">
        <v>184</v>
      </c>
      <c r="AI3654" s="27" t="s">
        <v>11667</v>
      </c>
      <c r="AJ3654" s="27" t="s">
        <v>6347</v>
      </c>
      <c r="AK3654" s="24" t="s">
        <v>121</v>
      </c>
      <c r="AL3654" s="24" t="s">
        <v>7086</v>
      </c>
      <c r="AM3654" s="25">
        <v>44805</v>
      </c>
      <c r="AN3654" s="28">
        <v>1400000</v>
      </c>
      <c r="AO3654" s="28">
        <v>117172</v>
      </c>
      <c r="AP3654" s="28"/>
      <c r="AQ3654" s="28"/>
      <c r="AR3654" s="24"/>
      <c r="AS3654" s="24"/>
      <c r="AT3654" s="24"/>
      <c r="AU3654" s="24"/>
      <c r="AV3654" s="24"/>
      <c r="AW3654" s="24"/>
      <c r="AX3654" s="24"/>
      <c r="AY3654" s="24"/>
      <c r="AZ3654" s="24"/>
      <c r="BA3654" s="24"/>
      <c r="BB3654" s="24"/>
      <c r="BC3654" s="24"/>
      <c r="BD3654" s="24"/>
      <c r="BE3654" s="24"/>
      <c r="BF3654" s="24"/>
      <c r="BG3654" s="23"/>
      <c r="BH3654" s="23">
        <v>44828</v>
      </c>
      <c r="BI3654" s="26" t="s">
        <v>466</v>
      </c>
      <c r="BJ3654" s="26" t="s">
        <v>3469</v>
      </c>
      <c r="BK3654" s="29">
        <v>0</v>
      </c>
      <c r="BL3654" s="24" t="s">
        <v>129</v>
      </c>
      <c r="BM3654" s="22" t="str">
        <f ca="1">+IF(Tabla1[[#This Row],[FECHA INGRESO]]&gt;=44986,IF((TODAY()-Tabla1[[#This Row],[FECHA INGRESO]])&gt;=50,"ALERTA","TODAVÍA FALTA"),"N/A")</f>
        <v>N/A</v>
      </c>
      <c r="BN3654" s="7">
        <f>IFERROR((_xlfn.DAYS(Tabla1[[#This Row],[FECHA INGRESO]],Tabla1[[#This Row],[FECHA RETIRO]]))/30,"")</f>
        <v>-0.76666666666666672</v>
      </c>
    </row>
    <row r="3655" spans="1:67" x14ac:dyDescent="0.35">
      <c r="A3655" s="21">
        <v>1026297842</v>
      </c>
      <c r="B3655" s="95" t="s">
        <v>19505</v>
      </c>
      <c r="C3655" s="25">
        <v>44805</v>
      </c>
      <c r="D3655" s="24" t="s">
        <v>4008</v>
      </c>
      <c r="E3655" s="24" t="s">
        <v>111</v>
      </c>
      <c r="F3655" s="24" t="s">
        <v>111</v>
      </c>
      <c r="G3655" s="24"/>
      <c r="H3655" s="24">
        <v>24116741947</v>
      </c>
      <c r="I3655" s="24" t="s">
        <v>72</v>
      </c>
      <c r="J3655" s="24">
        <f>DATEDIF(Tabla1[[#This Row],[FECHA DE NACIMIENTO]],Tabla1[[#This Row],[FECHA ACTUAL]],"Y")</f>
        <v>26</v>
      </c>
      <c r="K3655" s="24" t="s">
        <v>96</v>
      </c>
      <c r="L3655" s="24" t="s">
        <v>112</v>
      </c>
      <c r="M3655" s="24">
        <v>1</v>
      </c>
      <c r="N3655" s="24">
        <v>1</v>
      </c>
      <c r="O3655" s="24">
        <v>1</v>
      </c>
      <c r="P3655" s="24" t="s">
        <v>101</v>
      </c>
      <c r="Q3655" s="23">
        <v>35451</v>
      </c>
      <c r="R3655" s="24" t="s">
        <v>76</v>
      </c>
      <c r="S3655" s="25">
        <v>45119</v>
      </c>
      <c r="T3655" s="24"/>
      <c r="U3655" s="24">
        <v>3168225172</v>
      </c>
      <c r="V3655" s="33" t="s">
        <v>19506</v>
      </c>
      <c r="W3655" s="92" t="s">
        <v>19507</v>
      </c>
      <c r="X3655" s="24" t="s">
        <v>19508</v>
      </c>
      <c r="Y3655" s="24" t="s">
        <v>19509</v>
      </c>
      <c r="Z3655" s="24" t="s">
        <v>117</v>
      </c>
      <c r="AA3655" s="24">
        <v>3168225172</v>
      </c>
      <c r="AB3655" s="24"/>
      <c r="AC3655" s="24"/>
      <c r="AD3655" s="24"/>
      <c r="AE3655" s="26" t="s">
        <v>151</v>
      </c>
      <c r="AF3655" s="26"/>
      <c r="AG3655" s="26"/>
      <c r="AH3655" s="27" t="s">
        <v>184</v>
      </c>
      <c r="AI3655" s="27" t="s">
        <v>120</v>
      </c>
      <c r="AJ3655" s="27" t="s">
        <v>120</v>
      </c>
      <c r="AK3655" s="24" t="s">
        <v>121</v>
      </c>
      <c r="AL3655" s="24" t="s">
        <v>7086</v>
      </c>
      <c r="AM3655" s="25">
        <v>44805</v>
      </c>
      <c r="AN3655" s="28">
        <v>1000000</v>
      </c>
      <c r="AO3655" s="28">
        <v>117172</v>
      </c>
      <c r="AP3655" s="28"/>
      <c r="AQ3655" s="28"/>
      <c r="AR3655" s="24"/>
      <c r="AS3655" s="24"/>
      <c r="AT3655" s="24"/>
      <c r="AU3655" s="24"/>
      <c r="AV3655" s="24"/>
      <c r="AW3655" s="24"/>
      <c r="AX3655" s="24"/>
      <c r="AY3655" s="24"/>
      <c r="AZ3655" s="24"/>
      <c r="BA3655" s="24"/>
      <c r="BB3655" s="24"/>
      <c r="BC3655" s="24"/>
      <c r="BD3655" s="24"/>
      <c r="BE3655" s="24"/>
      <c r="BF3655" s="24"/>
      <c r="BG3655" s="23"/>
      <c r="BH3655" s="23">
        <v>44805</v>
      </c>
      <c r="BI3655" s="26" t="s">
        <v>10014</v>
      </c>
      <c r="BJ3655" s="26" t="s">
        <v>14134</v>
      </c>
      <c r="BK3655" s="29">
        <v>0</v>
      </c>
      <c r="BL3655" s="24" t="s">
        <v>129</v>
      </c>
      <c r="BM3655" s="22" t="str">
        <f ca="1">+IF(Tabla1[[#This Row],[FECHA INGRESO]]&gt;=44986,IF((TODAY()-Tabla1[[#This Row],[FECHA INGRESO]])&gt;=50,"ALERTA","TODAVÍA FALTA"),"N/A")</f>
        <v>N/A</v>
      </c>
      <c r="BN3655" s="7">
        <f>IFERROR((_xlfn.DAYS(Tabla1[[#This Row],[FECHA INGRESO]],Tabla1[[#This Row],[FECHA RETIRO]]))/30,"")</f>
        <v>0</v>
      </c>
    </row>
    <row r="3656" spans="1:67" x14ac:dyDescent="0.35">
      <c r="A3656" s="34">
        <v>1030692265</v>
      </c>
      <c r="B3656" s="95" t="s">
        <v>19510</v>
      </c>
      <c r="C3656" s="25">
        <v>44805</v>
      </c>
      <c r="D3656" s="24" t="s">
        <v>188</v>
      </c>
      <c r="E3656" s="24" t="s">
        <v>111</v>
      </c>
      <c r="F3656" s="24" t="s">
        <v>70</v>
      </c>
      <c r="G3656" s="24"/>
      <c r="H3656" s="24">
        <v>24116738446</v>
      </c>
      <c r="I3656" s="24" t="s">
        <v>95</v>
      </c>
      <c r="J3656" s="24">
        <f>DATEDIF(Tabla1[[#This Row],[FECHA DE NACIMIENTO]],Tabla1[[#This Row],[FECHA ACTUAL]],"Y")</f>
        <v>24</v>
      </c>
      <c r="K3656" s="24" t="s">
        <v>73</v>
      </c>
      <c r="L3656" s="24" t="s">
        <v>112</v>
      </c>
      <c r="M3656" s="24">
        <v>0</v>
      </c>
      <c r="N3656" s="24">
        <v>2</v>
      </c>
      <c r="O3656" s="24">
        <v>2</v>
      </c>
      <c r="P3656" s="24" t="s">
        <v>101</v>
      </c>
      <c r="Q3656" s="23">
        <v>36122</v>
      </c>
      <c r="R3656" s="24" t="s">
        <v>76</v>
      </c>
      <c r="S3656" s="25">
        <v>45119</v>
      </c>
      <c r="T3656" s="24"/>
      <c r="U3656" s="24">
        <v>3224149033</v>
      </c>
      <c r="V3656" s="33" t="s">
        <v>19511</v>
      </c>
      <c r="W3656" s="92" t="s">
        <v>19512</v>
      </c>
      <c r="X3656" s="24" t="s">
        <v>1590</v>
      </c>
      <c r="Y3656" s="24" t="s">
        <v>19513</v>
      </c>
      <c r="Z3656" s="24" t="s">
        <v>117</v>
      </c>
      <c r="AA3656" s="24">
        <v>3133976818</v>
      </c>
      <c r="AB3656" s="24"/>
      <c r="AC3656" s="24"/>
      <c r="AD3656" s="24"/>
      <c r="AE3656" s="26" t="s">
        <v>183</v>
      </c>
      <c r="AF3656" s="26" t="s">
        <v>223</v>
      </c>
      <c r="AG3656" s="26"/>
      <c r="AH3656" s="27" t="s">
        <v>184</v>
      </c>
      <c r="AI3656" s="27" t="s">
        <v>120</v>
      </c>
      <c r="AJ3656" s="27" t="s">
        <v>120</v>
      </c>
      <c r="AK3656" s="24" t="s">
        <v>121</v>
      </c>
      <c r="AL3656" s="24" t="s">
        <v>7086</v>
      </c>
      <c r="AM3656" s="25">
        <v>44805</v>
      </c>
      <c r="AN3656" s="28">
        <v>1000000</v>
      </c>
      <c r="AO3656" s="28">
        <v>117172</v>
      </c>
      <c r="AP3656" s="28"/>
      <c r="AQ3656" s="28"/>
      <c r="AR3656" s="24"/>
      <c r="AS3656" s="24"/>
      <c r="AT3656" s="24"/>
      <c r="AU3656" s="24"/>
      <c r="AV3656" s="24"/>
      <c r="AW3656" s="24"/>
      <c r="AX3656" s="24"/>
      <c r="AY3656" s="24"/>
      <c r="AZ3656" s="24"/>
      <c r="BA3656" s="24"/>
      <c r="BB3656" s="24"/>
      <c r="BC3656" s="24"/>
      <c r="BD3656" s="24"/>
      <c r="BE3656" s="24"/>
      <c r="BF3656" s="24"/>
      <c r="BG3656" s="23"/>
      <c r="BH3656" s="23">
        <v>44806</v>
      </c>
      <c r="BI3656" s="26" t="s">
        <v>466</v>
      </c>
      <c r="BJ3656" s="26" t="s">
        <v>3469</v>
      </c>
      <c r="BK3656" s="29">
        <v>0</v>
      </c>
      <c r="BL3656" s="24" t="s">
        <v>129</v>
      </c>
      <c r="BM3656" s="22" t="str">
        <f ca="1">+IF(Tabla1[[#This Row],[FECHA INGRESO]]&gt;=44986,IF((TODAY()-Tabla1[[#This Row],[FECHA INGRESO]])&gt;=50,"ALERTA","TODAVÍA FALTA"),"N/A")</f>
        <v>N/A</v>
      </c>
      <c r="BN3656" s="7">
        <f>IFERROR((_xlfn.DAYS(Tabla1[[#This Row],[FECHA INGRESO]],Tabla1[[#This Row],[FECHA RETIRO]]))/30,"")</f>
        <v>-3.3333333333333333E-2</v>
      </c>
    </row>
    <row r="3657" spans="1:67" x14ac:dyDescent="0.35">
      <c r="A3657" s="21">
        <v>1024570068</v>
      </c>
      <c r="B3657" s="95" t="s">
        <v>19514</v>
      </c>
      <c r="C3657" s="25">
        <v>44805</v>
      </c>
      <c r="D3657" s="24" t="s">
        <v>4008</v>
      </c>
      <c r="E3657" s="24" t="s">
        <v>94</v>
      </c>
      <c r="F3657" s="24" t="s">
        <v>70</v>
      </c>
      <c r="G3657" s="24"/>
      <c r="H3657" s="24">
        <v>24116739007</v>
      </c>
      <c r="I3657" s="24" t="s">
        <v>95</v>
      </c>
      <c r="J3657" s="24">
        <f>DATEDIF(Tabla1[[#This Row],[FECHA DE NACIMIENTO]],Tabla1[[#This Row],[FECHA ACTUAL]],"Y")</f>
        <v>27</v>
      </c>
      <c r="K3657" s="24" t="s">
        <v>73</v>
      </c>
      <c r="L3657" s="24" t="s">
        <v>112</v>
      </c>
      <c r="M3657" s="24">
        <v>1</v>
      </c>
      <c r="N3657" s="24">
        <v>2</v>
      </c>
      <c r="O3657" s="24">
        <v>2</v>
      </c>
      <c r="P3657" s="24" t="s">
        <v>101</v>
      </c>
      <c r="Q3657" s="23">
        <v>35151</v>
      </c>
      <c r="R3657" s="24" t="s">
        <v>76</v>
      </c>
      <c r="S3657" s="25">
        <v>45119</v>
      </c>
      <c r="T3657" s="24"/>
      <c r="U3657" s="24">
        <v>3015569440</v>
      </c>
      <c r="V3657" s="33" t="s">
        <v>19515</v>
      </c>
      <c r="W3657" s="92" t="s">
        <v>19512</v>
      </c>
      <c r="X3657" s="24" t="s">
        <v>1590</v>
      </c>
      <c r="Y3657" s="24" t="s">
        <v>19516</v>
      </c>
      <c r="Z3657" s="24" t="s">
        <v>117</v>
      </c>
      <c r="AA3657" s="24">
        <v>3144762109</v>
      </c>
      <c r="AB3657" s="24"/>
      <c r="AC3657" s="24"/>
      <c r="AD3657" s="24"/>
      <c r="AE3657" s="26" t="s">
        <v>151</v>
      </c>
      <c r="AF3657" s="26"/>
      <c r="AG3657" s="26"/>
      <c r="AH3657" s="27" t="s">
        <v>184</v>
      </c>
      <c r="AI3657" s="27" t="s">
        <v>224</v>
      </c>
      <c r="AJ3657" s="27" t="s">
        <v>224</v>
      </c>
      <c r="AK3657" s="24" t="s">
        <v>121</v>
      </c>
      <c r="AL3657" s="24" t="s">
        <v>7086</v>
      </c>
      <c r="AM3657" s="25">
        <v>44805</v>
      </c>
      <c r="AN3657" s="28">
        <v>1000000</v>
      </c>
      <c r="AO3657" s="28">
        <v>117172</v>
      </c>
      <c r="AP3657" s="73" t="s">
        <v>19517</v>
      </c>
      <c r="AQ3657" s="28"/>
      <c r="AR3657" s="24"/>
      <c r="AS3657" s="24"/>
      <c r="AT3657" s="24"/>
      <c r="AU3657" s="24"/>
      <c r="AV3657" s="24"/>
      <c r="AW3657" s="24"/>
      <c r="AX3657" s="24"/>
      <c r="AY3657" s="24"/>
      <c r="AZ3657" s="24"/>
      <c r="BA3657" s="24"/>
      <c r="BB3657" s="24"/>
      <c r="BC3657" s="24"/>
      <c r="BD3657" s="24"/>
      <c r="BE3657" s="24"/>
      <c r="BF3657" s="24"/>
      <c r="BG3657" s="23"/>
      <c r="BH3657" s="23">
        <v>44817</v>
      </c>
      <c r="BI3657" s="26" t="s">
        <v>10014</v>
      </c>
      <c r="BJ3657" s="26" t="s">
        <v>14134</v>
      </c>
      <c r="BK3657" s="29">
        <v>0</v>
      </c>
      <c r="BL3657" s="24" t="s">
        <v>129</v>
      </c>
      <c r="BM3657" s="22" t="str">
        <f ca="1">+IF(Tabla1[[#This Row],[FECHA INGRESO]]&gt;=44986,IF((TODAY()-Tabla1[[#This Row],[FECHA INGRESO]])&gt;=50,"ALERTA","TODAVÍA FALTA"),"N/A")</f>
        <v>N/A</v>
      </c>
      <c r="BN3657" s="7">
        <f>IFERROR((_xlfn.DAYS(Tabla1[[#This Row],[FECHA INGRESO]],Tabla1[[#This Row],[FECHA RETIRO]]))/30,"")</f>
        <v>-0.4</v>
      </c>
    </row>
    <row r="3658" spans="1:67" x14ac:dyDescent="0.35">
      <c r="A3658" s="21">
        <v>1024543166</v>
      </c>
      <c r="B3658" s="95" t="s">
        <v>19518</v>
      </c>
      <c r="C3658" s="25">
        <v>44805</v>
      </c>
      <c r="D3658" s="24" t="s">
        <v>266</v>
      </c>
      <c r="E3658" s="24" t="s">
        <v>111</v>
      </c>
      <c r="F3658" s="24" t="s">
        <v>70</v>
      </c>
      <c r="G3658" s="24"/>
      <c r="H3658" s="24">
        <v>24099231172</v>
      </c>
      <c r="I3658" s="24" t="s">
        <v>95</v>
      </c>
      <c r="J3658" s="24">
        <f>DATEDIF(Tabla1[[#This Row],[FECHA DE NACIMIENTO]],Tabla1[[#This Row],[FECHA ACTUAL]],"Y")</f>
        <v>29</v>
      </c>
      <c r="K3658" s="24" t="s">
        <v>73</v>
      </c>
      <c r="L3658" s="24" t="s">
        <v>112</v>
      </c>
      <c r="M3658" s="24">
        <v>0</v>
      </c>
      <c r="N3658" s="24">
        <v>0</v>
      </c>
      <c r="O3658" s="24">
        <v>3</v>
      </c>
      <c r="P3658" s="24" t="s">
        <v>101</v>
      </c>
      <c r="Q3658" s="23">
        <v>34192</v>
      </c>
      <c r="R3658" s="24" t="s">
        <v>76</v>
      </c>
      <c r="S3658" s="25">
        <v>45119</v>
      </c>
      <c r="T3658" s="24"/>
      <c r="U3658" s="24">
        <v>3204339407</v>
      </c>
      <c r="V3658" s="33" t="s">
        <v>19519</v>
      </c>
      <c r="W3658" s="92" t="s">
        <v>19520</v>
      </c>
      <c r="X3658" s="24" t="s">
        <v>1479</v>
      </c>
      <c r="Y3658" s="24" t="s">
        <v>19521</v>
      </c>
      <c r="Z3658" s="24" t="s">
        <v>17135</v>
      </c>
      <c r="AA3658" s="24">
        <v>3143117848</v>
      </c>
      <c r="AB3658" s="24"/>
      <c r="AC3658" s="24"/>
      <c r="AD3658" s="24"/>
      <c r="AE3658" s="26" t="s">
        <v>183</v>
      </c>
      <c r="AF3658" s="26" t="s">
        <v>4829</v>
      </c>
      <c r="AG3658" s="26"/>
      <c r="AH3658" s="27" t="s">
        <v>299</v>
      </c>
      <c r="AI3658" s="27" t="s">
        <v>260</v>
      </c>
      <c r="AJ3658" s="27" t="s">
        <v>260</v>
      </c>
      <c r="AK3658" s="24" t="s">
        <v>89</v>
      </c>
      <c r="AL3658" s="24" t="s">
        <v>7086</v>
      </c>
      <c r="AM3658" s="25">
        <v>44805</v>
      </c>
      <c r="AN3658" s="28">
        <v>1240842</v>
      </c>
      <c r="AO3658" s="28">
        <v>117172</v>
      </c>
      <c r="AP3658" s="28"/>
      <c r="AQ3658" s="28"/>
      <c r="AR3658" s="24"/>
      <c r="AS3658" s="24"/>
      <c r="AT3658" s="24"/>
      <c r="AU3658" s="24"/>
      <c r="AV3658" s="24"/>
      <c r="AW3658" s="24"/>
      <c r="AX3658" s="24"/>
      <c r="AY3658" s="24"/>
      <c r="AZ3658" s="24"/>
      <c r="BA3658" s="24"/>
      <c r="BB3658" s="24"/>
      <c r="BC3658" s="24"/>
      <c r="BD3658" s="24"/>
      <c r="BE3658" s="24"/>
      <c r="BF3658" s="24"/>
      <c r="BG3658" s="23"/>
      <c r="BH3658" s="23">
        <v>44930</v>
      </c>
      <c r="BI3658" s="26" t="s">
        <v>466</v>
      </c>
      <c r="BJ3658" s="26" t="s">
        <v>1165</v>
      </c>
      <c r="BK3658" s="29">
        <v>0</v>
      </c>
      <c r="BL3658" s="24" t="s">
        <v>129</v>
      </c>
      <c r="BM3658" s="22" t="str">
        <f ca="1">+IF(Tabla1[[#This Row],[FECHA INGRESO]]&gt;=44986,IF((TODAY()-Tabla1[[#This Row],[FECHA INGRESO]])&gt;=50,"ALERTA","TODAVÍA FALTA"),"N/A")</f>
        <v>N/A</v>
      </c>
      <c r="BN3658" s="7">
        <f>IFERROR((_xlfn.DAYS(Tabla1[[#This Row],[FECHA INGRESO]],Tabla1[[#This Row],[FECHA RETIRO]]))/30,"")</f>
        <v>-4.166666666666667</v>
      </c>
    </row>
    <row r="3659" spans="1:67" x14ac:dyDescent="0.35">
      <c r="A3659" s="21">
        <v>1032796018</v>
      </c>
      <c r="B3659" s="95" t="s">
        <v>19522</v>
      </c>
      <c r="C3659" s="25">
        <v>44809</v>
      </c>
      <c r="D3659" s="24" t="s">
        <v>93</v>
      </c>
      <c r="E3659" s="24" t="s">
        <v>94</v>
      </c>
      <c r="F3659" s="24" t="s">
        <v>70</v>
      </c>
      <c r="G3659" s="24"/>
      <c r="H3659" s="24">
        <v>24116788504</v>
      </c>
      <c r="I3659" s="24" t="s">
        <v>95</v>
      </c>
      <c r="J3659" s="24">
        <f>DATEDIF(Tabla1[[#This Row],[FECHA DE NACIMIENTO]],Tabla1[[#This Row],[FECHA ACTUAL]],"Y")</f>
        <v>19</v>
      </c>
      <c r="K3659" s="24" t="s">
        <v>320</v>
      </c>
      <c r="L3659" s="24" t="s">
        <v>112</v>
      </c>
      <c r="M3659" s="24">
        <v>0</v>
      </c>
      <c r="N3659" s="24">
        <v>0</v>
      </c>
      <c r="O3659" s="24">
        <v>2</v>
      </c>
      <c r="P3659" s="24" t="s">
        <v>101</v>
      </c>
      <c r="Q3659" s="23">
        <v>37907</v>
      </c>
      <c r="R3659" s="24" t="s">
        <v>76</v>
      </c>
      <c r="S3659" s="25">
        <v>45119</v>
      </c>
      <c r="T3659" s="24">
        <v>3204864</v>
      </c>
      <c r="U3659" s="24">
        <v>3053666534</v>
      </c>
      <c r="V3659" s="33" t="s">
        <v>19523</v>
      </c>
      <c r="W3659" s="92" t="s">
        <v>19524</v>
      </c>
      <c r="X3659" s="24" t="s">
        <v>1205</v>
      </c>
      <c r="Y3659" s="24" t="s">
        <v>19525</v>
      </c>
      <c r="Z3659" s="24" t="s">
        <v>117</v>
      </c>
      <c r="AA3659" s="24">
        <v>3138085701</v>
      </c>
      <c r="AB3659" s="24"/>
      <c r="AC3659" s="24"/>
      <c r="AD3659" s="24"/>
      <c r="AE3659" s="26" t="s">
        <v>183</v>
      </c>
      <c r="AF3659" s="26" t="s">
        <v>19526</v>
      </c>
      <c r="AG3659" s="26"/>
      <c r="AH3659" s="27" t="s">
        <v>3042</v>
      </c>
      <c r="AI3659" s="27" t="s">
        <v>9232</v>
      </c>
      <c r="AJ3659" s="27" t="s">
        <v>9233</v>
      </c>
      <c r="AK3659" s="24" t="s">
        <v>121</v>
      </c>
      <c r="AL3659" s="24" t="s">
        <v>7086</v>
      </c>
      <c r="AM3659" s="25">
        <v>44809</v>
      </c>
      <c r="AN3659" s="28">
        <v>1000000</v>
      </c>
      <c r="AO3659" s="28">
        <v>117172</v>
      </c>
      <c r="AP3659" s="28"/>
      <c r="AQ3659" s="28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4"/>
      <c r="BB3659" s="24"/>
      <c r="BC3659" s="24"/>
      <c r="BD3659" s="24"/>
      <c r="BE3659" s="24"/>
      <c r="BF3659" s="24"/>
      <c r="BG3659" s="23"/>
      <c r="BH3659" s="23">
        <v>44858</v>
      </c>
      <c r="BI3659" s="26" t="s">
        <v>10014</v>
      </c>
      <c r="BJ3659" s="26" t="s">
        <v>14134</v>
      </c>
      <c r="BK3659" s="29">
        <v>0</v>
      </c>
      <c r="BL3659" s="24" t="s">
        <v>129</v>
      </c>
      <c r="BM3659" s="22" t="str">
        <f ca="1">+IF(Tabla1[[#This Row],[FECHA INGRESO]]&gt;=44986,IF((TODAY()-Tabla1[[#This Row],[FECHA INGRESO]])&gt;=50,"ALERTA","TODAVÍA FALTA"),"N/A")</f>
        <v>N/A</v>
      </c>
      <c r="BN3659" s="7">
        <f>IFERROR((_xlfn.DAYS(Tabla1[[#This Row],[FECHA INGRESO]],Tabla1[[#This Row],[FECHA RETIRO]]))/30,"")</f>
        <v>-1.6333333333333333</v>
      </c>
    </row>
    <row r="3660" spans="1:67" x14ac:dyDescent="0.35">
      <c r="A3660" s="21">
        <v>1015995889</v>
      </c>
      <c r="B3660" s="95" t="s">
        <v>19527</v>
      </c>
      <c r="C3660" s="25">
        <v>44809</v>
      </c>
      <c r="D3660" s="24" t="s">
        <v>188</v>
      </c>
      <c r="E3660" s="24" t="s">
        <v>111</v>
      </c>
      <c r="F3660" s="24" t="s">
        <v>70</v>
      </c>
      <c r="G3660" s="24"/>
      <c r="H3660" s="24">
        <v>24116789374</v>
      </c>
      <c r="I3660" s="24" t="s">
        <v>95</v>
      </c>
      <c r="J3660" s="24">
        <f>DATEDIF(Tabla1[[#This Row],[FECHA DE NACIMIENTO]],Tabla1[[#This Row],[FECHA ACTUAL]],"Y")</f>
        <v>19</v>
      </c>
      <c r="K3660" s="24" t="s">
        <v>73</v>
      </c>
      <c r="L3660" s="24" t="s">
        <v>112</v>
      </c>
      <c r="M3660" s="24">
        <v>0</v>
      </c>
      <c r="N3660" s="24">
        <v>2</v>
      </c>
      <c r="O3660" s="24">
        <v>3</v>
      </c>
      <c r="P3660" s="24" t="s">
        <v>101</v>
      </c>
      <c r="Q3660" s="23">
        <v>38175</v>
      </c>
      <c r="R3660" s="24" t="s">
        <v>76</v>
      </c>
      <c r="S3660" s="25">
        <v>45119</v>
      </c>
      <c r="T3660" s="24"/>
      <c r="U3660" s="24">
        <v>3196254174</v>
      </c>
      <c r="V3660" s="33" t="s">
        <v>19528</v>
      </c>
      <c r="W3660" s="92" t="s">
        <v>19529</v>
      </c>
      <c r="X3660" s="24" t="s">
        <v>19530</v>
      </c>
      <c r="Y3660" s="24" t="s">
        <v>19531</v>
      </c>
      <c r="Z3660" s="24" t="s">
        <v>13095</v>
      </c>
      <c r="AA3660" s="24">
        <v>3122461209</v>
      </c>
      <c r="AB3660" s="24"/>
      <c r="AC3660" s="24"/>
      <c r="AD3660" s="24"/>
      <c r="AE3660" s="26" t="s">
        <v>151</v>
      </c>
      <c r="AF3660" s="26"/>
      <c r="AG3660" s="26"/>
      <c r="AH3660" s="27" t="s">
        <v>955</v>
      </c>
      <c r="AI3660" s="27" t="s">
        <v>9232</v>
      </c>
      <c r="AJ3660" s="27" t="s">
        <v>14041</v>
      </c>
      <c r="AK3660" s="24" t="s">
        <v>121</v>
      </c>
      <c r="AL3660" s="24" t="s">
        <v>7086</v>
      </c>
      <c r="AM3660" s="25">
        <v>44809</v>
      </c>
      <c r="AN3660" s="28">
        <v>1160000</v>
      </c>
      <c r="AO3660" s="28">
        <v>140606</v>
      </c>
      <c r="AP3660" s="73" t="s">
        <v>19532</v>
      </c>
      <c r="AQ3660" s="28"/>
      <c r="AR3660" s="24"/>
      <c r="AS3660" s="24"/>
      <c r="AT3660" s="24"/>
      <c r="AU3660" s="24"/>
      <c r="AV3660" s="24"/>
      <c r="AW3660" s="24"/>
      <c r="AX3660" s="24"/>
      <c r="AY3660" s="24"/>
      <c r="AZ3660" s="24"/>
      <c r="BA3660" s="24"/>
      <c r="BB3660" s="24"/>
      <c r="BC3660" s="24"/>
      <c r="BD3660" s="24"/>
      <c r="BE3660" s="24"/>
      <c r="BF3660" s="24"/>
      <c r="BG3660" s="23"/>
      <c r="BH3660" s="23">
        <v>45103</v>
      </c>
      <c r="BI3660" s="26" t="s">
        <v>10014</v>
      </c>
      <c r="BJ3660" s="26" t="s">
        <v>3229</v>
      </c>
      <c r="BK3660" s="29">
        <v>0</v>
      </c>
      <c r="BL3660" s="24" t="s">
        <v>129</v>
      </c>
      <c r="BM3660" s="22" t="str">
        <f ca="1">+IF(Tabla1[[#This Row],[FECHA INGRESO]]&gt;=44986,IF((TODAY()-Tabla1[[#This Row],[FECHA INGRESO]])&gt;=50,"ALERTA","TODAVÍA FALTA"),"N/A")</f>
        <v>N/A</v>
      </c>
      <c r="BN3660" s="7">
        <f>IFERROR((_xlfn.DAYS(Tabla1[[#This Row],[FECHA INGRESO]],Tabla1[[#This Row],[FECHA RETIRO]]))/30,"")</f>
        <v>-9.8000000000000007</v>
      </c>
      <c r="BO3660" t="s">
        <v>19533</v>
      </c>
    </row>
    <row r="3661" spans="1:67" x14ac:dyDescent="0.35">
      <c r="A3661" s="34">
        <v>1010170136</v>
      </c>
      <c r="B3661" s="100" t="s">
        <v>19534</v>
      </c>
      <c r="C3661" s="25">
        <v>44809</v>
      </c>
      <c r="D3661" s="24" t="s">
        <v>4008</v>
      </c>
      <c r="E3661" s="24" t="s">
        <v>111</v>
      </c>
      <c r="F3661" s="24" t="s">
        <v>70</v>
      </c>
      <c r="G3661" s="24"/>
      <c r="H3661" s="24">
        <v>24116896366</v>
      </c>
      <c r="I3661" s="24" t="s">
        <v>95</v>
      </c>
      <c r="J3661" s="24">
        <f>DATEDIF(Tabla1[[#This Row],[FECHA DE NACIMIENTO]],Tabla1[[#This Row],[FECHA ACTUAL]],"Y")</f>
        <v>21</v>
      </c>
      <c r="K3661" s="24" t="s">
        <v>320</v>
      </c>
      <c r="L3661" s="24" t="s">
        <v>112</v>
      </c>
      <c r="M3661" s="24">
        <v>0</v>
      </c>
      <c r="N3661" s="24">
        <v>0</v>
      </c>
      <c r="O3661" s="24">
        <v>2</v>
      </c>
      <c r="P3661" s="24" t="s">
        <v>101</v>
      </c>
      <c r="Q3661" s="23">
        <v>37432</v>
      </c>
      <c r="R3661" s="24" t="s">
        <v>76</v>
      </c>
      <c r="S3661" s="25">
        <v>45119</v>
      </c>
      <c r="T3661" s="24"/>
      <c r="U3661" s="24">
        <v>3022297947</v>
      </c>
      <c r="V3661" s="33" t="s">
        <v>19535</v>
      </c>
      <c r="W3661" s="92" t="s">
        <v>19536</v>
      </c>
      <c r="X3661" s="24" t="s">
        <v>4836</v>
      </c>
      <c r="Y3661" s="24" t="s">
        <v>19537</v>
      </c>
      <c r="Z3661" s="24" t="s">
        <v>117</v>
      </c>
      <c r="AA3661" s="24">
        <v>3102671671</v>
      </c>
      <c r="AB3661" s="24"/>
      <c r="AC3661" s="24"/>
      <c r="AD3661" s="24"/>
      <c r="AE3661" s="26" t="s">
        <v>183</v>
      </c>
      <c r="AF3661" s="26" t="s">
        <v>19538</v>
      </c>
      <c r="AG3661" s="26"/>
      <c r="AH3661" s="27" t="s">
        <v>184</v>
      </c>
      <c r="AI3661" s="27" t="s">
        <v>487</v>
      </c>
      <c r="AJ3661" s="27" t="s">
        <v>487</v>
      </c>
      <c r="AK3661" s="25" t="s">
        <v>121</v>
      </c>
      <c r="AL3661" s="25" t="s">
        <v>7086</v>
      </c>
      <c r="AM3661" s="25">
        <v>44809</v>
      </c>
      <c r="AN3661" s="28">
        <v>1000000</v>
      </c>
      <c r="AO3661" s="28">
        <v>117172</v>
      </c>
      <c r="AP3661" s="28"/>
      <c r="AQ3661" s="28"/>
      <c r="AR3661" s="24"/>
      <c r="AS3661" s="24"/>
      <c r="AT3661" s="24"/>
      <c r="AU3661" s="24"/>
      <c r="AV3661" s="24"/>
      <c r="AW3661" s="24"/>
      <c r="AX3661" s="24"/>
      <c r="AY3661" s="24"/>
      <c r="AZ3661" s="24"/>
      <c r="BA3661" s="24"/>
      <c r="BB3661" s="24"/>
      <c r="BC3661" s="24"/>
      <c r="BD3661" s="24"/>
      <c r="BE3661" s="24"/>
      <c r="BF3661" s="24"/>
      <c r="BG3661" s="23"/>
      <c r="BH3661" s="23">
        <v>44832</v>
      </c>
      <c r="BI3661" s="26" t="s">
        <v>10014</v>
      </c>
      <c r="BJ3661" s="26" t="s">
        <v>14134</v>
      </c>
      <c r="BK3661" s="29">
        <v>0</v>
      </c>
      <c r="BL3661" s="24" t="s">
        <v>129</v>
      </c>
      <c r="BM3661" s="22" t="str">
        <f ca="1">+IF(Tabla1[[#This Row],[FECHA INGRESO]]&gt;=44986,IF((TODAY()-Tabla1[[#This Row],[FECHA INGRESO]])&gt;=50,"ALERTA","TODAVÍA FALTA"),"N/A")</f>
        <v>N/A</v>
      </c>
      <c r="BN3661" s="7">
        <f>IFERROR((_xlfn.DAYS(Tabla1[[#This Row],[FECHA INGRESO]],Tabla1[[#This Row],[FECHA RETIRO]]))/30,"")</f>
        <v>-0.76666666666666672</v>
      </c>
    </row>
    <row r="3662" spans="1:67" x14ac:dyDescent="0.35">
      <c r="A3662" s="21">
        <v>1000366290</v>
      </c>
      <c r="B3662" s="100" t="s">
        <v>19539</v>
      </c>
      <c r="C3662" s="25">
        <v>44809</v>
      </c>
      <c r="D3662" s="24" t="s">
        <v>131</v>
      </c>
      <c r="E3662" s="24" t="s">
        <v>111</v>
      </c>
      <c r="F3662" s="24" t="s">
        <v>70</v>
      </c>
      <c r="G3662" s="24"/>
      <c r="H3662" s="24">
        <v>24116815615</v>
      </c>
      <c r="I3662" s="24" t="s">
        <v>72</v>
      </c>
      <c r="J3662" s="24">
        <f>DATEDIF(Tabla1[[#This Row],[FECHA DE NACIMIENTO]],Tabla1[[#This Row],[FECHA ACTUAL]],"Y")</f>
        <v>22</v>
      </c>
      <c r="K3662" s="24" t="s">
        <v>73</v>
      </c>
      <c r="L3662" s="24" t="s">
        <v>112</v>
      </c>
      <c r="M3662" s="24">
        <v>0</v>
      </c>
      <c r="N3662" s="24">
        <v>0</v>
      </c>
      <c r="O3662" s="24">
        <v>2</v>
      </c>
      <c r="P3662" s="24" t="s">
        <v>101</v>
      </c>
      <c r="Q3662" s="23">
        <v>36952</v>
      </c>
      <c r="R3662" s="24" t="s">
        <v>76</v>
      </c>
      <c r="S3662" s="25">
        <v>45119</v>
      </c>
      <c r="T3662" s="24"/>
      <c r="U3662" s="24">
        <v>3214133249</v>
      </c>
      <c r="V3662" s="33" t="s">
        <v>19540</v>
      </c>
      <c r="W3662" s="92" t="s">
        <v>19541</v>
      </c>
      <c r="X3662" s="24" t="s">
        <v>12180</v>
      </c>
      <c r="Y3662" s="24" t="s">
        <v>19542</v>
      </c>
      <c r="Z3662" s="24" t="s">
        <v>117</v>
      </c>
      <c r="AA3662" s="24">
        <v>3123007732</v>
      </c>
      <c r="AB3662" s="24"/>
      <c r="AC3662" s="24"/>
      <c r="AD3662" s="24"/>
      <c r="AE3662" s="26" t="s">
        <v>151</v>
      </c>
      <c r="AF3662" s="26"/>
      <c r="AG3662" s="26"/>
      <c r="AH3662" s="27" t="s">
        <v>184</v>
      </c>
      <c r="AI3662" s="27" t="s">
        <v>11667</v>
      </c>
      <c r="AJ3662" s="27" t="s">
        <v>6347</v>
      </c>
      <c r="AK3662" s="24" t="s">
        <v>121</v>
      </c>
      <c r="AL3662" s="24" t="s">
        <v>7086</v>
      </c>
      <c r="AM3662" s="25">
        <v>44809</v>
      </c>
      <c r="AN3662" s="28">
        <v>1357200</v>
      </c>
      <c r="AO3662" s="28">
        <v>140606</v>
      </c>
      <c r="AP3662" s="73" t="s">
        <v>19543</v>
      </c>
      <c r="AQ3662" s="28"/>
      <c r="AR3662" s="24"/>
      <c r="AS3662" s="24"/>
      <c r="AT3662" s="24"/>
      <c r="AU3662" s="24"/>
      <c r="AV3662" s="24"/>
      <c r="AW3662" s="24"/>
      <c r="AX3662" s="24"/>
      <c r="AY3662" s="24"/>
      <c r="AZ3662" s="24"/>
      <c r="BA3662" s="24"/>
      <c r="BB3662" s="24"/>
      <c r="BC3662" s="24"/>
      <c r="BD3662" s="24"/>
      <c r="BE3662" s="24"/>
      <c r="BF3662" s="24"/>
      <c r="BG3662" s="23"/>
      <c r="BH3662" s="23">
        <v>45018</v>
      </c>
      <c r="BI3662" s="26" t="s">
        <v>10014</v>
      </c>
      <c r="BJ3662" s="26" t="s">
        <v>10862</v>
      </c>
      <c r="BK3662" s="29">
        <v>0</v>
      </c>
      <c r="BL3662" s="24" t="s">
        <v>129</v>
      </c>
      <c r="BM3662" s="22" t="str">
        <f ca="1">+IF(Tabla1[[#This Row],[FECHA INGRESO]]&gt;=44986,IF((TODAY()-Tabla1[[#This Row],[FECHA INGRESO]])&gt;=50,"ALERTA","TODAVÍA FALTA"),"N/A")</f>
        <v>N/A</v>
      </c>
      <c r="BN3662" s="7">
        <f>IFERROR((_xlfn.DAYS(Tabla1[[#This Row],[FECHA INGRESO]],Tabla1[[#This Row],[FECHA RETIRO]]))/30,"")</f>
        <v>-6.9666666666666668</v>
      </c>
    </row>
    <row r="3663" spans="1:67" x14ac:dyDescent="0.35">
      <c r="A3663" s="21">
        <v>1012344893</v>
      </c>
      <c r="B3663" s="94" t="s">
        <v>19544</v>
      </c>
      <c r="C3663" s="25">
        <v>44809</v>
      </c>
      <c r="D3663" s="24" t="s">
        <v>188</v>
      </c>
      <c r="E3663" s="24" t="s">
        <v>94</v>
      </c>
      <c r="F3663" s="23" t="s">
        <v>94</v>
      </c>
      <c r="G3663" s="24"/>
      <c r="H3663" s="24">
        <v>24116814977</v>
      </c>
      <c r="I3663" s="24" t="s">
        <v>95</v>
      </c>
      <c r="J3663" s="24">
        <f>DATEDIF(Tabla1[[#This Row],[FECHA DE NACIMIENTO]],Tabla1[[#This Row],[FECHA ACTUAL]],"Y")</f>
        <v>34</v>
      </c>
      <c r="K3663" s="24" t="s">
        <v>96</v>
      </c>
      <c r="L3663" s="24" t="s">
        <v>112</v>
      </c>
      <c r="M3663" s="24">
        <v>0</v>
      </c>
      <c r="N3663" s="24">
        <v>1</v>
      </c>
      <c r="O3663" s="24">
        <v>3</v>
      </c>
      <c r="P3663" s="24" t="s">
        <v>101</v>
      </c>
      <c r="Q3663" s="23">
        <v>32398</v>
      </c>
      <c r="R3663" s="24" t="s">
        <v>76</v>
      </c>
      <c r="S3663" s="25">
        <v>45119</v>
      </c>
      <c r="T3663" s="24"/>
      <c r="U3663" s="24">
        <v>3204321821</v>
      </c>
      <c r="V3663" s="33" t="s">
        <v>6804</v>
      </c>
      <c r="W3663" s="92" t="s">
        <v>19545</v>
      </c>
      <c r="X3663" s="24" t="s">
        <v>11972</v>
      </c>
      <c r="Y3663" s="24" t="s">
        <v>6806</v>
      </c>
      <c r="Z3663" s="24" t="s">
        <v>117</v>
      </c>
      <c r="AA3663" s="24">
        <v>3204382028</v>
      </c>
      <c r="AB3663" s="24"/>
      <c r="AC3663" s="24"/>
      <c r="AD3663" s="24"/>
      <c r="AE3663" s="26" t="s">
        <v>194</v>
      </c>
      <c r="AF3663" s="26" t="s">
        <v>1764</v>
      </c>
      <c r="AG3663" s="26"/>
      <c r="AH3663" s="27" t="s">
        <v>19546</v>
      </c>
      <c r="AI3663" s="27" t="s">
        <v>260</v>
      </c>
      <c r="AJ3663" s="27" t="s">
        <v>260</v>
      </c>
      <c r="AK3663" s="24" t="s">
        <v>89</v>
      </c>
      <c r="AL3663" s="24" t="s">
        <v>90</v>
      </c>
      <c r="AM3663" s="25">
        <v>44809</v>
      </c>
      <c r="AN3663" s="28">
        <v>1439377</v>
      </c>
      <c r="AO3663" s="28">
        <v>140606</v>
      </c>
      <c r="AP3663" s="28"/>
      <c r="AQ3663" s="28"/>
      <c r="AR3663" s="24"/>
      <c r="AS3663" s="24"/>
      <c r="AT3663" s="24"/>
      <c r="AU3663" s="24"/>
      <c r="AV3663" s="24"/>
      <c r="AW3663" s="24"/>
      <c r="AX3663" s="24"/>
      <c r="AY3663" s="24"/>
      <c r="AZ3663" s="24"/>
      <c r="BA3663" s="24"/>
      <c r="BB3663" s="24"/>
      <c r="BC3663" s="24"/>
      <c r="BD3663" s="24"/>
      <c r="BE3663" s="24"/>
      <c r="BF3663" s="24"/>
      <c r="BG3663" s="23"/>
      <c r="BH3663" s="23" t="s">
        <v>75</v>
      </c>
      <c r="BI3663" s="26">
        <v>0</v>
      </c>
      <c r="BJ3663" s="26">
        <v>0</v>
      </c>
      <c r="BK3663" s="29">
        <v>0</v>
      </c>
      <c r="BL3663" s="24" t="s">
        <v>91</v>
      </c>
      <c r="BM3663" s="22" t="str">
        <f ca="1">+IF(Tabla1[[#This Row],[FECHA INGRESO]]&gt;=44986,IF((TODAY()-Tabla1[[#This Row],[FECHA INGRESO]])&gt;=50,"ALERTA","TODAVÍA FALTA"),"N/A")</f>
        <v>N/A</v>
      </c>
      <c r="BN3663" s="7" t="str">
        <f>IFERROR((_xlfn.DAYS(Tabla1[[#This Row],[FECHA INGRESO]],Tabla1[[#This Row],[FECHA RETIRO]]))/30,"")</f>
        <v/>
      </c>
    </row>
    <row r="3664" spans="1:67" x14ac:dyDescent="0.35">
      <c r="A3664" s="21">
        <v>52934354</v>
      </c>
      <c r="B3664" s="94" t="s">
        <v>19547</v>
      </c>
      <c r="C3664" s="25">
        <v>44811</v>
      </c>
      <c r="D3664" s="24" t="s">
        <v>188</v>
      </c>
      <c r="E3664" s="24" t="s">
        <v>111</v>
      </c>
      <c r="F3664" s="23" t="s">
        <v>94</v>
      </c>
      <c r="G3664" s="24"/>
      <c r="H3664" s="24">
        <v>24116830436</v>
      </c>
      <c r="I3664" s="24" t="s">
        <v>95</v>
      </c>
      <c r="J3664" s="24">
        <f>DATEDIF(Tabla1[[#This Row],[FECHA DE NACIMIENTO]],Tabla1[[#This Row],[FECHA ACTUAL]],"Y")</f>
        <v>40</v>
      </c>
      <c r="K3664" s="24" t="s">
        <v>73</v>
      </c>
      <c r="L3664" s="24" t="s">
        <v>112</v>
      </c>
      <c r="M3664" s="24">
        <v>1</v>
      </c>
      <c r="N3664" s="24">
        <v>1</v>
      </c>
      <c r="O3664" s="24">
        <v>3</v>
      </c>
      <c r="P3664" s="24" t="s">
        <v>101</v>
      </c>
      <c r="Q3664" s="23">
        <v>30406</v>
      </c>
      <c r="R3664" s="24" t="s">
        <v>76</v>
      </c>
      <c r="S3664" s="25">
        <v>45119</v>
      </c>
      <c r="T3664" s="24"/>
      <c r="U3664" s="24">
        <v>3144167608</v>
      </c>
      <c r="V3664" s="33" t="s">
        <v>19548</v>
      </c>
      <c r="W3664" s="92" t="s">
        <v>19549</v>
      </c>
      <c r="X3664" s="24" t="s">
        <v>19550</v>
      </c>
      <c r="Y3664" s="24"/>
      <c r="Z3664" s="24"/>
      <c r="AA3664" s="24"/>
      <c r="AB3664" s="24"/>
      <c r="AC3664" s="24"/>
      <c r="AD3664" s="24"/>
      <c r="AE3664" s="26" t="s">
        <v>151</v>
      </c>
      <c r="AF3664" s="26"/>
      <c r="AG3664" s="26"/>
      <c r="AH3664" s="27" t="s">
        <v>163</v>
      </c>
      <c r="AI3664" s="27" t="s">
        <v>5470</v>
      </c>
      <c r="AJ3664" s="27" t="s">
        <v>5470</v>
      </c>
      <c r="AK3664" s="24" t="s">
        <v>121</v>
      </c>
      <c r="AL3664" s="24" t="s">
        <v>7086</v>
      </c>
      <c r="AM3664" s="25">
        <v>44811</v>
      </c>
      <c r="AN3664" s="28">
        <v>1736155</v>
      </c>
      <c r="AO3664" s="28">
        <v>140606</v>
      </c>
      <c r="AP3664" s="73" t="s">
        <v>19551</v>
      </c>
      <c r="AQ3664" s="28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  <c r="BD3664" s="24"/>
      <c r="BE3664" s="24"/>
      <c r="BF3664" s="24"/>
      <c r="BG3664" s="23"/>
      <c r="BH3664" s="23" t="s">
        <v>75</v>
      </c>
      <c r="BI3664" s="26">
        <v>0</v>
      </c>
      <c r="BJ3664" s="26">
        <v>0</v>
      </c>
      <c r="BK3664" s="29">
        <v>0</v>
      </c>
      <c r="BL3664" s="24" t="s">
        <v>91</v>
      </c>
      <c r="BM3664" s="22" t="str">
        <f ca="1">+IF(Tabla1[[#This Row],[FECHA INGRESO]]&gt;=44986,IF((TODAY()-Tabla1[[#This Row],[FECHA INGRESO]])&gt;=50,"ALERTA","TODAVÍA FALTA"),"N/A")</f>
        <v>N/A</v>
      </c>
      <c r="BN3664" s="7" t="str">
        <f>IFERROR((_xlfn.DAYS(Tabla1[[#This Row],[FECHA INGRESO]],Tabla1[[#This Row],[FECHA RETIRO]]))/30,"")</f>
        <v/>
      </c>
    </row>
    <row r="3665" spans="1:66" x14ac:dyDescent="0.35">
      <c r="A3665" s="21">
        <v>1013676730</v>
      </c>
      <c r="B3665" s="95" t="s">
        <v>19552</v>
      </c>
      <c r="C3665" s="25">
        <v>44811</v>
      </c>
      <c r="D3665" s="24" t="s">
        <v>93</v>
      </c>
      <c r="E3665" s="24" t="s">
        <v>111</v>
      </c>
      <c r="F3665" s="23" t="s">
        <v>94</v>
      </c>
      <c r="G3665" s="24"/>
      <c r="H3665" s="24">
        <v>24116829296</v>
      </c>
      <c r="I3665" s="24" t="s">
        <v>95</v>
      </c>
      <c r="J3665" s="24">
        <f>DATEDIF(Tabla1[[#This Row],[FECHA DE NACIMIENTO]],Tabla1[[#This Row],[FECHA ACTUAL]],"Y")</f>
        <v>25</v>
      </c>
      <c r="K3665" s="24" t="s">
        <v>73</v>
      </c>
      <c r="L3665" s="24" t="s">
        <v>112</v>
      </c>
      <c r="M3665" s="24">
        <v>1</v>
      </c>
      <c r="N3665" s="24">
        <v>1</v>
      </c>
      <c r="O3665" s="24">
        <v>3</v>
      </c>
      <c r="P3665" s="24" t="s">
        <v>101</v>
      </c>
      <c r="Q3665" s="23">
        <v>35713</v>
      </c>
      <c r="R3665" s="24" t="s">
        <v>76</v>
      </c>
      <c r="S3665" s="25">
        <v>45119</v>
      </c>
      <c r="T3665" s="24">
        <v>4079976</v>
      </c>
      <c r="U3665" s="24">
        <v>3004863666</v>
      </c>
      <c r="V3665" s="33" t="s">
        <v>19553</v>
      </c>
      <c r="W3665" s="92" t="s">
        <v>19554</v>
      </c>
      <c r="X3665" s="24" t="s">
        <v>19555</v>
      </c>
      <c r="Y3665" s="24" t="s">
        <v>19556</v>
      </c>
      <c r="Z3665" s="24" t="s">
        <v>117</v>
      </c>
      <c r="AA3665" s="24">
        <v>3207690892</v>
      </c>
      <c r="AB3665" s="24"/>
      <c r="AC3665" s="24"/>
      <c r="AD3665" s="24"/>
      <c r="AE3665" s="26" t="s">
        <v>183</v>
      </c>
      <c r="AF3665" s="26" t="s">
        <v>16985</v>
      </c>
      <c r="AG3665" s="26"/>
      <c r="AH3665" s="27" t="s">
        <v>3042</v>
      </c>
      <c r="AI3665" s="27" t="s">
        <v>14175</v>
      </c>
      <c r="AJ3665" s="27" t="s">
        <v>14175</v>
      </c>
      <c r="AK3665" s="24" t="s">
        <v>121</v>
      </c>
      <c r="AL3665" s="24" t="s">
        <v>7086</v>
      </c>
      <c r="AM3665" s="25">
        <v>44811</v>
      </c>
      <c r="AN3665" s="28">
        <v>1000000</v>
      </c>
      <c r="AO3665" s="28">
        <v>117172</v>
      </c>
      <c r="AP3665" s="28"/>
      <c r="AQ3665" s="28"/>
      <c r="AR3665" s="24"/>
      <c r="AS3665" s="24"/>
      <c r="AT3665" s="24"/>
      <c r="AU3665" s="24"/>
      <c r="AV3665" s="24"/>
      <c r="AW3665" s="24"/>
      <c r="AX3665" s="24"/>
      <c r="AY3665" s="24"/>
      <c r="AZ3665" s="24"/>
      <c r="BA3665" s="24"/>
      <c r="BB3665" s="24"/>
      <c r="BC3665" s="24"/>
      <c r="BD3665" s="24"/>
      <c r="BE3665" s="24"/>
      <c r="BF3665" s="24"/>
      <c r="BG3665" s="23"/>
      <c r="BH3665" s="23">
        <v>44849</v>
      </c>
      <c r="BI3665" s="26" t="s">
        <v>466</v>
      </c>
      <c r="BJ3665" s="26" t="s">
        <v>1246</v>
      </c>
      <c r="BK3665" s="29">
        <v>0</v>
      </c>
      <c r="BL3665" s="24" t="s">
        <v>129</v>
      </c>
      <c r="BM3665" s="22" t="str">
        <f ca="1">+IF(Tabla1[[#This Row],[FECHA INGRESO]]&gt;=44986,IF((TODAY()-Tabla1[[#This Row],[FECHA INGRESO]])&gt;=50,"ALERTA","TODAVÍA FALTA"),"N/A")</f>
        <v>N/A</v>
      </c>
      <c r="BN3665" s="7">
        <f>IFERROR((_xlfn.DAYS(Tabla1[[#This Row],[FECHA INGRESO]],Tabla1[[#This Row],[FECHA RETIRO]]))/30,"")</f>
        <v>-1.2666666666666666</v>
      </c>
    </row>
    <row r="3666" spans="1:66" x14ac:dyDescent="0.35">
      <c r="A3666" s="21">
        <v>1026565784</v>
      </c>
      <c r="B3666" s="95" t="s">
        <v>19557</v>
      </c>
      <c r="C3666" s="25">
        <v>44811</v>
      </c>
      <c r="D3666" s="24" t="s">
        <v>266</v>
      </c>
      <c r="E3666" s="24" t="s">
        <v>111</v>
      </c>
      <c r="F3666" s="24" t="s">
        <v>111</v>
      </c>
      <c r="G3666" s="24"/>
      <c r="H3666" s="24">
        <v>24116832401</v>
      </c>
      <c r="I3666" s="24" t="s">
        <v>72</v>
      </c>
      <c r="J3666" s="24">
        <f>DATEDIF(Tabla1[[#This Row],[FECHA DE NACIMIENTO]],Tabla1[[#This Row],[FECHA ACTUAL]],"Y")</f>
        <v>32</v>
      </c>
      <c r="K3666" s="24" t="s">
        <v>73</v>
      </c>
      <c r="L3666" s="24" t="s">
        <v>112</v>
      </c>
      <c r="M3666" s="24">
        <v>0</v>
      </c>
      <c r="N3666" s="24">
        <v>0</v>
      </c>
      <c r="O3666" s="24">
        <v>2</v>
      </c>
      <c r="P3666" s="24" t="s">
        <v>101</v>
      </c>
      <c r="Q3666" s="23">
        <v>33243</v>
      </c>
      <c r="R3666" s="24" t="s">
        <v>76</v>
      </c>
      <c r="S3666" s="25">
        <v>45119</v>
      </c>
      <c r="T3666" s="24"/>
      <c r="U3666" s="24">
        <v>3246297708</v>
      </c>
      <c r="V3666" s="33" t="s">
        <v>19558</v>
      </c>
      <c r="W3666" s="92" t="s">
        <v>19559</v>
      </c>
      <c r="X3666" s="24" t="s">
        <v>17221</v>
      </c>
      <c r="Y3666" s="24" t="s">
        <v>19560</v>
      </c>
      <c r="Z3666" s="24" t="s">
        <v>285</v>
      </c>
      <c r="AA3666" s="24">
        <v>3212899699</v>
      </c>
      <c r="AB3666" s="24"/>
      <c r="AC3666" s="24"/>
      <c r="AD3666" s="24"/>
      <c r="AE3666" s="26" t="s">
        <v>151</v>
      </c>
      <c r="AF3666" s="26"/>
      <c r="AG3666" s="26"/>
      <c r="AH3666" s="27" t="s">
        <v>3042</v>
      </c>
      <c r="AI3666" s="27" t="s">
        <v>14175</v>
      </c>
      <c r="AJ3666" s="27" t="s">
        <v>14175</v>
      </c>
      <c r="AK3666" s="24" t="s">
        <v>121</v>
      </c>
      <c r="AL3666" s="24" t="s">
        <v>7086</v>
      </c>
      <c r="AM3666" s="25">
        <v>44811</v>
      </c>
      <c r="AN3666" s="28">
        <v>1000000</v>
      </c>
      <c r="AO3666" s="28">
        <v>117172</v>
      </c>
      <c r="AP3666" s="28"/>
      <c r="AQ3666" s="28"/>
      <c r="AR3666" s="24"/>
      <c r="AS3666" s="24"/>
      <c r="AT3666" s="24"/>
      <c r="AU3666" s="24"/>
      <c r="AV3666" s="24"/>
      <c r="AW3666" s="24"/>
      <c r="AX3666" s="24"/>
      <c r="AY3666" s="24"/>
      <c r="AZ3666" s="24"/>
      <c r="BA3666" s="24"/>
      <c r="BB3666" s="24"/>
      <c r="BC3666" s="24"/>
      <c r="BD3666" s="24"/>
      <c r="BE3666" s="24"/>
      <c r="BF3666" s="24"/>
      <c r="BG3666" s="23"/>
      <c r="BH3666" s="23">
        <v>44826</v>
      </c>
      <c r="BI3666" s="26" t="s">
        <v>10014</v>
      </c>
      <c r="BJ3666" s="26" t="s">
        <v>14134</v>
      </c>
      <c r="BK3666" s="29">
        <v>0</v>
      </c>
      <c r="BL3666" s="24" t="s">
        <v>129</v>
      </c>
      <c r="BM3666" s="22" t="str">
        <f ca="1">+IF(Tabla1[[#This Row],[FECHA INGRESO]]&gt;=44986,IF((TODAY()-Tabla1[[#This Row],[FECHA INGRESO]])&gt;=50,"ALERTA","TODAVÍA FALTA"),"N/A")</f>
        <v>N/A</v>
      </c>
      <c r="BN3666" s="7">
        <f>IFERROR((_xlfn.DAYS(Tabla1[[#This Row],[FECHA INGRESO]],Tabla1[[#This Row],[FECHA RETIRO]]))/30,"")</f>
        <v>-0.5</v>
      </c>
    </row>
    <row r="3667" spans="1:66" x14ac:dyDescent="0.35">
      <c r="A3667" s="21">
        <v>52541001</v>
      </c>
      <c r="B3667" s="95" t="s">
        <v>19561</v>
      </c>
      <c r="C3667" s="25">
        <v>44811</v>
      </c>
      <c r="D3667" s="24" t="s">
        <v>4008</v>
      </c>
      <c r="E3667" s="24" t="s">
        <v>94</v>
      </c>
      <c r="F3667" s="24" t="s">
        <v>70</v>
      </c>
      <c r="G3667" s="24"/>
      <c r="H3667" s="24">
        <v>24116831011</v>
      </c>
      <c r="I3667" s="24" t="s">
        <v>95</v>
      </c>
      <c r="J3667" s="24">
        <f>DATEDIF(Tabla1[[#This Row],[FECHA DE NACIMIENTO]],Tabla1[[#This Row],[FECHA ACTUAL]],"Y")</f>
        <v>43</v>
      </c>
      <c r="K3667" s="24" t="s">
        <v>73</v>
      </c>
      <c r="L3667" s="24" t="s">
        <v>112</v>
      </c>
      <c r="M3667" s="24">
        <v>1</v>
      </c>
      <c r="N3667" s="24">
        <v>1</v>
      </c>
      <c r="O3667" s="24">
        <v>2</v>
      </c>
      <c r="P3667" s="24" t="s">
        <v>101</v>
      </c>
      <c r="Q3667" s="23">
        <v>29194</v>
      </c>
      <c r="R3667" s="24" t="s">
        <v>76</v>
      </c>
      <c r="S3667" s="25">
        <v>45119</v>
      </c>
      <c r="T3667" s="24"/>
      <c r="U3667" s="24">
        <v>3057063823</v>
      </c>
      <c r="V3667" s="33" t="s">
        <v>19562</v>
      </c>
      <c r="W3667" s="92" t="s">
        <v>19563</v>
      </c>
      <c r="X3667" s="24" t="s">
        <v>19564</v>
      </c>
      <c r="Y3667" s="24" t="s">
        <v>19565</v>
      </c>
      <c r="Z3667" s="24" t="s">
        <v>285</v>
      </c>
      <c r="AA3667" s="24">
        <v>3102410671</v>
      </c>
      <c r="AB3667" s="24"/>
      <c r="AC3667" s="24"/>
      <c r="AD3667" s="24"/>
      <c r="AE3667" s="26" t="s">
        <v>194</v>
      </c>
      <c r="AF3667" s="26" t="s">
        <v>19566</v>
      </c>
      <c r="AG3667" s="26"/>
      <c r="AH3667" s="27" t="s">
        <v>3042</v>
      </c>
      <c r="AI3667" s="27" t="s">
        <v>14175</v>
      </c>
      <c r="AJ3667" s="27" t="s">
        <v>14175</v>
      </c>
      <c r="AK3667" s="24" t="s">
        <v>121</v>
      </c>
      <c r="AL3667" s="24" t="s">
        <v>7086</v>
      </c>
      <c r="AM3667" s="25">
        <v>44811</v>
      </c>
      <c r="AN3667" s="28">
        <v>1000000</v>
      </c>
      <c r="AO3667" s="28">
        <v>117172</v>
      </c>
      <c r="AP3667" s="28"/>
      <c r="AQ3667" s="28"/>
      <c r="AR3667" s="24"/>
      <c r="AS3667" s="24"/>
      <c r="AT3667" s="24"/>
      <c r="AU3667" s="24"/>
      <c r="AV3667" s="24"/>
      <c r="AW3667" s="24"/>
      <c r="AX3667" s="24"/>
      <c r="AY3667" s="24" t="s">
        <v>8805</v>
      </c>
      <c r="AZ3667" s="24"/>
      <c r="BA3667" s="24"/>
      <c r="BB3667" s="24"/>
      <c r="BC3667" s="24"/>
      <c r="BD3667" s="24"/>
      <c r="BE3667" s="24"/>
      <c r="BF3667" s="24"/>
      <c r="BG3667" s="23"/>
      <c r="BH3667" s="23">
        <v>44867</v>
      </c>
      <c r="BI3667" s="26" t="s">
        <v>10014</v>
      </c>
      <c r="BJ3667" s="26" t="s">
        <v>14134</v>
      </c>
      <c r="BK3667" s="29">
        <v>0</v>
      </c>
      <c r="BL3667" s="24" t="s">
        <v>129</v>
      </c>
      <c r="BM3667" s="22" t="str">
        <f ca="1">+IF(Tabla1[[#This Row],[FECHA INGRESO]]&gt;=44986,IF((TODAY()-Tabla1[[#This Row],[FECHA INGRESO]])&gt;=50,"ALERTA","TODAVÍA FALTA"),"N/A")</f>
        <v>N/A</v>
      </c>
      <c r="BN3667" s="7">
        <f>IFERROR((_xlfn.DAYS(Tabla1[[#This Row],[FECHA INGRESO]],Tabla1[[#This Row],[FECHA RETIRO]]))/30,"")</f>
        <v>-1.8666666666666667</v>
      </c>
    </row>
    <row r="3668" spans="1:66" x14ac:dyDescent="0.35">
      <c r="A3668" s="21">
        <v>1012415771</v>
      </c>
      <c r="B3668" s="95" t="s">
        <v>19567</v>
      </c>
      <c r="C3668" s="25">
        <v>44816</v>
      </c>
      <c r="D3668" s="24" t="s">
        <v>4008</v>
      </c>
      <c r="E3668" s="24" t="s">
        <v>111</v>
      </c>
      <c r="F3668" s="24" t="s">
        <v>70</v>
      </c>
      <c r="G3668" s="24"/>
      <c r="H3668" s="24">
        <v>24116993351</v>
      </c>
      <c r="I3668" s="24" t="s">
        <v>95</v>
      </c>
      <c r="J3668" s="24">
        <f>DATEDIF(Tabla1[[#This Row],[FECHA DE NACIMIENTO]],Tabla1[[#This Row],[FECHA ACTUAL]],"Y")</f>
        <v>28</v>
      </c>
      <c r="K3668" s="24" t="s">
        <v>96</v>
      </c>
      <c r="L3668" s="24" t="s">
        <v>234</v>
      </c>
      <c r="M3668" s="24">
        <v>2</v>
      </c>
      <c r="N3668" s="24">
        <v>2</v>
      </c>
      <c r="O3668" s="24">
        <v>3</v>
      </c>
      <c r="P3668" s="24" t="s">
        <v>101</v>
      </c>
      <c r="Q3668" s="23">
        <v>34623</v>
      </c>
      <c r="R3668" s="24" t="s">
        <v>76</v>
      </c>
      <c r="S3668" s="25">
        <v>45119</v>
      </c>
      <c r="T3668" s="24"/>
      <c r="U3668" s="24">
        <v>3209686911</v>
      </c>
      <c r="V3668" s="33" t="s">
        <v>19568</v>
      </c>
      <c r="W3668" s="92" t="s">
        <v>19569</v>
      </c>
      <c r="X3668" s="24" t="s">
        <v>19570</v>
      </c>
      <c r="Y3668" s="24" t="s">
        <v>19571</v>
      </c>
      <c r="Z3668" s="24" t="s">
        <v>117</v>
      </c>
      <c r="AA3668" s="24">
        <v>3138429711</v>
      </c>
      <c r="AB3668" s="24"/>
      <c r="AC3668" s="24"/>
      <c r="AD3668" s="24"/>
      <c r="AE3668" s="26" t="s">
        <v>151</v>
      </c>
      <c r="AF3668" s="26"/>
      <c r="AG3668" s="26"/>
      <c r="AH3668" s="27" t="s">
        <v>184</v>
      </c>
      <c r="AI3668" s="27" t="s">
        <v>120</v>
      </c>
      <c r="AJ3668" s="27" t="s">
        <v>120</v>
      </c>
      <c r="AK3668" s="24" t="s">
        <v>121</v>
      </c>
      <c r="AL3668" s="24" t="s">
        <v>7086</v>
      </c>
      <c r="AM3668" s="25">
        <v>44816</v>
      </c>
      <c r="AN3668" s="28">
        <v>1000000</v>
      </c>
      <c r="AO3668" s="28">
        <v>117172</v>
      </c>
      <c r="AP3668" s="28"/>
      <c r="AQ3668" s="28"/>
      <c r="AR3668" s="24"/>
      <c r="AS3668" s="24"/>
      <c r="AT3668" s="24"/>
      <c r="AU3668" s="24"/>
      <c r="AV3668" s="24"/>
      <c r="AW3668" s="24"/>
      <c r="AX3668" s="24"/>
      <c r="AY3668" s="24"/>
      <c r="AZ3668" s="24"/>
      <c r="BA3668" s="24"/>
      <c r="BB3668" s="24"/>
      <c r="BC3668" s="24"/>
      <c r="BD3668" s="24"/>
      <c r="BE3668" s="24"/>
      <c r="BF3668" s="24"/>
      <c r="BG3668" s="23"/>
      <c r="BH3668" s="23">
        <v>44880</v>
      </c>
      <c r="BI3668" s="26" t="s">
        <v>466</v>
      </c>
      <c r="BJ3668" s="26" t="s">
        <v>6087</v>
      </c>
      <c r="BK3668" s="29">
        <v>0</v>
      </c>
      <c r="BL3668" s="24" t="s">
        <v>129</v>
      </c>
      <c r="BM3668" s="22" t="str">
        <f ca="1">+IF(Tabla1[[#This Row],[FECHA INGRESO]]&gt;=44986,IF((TODAY()-Tabla1[[#This Row],[FECHA INGRESO]])&gt;=50,"ALERTA","TODAVÍA FALTA"),"N/A")</f>
        <v>N/A</v>
      </c>
      <c r="BN3668" s="7">
        <f>IFERROR((_xlfn.DAYS(Tabla1[[#This Row],[FECHA INGRESO]],Tabla1[[#This Row],[FECHA RETIRO]]))/30,"")</f>
        <v>-2.1333333333333333</v>
      </c>
    </row>
    <row r="3669" spans="1:66" x14ac:dyDescent="0.35">
      <c r="A3669" s="21">
        <v>1000969207</v>
      </c>
      <c r="B3669" s="94" t="s">
        <v>19572</v>
      </c>
      <c r="C3669" s="25">
        <v>44816</v>
      </c>
      <c r="D3669" s="24" t="s">
        <v>93</v>
      </c>
      <c r="E3669" s="24" t="s">
        <v>111</v>
      </c>
      <c r="F3669" s="24" t="s">
        <v>70</v>
      </c>
      <c r="G3669" s="24"/>
      <c r="H3669" s="24">
        <v>24116992815</v>
      </c>
      <c r="I3669" s="24" t="s">
        <v>95</v>
      </c>
      <c r="J3669" s="24">
        <f>DATEDIF(Tabla1[[#This Row],[FECHA DE NACIMIENTO]],Tabla1[[#This Row],[FECHA ACTUAL]],"Y")</f>
        <v>22</v>
      </c>
      <c r="K3669" s="24" t="s">
        <v>73</v>
      </c>
      <c r="L3669" s="24" t="s">
        <v>112</v>
      </c>
      <c r="M3669" s="24">
        <v>0</v>
      </c>
      <c r="N3669" s="24">
        <v>0</v>
      </c>
      <c r="O3669" s="24">
        <v>2</v>
      </c>
      <c r="P3669" s="24" t="s">
        <v>101</v>
      </c>
      <c r="Q3669" s="23">
        <v>36786</v>
      </c>
      <c r="R3669" s="24" t="s">
        <v>76</v>
      </c>
      <c r="S3669" s="25">
        <v>45119</v>
      </c>
      <c r="T3669" s="24"/>
      <c r="U3669" s="24">
        <v>3228336304</v>
      </c>
      <c r="V3669" s="33" t="s">
        <v>19573</v>
      </c>
      <c r="W3669" s="92" t="s">
        <v>19574</v>
      </c>
      <c r="X3669" s="24" t="s">
        <v>16594</v>
      </c>
      <c r="Y3669" s="24" t="s">
        <v>19575</v>
      </c>
      <c r="Z3669" s="24" t="s">
        <v>117</v>
      </c>
      <c r="AA3669" s="24">
        <v>3127376069</v>
      </c>
      <c r="AB3669" s="24"/>
      <c r="AC3669" s="24"/>
      <c r="AD3669" s="24"/>
      <c r="AE3669" s="26" t="s">
        <v>183</v>
      </c>
      <c r="AF3669" s="26" t="s">
        <v>6819</v>
      </c>
      <c r="AG3669" s="26"/>
      <c r="AH3669" s="27" t="s">
        <v>184</v>
      </c>
      <c r="AI3669" s="27" t="s">
        <v>5470</v>
      </c>
      <c r="AJ3669" s="27" t="s">
        <v>5470</v>
      </c>
      <c r="AK3669" s="24" t="s">
        <v>121</v>
      </c>
      <c r="AL3669" s="24" t="s">
        <v>7086</v>
      </c>
      <c r="AM3669" s="25">
        <v>44816</v>
      </c>
      <c r="AN3669" s="28">
        <v>1000000</v>
      </c>
      <c r="AO3669" s="28">
        <v>117172</v>
      </c>
      <c r="AP3669" s="28"/>
      <c r="AQ3669" s="28"/>
      <c r="AR3669" s="24"/>
      <c r="AS3669" s="24"/>
      <c r="AT3669" s="24"/>
      <c r="AU3669" s="24"/>
      <c r="AV3669" s="24"/>
      <c r="AW3669" s="24"/>
      <c r="AX3669" s="24"/>
      <c r="AY3669" s="24"/>
      <c r="AZ3669" s="24"/>
      <c r="BA3669" s="24"/>
      <c r="BB3669" s="24"/>
      <c r="BC3669" s="24"/>
      <c r="BD3669" s="24"/>
      <c r="BE3669" s="24"/>
      <c r="BF3669" s="24"/>
      <c r="BG3669" s="23"/>
      <c r="BH3669" s="23">
        <v>44932</v>
      </c>
      <c r="BI3669" s="26" t="s">
        <v>466</v>
      </c>
      <c r="BJ3669" s="26" t="s">
        <v>1550</v>
      </c>
      <c r="BK3669" s="29">
        <v>0</v>
      </c>
      <c r="BL3669" s="24" t="s">
        <v>129</v>
      </c>
      <c r="BM3669" s="22" t="str">
        <f ca="1">+IF(Tabla1[[#This Row],[FECHA INGRESO]]&gt;=44986,IF((TODAY()-Tabla1[[#This Row],[FECHA INGRESO]])&gt;=50,"ALERTA","TODAVÍA FALTA"),"N/A")</f>
        <v>N/A</v>
      </c>
      <c r="BN3669" s="7">
        <f>IFERROR((_xlfn.DAYS(Tabla1[[#This Row],[FECHA INGRESO]],Tabla1[[#This Row],[FECHA RETIRO]]))/30,"")</f>
        <v>-3.8666666666666667</v>
      </c>
    </row>
    <row r="3670" spans="1:66" x14ac:dyDescent="0.35">
      <c r="A3670" s="21">
        <v>1072961950</v>
      </c>
      <c r="B3670" s="95" t="s">
        <v>19576</v>
      </c>
      <c r="C3670" s="25">
        <v>44816</v>
      </c>
      <c r="D3670" s="24" t="s">
        <v>157</v>
      </c>
      <c r="E3670" s="24" t="s">
        <v>94</v>
      </c>
      <c r="F3670" s="23" t="s">
        <v>94</v>
      </c>
      <c r="G3670" s="24"/>
      <c r="H3670" s="24">
        <v>24116989004</v>
      </c>
      <c r="I3670" s="24" t="s">
        <v>72</v>
      </c>
      <c r="J3670" s="24">
        <f>DATEDIF(Tabla1[[#This Row],[FECHA DE NACIMIENTO]],Tabla1[[#This Row],[FECHA ACTUAL]],"Y")</f>
        <v>30</v>
      </c>
      <c r="K3670" s="24" t="s">
        <v>73</v>
      </c>
      <c r="L3670" s="24" t="s">
        <v>112</v>
      </c>
      <c r="M3670" s="24">
        <v>0</v>
      </c>
      <c r="N3670" s="24">
        <v>0</v>
      </c>
      <c r="O3670" s="24">
        <v>2</v>
      </c>
      <c r="P3670" s="24" t="s">
        <v>101</v>
      </c>
      <c r="Q3670" s="23">
        <v>33914</v>
      </c>
      <c r="R3670" s="24" t="s">
        <v>19577</v>
      </c>
      <c r="S3670" s="25">
        <v>45119</v>
      </c>
      <c r="T3670" s="24"/>
      <c r="U3670" s="24">
        <v>3229198958</v>
      </c>
      <c r="V3670" s="33" t="s">
        <v>6185</v>
      </c>
      <c r="W3670" s="92" t="s">
        <v>19578</v>
      </c>
      <c r="X3670" s="24" t="s">
        <v>905</v>
      </c>
      <c r="Y3670" s="24" t="s">
        <v>19579</v>
      </c>
      <c r="Z3670" s="24" t="s">
        <v>117</v>
      </c>
      <c r="AA3670" s="24">
        <v>3212730508</v>
      </c>
      <c r="AB3670" s="24"/>
      <c r="AC3670" s="24"/>
      <c r="AD3670" s="24"/>
      <c r="AE3670" s="26" t="s">
        <v>151</v>
      </c>
      <c r="AF3670" s="26"/>
      <c r="AG3670" s="26"/>
      <c r="AH3670" s="27" t="s">
        <v>184</v>
      </c>
      <c r="AI3670" s="27" t="s">
        <v>487</v>
      </c>
      <c r="AJ3670" s="27" t="s">
        <v>487</v>
      </c>
      <c r="AK3670" s="24" t="s">
        <v>121</v>
      </c>
      <c r="AL3670" s="24" t="s">
        <v>7086</v>
      </c>
      <c r="AM3670" s="25">
        <v>44816</v>
      </c>
      <c r="AN3670" s="28">
        <v>1160000</v>
      </c>
      <c r="AO3670" s="28">
        <v>140606</v>
      </c>
      <c r="AP3670" s="28"/>
      <c r="AQ3670" s="28"/>
      <c r="AR3670" s="24"/>
      <c r="AS3670" s="24"/>
      <c r="AT3670" s="24"/>
      <c r="AU3670" s="24"/>
      <c r="AV3670" s="24"/>
      <c r="AW3670" s="24"/>
      <c r="AX3670" s="24"/>
      <c r="AY3670" s="24"/>
      <c r="AZ3670" s="24"/>
      <c r="BA3670" s="24"/>
      <c r="BB3670" s="24"/>
      <c r="BC3670" s="24"/>
      <c r="BD3670" s="24"/>
      <c r="BE3670" s="24"/>
      <c r="BF3670" s="24"/>
      <c r="BG3670" s="23"/>
      <c r="BH3670" s="23">
        <v>45001</v>
      </c>
      <c r="BI3670" s="26" t="s">
        <v>466</v>
      </c>
      <c r="BJ3670" s="26" t="s">
        <v>13228</v>
      </c>
      <c r="BK3670" s="29">
        <v>0</v>
      </c>
      <c r="BL3670" s="24" t="s">
        <v>129</v>
      </c>
      <c r="BM3670" s="22" t="str">
        <f ca="1">+IF(Tabla1[[#This Row],[FECHA INGRESO]]&gt;=44986,IF((TODAY()-Tabla1[[#This Row],[FECHA INGRESO]])&gt;=50,"ALERTA","TODAVÍA FALTA"),"N/A")</f>
        <v>N/A</v>
      </c>
      <c r="BN3670" s="7">
        <f>IFERROR((_xlfn.DAYS(Tabla1[[#This Row],[FECHA INGRESO]],Tabla1[[#This Row],[FECHA RETIRO]]))/30,"")</f>
        <v>-6.166666666666667</v>
      </c>
    </row>
    <row r="3671" spans="1:66" x14ac:dyDescent="0.35">
      <c r="A3671" s="21">
        <v>1079034781</v>
      </c>
      <c r="B3671" s="94" t="s">
        <v>19580</v>
      </c>
      <c r="C3671" s="25">
        <v>44816</v>
      </c>
      <c r="D3671" s="24" t="s">
        <v>188</v>
      </c>
      <c r="E3671" s="24" t="s">
        <v>94</v>
      </c>
      <c r="F3671" s="24" t="s">
        <v>70</v>
      </c>
      <c r="G3671" s="24"/>
      <c r="H3671" s="24">
        <v>24116990927</v>
      </c>
      <c r="I3671" s="24" t="s">
        <v>95</v>
      </c>
      <c r="J3671" s="24">
        <f>DATEDIF(Tabla1[[#This Row],[FECHA DE NACIMIENTO]],Tabla1[[#This Row],[FECHA ACTUAL]],"Y")</f>
        <v>26</v>
      </c>
      <c r="K3671" s="24" t="s">
        <v>73</v>
      </c>
      <c r="L3671" s="24" t="s">
        <v>112</v>
      </c>
      <c r="M3671" s="24">
        <v>0</v>
      </c>
      <c r="N3671" s="24">
        <v>2</v>
      </c>
      <c r="O3671" s="24">
        <v>3</v>
      </c>
      <c r="P3671" s="24" t="s">
        <v>101</v>
      </c>
      <c r="Q3671" s="23">
        <v>35410</v>
      </c>
      <c r="R3671" s="24" t="s">
        <v>1122</v>
      </c>
      <c r="S3671" s="25">
        <v>45119</v>
      </c>
      <c r="T3671" s="24"/>
      <c r="U3671" s="24">
        <v>3132536147</v>
      </c>
      <c r="V3671" s="33" t="s">
        <v>19581</v>
      </c>
      <c r="W3671" s="92" t="s">
        <v>19582</v>
      </c>
      <c r="X3671" s="24" t="s">
        <v>19583</v>
      </c>
      <c r="Y3671" s="24" t="s">
        <v>19584</v>
      </c>
      <c r="Z3671" s="24" t="s">
        <v>285</v>
      </c>
      <c r="AA3671" s="24">
        <v>3105369599</v>
      </c>
      <c r="AB3671" s="24"/>
      <c r="AC3671" s="24"/>
      <c r="AD3671" s="24"/>
      <c r="AE3671" s="26" t="s">
        <v>183</v>
      </c>
      <c r="AF3671" s="26" t="s">
        <v>19585</v>
      </c>
      <c r="AG3671" s="26"/>
      <c r="AH3671" s="27" t="s">
        <v>955</v>
      </c>
      <c r="AI3671" s="27" t="s">
        <v>11667</v>
      </c>
      <c r="AJ3671" s="27" t="s">
        <v>6347</v>
      </c>
      <c r="AK3671" s="24" t="s">
        <v>121</v>
      </c>
      <c r="AL3671" s="24" t="s">
        <v>7086</v>
      </c>
      <c r="AM3671" s="25">
        <v>44816</v>
      </c>
      <c r="AN3671" s="28">
        <v>1357200</v>
      </c>
      <c r="AO3671" s="28">
        <v>140606</v>
      </c>
      <c r="AP3671" s="73" t="s">
        <v>19586</v>
      </c>
      <c r="AQ3671" s="28"/>
      <c r="AR3671" s="24"/>
      <c r="AS3671" s="24"/>
      <c r="AT3671" s="24"/>
      <c r="AU3671" s="24"/>
      <c r="AV3671" s="24"/>
      <c r="AW3671" s="24"/>
      <c r="AX3671" s="24"/>
      <c r="AY3671" s="24"/>
      <c r="AZ3671" s="24"/>
      <c r="BA3671" s="24"/>
      <c r="BB3671" s="24"/>
      <c r="BC3671" s="24"/>
      <c r="BD3671" s="24"/>
      <c r="BE3671" s="24"/>
      <c r="BF3671" s="24"/>
      <c r="BG3671" s="23"/>
      <c r="BH3671" s="23" t="s">
        <v>75</v>
      </c>
      <c r="BI3671" s="26">
        <v>0</v>
      </c>
      <c r="BJ3671" s="26">
        <v>0</v>
      </c>
      <c r="BK3671" s="29">
        <v>0</v>
      </c>
      <c r="BL3671" s="24" t="s">
        <v>91</v>
      </c>
      <c r="BM3671" s="22" t="str">
        <f ca="1">+IF(Tabla1[[#This Row],[FECHA INGRESO]]&gt;=44986,IF((TODAY()-Tabla1[[#This Row],[FECHA INGRESO]])&gt;=50,"ALERTA","TODAVÍA FALTA"),"N/A")</f>
        <v>N/A</v>
      </c>
      <c r="BN3671" s="7" t="str">
        <f>IFERROR((_xlfn.DAYS(Tabla1[[#This Row],[FECHA INGRESO]],Tabla1[[#This Row],[FECHA RETIRO]]))/30,"")</f>
        <v/>
      </c>
    </row>
    <row r="3672" spans="1:66" x14ac:dyDescent="0.35">
      <c r="A3672" s="21">
        <v>1012429560</v>
      </c>
      <c r="B3672" s="95" t="s">
        <v>19587</v>
      </c>
      <c r="C3672" s="25">
        <v>44816</v>
      </c>
      <c r="D3672" s="24" t="s">
        <v>93</v>
      </c>
      <c r="E3672" s="24" t="s">
        <v>94</v>
      </c>
      <c r="F3672" s="24" t="s">
        <v>70</v>
      </c>
      <c r="G3672" s="24"/>
      <c r="H3672" s="24">
        <v>24116990662</v>
      </c>
      <c r="I3672" s="24" t="s">
        <v>95</v>
      </c>
      <c r="J3672" s="24">
        <f>DATEDIF(Tabla1[[#This Row],[FECHA DE NACIMIENTO]],Tabla1[[#This Row],[FECHA ACTUAL]],"Y")</f>
        <v>27</v>
      </c>
      <c r="K3672" s="24" t="s">
        <v>96</v>
      </c>
      <c r="L3672" s="24" t="s">
        <v>234</v>
      </c>
      <c r="M3672" s="24">
        <v>2</v>
      </c>
      <c r="N3672" s="24">
        <v>2</v>
      </c>
      <c r="O3672" s="24">
        <v>1</v>
      </c>
      <c r="P3672" s="24" t="s">
        <v>101</v>
      </c>
      <c r="Q3672" s="23">
        <v>35104</v>
      </c>
      <c r="R3672" s="24" t="s">
        <v>76</v>
      </c>
      <c r="S3672" s="25">
        <v>45119</v>
      </c>
      <c r="T3672" s="24"/>
      <c r="U3672" s="24">
        <v>3177072293</v>
      </c>
      <c r="V3672" s="33" t="s">
        <v>19588</v>
      </c>
      <c r="W3672" s="92" t="s">
        <v>19589</v>
      </c>
      <c r="X3672" s="24" t="s">
        <v>1180</v>
      </c>
      <c r="Y3672" s="24" t="s">
        <v>19590</v>
      </c>
      <c r="Z3672" s="24" t="s">
        <v>13095</v>
      </c>
      <c r="AA3672" s="24">
        <v>3133839929</v>
      </c>
      <c r="AB3672" s="24"/>
      <c r="AC3672" s="24"/>
      <c r="AD3672" s="24"/>
      <c r="AE3672" s="26" t="s">
        <v>183</v>
      </c>
      <c r="AF3672" s="26" t="s">
        <v>3655</v>
      </c>
      <c r="AG3672" s="26"/>
      <c r="AH3672" s="27" t="s">
        <v>899</v>
      </c>
      <c r="AI3672" s="27" t="s">
        <v>421</v>
      </c>
      <c r="AJ3672" s="27" t="s">
        <v>421</v>
      </c>
      <c r="AK3672" s="24" t="s">
        <v>89</v>
      </c>
      <c r="AL3672" s="24" t="s">
        <v>7086</v>
      </c>
      <c r="AM3672" s="25">
        <v>44816</v>
      </c>
      <c r="AN3672" s="28">
        <v>1469895</v>
      </c>
      <c r="AO3672" s="28">
        <v>140606</v>
      </c>
      <c r="AP3672" s="28"/>
      <c r="AQ3672" s="28"/>
      <c r="AR3672" s="24"/>
      <c r="AS3672" s="24"/>
      <c r="AT3672" s="24"/>
      <c r="AU3672" s="24"/>
      <c r="AV3672" s="24"/>
      <c r="AW3672" s="24"/>
      <c r="AX3672" s="24"/>
      <c r="AY3672" s="24"/>
      <c r="AZ3672" s="24" t="s">
        <v>4393</v>
      </c>
      <c r="BA3672" s="24"/>
      <c r="BB3672" s="24"/>
      <c r="BC3672" s="24"/>
      <c r="BD3672" s="24"/>
      <c r="BE3672" s="24"/>
      <c r="BF3672" s="24"/>
      <c r="BG3672" s="23"/>
      <c r="BH3672" s="23">
        <v>44940</v>
      </c>
      <c r="BI3672" s="26" t="s">
        <v>466</v>
      </c>
      <c r="BJ3672" s="26" t="s">
        <v>273</v>
      </c>
      <c r="BK3672" s="29">
        <v>0</v>
      </c>
      <c r="BL3672" s="24" t="s">
        <v>129</v>
      </c>
      <c r="BM3672" s="22" t="str">
        <f ca="1">+IF(Tabla1[[#This Row],[FECHA INGRESO]]&gt;=44986,IF((TODAY()-Tabla1[[#This Row],[FECHA INGRESO]])&gt;=50,"ALERTA","TODAVÍA FALTA"),"N/A")</f>
        <v>N/A</v>
      </c>
      <c r="BN3672" s="7">
        <f>IFERROR((_xlfn.DAYS(Tabla1[[#This Row],[FECHA INGRESO]],Tabla1[[#This Row],[FECHA RETIRO]]))/30,"")</f>
        <v>-4.1333333333333337</v>
      </c>
    </row>
    <row r="3673" spans="1:66" x14ac:dyDescent="0.35">
      <c r="A3673" s="21">
        <v>1043660435</v>
      </c>
      <c r="B3673" s="95" t="s">
        <v>19591</v>
      </c>
      <c r="C3673" s="25">
        <v>44817</v>
      </c>
      <c r="D3673" s="24" t="s">
        <v>266</v>
      </c>
      <c r="E3673" s="24" t="s">
        <v>94</v>
      </c>
      <c r="F3673" s="24" t="s">
        <v>70</v>
      </c>
      <c r="G3673" s="24"/>
      <c r="H3673" s="24">
        <v>24117024498</v>
      </c>
      <c r="I3673" s="24" t="s">
        <v>72</v>
      </c>
      <c r="J3673" s="24">
        <f>DATEDIF(Tabla1[[#This Row],[FECHA DE NACIMIENTO]],Tabla1[[#This Row],[FECHA ACTUAL]],"Y")</f>
        <v>19</v>
      </c>
      <c r="K3673" s="24" t="s">
        <v>320</v>
      </c>
      <c r="L3673" s="24" t="s">
        <v>112</v>
      </c>
      <c r="M3673" s="24">
        <v>0</v>
      </c>
      <c r="N3673" s="24">
        <v>0</v>
      </c>
      <c r="O3673" s="24">
        <v>2</v>
      </c>
      <c r="P3673" s="24" t="s">
        <v>101</v>
      </c>
      <c r="Q3673" s="23">
        <v>37973</v>
      </c>
      <c r="R3673" s="24" t="s">
        <v>669</v>
      </c>
      <c r="S3673" s="25">
        <v>45119</v>
      </c>
      <c r="T3673" s="24"/>
      <c r="U3673" s="24">
        <v>3026494485</v>
      </c>
      <c r="V3673" s="33" t="s">
        <v>19592</v>
      </c>
      <c r="W3673" s="92" t="s">
        <v>19593</v>
      </c>
      <c r="X3673" s="24" t="s">
        <v>2767</v>
      </c>
      <c r="Y3673" s="24" t="s">
        <v>19594</v>
      </c>
      <c r="Z3673" s="24" t="s">
        <v>285</v>
      </c>
      <c r="AA3673" s="24">
        <v>3192209651</v>
      </c>
      <c r="AB3673" s="24"/>
      <c r="AC3673" s="24"/>
      <c r="AD3673" s="24"/>
      <c r="AE3673" s="26" t="s">
        <v>183</v>
      </c>
      <c r="AF3673" s="26"/>
      <c r="AG3673" s="26"/>
      <c r="AH3673" s="27" t="s">
        <v>184</v>
      </c>
      <c r="AI3673" s="27" t="s">
        <v>487</v>
      </c>
      <c r="AJ3673" s="27" t="s">
        <v>487</v>
      </c>
      <c r="AK3673" s="24" t="s">
        <v>121</v>
      </c>
      <c r="AL3673" s="24" t="s">
        <v>7086</v>
      </c>
      <c r="AM3673" s="25">
        <v>44817</v>
      </c>
      <c r="AN3673" s="28">
        <v>1000000</v>
      </c>
      <c r="AO3673" s="28">
        <v>117172</v>
      </c>
      <c r="AP3673" s="28"/>
      <c r="AQ3673" s="28"/>
      <c r="AR3673" s="24"/>
      <c r="AS3673" s="24"/>
      <c r="AT3673" s="24"/>
      <c r="AU3673" s="24"/>
      <c r="AV3673" s="24"/>
      <c r="AW3673" s="24"/>
      <c r="AX3673" s="24"/>
      <c r="AY3673" s="24"/>
      <c r="AZ3673" s="24"/>
      <c r="BA3673" s="24"/>
      <c r="BB3673" s="24"/>
      <c r="BC3673" s="24"/>
      <c r="BD3673" s="24"/>
      <c r="BE3673" s="24"/>
      <c r="BF3673" s="24"/>
      <c r="BG3673" s="23"/>
      <c r="BH3673" s="23">
        <v>44817</v>
      </c>
      <c r="BI3673" s="26" t="s">
        <v>466</v>
      </c>
      <c r="BJ3673" s="26" t="s">
        <v>273</v>
      </c>
      <c r="BK3673" s="29">
        <v>0</v>
      </c>
      <c r="BL3673" s="24" t="s">
        <v>129</v>
      </c>
      <c r="BM3673" s="22" t="str">
        <f ca="1">+IF(Tabla1[[#This Row],[FECHA INGRESO]]&gt;=44986,IF((TODAY()-Tabla1[[#This Row],[FECHA INGRESO]])&gt;=50,"ALERTA","TODAVÍA FALTA"),"N/A")</f>
        <v>N/A</v>
      </c>
      <c r="BN3673" s="7">
        <f>IFERROR((_xlfn.DAYS(Tabla1[[#This Row],[FECHA INGRESO]],Tabla1[[#This Row],[FECHA RETIRO]]))/30,"")</f>
        <v>0</v>
      </c>
    </row>
    <row r="3674" spans="1:66" x14ac:dyDescent="0.35">
      <c r="A3674" s="21">
        <v>79509094</v>
      </c>
      <c r="B3674" s="94" t="s">
        <v>19595</v>
      </c>
      <c r="C3674" s="25">
        <v>44819</v>
      </c>
      <c r="D3674" s="24" t="s">
        <v>266</v>
      </c>
      <c r="E3674" s="24" t="s">
        <v>69</v>
      </c>
      <c r="F3674" s="24" t="s">
        <v>70</v>
      </c>
      <c r="G3674" s="24"/>
      <c r="H3674" s="24">
        <v>24117059247</v>
      </c>
      <c r="I3674" s="24" t="s">
        <v>72</v>
      </c>
      <c r="J3674" s="24">
        <f>DATEDIF(Tabla1[[#This Row],[FECHA DE NACIMIENTO]],Tabla1[[#This Row],[FECHA ACTUAL]],"Y")</f>
        <v>52</v>
      </c>
      <c r="K3674" s="24" t="s">
        <v>73</v>
      </c>
      <c r="L3674" s="24" t="s">
        <v>234</v>
      </c>
      <c r="M3674" s="24">
        <v>0</v>
      </c>
      <c r="N3674" s="24">
        <v>2</v>
      </c>
      <c r="O3674" s="24">
        <v>2</v>
      </c>
      <c r="P3674" s="24" t="s">
        <v>101</v>
      </c>
      <c r="Q3674" s="23">
        <v>25836</v>
      </c>
      <c r="R3674" s="24" t="s">
        <v>76</v>
      </c>
      <c r="S3674" s="25">
        <v>45119</v>
      </c>
      <c r="T3674" s="24">
        <v>7844598</v>
      </c>
      <c r="U3674" s="24">
        <v>3142952034</v>
      </c>
      <c r="V3674" s="33" t="s">
        <v>19596</v>
      </c>
      <c r="W3674" s="92" t="s">
        <v>19597</v>
      </c>
      <c r="X3674" s="24" t="s">
        <v>19598</v>
      </c>
      <c r="Y3674" s="24" t="s">
        <v>19599</v>
      </c>
      <c r="Z3674" s="24" t="s">
        <v>13095</v>
      </c>
      <c r="AA3674" s="24">
        <v>3222228777</v>
      </c>
      <c r="AB3674" s="24"/>
      <c r="AC3674" s="24"/>
      <c r="AD3674" s="26"/>
      <c r="AE3674" s="26" t="s">
        <v>84</v>
      </c>
      <c r="AF3674" s="26" t="s">
        <v>19600</v>
      </c>
      <c r="AG3674" s="26"/>
      <c r="AH3674" s="27" t="s">
        <v>19601</v>
      </c>
      <c r="AI3674" s="27" t="s">
        <v>687</v>
      </c>
      <c r="AJ3674" s="27" t="s">
        <v>687</v>
      </c>
      <c r="AK3674" s="24" t="s">
        <v>89</v>
      </c>
      <c r="AL3674" s="24" t="s">
        <v>90</v>
      </c>
      <c r="AM3674" s="25">
        <v>44819</v>
      </c>
      <c r="AN3674" s="28">
        <v>4524000</v>
      </c>
      <c r="AO3674" s="28">
        <v>0</v>
      </c>
      <c r="AP3674" s="28"/>
      <c r="AQ3674" s="24"/>
      <c r="AR3674" s="24"/>
      <c r="AS3674" s="24"/>
      <c r="AT3674" s="24"/>
      <c r="AU3674" s="24"/>
      <c r="AV3674" s="24"/>
      <c r="AW3674" s="24"/>
      <c r="AX3674" s="24"/>
      <c r="AY3674" s="24"/>
      <c r="AZ3674" s="24"/>
      <c r="BA3674" s="24"/>
      <c r="BB3674" s="24"/>
      <c r="BC3674" s="24"/>
      <c r="BD3674" s="24"/>
      <c r="BE3674" s="24"/>
      <c r="BF3674" s="23"/>
      <c r="BG3674" s="23"/>
      <c r="BH3674" s="23" t="s">
        <v>75</v>
      </c>
      <c r="BI3674" s="26">
        <v>0</v>
      </c>
      <c r="BJ3674" s="26">
        <v>0</v>
      </c>
      <c r="BK3674" s="29">
        <v>0</v>
      </c>
      <c r="BL3674" s="24" t="s">
        <v>91</v>
      </c>
      <c r="BM3674" s="22" t="str">
        <f ca="1">+IF(Tabla1[[#This Row],[FECHA INGRESO]]&gt;=44986,IF((TODAY()-Tabla1[[#This Row],[FECHA INGRESO]])&gt;=50,"ALERTA","TODAVÍA FALTA"),"N/A")</f>
        <v>N/A</v>
      </c>
      <c r="BN3674" s="7" t="str">
        <f>IFERROR((_xlfn.DAYS(Tabla1[[#This Row],[FECHA INGRESO]],Tabla1[[#This Row],[FECHA RETIRO]]))/30,"")</f>
        <v/>
      </c>
    </row>
    <row r="3675" spans="1:66" x14ac:dyDescent="0.35">
      <c r="A3675" s="34">
        <v>1001118743</v>
      </c>
      <c r="B3675" s="95" t="s">
        <v>19602</v>
      </c>
      <c r="C3675" s="25">
        <v>44823</v>
      </c>
      <c r="D3675" s="24" t="s">
        <v>131</v>
      </c>
      <c r="E3675" s="24" t="s">
        <v>94</v>
      </c>
      <c r="F3675" s="24" t="s">
        <v>70</v>
      </c>
      <c r="G3675" s="24"/>
      <c r="H3675" s="24">
        <v>24117164543</v>
      </c>
      <c r="I3675" s="24" t="s">
        <v>72</v>
      </c>
      <c r="J3675" s="24">
        <f>DATEDIF(Tabla1[[#This Row],[FECHA DE NACIMIENTO]],Tabla1[[#This Row],[FECHA ACTUAL]],"Y")</f>
        <v>20</v>
      </c>
      <c r="K3675" s="24" t="s">
        <v>73</v>
      </c>
      <c r="L3675" s="24" t="s">
        <v>112</v>
      </c>
      <c r="M3675" s="24">
        <v>0</v>
      </c>
      <c r="N3675" s="24">
        <v>2</v>
      </c>
      <c r="O3675" s="24">
        <v>3</v>
      </c>
      <c r="P3675" s="24" t="s">
        <v>101</v>
      </c>
      <c r="Q3675" s="23">
        <v>37737</v>
      </c>
      <c r="R3675" s="24" t="s">
        <v>76</v>
      </c>
      <c r="S3675" s="25">
        <v>45119</v>
      </c>
      <c r="T3675" s="24"/>
      <c r="U3675" s="24">
        <v>3108024834</v>
      </c>
      <c r="V3675" s="33" t="s">
        <v>19603</v>
      </c>
      <c r="W3675" s="92" t="s">
        <v>19604</v>
      </c>
      <c r="X3675" s="24" t="s">
        <v>1624</v>
      </c>
      <c r="Y3675" s="24" t="s">
        <v>19605</v>
      </c>
      <c r="Z3675" s="24" t="s">
        <v>117</v>
      </c>
      <c r="AA3675" s="24">
        <v>3222191090</v>
      </c>
      <c r="AB3675" s="24"/>
      <c r="AC3675" s="24"/>
      <c r="AD3675" s="24"/>
      <c r="AE3675" s="26" t="s">
        <v>151</v>
      </c>
      <c r="AF3675" s="26"/>
      <c r="AG3675" s="26"/>
      <c r="AH3675" s="27" t="s">
        <v>184</v>
      </c>
      <c r="AI3675" s="27" t="s">
        <v>487</v>
      </c>
      <c r="AJ3675" s="27" t="s">
        <v>487</v>
      </c>
      <c r="AK3675" s="24" t="s">
        <v>121</v>
      </c>
      <c r="AL3675" s="24" t="s">
        <v>7086</v>
      </c>
      <c r="AM3675" s="25">
        <v>44823</v>
      </c>
      <c r="AN3675" s="28">
        <v>1000000</v>
      </c>
      <c r="AO3675" s="28">
        <v>117172</v>
      </c>
      <c r="AP3675" s="28"/>
      <c r="AQ3675" s="28"/>
      <c r="AR3675" s="24"/>
      <c r="AS3675" s="24"/>
      <c r="AT3675" s="24"/>
      <c r="AU3675" s="24"/>
      <c r="AV3675" s="24"/>
      <c r="AW3675" s="24"/>
      <c r="AX3675" s="24"/>
      <c r="AY3675" s="24"/>
      <c r="AZ3675" s="24"/>
      <c r="BA3675" s="24"/>
      <c r="BB3675" s="24"/>
      <c r="BC3675" s="24"/>
      <c r="BD3675" s="24"/>
      <c r="BE3675" s="24"/>
      <c r="BF3675" s="24"/>
      <c r="BG3675" s="23"/>
      <c r="BH3675" s="23">
        <v>44839</v>
      </c>
      <c r="BI3675" s="26" t="s">
        <v>466</v>
      </c>
      <c r="BJ3675" s="26" t="s">
        <v>19606</v>
      </c>
      <c r="BK3675" s="29">
        <v>0</v>
      </c>
      <c r="BL3675" s="24" t="s">
        <v>129</v>
      </c>
      <c r="BM3675" s="22" t="str">
        <f ca="1">+IF(Tabla1[[#This Row],[FECHA INGRESO]]&gt;=44986,IF((TODAY()-Tabla1[[#This Row],[FECHA INGRESO]])&gt;=50,"ALERTA","TODAVÍA FALTA"),"N/A")</f>
        <v>N/A</v>
      </c>
      <c r="BN3675" s="7">
        <f>IFERROR((_xlfn.DAYS(Tabla1[[#This Row],[FECHA INGRESO]],Tabla1[[#This Row],[FECHA RETIRO]]))/30,"")</f>
        <v>-0.53333333333333333</v>
      </c>
    </row>
    <row r="3676" spans="1:66" x14ac:dyDescent="0.35">
      <c r="A3676" s="21">
        <v>1021663613</v>
      </c>
      <c r="B3676" s="95" t="s">
        <v>19607</v>
      </c>
      <c r="C3676" s="25">
        <v>44823</v>
      </c>
      <c r="D3676" s="24" t="s">
        <v>93</v>
      </c>
      <c r="E3676" s="24" t="s">
        <v>111</v>
      </c>
      <c r="F3676" s="24" t="s">
        <v>70</v>
      </c>
      <c r="G3676" s="24"/>
      <c r="H3676" s="24">
        <v>24117138102</v>
      </c>
      <c r="I3676" s="24" t="s">
        <v>95</v>
      </c>
      <c r="J3676" s="24">
        <f>DATEDIF(Tabla1[[#This Row],[FECHA DE NACIMIENTO]],Tabla1[[#This Row],[FECHA ACTUAL]],"Y")</f>
        <v>19</v>
      </c>
      <c r="K3676" s="24" t="s">
        <v>96</v>
      </c>
      <c r="L3676" s="24" t="s">
        <v>234</v>
      </c>
      <c r="M3676" s="24">
        <v>1</v>
      </c>
      <c r="N3676" s="24">
        <v>1</v>
      </c>
      <c r="O3676" s="24">
        <v>1</v>
      </c>
      <c r="P3676" s="24" t="s">
        <v>101</v>
      </c>
      <c r="Q3676" s="23">
        <v>38089</v>
      </c>
      <c r="R3676" s="24" t="s">
        <v>76</v>
      </c>
      <c r="S3676" s="25">
        <v>45119</v>
      </c>
      <c r="T3676" s="24"/>
      <c r="U3676" s="24">
        <v>3008447040</v>
      </c>
      <c r="V3676" s="33" t="s">
        <v>19608</v>
      </c>
      <c r="W3676" s="92" t="s">
        <v>19609</v>
      </c>
      <c r="X3676" s="24" t="s">
        <v>1762</v>
      </c>
      <c r="Y3676" s="24" t="s">
        <v>19610</v>
      </c>
      <c r="Z3676" s="24" t="s">
        <v>117</v>
      </c>
      <c r="AA3676" s="24">
        <v>3043817099</v>
      </c>
      <c r="AB3676" s="24"/>
      <c r="AC3676" s="24"/>
      <c r="AD3676" s="24"/>
      <c r="AE3676" s="26" t="s">
        <v>151</v>
      </c>
      <c r="AF3676" s="26"/>
      <c r="AG3676" s="26"/>
      <c r="AH3676" s="27" t="s">
        <v>184</v>
      </c>
      <c r="AI3676" s="27" t="s">
        <v>487</v>
      </c>
      <c r="AJ3676" s="27" t="s">
        <v>487</v>
      </c>
      <c r="AK3676" s="24" t="s">
        <v>121</v>
      </c>
      <c r="AL3676" s="24" t="s">
        <v>7086</v>
      </c>
      <c r="AM3676" s="25">
        <v>44823</v>
      </c>
      <c r="AN3676" s="28">
        <v>1000000</v>
      </c>
      <c r="AO3676" s="28">
        <v>117172</v>
      </c>
      <c r="AP3676" s="28"/>
      <c r="AQ3676" s="28"/>
      <c r="AR3676" s="24"/>
      <c r="AS3676" s="24"/>
      <c r="AT3676" s="24"/>
      <c r="AU3676" s="24"/>
      <c r="AV3676" s="24"/>
      <c r="AW3676" s="24"/>
      <c r="AX3676" s="24"/>
      <c r="AY3676" s="24"/>
      <c r="AZ3676" s="24"/>
      <c r="BA3676" s="24"/>
      <c r="BB3676" s="24"/>
      <c r="BC3676" s="24"/>
      <c r="BD3676" s="24"/>
      <c r="BE3676" s="24"/>
      <c r="BF3676" s="24"/>
      <c r="BG3676" s="23"/>
      <c r="BH3676" s="23">
        <v>44866</v>
      </c>
      <c r="BI3676" s="26" t="s">
        <v>466</v>
      </c>
      <c r="BJ3676" s="26" t="s">
        <v>13980</v>
      </c>
      <c r="BK3676" s="29">
        <v>0</v>
      </c>
      <c r="BL3676" s="24" t="s">
        <v>129</v>
      </c>
      <c r="BM3676" s="22" t="str">
        <f ca="1">+IF(Tabla1[[#This Row],[FECHA INGRESO]]&gt;=44986,IF((TODAY()-Tabla1[[#This Row],[FECHA INGRESO]])&gt;=50,"ALERTA","TODAVÍA FALTA"),"N/A")</f>
        <v>N/A</v>
      </c>
      <c r="BN3676" s="7">
        <f>IFERROR((_xlfn.DAYS(Tabla1[[#This Row],[FECHA INGRESO]],Tabla1[[#This Row],[FECHA RETIRO]]))/30,"")</f>
        <v>-1.4333333333333333</v>
      </c>
    </row>
    <row r="3677" spans="1:66" x14ac:dyDescent="0.35">
      <c r="A3677" s="21">
        <v>1014180745</v>
      </c>
      <c r="B3677" s="94" t="s">
        <v>19611</v>
      </c>
      <c r="C3677" s="25">
        <v>44823</v>
      </c>
      <c r="D3677" s="24" t="s">
        <v>4008</v>
      </c>
      <c r="E3677" s="24" t="s">
        <v>111</v>
      </c>
      <c r="F3677" s="24" t="s">
        <v>70</v>
      </c>
      <c r="G3677" s="24"/>
      <c r="H3677" s="24">
        <v>24117136485</v>
      </c>
      <c r="I3677" s="24" t="s">
        <v>95</v>
      </c>
      <c r="J3677" s="24">
        <f>DATEDIF(Tabla1[[#This Row],[FECHA DE NACIMIENTO]],Tabla1[[#This Row],[FECHA ACTUAL]],"Y")</f>
        <v>18</v>
      </c>
      <c r="K3677" s="24" t="s">
        <v>73</v>
      </c>
      <c r="L3677" s="24" t="s">
        <v>112</v>
      </c>
      <c r="M3677" s="24">
        <v>0</v>
      </c>
      <c r="N3677" s="24">
        <v>0</v>
      </c>
      <c r="O3677" s="24">
        <v>1</v>
      </c>
      <c r="P3677" s="24" t="s">
        <v>101</v>
      </c>
      <c r="Q3677" s="23">
        <v>38231</v>
      </c>
      <c r="R3677" s="24" t="s">
        <v>76</v>
      </c>
      <c r="S3677" s="25">
        <v>45119</v>
      </c>
      <c r="T3677" s="24"/>
      <c r="U3677" s="24">
        <v>3202297606</v>
      </c>
      <c r="V3677" s="33" t="s">
        <v>19612</v>
      </c>
      <c r="W3677" s="92" t="s">
        <v>19613</v>
      </c>
      <c r="X3677" s="24" t="s">
        <v>19614</v>
      </c>
      <c r="Y3677" s="24" t="s">
        <v>19615</v>
      </c>
      <c r="Z3677" s="24" t="s">
        <v>117</v>
      </c>
      <c r="AA3677" s="24">
        <v>3114908010</v>
      </c>
      <c r="AB3677" s="24"/>
      <c r="AC3677" s="24"/>
      <c r="AD3677" s="24"/>
      <c r="AE3677" s="26" t="s">
        <v>183</v>
      </c>
      <c r="AF3677" s="26" t="s">
        <v>19616</v>
      </c>
      <c r="AG3677" s="26"/>
      <c r="AH3677" s="27" t="s">
        <v>955</v>
      </c>
      <c r="AI3677" s="27" t="s">
        <v>487</v>
      </c>
      <c r="AJ3677" s="27" t="s">
        <v>487</v>
      </c>
      <c r="AK3677" s="24" t="s">
        <v>121</v>
      </c>
      <c r="AL3677" s="24" t="s">
        <v>7086</v>
      </c>
      <c r="AM3677" s="25">
        <v>44823</v>
      </c>
      <c r="AN3677" s="28">
        <v>1160000</v>
      </c>
      <c r="AO3677" s="28">
        <v>140606</v>
      </c>
      <c r="AP3677" s="28"/>
      <c r="AQ3677" s="28"/>
      <c r="AR3677" s="24"/>
      <c r="AS3677" s="24"/>
      <c r="AT3677" s="24"/>
      <c r="AU3677" s="24"/>
      <c r="AV3677" s="24"/>
      <c r="AW3677" s="24"/>
      <c r="AX3677" s="24"/>
      <c r="AY3677" s="24"/>
      <c r="AZ3677" s="24" t="s">
        <v>4393</v>
      </c>
      <c r="BA3677" s="24"/>
      <c r="BB3677" s="24"/>
      <c r="BC3677" s="24"/>
      <c r="BD3677" s="24"/>
      <c r="BE3677" s="24"/>
      <c r="BF3677" s="24"/>
      <c r="BG3677" s="23"/>
      <c r="BH3677" s="23" t="s">
        <v>75</v>
      </c>
      <c r="BI3677" s="26">
        <v>0</v>
      </c>
      <c r="BJ3677" s="26">
        <v>0</v>
      </c>
      <c r="BK3677" s="29">
        <v>0</v>
      </c>
      <c r="BL3677" s="24" t="s">
        <v>91</v>
      </c>
      <c r="BM3677" s="22" t="str">
        <f ca="1">+IF(Tabla1[[#This Row],[FECHA INGRESO]]&gt;=44986,IF((TODAY()-Tabla1[[#This Row],[FECHA INGRESO]])&gt;=50,"ALERTA","TODAVÍA FALTA"),"N/A")</f>
        <v>N/A</v>
      </c>
      <c r="BN3677" s="7" t="str">
        <f>IFERROR((_xlfn.DAYS(Tabla1[[#This Row],[FECHA INGRESO]],Tabla1[[#This Row],[FECHA RETIRO]]))/30,"")</f>
        <v/>
      </c>
    </row>
    <row r="3678" spans="1:66" x14ac:dyDescent="0.35">
      <c r="A3678" s="21">
        <v>1004037202</v>
      </c>
      <c r="B3678" s="95" t="s">
        <v>19617</v>
      </c>
      <c r="C3678" s="25">
        <v>44823</v>
      </c>
      <c r="D3678" s="24" t="s">
        <v>4008</v>
      </c>
      <c r="E3678" s="24" t="s">
        <v>111</v>
      </c>
      <c r="F3678" s="24" t="s">
        <v>70</v>
      </c>
      <c r="G3678" s="24"/>
      <c r="H3678" s="24">
        <v>24117136346</v>
      </c>
      <c r="I3678" s="24" t="s">
        <v>95</v>
      </c>
      <c r="J3678" s="24">
        <f>DATEDIF(Tabla1[[#This Row],[FECHA DE NACIMIENTO]],Tabla1[[#This Row],[FECHA ACTUAL]],"Y")</f>
        <v>20</v>
      </c>
      <c r="K3678" s="24" t="s">
        <v>73</v>
      </c>
      <c r="L3678" s="24" t="s">
        <v>112</v>
      </c>
      <c r="M3678" s="24">
        <v>0</v>
      </c>
      <c r="N3678" s="24">
        <v>0</v>
      </c>
      <c r="O3678" s="24">
        <v>1</v>
      </c>
      <c r="P3678" s="24" t="s">
        <v>101</v>
      </c>
      <c r="Q3678" s="23">
        <v>37472</v>
      </c>
      <c r="R3678" s="24" t="s">
        <v>76</v>
      </c>
      <c r="S3678" s="25">
        <v>45119</v>
      </c>
      <c r="T3678" s="24"/>
      <c r="U3678" s="24">
        <v>3227006032</v>
      </c>
      <c r="V3678" s="33" t="s">
        <v>19618</v>
      </c>
      <c r="W3678" s="92" t="s">
        <v>19619</v>
      </c>
      <c r="X3678" s="24" t="s">
        <v>19620</v>
      </c>
      <c r="Y3678" s="24" t="s">
        <v>19621</v>
      </c>
      <c r="Z3678" s="24" t="s">
        <v>117</v>
      </c>
      <c r="AA3678" s="24">
        <v>3197130326</v>
      </c>
      <c r="AB3678" s="24"/>
      <c r="AC3678" s="24"/>
      <c r="AD3678" s="24"/>
      <c r="AE3678" s="26" t="s">
        <v>151</v>
      </c>
      <c r="AF3678" s="26"/>
      <c r="AG3678" s="26"/>
      <c r="AH3678" s="27" t="s">
        <v>184</v>
      </c>
      <c r="AI3678" s="27" t="s">
        <v>487</v>
      </c>
      <c r="AJ3678" s="27" t="s">
        <v>487</v>
      </c>
      <c r="AK3678" s="24" t="s">
        <v>121</v>
      </c>
      <c r="AL3678" s="24" t="s">
        <v>7086</v>
      </c>
      <c r="AM3678" s="25">
        <v>44823</v>
      </c>
      <c r="AN3678" s="28">
        <v>1160000</v>
      </c>
      <c r="AO3678" s="28">
        <v>140606</v>
      </c>
      <c r="AP3678" s="28"/>
      <c r="AQ3678" s="28"/>
      <c r="AR3678" s="24"/>
      <c r="AS3678" s="24"/>
      <c r="AT3678" s="24"/>
      <c r="AU3678" s="24"/>
      <c r="AV3678" s="24"/>
      <c r="AW3678" s="24"/>
      <c r="AX3678" s="24"/>
      <c r="AY3678" s="24"/>
      <c r="AZ3678" s="24"/>
      <c r="BA3678" s="24"/>
      <c r="BB3678" s="24"/>
      <c r="BC3678" s="24"/>
      <c r="BD3678" s="24"/>
      <c r="BE3678" s="24"/>
      <c r="BF3678" s="24"/>
      <c r="BG3678" s="23"/>
      <c r="BH3678" s="23">
        <v>44957</v>
      </c>
      <c r="BI3678" s="26" t="s">
        <v>466</v>
      </c>
      <c r="BJ3678" s="26" t="s">
        <v>1246</v>
      </c>
      <c r="BK3678" s="29">
        <v>0</v>
      </c>
      <c r="BL3678" s="24" t="s">
        <v>129</v>
      </c>
      <c r="BM3678" s="22" t="str">
        <f ca="1">+IF(Tabla1[[#This Row],[FECHA INGRESO]]&gt;=44986,IF((TODAY()-Tabla1[[#This Row],[FECHA INGRESO]])&gt;=50,"ALERTA","TODAVÍA FALTA"),"N/A")</f>
        <v>N/A</v>
      </c>
      <c r="BN3678" s="7">
        <f>IFERROR((_xlfn.DAYS(Tabla1[[#This Row],[FECHA INGRESO]],Tabla1[[#This Row],[FECHA RETIRO]]))/30,"")</f>
        <v>-4.4666666666666668</v>
      </c>
    </row>
    <row r="3679" spans="1:66" x14ac:dyDescent="0.35">
      <c r="A3679" s="21">
        <v>1000338763</v>
      </c>
      <c r="B3679" s="95" t="s">
        <v>19622</v>
      </c>
      <c r="C3679" s="25">
        <v>44823</v>
      </c>
      <c r="D3679" s="24" t="s">
        <v>188</v>
      </c>
      <c r="E3679" s="24" t="s">
        <v>111</v>
      </c>
      <c r="F3679" s="24" t="s">
        <v>111</v>
      </c>
      <c r="G3679" s="24"/>
      <c r="H3679" s="24">
        <v>24117169144</v>
      </c>
      <c r="I3679" s="24" t="s">
        <v>72</v>
      </c>
      <c r="J3679" s="24">
        <f>DATEDIF(Tabla1[[#This Row],[FECHA DE NACIMIENTO]],Tabla1[[#This Row],[FECHA ACTUAL]],"Y")</f>
        <v>20</v>
      </c>
      <c r="K3679" s="24" t="s">
        <v>96</v>
      </c>
      <c r="L3679" s="24" t="s">
        <v>234</v>
      </c>
      <c r="M3679" s="24">
        <v>0</v>
      </c>
      <c r="N3679" s="24">
        <v>0</v>
      </c>
      <c r="O3679" s="24">
        <v>2</v>
      </c>
      <c r="P3679" s="24" t="s">
        <v>101</v>
      </c>
      <c r="Q3679" s="23">
        <v>37814</v>
      </c>
      <c r="R3679" s="24" t="s">
        <v>10974</v>
      </c>
      <c r="S3679" s="25">
        <v>45119</v>
      </c>
      <c r="T3679" s="24"/>
      <c r="U3679" s="24">
        <v>3043781433</v>
      </c>
      <c r="V3679" s="33" t="s">
        <v>19623</v>
      </c>
      <c r="W3679" s="92" t="s">
        <v>19624</v>
      </c>
      <c r="X3679" s="24" t="s">
        <v>10974</v>
      </c>
      <c r="Y3679" s="24" t="s">
        <v>19625</v>
      </c>
      <c r="Z3679" s="24" t="s">
        <v>13095</v>
      </c>
      <c r="AA3679" s="24">
        <v>3148385489</v>
      </c>
      <c r="AB3679" s="24"/>
      <c r="AC3679" s="24"/>
      <c r="AD3679" s="24"/>
      <c r="AE3679" s="26" t="s">
        <v>151</v>
      </c>
      <c r="AF3679" s="26"/>
      <c r="AG3679" s="26"/>
      <c r="AH3679" s="27" t="s">
        <v>184</v>
      </c>
      <c r="AI3679" s="27" t="s">
        <v>487</v>
      </c>
      <c r="AJ3679" s="27" t="s">
        <v>487</v>
      </c>
      <c r="AK3679" s="24" t="s">
        <v>121</v>
      </c>
      <c r="AL3679" s="24" t="s">
        <v>7086</v>
      </c>
      <c r="AM3679" s="25">
        <v>44823</v>
      </c>
      <c r="AN3679" s="28">
        <v>1000000</v>
      </c>
      <c r="AO3679" s="28">
        <v>117172</v>
      </c>
      <c r="AP3679" s="28"/>
      <c r="AQ3679" s="28"/>
      <c r="AR3679" s="24"/>
      <c r="AS3679" s="24"/>
      <c r="AT3679" s="24"/>
      <c r="AU3679" s="24"/>
      <c r="AV3679" s="24"/>
      <c r="AW3679" s="24"/>
      <c r="AX3679" s="24"/>
      <c r="AY3679" s="24"/>
      <c r="AZ3679" s="24"/>
      <c r="BA3679" s="24"/>
      <c r="BB3679" s="24"/>
      <c r="BC3679" s="24"/>
      <c r="BD3679" s="24"/>
      <c r="BE3679" s="24"/>
      <c r="BF3679" s="24"/>
      <c r="BG3679" s="23"/>
      <c r="BH3679" s="23">
        <v>44867</v>
      </c>
      <c r="BI3679" s="26" t="s">
        <v>466</v>
      </c>
      <c r="BJ3679" s="26" t="s">
        <v>6087</v>
      </c>
      <c r="BK3679" s="29">
        <v>0</v>
      </c>
      <c r="BL3679" s="24" t="s">
        <v>129</v>
      </c>
      <c r="BM3679" s="22" t="str">
        <f ca="1">+IF(Tabla1[[#This Row],[FECHA INGRESO]]&gt;=44986,IF((TODAY()-Tabla1[[#This Row],[FECHA INGRESO]])&gt;=50,"ALERTA","TODAVÍA FALTA"),"N/A")</f>
        <v>N/A</v>
      </c>
      <c r="BN3679" s="7">
        <f>IFERROR((_xlfn.DAYS(Tabla1[[#This Row],[FECHA INGRESO]],Tabla1[[#This Row],[FECHA RETIRO]]))/30,"")</f>
        <v>-1.4666666666666666</v>
      </c>
    </row>
    <row r="3680" spans="1:66" x14ac:dyDescent="0.35">
      <c r="A3680" s="34">
        <v>1023978022</v>
      </c>
      <c r="B3680" s="95" t="s">
        <v>19626</v>
      </c>
      <c r="C3680" s="25">
        <v>44824</v>
      </c>
      <c r="D3680" s="24" t="s">
        <v>188</v>
      </c>
      <c r="E3680" s="24" t="s">
        <v>94</v>
      </c>
      <c r="F3680" s="23" t="s">
        <v>94</v>
      </c>
      <c r="G3680" s="24"/>
      <c r="H3680" s="24">
        <v>24117198919</v>
      </c>
      <c r="I3680" s="24" t="s">
        <v>95</v>
      </c>
      <c r="J3680" s="24">
        <f>DATEDIF(Tabla1[[#This Row],[FECHA DE NACIMIENTO]],Tabla1[[#This Row],[FECHA ACTUAL]],"Y")</f>
        <v>24</v>
      </c>
      <c r="K3680" s="24" t="s">
        <v>73</v>
      </c>
      <c r="L3680" s="24" t="s">
        <v>112</v>
      </c>
      <c r="M3680" s="24">
        <v>0</v>
      </c>
      <c r="N3680" s="24">
        <v>0</v>
      </c>
      <c r="O3680" s="24">
        <v>2</v>
      </c>
      <c r="P3680" s="24" t="s">
        <v>101</v>
      </c>
      <c r="Q3680" s="23">
        <v>36308</v>
      </c>
      <c r="R3680" s="24" t="s">
        <v>76</v>
      </c>
      <c r="S3680" s="25">
        <v>45119</v>
      </c>
      <c r="T3680" s="24"/>
      <c r="U3680" s="24">
        <v>3192921244</v>
      </c>
      <c r="V3680" s="33" t="s">
        <v>19627</v>
      </c>
      <c r="W3680" s="92" t="s">
        <v>19628</v>
      </c>
      <c r="X3680" s="24" t="s">
        <v>17221</v>
      </c>
      <c r="Y3680" s="24" t="s">
        <v>19629</v>
      </c>
      <c r="Z3680" s="24" t="s">
        <v>117</v>
      </c>
      <c r="AA3680" s="24">
        <v>3196520623</v>
      </c>
      <c r="AB3680" s="24"/>
      <c r="AC3680" s="24"/>
      <c r="AD3680" s="24"/>
      <c r="AE3680" s="26" t="s">
        <v>194</v>
      </c>
      <c r="AF3680" s="26" t="s">
        <v>19630</v>
      </c>
      <c r="AG3680" s="26"/>
      <c r="AH3680" s="27" t="s">
        <v>3042</v>
      </c>
      <c r="AI3680" s="27" t="s">
        <v>1612</v>
      </c>
      <c r="AJ3680" s="27" t="s">
        <v>15662</v>
      </c>
      <c r="AK3680" s="24" t="s">
        <v>121</v>
      </c>
      <c r="AL3680" s="24" t="s">
        <v>7086</v>
      </c>
      <c r="AM3680" s="25">
        <v>44824</v>
      </c>
      <c r="AN3680" s="28">
        <v>1000000</v>
      </c>
      <c r="AO3680" s="28">
        <v>117172</v>
      </c>
      <c r="AP3680" s="28"/>
      <c r="AQ3680" s="28"/>
      <c r="AR3680" s="24"/>
      <c r="AS3680" s="24"/>
      <c r="AT3680" s="24"/>
      <c r="AU3680" s="24"/>
      <c r="AV3680" s="24"/>
      <c r="AW3680" s="24"/>
      <c r="AX3680" s="24"/>
      <c r="AY3680" s="24"/>
      <c r="AZ3680" s="24"/>
      <c r="BA3680" s="24"/>
      <c r="BB3680" s="24"/>
      <c r="BC3680" s="24"/>
      <c r="BD3680" s="24"/>
      <c r="BE3680" s="24"/>
      <c r="BF3680" s="24"/>
      <c r="BG3680" s="23"/>
      <c r="BH3680" s="23">
        <v>44854</v>
      </c>
      <c r="BI3680" s="26" t="s">
        <v>466</v>
      </c>
      <c r="BJ3680" s="26" t="s">
        <v>13228</v>
      </c>
      <c r="BK3680" s="29">
        <v>0</v>
      </c>
      <c r="BL3680" s="24" t="s">
        <v>129</v>
      </c>
      <c r="BM3680" s="22" t="str">
        <f ca="1">+IF(Tabla1[[#This Row],[FECHA INGRESO]]&gt;=44986,IF((TODAY()-Tabla1[[#This Row],[FECHA INGRESO]])&gt;=50,"ALERTA","TODAVÍA FALTA"),"N/A")</f>
        <v>N/A</v>
      </c>
      <c r="BN3680" s="7">
        <f>IFERROR((_xlfn.DAYS(Tabla1[[#This Row],[FECHA INGRESO]],Tabla1[[#This Row],[FECHA RETIRO]]))/30,"")</f>
        <v>-1</v>
      </c>
    </row>
    <row r="3681" spans="1:66" x14ac:dyDescent="0.35">
      <c r="A3681" s="21">
        <v>1000472330</v>
      </c>
      <c r="B3681" s="95" t="s">
        <v>19631</v>
      </c>
      <c r="C3681" s="25">
        <v>44826</v>
      </c>
      <c r="D3681" s="24" t="s">
        <v>93</v>
      </c>
      <c r="E3681" s="24" t="s">
        <v>111</v>
      </c>
      <c r="F3681" s="24" t="s">
        <v>70</v>
      </c>
      <c r="G3681" s="24"/>
      <c r="H3681" s="24">
        <v>24117241503</v>
      </c>
      <c r="I3681" s="24" t="s">
        <v>72</v>
      </c>
      <c r="J3681" s="24">
        <f>DATEDIF(Tabla1[[#This Row],[FECHA DE NACIMIENTO]],Tabla1[[#This Row],[FECHA ACTUAL]],"Y")</f>
        <v>20</v>
      </c>
      <c r="K3681" s="24" t="s">
        <v>73</v>
      </c>
      <c r="L3681" s="24" t="s">
        <v>112</v>
      </c>
      <c r="M3681" s="24">
        <v>0</v>
      </c>
      <c r="N3681" s="24">
        <v>0</v>
      </c>
      <c r="O3681" s="24">
        <v>2</v>
      </c>
      <c r="P3681" s="24" t="s">
        <v>101</v>
      </c>
      <c r="Q3681" s="23">
        <v>37501</v>
      </c>
      <c r="R3681" s="24" t="s">
        <v>76</v>
      </c>
      <c r="S3681" s="25">
        <v>45119</v>
      </c>
      <c r="T3681" s="24">
        <v>4681081</v>
      </c>
      <c r="U3681" s="24">
        <v>3112233295</v>
      </c>
      <c r="V3681" s="33" t="s">
        <v>19632</v>
      </c>
      <c r="W3681" s="92" t="s">
        <v>19633</v>
      </c>
      <c r="X3681" s="24" t="s">
        <v>343</v>
      </c>
      <c r="Y3681" s="24" t="s">
        <v>19634</v>
      </c>
      <c r="Z3681" s="24" t="s">
        <v>117</v>
      </c>
      <c r="AA3681" s="24">
        <v>3203679008</v>
      </c>
      <c r="AB3681" s="24"/>
      <c r="AC3681" s="24"/>
      <c r="AD3681" s="24"/>
      <c r="AE3681" s="26" t="s">
        <v>102</v>
      </c>
      <c r="AF3681" s="26" t="s">
        <v>19635</v>
      </c>
      <c r="AG3681" s="26"/>
      <c r="AH3681" s="27" t="s">
        <v>184</v>
      </c>
      <c r="AI3681" s="27" t="s">
        <v>120</v>
      </c>
      <c r="AJ3681" s="27" t="s">
        <v>120</v>
      </c>
      <c r="AK3681" s="24" t="s">
        <v>121</v>
      </c>
      <c r="AL3681" s="24" t="s">
        <v>7086</v>
      </c>
      <c r="AM3681" s="25">
        <v>44826</v>
      </c>
      <c r="AN3681" s="28">
        <v>1000000</v>
      </c>
      <c r="AO3681" s="28">
        <v>117172</v>
      </c>
      <c r="AP3681" s="28"/>
      <c r="AQ3681" s="28"/>
      <c r="AR3681" s="24"/>
      <c r="AS3681" s="24"/>
      <c r="AT3681" s="24"/>
      <c r="AU3681" s="24"/>
      <c r="AV3681" s="24"/>
      <c r="AW3681" s="24"/>
      <c r="AX3681" s="24"/>
      <c r="AY3681" s="24"/>
      <c r="AZ3681" s="24"/>
      <c r="BA3681" s="24"/>
      <c r="BB3681" s="24"/>
      <c r="BC3681" s="24"/>
      <c r="BD3681" s="24"/>
      <c r="BE3681" s="24"/>
      <c r="BF3681" s="24"/>
      <c r="BG3681" s="23"/>
      <c r="BH3681" s="23">
        <v>44895</v>
      </c>
      <c r="BI3681" s="26" t="s">
        <v>466</v>
      </c>
      <c r="BJ3681" s="26" t="s">
        <v>13228</v>
      </c>
      <c r="BK3681" s="29">
        <v>0</v>
      </c>
      <c r="BL3681" s="24" t="s">
        <v>129</v>
      </c>
      <c r="BM3681" s="22" t="str">
        <f ca="1">+IF(Tabla1[[#This Row],[FECHA INGRESO]]&gt;=44986,IF((TODAY()-Tabla1[[#This Row],[FECHA INGRESO]])&gt;=50,"ALERTA","TODAVÍA FALTA"),"N/A")</f>
        <v>N/A</v>
      </c>
      <c r="BN3681" s="7">
        <f>IFERROR((_xlfn.DAYS(Tabla1[[#This Row],[FECHA INGRESO]],Tabla1[[#This Row],[FECHA RETIRO]]))/30,"")</f>
        <v>-2.2999999999999998</v>
      </c>
    </row>
    <row r="3682" spans="1:66" x14ac:dyDescent="0.35">
      <c r="A3682" s="21">
        <v>1000989031</v>
      </c>
      <c r="B3682" s="95" t="s">
        <v>19636</v>
      </c>
      <c r="C3682" s="25">
        <v>44827</v>
      </c>
      <c r="D3682" s="24" t="s">
        <v>93</v>
      </c>
      <c r="E3682" s="24" t="s">
        <v>111</v>
      </c>
      <c r="F3682" s="24" t="s">
        <v>70</v>
      </c>
      <c r="G3682" s="24"/>
      <c r="H3682" s="24">
        <v>24117290459</v>
      </c>
      <c r="I3682" s="24" t="s">
        <v>95</v>
      </c>
      <c r="J3682" s="24">
        <f>DATEDIF(Tabla1[[#This Row],[FECHA DE NACIMIENTO]],Tabla1[[#This Row],[FECHA ACTUAL]],"Y")</f>
        <v>21</v>
      </c>
      <c r="K3682" s="24" t="s">
        <v>73</v>
      </c>
      <c r="L3682" s="24" t="s">
        <v>112</v>
      </c>
      <c r="M3682" s="24">
        <v>0</v>
      </c>
      <c r="N3682" s="24">
        <v>0</v>
      </c>
      <c r="O3682" s="24">
        <v>2</v>
      </c>
      <c r="P3682" s="24" t="s">
        <v>101</v>
      </c>
      <c r="Q3682" s="23">
        <v>37436</v>
      </c>
      <c r="R3682" s="24" t="s">
        <v>76</v>
      </c>
      <c r="S3682" s="25">
        <v>45119</v>
      </c>
      <c r="T3682" s="24">
        <v>2792971</v>
      </c>
      <c r="U3682" s="24">
        <v>3224318359</v>
      </c>
      <c r="V3682" s="33" t="s">
        <v>19637</v>
      </c>
      <c r="W3682" s="92" t="s">
        <v>19638</v>
      </c>
      <c r="X3682" s="24" t="s">
        <v>19639</v>
      </c>
      <c r="Y3682" s="24" t="s">
        <v>19640</v>
      </c>
      <c r="Z3682" s="24" t="s">
        <v>117</v>
      </c>
      <c r="AA3682" s="24">
        <v>3118275233</v>
      </c>
      <c r="AB3682" s="24"/>
      <c r="AC3682" s="24"/>
      <c r="AD3682" s="24"/>
      <c r="AE3682" s="26" t="s">
        <v>151</v>
      </c>
      <c r="AF3682" s="26"/>
      <c r="AG3682" s="26"/>
      <c r="AH3682" s="27" t="s">
        <v>184</v>
      </c>
      <c r="AI3682" s="27" t="s">
        <v>6147</v>
      </c>
      <c r="AJ3682" s="27" t="s">
        <v>6147</v>
      </c>
      <c r="AK3682" s="24" t="s">
        <v>121</v>
      </c>
      <c r="AL3682" s="24" t="s">
        <v>7086</v>
      </c>
      <c r="AM3682" s="25">
        <v>44827</v>
      </c>
      <c r="AN3682" s="28">
        <v>1160000</v>
      </c>
      <c r="AO3682" s="28">
        <v>140606</v>
      </c>
      <c r="AP3682" s="28"/>
      <c r="AQ3682" s="28"/>
      <c r="AR3682" s="24"/>
      <c r="AS3682" s="24"/>
      <c r="AT3682" s="24"/>
      <c r="AU3682" s="24"/>
      <c r="AV3682" s="24"/>
      <c r="AW3682" s="24"/>
      <c r="AX3682" s="24"/>
      <c r="AY3682" s="24"/>
      <c r="AZ3682" s="24"/>
      <c r="BA3682" s="24"/>
      <c r="BB3682" s="24"/>
      <c r="BC3682" s="24"/>
      <c r="BD3682" s="24"/>
      <c r="BE3682" s="24"/>
      <c r="BF3682" s="24"/>
      <c r="BG3682" s="23"/>
      <c r="BH3682" s="23">
        <v>45049</v>
      </c>
      <c r="BI3682" s="26" t="s">
        <v>466</v>
      </c>
      <c r="BJ3682" s="26" t="s">
        <v>14177</v>
      </c>
      <c r="BK3682" s="29">
        <v>0</v>
      </c>
      <c r="BL3682" s="24" t="s">
        <v>129</v>
      </c>
      <c r="BM3682" s="22" t="str">
        <f ca="1">+IF(Tabla1[[#This Row],[FECHA INGRESO]]&gt;=44986,IF((TODAY()-Tabla1[[#This Row],[FECHA INGRESO]])&gt;=50,"ALERTA","TODAVÍA FALTA"),"N/A")</f>
        <v>N/A</v>
      </c>
      <c r="BN3682" s="7">
        <f>IFERROR((_xlfn.DAYS(Tabla1[[#This Row],[FECHA INGRESO]],Tabla1[[#This Row],[FECHA RETIRO]]))/30,"")</f>
        <v>-7.4</v>
      </c>
    </row>
    <row r="3683" spans="1:66" x14ac:dyDescent="0.35">
      <c r="A3683" s="21">
        <v>1000835321</v>
      </c>
      <c r="B3683" s="94" t="s">
        <v>19641</v>
      </c>
      <c r="C3683" s="25">
        <v>44827</v>
      </c>
      <c r="D3683" s="24" t="s">
        <v>157</v>
      </c>
      <c r="E3683" s="24" t="s">
        <v>94</v>
      </c>
      <c r="F3683" s="24" t="s">
        <v>70</v>
      </c>
      <c r="G3683" s="24"/>
      <c r="H3683" s="24">
        <v>24117274952</v>
      </c>
      <c r="I3683" s="24" t="s">
        <v>95</v>
      </c>
      <c r="J3683" s="24">
        <f>DATEDIF(Tabla1[[#This Row],[FECHA DE NACIMIENTO]],Tabla1[[#This Row],[FECHA ACTUAL]],"Y")</f>
        <v>20</v>
      </c>
      <c r="K3683" s="24" t="s">
        <v>73</v>
      </c>
      <c r="L3683" s="24" t="s">
        <v>112</v>
      </c>
      <c r="M3683" s="24">
        <v>0</v>
      </c>
      <c r="N3683" s="24">
        <v>0</v>
      </c>
      <c r="O3683" s="24">
        <v>1</v>
      </c>
      <c r="P3683" s="24" t="s">
        <v>101</v>
      </c>
      <c r="Q3683" s="23">
        <v>37499</v>
      </c>
      <c r="R3683" s="24" t="s">
        <v>76</v>
      </c>
      <c r="S3683" s="25">
        <v>45119</v>
      </c>
      <c r="T3683" s="24"/>
      <c r="U3683" s="24">
        <v>3166051167</v>
      </c>
      <c r="V3683" s="33" t="s">
        <v>19642</v>
      </c>
      <c r="W3683" s="92" t="s">
        <v>19643</v>
      </c>
      <c r="X3683" s="24" t="s">
        <v>936</v>
      </c>
      <c r="Y3683" s="24" t="s">
        <v>19644</v>
      </c>
      <c r="Z3683" s="24" t="s">
        <v>285</v>
      </c>
      <c r="AA3683" s="24">
        <v>3184018514</v>
      </c>
      <c r="AB3683" s="24"/>
      <c r="AC3683" s="24"/>
      <c r="AD3683" s="24"/>
      <c r="AE3683" s="26" t="s">
        <v>183</v>
      </c>
      <c r="AF3683" s="26" t="s">
        <v>1537</v>
      </c>
      <c r="AG3683" s="26"/>
      <c r="AH3683" s="27" t="s">
        <v>955</v>
      </c>
      <c r="AI3683" s="27" t="s">
        <v>9232</v>
      </c>
      <c r="AJ3683" s="27" t="s">
        <v>14041</v>
      </c>
      <c r="AK3683" s="24" t="s">
        <v>121</v>
      </c>
      <c r="AL3683" s="24" t="s">
        <v>7086</v>
      </c>
      <c r="AM3683" s="25">
        <v>44827</v>
      </c>
      <c r="AN3683" s="28">
        <v>1160000</v>
      </c>
      <c r="AO3683" s="28">
        <v>140606</v>
      </c>
      <c r="AP3683" s="73" t="s">
        <v>19645</v>
      </c>
      <c r="AQ3683" s="28"/>
      <c r="AR3683" s="24"/>
      <c r="AS3683" s="24"/>
      <c r="AT3683" s="24"/>
      <c r="AU3683" s="24"/>
      <c r="AV3683" s="24"/>
      <c r="AW3683" s="24"/>
      <c r="AX3683" s="24"/>
      <c r="AY3683" s="24"/>
      <c r="AZ3683" s="24"/>
      <c r="BA3683" s="24"/>
      <c r="BB3683" s="24"/>
      <c r="BC3683" s="24"/>
      <c r="BD3683" s="24"/>
      <c r="BE3683" s="24"/>
      <c r="BF3683" s="24"/>
      <c r="BG3683" s="23"/>
      <c r="BH3683" s="23" t="s">
        <v>75</v>
      </c>
      <c r="BI3683" s="26">
        <v>0</v>
      </c>
      <c r="BJ3683" s="26">
        <v>0</v>
      </c>
      <c r="BK3683" s="29">
        <v>0</v>
      </c>
      <c r="BL3683" s="24" t="s">
        <v>91</v>
      </c>
      <c r="BM3683" s="22" t="str">
        <f ca="1">+IF(Tabla1[[#This Row],[FECHA INGRESO]]&gt;=44986,IF((TODAY()-Tabla1[[#This Row],[FECHA INGRESO]])&gt;=50,"ALERTA","TODAVÍA FALTA"),"N/A")</f>
        <v>N/A</v>
      </c>
      <c r="BN3683" s="7" t="str">
        <f>IFERROR((_xlfn.DAYS(Tabla1[[#This Row],[FECHA INGRESO]],Tabla1[[#This Row],[FECHA RETIRO]]))/30,"")</f>
        <v/>
      </c>
    </row>
    <row r="3684" spans="1:66" x14ac:dyDescent="0.35">
      <c r="A3684" s="21">
        <v>1001173603</v>
      </c>
      <c r="B3684" s="94" t="s">
        <v>19646</v>
      </c>
      <c r="C3684" s="25">
        <v>44827</v>
      </c>
      <c r="D3684" s="24" t="s">
        <v>157</v>
      </c>
      <c r="E3684" s="24" t="s">
        <v>111</v>
      </c>
      <c r="F3684" s="24" t="s">
        <v>70</v>
      </c>
      <c r="G3684" s="24"/>
      <c r="H3684" s="24">
        <v>24117272103</v>
      </c>
      <c r="I3684" s="24" t="s">
        <v>95</v>
      </c>
      <c r="J3684" s="24">
        <f>DATEDIF(Tabla1[[#This Row],[FECHA DE NACIMIENTO]],Tabla1[[#This Row],[FECHA ACTUAL]],"Y")</f>
        <v>21</v>
      </c>
      <c r="K3684" s="24" t="s">
        <v>73</v>
      </c>
      <c r="L3684" s="24" t="s">
        <v>112</v>
      </c>
      <c r="M3684" s="24">
        <v>0</v>
      </c>
      <c r="N3684" s="24">
        <v>1</v>
      </c>
      <c r="O3684" s="24">
        <v>1</v>
      </c>
      <c r="P3684" s="24" t="s">
        <v>101</v>
      </c>
      <c r="Q3684" s="23">
        <v>37090</v>
      </c>
      <c r="R3684" s="24" t="s">
        <v>76</v>
      </c>
      <c r="S3684" s="25">
        <v>45119</v>
      </c>
      <c r="T3684" s="24">
        <v>5684541</v>
      </c>
      <c r="U3684" s="24">
        <v>3155727484</v>
      </c>
      <c r="V3684" s="33" t="s">
        <v>19647</v>
      </c>
      <c r="W3684" s="92" t="s">
        <v>19648</v>
      </c>
      <c r="X3684" s="24" t="s">
        <v>17056</v>
      </c>
      <c r="Y3684" s="24" t="s">
        <v>19649</v>
      </c>
      <c r="Z3684" s="24" t="s">
        <v>162</v>
      </c>
      <c r="AA3684" s="24">
        <v>3176483568</v>
      </c>
      <c r="AB3684" s="24"/>
      <c r="AC3684" s="24"/>
      <c r="AD3684" s="24"/>
      <c r="AE3684" s="26" t="s">
        <v>183</v>
      </c>
      <c r="AF3684" s="26"/>
      <c r="AG3684" s="26"/>
      <c r="AH3684" s="27" t="s">
        <v>10056</v>
      </c>
      <c r="AI3684" s="27" t="s">
        <v>9232</v>
      </c>
      <c r="AJ3684" s="27" t="s">
        <v>9233</v>
      </c>
      <c r="AK3684" s="24" t="s">
        <v>121</v>
      </c>
      <c r="AL3684" s="24" t="s">
        <v>7086</v>
      </c>
      <c r="AM3684" s="25">
        <v>44827</v>
      </c>
      <c r="AN3684" s="28">
        <v>1160000</v>
      </c>
      <c r="AO3684" s="28">
        <v>140606</v>
      </c>
      <c r="AP3684" s="28"/>
      <c r="AQ3684" s="28"/>
      <c r="AR3684" s="24"/>
      <c r="AS3684" s="24"/>
      <c r="AT3684" s="24"/>
      <c r="AU3684" s="24"/>
      <c r="AV3684" s="24"/>
      <c r="AW3684" s="24"/>
      <c r="AX3684" s="24"/>
      <c r="AY3684" s="24"/>
      <c r="AZ3684" s="24"/>
      <c r="BA3684" s="24"/>
      <c r="BB3684" s="24"/>
      <c r="BC3684" s="24"/>
      <c r="BD3684" s="24"/>
      <c r="BE3684" s="24"/>
      <c r="BF3684" s="24"/>
      <c r="BG3684" s="23"/>
      <c r="BH3684" s="23" t="s">
        <v>75</v>
      </c>
      <c r="BI3684" s="26">
        <v>0</v>
      </c>
      <c r="BJ3684" s="26">
        <v>0</v>
      </c>
      <c r="BK3684" s="29">
        <v>0</v>
      </c>
      <c r="BL3684" s="24" t="s">
        <v>91</v>
      </c>
      <c r="BM3684" s="22" t="str">
        <f ca="1">+IF(Tabla1[[#This Row],[FECHA INGRESO]]&gt;=44986,IF((TODAY()-Tabla1[[#This Row],[FECHA INGRESO]])&gt;=50,"ALERTA","TODAVÍA FALTA"),"N/A")</f>
        <v>N/A</v>
      </c>
      <c r="BN3684" s="7" t="str">
        <f>IFERROR((_xlfn.DAYS(Tabla1[[#This Row],[FECHA INGRESO]],Tabla1[[#This Row],[FECHA RETIRO]]))/30,"")</f>
        <v/>
      </c>
    </row>
    <row r="3685" spans="1:66" x14ac:dyDescent="0.35">
      <c r="A3685" s="21">
        <v>1025141285</v>
      </c>
      <c r="B3685" s="95" t="s">
        <v>19650</v>
      </c>
      <c r="C3685" s="25">
        <v>44827</v>
      </c>
      <c r="D3685" s="24" t="s">
        <v>93</v>
      </c>
      <c r="E3685" s="24" t="s">
        <v>111</v>
      </c>
      <c r="F3685" s="24" t="s">
        <v>70</v>
      </c>
      <c r="G3685" s="24"/>
      <c r="H3685" s="24">
        <v>24117272196</v>
      </c>
      <c r="I3685" s="24" t="s">
        <v>72</v>
      </c>
      <c r="J3685" s="24">
        <f>DATEDIF(Tabla1[[#This Row],[FECHA DE NACIMIENTO]],Tabla1[[#This Row],[FECHA ACTUAL]],"Y")</f>
        <v>19</v>
      </c>
      <c r="K3685" s="24" t="s">
        <v>96</v>
      </c>
      <c r="L3685" s="24" t="s">
        <v>112</v>
      </c>
      <c r="M3685" s="24">
        <v>0</v>
      </c>
      <c r="N3685" s="24">
        <v>0</v>
      </c>
      <c r="O3685" s="24">
        <v>1</v>
      </c>
      <c r="P3685" s="24" t="s">
        <v>101</v>
      </c>
      <c r="Q3685" s="23">
        <v>37974</v>
      </c>
      <c r="R3685" s="24" t="s">
        <v>76</v>
      </c>
      <c r="S3685" s="25">
        <v>45119</v>
      </c>
      <c r="T3685" s="24">
        <v>9434961</v>
      </c>
      <c r="U3685" s="24">
        <v>3124067303</v>
      </c>
      <c r="V3685" s="33" t="s">
        <v>19651</v>
      </c>
      <c r="W3685" s="92" t="s">
        <v>19652</v>
      </c>
      <c r="X3685" s="24" t="s">
        <v>17056</v>
      </c>
      <c r="Y3685" s="24" t="s">
        <v>19653</v>
      </c>
      <c r="Z3685" s="24" t="s">
        <v>117</v>
      </c>
      <c r="AA3685" s="24">
        <v>3144548343</v>
      </c>
      <c r="AB3685" s="24"/>
      <c r="AC3685" s="24"/>
      <c r="AD3685" s="24"/>
      <c r="AE3685" s="26" t="s">
        <v>183</v>
      </c>
      <c r="AF3685" s="26" t="s">
        <v>671</v>
      </c>
      <c r="AG3685" s="26"/>
      <c r="AH3685" s="27" t="s">
        <v>3042</v>
      </c>
      <c r="AI3685" s="27" t="s">
        <v>461</v>
      </c>
      <c r="AJ3685" s="27" t="s">
        <v>461</v>
      </c>
      <c r="AK3685" s="24" t="s">
        <v>121</v>
      </c>
      <c r="AL3685" s="24" t="s">
        <v>7086</v>
      </c>
      <c r="AM3685" s="25">
        <v>44827</v>
      </c>
      <c r="AN3685" s="28">
        <v>1160000</v>
      </c>
      <c r="AO3685" s="28">
        <v>140606</v>
      </c>
      <c r="AP3685" s="73" t="s">
        <v>19654</v>
      </c>
      <c r="AQ3685" s="28"/>
      <c r="AR3685" s="24"/>
      <c r="AS3685" s="24"/>
      <c r="AT3685" s="24"/>
      <c r="AU3685" s="24"/>
      <c r="AV3685" s="24"/>
      <c r="AW3685" s="24"/>
      <c r="AX3685" s="24"/>
      <c r="AY3685" s="24"/>
      <c r="AZ3685" s="24"/>
      <c r="BA3685" s="24"/>
      <c r="BB3685" s="24"/>
      <c r="BC3685" s="24"/>
      <c r="BD3685" s="24"/>
      <c r="BE3685" s="24"/>
      <c r="BF3685" s="24"/>
      <c r="BG3685" s="23"/>
      <c r="BH3685" s="23">
        <v>45008</v>
      </c>
      <c r="BI3685" s="26" t="s">
        <v>466</v>
      </c>
      <c r="BJ3685" s="26" t="s">
        <v>6087</v>
      </c>
      <c r="BK3685" s="29">
        <v>0</v>
      </c>
      <c r="BL3685" s="24" t="s">
        <v>129</v>
      </c>
      <c r="BM3685" s="22" t="str">
        <f ca="1">+IF(Tabla1[[#This Row],[FECHA INGRESO]]&gt;=44986,IF((TODAY()-Tabla1[[#This Row],[FECHA INGRESO]])&gt;=50,"ALERTA","TODAVÍA FALTA"),"N/A")</f>
        <v>N/A</v>
      </c>
      <c r="BN3685" s="7">
        <f>IFERROR((_xlfn.DAYS(Tabla1[[#This Row],[FECHA INGRESO]],Tabla1[[#This Row],[FECHA RETIRO]]))/30,"")</f>
        <v>-6.0333333333333332</v>
      </c>
    </row>
    <row r="3686" spans="1:66" x14ac:dyDescent="0.35">
      <c r="A3686" s="21">
        <v>1004735388</v>
      </c>
      <c r="B3686" s="95" t="s">
        <v>19655</v>
      </c>
      <c r="C3686" s="25">
        <v>44827</v>
      </c>
      <c r="D3686" s="24" t="s">
        <v>266</v>
      </c>
      <c r="E3686" s="24" t="s">
        <v>94</v>
      </c>
      <c r="F3686" s="24" t="s">
        <v>70</v>
      </c>
      <c r="G3686" s="24"/>
      <c r="H3686" s="24">
        <v>24117278891</v>
      </c>
      <c r="I3686" s="24" t="s">
        <v>95</v>
      </c>
      <c r="J3686" s="24">
        <f>DATEDIF(Tabla1[[#This Row],[FECHA DE NACIMIENTO]],Tabla1[[#This Row],[FECHA ACTUAL]],"Y")</f>
        <v>21</v>
      </c>
      <c r="K3686" s="24" t="s">
        <v>73</v>
      </c>
      <c r="L3686" s="24" t="s">
        <v>112</v>
      </c>
      <c r="M3686" s="24">
        <v>0</v>
      </c>
      <c r="N3686" s="24">
        <v>0</v>
      </c>
      <c r="O3686" s="24">
        <v>2</v>
      </c>
      <c r="P3686" s="24" t="s">
        <v>101</v>
      </c>
      <c r="Q3686" s="23">
        <v>37339</v>
      </c>
      <c r="R3686" s="24" t="s">
        <v>76</v>
      </c>
      <c r="S3686" s="25">
        <v>45119</v>
      </c>
      <c r="T3686" s="24"/>
      <c r="U3686" s="24">
        <v>3122725817</v>
      </c>
      <c r="V3686" s="33" t="s">
        <v>19656</v>
      </c>
      <c r="W3686" s="92" t="s">
        <v>19657</v>
      </c>
      <c r="X3686" s="24" t="s">
        <v>16462</v>
      </c>
      <c r="Y3686" s="24" t="s">
        <v>19658</v>
      </c>
      <c r="Z3686" s="24" t="s">
        <v>117</v>
      </c>
      <c r="AA3686" s="24">
        <v>3133235826</v>
      </c>
      <c r="AB3686" s="24"/>
      <c r="AC3686" s="24"/>
      <c r="AD3686" s="24"/>
      <c r="AE3686" s="26" t="s">
        <v>151</v>
      </c>
      <c r="AF3686" s="26"/>
      <c r="AG3686" s="26"/>
      <c r="AH3686" s="27" t="s">
        <v>184</v>
      </c>
      <c r="AI3686" s="27" t="s">
        <v>224</v>
      </c>
      <c r="AJ3686" s="27" t="s">
        <v>224</v>
      </c>
      <c r="AK3686" s="24" t="s">
        <v>121</v>
      </c>
      <c r="AL3686" s="24" t="s">
        <v>7086</v>
      </c>
      <c r="AM3686" s="25">
        <v>44827</v>
      </c>
      <c r="AN3686" s="28">
        <v>1000000</v>
      </c>
      <c r="AO3686" s="28">
        <v>117172</v>
      </c>
      <c r="AP3686" s="28"/>
      <c r="AQ3686" s="28"/>
      <c r="AR3686" s="24"/>
      <c r="AS3686" s="24"/>
      <c r="AT3686" s="24"/>
      <c r="AU3686" s="24"/>
      <c r="AV3686" s="24"/>
      <c r="AW3686" s="24"/>
      <c r="AX3686" s="24"/>
      <c r="AY3686" s="24"/>
      <c r="AZ3686" s="24"/>
      <c r="BA3686" s="24"/>
      <c r="BB3686" s="24"/>
      <c r="BC3686" s="24"/>
      <c r="BD3686" s="24"/>
      <c r="BE3686" s="24"/>
      <c r="BF3686" s="24"/>
      <c r="BG3686" s="23"/>
      <c r="BH3686" s="23">
        <v>44865</v>
      </c>
      <c r="BI3686" s="26" t="s">
        <v>466</v>
      </c>
      <c r="BJ3686" s="26" t="s">
        <v>273</v>
      </c>
      <c r="BK3686" s="29">
        <v>0</v>
      </c>
      <c r="BL3686" s="24" t="s">
        <v>129</v>
      </c>
      <c r="BM3686" s="22" t="str">
        <f ca="1">+IF(Tabla1[[#This Row],[FECHA INGRESO]]&gt;=44986,IF((TODAY()-Tabla1[[#This Row],[FECHA INGRESO]])&gt;=50,"ALERTA","TODAVÍA FALTA"),"N/A")</f>
        <v>N/A</v>
      </c>
      <c r="BN3686" s="7">
        <f>IFERROR((_xlfn.DAYS(Tabla1[[#This Row],[FECHA INGRESO]],Tabla1[[#This Row],[FECHA RETIRO]]))/30,"")</f>
        <v>-1.2666666666666666</v>
      </c>
    </row>
    <row r="3687" spans="1:66" x14ac:dyDescent="0.35">
      <c r="A3687" s="34">
        <v>1192736275</v>
      </c>
      <c r="B3687" s="94" t="s">
        <v>19659</v>
      </c>
      <c r="C3687" s="25">
        <v>44827</v>
      </c>
      <c r="D3687" s="24" t="s">
        <v>157</v>
      </c>
      <c r="E3687" s="24" t="s">
        <v>94</v>
      </c>
      <c r="F3687" s="24" t="s">
        <v>70</v>
      </c>
      <c r="G3687" s="24"/>
      <c r="H3687" s="24">
        <v>24117280027</v>
      </c>
      <c r="I3687" s="24" t="s">
        <v>72</v>
      </c>
      <c r="J3687" s="24">
        <f>DATEDIF(Tabla1[[#This Row],[FECHA DE NACIMIENTO]],Tabla1[[#This Row],[FECHA ACTUAL]],"Y")</f>
        <v>20</v>
      </c>
      <c r="K3687" s="24" t="s">
        <v>96</v>
      </c>
      <c r="L3687" s="24" t="s">
        <v>112</v>
      </c>
      <c r="M3687" s="24">
        <v>0</v>
      </c>
      <c r="N3687" s="24">
        <v>0</v>
      </c>
      <c r="O3687" s="24">
        <v>2</v>
      </c>
      <c r="P3687" s="24" t="s">
        <v>101</v>
      </c>
      <c r="Q3687" s="23">
        <v>37571</v>
      </c>
      <c r="R3687" s="24" t="s">
        <v>4480</v>
      </c>
      <c r="S3687" s="25">
        <v>45119</v>
      </c>
      <c r="T3687" s="24"/>
      <c r="U3687" s="24">
        <v>3153619214</v>
      </c>
      <c r="V3687" s="33" t="s">
        <v>19660</v>
      </c>
      <c r="W3687" s="92" t="s">
        <v>19661</v>
      </c>
      <c r="X3687" s="24" t="s">
        <v>12002</v>
      </c>
      <c r="Y3687" s="24" t="s">
        <v>19662</v>
      </c>
      <c r="Z3687" s="24" t="s">
        <v>117</v>
      </c>
      <c r="AA3687" s="24">
        <v>3182488733</v>
      </c>
      <c r="AB3687" s="24"/>
      <c r="AC3687" s="24"/>
      <c r="AD3687" s="24"/>
      <c r="AE3687" s="26" t="s">
        <v>151</v>
      </c>
      <c r="AF3687" s="26"/>
      <c r="AG3687" s="26"/>
      <c r="AH3687" s="27" t="s">
        <v>10056</v>
      </c>
      <c r="AI3687" s="27" t="s">
        <v>410</v>
      </c>
      <c r="AJ3687" s="27" t="s">
        <v>410</v>
      </c>
      <c r="AK3687" s="24" t="s">
        <v>121</v>
      </c>
      <c r="AL3687" s="24" t="s">
        <v>7086</v>
      </c>
      <c r="AM3687" s="25">
        <v>44827</v>
      </c>
      <c r="AN3687" s="28">
        <v>1160000</v>
      </c>
      <c r="AO3687" s="28">
        <v>140606</v>
      </c>
      <c r="AP3687" s="73" t="s">
        <v>411</v>
      </c>
      <c r="AQ3687" s="28"/>
      <c r="AR3687" s="24"/>
      <c r="AS3687" s="24"/>
      <c r="AT3687" s="24"/>
      <c r="AU3687" s="24"/>
      <c r="AV3687" s="24"/>
      <c r="AW3687" s="24"/>
      <c r="AX3687" s="24"/>
      <c r="AY3687" s="24"/>
      <c r="AZ3687" s="24"/>
      <c r="BA3687" s="24"/>
      <c r="BB3687" s="24"/>
      <c r="BC3687" s="24"/>
      <c r="BD3687" s="24"/>
      <c r="BE3687" s="24"/>
      <c r="BF3687" s="24"/>
      <c r="BG3687" s="23"/>
      <c r="BH3687" s="23" t="s">
        <v>75</v>
      </c>
      <c r="BI3687" s="26">
        <v>0</v>
      </c>
      <c r="BJ3687" s="26">
        <v>0</v>
      </c>
      <c r="BK3687" s="29">
        <v>0</v>
      </c>
      <c r="BL3687" s="24" t="s">
        <v>91</v>
      </c>
      <c r="BM3687" s="22" t="str">
        <f ca="1">+IF(Tabla1[[#This Row],[FECHA INGRESO]]&gt;=44986,IF((TODAY()-Tabla1[[#This Row],[FECHA INGRESO]])&gt;=50,"ALERTA","TODAVÍA FALTA"),"N/A")</f>
        <v>N/A</v>
      </c>
      <c r="BN3687" s="7" t="str">
        <f>IFERROR((_xlfn.DAYS(Tabla1[[#This Row],[FECHA INGRESO]],Tabla1[[#This Row],[FECHA RETIRO]]))/30,"")</f>
        <v/>
      </c>
    </row>
    <row r="3688" spans="1:66" x14ac:dyDescent="0.35">
      <c r="A3688" s="21">
        <v>79122493</v>
      </c>
      <c r="B3688" s="95" t="s">
        <v>19663</v>
      </c>
      <c r="C3688" s="25">
        <v>44827</v>
      </c>
      <c r="D3688" s="24" t="s">
        <v>266</v>
      </c>
      <c r="E3688" s="24" t="s">
        <v>94</v>
      </c>
      <c r="F3688" s="24" t="s">
        <v>111</v>
      </c>
      <c r="G3688" s="24"/>
      <c r="H3688" s="24">
        <v>24117301258</v>
      </c>
      <c r="I3688" s="24" t="s">
        <v>72</v>
      </c>
      <c r="J3688" s="24">
        <f>DATEDIF(Tabla1[[#This Row],[FECHA DE NACIMIENTO]],Tabla1[[#This Row],[FECHA ACTUAL]],"Y")</f>
        <v>59</v>
      </c>
      <c r="K3688" s="24" t="s">
        <v>96</v>
      </c>
      <c r="L3688" s="24" t="s">
        <v>74</v>
      </c>
      <c r="M3688" s="24">
        <v>2</v>
      </c>
      <c r="N3688" s="24">
        <v>1</v>
      </c>
      <c r="O3688" s="24">
        <v>2</v>
      </c>
      <c r="P3688" s="24" t="s">
        <v>101</v>
      </c>
      <c r="Q3688" s="23">
        <v>23213</v>
      </c>
      <c r="R3688" s="24" t="s">
        <v>76</v>
      </c>
      <c r="S3688" s="25">
        <v>45119</v>
      </c>
      <c r="T3688" s="24"/>
      <c r="U3688" s="24">
        <v>3142359075</v>
      </c>
      <c r="V3688" s="33" t="s">
        <v>19664</v>
      </c>
      <c r="W3688" s="92" t="s">
        <v>19665</v>
      </c>
      <c r="X3688" s="24" t="s">
        <v>19666</v>
      </c>
      <c r="Y3688" s="24" t="s">
        <v>19667</v>
      </c>
      <c r="Z3688" s="24" t="s">
        <v>162</v>
      </c>
      <c r="AA3688" s="24">
        <v>3212056223</v>
      </c>
      <c r="AB3688" s="24"/>
      <c r="AC3688" s="24"/>
      <c r="AD3688" s="24"/>
      <c r="AE3688" s="26" t="s">
        <v>151</v>
      </c>
      <c r="AF3688" s="26"/>
      <c r="AG3688" s="26"/>
      <c r="AH3688" s="27" t="s">
        <v>899</v>
      </c>
      <c r="AI3688" s="27" t="s">
        <v>421</v>
      </c>
      <c r="AJ3688" s="27" t="s">
        <v>421</v>
      </c>
      <c r="AK3688" s="24" t="s">
        <v>89</v>
      </c>
      <c r="AL3688" s="24" t="s">
        <v>90</v>
      </c>
      <c r="AM3688" s="25">
        <v>44827</v>
      </c>
      <c r="AN3688" s="28">
        <v>1508000</v>
      </c>
      <c r="AO3688" s="28">
        <v>140606</v>
      </c>
      <c r="AP3688" s="28"/>
      <c r="AQ3688" s="28"/>
      <c r="AR3688" s="24"/>
      <c r="AS3688" s="24"/>
      <c r="AT3688" s="24"/>
      <c r="AU3688" s="24"/>
      <c r="AV3688" s="24"/>
      <c r="AW3688" s="24"/>
      <c r="AX3688" s="24"/>
      <c r="AY3688" s="24"/>
      <c r="AZ3688" s="24"/>
      <c r="BA3688" s="24"/>
      <c r="BB3688" s="24"/>
      <c r="BC3688" s="24"/>
      <c r="BD3688" s="24"/>
      <c r="BE3688" s="24"/>
      <c r="BF3688" s="24"/>
      <c r="BG3688" s="23"/>
      <c r="BH3688" s="23">
        <v>45079</v>
      </c>
      <c r="BI3688" s="26" t="s">
        <v>466</v>
      </c>
      <c r="BJ3688" s="26" t="s">
        <v>16392</v>
      </c>
      <c r="BK3688" s="29">
        <v>0</v>
      </c>
      <c r="BL3688" s="24" t="s">
        <v>129</v>
      </c>
      <c r="BM3688" s="22" t="str">
        <f ca="1">+IF(Tabla1[[#This Row],[FECHA INGRESO]]&gt;=44986,IF((TODAY()-Tabla1[[#This Row],[FECHA INGRESO]])&gt;=50,"ALERTA","TODAVÍA FALTA"),"N/A")</f>
        <v>N/A</v>
      </c>
      <c r="BN3688" s="7">
        <f>IFERROR((_xlfn.DAYS(Tabla1[[#This Row],[FECHA INGRESO]],Tabla1[[#This Row],[FECHA RETIRO]]))/30,"")</f>
        <v>-8.4</v>
      </c>
    </row>
    <row r="3689" spans="1:66" x14ac:dyDescent="0.35">
      <c r="A3689" s="21">
        <v>52546509</v>
      </c>
      <c r="B3689" s="95" t="s">
        <v>19668</v>
      </c>
      <c r="C3689" s="25">
        <v>44830</v>
      </c>
      <c r="D3689" s="24" t="s">
        <v>93</v>
      </c>
      <c r="E3689" s="24" t="s">
        <v>69</v>
      </c>
      <c r="F3689" s="24" t="s">
        <v>70</v>
      </c>
      <c r="G3689" s="24" t="s">
        <v>19669</v>
      </c>
      <c r="H3689" s="24">
        <v>24117282814</v>
      </c>
      <c r="I3689" s="24" t="s">
        <v>95</v>
      </c>
      <c r="J3689" s="24">
        <f>DATEDIF(Tabla1[[#This Row],[FECHA DE NACIMIENTO]],Tabla1[[#This Row],[FECHA ACTUAL]],"Y")</f>
        <v>43</v>
      </c>
      <c r="K3689" s="24" t="s">
        <v>73</v>
      </c>
      <c r="L3689" s="24" t="s">
        <v>234</v>
      </c>
      <c r="M3689" s="24">
        <v>3</v>
      </c>
      <c r="N3689" s="24">
        <v>0</v>
      </c>
      <c r="O3689" s="24">
        <v>2</v>
      </c>
      <c r="P3689" s="24" t="s">
        <v>101</v>
      </c>
      <c r="Q3689" s="23">
        <v>29304</v>
      </c>
      <c r="R3689" s="24" t="s">
        <v>76</v>
      </c>
      <c r="S3689" s="25">
        <v>45119</v>
      </c>
      <c r="T3689" s="24"/>
      <c r="U3689" s="24">
        <v>3005761131</v>
      </c>
      <c r="V3689" s="33" t="s">
        <v>19670</v>
      </c>
      <c r="W3689" s="92" t="s">
        <v>19671</v>
      </c>
      <c r="X3689" s="24" t="s">
        <v>19672</v>
      </c>
      <c r="Y3689" s="24" t="s">
        <v>19673</v>
      </c>
      <c r="Z3689" s="24" t="s">
        <v>162</v>
      </c>
      <c r="AA3689" s="24">
        <v>3223521736</v>
      </c>
      <c r="AB3689" s="24"/>
      <c r="AC3689" s="24"/>
      <c r="AD3689" s="24"/>
      <c r="AE3689" s="26" t="s">
        <v>151</v>
      </c>
      <c r="AF3689" s="26"/>
      <c r="AG3689" s="26"/>
      <c r="AH3689" s="27" t="s">
        <v>3042</v>
      </c>
      <c r="AI3689" s="27" t="s">
        <v>410</v>
      </c>
      <c r="AJ3689" s="27" t="s">
        <v>410</v>
      </c>
      <c r="AK3689" s="24" t="s">
        <v>121</v>
      </c>
      <c r="AL3689" s="24" t="s">
        <v>7086</v>
      </c>
      <c r="AM3689" s="25">
        <v>44830</v>
      </c>
      <c r="AN3689" s="28">
        <v>1160000</v>
      </c>
      <c r="AO3689" s="28">
        <v>140606</v>
      </c>
      <c r="AP3689" s="28"/>
      <c r="AQ3689" s="28"/>
      <c r="AR3689" s="24"/>
      <c r="AS3689" s="24"/>
      <c r="AT3689" s="24"/>
      <c r="AU3689" s="24"/>
      <c r="AV3689" s="24"/>
      <c r="AW3689" s="24"/>
      <c r="AX3689" s="24"/>
      <c r="AY3689" s="24"/>
      <c r="AZ3689" s="24"/>
      <c r="BA3689" s="24"/>
      <c r="BB3689" s="24"/>
      <c r="BC3689" s="24"/>
      <c r="BD3689" s="24"/>
      <c r="BE3689" s="24"/>
      <c r="BF3689" s="24"/>
      <c r="BG3689" s="23"/>
      <c r="BH3689" s="23">
        <v>44972</v>
      </c>
      <c r="BI3689" s="26" t="s">
        <v>466</v>
      </c>
      <c r="BJ3689" s="26" t="s">
        <v>6087</v>
      </c>
      <c r="BK3689" s="29">
        <v>0</v>
      </c>
      <c r="BL3689" s="24" t="s">
        <v>129</v>
      </c>
      <c r="BM3689" s="22" t="str">
        <f ca="1">+IF(Tabla1[[#This Row],[FECHA INGRESO]]&gt;=44986,IF((TODAY()-Tabla1[[#This Row],[FECHA INGRESO]])&gt;=50,"ALERTA","TODAVÍA FALTA"),"N/A")</f>
        <v>N/A</v>
      </c>
      <c r="BN3689" s="7">
        <f>IFERROR((_xlfn.DAYS(Tabla1[[#This Row],[FECHA INGRESO]],Tabla1[[#This Row],[FECHA RETIRO]]))/30,"")</f>
        <v>-4.7333333333333334</v>
      </c>
    </row>
    <row r="3690" spans="1:66" x14ac:dyDescent="0.35">
      <c r="A3690" s="21">
        <v>1077976809</v>
      </c>
      <c r="B3690" s="95" t="s">
        <v>19674</v>
      </c>
      <c r="C3690" s="25">
        <v>44830</v>
      </c>
      <c r="D3690" s="24" t="s">
        <v>157</v>
      </c>
      <c r="E3690" s="24" t="s">
        <v>111</v>
      </c>
      <c r="F3690" s="24" t="s">
        <v>70</v>
      </c>
      <c r="G3690" s="24"/>
      <c r="H3690" s="24">
        <v>24117380624</v>
      </c>
      <c r="I3690" s="24" t="s">
        <v>72</v>
      </c>
      <c r="J3690" s="24">
        <f>DATEDIF(Tabla1[[#This Row],[FECHA DE NACIMIENTO]],Tabla1[[#This Row],[FECHA ACTUAL]],"Y")</f>
        <v>24</v>
      </c>
      <c r="K3690" s="24" t="s">
        <v>73</v>
      </c>
      <c r="L3690" s="24" t="s">
        <v>112</v>
      </c>
      <c r="M3690" s="24">
        <v>0</v>
      </c>
      <c r="N3690" s="24">
        <v>0</v>
      </c>
      <c r="O3690" s="24">
        <v>3</v>
      </c>
      <c r="P3690" s="24" t="s">
        <v>101</v>
      </c>
      <c r="Q3690" s="23">
        <v>36313</v>
      </c>
      <c r="R3690" s="24" t="s">
        <v>9989</v>
      </c>
      <c r="S3690" s="25">
        <v>45119</v>
      </c>
      <c r="T3690" s="24"/>
      <c r="U3690" s="24">
        <v>3123811623</v>
      </c>
      <c r="V3690" s="33" t="s">
        <v>19675</v>
      </c>
      <c r="W3690" s="92" t="s">
        <v>19676</v>
      </c>
      <c r="X3690" s="24" t="s">
        <v>14394</v>
      </c>
      <c r="Y3690" s="24"/>
      <c r="Z3690" s="24"/>
      <c r="AA3690" s="24"/>
      <c r="AB3690" s="24"/>
      <c r="AC3690" s="24"/>
      <c r="AD3690" s="24"/>
      <c r="AE3690" s="26" t="s">
        <v>151</v>
      </c>
      <c r="AF3690" s="26"/>
      <c r="AG3690" s="26"/>
      <c r="AH3690" s="27" t="s">
        <v>3042</v>
      </c>
      <c r="AI3690" s="27" t="s">
        <v>410</v>
      </c>
      <c r="AJ3690" s="27" t="s">
        <v>410</v>
      </c>
      <c r="AK3690" s="24" t="s">
        <v>121</v>
      </c>
      <c r="AL3690" s="24" t="s">
        <v>7086</v>
      </c>
      <c r="AM3690" s="25">
        <v>44830</v>
      </c>
      <c r="AN3690" s="28">
        <v>1160000</v>
      </c>
      <c r="AO3690" s="28">
        <v>140606</v>
      </c>
      <c r="AP3690" s="28"/>
      <c r="AQ3690" s="28"/>
      <c r="AR3690" s="24"/>
      <c r="AS3690" s="24"/>
      <c r="AT3690" s="24"/>
      <c r="AU3690" s="24"/>
      <c r="AV3690" s="24"/>
      <c r="AW3690" s="24"/>
      <c r="AX3690" s="24"/>
      <c r="AY3690" s="24"/>
      <c r="AZ3690" s="24"/>
      <c r="BA3690" s="24"/>
      <c r="BB3690" s="24"/>
      <c r="BC3690" s="24"/>
      <c r="BD3690" s="24"/>
      <c r="BE3690" s="24"/>
      <c r="BF3690" s="24"/>
      <c r="BG3690" s="23"/>
      <c r="BH3690" s="23">
        <v>45070</v>
      </c>
      <c r="BI3690" s="26" t="s">
        <v>466</v>
      </c>
      <c r="BJ3690" s="26" t="s">
        <v>6087</v>
      </c>
      <c r="BK3690" s="29">
        <v>0</v>
      </c>
      <c r="BL3690" s="24" t="s">
        <v>129</v>
      </c>
      <c r="BM3690" s="22" t="str">
        <f ca="1">+IF(Tabla1[[#This Row],[FECHA INGRESO]]&gt;=44986,IF((TODAY()-Tabla1[[#This Row],[FECHA INGRESO]])&gt;=50,"ALERTA","TODAVÍA FALTA"),"N/A")</f>
        <v>N/A</v>
      </c>
      <c r="BN3690" s="7">
        <f>IFERROR((_xlfn.DAYS(Tabla1[[#This Row],[FECHA INGRESO]],Tabla1[[#This Row],[FECHA RETIRO]]))/30,"")</f>
        <v>-8</v>
      </c>
    </row>
    <row r="3691" spans="1:66" x14ac:dyDescent="0.35">
      <c r="A3691" s="34">
        <v>1193577387</v>
      </c>
      <c r="B3691" s="95" t="s">
        <v>19677</v>
      </c>
      <c r="C3691" s="25">
        <v>44830</v>
      </c>
      <c r="D3691" s="24" t="s">
        <v>188</v>
      </c>
      <c r="E3691" s="24" t="s">
        <v>94</v>
      </c>
      <c r="F3691" s="24" t="s">
        <v>70</v>
      </c>
      <c r="G3691" s="24"/>
      <c r="H3691" s="24">
        <v>24117307869</v>
      </c>
      <c r="I3691" s="24" t="s">
        <v>95</v>
      </c>
      <c r="J3691" s="24">
        <f>DATEDIF(Tabla1[[#This Row],[FECHA DE NACIMIENTO]],Tabla1[[#This Row],[FECHA ACTUAL]],"Y")</f>
        <v>21</v>
      </c>
      <c r="K3691" s="24" t="s">
        <v>96</v>
      </c>
      <c r="L3691" s="24" t="s">
        <v>112</v>
      </c>
      <c r="M3691" s="24">
        <v>0</v>
      </c>
      <c r="N3691" s="24">
        <v>0</v>
      </c>
      <c r="O3691" s="24">
        <v>3</v>
      </c>
      <c r="P3691" s="24" t="s">
        <v>101</v>
      </c>
      <c r="Q3691" s="23">
        <v>37435</v>
      </c>
      <c r="R3691" s="24" t="s">
        <v>76</v>
      </c>
      <c r="S3691" s="25">
        <v>45119</v>
      </c>
      <c r="T3691" s="24"/>
      <c r="U3691" s="24">
        <v>3025437963</v>
      </c>
      <c r="V3691" s="33" t="s">
        <v>19678</v>
      </c>
      <c r="W3691" s="92" t="s">
        <v>19679</v>
      </c>
      <c r="X3691" s="24" t="s">
        <v>3453</v>
      </c>
      <c r="Y3691" s="24" t="s">
        <v>19680</v>
      </c>
      <c r="Z3691" s="24" t="s">
        <v>117</v>
      </c>
      <c r="AA3691" s="24">
        <v>3133093140</v>
      </c>
      <c r="AB3691" s="24"/>
      <c r="AC3691" s="24"/>
      <c r="AD3691" s="24"/>
      <c r="AE3691" s="26" t="s">
        <v>151</v>
      </c>
      <c r="AF3691" s="26"/>
      <c r="AG3691" s="26"/>
      <c r="AH3691" s="27" t="s">
        <v>3042</v>
      </c>
      <c r="AI3691" s="27" t="s">
        <v>410</v>
      </c>
      <c r="AJ3691" s="27" t="s">
        <v>410</v>
      </c>
      <c r="AK3691" s="24" t="s">
        <v>121</v>
      </c>
      <c r="AL3691" s="24" t="s">
        <v>7086</v>
      </c>
      <c r="AM3691" s="25">
        <v>44830</v>
      </c>
      <c r="AN3691" s="28">
        <v>1000000</v>
      </c>
      <c r="AO3691" s="28">
        <v>117172</v>
      </c>
      <c r="AP3691" s="28"/>
      <c r="AQ3691" s="28"/>
      <c r="AR3691" s="24"/>
      <c r="AS3691" s="24"/>
      <c r="AT3691" s="24"/>
      <c r="AU3691" s="24"/>
      <c r="AV3691" s="24"/>
      <c r="AW3691" s="24"/>
      <c r="AX3691" s="24"/>
      <c r="AY3691" s="24"/>
      <c r="AZ3691" s="24"/>
      <c r="BA3691" s="24"/>
      <c r="BB3691" s="24"/>
      <c r="BC3691" s="24"/>
      <c r="BD3691" s="24"/>
      <c r="BE3691" s="24"/>
      <c r="BF3691" s="24"/>
      <c r="BG3691" s="23"/>
      <c r="BH3691" s="23">
        <v>44840</v>
      </c>
      <c r="BI3691" s="26" t="s">
        <v>466</v>
      </c>
      <c r="BJ3691" s="26" t="s">
        <v>4052</v>
      </c>
      <c r="BK3691" s="29">
        <v>0</v>
      </c>
      <c r="BL3691" s="24" t="s">
        <v>129</v>
      </c>
      <c r="BM3691" s="22" t="str">
        <f ca="1">+IF(Tabla1[[#This Row],[FECHA INGRESO]]&gt;=44986,IF((TODAY()-Tabla1[[#This Row],[FECHA INGRESO]])&gt;=50,"ALERTA","TODAVÍA FALTA"),"N/A")</f>
        <v>N/A</v>
      </c>
      <c r="BN3691" s="7">
        <f>IFERROR((_xlfn.DAYS(Tabla1[[#This Row],[FECHA INGRESO]],Tabla1[[#This Row],[FECHA RETIRO]]))/30,"")</f>
        <v>-0.33333333333333331</v>
      </c>
    </row>
    <row r="3692" spans="1:66" x14ac:dyDescent="0.35">
      <c r="A3692" s="21">
        <v>1000726823</v>
      </c>
      <c r="B3692" s="95" t="s">
        <v>19681</v>
      </c>
      <c r="C3692" s="25">
        <v>44830</v>
      </c>
      <c r="D3692" s="24" t="s">
        <v>93</v>
      </c>
      <c r="E3692" s="24" t="s">
        <v>111</v>
      </c>
      <c r="F3692" s="24" t="s">
        <v>70</v>
      </c>
      <c r="G3692" s="24"/>
      <c r="H3692" s="24">
        <v>24117282528</v>
      </c>
      <c r="I3692" s="24" t="s">
        <v>95</v>
      </c>
      <c r="J3692" s="24">
        <f>DATEDIF(Tabla1[[#This Row],[FECHA DE NACIMIENTO]],Tabla1[[#This Row],[FECHA ACTUAL]],"Y")</f>
        <v>20</v>
      </c>
      <c r="K3692" s="24" t="s">
        <v>96</v>
      </c>
      <c r="L3692" s="24" t="s">
        <v>112</v>
      </c>
      <c r="M3692" s="24">
        <v>0</v>
      </c>
      <c r="N3692" s="24">
        <v>0</v>
      </c>
      <c r="O3692" s="24">
        <v>2</v>
      </c>
      <c r="P3692" s="24" t="s">
        <v>101</v>
      </c>
      <c r="Q3692" s="23">
        <v>37673</v>
      </c>
      <c r="R3692" s="24" t="s">
        <v>76</v>
      </c>
      <c r="S3692" s="25">
        <v>45119</v>
      </c>
      <c r="T3692" s="24"/>
      <c r="U3692" s="24">
        <v>3144017132</v>
      </c>
      <c r="V3692" s="33" t="s">
        <v>19682</v>
      </c>
      <c r="W3692" s="92" t="s">
        <v>19683</v>
      </c>
      <c r="X3692" s="24" t="s">
        <v>19684</v>
      </c>
      <c r="Y3692" s="24" t="s">
        <v>19685</v>
      </c>
      <c r="Z3692" s="24" t="s">
        <v>117</v>
      </c>
      <c r="AA3692" s="24">
        <v>3208145577</v>
      </c>
      <c r="AB3692" s="24"/>
      <c r="AC3692" s="24"/>
      <c r="AD3692" s="24"/>
      <c r="AE3692" s="26" t="s">
        <v>151</v>
      </c>
      <c r="AF3692" s="26"/>
      <c r="AG3692" s="26"/>
      <c r="AH3692" s="27" t="s">
        <v>3042</v>
      </c>
      <c r="AI3692" s="27" t="s">
        <v>410</v>
      </c>
      <c r="AJ3692" s="27" t="s">
        <v>410</v>
      </c>
      <c r="AK3692" s="24" t="s">
        <v>121</v>
      </c>
      <c r="AL3692" s="24" t="s">
        <v>7086</v>
      </c>
      <c r="AM3692" s="25">
        <v>44830</v>
      </c>
      <c r="AN3692" s="28">
        <v>1000000</v>
      </c>
      <c r="AO3692" s="28">
        <v>117172</v>
      </c>
      <c r="AP3692" s="28"/>
      <c r="AQ3692" s="28"/>
      <c r="AR3692" s="24"/>
      <c r="AS3692" s="24"/>
      <c r="AT3692" s="24"/>
      <c r="AU3692" s="24"/>
      <c r="AV3692" s="24"/>
      <c r="AW3692" s="24"/>
      <c r="AX3692" s="24"/>
      <c r="AY3692" s="24"/>
      <c r="AZ3692" s="24"/>
      <c r="BA3692" s="24"/>
      <c r="BB3692" s="24"/>
      <c r="BC3692" s="24"/>
      <c r="BD3692" s="24"/>
      <c r="BE3692" s="24"/>
      <c r="BF3692" s="24"/>
      <c r="BG3692" s="23"/>
      <c r="BH3692" s="23">
        <v>44840</v>
      </c>
      <c r="BI3692" s="26" t="s">
        <v>466</v>
      </c>
      <c r="BJ3692" s="26" t="s">
        <v>15184</v>
      </c>
      <c r="BK3692" s="29">
        <v>0</v>
      </c>
      <c r="BL3692" s="24" t="s">
        <v>129</v>
      </c>
      <c r="BM3692" s="22" t="str">
        <f ca="1">+IF(Tabla1[[#This Row],[FECHA INGRESO]]&gt;=44986,IF((TODAY()-Tabla1[[#This Row],[FECHA INGRESO]])&gt;=50,"ALERTA","TODAVÍA FALTA"),"N/A")</f>
        <v>N/A</v>
      </c>
      <c r="BN3692" s="7">
        <f>IFERROR((_xlfn.DAYS(Tabla1[[#This Row],[FECHA INGRESO]],Tabla1[[#This Row],[FECHA RETIRO]]))/30,"")</f>
        <v>-0.33333333333333331</v>
      </c>
    </row>
    <row r="3693" spans="1:66" x14ac:dyDescent="0.35">
      <c r="A3693" s="21">
        <v>1000579041</v>
      </c>
      <c r="B3693" s="95" t="s">
        <v>19686</v>
      </c>
      <c r="C3693" s="25">
        <v>44830</v>
      </c>
      <c r="D3693" s="24" t="s">
        <v>157</v>
      </c>
      <c r="E3693" s="24" t="s">
        <v>94</v>
      </c>
      <c r="F3693" s="24" t="s">
        <v>70</v>
      </c>
      <c r="G3693" s="24"/>
      <c r="H3693" s="24">
        <v>24100688964</v>
      </c>
      <c r="I3693" s="24" t="s">
        <v>72</v>
      </c>
      <c r="J3693" s="24">
        <f>DATEDIF(Tabla1[[#This Row],[FECHA DE NACIMIENTO]],Tabla1[[#This Row],[FECHA ACTUAL]],"Y")</f>
        <v>22</v>
      </c>
      <c r="K3693" s="24" t="s">
        <v>73</v>
      </c>
      <c r="L3693" s="24" t="s">
        <v>112</v>
      </c>
      <c r="M3693" s="24">
        <v>0</v>
      </c>
      <c r="N3693" s="24">
        <v>0</v>
      </c>
      <c r="O3693" s="24">
        <v>2</v>
      </c>
      <c r="P3693" s="24" t="s">
        <v>101</v>
      </c>
      <c r="Q3693" s="23">
        <v>36920</v>
      </c>
      <c r="R3693" s="24" t="s">
        <v>76</v>
      </c>
      <c r="S3693" s="25">
        <v>45119</v>
      </c>
      <c r="T3693" s="24"/>
      <c r="U3693" s="24">
        <v>3138917054</v>
      </c>
      <c r="V3693" s="33" t="s">
        <v>19687</v>
      </c>
      <c r="W3693" s="92" t="s">
        <v>19688</v>
      </c>
      <c r="X3693" s="24" t="s">
        <v>17870</v>
      </c>
      <c r="Y3693" s="24" t="s">
        <v>19689</v>
      </c>
      <c r="Z3693" s="24" t="s">
        <v>285</v>
      </c>
      <c r="AA3693" s="24">
        <v>3014065452</v>
      </c>
      <c r="AB3693" s="24"/>
      <c r="AC3693" s="24"/>
      <c r="AD3693" s="24"/>
      <c r="AE3693" s="26" t="s">
        <v>183</v>
      </c>
      <c r="AF3693" s="26" t="s">
        <v>671</v>
      </c>
      <c r="AG3693" s="26"/>
      <c r="AH3693" s="27" t="s">
        <v>10056</v>
      </c>
      <c r="AI3693" s="27" t="s">
        <v>410</v>
      </c>
      <c r="AJ3693" s="27" t="s">
        <v>410</v>
      </c>
      <c r="AK3693" s="24" t="s">
        <v>121</v>
      </c>
      <c r="AL3693" s="24" t="s">
        <v>7086</v>
      </c>
      <c r="AM3693" s="25">
        <v>44830</v>
      </c>
      <c r="AN3693" s="28">
        <v>1160000</v>
      </c>
      <c r="AO3693" s="28">
        <v>140606</v>
      </c>
      <c r="AP3693" s="28"/>
      <c r="AQ3693" s="28"/>
      <c r="AR3693" s="24"/>
      <c r="AS3693" s="24"/>
      <c r="AT3693" s="24"/>
      <c r="AU3693" s="24"/>
      <c r="AV3693" s="24"/>
      <c r="AW3693" s="24"/>
      <c r="AX3693" s="24"/>
      <c r="AY3693" s="24"/>
      <c r="AZ3693" s="24"/>
      <c r="BA3693" s="24"/>
      <c r="BB3693" s="24"/>
      <c r="BC3693" s="24"/>
      <c r="BD3693" s="24"/>
      <c r="BE3693" s="24"/>
      <c r="BF3693" s="24"/>
      <c r="BG3693" s="23"/>
      <c r="BH3693" s="23">
        <v>45106</v>
      </c>
      <c r="BI3693" s="26" t="s">
        <v>466</v>
      </c>
      <c r="BJ3693" s="26" t="s">
        <v>273</v>
      </c>
      <c r="BK3693" s="29">
        <v>0</v>
      </c>
      <c r="BL3693" s="24" t="s">
        <v>129</v>
      </c>
      <c r="BM3693" s="22" t="str">
        <f ca="1">+IF(Tabla1[[#This Row],[FECHA INGRESO]]&gt;=44986,IF((TODAY()-Tabla1[[#This Row],[FECHA INGRESO]])&gt;=50,"ALERTA","TODAVÍA FALTA"),"N/A")</f>
        <v>N/A</v>
      </c>
      <c r="BN3693" s="7">
        <f>IFERROR((_xlfn.DAYS(Tabla1[[#This Row],[FECHA INGRESO]],Tabla1[[#This Row],[FECHA RETIRO]]))/30,"")</f>
        <v>-9.1999999999999993</v>
      </c>
    </row>
    <row r="3694" spans="1:66" x14ac:dyDescent="0.35">
      <c r="A3694" s="21">
        <v>1019902223</v>
      </c>
      <c r="B3694" s="95" t="s">
        <v>19690</v>
      </c>
      <c r="C3694" s="25">
        <v>44830</v>
      </c>
      <c r="D3694" s="24" t="s">
        <v>4008</v>
      </c>
      <c r="E3694" s="24" t="s">
        <v>111</v>
      </c>
      <c r="F3694" s="24" t="s">
        <v>70</v>
      </c>
      <c r="G3694" s="24"/>
      <c r="H3694" s="24">
        <v>24117284339</v>
      </c>
      <c r="I3694" s="24" t="s">
        <v>95</v>
      </c>
      <c r="J3694" s="24">
        <f>DATEDIF(Tabla1[[#This Row],[FECHA DE NACIMIENTO]],Tabla1[[#This Row],[FECHA ACTUAL]],"Y")</f>
        <v>19</v>
      </c>
      <c r="K3694" s="24" t="s">
        <v>73</v>
      </c>
      <c r="L3694" s="24" t="s">
        <v>112</v>
      </c>
      <c r="M3694" s="24">
        <v>0</v>
      </c>
      <c r="N3694" s="24">
        <v>0</v>
      </c>
      <c r="O3694" s="24">
        <v>2</v>
      </c>
      <c r="P3694" s="24" t="s">
        <v>101</v>
      </c>
      <c r="Q3694" s="23">
        <v>37865</v>
      </c>
      <c r="R3694" s="24" t="s">
        <v>76</v>
      </c>
      <c r="S3694" s="25">
        <v>45119</v>
      </c>
      <c r="T3694" s="24"/>
      <c r="U3694" s="24">
        <v>3222904196</v>
      </c>
      <c r="V3694" s="33" t="s">
        <v>19691</v>
      </c>
      <c r="W3694" s="92" t="s">
        <v>19692</v>
      </c>
      <c r="X3694" s="24" t="s">
        <v>17056</v>
      </c>
      <c r="Y3694" s="24" t="s">
        <v>19693</v>
      </c>
      <c r="Z3694" s="24" t="s">
        <v>117</v>
      </c>
      <c r="AA3694" s="24">
        <v>3229312690</v>
      </c>
      <c r="AB3694" s="24"/>
      <c r="AC3694" s="24"/>
      <c r="AD3694" s="24"/>
      <c r="AE3694" s="26" t="s">
        <v>151</v>
      </c>
      <c r="AF3694" s="26"/>
      <c r="AG3694" s="26"/>
      <c r="AH3694" s="27" t="s">
        <v>184</v>
      </c>
      <c r="AI3694" s="27" t="s">
        <v>487</v>
      </c>
      <c r="AJ3694" s="27" t="s">
        <v>487</v>
      </c>
      <c r="AK3694" s="24" t="s">
        <v>121</v>
      </c>
      <c r="AL3694" s="24" t="s">
        <v>7086</v>
      </c>
      <c r="AM3694" s="25">
        <v>44830</v>
      </c>
      <c r="AN3694" s="28">
        <v>1160000</v>
      </c>
      <c r="AO3694" s="28">
        <v>140606</v>
      </c>
      <c r="AP3694" s="28"/>
      <c r="AQ3694" s="28"/>
      <c r="AR3694" s="24"/>
      <c r="AS3694" s="24"/>
      <c r="AT3694" s="24"/>
      <c r="AU3694" s="24"/>
      <c r="AV3694" s="24"/>
      <c r="AW3694" s="24"/>
      <c r="AX3694" s="24"/>
      <c r="AY3694" s="24"/>
      <c r="AZ3694" s="24"/>
      <c r="BA3694" s="24"/>
      <c r="BB3694" s="24"/>
      <c r="BC3694" s="24"/>
      <c r="BD3694" s="24"/>
      <c r="BE3694" s="24"/>
      <c r="BF3694" s="24"/>
      <c r="BG3694" s="23"/>
      <c r="BH3694" s="23">
        <v>45083</v>
      </c>
      <c r="BI3694" s="26" t="s">
        <v>466</v>
      </c>
      <c r="BJ3694" s="26" t="s">
        <v>273</v>
      </c>
      <c r="BK3694" s="29">
        <v>0</v>
      </c>
      <c r="BL3694" s="24" t="s">
        <v>129</v>
      </c>
      <c r="BM3694" s="22" t="str">
        <f ca="1">+IF(Tabla1[[#This Row],[FECHA INGRESO]]&gt;=44986,IF((TODAY()-Tabla1[[#This Row],[FECHA INGRESO]])&gt;=50,"ALERTA","TODAVÍA FALTA"),"N/A")</f>
        <v>N/A</v>
      </c>
      <c r="BN3694" s="7">
        <f>IFERROR((_xlfn.DAYS(Tabla1[[#This Row],[FECHA INGRESO]],Tabla1[[#This Row],[FECHA RETIRO]]))/30,"")</f>
        <v>-8.4333333333333336</v>
      </c>
    </row>
    <row r="3695" spans="1:66" x14ac:dyDescent="0.35">
      <c r="A3695" s="21">
        <v>33102542</v>
      </c>
      <c r="B3695" s="95" t="s">
        <v>19694</v>
      </c>
      <c r="C3695" s="25">
        <v>44830</v>
      </c>
      <c r="D3695" s="24" t="s">
        <v>157</v>
      </c>
      <c r="E3695" s="24" t="s">
        <v>94</v>
      </c>
      <c r="F3695" s="24" t="s">
        <v>70</v>
      </c>
      <c r="G3695" s="24"/>
      <c r="H3695" s="24">
        <v>24117273478</v>
      </c>
      <c r="I3695" s="24" t="s">
        <v>95</v>
      </c>
      <c r="J3695" s="24">
        <f>DATEDIF(Tabla1[[#This Row],[FECHA DE NACIMIENTO]],Tabla1[[#This Row],[FECHA ACTUAL]],"Y")</f>
        <v>44</v>
      </c>
      <c r="K3695" s="24" t="s">
        <v>320</v>
      </c>
      <c r="L3695" s="24" t="s">
        <v>234</v>
      </c>
      <c r="M3695" s="24">
        <v>2</v>
      </c>
      <c r="N3695" s="24">
        <v>3</v>
      </c>
      <c r="O3695" s="24">
        <v>2</v>
      </c>
      <c r="P3695" s="24" t="s">
        <v>101</v>
      </c>
      <c r="Q3695" s="23">
        <v>28785</v>
      </c>
      <c r="R3695" s="24" t="s">
        <v>847</v>
      </c>
      <c r="S3695" s="25">
        <v>45119</v>
      </c>
      <c r="T3695" s="24"/>
      <c r="U3695" s="24">
        <v>3025907119</v>
      </c>
      <c r="V3695" s="33" t="s">
        <v>19695</v>
      </c>
      <c r="W3695" s="92" t="s">
        <v>19696</v>
      </c>
      <c r="X3695" s="24" t="s">
        <v>19697</v>
      </c>
      <c r="Y3695" s="24" t="s">
        <v>19698</v>
      </c>
      <c r="Z3695" s="24" t="s">
        <v>82</v>
      </c>
      <c r="AA3695" s="24">
        <v>3224143614</v>
      </c>
      <c r="AB3695" s="24"/>
      <c r="AC3695" s="24"/>
      <c r="AD3695" s="24"/>
      <c r="AE3695" s="26" t="s">
        <v>183</v>
      </c>
      <c r="AF3695" s="26" t="s">
        <v>4093</v>
      </c>
      <c r="AG3695" s="26"/>
      <c r="AH3695" s="27" t="s">
        <v>184</v>
      </c>
      <c r="AI3695" s="27" t="s">
        <v>1612</v>
      </c>
      <c r="AJ3695" s="27" t="s">
        <v>487</v>
      </c>
      <c r="AK3695" s="24" t="s">
        <v>121</v>
      </c>
      <c r="AL3695" s="24" t="s">
        <v>7086</v>
      </c>
      <c r="AM3695" s="25">
        <v>44830</v>
      </c>
      <c r="AN3695" s="28">
        <v>1000000</v>
      </c>
      <c r="AO3695" s="28">
        <v>117172</v>
      </c>
      <c r="AP3695" s="73" t="s">
        <v>19218</v>
      </c>
      <c r="AQ3695" s="28"/>
      <c r="AR3695" s="24"/>
      <c r="AS3695" s="24"/>
      <c r="AT3695" s="24"/>
      <c r="AU3695" s="24"/>
      <c r="AV3695" s="24"/>
      <c r="AW3695" s="24"/>
      <c r="AX3695" s="24"/>
      <c r="AY3695" s="24"/>
      <c r="AZ3695" s="24"/>
      <c r="BA3695" s="24"/>
      <c r="BB3695" s="24"/>
      <c r="BC3695" s="24"/>
      <c r="BD3695" s="24"/>
      <c r="BE3695" s="24"/>
      <c r="BF3695" s="24"/>
      <c r="BG3695" s="23"/>
      <c r="BH3695" s="23">
        <v>44870</v>
      </c>
      <c r="BI3695" s="26" t="s">
        <v>466</v>
      </c>
      <c r="BJ3695" s="26" t="s">
        <v>16859</v>
      </c>
      <c r="BK3695" s="29">
        <v>0</v>
      </c>
      <c r="BL3695" s="24" t="s">
        <v>129</v>
      </c>
      <c r="BM3695" s="22" t="str">
        <f ca="1">+IF(Tabla1[[#This Row],[FECHA INGRESO]]&gt;=44986,IF((TODAY()-Tabla1[[#This Row],[FECHA INGRESO]])&gt;=50,"ALERTA","TODAVÍA FALTA"),"N/A")</f>
        <v>N/A</v>
      </c>
      <c r="BN3695" s="7">
        <f>IFERROR((_xlfn.DAYS(Tabla1[[#This Row],[FECHA INGRESO]],Tabla1[[#This Row],[FECHA RETIRO]]))/30,"")</f>
        <v>-1.3333333333333333</v>
      </c>
    </row>
    <row r="3696" spans="1:66" x14ac:dyDescent="0.35">
      <c r="A3696" s="21">
        <v>1001286234</v>
      </c>
      <c r="B3696" s="95" t="s">
        <v>19699</v>
      </c>
      <c r="C3696" s="25">
        <v>44830</v>
      </c>
      <c r="D3696" s="24" t="s">
        <v>266</v>
      </c>
      <c r="E3696" s="24" t="s">
        <v>111</v>
      </c>
      <c r="F3696" s="24" t="s">
        <v>70</v>
      </c>
      <c r="G3696" s="24"/>
      <c r="H3696" s="24">
        <v>24117273168</v>
      </c>
      <c r="I3696" s="24" t="s">
        <v>72</v>
      </c>
      <c r="J3696" s="24">
        <f>DATEDIF(Tabla1[[#This Row],[FECHA DE NACIMIENTO]],Tabla1[[#This Row],[FECHA ACTUAL]],"Y")</f>
        <v>21</v>
      </c>
      <c r="K3696" s="24" t="s">
        <v>73</v>
      </c>
      <c r="L3696" s="24" t="s">
        <v>112</v>
      </c>
      <c r="M3696" s="24">
        <v>0</v>
      </c>
      <c r="N3696" s="24">
        <v>0</v>
      </c>
      <c r="O3696" s="24">
        <v>3</v>
      </c>
      <c r="P3696" s="24" t="s">
        <v>101</v>
      </c>
      <c r="Q3696" s="23">
        <v>37438</v>
      </c>
      <c r="R3696" s="24" t="s">
        <v>76</v>
      </c>
      <c r="S3696" s="25">
        <v>45119</v>
      </c>
      <c r="T3696" s="24"/>
      <c r="U3696" s="24">
        <v>3222009419</v>
      </c>
      <c r="V3696" s="33" t="s">
        <v>19700</v>
      </c>
      <c r="W3696" s="92" t="s">
        <v>19701</v>
      </c>
      <c r="X3696" s="24" t="s">
        <v>19702</v>
      </c>
      <c r="Y3696" s="24" t="s">
        <v>19703</v>
      </c>
      <c r="Z3696" s="24" t="s">
        <v>162</v>
      </c>
      <c r="AA3696" s="24">
        <v>3017008093</v>
      </c>
      <c r="AB3696" s="24"/>
      <c r="AC3696" s="24"/>
      <c r="AD3696" s="24"/>
      <c r="AE3696" s="26" t="s">
        <v>183</v>
      </c>
      <c r="AF3696" s="26" t="s">
        <v>19704</v>
      </c>
      <c r="AG3696" s="26"/>
      <c r="AH3696" s="27" t="s">
        <v>184</v>
      </c>
      <c r="AI3696" s="27" t="s">
        <v>11888</v>
      </c>
      <c r="AJ3696" s="27" t="s">
        <v>11888</v>
      </c>
      <c r="AK3696" s="24" t="s">
        <v>121</v>
      </c>
      <c r="AL3696" s="24" t="s">
        <v>7086</v>
      </c>
      <c r="AM3696" s="25">
        <v>44830</v>
      </c>
      <c r="AN3696" s="28">
        <v>1000000</v>
      </c>
      <c r="AO3696" s="28">
        <v>117172</v>
      </c>
      <c r="AP3696" s="24" t="s">
        <v>18077</v>
      </c>
      <c r="AQ3696" s="28"/>
      <c r="AR3696" s="24"/>
      <c r="AS3696" s="24"/>
      <c r="AT3696" s="24"/>
      <c r="AU3696" s="24"/>
      <c r="AV3696" s="24"/>
      <c r="AW3696" s="24"/>
      <c r="AX3696" s="24"/>
      <c r="AY3696" s="24"/>
      <c r="AZ3696" s="24"/>
      <c r="BA3696" s="24"/>
      <c r="BB3696" s="24"/>
      <c r="BC3696" s="24"/>
      <c r="BD3696" s="24"/>
      <c r="BE3696" s="24"/>
      <c r="BF3696" s="24"/>
      <c r="BG3696" s="23"/>
      <c r="BH3696" s="23">
        <v>44872</v>
      </c>
      <c r="BI3696" s="26" t="s">
        <v>466</v>
      </c>
      <c r="BJ3696" s="26" t="s">
        <v>6087</v>
      </c>
      <c r="BK3696" s="29">
        <v>0</v>
      </c>
      <c r="BL3696" s="24" t="s">
        <v>129</v>
      </c>
      <c r="BM3696" s="22" t="str">
        <f ca="1">+IF(Tabla1[[#This Row],[FECHA INGRESO]]&gt;=44986,IF((TODAY()-Tabla1[[#This Row],[FECHA INGRESO]])&gt;=50,"ALERTA","TODAVÍA FALTA"),"N/A")</f>
        <v>N/A</v>
      </c>
      <c r="BN3696" s="7">
        <f>IFERROR((_xlfn.DAYS(Tabla1[[#This Row],[FECHA INGRESO]],Tabla1[[#This Row],[FECHA RETIRO]]))/30,"")</f>
        <v>-1.4</v>
      </c>
    </row>
    <row r="3697" spans="1:66" x14ac:dyDescent="0.35">
      <c r="A3697" s="21">
        <v>1003006678</v>
      </c>
      <c r="B3697" s="95" t="s">
        <v>19705</v>
      </c>
      <c r="C3697" s="25">
        <v>44830</v>
      </c>
      <c r="D3697" s="24" t="s">
        <v>157</v>
      </c>
      <c r="E3697" s="24" t="s">
        <v>110</v>
      </c>
      <c r="F3697" s="24" t="s">
        <v>70</v>
      </c>
      <c r="G3697" s="24"/>
      <c r="H3697" s="24">
        <v>24117333217</v>
      </c>
      <c r="I3697" s="24" t="s">
        <v>95</v>
      </c>
      <c r="J3697" s="24">
        <f>DATEDIF(Tabla1[[#This Row],[FECHA DE NACIMIENTO]],Tabla1[[#This Row],[FECHA ACTUAL]],"Y")</f>
        <v>20</v>
      </c>
      <c r="K3697" s="24" t="s">
        <v>73</v>
      </c>
      <c r="L3697" s="24" t="s">
        <v>112</v>
      </c>
      <c r="M3697" s="24">
        <v>1</v>
      </c>
      <c r="N3697" s="24">
        <v>2</v>
      </c>
      <c r="O3697" s="24">
        <v>2</v>
      </c>
      <c r="P3697" s="24" t="s">
        <v>101</v>
      </c>
      <c r="Q3697" s="23">
        <v>37810</v>
      </c>
      <c r="R3697" s="24" t="s">
        <v>4539</v>
      </c>
      <c r="S3697" s="25">
        <v>45119</v>
      </c>
      <c r="T3697" s="24"/>
      <c r="U3697" s="24">
        <v>3137740922</v>
      </c>
      <c r="V3697" s="33" t="s">
        <v>19706</v>
      </c>
      <c r="W3697" s="92" t="s">
        <v>19707</v>
      </c>
      <c r="X3697" s="24" t="s">
        <v>15048</v>
      </c>
      <c r="Y3697" s="24" t="s">
        <v>19708</v>
      </c>
      <c r="Z3697" s="24" t="s">
        <v>117</v>
      </c>
      <c r="AA3697" s="24">
        <v>3223653571</v>
      </c>
      <c r="AB3697" s="24"/>
      <c r="AC3697" s="24"/>
      <c r="AD3697" s="24"/>
      <c r="AE3697" s="26" t="s">
        <v>183</v>
      </c>
      <c r="AF3697" s="26" t="s">
        <v>19709</v>
      </c>
      <c r="AG3697" s="26"/>
      <c r="AH3697" s="27" t="s">
        <v>3042</v>
      </c>
      <c r="AI3697" s="27" t="s">
        <v>14175</v>
      </c>
      <c r="AJ3697" s="27" t="s">
        <v>14175</v>
      </c>
      <c r="AK3697" s="24" t="s">
        <v>121</v>
      </c>
      <c r="AL3697" s="24" t="s">
        <v>7086</v>
      </c>
      <c r="AM3697" s="25">
        <v>44830</v>
      </c>
      <c r="AN3697" s="28">
        <v>1000000</v>
      </c>
      <c r="AO3697" s="28">
        <v>117172</v>
      </c>
      <c r="AP3697" s="73" t="s">
        <v>19710</v>
      </c>
      <c r="AQ3697" s="28"/>
      <c r="AR3697" s="24"/>
      <c r="AS3697" s="24"/>
      <c r="AT3697" s="24"/>
      <c r="AU3697" s="24"/>
      <c r="AV3697" s="24"/>
      <c r="AW3697" s="24"/>
      <c r="AX3697" s="24"/>
      <c r="AY3697" s="24"/>
      <c r="AZ3697" s="24"/>
      <c r="BA3697" s="24"/>
      <c r="BB3697" s="24"/>
      <c r="BC3697" s="24"/>
      <c r="BD3697" s="24"/>
      <c r="BE3697" s="24"/>
      <c r="BF3697" s="24"/>
      <c r="BG3697" s="23"/>
      <c r="BH3697" s="23">
        <v>44915</v>
      </c>
      <c r="BI3697" s="26" t="s">
        <v>466</v>
      </c>
      <c r="BJ3697" s="26" t="s">
        <v>19711</v>
      </c>
      <c r="BK3697" s="29">
        <v>0</v>
      </c>
      <c r="BL3697" s="24" t="s">
        <v>129</v>
      </c>
      <c r="BM3697" s="22" t="str">
        <f ca="1">+IF(Tabla1[[#This Row],[FECHA INGRESO]]&gt;=44986,IF((TODAY()-Tabla1[[#This Row],[FECHA INGRESO]])&gt;=50,"ALERTA","TODAVÍA FALTA"),"N/A")</f>
        <v>N/A</v>
      </c>
      <c r="BN3697" s="7">
        <f>IFERROR((_xlfn.DAYS(Tabla1[[#This Row],[FECHA INGRESO]],Tabla1[[#This Row],[FECHA RETIRO]]))/30,"")</f>
        <v>-2.8333333333333335</v>
      </c>
    </row>
    <row r="3698" spans="1:66" x14ac:dyDescent="0.35">
      <c r="A3698" s="21">
        <v>1000587097</v>
      </c>
      <c r="B3698" s="95" t="s">
        <v>19712</v>
      </c>
      <c r="C3698" s="25">
        <v>44830</v>
      </c>
      <c r="D3698" s="24" t="s">
        <v>188</v>
      </c>
      <c r="E3698" s="24" t="s">
        <v>111</v>
      </c>
      <c r="F3698" s="24" t="s">
        <v>70</v>
      </c>
      <c r="G3698" s="24"/>
      <c r="H3698" s="24">
        <v>24111569892</v>
      </c>
      <c r="I3698" s="24" t="s">
        <v>95</v>
      </c>
      <c r="J3698" s="24">
        <f>DATEDIF(Tabla1[[#This Row],[FECHA DE NACIMIENTO]],Tabla1[[#This Row],[FECHA ACTUAL]],"Y")</f>
        <v>22</v>
      </c>
      <c r="K3698" s="24" t="s">
        <v>73</v>
      </c>
      <c r="L3698" s="24" t="s">
        <v>234</v>
      </c>
      <c r="M3698" s="24">
        <v>0</v>
      </c>
      <c r="N3698" s="24">
        <v>0</v>
      </c>
      <c r="O3698" s="24">
        <v>2</v>
      </c>
      <c r="P3698" s="24" t="s">
        <v>101</v>
      </c>
      <c r="Q3698" s="23">
        <v>36848</v>
      </c>
      <c r="R3698" s="24" t="s">
        <v>76</v>
      </c>
      <c r="S3698" s="25">
        <v>45119</v>
      </c>
      <c r="T3698" s="24"/>
      <c r="U3698" s="24">
        <v>3214550802</v>
      </c>
      <c r="V3698" s="33" t="s">
        <v>19713</v>
      </c>
      <c r="W3698" s="92" t="s">
        <v>19714</v>
      </c>
      <c r="X3698" s="24" t="s">
        <v>19715</v>
      </c>
      <c r="Y3698" s="24"/>
      <c r="Z3698" s="24"/>
      <c r="AA3698" s="24"/>
      <c r="AB3698" s="24"/>
      <c r="AC3698" s="24"/>
      <c r="AD3698" s="24"/>
      <c r="AE3698" s="26" t="s">
        <v>151</v>
      </c>
      <c r="AF3698" s="26"/>
      <c r="AG3698" s="26"/>
      <c r="AH3698" s="27" t="s">
        <v>184</v>
      </c>
      <c r="AI3698" s="27" t="s">
        <v>1612</v>
      </c>
      <c r="AJ3698" s="27" t="s">
        <v>487</v>
      </c>
      <c r="AK3698" s="24" t="s">
        <v>121</v>
      </c>
      <c r="AL3698" s="24" t="s">
        <v>7086</v>
      </c>
      <c r="AM3698" s="25">
        <v>44830</v>
      </c>
      <c r="AN3698" s="28">
        <v>1160000</v>
      </c>
      <c r="AO3698" s="28">
        <v>140606</v>
      </c>
      <c r="AP3698" s="73" t="s">
        <v>19218</v>
      </c>
      <c r="AQ3698" s="28"/>
      <c r="AR3698" s="24"/>
      <c r="AS3698" s="24"/>
      <c r="AT3698" s="24"/>
      <c r="AU3698" s="24"/>
      <c r="AV3698" s="24"/>
      <c r="AW3698" s="24"/>
      <c r="AX3698" s="24"/>
      <c r="AY3698" s="24"/>
      <c r="AZ3698" s="24"/>
      <c r="BA3698" s="24"/>
      <c r="BB3698" s="24"/>
      <c r="BC3698" s="24"/>
      <c r="BD3698" s="24"/>
      <c r="BE3698" s="24"/>
      <c r="BF3698" s="24"/>
      <c r="BG3698" s="23"/>
      <c r="BH3698" s="23">
        <v>44956</v>
      </c>
      <c r="BI3698" s="26" t="s">
        <v>10014</v>
      </c>
      <c r="BJ3698" s="26" t="s">
        <v>144</v>
      </c>
      <c r="BK3698" s="29">
        <v>0</v>
      </c>
      <c r="BL3698" s="24" t="s">
        <v>129</v>
      </c>
      <c r="BM3698" s="22" t="str">
        <f ca="1">+IF(Tabla1[[#This Row],[FECHA INGRESO]]&gt;=44986,IF((TODAY()-Tabla1[[#This Row],[FECHA INGRESO]])&gt;=50,"ALERTA","TODAVÍA FALTA"),"N/A")</f>
        <v>N/A</v>
      </c>
      <c r="BN3698" s="7">
        <f>IFERROR((_xlfn.DAYS(Tabla1[[#This Row],[FECHA INGRESO]],Tabla1[[#This Row],[FECHA RETIRO]]))/30,"")</f>
        <v>-4.2</v>
      </c>
    </row>
    <row r="3699" spans="1:66" x14ac:dyDescent="0.35">
      <c r="A3699" s="34">
        <v>1010060384</v>
      </c>
      <c r="B3699" s="95" t="s">
        <v>19716</v>
      </c>
      <c r="C3699" s="25">
        <v>44830</v>
      </c>
      <c r="D3699" s="24" t="s">
        <v>188</v>
      </c>
      <c r="E3699" s="24" t="s">
        <v>111</v>
      </c>
      <c r="F3699" s="24" t="s">
        <v>70</v>
      </c>
      <c r="G3699" s="24"/>
      <c r="H3699" s="24">
        <v>24117302042</v>
      </c>
      <c r="I3699" s="24" t="s">
        <v>95</v>
      </c>
      <c r="J3699" s="24">
        <f>DATEDIF(Tabla1[[#This Row],[FECHA DE NACIMIENTO]],Tabla1[[#This Row],[FECHA ACTUAL]],"Y")</f>
        <v>23</v>
      </c>
      <c r="K3699" s="24" t="s">
        <v>73</v>
      </c>
      <c r="L3699" s="24" t="s">
        <v>112</v>
      </c>
      <c r="M3699" s="24">
        <v>1</v>
      </c>
      <c r="N3699" s="24">
        <v>1</v>
      </c>
      <c r="O3699" s="24">
        <v>1</v>
      </c>
      <c r="P3699" s="24" t="s">
        <v>101</v>
      </c>
      <c r="Q3699" s="23">
        <v>36454</v>
      </c>
      <c r="R3699" s="24" t="s">
        <v>76</v>
      </c>
      <c r="S3699" s="25">
        <v>45119</v>
      </c>
      <c r="T3699" s="24"/>
      <c r="U3699" s="24">
        <v>3172173192</v>
      </c>
      <c r="V3699" s="33" t="s">
        <v>19717</v>
      </c>
      <c r="W3699" s="92" t="s">
        <v>19718</v>
      </c>
      <c r="X3699" s="24" t="s">
        <v>19719</v>
      </c>
      <c r="Y3699" s="24" t="s">
        <v>19720</v>
      </c>
      <c r="Z3699" s="24" t="s">
        <v>117</v>
      </c>
      <c r="AA3699" s="24">
        <v>3115322957</v>
      </c>
      <c r="AB3699" s="24"/>
      <c r="AC3699" s="24"/>
      <c r="AD3699" s="24"/>
      <c r="AE3699" s="26" t="s">
        <v>151</v>
      </c>
      <c r="AF3699" s="26"/>
      <c r="AG3699" s="26"/>
      <c r="AH3699" s="27" t="s">
        <v>3042</v>
      </c>
      <c r="AI3699" s="27" t="s">
        <v>1612</v>
      </c>
      <c r="AJ3699" s="27" t="s">
        <v>15662</v>
      </c>
      <c r="AK3699" s="24" t="s">
        <v>121</v>
      </c>
      <c r="AL3699" s="24" t="s">
        <v>7086</v>
      </c>
      <c r="AM3699" s="25">
        <v>44830</v>
      </c>
      <c r="AN3699" s="28">
        <v>1000000</v>
      </c>
      <c r="AO3699" s="28">
        <v>117172</v>
      </c>
      <c r="AP3699" s="28"/>
      <c r="AQ3699" s="28"/>
      <c r="AR3699" s="24"/>
      <c r="AS3699" s="24"/>
      <c r="AT3699" s="24"/>
      <c r="AU3699" s="24"/>
      <c r="AV3699" s="24"/>
      <c r="AW3699" s="24"/>
      <c r="AX3699" s="24"/>
      <c r="AY3699" s="24"/>
      <c r="AZ3699" s="24"/>
      <c r="BA3699" s="24"/>
      <c r="BB3699" s="24"/>
      <c r="BC3699" s="24"/>
      <c r="BD3699" s="24"/>
      <c r="BE3699" s="24"/>
      <c r="BF3699" s="24"/>
      <c r="BG3699" s="23"/>
      <c r="BH3699" s="23">
        <v>44842</v>
      </c>
      <c r="BI3699" s="26" t="s">
        <v>466</v>
      </c>
      <c r="BJ3699" s="26" t="s">
        <v>3469</v>
      </c>
      <c r="BK3699" s="29">
        <v>0</v>
      </c>
      <c r="BL3699" s="24" t="s">
        <v>129</v>
      </c>
      <c r="BM3699" s="22" t="str">
        <f ca="1">+IF(Tabla1[[#This Row],[FECHA INGRESO]]&gt;=44986,IF((TODAY()-Tabla1[[#This Row],[FECHA INGRESO]])&gt;=50,"ALERTA","TODAVÍA FALTA"),"N/A")</f>
        <v>N/A</v>
      </c>
      <c r="BN3699" s="7">
        <f>IFERROR((_xlfn.DAYS(Tabla1[[#This Row],[FECHA INGRESO]],Tabla1[[#This Row],[FECHA RETIRO]]))/30,"")</f>
        <v>-0.4</v>
      </c>
    </row>
    <row r="3700" spans="1:66" x14ac:dyDescent="0.35">
      <c r="A3700" s="34">
        <v>1014188702</v>
      </c>
      <c r="B3700" s="95" t="s">
        <v>19721</v>
      </c>
      <c r="C3700" s="25">
        <v>44830</v>
      </c>
      <c r="D3700" s="24" t="s">
        <v>131</v>
      </c>
      <c r="E3700" s="24" t="s">
        <v>111</v>
      </c>
      <c r="F3700" s="24" t="s">
        <v>70</v>
      </c>
      <c r="G3700" s="24"/>
      <c r="H3700" s="24">
        <v>24117302770</v>
      </c>
      <c r="I3700" s="24" t="s">
        <v>72</v>
      </c>
      <c r="J3700" s="24">
        <f>DATEDIF(Tabla1[[#This Row],[FECHA DE NACIMIENTO]],Tabla1[[#This Row],[FECHA ACTUAL]],"Y")</f>
        <v>35</v>
      </c>
      <c r="K3700" s="24" t="s">
        <v>73</v>
      </c>
      <c r="L3700" s="24" t="s">
        <v>112</v>
      </c>
      <c r="M3700" s="24">
        <v>1</v>
      </c>
      <c r="N3700" s="24">
        <v>1</v>
      </c>
      <c r="O3700" s="24">
        <v>3</v>
      </c>
      <c r="P3700" s="24" t="s">
        <v>101</v>
      </c>
      <c r="Q3700" s="23">
        <v>32095</v>
      </c>
      <c r="R3700" s="24" t="s">
        <v>76</v>
      </c>
      <c r="S3700" s="25">
        <v>45119</v>
      </c>
      <c r="T3700" s="24"/>
      <c r="U3700" s="24">
        <v>3238087560</v>
      </c>
      <c r="V3700" s="33" t="s">
        <v>19722</v>
      </c>
      <c r="W3700" s="92" t="s">
        <v>19723</v>
      </c>
      <c r="X3700" s="24" t="s">
        <v>15705</v>
      </c>
      <c r="Y3700" s="24" t="s">
        <v>19724</v>
      </c>
      <c r="Z3700" s="24" t="s">
        <v>117</v>
      </c>
      <c r="AA3700" s="24">
        <v>3138319651</v>
      </c>
      <c r="AB3700" s="24"/>
      <c r="AC3700" s="24"/>
      <c r="AD3700" s="24"/>
      <c r="AE3700" s="26" t="s">
        <v>151</v>
      </c>
      <c r="AF3700" s="26"/>
      <c r="AG3700" s="26"/>
      <c r="AH3700" s="27" t="s">
        <v>3042</v>
      </c>
      <c r="AI3700" s="27" t="s">
        <v>1612</v>
      </c>
      <c r="AJ3700" s="27" t="s">
        <v>15662</v>
      </c>
      <c r="AK3700" s="24" t="s">
        <v>121</v>
      </c>
      <c r="AL3700" s="24" t="s">
        <v>7086</v>
      </c>
      <c r="AM3700" s="25">
        <v>44830</v>
      </c>
      <c r="AN3700" s="28">
        <v>1000000</v>
      </c>
      <c r="AO3700" s="28">
        <v>117172</v>
      </c>
      <c r="AP3700" s="28"/>
      <c r="AQ3700" s="28"/>
      <c r="AR3700" s="24"/>
      <c r="AS3700" s="24"/>
      <c r="AT3700" s="24"/>
      <c r="AU3700" s="24"/>
      <c r="AV3700" s="24"/>
      <c r="AW3700" s="24"/>
      <c r="AX3700" s="24"/>
      <c r="AY3700" s="24"/>
      <c r="AZ3700" s="24"/>
      <c r="BA3700" s="24"/>
      <c r="BB3700" s="24"/>
      <c r="BC3700" s="24"/>
      <c r="BD3700" s="24"/>
      <c r="BE3700" s="24"/>
      <c r="BF3700" s="24"/>
      <c r="BG3700" s="23"/>
      <c r="BH3700" s="23">
        <v>44853</v>
      </c>
      <c r="BI3700" s="26" t="s">
        <v>466</v>
      </c>
      <c r="BJ3700" s="26" t="s">
        <v>3469</v>
      </c>
      <c r="BK3700" s="29">
        <v>0</v>
      </c>
      <c r="BL3700" s="24" t="s">
        <v>129</v>
      </c>
      <c r="BM3700" s="22" t="str">
        <f ca="1">+IF(Tabla1[[#This Row],[FECHA INGRESO]]&gt;=44986,IF((TODAY()-Tabla1[[#This Row],[FECHA INGRESO]])&gt;=50,"ALERTA","TODAVÍA FALTA"),"N/A")</f>
        <v>N/A</v>
      </c>
      <c r="BN3700" s="7">
        <f>IFERROR((_xlfn.DAYS(Tabla1[[#This Row],[FECHA INGRESO]],Tabla1[[#This Row],[FECHA RETIRO]]))/30,"")</f>
        <v>-0.76666666666666672</v>
      </c>
    </row>
    <row r="3701" spans="1:66" x14ac:dyDescent="0.35">
      <c r="A3701" s="21">
        <v>1000579506</v>
      </c>
      <c r="B3701" s="95" t="s">
        <v>19725</v>
      </c>
      <c r="C3701" s="25">
        <v>44830</v>
      </c>
      <c r="D3701" s="24" t="s">
        <v>93</v>
      </c>
      <c r="E3701" s="24" t="s">
        <v>111</v>
      </c>
      <c r="F3701" s="24" t="s">
        <v>70</v>
      </c>
      <c r="G3701" s="24"/>
      <c r="H3701" s="24">
        <v>24117302794</v>
      </c>
      <c r="I3701" s="24" t="s">
        <v>95</v>
      </c>
      <c r="J3701" s="24">
        <f>DATEDIF(Tabla1[[#This Row],[FECHA DE NACIMIENTO]],Tabla1[[#This Row],[FECHA ACTUAL]],"Y")</f>
        <v>19</v>
      </c>
      <c r="K3701" s="24" t="s">
        <v>73</v>
      </c>
      <c r="L3701" s="24" t="s">
        <v>112</v>
      </c>
      <c r="M3701" s="24">
        <v>0</v>
      </c>
      <c r="N3701" s="24">
        <v>0</v>
      </c>
      <c r="O3701" s="24">
        <v>3</v>
      </c>
      <c r="P3701" s="24" t="s">
        <v>101</v>
      </c>
      <c r="Q3701" s="23">
        <v>37857</v>
      </c>
      <c r="R3701" s="24" t="s">
        <v>76</v>
      </c>
      <c r="S3701" s="25">
        <v>45119</v>
      </c>
      <c r="T3701" s="24"/>
      <c r="U3701" s="24">
        <v>3114060302</v>
      </c>
      <c r="V3701" s="33" t="s">
        <v>19726</v>
      </c>
      <c r="W3701" s="92" t="s">
        <v>19727</v>
      </c>
      <c r="X3701" s="24" t="s">
        <v>4836</v>
      </c>
      <c r="Y3701" s="24" t="s">
        <v>19728</v>
      </c>
      <c r="Z3701" s="24" t="s">
        <v>162</v>
      </c>
      <c r="AA3701" s="24">
        <v>3144731983</v>
      </c>
      <c r="AB3701" s="24"/>
      <c r="AC3701" s="24"/>
      <c r="AD3701" s="24"/>
      <c r="AE3701" s="26" t="s">
        <v>151</v>
      </c>
      <c r="AF3701" s="26"/>
      <c r="AG3701" s="26"/>
      <c r="AH3701" s="27" t="s">
        <v>3042</v>
      </c>
      <c r="AI3701" s="27" t="s">
        <v>1612</v>
      </c>
      <c r="AJ3701" s="27" t="s">
        <v>15662</v>
      </c>
      <c r="AK3701" s="24" t="s">
        <v>121</v>
      </c>
      <c r="AL3701" s="24" t="s">
        <v>7086</v>
      </c>
      <c r="AM3701" s="25">
        <v>44830</v>
      </c>
      <c r="AN3701" s="28">
        <v>1000000</v>
      </c>
      <c r="AO3701" s="28">
        <v>117172</v>
      </c>
      <c r="AP3701" s="28"/>
      <c r="AQ3701" s="28"/>
      <c r="AR3701" s="24"/>
      <c r="AS3701" s="24"/>
      <c r="AT3701" s="24"/>
      <c r="AU3701" s="24"/>
      <c r="AV3701" s="24"/>
      <c r="AW3701" s="24"/>
      <c r="AX3701" s="24"/>
      <c r="AY3701" s="24"/>
      <c r="AZ3701" s="24"/>
      <c r="BA3701" s="24"/>
      <c r="BB3701" s="24"/>
      <c r="BC3701" s="24"/>
      <c r="BD3701" s="24"/>
      <c r="BE3701" s="24"/>
      <c r="BF3701" s="24"/>
      <c r="BG3701" s="23"/>
      <c r="BH3701" s="23">
        <v>44848</v>
      </c>
      <c r="BI3701" s="26" t="s">
        <v>466</v>
      </c>
      <c r="BJ3701" s="26" t="s">
        <v>19729</v>
      </c>
      <c r="BK3701" s="29">
        <v>0</v>
      </c>
      <c r="BL3701" s="24" t="s">
        <v>129</v>
      </c>
      <c r="BM3701" s="22" t="str">
        <f ca="1">+IF(Tabla1[[#This Row],[FECHA INGRESO]]&gt;=44986,IF((TODAY()-Tabla1[[#This Row],[FECHA INGRESO]])&gt;=50,"ALERTA","TODAVÍA FALTA"),"N/A")</f>
        <v>N/A</v>
      </c>
      <c r="BN3701" s="7">
        <f>IFERROR((_xlfn.DAYS(Tabla1[[#This Row],[FECHA INGRESO]],Tabla1[[#This Row],[FECHA RETIRO]]))/30,"")</f>
        <v>-0.6</v>
      </c>
    </row>
    <row r="3702" spans="1:66" x14ac:dyDescent="0.35">
      <c r="A3702" s="21">
        <v>1000327753</v>
      </c>
      <c r="B3702" s="95" t="s">
        <v>19730</v>
      </c>
      <c r="C3702" s="25">
        <v>44830</v>
      </c>
      <c r="D3702" s="24" t="s">
        <v>188</v>
      </c>
      <c r="E3702" s="24" t="s">
        <v>111</v>
      </c>
      <c r="F3702" s="24" t="s">
        <v>70</v>
      </c>
      <c r="G3702" s="24"/>
      <c r="H3702" s="24">
        <v>24115418516</v>
      </c>
      <c r="I3702" s="24" t="s">
        <v>72</v>
      </c>
      <c r="J3702" s="24">
        <f>DATEDIF(Tabla1[[#This Row],[FECHA DE NACIMIENTO]],Tabla1[[#This Row],[FECHA ACTUAL]],"Y")</f>
        <v>20</v>
      </c>
      <c r="K3702" s="24" t="s">
        <v>73</v>
      </c>
      <c r="L3702" s="24" t="s">
        <v>112</v>
      </c>
      <c r="M3702" s="24">
        <v>0</v>
      </c>
      <c r="N3702" s="24">
        <v>0</v>
      </c>
      <c r="O3702" s="24">
        <v>3</v>
      </c>
      <c r="P3702" s="24" t="s">
        <v>101</v>
      </c>
      <c r="Q3702" s="23">
        <v>37492</v>
      </c>
      <c r="R3702" s="24" t="s">
        <v>76</v>
      </c>
      <c r="S3702" s="25">
        <v>45119</v>
      </c>
      <c r="T3702" s="24"/>
      <c r="U3702" s="24">
        <v>3046296957</v>
      </c>
      <c r="V3702" s="33" t="s">
        <v>18934</v>
      </c>
      <c r="W3702" s="92" t="s">
        <v>19731</v>
      </c>
      <c r="X3702" s="24" t="s">
        <v>18936</v>
      </c>
      <c r="Y3702" s="24" t="s">
        <v>18937</v>
      </c>
      <c r="Z3702" s="24" t="s">
        <v>117</v>
      </c>
      <c r="AA3702" s="24">
        <v>3147992694</v>
      </c>
      <c r="AB3702" s="24"/>
      <c r="AC3702" s="24"/>
      <c r="AD3702" s="24"/>
      <c r="AE3702" s="26" t="s">
        <v>151</v>
      </c>
      <c r="AF3702" s="26"/>
      <c r="AG3702" s="26"/>
      <c r="AH3702" s="27" t="s">
        <v>3042</v>
      </c>
      <c r="AI3702" s="27" t="s">
        <v>9232</v>
      </c>
      <c r="AJ3702" s="27" t="s">
        <v>9233</v>
      </c>
      <c r="AK3702" s="24" t="s">
        <v>121</v>
      </c>
      <c r="AL3702" s="24" t="s">
        <v>7086</v>
      </c>
      <c r="AM3702" s="25">
        <v>44830</v>
      </c>
      <c r="AN3702" s="28">
        <v>1000000</v>
      </c>
      <c r="AO3702" s="28">
        <v>117172</v>
      </c>
      <c r="AP3702" s="73" t="s">
        <v>19732</v>
      </c>
      <c r="AQ3702" s="28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  <c r="BD3702" s="24"/>
      <c r="BE3702" s="24"/>
      <c r="BF3702" s="24"/>
      <c r="BG3702" s="23"/>
      <c r="BH3702" s="23">
        <v>44895</v>
      </c>
      <c r="BI3702" s="26" t="s">
        <v>10014</v>
      </c>
      <c r="BJ3702" s="26" t="s">
        <v>18918</v>
      </c>
      <c r="BK3702" s="29">
        <v>0</v>
      </c>
      <c r="BL3702" s="24" t="s">
        <v>129</v>
      </c>
      <c r="BM3702" s="22" t="str">
        <f ca="1">+IF(Tabla1[[#This Row],[FECHA INGRESO]]&gt;=44986,IF((TODAY()-Tabla1[[#This Row],[FECHA INGRESO]])&gt;=50,"ALERTA","TODAVÍA FALTA"),"N/A")</f>
        <v>N/A</v>
      </c>
      <c r="BN3702" s="7">
        <f>IFERROR((_xlfn.DAYS(Tabla1[[#This Row],[FECHA INGRESO]],Tabla1[[#This Row],[FECHA RETIRO]]))/30,"")</f>
        <v>-2.1666666666666665</v>
      </c>
    </row>
    <row r="3703" spans="1:66" x14ac:dyDescent="0.35">
      <c r="A3703" s="21">
        <v>1082803413</v>
      </c>
      <c r="B3703" s="95" t="s">
        <v>19733</v>
      </c>
      <c r="C3703" s="25">
        <v>44830</v>
      </c>
      <c r="D3703" s="24" t="s">
        <v>188</v>
      </c>
      <c r="E3703" s="24" t="s">
        <v>110</v>
      </c>
      <c r="F3703" s="24" t="s">
        <v>70</v>
      </c>
      <c r="G3703" s="24"/>
      <c r="H3703" s="24">
        <v>24117334164</v>
      </c>
      <c r="I3703" s="24" t="s">
        <v>95</v>
      </c>
      <c r="J3703" s="24">
        <f>DATEDIF(Tabla1[[#This Row],[FECHA DE NACIMIENTO]],Tabla1[[#This Row],[FECHA ACTUAL]],"Y")</f>
        <v>34</v>
      </c>
      <c r="K3703" s="24" t="s">
        <v>500</v>
      </c>
      <c r="L3703" s="24" t="s">
        <v>74</v>
      </c>
      <c r="M3703" s="24">
        <v>1</v>
      </c>
      <c r="N3703" s="24">
        <v>1</v>
      </c>
      <c r="O3703" s="24">
        <v>2</v>
      </c>
      <c r="P3703" s="24" t="s">
        <v>101</v>
      </c>
      <c r="Q3703" s="23">
        <v>32377</v>
      </c>
      <c r="R3703" s="24" t="s">
        <v>19734</v>
      </c>
      <c r="S3703" s="25">
        <v>45119</v>
      </c>
      <c r="T3703" s="24"/>
      <c r="U3703" s="24">
        <v>3222768471</v>
      </c>
      <c r="V3703" s="33" t="s">
        <v>19735</v>
      </c>
      <c r="W3703" s="92" t="s">
        <v>19736</v>
      </c>
      <c r="X3703" s="24" t="s">
        <v>17056</v>
      </c>
      <c r="Y3703" s="24" t="s">
        <v>19737</v>
      </c>
      <c r="Z3703" s="24" t="s">
        <v>162</v>
      </c>
      <c r="AA3703" s="24">
        <v>3016780496</v>
      </c>
      <c r="AB3703" s="24"/>
      <c r="AC3703" s="24"/>
      <c r="AD3703" s="24"/>
      <c r="AE3703" s="26" t="s">
        <v>183</v>
      </c>
      <c r="AF3703" s="26" t="s">
        <v>19738</v>
      </c>
      <c r="AG3703" s="26"/>
      <c r="AH3703" s="27" t="s">
        <v>184</v>
      </c>
      <c r="AI3703" s="27" t="s">
        <v>11888</v>
      </c>
      <c r="AJ3703" s="27" t="s">
        <v>11888</v>
      </c>
      <c r="AK3703" s="24" t="s">
        <v>121</v>
      </c>
      <c r="AL3703" s="24" t="s">
        <v>7086</v>
      </c>
      <c r="AM3703" s="25">
        <v>44830</v>
      </c>
      <c r="AN3703" s="28">
        <v>1000000</v>
      </c>
      <c r="AO3703" s="28">
        <v>117172</v>
      </c>
      <c r="AP3703" s="24" t="s">
        <v>18077</v>
      </c>
      <c r="AQ3703" s="28"/>
      <c r="AR3703" s="24"/>
      <c r="AS3703" s="24"/>
      <c r="AT3703" s="24"/>
      <c r="AU3703" s="24"/>
      <c r="AV3703" s="24"/>
      <c r="AW3703" s="24"/>
      <c r="AX3703" s="24"/>
      <c r="AY3703" s="24"/>
      <c r="AZ3703" s="24"/>
      <c r="BA3703" s="24"/>
      <c r="BB3703" s="24"/>
      <c r="BC3703" s="24"/>
      <c r="BD3703" s="24"/>
      <c r="BE3703" s="24"/>
      <c r="BF3703" s="24"/>
      <c r="BG3703" s="23"/>
      <c r="BH3703" s="23">
        <v>44923</v>
      </c>
      <c r="BI3703" s="26" t="s">
        <v>466</v>
      </c>
      <c r="BJ3703" s="26" t="s">
        <v>15846</v>
      </c>
      <c r="BK3703" s="29">
        <v>0</v>
      </c>
      <c r="BL3703" s="24" t="s">
        <v>129</v>
      </c>
      <c r="BM3703" s="22" t="str">
        <f ca="1">+IF(Tabla1[[#This Row],[FECHA INGRESO]]&gt;=44986,IF((TODAY()-Tabla1[[#This Row],[FECHA INGRESO]])&gt;=50,"ALERTA","TODAVÍA FALTA"),"N/A")</f>
        <v>N/A</v>
      </c>
      <c r="BN3703" s="7">
        <f>IFERROR((_xlfn.DAYS(Tabla1[[#This Row],[FECHA INGRESO]],Tabla1[[#This Row],[FECHA RETIRO]]))/30,"")</f>
        <v>-3.1</v>
      </c>
    </row>
    <row r="3704" spans="1:66" x14ac:dyDescent="0.35">
      <c r="A3704" s="21">
        <v>53011889</v>
      </c>
      <c r="B3704" s="95" t="s">
        <v>19739</v>
      </c>
      <c r="C3704" s="25">
        <v>44830</v>
      </c>
      <c r="D3704" s="24" t="s">
        <v>266</v>
      </c>
      <c r="E3704" s="24" t="s">
        <v>111</v>
      </c>
      <c r="F3704" s="24" t="s">
        <v>70</v>
      </c>
      <c r="G3704" s="24"/>
      <c r="H3704" s="24">
        <v>24117334063</v>
      </c>
      <c r="I3704" s="24" t="s">
        <v>95</v>
      </c>
      <c r="J3704" s="24">
        <f>DATEDIF(Tabla1[[#This Row],[FECHA DE NACIMIENTO]],Tabla1[[#This Row],[FECHA ACTUAL]],"Y")</f>
        <v>39</v>
      </c>
      <c r="K3704" s="24" t="s">
        <v>96</v>
      </c>
      <c r="L3704" s="24" t="s">
        <v>74</v>
      </c>
      <c r="M3704" s="24">
        <v>1</v>
      </c>
      <c r="N3704" s="24">
        <v>1</v>
      </c>
      <c r="O3704" s="24">
        <v>2</v>
      </c>
      <c r="P3704" s="24" t="s">
        <v>101</v>
      </c>
      <c r="Q3704" s="23">
        <v>30746</v>
      </c>
      <c r="R3704" s="24" t="s">
        <v>76</v>
      </c>
      <c r="S3704" s="25">
        <v>45119</v>
      </c>
      <c r="T3704" s="24"/>
      <c r="U3704" s="24">
        <v>3127211063</v>
      </c>
      <c r="V3704" s="33" t="s">
        <v>19740</v>
      </c>
      <c r="W3704" s="92" t="s">
        <v>19741</v>
      </c>
      <c r="X3704" s="24" t="s">
        <v>18081</v>
      </c>
      <c r="Y3704" s="24" t="s">
        <v>19742</v>
      </c>
      <c r="Z3704" s="24" t="s">
        <v>82</v>
      </c>
      <c r="AA3704" s="24">
        <v>3108074726</v>
      </c>
      <c r="AB3704" s="24"/>
      <c r="AC3704" s="24"/>
      <c r="AD3704" s="24"/>
      <c r="AE3704" s="26" t="s">
        <v>183</v>
      </c>
      <c r="AF3704" s="26" t="s">
        <v>19743</v>
      </c>
      <c r="AG3704" s="26"/>
      <c r="AH3704" s="27" t="s">
        <v>3042</v>
      </c>
      <c r="AI3704" s="27" t="s">
        <v>1612</v>
      </c>
      <c r="AJ3704" s="27" t="s">
        <v>15662</v>
      </c>
      <c r="AK3704" s="24" t="s">
        <v>121</v>
      </c>
      <c r="AL3704" s="24" t="s">
        <v>7086</v>
      </c>
      <c r="AM3704" s="25">
        <v>44830</v>
      </c>
      <c r="AN3704" s="28">
        <v>1000000</v>
      </c>
      <c r="AO3704" s="28">
        <v>117172</v>
      </c>
      <c r="AP3704" s="28"/>
      <c r="AQ3704" s="28"/>
      <c r="AR3704" s="24"/>
      <c r="AS3704" s="24"/>
      <c r="AT3704" s="24"/>
      <c r="AU3704" s="24"/>
      <c r="AV3704" s="24"/>
      <c r="AW3704" s="24"/>
      <c r="AX3704" s="24"/>
      <c r="AY3704" s="24"/>
      <c r="AZ3704" s="24"/>
      <c r="BA3704" s="24"/>
      <c r="BB3704" s="24"/>
      <c r="BC3704" s="24"/>
      <c r="BD3704" s="24"/>
      <c r="BE3704" s="24"/>
      <c r="BF3704" s="24"/>
      <c r="BG3704" s="23"/>
      <c r="BH3704" s="23">
        <v>44842</v>
      </c>
      <c r="BI3704" s="26" t="s">
        <v>466</v>
      </c>
      <c r="BJ3704" s="26" t="s">
        <v>523</v>
      </c>
      <c r="BK3704" s="29">
        <v>0</v>
      </c>
      <c r="BL3704" s="24" t="s">
        <v>129</v>
      </c>
      <c r="BM3704" s="22" t="str">
        <f ca="1">+IF(Tabla1[[#This Row],[FECHA INGRESO]]&gt;=44986,IF((TODAY()-Tabla1[[#This Row],[FECHA INGRESO]])&gt;=50,"ALERTA","TODAVÍA FALTA"),"N/A")</f>
        <v>N/A</v>
      </c>
      <c r="BN3704" s="7">
        <f>IFERROR((_xlfn.DAYS(Tabla1[[#This Row],[FECHA INGRESO]],Tabla1[[#This Row],[FECHA RETIRO]]))/30,"")</f>
        <v>-0.4</v>
      </c>
    </row>
    <row r="3705" spans="1:66" x14ac:dyDescent="0.35">
      <c r="A3705" s="21">
        <v>1110536531</v>
      </c>
      <c r="B3705" s="94" t="s">
        <v>19744</v>
      </c>
      <c r="C3705" s="25">
        <v>44831</v>
      </c>
      <c r="D3705" s="24" t="s">
        <v>157</v>
      </c>
      <c r="E3705" s="24" t="s">
        <v>111</v>
      </c>
      <c r="F3705" s="24" t="s">
        <v>70</v>
      </c>
      <c r="G3705" s="24"/>
      <c r="H3705" s="24">
        <v>24117351828</v>
      </c>
      <c r="I3705" s="24" t="s">
        <v>72</v>
      </c>
      <c r="J3705" s="24">
        <f>DATEDIF(Tabla1[[#This Row],[FECHA DE NACIMIENTO]],Tabla1[[#This Row],[FECHA ACTUAL]],"Y")</f>
        <v>30</v>
      </c>
      <c r="K3705" s="24" t="s">
        <v>96</v>
      </c>
      <c r="L3705" s="24" t="s">
        <v>112</v>
      </c>
      <c r="M3705" s="24">
        <v>0</v>
      </c>
      <c r="N3705" s="24">
        <v>0</v>
      </c>
      <c r="O3705" s="24">
        <v>2</v>
      </c>
      <c r="P3705" s="24" t="s">
        <v>101</v>
      </c>
      <c r="Q3705" s="23">
        <v>34143</v>
      </c>
      <c r="R3705" s="24" t="s">
        <v>2591</v>
      </c>
      <c r="S3705" s="25">
        <v>45119</v>
      </c>
      <c r="T3705" s="24"/>
      <c r="U3705" s="24">
        <v>3197972217</v>
      </c>
      <c r="V3705" s="33" t="s">
        <v>19745</v>
      </c>
      <c r="W3705" s="92" t="s">
        <v>19746</v>
      </c>
      <c r="X3705" s="24" t="s">
        <v>19747</v>
      </c>
      <c r="Y3705" s="24" t="s">
        <v>19748</v>
      </c>
      <c r="Z3705" s="24" t="s">
        <v>117</v>
      </c>
      <c r="AA3705" s="24">
        <v>3183361631</v>
      </c>
      <c r="AB3705" s="24"/>
      <c r="AC3705" s="24"/>
      <c r="AD3705" s="24"/>
      <c r="AE3705" s="26" t="s">
        <v>183</v>
      </c>
      <c r="AF3705" s="26" t="s">
        <v>19749</v>
      </c>
      <c r="AG3705" s="26"/>
      <c r="AH3705" s="27" t="s">
        <v>474</v>
      </c>
      <c r="AI3705" s="27" t="s">
        <v>17628</v>
      </c>
      <c r="AJ3705" s="27" t="s">
        <v>17628</v>
      </c>
      <c r="AK3705" s="24" t="s">
        <v>121</v>
      </c>
      <c r="AL3705" s="24" t="s">
        <v>7086</v>
      </c>
      <c r="AM3705" s="25">
        <v>44831</v>
      </c>
      <c r="AN3705" s="28">
        <v>1160000</v>
      </c>
      <c r="AO3705" s="28">
        <v>140606</v>
      </c>
      <c r="AP3705" s="28"/>
      <c r="AQ3705" s="28"/>
      <c r="AR3705" s="24"/>
      <c r="AS3705" s="24"/>
      <c r="AT3705" s="24"/>
      <c r="AU3705" s="24"/>
      <c r="AV3705" s="24"/>
      <c r="AW3705" s="24"/>
      <c r="AX3705" s="24"/>
      <c r="AY3705" s="24"/>
      <c r="AZ3705" s="24"/>
      <c r="BA3705" s="24"/>
      <c r="BB3705" s="24"/>
      <c r="BC3705" s="24"/>
      <c r="BD3705" s="24"/>
      <c r="BE3705" s="24"/>
      <c r="BF3705" s="24"/>
      <c r="BG3705" s="23"/>
      <c r="BH3705" s="23" t="s">
        <v>75</v>
      </c>
      <c r="BI3705" s="26">
        <v>0</v>
      </c>
      <c r="BJ3705" s="26">
        <v>0</v>
      </c>
      <c r="BK3705" s="29">
        <v>0</v>
      </c>
      <c r="BL3705" s="24" t="s">
        <v>91</v>
      </c>
      <c r="BM3705" s="22" t="str">
        <f ca="1">+IF(Tabla1[[#This Row],[FECHA INGRESO]]&gt;=44986,IF((TODAY()-Tabla1[[#This Row],[FECHA INGRESO]])&gt;=50,"ALERTA","TODAVÍA FALTA"),"N/A")</f>
        <v>N/A</v>
      </c>
      <c r="BN3705" s="7" t="str">
        <f>IFERROR((_xlfn.DAYS(Tabla1[[#This Row],[FECHA INGRESO]],Tabla1[[#This Row],[FECHA RETIRO]]))/30,"")</f>
        <v/>
      </c>
    </row>
    <row r="3706" spans="1:66" x14ac:dyDescent="0.35">
      <c r="A3706" s="21">
        <v>1120504307</v>
      </c>
      <c r="B3706" s="95" t="s">
        <v>19750</v>
      </c>
      <c r="C3706" s="25">
        <v>44835</v>
      </c>
      <c r="D3706" s="24" t="s">
        <v>93</v>
      </c>
      <c r="E3706" s="24" t="s">
        <v>111</v>
      </c>
      <c r="F3706" s="24" t="s">
        <v>70</v>
      </c>
      <c r="G3706" s="24"/>
      <c r="H3706" s="24">
        <v>24117486399</v>
      </c>
      <c r="I3706" s="24" t="s">
        <v>95</v>
      </c>
      <c r="J3706" s="24">
        <f>DATEDIF(Tabla1[[#This Row],[FECHA DE NACIMIENTO]],Tabla1[[#This Row],[FECHA ACTUAL]],"Y")</f>
        <v>28</v>
      </c>
      <c r="K3706" s="24" t="s">
        <v>96</v>
      </c>
      <c r="L3706" s="24" t="s">
        <v>112</v>
      </c>
      <c r="M3706" s="24">
        <v>2</v>
      </c>
      <c r="N3706" s="24">
        <v>2</v>
      </c>
      <c r="O3706" s="24">
        <v>2</v>
      </c>
      <c r="P3706" s="24" t="s">
        <v>101</v>
      </c>
      <c r="Q3706" s="23">
        <v>34743</v>
      </c>
      <c r="R3706" s="24" t="s">
        <v>2946</v>
      </c>
      <c r="S3706" s="25">
        <v>45119</v>
      </c>
      <c r="T3706" s="24"/>
      <c r="U3706" s="24">
        <v>3013320468</v>
      </c>
      <c r="V3706" s="33" t="s">
        <v>19751</v>
      </c>
      <c r="W3706" s="92" t="s">
        <v>19752</v>
      </c>
      <c r="X3706" s="24" t="s">
        <v>19753</v>
      </c>
      <c r="Y3706" s="24"/>
      <c r="Z3706" s="24"/>
      <c r="AA3706" s="24"/>
      <c r="AB3706" s="24"/>
      <c r="AC3706" s="24"/>
      <c r="AD3706" s="24"/>
      <c r="AE3706" s="26" t="s">
        <v>151</v>
      </c>
      <c r="AF3706" s="26"/>
      <c r="AG3706" s="26"/>
      <c r="AH3706" s="27" t="s">
        <v>184</v>
      </c>
      <c r="AI3706" s="27" t="s">
        <v>120</v>
      </c>
      <c r="AJ3706" s="27" t="s">
        <v>120</v>
      </c>
      <c r="AK3706" s="24" t="s">
        <v>121</v>
      </c>
      <c r="AL3706" s="24" t="s">
        <v>7086</v>
      </c>
      <c r="AM3706" s="25">
        <v>44835</v>
      </c>
      <c r="AN3706" s="28">
        <v>1000000</v>
      </c>
      <c r="AO3706" s="28">
        <v>117172</v>
      </c>
      <c r="AP3706" s="28"/>
      <c r="AQ3706" s="28"/>
      <c r="AR3706" s="24"/>
      <c r="AS3706" s="24"/>
      <c r="AT3706" s="24"/>
      <c r="AU3706" s="24"/>
      <c r="AV3706" s="24"/>
      <c r="AW3706" s="24"/>
      <c r="AX3706" s="24"/>
      <c r="AY3706" s="24"/>
      <c r="AZ3706" s="24"/>
      <c r="BA3706" s="24"/>
      <c r="BB3706" s="24"/>
      <c r="BC3706" s="24"/>
      <c r="BD3706" s="24"/>
      <c r="BE3706" s="24"/>
      <c r="BF3706" s="24"/>
      <c r="BG3706" s="23"/>
      <c r="BH3706" s="23">
        <v>44880</v>
      </c>
      <c r="BI3706" s="26" t="s">
        <v>10014</v>
      </c>
      <c r="BJ3706" s="26" t="s">
        <v>14134</v>
      </c>
      <c r="BK3706" s="29">
        <v>0</v>
      </c>
      <c r="BL3706" s="24" t="s">
        <v>129</v>
      </c>
      <c r="BM3706" s="22" t="str">
        <f ca="1">+IF(Tabla1[[#This Row],[FECHA INGRESO]]&gt;=44986,IF((TODAY()-Tabla1[[#This Row],[FECHA INGRESO]])&gt;=50,"ALERTA","TODAVÍA FALTA"),"N/A")</f>
        <v>N/A</v>
      </c>
      <c r="BN3706" s="7">
        <f>IFERROR((_xlfn.DAYS(Tabla1[[#This Row],[FECHA INGRESO]],Tabla1[[#This Row],[FECHA RETIRO]]))/30,"")</f>
        <v>-1.5</v>
      </c>
    </row>
    <row r="3707" spans="1:66" x14ac:dyDescent="0.35">
      <c r="A3707" s="21">
        <v>1012397477</v>
      </c>
      <c r="B3707" s="94" t="s">
        <v>19754</v>
      </c>
      <c r="C3707" s="25">
        <v>44835</v>
      </c>
      <c r="D3707" s="24" t="s">
        <v>188</v>
      </c>
      <c r="E3707" s="24" t="s">
        <v>111</v>
      </c>
      <c r="F3707" s="24" t="s">
        <v>70</v>
      </c>
      <c r="G3707" s="24"/>
      <c r="H3707" s="24">
        <v>24117490110</v>
      </c>
      <c r="I3707" s="24" t="s">
        <v>95</v>
      </c>
      <c r="J3707" s="24">
        <f>DATEDIF(Tabla1[[#This Row],[FECHA DE NACIMIENTO]],Tabla1[[#This Row],[FECHA ACTUAL]],"Y")</f>
        <v>30</v>
      </c>
      <c r="K3707" s="24" t="s">
        <v>73</v>
      </c>
      <c r="L3707" s="24" t="s">
        <v>112</v>
      </c>
      <c r="M3707" s="24">
        <v>2</v>
      </c>
      <c r="N3707" s="24">
        <v>2</v>
      </c>
      <c r="O3707" s="24">
        <v>2</v>
      </c>
      <c r="P3707" s="24" t="s">
        <v>101</v>
      </c>
      <c r="Q3707" s="23">
        <v>34029</v>
      </c>
      <c r="R3707" s="24" t="s">
        <v>76</v>
      </c>
      <c r="S3707" s="25">
        <v>45119</v>
      </c>
      <c r="T3707" s="24"/>
      <c r="U3707" s="24">
        <v>3246050407</v>
      </c>
      <c r="V3707" s="33" t="s">
        <v>19755</v>
      </c>
      <c r="W3707" s="92" t="s">
        <v>19756</v>
      </c>
      <c r="X3707" s="24" t="s">
        <v>19757</v>
      </c>
      <c r="Y3707" s="24" t="s">
        <v>19758</v>
      </c>
      <c r="Z3707" s="24" t="s">
        <v>17135</v>
      </c>
      <c r="AA3707" s="24">
        <v>3102832554</v>
      </c>
      <c r="AB3707" s="24"/>
      <c r="AC3707" s="24"/>
      <c r="AD3707" s="24"/>
      <c r="AE3707" s="26" t="s">
        <v>194</v>
      </c>
      <c r="AF3707" s="26" t="s">
        <v>19759</v>
      </c>
      <c r="AG3707" s="26"/>
      <c r="AH3707" s="27" t="s">
        <v>955</v>
      </c>
      <c r="AI3707" s="27" t="s">
        <v>120</v>
      </c>
      <c r="AJ3707" s="27" t="s">
        <v>120</v>
      </c>
      <c r="AK3707" s="24" t="s">
        <v>121</v>
      </c>
      <c r="AL3707" s="24" t="s">
        <v>7086</v>
      </c>
      <c r="AM3707" s="25">
        <v>44835</v>
      </c>
      <c r="AN3707" s="28">
        <v>1160000</v>
      </c>
      <c r="AO3707" s="28">
        <v>140606</v>
      </c>
      <c r="AP3707" s="28"/>
      <c r="AQ3707" s="28"/>
      <c r="AR3707" s="24"/>
      <c r="AS3707" s="24"/>
      <c r="AT3707" s="24"/>
      <c r="AU3707" s="24"/>
      <c r="AV3707" s="24"/>
      <c r="AW3707" s="24"/>
      <c r="AX3707" s="24"/>
      <c r="AY3707" s="24"/>
      <c r="AZ3707" s="24"/>
      <c r="BA3707" s="24"/>
      <c r="BB3707" s="24"/>
      <c r="BC3707" s="24"/>
      <c r="BD3707" s="24"/>
      <c r="BE3707" s="24"/>
      <c r="BF3707" s="24"/>
      <c r="BG3707" s="23"/>
      <c r="BH3707" s="23" t="s">
        <v>75</v>
      </c>
      <c r="BI3707" s="26">
        <v>0</v>
      </c>
      <c r="BJ3707" s="26">
        <v>0</v>
      </c>
      <c r="BK3707" s="29">
        <v>0</v>
      </c>
      <c r="BL3707" s="24" t="s">
        <v>91</v>
      </c>
      <c r="BM3707" s="22" t="str">
        <f ca="1">+IF(Tabla1[[#This Row],[FECHA INGRESO]]&gt;=44986,IF((TODAY()-Tabla1[[#This Row],[FECHA INGRESO]])&gt;=50,"ALERTA","TODAVÍA FALTA"),"N/A")</f>
        <v>N/A</v>
      </c>
      <c r="BN3707" s="7" t="str">
        <f>IFERROR((_xlfn.DAYS(Tabla1[[#This Row],[FECHA INGRESO]],Tabla1[[#This Row],[FECHA RETIRO]]))/30,"")</f>
        <v/>
      </c>
    </row>
    <row r="3708" spans="1:66" x14ac:dyDescent="0.35">
      <c r="A3708" s="21">
        <v>1003568955</v>
      </c>
      <c r="B3708" s="95" t="s">
        <v>19760</v>
      </c>
      <c r="C3708" s="25">
        <v>44835</v>
      </c>
      <c r="D3708" s="24" t="s">
        <v>188</v>
      </c>
      <c r="E3708" s="24" t="s">
        <v>111</v>
      </c>
      <c r="F3708" s="24" t="s">
        <v>70</v>
      </c>
      <c r="G3708" s="24"/>
      <c r="H3708" s="24">
        <v>24117486957</v>
      </c>
      <c r="I3708" s="24" t="s">
        <v>95</v>
      </c>
      <c r="J3708" s="24">
        <f>DATEDIF(Tabla1[[#This Row],[FECHA DE NACIMIENTO]],Tabla1[[#This Row],[FECHA ACTUAL]],"Y")</f>
        <v>20</v>
      </c>
      <c r="K3708" s="24" t="s">
        <v>73</v>
      </c>
      <c r="L3708" s="24" t="s">
        <v>112</v>
      </c>
      <c r="M3708" s="24">
        <v>1</v>
      </c>
      <c r="N3708" s="24">
        <v>1</v>
      </c>
      <c r="O3708" s="24">
        <v>2</v>
      </c>
      <c r="P3708" s="24" t="s">
        <v>101</v>
      </c>
      <c r="Q3708" s="23">
        <v>37670</v>
      </c>
      <c r="R3708" s="24" t="s">
        <v>76</v>
      </c>
      <c r="S3708" s="25">
        <v>45119</v>
      </c>
      <c r="T3708" s="24"/>
      <c r="U3708" s="24">
        <v>3123806900</v>
      </c>
      <c r="V3708" s="33" t="s">
        <v>19761</v>
      </c>
      <c r="W3708" s="92" t="s">
        <v>19762</v>
      </c>
      <c r="X3708" s="24" t="s">
        <v>19763</v>
      </c>
      <c r="Y3708" s="24" t="s">
        <v>19764</v>
      </c>
      <c r="Z3708" s="24" t="s">
        <v>117</v>
      </c>
      <c r="AA3708" s="24">
        <v>3223327022</v>
      </c>
      <c r="AB3708" s="24"/>
      <c r="AC3708" s="24"/>
      <c r="AD3708" s="24"/>
      <c r="AE3708" s="26" t="s">
        <v>151</v>
      </c>
      <c r="AF3708" s="26"/>
      <c r="AG3708" s="26"/>
      <c r="AH3708" s="27" t="s">
        <v>184</v>
      </c>
      <c r="AI3708" s="27" t="s">
        <v>120</v>
      </c>
      <c r="AJ3708" s="27" t="s">
        <v>120</v>
      </c>
      <c r="AK3708" s="24" t="s">
        <v>121</v>
      </c>
      <c r="AL3708" s="24" t="s">
        <v>7086</v>
      </c>
      <c r="AM3708" s="25">
        <v>44835</v>
      </c>
      <c r="AN3708" s="28">
        <v>1160000</v>
      </c>
      <c r="AO3708" s="28">
        <v>140606</v>
      </c>
      <c r="AP3708" s="28"/>
      <c r="AQ3708" s="28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4"/>
      <c r="BB3708" s="24"/>
      <c r="BC3708" s="24"/>
      <c r="BD3708" s="24"/>
      <c r="BE3708" s="24"/>
      <c r="BF3708" s="24"/>
      <c r="BG3708" s="23"/>
      <c r="BH3708" s="23">
        <v>44999</v>
      </c>
      <c r="BI3708" s="26" t="s">
        <v>466</v>
      </c>
      <c r="BJ3708" s="26" t="s">
        <v>1165</v>
      </c>
      <c r="BK3708" s="29">
        <v>0</v>
      </c>
      <c r="BL3708" s="24" t="s">
        <v>129</v>
      </c>
      <c r="BM3708" s="22" t="str">
        <f ca="1">+IF(Tabla1[[#This Row],[FECHA INGRESO]]&gt;=44986,IF((TODAY()-Tabla1[[#This Row],[FECHA INGRESO]])&gt;=50,"ALERTA","TODAVÍA FALTA"),"N/A")</f>
        <v>N/A</v>
      </c>
      <c r="BN3708" s="7">
        <f>IFERROR((_xlfn.DAYS(Tabla1[[#This Row],[FECHA INGRESO]],Tabla1[[#This Row],[FECHA RETIRO]]))/30,"")</f>
        <v>-5.4666666666666668</v>
      </c>
    </row>
    <row r="3709" spans="1:66" x14ac:dyDescent="0.35">
      <c r="A3709" s="21">
        <v>53095216</v>
      </c>
      <c r="B3709" s="94" t="s">
        <v>19765</v>
      </c>
      <c r="C3709" s="25">
        <v>44835</v>
      </c>
      <c r="D3709" s="24" t="s">
        <v>131</v>
      </c>
      <c r="E3709" s="24" t="s">
        <v>111</v>
      </c>
      <c r="F3709" s="24" t="s">
        <v>70</v>
      </c>
      <c r="G3709" s="24"/>
      <c r="H3709" s="24">
        <v>24117488922</v>
      </c>
      <c r="I3709" s="24" t="s">
        <v>95</v>
      </c>
      <c r="J3709" s="24">
        <f>DATEDIF(Tabla1[[#This Row],[FECHA DE NACIMIENTO]],Tabla1[[#This Row],[FECHA ACTUAL]],"Y")</f>
        <v>38</v>
      </c>
      <c r="K3709" s="24" t="s">
        <v>96</v>
      </c>
      <c r="L3709" s="24" t="s">
        <v>112</v>
      </c>
      <c r="M3709" s="24">
        <v>3</v>
      </c>
      <c r="N3709" s="24">
        <v>3</v>
      </c>
      <c r="O3709" s="24">
        <v>1</v>
      </c>
      <c r="P3709" s="24" t="s">
        <v>101</v>
      </c>
      <c r="Q3709" s="23">
        <v>30882</v>
      </c>
      <c r="R3709" s="24" t="s">
        <v>76</v>
      </c>
      <c r="S3709" s="25">
        <v>45119</v>
      </c>
      <c r="T3709" s="24"/>
      <c r="U3709" s="24">
        <v>3106096740</v>
      </c>
      <c r="V3709" s="33" t="s">
        <v>19766</v>
      </c>
      <c r="W3709" s="92" t="s">
        <v>19767</v>
      </c>
      <c r="X3709" s="24" t="s">
        <v>19768</v>
      </c>
      <c r="Y3709" s="24" t="s">
        <v>18290</v>
      </c>
      <c r="Z3709" s="24" t="s">
        <v>17135</v>
      </c>
      <c r="AA3709" s="24">
        <v>3133986813</v>
      </c>
      <c r="AB3709" s="24"/>
      <c r="AC3709" s="24"/>
      <c r="AD3709" s="24"/>
      <c r="AE3709" s="26" t="s">
        <v>151</v>
      </c>
      <c r="AF3709" s="26"/>
      <c r="AG3709" s="26"/>
      <c r="AH3709" s="27" t="s">
        <v>955</v>
      </c>
      <c r="AI3709" s="27" t="s">
        <v>120</v>
      </c>
      <c r="AJ3709" s="27" t="s">
        <v>120</v>
      </c>
      <c r="AK3709" s="24" t="s">
        <v>121</v>
      </c>
      <c r="AL3709" s="24" t="s">
        <v>7086</v>
      </c>
      <c r="AM3709" s="25">
        <v>44835</v>
      </c>
      <c r="AN3709" s="28">
        <v>1160000</v>
      </c>
      <c r="AO3709" s="28">
        <v>140606</v>
      </c>
      <c r="AP3709" s="28"/>
      <c r="AQ3709" s="28"/>
      <c r="AR3709" s="24"/>
      <c r="AS3709" s="24"/>
      <c r="AT3709" s="24"/>
      <c r="AU3709" s="24"/>
      <c r="AV3709" s="24"/>
      <c r="AW3709" s="24"/>
      <c r="AX3709" s="24"/>
      <c r="AY3709" s="24"/>
      <c r="AZ3709" s="24"/>
      <c r="BA3709" s="24"/>
      <c r="BB3709" s="24"/>
      <c r="BC3709" s="24"/>
      <c r="BD3709" s="24"/>
      <c r="BE3709" s="24"/>
      <c r="BF3709" s="24"/>
      <c r="BG3709" s="23"/>
      <c r="BH3709" s="23" t="s">
        <v>75</v>
      </c>
      <c r="BI3709" s="26">
        <v>0</v>
      </c>
      <c r="BJ3709" s="26">
        <v>0</v>
      </c>
      <c r="BK3709" s="29">
        <v>0</v>
      </c>
      <c r="BL3709" s="24" t="s">
        <v>91</v>
      </c>
      <c r="BM3709" s="22" t="str">
        <f ca="1">+IF(Tabla1[[#This Row],[FECHA INGRESO]]&gt;=44986,IF((TODAY()-Tabla1[[#This Row],[FECHA INGRESO]])&gt;=50,"ALERTA","TODAVÍA FALTA"),"N/A")</f>
        <v>N/A</v>
      </c>
      <c r="BN3709" s="7" t="str">
        <f>IFERROR((_xlfn.DAYS(Tabla1[[#This Row],[FECHA INGRESO]],Tabla1[[#This Row],[FECHA RETIRO]]))/30,"")</f>
        <v/>
      </c>
    </row>
    <row r="3710" spans="1:66" x14ac:dyDescent="0.35">
      <c r="A3710" s="21">
        <v>1000626197</v>
      </c>
      <c r="B3710" s="94" t="s">
        <v>19769</v>
      </c>
      <c r="C3710" s="25">
        <v>44835</v>
      </c>
      <c r="D3710" s="24" t="s">
        <v>93</v>
      </c>
      <c r="E3710" s="24" t="s">
        <v>111</v>
      </c>
      <c r="F3710" s="24" t="s">
        <v>70</v>
      </c>
      <c r="G3710" s="24"/>
      <c r="H3710" s="24">
        <v>24117492217</v>
      </c>
      <c r="I3710" s="24" t="s">
        <v>72</v>
      </c>
      <c r="J3710" s="24">
        <f>DATEDIF(Tabla1[[#This Row],[FECHA DE NACIMIENTO]],Tabla1[[#This Row],[FECHA ACTUAL]],"Y")</f>
        <v>19</v>
      </c>
      <c r="K3710" s="24" t="s">
        <v>73</v>
      </c>
      <c r="L3710" s="24" t="s">
        <v>112</v>
      </c>
      <c r="M3710" s="24">
        <v>0</v>
      </c>
      <c r="N3710" s="24">
        <v>0</v>
      </c>
      <c r="O3710" s="24">
        <v>2</v>
      </c>
      <c r="P3710" s="24" t="s">
        <v>101</v>
      </c>
      <c r="Q3710" s="23">
        <v>37902</v>
      </c>
      <c r="R3710" s="24" t="s">
        <v>76</v>
      </c>
      <c r="S3710" s="25">
        <v>45119</v>
      </c>
      <c r="T3710" s="24"/>
      <c r="U3710" s="24">
        <v>3233908643</v>
      </c>
      <c r="V3710" s="33" t="s">
        <v>19770</v>
      </c>
      <c r="W3710" s="92" t="s">
        <v>19771</v>
      </c>
      <c r="X3710" s="24" t="s">
        <v>12401</v>
      </c>
      <c r="Y3710" s="24" t="s">
        <v>19772</v>
      </c>
      <c r="Z3710" s="24" t="s">
        <v>117</v>
      </c>
      <c r="AA3710" s="24">
        <v>3105832755</v>
      </c>
      <c r="AB3710" s="24"/>
      <c r="AC3710" s="24"/>
      <c r="AD3710" s="24"/>
      <c r="AE3710" s="26" t="s">
        <v>151</v>
      </c>
      <c r="AF3710" s="26"/>
      <c r="AG3710" s="26"/>
      <c r="AH3710" s="27" t="s">
        <v>955</v>
      </c>
      <c r="AI3710" s="27" t="s">
        <v>120</v>
      </c>
      <c r="AJ3710" s="27" t="s">
        <v>120</v>
      </c>
      <c r="AK3710" s="24" t="s">
        <v>121</v>
      </c>
      <c r="AL3710" s="24" t="s">
        <v>7086</v>
      </c>
      <c r="AM3710" s="25">
        <v>44835</v>
      </c>
      <c r="AN3710" s="28">
        <v>1160000</v>
      </c>
      <c r="AO3710" s="28">
        <v>140606</v>
      </c>
      <c r="AP3710" s="28"/>
      <c r="AQ3710" s="28"/>
      <c r="AR3710" s="24"/>
      <c r="AS3710" s="24"/>
      <c r="AT3710" s="24"/>
      <c r="AU3710" s="24"/>
      <c r="AV3710" s="24"/>
      <c r="AW3710" s="24"/>
      <c r="AX3710" s="24"/>
      <c r="AY3710" s="24"/>
      <c r="AZ3710" s="24"/>
      <c r="BA3710" s="24"/>
      <c r="BB3710" s="24"/>
      <c r="BC3710" s="24"/>
      <c r="BD3710" s="24"/>
      <c r="BE3710" s="24"/>
      <c r="BF3710" s="24"/>
      <c r="BG3710" s="23"/>
      <c r="BH3710" s="23" t="s">
        <v>75</v>
      </c>
      <c r="BI3710" s="26">
        <v>0</v>
      </c>
      <c r="BJ3710" s="26">
        <v>0</v>
      </c>
      <c r="BK3710" s="29">
        <v>0</v>
      </c>
      <c r="BL3710" s="24" t="s">
        <v>91</v>
      </c>
      <c r="BM3710" s="22" t="str">
        <f ca="1">+IF(Tabla1[[#This Row],[FECHA INGRESO]]&gt;=44986,IF((TODAY()-Tabla1[[#This Row],[FECHA INGRESO]])&gt;=50,"ALERTA","TODAVÍA FALTA"),"N/A")</f>
        <v>N/A</v>
      </c>
      <c r="BN3710" s="7" t="str">
        <f>IFERROR((_xlfn.DAYS(Tabla1[[#This Row],[FECHA INGRESO]],Tabla1[[#This Row],[FECHA RETIRO]]))/30,"")</f>
        <v/>
      </c>
    </row>
    <row r="3711" spans="1:66" x14ac:dyDescent="0.35">
      <c r="A3711" s="21">
        <v>1004322836</v>
      </c>
      <c r="B3711" s="95" t="s">
        <v>19773</v>
      </c>
      <c r="C3711" s="25">
        <v>44835</v>
      </c>
      <c r="D3711" s="24" t="s">
        <v>157</v>
      </c>
      <c r="E3711" s="24" t="s">
        <v>111</v>
      </c>
      <c r="F3711" s="24" t="s">
        <v>70</v>
      </c>
      <c r="G3711" s="24"/>
      <c r="H3711" s="24">
        <v>24117501902</v>
      </c>
      <c r="I3711" s="24" t="s">
        <v>95</v>
      </c>
      <c r="J3711" s="24">
        <f>DATEDIF(Tabla1[[#This Row],[FECHA DE NACIMIENTO]],Tabla1[[#This Row],[FECHA ACTUAL]],"Y")</f>
        <v>21</v>
      </c>
      <c r="K3711" s="24" t="s">
        <v>96</v>
      </c>
      <c r="L3711" s="24" t="s">
        <v>112</v>
      </c>
      <c r="M3711" s="24">
        <v>0</v>
      </c>
      <c r="N3711" s="24">
        <v>0</v>
      </c>
      <c r="O3711" s="24">
        <v>2</v>
      </c>
      <c r="P3711" s="24" t="s">
        <v>101</v>
      </c>
      <c r="Q3711" s="23">
        <v>37327</v>
      </c>
      <c r="R3711" s="24" t="s">
        <v>19774</v>
      </c>
      <c r="S3711" s="25">
        <v>45119</v>
      </c>
      <c r="T3711" s="24"/>
      <c r="U3711" s="24">
        <v>3044621660</v>
      </c>
      <c r="V3711" s="33" t="s">
        <v>19775</v>
      </c>
      <c r="W3711" s="92" t="s">
        <v>19776</v>
      </c>
      <c r="X3711" s="24" t="s">
        <v>19777</v>
      </c>
      <c r="Y3711" s="24"/>
      <c r="Z3711" s="24"/>
      <c r="AA3711" s="24"/>
      <c r="AB3711" s="24"/>
      <c r="AC3711" s="24"/>
      <c r="AD3711" s="24"/>
      <c r="AE3711" s="26" t="s">
        <v>151</v>
      </c>
      <c r="AF3711" s="26"/>
      <c r="AG3711" s="26"/>
      <c r="AH3711" s="27" t="s">
        <v>184</v>
      </c>
      <c r="AI3711" s="27" t="s">
        <v>120</v>
      </c>
      <c r="AJ3711" s="27" t="s">
        <v>120</v>
      </c>
      <c r="AK3711" s="24" t="s">
        <v>121</v>
      </c>
      <c r="AL3711" s="24" t="s">
        <v>7086</v>
      </c>
      <c r="AM3711" s="25">
        <v>44835</v>
      </c>
      <c r="AN3711" s="28">
        <v>1160000</v>
      </c>
      <c r="AO3711" s="28">
        <v>140606</v>
      </c>
      <c r="AP3711" s="28"/>
      <c r="AQ3711" s="28"/>
      <c r="AR3711" s="24"/>
      <c r="AS3711" s="24"/>
      <c r="AT3711" s="24"/>
      <c r="AU3711" s="24"/>
      <c r="AV3711" s="24"/>
      <c r="AW3711" s="24"/>
      <c r="AX3711" s="24"/>
      <c r="AY3711" s="24"/>
      <c r="AZ3711" s="24"/>
      <c r="BA3711" s="24"/>
      <c r="BB3711" s="24"/>
      <c r="BC3711" s="24"/>
      <c r="BD3711" s="24"/>
      <c r="BE3711" s="24"/>
      <c r="BF3711" s="24"/>
      <c r="BG3711" s="23"/>
      <c r="BH3711" s="23">
        <v>44956</v>
      </c>
      <c r="BI3711" s="26" t="s">
        <v>466</v>
      </c>
      <c r="BJ3711" s="26" t="s">
        <v>14216</v>
      </c>
      <c r="BK3711" s="29">
        <v>0</v>
      </c>
      <c r="BL3711" s="24" t="s">
        <v>129</v>
      </c>
      <c r="BM3711" s="22" t="str">
        <f ca="1">+IF(Tabla1[[#This Row],[FECHA INGRESO]]&gt;=44986,IF((TODAY()-Tabla1[[#This Row],[FECHA INGRESO]])&gt;=50,"ALERTA","TODAVÍA FALTA"),"N/A")</f>
        <v>N/A</v>
      </c>
      <c r="BN3711" s="7">
        <f>IFERROR((_xlfn.DAYS(Tabla1[[#This Row],[FECHA INGRESO]],Tabla1[[#This Row],[FECHA RETIRO]]))/30,"")</f>
        <v>-4.0333333333333332</v>
      </c>
    </row>
    <row r="3712" spans="1:66" x14ac:dyDescent="0.35">
      <c r="A3712" s="21">
        <v>1023027333</v>
      </c>
      <c r="B3712" s="95" t="s">
        <v>19778</v>
      </c>
      <c r="C3712" s="25">
        <v>44837</v>
      </c>
      <c r="D3712" s="24" t="s">
        <v>188</v>
      </c>
      <c r="E3712" s="24" t="s">
        <v>111</v>
      </c>
      <c r="F3712" s="24" t="s">
        <v>70</v>
      </c>
      <c r="G3712" s="24"/>
      <c r="H3712" s="24">
        <v>24117487570</v>
      </c>
      <c r="I3712" s="24" t="s">
        <v>95</v>
      </c>
      <c r="J3712" s="24">
        <f>DATEDIF(Tabla1[[#This Row],[FECHA DE NACIMIENTO]],Tabla1[[#This Row],[FECHA ACTUAL]],"Y")</f>
        <v>25</v>
      </c>
      <c r="K3712" s="24" t="s">
        <v>73</v>
      </c>
      <c r="L3712" s="24" t="s">
        <v>112</v>
      </c>
      <c r="M3712" s="24">
        <v>0</v>
      </c>
      <c r="N3712" s="24">
        <v>0</v>
      </c>
      <c r="O3712" s="24">
        <v>2</v>
      </c>
      <c r="P3712" s="24" t="s">
        <v>101</v>
      </c>
      <c r="Q3712" s="23">
        <v>35917</v>
      </c>
      <c r="R3712" s="24" t="s">
        <v>76</v>
      </c>
      <c r="S3712" s="25">
        <v>45119</v>
      </c>
      <c r="T3712" s="24"/>
      <c r="U3712" s="24">
        <v>3224409934</v>
      </c>
      <c r="V3712" s="33" t="s">
        <v>19779</v>
      </c>
      <c r="W3712" s="92" t="s">
        <v>19780</v>
      </c>
      <c r="X3712" s="24" t="s">
        <v>19781</v>
      </c>
      <c r="Y3712" s="24" t="s">
        <v>19782</v>
      </c>
      <c r="Z3712" s="24" t="s">
        <v>285</v>
      </c>
      <c r="AA3712" s="24">
        <v>3142864701</v>
      </c>
      <c r="AB3712" s="24"/>
      <c r="AC3712" s="24"/>
      <c r="AD3712" s="24"/>
      <c r="AE3712" s="26" t="s">
        <v>84</v>
      </c>
      <c r="AF3712" s="26" t="s">
        <v>19783</v>
      </c>
      <c r="AG3712" s="26"/>
      <c r="AH3712" s="27" t="s">
        <v>3042</v>
      </c>
      <c r="AI3712" s="27" t="s">
        <v>1612</v>
      </c>
      <c r="AJ3712" s="27" t="s">
        <v>15662</v>
      </c>
      <c r="AK3712" s="24" t="s">
        <v>121</v>
      </c>
      <c r="AL3712" s="24" t="s">
        <v>7086</v>
      </c>
      <c r="AM3712" s="25">
        <v>44837</v>
      </c>
      <c r="AN3712" s="28">
        <v>1000000</v>
      </c>
      <c r="AO3712" s="28">
        <v>117172</v>
      </c>
      <c r="AP3712" s="28"/>
      <c r="AQ3712" s="28"/>
      <c r="AR3712" s="24"/>
      <c r="AS3712" s="24"/>
      <c r="AT3712" s="24"/>
      <c r="AU3712" s="24"/>
      <c r="AV3712" s="24"/>
      <c r="AW3712" s="24"/>
      <c r="AX3712" s="24"/>
      <c r="AY3712" s="24"/>
      <c r="AZ3712" s="24"/>
      <c r="BA3712" s="24"/>
      <c r="BB3712" s="24"/>
      <c r="BC3712" s="24"/>
      <c r="BD3712" s="24"/>
      <c r="BE3712" s="24"/>
      <c r="BF3712" s="24"/>
      <c r="BG3712" s="23"/>
      <c r="BH3712" s="23">
        <v>44854</v>
      </c>
      <c r="BI3712" s="26" t="s">
        <v>466</v>
      </c>
      <c r="BJ3712" s="26" t="s">
        <v>6087</v>
      </c>
      <c r="BK3712" s="29">
        <v>0</v>
      </c>
      <c r="BL3712" s="24" t="s">
        <v>129</v>
      </c>
      <c r="BM3712" s="22" t="str">
        <f ca="1">+IF(Tabla1[[#This Row],[FECHA INGRESO]]&gt;=44986,IF((TODAY()-Tabla1[[#This Row],[FECHA INGRESO]])&gt;=50,"ALERTA","TODAVÍA FALTA"),"N/A")</f>
        <v>N/A</v>
      </c>
      <c r="BN3712" s="7">
        <f>IFERROR((_xlfn.DAYS(Tabla1[[#This Row],[FECHA INGRESO]],Tabla1[[#This Row],[FECHA RETIRO]]))/30,"")</f>
        <v>-0.56666666666666665</v>
      </c>
    </row>
    <row r="3713" spans="1:66" x14ac:dyDescent="0.35">
      <c r="A3713" s="21">
        <v>1000255358</v>
      </c>
      <c r="B3713" s="95" t="s">
        <v>19784</v>
      </c>
      <c r="C3713" s="25">
        <v>44837</v>
      </c>
      <c r="D3713" s="24" t="s">
        <v>188</v>
      </c>
      <c r="E3713" s="24" t="s">
        <v>94</v>
      </c>
      <c r="F3713" s="24" t="s">
        <v>70</v>
      </c>
      <c r="G3713" s="24"/>
      <c r="H3713" s="24">
        <v>24117489747</v>
      </c>
      <c r="I3713" s="24" t="s">
        <v>72</v>
      </c>
      <c r="J3713" s="24">
        <f>DATEDIF(Tabla1[[#This Row],[FECHA DE NACIMIENTO]],Tabla1[[#This Row],[FECHA ACTUAL]],"Y")</f>
        <v>20</v>
      </c>
      <c r="K3713" s="24" t="s">
        <v>73</v>
      </c>
      <c r="L3713" s="24" t="s">
        <v>112</v>
      </c>
      <c r="M3713" s="24">
        <v>0</v>
      </c>
      <c r="N3713" s="24">
        <v>3</v>
      </c>
      <c r="O3713" s="24">
        <v>2</v>
      </c>
      <c r="P3713" s="24" t="s">
        <v>101</v>
      </c>
      <c r="Q3713" s="23">
        <v>37654</v>
      </c>
      <c r="R3713" s="24" t="s">
        <v>76</v>
      </c>
      <c r="S3713" s="25">
        <v>45119</v>
      </c>
      <c r="T3713" s="24"/>
      <c r="U3713" s="24">
        <v>3125128718</v>
      </c>
      <c r="V3713" s="33" t="s">
        <v>19785</v>
      </c>
      <c r="W3713" s="92" t="s">
        <v>19786</v>
      </c>
      <c r="X3713" s="24" t="s">
        <v>4239</v>
      </c>
      <c r="Y3713" s="24" t="s">
        <v>19787</v>
      </c>
      <c r="Z3713" s="24" t="s">
        <v>117</v>
      </c>
      <c r="AA3713" s="24">
        <v>3042902429</v>
      </c>
      <c r="AB3713" s="24"/>
      <c r="AC3713" s="24"/>
      <c r="AD3713" s="24"/>
      <c r="AE3713" s="26" t="s">
        <v>151</v>
      </c>
      <c r="AF3713" s="26"/>
      <c r="AG3713" s="26"/>
      <c r="AH3713" s="27" t="s">
        <v>3042</v>
      </c>
      <c r="AI3713" s="27" t="s">
        <v>1612</v>
      </c>
      <c r="AJ3713" s="27" t="s">
        <v>15662</v>
      </c>
      <c r="AK3713" s="24" t="s">
        <v>121</v>
      </c>
      <c r="AL3713" s="24" t="s">
        <v>7086</v>
      </c>
      <c r="AM3713" s="25">
        <v>44837</v>
      </c>
      <c r="AN3713" s="28">
        <v>1000000</v>
      </c>
      <c r="AO3713" s="28">
        <v>117172</v>
      </c>
      <c r="AP3713" s="28"/>
      <c r="AQ3713" s="28"/>
      <c r="AR3713" s="24"/>
      <c r="AS3713" s="24"/>
      <c r="AT3713" s="24"/>
      <c r="AU3713" s="24"/>
      <c r="AV3713" s="24"/>
      <c r="AW3713" s="24"/>
      <c r="AX3713" s="24"/>
      <c r="AY3713" s="24"/>
      <c r="AZ3713" s="24"/>
      <c r="BA3713" s="24"/>
      <c r="BB3713" s="24"/>
      <c r="BC3713" s="24"/>
      <c r="BD3713" s="24"/>
      <c r="BE3713" s="24"/>
      <c r="BF3713" s="24"/>
      <c r="BG3713" s="23"/>
      <c r="BH3713" s="23">
        <v>44848</v>
      </c>
      <c r="BI3713" s="26" t="s">
        <v>466</v>
      </c>
      <c r="BJ3713" s="26" t="s">
        <v>3469</v>
      </c>
      <c r="BK3713" s="29">
        <v>0</v>
      </c>
      <c r="BL3713" s="24" t="s">
        <v>129</v>
      </c>
      <c r="BM3713" s="22" t="str">
        <f ca="1">+IF(Tabla1[[#This Row],[FECHA INGRESO]]&gt;=44986,IF((TODAY()-Tabla1[[#This Row],[FECHA INGRESO]])&gt;=50,"ALERTA","TODAVÍA FALTA"),"N/A")</f>
        <v>N/A</v>
      </c>
      <c r="BN3713" s="7">
        <f>IFERROR((_xlfn.DAYS(Tabla1[[#This Row],[FECHA INGRESO]],Tabla1[[#This Row],[FECHA RETIRO]]))/30,"")</f>
        <v>-0.36666666666666664</v>
      </c>
    </row>
    <row r="3714" spans="1:66" x14ac:dyDescent="0.35">
      <c r="A3714" s="21">
        <v>1075235513</v>
      </c>
      <c r="B3714" s="95" t="s">
        <v>19788</v>
      </c>
      <c r="C3714" s="25">
        <v>44837</v>
      </c>
      <c r="D3714" s="24" t="s">
        <v>157</v>
      </c>
      <c r="E3714" s="24" t="s">
        <v>111</v>
      </c>
      <c r="F3714" s="24" t="s">
        <v>70</v>
      </c>
      <c r="G3714" s="24"/>
      <c r="H3714" s="24">
        <v>24117491339</v>
      </c>
      <c r="I3714" s="24" t="s">
        <v>72</v>
      </c>
      <c r="J3714" s="24">
        <f>DATEDIF(Tabla1[[#This Row],[FECHA DE NACIMIENTO]],Tabla1[[#This Row],[FECHA ACTUAL]],"Y")</f>
        <v>34</v>
      </c>
      <c r="K3714" s="24" t="s">
        <v>73</v>
      </c>
      <c r="L3714" s="24" t="s">
        <v>234</v>
      </c>
      <c r="M3714" s="24">
        <v>0</v>
      </c>
      <c r="N3714" s="24">
        <v>0</v>
      </c>
      <c r="O3714" s="24">
        <v>2</v>
      </c>
      <c r="P3714" s="24" t="s">
        <v>101</v>
      </c>
      <c r="Q3714" s="23">
        <v>32588</v>
      </c>
      <c r="R3714" s="24" t="s">
        <v>3821</v>
      </c>
      <c r="S3714" s="25">
        <v>45119</v>
      </c>
      <c r="T3714" s="24"/>
      <c r="U3714" s="24">
        <v>3507436763</v>
      </c>
      <c r="V3714" s="33" t="s">
        <v>19789</v>
      </c>
      <c r="W3714" s="92" t="s">
        <v>19790</v>
      </c>
      <c r="X3714" s="24" t="s">
        <v>19791</v>
      </c>
      <c r="Y3714" s="24" t="s">
        <v>19792</v>
      </c>
      <c r="Z3714" s="24" t="s">
        <v>13095</v>
      </c>
      <c r="AA3714" s="24">
        <v>3118022293</v>
      </c>
      <c r="AB3714" s="24"/>
      <c r="AC3714" s="24"/>
      <c r="AD3714" s="24"/>
      <c r="AE3714" s="26" t="s">
        <v>256</v>
      </c>
      <c r="AF3714" s="26" t="s">
        <v>19793</v>
      </c>
      <c r="AG3714" s="26"/>
      <c r="AH3714" s="27" t="s">
        <v>3042</v>
      </c>
      <c r="AI3714" s="27" t="s">
        <v>410</v>
      </c>
      <c r="AJ3714" s="27" t="s">
        <v>410</v>
      </c>
      <c r="AK3714" s="24" t="s">
        <v>121</v>
      </c>
      <c r="AL3714" s="24" t="s">
        <v>7086</v>
      </c>
      <c r="AM3714" s="25">
        <v>44837</v>
      </c>
      <c r="AN3714" s="28">
        <v>1000000</v>
      </c>
      <c r="AO3714" s="28">
        <v>117172</v>
      </c>
      <c r="AP3714" s="28"/>
      <c r="AQ3714" s="28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  <c r="BD3714" s="24"/>
      <c r="BE3714" s="24"/>
      <c r="BF3714" s="24"/>
      <c r="BG3714" s="23"/>
      <c r="BH3714" s="23">
        <v>44852</v>
      </c>
      <c r="BI3714" s="26" t="s">
        <v>466</v>
      </c>
      <c r="BJ3714" s="26" t="s">
        <v>273</v>
      </c>
      <c r="BK3714" s="29">
        <v>0</v>
      </c>
      <c r="BL3714" s="24" t="s">
        <v>129</v>
      </c>
      <c r="BM3714" s="22" t="str">
        <f ca="1">+IF(Tabla1[[#This Row],[FECHA INGRESO]]&gt;=44986,IF((TODAY()-Tabla1[[#This Row],[FECHA INGRESO]])&gt;=50,"ALERTA","TODAVÍA FALTA"),"N/A")</f>
        <v>N/A</v>
      </c>
      <c r="BN3714" s="7">
        <f>IFERROR((_xlfn.DAYS(Tabla1[[#This Row],[FECHA INGRESO]],Tabla1[[#This Row],[FECHA RETIRO]]))/30,"")</f>
        <v>-0.5</v>
      </c>
    </row>
    <row r="3715" spans="1:66" x14ac:dyDescent="0.35">
      <c r="A3715" s="21">
        <v>1023863209</v>
      </c>
      <c r="B3715" s="95" t="s">
        <v>19794</v>
      </c>
      <c r="C3715" s="25">
        <v>44839</v>
      </c>
      <c r="D3715" s="24" t="s">
        <v>157</v>
      </c>
      <c r="E3715" s="24" t="s">
        <v>111</v>
      </c>
      <c r="F3715" s="24" t="s">
        <v>70</v>
      </c>
      <c r="G3715" s="24"/>
      <c r="H3715" s="24">
        <v>24117137022</v>
      </c>
      <c r="I3715" s="24" t="s">
        <v>95</v>
      </c>
      <c r="J3715" s="24">
        <f>DATEDIF(Tabla1[[#This Row],[FECHA DE NACIMIENTO]],Tabla1[[#This Row],[FECHA ACTUAL]],"Y")</f>
        <v>19</v>
      </c>
      <c r="K3715" s="24" t="s">
        <v>96</v>
      </c>
      <c r="L3715" s="24" t="s">
        <v>112</v>
      </c>
      <c r="M3715" s="24">
        <v>0</v>
      </c>
      <c r="N3715" s="24">
        <v>0</v>
      </c>
      <c r="O3715" s="24">
        <v>2</v>
      </c>
      <c r="P3715" s="24" t="s">
        <v>101</v>
      </c>
      <c r="Q3715" s="23">
        <v>38137</v>
      </c>
      <c r="R3715" s="24" t="s">
        <v>76</v>
      </c>
      <c r="S3715" s="25">
        <v>45119</v>
      </c>
      <c r="T3715" s="24"/>
      <c r="U3715" s="24">
        <v>3122546124</v>
      </c>
      <c r="V3715" s="33" t="s">
        <v>19795</v>
      </c>
      <c r="W3715" s="92" t="s">
        <v>19796</v>
      </c>
      <c r="X3715" s="24" t="s">
        <v>3970</v>
      </c>
      <c r="Y3715" s="24" t="s">
        <v>19797</v>
      </c>
      <c r="Z3715" s="24" t="s">
        <v>162</v>
      </c>
      <c r="AA3715" s="24">
        <v>3107715869</v>
      </c>
      <c r="AB3715" s="24"/>
      <c r="AC3715" s="24"/>
      <c r="AD3715" s="24"/>
      <c r="AE3715" s="26" t="s">
        <v>183</v>
      </c>
      <c r="AF3715" s="26" t="s">
        <v>18923</v>
      </c>
      <c r="AG3715" s="26"/>
      <c r="AH3715" s="27" t="s">
        <v>184</v>
      </c>
      <c r="AI3715" s="27" t="s">
        <v>120</v>
      </c>
      <c r="AJ3715" s="27" t="s">
        <v>120</v>
      </c>
      <c r="AK3715" s="24" t="s">
        <v>121</v>
      </c>
      <c r="AL3715" s="24" t="s">
        <v>7086</v>
      </c>
      <c r="AM3715" s="25">
        <v>44839</v>
      </c>
      <c r="AN3715" s="28">
        <v>1000000</v>
      </c>
      <c r="AO3715" s="28">
        <v>117172</v>
      </c>
      <c r="AP3715" s="28"/>
      <c r="AQ3715" s="28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  <c r="BD3715" s="24"/>
      <c r="BE3715" s="24"/>
      <c r="BF3715" s="24"/>
      <c r="BG3715" s="23"/>
      <c r="BH3715" s="23">
        <v>44883</v>
      </c>
      <c r="BI3715" s="26" t="s">
        <v>466</v>
      </c>
      <c r="BJ3715" s="26" t="s">
        <v>11838</v>
      </c>
      <c r="BK3715" s="29">
        <v>0</v>
      </c>
      <c r="BL3715" s="24" t="s">
        <v>129</v>
      </c>
      <c r="BM3715" s="22" t="str">
        <f ca="1">+IF(Tabla1[[#This Row],[FECHA INGRESO]]&gt;=44986,IF((TODAY()-Tabla1[[#This Row],[FECHA INGRESO]])&gt;=50,"ALERTA","TODAVÍA FALTA"),"N/A")</f>
        <v>N/A</v>
      </c>
      <c r="BN3715" s="7">
        <f>IFERROR((_xlfn.DAYS(Tabla1[[#This Row],[FECHA INGRESO]],Tabla1[[#This Row],[FECHA RETIRO]]))/30,"")</f>
        <v>-1.4666666666666666</v>
      </c>
    </row>
    <row r="3716" spans="1:66" x14ac:dyDescent="0.35">
      <c r="A3716" s="21">
        <v>1013688142</v>
      </c>
      <c r="B3716" s="95" t="s">
        <v>19798</v>
      </c>
      <c r="C3716" s="25">
        <v>44839</v>
      </c>
      <c r="D3716" s="24" t="s">
        <v>188</v>
      </c>
      <c r="E3716" s="24" t="s">
        <v>111</v>
      </c>
      <c r="F3716" s="24" t="s">
        <v>70</v>
      </c>
      <c r="G3716" s="24"/>
      <c r="H3716" s="24">
        <v>24117597787</v>
      </c>
      <c r="I3716" s="24" t="s">
        <v>72</v>
      </c>
      <c r="J3716" s="24">
        <f>DATEDIF(Tabla1[[#This Row],[FECHA DE NACIMIENTO]],Tabla1[[#This Row],[FECHA ACTUAL]],"Y")</f>
        <v>24</v>
      </c>
      <c r="K3716" s="24" t="s">
        <v>96</v>
      </c>
      <c r="L3716" s="24" t="s">
        <v>112</v>
      </c>
      <c r="M3716" s="24">
        <v>0</v>
      </c>
      <c r="N3716" s="24">
        <v>0</v>
      </c>
      <c r="O3716" s="24">
        <v>2</v>
      </c>
      <c r="P3716" s="24" t="s">
        <v>101</v>
      </c>
      <c r="Q3716" s="23">
        <v>36287</v>
      </c>
      <c r="R3716" s="24" t="s">
        <v>76</v>
      </c>
      <c r="S3716" s="25">
        <v>45119</v>
      </c>
      <c r="T3716" s="24"/>
      <c r="U3716" s="24">
        <v>3202548724</v>
      </c>
      <c r="V3716" s="33" t="s">
        <v>19799</v>
      </c>
      <c r="W3716" s="92" t="s">
        <v>19800</v>
      </c>
      <c r="X3716" s="24" t="s">
        <v>16212</v>
      </c>
      <c r="Y3716" s="24" t="s">
        <v>19801</v>
      </c>
      <c r="Z3716" s="24" t="s">
        <v>285</v>
      </c>
      <c r="AA3716" s="24">
        <v>3103273271</v>
      </c>
      <c r="AB3716" s="24"/>
      <c r="AC3716" s="24"/>
      <c r="AD3716" s="24"/>
      <c r="AE3716" s="26" t="s">
        <v>183</v>
      </c>
      <c r="AF3716" s="26" t="s">
        <v>671</v>
      </c>
      <c r="AG3716" s="26"/>
      <c r="AH3716" s="27" t="s">
        <v>184</v>
      </c>
      <c r="AI3716" s="27" t="s">
        <v>120</v>
      </c>
      <c r="AJ3716" s="27" t="s">
        <v>120</v>
      </c>
      <c r="AK3716" s="24" t="s">
        <v>121</v>
      </c>
      <c r="AL3716" s="24" t="s">
        <v>7086</v>
      </c>
      <c r="AM3716" s="25">
        <v>44839</v>
      </c>
      <c r="AN3716" s="28">
        <v>1000000</v>
      </c>
      <c r="AO3716" s="28">
        <v>117172</v>
      </c>
      <c r="AP3716" s="28"/>
      <c r="AQ3716" s="28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  <c r="BD3716" s="24"/>
      <c r="BE3716" s="24"/>
      <c r="BF3716" s="24"/>
      <c r="BG3716" s="23"/>
      <c r="BH3716" s="23">
        <v>44839</v>
      </c>
      <c r="BI3716" s="26" t="s">
        <v>10014</v>
      </c>
      <c r="BJ3716" s="26" t="s">
        <v>14134</v>
      </c>
      <c r="BK3716" s="29">
        <v>0</v>
      </c>
      <c r="BL3716" s="24" t="s">
        <v>129</v>
      </c>
      <c r="BM3716" s="22" t="str">
        <f ca="1">+IF(Tabla1[[#This Row],[FECHA INGRESO]]&gt;=44986,IF((TODAY()-Tabla1[[#This Row],[FECHA INGRESO]])&gt;=50,"ALERTA","TODAVÍA FALTA"),"N/A")</f>
        <v>N/A</v>
      </c>
      <c r="BN3716" s="7">
        <f>IFERROR((_xlfn.DAYS(Tabla1[[#This Row],[FECHA INGRESO]],Tabla1[[#This Row],[FECHA RETIRO]]))/30,"")</f>
        <v>0</v>
      </c>
    </row>
    <row r="3717" spans="1:66" x14ac:dyDescent="0.35">
      <c r="A3717" s="21">
        <v>1018452824</v>
      </c>
      <c r="B3717" s="95" t="s">
        <v>19802</v>
      </c>
      <c r="C3717" s="25">
        <v>44839</v>
      </c>
      <c r="D3717" s="24" t="s">
        <v>266</v>
      </c>
      <c r="E3717" s="24" t="s">
        <v>94</v>
      </c>
      <c r="F3717" s="23" t="s">
        <v>94</v>
      </c>
      <c r="G3717" s="24"/>
      <c r="H3717" s="24">
        <v>24117579208</v>
      </c>
      <c r="I3717" s="24" t="s">
        <v>95</v>
      </c>
      <c r="J3717" s="24">
        <f>DATEDIF(Tabla1[[#This Row],[FECHA DE NACIMIENTO]],Tabla1[[#This Row],[FECHA ACTUAL]],"Y")</f>
        <v>31</v>
      </c>
      <c r="K3717" s="24" t="s">
        <v>500</v>
      </c>
      <c r="L3717" s="24" t="s">
        <v>112</v>
      </c>
      <c r="M3717" s="24">
        <v>0</v>
      </c>
      <c r="N3717" s="24">
        <v>0</v>
      </c>
      <c r="O3717" s="24">
        <v>2</v>
      </c>
      <c r="P3717" s="24" t="s">
        <v>101</v>
      </c>
      <c r="Q3717" s="23">
        <v>33754</v>
      </c>
      <c r="R3717" s="24" t="s">
        <v>76</v>
      </c>
      <c r="S3717" s="25">
        <v>45119</v>
      </c>
      <c r="T3717" s="24"/>
      <c r="U3717" s="24">
        <v>3212226295</v>
      </c>
      <c r="V3717" s="33" t="s">
        <v>19803</v>
      </c>
      <c r="W3717" s="92" t="s">
        <v>19804</v>
      </c>
      <c r="X3717" s="24" t="s">
        <v>8809</v>
      </c>
      <c r="Y3717" s="24" t="s">
        <v>19805</v>
      </c>
      <c r="Z3717" s="24" t="s">
        <v>117</v>
      </c>
      <c r="AA3717" s="24">
        <v>3212226295</v>
      </c>
      <c r="AB3717" s="24"/>
      <c r="AC3717" s="24"/>
      <c r="AD3717" s="24"/>
      <c r="AE3717" s="26" t="s">
        <v>151</v>
      </c>
      <c r="AF3717" s="26"/>
      <c r="AG3717" s="26"/>
      <c r="AH3717" s="27" t="s">
        <v>184</v>
      </c>
      <c r="AI3717" s="27" t="s">
        <v>120</v>
      </c>
      <c r="AJ3717" s="27" t="s">
        <v>120</v>
      </c>
      <c r="AK3717" s="24" t="s">
        <v>121</v>
      </c>
      <c r="AL3717" s="24" t="s">
        <v>7086</v>
      </c>
      <c r="AM3717" s="25">
        <v>44839</v>
      </c>
      <c r="AN3717" s="28">
        <v>1160000</v>
      </c>
      <c r="AO3717" s="28">
        <v>140606</v>
      </c>
      <c r="AP3717" s="28"/>
      <c r="AQ3717" s="28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  <c r="BD3717" s="24"/>
      <c r="BE3717" s="24"/>
      <c r="BF3717" s="24"/>
      <c r="BG3717" s="23"/>
      <c r="BH3717" s="23">
        <v>44957</v>
      </c>
      <c r="BI3717" s="26" t="s">
        <v>466</v>
      </c>
      <c r="BJ3717" s="26" t="s">
        <v>11838</v>
      </c>
      <c r="BK3717" s="29">
        <v>0</v>
      </c>
      <c r="BL3717" s="24" t="s">
        <v>129</v>
      </c>
      <c r="BM3717" s="22" t="str">
        <f ca="1">+IF(Tabla1[[#This Row],[FECHA INGRESO]]&gt;=44986,IF((TODAY()-Tabla1[[#This Row],[FECHA INGRESO]])&gt;=50,"ALERTA","TODAVÍA FALTA"),"N/A")</f>
        <v>N/A</v>
      </c>
      <c r="BN3717" s="7">
        <f>IFERROR((_xlfn.DAYS(Tabla1[[#This Row],[FECHA INGRESO]],Tabla1[[#This Row],[FECHA RETIRO]]))/30,"")</f>
        <v>-3.9333333333333331</v>
      </c>
    </row>
    <row r="3718" spans="1:66" x14ac:dyDescent="0.35">
      <c r="A3718" s="21">
        <v>1023245366</v>
      </c>
      <c r="B3718" s="94" t="s">
        <v>19806</v>
      </c>
      <c r="C3718" s="25">
        <v>44839</v>
      </c>
      <c r="D3718" s="24" t="s">
        <v>266</v>
      </c>
      <c r="E3718" s="24" t="s">
        <v>69</v>
      </c>
      <c r="F3718" s="24" t="s">
        <v>70</v>
      </c>
      <c r="G3718" s="24"/>
      <c r="H3718" s="24">
        <v>24117579936</v>
      </c>
      <c r="I3718" s="24" t="s">
        <v>95</v>
      </c>
      <c r="J3718" s="24">
        <f>DATEDIF(Tabla1[[#This Row],[FECHA DE NACIMIENTO]],Tabla1[[#This Row],[FECHA ACTUAL]],"Y")</f>
        <v>21</v>
      </c>
      <c r="K3718" s="24" t="s">
        <v>73</v>
      </c>
      <c r="L3718" s="24" t="s">
        <v>112</v>
      </c>
      <c r="M3718" s="24">
        <v>0</v>
      </c>
      <c r="N3718" s="24">
        <v>0</v>
      </c>
      <c r="O3718" s="24">
        <v>2</v>
      </c>
      <c r="P3718" s="24" t="s">
        <v>101</v>
      </c>
      <c r="Q3718" s="23">
        <v>37282</v>
      </c>
      <c r="R3718" s="24" t="s">
        <v>76</v>
      </c>
      <c r="S3718" s="25">
        <v>45119</v>
      </c>
      <c r="T3718" s="24"/>
      <c r="U3718" s="24">
        <v>3219083314</v>
      </c>
      <c r="V3718" s="33" t="s">
        <v>19807</v>
      </c>
      <c r="W3718" s="92" t="s">
        <v>19808</v>
      </c>
      <c r="X3718" s="24" t="s">
        <v>19809</v>
      </c>
      <c r="Y3718" s="24" t="s">
        <v>19810</v>
      </c>
      <c r="Z3718" s="24" t="s">
        <v>117</v>
      </c>
      <c r="AA3718" s="24">
        <v>3105762864</v>
      </c>
      <c r="AB3718" s="24"/>
      <c r="AC3718" s="24"/>
      <c r="AD3718" s="24"/>
      <c r="AE3718" s="26" t="s">
        <v>183</v>
      </c>
      <c r="AF3718" s="26" t="s">
        <v>19811</v>
      </c>
      <c r="AG3718" s="26"/>
      <c r="AH3718" s="27" t="s">
        <v>955</v>
      </c>
      <c r="AI3718" s="27" t="s">
        <v>120</v>
      </c>
      <c r="AJ3718" s="27" t="s">
        <v>120</v>
      </c>
      <c r="AK3718" s="24" t="s">
        <v>121</v>
      </c>
      <c r="AL3718" s="24" t="s">
        <v>7086</v>
      </c>
      <c r="AM3718" s="25">
        <v>44839</v>
      </c>
      <c r="AN3718" s="28">
        <v>1160000</v>
      </c>
      <c r="AO3718" s="28">
        <v>140606</v>
      </c>
      <c r="AP3718" s="28"/>
      <c r="AQ3718" s="28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  <c r="BD3718" s="24"/>
      <c r="BE3718" s="24"/>
      <c r="BF3718" s="24"/>
      <c r="BG3718" s="23"/>
      <c r="BH3718" s="23" t="s">
        <v>75</v>
      </c>
      <c r="BI3718" s="26">
        <v>0</v>
      </c>
      <c r="BJ3718" s="26">
        <v>0</v>
      </c>
      <c r="BK3718" s="29">
        <v>0</v>
      </c>
      <c r="BL3718" s="24" t="s">
        <v>91</v>
      </c>
      <c r="BM3718" s="22" t="str">
        <f ca="1">+IF(Tabla1[[#This Row],[FECHA INGRESO]]&gt;=44986,IF((TODAY()-Tabla1[[#This Row],[FECHA INGRESO]])&gt;=50,"ALERTA","TODAVÍA FALTA"),"N/A")</f>
        <v>N/A</v>
      </c>
      <c r="BN3718" s="7" t="str">
        <f>IFERROR((_xlfn.DAYS(Tabla1[[#This Row],[FECHA INGRESO]],Tabla1[[#This Row],[FECHA RETIRO]]))/30,"")</f>
        <v/>
      </c>
    </row>
    <row r="3719" spans="1:66" x14ac:dyDescent="0.35">
      <c r="A3719" s="21">
        <v>1022422309</v>
      </c>
      <c r="B3719" s="95" t="s">
        <v>19812</v>
      </c>
      <c r="C3719" s="25">
        <v>44841</v>
      </c>
      <c r="D3719" s="24" t="s">
        <v>188</v>
      </c>
      <c r="E3719" s="24" t="s">
        <v>111</v>
      </c>
      <c r="F3719" s="24" t="s">
        <v>111</v>
      </c>
      <c r="G3719" s="24"/>
      <c r="H3719" s="24">
        <v>24117590351</v>
      </c>
      <c r="I3719" s="24" t="s">
        <v>95</v>
      </c>
      <c r="J3719" s="24">
        <f>DATEDIF(Tabla1[[#This Row],[FECHA DE NACIMIENTO]],Tabla1[[#This Row],[FECHA ACTUAL]],"Y")</f>
        <v>26</v>
      </c>
      <c r="K3719" s="24" t="s">
        <v>320</v>
      </c>
      <c r="L3719" s="24" t="s">
        <v>112</v>
      </c>
      <c r="M3719" s="24">
        <v>0</v>
      </c>
      <c r="N3719" s="24">
        <v>0</v>
      </c>
      <c r="O3719" s="24">
        <v>3</v>
      </c>
      <c r="P3719" s="24" t="s">
        <v>101</v>
      </c>
      <c r="Q3719" s="23">
        <v>35382</v>
      </c>
      <c r="R3719" s="24" t="s">
        <v>76</v>
      </c>
      <c r="S3719" s="25">
        <v>45119</v>
      </c>
      <c r="T3719" s="24">
        <v>8823876</v>
      </c>
      <c r="U3719" s="24">
        <v>3203996427</v>
      </c>
      <c r="V3719" s="33" t="s">
        <v>19813</v>
      </c>
      <c r="W3719" s="92" t="s">
        <v>19814</v>
      </c>
      <c r="X3719" s="24" t="s">
        <v>865</v>
      </c>
      <c r="Y3719" s="24" t="s">
        <v>19815</v>
      </c>
      <c r="Z3719" s="24" t="s">
        <v>117</v>
      </c>
      <c r="AA3719" s="24">
        <v>3212866619</v>
      </c>
      <c r="AB3719" s="24"/>
      <c r="AC3719" s="24"/>
      <c r="AD3719" s="24"/>
      <c r="AE3719" s="26" t="s">
        <v>183</v>
      </c>
      <c r="AF3719" s="26" t="s">
        <v>19459</v>
      </c>
      <c r="AG3719" s="26"/>
      <c r="AH3719" s="27" t="s">
        <v>19816</v>
      </c>
      <c r="AI3719" s="27" t="s">
        <v>260</v>
      </c>
      <c r="AJ3719" s="27" t="s">
        <v>260</v>
      </c>
      <c r="AK3719" s="24" t="s">
        <v>89</v>
      </c>
      <c r="AL3719" s="24" t="s">
        <v>90</v>
      </c>
      <c r="AM3719" s="25">
        <v>44841</v>
      </c>
      <c r="AN3719" s="28">
        <v>2035800</v>
      </c>
      <c r="AO3719" s="28">
        <v>140606</v>
      </c>
      <c r="AP3719" s="28"/>
      <c r="AQ3719" s="28"/>
      <c r="AR3719" s="24"/>
      <c r="AS3719" s="24"/>
      <c r="AT3719" s="24"/>
      <c r="AU3719" s="24"/>
      <c r="AV3719" s="24"/>
      <c r="AW3719" s="24"/>
      <c r="AX3719" s="24"/>
      <c r="AY3719" s="24"/>
      <c r="AZ3719" s="24"/>
      <c r="BA3719" s="24"/>
      <c r="BB3719" s="24"/>
      <c r="BC3719" s="24"/>
      <c r="BD3719" s="24"/>
      <c r="BE3719" s="24"/>
      <c r="BF3719" s="24"/>
      <c r="BG3719" s="23"/>
      <c r="BH3719" s="23">
        <v>45051</v>
      </c>
      <c r="BI3719" s="26" t="s">
        <v>466</v>
      </c>
      <c r="BJ3719" s="26" t="s">
        <v>14216</v>
      </c>
      <c r="BK3719" s="29">
        <v>0</v>
      </c>
      <c r="BL3719" s="24" t="s">
        <v>129</v>
      </c>
      <c r="BM3719" s="22" t="str">
        <f ca="1">+IF(Tabla1[[#This Row],[FECHA INGRESO]]&gt;=44986,IF((TODAY()-Tabla1[[#This Row],[FECHA INGRESO]])&gt;=50,"ALERTA","TODAVÍA FALTA"),"N/A")</f>
        <v>N/A</v>
      </c>
      <c r="BN3719" s="7">
        <f>IFERROR((_xlfn.DAYS(Tabla1[[#This Row],[FECHA INGRESO]],Tabla1[[#This Row],[FECHA RETIRO]]))/30,"")</f>
        <v>-7</v>
      </c>
    </row>
    <row r="3720" spans="1:66" x14ac:dyDescent="0.35">
      <c r="A3720" s="21">
        <v>1007519446</v>
      </c>
      <c r="B3720" s="95" t="s">
        <v>19817</v>
      </c>
      <c r="C3720" s="25">
        <v>44844</v>
      </c>
      <c r="D3720" s="24" t="s">
        <v>188</v>
      </c>
      <c r="E3720" s="24" t="s">
        <v>111</v>
      </c>
      <c r="F3720" s="24" t="s">
        <v>70</v>
      </c>
      <c r="G3720" s="24"/>
      <c r="H3720" s="24">
        <v>24117693274</v>
      </c>
      <c r="I3720" s="24" t="s">
        <v>95</v>
      </c>
      <c r="J3720" s="24">
        <f>DATEDIF(Tabla1[[#This Row],[FECHA DE NACIMIENTO]],Tabla1[[#This Row],[FECHA ACTUAL]],"Y")</f>
        <v>28</v>
      </c>
      <c r="K3720" s="24" t="s">
        <v>320</v>
      </c>
      <c r="L3720" s="24" t="s">
        <v>234</v>
      </c>
      <c r="M3720" s="24">
        <v>2</v>
      </c>
      <c r="N3720" s="24">
        <v>2</v>
      </c>
      <c r="O3720" s="24">
        <v>2</v>
      </c>
      <c r="P3720" s="24" t="s">
        <v>101</v>
      </c>
      <c r="Q3720" s="23">
        <v>34860</v>
      </c>
      <c r="R3720" s="24" t="s">
        <v>76</v>
      </c>
      <c r="S3720" s="25">
        <v>45119</v>
      </c>
      <c r="T3720" s="24"/>
      <c r="U3720" s="24">
        <v>3125319236</v>
      </c>
      <c r="V3720" s="33" t="s">
        <v>19818</v>
      </c>
      <c r="W3720" s="92" t="s">
        <v>19819</v>
      </c>
      <c r="X3720" s="24" t="s">
        <v>19820</v>
      </c>
      <c r="Y3720" s="24" t="s">
        <v>19821</v>
      </c>
      <c r="Z3720" s="24" t="s">
        <v>117</v>
      </c>
      <c r="AA3720" s="24">
        <v>3205595848</v>
      </c>
      <c r="AB3720" s="24"/>
      <c r="AC3720" s="24"/>
      <c r="AD3720" s="24"/>
      <c r="AE3720" s="26" t="s">
        <v>151</v>
      </c>
      <c r="AF3720" s="26"/>
      <c r="AG3720" s="26"/>
      <c r="AH3720" s="27" t="s">
        <v>184</v>
      </c>
      <c r="AI3720" s="27" t="s">
        <v>120</v>
      </c>
      <c r="AJ3720" s="27" t="s">
        <v>120</v>
      </c>
      <c r="AK3720" s="24" t="s">
        <v>121</v>
      </c>
      <c r="AL3720" s="24" t="s">
        <v>7086</v>
      </c>
      <c r="AM3720" s="25">
        <v>44844</v>
      </c>
      <c r="AN3720" s="28">
        <v>1000000</v>
      </c>
      <c r="AO3720" s="28">
        <v>117172</v>
      </c>
      <c r="AP3720" s="28"/>
      <c r="AQ3720" s="28"/>
      <c r="AR3720" s="24"/>
      <c r="AS3720" s="24"/>
      <c r="AT3720" s="24"/>
      <c r="AU3720" s="24"/>
      <c r="AV3720" s="24"/>
      <c r="AW3720" s="24"/>
      <c r="AX3720" s="24"/>
      <c r="AY3720" s="24"/>
      <c r="AZ3720" s="24"/>
      <c r="BA3720" s="24"/>
      <c r="BB3720" s="24"/>
      <c r="BC3720" s="24"/>
      <c r="BD3720" s="24"/>
      <c r="BE3720" s="24"/>
      <c r="BF3720" s="24"/>
      <c r="BG3720" s="23"/>
      <c r="BH3720" s="23">
        <v>44931</v>
      </c>
      <c r="BI3720" s="26" t="s">
        <v>466</v>
      </c>
      <c r="BJ3720" s="26" t="s">
        <v>6087</v>
      </c>
      <c r="BK3720" s="29">
        <v>0</v>
      </c>
      <c r="BL3720" s="24" t="s">
        <v>129</v>
      </c>
      <c r="BM3720" s="22" t="str">
        <f ca="1">+IF(Tabla1[[#This Row],[FECHA INGRESO]]&gt;=44986,IF((TODAY()-Tabla1[[#This Row],[FECHA INGRESO]])&gt;=50,"ALERTA","TODAVÍA FALTA"),"N/A")</f>
        <v>N/A</v>
      </c>
      <c r="BN3720" s="7">
        <f>IFERROR((_xlfn.DAYS(Tabla1[[#This Row],[FECHA INGRESO]],Tabla1[[#This Row],[FECHA RETIRO]]))/30,"")</f>
        <v>-2.9</v>
      </c>
    </row>
    <row r="3721" spans="1:66" x14ac:dyDescent="0.35">
      <c r="A3721" s="21">
        <v>1000216027</v>
      </c>
      <c r="B3721" s="95" t="s">
        <v>19822</v>
      </c>
      <c r="C3721" s="25">
        <v>44844</v>
      </c>
      <c r="D3721" s="24" t="s">
        <v>582</v>
      </c>
      <c r="E3721" s="24" t="s">
        <v>111</v>
      </c>
      <c r="F3721" s="24" t="s">
        <v>70</v>
      </c>
      <c r="G3721" s="24"/>
      <c r="H3721" s="24">
        <v>24117710458</v>
      </c>
      <c r="I3721" s="24" t="s">
        <v>72</v>
      </c>
      <c r="J3721" s="24">
        <f>DATEDIF(Tabla1[[#This Row],[FECHA DE NACIMIENTO]],Tabla1[[#This Row],[FECHA ACTUAL]],"Y")</f>
        <v>20</v>
      </c>
      <c r="K3721" s="24" t="s">
        <v>73</v>
      </c>
      <c r="L3721" s="24" t="s">
        <v>112</v>
      </c>
      <c r="M3721" s="24">
        <v>0</v>
      </c>
      <c r="N3721" s="24">
        <v>0</v>
      </c>
      <c r="O3721" s="24">
        <v>2</v>
      </c>
      <c r="P3721" s="24" t="s">
        <v>101</v>
      </c>
      <c r="Q3721" s="23">
        <v>37585</v>
      </c>
      <c r="R3721" s="24" t="s">
        <v>76</v>
      </c>
      <c r="S3721" s="25">
        <v>45119</v>
      </c>
      <c r="T3721" s="24"/>
      <c r="U3721" s="24">
        <v>3209689080</v>
      </c>
      <c r="V3721" s="33" t="s">
        <v>19823</v>
      </c>
      <c r="W3721" s="92" t="s">
        <v>19824</v>
      </c>
      <c r="X3721" s="24" t="s">
        <v>2781</v>
      </c>
      <c r="Y3721" s="24" t="s">
        <v>19825</v>
      </c>
      <c r="Z3721" s="24" t="s">
        <v>117</v>
      </c>
      <c r="AA3721" s="24">
        <v>3224530564</v>
      </c>
      <c r="AB3721" s="24"/>
      <c r="AC3721" s="24"/>
      <c r="AD3721" s="24"/>
      <c r="AE3721" s="26" t="s">
        <v>183</v>
      </c>
      <c r="AF3721" s="26"/>
      <c r="AG3721" s="26"/>
      <c r="AH3721" s="27" t="s">
        <v>184</v>
      </c>
      <c r="AI3721" s="27" t="s">
        <v>11888</v>
      </c>
      <c r="AJ3721" s="27" t="s">
        <v>11888</v>
      </c>
      <c r="AK3721" s="24" t="s">
        <v>121</v>
      </c>
      <c r="AL3721" s="24" t="s">
        <v>7086</v>
      </c>
      <c r="AM3721" s="25">
        <v>44844</v>
      </c>
      <c r="AN3721" s="28">
        <v>1160000</v>
      </c>
      <c r="AO3721" s="28">
        <v>140606</v>
      </c>
      <c r="AP3721" s="24" t="s">
        <v>16329</v>
      </c>
      <c r="AQ3721" s="28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4"/>
      <c r="BC3721" s="24"/>
      <c r="BD3721" s="24"/>
      <c r="BE3721" s="24"/>
      <c r="BF3721" s="24"/>
      <c r="BG3721" s="23"/>
      <c r="BH3721" s="23">
        <v>44957</v>
      </c>
      <c r="BI3721" s="26" t="s">
        <v>466</v>
      </c>
      <c r="BJ3721" s="26" t="s">
        <v>14177</v>
      </c>
      <c r="BK3721" s="29">
        <v>0</v>
      </c>
      <c r="BL3721" s="24" t="s">
        <v>129</v>
      </c>
      <c r="BM3721" s="22" t="str">
        <f ca="1">+IF(Tabla1[[#This Row],[FECHA INGRESO]]&gt;=44986,IF((TODAY()-Tabla1[[#This Row],[FECHA INGRESO]])&gt;=50,"ALERTA","TODAVÍA FALTA"),"N/A")</f>
        <v>N/A</v>
      </c>
      <c r="BN3721" s="7">
        <f>IFERROR((_xlfn.DAYS(Tabla1[[#This Row],[FECHA INGRESO]],Tabla1[[#This Row],[FECHA RETIRO]]))/30,"")</f>
        <v>-3.7666666666666666</v>
      </c>
    </row>
    <row r="3722" spans="1:66" x14ac:dyDescent="0.35">
      <c r="A3722" s="21">
        <v>1000371973</v>
      </c>
      <c r="B3722" s="95" t="s">
        <v>19826</v>
      </c>
      <c r="C3722" s="25">
        <v>44844</v>
      </c>
      <c r="D3722" s="24" t="s">
        <v>93</v>
      </c>
      <c r="E3722" s="24" t="s">
        <v>111</v>
      </c>
      <c r="F3722" s="24" t="s">
        <v>70</v>
      </c>
      <c r="G3722" s="24"/>
      <c r="H3722" s="24">
        <v>24095702191</v>
      </c>
      <c r="I3722" s="24" t="s">
        <v>95</v>
      </c>
      <c r="J3722" s="24">
        <f>DATEDIF(Tabla1[[#This Row],[FECHA DE NACIMIENTO]],Tabla1[[#This Row],[FECHA ACTUAL]],"Y")</f>
        <v>29</v>
      </c>
      <c r="K3722" s="24" t="s">
        <v>73</v>
      </c>
      <c r="L3722" s="24" t="s">
        <v>234</v>
      </c>
      <c r="M3722" s="24">
        <v>2</v>
      </c>
      <c r="N3722" s="24">
        <v>2</v>
      </c>
      <c r="O3722" s="24">
        <v>1</v>
      </c>
      <c r="P3722" s="24" t="s">
        <v>101</v>
      </c>
      <c r="Q3722" s="23">
        <v>34397</v>
      </c>
      <c r="R3722" s="24" t="s">
        <v>76</v>
      </c>
      <c r="S3722" s="25">
        <v>45119</v>
      </c>
      <c r="T3722" s="24"/>
      <c r="U3722" s="24">
        <v>3224150865</v>
      </c>
      <c r="V3722" s="33" t="s">
        <v>17269</v>
      </c>
      <c r="W3722" s="92" t="s">
        <v>19827</v>
      </c>
      <c r="X3722" s="24" t="s">
        <v>16712</v>
      </c>
      <c r="Y3722" s="24" t="s">
        <v>19828</v>
      </c>
      <c r="Z3722" s="24" t="s">
        <v>117</v>
      </c>
      <c r="AA3722" s="24">
        <v>3238847647</v>
      </c>
      <c r="AB3722" s="24"/>
      <c r="AC3722" s="24"/>
      <c r="AD3722" s="24"/>
      <c r="AE3722" s="26" t="s">
        <v>183</v>
      </c>
      <c r="AF3722" s="26"/>
      <c r="AG3722" s="26"/>
      <c r="AH3722" s="27" t="s">
        <v>3042</v>
      </c>
      <c r="AI3722" s="27" t="s">
        <v>410</v>
      </c>
      <c r="AJ3722" s="27" t="s">
        <v>410</v>
      </c>
      <c r="AK3722" s="24" t="s">
        <v>121</v>
      </c>
      <c r="AL3722" s="24" t="s">
        <v>7086</v>
      </c>
      <c r="AM3722" s="25">
        <v>44844</v>
      </c>
      <c r="AN3722" s="28">
        <v>1160000</v>
      </c>
      <c r="AO3722" s="28">
        <v>140606</v>
      </c>
      <c r="AP3722" s="28"/>
      <c r="AQ3722" s="28"/>
      <c r="AR3722" s="24"/>
      <c r="AS3722" s="24"/>
      <c r="AT3722" s="24"/>
      <c r="AU3722" s="24"/>
      <c r="AV3722" s="24"/>
      <c r="AW3722" s="24"/>
      <c r="AX3722" s="24"/>
      <c r="AY3722" s="24"/>
      <c r="AZ3722" s="24"/>
      <c r="BA3722" s="24"/>
      <c r="BB3722" s="24"/>
      <c r="BC3722" s="24"/>
      <c r="BD3722" s="24"/>
      <c r="BE3722" s="24"/>
      <c r="BF3722" s="24"/>
      <c r="BG3722" s="23"/>
      <c r="BH3722" s="23">
        <v>45013</v>
      </c>
      <c r="BI3722" s="26" t="s">
        <v>466</v>
      </c>
      <c r="BJ3722" s="26" t="s">
        <v>16684</v>
      </c>
      <c r="BK3722" s="29">
        <v>0</v>
      </c>
      <c r="BL3722" s="24" t="s">
        <v>129</v>
      </c>
      <c r="BM3722" s="22" t="str">
        <f ca="1">+IF(Tabla1[[#This Row],[FECHA INGRESO]]&gt;=44986,IF((TODAY()-Tabla1[[#This Row],[FECHA INGRESO]])&gt;=50,"ALERTA","TODAVÍA FALTA"),"N/A")</f>
        <v>N/A</v>
      </c>
      <c r="BN3722" s="7">
        <f>IFERROR((_xlfn.DAYS(Tabla1[[#This Row],[FECHA INGRESO]],Tabla1[[#This Row],[FECHA RETIRO]]))/30,"")</f>
        <v>-5.6333333333333337</v>
      </c>
    </row>
    <row r="3723" spans="1:66" x14ac:dyDescent="0.35">
      <c r="A3723" s="21">
        <v>1000181387</v>
      </c>
      <c r="B3723" s="94" t="s">
        <v>19829</v>
      </c>
      <c r="C3723" s="25">
        <v>44844</v>
      </c>
      <c r="D3723" s="24" t="s">
        <v>93</v>
      </c>
      <c r="E3723" s="24" t="s">
        <v>94</v>
      </c>
      <c r="F3723" s="24" t="s">
        <v>70</v>
      </c>
      <c r="G3723" s="24"/>
      <c r="H3723" s="24">
        <v>24113394481</v>
      </c>
      <c r="I3723" s="24" t="s">
        <v>95</v>
      </c>
      <c r="J3723" s="24">
        <f>DATEDIF(Tabla1[[#This Row],[FECHA DE NACIMIENTO]],Tabla1[[#This Row],[FECHA ACTUAL]],"Y")</f>
        <v>19</v>
      </c>
      <c r="K3723" s="24" t="s">
        <v>73</v>
      </c>
      <c r="L3723" s="24" t="s">
        <v>112</v>
      </c>
      <c r="M3723" s="24">
        <v>1</v>
      </c>
      <c r="N3723" s="24">
        <v>1</v>
      </c>
      <c r="O3723" s="24">
        <v>3</v>
      </c>
      <c r="P3723" s="24" t="s">
        <v>101</v>
      </c>
      <c r="Q3723" s="23">
        <v>37883</v>
      </c>
      <c r="R3723" s="24" t="s">
        <v>76</v>
      </c>
      <c r="S3723" s="25">
        <v>45119</v>
      </c>
      <c r="T3723" s="24"/>
      <c r="U3723" s="24">
        <v>3102309884</v>
      </c>
      <c r="V3723" s="33" t="s">
        <v>17476</v>
      </c>
      <c r="W3723" s="92" t="s">
        <v>19830</v>
      </c>
      <c r="X3723" s="24" t="s">
        <v>16311</v>
      </c>
      <c r="Y3723" s="24" t="s">
        <v>19831</v>
      </c>
      <c r="Z3723" s="24" t="s">
        <v>17135</v>
      </c>
      <c r="AA3723" s="24">
        <v>3208139802</v>
      </c>
      <c r="AB3723" s="24"/>
      <c r="AC3723" s="24"/>
      <c r="AD3723" s="24"/>
      <c r="AE3723" s="26" t="s">
        <v>151</v>
      </c>
      <c r="AF3723" s="26"/>
      <c r="AG3723" s="26"/>
      <c r="AH3723" s="27" t="s">
        <v>10056</v>
      </c>
      <c r="AI3723" s="27" t="s">
        <v>410</v>
      </c>
      <c r="AJ3723" s="27" t="s">
        <v>410</v>
      </c>
      <c r="AK3723" s="24" t="s">
        <v>121</v>
      </c>
      <c r="AL3723" s="24" t="s">
        <v>7086</v>
      </c>
      <c r="AM3723" s="25">
        <v>44844</v>
      </c>
      <c r="AN3723" s="28">
        <v>1160000</v>
      </c>
      <c r="AO3723" s="28">
        <v>140606</v>
      </c>
      <c r="AP3723" s="28"/>
      <c r="AQ3723" s="28"/>
      <c r="AR3723" s="24"/>
      <c r="AS3723" s="24"/>
      <c r="AT3723" s="24"/>
      <c r="AU3723" s="24"/>
      <c r="AV3723" s="24"/>
      <c r="AW3723" s="24"/>
      <c r="AX3723" s="24"/>
      <c r="AY3723" s="24"/>
      <c r="AZ3723" s="24"/>
      <c r="BA3723" s="24"/>
      <c r="BB3723" s="24"/>
      <c r="BC3723" s="24"/>
      <c r="BD3723" s="24"/>
      <c r="BE3723" s="24"/>
      <c r="BF3723" s="24"/>
      <c r="BG3723" s="23"/>
      <c r="BH3723" s="23" t="s">
        <v>75</v>
      </c>
      <c r="BI3723" s="26">
        <v>0</v>
      </c>
      <c r="BJ3723" s="26">
        <v>0</v>
      </c>
      <c r="BK3723" s="29">
        <v>0</v>
      </c>
      <c r="BL3723" s="24" t="s">
        <v>91</v>
      </c>
      <c r="BM3723" s="22" t="str">
        <f ca="1">+IF(Tabla1[[#This Row],[FECHA INGRESO]]&gt;=44986,IF((TODAY()-Tabla1[[#This Row],[FECHA INGRESO]])&gt;=50,"ALERTA","TODAVÍA FALTA"),"N/A")</f>
        <v>N/A</v>
      </c>
      <c r="BN3723" s="7" t="str">
        <f>IFERROR((_xlfn.DAYS(Tabla1[[#This Row],[FECHA INGRESO]],Tabla1[[#This Row],[FECHA RETIRO]]))/30,"")</f>
        <v/>
      </c>
    </row>
    <row r="3724" spans="1:66" x14ac:dyDescent="0.35">
      <c r="A3724" s="21">
        <v>1070330873</v>
      </c>
      <c r="B3724" s="95" t="s">
        <v>19832</v>
      </c>
      <c r="C3724" s="25">
        <v>44844</v>
      </c>
      <c r="D3724" s="24" t="s">
        <v>131</v>
      </c>
      <c r="E3724" s="24" t="s">
        <v>111</v>
      </c>
      <c r="F3724" s="23" t="s">
        <v>94</v>
      </c>
      <c r="G3724" s="24"/>
      <c r="H3724" s="24">
        <v>24091058210</v>
      </c>
      <c r="I3724" s="24" t="s">
        <v>95</v>
      </c>
      <c r="J3724" s="24">
        <f>DATEDIF(Tabla1[[#This Row],[FECHA DE NACIMIENTO]],Tabla1[[#This Row],[FECHA ACTUAL]],"Y")</f>
        <v>27</v>
      </c>
      <c r="K3724" s="24" t="s">
        <v>73</v>
      </c>
      <c r="L3724" s="24" t="s">
        <v>112</v>
      </c>
      <c r="M3724" s="24">
        <v>0</v>
      </c>
      <c r="N3724" s="24">
        <v>0</v>
      </c>
      <c r="O3724" s="24">
        <v>2</v>
      </c>
      <c r="P3724" s="24" t="s">
        <v>101</v>
      </c>
      <c r="Q3724" s="23">
        <v>35035</v>
      </c>
      <c r="R3724" s="24" t="s">
        <v>3842</v>
      </c>
      <c r="S3724" s="25">
        <v>45119</v>
      </c>
      <c r="T3724" s="24"/>
      <c r="U3724" s="24">
        <v>3132510030</v>
      </c>
      <c r="V3724" s="33" t="s">
        <v>19833</v>
      </c>
      <c r="W3724" s="92" t="s">
        <v>19834</v>
      </c>
      <c r="X3724" s="24" t="s">
        <v>3367</v>
      </c>
      <c r="Y3724" s="24"/>
      <c r="Z3724" s="24"/>
      <c r="AA3724" s="24"/>
      <c r="AB3724" s="24"/>
      <c r="AC3724" s="24"/>
      <c r="AD3724" s="24"/>
      <c r="AE3724" s="26" t="s">
        <v>151</v>
      </c>
      <c r="AF3724" s="26"/>
      <c r="AG3724" s="26"/>
      <c r="AH3724" s="27" t="s">
        <v>3042</v>
      </c>
      <c r="AI3724" s="27" t="s">
        <v>1612</v>
      </c>
      <c r="AJ3724" s="27" t="s">
        <v>15662</v>
      </c>
      <c r="AK3724" s="24" t="s">
        <v>121</v>
      </c>
      <c r="AL3724" s="24" t="s">
        <v>7086</v>
      </c>
      <c r="AM3724" s="25">
        <v>44844</v>
      </c>
      <c r="AN3724" s="28">
        <v>1000000</v>
      </c>
      <c r="AO3724" s="28">
        <v>117172</v>
      </c>
      <c r="AP3724" s="28"/>
      <c r="AQ3724" s="28"/>
      <c r="AR3724" s="24"/>
      <c r="AS3724" s="24"/>
      <c r="AT3724" s="24"/>
      <c r="AU3724" s="24"/>
      <c r="AV3724" s="24"/>
      <c r="AW3724" s="24"/>
      <c r="AX3724" s="24"/>
      <c r="AY3724" s="24"/>
      <c r="AZ3724" s="24"/>
      <c r="BA3724" s="24"/>
      <c r="BB3724" s="24"/>
      <c r="BC3724" s="24"/>
      <c r="BD3724" s="24"/>
      <c r="BE3724" s="24"/>
      <c r="BF3724" s="24"/>
      <c r="BG3724" s="23"/>
      <c r="BH3724" s="23">
        <v>44849</v>
      </c>
      <c r="BI3724" s="26" t="s">
        <v>466</v>
      </c>
      <c r="BJ3724" s="26" t="s">
        <v>273</v>
      </c>
      <c r="BK3724" s="29">
        <v>0</v>
      </c>
      <c r="BL3724" s="24" t="s">
        <v>129</v>
      </c>
      <c r="BM3724" s="22" t="str">
        <f ca="1">+IF(Tabla1[[#This Row],[FECHA INGRESO]]&gt;=44986,IF((TODAY()-Tabla1[[#This Row],[FECHA INGRESO]])&gt;=50,"ALERTA","TODAVÍA FALTA"),"N/A")</f>
        <v>N/A</v>
      </c>
      <c r="BN3724" s="7">
        <f>IFERROR((_xlfn.DAYS(Tabla1[[#This Row],[FECHA INGRESO]],Tabla1[[#This Row],[FECHA RETIRO]]))/30,"")</f>
        <v>-0.16666666666666666</v>
      </c>
    </row>
    <row r="3725" spans="1:66" x14ac:dyDescent="0.35">
      <c r="A3725" s="21">
        <v>1000733693</v>
      </c>
      <c r="B3725" s="95" t="s">
        <v>19835</v>
      </c>
      <c r="C3725" s="25">
        <v>44852</v>
      </c>
      <c r="D3725" s="24" t="s">
        <v>266</v>
      </c>
      <c r="E3725" s="24" t="s">
        <v>94</v>
      </c>
      <c r="F3725" s="24" t="s">
        <v>70</v>
      </c>
      <c r="G3725" s="24"/>
      <c r="H3725" s="24">
        <v>24117877142</v>
      </c>
      <c r="I3725" s="24" t="s">
        <v>72</v>
      </c>
      <c r="J3725" s="24">
        <f>DATEDIF(Tabla1[[#This Row],[FECHA DE NACIMIENTO]],Tabla1[[#This Row],[FECHA ACTUAL]],"Y")</f>
        <v>22</v>
      </c>
      <c r="K3725" s="24" t="s">
        <v>320</v>
      </c>
      <c r="L3725" s="24" t="s">
        <v>112</v>
      </c>
      <c r="M3725" s="24">
        <v>0</v>
      </c>
      <c r="N3725" s="24">
        <v>0</v>
      </c>
      <c r="O3725" s="24">
        <v>2</v>
      </c>
      <c r="P3725" s="24" t="s">
        <v>101</v>
      </c>
      <c r="Q3725" s="23">
        <v>37075</v>
      </c>
      <c r="R3725" s="24" t="s">
        <v>736</v>
      </c>
      <c r="S3725" s="25">
        <v>45119</v>
      </c>
      <c r="T3725" s="24"/>
      <c r="U3725" s="24">
        <v>3108068038</v>
      </c>
      <c r="V3725" s="33" t="s">
        <v>19836</v>
      </c>
      <c r="W3725" s="92" t="s">
        <v>19837</v>
      </c>
      <c r="X3725" s="24" t="s">
        <v>19838</v>
      </c>
      <c r="Y3725" s="24"/>
      <c r="Z3725" s="24"/>
      <c r="AA3725" s="24"/>
      <c r="AB3725" s="24"/>
      <c r="AC3725" s="24"/>
      <c r="AD3725" s="24"/>
      <c r="AE3725" s="26" t="s">
        <v>151</v>
      </c>
      <c r="AF3725" s="26"/>
      <c r="AG3725" s="26"/>
      <c r="AH3725" s="27" t="s">
        <v>10575</v>
      </c>
      <c r="AI3725" s="27" t="s">
        <v>377</v>
      </c>
      <c r="AJ3725" s="27" t="s">
        <v>377</v>
      </c>
      <c r="AK3725" s="24" t="s">
        <v>121</v>
      </c>
      <c r="AL3725" s="24" t="s">
        <v>7086</v>
      </c>
      <c r="AM3725" s="25">
        <v>44852</v>
      </c>
      <c r="AN3725" s="28">
        <v>1000000</v>
      </c>
      <c r="AO3725" s="28">
        <v>117172</v>
      </c>
      <c r="AP3725" s="28"/>
      <c r="AQ3725" s="28"/>
      <c r="AR3725" s="24"/>
      <c r="AS3725" s="24"/>
      <c r="AT3725" s="24"/>
      <c r="AU3725" s="24"/>
      <c r="AV3725" s="24"/>
      <c r="AW3725" s="24"/>
      <c r="AX3725" s="24"/>
      <c r="AY3725" s="24"/>
      <c r="AZ3725" s="24"/>
      <c r="BA3725" s="24"/>
      <c r="BB3725" s="24"/>
      <c r="BC3725" s="24"/>
      <c r="BD3725" s="24"/>
      <c r="BE3725" s="24"/>
      <c r="BF3725" s="24"/>
      <c r="BG3725" s="23"/>
      <c r="BH3725" s="23">
        <v>44852</v>
      </c>
      <c r="BI3725" s="26" t="s">
        <v>10014</v>
      </c>
      <c r="BJ3725" s="26" t="s">
        <v>14134</v>
      </c>
      <c r="BK3725" s="29">
        <v>0</v>
      </c>
      <c r="BL3725" s="24" t="s">
        <v>129</v>
      </c>
      <c r="BM3725" s="22" t="str">
        <f ca="1">+IF(Tabla1[[#This Row],[FECHA INGRESO]]&gt;=44986,IF((TODAY()-Tabla1[[#This Row],[FECHA INGRESO]])&gt;=50,"ALERTA","TODAVÍA FALTA"),"N/A")</f>
        <v>N/A</v>
      </c>
      <c r="BN3725" s="7">
        <f>IFERROR((_xlfn.DAYS(Tabla1[[#This Row],[FECHA INGRESO]],Tabla1[[#This Row],[FECHA RETIRO]]))/30,"")</f>
        <v>0</v>
      </c>
    </row>
    <row r="3726" spans="1:66" x14ac:dyDescent="0.35">
      <c r="A3726" s="64">
        <v>52854912</v>
      </c>
      <c r="B3726" s="94" t="s">
        <v>19839</v>
      </c>
      <c r="C3726" s="25">
        <v>44852</v>
      </c>
      <c r="D3726" s="24" t="s">
        <v>266</v>
      </c>
      <c r="E3726" s="24" t="s">
        <v>69</v>
      </c>
      <c r="F3726" s="24" t="s">
        <v>70</v>
      </c>
      <c r="G3726" s="24"/>
      <c r="H3726" s="24">
        <v>24117886634</v>
      </c>
      <c r="I3726" s="24" t="s">
        <v>95</v>
      </c>
      <c r="J3726" s="24">
        <f>DATEDIF(Tabla1[[#This Row],[FECHA DE NACIMIENTO]],Tabla1[[#This Row],[FECHA ACTUAL]],"Y")</f>
        <v>42</v>
      </c>
      <c r="K3726" s="24" t="s">
        <v>73</v>
      </c>
      <c r="L3726" s="24" t="s">
        <v>112</v>
      </c>
      <c r="M3726" s="24">
        <v>2</v>
      </c>
      <c r="N3726" s="24">
        <v>2</v>
      </c>
      <c r="O3726" s="24">
        <v>2</v>
      </c>
      <c r="P3726" s="24" t="s">
        <v>101</v>
      </c>
      <c r="Q3726" s="23">
        <v>29566</v>
      </c>
      <c r="R3726" s="24" t="s">
        <v>76</v>
      </c>
      <c r="S3726" s="25">
        <v>45119</v>
      </c>
      <c r="T3726" s="24">
        <v>4702361</v>
      </c>
      <c r="U3726" s="24">
        <v>3143859919</v>
      </c>
      <c r="V3726" s="33" t="s">
        <v>19840</v>
      </c>
      <c r="W3726" s="92" t="s">
        <v>19841</v>
      </c>
      <c r="X3726" s="24" t="s">
        <v>5061</v>
      </c>
      <c r="Y3726" s="24"/>
      <c r="Z3726" s="24"/>
      <c r="AA3726" s="24"/>
      <c r="AB3726" s="24"/>
      <c r="AC3726" s="24"/>
      <c r="AD3726" s="24"/>
      <c r="AE3726" s="26" t="s">
        <v>183</v>
      </c>
      <c r="AF3726" s="26" t="s">
        <v>4093</v>
      </c>
      <c r="AG3726" s="26"/>
      <c r="AH3726" s="27" t="s">
        <v>955</v>
      </c>
      <c r="AI3726" s="27" t="s">
        <v>5470</v>
      </c>
      <c r="AJ3726" s="27" t="s">
        <v>5470</v>
      </c>
      <c r="AK3726" s="24" t="s">
        <v>121</v>
      </c>
      <c r="AL3726" s="24" t="s">
        <v>7086</v>
      </c>
      <c r="AM3726" s="25">
        <v>44852</v>
      </c>
      <c r="AN3726" s="28">
        <v>1160000</v>
      </c>
      <c r="AO3726" s="28">
        <v>140606</v>
      </c>
      <c r="AP3726" s="73" t="s">
        <v>19842</v>
      </c>
      <c r="AQ3726" s="28"/>
      <c r="AR3726" s="24"/>
      <c r="AS3726" s="24"/>
      <c r="AT3726" s="24"/>
      <c r="AU3726" s="24"/>
      <c r="AV3726" s="24"/>
      <c r="AW3726" s="24"/>
      <c r="AX3726" s="24"/>
      <c r="AY3726" s="24"/>
      <c r="AZ3726" s="24"/>
      <c r="BA3726" s="24"/>
      <c r="BB3726" s="24"/>
      <c r="BC3726" s="24"/>
      <c r="BD3726" s="24"/>
      <c r="BE3726" s="24"/>
      <c r="BF3726" s="24"/>
      <c r="BG3726" s="23"/>
      <c r="BH3726" s="23" t="s">
        <v>75</v>
      </c>
      <c r="BI3726" s="26">
        <v>0</v>
      </c>
      <c r="BJ3726" s="26">
        <v>0</v>
      </c>
      <c r="BK3726" s="29">
        <v>0</v>
      </c>
      <c r="BL3726" s="24" t="s">
        <v>91</v>
      </c>
      <c r="BM3726" s="22" t="str">
        <f ca="1">+IF(Tabla1[[#This Row],[FECHA INGRESO]]&gt;=44986,IF((TODAY()-Tabla1[[#This Row],[FECHA INGRESO]])&gt;=50,"ALERTA","TODAVÍA FALTA"),"N/A")</f>
        <v>N/A</v>
      </c>
      <c r="BN3726" s="7" t="str">
        <f>IFERROR((_xlfn.DAYS(Tabla1[[#This Row],[FECHA INGRESO]],Tabla1[[#This Row],[FECHA RETIRO]]))/30,"")</f>
        <v/>
      </c>
    </row>
    <row r="3727" spans="1:66" x14ac:dyDescent="0.35">
      <c r="A3727" s="21">
        <v>1051287796</v>
      </c>
      <c r="B3727" s="94" t="s">
        <v>19843</v>
      </c>
      <c r="C3727" s="25">
        <v>44852</v>
      </c>
      <c r="D3727" s="24" t="s">
        <v>582</v>
      </c>
      <c r="E3727" s="24" t="s">
        <v>111</v>
      </c>
      <c r="F3727" s="24" t="s">
        <v>70</v>
      </c>
      <c r="G3727" s="24"/>
      <c r="H3727" s="24">
        <v>24117864285</v>
      </c>
      <c r="I3727" s="24" t="s">
        <v>95</v>
      </c>
      <c r="J3727" s="24">
        <f>DATEDIF(Tabla1[[#This Row],[FECHA DE NACIMIENTO]],Tabla1[[#This Row],[FECHA ACTUAL]],"Y")</f>
        <v>27</v>
      </c>
      <c r="K3727" s="24" t="s">
        <v>1020</v>
      </c>
      <c r="L3727" s="24" t="s">
        <v>112</v>
      </c>
      <c r="M3727" s="24">
        <v>1</v>
      </c>
      <c r="N3727" s="24">
        <v>1</v>
      </c>
      <c r="O3727" s="24">
        <v>2</v>
      </c>
      <c r="P3727" s="24" t="s">
        <v>101</v>
      </c>
      <c r="Q3727" s="23">
        <v>35041</v>
      </c>
      <c r="R3727" s="24" t="s">
        <v>19844</v>
      </c>
      <c r="S3727" s="25">
        <v>45119</v>
      </c>
      <c r="T3727" s="24"/>
      <c r="U3727" s="24">
        <v>3224233652</v>
      </c>
      <c r="V3727" s="33" t="s">
        <v>19845</v>
      </c>
      <c r="W3727" s="92" t="s">
        <v>19846</v>
      </c>
      <c r="X3727" s="24" t="s">
        <v>19847</v>
      </c>
      <c r="Y3727" s="24" t="s">
        <v>19848</v>
      </c>
      <c r="Z3727" s="24" t="s">
        <v>162</v>
      </c>
      <c r="AA3727" s="24">
        <v>3125101985</v>
      </c>
      <c r="AB3727" s="24"/>
      <c r="AC3727" s="24"/>
      <c r="AD3727" s="24"/>
      <c r="AE3727" s="26" t="s">
        <v>151</v>
      </c>
      <c r="AF3727" s="26"/>
      <c r="AG3727" s="26"/>
      <c r="AH3727" s="27" t="s">
        <v>10056</v>
      </c>
      <c r="AI3727" s="27" t="s">
        <v>410</v>
      </c>
      <c r="AJ3727" s="27" t="s">
        <v>410</v>
      </c>
      <c r="AK3727" s="24" t="s">
        <v>121</v>
      </c>
      <c r="AL3727" s="24" t="s">
        <v>7086</v>
      </c>
      <c r="AM3727" s="25">
        <v>44852</v>
      </c>
      <c r="AN3727" s="28">
        <v>1160000</v>
      </c>
      <c r="AO3727" s="28">
        <v>140606</v>
      </c>
      <c r="AP3727" s="28"/>
      <c r="AQ3727" s="28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  <c r="BD3727" s="24"/>
      <c r="BE3727" s="24"/>
      <c r="BF3727" s="24"/>
      <c r="BG3727" s="23"/>
      <c r="BH3727" s="23" t="s">
        <v>75</v>
      </c>
      <c r="BI3727" s="26">
        <v>0</v>
      </c>
      <c r="BJ3727" s="26">
        <v>0</v>
      </c>
      <c r="BK3727" s="29">
        <v>0</v>
      </c>
      <c r="BL3727" s="24" t="s">
        <v>91</v>
      </c>
      <c r="BM3727" s="22" t="str">
        <f ca="1">+IF(Tabla1[[#This Row],[FECHA INGRESO]]&gt;=44986,IF((TODAY()-Tabla1[[#This Row],[FECHA INGRESO]])&gt;=50,"ALERTA","TODAVÍA FALTA"),"N/A")</f>
        <v>N/A</v>
      </c>
      <c r="BN3727" s="7" t="str">
        <f>IFERROR((_xlfn.DAYS(Tabla1[[#This Row],[FECHA INGRESO]],Tabla1[[#This Row],[FECHA RETIRO]]))/30,"")</f>
        <v/>
      </c>
    </row>
    <row r="3728" spans="1:66" x14ac:dyDescent="0.35">
      <c r="A3728" s="21">
        <v>52490748</v>
      </c>
      <c r="B3728" s="94" t="s">
        <v>19849</v>
      </c>
      <c r="C3728" s="25">
        <v>44852</v>
      </c>
      <c r="D3728" s="24" t="s">
        <v>131</v>
      </c>
      <c r="E3728" s="24" t="s">
        <v>111</v>
      </c>
      <c r="F3728" s="24" t="s">
        <v>111</v>
      </c>
      <c r="G3728" s="24"/>
      <c r="H3728" s="24">
        <v>24117855748</v>
      </c>
      <c r="I3728" s="24" t="s">
        <v>95</v>
      </c>
      <c r="J3728" s="24">
        <f>DATEDIF(Tabla1[[#This Row],[FECHA DE NACIMIENTO]],Tabla1[[#This Row],[FECHA ACTUAL]],"Y")</f>
        <v>45</v>
      </c>
      <c r="K3728" s="24" t="s">
        <v>73</v>
      </c>
      <c r="L3728" s="24" t="s">
        <v>74</v>
      </c>
      <c r="M3728" s="24">
        <v>3</v>
      </c>
      <c r="N3728" s="24">
        <v>4</v>
      </c>
      <c r="O3728" s="24">
        <v>2</v>
      </c>
      <c r="P3728" s="24" t="s">
        <v>101</v>
      </c>
      <c r="Q3728" s="23">
        <v>28411</v>
      </c>
      <c r="R3728" s="24" t="s">
        <v>76</v>
      </c>
      <c r="S3728" s="25">
        <v>45119</v>
      </c>
      <c r="T3728" s="24"/>
      <c r="U3728" s="24">
        <v>3102398468</v>
      </c>
      <c r="V3728" s="33" t="s">
        <v>19850</v>
      </c>
      <c r="W3728" s="92" t="s">
        <v>19851</v>
      </c>
      <c r="X3728" s="24" t="s">
        <v>4698</v>
      </c>
      <c r="Y3728" s="24" t="s">
        <v>19852</v>
      </c>
      <c r="Z3728" s="24" t="s">
        <v>82</v>
      </c>
      <c r="AA3728" s="24">
        <v>3132801945</v>
      </c>
      <c r="AB3728" s="24"/>
      <c r="AC3728" s="24"/>
      <c r="AD3728" s="24"/>
      <c r="AE3728" s="26" t="s">
        <v>194</v>
      </c>
      <c r="AF3728" s="26"/>
      <c r="AG3728" s="26"/>
      <c r="AH3728" s="27" t="s">
        <v>10056</v>
      </c>
      <c r="AI3728" s="27" t="s">
        <v>410</v>
      </c>
      <c r="AJ3728" s="27" t="s">
        <v>410</v>
      </c>
      <c r="AK3728" s="24" t="s">
        <v>121</v>
      </c>
      <c r="AL3728" s="24" t="s">
        <v>7086</v>
      </c>
      <c r="AM3728" s="25">
        <v>44852</v>
      </c>
      <c r="AN3728" s="28">
        <v>1160000</v>
      </c>
      <c r="AO3728" s="28">
        <v>140606</v>
      </c>
      <c r="AP3728" s="28"/>
      <c r="AQ3728" s="28"/>
      <c r="AR3728" s="24"/>
      <c r="AS3728" s="24"/>
      <c r="AT3728" s="24"/>
      <c r="AU3728" s="24"/>
      <c r="AV3728" s="24"/>
      <c r="AW3728" s="24"/>
      <c r="AX3728" s="24"/>
      <c r="AY3728" s="24"/>
      <c r="AZ3728" s="24"/>
      <c r="BA3728" s="24"/>
      <c r="BB3728" s="24"/>
      <c r="BC3728" s="24"/>
      <c r="BD3728" s="24"/>
      <c r="BE3728" s="24"/>
      <c r="BF3728" s="24"/>
      <c r="BG3728" s="23"/>
      <c r="BH3728" s="23" t="s">
        <v>75</v>
      </c>
      <c r="BI3728" s="26">
        <v>0</v>
      </c>
      <c r="BJ3728" s="26">
        <v>0</v>
      </c>
      <c r="BK3728" s="29">
        <v>0</v>
      </c>
      <c r="BL3728" s="24" t="s">
        <v>91</v>
      </c>
      <c r="BM3728" s="22" t="str">
        <f ca="1">+IF(Tabla1[[#This Row],[FECHA INGRESO]]&gt;=44986,IF((TODAY()-Tabla1[[#This Row],[FECHA INGRESO]])&gt;=50,"ALERTA","TODAVÍA FALTA"),"N/A")</f>
        <v>N/A</v>
      </c>
      <c r="BN3728" s="7" t="str">
        <f>IFERROR((_xlfn.DAYS(Tabla1[[#This Row],[FECHA INGRESO]],Tabla1[[#This Row],[FECHA RETIRO]]))/30,"")</f>
        <v/>
      </c>
    </row>
    <row r="3729" spans="1:66" x14ac:dyDescent="0.35">
      <c r="A3729" s="21">
        <v>1047505841</v>
      </c>
      <c r="B3729" s="95" t="s">
        <v>19853</v>
      </c>
      <c r="C3729" s="25">
        <v>44852</v>
      </c>
      <c r="D3729" s="24" t="s">
        <v>266</v>
      </c>
      <c r="E3729" s="24" t="s">
        <v>111</v>
      </c>
      <c r="F3729" s="24" t="s">
        <v>70</v>
      </c>
      <c r="G3729" s="24"/>
      <c r="H3729" s="24">
        <v>24117883402</v>
      </c>
      <c r="I3729" s="24" t="s">
        <v>72</v>
      </c>
      <c r="J3729" s="24">
        <f>DATEDIF(Tabla1[[#This Row],[FECHA DE NACIMIENTO]],Tabla1[[#This Row],[FECHA ACTUAL]],"Y")</f>
        <v>24</v>
      </c>
      <c r="K3729" s="24" t="s">
        <v>73</v>
      </c>
      <c r="L3729" s="24" t="s">
        <v>112</v>
      </c>
      <c r="M3729" s="24">
        <v>0</v>
      </c>
      <c r="N3729" s="24">
        <v>0</v>
      </c>
      <c r="O3729" s="24">
        <v>2</v>
      </c>
      <c r="P3729" s="24" t="s">
        <v>101</v>
      </c>
      <c r="Q3729" s="23">
        <v>36034</v>
      </c>
      <c r="R3729" s="24" t="s">
        <v>847</v>
      </c>
      <c r="S3729" s="25">
        <v>45119</v>
      </c>
      <c r="T3729" s="24"/>
      <c r="U3729" s="24">
        <v>3225166573</v>
      </c>
      <c r="V3729" s="33" t="s">
        <v>19854</v>
      </c>
      <c r="W3729" s="92" t="s">
        <v>19855</v>
      </c>
      <c r="X3729" s="24" t="s">
        <v>19856</v>
      </c>
      <c r="Y3729" s="24" t="s">
        <v>19857</v>
      </c>
      <c r="Z3729" s="24" t="s">
        <v>17135</v>
      </c>
      <c r="AA3729" s="24">
        <v>3182988733</v>
      </c>
      <c r="AB3729" s="24"/>
      <c r="AC3729" s="24"/>
      <c r="AD3729" s="24"/>
      <c r="AE3729" s="26" t="s">
        <v>183</v>
      </c>
      <c r="AF3729" s="26"/>
      <c r="AG3729" s="26"/>
      <c r="AH3729" s="27" t="s">
        <v>184</v>
      </c>
      <c r="AI3729" s="27" t="s">
        <v>5470</v>
      </c>
      <c r="AJ3729" s="27" t="s">
        <v>5470</v>
      </c>
      <c r="AK3729" s="24" t="s">
        <v>121</v>
      </c>
      <c r="AL3729" s="24" t="s">
        <v>7086</v>
      </c>
      <c r="AM3729" s="25">
        <v>44852</v>
      </c>
      <c r="AN3729" s="28">
        <v>1160000</v>
      </c>
      <c r="AO3729" s="28">
        <v>140606</v>
      </c>
      <c r="AP3729" s="28"/>
      <c r="AQ3729" s="28"/>
      <c r="AR3729" s="24"/>
      <c r="AS3729" s="24"/>
      <c r="AT3729" s="24"/>
      <c r="AU3729" s="24"/>
      <c r="AV3729" s="24"/>
      <c r="AW3729" s="24"/>
      <c r="AX3729" s="24"/>
      <c r="AY3729" s="24"/>
      <c r="AZ3729" s="24"/>
      <c r="BA3729" s="24"/>
      <c r="BB3729" s="24"/>
      <c r="BC3729" s="24"/>
      <c r="BD3729" s="24"/>
      <c r="BE3729" s="24"/>
      <c r="BF3729" s="24"/>
      <c r="BG3729" s="23"/>
      <c r="BH3729" s="23">
        <v>44971</v>
      </c>
      <c r="BI3729" s="26" t="s">
        <v>466</v>
      </c>
      <c r="BJ3729" s="26" t="s">
        <v>13797</v>
      </c>
      <c r="BK3729" s="29">
        <v>0</v>
      </c>
      <c r="BL3729" s="24" t="s">
        <v>129</v>
      </c>
      <c r="BM3729" s="22" t="str">
        <f ca="1">+IF(Tabla1[[#This Row],[FECHA INGRESO]]&gt;=44986,IF((TODAY()-Tabla1[[#This Row],[FECHA INGRESO]])&gt;=50,"ALERTA","TODAVÍA FALTA"),"N/A")</f>
        <v>N/A</v>
      </c>
      <c r="BN3729" s="7">
        <f>IFERROR((_xlfn.DAYS(Tabla1[[#This Row],[FECHA INGRESO]],Tabla1[[#This Row],[FECHA RETIRO]]))/30,"")</f>
        <v>-3.9666666666666668</v>
      </c>
    </row>
    <row r="3730" spans="1:66" x14ac:dyDescent="0.35">
      <c r="A3730" s="21">
        <v>1000579966</v>
      </c>
      <c r="B3730" s="95" t="s">
        <v>19858</v>
      </c>
      <c r="C3730" s="25">
        <v>44852</v>
      </c>
      <c r="D3730" s="24" t="s">
        <v>266</v>
      </c>
      <c r="E3730" s="24" t="s">
        <v>111</v>
      </c>
      <c r="F3730" s="24" t="s">
        <v>70</v>
      </c>
      <c r="G3730" s="24"/>
      <c r="H3730" s="24">
        <v>24117845347</v>
      </c>
      <c r="I3730" s="24" t="s">
        <v>95</v>
      </c>
      <c r="J3730" s="24">
        <f>DATEDIF(Tabla1[[#This Row],[FECHA DE NACIMIENTO]],Tabla1[[#This Row],[FECHA ACTUAL]],"Y")</f>
        <v>20</v>
      </c>
      <c r="K3730" s="24" t="s">
        <v>96</v>
      </c>
      <c r="L3730" s="24" t="s">
        <v>112</v>
      </c>
      <c r="M3730" s="24">
        <v>0</v>
      </c>
      <c r="N3730" s="24">
        <v>0</v>
      </c>
      <c r="O3730" s="24">
        <v>2</v>
      </c>
      <c r="P3730" s="24" t="s">
        <v>101</v>
      </c>
      <c r="Q3730" s="23">
        <v>37676</v>
      </c>
      <c r="R3730" s="24" t="s">
        <v>76</v>
      </c>
      <c r="S3730" s="25">
        <v>45119</v>
      </c>
      <c r="T3730" s="24"/>
      <c r="U3730" s="24">
        <v>3209378553</v>
      </c>
      <c r="V3730" s="33" t="s">
        <v>19859</v>
      </c>
      <c r="W3730" s="92" t="s">
        <v>19860</v>
      </c>
      <c r="X3730" s="24" t="s">
        <v>2773</v>
      </c>
      <c r="Y3730" s="24" t="s">
        <v>19861</v>
      </c>
      <c r="Z3730" s="24" t="s">
        <v>117</v>
      </c>
      <c r="AA3730" s="24">
        <v>3202516535</v>
      </c>
      <c r="AB3730" s="24"/>
      <c r="AC3730" s="24"/>
      <c r="AD3730" s="24"/>
      <c r="AE3730" s="26" t="s">
        <v>183</v>
      </c>
      <c r="AF3730" s="26" t="s">
        <v>899</v>
      </c>
      <c r="AG3730" s="26"/>
      <c r="AH3730" s="27" t="s">
        <v>184</v>
      </c>
      <c r="AI3730" s="27" t="s">
        <v>120</v>
      </c>
      <c r="AJ3730" s="27" t="s">
        <v>120</v>
      </c>
      <c r="AK3730" s="24" t="s">
        <v>121</v>
      </c>
      <c r="AL3730" s="24" t="s">
        <v>7086</v>
      </c>
      <c r="AM3730" s="25">
        <v>44852</v>
      </c>
      <c r="AN3730" s="28">
        <v>1160000</v>
      </c>
      <c r="AO3730" s="28">
        <v>140606</v>
      </c>
      <c r="AP3730" s="28"/>
      <c r="AQ3730" s="28"/>
      <c r="AR3730" s="24"/>
      <c r="AS3730" s="24"/>
      <c r="AT3730" s="24"/>
      <c r="AU3730" s="24"/>
      <c r="AV3730" s="24"/>
      <c r="AW3730" s="24"/>
      <c r="AX3730" s="24"/>
      <c r="AY3730" s="24"/>
      <c r="AZ3730" s="24"/>
      <c r="BA3730" s="24"/>
      <c r="BB3730" s="24"/>
      <c r="BC3730" s="24"/>
      <c r="BD3730" s="24"/>
      <c r="BE3730" s="24"/>
      <c r="BF3730" s="24"/>
      <c r="BG3730" s="23"/>
      <c r="BH3730" s="23">
        <v>45026</v>
      </c>
      <c r="BI3730" s="26" t="s">
        <v>466</v>
      </c>
      <c r="BJ3730" s="26" t="s">
        <v>6087</v>
      </c>
      <c r="BK3730" s="29">
        <v>0</v>
      </c>
      <c r="BL3730" s="24" t="s">
        <v>129</v>
      </c>
      <c r="BM3730" s="22" t="str">
        <f ca="1">+IF(Tabla1[[#This Row],[FECHA INGRESO]]&gt;=44986,IF((TODAY()-Tabla1[[#This Row],[FECHA INGRESO]])&gt;=50,"ALERTA","TODAVÍA FALTA"),"N/A")</f>
        <v>N/A</v>
      </c>
      <c r="BN3730" s="7">
        <f>IFERROR((_xlfn.DAYS(Tabla1[[#This Row],[FECHA INGRESO]],Tabla1[[#This Row],[FECHA RETIRO]]))/30,"")</f>
        <v>-5.8</v>
      </c>
    </row>
    <row r="3731" spans="1:66" x14ac:dyDescent="0.35">
      <c r="A3731" s="21">
        <v>1042000086</v>
      </c>
      <c r="B3731" s="95" t="s">
        <v>19862</v>
      </c>
      <c r="C3731" s="25">
        <v>44852</v>
      </c>
      <c r="D3731" s="24" t="s">
        <v>93</v>
      </c>
      <c r="E3731" s="24" t="s">
        <v>111</v>
      </c>
      <c r="F3731" s="24" t="s">
        <v>70</v>
      </c>
      <c r="G3731" s="24"/>
      <c r="H3731" s="24">
        <v>24117881723</v>
      </c>
      <c r="I3731" s="24" t="s">
        <v>95</v>
      </c>
      <c r="J3731" s="24">
        <f>DATEDIF(Tabla1[[#This Row],[FECHA DE NACIMIENTO]],Tabla1[[#This Row],[FECHA ACTUAL]],"Y")</f>
        <v>26</v>
      </c>
      <c r="K3731" s="24" t="s">
        <v>96</v>
      </c>
      <c r="L3731" s="24" t="s">
        <v>112</v>
      </c>
      <c r="M3731" s="24">
        <v>1</v>
      </c>
      <c r="N3731" s="24">
        <v>1</v>
      </c>
      <c r="O3731" s="24">
        <v>2</v>
      </c>
      <c r="P3731" s="24" t="s">
        <v>101</v>
      </c>
      <c r="Q3731" s="23">
        <v>35404</v>
      </c>
      <c r="R3731" s="24" t="s">
        <v>76</v>
      </c>
      <c r="S3731" s="25">
        <v>45119</v>
      </c>
      <c r="T3731" s="24"/>
      <c r="U3731" s="24">
        <v>3223678974</v>
      </c>
      <c r="V3731" s="33" t="s">
        <v>19863</v>
      </c>
      <c r="W3731" s="92" t="s">
        <v>19864</v>
      </c>
      <c r="X3731" s="24" t="s">
        <v>805</v>
      </c>
      <c r="Y3731" s="24" t="s">
        <v>19865</v>
      </c>
      <c r="Z3731" s="24" t="s">
        <v>117</v>
      </c>
      <c r="AA3731" s="24">
        <v>3144190138</v>
      </c>
      <c r="AB3731" s="24"/>
      <c r="AC3731" s="24"/>
      <c r="AD3731" s="24"/>
      <c r="AE3731" s="26" t="s">
        <v>151</v>
      </c>
      <c r="AF3731" s="26"/>
      <c r="AG3731" s="26"/>
      <c r="AH3731" s="27" t="s">
        <v>184</v>
      </c>
      <c r="AI3731" s="27" t="s">
        <v>120</v>
      </c>
      <c r="AJ3731" s="27" t="s">
        <v>120</v>
      </c>
      <c r="AK3731" s="24" t="s">
        <v>121</v>
      </c>
      <c r="AL3731" s="24" t="s">
        <v>7086</v>
      </c>
      <c r="AM3731" s="25">
        <v>44852</v>
      </c>
      <c r="AN3731" s="28">
        <v>1160000</v>
      </c>
      <c r="AO3731" s="28">
        <v>140606</v>
      </c>
      <c r="AP3731" s="28"/>
      <c r="AQ3731" s="28"/>
      <c r="AR3731" s="24"/>
      <c r="AS3731" s="24"/>
      <c r="AT3731" s="24"/>
      <c r="AU3731" s="24"/>
      <c r="AV3731" s="24"/>
      <c r="AW3731" s="24"/>
      <c r="AX3731" s="24"/>
      <c r="AY3731" s="24"/>
      <c r="AZ3731" s="24"/>
      <c r="BA3731" s="24"/>
      <c r="BB3731" s="24"/>
      <c r="BC3731" s="24"/>
      <c r="BD3731" s="24"/>
      <c r="BE3731" s="24"/>
      <c r="BF3731" s="24"/>
      <c r="BG3731" s="23"/>
      <c r="BH3731" s="23">
        <v>44947</v>
      </c>
      <c r="BI3731" s="26" t="s">
        <v>466</v>
      </c>
      <c r="BJ3731" s="26" t="s">
        <v>6087</v>
      </c>
      <c r="BK3731" s="29">
        <v>0</v>
      </c>
      <c r="BL3731" s="24" t="s">
        <v>129</v>
      </c>
      <c r="BM3731" s="22" t="str">
        <f ca="1">+IF(Tabla1[[#This Row],[FECHA INGRESO]]&gt;=44986,IF((TODAY()-Tabla1[[#This Row],[FECHA INGRESO]])&gt;=50,"ALERTA","TODAVÍA FALTA"),"N/A")</f>
        <v>N/A</v>
      </c>
      <c r="BN3731" s="7">
        <f>IFERROR((_xlfn.DAYS(Tabla1[[#This Row],[FECHA INGRESO]],Tabla1[[#This Row],[FECHA RETIRO]]))/30,"")</f>
        <v>-3.1666666666666665</v>
      </c>
    </row>
    <row r="3732" spans="1:66" x14ac:dyDescent="0.35">
      <c r="A3732" s="21">
        <v>1021665419</v>
      </c>
      <c r="B3732" s="95" t="s">
        <v>19866</v>
      </c>
      <c r="C3732" s="25">
        <v>44852</v>
      </c>
      <c r="D3732" s="24" t="s">
        <v>93</v>
      </c>
      <c r="E3732" s="24" t="s">
        <v>111</v>
      </c>
      <c r="F3732" s="24" t="s">
        <v>70</v>
      </c>
      <c r="G3732" s="24"/>
      <c r="H3732" s="24">
        <v>24117881932</v>
      </c>
      <c r="I3732" s="24" t="s">
        <v>95</v>
      </c>
      <c r="J3732" s="24">
        <f>DATEDIF(Tabla1[[#This Row],[FECHA DE NACIMIENTO]],Tabla1[[#This Row],[FECHA ACTUAL]],"Y")</f>
        <v>18</v>
      </c>
      <c r="K3732" s="24" t="s">
        <v>96</v>
      </c>
      <c r="L3732" s="24" t="s">
        <v>112</v>
      </c>
      <c r="M3732" s="24">
        <v>0</v>
      </c>
      <c r="N3732" s="24">
        <v>0</v>
      </c>
      <c r="O3732" s="24">
        <v>3</v>
      </c>
      <c r="P3732" s="24" t="s">
        <v>101</v>
      </c>
      <c r="Q3732" s="23">
        <v>38231</v>
      </c>
      <c r="R3732" s="24" t="s">
        <v>76</v>
      </c>
      <c r="S3732" s="25">
        <v>45119</v>
      </c>
      <c r="T3732" s="24"/>
      <c r="U3732" s="24">
        <v>3144535690</v>
      </c>
      <c r="V3732" s="33" t="s">
        <v>19867</v>
      </c>
      <c r="W3732" s="92" t="s">
        <v>19868</v>
      </c>
      <c r="X3732" s="24" t="s">
        <v>1624</v>
      </c>
      <c r="Y3732" s="24" t="s">
        <v>19869</v>
      </c>
      <c r="Z3732" s="24" t="s">
        <v>117</v>
      </c>
      <c r="AA3732" s="24">
        <v>3204629692</v>
      </c>
      <c r="AB3732" s="24"/>
      <c r="AC3732" s="24"/>
      <c r="AD3732" s="24"/>
      <c r="AE3732" s="26" t="s">
        <v>151</v>
      </c>
      <c r="AF3732" s="26"/>
      <c r="AG3732" s="26"/>
      <c r="AH3732" s="27" t="s">
        <v>184</v>
      </c>
      <c r="AI3732" s="27" t="s">
        <v>120</v>
      </c>
      <c r="AJ3732" s="27" t="s">
        <v>120</v>
      </c>
      <c r="AK3732" s="24" t="s">
        <v>121</v>
      </c>
      <c r="AL3732" s="24" t="s">
        <v>7086</v>
      </c>
      <c r="AM3732" s="25">
        <v>44852</v>
      </c>
      <c r="AN3732" s="28">
        <v>1000000</v>
      </c>
      <c r="AO3732" s="28">
        <v>117172</v>
      </c>
      <c r="AP3732" s="28"/>
      <c r="AQ3732" s="28"/>
      <c r="AR3732" s="24"/>
      <c r="AS3732" s="24"/>
      <c r="AT3732" s="24"/>
      <c r="AU3732" s="24"/>
      <c r="AV3732" s="24"/>
      <c r="AW3732" s="24"/>
      <c r="AX3732" s="24"/>
      <c r="AY3732" s="24"/>
      <c r="AZ3732" s="24"/>
      <c r="BA3732" s="24"/>
      <c r="BB3732" s="24"/>
      <c r="BC3732" s="24"/>
      <c r="BD3732" s="24"/>
      <c r="BE3732" s="24"/>
      <c r="BF3732" s="24"/>
      <c r="BG3732" s="23"/>
      <c r="BH3732" s="23">
        <v>44880</v>
      </c>
      <c r="BI3732" s="26" t="s">
        <v>466</v>
      </c>
      <c r="BJ3732" s="26" t="s">
        <v>3469</v>
      </c>
      <c r="BK3732" s="29">
        <v>0</v>
      </c>
      <c r="BL3732" s="24" t="s">
        <v>129</v>
      </c>
      <c r="BM3732" s="22" t="str">
        <f ca="1">+IF(Tabla1[[#This Row],[FECHA INGRESO]]&gt;=44986,IF((TODAY()-Tabla1[[#This Row],[FECHA INGRESO]])&gt;=50,"ALERTA","TODAVÍA FALTA"),"N/A")</f>
        <v>N/A</v>
      </c>
      <c r="BN3732" s="7">
        <f>IFERROR((_xlfn.DAYS(Tabla1[[#This Row],[FECHA INGRESO]],Tabla1[[#This Row],[FECHA RETIRO]]))/30,"")</f>
        <v>-0.93333333333333335</v>
      </c>
    </row>
    <row r="3733" spans="1:66" x14ac:dyDescent="0.35">
      <c r="A3733" s="21">
        <v>1002379519</v>
      </c>
      <c r="B3733" s="95" t="s">
        <v>19870</v>
      </c>
      <c r="C3733" s="25">
        <v>44852</v>
      </c>
      <c r="D3733" s="24" t="s">
        <v>157</v>
      </c>
      <c r="E3733" s="24" t="s">
        <v>111</v>
      </c>
      <c r="F3733" s="24" t="s">
        <v>70</v>
      </c>
      <c r="G3733" s="24"/>
      <c r="H3733" s="24">
        <v>24117884373</v>
      </c>
      <c r="I3733" s="24" t="s">
        <v>72</v>
      </c>
      <c r="J3733" s="24">
        <f>DATEDIF(Tabla1[[#This Row],[FECHA DE NACIMIENTO]],Tabla1[[#This Row],[FECHA ACTUAL]],"Y")</f>
        <v>21</v>
      </c>
      <c r="K3733" s="24" t="s">
        <v>3119</v>
      </c>
      <c r="L3733" s="24" t="s">
        <v>112</v>
      </c>
      <c r="M3733" s="24">
        <v>0</v>
      </c>
      <c r="N3733" s="24">
        <v>0</v>
      </c>
      <c r="O3733" s="24">
        <v>1</v>
      </c>
      <c r="P3733" s="24" t="s">
        <v>101</v>
      </c>
      <c r="Q3733" s="23">
        <v>37194</v>
      </c>
      <c r="R3733" s="24" t="s">
        <v>76</v>
      </c>
      <c r="S3733" s="25">
        <v>45119</v>
      </c>
      <c r="T3733" s="24"/>
      <c r="U3733" s="24">
        <v>3219837296</v>
      </c>
      <c r="V3733" s="33" t="s">
        <v>19871</v>
      </c>
      <c r="W3733" s="92" t="s">
        <v>19872</v>
      </c>
      <c r="X3733" s="24" t="s">
        <v>19873</v>
      </c>
      <c r="Y3733" s="24" t="s">
        <v>19874</v>
      </c>
      <c r="Z3733" s="24" t="s">
        <v>117</v>
      </c>
      <c r="AA3733" s="24">
        <v>3143429870</v>
      </c>
      <c r="AB3733" s="24"/>
      <c r="AC3733" s="24"/>
      <c r="AD3733" s="24"/>
      <c r="AE3733" s="26" t="s">
        <v>151</v>
      </c>
      <c r="AF3733" s="26"/>
      <c r="AG3733" s="26"/>
      <c r="AH3733" s="27" t="s">
        <v>955</v>
      </c>
      <c r="AI3733" s="27" t="s">
        <v>120</v>
      </c>
      <c r="AJ3733" s="27" t="s">
        <v>120</v>
      </c>
      <c r="AK3733" s="24" t="s">
        <v>121</v>
      </c>
      <c r="AL3733" s="24" t="s">
        <v>7086</v>
      </c>
      <c r="AM3733" s="25">
        <v>44852</v>
      </c>
      <c r="AN3733" s="28">
        <v>1160000</v>
      </c>
      <c r="AO3733" s="28">
        <v>140606</v>
      </c>
      <c r="AP3733" s="28"/>
      <c r="AQ3733" s="28"/>
      <c r="AR3733" s="24"/>
      <c r="AS3733" s="24"/>
      <c r="AT3733" s="24"/>
      <c r="AU3733" s="24"/>
      <c r="AV3733" s="24"/>
      <c r="AW3733" s="24"/>
      <c r="AX3733" s="24"/>
      <c r="AY3733" s="24"/>
      <c r="AZ3733" s="24"/>
      <c r="BA3733" s="24"/>
      <c r="BB3733" s="24"/>
      <c r="BC3733" s="24"/>
      <c r="BD3733" s="24"/>
      <c r="BE3733" s="24"/>
      <c r="BF3733" s="24"/>
      <c r="BG3733" s="23"/>
      <c r="BH3733" s="23">
        <v>45107</v>
      </c>
      <c r="BI3733" s="26" t="s">
        <v>466</v>
      </c>
      <c r="BJ3733" s="26" t="s">
        <v>6087</v>
      </c>
      <c r="BK3733" s="29">
        <v>0</v>
      </c>
      <c r="BL3733" s="24" t="s">
        <v>129</v>
      </c>
      <c r="BM3733" s="22" t="str">
        <f ca="1">+IF(Tabla1[[#This Row],[FECHA INGRESO]]&gt;=44986,IF((TODAY()-Tabla1[[#This Row],[FECHA INGRESO]])&gt;=50,"ALERTA","TODAVÍA FALTA"),"N/A")</f>
        <v>N/A</v>
      </c>
      <c r="BN3733" s="7">
        <f>IFERROR((_xlfn.DAYS(Tabla1[[#This Row],[FECHA INGRESO]],Tabla1[[#This Row],[FECHA RETIRO]]))/30,"")</f>
        <v>-8.5</v>
      </c>
    </row>
    <row r="3734" spans="1:66" x14ac:dyDescent="0.35">
      <c r="A3734" s="21">
        <v>1001049048</v>
      </c>
      <c r="B3734" s="95" t="s">
        <v>19875</v>
      </c>
      <c r="C3734" s="25">
        <v>44852</v>
      </c>
      <c r="D3734" s="24" t="s">
        <v>188</v>
      </c>
      <c r="E3734" s="24" t="s">
        <v>111</v>
      </c>
      <c r="F3734" s="24" t="s">
        <v>70</v>
      </c>
      <c r="G3734" s="24"/>
      <c r="H3734" s="24">
        <v>24117870761</v>
      </c>
      <c r="I3734" s="24" t="s">
        <v>95</v>
      </c>
      <c r="J3734" s="24">
        <f>DATEDIF(Tabla1[[#This Row],[FECHA DE NACIMIENTO]],Tabla1[[#This Row],[FECHA ACTUAL]],"Y")</f>
        <v>20</v>
      </c>
      <c r="K3734" s="24" t="s">
        <v>73</v>
      </c>
      <c r="L3734" s="24" t="s">
        <v>112</v>
      </c>
      <c r="M3734" s="24">
        <v>0</v>
      </c>
      <c r="N3734" s="24">
        <v>0</v>
      </c>
      <c r="O3734" s="24">
        <v>2</v>
      </c>
      <c r="P3734" s="24" t="s">
        <v>101</v>
      </c>
      <c r="Q3734" s="23">
        <v>37597</v>
      </c>
      <c r="R3734" s="24" t="s">
        <v>76</v>
      </c>
      <c r="S3734" s="25">
        <v>45119</v>
      </c>
      <c r="T3734" s="24"/>
      <c r="U3734" s="24">
        <v>3238018039</v>
      </c>
      <c r="V3734" s="33" t="s">
        <v>19876</v>
      </c>
      <c r="W3734" s="92" t="s">
        <v>19877</v>
      </c>
      <c r="X3734" s="24" t="s">
        <v>2570</v>
      </c>
      <c r="Y3734" s="24" t="s">
        <v>19878</v>
      </c>
      <c r="Z3734" s="24" t="s">
        <v>117</v>
      </c>
      <c r="AA3734" s="24">
        <v>3217074918</v>
      </c>
      <c r="AB3734" s="24"/>
      <c r="AC3734" s="24"/>
      <c r="AD3734" s="24"/>
      <c r="AE3734" s="26" t="s">
        <v>151</v>
      </c>
      <c r="AF3734" s="26"/>
      <c r="AG3734" s="26"/>
      <c r="AH3734" s="27" t="s">
        <v>184</v>
      </c>
      <c r="AI3734" s="27" t="s">
        <v>120</v>
      </c>
      <c r="AJ3734" s="27" t="s">
        <v>120</v>
      </c>
      <c r="AK3734" s="24" t="s">
        <v>121</v>
      </c>
      <c r="AL3734" s="24" t="s">
        <v>7086</v>
      </c>
      <c r="AM3734" s="25">
        <v>44852</v>
      </c>
      <c r="AN3734" s="28">
        <v>1160000</v>
      </c>
      <c r="AO3734" s="28">
        <v>140606</v>
      </c>
      <c r="AP3734" s="28"/>
      <c r="AQ3734" s="28"/>
      <c r="AR3734" s="24"/>
      <c r="AS3734" s="24"/>
      <c r="AT3734" s="24"/>
      <c r="AU3734" s="24"/>
      <c r="AV3734" s="24"/>
      <c r="AW3734" s="24"/>
      <c r="AX3734" s="24"/>
      <c r="AY3734" s="24"/>
      <c r="AZ3734" s="24"/>
      <c r="BA3734" s="24"/>
      <c r="BB3734" s="24"/>
      <c r="BC3734" s="24"/>
      <c r="BD3734" s="24"/>
      <c r="BE3734" s="24"/>
      <c r="BF3734" s="24"/>
      <c r="BG3734" s="23"/>
      <c r="BH3734" s="23">
        <v>45048</v>
      </c>
      <c r="BI3734" s="26" t="s">
        <v>466</v>
      </c>
      <c r="BJ3734" s="26" t="s">
        <v>3469</v>
      </c>
      <c r="BK3734" s="29">
        <v>0</v>
      </c>
      <c r="BL3734" s="24" t="s">
        <v>129</v>
      </c>
      <c r="BM3734" s="22" t="str">
        <f ca="1">+IF(Tabla1[[#This Row],[FECHA INGRESO]]&gt;=44986,IF((TODAY()-Tabla1[[#This Row],[FECHA INGRESO]])&gt;=50,"ALERTA","TODAVÍA FALTA"),"N/A")</f>
        <v>N/A</v>
      </c>
      <c r="BN3734" s="7">
        <f>IFERROR((_xlfn.DAYS(Tabla1[[#This Row],[FECHA INGRESO]],Tabla1[[#This Row],[FECHA RETIRO]]))/30,"")</f>
        <v>-6.5333333333333332</v>
      </c>
    </row>
    <row r="3735" spans="1:66" x14ac:dyDescent="0.35">
      <c r="A3735" s="21">
        <v>1000627280</v>
      </c>
      <c r="B3735" s="94" t="s">
        <v>19879</v>
      </c>
      <c r="C3735" s="25">
        <v>44852</v>
      </c>
      <c r="D3735" s="24" t="s">
        <v>188</v>
      </c>
      <c r="E3735" s="24" t="s">
        <v>111</v>
      </c>
      <c r="F3735" s="24" t="s">
        <v>70</v>
      </c>
      <c r="G3735" s="24"/>
      <c r="H3735" s="24">
        <v>24117878392</v>
      </c>
      <c r="I3735" s="24" t="s">
        <v>95</v>
      </c>
      <c r="J3735" s="24">
        <f>DATEDIF(Tabla1[[#This Row],[FECHA DE NACIMIENTO]],Tabla1[[#This Row],[FECHA ACTUAL]],"Y")</f>
        <v>21</v>
      </c>
      <c r="K3735" s="24" t="s">
        <v>73</v>
      </c>
      <c r="L3735" s="24" t="s">
        <v>234</v>
      </c>
      <c r="M3735" s="24">
        <v>0</v>
      </c>
      <c r="N3735" s="24">
        <v>0</v>
      </c>
      <c r="O3735" s="24">
        <v>2</v>
      </c>
      <c r="P3735" s="24" t="s">
        <v>101</v>
      </c>
      <c r="Q3735" s="23">
        <v>37123</v>
      </c>
      <c r="R3735" s="24" t="s">
        <v>76</v>
      </c>
      <c r="S3735" s="25">
        <v>45119</v>
      </c>
      <c r="T3735" s="24"/>
      <c r="U3735" s="24">
        <v>3112560292</v>
      </c>
      <c r="V3735" s="33" t="s">
        <v>19880</v>
      </c>
      <c r="W3735" s="92" t="s">
        <v>19881</v>
      </c>
      <c r="X3735" s="24" t="s">
        <v>17056</v>
      </c>
      <c r="Y3735" s="24" t="s">
        <v>19882</v>
      </c>
      <c r="Z3735" s="24" t="s">
        <v>117</v>
      </c>
      <c r="AA3735" s="24">
        <v>3006281319</v>
      </c>
      <c r="AB3735" s="24"/>
      <c r="AC3735" s="24"/>
      <c r="AD3735" s="24"/>
      <c r="AE3735" s="26" t="s">
        <v>183</v>
      </c>
      <c r="AF3735" s="26"/>
      <c r="AG3735" s="26"/>
      <c r="AH3735" s="27" t="s">
        <v>955</v>
      </c>
      <c r="AI3735" s="27" t="s">
        <v>377</v>
      </c>
      <c r="AJ3735" s="27" t="s">
        <v>377</v>
      </c>
      <c r="AK3735" s="24" t="s">
        <v>121</v>
      </c>
      <c r="AL3735" s="24" t="s">
        <v>7086</v>
      </c>
      <c r="AM3735" s="25">
        <v>44852</v>
      </c>
      <c r="AN3735" s="28">
        <v>1160000</v>
      </c>
      <c r="AO3735" s="28">
        <v>140606</v>
      </c>
      <c r="AP3735" s="28"/>
      <c r="AQ3735" s="28"/>
      <c r="AR3735" s="24"/>
      <c r="AS3735" s="24"/>
      <c r="AT3735" s="24"/>
      <c r="AU3735" s="24"/>
      <c r="AV3735" s="24"/>
      <c r="AW3735" s="24"/>
      <c r="AX3735" s="24"/>
      <c r="AY3735" s="24"/>
      <c r="AZ3735" s="24"/>
      <c r="BA3735" s="24"/>
      <c r="BB3735" s="24"/>
      <c r="BC3735" s="24"/>
      <c r="BD3735" s="24"/>
      <c r="BE3735" s="24"/>
      <c r="BF3735" s="24"/>
      <c r="BG3735" s="23"/>
      <c r="BH3735" s="23" t="s">
        <v>75</v>
      </c>
      <c r="BI3735" s="26">
        <v>0</v>
      </c>
      <c r="BJ3735" s="26">
        <v>0</v>
      </c>
      <c r="BK3735" s="29">
        <v>0</v>
      </c>
      <c r="BL3735" s="24" t="s">
        <v>91</v>
      </c>
      <c r="BM3735" s="22" t="str">
        <f ca="1">+IF(Tabla1[[#This Row],[FECHA INGRESO]]&gt;=44986,IF((TODAY()-Tabla1[[#This Row],[FECHA INGRESO]])&gt;=50,"ALERTA","TODAVÍA FALTA"),"N/A")</f>
        <v>N/A</v>
      </c>
      <c r="BN3735" s="7" t="str">
        <f>IFERROR((_xlfn.DAYS(Tabla1[[#This Row],[FECHA INGRESO]],Tabla1[[#This Row],[FECHA RETIRO]]))/30,"")</f>
        <v/>
      </c>
    </row>
    <row r="3736" spans="1:66" x14ac:dyDescent="0.35">
      <c r="A3736" s="21">
        <v>1000834715</v>
      </c>
      <c r="B3736" s="95" t="s">
        <v>19883</v>
      </c>
      <c r="C3736" s="25">
        <v>44852</v>
      </c>
      <c r="D3736" s="24" t="s">
        <v>4008</v>
      </c>
      <c r="E3736" s="24" t="s">
        <v>111</v>
      </c>
      <c r="F3736" s="24" t="s">
        <v>70</v>
      </c>
      <c r="G3736" s="24"/>
      <c r="H3736" s="24">
        <v>24117876620</v>
      </c>
      <c r="I3736" s="24" t="s">
        <v>95</v>
      </c>
      <c r="J3736" s="24">
        <f>DATEDIF(Tabla1[[#This Row],[FECHA DE NACIMIENTO]],Tabla1[[#This Row],[FECHA ACTUAL]],"Y")</f>
        <v>21</v>
      </c>
      <c r="K3736" s="24" t="s">
        <v>73</v>
      </c>
      <c r="L3736" s="24" t="s">
        <v>112</v>
      </c>
      <c r="M3736" s="24">
        <v>1</v>
      </c>
      <c r="N3736" s="24">
        <v>1</v>
      </c>
      <c r="O3736" s="24">
        <v>2</v>
      </c>
      <c r="P3736" s="24" t="s">
        <v>101</v>
      </c>
      <c r="Q3736" s="23">
        <v>37405</v>
      </c>
      <c r="R3736" s="24" t="s">
        <v>76</v>
      </c>
      <c r="S3736" s="25">
        <v>45119</v>
      </c>
      <c r="T3736" s="24">
        <v>3594798</v>
      </c>
      <c r="U3736" s="24">
        <v>3227284284</v>
      </c>
      <c r="V3736" s="33" t="s">
        <v>19884</v>
      </c>
      <c r="W3736" s="92" t="s">
        <v>19885</v>
      </c>
      <c r="X3736" s="24" t="s">
        <v>1590</v>
      </c>
      <c r="Y3736" s="24" t="s">
        <v>19886</v>
      </c>
      <c r="Z3736" s="24" t="s">
        <v>117</v>
      </c>
      <c r="AA3736" s="24">
        <v>3227284284</v>
      </c>
      <c r="AB3736" s="24"/>
      <c r="AC3736" s="24"/>
      <c r="AD3736" s="24"/>
      <c r="AE3736" s="26" t="s">
        <v>183</v>
      </c>
      <c r="AF3736" s="26" t="s">
        <v>19887</v>
      </c>
      <c r="AG3736" s="26"/>
      <c r="AH3736" s="27" t="s">
        <v>184</v>
      </c>
      <c r="AI3736" s="27" t="s">
        <v>120</v>
      </c>
      <c r="AJ3736" s="27" t="s">
        <v>120</v>
      </c>
      <c r="AK3736" s="24" t="s">
        <v>121</v>
      </c>
      <c r="AL3736" s="24" t="s">
        <v>7086</v>
      </c>
      <c r="AM3736" s="25">
        <v>44852</v>
      </c>
      <c r="AN3736" s="28">
        <v>1160000</v>
      </c>
      <c r="AO3736" s="28">
        <v>140606</v>
      </c>
      <c r="AP3736" s="28"/>
      <c r="AQ3736" s="28"/>
      <c r="AR3736" s="24"/>
      <c r="AS3736" s="24"/>
      <c r="AT3736" s="24"/>
      <c r="AU3736" s="24"/>
      <c r="AV3736" s="24"/>
      <c r="AW3736" s="24"/>
      <c r="AX3736" s="24"/>
      <c r="AY3736" s="24"/>
      <c r="AZ3736" s="24"/>
      <c r="BA3736" s="24"/>
      <c r="BB3736" s="24"/>
      <c r="BC3736" s="24"/>
      <c r="BD3736" s="24"/>
      <c r="BE3736" s="24"/>
      <c r="BF3736" s="24"/>
      <c r="BG3736" s="23"/>
      <c r="BH3736" s="23">
        <v>44938</v>
      </c>
      <c r="BI3736" s="26" t="s">
        <v>466</v>
      </c>
      <c r="BJ3736" s="26" t="s">
        <v>6087</v>
      </c>
      <c r="BK3736" s="29">
        <v>0</v>
      </c>
      <c r="BL3736" s="24" t="s">
        <v>129</v>
      </c>
      <c r="BM3736" s="22" t="str">
        <f ca="1">+IF(Tabla1[[#This Row],[FECHA INGRESO]]&gt;=44986,IF((TODAY()-Tabla1[[#This Row],[FECHA INGRESO]])&gt;=50,"ALERTA","TODAVÍA FALTA"),"N/A")</f>
        <v>N/A</v>
      </c>
      <c r="BN3736" s="7">
        <f>IFERROR((_xlfn.DAYS(Tabla1[[#This Row],[FECHA INGRESO]],Tabla1[[#This Row],[FECHA RETIRO]]))/30,"")</f>
        <v>-2.8666666666666667</v>
      </c>
    </row>
    <row r="3737" spans="1:66" x14ac:dyDescent="0.35">
      <c r="A3737" s="21">
        <v>1021665418</v>
      </c>
      <c r="B3737" s="95" t="s">
        <v>19888</v>
      </c>
      <c r="C3737" s="25">
        <v>44852</v>
      </c>
      <c r="D3737" s="24" t="s">
        <v>93</v>
      </c>
      <c r="E3737" s="24" t="s">
        <v>111</v>
      </c>
      <c r="F3737" s="24" t="s">
        <v>70</v>
      </c>
      <c r="G3737" s="24"/>
      <c r="H3737" s="24">
        <v>24117881374</v>
      </c>
      <c r="I3737" s="24" t="s">
        <v>95</v>
      </c>
      <c r="J3737" s="24">
        <f>DATEDIF(Tabla1[[#This Row],[FECHA DE NACIMIENTO]],Tabla1[[#This Row],[FECHA ACTUAL]],"Y")</f>
        <v>18</v>
      </c>
      <c r="K3737" s="24" t="s">
        <v>73</v>
      </c>
      <c r="L3737" s="24" t="s">
        <v>112</v>
      </c>
      <c r="M3737" s="24">
        <v>0</v>
      </c>
      <c r="N3737" s="24">
        <v>0</v>
      </c>
      <c r="O3737" s="24">
        <v>3</v>
      </c>
      <c r="P3737" s="24" t="s">
        <v>101</v>
      </c>
      <c r="Q3737" s="23">
        <v>38231</v>
      </c>
      <c r="R3737" s="24" t="s">
        <v>76</v>
      </c>
      <c r="S3737" s="25">
        <v>45119</v>
      </c>
      <c r="T3737" s="24"/>
      <c r="U3737" s="24">
        <v>3202920899</v>
      </c>
      <c r="V3737" s="33" t="s">
        <v>19889</v>
      </c>
      <c r="W3737" s="92" t="s">
        <v>19868</v>
      </c>
      <c r="X3737" s="24" t="s">
        <v>1624</v>
      </c>
      <c r="Y3737" s="24" t="s">
        <v>19869</v>
      </c>
      <c r="Z3737" s="24" t="s">
        <v>117</v>
      </c>
      <c r="AA3737" s="24">
        <v>3204629692</v>
      </c>
      <c r="AB3737" s="24"/>
      <c r="AC3737" s="24"/>
      <c r="AD3737" s="24"/>
      <c r="AE3737" s="26" t="s">
        <v>151</v>
      </c>
      <c r="AF3737" s="26"/>
      <c r="AG3737" s="26"/>
      <c r="AH3737" s="27" t="s">
        <v>184</v>
      </c>
      <c r="AI3737" s="27" t="s">
        <v>1612</v>
      </c>
      <c r="AJ3737" s="27" t="s">
        <v>487</v>
      </c>
      <c r="AK3737" s="24" t="s">
        <v>121</v>
      </c>
      <c r="AL3737" s="24" t="s">
        <v>7086</v>
      </c>
      <c r="AM3737" s="25">
        <v>44852</v>
      </c>
      <c r="AN3737" s="28">
        <v>1000000</v>
      </c>
      <c r="AO3737" s="28">
        <v>117172</v>
      </c>
      <c r="AP3737" s="28"/>
      <c r="AQ3737" s="28"/>
      <c r="AR3737" s="24"/>
      <c r="AS3737" s="24"/>
      <c r="AT3737" s="24"/>
      <c r="AU3737" s="24"/>
      <c r="AV3737" s="24"/>
      <c r="AW3737" s="24"/>
      <c r="AX3737" s="24"/>
      <c r="AY3737" s="24"/>
      <c r="AZ3737" s="24"/>
      <c r="BA3737" s="24"/>
      <c r="BB3737" s="24"/>
      <c r="BC3737" s="24"/>
      <c r="BD3737" s="24"/>
      <c r="BE3737" s="24"/>
      <c r="BF3737" s="24"/>
      <c r="BG3737" s="23"/>
      <c r="BH3737" s="23">
        <v>44880</v>
      </c>
      <c r="BI3737" s="26" t="s">
        <v>466</v>
      </c>
      <c r="BJ3737" s="26" t="s">
        <v>16616</v>
      </c>
      <c r="BK3737" s="29">
        <v>0</v>
      </c>
      <c r="BL3737" s="24" t="s">
        <v>129</v>
      </c>
      <c r="BM3737" s="22" t="str">
        <f ca="1">+IF(Tabla1[[#This Row],[FECHA INGRESO]]&gt;=44986,IF((TODAY()-Tabla1[[#This Row],[FECHA INGRESO]])&gt;=50,"ALERTA","TODAVÍA FALTA"),"N/A")</f>
        <v>N/A</v>
      </c>
      <c r="BN3737" s="7">
        <f>IFERROR((_xlfn.DAYS(Tabla1[[#This Row],[FECHA INGRESO]],Tabla1[[#This Row],[FECHA RETIRO]]))/30,"")</f>
        <v>-0.93333333333333335</v>
      </c>
    </row>
    <row r="3738" spans="1:66" x14ac:dyDescent="0.35">
      <c r="A3738" s="21">
        <v>1001275687</v>
      </c>
      <c r="B3738" s="94" t="s">
        <v>19890</v>
      </c>
      <c r="C3738" s="25">
        <v>44852</v>
      </c>
      <c r="D3738" s="24" t="s">
        <v>93</v>
      </c>
      <c r="E3738" s="24" t="s">
        <v>94</v>
      </c>
      <c r="F3738" s="24" t="s">
        <v>70</v>
      </c>
      <c r="G3738" s="24"/>
      <c r="H3738" s="24">
        <v>24117883767</v>
      </c>
      <c r="I3738" s="24" t="s">
        <v>95</v>
      </c>
      <c r="J3738" s="24">
        <f>DATEDIF(Tabla1[[#This Row],[FECHA DE NACIMIENTO]],Tabla1[[#This Row],[FECHA ACTUAL]],"Y")</f>
        <v>20</v>
      </c>
      <c r="K3738" s="24" t="s">
        <v>96</v>
      </c>
      <c r="L3738" s="24" t="s">
        <v>112</v>
      </c>
      <c r="M3738" s="24">
        <v>0</v>
      </c>
      <c r="N3738" s="24">
        <v>0</v>
      </c>
      <c r="O3738" s="24">
        <v>2</v>
      </c>
      <c r="P3738" s="24" t="s">
        <v>101</v>
      </c>
      <c r="Q3738" s="23">
        <v>37774</v>
      </c>
      <c r="R3738" s="24" t="s">
        <v>76</v>
      </c>
      <c r="S3738" s="25">
        <v>45119</v>
      </c>
      <c r="T3738" s="24">
        <v>3047613</v>
      </c>
      <c r="U3738" s="24">
        <v>3123526189</v>
      </c>
      <c r="V3738" s="33" t="s">
        <v>19891</v>
      </c>
      <c r="W3738" s="92" t="s">
        <v>19892</v>
      </c>
      <c r="X3738" s="24" t="s">
        <v>13136</v>
      </c>
      <c r="Y3738" s="24" t="s">
        <v>19893</v>
      </c>
      <c r="Z3738" s="24" t="s">
        <v>117</v>
      </c>
      <c r="AA3738" s="24">
        <v>3138443867</v>
      </c>
      <c r="AB3738" s="24"/>
      <c r="AC3738" s="24"/>
      <c r="AD3738" s="24"/>
      <c r="AE3738" s="26" t="s">
        <v>151</v>
      </c>
      <c r="AF3738" s="26"/>
      <c r="AG3738" s="26"/>
      <c r="AH3738" s="27" t="s">
        <v>955</v>
      </c>
      <c r="AI3738" s="27" t="s">
        <v>120</v>
      </c>
      <c r="AJ3738" s="27" t="s">
        <v>120</v>
      </c>
      <c r="AK3738" s="24" t="s">
        <v>121</v>
      </c>
      <c r="AL3738" s="24" t="s">
        <v>7086</v>
      </c>
      <c r="AM3738" s="25">
        <v>44852</v>
      </c>
      <c r="AN3738" s="28">
        <v>1160000</v>
      </c>
      <c r="AO3738" s="28">
        <v>140606</v>
      </c>
      <c r="AP3738" s="28"/>
      <c r="AQ3738" s="28"/>
      <c r="AR3738" s="24"/>
      <c r="AS3738" s="24"/>
      <c r="AT3738" s="24"/>
      <c r="AU3738" s="24"/>
      <c r="AV3738" s="24"/>
      <c r="AW3738" s="24"/>
      <c r="AX3738" s="24"/>
      <c r="AY3738" s="24"/>
      <c r="AZ3738" s="24"/>
      <c r="BA3738" s="24"/>
      <c r="BB3738" s="24"/>
      <c r="BC3738" s="24"/>
      <c r="BD3738" s="24"/>
      <c r="BE3738" s="24"/>
      <c r="BF3738" s="24"/>
      <c r="BG3738" s="23"/>
      <c r="BH3738" s="23" t="s">
        <v>75</v>
      </c>
      <c r="BI3738" s="26">
        <v>0</v>
      </c>
      <c r="BJ3738" s="26">
        <v>0</v>
      </c>
      <c r="BK3738" s="29">
        <v>0</v>
      </c>
      <c r="BL3738" s="24" t="s">
        <v>91</v>
      </c>
      <c r="BM3738" s="22" t="str">
        <f ca="1">+IF(Tabla1[[#This Row],[FECHA INGRESO]]&gt;=44986,IF((TODAY()-Tabla1[[#This Row],[FECHA INGRESO]])&gt;=50,"ALERTA","TODAVÍA FALTA"),"N/A")</f>
        <v>N/A</v>
      </c>
      <c r="BN3738" s="7" t="str">
        <f>IFERROR((_xlfn.DAYS(Tabla1[[#This Row],[FECHA INGRESO]],Tabla1[[#This Row],[FECHA RETIRO]]))/30,"")</f>
        <v/>
      </c>
    </row>
    <row r="3739" spans="1:66" x14ac:dyDescent="0.35">
      <c r="A3739" s="21">
        <v>1000163080</v>
      </c>
      <c r="B3739" s="94" t="s">
        <v>19894</v>
      </c>
      <c r="C3739" s="25">
        <v>44852</v>
      </c>
      <c r="D3739" s="24" t="s">
        <v>266</v>
      </c>
      <c r="E3739" s="24" t="s">
        <v>111</v>
      </c>
      <c r="F3739" s="24" t="s">
        <v>70</v>
      </c>
      <c r="G3739" s="24"/>
      <c r="H3739" s="24">
        <v>24117879698</v>
      </c>
      <c r="I3739" s="24" t="s">
        <v>95</v>
      </c>
      <c r="J3739" s="24">
        <f>DATEDIF(Tabla1[[#This Row],[FECHA DE NACIMIENTO]],Tabla1[[#This Row],[FECHA ACTUAL]],"Y")</f>
        <v>21</v>
      </c>
      <c r="K3739" s="24" t="s">
        <v>73</v>
      </c>
      <c r="L3739" s="24" t="s">
        <v>112</v>
      </c>
      <c r="M3739" s="24">
        <v>0</v>
      </c>
      <c r="N3739" s="24">
        <v>0</v>
      </c>
      <c r="O3739" s="24">
        <v>2</v>
      </c>
      <c r="P3739" s="24" t="s">
        <v>101</v>
      </c>
      <c r="Q3739" s="23">
        <v>37124</v>
      </c>
      <c r="R3739" s="24" t="s">
        <v>76</v>
      </c>
      <c r="S3739" s="25">
        <v>45119</v>
      </c>
      <c r="T3739" s="24"/>
      <c r="U3739" s="24">
        <v>3043003887</v>
      </c>
      <c r="V3739" s="33" t="s">
        <v>19895</v>
      </c>
      <c r="W3739" s="92" t="s">
        <v>19896</v>
      </c>
      <c r="X3739" s="24" t="s">
        <v>17747</v>
      </c>
      <c r="Y3739" s="24" t="s">
        <v>19897</v>
      </c>
      <c r="Z3739" s="24" t="s">
        <v>162</v>
      </c>
      <c r="AA3739" s="24">
        <v>3015398177</v>
      </c>
      <c r="AB3739" s="24"/>
      <c r="AC3739" s="24"/>
      <c r="AD3739" s="24"/>
      <c r="AE3739" s="26" t="s">
        <v>151</v>
      </c>
      <c r="AF3739" s="26"/>
      <c r="AG3739" s="26"/>
      <c r="AH3739" s="27" t="s">
        <v>955</v>
      </c>
      <c r="AI3739" s="27" t="s">
        <v>120</v>
      </c>
      <c r="AJ3739" s="27" t="s">
        <v>120</v>
      </c>
      <c r="AK3739" s="24" t="s">
        <v>121</v>
      </c>
      <c r="AL3739" s="24" t="s">
        <v>7086</v>
      </c>
      <c r="AM3739" s="25">
        <v>44852</v>
      </c>
      <c r="AN3739" s="28">
        <v>1160000</v>
      </c>
      <c r="AO3739" s="28">
        <v>140606</v>
      </c>
      <c r="AP3739" s="28"/>
      <c r="AQ3739" s="28"/>
      <c r="AR3739" s="24"/>
      <c r="AS3739" s="24"/>
      <c r="AT3739" s="24"/>
      <c r="AU3739" s="24"/>
      <c r="AV3739" s="24"/>
      <c r="AW3739" s="24"/>
      <c r="AX3739" s="24"/>
      <c r="AY3739" s="24"/>
      <c r="AZ3739" s="24"/>
      <c r="BA3739" s="24"/>
      <c r="BB3739" s="24"/>
      <c r="BC3739" s="24"/>
      <c r="BD3739" s="24"/>
      <c r="BE3739" s="24"/>
      <c r="BF3739" s="24"/>
      <c r="BG3739" s="23"/>
      <c r="BH3739" s="23" t="s">
        <v>75</v>
      </c>
      <c r="BI3739" s="26">
        <v>0</v>
      </c>
      <c r="BJ3739" s="26">
        <v>0</v>
      </c>
      <c r="BK3739" s="29">
        <v>0</v>
      </c>
      <c r="BL3739" s="24" t="s">
        <v>91</v>
      </c>
      <c r="BM3739" s="22" t="str">
        <f ca="1">+IF(Tabla1[[#This Row],[FECHA INGRESO]]&gt;=44986,IF((TODAY()-Tabla1[[#This Row],[FECHA INGRESO]])&gt;=50,"ALERTA","TODAVÍA FALTA"),"N/A")</f>
        <v>N/A</v>
      </c>
      <c r="BN3739" s="7" t="str">
        <f>IFERROR((_xlfn.DAYS(Tabla1[[#This Row],[FECHA INGRESO]],Tabla1[[#This Row],[FECHA RETIRO]]))/30,"")</f>
        <v/>
      </c>
    </row>
    <row r="3740" spans="1:66" x14ac:dyDescent="0.35">
      <c r="A3740" s="21">
        <v>1003642217</v>
      </c>
      <c r="B3740" s="95" t="s">
        <v>19898</v>
      </c>
      <c r="C3740" s="25">
        <v>44852</v>
      </c>
      <c r="D3740" s="24" t="s">
        <v>188</v>
      </c>
      <c r="E3740" s="24" t="s">
        <v>94</v>
      </c>
      <c r="F3740" s="24" t="s">
        <v>70</v>
      </c>
      <c r="G3740" s="24"/>
      <c r="H3740" s="24">
        <v>24117880326</v>
      </c>
      <c r="I3740" s="24" t="s">
        <v>95</v>
      </c>
      <c r="J3740" s="24">
        <f>DATEDIF(Tabla1[[#This Row],[FECHA DE NACIMIENTO]],Tabla1[[#This Row],[FECHA ACTUAL]],"Y")</f>
        <v>20</v>
      </c>
      <c r="K3740" s="24" t="s">
        <v>73</v>
      </c>
      <c r="L3740" s="24" t="s">
        <v>234</v>
      </c>
      <c r="M3740" s="24">
        <v>0</v>
      </c>
      <c r="N3740" s="24">
        <v>0</v>
      </c>
      <c r="O3740" s="24">
        <v>3</v>
      </c>
      <c r="P3740" s="24" t="s">
        <v>101</v>
      </c>
      <c r="Q3740" s="23">
        <v>37761</v>
      </c>
      <c r="R3740" s="24" t="s">
        <v>1544</v>
      </c>
      <c r="S3740" s="25">
        <v>45119</v>
      </c>
      <c r="T3740" s="24"/>
      <c r="U3740" s="24">
        <v>3043367169</v>
      </c>
      <c r="V3740" s="33" t="s">
        <v>19899</v>
      </c>
      <c r="W3740" s="92" t="s">
        <v>19900</v>
      </c>
      <c r="X3740" s="24" t="s">
        <v>19901</v>
      </c>
      <c r="Y3740" s="24" t="s">
        <v>19902</v>
      </c>
      <c r="Z3740" s="24" t="s">
        <v>19903</v>
      </c>
      <c r="AA3740" s="24">
        <v>3134020062</v>
      </c>
      <c r="AB3740" s="24"/>
      <c r="AC3740" s="24"/>
      <c r="AD3740" s="24"/>
      <c r="AE3740" s="26" t="s">
        <v>151</v>
      </c>
      <c r="AF3740" s="26"/>
      <c r="AG3740" s="26"/>
      <c r="AH3740" s="27" t="s">
        <v>184</v>
      </c>
      <c r="AI3740" s="27" t="s">
        <v>4910</v>
      </c>
      <c r="AJ3740" s="27" t="s">
        <v>18165</v>
      </c>
      <c r="AK3740" s="24" t="s">
        <v>121</v>
      </c>
      <c r="AL3740" s="24" t="s">
        <v>7086</v>
      </c>
      <c r="AM3740" s="25">
        <v>44852</v>
      </c>
      <c r="AN3740" s="28">
        <v>1160000</v>
      </c>
      <c r="AO3740" s="28">
        <v>140606</v>
      </c>
      <c r="AP3740" s="28"/>
      <c r="AQ3740" s="28"/>
      <c r="AR3740" s="24"/>
      <c r="AS3740" s="24"/>
      <c r="AT3740" s="24"/>
      <c r="AU3740" s="24"/>
      <c r="AV3740" s="24"/>
      <c r="AW3740" s="24"/>
      <c r="AX3740" s="24"/>
      <c r="AY3740" s="24"/>
      <c r="AZ3740" s="24"/>
      <c r="BA3740" s="24"/>
      <c r="BB3740" s="24"/>
      <c r="BC3740" s="24"/>
      <c r="BD3740" s="24"/>
      <c r="BE3740" s="24"/>
      <c r="BF3740" s="24"/>
      <c r="BG3740" s="23"/>
      <c r="BH3740" s="23">
        <v>45058</v>
      </c>
      <c r="BI3740" s="26" t="s">
        <v>143</v>
      </c>
      <c r="BJ3740" s="26" t="s">
        <v>11905</v>
      </c>
      <c r="BK3740" s="29">
        <v>0</v>
      </c>
      <c r="BL3740" s="24" t="s">
        <v>129</v>
      </c>
      <c r="BM3740" s="22" t="str">
        <f ca="1">+IF(Tabla1[[#This Row],[FECHA INGRESO]]&gt;=44986,IF((TODAY()-Tabla1[[#This Row],[FECHA INGRESO]])&gt;=50,"ALERTA","TODAVÍA FALTA"),"N/A")</f>
        <v>N/A</v>
      </c>
      <c r="BN3740" s="7">
        <f>IFERROR((_xlfn.DAYS(Tabla1[[#This Row],[FECHA INGRESO]],Tabla1[[#This Row],[FECHA RETIRO]]))/30,"")</f>
        <v>-6.8666666666666663</v>
      </c>
    </row>
    <row r="3741" spans="1:66" x14ac:dyDescent="0.35">
      <c r="A3741" s="21">
        <v>52481643</v>
      </c>
      <c r="B3741" s="95" t="s">
        <v>19904</v>
      </c>
      <c r="C3741" s="25">
        <v>44852</v>
      </c>
      <c r="D3741" s="24" t="s">
        <v>582</v>
      </c>
      <c r="E3741" s="24" t="s">
        <v>94</v>
      </c>
      <c r="F3741" s="24" t="s">
        <v>70</v>
      </c>
      <c r="G3741" s="24"/>
      <c r="H3741" s="24">
        <v>24117885965</v>
      </c>
      <c r="I3741" s="24" t="s">
        <v>95</v>
      </c>
      <c r="J3741" s="24">
        <f>DATEDIF(Tabla1[[#This Row],[FECHA DE NACIMIENTO]],Tabla1[[#This Row],[FECHA ACTUAL]],"Y")</f>
        <v>35</v>
      </c>
      <c r="K3741" s="24" t="s">
        <v>320</v>
      </c>
      <c r="L3741" s="24" t="s">
        <v>234</v>
      </c>
      <c r="M3741" s="24">
        <v>2</v>
      </c>
      <c r="N3741" s="24">
        <v>1</v>
      </c>
      <c r="O3741" s="24">
        <v>3</v>
      </c>
      <c r="P3741" s="24" t="s">
        <v>101</v>
      </c>
      <c r="Q3741" s="23">
        <v>31991</v>
      </c>
      <c r="R3741" s="24" t="s">
        <v>76</v>
      </c>
      <c r="S3741" s="25">
        <v>45119</v>
      </c>
      <c r="T3741" s="24">
        <v>4726515</v>
      </c>
      <c r="U3741" s="24">
        <v>3147806061</v>
      </c>
      <c r="V3741" s="33" t="s">
        <v>19905</v>
      </c>
      <c r="W3741" s="92" t="s">
        <v>19906</v>
      </c>
      <c r="X3741" s="24" t="s">
        <v>19907</v>
      </c>
      <c r="Y3741" s="24" t="s">
        <v>19908</v>
      </c>
      <c r="Z3741" s="24" t="s">
        <v>162</v>
      </c>
      <c r="AA3741" s="24">
        <v>3123842584</v>
      </c>
      <c r="AB3741" s="24"/>
      <c r="AC3741" s="24"/>
      <c r="AD3741" s="24"/>
      <c r="AE3741" s="26" t="s">
        <v>102</v>
      </c>
      <c r="AF3741" s="26" t="s">
        <v>19909</v>
      </c>
      <c r="AG3741" s="26"/>
      <c r="AH3741" s="27" t="s">
        <v>163</v>
      </c>
      <c r="AI3741" s="27" t="s">
        <v>6347</v>
      </c>
      <c r="AJ3741" s="27" t="s">
        <v>6347</v>
      </c>
      <c r="AK3741" s="24" t="s">
        <v>121</v>
      </c>
      <c r="AL3741" s="24" t="s">
        <v>7086</v>
      </c>
      <c r="AM3741" s="25">
        <v>44852</v>
      </c>
      <c r="AN3741" s="28">
        <v>1600000</v>
      </c>
      <c r="AO3741" s="28">
        <v>117172</v>
      </c>
      <c r="AP3741" s="28"/>
      <c r="AQ3741" s="28"/>
      <c r="AR3741" s="24"/>
      <c r="AS3741" s="24"/>
      <c r="AT3741" s="24"/>
      <c r="AU3741" s="24"/>
      <c r="AV3741" s="24"/>
      <c r="AW3741" s="24"/>
      <c r="AX3741" s="24"/>
      <c r="AY3741" s="24"/>
      <c r="AZ3741" s="24"/>
      <c r="BA3741" s="24"/>
      <c r="BB3741" s="24"/>
      <c r="BC3741" s="24"/>
      <c r="BD3741" s="24"/>
      <c r="BE3741" s="24"/>
      <c r="BF3741" s="24"/>
      <c r="BG3741" s="23"/>
      <c r="BH3741" s="23">
        <v>44911</v>
      </c>
      <c r="BI3741" s="26" t="s">
        <v>466</v>
      </c>
      <c r="BJ3741" s="26" t="s">
        <v>1165</v>
      </c>
      <c r="BK3741" s="29">
        <v>0</v>
      </c>
      <c r="BL3741" s="24" t="s">
        <v>129</v>
      </c>
      <c r="BM3741" s="22" t="str">
        <f ca="1">+IF(Tabla1[[#This Row],[FECHA INGRESO]]&gt;=44986,IF((TODAY()-Tabla1[[#This Row],[FECHA INGRESO]])&gt;=50,"ALERTA","TODAVÍA FALTA"),"N/A")</f>
        <v>N/A</v>
      </c>
      <c r="BN3741" s="7">
        <f>IFERROR((_xlfn.DAYS(Tabla1[[#This Row],[FECHA INGRESO]],Tabla1[[#This Row],[FECHA RETIRO]]))/30,"")</f>
        <v>-1.9666666666666666</v>
      </c>
    </row>
    <row r="3742" spans="1:66" x14ac:dyDescent="0.35">
      <c r="A3742" s="21">
        <v>1233693518</v>
      </c>
      <c r="B3742" s="95" t="s">
        <v>19910</v>
      </c>
      <c r="C3742" s="25">
        <v>44853</v>
      </c>
      <c r="D3742" s="24" t="s">
        <v>188</v>
      </c>
      <c r="E3742" s="24" t="s">
        <v>94</v>
      </c>
      <c r="F3742" s="24" t="s">
        <v>70</v>
      </c>
      <c r="G3742" s="24"/>
      <c r="H3742" s="24">
        <v>24117869576</v>
      </c>
      <c r="I3742" s="24" t="s">
        <v>72</v>
      </c>
      <c r="J3742" s="24">
        <f>DATEDIF(Tabla1[[#This Row],[FECHA DE NACIMIENTO]],Tabla1[[#This Row],[FECHA ACTUAL]],"Y")</f>
        <v>24</v>
      </c>
      <c r="K3742" s="24" t="s">
        <v>73</v>
      </c>
      <c r="L3742" s="24" t="s">
        <v>112</v>
      </c>
      <c r="M3742" s="24">
        <v>0</v>
      </c>
      <c r="N3742" s="24">
        <v>2</v>
      </c>
      <c r="O3742" s="24">
        <v>2</v>
      </c>
      <c r="P3742" s="24" t="s">
        <v>101</v>
      </c>
      <c r="Q3742" s="23">
        <v>36209</v>
      </c>
      <c r="R3742" s="24" t="s">
        <v>76</v>
      </c>
      <c r="S3742" s="25">
        <v>45119</v>
      </c>
      <c r="T3742" s="24"/>
      <c r="U3742" s="24">
        <v>3203058093</v>
      </c>
      <c r="V3742" s="33" t="s">
        <v>19911</v>
      </c>
      <c r="W3742" s="92" t="s">
        <v>19912</v>
      </c>
      <c r="X3742" s="24" t="s">
        <v>19213</v>
      </c>
      <c r="Y3742" s="24" t="s">
        <v>19913</v>
      </c>
      <c r="Z3742" s="24" t="s">
        <v>285</v>
      </c>
      <c r="AA3742" s="24">
        <v>3132498744</v>
      </c>
      <c r="AB3742" s="24"/>
      <c r="AC3742" s="24"/>
      <c r="AD3742" s="24"/>
      <c r="AE3742" s="26" t="s">
        <v>151</v>
      </c>
      <c r="AF3742" s="26"/>
      <c r="AG3742" s="26"/>
      <c r="AH3742" s="27" t="s">
        <v>184</v>
      </c>
      <c r="AI3742" s="27" t="s">
        <v>120</v>
      </c>
      <c r="AJ3742" s="27" t="s">
        <v>120</v>
      </c>
      <c r="AK3742" s="24" t="s">
        <v>121</v>
      </c>
      <c r="AL3742" s="24" t="s">
        <v>7086</v>
      </c>
      <c r="AM3742" s="25">
        <v>44853</v>
      </c>
      <c r="AN3742" s="28">
        <v>1000000</v>
      </c>
      <c r="AO3742" s="28">
        <v>117172</v>
      </c>
      <c r="AP3742" s="28"/>
      <c r="AQ3742" s="28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  <c r="BD3742" s="24"/>
      <c r="BE3742" s="24"/>
      <c r="BF3742" s="24"/>
      <c r="BG3742" s="23"/>
      <c r="BH3742" s="23">
        <v>44924</v>
      </c>
      <c r="BI3742" s="26" t="s">
        <v>466</v>
      </c>
      <c r="BJ3742" s="26" t="s">
        <v>6087</v>
      </c>
      <c r="BK3742" s="29">
        <v>0</v>
      </c>
      <c r="BL3742" s="24" t="s">
        <v>129</v>
      </c>
      <c r="BM3742" s="22" t="str">
        <f ca="1">+IF(Tabla1[[#This Row],[FECHA INGRESO]]&gt;=44986,IF((TODAY()-Tabla1[[#This Row],[FECHA INGRESO]])&gt;=50,"ALERTA","TODAVÍA FALTA"),"N/A")</f>
        <v>N/A</v>
      </c>
      <c r="BN3742" s="7">
        <f>IFERROR((_xlfn.DAYS(Tabla1[[#This Row],[FECHA INGRESO]],Tabla1[[#This Row],[FECHA RETIRO]]))/30,"")</f>
        <v>-2.3666666666666667</v>
      </c>
    </row>
    <row r="3743" spans="1:66" x14ac:dyDescent="0.35">
      <c r="A3743" s="21">
        <v>1007474186</v>
      </c>
      <c r="B3743" s="94" t="s">
        <v>15019</v>
      </c>
      <c r="C3743" s="25">
        <v>44854</v>
      </c>
      <c r="D3743" s="24" t="s">
        <v>157</v>
      </c>
      <c r="E3743" s="24" t="s">
        <v>69</v>
      </c>
      <c r="F3743" s="24" t="s">
        <v>70</v>
      </c>
      <c r="G3743" s="24"/>
      <c r="H3743" s="24">
        <v>24107589772</v>
      </c>
      <c r="I3743" s="24" t="s">
        <v>72</v>
      </c>
      <c r="J3743" s="24">
        <f>DATEDIF(Tabla1[[#This Row],[FECHA DE NACIMIENTO]],Tabla1[[#This Row],[FECHA ACTUAL]],"Y")</f>
        <v>20</v>
      </c>
      <c r="K3743" s="24" t="s">
        <v>73</v>
      </c>
      <c r="L3743" s="24" t="s">
        <v>112</v>
      </c>
      <c r="M3743" s="24">
        <v>0</v>
      </c>
      <c r="N3743" s="24">
        <v>0</v>
      </c>
      <c r="O3743" s="24">
        <v>3</v>
      </c>
      <c r="P3743" s="24" t="s">
        <v>101</v>
      </c>
      <c r="Q3743" s="23">
        <v>37519</v>
      </c>
      <c r="R3743" s="24" t="s">
        <v>3231</v>
      </c>
      <c r="S3743" s="25">
        <v>45119</v>
      </c>
      <c r="T3743" s="24"/>
      <c r="U3743" s="24">
        <v>3209844023</v>
      </c>
      <c r="V3743" s="33" t="s">
        <v>19914</v>
      </c>
      <c r="W3743" s="92" t="s">
        <v>19915</v>
      </c>
      <c r="X3743" s="24" t="s">
        <v>19916</v>
      </c>
      <c r="Y3743" s="24" t="s">
        <v>19917</v>
      </c>
      <c r="Z3743" s="24" t="s">
        <v>285</v>
      </c>
      <c r="AA3743" s="24">
        <v>3115072969</v>
      </c>
      <c r="AB3743" s="24"/>
      <c r="AC3743" s="24"/>
      <c r="AD3743" s="24"/>
      <c r="AE3743" s="26" t="s">
        <v>183</v>
      </c>
      <c r="AF3743" s="26" t="s">
        <v>19918</v>
      </c>
      <c r="AG3743" s="26"/>
      <c r="AH3743" s="27" t="s">
        <v>9506</v>
      </c>
      <c r="AI3743" s="27" t="s">
        <v>687</v>
      </c>
      <c r="AJ3743" s="27" t="s">
        <v>687</v>
      </c>
      <c r="AK3743" s="24" t="s">
        <v>89</v>
      </c>
      <c r="AL3743" s="24" t="s">
        <v>90</v>
      </c>
      <c r="AM3743" s="25">
        <v>44854</v>
      </c>
      <c r="AN3743" s="28">
        <v>1349360</v>
      </c>
      <c r="AO3743" s="28">
        <v>140606</v>
      </c>
      <c r="AP3743" s="28"/>
      <c r="AQ3743" s="28"/>
      <c r="AR3743" s="24"/>
      <c r="AS3743" s="24"/>
      <c r="AT3743" s="24"/>
      <c r="AU3743" s="24"/>
      <c r="AV3743" s="24"/>
      <c r="AW3743" s="24"/>
      <c r="AX3743" s="24"/>
      <c r="AY3743" s="24"/>
      <c r="AZ3743" s="24"/>
      <c r="BA3743" s="24"/>
      <c r="BB3743" s="24"/>
      <c r="BC3743" s="24"/>
      <c r="BD3743" s="24"/>
      <c r="BE3743" s="24"/>
      <c r="BF3743" s="24"/>
      <c r="BG3743" s="23"/>
      <c r="BH3743" s="23" t="s">
        <v>75</v>
      </c>
      <c r="BI3743" s="26">
        <v>0</v>
      </c>
      <c r="BJ3743" s="26">
        <v>0</v>
      </c>
      <c r="BK3743" s="29">
        <v>0</v>
      </c>
      <c r="BL3743" s="24" t="s">
        <v>91</v>
      </c>
      <c r="BM3743" s="22" t="str">
        <f ca="1">+IF(Tabla1[[#This Row],[FECHA INGRESO]]&gt;=44986,IF((TODAY()-Tabla1[[#This Row],[FECHA INGRESO]])&gt;=50,"ALERTA","TODAVÍA FALTA"),"N/A")</f>
        <v>N/A</v>
      </c>
      <c r="BN3743" s="7" t="str">
        <f>IFERROR((_xlfn.DAYS(Tabla1[[#This Row],[FECHA INGRESO]],Tabla1[[#This Row],[FECHA RETIRO]]))/30,"")</f>
        <v/>
      </c>
    </row>
    <row r="3744" spans="1:66" x14ac:dyDescent="0.35">
      <c r="A3744" s="64">
        <v>1023921821</v>
      </c>
      <c r="B3744" s="94" t="s">
        <v>19919</v>
      </c>
      <c r="C3744" s="25">
        <v>44858</v>
      </c>
      <c r="D3744" s="24" t="s">
        <v>4008</v>
      </c>
      <c r="E3744" s="24" t="s">
        <v>94</v>
      </c>
      <c r="F3744" s="24" t="s">
        <v>70</v>
      </c>
      <c r="G3744" s="24"/>
      <c r="H3744" s="24">
        <v>24116604194</v>
      </c>
      <c r="I3744" s="24" t="s">
        <v>95</v>
      </c>
      <c r="J3744" s="24">
        <f>DATEDIF(Tabla1[[#This Row],[FECHA DE NACIMIENTO]],Tabla1[[#This Row],[FECHA ACTUAL]],"Y")</f>
        <v>30</v>
      </c>
      <c r="K3744" s="24" t="s">
        <v>96</v>
      </c>
      <c r="L3744" s="24" t="s">
        <v>112</v>
      </c>
      <c r="M3744" s="24">
        <v>0</v>
      </c>
      <c r="N3744" s="24">
        <v>2</v>
      </c>
      <c r="O3744" s="24">
        <v>1</v>
      </c>
      <c r="P3744" s="24" t="s">
        <v>101</v>
      </c>
      <c r="Q3744" s="23">
        <v>33945</v>
      </c>
      <c r="R3744" s="24" t="s">
        <v>76</v>
      </c>
      <c r="S3744" s="25">
        <v>45119</v>
      </c>
      <c r="T3744" s="24"/>
      <c r="U3744" s="24">
        <v>3138224175</v>
      </c>
      <c r="V3744" s="33" t="s">
        <v>19920</v>
      </c>
      <c r="W3744" s="92" t="s">
        <v>19921</v>
      </c>
      <c r="X3744" s="24" t="s">
        <v>19041</v>
      </c>
      <c r="Y3744" s="24" t="s">
        <v>19922</v>
      </c>
      <c r="Z3744" s="24" t="s">
        <v>117</v>
      </c>
      <c r="AA3744" s="24">
        <v>3104970305</v>
      </c>
      <c r="AB3744" s="24"/>
      <c r="AC3744" s="24"/>
      <c r="AD3744" s="24"/>
      <c r="AE3744" s="26" t="s">
        <v>183</v>
      </c>
      <c r="AF3744" s="26" t="s">
        <v>19347</v>
      </c>
      <c r="AG3744" s="26"/>
      <c r="AH3744" s="27" t="s">
        <v>955</v>
      </c>
      <c r="AI3744" s="27" t="s">
        <v>5470</v>
      </c>
      <c r="AJ3744" s="27" t="s">
        <v>5470</v>
      </c>
      <c r="AK3744" s="24" t="s">
        <v>121</v>
      </c>
      <c r="AL3744" s="24" t="s">
        <v>7086</v>
      </c>
      <c r="AM3744" s="25">
        <v>44858</v>
      </c>
      <c r="AN3744" s="28">
        <v>1160000</v>
      </c>
      <c r="AO3744" s="28">
        <v>140606</v>
      </c>
      <c r="AP3744" s="28"/>
      <c r="AQ3744" s="28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  <c r="BD3744" s="24"/>
      <c r="BE3744" s="24"/>
      <c r="BF3744" s="24"/>
      <c r="BG3744" s="23"/>
      <c r="BH3744" s="23" t="s">
        <v>75</v>
      </c>
      <c r="BI3744" s="26">
        <v>0</v>
      </c>
      <c r="BJ3744" s="26">
        <v>0</v>
      </c>
      <c r="BK3744" s="29">
        <v>0</v>
      </c>
      <c r="BL3744" s="24" t="s">
        <v>91</v>
      </c>
      <c r="BM3744" s="22" t="str">
        <f ca="1">+IF(Tabla1[[#This Row],[FECHA INGRESO]]&gt;=44986,IF((TODAY()-Tabla1[[#This Row],[FECHA INGRESO]])&gt;=50,"ALERTA","TODAVÍA FALTA"),"N/A")</f>
        <v>N/A</v>
      </c>
      <c r="BN3744" s="7" t="str">
        <f>IFERROR((_xlfn.DAYS(Tabla1[[#This Row],[FECHA INGRESO]],Tabla1[[#This Row],[FECHA RETIRO]]))/30,"")</f>
        <v/>
      </c>
    </row>
    <row r="3745" spans="1:66" x14ac:dyDescent="0.35">
      <c r="A3745" s="21">
        <v>1016085346</v>
      </c>
      <c r="B3745" s="95" t="s">
        <v>19923</v>
      </c>
      <c r="C3745" s="25">
        <v>44858</v>
      </c>
      <c r="D3745" s="24" t="s">
        <v>93</v>
      </c>
      <c r="E3745" s="24" t="s">
        <v>111</v>
      </c>
      <c r="F3745" s="24" t="s">
        <v>70</v>
      </c>
      <c r="G3745" s="24"/>
      <c r="H3745" s="24">
        <v>24117985492</v>
      </c>
      <c r="I3745" s="24" t="s">
        <v>95</v>
      </c>
      <c r="J3745" s="24">
        <f>DATEDIF(Tabla1[[#This Row],[FECHA DE NACIMIENTO]],Tabla1[[#This Row],[FECHA ACTUAL]],"Y")</f>
        <v>27</v>
      </c>
      <c r="K3745" s="24" t="s">
        <v>96</v>
      </c>
      <c r="L3745" s="24" t="s">
        <v>112</v>
      </c>
      <c r="M3745" s="24">
        <v>2</v>
      </c>
      <c r="N3745" s="24">
        <v>2</v>
      </c>
      <c r="O3745" s="24">
        <v>3</v>
      </c>
      <c r="P3745" s="24" t="s">
        <v>101</v>
      </c>
      <c r="Q3745" s="23">
        <v>35183</v>
      </c>
      <c r="R3745" s="24" t="s">
        <v>76</v>
      </c>
      <c r="S3745" s="25">
        <v>45119</v>
      </c>
      <c r="T3745" s="24"/>
      <c r="U3745" s="24">
        <v>3046828430</v>
      </c>
      <c r="V3745" s="33" t="s">
        <v>19924</v>
      </c>
      <c r="W3745" s="92" t="s">
        <v>19925</v>
      </c>
      <c r="X3745" s="24" t="s">
        <v>16594</v>
      </c>
      <c r="Y3745" s="24" t="s">
        <v>19926</v>
      </c>
      <c r="Z3745" s="24" t="s">
        <v>117</v>
      </c>
      <c r="AA3745" s="24">
        <v>3046817430</v>
      </c>
      <c r="AB3745" s="24"/>
      <c r="AC3745" s="24"/>
      <c r="AD3745" s="24"/>
      <c r="AE3745" s="26" t="s">
        <v>183</v>
      </c>
      <c r="AF3745" s="26"/>
      <c r="AG3745" s="26"/>
      <c r="AH3745" s="27" t="s">
        <v>184</v>
      </c>
      <c r="AI3745" s="27" t="s">
        <v>5470</v>
      </c>
      <c r="AJ3745" s="27" t="s">
        <v>5470</v>
      </c>
      <c r="AK3745" s="24" t="s">
        <v>121</v>
      </c>
      <c r="AL3745" s="24" t="s">
        <v>7086</v>
      </c>
      <c r="AM3745" s="25">
        <v>44858</v>
      </c>
      <c r="AN3745" s="28">
        <v>1000000</v>
      </c>
      <c r="AO3745" s="28">
        <v>117172</v>
      </c>
      <c r="AP3745" s="73" t="s">
        <v>19927</v>
      </c>
      <c r="AQ3745" s="28"/>
      <c r="AR3745" s="24"/>
      <c r="AS3745" s="24"/>
      <c r="AT3745" s="24"/>
      <c r="AU3745" s="24"/>
      <c r="AV3745" s="24"/>
      <c r="AW3745" s="24"/>
      <c r="AX3745" s="24"/>
      <c r="AY3745" s="24"/>
      <c r="AZ3745" s="24"/>
      <c r="BA3745" s="24"/>
      <c r="BB3745" s="24"/>
      <c r="BC3745" s="24"/>
      <c r="BD3745" s="24"/>
      <c r="BE3745" s="24"/>
      <c r="BF3745" s="24"/>
      <c r="BG3745" s="23"/>
      <c r="BH3745" s="23">
        <v>44907</v>
      </c>
      <c r="BI3745" s="26" t="s">
        <v>10014</v>
      </c>
      <c r="BJ3745" s="26" t="s">
        <v>17247</v>
      </c>
      <c r="BK3745" s="29">
        <v>0</v>
      </c>
      <c r="BL3745" s="24" t="s">
        <v>129</v>
      </c>
      <c r="BM3745" s="22" t="str">
        <f ca="1">+IF(Tabla1[[#This Row],[FECHA INGRESO]]&gt;=44986,IF((TODAY()-Tabla1[[#This Row],[FECHA INGRESO]])&gt;=50,"ALERTA","TODAVÍA FALTA"),"N/A")</f>
        <v>N/A</v>
      </c>
      <c r="BN3745" s="7">
        <f>IFERROR((_xlfn.DAYS(Tabla1[[#This Row],[FECHA INGRESO]],Tabla1[[#This Row],[FECHA RETIRO]]))/30,"")</f>
        <v>-1.6333333333333333</v>
      </c>
    </row>
    <row r="3746" spans="1:66" x14ac:dyDescent="0.35">
      <c r="A3746" s="21">
        <v>1000505223</v>
      </c>
      <c r="B3746" s="94" t="s">
        <v>19928</v>
      </c>
      <c r="C3746" s="25">
        <v>44858</v>
      </c>
      <c r="D3746" s="24" t="s">
        <v>266</v>
      </c>
      <c r="E3746" s="24" t="s">
        <v>111</v>
      </c>
      <c r="F3746" s="24" t="s">
        <v>111</v>
      </c>
      <c r="G3746" s="24"/>
      <c r="H3746" s="24">
        <v>24118011938</v>
      </c>
      <c r="I3746" s="24" t="s">
        <v>95</v>
      </c>
      <c r="J3746" s="24">
        <f>DATEDIF(Tabla1[[#This Row],[FECHA DE NACIMIENTO]],Tabla1[[#This Row],[FECHA ACTUAL]],"Y")</f>
        <v>23</v>
      </c>
      <c r="K3746" s="24" t="s">
        <v>96</v>
      </c>
      <c r="L3746" s="24" t="s">
        <v>112</v>
      </c>
      <c r="M3746" s="24">
        <v>0</v>
      </c>
      <c r="N3746" s="24">
        <v>0</v>
      </c>
      <c r="O3746" s="24">
        <v>2</v>
      </c>
      <c r="P3746" s="24" t="s">
        <v>101</v>
      </c>
      <c r="Q3746" s="23">
        <v>36663</v>
      </c>
      <c r="R3746" s="24" t="s">
        <v>76</v>
      </c>
      <c r="S3746" s="25">
        <v>45119</v>
      </c>
      <c r="T3746" s="24"/>
      <c r="U3746" s="24">
        <v>3192132203</v>
      </c>
      <c r="V3746" s="33" t="s">
        <v>19929</v>
      </c>
      <c r="W3746" s="92" t="s">
        <v>19930</v>
      </c>
      <c r="X3746" s="24" t="s">
        <v>7018</v>
      </c>
      <c r="Y3746" s="24" t="s">
        <v>19931</v>
      </c>
      <c r="Z3746" s="24" t="s">
        <v>117</v>
      </c>
      <c r="AA3746" s="24">
        <v>3202069587</v>
      </c>
      <c r="AB3746" s="24"/>
      <c r="AC3746" s="24"/>
      <c r="AD3746" s="24"/>
      <c r="AE3746" s="26" t="s">
        <v>102</v>
      </c>
      <c r="AF3746" s="26" t="s">
        <v>19932</v>
      </c>
      <c r="AG3746" s="26"/>
      <c r="AH3746" s="27" t="s">
        <v>14969</v>
      </c>
      <c r="AI3746" s="27" t="s">
        <v>260</v>
      </c>
      <c r="AJ3746" s="27" t="s">
        <v>260</v>
      </c>
      <c r="AK3746" s="24" t="s">
        <v>89</v>
      </c>
      <c r="AL3746" s="24" t="s">
        <v>90</v>
      </c>
      <c r="AM3746" s="25">
        <v>44858</v>
      </c>
      <c r="AN3746" s="28">
        <v>1439377</v>
      </c>
      <c r="AO3746" s="28">
        <v>140606</v>
      </c>
      <c r="AP3746" s="28"/>
      <c r="AQ3746" s="28"/>
      <c r="AR3746" s="24"/>
      <c r="AS3746" s="24"/>
      <c r="AT3746" s="24"/>
      <c r="AU3746" s="24"/>
      <c r="AV3746" s="24"/>
      <c r="AW3746" s="24"/>
      <c r="AX3746" s="24"/>
      <c r="AY3746" s="24"/>
      <c r="AZ3746" s="24"/>
      <c r="BA3746" s="24"/>
      <c r="BB3746" s="24"/>
      <c r="BC3746" s="24"/>
      <c r="BD3746" s="24"/>
      <c r="BE3746" s="24"/>
      <c r="BF3746" s="24"/>
      <c r="BG3746" s="23"/>
      <c r="BH3746" s="23" t="s">
        <v>75</v>
      </c>
      <c r="BI3746" s="26">
        <v>0</v>
      </c>
      <c r="BJ3746" s="26">
        <v>0</v>
      </c>
      <c r="BK3746" s="29">
        <v>0</v>
      </c>
      <c r="BL3746" s="24" t="s">
        <v>91</v>
      </c>
      <c r="BM3746" s="22" t="str">
        <f ca="1">+IF(Tabla1[[#This Row],[FECHA INGRESO]]&gt;=44986,IF((TODAY()-Tabla1[[#This Row],[FECHA INGRESO]])&gt;=50,"ALERTA","TODAVÍA FALTA"),"N/A")</f>
        <v>N/A</v>
      </c>
      <c r="BN3746" s="7" t="str">
        <f>IFERROR((_xlfn.DAYS(Tabla1[[#This Row],[FECHA INGRESO]],Tabla1[[#This Row],[FECHA RETIRO]]))/30,"")</f>
        <v/>
      </c>
    </row>
    <row r="3747" spans="1:66" x14ac:dyDescent="0.35">
      <c r="A3747" s="21">
        <v>1033780193</v>
      </c>
      <c r="B3747" s="94" t="s">
        <v>19933</v>
      </c>
      <c r="C3747" s="25">
        <v>44859</v>
      </c>
      <c r="D3747" s="24" t="s">
        <v>266</v>
      </c>
      <c r="E3747" s="24" t="s">
        <v>69</v>
      </c>
      <c r="F3747" s="24" t="s">
        <v>70</v>
      </c>
      <c r="G3747" s="24"/>
      <c r="H3747" s="24">
        <v>24118044154</v>
      </c>
      <c r="I3747" s="24" t="s">
        <v>95</v>
      </c>
      <c r="J3747" s="24">
        <f>DATEDIF(Tabla1[[#This Row],[FECHA DE NACIMIENTO]],Tabla1[[#This Row],[FECHA ACTUAL]],"Y")</f>
        <v>27</v>
      </c>
      <c r="K3747" s="24" t="s">
        <v>73</v>
      </c>
      <c r="L3747" s="24" t="s">
        <v>112</v>
      </c>
      <c r="M3747" s="24">
        <v>0</v>
      </c>
      <c r="N3747" s="24">
        <v>0</v>
      </c>
      <c r="O3747" s="24">
        <v>4</v>
      </c>
      <c r="P3747" s="24" t="s">
        <v>101</v>
      </c>
      <c r="Q3747" s="23">
        <v>34964</v>
      </c>
      <c r="R3747" s="24" t="s">
        <v>76</v>
      </c>
      <c r="S3747" s="25">
        <v>45119</v>
      </c>
      <c r="T3747" s="24"/>
      <c r="U3747" s="24">
        <v>3134703564</v>
      </c>
      <c r="V3747" s="33" t="s">
        <v>19934</v>
      </c>
      <c r="W3747" s="92" t="s">
        <v>19935</v>
      </c>
      <c r="X3747" s="24" t="s">
        <v>1500</v>
      </c>
      <c r="Y3747" s="24" t="s">
        <v>19936</v>
      </c>
      <c r="Z3747" s="24" t="s">
        <v>162</v>
      </c>
      <c r="AA3747" s="24">
        <v>3006584162</v>
      </c>
      <c r="AB3747" s="24"/>
      <c r="AC3747" s="24"/>
      <c r="AD3747" s="24"/>
      <c r="AE3747" s="26" t="s">
        <v>84</v>
      </c>
      <c r="AF3747" s="26" t="s">
        <v>8377</v>
      </c>
      <c r="AG3747" s="26"/>
      <c r="AH3747" s="27" t="s">
        <v>19937</v>
      </c>
      <c r="AI3747" s="27" t="s">
        <v>1431</v>
      </c>
      <c r="AJ3747" s="27" t="s">
        <v>1432</v>
      </c>
      <c r="AK3747" s="24" t="s">
        <v>89</v>
      </c>
      <c r="AL3747" s="24" t="s">
        <v>90</v>
      </c>
      <c r="AM3747" s="25">
        <v>44859</v>
      </c>
      <c r="AN3747" s="28">
        <v>2262000</v>
      </c>
      <c r="AO3747" s="28">
        <v>140606</v>
      </c>
      <c r="AP3747" s="28"/>
      <c r="AQ3747" s="28"/>
      <c r="AR3747" s="24"/>
      <c r="AS3747" s="24"/>
      <c r="AT3747" s="24"/>
      <c r="AU3747" s="24"/>
      <c r="AV3747" s="24"/>
      <c r="AW3747" s="24"/>
      <c r="AX3747" s="24"/>
      <c r="AY3747" s="24"/>
      <c r="AZ3747" s="24"/>
      <c r="BA3747" s="24"/>
      <c r="BB3747" s="24"/>
      <c r="BC3747" s="24"/>
      <c r="BD3747" s="24"/>
      <c r="BE3747" s="24"/>
      <c r="BF3747" s="24"/>
      <c r="BG3747" s="23"/>
      <c r="BH3747" s="23" t="s">
        <v>75</v>
      </c>
      <c r="BI3747" s="26">
        <v>0</v>
      </c>
      <c r="BJ3747" s="26">
        <v>0</v>
      </c>
      <c r="BK3747" s="29">
        <v>0</v>
      </c>
      <c r="BL3747" s="24" t="s">
        <v>91</v>
      </c>
      <c r="BM3747" s="22" t="str">
        <f ca="1">+IF(Tabla1[[#This Row],[FECHA INGRESO]]&gt;=44986,IF((TODAY()-Tabla1[[#This Row],[FECHA INGRESO]])&gt;=50,"ALERTA","TODAVÍA FALTA"),"N/A")</f>
        <v>N/A</v>
      </c>
      <c r="BN3747" s="7" t="str">
        <f>IFERROR((_xlfn.DAYS(Tabla1[[#This Row],[FECHA INGRESO]],Tabla1[[#This Row],[FECHA RETIRO]]))/30,"")</f>
        <v/>
      </c>
    </row>
    <row r="3748" spans="1:66" x14ac:dyDescent="0.35">
      <c r="A3748" s="21">
        <v>52329518</v>
      </c>
      <c r="B3748" s="94" t="s">
        <v>19938</v>
      </c>
      <c r="C3748" s="25">
        <v>44860</v>
      </c>
      <c r="D3748" s="24" t="s">
        <v>266</v>
      </c>
      <c r="E3748" s="24" t="s">
        <v>69</v>
      </c>
      <c r="F3748" s="24" t="s">
        <v>70</v>
      </c>
      <c r="G3748" s="24"/>
      <c r="H3748" s="24">
        <v>24118079989</v>
      </c>
      <c r="I3748" s="24" t="s">
        <v>95</v>
      </c>
      <c r="J3748" s="24">
        <f>DATEDIF(Tabla1[[#This Row],[FECHA DE NACIMIENTO]],Tabla1[[#This Row],[FECHA ACTUAL]],"Y")</f>
        <v>48</v>
      </c>
      <c r="K3748" s="24" t="s">
        <v>73</v>
      </c>
      <c r="L3748" s="24" t="s">
        <v>74</v>
      </c>
      <c r="M3748" s="24">
        <v>2</v>
      </c>
      <c r="N3748" s="24">
        <v>1</v>
      </c>
      <c r="O3748" s="24">
        <v>3</v>
      </c>
      <c r="P3748" s="24" t="s">
        <v>101</v>
      </c>
      <c r="Q3748" s="23">
        <v>27275</v>
      </c>
      <c r="R3748" s="24" t="s">
        <v>76</v>
      </c>
      <c r="S3748" s="25">
        <v>45119</v>
      </c>
      <c r="T3748" s="24">
        <v>3044362</v>
      </c>
      <c r="U3748" s="24">
        <v>3204263955</v>
      </c>
      <c r="V3748" s="33" t="s">
        <v>19939</v>
      </c>
      <c r="W3748" s="92" t="s">
        <v>19940</v>
      </c>
      <c r="X3748" s="24" t="s">
        <v>17295</v>
      </c>
      <c r="Y3748" s="24" t="s">
        <v>19941</v>
      </c>
      <c r="Z3748" s="24" t="s">
        <v>150</v>
      </c>
      <c r="AA3748" s="24">
        <v>3142732103</v>
      </c>
      <c r="AB3748" s="24"/>
      <c r="AC3748" s="24"/>
      <c r="AD3748" s="24"/>
      <c r="AE3748" s="26" t="s">
        <v>151</v>
      </c>
      <c r="AF3748" s="26"/>
      <c r="AG3748" s="26"/>
      <c r="AH3748" s="27" t="s">
        <v>10829</v>
      </c>
      <c r="AI3748" s="27" t="s">
        <v>421</v>
      </c>
      <c r="AJ3748" s="27" t="s">
        <v>421</v>
      </c>
      <c r="AK3748" s="24" t="s">
        <v>89</v>
      </c>
      <c r="AL3748" s="24" t="s">
        <v>90</v>
      </c>
      <c r="AM3748" s="25">
        <v>44860</v>
      </c>
      <c r="AN3748" s="28">
        <v>2778375</v>
      </c>
      <c r="AO3748" s="28">
        <v>0</v>
      </c>
      <c r="AP3748" s="73" t="s">
        <v>19942</v>
      </c>
      <c r="AQ3748" s="28"/>
      <c r="AR3748" s="24"/>
      <c r="AS3748" s="24"/>
      <c r="AT3748" s="24"/>
      <c r="AU3748" s="24"/>
      <c r="AV3748" s="24"/>
      <c r="AW3748" s="24"/>
      <c r="AX3748" s="24"/>
      <c r="AY3748" s="24"/>
      <c r="AZ3748" s="24"/>
      <c r="BA3748" s="24"/>
      <c r="BB3748" s="24"/>
      <c r="BC3748" s="24"/>
      <c r="BD3748" s="24"/>
      <c r="BE3748" s="24"/>
      <c r="BF3748" s="24"/>
      <c r="BG3748" s="23"/>
      <c r="BH3748" s="23" t="s">
        <v>75</v>
      </c>
      <c r="BI3748" s="26">
        <v>0</v>
      </c>
      <c r="BJ3748" s="26">
        <v>0</v>
      </c>
      <c r="BK3748" s="29">
        <v>0</v>
      </c>
      <c r="BL3748" s="24" t="s">
        <v>91</v>
      </c>
      <c r="BM3748" s="22" t="str">
        <f ca="1">+IF(Tabla1[[#This Row],[FECHA INGRESO]]&gt;=44986,IF((TODAY()-Tabla1[[#This Row],[FECHA INGRESO]])&gt;=50,"ALERTA","TODAVÍA FALTA"),"N/A")</f>
        <v>N/A</v>
      </c>
      <c r="BN3748" s="7" t="str">
        <f>IFERROR((_xlfn.DAYS(Tabla1[[#This Row],[FECHA INGRESO]],Tabla1[[#This Row],[FECHA RETIRO]]))/30,"")</f>
        <v/>
      </c>
    </row>
    <row r="3749" spans="1:66" x14ac:dyDescent="0.35">
      <c r="A3749" s="21">
        <v>1037650583</v>
      </c>
      <c r="B3749" s="95" t="s">
        <v>19943</v>
      </c>
      <c r="C3749" s="25">
        <v>44867</v>
      </c>
      <c r="D3749" s="24" t="s">
        <v>582</v>
      </c>
      <c r="E3749" s="24" t="s">
        <v>111</v>
      </c>
      <c r="F3749" s="24" t="s">
        <v>70</v>
      </c>
      <c r="G3749" s="24"/>
      <c r="H3749" s="24">
        <v>24118227942</v>
      </c>
      <c r="I3749" s="24" t="s">
        <v>72</v>
      </c>
      <c r="J3749" s="24">
        <f>DATEDIF(Tabla1[[#This Row],[FECHA DE NACIMIENTO]],Tabla1[[#This Row],[FECHA ACTUAL]],"Y")</f>
        <v>26</v>
      </c>
      <c r="K3749" s="24" t="s">
        <v>96</v>
      </c>
      <c r="L3749" s="24" t="s">
        <v>112</v>
      </c>
      <c r="M3749" s="24">
        <v>0</v>
      </c>
      <c r="N3749" s="24">
        <v>0</v>
      </c>
      <c r="O3749" s="24">
        <v>2</v>
      </c>
      <c r="P3749" s="24" t="s">
        <v>101</v>
      </c>
      <c r="Q3749" s="23">
        <v>35278</v>
      </c>
      <c r="R3749" s="24" t="s">
        <v>1526</v>
      </c>
      <c r="S3749" s="25">
        <v>45119</v>
      </c>
      <c r="T3749" s="24"/>
      <c r="U3749" s="24">
        <v>3007242277</v>
      </c>
      <c r="V3749" s="33" t="s">
        <v>19944</v>
      </c>
      <c r="W3749" s="92" t="s">
        <v>19945</v>
      </c>
      <c r="X3749" s="24" t="s">
        <v>19946</v>
      </c>
      <c r="Y3749" s="24" t="s">
        <v>19947</v>
      </c>
      <c r="Z3749" s="24" t="s">
        <v>117</v>
      </c>
      <c r="AA3749" s="24">
        <v>3145801370</v>
      </c>
      <c r="AB3749" s="24"/>
      <c r="AC3749" s="24"/>
      <c r="AD3749" s="24"/>
      <c r="AE3749" s="26" t="s">
        <v>151</v>
      </c>
      <c r="AF3749" s="26"/>
      <c r="AG3749" s="26"/>
      <c r="AH3749" s="27" t="s">
        <v>184</v>
      </c>
      <c r="AI3749" s="27" t="s">
        <v>515</v>
      </c>
      <c r="AJ3749" s="27" t="s">
        <v>515</v>
      </c>
      <c r="AK3749" s="24" t="s">
        <v>121</v>
      </c>
      <c r="AL3749" s="24" t="s">
        <v>7086</v>
      </c>
      <c r="AM3749" s="25">
        <v>44867</v>
      </c>
      <c r="AN3749" s="28">
        <v>1000000</v>
      </c>
      <c r="AO3749" s="28">
        <v>117172</v>
      </c>
      <c r="AP3749" s="28"/>
      <c r="AQ3749" s="28"/>
      <c r="AR3749" s="24"/>
      <c r="AS3749" s="24"/>
      <c r="AT3749" s="24"/>
      <c r="AU3749" s="24"/>
      <c r="AV3749" s="24"/>
      <c r="AW3749" s="24"/>
      <c r="AX3749" s="24"/>
      <c r="AY3749" s="24"/>
      <c r="AZ3749" s="24"/>
      <c r="BA3749" s="24"/>
      <c r="BB3749" s="24"/>
      <c r="BC3749" s="24"/>
      <c r="BD3749" s="24"/>
      <c r="BE3749" s="24"/>
      <c r="BF3749" s="24"/>
      <c r="BG3749" s="23"/>
      <c r="BH3749" s="23">
        <v>44873</v>
      </c>
      <c r="BI3749" s="26" t="s">
        <v>466</v>
      </c>
      <c r="BJ3749" s="26" t="s">
        <v>6087</v>
      </c>
      <c r="BK3749" s="29">
        <v>0</v>
      </c>
      <c r="BL3749" s="24" t="s">
        <v>129</v>
      </c>
      <c r="BM3749" s="22" t="str">
        <f ca="1">+IF(Tabla1[[#This Row],[FECHA INGRESO]]&gt;=44986,IF((TODAY()-Tabla1[[#This Row],[FECHA INGRESO]])&gt;=50,"ALERTA","TODAVÍA FALTA"),"N/A")</f>
        <v>N/A</v>
      </c>
      <c r="BN3749" s="7">
        <f>IFERROR((_xlfn.DAYS(Tabla1[[#This Row],[FECHA INGRESO]],Tabla1[[#This Row],[FECHA RETIRO]]))/30,"")</f>
        <v>-0.2</v>
      </c>
    </row>
    <row r="3750" spans="1:66" x14ac:dyDescent="0.35">
      <c r="A3750" s="21">
        <v>1003049592</v>
      </c>
      <c r="B3750" s="95" t="s">
        <v>19948</v>
      </c>
      <c r="C3750" s="25">
        <v>44868</v>
      </c>
      <c r="D3750" s="24" t="s">
        <v>266</v>
      </c>
      <c r="E3750" s="24" t="s">
        <v>69</v>
      </c>
      <c r="F3750" s="24" t="s">
        <v>70</v>
      </c>
      <c r="G3750" s="24"/>
      <c r="H3750" s="24">
        <v>24118287759</v>
      </c>
      <c r="I3750" s="24" t="s">
        <v>72</v>
      </c>
      <c r="J3750" s="24">
        <f>DATEDIF(Tabla1[[#This Row],[FECHA DE NACIMIENTO]],Tabla1[[#This Row],[FECHA ACTUAL]],"Y")</f>
        <v>23</v>
      </c>
      <c r="K3750" s="24" t="s">
        <v>73</v>
      </c>
      <c r="L3750" s="24" t="s">
        <v>112</v>
      </c>
      <c r="M3750" s="24">
        <v>0</v>
      </c>
      <c r="N3750" s="24">
        <v>0</v>
      </c>
      <c r="O3750" s="24">
        <v>2</v>
      </c>
      <c r="P3750" s="24" t="s">
        <v>101</v>
      </c>
      <c r="Q3750" s="23">
        <v>36584</v>
      </c>
      <c r="R3750" s="24" t="s">
        <v>4539</v>
      </c>
      <c r="S3750" s="25">
        <v>45119</v>
      </c>
      <c r="T3750" s="24"/>
      <c r="U3750" s="24">
        <v>3135637566</v>
      </c>
      <c r="V3750" s="33" t="s">
        <v>19949</v>
      </c>
      <c r="W3750" s="92" t="s">
        <v>19950</v>
      </c>
      <c r="X3750" s="24" t="s">
        <v>19951</v>
      </c>
      <c r="Y3750" s="24" t="s">
        <v>19952</v>
      </c>
      <c r="Z3750" s="24" t="s">
        <v>17135</v>
      </c>
      <c r="AA3750" s="24">
        <v>3108798355</v>
      </c>
      <c r="AB3750" s="24"/>
      <c r="AC3750" s="24"/>
      <c r="AD3750" s="24"/>
      <c r="AE3750" s="26" t="s">
        <v>183</v>
      </c>
      <c r="AF3750" s="26" t="s">
        <v>19953</v>
      </c>
      <c r="AG3750" s="26"/>
      <c r="AH3750" s="27" t="s">
        <v>184</v>
      </c>
      <c r="AI3750" s="27" t="s">
        <v>1612</v>
      </c>
      <c r="AJ3750" s="27" t="s">
        <v>487</v>
      </c>
      <c r="AK3750" s="24" t="s">
        <v>121</v>
      </c>
      <c r="AL3750" s="24" t="s">
        <v>7086</v>
      </c>
      <c r="AM3750" s="25">
        <v>44868</v>
      </c>
      <c r="AN3750" s="28">
        <v>1000000</v>
      </c>
      <c r="AO3750" s="28">
        <v>117172</v>
      </c>
      <c r="AP3750" s="28"/>
      <c r="AQ3750" s="28"/>
      <c r="AR3750" s="24"/>
      <c r="AS3750" s="24"/>
      <c r="AT3750" s="24"/>
      <c r="AU3750" s="24"/>
      <c r="AV3750" s="24"/>
      <c r="AW3750" s="24"/>
      <c r="AX3750" s="24"/>
      <c r="AY3750" s="24"/>
      <c r="AZ3750" s="24"/>
      <c r="BA3750" s="24"/>
      <c r="BB3750" s="24"/>
      <c r="BC3750" s="24"/>
      <c r="BD3750" s="24"/>
      <c r="BE3750" s="24"/>
      <c r="BF3750" s="24"/>
      <c r="BG3750" s="23"/>
      <c r="BH3750" s="23">
        <v>44894</v>
      </c>
      <c r="BI3750" s="26" t="s">
        <v>466</v>
      </c>
      <c r="BJ3750" s="26" t="s">
        <v>6087</v>
      </c>
      <c r="BK3750" s="29">
        <v>0</v>
      </c>
      <c r="BL3750" s="24" t="s">
        <v>129</v>
      </c>
      <c r="BM3750" s="22" t="str">
        <f ca="1">+IF(Tabla1[[#This Row],[FECHA INGRESO]]&gt;=44986,IF((TODAY()-Tabla1[[#This Row],[FECHA INGRESO]])&gt;=50,"ALERTA","TODAVÍA FALTA"),"N/A")</f>
        <v>N/A</v>
      </c>
      <c r="BN3750" s="7">
        <f>IFERROR((_xlfn.DAYS(Tabla1[[#This Row],[FECHA INGRESO]],Tabla1[[#This Row],[FECHA RETIRO]]))/30,"")</f>
        <v>-0.8666666666666667</v>
      </c>
    </row>
    <row r="3751" spans="1:66" x14ac:dyDescent="0.35">
      <c r="A3751" s="21">
        <v>1022995448</v>
      </c>
      <c r="B3751" s="95" t="s">
        <v>19954</v>
      </c>
      <c r="C3751" s="25">
        <v>44868</v>
      </c>
      <c r="D3751" s="24" t="s">
        <v>93</v>
      </c>
      <c r="E3751" s="24" t="s">
        <v>111</v>
      </c>
      <c r="F3751" s="24" t="s">
        <v>70</v>
      </c>
      <c r="G3751" s="24"/>
      <c r="H3751" s="24">
        <v>24118285816</v>
      </c>
      <c r="I3751" s="24" t="s">
        <v>95</v>
      </c>
      <c r="J3751" s="24">
        <f>DATEDIF(Tabla1[[#This Row],[FECHA DE NACIMIENTO]],Tabla1[[#This Row],[FECHA ACTUAL]],"Y")</f>
        <v>29</v>
      </c>
      <c r="K3751" s="24" t="s">
        <v>73</v>
      </c>
      <c r="L3751" s="24" t="s">
        <v>234</v>
      </c>
      <c r="M3751" s="24">
        <v>1</v>
      </c>
      <c r="N3751" s="24">
        <v>1</v>
      </c>
      <c r="O3751" s="24">
        <v>2</v>
      </c>
      <c r="P3751" s="24" t="s">
        <v>101</v>
      </c>
      <c r="Q3751" s="23">
        <v>34461</v>
      </c>
      <c r="R3751" s="24" t="s">
        <v>76</v>
      </c>
      <c r="S3751" s="25">
        <v>45119</v>
      </c>
      <c r="T3751" s="24"/>
      <c r="U3751" s="24">
        <v>3178046186</v>
      </c>
      <c r="V3751" s="33" t="s">
        <v>19955</v>
      </c>
      <c r="W3751" s="92" t="s">
        <v>19956</v>
      </c>
      <c r="X3751" s="24" t="s">
        <v>7350</v>
      </c>
      <c r="Y3751" s="24" t="s">
        <v>17300</v>
      </c>
      <c r="Z3751" s="24" t="s">
        <v>117</v>
      </c>
      <c r="AA3751" s="24">
        <v>3212731752</v>
      </c>
      <c r="AB3751" s="24"/>
      <c r="AC3751" s="24"/>
      <c r="AD3751" s="24"/>
      <c r="AE3751" s="26" t="s">
        <v>151</v>
      </c>
      <c r="AF3751" s="26"/>
      <c r="AG3751" s="26"/>
      <c r="AH3751" s="27" t="s">
        <v>184</v>
      </c>
      <c r="AI3751" s="27" t="s">
        <v>1612</v>
      </c>
      <c r="AJ3751" s="27" t="s">
        <v>487</v>
      </c>
      <c r="AK3751" s="24" t="s">
        <v>121</v>
      </c>
      <c r="AL3751" s="24" t="s">
        <v>7086</v>
      </c>
      <c r="AM3751" s="25">
        <v>44868</v>
      </c>
      <c r="AN3751" s="28">
        <v>1160000</v>
      </c>
      <c r="AO3751" s="28">
        <v>140606</v>
      </c>
      <c r="AP3751" s="28"/>
      <c r="AQ3751" s="28"/>
      <c r="AR3751" s="24"/>
      <c r="AS3751" s="24"/>
      <c r="AT3751" s="24"/>
      <c r="AU3751" s="24"/>
      <c r="AV3751" s="24"/>
      <c r="AW3751" s="24"/>
      <c r="AX3751" s="24"/>
      <c r="AY3751" s="24"/>
      <c r="AZ3751" s="24"/>
      <c r="BA3751" s="24"/>
      <c r="BB3751" s="24"/>
      <c r="BC3751" s="24"/>
      <c r="BD3751" s="24"/>
      <c r="BE3751" s="24"/>
      <c r="BF3751" s="24"/>
      <c r="BG3751" s="23"/>
      <c r="BH3751" s="23">
        <v>44954</v>
      </c>
      <c r="BI3751" s="26" t="s">
        <v>466</v>
      </c>
      <c r="BJ3751" s="26" t="s">
        <v>6087</v>
      </c>
      <c r="BK3751" s="29">
        <v>0</v>
      </c>
      <c r="BL3751" s="24" t="s">
        <v>129</v>
      </c>
      <c r="BM3751" s="22" t="str">
        <f ca="1">+IF(Tabla1[[#This Row],[FECHA INGRESO]]&gt;=44986,IF((TODAY()-Tabla1[[#This Row],[FECHA INGRESO]])&gt;=50,"ALERTA","TODAVÍA FALTA"),"N/A")</f>
        <v>N/A</v>
      </c>
      <c r="BN3751" s="7">
        <f>IFERROR((_xlfn.DAYS(Tabla1[[#This Row],[FECHA INGRESO]],Tabla1[[#This Row],[FECHA RETIRO]]))/30,"")</f>
        <v>-2.8666666666666667</v>
      </c>
    </row>
    <row r="3752" spans="1:66" x14ac:dyDescent="0.35">
      <c r="A3752" s="21">
        <v>53002239</v>
      </c>
      <c r="B3752" s="95" t="s">
        <v>19957</v>
      </c>
      <c r="C3752" s="25">
        <v>44868</v>
      </c>
      <c r="D3752" s="24" t="s">
        <v>93</v>
      </c>
      <c r="E3752" s="24" t="s">
        <v>111</v>
      </c>
      <c r="F3752" s="24" t="s">
        <v>111</v>
      </c>
      <c r="G3752" s="24"/>
      <c r="H3752" s="24">
        <v>24054429813</v>
      </c>
      <c r="I3752" s="24" t="s">
        <v>95</v>
      </c>
      <c r="J3752" s="24">
        <f>DATEDIF(Tabla1[[#This Row],[FECHA DE NACIMIENTO]],Tabla1[[#This Row],[FECHA ACTUAL]],"Y")</f>
        <v>40</v>
      </c>
      <c r="K3752" s="24" t="s">
        <v>73</v>
      </c>
      <c r="L3752" s="24" t="s">
        <v>112</v>
      </c>
      <c r="M3752" s="24">
        <v>1</v>
      </c>
      <c r="N3752" s="24">
        <v>1</v>
      </c>
      <c r="O3752" s="24">
        <v>2</v>
      </c>
      <c r="P3752" s="24" t="s">
        <v>101</v>
      </c>
      <c r="Q3752" s="23">
        <v>30418</v>
      </c>
      <c r="R3752" s="24" t="s">
        <v>76</v>
      </c>
      <c r="S3752" s="25">
        <v>45119</v>
      </c>
      <c r="T3752" s="24"/>
      <c r="U3752" s="24">
        <v>3147235267</v>
      </c>
      <c r="V3752" s="33" t="s">
        <v>1845</v>
      </c>
      <c r="W3752" s="92" t="s">
        <v>19958</v>
      </c>
      <c r="X3752" s="24" t="s">
        <v>1847</v>
      </c>
      <c r="Y3752" s="24" t="s">
        <v>19959</v>
      </c>
      <c r="Z3752" s="24" t="s">
        <v>117</v>
      </c>
      <c r="AA3752" s="24">
        <v>3118497544</v>
      </c>
      <c r="AB3752" s="24"/>
      <c r="AC3752" s="24"/>
      <c r="AD3752" s="24"/>
      <c r="AE3752" s="26" t="s">
        <v>151</v>
      </c>
      <c r="AF3752" s="26"/>
      <c r="AG3752" s="26"/>
      <c r="AH3752" s="27" t="s">
        <v>184</v>
      </c>
      <c r="AI3752" s="27" t="s">
        <v>120</v>
      </c>
      <c r="AJ3752" s="27" t="s">
        <v>120</v>
      </c>
      <c r="AK3752" s="24" t="s">
        <v>121</v>
      </c>
      <c r="AL3752" s="24" t="s">
        <v>7086</v>
      </c>
      <c r="AM3752" s="25">
        <v>44868</v>
      </c>
      <c r="AN3752" s="28">
        <v>1000000</v>
      </c>
      <c r="AO3752" s="28">
        <v>117172</v>
      </c>
      <c r="AP3752" s="28"/>
      <c r="AQ3752" s="28"/>
      <c r="AR3752" s="24"/>
      <c r="AS3752" s="24"/>
      <c r="AT3752" s="24"/>
      <c r="AU3752" s="24"/>
      <c r="AV3752" s="24"/>
      <c r="AW3752" s="24"/>
      <c r="AX3752" s="24"/>
      <c r="AY3752" s="24"/>
      <c r="AZ3752" s="24"/>
      <c r="BA3752" s="24"/>
      <c r="BB3752" s="24"/>
      <c r="BC3752" s="24"/>
      <c r="BD3752" s="24"/>
      <c r="BE3752" s="24"/>
      <c r="BF3752" s="24"/>
      <c r="BG3752" s="23"/>
      <c r="BH3752" s="23">
        <v>44868</v>
      </c>
      <c r="BI3752" s="26" t="s">
        <v>466</v>
      </c>
      <c r="BJ3752" s="26" t="s">
        <v>6087</v>
      </c>
      <c r="BK3752" s="29">
        <v>0</v>
      </c>
      <c r="BL3752" s="24" t="s">
        <v>129</v>
      </c>
      <c r="BM3752" s="22" t="str">
        <f ca="1">+IF(Tabla1[[#This Row],[FECHA INGRESO]]&gt;=44986,IF((TODAY()-Tabla1[[#This Row],[FECHA INGRESO]])&gt;=50,"ALERTA","TODAVÍA FALTA"),"N/A")</f>
        <v>N/A</v>
      </c>
      <c r="BN3752" s="7">
        <f>IFERROR((_xlfn.DAYS(Tabla1[[#This Row],[FECHA INGRESO]],Tabla1[[#This Row],[FECHA RETIRO]]))/30,"")</f>
        <v>0</v>
      </c>
    </row>
    <row r="3753" spans="1:66" x14ac:dyDescent="0.35">
      <c r="A3753" s="21">
        <v>1000708478</v>
      </c>
      <c r="B3753" s="94" t="s">
        <v>19960</v>
      </c>
      <c r="C3753" s="25">
        <v>44870</v>
      </c>
      <c r="D3753" s="24" t="s">
        <v>582</v>
      </c>
      <c r="E3753" s="24" t="s">
        <v>94</v>
      </c>
      <c r="F3753" s="24" t="s">
        <v>70</v>
      </c>
      <c r="G3753" s="24"/>
      <c r="H3753" s="24">
        <v>24111187353</v>
      </c>
      <c r="I3753" s="24" t="s">
        <v>95</v>
      </c>
      <c r="J3753" s="24">
        <f>DATEDIF(Tabla1[[#This Row],[FECHA DE NACIMIENTO]],Tabla1[[#This Row],[FECHA ACTUAL]],"Y")</f>
        <v>20</v>
      </c>
      <c r="K3753" s="24" t="s">
        <v>73</v>
      </c>
      <c r="L3753" s="24" t="s">
        <v>112</v>
      </c>
      <c r="M3753" s="24">
        <v>0</v>
      </c>
      <c r="N3753" s="24">
        <v>0</v>
      </c>
      <c r="O3753" s="24">
        <v>2</v>
      </c>
      <c r="P3753" s="24" t="s">
        <v>101</v>
      </c>
      <c r="Q3753" s="23">
        <v>37684</v>
      </c>
      <c r="R3753" s="24" t="s">
        <v>76</v>
      </c>
      <c r="S3753" s="25">
        <v>45119</v>
      </c>
      <c r="T3753" s="24"/>
      <c r="U3753" s="24">
        <v>3166937485</v>
      </c>
      <c r="V3753" s="33" t="s">
        <v>19961</v>
      </c>
      <c r="W3753" s="92" t="s">
        <v>19962</v>
      </c>
      <c r="X3753" s="24" t="s">
        <v>10330</v>
      </c>
      <c r="Y3753" s="24"/>
      <c r="Z3753" s="24"/>
      <c r="AA3753" s="24"/>
      <c r="AB3753" s="24"/>
      <c r="AC3753" s="24"/>
      <c r="AD3753" s="24"/>
      <c r="AE3753" s="26" t="s">
        <v>194</v>
      </c>
      <c r="AF3753" s="26" t="s">
        <v>17469</v>
      </c>
      <c r="AG3753" s="26"/>
      <c r="AH3753" s="27" t="s">
        <v>955</v>
      </c>
      <c r="AI3753" s="27" t="s">
        <v>120</v>
      </c>
      <c r="AJ3753" s="27" t="s">
        <v>120</v>
      </c>
      <c r="AK3753" s="24" t="s">
        <v>121</v>
      </c>
      <c r="AL3753" s="24" t="s">
        <v>7086</v>
      </c>
      <c r="AM3753" s="25">
        <v>44870</v>
      </c>
      <c r="AN3753" s="28">
        <v>1160000</v>
      </c>
      <c r="AO3753" s="28">
        <v>140606</v>
      </c>
      <c r="AP3753" s="73" t="s">
        <v>19963</v>
      </c>
      <c r="AQ3753" s="28"/>
      <c r="AR3753" s="24"/>
      <c r="AS3753" s="24"/>
      <c r="AT3753" s="24"/>
      <c r="AU3753" s="24"/>
      <c r="AV3753" s="24"/>
      <c r="AW3753" s="24"/>
      <c r="AX3753" s="24"/>
      <c r="AY3753" s="24"/>
      <c r="AZ3753" s="24"/>
      <c r="BA3753" s="24"/>
      <c r="BB3753" s="24"/>
      <c r="BC3753" s="24"/>
      <c r="BD3753" s="24"/>
      <c r="BE3753" s="24"/>
      <c r="BF3753" s="24"/>
      <c r="BG3753" s="23"/>
      <c r="BH3753" s="23" t="s">
        <v>75</v>
      </c>
      <c r="BI3753" s="26">
        <v>0</v>
      </c>
      <c r="BJ3753" s="26">
        <v>0</v>
      </c>
      <c r="BK3753" s="29">
        <v>0</v>
      </c>
      <c r="BL3753" s="24" t="s">
        <v>91</v>
      </c>
      <c r="BM3753" s="22" t="str">
        <f ca="1">+IF(Tabla1[[#This Row],[FECHA INGRESO]]&gt;=44986,IF((TODAY()-Tabla1[[#This Row],[FECHA INGRESO]])&gt;=50,"ALERTA","TODAVÍA FALTA"),"N/A")</f>
        <v>N/A</v>
      </c>
      <c r="BN3753" s="7" t="str">
        <f>IFERROR((_xlfn.DAYS(Tabla1[[#This Row],[FECHA INGRESO]],Tabla1[[#This Row],[FECHA RETIRO]]))/30,"")</f>
        <v/>
      </c>
    </row>
    <row r="3754" spans="1:66" x14ac:dyDescent="0.35">
      <c r="A3754" s="21">
        <v>79431568</v>
      </c>
      <c r="B3754" s="95" t="s">
        <v>19964</v>
      </c>
      <c r="C3754" s="25">
        <v>44870</v>
      </c>
      <c r="D3754" s="24" t="s">
        <v>157</v>
      </c>
      <c r="E3754" s="24" t="s">
        <v>69</v>
      </c>
      <c r="F3754" s="24" t="s">
        <v>111</v>
      </c>
      <c r="G3754" s="24"/>
      <c r="H3754" s="24">
        <v>24118419640</v>
      </c>
      <c r="I3754" s="24" t="s">
        <v>72</v>
      </c>
      <c r="J3754" s="24">
        <f>DATEDIF(Tabla1[[#This Row],[FECHA DE NACIMIENTO]],Tabla1[[#This Row],[FECHA ACTUAL]],"Y")</f>
        <v>55</v>
      </c>
      <c r="K3754" s="24" t="s">
        <v>73</v>
      </c>
      <c r="L3754" s="24" t="s">
        <v>112</v>
      </c>
      <c r="M3754" s="24">
        <v>0</v>
      </c>
      <c r="N3754" s="24">
        <v>0</v>
      </c>
      <c r="O3754" s="24">
        <v>3</v>
      </c>
      <c r="P3754" s="24" t="s">
        <v>101</v>
      </c>
      <c r="Q3754" s="23">
        <v>24696</v>
      </c>
      <c r="R3754" s="24" t="s">
        <v>76</v>
      </c>
      <c r="S3754" s="25">
        <v>45119</v>
      </c>
      <c r="T3754" s="24">
        <v>3710440</v>
      </c>
      <c r="U3754" s="24">
        <v>3118145381</v>
      </c>
      <c r="V3754" s="33" t="s">
        <v>19965</v>
      </c>
      <c r="W3754" s="92" t="s">
        <v>19966</v>
      </c>
      <c r="X3754" s="24" t="s">
        <v>2587</v>
      </c>
      <c r="Y3754" s="24" t="s">
        <v>19967</v>
      </c>
      <c r="Z3754" s="24" t="s">
        <v>285</v>
      </c>
      <c r="AA3754" s="24">
        <v>3204561600</v>
      </c>
      <c r="AB3754" s="24"/>
      <c r="AC3754" s="24"/>
      <c r="AD3754" s="24"/>
      <c r="AE3754" s="26" t="s">
        <v>256</v>
      </c>
      <c r="AF3754" s="26" t="s">
        <v>204</v>
      </c>
      <c r="AG3754" s="26"/>
      <c r="AH3754" s="27" t="s">
        <v>184</v>
      </c>
      <c r="AI3754" s="27" t="s">
        <v>11888</v>
      </c>
      <c r="AJ3754" s="27" t="s">
        <v>11888</v>
      </c>
      <c r="AK3754" s="24" t="s">
        <v>121</v>
      </c>
      <c r="AL3754" s="24" t="s">
        <v>7086</v>
      </c>
      <c r="AM3754" s="25">
        <v>44870</v>
      </c>
      <c r="AN3754" s="28">
        <v>1160000</v>
      </c>
      <c r="AO3754" s="28">
        <v>140606</v>
      </c>
      <c r="AP3754" s="28"/>
      <c r="AQ3754" s="28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  <c r="BD3754" s="24"/>
      <c r="BE3754" s="24"/>
      <c r="BF3754" s="24"/>
      <c r="BG3754" s="23"/>
      <c r="BH3754" s="23">
        <v>44963</v>
      </c>
      <c r="BI3754" s="26" t="s">
        <v>466</v>
      </c>
      <c r="BJ3754" s="26" t="s">
        <v>1680</v>
      </c>
      <c r="BK3754" s="29">
        <v>0</v>
      </c>
      <c r="BL3754" s="24" t="s">
        <v>129</v>
      </c>
      <c r="BM3754" s="22" t="str">
        <f ca="1">+IF(Tabla1[[#This Row],[FECHA INGRESO]]&gt;=44986,IF((TODAY()-Tabla1[[#This Row],[FECHA INGRESO]])&gt;=50,"ALERTA","TODAVÍA FALTA"),"N/A")</f>
        <v>N/A</v>
      </c>
      <c r="BN3754" s="7">
        <f>IFERROR((_xlfn.DAYS(Tabla1[[#This Row],[FECHA INGRESO]],Tabla1[[#This Row],[FECHA RETIRO]]))/30,"")</f>
        <v>-3.1</v>
      </c>
    </row>
    <row r="3755" spans="1:66" x14ac:dyDescent="0.35">
      <c r="A3755" s="21">
        <v>1021394552</v>
      </c>
      <c r="B3755" s="95" t="s">
        <v>19968</v>
      </c>
      <c r="C3755" s="25">
        <v>44870</v>
      </c>
      <c r="D3755" s="24" t="s">
        <v>131</v>
      </c>
      <c r="E3755" s="24" t="s">
        <v>111</v>
      </c>
      <c r="F3755" s="24" t="s">
        <v>70</v>
      </c>
      <c r="G3755" s="24"/>
      <c r="H3755" s="24">
        <v>24118325637</v>
      </c>
      <c r="I3755" s="24" t="s">
        <v>95</v>
      </c>
      <c r="J3755" s="24">
        <f>DATEDIF(Tabla1[[#This Row],[FECHA DE NACIMIENTO]],Tabla1[[#This Row],[FECHA ACTUAL]],"Y")</f>
        <v>18</v>
      </c>
      <c r="K3755" s="24" t="s">
        <v>96</v>
      </c>
      <c r="L3755" s="24" t="s">
        <v>112</v>
      </c>
      <c r="M3755" s="24">
        <v>0</v>
      </c>
      <c r="N3755" s="24">
        <v>0</v>
      </c>
      <c r="O3755" s="24">
        <v>2</v>
      </c>
      <c r="P3755" s="24" t="s">
        <v>101</v>
      </c>
      <c r="Q3755" s="23">
        <v>38288</v>
      </c>
      <c r="R3755" s="24" t="s">
        <v>76</v>
      </c>
      <c r="S3755" s="25">
        <v>45119</v>
      </c>
      <c r="T3755" s="24"/>
      <c r="U3755" s="24">
        <v>3216973668</v>
      </c>
      <c r="V3755" s="33" t="s">
        <v>19969</v>
      </c>
      <c r="W3755" s="92" t="s">
        <v>19970</v>
      </c>
      <c r="X3755" s="24" t="s">
        <v>16462</v>
      </c>
      <c r="Y3755" s="24" t="s">
        <v>19971</v>
      </c>
      <c r="Z3755" s="24" t="s">
        <v>117</v>
      </c>
      <c r="AA3755" s="24">
        <v>3216973668</v>
      </c>
      <c r="AB3755" s="24"/>
      <c r="AC3755" s="24"/>
      <c r="AD3755" s="24"/>
      <c r="AE3755" s="26" t="s">
        <v>151</v>
      </c>
      <c r="AF3755" s="26"/>
      <c r="AG3755" s="26"/>
      <c r="AH3755" s="27" t="s">
        <v>184</v>
      </c>
      <c r="AI3755" s="27" t="s">
        <v>120</v>
      </c>
      <c r="AJ3755" s="27" t="s">
        <v>120</v>
      </c>
      <c r="AK3755" s="24" t="s">
        <v>121</v>
      </c>
      <c r="AL3755" s="24" t="s">
        <v>7086</v>
      </c>
      <c r="AM3755" s="25">
        <v>44870</v>
      </c>
      <c r="AN3755" s="28">
        <v>1160000</v>
      </c>
      <c r="AO3755" s="28">
        <v>140606</v>
      </c>
      <c r="AP3755" s="73" t="s">
        <v>19963</v>
      </c>
      <c r="AQ3755" s="28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  <c r="BD3755" s="24"/>
      <c r="BE3755" s="24"/>
      <c r="BF3755" s="24"/>
      <c r="BG3755" s="23"/>
      <c r="BH3755" s="23">
        <v>45056</v>
      </c>
      <c r="BI3755" s="26" t="s">
        <v>466</v>
      </c>
      <c r="BJ3755" s="26" t="s">
        <v>3469</v>
      </c>
      <c r="BK3755" s="29">
        <v>0</v>
      </c>
      <c r="BL3755" s="24" t="s">
        <v>129</v>
      </c>
      <c r="BM3755" s="22" t="str">
        <f ca="1">+IF(Tabla1[[#This Row],[FECHA INGRESO]]&gt;=44986,IF((TODAY()-Tabla1[[#This Row],[FECHA INGRESO]])&gt;=50,"ALERTA","TODAVÍA FALTA"),"N/A")</f>
        <v>N/A</v>
      </c>
      <c r="BN3755" s="7">
        <f>IFERROR((_xlfn.DAYS(Tabla1[[#This Row],[FECHA INGRESO]],Tabla1[[#This Row],[FECHA RETIRO]]))/30,"")</f>
        <v>-6.2</v>
      </c>
    </row>
    <row r="3756" spans="1:66" x14ac:dyDescent="0.35">
      <c r="A3756" s="21">
        <v>1010191524</v>
      </c>
      <c r="B3756" s="95" t="s">
        <v>19972</v>
      </c>
      <c r="C3756" s="25">
        <v>44870</v>
      </c>
      <c r="D3756" s="24" t="s">
        <v>188</v>
      </c>
      <c r="E3756" s="24" t="s">
        <v>111</v>
      </c>
      <c r="F3756" s="24" t="s">
        <v>111</v>
      </c>
      <c r="G3756" s="24"/>
      <c r="H3756" s="24">
        <v>24118322342</v>
      </c>
      <c r="I3756" s="24" t="s">
        <v>95</v>
      </c>
      <c r="J3756" s="24">
        <f>DATEDIF(Tabla1[[#This Row],[FECHA DE NACIMIENTO]],Tabla1[[#This Row],[FECHA ACTUAL]],"Y")</f>
        <v>33</v>
      </c>
      <c r="K3756" s="24" t="s">
        <v>73</v>
      </c>
      <c r="L3756" s="24" t="s">
        <v>112</v>
      </c>
      <c r="M3756" s="24">
        <v>2</v>
      </c>
      <c r="N3756" s="24">
        <v>4</v>
      </c>
      <c r="O3756" s="24">
        <v>2</v>
      </c>
      <c r="P3756" s="24" t="s">
        <v>101</v>
      </c>
      <c r="Q3756" s="23">
        <v>33056</v>
      </c>
      <c r="R3756" s="24" t="s">
        <v>76</v>
      </c>
      <c r="S3756" s="25">
        <v>45119</v>
      </c>
      <c r="T3756" s="24"/>
      <c r="U3756" s="24">
        <v>3114178472</v>
      </c>
      <c r="V3756" s="33" t="s">
        <v>19973</v>
      </c>
      <c r="W3756" s="92" t="s">
        <v>19974</v>
      </c>
      <c r="X3756" s="24" t="s">
        <v>17756</v>
      </c>
      <c r="Y3756" s="24" t="s">
        <v>19975</v>
      </c>
      <c r="Z3756" s="24" t="s">
        <v>162</v>
      </c>
      <c r="AA3756" s="24">
        <v>3135797017</v>
      </c>
      <c r="AB3756" s="24"/>
      <c r="AC3756" s="24"/>
      <c r="AD3756" s="24"/>
      <c r="AE3756" s="26" t="s">
        <v>151</v>
      </c>
      <c r="AF3756" s="26"/>
      <c r="AG3756" s="26"/>
      <c r="AH3756" s="27" t="s">
        <v>184</v>
      </c>
      <c r="AI3756" s="27" t="s">
        <v>11888</v>
      </c>
      <c r="AJ3756" s="27" t="s">
        <v>11888</v>
      </c>
      <c r="AK3756" s="24" t="s">
        <v>121</v>
      </c>
      <c r="AL3756" s="24" t="s">
        <v>7086</v>
      </c>
      <c r="AM3756" s="25">
        <v>44870</v>
      </c>
      <c r="AN3756" s="28">
        <v>1000000</v>
      </c>
      <c r="AO3756" s="28">
        <v>117172</v>
      </c>
      <c r="AP3756" s="28"/>
      <c r="AQ3756" s="28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  <c r="BD3756" s="24"/>
      <c r="BE3756" s="24"/>
      <c r="BF3756" s="24"/>
      <c r="BG3756" s="23"/>
      <c r="BH3756" s="23">
        <v>44875</v>
      </c>
      <c r="BI3756" s="26" t="s">
        <v>466</v>
      </c>
      <c r="BJ3756" s="26" t="s">
        <v>13797</v>
      </c>
      <c r="BK3756" s="29">
        <v>0</v>
      </c>
      <c r="BL3756" s="24" t="s">
        <v>129</v>
      </c>
      <c r="BM3756" s="22" t="str">
        <f ca="1">+IF(Tabla1[[#This Row],[FECHA INGRESO]]&gt;=44986,IF((TODAY()-Tabla1[[#This Row],[FECHA INGRESO]])&gt;=50,"ALERTA","TODAVÍA FALTA"),"N/A")</f>
        <v>N/A</v>
      </c>
      <c r="BN3756" s="7">
        <f>IFERROR((_xlfn.DAYS(Tabla1[[#This Row],[FECHA INGRESO]],Tabla1[[#This Row],[FECHA RETIRO]]))/30,"")</f>
        <v>-0.16666666666666666</v>
      </c>
    </row>
    <row r="3757" spans="1:66" x14ac:dyDescent="0.35">
      <c r="A3757" s="21">
        <v>1007443764</v>
      </c>
      <c r="B3757" s="95" t="s">
        <v>19976</v>
      </c>
      <c r="C3757" s="25">
        <v>44870</v>
      </c>
      <c r="D3757" s="24" t="s">
        <v>4008</v>
      </c>
      <c r="E3757" s="24" t="s">
        <v>111</v>
      </c>
      <c r="F3757" s="24" t="s">
        <v>70</v>
      </c>
      <c r="G3757" s="24"/>
      <c r="H3757" s="24">
        <v>24118447924</v>
      </c>
      <c r="I3757" s="24" t="s">
        <v>72</v>
      </c>
      <c r="J3757" s="24">
        <f>DATEDIF(Tabla1[[#This Row],[FECHA DE NACIMIENTO]],Tabla1[[#This Row],[FECHA ACTUAL]],"Y")</f>
        <v>22</v>
      </c>
      <c r="K3757" s="24" t="s">
        <v>385</v>
      </c>
      <c r="L3757" s="24" t="s">
        <v>112</v>
      </c>
      <c r="M3757" s="24">
        <v>0</v>
      </c>
      <c r="N3757" s="24">
        <v>0</v>
      </c>
      <c r="O3757" s="24">
        <v>2</v>
      </c>
      <c r="P3757" s="24" t="s">
        <v>101</v>
      </c>
      <c r="Q3757" s="23">
        <v>36879</v>
      </c>
      <c r="R3757" s="24" t="s">
        <v>76</v>
      </c>
      <c r="S3757" s="25">
        <v>45119</v>
      </c>
      <c r="T3757" s="24"/>
      <c r="U3757" s="24">
        <v>3027961248</v>
      </c>
      <c r="V3757" s="33" t="s">
        <v>19977</v>
      </c>
      <c r="W3757" s="92" t="s">
        <v>19978</v>
      </c>
      <c r="X3757" s="24" t="s">
        <v>19979</v>
      </c>
      <c r="Y3757" s="24" t="s">
        <v>19980</v>
      </c>
      <c r="Z3757" s="24" t="s">
        <v>162</v>
      </c>
      <c r="AA3757" s="24">
        <v>3124545134</v>
      </c>
      <c r="AB3757" s="24"/>
      <c r="AC3757" s="24"/>
      <c r="AD3757" s="24"/>
      <c r="AE3757" s="26" t="s">
        <v>183</v>
      </c>
      <c r="AF3757" s="26"/>
      <c r="AG3757" s="26"/>
      <c r="AH3757" s="27" t="s">
        <v>184</v>
      </c>
      <c r="AI3757" s="27" t="s">
        <v>11888</v>
      </c>
      <c r="AJ3757" s="27" t="s">
        <v>11888</v>
      </c>
      <c r="AK3757" s="24" t="s">
        <v>121</v>
      </c>
      <c r="AL3757" s="24" t="s">
        <v>7086</v>
      </c>
      <c r="AM3757" s="25">
        <v>44870</v>
      </c>
      <c r="AN3757" s="28">
        <v>1000000</v>
      </c>
      <c r="AO3757" s="28">
        <v>117172</v>
      </c>
      <c r="AP3757" s="28"/>
      <c r="AQ3757" s="28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  <c r="BD3757" s="24"/>
      <c r="BE3757" s="24"/>
      <c r="BF3757" s="24"/>
      <c r="BG3757" s="23"/>
      <c r="BH3757" s="23">
        <v>44895</v>
      </c>
      <c r="BI3757" s="26" t="s">
        <v>466</v>
      </c>
      <c r="BJ3757" s="26" t="s">
        <v>19981</v>
      </c>
      <c r="BK3757" s="29">
        <v>0</v>
      </c>
      <c r="BL3757" s="24" t="s">
        <v>129</v>
      </c>
      <c r="BM3757" s="22" t="str">
        <f ca="1">+IF(Tabla1[[#This Row],[FECHA INGRESO]]&gt;=44986,IF((TODAY()-Tabla1[[#This Row],[FECHA INGRESO]])&gt;=50,"ALERTA","TODAVÍA FALTA"),"N/A")</f>
        <v>N/A</v>
      </c>
      <c r="BN3757" s="7">
        <f>IFERROR((_xlfn.DAYS(Tabla1[[#This Row],[FECHA INGRESO]],Tabla1[[#This Row],[FECHA RETIRO]]))/30,"")</f>
        <v>-0.83333333333333337</v>
      </c>
    </row>
    <row r="3758" spans="1:66" x14ac:dyDescent="0.35">
      <c r="A3758" s="21">
        <v>1001174575</v>
      </c>
      <c r="B3758" s="95" t="s">
        <v>19982</v>
      </c>
      <c r="C3758" s="25">
        <v>44870</v>
      </c>
      <c r="D3758" s="24" t="s">
        <v>266</v>
      </c>
      <c r="E3758" s="24" t="s">
        <v>111</v>
      </c>
      <c r="F3758" s="24" t="s">
        <v>70</v>
      </c>
      <c r="G3758" s="24"/>
      <c r="H3758" s="24">
        <v>24118421441</v>
      </c>
      <c r="I3758" s="24" t="s">
        <v>72</v>
      </c>
      <c r="J3758" s="24">
        <f>DATEDIF(Tabla1[[#This Row],[FECHA DE NACIMIENTO]],Tabla1[[#This Row],[FECHA ACTUAL]],"Y")</f>
        <v>21</v>
      </c>
      <c r="K3758" s="24" t="s">
        <v>385</v>
      </c>
      <c r="L3758" s="24" t="s">
        <v>112</v>
      </c>
      <c r="M3758" s="24">
        <v>0</v>
      </c>
      <c r="N3758" s="24">
        <v>0</v>
      </c>
      <c r="O3758" s="24">
        <v>2</v>
      </c>
      <c r="P3758" s="24" t="s">
        <v>101</v>
      </c>
      <c r="Q3758" s="23">
        <v>37358</v>
      </c>
      <c r="R3758" s="24" t="s">
        <v>76</v>
      </c>
      <c r="S3758" s="25">
        <v>45119</v>
      </c>
      <c r="T3758" s="24"/>
      <c r="U3758" s="24">
        <v>3208737763</v>
      </c>
      <c r="V3758" s="33" t="s">
        <v>19983</v>
      </c>
      <c r="W3758" s="92" t="s">
        <v>19984</v>
      </c>
      <c r="X3758" s="24" t="s">
        <v>1091</v>
      </c>
      <c r="Y3758" s="24"/>
      <c r="Z3758" s="24"/>
      <c r="AA3758" s="24"/>
      <c r="AB3758" s="24"/>
      <c r="AC3758" s="24"/>
      <c r="AD3758" s="24"/>
      <c r="AE3758" s="26" t="s">
        <v>183</v>
      </c>
      <c r="AF3758" s="26" t="s">
        <v>19985</v>
      </c>
      <c r="AG3758" s="26"/>
      <c r="AH3758" s="27" t="s">
        <v>184</v>
      </c>
      <c r="AI3758" s="27" t="s">
        <v>11888</v>
      </c>
      <c r="AJ3758" s="27" t="s">
        <v>11888</v>
      </c>
      <c r="AK3758" s="24" t="s">
        <v>121</v>
      </c>
      <c r="AL3758" s="24" t="s">
        <v>7086</v>
      </c>
      <c r="AM3758" s="25">
        <v>44870</v>
      </c>
      <c r="AN3758" s="28">
        <v>1000000</v>
      </c>
      <c r="AO3758" s="28">
        <v>117172</v>
      </c>
      <c r="AP3758" s="28"/>
      <c r="AQ3758" s="28"/>
      <c r="AR3758" s="24"/>
      <c r="AS3758" s="24"/>
      <c r="AT3758" s="24"/>
      <c r="AU3758" s="24"/>
      <c r="AV3758" s="24"/>
      <c r="AW3758" s="24"/>
      <c r="AX3758" s="24"/>
      <c r="AY3758" s="24"/>
      <c r="AZ3758" s="24"/>
      <c r="BA3758" s="24"/>
      <c r="BB3758" s="24"/>
      <c r="BC3758" s="24"/>
      <c r="BD3758" s="24"/>
      <c r="BE3758" s="24"/>
      <c r="BF3758" s="24"/>
      <c r="BG3758" s="23"/>
      <c r="BH3758" s="23">
        <v>44877</v>
      </c>
      <c r="BI3758" s="26" t="s">
        <v>466</v>
      </c>
      <c r="BJ3758" s="26" t="s">
        <v>6087</v>
      </c>
      <c r="BK3758" s="29">
        <v>0</v>
      </c>
      <c r="BL3758" s="24" t="s">
        <v>129</v>
      </c>
      <c r="BM3758" s="22" t="str">
        <f ca="1">+IF(Tabla1[[#This Row],[FECHA INGRESO]]&gt;=44986,IF((TODAY()-Tabla1[[#This Row],[FECHA INGRESO]])&gt;=50,"ALERTA","TODAVÍA FALTA"),"N/A")</f>
        <v>N/A</v>
      </c>
      <c r="BN3758" s="7">
        <f>IFERROR((_xlfn.DAYS(Tabla1[[#This Row],[FECHA INGRESO]],Tabla1[[#This Row],[FECHA RETIRO]]))/30,"")</f>
        <v>-0.23333333333333334</v>
      </c>
    </row>
    <row r="3759" spans="1:66" x14ac:dyDescent="0.35">
      <c r="A3759" s="21">
        <v>1037590791</v>
      </c>
      <c r="B3759" s="94" t="s">
        <v>19986</v>
      </c>
      <c r="C3759" s="25">
        <v>44873</v>
      </c>
      <c r="D3759" s="24" t="s">
        <v>582</v>
      </c>
      <c r="E3759" s="24" t="s">
        <v>111</v>
      </c>
      <c r="F3759" s="24" t="s">
        <v>111</v>
      </c>
      <c r="G3759" s="24"/>
      <c r="H3759" s="24">
        <v>24118354969</v>
      </c>
      <c r="I3759" s="24" t="s">
        <v>72</v>
      </c>
      <c r="J3759" s="24">
        <f>DATEDIF(Tabla1[[#This Row],[FECHA DE NACIMIENTO]],Tabla1[[#This Row],[FECHA ACTUAL]],"Y")</f>
        <v>34</v>
      </c>
      <c r="K3759" s="24" t="s">
        <v>73</v>
      </c>
      <c r="L3759" s="24" t="s">
        <v>112</v>
      </c>
      <c r="M3759" s="24">
        <v>0</v>
      </c>
      <c r="N3759" s="24">
        <v>0</v>
      </c>
      <c r="O3759" s="24">
        <v>3</v>
      </c>
      <c r="P3759" s="24" t="s">
        <v>101</v>
      </c>
      <c r="Q3759" s="23">
        <v>32367</v>
      </c>
      <c r="R3759" s="24" t="s">
        <v>1526</v>
      </c>
      <c r="S3759" s="25">
        <v>45119</v>
      </c>
      <c r="T3759" s="24"/>
      <c r="U3759" s="24">
        <v>3045330959</v>
      </c>
      <c r="V3759" s="33" t="s">
        <v>19987</v>
      </c>
      <c r="W3759" s="92" t="s">
        <v>19988</v>
      </c>
      <c r="X3759" s="24" t="s">
        <v>19989</v>
      </c>
      <c r="Y3759" s="24" t="s">
        <v>19990</v>
      </c>
      <c r="Z3759" s="24" t="s">
        <v>117</v>
      </c>
      <c r="AA3759" s="24">
        <v>3122612624</v>
      </c>
      <c r="AB3759" s="24"/>
      <c r="AC3759" s="24"/>
      <c r="AD3759" s="24"/>
      <c r="AE3759" s="26" t="s">
        <v>194</v>
      </c>
      <c r="AF3759" s="26" t="s">
        <v>19991</v>
      </c>
      <c r="AG3759" s="26"/>
      <c r="AH3759" s="27" t="s">
        <v>474</v>
      </c>
      <c r="AI3759" s="27" t="s">
        <v>13991</v>
      </c>
      <c r="AJ3759" s="27" t="s">
        <v>13991</v>
      </c>
      <c r="AK3759" s="24" t="s">
        <v>121</v>
      </c>
      <c r="AL3759" s="24" t="s">
        <v>7086</v>
      </c>
      <c r="AM3759" s="25">
        <v>44873</v>
      </c>
      <c r="AN3759" s="28">
        <v>1160000</v>
      </c>
      <c r="AO3759" s="28">
        <v>140606</v>
      </c>
      <c r="AP3759" s="28"/>
      <c r="AQ3759" s="28"/>
      <c r="AR3759" s="24"/>
      <c r="AS3759" s="24"/>
      <c r="AT3759" s="24"/>
      <c r="AU3759" s="24"/>
      <c r="AV3759" s="24"/>
      <c r="AW3759" s="24"/>
      <c r="AX3759" s="24"/>
      <c r="AY3759" s="24"/>
      <c r="AZ3759" s="24"/>
      <c r="BA3759" s="24"/>
      <c r="BB3759" s="24"/>
      <c r="BC3759" s="24"/>
      <c r="BD3759" s="24"/>
      <c r="BE3759" s="24"/>
      <c r="BF3759" s="24"/>
      <c r="BG3759" s="23"/>
      <c r="BH3759" s="23" t="s">
        <v>75</v>
      </c>
      <c r="BI3759" s="26">
        <v>0</v>
      </c>
      <c r="BJ3759" s="26">
        <v>0</v>
      </c>
      <c r="BK3759" s="29">
        <v>0</v>
      </c>
      <c r="BL3759" s="24" t="s">
        <v>91</v>
      </c>
      <c r="BM3759" s="22" t="str">
        <f ca="1">+IF(Tabla1[[#This Row],[FECHA INGRESO]]&gt;=44986,IF((TODAY()-Tabla1[[#This Row],[FECHA INGRESO]])&gt;=50,"ALERTA","TODAVÍA FALTA"),"N/A")</f>
        <v>N/A</v>
      </c>
      <c r="BN3759" s="7" t="str">
        <f>IFERROR((_xlfn.DAYS(Tabla1[[#This Row],[FECHA INGRESO]],Tabla1[[#This Row],[FECHA RETIRO]]))/30,"")</f>
        <v/>
      </c>
    </row>
    <row r="3760" spans="1:66" x14ac:dyDescent="0.35">
      <c r="A3760" s="21">
        <v>1001327600</v>
      </c>
      <c r="B3760" s="94" t="s">
        <v>19992</v>
      </c>
      <c r="C3760" s="25">
        <v>44873</v>
      </c>
      <c r="D3760" s="24" t="s">
        <v>131</v>
      </c>
      <c r="E3760" s="24" t="s">
        <v>77</v>
      </c>
      <c r="F3760" s="23" t="s">
        <v>77</v>
      </c>
      <c r="G3760" s="24"/>
      <c r="H3760" s="24">
        <v>24118355607</v>
      </c>
      <c r="I3760" s="24" t="s">
        <v>72</v>
      </c>
      <c r="J3760" s="24">
        <f>DATEDIF(Tabla1[[#This Row],[FECHA DE NACIMIENTO]],Tabla1[[#This Row],[FECHA ACTUAL]],"Y")</f>
        <v>21</v>
      </c>
      <c r="K3760" s="24" t="s">
        <v>96</v>
      </c>
      <c r="L3760" s="24" t="s">
        <v>112</v>
      </c>
      <c r="M3760" s="24">
        <v>0</v>
      </c>
      <c r="N3760" s="24">
        <v>0</v>
      </c>
      <c r="O3760" s="24">
        <v>3</v>
      </c>
      <c r="P3760" s="24" t="s">
        <v>101</v>
      </c>
      <c r="Q3760" s="23">
        <v>37364</v>
      </c>
      <c r="R3760" s="24" t="s">
        <v>76</v>
      </c>
      <c r="S3760" s="25">
        <v>45119</v>
      </c>
      <c r="T3760" s="24"/>
      <c r="U3760" s="24">
        <v>3107792037</v>
      </c>
      <c r="V3760" s="33" t="s">
        <v>19993</v>
      </c>
      <c r="W3760" s="92" t="s">
        <v>19994</v>
      </c>
      <c r="X3760" s="24" t="s">
        <v>9261</v>
      </c>
      <c r="Y3760" s="24" t="s">
        <v>19995</v>
      </c>
      <c r="Z3760" s="24" t="s">
        <v>162</v>
      </c>
      <c r="AA3760" s="24">
        <v>3208147414</v>
      </c>
      <c r="AB3760" s="24" t="s">
        <v>14379</v>
      </c>
      <c r="AC3760" s="24" t="s">
        <v>14379</v>
      </c>
      <c r="AD3760" s="24" t="e">
        <v>#REF!</v>
      </c>
      <c r="AE3760" s="26" t="s">
        <v>183</v>
      </c>
      <c r="AF3760" s="26" t="s">
        <v>19996</v>
      </c>
      <c r="AG3760" s="26"/>
      <c r="AH3760" s="27" t="s">
        <v>6747</v>
      </c>
      <c r="AI3760" s="27" t="s">
        <v>398</v>
      </c>
      <c r="AJ3760" s="27" t="s">
        <v>398</v>
      </c>
      <c r="AK3760" s="24" t="s">
        <v>89</v>
      </c>
      <c r="AL3760" s="24" t="s">
        <v>868</v>
      </c>
      <c r="AM3760" s="25">
        <v>44873</v>
      </c>
      <c r="AN3760" s="28">
        <v>1160000</v>
      </c>
      <c r="AO3760" s="28">
        <v>0</v>
      </c>
      <c r="AP3760" s="28"/>
      <c r="AQ3760" s="28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  <c r="BD3760" s="24"/>
      <c r="BE3760" s="24"/>
      <c r="BF3760" s="24"/>
      <c r="BG3760" s="23"/>
      <c r="BH3760" s="23" t="s">
        <v>75</v>
      </c>
      <c r="BI3760" s="26">
        <v>0</v>
      </c>
      <c r="BJ3760" s="26">
        <v>0</v>
      </c>
      <c r="BK3760" s="29">
        <v>0</v>
      </c>
      <c r="BL3760" s="24" t="s">
        <v>91</v>
      </c>
      <c r="BM3760" s="22" t="str">
        <f ca="1">+IF(Tabla1[[#This Row],[FECHA INGRESO]]&gt;=44986,IF((TODAY()-Tabla1[[#This Row],[FECHA INGRESO]])&gt;=50,"ALERTA","TODAVÍA FALTA"),"N/A")</f>
        <v>N/A</v>
      </c>
      <c r="BN3760" s="7" t="str">
        <f>IFERROR((_xlfn.DAYS(Tabla1[[#This Row],[FECHA INGRESO]],Tabla1[[#This Row],[FECHA RETIRO]]))/30,"")</f>
        <v/>
      </c>
    </row>
    <row r="3761" spans="1:66" x14ac:dyDescent="0.35">
      <c r="A3761" s="21">
        <v>1006068908</v>
      </c>
      <c r="B3761" s="94" t="s">
        <v>19997</v>
      </c>
      <c r="C3761" s="25">
        <v>44873</v>
      </c>
      <c r="D3761" s="24" t="s">
        <v>93</v>
      </c>
      <c r="E3761" s="24" t="s">
        <v>77</v>
      </c>
      <c r="F3761" s="23" t="s">
        <v>77</v>
      </c>
      <c r="G3761" s="24"/>
      <c r="H3761" s="24">
        <v>24118356648</v>
      </c>
      <c r="I3761" s="24" t="s">
        <v>72</v>
      </c>
      <c r="J3761" s="24">
        <f>DATEDIF(Tabla1[[#This Row],[FECHA DE NACIMIENTO]],Tabla1[[#This Row],[FECHA ACTUAL]],"Y")</f>
        <v>21</v>
      </c>
      <c r="K3761" s="24" t="s">
        <v>96</v>
      </c>
      <c r="L3761" s="24" t="s">
        <v>112</v>
      </c>
      <c r="M3761" s="24">
        <v>0</v>
      </c>
      <c r="N3761" s="24">
        <v>0</v>
      </c>
      <c r="O3761" s="24">
        <v>2</v>
      </c>
      <c r="P3761" s="24" t="s">
        <v>101</v>
      </c>
      <c r="Q3761" s="23">
        <v>37309</v>
      </c>
      <c r="R3761" s="24" t="s">
        <v>736</v>
      </c>
      <c r="S3761" s="25">
        <v>45119</v>
      </c>
      <c r="T3761" s="24"/>
      <c r="U3761" s="24">
        <v>3178321700</v>
      </c>
      <c r="V3761" s="33" t="s">
        <v>19998</v>
      </c>
      <c r="W3761" s="92" t="s">
        <v>19999</v>
      </c>
      <c r="X3761" s="24" t="s">
        <v>6550</v>
      </c>
      <c r="Y3761" s="24" t="s">
        <v>20000</v>
      </c>
      <c r="Z3761" s="24" t="s">
        <v>162</v>
      </c>
      <c r="AA3761" s="24">
        <v>3103691219</v>
      </c>
      <c r="AB3761" s="24" t="s">
        <v>14379</v>
      </c>
      <c r="AC3761" s="24" t="s">
        <v>14379</v>
      </c>
      <c r="AD3761" s="24" t="e">
        <v>#REF!</v>
      </c>
      <c r="AE3761" s="26" t="s">
        <v>194</v>
      </c>
      <c r="AF3761" s="26"/>
      <c r="AG3761" s="26"/>
      <c r="AH3761" s="27" t="s">
        <v>867</v>
      </c>
      <c r="AI3761" s="27" t="s">
        <v>687</v>
      </c>
      <c r="AJ3761" s="27" t="s">
        <v>687</v>
      </c>
      <c r="AK3761" s="24" t="s">
        <v>89</v>
      </c>
      <c r="AL3761" s="24" t="s">
        <v>868</v>
      </c>
      <c r="AM3761" s="25">
        <v>44873</v>
      </c>
      <c r="AN3761" s="28">
        <v>1160000</v>
      </c>
      <c r="AO3761" s="28">
        <v>0</v>
      </c>
      <c r="AP3761" s="73" t="s">
        <v>20001</v>
      </c>
      <c r="AQ3761" s="28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  <c r="BD3761" s="24"/>
      <c r="BE3761" s="24"/>
      <c r="BF3761" s="24"/>
      <c r="BG3761" s="23"/>
      <c r="BH3761" s="23" t="s">
        <v>75</v>
      </c>
      <c r="BI3761" s="26">
        <v>0</v>
      </c>
      <c r="BJ3761" s="26">
        <v>0</v>
      </c>
      <c r="BK3761" s="29">
        <v>0</v>
      </c>
      <c r="BL3761" s="24" t="s">
        <v>91</v>
      </c>
      <c r="BM3761" s="22" t="str">
        <f ca="1">+IF(Tabla1[[#This Row],[FECHA INGRESO]]&gt;=44986,IF((TODAY()-Tabla1[[#This Row],[FECHA INGRESO]])&gt;=50,"ALERTA","TODAVÍA FALTA"),"N/A")</f>
        <v>N/A</v>
      </c>
      <c r="BN3761" s="7" t="str">
        <f>IFERROR((_xlfn.DAYS(Tabla1[[#This Row],[FECHA INGRESO]],Tabla1[[#This Row],[FECHA RETIRO]]))/30,"")</f>
        <v/>
      </c>
    </row>
    <row r="3762" spans="1:66" x14ac:dyDescent="0.35">
      <c r="A3762" s="21">
        <v>1013256755</v>
      </c>
      <c r="B3762" s="94" t="s">
        <v>20002</v>
      </c>
      <c r="C3762" s="25">
        <v>44873</v>
      </c>
      <c r="D3762" s="24" t="s">
        <v>188</v>
      </c>
      <c r="E3762" s="24" t="s">
        <v>77</v>
      </c>
      <c r="F3762" s="23" t="s">
        <v>77</v>
      </c>
      <c r="G3762" s="24"/>
      <c r="H3762" s="24">
        <v>24118358699</v>
      </c>
      <c r="I3762" s="24" t="s">
        <v>95</v>
      </c>
      <c r="J3762" s="24">
        <f>DATEDIF(Tabla1[[#This Row],[FECHA DE NACIMIENTO]],Tabla1[[#This Row],[FECHA ACTUAL]],"Y")</f>
        <v>19</v>
      </c>
      <c r="K3762" s="24" t="s">
        <v>73</v>
      </c>
      <c r="L3762" s="24" t="s">
        <v>112</v>
      </c>
      <c r="M3762" s="24">
        <v>0</v>
      </c>
      <c r="N3762" s="24">
        <v>0</v>
      </c>
      <c r="O3762" s="24">
        <v>3</v>
      </c>
      <c r="P3762" s="24" t="s">
        <v>101</v>
      </c>
      <c r="Q3762" s="23">
        <v>38091</v>
      </c>
      <c r="R3762" s="24" t="s">
        <v>76</v>
      </c>
      <c r="S3762" s="25">
        <v>45119</v>
      </c>
      <c r="T3762" s="24"/>
      <c r="U3762" s="24">
        <v>3053716414</v>
      </c>
      <c r="V3762" s="33" t="s">
        <v>20003</v>
      </c>
      <c r="W3762" s="92" t="s">
        <v>20004</v>
      </c>
      <c r="X3762" s="24" t="s">
        <v>2748</v>
      </c>
      <c r="Y3762" s="24" t="s">
        <v>20005</v>
      </c>
      <c r="Z3762" s="24" t="s">
        <v>117</v>
      </c>
      <c r="AA3762" s="24">
        <v>3005757981</v>
      </c>
      <c r="AB3762" s="24" t="s">
        <v>14379</v>
      </c>
      <c r="AC3762" s="24" t="s">
        <v>14379</v>
      </c>
      <c r="AD3762" s="24" t="e">
        <v>#REF!</v>
      </c>
      <c r="AE3762" s="26" t="s">
        <v>151</v>
      </c>
      <c r="AF3762" s="26"/>
      <c r="AG3762" s="26"/>
      <c r="AH3762" s="27" t="s">
        <v>6747</v>
      </c>
      <c r="AI3762" s="27" t="s">
        <v>398</v>
      </c>
      <c r="AJ3762" s="27" t="s">
        <v>398</v>
      </c>
      <c r="AK3762" s="24" t="s">
        <v>89</v>
      </c>
      <c r="AL3762" s="24" t="s">
        <v>868</v>
      </c>
      <c r="AM3762" s="25">
        <v>44873</v>
      </c>
      <c r="AN3762" s="28">
        <v>1160000</v>
      </c>
      <c r="AO3762" s="28">
        <v>0</v>
      </c>
      <c r="AP3762" s="28"/>
      <c r="AQ3762" s="28"/>
      <c r="AR3762" s="24"/>
      <c r="AS3762" s="24"/>
      <c r="AT3762" s="24"/>
      <c r="AU3762" s="24"/>
      <c r="AV3762" s="24"/>
      <c r="AW3762" s="24"/>
      <c r="AX3762" s="24"/>
      <c r="AY3762" s="24"/>
      <c r="AZ3762" s="24"/>
      <c r="BA3762" s="24"/>
      <c r="BB3762" s="24"/>
      <c r="BC3762" s="24"/>
      <c r="BD3762" s="24"/>
      <c r="BE3762" s="24"/>
      <c r="BF3762" s="24"/>
      <c r="BG3762" s="23"/>
      <c r="BH3762" s="23" t="s">
        <v>75</v>
      </c>
      <c r="BI3762" s="26">
        <v>0</v>
      </c>
      <c r="BJ3762" s="26">
        <v>0</v>
      </c>
      <c r="BK3762" s="29">
        <v>0</v>
      </c>
      <c r="BL3762" s="24" t="s">
        <v>91</v>
      </c>
      <c r="BM3762" s="22" t="str">
        <f ca="1">+IF(Tabla1[[#This Row],[FECHA INGRESO]]&gt;=44986,IF((TODAY()-Tabla1[[#This Row],[FECHA INGRESO]])&gt;=50,"ALERTA","TODAVÍA FALTA"),"N/A")</f>
        <v>N/A</v>
      </c>
      <c r="BN3762" s="7" t="str">
        <f>IFERROR((_xlfn.DAYS(Tabla1[[#This Row],[FECHA INGRESO]],Tabla1[[#This Row],[FECHA RETIRO]]))/30,"")</f>
        <v/>
      </c>
    </row>
    <row r="3763" spans="1:66" x14ac:dyDescent="0.35">
      <c r="A3763" s="21">
        <v>1019117229</v>
      </c>
      <c r="B3763" s="94" t="s">
        <v>20006</v>
      </c>
      <c r="C3763" s="25">
        <v>44873</v>
      </c>
      <c r="D3763" s="24" t="s">
        <v>93</v>
      </c>
      <c r="E3763" s="24" t="s">
        <v>77</v>
      </c>
      <c r="F3763" s="23" t="s">
        <v>77</v>
      </c>
      <c r="G3763" s="24"/>
      <c r="H3763" s="24">
        <v>24118357634</v>
      </c>
      <c r="I3763" s="24" t="s">
        <v>72</v>
      </c>
      <c r="J3763" s="24">
        <f>DATEDIF(Tabla1[[#This Row],[FECHA DE NACIMIENTO]],Tabla1[[#This Row],[FECHA ACTUAL]],"Y")</f>
        <v>27</v>
      </c>
      <c r="K3763" s="24" t="s">
        <v>73</v>
      </c>
      <c r="L3763" s="24" t="s">
        <v>112</v>
      </c>
      <c r="M3763" s="24">
        <v>0</v>
      </c>
      <c r="N3763" s="24">
        <v>1</v>
      </c>
      <c r="O3763" s="24">
        <v>2</v>
      </c>
      <c r="P3763" s="24" t="s">
        <v>101</v>
      </c>
      <c r="Q3763" s="23">
        <v>35123</v>
      </c>
      <c r="R3763" s="24" t="s">
        <v>76</v>
      </c>
      <c r="S3763" s="25">
        <v>45119</v>
      </c>
      <c r="T3763" s="24"/>
      <c r="U3763" s="24">
        <v>3143372769</v>
      </c>
      <c r="V3763" s="33" t="s">
        <v>20007</v>
      </c>
      <c r="W3763" s="92" t="s">
        <v>20008</v>
      </c>
      <c r="X3763" s="24" t="s">
        <v>19112</v>
      </c>
      <c r="Y3763" s="24" t="s">
        <v>20009</v>
      </c>
      <c r="Z3763" s="24" t="s">
        <v>117</v>
      </c>
      <c r="AA3763" s="24">
        <v>3214218083</v>
      </c>
      <c r="AB3763" s="24" t="s">
        <v>14379</v>
      </c>
      <c r="AC3763" s="24" t="s">
        <v>14379</v>
      </c>
      <c r="AD3763" s="24" t="e">
        <v>#REF!</v>
      </c>
      <c r="AE3763" s="26" t="s">
        <v>151</v>
      </c>
      <c r="AF3763" s="26"/>
      <c r="AG3763" s="26"/>
      <c r="AH3763" s="27" t="s">
        <v>867</v>
      </c>
      <c r="AI3763" s="27" t="s">
        <v>398</v>
      </c>
      <c r="AJ3763" s="27" t="s">
        <v>398</v>
      </c>
      <c r="AK3763" s="24" t="s">
        <v>89</v>
      </c>
      <c r="AL3763" s="24" t="s">
        <v>868</v>
      </c>
      <c r="AM3763" s="25">
        <v>44873</v>
      </c>
      <c r="AN3763" s="28">
        <v>1160000</v>
      </c>
      <c r="AO3763" s="28">
        <v>0</v>
      </c>
      <c r="AP3763" s="73" t="s">
        <v>20010</v>
      </c>
      <c r="AQ3763" s="28"/>
      <c r="AR3763" s="24"/>
      <c r="AS3763" s="24"/>
      <c r="AT3763" s="24"/>
      <c r="AU3763" s="24"/>
      <c r="AV3763" s="24"/>
      <c r="AW3763" s="24"/>
      <c r="AX3763" s="24"/>
      <c r="AY3763" s="24"/>
      <c r="AZ3763" s="24"/>
      <c r="BA3763" s="24"/>
      <c r="BB3763" s="24"/>
      <c r="BC3763" s="24"/>
      <c r="BD3763" s="24"/>
      <c r="BE3763" s="24"/>
      <c r="BF3763" s="24"/>
      <c r="BG3763" s="23"/>
      <c r="BH3763" s="23" t="s">
        <v>75</v>
      </c>
      <c r="BI3763" s="26">
        <v>0</v>
      </c>
      <c r="BJ3763" s="26">
        <v>0</v>
      </c>
      <c r="BK3763" s="29">
        <v>0</v>
      </c>
      <c r="BL3763" s="24" t="s">
        <v>91</v>
      </c>
      <c r="BM3763" s="22" t="str">
        <f ca="1">+IF(Tabla1[[#This Row],[FECHA INGRESO]]&gt;=44986,IF((TODAY()-Tabla1[[#This Row],[FECHA INGRESO]])&gt;=50,"ALERTA","TODAVÍA FALTA"),"N/A")</f>
        <v>N/A</v>
      </c>
      <c r="BN3763" s="7" t="str">
        <f>IFERROR((_xlfn.DAYS(Tabla1[[#This Row],[FECHA INGRESO]],Tabla1[[#This Row],[FECHA RETIRO]]))/30,"")</f>
        <v/>
      </c>
    </row>
    <row r="3764" spans="1:66" x14ac:dyDescent="0.35">
      <c r="A3764" s="21">
        <v>1020807298</v>
      </c>
      <c r="B3764" s="95" t="s">
        <v>20011</v>
      </c>
      <c r="C3764" s="25">
        <v>44880</v>
      </c>
      <c r="D3764" s="24" t="s">
        <v>188</v>
      </c>
      <c r="E3764" s="24" t="s">
        <v>94</v>
      </c>
      <c r="F3764" s="24" t="s">
        <v>70</v>
      </c>
      <c r="G3764" s="24"/>
      <c r="H3764" s="24">
        <v>24118468488</v>
      </c>
      <c r="I3764" s="24" t="s">
        <v>95</v>
      </c>
      <c r="J3764" s="24">
        <f>DATEDIF(Tabla1[[#This Row],[FECHA DE NACIMIENTO]],Tabla1[[#This Row],[FECHA ACTUAL]],"Y")</f>
        <v>27</v>
      </c>
      <c r="K3764" s="24" t="s">
        <v>73</v>
      </c>
      <c r="L3764" s="24" t="s">
        <v>112</v>
      </c>
      <c r="M3764" s="24">
        <v>0</v>
      </c>
      <c r="N3764" s="24">
        <v>0</v>
      </c>
      <c r="O3764" s="24">
        <v>2</v>
      </c>
      <c r="P3764" s="24" t="s">
        <v>101</v>
      </c>
      <c r="Q3764" s="23">
        <v>34907</v>
      </c>
      <c r="R3764" s="24" t="s">
        <v>76</v>
      </c>
      <c r="S3764" s="25">
        <v>45119</v>
      </c>
      <c r="T3764" s="24"/>
      <c r="U3764" s="24">
        <v>3138056018</v>
      </c>
      <c r="V3764" s="33" t="s">
        <v>20012</v>
      </c>
      <c r="W3764" s="92" t="s">
        <v>20013</v>
      </c>
      <c r="X3764" s="24" t="s">
        <v>6210</v>
      </c>
      <c r="Y3764" s="24" t="s">
        <v>20014</v>
      </c>
      <c r="Z3764" s="24" t="s">
        <v>117</v>
      </c>
      <c r="AA3764" s="24">
        <v>3218786483</v>
      </c>
      <c r="AB3764" s="24"/>
      <c r="AC3764" s="24"/>
      <c r="AD3764" s="24"/>
      <c r="AE3764" s="26" t="s">
        <v>151</v>
      </c>
      <c r="AF3764" s="26"/>
      <c r="AG3764" s="26"/>
      <c r="AH3764" s="27" t="s">
        <v>184</v>
      </c>
      <c r="AI3764" s="27" t="s">
        <v>120</v>
      </c>
      <c r="AJ3764" s="27" t="s">
        <v>120</v>
      </c>
      <c r="AK3764" s="24" t="s">
        <v>121</v>
      </c>
      <c r="AL3764" s="24" t="s">
        <v>7086</v>
      </c>
      <c r="AM3764" s="25">
        <v>44880</v>
      </c>
      <c r="AN3764" s="28">
        <v>1160000</v>
      </c>
      <c r="AO3764" s="28">
        <v>140606</v>
      </c>
      <c r="AP3764" s="28"/>
      <c r="AQ3764" s="28"/>
      <c r="AR3764" s="24"/>
      <c r="AS3764" s="24"/>
      <c r="AT3764" s="24"/>
      <c r="AU3764" s="24"/>
      <c r="AV3764" s="24"/>
      <c r="AW3764" s="24"/>
      <c r="AX3764" s="24"/>
      <c r="AY3764" s="24"/>
      <c r="AZ3764" s="24"/>
      <c r="BA3764" s="24"/>
      <c r="BB3764" s="24"/>
      <c r="BC3764" s="24"/>
      <c r="BD3764" s="24"/>
      <c r="BE3764" s="24"/>
      <c r="BF3764" s="24"/>
      <c r="BG3764" s="23"/>
      <c r="BH3764" s="23">
        <v>45016</v>
      </c>
      <c r="BI3764" s="26" t="s">
        <v>466</v>
      </c>
      <c r="BJ3764" s="26" t="s">
        <v>12135</v>
      </c>
      <c r="BK3764" s="29">
        <v>0</v>
      </c>
      <c r="BL3764" s="24" t="s">
        <v>129</v>
      </c>
      <c r="BM3764" s="22" t="str">
        <f ca="1">+IF(Tabla1[[#This Row],[FECHA INGRESO]]&gt;=44986,IF((TODAY()-Tabla1[[#This Row],[FECHA INGRESO]])&gt;=50,"ALERTA","TODAVÍA FALTA"),"N/A")</f>
        <v>N/A</v>
      </c>
      <c r="BN3764" s="7">
        <f>IFERROR((_xlfn.DAYS(Tabla1[[#This Row],[FECHA INGRESO]],Tabla1[[#This Row],[FECHA RETIRO]]))/30,"")</f>
        <v>-4.5333333333333332</v>
      </c>
    </row>
    <row r="3765" spans="1:66" x14ac:dyDescent="0.35">
      <c r="A3765" s="93">
        <v>1030678703</v>
      </c>
      <c r="B3765" s="95" t="s">
        <v>20015</v>
      </c>
      <c r="C3765" s="101">
        <v>44880</v>
      </c>
      <c r="D3765" s="36" t="s">
        <v>188</v>
      </c>
      <c r="E3765" s="24" t="s">
        <v>94</v>
      </c>
      <c r="F3765" s="36" t="s">
        <v>70</v>
      </c>
      <c r="G3765" s="36"/>
      <c r="H3765" s="36">
        <v>24118485337</v>
      </c>
      <c r="I3765" s="36" t="s">
        <v>72</v>
      </c>
      <c r="J3765" s="36">
        <f>DATEDIF(Tabla1[[#This Row],[FECHA DE NACIMIENTO]],Tabla1[[#This Row],[FECHA ACTUAL]],"Y")</f>
        <v>26</v>
      </c>
      <c r="K3765" s="36" t="s">
        <v>73</v>
      </c>
      <c r="L3765" s="24" t="s">
        <v>112</v>
      </c>
      <c r="M3765" s="36">
        <v>0</v>
      </c>
      <c r="N3765" s="36">
        <v>0</v>
      </c>
      <c r="O3765" s="36">
        <v>2</v>
      </c>
      <c r="P3765" s="36" t="s">
        <v>101</v>
      </c>
      <c r="Q3765" s="44">
        <v>35599</v>
      </c>
      <c r="R3765" s="24" t="s">
        <v>76</v>
      </c>
      <c r="S3765" s="25">
        <v>45119</v>
      </c>
      <c r="T3765" s="36">
        <v>9081722</v>
      </c>
      <c r="U3765" s="36">
        <v>3196015173</v>
      </c>
      <c r="V3765" s="62" t="s">
        <v>20016</v>
      </c>
      <c r="W3765" s="102" t="s">
        <v>20017</v>
      </c>
      <c r="X3765" s="36" t="s">
        <v>2454</v>
      </c>
      <c r="Y3765" s="36" t="s">
        <v>20018</v>
      </c>
      <c r="Z3765" s="36" t="s">
        <v>162</v>
      </c>
      <c r="AA3765" s="36">
        <v>3112198272</v>
      </c>
      <c r="AB3765" s="36"/>
      <c r="AC3765" s="24"/>
      <c r="AD3765" s="24"/>
      <c r="AE3765" s="26" t="s">
        <v>84</v>
      </c>
      <c r="AF3765" s="26" t="s">
        <v>3549</v>
      </c>
      <c r="AG3765" s="26"/>
      <c r="AH3765" s="27" t="s">
        <v>10575</v>
      </c>
      <c r="AI3765" s="27" t="s">
        <v>377</v>
      </c>
      <c r="AJ3765" s="27" t="s">
        <v>377</v>
      </c>
      <c r="AK3765" s="24" t="s">
        <v>121</v>
      </c>
      <c r="AL3765" s="24" t="s">
        <v>7086</v>
      </c>
      <c r="AM3765" s="25">
        <v>44880</v>
      </c>
      <c r="AN3765" s="28">
        <v>1000000</v>
      </c>
      <c r="AO3765" s="28">
        <v>117172</v>
      </c>
      <c r="AP3765" s="28"/>
      <c r="AQ3765" s="28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  <c r="BD3765" s="24"/>
      <c r="BE3765" s="24"/>
      <c r="BF3765" s="24"/>
      <c r="BG3765" s="23"/>
      <c r="BH3765" s="23">
        <v>44925</v>
      </c>
      <c r="BI3765" s="26" t="s">
        <v>466</v>
      </c>
      <c r="BJ3765" s="26" t="s">
        <v>20019</v>
      </c>
      <c r="BK3765" s="29">
        <v>0</v>
      </c>
      <c r="BL3765" s="24" t="s">
        <v>129</v>
      </c>
      <c r="BM3765" s="22" t="str">
        <f ca="1">+IF(Tabla1[[#This Row],[FECHA INGRESO]]&gt;=44986,IF((TODAY()-Tabla1[[#This Row],[FECHA INGRESO]])&gt;=50,"ALERTA","TODAVÍA FALTA"),"N/A")</f>
        <v>N/A</v>
      </c>
      <c r="BN3765" s="7">
        <f>IFERROR((_xlfn.DAYS(Tabla1[[#This Row],[FECHA INGRESO]],Tabla1[[#This Row],[FECHA RETIRO]]))/30,"")</f>
        <v>-1.5</v>
      </c>
    </row>
    <row r="3766" spans="1:66" x14ac:dyDescent="0.35">
      <c r="A3766" s="21">
        <v>1023966347</v>
      </c>
      <c r="B3766" s="95" t="s">
        <v>20020</v>
      </c>
      <c r="C3766" s="25">
        <v>44880</v>
      </c>
      <c r="D3766" s="24" t="s">
        <v>4008</v>
      </c>
      <c r="E3766" s="24" t="s">
        <v>94</v>
      </c>
      <c r="F3766" s="24" t="s">
        <v>70</v>
      </c>
      <c r="G3766" s="24"/>
      <c r="H3766" s="24">
        <v>24118494324</v>
      </c>
      <c r="I3766" s="24" t="s">
        <v>95</v>
      </c>
      <c r="J3766" s="24">
        <f>DATEDIF(Tabla1[[#This Row],[FECHA DE NACIMIENTO]],Tabla1[[#This Row],[FECHA ACTUAL]],"Y")</f>
        <v>25</v>
      </c>
      <c r="K3766" s="24" t="s">
        <v>96</v>
      </c>
      <c r="L3766" s="24" t="s">
        <v>112</v>
      </c>
      <c r="M3766" s="24">
        <v>1</v>
      </c>
      <c r="N3766" s="24">
        <v>1</v>
      </c>
      <c r="O3766" s="24">
        <v>2</v>
      </c>
      <c r="P3766" s="24" t="s">
        <v>101</v>
      </c>
      <c r="Q3766" s="23">
        <v>35855</v>
      </c>
      <c r="R3766" s="24" t="s">
        <v>76</v>
      </c>
      <c r="S3766" s="25">
        <v>45119</v>
      </c>
      <c r="T3766" s="24"/>
      <c r="U3766" s="24">
        <v>3246321136</v>
      </c>
      <c r="V3766" s="33" t="s">
        <v>20021</v>
      </c>
      <c r="W3766" s="92" t="s">
        <v>20022</v>
      </c>
      <c r="X3766" s="24" t="s">
        <v>372</v>
      </c>
      <c r="Y3766" s="24" t="s">
        <v>18076</v>
      </c>
      <c r="Z3766" s="24" t="s">
        <v>117</v>
      </c>
      <c r="AA3766" s="24">
        <v>3246321136</v>
      </c>
      <c r="AB3766" s="24"/>
      <c r="AC3766" s="24"/>
      <c r="AD3766" s="24"/>
      <c r="AE3766" s="26" t="s">
        <v>151</v>
      </c>
      <c r="AF3766" s="26"/>
      <c r="AG3766" s="26"/>
      <c r="AH3766" s="27" t="s">
        <v>10575</v>
      </c>
      <c r="AI3766" s="27" t="s">
        <v>4910</v>
      </c>
      <c r="AJ3766" s="27" t="s">
        <v>18165</v>
      </c>
      <c r="AK3766" s="24" t="s">
        <v>121</v>
      </c>
      <c r="AL3766" s="24" t="s">
        <v>7086</v>
      </c>
      <c r="AM3766" s="25">
        <v>44880</v>
      </c>
      <c r="AN3766" s="28">
        <v>1000000</v>
      </c>
      <c r="AO3766" s="28">
        <v>117172</v>
      </c>
      <c r="AP3766" s="28"/>
      <c r="AQ3766" s="28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  <c r="BD3766" s="24"/>
      <c r="BE3766" s="24"/>
      <c r="BF3766" s="24"/>
      <c r="BG3766" s="23"/>
      <c r="BH3766" s="23">
        <v>44881</v>
      </c>
      <c r="BI3766" s="26" t="s">
        <v>466</v>
      </c>
      <c r="BJ3766" s="26" t="s">
        <v>6087</v>
      </c>
      <c r="BK3766" s="29">
        <v>0</v>
      </c>
      <c r="BL3766" s="24" t="s">
        <v>129</v>
      </c>
      <c r="BM3766" s="22" t="str">
        <f ca="1">+IF(Tabla1[[#This Row],[FECHA INGRESO]]&gt;=44986,IF((TODAY()-Tabla1[[#This Row],[FECHA INGRESO]])&gt;=50,"ALERTA","TODAVÍA FALTA"),"N/A")</f>
        <v>N/A</v>
      </c>
      <c r="BN3766" s="7">
        <f>IFERROR((_xlfn.DAYS(Tabla1[[#This Row],[FECHA INGRESO]],Tabla1[[#This Row],[FECHA RETIRO]]))/30,"")</f>
        <v>-3.3333333333333333E-2</v>
      </c>
    </row>
    <row r="3767" spans="1:66" x14ac:dyDescent="0.35">
      <c r="A3767" s="21">
        <v>1007515202</v>
      </c>
      <c r="B3767" s="95" t="s">
        <v>20023</v>
      </c>
      <c r="C3767" s="25">
        <v>44880</v>
      </c>
      <c r="D3767" s="24" t="s">
        <v>266</v>
      </c>
      <c r="E3767" s="24" t="s">
        <v>111</v>
      </c>
      <c r="F3767" s="24" t="s">
        <v>70</v>
      </c>
      <c r="G3767" s="24"/>
      <c r="H3767" s="24">
        <v>24118494557</v>
      </c>
      <c r="I3767" s="24" t="s">
        <v>95</v>
      </c>
      <c r="J3767" s="24">
        <f>DATEDIF(Tabla1[[#This Row],[FECHA DE NACIMIENTO]],Tabla1[[#This Row],[FECHA ACTUAL]],"Y")</f>
        <v>22</v>
      </c>
      <c r="K3767" s="24" t="s">
        <v>73</v>
      </c>
      <c r="L3767" s="24" t="s">
        <v>234</v>
      </c>
      <c r="M3767" s="24">
        <v>1</v>
      </c>
      <c r="N3767" s="24">
        <v>1</v>
      </c>
      <c r="O3767" s="24">
        <v>2</v>
      </c>
      <c r="P3767" s="24" t="s">
        <v>101</v>
      </c>
      <c r="Q3767" s="23">
        <v>36791</v>
      </c>
      <c r="R3767" s="24" t="s">
        <v>76</v>
      </c>
      <c r="S3767" s="25">
        <v>45119</v>
      </c>
      <c r="T3767" s="24"/>
      <c r="U3767" s="24">
        <v>3015196623</v>
      </c>
      <c r="V3767" s="33" t="s">
        <v>20024</v>
      </c>
      <c r="W3767" s="92" t="s">
        <v>20025</v>
      </c>
      <c r="X3767" s="24" t="s">
        <v>20026</v>
      </c>
      <c r="Y3767" s="24" t="s">
        <v>20027</v>
      </c>
      <c r="Z3767" s="24" t="s">
        <v>13095</v>
      </c>
      <c r="AA3767" s="24">
        <v>3183777027</v>
      </c>
      <c r="AB3767" s="24"/>
      <c r="AC3767" s="24"/>
      <c r="AD3767" s="24"/>
      <c r="AE3767" s="26" t="s">
        <v>194</v>
      </c>
      <c r="AF3767" s="26" t="s">
        <v>18614</v>
      </c>
      <c r="AG3767" s="26"/>
      <c r="AH3767" s="27" t="s">
        <v>184</v>
      </c>
      <c r="AI3767" s="27" t="s">
        <v>1612</v>
      </c>
      <c r="AJ3767" s="27" t="s">
        <v>487</v>
      </c>
      <c r="AK3767" s="24" t="s">
        <v>121</v>
      </c>
      <c r="AL3767" s="24" t="s">
        <v>7086</v>
      </c>
      <c r="AM3767" s="25">
        <v>44880</v>
      </c>
      <c r="AN3767" s="28">
        <v>1000000</v>
      </c>
      <c r="AO3767" s="28">
        <v>117172</v>
      </c>
      <c r="AP3767" s="28"/>
      <c r="AQ3767" s="28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  <c r="BD3767" s="24"/>
      <c r="BE3767" s="24"/>
      <c r="BF3767" s="24"/>
      <c r="BG3767" s="23"/>
      <c r="BH3767" s="23">
        <v>44884</v>
      </c>
      <c r="BI3767" s="26" t="s">
        <v>466</v>
      </c>
      <c r="BJ3767" s="26" t="s">
        <v>6087</v>
      </c>
      <c r="BK3767" s="29">
        <v>0</v>
      </c>
      <c r="BL3767" s="24" t="s">
        <v>129</v>
      </c>
      <c r="BM3767" s="22" t="str">
        <f ca="1">+IF(Tabla1[[#This Row],[FECHA INGRESO]]&gt;=44986,IF((TODAY()-Tabla1[[#This Row],[FECHA INGRESO]])&gt;=50,"ALERTA","TODAVÍA FALTA"),"N/A")</f>
        <v>N/A</v>
      </c>
      <c r="BN3767" s="7">
        <f>IFERROR((_xlfn.DAYS(Tabla1[[#This Row],[FECHA INGRESO]],Tabla1[[#This Row],[FECHA RETIRO]]))/30,"")</f>
        <v>-0.13333333333333333</v>
      </c>
    </row>
    <row r="3768" spans="1:66" x14ac:dyDescent="0.35">
      <c r="A3768" s="21">
        <v>1000621632</v>
      </c>
      <c r="B3768" s="95" t="s">
        <v>20028</v>
      </c>
      <c r="C3768" s="25">
        <v>44880</v>
      </c>
      <c r="D3768" s="24" t="s">
        <v>4008</v>
      </c>
      <c r="E3768" s="24" t="s">
        <v>111</v>
      </c>
      <c r="F3768" s="24" t="s">
        <v>70</v>
      </c>
      <c r="G3768" s="24"/>
      <c r="H3768" s="24">
        <v>24118495132</v>
      </c>
      <c r="I3768" s="24" t="s">
        <v>95</v>
      </c>
      <c r="J3768" s="24">
        <f>DATEDIF(Tabla1[[#This Row],[FECHA DE NACIMIENTO]],Tabla1[[#This Row],[FECHA ACTUAL]],"Y")</f>
        <v>19</v>
      </c>
      <c r="K3768" s="24" t="s">
        <v>320</v>
      </c>
      <c r="L3768" s="24" t="s">
        <v>112</v>
      </c>
      <c r="M3768" s="24">
        <v>0</v>
      </c>
      <c r="N3768" s="24">
        <v>0</v>
      </c>
      <c r="O3768" s="24">
        <v>2</v>
      </c>
      <c r="P3768" s="24" t="s">
        <v>101</v>
      </c>
      <c r="Q3768" s="23">
        <v>37847</v>
      </c>
      <c r="R3768" s="24" t="s">
        <v>76</v>
      </c>
      <c r="S3768" s="25">
        <v>45119</v>
      </c>
      <c r="T3768" s="24">
        <v>8010062</v>
      </c>
      <c r="U3768" s="24">
        <v>3045572133</v>
      </c>
      <c r="V3768" s="33" t="s">
        <v>20029</v>
      </c>
      <c r="W3768" s="92" t="s">
        <v>20030</v>
      </c>
      <c r="X3768" s="24" t="s">
        <v>3970</v>
      </c>
      <c r="Y3768" s="24" t="s">
        <v>20031</v>
      </c>
      <c r="Z3768" s="24" t="s">
        <v>117</v>
      </c>
      <c r="AA3768" s="24">
        <v>3209723416</v>
      </c>
      <c r="AB3768" s="24"/>
      <c r="AC3768" s="24"/>
      <c r="AD3768" s="24"/>
      <c r="AE3768" s="26" t="s">
        <v>183</v>
      </c>
      <c r="AF3768" s="26" t="s">
        <v>18923</v>
      </c>
      <c r="AG3768" s="26"/>
      <c r="AH3768" s="27" t="s">
        <v>184</v>
      </c>
      <c r="AI3768" s="27" t="s">
        <v>1612</v>
      </c>
      <c r="AJ3768" s="27" t="s">
        <v>487</v>
      </c>
      <c r="AK3768" s="24" t="s">
        <v>121</v>
      </c>
      <c r="AL3768" s="24" t="s">
        <v>7086</v>
      </c>
      <c r="AM3768" s="25">
        <v>44880</v>
      </c>
      <c r="AN3768" s="28">
        <v>1000000</v>
      </c>
      <c r="AO3768" s="28">
        <v>117172</v>
      </c>
      <c r="AP3768" s="28"/>
      <c r="AQ3768" s="28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  <c r="BD3768" s="24"/>
      <c r="BE3768" s="24"/>
      <c r="BF3768" s="24"/>
      <c r="BG3768" s="23"/>
      <c r="BH3768" s="23">
        <v>44883</v>
      </c>
      <c r="BI3768" s="26" t="s">
        <v>466</v>
      </c>
      <c r="BJ3768" s="26" t="s">
        <v>1680</v>
      </c>
      <c r="BK3768" s="29">
        <v>0</v>
      </c>
      <c r="BL3768" s="24" t="s">
        <v>129</v>
      </c>
      <c r="BM3768" s="22" t="str">
        <f ca="1">+IF(Tabla1[[#This Row],[FECHA INGRESO]]&gt;=44986,IF((TODAY()-Tabla1[[#This Row],[FECHA INGRESO]])&gt;=50,"ALERTA","TODAVÍA FALTA"),"N/A")</f>
        <v>N/A</v>
      </c>
      <c r="BN3768" s="7">
        <f>IFERROR((_xlfn.DAYS(Tabla1[[#This Row],[FECHA INGRESO]],Tabla1[[#This Row],[FECHA RETIRO]]))/30,"")</f>
        <v>-0.1</v>
      </c>
    </row>
    <row r="3769" spans="1:66" x14ac:dyDescent="0.35">
      <c r="A3769" s="103">
        <v>1000321479</v>
      </c>
      <c r="B3769" s="104" t="s">
        <v>20032</v>
      </c>
      <c r="C3769" s="105">
        <v>44882</v>
      </c>
      <c r="D3769" s="24" t="s">
        <v>4008</v>
      </c>
      <c r="E3769" s="24" t="s">
        <v>111</v>
      </c>
      <c r="F3769" s="24" t="s">
        <v>111</v>
      </c>
      <c r="G3769" s="24"/>
      <c r="H3769" s="24">
        <v>24118562102</v>
      </c>
      <c r="I3769" s="24" t="s">
        <v>95</v>
      </c>
      <c r="J3769" s="24">
        <f>DATEDIF(Tabla1[[#This Row],[FECHA DE NACIMIENTO]],Tabla1[[#This Row],[FECHA ACTUAL]],"Y")</f>
        <v>22</v>
      </c>
      <c r="K3769" s="24" t="s">
        <v>73</v>
      </c>
      <c r="L3769" s="24" t="s">
        <v>112</v>
      </c>
      <c r="M3769" s="24">
        <v>0</v>
      </c>
      <c r="N3769" s="24">
        <v>0</v>
      </c>
      <c r="O3769" s="24">
        <v>2</v>
      </c>
      <c r="P3769" s="24" t="s">
        <v>101</v>
      </c>
      <c r="Q3769" s="23">
        <v>36797</v>
      </c>
      <c r="R3769" s="24" t="s">
        <v>76</v>
      </c>
      <c r="S3769" s="25">
        <v>45119</v>
      </c>
      <c r="T3769" s="24"/>
      <c r="U3769" s="24">
        <v>3137989402</v>
      </c>
      <c r="V3769" s="33" t="s">
        <v>20033</v>
      </c>
      <c r="W3769" s="92" t="s">
        <v>20034</v>
      </c>
      <c r="X3769" s="24" t="s">
        <v>1046</v>
      </c>
      <c r="Y3769" s="24" t="s">
        <v>20035</v>
      </c>
      <c r="Z3769" s="24" t="s">
        <v>117</v>
      </c>
      <c r="AA3769" s="24">
        <v>3002052774</v>
      </c>
      <c r="AB3769" s="24"/>
      <c r="AC3769" s="24"/>
      <c r="AD3769" s="24"/>
      <c r="AE3769" s="26" t="s">
        <v>151</v>
      </c>
      <c r="AF3769" s="26"/>
      <c r="AG3769" s="26"/>
      <c r="AH3769" s="27" t="s">
        <v>955</v>
      </c>
      <c r="AI3769" s="27" t="s">
        <v>377</v>
      </c>
      <c r="AJ3769" s="27" t="s">
        <v>377</v>
      </c>
      <c r="AK3769" s="24" t="s">
        <v>121</v>
      </c>
      <c r="AL3769" s="24" t="s">
        <v>7086</v>
      </c>
      <c r="AM3769" s="25">
        <v>44882</v>
      </c>
      <c r="AN3769" s="28">
        <v>1160000</v>
      </c>
      <c r="AO3769" s="28">
        <v>140606</v>
      </c>
      <c r="AP3769" s="73" t="s">
        <v>20036</v>
      </c>
      <c r="AQ3769" s="28"/>
      <c r="AR3769" s="24"/>
      <c r="AS3769" s="24"/>
      <c r="AT3769" s="24"/>
      <c r="AU3769" s="24"/>
      <c r="AV3769" s="24"/>
      <c r="AW3769" s="24"/>
      <c r="AX3769" s="24"/>
      <c r="AY3769" s="24"/>
      <c r="AZ3769" s="24"/>
      <c r="BA3769" s="24"/>
      <c r="BB3769" s="24"/>
      <c r="BC3769" s="24"/>
      <c r="BD3769" s="24"/>
      <c r="BE3769" s="24"/>
      <c r="BF3769" s="24"/>
      <c r="BG3769" s="23"/>
      <c r="BH3769" s="63" t="s">
        <v>75</v>
      </c>
      <c r="BI3769" s="26">
        <v>0</v>
      </c>
      <c r="BJ3769" s="26">
        <v>0</v>
      </c>
      <c r="BK3769" s="29">
        <v>0</v>
      </c>
      <c r="BL3769" s="24" t="s">
        <v>91</v>
      </c>
      <c r="BM3769" s="22" t="str">
        <f ca="1">+IF(Tabla1[[#This Row],[FECHA INGRESO]]&gt;=44986,IF((TODAY()-Tabla1[[#This Row],[FECHA INGRESO]])&gt;=50,"ALERTA","TODAVÍA FALTA"),"N/A")</f>
        <v>N/A</v>
      </c>
      <c r="BN3769" s="7" t="str">
        <f>IFERROR((_xlfn.DAYS(Tabla1[[#This Row],[FECHA INGRESO]],Tabla1[[#This Row],[FECHA RETIRO]]))/30,"")</f>
        <v/>
      </c>
    </row>
    <row r="3770" spans="1:66" x14ac:dyDescent="0.35">
      <c r="A3770" s="106">
        <v>1000464453</v>
      </c>
      <c r="B3770" s="94" t="s">
        <v>20037</v>
      </c>
      <c r="C3770" s="25">
        <v>44886</v>
      </c>
      <c r="D3770" s="107" t="s">
        <v>266</v>
      </c>
      <c r="E3770" s="24" t="s">
        <v>111</v>
      </c>
      <c r="F3770" s="24" t="s">
        <v>70</v>
      </c>
      <c r="G3770" s="24"/>
      <c r="H3770" s="24">
        <v>24118606228</v>
      </c>
      <c r="I3770" s="24" t="s">
        <v>95</v>
      </c>
      <c r="J3770" s="24">
        <f>DATEDIF(Tabla1[[#This Row],[FECHA DE NACIMIENTO]],Tabla1[[#This Row],[FECHA ACTUAL]],"Y")</f>
        <v>22</v>
      </c>
      <c r="K3770" s="24" t="s">
        <v>73</v>
      </c>
      <c r="L3770" s="24" t="s">
        <v>112</v>
      </c>
      <c r="M3770" s="24">
        <v>1</v>
      </c>
      <c r="N3770" s="24">
        <v>1</v>
      </c>
      <c r="O3770" s="24">
        <v>1</v>
      </c>
      <c r="P3770" s="24" t="s">
        <v>101</v>
      </c>
      <c r="Q3770" s="23">
        <v>37020</v>
      </c>
      <c r="R3770" s="24" t="s">
        <v>76</v>
      </c>
      <c r="S3770" s="25">
        <v>45119</v>
      </c>
      <c r="T3770" s="24"/>
      <c r="U3770" s="24">
        <v>3125768591</v>
      </c>
      <c r="V3770" s="33" t="s">
        <v>20038</v>
      </c>
      <c r="W3770" s="92" t="s">
        <v>20039</v>
      </c>
      <c r="X3770" s="24" t="s">
        <v>6550</v>
      </c>
      <c r="Y3770" s="24" t="s">
        <v>20040</v>
      </c>
      <c r="Z3770" s="24" t="s">
        <v>117</v>
      </c>
      <c r="AA3770" s="24">
        <v>3118897794</v>
      </c>
      <c r="AB3770" s="24"/>
      <c r="AC3770" s="24"/>
      <c r="AD3770" s="24"/>
      <c r="AE3770" s="26" t="s">
        <v>151</v>
      </c>
      <c r="AF3770" s="26"/>
      <c r="AG3770" s="26"/>
      <c r="AH3770" s="27" t="s">
        <v>955</v>
      </c>
      <c r="AI3770" s="27" t="s">
        <v>120</v>
      </c>
      <c r="AJ3770" s="27" t="s">
        <v>120</v>
      </c>
      <c r="AK3770" s="24" t="s">
        <v>121</v>
      </c>
      <c r="AL3770" s="24" t="s">
        <v>7086</v>
      </c>
      <c r="AM3770" s="25">
        <v>44886</v>
      </c>
      <c r="AN3770" s="28">
        <v>1160000</v>
      </c>
      <c r="AO3770" s="28">
        <v>140606</v>
      </c>
      <c r="AP3770" s="28"/>
      <c r="AQ3770" s="28"/>
      <c r="AR3770" s="24"/>
      <c r="AS3770" s="24"/>
      <c r="AT3770" s="24"/>
      <c r="AU3770" s="24"/>
      <c r="AV3770" s="24"/>
      <c r="AW3770" s="24"/>
      <c r="AX3770" s="24"/>
      <c r="AY3770" s="24"/>
      <c r="AZ3770" s="24"/>
      <c r="BA3770" s="24"/>
      <c r="BB3770" s="24"/>
      <c r="BC3770" s="24"/>
      <c r="BD3770" s="24"/>
      <c r="BE3770" s="24"/>
      <c r="BF3770" s="24"/>
      <c r="BG3770" s="108"/>
      <c r="BH3770" s="23" t="s">
        <v>75</v>
      </c>
      <c r="BI3770" s="109">
        <v>0</v>
      </c>
      <c r="BJ3770" s="26">
        <v>0</v>
      </c>
      <c r="BK3770" s="29">
        <v>0</v>
      </c>
      <c r="BL3770" s="24" t="s">
        <v>91</v>
      </c>
      <c r="BM3770" s="22" t="str">
        <f ca="1">+IF(Tabla1[[#This Row],[FECHA INGRESO]]&gt;=44986,IF((TODAY()-Tabla1[[#This Row],[FECHA INGRESO]])&gt;=50,"ALERTA","TODAVÍA FALTA"),"N/A")</f>
        <v>N/A</v>
      </c>
      <c r="BN3770" s="7" t="str">
        <f>IFERROR((_xlfn.DAYS(Tabla1[[#This Row],[FECHA INGRESO]],Tabla1[[#This Row],[FECHA RETIRO]]))/30,"")</f>
        <v/>
      </c>
    </row>
    <row r="3771" spans="1:66" x14ac:dyDescent="0.35">
      <c r="A3771" s="110">
        <v>1007102973</v>
      </c>
      <c r="B3771" s="95" t="s">
        <v>20041</v>
      </c>
      <c r="C3771" s="111">
        <v>44886</v>
      </c>
      <c r="D3771" s="24" t="s">
        <v>4008</v>
      </c>
      <c r="E3771" s="24" t="s">
        <v>111</v>
      </c>
      <c r="F3771" s="24" t="s">
        <v>70</v>
      </c>
      <c r="G3771" s="24"/>
      <c r="H3771" s="24">
        <v>24118610272</v>
      </c>
      <c r="I3771" s="24" t="s">
        <v>72</v>
      </c>
      <c r="J3771" s="24">
        <f>DATEDIF(Tabla1[[#This Row],[FECHA DE NACIMIENTO]],Tabla1[[#This Row],[FECHA ACTUAL]],"Y")</f>
        <v>20</v>
      </c>
      <c r="K3771" s="24" t="s">
        <v>73</v>
      </c>
      <c r="L3771" s="24" t="s">
        <v>112</v>
      </c>
      <c r="M3771" s="24">
        <v>0</v>
      </c>
      <c r="N3771" s="24">
        <v>0</v>
      </c>
      <c r="O3771" s="24">
        <v>2</v>
      </c>
      <c r="P3771" s="24" t="s">
        <v>101</v>
      </c>
      <c r="Q3771" s="23">
        <v>37606</v>
      </c>
      <c r="R3771" s="24" t="s">
        <v>76</v>
      </c>
      <c r="S3771" s="25">
        <v>45119</v>
      </c>
      <c r="T3771" s="24"/>
      <c r="U3771" s="24">
        <v>3045245355</v>
      </c>
      <c r="V3771" s="33" t="s">
        <v>20042</v>
      </c>
      <c r="W3771" s="92" t="s">
        <v>20043</v>
      </c>
      <c r="X3771" s="24" t="s">
        <v>19309</v>
      </c>
      <c r="Y3771" s="24" t="s">
        <v>20044</v>
      </c>
      <c r="Z3771" s="24" t="s">
        <v>117</v>
      </c>
      <c r="AA3771" s="24">
        <v>3202286461</v>
      </c>
      <c r="AB3771" s="24"/>
      <c r="AC3771" s="24"/>
      <c r="AD3771" s="24"/>
      <c r="AE3771" s="26" t="s">
        <v>194</v>
      </c>
      <c r="AF3771" s="26" t="s">
        <v>17469</v>
      </c>
      <c r="AG3771" s="26"/>
      <c r="AH3771" s="27" t="s">
        <v>184</v>
      </c>
      <c r="AI3771" s="27" t="s">
        <v>5470</v>
      </c>
      <c r="AJ3771" s="27" t="s">
        <v>5470</v>
      </c>
      <c r="AK3771" s="24" t="s">
        <v>121</v>
      </c>
      <c r="AL3771" s="24" t="s">
        <v>7086</v>
      </c>
      <c r="AM3771" s="25">
        <v>44886</v>
      </c>
      <c r="AN3771" s="28">
        <v>1000000</v>
      </c>
      <c r="AO3771" s="28">
        <v>117172</v>
      </c>
      <c r="AP3771" s="28"/>
      <c r="AQ3771" s="28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  <c r="BD3771" s="24"/>
      <c r="BE3771" s="24"/>
      <c r="BF3771" s="24"/>
      <c r="BG3771" s="23"/>
      <c r="BH3771" s="112">
        <v>44933</v>
      </c>
      <c r="BI3771" s="26" t="s">
        <v>466</v>
      </c>
      <c r="BJ3771" s="26" t="s">
        <v>12135</v>
      </c>
      <c r="BK3771" s="29">
        <v>0</v>
      </c>
      <c r="BL3771" s="24" t="s">
        <v>129</v>
      </c>
      <c r="BM3771" s="22" t="str">
        <f ca="1">+IF(Tabla1[[#This Row],[FECHA INGRESO]]&gt;=44986,IF((TODAY()-Tabla1[[#This Row],[FECHA INGRESO]])&gt;=50,"ALERTA","TODAVÍA FALTA"),"N/A")</f>
        <v>N/A</v>
      </c>
      <c r="BN3771" s="7">
        <f>IFERROR((_xlfn.DAYS(Tabla1[[#This Row],[FECHA INGRESO]],Tabla1[[#This Row],[FECHA RETIRO]]))/30,"")</f>
        <v>-1.5666666666666667</v>
      </c>
    </row>
    <row r="3772" spans="1:66" x14ac:dyDescent="0.35">
      <c r="A3772" s="21">
        <v>1014293450</v>
      </c>
      <c r="B3772" s="95" t="s">
        <v>20045</v>
      </c>
      <c r="C3772" s="25">
        <v>44886</v>
      </c>
      <c r="D3772" s="24" t="s">
        <v>266</v>
      </c>
      <c r="E3772" s="24" t="s">
        <v>94</v>
      </c>
      <c r="F3772" s="24" t="s">
        <v>70</v>
      </c>
      <c r="G3772" s="24"/>
      <c r="H3772" s="24">
        <v>24118634153</v>
      </c>
      <c r="I3772" s="24" t="s">
        <v>72</v>
      </c>
      <c r="J3772" s="24">
        <f>DATEDIF(Tabla1[[#This Row],[FECHA DE NACIMIENTO]],Tabla1[[#This Row],[FECHA ACTUAL]],"Y")</f>
        <v>25</v>
      </c>
      <c r="K3772" s="24" t="s">
        <v>96</v>
      </c>
      <c r="L3772" s="24" t="s">
        <v>112</v>
      </c>
      <c r="M3772" s="24">
        <v>0</v>
      </c>
      <c r="N3772" s="24">
        <v>0</v>
      </c>
      <c r="O3772" s="24">
        <v>3</v>
      </c>
      <c r="P3772" s="24" t="s">
        <v>101</v>
      </c>
      <c r="Q3772" s="23">
        <v>35760</v>
      </c>
      <c r="R3772" s="24" t="s">
        <v>76</v>
      </c>
      <c r="S3772" s="25">
        <v>45119</v>
      </c>
      <c r="T3772" s="24">
        <v>6507837</v>
      </c>
      <c r="U3772" s="24">
        <v>3204958817</v>
      </c>
      <c r="V3772" s="33" t="s">
        <v>20046</v>
      </c>
      <c r="W3772" s="92" t="s">
        <v>20047</v>
      </c>
      <c r="X3772" s="24" t="s">
        <v>7387</v>
      </c>
      <c r="Y3772" s="24" t="s">
        <v>20048</v>
      </c>
      <c r="Z3772" s="24" t="s">
        <v>285</v>
      </c>
      <c r="AA3772" s="24">
        <v>3142187281</v>
      </c>
      <c r="AB3772" s="24"/>
      <c r="AC3772" s="24"/>
      <c r="AD3772" s="24"/>
      <c r="AE3772" s="26" t="s">
        <v>151</v>
      </c>
      <c r="AF3772" s="26"/>
      <c r="AG3772" s="26"/>
      <c r="AH3772" s="27" t="s">
        <v>3042</v>
      </c>
      <c r="AI3772" s="27" t="s">
        <v>461</v>
      </c>
      <c r="AJ3772" s="27" t="s">
        <v>461</v>
      </c>
      <c r="AK3772" s="24" t="s">
        <v>121</v>
      </c>
      <c r="AL3772" s="24" t="s">
        <v>7086</v>
      </c>
      <c r="AM3772" s="25">
        <v>44886</v>
      </c>
      <c r="AN3772" s="28">
        <v>1000000</v>
      </c>
      <c r="AO3772" s="28">
        <v>117172</v>
      </c>
      <c r="AP3772" s="28"/>
      <c r="AQ3772" s="28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  <c r="BD3772" s="24"/>
      <c r="BE3772" s="24"/>
      <c r="BF3772" s="24"/>
      <c r="BG3772" s="23"/>
      <c r="BH3772" s="23">
        <v>44912</v>
      </c>
      <c r="BI3772" s="26" t="s">
        <v>466</v>
      </c>
      <c r="BJ3772" s="26" t="s">
        <v>17176</v>
      </c>
      <c r="BK3772" s="29">
        <v>0</v>
      </c>
      <c r="BL3772" s="24" t="s">
        <v>129</v>
      </c>
      <c r="BM3772" s="22" t="str">
        <f ca="1">+IF(Tabla1[[#This Row],[FECHA INGRESO]]&gt;=44986,IF((TODAY()-Tabla1[[#This Row],[FECHA INGRESO]])&gt;=50,"ALERTA","TODAVÍA FALTA"),"N/A")</f>
        <v>N/A</v>
      </c>
      <c r="BN3772" s="7">
        <f>IFERROR((_xlfn.DAYS(Tabla1[[#This Row],[FECHA INGRESO]],Tabla1[[#This Row],[FECHA RETIRO]]))/30,"")</f>
        <v>-0.8666666666666667</v>
      </c>
    </row>
    <row r="3773" spans="1:66" x14ac:dyDescent="0.35">
      <c r="A3773" s="21">
        <v>1233690133</v>
      </c>
      <c r="B3773" s="95" t="s">
        <v>20049</v>
      </c>
      <c r="C3773" s="25">
        <v>44886</v>
      </c>
      <c r="D3773" s="24" t="s">
        <v>188</v>
      </c>
      <c r="E3773" s="24" t="s">
        <v>94</v>
      </c>
      <c r="F3773" s="23" t="s">
        <v>94</v>
      </c>
      <c r="G3773" s="24"/>
      <c r="H3773" s="24">
        <v>24118633910</v>
      </c>
      <c r="I3773" s="24" t="s">
        <v>95</v>
      </c>
      <c r="J3773" s="24">
        <f>DATEDIF(Tabla1[[#This Row],[FECHA DE NACIMIENTO]],Tabla1[[#This Row],[FECHA ACTUAL]],"Y")</f>
        <v>25</v>
      </c>
      <c r="K3773" s="24" t="s">
        <v>73</v>
      </c>
      <c r="L3773" s="24" t="s">
        <v>112</v>
      </c>
      <c r="M3773" s="24">
        <v>0</v>
      </c>
      <c r="N3773" s="24">
        <v>0</v>
      </c>
      <c r="O3773" s="24">
        <v>2</v>
      </c>
      <c r="P3773" s="24" t="s">
        <v>101</v>
      </c>
      <c r="Q3773" s="23">
        <v>35875</v>
      </c>
      <c r="R3773" s="24" t="s">
        <v>76</v>
      </c>
      <c r="S3773" s="25">
        <v>45119</v>
      </c>
      <c r="T3773" s="24"/>
      <c r="U3773" s="24">
        <v>3142756808</v>
      </c>
      <c r="V3773" s="33" t="s">
        <v>20050</v>
      </c>
      <c r="W3773" s="92" t="s">
        <v>20051</v>
      </c>
      <c r="X3773" s="24" t="s">
        <v>5963</v>
      </c>
      <c r="Y3773" s="24" t="s">
        <v>20052</v>
      </c>
      <c r="Z3773" s="24" t="s">
        <v>117</v>
      </c>
      <c r="AA3773" s="24">
        <v>3212790166</v>
      </c>
      <c r="AB3773" s="24"/>
      <c r="AC3773" s="24"/>
      <c r="AD3773" s="24"/>
      <c r="AE3773" s="26" t="s">
        <v>183</v>
      </c>
      <c r="AF3773" s="26" t="s">
        <v>18923</v>
      </c>
      <c r="AG3773" s="26"/>
      <c r="AH3773" s="27" t="s">
        <v>3042</v>
      </c>
      <c r="AI3773" s="27" t="s">
        <v>9232</v>
      </c>
      <c r="AJ3773" s="27" t="s">
        <v>9233</v>
      </c>
      <c r="AK3773" s="24" t="s">
        <v>121</v>
      </c>
      <c r="AL3773" s="24" t="s">
        <v>7086</v>
      </c>
      <c r="AM3773" s="25">
        <v>44886</v>
      </c>
      <c r="AN3773" s="28">
        <v>1000000</v>
      </c>
      <c r="AO3773" s="28">
        <v>117172</v>
      </c>
      <c r="AP3773" s="28"/>
      <c r="AQ3773" s="28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  <c r="BD3773" s="24"/>
      <c r="BE3773" s="24"/>
      <c r="BF3773" s="24"/>
      <c r="BG3773" s="23"/>
      <c r="BH3773" s="23">
        <v>44912</v>
      </c>
      <c r="BI3773" s="26" t="s">
        <v>466</v>
      </c>
      <c r="BJ3773" s="26" t="s">
        <v>6087</v>
      </c>
      <c r="BK3773" s="29">
        <v>0</v>
      </c>
      <c r="BL3773" s="24" t="s">
        <v>129</v>
      </c>
      <c r="BM3773" s="22" t="str">
        <f ca="1">+IF(Tabla1[[#This Row],[FECHA INGRESO]]&gt;=44986,IF((TODAY()-Tabla1[[#This Row],[FECHA INGRESO]])&gt;=50,"ALERTA","TODAVÍA FALTA"),"N/A")</f>
        <v>N/A</v>
      </c>
      <c r="BN3773" s="7">
        <f>IFERROR((_xlfn.DAYS(Tabla1[[#This Row],[FECHA INGRESO]],Tabla1[[#This Row],[FECHA RETIRO]]))/30,"")</f>
        <v>-0.8666666666666667</v>
      </c>
    </row>
    <row r="3774" spans="1:66" x14ac:dyDescent="0.35">
      <c r="A3774" s="106">
        <v>1012433586</v>
      </c>
      <c r="B3774" s="94" t="s">
        <v>20053</v>
      </c>
      <c r="C3774" s="25">
        <v>44886</v>
      </c>
      <c r="D3774" s="24" t="s">
        <v>131</v>
      </c>
      <c r="E3774" s="24" t="s">
        <v>94</v>
      </c>
      <c r="F3774" s="24" t="s">
        <v>70</v>
      </c>
      <c r="G3774" s="24"/>
      <c r="H3774" s="24">
        <v>24118604291</v>
      </c>
      <c r="I3774" s="24" t="s">
        <v>72</v>
      </c>
      <c r="J3774" s="24">
        <f>DATEDIF(Tabla1[[#This Row],[FECHA DE NACIMIENTO]],Tabla1[[#This Row],[FECHA ACTUAL]],"Y")</f>
        <v>26</v>
      </c>
      <c r="K3774" s="24" t="s">
        <v>320</v>
      </c>
      <c r="L3774" s="24" t="s">
        <v>112</v>
      </c>
      <c r="M3774" s="24">
        <v>0</v>
      </c>
      <c r="N3774" s="24">
        <v>0</v>
      </c>
      <c r="O3774" s="24">
        <v>3</v>
      </c>
      <c r="P3774" s="24" t="s">
        <v>101</v>
      </c>
      <c r="Q3774" s="23">
        <v>35260</v>
      </c>
      <c r="R3774" s="24" t="s">
        <v>76</v>
      </c>
      <c r="S3774" s="25">
        <v>45119</v>
      </c>
      <c r="T3774" s="24"/>
      <c r="U3774" s="24">
        <v>3103280337</v>
      </c>
      <c r="V3774" s="33" t="s">
        <v>20054</v>
      </c>
      <c r="W3774" s="92" t="s">
        <v>20055</v>
      </c>
      <c r="X3774" s="24" t="s">
        <v>11972</v>
      </c>
      <c r="Y3774" s="24"/>
      <c r="Z3774" s="24"/>
      <c r="AA3774" s="24"/>
      <c r="AB3774" s="24"/>
      <c r="AC3774" s="24"/>
      <c r="AD3774" s="24"/>
      <c r="AE3774" s="26" t="s">
        <v>151</v>
      </c>
      <c r="AF3774" s="26"/>
      <c r="AG3774" s="26"/>
      <c r="AH3774" s="27" t="s">
        <v>474</v>
      </c>
      <c r="AI3774" s="27" t="s">
        <v>224</v>
      </c>
      <c r="AJ3774" s="27" t="s">
        <v>224</v>
      </c>
      <c r="AK3774" s="24" t="s">
        <v>121</v>
      </c>
      <c r="AL3774" s="24" t="s">
        <v>7086</v>
      </c>
      <c r="AM3774" s="25">
        <v>44886</v>
      </c>
      <c r="AN3774" s="28">
        <v>1160000</v>
      </c>
      <c r="AO3774" s="28">
        <v>140606</v>
      </c>
      <c r="AP3774" s="28"/>
      <c r="AQ3774" s="28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  <c r="BD3774" s="24"/>
      <c r="BE3774" s="24"/>
      <c r="BF3774" s="24"/>
      <c r="BG3774" s="23"/>
      <c r="BH3774" s="23" t="s">
        <v>75</v>
      </c>
      <c r="BI3774" s="26">
        <v>0</v>
      </c>
      <c r="BJ3774" s="26">
        <v>0</v>
      </c>
      <c r="BK3774" s="29">
        <v>0</v>
      </c>
      <c r="BL3774" s="24" t="s">
        <v>91</v>
      </c>
      <c r="BM3774" s="22" t="str">
        <f ca="1">+IF(Tabla1[[#This Row],[FECHA INGRESO]]&gt;=44986,IF((TODAY()-Tabla1[[#This Row],[FECHA INGRESO]])&gt;=50,"ALERTA","TODAVÍA FALTA"),"N/A")</f>
        <v>N/A</v>
      </c>
      <c r="BN3774" s="7" t="str">
        <f>IFERROR((_xlfn.DAYS(Tabla1[[#This Row],[FECHA INGRESO]],Tabla1[[#This Row],[FECHA RETIRO]]))/30,"")</f>
        <v/>
      </c>
    </row>
    <row r="3775" spans="1:66" x14ac:dyDescent="0.35">
      <c r="A3775" s="21">
        <v>1000624343</v>
      </c>
      <c r="B3775" s="95" t="s">
        <v>20056</v>
      </c>
      <c r="C3775" s="25">
        <v>44888</v>
      </c>
      <c r="D3775" s="24" t="s">
        <v>157</v>
      </c>
      <c r="E3775" s="24" t="s">
        <v>111</v>
      </c>
      <c r="F3775" s="24" t="s">
        <v>70</v>
      </c>
      <c r="G3775" s="24"/>
      <c r="H3775" s="24">
        <v>24118938925</v>
      </c>
      <c r="I3775" s="24" t="s">
        <v>95</v>
      </c>
      <c r="J3775" s="24">
        <f>DATEDIF(Tabla1[[#This Row],[FECHA DE NACIMIENTO]],Tabla1[[#This Row],[FECHA ACTUAL]],"Y")</f>
        <v>20</v>
      </c>
      <c r="K3775" s="24" t="s">
        <v>73</v>
      </c>
      <c r="L3775" s="24" t="s">
        <v>112</v>
      </c>
      <c r="M3775" s="24">
        <v>0</v>
      </c>
      <c r="N3775" s="24">
        <v>1</v>
      </c>
      <c r="O3775" s="24">
        <v>2</v>
      </c>
      <c r="P3775" s="24" t="s">
        <v>101</v>
      </c>
      <c r="Q3775" s="23">
        <v>37638</v>
      </c>
      <c r="R3775" s="24" t="s">
        <v>76</v>
      </c>
      <c r="S3775" s="25">
        <v>45119</v>
      </c>
      <c r="T3775" s="24"/>
      <c r="U3775" s="24">
        <v>3204529681</v>
      </c>
      <c r="V3775" s="33" t="s">
        <v>20057</v>
      </c>
      <c r="W3775" s="92" t="s">
        <v>20058</v>
      </c>
      <c r="X3775" s="24" t="s">
        <v>20059</v>
      </c>
      <c r="Y3775" s="24" t="s">
        <v>20060</v>
      </c>
      <c r="Z3775" s="24" t="s">
        <v>117</v>
      </c>
      <c r="AA3775" s="24">
        <v>3138126023</v>
      </c>
      <c r="AB3775" s="24"/>
      <c r="AC3775" s="24"/>
      <c r="AD3775" s="24"/>
      <c r="AE3775" s="26" t="s">
        <v>151</v>
      </c>
      <c r="AF3775" s="26"/>
      <c r="AG3775" s="26"/>
      <c r="AH3775" s="27" t="s">
        <v>184</v>
      </c>
      <c r="AI3775" s="27" t="s">
        <v>1612</v>
      </c>
      <c r="AJ3775" s="27" t="s">
        <v>487</v>
      </c>
      <c r="AK3775" s="24" t="s">
        <v>121</v>
      </c>
      <c r="AL3775" s="24" t="s">
        <v>7086</v>
      </c>
      <c r="AM3775" s="25">
        <v>44888</v>
      </c>
      <c r="AN3775" s="28">
        <v>1160000</v>
      </c>
      <c r="AO3775" s="28">
        <v>140606</v>
      </c>
      <c r="AP3775" s="28"/>
      <c r="AQ3775" s="28"/>
      <c r="AR3775" s="24"/>
      <c r="AS3775" s="24"/>
      <c r="AT3775" s="24"/>
      <c r="AU3775" s="24"/>
      <c r="AV3775" s="24"/>
      <c r="AW3775" s="24"/>
      <c r="AX3775" s="24"/>
      <c r="AY3775" s="24"/>
      <c r="AZ3775" s="24"/>
      <c r="BA3775" s="24"/>
      <c r="BB3775" s="24"/>
      <c r="BC3775" s="24"/>
      <c r="BD3775" s="24"/>
      <c r="BE3775" s="24"/>
      <c r="BF3775" s="24"/>
      <c r="BG3775" s="23"/>
      <c r="BH3775" s="23">
        <v>44946</v>
      </c>
      <c r="BI3775" s="26" t="s">
        <v>10014</v>
      </c>
      <c r="BJ3775" s="26" t="s">
        <v>17247</v>
      </c>
      <c r="BK3775" s="29">
        <v>0</v>
      </c>
      <c r="BL3775" s="24" t="s">
        <v>129</v>
      </c>
      <c r="BM3775" s="22" t="str">
        <f ca="1">+IF(Tabla1[[#This Row],[FECHA INGRESO]]&gt;=44986,IF((TODAY()-Tabla1[[#This Row],[FECHA INGRESO]])&gt;=50,"ALERTA","TODAVÍA FALTA"),"N/A")</f>
        <v>N/A</v>
      </c>
      <c r="BN3775" s="7">
        <f>IFERROR((_xlfn.DAYS(Tabla1[[#This Row],[FECHA INGRESO]],Tabla1[[#This Row],[FECHA RETIRO]]))/30,"")</f>
        <v>-1.9333333333333333</v>
      </c>
    </row>
    <row r="3776" spans="1:66" x14ac:dyDescent="0.35">
      <c r="A3776" s="21">
        <v>1006772025</v>
      </c>
      <c r="B3776" s="94" t="s">
        <v>20061</v>
      </c>
      <c r="C3776" s="25">
        <v>44888</v>
      </c>
      <c r="D3776" s="24" t="s">
        <v>266</v>
      </c>
      <c r="E3776" s="24" t="s">
        <v>94</v>
      </c>
      <c r="F3776" s="24" t="s">
        <v>70</v>
      </c>
      <c r="G3776" s="24"/>
      <c r="H3776" s="24">
        <v>24118688718</v>
      </c>
      <c r="I3776" s="24" t="s">
        <v>95</v>
      </c>
      <c r="J3776" s="24">
        <f>DATEDIF(Tabla1[[#This Row],[FECHA DE NACIMIENTO]],Tabla1[[#This Row],[FECHA ACTUAL]],"Y")</f>
        <v>21</v>
      </c>
      <c r="K3776" s="24" t="s">
        <v>320</v>
      </c>
      <c r="L3776" s="24" t="s">
        <v>112</v>
      </c>
      <c r="M3776" s="24">
        <v>0</v>
      </c>
      <c r="N3776" s="24">
        <v>0</v>
      </c>
      <c r="O3776" s="24">
        <v>2</v>
      </c>
      <c r="P3776" s="24" t="s">
        <v>101</v>
      </c>
      <c r="Q3776" s="23">
        <v>37089</v>
      </c>
      <c r="R3776" s="24" t="s">
        <v>3325</v>
      </c>
      <c r="S3776" s="25">
        <v>45119</v>
      </c>
      <c r="T3776" s="24"/>
      <c r="U3776" s="24">
        <v>3112794857</v>
      </c>
      <c r="V3776" s="33" t="s">
        <v>20062</v>
      </c>
      <c r="W3776" s="92" t="s">
        <v>20063</v>
      </c>
      <c r="X3776" s="24" t="s">
        <v>17221</v>
      </c>
      <c r="Y3776" s="24" t="s">
        <v>20064</v>
      </c>
      <c r="Z3776" s="24" t="s">
        <v>162</v>
      </c>
      <c r="AA3776" s="24">
        <v>3045245099</v>
      </c>
      <c r="AB3776" s="24"/>
      <c r="AC3776" s="24"/>
      <c r="AD3776" s="24"/>
      <c r="AE3776" s="26" t="s">
        <v>183</v>
      </c>
      <c r="AF3776" s="26"/>
      <c r="AG3776" s="26"/>
      <c r="AH3776" s="27" t="s">
        <v>955</v>
      </c>
      <c r="AI3776" s="27" t="s">
        <v>1612</v>
      </c>
      <c r="AJ3776" s="27" t="s">
        <v>487</v>
      </c>
      <c r="AK3776" s="24" t="s">
        <v>121</v>
      </c>
      <c r="AL3776" s="24" t="s">
        <v>7086</v>
      </c>
      <c r="AM3776" s="25">
        <v>44888</v>
      </c>
      <c r="AN3776" s="28">
        <v>1160000</v>
      </c>
      <c r="AO3776" s="28">
        <v>140606</v>
      </c>
      <c r="AP3776" s="28"/>
      <c r="AQ3776" s="28"/>
      <c r="AR3776" s="24"/>
      <c r="AS3776" s="24"/>
      <c r="AT3776" s="24"/>
      <c r="AU3776" s="24"/>
      <c r="AV3776" s="24"/>
      <c r="AW3776" s="24"/>
      <c r="AX3776" s="24"/>
      <c r="AY3776" s="24"/>
      <c r="AZ3776" s="24"/>
      <c r="BA3776" s="24"/>
      <c r="BB3776" s="24"/>
      <c r="BC3776" s="24"/>
      <c r="BD3776" s="24"/>
      <c r="BE3776" s="24"/>
      <c r="BF3776" s="24"/>
      <c r="BG3776" s="23"/>
      <c r="BH3776" s="23" t="s">
        <v>75</v>
      </c>
      <c r="BI3776" s="26">
        <v>0</v>
      </c>
      <c r="BJ3776" s="26">
        <v>0</v>
      </c>
      <c r="BK3776" s="29">
        <v>0</v>
      </c>
      <c r="BL3776" s="24" t="s">
        <v>91</v>
      </c>
      <c r="BM3776" s="22" t="str">
        <f ca="1">+IF(Tabla1[[#This Row],[FECHA INGRESO]]&gt;=44986,IF((TODAY()-Tabla1[[#This Row],[FECHA INGRESO]])&gt;=50,"ALERTA","TODAVÍA FALTA"),"N/A")</f>
        <v>N/A</v>
      </c>
      <c r="BN3776" s="7" t="str">
        <f>IFERROR((_xlfn.DAYS(Tabla1[[#This Row],[FECHA INGRESO]],Tabla1[[#This Row],[FECHA RETIRO]]))/30,"")</f>
        <v/>
      </c>
    </row>
    <row r="3777" spans="1:66" x14ac:dyDescent="0.35">
      <c r="A3777" s="21">
        <v>1000252655</v>
      </c>
      <c r="B3777" s="94" t="s">
        <v>20065</v>
      </c>
      <c r="C3777" s="25">
        <v>44888</v>
      </c>
      <c r="D3777" s="24" t="s">
        <v>131</v>
      </c>
      <c r="E3777" s="24" t="s">
        <v>111</v>
      </c>
      <c r="F3777" s="24" t="s">
        <v>111</v>
      </c>
      <c r="G3777" s="24"/>
      <c r="H3777" s="24">
        <v>24118696339</v>
      </c>
      <c r="I3777" s="24" t="s">
        <v>72</v>
      </c>
      <c r="J3777" s="24">
        <f>DATEDIF(Tabla1[[#This Row],[FECHA DE NACIMIENTO]],Tabla1[[#This Row],[FECHA ACTUAL]],"Y")</f>
        <v>19</v>
      </c>
      <c r="K3777" s="24" t="s">
        <v>500</v>
      </c>
      <c r="L3777" s="24" t="s">
        <v>112</v>
      </c>
      <c r="M3777" s="24">
        <v>0</v>
      </c>
      <c r="N3777" s="24">
        <v>0</v>
      </c>
      <c r="O3777" s="24">
        <v>2</v>
      </c>
      <c r="P3777" s="24" t="s">
        <v>101</v>
      </c>
      <c r="Q3777" s="23">
        <v>37860</v>
      </c>
      <c r="R3777" s="24" t="s">
        <v>830</v>
      </c>
      <c r="S3777" s="25">
        <v>45119</v>
      </c>
      <c r="T3777" s="24"/>
      <c r="U3777" s="24">
        <v>3216893165</v>
      </c>
      <c r="V3777" s="33" t="s">
        <v>20066</v>
      </c>
      <c r="W3777" s="92" t="s">
        <v>20067</v>
      </c>
      <c r="X3777" s="24" t="s">
        <v>2454</v>
      </c>
      <c r="Y3777" s="24" t="s">
        <v>20068</v>
      </c>
      <c r="Z3777" s="24" t="s">
        <v>17135</v>
      </c>
      <c r="AA3777" s="24">
        <v>3102669002</v>
      </c>
      <c r="AB3777" s="24"/>
      <c r="AC3777" s="24"/>
      <c r="AD3777" s="24"/>
      <c r="AE3777" s="26" t="s">
        <v>151</v>
      </c>
      <c r="AF3777" s="26"/>
      <c r="AG3777" s="26"/>
      <c r="AH3777" s="27" t="s">
        <v>955</v>
      </c>
      <c r="AI3777" s="27" t="s">
        <v>4910</v>
      </c>
      <c r="AJ3777" s="27" t="s">
        <v>18165</v>
      </c>
      <c r="AK3777" s="24" t="s">
        <v>121</v>
      </c>
      <c r="AL3777" s="24" t="s">
        <v>7086</v>
      </c>
      <c r="AM3777" s="25">
        <v>44888</v>
      </c>
      <c r="AN3777" s="28">
        <v>1160000</v>
      </c>
      <c r="AO3777" s="28">
        <v>140606</v>
      </c>
      <c r="AP3777" s="28"/>
      <c r="AQ3777" s="28"/>
      <c r="AR3777" s="24"/>
      <c r="AS3777" s="24"/>
      <c r="AT3777" s="24"/>
      <c r="AU3777" s="24"/>
      <c r="AV3777" s="24"/>
      <c r="AW3777" s="24"/>
      <c r="AX3777" s="24"/>
      <c r="AY3777" s="24"/>
      <c r="AZ3777" s="24"/>
      <c r="BA3777" s="24"/>
      <c r="BB3777" s="24"/>
      <c r="BC3777" s="24"/>
      <c r="BD3777" s="24"/>
      <c r="BE3777" s="24"/>
      <c r="BF3777" s="24"/>
      <c r="BG3777" s="23"/>
      <c r="BH3777" s="23" t="s">
        <v>75</v>
      </c>
      <c r="BI3777" s="26">
        <v>0</v>
      </c>
      <c r="BJ3777" s="26">
        <v>0</v>
      </c>
      <c r="BK3777" s="29">
        <v>0</v>
      </c>
      <c r="BL3777" s="24" t="s">
        <v>91</v>
      </c>
      <c r="BM3777" s="22" t="str">
        <f ca="1">+IF(Tabla1[[#This Row],[FECHA INGRESO]]&gt;=44986,IF((TODAY()-Tabla1[[#This Row],[FECHA INGRESO]])&gt;=50,"ALERTA","TODAVÍA FALTA"),"N/A")</f>
        <v>N/A</v>
      </c>
      <c r="BN3777" s="7" t="str">
        <f>IFERROR((_xlfn.DAYS(Tabla1[[#This Row],[FECHA INGRESO]],Tabla1[[#This Row],[FECHA RETIRO]]))/30,"")</f>
        <v/>
      </c>
    </row>
    <row r="3778" spans="1:66" x14ac:dyDescent="0.35">
      <c r="A3778" s="113">
        <v>1000415054</v>
      </c>
      <c r="B3778" s="95" t="s">
        <v>20069</v>
      </c>
      <c r="C3778" s="111">
        <v>44893</v>
      </c>
      <c r="D3778" s="114" t="s">
        <v>582</v>
      </c>
      <c r="E3778" s="24" t="s">
        <v>94</v>
      </c>
      <c r="F3778" s="114" t="s">
        <v>70</v>
      </c>
      <c r="G3778" s="114"/>
      <c r="H3778" s="114">
        <v>24118803113</v>
      </c>
      <c r="I3778" s="114" t="s">
        <v>72</v>
      </c>
      <c r="J3778" s="24">
        <f>DATEDIF(Tabla1[[#This Row],[FECHA DE NACIMIENTO]],Tabla1[[#This Row],[FECHA ACTUAL]],"Y")</f>
        <v>23</v>
      </c>
      <c r="K3778" s="114" t="s">
        <v>73</v>
      </c>
      <c r="L3778" s="24" t="s">
        <v>112</v>
      </c>
      <c r="M3778" s="114">
        <v>0</v>
      </c>
      <c r="N3778" s="114">
        <v>0</v>
      </c>
      <c r="O3778" s="114">
        <v>3</v>
      </c>
      <c r="P3778" s="114" t="s">
        <v>101</v>
      </c>
      <c r="Q3778" s="112">
        <v>36596</v>
      </c>
      <c r="R3778" s="24" t="s">
        <v>830</v>
      </c>
      <c r="S3778" s="25">
        <v>45119</v>
      </c>
      <c r="T3778" s="114"/>
      <c r="U3778" s="114">
        <v>3195841700</v>
      </c>
      <c r="V3778" s="115" t="s">
        <v>20070</v>
      </c>
      <c r="W3778" s="116" t="s">
        <v>20071</v>
      </c>
      <c r="X3778" s="114" t="s">
        <v>20072</v>
      </c>
      <c r="Y3778" s="114" t="s">
        <v>20073</v>
      </c>
      <c r="Z3778" s="114" t="s">
        <v>162</v>
      </c>
      <c r="AA3778" s="114">
        <v>3105357258</v>
      </c>
      <c r="AB3778" s="114"/>
      <c r="AC3778" s="114"/>
      <c r="AD3778" s="114"/>
      <c r="AE3778" s="26" t="s">
        <v>151</v>
      </c>
      <c r="AF3778" s="117"/>
      <c r="AG3778" s="117"/>
      <c r="AH3778" s="27" t="s">
        <v>184</v>
      </c>
      <c r="AI3778" s="27" t="s">
        <v>515</v>
      </c>
      <c r="AJ3778" s="27" t="s">
        <v>515</v>
      </c>
      <c r="AK3778" s="24" t="s">
        <v>121</v>
      </c>
      <c r="AL3778" s="24" t="s">
        <v>7086</v>
      </c>
      <c r="AM3778" s="111">
        <v>44893</v>
      </c>
      <c r="AN3778" s="28">
        <v>1000000</v>
      </c>
      <c r="AO3778" s="28">
        <v>117172</v>
      </c>
      <c r="AP3778" s="118"/>
      <c r="AQ3778" s="118"/>
      <c r="AR3778" s="114"/>
      <c r="AS3778" s="114"/>
      <c r="AT3778" s="114"/>
      <c r="AU3778" s="114"/>
      <c r="AV3778" s="114"/>
      <c r="AW3778" s="114"/>
      <c r="AX3778" s="114"/>
      <c r="AY3778" s="114"/>
      <c r="AZ3778" s="114"/>
      <c r="BA3778" s="114"/>
      <c r="BB3778" s="114"/>
      <c r="BC3778" s="114"/>
      <c r="BD3778" s="114"/>
      <c r="BE3778" s="114"/>
      <c r="BF3778" s="114"/>
      <c r="BG3778" s="112"/>
      <c r="BH3778" s="23">
        <v>44919</v>
      </c>
      <c r="BI3778" s="26" t="s">
        <v>466</v>
      </c>
      <c r="BJ3778" s="26" t="s">
        <v>6087</v>
      </c>
      <c r="BK3778" s="29">
        <v>0</v>
      </c>
      <c r="BL3778" s="24" t="s">
        <v>129</v>
      </c>
      <c r="BM3778" s="22" t="str">
        <f ca="1">+IF(Tabla1[[#This Row],[FECHA INGRESO]]&gt;=44986,IF((TODAY()-Tabla1[[#This Row],[FECHA INGRESO]])&gt;=50,"ALERTA","TODAVÍA FALTA"),"N/A")</f>
        <v>N/A</v>
      </c>
      <c r="BN3778" s="7">
        <f>IFERROR((_xlfn.DAYS(Tabla1[[#This Row],[FECHA INGRESO]],Tabla1[[#This Row],[FECHA RETIRO]]))/30,"")</f>
        <v>-0.8666666666666667</v>
      </c>
    </row>
    <row r="3779" spans="1:66" x14ac:dyDescent="0.35">
      <c r="A3779" s="21">
        <v>1078746414</v>
      </c>
      <c r="B3779" s="95" t="s">
        <v>20074</v>
      </c>
      <c r="C3779" s="25">
        <v>44893</v>
      </c>
      <c r="D3779" s="24" t="s">
        <v>4008</v>
      </c>
      <c r="E3779" s="24" t="s">
        <v>111</v>
      </c>
      <c r="F3779" s="24" t="s">
        <v>70</v>
      </c>
      <c r="G3779" s="24"/>
      <c r="H3779" s="24">
        <v>24118771139</v>
      </c>
      <c r="I3779" s="24" t="s">
        <v>95</v>
      </c>
      <c r="J3779" s="24">
        <f>DATEDIF(Tabla1[[#This Row],[FECHA DE NACIMIENTO]],Tabla1[[#This Row],[FECHA ACTUAL]],"Y")</f>
        <v>19</v>
      </c>
      <c r="K3779" s="24" t="s">
        <v>73</v>
      </c>
      <c r="L3779" s="24" t="s">
        <v>112</v>
      </c>
      <c r="M3779" s="24">
        <v>0</v>
      </c>
      <c r="N3779" s="24">
        <v>0</v>
      </c>
      <c r="O3779" s="24">
        <v>2</v>
      </c>
      <c r="P3779" s="24" t="s">
        <v>101</v>
      </c>
      <c r="Q3779" s="23">
        <v>38127</v>
      </c>
      <c r="R3779" s="24" t="s">
        <v>76</v>
      </c>
      <c r="S3779" s="25">
        <v>45119</v>
      </c>
      <c r="T3779" s="24"/>
      <c r="U3779" s="24">
        <v>3006821299</v>
      </c>
      <c r="V3779" s="33" t="s">
        <v>20075</v>
      </c>
      <c r="W3779" s="92" t="s">
        <v>20076</v>
      </c>
      <c r="X3779" s="24" t="s">
        <v>586</v>
      </c>
      <c r="Y3779" s="24" t="s">
        <v>20077</v>
      </c>
      <c r="Z3779" s="24" t="s">
        <v>117</v>
      </c>
      <c r="AA3779" s="24">
        <v>3017741972</v>
      </c>
      <c r="AB3779" s="24"/>
      <c r="AC3779" s="24"/>
      <c r="AD3779" s="24"/>
      <c r="AE3779" s="26" t="s">
        <v>151</v>
      </c>
      <c r="AF3779" s="26"/>
      <c r="AG3779" s="26"/>
      <c r="AH3779" s="27" t="s">
        <v>184</v>
      </c>
      <c r="AI3779" s="27" t="s">
        <v>5470</v>
      </c>
      <c r="AJ3779" s="27" t="s">
        <v>5470</v>
      </c>
      <c r="AK3779" s="24" t="s">
        <v>121</v>
      </c>
      <c r="AL3779" s="24" t="s">
        <v>7086</v>
      </c>
      <c r="AM3779" s="25">
        <v>44893</v>
      </c>
      <c r="AN3779" s="28">
        <v>1000000</v>
      </c>
      <c r="AO3779" s="28">
        <v>117172</v>
      </c>
      <c r="AP3779" s="28"/>
      <c r="AQ3779" s="28"/>
      <c r="AR3779" s="24"/>
      <c r="AS3779" s="24"/>
      <c r="AT3779" s="24"/>
      <c r="AU3779" s="24"/>
      <c r="AV3779" s="24"/>
      <c r="AW3779" s="24"/>
      <c r="AX3779" s="24"/>
      <c r="AY3779" s="24"/>
      <c r="AZ3779" s="24"/>
      <c r="BA3779" s="24"/>
      <c r="BB3779" s="24"/>
      <c r="BC3779" s="24"/>
      <c r="BD3779" s="24"/>
      <c r="BE3779" s="24"/>
      <c r="BF3779" s="24"/>
      <c r="BG3779" s="23"/>
      <c r="BH3779" s="23">
        <v>44907</v>
      </c>
      <c r="BI3779" s="26" t="s">
        <v>466</v>
      </c>
      <c r="BJ3779" s="26" t="s">
        <v>6087</v>
      </c>
      <c r="BK3779" s="29">
        <v>0</v>
      </c>
      <c r="BL3779" s="24" t="s">
        <v>129</v>
      </c>
      <c r="BM3779" s="22" t="str">
        <f ca="1">+IF(Tabla1[[#This Row],[FECHA INGRESO]]&gt;=44986,IF((TODAY()-Tabla1[[#This Row],[FECHA INGRESO]])&gt;=50,"ALERTA","TODAVÍA FALTA"),"N/A")</f>
        <v>N/A</v>
      </c>
      <c r="BN3779" s="7">
        <f>IFERROR((_xlfn.DAYS(Tabla1[[#This Row],[FECHA INGRESO]],Tabla1[[#This Row],[FECHA RETIRO]]))/30,"")</f>
        <v>-0.46666666666666667</v>
      </c>
    </row>
    <row r="3780" spans="1:66" x14ac:dyDescent="0.35">
      <c r="A3780" s="21">
        <v>1000493907</v>
      </c>
      <c r="B3780" s="95" t="s">
        <v>20078</v>
      </c>
      <c r="C3780" s="25">
        <v>44893</v>
      </c>
      <c r="D3780" s="24" t="s">
        <v>582</v>
      </c>
      <c r="E3780" s="24" t="s">
        <v>111</v>
      </c>
      <c r="F3780" s="24" t="s">
        <v>70</v>
      </c>
      <c r="G3780" s="24"/>
      <c r="H3780" s="24">
        <v>24109315458</v>
      </c>
      <c r="I3780" s="24" t="s">
        <v>72</v>
      </c>
      <c r="J3780" s="24">
        <f>DATEDIF(Tabla1[[#This Row],[FECHA DE NACIMIENTO]],Tabla1[[#This Row],[FECHA ACTUAL]],"Y")</f>
        <v>20</v>
      </c>
      <c r="K3780" s="24" t="s">
        <v>320</v>
      </c>
      <c r="L3780" s="24" t="s">
        <v>112</v>
      </c>
      <c r="M3780" s="24">
        <v>0</v>
      </c>
      <c r="N3780" s="24">
        <v>0</v>
      </c>
      <c r="O3780" s="24">
        <v>3</v>
      </c>
      <c r="P3780" s="24" t="s">
        <v>101</v>
      </c>
      <c r="Q3780" s="23">
        <v>37580</v>
      </c>
      <c r="R3780" s="24" t="s">
        <v>76</v>
      </c>
      <c r="S3780" s="25">
        <v>45119</v>
      </c>
      <c r="T3780" s="24"/>
      <c r="U3780" s="24">
        <v>3505485543</v>
      </c>
      <c r="V3780" s="33" t="s">
        <v>20079</v>
      </c>
      <c r="W3780" s="92" t="s">
        <v>20080</v>
      </c>
      <c r="X3780" s="24" t="s">
        <v>2926</v>
      </c>
      <c r="Y3780" s="24" t="s">
        <v>20081</v>
      </c>
      <c r="Z3780" s="24" t="s">
        <v>17135</v>
      </c>
      <c r="AA3780" s="24">
        <v>3118677771</v>
      </c>
      <c r="AB3780" s="24"/>
      <c r="AC3780" s="24"/>
      <c r="AD3780" s="24"/>
      <c r="AE3780" s="26" t="s">
        <v>183</v>
      </c>
      <c r="AF3780" s="26"/>
      <c r="AG3780" s="26"/>
      <c r="AH3780" s="27" t="s">
        <v>184</v>
      </c>
      <c r="AI3780" s="27" t="s">
        <v>120</v>
      </c>
      <c r="AJ3780" s="27" t="s">
        <v>120</v>
      </c>
      <c r="AK3780" s="24" t="s">
        <v>121</v>
      </c>
      <c r="AL3780" s="24" t="s">
        <v>7086</v>
      </c>
      <c r="AM3780" s="25">
        <v>44893</v>
      </c>
      <c r="AN3780" s="28">
        <v>1000000</v>
      </c>
      <c r="AO3780" s="28">
        <v>117172</v>
      </c>
      <c r="AP3780" s="28"/>
      <c r="AQ3780" s="28"/>
      <c r="AR3780" s="24"/>
      <c r="AS3780" s="24"/>
      <c r="AT3780" s="24"/>
      <c r="AU3780" s="24"/>
      <c r="AV3780" s="24"/>
      <c r="AW3780" s="24"/>
      <c r="AX3780" s="24"/>
      <c r="AY3780" s="24"/>
      <c r="AZ3780" s="24"/>
      <c r="BA3780" s="24"/>
      <c r="BB3780" s="24"/>
      <c r="BC3780" s="24"/>
      <c r="BD3780" s="24"/>
      <c r="BE3780" s="24"/>
      <c r="BF3780" s="24"/>
      <c r="BG3780" s="23"/>
      <c r="BH3780" s="23">
        <v>44912</v>
      </c>
      <c r="BI3780" s="26" t="s">
        <v>466</v>
      </c>
      <c r="BJ3780" s="26" t="s">
        <v>3469</v>
      </c>
      <c r="BK3780" s="29">
        <v>0</v>
      </c>
      <c r="BL3780" s="24" t="s">
        <v>129</v>
      </c>
      <c r="BM3780" s="22" t="str">
        <f ca="1">+IF(Tabla1[[#This Row],[FECHA INGRESO]]&gt;=44986,IF((TODAY()-Tabla1[[#This Row],[FECHA INGRESO]])&gt;=50,"ALERTA","TODAVÍA FALTA"),"N/A")</f>
        <v>N/A</v>
      </c>
      <c r="BN3780" s="7">
        <f>IFERROR((_xlfn.DAYS(Tabla1[[#This Row],[FECHA INGRESO]],Tabla1[[#This Row],[FECHA RETIRO]]))/30,"")</f>
        <v>-0.6333333333333333</v>
      </c>
    </row>
    <row r="3781" spans="1:66" x14ac:dyDescent="0.35">
      <c r="A3781" s="21">
        <v>1022443464</v>
      </c>
      <c r="B3781" s="95" t="s">
        <v>20082</v>
      </c>
      <c r="C3781" s="25">
        <v>44893</v>
      </c>
      <c r="D3781" s="24" t="s">
        <v>188</v>
      </c>
      <c r="E3781" s="24" t="s">
        <v>69</v>
      </c>
      <c r="F3781" s="24" t="s">
        <v>70</v>
      </c>
      <c r="G3781" s="24"/>
      <c r="H3781" s="24">
        <v>24115007877</v>
      </c>
      <c r="I3781" s="24" t="s">
        <v>95</v>
      </c>
      <c r="J3781" s="24">
        <f>DATEDIF(Tabla1[[#This Row],[FECHA DE NACIMIENTO]],Tabla1[[#This Row],[FECHA ACTUAL]],"Y")</f>
        <v>24</v>
      </c>
      <c r="K3781" s="24" t="s">
        <v>73</v>
      </c>
      <c r="L3781" s="24" t="s">
        <v>112</v>
      </c>
      <c r="M3781" s="24">
        <v>2</v>
      </c>
      <c r="N3781" s="24">
        <v>2</v>
      </c>
      <c r="O3781" s="24">
        <v>2</v>
      </c>
      <c r="P3781" s="24" t="s">
        <v>101</v>
      </c>
      <c r="Q3781" s="23">
        <v>36240</v>
      </c>
      <c r="R3781" s="24" t="s">
        <v>76</v>
      </c>
      <c r="S3781" s="25">
        <v>45119</v>
      </c>
      <c r="T3781" s="24">
        <v>3050535</v>
      </c>
      <c r="U3781" s="24">
        <v>3213311298</v>
      </c>
      <c r="V3781" s="33" t="s">
        <v>20083</v>
      </c>
      <c r="W3781" s="92" t="s">
        <v>20084</v>
      </c>
      <c r="X3781" s="24" t="s">
        <v>661</v>
      </c>
      <c r="Y3781" s="24" t="s">
        <v>20085</v>
      </c>
      <c r="Z3781" s="24" t="s">
        <v>117</v>
      </c>
      <c r="AA3781" s="24">
        <v>3107532865</v>
      </c>
      <c r="AB3781" s="24"/>
      <c r="AC3781" s="24"/>
      <c r="AD3781" s="24"/>
      <c r="AE3781" s="26" t="s">
        <v>183</v>
      </c>
      <c r="AF3781" s="26" t="s">
        <v>3655</v>
      </c>
      <c r="AG3781" s="26"/>
      <c r="AH3781" s="27" t="s">
        <v>184</v>
      </c>
      <c r="AI3781" s="27" t="s">
        <v>120</v>
      </c>
      <c r="AJ3781" s="27" t="s">
        <v>120</v>
      </c>
      <c r="AK3781" s="24" t="s">
        <v>121</v>
      </c>
      <c r="AL3781" s="24" t="s">
        <v>7086</v>
      </c>
      <c r="AM3781" s="25">
        <v>44893</v>
      </c>
      <c r="AN3781" s="28">
        <v>1160000</v>
      </c>
      <c r="AO3781" s="28">
        <v>140606</v>
      </c>
      <c r="AP3781" s="28"/>
      <c r="AQ3781" s="28"/>
      <c r="AR3781" s="24"/>
      <c r="AS3781" s="24"/>
      <c r="AT3781" s="24"/>
      <c r="AU3781" s="24"/>
      <c r="AV3781" s="24"/>
      <c r="AW3781" s="24"/>
      <c r="AX3781" s="24"/>
      <c r="AY3781" s="24"/>
      <c r="AZ3781" s="24"/>
      <c r="BA3781" s="24"/>
      <c r="BB3781" s="24"/>
      <c r="BC3781" s="24"/>
      <c r="BD3781" s="24"/>
      <c r="BE3781" s="24"/>
      <c r="BF3781" s="24"/>
      <c r="BG3781" s="23"/>
      <c r="BH3781" s="23">
        <v>44952</v>
      </c>
      <c r="BI3781" s="26" t="s">
        <v>10014</v>
      </c>
      <c r="BJ3781" s="26" t="s">
        <v>14134</v>
      </c>
      <c r="BK3781" s="29">
        <v>0</v>
      </c>
      <c r="BL3781" s="24" t="s">
        <v>129</v>
      </c>
      <c r="BM3781" s="22" t="str">
        <f ca="1">+IF(Tabla1[[#This Row],[FECHA INGRESO]]&gt;=44986,IF((TODAY()-Tabla1[[#This Row],[FECHA INGRESO]])&gt;=50,"ALERTA","TODAVÍA FALTA"),"N/A")</f>
        <v>N/A</v>
      </c>
      <c r="BN3781" s="7">
        <f>IFERROR((_xlfn.DAYS(Tabla1[[#This Row],[FECHA INGRESO]],Tabla1[[#This Row],[FECHA RETIRO]]))/30,"")</f>
        <v>-1.9666666666666666</v>
      </c>
    </row>
    <row r="3782" spans="1:66" x14ac:dyDescent="0.35">
      <c r="A3782" s="21">
        <v>1023362177</v>
      </c>
      <c r="B3782" s="94" t="s">
        <v>20086</v>
      </c>
      <c r="C3782" s="25">
        <v>44894</v>
      </c>
      <c r="D3782" s="24" t="s">
        <v>266</v>
      </c>
      <c r="E3782" s="24" t="s">
        <v>77</v>
      </c>
      <c r="F3782" s="23" t="s">
        <v>77</v>
      </c>
      <c r="G3782" s="24"/>
      <c r="H3782" s="24">
        <v>24118842219</v>
      </c>
      <c r="I3782" s="24" t="s">
        <v>72</v>
      </c>
      <c r="J3782" s="24">
        <f>DATEDIF(Tabla1[[#This Row],[FECHA DE NACIMIENTO]],Tabla1[[#This Row],[FECHA ACTUAL]],"Y")</f>
        <v>19</v>
      </c>
      <c r="K3782" s="24" t="s">
        <v>96</v>
      </c>
      <c r="L3782" s="24" t="s">
        <v>112</v>
      </c>
      <c r="M3782" s="24">
        <v>0</v>
      </c>
      <c r="N3782" s="24">
        <v>0</v>
      </c>
      <c r="O3782" s="24">
        <v>2</v>
      </c>
      <c r="P3782" s="24" t="s">
        <v>101</v>
      </c>
      <c r="Q3782" s="23">
        <v>37923</v>
      </c>
      <c r="R3782" s="24" t="s">
        <v>76</v>
      </c>
      <c r="S3782" s="25">
        <v>45119</v>
      </c>
      <c r="T3782" s="24"/>
      <c r="U3782" s="24">
        <v>3007550539</v>
      </c>
      <c r="V3782" s="33" t="s">
        <v>20087</v>
      </c>
      <c r="W3782" s="92" t="s">
        <v>20088</v>
      </c>
      <c r="X3782" s="24" t="s">
        <v>3976</v>
      </c>
      <c r="Y3782" s="24" t="s">
        <v>20089</v>
      </c>
      <c r="Z3782" s="24" t="s">
        <v>17970</v>
      </c>
      <c r="AA3782" s="24">
        <v>3103393522</v>
      </c>
      <c r="AB3782" s="24"/>
      <c r="AC3782" s="24"/>
      <c r="AD3782" s="24"/>
      <c r="AE3782" s="26" t="s">
        <v>151</v>
      </c>
      <c r="AF3782" s="26"/>
      <c r="AG3782" s="26"/>
      <c r="AH3782" s="27" t="s">
        <v>6747</v>
      </c>
      <c r="AI3782" s="27" t="s">
        <v>398</v>
      </c>
      <c r="AJ3782" s="27" t="s">
        <v>398</v>
      </c>
      <c r="AK3782" s="24" t="s">
        <v>89</v>
      </c>
      <c r="AL3782" s="24" t="s">
        <v>868</v>
      </c>
      <c r="AM3782" s="25">
        <v>44894</v>
      </c>
      <c r="AN3782" s="28">
        <v>1160000</v>
      </c>
      <c r="AO3782" s="28">
        <v>0</v>
      </c>
      <c r="AP3782" s="28"/>
      <c r="AQ3782" s="28"/>
      <c r="AR3782" s="24"/>
      <c r="AS3782" s="24"/>
      <c r="AT3782" s="24"/>
      <c r="AU3782" s="24"/>
      <c r="AV3782" s="24"/>
      <c r="AW3782" s="24"/>
      <c r="AX3782" s="24"/>
      <c r="AY3782" s="24"/>
      <c r="AZ3782" s="24"/>
      <c r="BA3782" s="24"/>
      <c r="BB3782" s="24"/>
      <c r="BC3782" s="24"/>
      <c r="BD3782" s="24"/>
      <c r="BE3782" s="24"/>
      <c r="BF3782" s="24"/>
      <c r="BG3782" s="23"/>
      <c r="BH3782" s="23" t="s">
        <v>75</v>
      </c>
      <c r="BI3782" s="26">
        <v>0</v>
      </c>
      <c r="BJ3782" s="26">
        <v>0</v>
      </c>
      <c r="BK3782" s="29">
        <v>0</v>
      </c>
      <c r="BL3782" s="24" t="s">
        <v>91</v>
      </c>
      <c r="BM3782" s="22" t="str">
        <f ca="1">+IF(Tabla1[[#This Row],[FECHA INGRESO]]&gt;=44986,IF((TODAY()-Tabla1[[#This Row],[FECHA INGRESO]])&gt;=50,"ALERTA","TODAVÍA FALTA"),"N/A")</f>
        <v>N/A</v>
      </c>
      <c r="BN3782" s="7" t="str">
        <f>IFERROR((_xlfn.DAYS(Tabla1[[#This Row],[FECHA INGRESO]],Tabla1[[#This Row],[FECHA RETIRO]]))/30,"")</f>
        <v/>
      </c>
    </row>
    <row r="3783" spans="1:66" x14ac:dyDescent="0.35">
      <c r="A3783" s="21">
        <v>1083026188</v>
      </c>
      <c r="B3783" s="94" t="s">
        <v>20090</v>
      </c>
      <c r="C3783" s="25">
        <v>44894</v>
      </c>
      <c r="D3783" s="24" t="s">
        <v>131</v>
      </c>
      <c r="E3783" s="24" t="s">
        <v>77</v>
      </c>
      <c r="F3783" s="23" t="s">
        <v>77</v>
      </c>
      <c r="G3783" s="24"/>
      <c r="H3783" s="24">
        <v>24118845340</v>
      </c>
      <c r="I3783" s="24" t="s">
        <v>95</v>
      </c>
      <c r="J3783" s="24">
        <f>DATEDIF(Tabla1[[#This Row],[FECHA DE NACIMIENTO]],Tabla1[[#This Row],[FECHA ACTUAL]],"Y")</f>
        <v>26</v>
      </c>
      <c r="K3783" s="24" t="s">
        <v>320</v>
      </c>
      <c r="L3783" s="24" t="s">
        <v>112</v>
      </c>
      <c r="M3783" s="24">
        <v>2</v>
      </c>
      <c r="N3783" s="24">
        <v>2</v>
      </c>
      <c r="O3783" s="24">
        <v>1</v>
      </c>
      <c r="P3783" s="24" t="s">
        <v>101</v>
      </c>
      <c r="Q3783" s="23">
        <v>35618</v>
      </c>
      <c r="R3783" s="24" t="s">
        <v>3638</v>
      </c>
      <c r="S3783" s="25">
        <v>45119</v>
      </c>
      <c r="T3783" s="24"/>
      <c r="U3783" s="24">
        <v>3004084026</v>
      </c>
      <c r="V3783" s="33" t="s">
        <v>20091</v>
      </c>
      <c r="W3783" s="92" t="s">
        <v>20092</v>
      </c>
      <c r="X3783" s="24" t="s">
        <v>669</v>
      </c>
      <c r="Y3783" s="24" t="s">
        <v>20093</v>
      </c>
      <c r="Z3783" s="24" t="s">
        <v>117</v>
      </c>
      <c r="AA3783" s="24">
        <v>3008524518</v>
      </c>
      <c r="AB3783" s="24"/>
      <c r="AC3783" s="24"/>
      <c r="AD3783" s="24"/>
      <c r="AE3783" s="26" t="s">
        <v>183</v>
      </c>
      <c r="AF3783" s="26"/>
      <c r="AG3783" s="26"/>
      <c r="AH3783" s="27" t="s">
        <v>6747</v>
      </c>
      <c r="AI3783" s="27" t="s">
        <v>398</v>
      </c>
      <c r="AJ3783" s="27" t="s">
        <v>398</v>
      </c>
      <c r="AK3783" s="24" t="s">
        <v>89</v>
      </c>
      <c r="AL3783" s="24" t="s">
        <v>868</v>
      </c>
      <c r="AM3783" s="25">
        <v>44894</v>
      </c>
      <c r="AN3783" s="28">
        <v>1160000</v>
      </c>
      <c r="AO3783" s="28">
        <v>0</v>
      </c>
      <c r="AP3783" s="28"/>
      <c r="AQ3783" s="28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  <c r="BD3783" s="24"/>
      <c r="BE3783" s="24"/>
      <c r="BF3783" s="24"/>
      <c r="BG3783" s="23"/>
      <c r="BH3783" s="23" t="s">
        <v>75</v>
      </c>
      <c r="BI3783" s="26">
        <v>0</v>
      </c>
      <c r="BJ3783" s="26">
        <v>0</v>
      </c>
      <c r="BK3783" s="29">
        <v>0</v>
      </c>
      <c r="BL3783" s="24" t="s">
        <v>91</v>
      </c>
      <c r="BM3783" s="22" t="str">
        <f ca="1">+IF(Tabla1[[#This Row],[FECHA INGRESO]]&gt;=44986,IF((TODAY()-Tabla1[[#This Row],[FECHA INGRESO]])&gt;=50,"ALERTA","TODAVÍA FALTA"),"N/A")</f>
        <v>N/A</v>
      </c>
      <c r="BN3783" s="7" t="str">
        <f>IFERROR((_xlfn.DAYS(Tabla1[[#This Row],[FECHA INGRESO]],Tabla1[[#This Row],[FECHA RETIRO]]))/30,"")</f>
        <v/>
      </c>
    </row>
    <row r="3784" spans="1:66" x14ac:dyDescent="0.35">
      <c r="A3784" s="21">
        <v>1004321956</v>
      </c>
      <c r="B3784" s="95" t="s">
        <v>20094</v>
      </c>
      <c r="C3784" s="25">
        <v>44896</v>
      </c>
      <c r="D3784" s="24" t="s">
        <v>157</v>
      </c>
      <c r="E3784" s="24" t="s">
        <v>94</v>
      </c>
      <c r="F3784" s="24" t="s">
        <v>70</v>
      </c>
      <c r="G3784" s="24"/>
      <c r="H3784" s="24">
        <v>24118898957</v>
      </c>
      <c r="I3784" s="24" t="s">
        <v>95</v>
      </c>
      <c r="J3784" s="24">
        <f>DATEDIF(Tabla1[[#This Row],[FECHA DE NACIMIENTO]],Tabla1[[#This Row],[FECHA ACTUAL]],"Y")</f>
        <v>23</v>
      </c>
      <c r="K3784" s="24" t="s">
        <v>73</v>
      </c>
      <c r="L3784" s="24" t="s">
        <v>234</v>
      </c>
      <c r="M3784" s="24">
        <v>1</v>
      </c>
      <c r="N3784" s="24">
        <v>1</v>
      </c>
      <c r="O3784" s="24">
        <v>3</v>
      </c>
      <c r="P3784" s="24" t="s">
        <v>101</v>
      </c>
      <c r="Q3784" s="23">
        <v>36561</v>
      </c>
      <c r="R3784" s="24" t="s">
        <v>19774</v>
      </c>
      <c r="S3784" s="25">
        <v>45119</v>
      </c>
      <c r="T3784" s="24"/>
      <c r="U3784" s="24">
        <v>3027064428</v>
      </c>
      <c r="V3784" s="33" t="s">
        <v>20095</v>
      </c>
      <c r="W3784" s="92" t="s">
        <v>20096</v>
      </c>
      <c r="X3784" s="24" t="s">
        <v>19213</v>
      </c>
      <c r="Y3784" s="24" t="s">
        <v>20097</v>
      </c>
      <c r="Z3784" s="24" t="s">
        <v>13095</v>
      </c>
      <c r="AA3784" s="24">
        <v>3027052536</v>
      </c>
      <c r="AB3784" s="24"/>
      <c r="AC3784" s="24"/>
      <c r="AD3784" s="24"/>
      <c r="AE3784" s="26" t="s">
        <v>183</v>
      </c>
      <c r="AF3784" s="26" t="s">
        <v>1620</v>
      </c>
      <c r="AG3784" s="26"/>
      <c r="AH3784" s="27" t="s">
        <v>184</v>
      </c>
      <c r="AI3784" s="27" t="s">
        <v>1612</v>
      </c>
      <c r="AJ3784" s="27" t="s">
        <v>487</v>
      </c>
      <c r="AK3784" s="24" t="s">
        <v>121</v>
      </c>
      <c r="AL3784" s="24" t="s">
        <v>7086</v>
      </c>
      <c r="AM3784" s="25">
        <v>44896</v>
      </c>
      <c r="AN3784" s="28">
        <v>1160000</v>
      </c>
      <c r="AO3784" s="28">
        <v>140606</v>
      </c>
      <c r="AP3784" s="28"/>
      <c r="AQ3784" s="28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  <c r="BD3784" s="24"/>
      <c r="BE3784" s="24"/>
      <c r="BF3784" s="24"/>
      <c r="BG3784" s="23"/>
      <c r="BH3784" s="23">
        <v>44950</v>
      </c>
      <c r="BI3784" s="26" t="s">
        <v>466</v>
      </c>
      <c r="BJ3784" s="26" t="s">
        <v>6087</v>
      </c>
      <c r="BK3784" s="29">
        <v>0</v>
      </c>
      <c r="BL3784" s="24" t="s">
        <v>129</v>
      </c>
      <c r="BM3784" s="22" t="str">
        <f ca="1">+IF(Tabla1[[#This Row],[FECHA INGRESO]]&gt;=44986,IF((TODAY()-Tabla1[[#This Row],[FECHA INGRESO]])&gt;=50,"ALERTA","TODAVÍA FALTA"),"N/A")</f>
        <v>N/A</v>
      </c>
      <c r="BN3784" s="7">
        <f>IFERROR((_xlfn.DAYS(Tabla1[[#This Row],[FECHA INGRESO]],Tabla1[[#This Row],[FECHA RETIRO]]))/30,"")</f>
        <v>-1.8</v>
      </c>
    </row>
    <row r="3785" spans="1:66" x14ac:dyDescent="0.35">
      <c r="A3785" s="21">
        <v>1000619906</v>
      </c>
      <c r="B3785" s="95" t="s">
        <v>20098</v>
      </c>
      <c r="C3785" s="25">
        <v>44896</v>
      </c>
      <c r="D3785" s="24" t="s">
        <v>157</v>
      </c>
      <c r="E3785" s="24" t="s">
        <v>94</v>
      </c>
      <c r="F3785" s="24" t="s">
        <v>70</v>
      </c>
      <c r="G3785" s="24"/>
      <c r="H3785" s="24">
        <v>24118896588</v>
      </c>
      <c r="I3785" s="24" t="s">
        <v>95</v>
      </c>
      <c r="J3785" s="24">
        <f>DATEDIF(Tabla1[[#This Row],[FECHA DE NACIMIENTO]],Tabla1[[#This Row],[FECHA ACTUAL]],"Y")</f>
        <v>19</v>
      </c>
      <c r="K3785" s="24" t="s">
        <v>96</v>
      </c>
      <c r="L3785" s="24" t="s">
        <v>112</v>
      </c>
      <c r="M3785" s="24">
        <v>0</v>
      </c>
      <c r="N3785" s="24">
        <v>0</v>
      </c>
      <c r="O3785" s="24">
        <v>2</v>
      </c>
      <c r="P3785" s="24" t="s">
        <v>101</v>
      </c>
      <c r="Q3785" s="23">
        <v>37859</v>
      </c>
      <c r="R3785" s="24" t="s">
        <v>76</v>
      </c>
      <c r="S3785" s="25">
        <v>45119</v>
      </c>
      <c r="T3785" s="24"/>
      <c r="U3785" s="24">
        <v>3223884837</v>
      </c>
      <c r="V3785" s="33" t="s">
        <v>20099</v>
      </c>
      <c r="W3785" s="92" t="s">
        <v>20100</v>
      </c>
      <c r="X3785" s="24" t="s">
        <v>20101</v>
      </c>
      <c r="Y3785" s="24" t="s">
        <v>20102</v>
      </c>
      <c r="Z3785" s="24" t="s">
        <v>117</v>
      </c>
      <c r="AA3785" s="24">
        <v>3217050061</v>
      </c>
      <c r="AB3785" s="24"/>
      <c r="AC3785" s="24"/>
      <c r="AD3785" s="24"/>
      <c r="AE3785" s="26" t="s">
        <v>183</v>
      </c>
      <c r="AF3785" s="26" t="s">
        <v>18847</v>
      </c>
      <c r="AG3785" s="26"/>
      <c r="AH3785" s="27" t="s">
        <v>184</v>
      </c>
      <c r="AI3785" s="27" t="s">
        <v>1612</v>
      </c>
      <c r="AJ3785" s="27" t="s">
        <v>487</v>
      </c>
      <c r="AK3785" s="24" t="s">
        <v>121</v>
      </c>
      <c r="AL3785" s="24" t="s">
        <v>7086</v>
      </c>
      <c r="AM3785" s="25">
        <v>44896</v>
      </c>
      <c r="AN3785" s="28">
        <v>1000000</v>
      </c>
      <c r="AO3785" s="28">
        <v>117172</v>
      </c>
      <c r="AP3785" s="28"/>
      <c r="AQ3785" s="28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  <c r="BD3785" s="24"/>
      <c r="BE3785" s="24"/>
      <c r="BF3785" s="24"/>
      <c r="BG3785" s="23"/>
      <c r="BH3785" s="23">
        <v>44896</v>
      </c>
      <c r="BI3785" s="26" t="s">
        <v>10014</v>
      </c>
      <c r="BJ3785" s="26" t="s">
        <v>14134</v>
      </c>
      <c r="BK3785" s="29">
        <v>0</v>
      </c>
      <c r="BL3785" s="24" t="s">
        <v>129</v>
      </c>
      <c r="BM3785" s="22" t="str">
        <f ca="1">+IF(Tabla1[[#This Row],[FECHA INGRESO]]&gt;=44986,IF((TODAY()-Tabla1[[#This Row],[FECHA INGRESO]])&gt;=50,"ALERTA","TODAVÍA FALTA"),"N/A")</f>
        <v>N/A</v>
      </c>
      <c r="BN3785" s="7">
        <f>IFERROR((_xlfn.DAYS(Tabla1[[#This Row],[FECHA INGRESO]],Tabla1[[#This Row],[FECHA RETIRO]]))/30,"")</f>
        <v>0</v>
      </c>
    </row>
    <row r="3786" spans="1:66" x14ac:dyDescent="0.35">
      <c r="A3786" s="21">
        <v>1003521225</v>
      </c>
      <c r="B3786" s="95" t="s">
        <v>20103</v>
      </c>
      <c r="C3786" s="25">
        <v>44896</v>
      </c>
      <c r="D3786" s="24" t="s">
        <v>157</v>
      </c>
      <c r="E3786" s="24" t="s">
        <v>111</v>
      </c>
      <c r="F3786" s="24" t="s">
        <v>70</v>
      </c>
      <c r="G3786" s="24"/>
      <c r="H3786" s="24">
        <v>24118894227</v>
      </c>
      <c r="I3786" s="24" t="s">
        <v>95</v>
      </c>
      <c r="J3786" s="24">
        <f>DATEDIF(Tabla1[[#This Row],[FECHA DE NACIMIENTO]],Tabla1[[#This Row],[FECHA ACTUAL]],"Y")</f>
        <v>21</v>
      </c>
      <c r="K3786" s="24" t="s">
        <v>96</v>
      </c>
      <c r="L3786" s="24" t="s">
        <v>112</v>
      </c>
      <c r="M3786" s="24">
        <v>0</v>
      </c>
      <c r="N3786" s="24">
        <v>0</v>
      </c>
      <c r="O3786" s="24">
        <v>2</v>
      </c>
      <c r="P3786" s="24" t="s">
        <v>101</v>
      </c>
      <c r="Q3786" s="23">
        <v>37103</v>
      </c>
      <c r="R3786" s="24" t="s">
        <v>76</v>
      </c>
      <c r="S3786" s="25">
        <v>45119</v>
      </c>
      <c r="T3786" s="24"/>
      <c r="U3786" s="24">
        <v>3228949472</v>
      </c>
      <c r="V3786" s="33" t="s">
        <v>20104</v>
      </c>
      <c r="W3786" s="92" t="s">
        <v>20105</v>
      </c>
      <c r="X3786" s="24" t="s">
        <v>12401</v>
      </c>
      <c r="Y3786" s="24" t="s">
        <v>20106</v>
      </c>
      <c r="Z3786" s="24" t="s">
        <v>162</v>
      </c>
      <c r="AA3786" s="24">
        <v>3228949472</v>
      </c>
      <c r="AB3786" s="24"/>
      <c r="AC3786" s="24"/>
      <c r="AD3786" s="24"/>
      <c r="AE3786" s="26" t="s">
        <v>194</v>
      </c>
      <c r="AF3786" s="26" t="s">
        <v>20107</v>
      </c>
      <c r="AG3786" s="26"/>
      <c r="AH3786" s="27" t="s">
        <v>184</v>
      </c>
      <c r="AI3786" s="27" t="s">
        <v>1612</v>
      </c>
      <c r="AJ3786" s="27" t="s">
        <v>487</v>
      </c>
      <c r="AK3786" s="24" t="s">
        <v>121</v>
      </c>
      <c r="AL3786" s="24" t="s">
        <v>7086</v>
      </c>
      <c r="AM3786" s="25">
        <v>44896</v>
      </c>
      <c r="AN3786" s="28">
        <v>1160000</v>
      </c>
      <c r="AO3786" s="28">
        <v>140606</v>
      </c>
      <c r="AP3786" s="28"/>
      <c r="AQ3786" s="28"/>
      <c r="AR3786" s="24"/>
      <c r="AS3786" s="24"/>
      <c r="AT3786" s="24"/>
      <c r="AU3786" s="24"/>
      <c r="AV3786" s="24"/>
      <c r="AW3786" s="24"/>
      <c r="AX3786" s="24"/>
      <c r="AY3786" s="24"/>
      <c r="AZ3786" s="24"/>
      <c r="BA3786" s="24"/>
      <c r="BB3786" s="24"/>
      <c r="BC3786" s="24"/>
      <c r="BD3786" s="24"/>
      <c r="BE3786" s="24"/>
      <c r="BF3786" s="24"/>
      <c r="BG3786" s="23"/>
      <c r="BH3786" s="23">
        <v>44945</v>
      </c>
      <c r="BI3786" s="26" t="s">
        <v>466</v>
      </c>
      <c r="BJ3786" s="26" t="s">
        <v>3469</v>
      </c>
      <c r="BK3786" s="29">
        <v>0</v>
      </c>
      <c r="BL3786" s="24" t="s">
        <v>129</v>
      </c>
      <c r="BM3786" s="22" t="str">
        <f ca="1">+IF(Tabla1[[#This Row],[FECHA INGRESO]]&gt;=44986,IF((TODAY()-Tabla1[[#This Row],[FECHA INGRESO]])&gt;=50,"ALERTA","TODAVÍA FALTA"),"N/A")</f>
        <v>N/A</v>
      </c>
      <c r="BN3786" s="7">
        <f>IFERROR((_xlfn.DAYS(Tabla1[[#This Row],[FECHA INGRESO]],Tabla1[[#This Row],[FECHA RETIRO]]))/30,"")</f>
        <v>-1.6333333333333333</v>
      </c>
    </row>
    <row r="3787" spans="1:66" x14ac:dyDescent="0.35">
      <c r="A3787" s="21">
        <v>1022982178</v>
      </c>
      <c r="B3787" s="95" t="s">
        <v>20108</v>
      </c>
      <c r="C3787" s="25">
        <v>44896</v>
      </c>
      <c r="D3787" s="24" t="s">
        <v>266</v>
      </c>
      <c r="E3787" s="24" t="s">
        <v>111</v>
      </c>
      <c r="F3787" s="24" t="s">
        <v>70</v>
      </c>
      <c r="G3787" s="24"/>
      <c r="H3787" s="24">
        <v>24118896076</v>
      </c>
      <c r="I3787" s="24" t="s">
        <v>95</v>
      </c>
      <c r="J3787" s="24">
        <f>DATEDIF(Tabla1[[#This Row],[FECHA DE NACIMIENTO]],Tabla1[[#This Row],[FECHA ACTUAL]],"Y")</f>
        <v>30</v>
      </c>
      <c r="K3787" s="24" t="s">
        <v>73</v>
      </c>
      <c r="L3787" s="24" t="s">
        <v>112</v>
      </c>
      <c r="M3787" s="24">
        <v>1</v>
      </c>
      <c r="N3787" s="24">
        <v>1</v>
      </c>
      <c r="O3787" s="24">
        <v>1</v>
      </c>
      <c r="P3787" s="24" t="s">
        <v>101</v>
      </c>
      <c r="Q3787" s="23">
        <v>33953</v>
      </c>
      <c r="R3787" s="24" t="s">
        <v>76</v>
      </c>
      <c r="S3787" s="25">
        <v>45119</v>
      </c>
      <c r="T3787" s="24"/>
      <c r="U3787" s="24">
        <v>3123039198</v>
      </c>
      <c r="V3787" s="33" t="s">
        <v>20109</v>
      </c>
      <c r="W3787" s="92" t="s">
        <v>20110</v>
      </c>
      <c r="X3787" s="24" t="s">
        <v>2316</v>
      </c>
      <c r="Y3787" s="24" t="s">
        <v>20111</v>
      </c>
      <c r="Z3787" s="24" t="s">
        <v>117</v>
      </c>
      <c r="AA3787" s="24">
        <v>3126197725</v>
      </c>
      <c r="AB3787" s="24"/>
      <c r="AC3787" s="24"/>
      <c r="AD3787" s="24"/>
      <c r="AE3787" s="26" t="s">
        <v>151</v>
      </c>
      <c r="AF3787" s="26"/>
      <c r="AG3787" s="26"/>
      <c r="AH3787" s="27" t="s">
        <v>184</v>
      </c>
      <c r="AI3787" s="27" t="s">
        <v>1612</v>
      </c>
      <c r="AJ3787" s="27" t="s">
        <v>487</v>
      </c>
      <c r="AK3787" s="24" t="s">
        <v>121</v>
      </c>
      <c r="AL3787" s="24" t="s">
        <v>7086</v>
      </c>
      <c r="AM3787" s="25">
        <v>44896</v>
      </c>
      <c r="AN3787" s="28">
        <v>1160000</v>
      </c>
      <c r="AO3787" s="28">
        <v>140606</v>
      </c>
      <c r="AP3787" s="28"/>
      <c r="AQ3787" s="28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  <c r="BD3787" s="24"/>
      <c r="BE3787" s="24"/>
      <c r="BF3787" s="24"/>
      <c r="BG3787" s="23"/>
      <c r="BH3787" s="23">
        <v>44940</v>
      </c>
      <c r="BI3787" s="26" t="s">
        <v>466</v>
      </c>
      <c r="BJ3787" s="26" t="s">
        <v>3469</v>
      </c>
      <c r="BK3787" s="29">
        <v>0</v>
      </c>
      <c r="BL3787" s="24" t="s">
        <v>129</v>
      </c>
      <c r="BM3787" s="22" t="str">
        <f ca="1">+IF(Tabla1[[#This Row],[FECHA INGRESO]]&gt;=44986,IF((TODAY()-Tabla1[[#This Row],[FECHA INGRESO]])&gt;=50,"ALERTA","TODAVÍA FALTA"),"N/A")</f>
        <v>N/A</v>
      </c>
      <c r="BN3787" s="7">
        <f>IFERROR((_xlfn.DAYS(Tabla1[[#This Row],[FECHA INGRESO]],Tabla1[[#This Row],[FECHA RETIRO]]))/30,"")</f>
        <v>-1.4666666666666666</v>
      </c>
    </row>
    <row r="3788" spans="1:66" x14ac:dyDescent="0.35">
      <c r="A3788" s="21">
        <v>1032484079</v>
      </c>
      <c r="B3788" s="95" t="s">
        <v>20112</v>
      </c>
      <c r="C3788" s="25">
        <v>44896</v>
      </c>
      <c r="D3788" s="24" t="s">
        <v>188</v>
      </c>
      <c r="E3788" s="24" t="s">
        <v>111</v>
      </c>
      <c r="F3788" s="24" t="s">
        <v>111</v>
      </c>
      <c r="G3788" s="24"/>
      <c r="H3788" s="24">
        <v>24118897202</v>
      </c>
      <c r="I3788" s="24" t="s">
        <v>72</v>
      </c>
      <c r="J3788" s="24">
        <f>DATEDIF(Tabla1[[#This Row],[FECHA DE NACIMIENTO]],Tabla1[[#This Row],[FECHA ACTUAL]],"Y")</f>
        <v>26</v>
      </c>
      <c r="K3788" s="24" t="s">
        <v>96</v>
      </c>
      <c r="L3788" s="24" t="s">
        <v>112</v>
      </c>
      <c r="M3788" s="24">
        <v>0</v>
      </c>
      <c r="N3788" s="24">
        <v>0</v>
      </c>
      <c r="O3788" s="24">
        <v>3</v>
      </c>
      <c r="P3788" s="24" t="s">
        <v>101</v>
      </c>
      <c r="Q3788" s="23">
        <v>35272</v>
      </c>
      <c r="R3788" s="24" t="s">
        <v>76</v>
      </c>
      <c r="S3788" s="25">
        <v>45119</v>
      </c>
      <c r="T3788" s="24"/>
      <c r="U3788" s="24">
        <v>3178987223</v>
      </c>
      <c r="V3788" s="33" t="s">
        <v>20113</v>
      </c>
      <c r="W3788" s="92" t="s">
        <v>20114</v>
      </c>
      <c r="X3788" s="24" t="s">
        <v>19916</v>
      </c>
      <c r="Y3788" s="24" t="s">
        <v>20115</v>
      </c>
      <c r="Z3788" s="24" t="s">
        <v>117</v>
      </c>
      <c r="AA3788" s="24">
        <v>3132876911</v>
      </c>
      <c r="AB3788" s="24"/>
      <c r="AC3788" s="24"/>
      <c r="AD3788" s="24"/>
      <c r="AE3788" s="26" t="s">
        <v>151</v>
      </c>
      <c r="AF3788" s="26"/>
      <c r="AG3788" s="26"/>
      <c r="AH3788" s="27" t="s">
        <v>184</v>
      </c>
      <c r="AI3788" s="27" t="s">
        <v>1612</v>
      </c>
      <c r="AJ3788" s="27" t="s">
        <v>487</v>
      </c>
      <c r="AK3788" s="24" t="s">
        <v>121</v>
      </c>
      <c r="AL3788" s="24" t="s">
        <v>7086</v>
      </c>
      <c r="AM3788" s="25">
        <v>44896</v>
      </c>
      <c r="AN3788" s="28">
        <v>1000000</v>
      </c>
      <c r="AO3788" s="28">
        <v>117172</v>
      </c>
      <c r="AP3788" s="28"/>
      <c r="AQ3788" s="28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  <c r="BD3788" s="24"/>
      <c r="BE3788" s="24"/>
      <c r="BF3788" s="24"/>
      <c r="BG3788" s="23"/>
      <c r="BH3788" s="23">
        <v>44896</v>
      </c>
      <c r="BI3788" s="26" t="s">
        <v>466</v>
      </c>
      <c r="BJ3788" s="26" t="s">
        <v>6087</v>
      </c>
      <c r="BK3788" s="29">
        <v>0</v>
      </c>
      <c r="BL3788" s="24" t="s">
        <v>129</v>
      </c>
      <c r="BM3788" s="22" t="str">
        <f ca="1">+IF(Tabla1[[#This Row],[FECHA INGRESO]]&gt;=44986,IF((TODAY()-Tabla1[[#This Row],[FECHA INGRESO]])&gt;=50,"ALERTA","TODAVÍA FALTA"),"N/A")</f>
        <v>N/A</v>
      </c>
      <c r="BN3788" s="7">
        <f>IFERROR((_xlfn.DAYS(Tabla1[[#This Row],[FECHA INGRESO]],Tabla1[[#This Row],[FECHA RETIRO]]))/30,"")</f>
        <v>0</v>
      </c>
    </row>
    <row r="3789" spans="1:66" x14ac:dyDescent="0.35">
      <c r="A3789" s="21">
        <v>1000781125</v>
      </c>
      <c r="B3789" s="95" t="s">
        <v>20116</v>
      </c>
      <c r="C3789" s="25">
        <v>44896</v>
      </c>
      <c r="D3789" s="24" t="s">
        <v>4008</v>
      </c>
      <c r="E3789" s="24" t="s">
        <v>94</v>
      </c>
      <c r="F3789" s="24" t="s">
        <v>70</v>
      </c>
      <c r="G3789" s="24"/>
      <c r="H3789" s="24">
        <v>24119340482</v>
      </c>
      <c r="I3789" s="24" t="s">
        <v>95</v>
      </c>
      <c r="J3789" s="24">
        <f>DATEDIF(Tabla1[[#This Row],[FECHA DE NACIMIENTO]],Tabla1[[#This Row],[FECHA ACTUAL]],"Y")</f>
        <v>24</v>
      </c>
      <c r="K3789" s="24" t="s">
        <v>3119</v>
      </c>
      <c r="L3789" s="24" t="s">
        <v>112</v>
      </c>
      <c r="M3789" s="24">
        <v>1</v>
      </c>
      <c r="N3789" s="24">
        <v>1</v>
      </c>
      <c r="O3789" s="24">
        <v>1</v>
      </c>
      <c r="P3789" s="24" t="s">
        <v>101</v>
      </c>
      <c r="Q3789" s="23">
        <v>36326</v>
      </c>
      <c r="R3789" s="24" t="s">
        <v>76</v>
      </c>
      <c r="S3789" s="25">
        <v>45119</v>
      </c>
      <c r="T3789" s="24"/>
      <c r="U3789" s="24">
        <v>3227043153</v>
      </c>
      <c r="V3789" s="33" t="s">
        <v>20117</v>
      </c>
      <c r="W3789" s="92" t="s">
        <v>20118</v>
      </c>
      <c r="X3789" s="24" t="s">
        <v>6550</v>
      </c>
      <c r="Y3789" s="24" t="s">
        <v>20119</v>
      </c>
      <c r="Z3789" s="24" t="s">
        <v>117</v>
      </c>
      <c r="AA3789" s="24">
        <v>3202638531</v>
      </c>
      <c r="AB3789" s="24"/>
      <c r="AC3789" s="24"/>
      <c r="AD3789" s="24"/>
      <c r="AE3789" s="26" t="s">
        <v>151</v>
      </c>
      <c r="AF3789" s="26"/>
      <c r="AG3789" s="26"/>
      <c r="AH3789" s="27" t="s">
        <v>184</v>
      </c>
      <c r="AI3789" s="27" t="s">
        <v>1612</v>
      </c>
      <c r="AJ3789" s="27" t="s">
        <v>487</v>
      </c>
      <c r="AK3789" s="24" t="s">
        <v>121</v>
      </c>
      <c r="AL3789" s="24" t="s">
        <v>7086</v>
      </c>
      <c r="AM3789" s="25">
        <v>44896</v>
      </c>
      <c r="AN3789" s="28">
        <v>1000000</v>
      </c>
      <c r="AO3789" s="28">
        <v>117172</v>
      </c>
      <c r="AP3789" s="28"/>
      <c r="AQ3789" s="28"/>
      <c r="AR3789" s="24"/>
      <c r="AS3789" s="24"/>
      <c r="AT3789" s="24"/>
      <c r="AU3789" s="24"/>
      <c r="AV3789" s="24"/>
      <c r="AW3789" s="24"/>
      <c r="AX3789" s="24"/>
      <c r="AY3789" s="24"/>
      <c r="AZ3789" s="24"/>
      <c r="BA3789" s="24"/>
      <c r="BB3789" s="24"/>
      <c r="BC3789" s="24"/>
      <c r="BD3789" s="24"/>
      <c r="BE3789" s="24"/>
      <c r="BF3789" s="24"/>
      <c r="BG3789" s="23"/>
      <c r="BH3789" s="23">
        <v>44900</v>
      </c>
      <c r="BI3789" s="26" t="s">
        <v>10014</v>
      </c>
      <c r="BJ3789" s="26" t="s">
        <v>14134</v>
      </c>
      <c r="BK3789" s="29">
        <v>0</v>
      </c>
      <c r="BL3789" s="24" t="s">
        <v>129</v>
      </c>
      <c r="BM3789" s="22" t="str">
        <f ca="1">+IF(Tabla1[[#This Row],[FECHA INGRESO]]&gt;=44986,IF((TODAY()-Tabla1[[#This Row],[FECHA INGRESO]])&gt;=50,"ALERTA","TODAVÍA FALTA"),"N/A")</f>
        <v>N/A</v>
      </c>
      <c r="BN3789" s="7">
        <f>IFERROR((_xlfn.DAYS(Tabla1[[#This Row],[FECHA INGRESO]],Tabla1[[#This Row],[FECHA RETIRO]]))/30,"")</f>
        <v>-0.13333333333333333</v>
      </c>
    </row>
    <row r="3790" spans="1:66" x14ac:dyDescent="0.35">
      <c r="A3790" s="21">
        <v>1005719296</v>
      </c>
      <c r="B3790" s="95" t="s">
        <v>20120</v>
      </c>
      <c r="C3790" s="25">
        <v>44896</v>
      </c>
      <c r="D3790" s="24" t="s">
        <v>157</v>
      </c>
      <c r="E3790" s="24" t="s">
        <v>94</v>
      </c>
      <c r="F3790" s="24" t="s">
        <v>70</v>
      </c>
      <c r="G3790" s="24"/>
      <c r="H3790" s="24">
        <v>24118894087</v>
      </c>
      <c r="I3790" s="24" t="s">
        <v>72</v>
      </c>
      <c r="J3790" s="24">
        <f>DATEDIF(Tabla1[[#This Row],[FECHA DE NACIMIENTO]],Tabla1[[#This Row],[FECHA ACTUAL]],"Y")</f>
        <v>22</v>
      </c>
      <c r="K3790" s="24" t="s">
        <v>73</v>
      </c>
      <c r="L3790" s="24" t="s">
        <v>112</v>
      </c>
      <c r="M3790" s="24">
        <v>0</v>
      </c>
      <c r="N3790" s="24">
        <v>0</v>
      </c>
      <c r="O3790" s="24">
        <v>1</v>
      </c>
      <c r="P3790" s="24" t="s">
        <v>101</v>
      </c>
      <c r="Q3790" s="23">
        <v>37035</v>
      </c>
      <c r="R3790" s="24" t="s">
        <v>2591</v>
      </c>
      <c r="S3790" s="25">
        <v>45119</v>
      </c>
      <c r="T3790" s="24"/>
      <c r="U3790" s="24">
        <v>3238027447</v>
      </c>
      <c r="V3790" s="33" t="s">
        <v>20121</v>
      </c>
      <c r="W3790" s="92" t="s">
        <v>20122</v>
      </c>
      <c r="X3790" s="24" t="s">
        <v>3453</v>
      </c>
      <c r="Y3790" s="24" t="s">
        <v>20123</v>
      </c>
      <c r="Z3790" s="24" t="s">
        <v>285</v>
      </c>
      <c r="AA3790" s="24">
        <v>3217571834</v>
      </c>
      <c r="AB3790" s="24"/>
      <c r="AC3790" s="24"/>
      <c r="AD3790" s="24"/>
      <c r="AE3790" s="26" t="s">
        <v>183</v>
      </c>
      <c r="AF3790" s="26" t="s">
        <v>671</v>
      </c>
      <c r="AG3790" s="26"/>
      <c r="AH3790" s="27" t="s">
        <v>184</v>
      </c>
      <c r="AI3790" s="27" t="s">
        <v>1612</v>
      </c>
      <c r="AJ3790" s="27" t="s">
        <v>487</v>
      </c>
      <c r="AK3790" s="24" t="s">
        <v>121</v>
      </c>
      <c r="AL3790" s="24" t="s">
        <v>7086</v>
      </c>
      <c r="AM3790" s="25">
        <v>44896</v>
      </c>
      <c r="AN3790" s="28">
        <v>1160000</v>
      </c>
      <c r="AO3790" s="28">
        <v>140606</v>
      </c>
      <c r="AP3790" s="28"/>
      <c r="AQ3790" s="28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  <c r="BD3790" s="24"/>
      <c r="BE3790" s="24"/>
      <c r="BF3790" s="24"/>
      <c r="BG3790" s="23"/>
      <c r="BH3790" s="23">
        <v>45035</v>
      </c>
      <c r="BI3790" s="26" t="s">
        <v>466</v>
      </c>
      <c r="BJ3790" s="26" t="s">
        <v>3469</v>
      </c>
      <c r="BK3790" s="29">
        <v>0</v>
      </c>
      <c r="BL3790" s="24" t="s">
        <v>129</v>
      </c>
      <c r="BM3790" s="22" t="str">
        <f ca="1">+IF(Tabla1[[#This Row],[FECHA INGRESO]]&gt;=44986,IF((TODAY()-Tabla1[[#This Row],[FECHA INGRESO]])&gt;=50,"ALERTA","TODAVÍA FALTA"),"N/A")</f>
        <v>N/A</v>
      </c>
      <c r="BN3790" s="7">
        <f>IFERROR((_xlfn.DAYS(Tabla1[[#This Row],[FECHA INGRESO]],Tabla1[[#This Row],[FECHA RETIRO]]))/30,"")</f>
        <v>-4.6333333333333337</v>
      </c>
    </row>
    <row r="3791" spans="1:66" x14ac:dyDescent="0.35">
      <c r="A3791" s="21">
        <v>1000777041</v>
      </c>
      <c r="B3791" s="95" t="s">
        <v>20124</v>
      </c>
      <c r="C3791" s="25">
        <v>44896</v>
      </c>
      <c r="D3791" s="24" t="s">
        <v>93</v>
      </c>
      <c r="E3791" s="24" t="s">
        <v>111</v>
      </c>
      <c r="F3791" s="24" t="s">
        <v>70</v>
      </c>
      <c r="G3791" s="24"/>
      <c r="H3791" s="24">
        <v>24118897473</v>
      </c>
      <c r="I3791" s="24" t="s">
        <v>95</v>
      </c>
      <c r="J3791" s="24">
        <f>DATEDIF(Tabla1[[#This Row],[FECHA DE NACIMIENTO]],Tabla1[[#This Row],[FECHA ACTUAL]],"Y")</f>
        <v>20</v>
      </c>
      <c r="K3791" s="24" t="s">
        <v>73</v>
      </c>
      <c r="L3791" s="24" t="s">
        <v>112</v>
      </c>
      <c r="M3791" s="24">
        <v>0</v>
      </c>
      <c r="N3791" s="24">
        <v>0</v>
      </c>
      <c r="O3791" s="24">
        <v>1</v>
      </c>
      <c r="P3791" s="24" t="s">
        <v>101</v>
      </c>
      <c r="Q3791" s="23">
        <v>37460</v>
      </c>
      <c r="R3791" s="24" t="s">
        <v>785</v>
      </c>
      <c r="S3791" s="25">
        <v>45119</v>
      </c>
      <c r="T3791" s="24"/>
      <c r="U3791" s="24">
        <v>3107445672</v>
      </c>
      <c r="V3791" s="33" t="s">
        <v>20125</v>
      </c>
      <c r="W3791" s="92" t="s">
        <v>19589</v>
      </c>
      <c r="X3791" s="24" t="s">
        <v>1507</v>
      </c>
      <c r="Y3791" s="24" t="s">
        <v>20126</v>
      </c>
      <c r="Z3791" s="24" t="s">
        <v>117</v>
      </c>
      <c r="AA3791" s="24">
        <v>3194379890</v>
      </c>
      <c r="AB3791" s="24"/>
      <c r="AC3791" s="24"/>
      <c r="AD3791" s="24"/>
      <c r="AE3791" s="26" t="s">
        <v>151</v>
      </c>
      <c r="AF3791" s="26"/>
      <c r="AG3791" s="26"/>
      <c r="AH3791" s="27" t="s">
        <v>184</v>
      </c>
      <c r="AI3791" s="27" t="s">
        <v>9232</v>
      </c>
      <c r="AJ3791" s="27" t="s">
        <v>14041</v>
      </c>
      <c r="AK3791" s="24" t="s">
        <v>121</v>
      </c>
      <c r="AL3791" s="24" t="s">
        <v>7086</v>
      </c>
      <c r="AM3791" s="25">
        <v>44896</v>
      </c>
      <c r="AN3791" s="28">
        <v>1160000</v>
      </c>
      <c r="AO3791" s="28">
        <v>140606</v>
      </c>
      <c r="AP3791" s="28"/>
      <c r="AQ3791" s="28"/>
      <c r="AR3791" s="24"/>
      <c r="AS3791" s="24"/>
      <c r="AT3791" s="24"/>
      <c r="AU3791" s="24"/>
      <c r="AV3791" s="24"/>
      <c r="AW3791" s="24"/>
      <c r="AX3791" s="24"/>
      <c r="AY3791" s="24"/>
      <c r="AZ3791" s="24"/>
      <c r="BA3791" s="24"/>
      <c r="BB3791" s="24"/>
      <c r="BC3791" s="24"/>
      <c r="BD3791" s="24"/>
      <c r="BE3791" s="24"/>
      <c r="BF3791" s="24"/>
      <c r="BG3791" s="23"/>
      <c r="BH3791" s="23">
        <v>44972</v>
      </c>
      <c r="BI3791" s="26" t="s">
        <v>466</v>
      </c>
      <c r="BJ3791" s="26" t="s">
        <v>14177</v>
      </c>
      <c r="BK3791" s="29">
        <v>0</v>
      </c>
      <c r="BL3791" s="24" t="s">
        <v>129</v>
      </c>
      <c r="BM3791" s="22" t="str">
        <f ca="1">+IF(Tabla1[[#This Row],[FECHA INGRESO]]&gt;=44986,IF((TODAY()-Tabla1[[#This Row],[FECHA INGRESO]])&gt;=50,"ALERTA","TODAVÍA FALTA"),"N/A")</f>
        <v>N/A</v>
      </c>
      <c r="BN3791" s="7">
        <f>IFERROR((_xlfn.DAYS(Tabla1[[#This Row],[FECHA INGRESO]],Tabla1[[#This Row],[FECHA RETIRO]]))/30,"")</f>
        <v>-2.5333333333333332</v>
      </c>
    </row>
    <row r="3792" spans="1:66" x14ac:dyDescent="0.35">
      <c r="A3792" s="21">
        <v>1000319938</v>
      </c>
      <c r="B3792" s="94" t="s">
        <v>20127</v>
      </c>
      <c r="C3792" s="25">
        <v>44896</v>
      </c>
      <c r="D3792" s="24" t="s">
        <v>266</v>
      </c>
      <c r="E3792" s="24" t="s">
        <v>94</v>
      </c>
      <c r="F3792" s="24" t="s">
        <v>70</v>
      </c>
      <c r="G3792" s="24"/>
      <c r="H3792" s="24">
        <v>24118893781</v>
      </c>
      <c r="I3792" s="24" t="s">
        <v>95</v>
      </c>
      <c r="J3792" s="24">
        <f>DATEDIF(Tabla1[[#This Row],[FECHA DE NACIMIENTO]],Tabla1[[#This Row],[FECHA ACTUAL]],"Y")</f>
        <v>21</v>
      </c>
      <c r="K3792" s="24" t="s">
        <v>96</v>
      </c>
      <c r="L3792" s="24" t="s">
        <v>112</v>
      </c>
      <c r="M3792" s="24">
        <v>0</v>
      </c>
      <c r="N3792" s="24">
        <v>0</v>
      </c>
      <c r="O3792" s="24">
        <v>2</v>
      </c>
      <c r="P3792" s="24" t="s">
        <v>101</v>
      </c>
      <c r="Q3792" s="23">
        <v>37258</v>
      </c>
      <c r="R3792" s="24" t="s">
        <v>76</v>
      </c>
      <c r="S3792" s="25">
        <v>45119</v>
      </c>
      <c r="T3792" s="24"/>
      <c r="U3792" s="24">
        <v>3017447097</v>
      </c>
      <c r="V3792" s="33" t="s">
        <v>20128</v>
      </c>
      <c r="W3792" s="92" t="s">
        <v>20129</v>
      </c>
      <c r="X3792" s="24" t="s">
        <v>704</v>
      </c>
      <c r="Y3792" s="24" t="s">
        <v>20130</v>
      </c>
      <c r="Z3792" s="24" t="s">
        <v>162</v>
      </c>
      <c r="AA3792" s="24">
        <v>3177108579</v>
      </c>
      <c r="AB3792" s="24"/>
      <c r="AC3792" s="24"/>
      <c r="AD3792" s="24"/>
      <c r="AE3792" s="26" t="s">
        <v>151</v>
      </c>
      <c r="AF3792" s="26"/>
      <c r="AG3792" s="26"/>
      <c r="AH3792" s="27" t="s">
        <v>955</v>
      </c>
      <c r="AI3792" s="27" t="s">
        <v>1612</v>
      </c>
      <c r="AJ3792" s="27" t="s">
        <v>487</v>
      </c>
      <c r="AK3792" s="24" t="s">
        <v>121</v>
      </c>
      <c r="AL3792" s="24" t="s">
        <v>7086</v>
      </c>
      <c r="AM3792" s="25">
        <v>44896</v>
      </c>
      <c r="AN3792" s="28">
        <v>1160000</v>
      </c>
      <c r="AO3792" s="28">
        <v>140606</v>
      </c>
      <c r="AP3792" s="28"/>
      <c r="AQ3792" s="28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  <c r="BD3792" s="24"/>
      <c r="BE3792" s="24"/>
      <c r="BF3792" s="24"/>
      <c r="BG3792" s="23"/>
      <c r="BH3792" s="23" t="s">
        <v>75</v>
      </c>
      <c r="BI3792" s="26">
        <v>0</v>
      </c>
      <c r="BJ3792" s="26">
        <v>0</v>
      </c>
      <c r="BK3792" s="29">
        <v>0</v>
      </c>
      <c r="BL3792" s="24" t="s">
        <v>91</v>
      </c>
      <c r="BM3792" s="22" t="str">
        <f ca="1">+IF(Tabla1[[#This Row],[FECHA INGRESO]]&gt;=44986,IF((TODAY()-Tabla1[[#This Row],[FECHA INGRESO]])&gt;=50,"ALERTA","TODAVÍA FALTA"),"N/A")</f>
        <v>N/A</v>
      </c>
      <c r="BN3792" s="7" t="str">
        <f>IFERROR((_xlfn.DAYS(Tabla1[[#This Row],[FECHA INGRESO]],Tabla1[[#This Row],[FECHA RETIRO]]))/30,"")</f>
        <v/>
      </c>
    </row>
    <row r="3793" spans="1:66" x14ac:dyDescent="0.35">
      <c r="A3793" s="21">
        <v>1030607186</v>
      </c>
      <c r="B3793" s="94" t="s">
        <v>20131</v>
      </c>
      <c r="C3793" s="25">
        <v>44896</v>
      </c>
      <c r="D3793" s="24" t="s">
        <v>93</v>
      </c>
      <c r="E3793" s="24" t="s">
        <v>111</v>
      </c>
      <c r="F3793" s="24" t="s">
        <v>70</v>
      </c>
      <c r="G3793" s="24"/>
      <c r="H3793" s="24">
        <v>24044249724</v>
      </c>
      <c r="I3793" s="24" t="s">
        <v>95</v>
      </c>
      <c r="J3793" s="24">
        <f>DATEDIF(Tabla1[[#This Row],[FECHA DE NACIMIENTO]],Tabla1[[#This Row],[FECHA ACTUAL]],"Y")</f>
        <v>31</v>
      </c>
      <c r="K3793" s="24" t="s">
        <v>73</v>
      </c>
      <c r="L3793" s="24" t="s">
        <v>112</v>
      </c>
      <c r="M3793" s="24">
        <v>0</v>
      </c>
      <c r="N3793" s="24">
        <v>0</v>
      </c>
      <c r="O3793" s="24">
        <v>3</v>
      </c>
      <c r="P3793" s="24" t="s">
        <v>101</v>
      </c>
      <c r="Q3793" s="23">
        <v>33689</v>
      </c>
      <c r="R3793" s="24" t="s">
        <v>76</v>
      </c>
      <c r="S3793" s="25">
        <v>45119</v>
      </c>
      <c r="T3793" s="24"/>
      <c r="U3793" s="24">
        <v>3123517236</v>
      </c>
      <c r="V3793" s="33" t="s">
        <v>20132</v>
      </c>
      <c r="W3793" s="92" t="s">
        <v>20133</v>
      </c>
      <c r="X3793" s="24" t="s">
        <v>6370</v>
      </c>
      <c r="Y3793" s="24" t="s">
        <v>20134</v>
      </c>
      <c r="Z3793" s="24" t="s">
        <v>852</v>
      </c>
      <c r="AA3793" s="24">
        <v>3223742287</v>
      </c>
      <c r="AB3793" s="24"/>
      <c r="AC3793" s="24"/>
      <c r="AD3793" s="24"/>
      <c r="AE3793" s="26" t="s">
        <v>151</v>
      </c>
      <c r="AF3793" s="26"/>
      <c r="AG3793" s="26"/>
      <c r="AH3793" s="27" t="s">
        <v>119</v>
      </c>
      <c r="AI3793" s="27" t="s">
        <v>224</v>
      </c>
      <c r="AJ3793" s="27" t="s">
        <v>224</v>
      </c>
      <c r="AK3793" s="24" t="s">
        <v>121</v>
      </c>
      <c r="AL3793" s="24" t="s">
        <v>7086</v>
      </c>
      <c r="AM3793" s="25">
        <v>44896</v>
      </c>
      <c r="AN3793" s="28">
        <v>2778375</v>
      </c>
      <c r="AO3793" s="28">
        <v>0</v>
      </c>
      <c r="AP3793" s="28"/>
      <c r="AQ3793" s="28"/>
      <c r="AR3793" s="24"/>
      <c r="AS3793" s="24"/>
      <c r="AT3793" s="24"/>
      <c r="AU3793" s="24"/>
      <c r="AV3793" s="24"/>
      <c r="AW3793" s="24"/>
      <c r="AX3793" s="24"/>
      <c r="AY3793" s="24"/>
      <c r="AZ3793" s="24"/>
      <c r="BA3793" s="24"/>
      <c r="BB3793" s="24"/>
      <c r="BC3793" s="24"/>
      <c r="BD3793" s="24"/>
      <c r="BE3793" s="24"/>
      <c r="BF3793" s="24"/>
      <c r="BG3793" s="23"/>
      <c r="BH3793" s="23" t="s">
        <v>75</v>
      </c>
      <c r="BI3793" s="26">
        <v>0</v>
      </c>
      <c r="BJ3793" s="26">
        <v>0</v>
      </c>
      <c r="BK3793" s="29">
        <v>0</v>
      </c>
      <c r="BL3793" s="24" t="s">
        <v>91</v>
      </c>
      <c r="BM3793" s="22" t="str">
        <f ca="1">+IF(Tabla1[[#This Row],[FECHA INGRESO]]&gt;=44986,IF((TODAY()-Tabla1[[#This Row],[FECHA INGRESO]])&gt;=50,"ALERTA","TODAVÍA FALTA"),"N/A")</f>
        <v>N/A</v>
      </c>
      <c r="BN3793" s="7" t="str">
        <f>IFERROR((_xlfn.DAYS(Tabla1[[#This Row],[FECHA INGRESO]],Tabla1[[#This Row],[FECHA RETIRO]]))/30,"")</f>
        <v/>
      </c>
    </row>
    <row r="3794" spans="1:66" x14ac:dyDescent="0.35">
      <c r="A3794" s="21">
        <v>1000335533</v>
      </c>
      <c r="B3794" s="94" t="s">
        <v>20135</v>
      </c>
      <c r="C3794" s="25">
        <v>44896</v>
      </c>
      <c r="D3794" s="24" t="s">
        <v>4008</v>
      </c>
      <c r="E3794" s="24" t="s">
        <v>94</v>
      </c>
      <c r="F3794" s="24" t="s">
        <v>70</v>
      </c>
      <c r="G3794" s="24"/>
      <c r="H3794" s="24">
        <v>24118885160</v>
      </c>
      <c r="I3794" s="24" t="s">
        <v>95</v>
      </c>
      <c r="J3794" s="24">
        <f>DATEDIF(Tabla1[[#This Row],[FECHA DE NACIMIENTO]],Tabla1[[#This Row],[FECHA ACTUAL]],"Y")</f>
        <v>23</v>
      </c>
      <c r="K3794" s="24" t="s">
        <v>73</v>
      </c>
      <c r="L3794" s="24" t="s">
        <v>112</v>
      </c>
      <c r="M3794" s="24">
        <v>0</v>
      </c>
      <c r="N3794" s="24">
        <v>0</v>
      </c>
      <c r="O3794" s="24">
        <v>2</v>
      </c>
      <c r="P3794" s="24" t="s">
        <v>101</v>
      </c>
      <c r="Q3794" s="23">
        <v>36631</v>
      </c>
      <c r="R3794" s="24" t="s">
        <v>76</v>
      </c>
      <c r="S3794" s="25">
        <v>45119</v>
      </c>
      <c r="T3794" s="24">
        <v>3651088</v>
      </c>
      <c r="U3794" s="24">
        <v>3206364187</v>
      </c>
      <c r="V3794" s="33" t="s">
        <v>20136</v>
      </c>
      <c r="W3794" s="92" t="s">
        <v>20137</v>
      </c>
      <c r="X3794" s="24" t="s">
        <v>19470</v>
      </c>
      <c r="Y3794" s="24" t="s">
        <v>20138</v>
      </c>
      <c r="Z3794" s="24" t="s">
        <v>162</v>
      </c>
      <c r="AA3794" s="24">
        <v>3115704980</v>
      </c>
      <c r="AB3794" s="24"/>
      <c r="AC3794" s="24"/>
      <c r="AD3794" s="24"/>
      <c r="AE3794" s="26" t="s">
        <v>183</v>
      </c>
      <c r="AF3794" s="26" t="s">
        <v>20139</v>
      </c>
      <c r="AG3794" s="26"/>
      <c r="AH3794" s="27" t="s">
        <v>955</v>
      </c>
      <c r="AI3794" s="27" t="s">
        <v>1612</v>
      </c>
      <c r="AJ3794" s="27" t="s">
        <v>487</v>
      </c>
      <c r="AK3794" s="24" t="s">
        <v>121</v>
      </c>
      <c r="AL3794" s="24" t="s">
        <v>7086</v>
      </c>
      <c r="AM3794" s="25">
        <v>44896</v>
      </c>
      <c r="AN3794" s="28">
        <v>1160000</v>
      </c>
      <c r="AO3794" s="28">
        <v>140606</v>
      </c>
      <c r="AP3794" s="28"/>
      <c r="AQ3794" s="28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  <c r="BD3794" s="24"/>
      <c r="BE3794" s="24"/>
      <c r="BF3794" s="24"/>
      <c r="BG3794" s="23"/>
      <c r="BH3794" s="23" t="s">
        <v>75</v>
      </c>
      <c r="BI3794" s="26">
        <v>0</v>
      </c>
      <c r="BJ3794" s="26">
        <v>0</v>
      </c>
      <c r="BK3794" s="29">
        <v>0</v>
      </c>
      <c r="BL3794" s="24" t="s">
        <v>91</v>
      </c>
      <c r="BM3794" s="22" t="str">
        <f ca="1">+IF(Tabla1[[#This Row],[FECHA INGRESO]]&gt;=44986,IF((TODAY()-Tabla1[[#This Row],[FECHA INGRESO]])&gt;=50,"ALERTA","TODAVÍA FALTA"),"N/A")</f>
        <v>N/A</v>
      </c>
      <c r="BN3794" s="7" t="str">
        <f>IFERROR((_xlfn.DAYS(Tabla1[[#This Row],[FECHA INGRESO]],Tabla1[[#This Row],[FECHA RETIRO]]))/30,"")</f>
        <v/>
      </c>
    </row>
    <row r="3795" spans="1:66" x14ac:dyDescent="0.35">
      <c r="A3795" s="21">
        <v>1025522436</v>
      </c>
      <c r="B3795" s="95" t="s">
        <v>20140</v>
      </c>
      <c r="C3795" s="25">
        <v>44896</v>
      </c>
      <c r="D3795" s="24" t="s">
        <v>131</v>
      </c>
      <c r="E3795" s="24" t="s">
        <v>111</v>
      </c>
      <c r="F3795" s="24" t="s">
        <v>70</v>
      </c>
      <c r="G3795" s="24"/>
      <c r="H3795" s="24">
        <v>24118905444</v>
      </c>
      <c r="I3795" s="24" t="s">
        <v>95</v>
      </c>
      <c r="J3795" s="24">
        <f>DATEDIF(Tabla1[[#This Row],[FECHA DE NACIMIENTO]],Tabla1[[#This Row],[FECHA ACTUAL]],"Y")</f>
        <v>19</v>
      </c>
      <c r="K3795" s="24" t="s">
        <v>500</v>
      </c>
      <c r="L3795" s="24" t="s">
        <v>112</v>
      </c>
      <c r="M3795" s="24">
        <v>0</v>
      </c>
      <c r="N3795" s="24">
        <v>0</v>
      </c>
      <c r="O3795" s="24">
        <v>2</v>
      </c>
      <c r="P3795" s="24" t="s">
        <v>101</v>
      </c>
      <c r="Q3795" s="23">
        <v>38103</v>
      </c>
      <c r="R3795" s="24" t="s">
        <v>76</v>
      </c>
      <c r="S3795" s="25">
        <v>45119</v>
      </c>
      <c r="T3795" s="24"/>
      <c r="U3795" s="24">
        <v>3015067973</v>
      </c>
      <c r="V3795" s="33" t="s">
        <v>20141</v>
      </c>
      <c r="W3795" s="92" t="s">
        <v>20142</v>
      </c>
      <c r="X3795" s="24" t="s">
        <v>1828</v>
      </c>
      <c r="Y3795" s="24" t="s">
        <v>20143</v>
      </c>
      <c r="Z3795" s="24" t="s">
        <v>117</v>
      </c>
      <c r="AA3795" s="24">
        <v>3123389686</v>
      </c>
      <c r="AB3795" s="24"/>
      <c r="AC3795" s="24"/>
      <c r="AD3795" s="24"/>
      <c r="AE3795" s="26" t="s">
        <v>183</v>
      </c>
      <c r="AF3795" s="26"/>
      <c r="AG3795" s="26"/>
      <c r="AH3795" s="27" t="s">
        <v>184</v>
      </c>
      <c r="AI3795" s="27" t="s">
        <v>1612</v>
      </c>
      <c r="AJ3795" s="27" t="s">
        <v>487</v>
      </c>
      <c r="AK3795" s="24" t="s">
        <v>121</v>
      </c>
      <c r="AL3795" s="24" t="s">
        <v>7086</v>
      </c>
      <c r="AM3795" s="25">
        <v>44896</v>
      </c>
      <c r="AN3795" s="28">
        <v>1160000</v>
      </c>
      <c r="AO3795" s="28">
        <v>140606</v>
      </c>
      <c r="AP3795" s="28"/>
      <c r="AQ3795" s="28"/>
      <c r="AR3795" s="24"/>
      <c r="AS3795" s="24"/>
      <c r="AT3795" s="24"/>
      <c r="AU3795" s="24"/>
      <c r="AV3795" s="24"/>
      <c r="AW3795" s="24"/>
      <c r="AX3795" s="24"/>
      <c r="AY3795" s="24"/>
      <c r="AZ3795" s="24"/>
      <c r="BA3795" s="24"/>
      <c r="BB3795" s="24"/>
      <c r="BC3795" s="24"/>
      <c r="BD3795" s="24"/>
      <c r="BE3795" s="24"/>
      <c r="BF3795" s="24"/>
      <c r="BG3795" s="23"/>
      <c r="BH3795" s="23">
        <v>44953</v>
      </c>
      <c r="BI3795" s="26" t="s">
        <v>10014</v>
      </c>
      <c r="BJ3795" s="26" t="s">
        <v>14134</v>
      </c>
      <c r="BK3795" s="29">
        <v>0</v>
      </c>
      <c r="BL3795" s="24" t="s">
        <v>129</v>
      </c>
      <c r="BM3795" s="22" t="str">
        <f ca="1">+IF(Tabla1[[#This Row],[FECHA INGRESO]]&gt;=44986,IF((TODAY()-Tabla1[[#This Row],[FECHA INGRESO]])&gt;=50,"ALERTA","TODAVÍA FALTA"),"N/A")</f>
        <v>N/A</v>
      </c>
      <c r="BN3795" s="7">
        <f>IFERROR((_xlfn.DAYS(Tabla1[[#This Row],[FECHA INGRESO]],Tabla1[[#This Row],[FECHA RETIRO]]))/30,"")</f>
        <v>-1.9</v>
      </c>
    </row>
    <row r="3796" spans="1:66" x14ac:dyDescent="0.35">
      <c r="A3796" s="21">
        <v>1022972658</v>
      </c>
      <c r="B3796" s="94" t="s">
        <v>20144</v>
      </c>
      <c r="C3796" s="25">
        <v>44896</v>
      </c>
      <c r="D3796" s="24" t="s">
        <v>188</v>
      </c>
      <c r="E3796" s="24" t="s">
        <v>94</v>
      </c>
      <c r="F3796" s="23" t="s">
        <v>94</v>
      </c>
      <c r="G3796" s="24"/>
      <c r="H3796" s="24">
        <v>24118898887</v>
      </c>
      <c r="I3796" s="24" t="s">
        <v>95</v>
      </c>
      <c r="J3796" s="24">
        <f>DATEDIF(Tabla1[[#This Row],[FECHA DE NACIMIENTO]],Tabla1[[#This Row],[FECHA ACTUAL]],"Y")</f>
        <v>31</v>
      </c>
      <c r="K3796" s="24" t="s">
        <v>320</v>
      </c>
      <c r="L3796" s="24" t="s">
        <v>234</v>
      </c>
      <c r="M3796" s="24">
        <v>1</v>
      </c>
      <c r="N3796" s="24">
        <v>1</v>
      </c>
      <c r="O3796" s="24">
        <v>2</v>
      </c>
      <c r="P3796" s="24" t="s">
        <v>101</v>
      </c>
      <c r="Q3796" s="23">
        <v>33528</v>
      </c>
      <c r="R3796" s="24" t="s">
        <v>76</v>
      </c>
      <c r="S3796" s="25">
        <v>45119</v>
      </c>
      <c r="T3796" s="24"/>
      <c r="U3796" s="24">
        <v>3242716510</v>
      </c>
      <c r="V3796" s="33" t="s">
        <v>20145</v>
      </c>
      <c r="W3796" s="92" t="s">
        <v>20146</v>
      </c>
      <c r="X3796" s="24" t="s">
        <v>20147</v>
      </c>
      <c r="Y3796" s="24" t="s">
        <v>20148</v>
      </c>
      <c r="Z3796" s="24" t="s">
        <v>13095</v>
      </c>
      <c r="AA3796" s="24">
        <v>3202824334</v>
      </c>
      <c r="AB3796" s="24"/>
      <c r="AC3796" s="24"/>
      <c r="AD3796" s="24"/>
      <c r="AE3796" s="26" t="s">
        <v>151</v>
      </c>
      <c r="AF3796" s="26"/>
      <c r="AG3796" s="26"/>
      <c r="AH3796" s="27" t="s">
        <v>955</v>
      </c>
      <c r="AI3796" s="27" t="s">
        <v>1612</v>
      </c>
      <c r="AJ3796" s="27" t="s">
        <v>487</v>
      </c>
      <c r="AK3796" s="24" t="s">
        <v>121</v>
      </c>
      <c r="AL3796" s="24" t="s">
        <v>7086</v>
      </c>
      <c r="AM3796" s="25">
        <v>44896</v>
      </c>
      <c r="AN3796" s="28">
        <v>1160000</v>
      </c>
      <c r="AO3796" s="28">
        <v>140606</v>
      </c>
      <c r="AP3796" s="28"/>
      <c r="AQ3796" s="28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  <c r="BD3796" s="24"/>
      <c r="BE3796" s="24"/>
      <c r="BF3796" s="24"/>
      <c r="BG3796" s="23"/>
      <c r="BH3796" s="23" t="s">
        <v>75</v>
      </c>
      <c r="BI3796" s="26">
        <v>0</v>
      </c>
      <c r="BJ3796" s="26">
        <v>0</v>
      </c>
      <c r="BK3796" s="29">
        <v>0</v>
      </c>
      <c r="BL3796" s="24" t="s">
        <v>91</v>
      </c>
      <c r="BM3796" s="22" t="str">
        <f ca="1">+IF(Tabla1[[#This Row],[FECHA INGRESO]]&gt;=44986,IF((TODAY()-Tabla1[[#This Row],[FECHA INGRESO]])&gt;=50,"ALERTA","TODAVÍA FALTA"),"N/A")</f>
        <v>N/A</v>
      </c>
      <c r="BN3796" s="7" t="str">
        <f>IFERROR((_xlfn.DAYS(Tabla1[[#This Row],[FECHA INGRESO]],Tabla1[[#This Row],[FECHA RETIRO]]))/30,"")</f>
        <v/>
      </c>
    </row>
    <row r="3797" spans="1:66" x14ac:dyDescent="0.35">
      <c r="A3797" s="21">
        <v>1022445673</v>
      </c>
      <c r="B3797" s="95" t="s">
        <v>20149</v>
      </c>
      <c r="C3797" s="25">
        <v>44896</v>
      </c>
      <c r="D3797" s="24" t="s">
        <v>582</v>
      </c>
      <c r="E3797" s="24" t="s">
        <v>69</v>
      </c>
      <c r="F3797" s="24" t="s">
        <v>70</v>
      </c>
      <c r="G3797" s="24"/>
      <c r="H3797" s="24">
        <v>24086022334</v>
      </c>
      <c r="I3797" s="24" t="s">
        <v>72</v>
      </c>
      <c r="J3797" s="24">
        <f>DATEDIF(Tabla1[[#This Row],[FECHA DE NACIMIENTO]],Tabla1[[#This Row],[FECHA ACTUAL]],"Y")</f>
        <v>23</v>
      </c>
      <c r="K3797" s="24" t="s">
        <v>73</v>
      </c>
      <c r="L3797" s="24" t="s">
        <v>112</v>
      </c>
      <c r="M3797" s="24">
        <v>0</v>
      </c>
      <c r="N3797" s="24">
        <v>0</v>
      </c>
      <c r="O3797" s="24">
        <v>2</v>
      </c>
      <c r="P3797" s="24" t="s">
        <v>101</v>
      </c>
      <c r="Q3797" s="23">
        <v>36424</v>
      </c>
      <c r="R3797" s="24" t="s">
        <v>76</v>
      </c>
      <c r="S3797" s="25">
        <v>45119</v>
      </c>
      <c r="T3797" s="24"/>
      <c r="U3797" s="24">
        <v>3112461318</v>
      </c>
      <c r="V3797" s="33" t="s">
        <v>20150</v>
      </c>
      <c r="W3797" s="92" t="s">
        <v>20151</v>
      </c>
      <c r="X3797" s="24" t="s">
        <v>1798</v>
      </c>
      <c r="Y3797" s="24"/>
      <c r="Z3797" s="24"/>
      <c r="AA3797" s="24"/>
      <c r="AB3797" s="24"/>
      <c r="AC3797" s="24"/>
      <c r="AD3797" s="24"/>
      <c r="AE3797" s="26" t="s">
        <v>151</v>
      </c>
      <c r="AF3797" s="26"/>
      <c r="AG3797" s="26"/>
      <c r="AH3797" s="27" t="s">
        <v>184</v>
      </c>
      <c r="AI3797" s="27" t="s">
        <v>1612</v>
      </c>
      <c r="AJ3797" s="27" t="s">
        <v>487</v>
      </c>
      <c r="AK3797" s="24" t="s">
        <v>121</v>
      </c>
      <c r="AL3797" s="24" t="s">
        <v>7086</v>
      </c>
      <c r="AM3797" s="25">
        <v>44896</v>
      </c>
      <c r="AN3797" s="28">
        <v>1000000</v>
      </c>
      <c r="AO3797" s="28">
        <v>117172</v>
      </c>
      <c r="AP3797" s="28"/>
      <c r="AQ3797" s="28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  <c r="BD3797" s="24"/>
      <c r="BE3797" s="24"/>
      <c r="BF3797" s="24"/>
      <c r="BG3797" s="23"/>
      <c r="BH3797" s="23">
        <v>44901</v>
      </c>
      <c r="BI3797" s="26" t="s">
        <v>10014</v>
      </c>
      <c r="BJ3797" s="26" t="s">
        <v>14134</v>
      </c>
      <c r="BK3797" s="29">
        <v>0</v>
      </c>
      <c r="BL3797" s="24" t="s">
        <v>129</v>
      </c>
      <c r="BM3797" s="22" t="str">
        <f ca="1">+IF(Tabla1[[#This Row],[FECHA INGRESO]]&gt;=44986,IF((TODAY()-Tabla1[[#This Row],[FECHA INGRESO]])&gt;=50,"ALERTA","TODAVÍA FALTA"),"N/A")</f>
        <v>N/A</v>
      </c>
      <c r="BN3797" s="7">
        <f>IFERROR((_xlfn.DAYS(Tabla1[[#This Row],[FECHA INGRESO]],Tabla1[[#This Row],[FECHA RETIRO]]))/30,"")</f>
        <v>-0.16666666666666666</v>
      </c>
    </row>
    <row r="3798" spans="1:66" x14ac:dyDescent="0.35">
      <c r="A3798" s="21">
        <v>1000691581</v>
      </c>
      <c r="B3798" s="95" t="s">
        <v>20152</v>
      </c>
      <c r="C3798" s="25">
        <v>44896</v>
      </c>
      <c r="D3798" s="24" t="s">
        <v>131</v>
      </c>
      <c r="E3798" s="24" t="s">
        <v>94</v>
      </c>
      <c r="F3798" s="24" t="s">
        <v>70</v>
      </c>
      <c r="G3798" s="24"/>
      <c r="H3798" s="24">
        <v>24118907301</v>
      </c>
      <c r="I3798" s="24" t="s">
        <v>95</v>
      </c>
      <c r="J3798" s="24">
        <f>DATEDIF(Tabla1[[#This Row],[FECHA DE NACIMIENTO]],Tabla1[[#This Row],[FECHA ACTUAL]],"Y")</f>
        <v>22</v>
      </c>
      <c r="K3798" s="24" t="s">
        <v>73</v>
      </c>
      <c r="L3798" s="24" t="s">
        <v>112</v>
      </c>
      <c r="M3798" s="24">
        <v>0</v>
      </c>
      <c r="N3798" s="24">
        <v>0</v>
      </c>
      <c r="O3798" s="24">
        <v>2</v>
      </c>
      <c r="P3798" s="24" t="s">
        <v>101</v>
      </c>
      <c r="Q3798" s="23">
        <v>37057</v>
      </c>
      <c r="R3798" s="24" t="s">
        <v>76</v>
      </c>
      <c r="S3798" s="25">
        <v>45119</v>
      </c>
      <c r="T3798" s="24"/>
      <c r="U3798" s="24">
        <v>3134783343</v>
      </c>
      <c r="V3798" s="33" t="s">
        <v>20153</v>
      </c>
      <c r="W3798" s="92" t="s">
        <v>20154</v>
      </c>
      <c r="X3798" s="24" t="s">
        <v>20155</v>
      </c>
      <c r="Y3798" s="24" t="s">
        <v>20156</v>
      </c>
      <c r="Z3798" s="24" t="s">
        <v>117</v>
      </c>
      <c r="AA3798" s="24">
        <v>3106699904</v>
      </c>
      <c r="AB3798" s="24"/>
      <c r="AC3798" s="24"/>
      <c r="AD3798" s="24"/>
      <c r="AE3798" s="26" t="s">
        <v>151</v>
      </c>
      <c r="AF3798" s="26"/>
      <c r="AG3798" s="26"/>
      <c r="AH3798" s="27" t="s">
        <v>184</v>
      </c>
      <c r="AI3798" s="27" t="s">
        <v>1612</v>
      </c>
      <c r="AJ3798" s="27" t="s">
        <v>487</v>
      </c>
      <c r="AK3798" s="24" t="s">
        <v>121</v>
      </c>
      <c r="AL3798" s="24" t="s">
        <v>7086</v>
      </c>
      <c r="AM3798" s="25">
        <v>44896</v>
      </c>
      <c r="AN3798" s="28">
        <v>1160000</v>
      </c>
      <c r="AO3798" s="28">
        <v>140606</v>
      </c>
      <c r="AP3798" s="28"/>
      <c r="AQ3798" s="28"/>
      <c r="AR3798" s="24"/>
      <c r="AS3798" s="24"/>
      <c r="AT3798" s="24"/>
      <c r="AU3798" s="24"/>
      <c r="AV3798" s="24"/>
      <c r="AW3798" s="24"/>
      <c r="AX3798" s="24"/>
      <c r="AY3798" s="24"/>
      <c r="AZ3798" s="24"/>
      <c r="BA3798" s="24"/>
      <c r="BB3798" s="24"/>
      <c r="BC3798" s="24"/>
      <c r="BD3798" s="24"/>
      <c r="BE3798" s="24"/>
      <c r="BF3798" s="24"/>
      <c r="BG3798" s="23"/>
      <c r="BH3798" s="23">
        <v>45062</v>
      </c>
      <c r="BI3798" s="26" t="s">
        <v>466</v>
      </c>
      <c r="BJ3798" s="26" t="s">
        <v>6087</v>
      </c>
      <c r="BK3798" s="29">
        <v>0</v>
      </c>
      <c r="BL3798" s="24" t="s">
        <v>129</v>
      </c>
      <c r="BM3798" s="22" t="str">
        <f ca="1">+IF(Tabla1[[#This Row],[FECHA INGRESO]]&gt;=44986,IF((TODAY()-Tabla1[[#This Row],[FECHA INGRESO]])&gt;=50,"ALERTA","TODAVÍA FALTA"),"N/A")</f>
        <v>N/A</v>
      </c>
      <c r="BN3798" s="7">
        <f>IFERROR((_xlfn.DAYS(Tabla1[[#This Row],[FECHA INGRESO]],Tabla1[[#This Row],[FECHA RETIRO]]))/30,"")</f>
        <v>-5.5333333333333332</v>
      </c>
    </row>
    <row r="3799" spans="1:66" x14ac:dyDescent="0.35">
      <c r="A3799" s="21">
        <v>1001348713</v>
      </c>
      <c r="B3799" s="94" t="s">
        <v>20157</v>
      </c>
      <c r="C3799" s="25">
        <v>44896</v>
      </c>
      <c r="D3799" s="24" t="s">
        <v>93</v>
      </c>
      <c r="E3799" s="24" t="s">
        <v>111</v>
      </c>
      <c r="F3799" s="24" t="s">
        <v>70</v>
      </c>
      <c r="G3799" s="24"/>
      <c r="H3799" s="24">
        <v>24111898893</v>
      </c>
      <c r="I3799" s="24" t="s">
        <v>95</v>
      </c>
      <c r="J3799" s="24">
        <f>DATEDIF(Tabla1[[#This Row],[FECHA DE NACIMIENTO]],Tabla1[[#This Row],[FECHA ACTUAL]],"Y")</f>
        <v>21</v>
      </c>
      <c r="K3799" s="24" t="s">
        <v>96</v>
      </c>
      <c r="L3799" s="24" t="s">
        <v>112</v>
      </c>
      <c r="M3799" s="24">
        <v>0</v>
      </c>
      <c r="N3799" s="24">
        <v>0</v>
      </c>
      <c r="O3799" s="24">
        <v>1</v>
      </c>
      <c r="P3799" s="24" t="s">
        <v>101</v>
      </c>
      <c r="Q3799" s="23">
        <v>37137</v>
      </c>
      <c r="R3799" s="24" t="s">
        <v>76</v>
      </c>
      <c r="S3799" s="25">
        <v>45119</v>
      </c>
      <c r="T3799" s="24"/>
      <c r="U3799" s="24">
        <v>3105836075</v>
      </c>
      <c r="V3799" s="33" t="s">
        <v>20158</v>
      </c>
      <c r="W3799" s="92" t="s">
        <v>20159</v>
      </c>
      <c r="X3799" s="24" t="s">
        <v>20160</v>
      </c>
      <c r="Y3799" s="24" t="s">
        <v>20161</v>
      </c>
      <c r="Z3799" s="24" t="s">
        <v>117</v>
      </c>
      <c r="AA3799" s="24">
        <v>3113264353</v>
      </c>
      <c r="AB3799" s="24"/>
      <c r="AC3799" s="24"/>
      <c r="AD3799" s="24"/>
      <c r="AE3799" s="26" t="s">
        <v>194</v>
      </c>
      <c r="AF3799" s="26" t="s">
        <v>20162</v>
      </c>
      <c r="AG3799" s="26"/>
      <c r="AH3799" s="27" t="s">
        <v>955</v>
      </c>
      <c r="AI3799" s="27" t="s">
        <v>1612</v>
      </c>
      <c r="AJ3799" s="27" t="s">
        <v>487</v>
      </c>
      <c r="AK3799" s="24" t="s">
        <v>121</v>
      </c>
      <c r="AL3799" s="24" t="s">
        <v>7086</v>
      </c>
      <c r="AM3799" s="25">
        <v>44896</v>
      </c>
      <c r="AN3799" s="28">
        <v>1160000</v>
      </c>
      <c r="AO3799" s="28">
        <v>140606</v>
      </c>
      <c r="AP3799" s="28"/>
      <c r="AQ3799" s="28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  <c r="BD3799" s="24"/>
      <c r="BE3799" s="24"/>
      <c r="BF3799" s="24"/>
      <c r="BG3799" s="23"/>
      <c r="BH3799" s="23" t="s">
        <v>75</v>
      </c>
      <c r="BI3799" s="26">
        <v>0</v>
      </c>
      <c r="BJ3799" s="26">
        <v>0</v>
      </c>
      <c r="BK3799" s="29">
        <v>0</v>
      </c>
      <c r="BL3799" s="24" t="s">
        <v>91</v>
      </c>
      <c r="BM3799" s="22" t="str">
        <f ca="1">+IF(Tabla1[[#This Row],[FECHA INGRESO]]&gt;=44986,IF((TODAY()-Tabla1[[#This Row],[FECHA INGRESO]])&gt;=50,"ALERTA","TODAVÍA FALTA"),"N/A")</f>
        <v>N/A</v>
      </c>
      <c r="BN3799" s="7" t="str">
        <f>IFERROR((_xlfn.DAYS(Tabla1[[#This Row],[FECHA INGRESO]],Tabla1[[#This Row],[FECHA RETIRO]]))/30,"")</f>
        <v/>
      </c>
    </row>
    <row r="3800" spans="1:66" x14ac:dyDescent="0.35">
      <c r="A3800" s="21">
        <v>1032425205</v>
      </c>
      <c r="B3800" s="95" t="s">
        <v>20163</v>
      </c>
      <c r="C3800" s="25">
        <v>44896</v>
      </c>
      <c r="D3800" s="24" t="s">
        <v>4008</v>
      </c>
      <c r="E3800" s="24" t="s">
        <v>111</v>
      </c>
      <c r="F3800" s="24" t="s">
        <v>70</v>
      </c>
      <c r="G3800" s="24"/>
      <c r="H3800" s="24">
        <v>24118908924</v>
      </c>
      <c r="I3800" s="24" t="s">
        <v>95</v>
      </c>
      <c r="J3800" s="24">
        <f>DATEDIF(Tabla1[[#This Row],[FECHA DE NACIMIENTO]],Tabla1[[#This Row],[FECHA ACTUAL]],"Y")</f>
        <v>34</v>
      </c>
      <c r="K3800" s="24" t="s">
        <v>96</v>
      </c>
      <c r="L3800" s="24" t="s">
        <v>112</v>
      </c>
      <c r="M3800" s="24">
        <v>4</v>
      </c>
      <c r="N3800" s="24">
        <v>4</v>
      </c>
      <c r="O3800" s="24">
        <v>2</v>
      </c>
      <c r="P3800" s="24" t="s">
        <v>101</v>
      </c>
      <c r="Q3800" s="23">
        <v>32343</v>
      </c>
      <c r="R3800" s="24" t="s">
        <v>76</v>
      </c>
      <c r="S3800" s="25">
        <v>45119</v>
      </c>
      <c r="T3800" s="24"/>
      <c r="U3800" s="24">
        <v>3206307872</v>
      </c>
      <c r="V3800" s="33" t="s">
        <v>20164</v>
      </c>
      <c r="W3800" s="92" t="s">
        <v>20165</v>
      </c>
      <c r="X3800" s="24" t="s">
        <v>12083</v>
      </c>
      <c r="Y3800" s="24"/>
      <c r="Z3800" s="24"/>
      <c r="AA3800" s="24"/>
      <c r="AB3800" s="24"/>
      <c r="AC3800" s="24"/>
      <c r="AD3800" s="24"/>
      <c r="AE3800" s="26" t="s">
        <v>183</v>
      </c>
      <c r="AF3800" s="26" t="s">
        <v>223</v>
      </c>
      <c r="AG3800" s="26"/>
      <c r="AH3800" s="27" t="s">
        <v>184</v>
      </c>
      <c r="AI3800" s="27" t="s">
        <v>1612</v>
      </c>
      <c r="AJ3800" s="27" t="s">
        <v>487</v>
      </c>
      <c r="AK3800" s="24" t="s">
        <v>121</v>
      </c>
      <c r="AL3800" s="24" t="s">
        <v>7086</v>
      </c>
      <c r="AM3800" s="25">
        <v>44896</v>
      </c>
      <c r="AN3800" s="28">
        <v>1160000</v>
      </c>
      <c r="AO3800" s="28">
        <v>140606</v>
      </c>
      <c r="AP3800" s="28"/>
      <c r="AQ3800" s="28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  <c r="BD3800" s="24"/>
      <c r="BE3800" s="24"/>
      <c r="BF3800" s="24"/>
      <c r="BG3800" s="23"/>
      <c r="BH3800" s="23">
        <v>45066</v>
      </c>
      <c r="BI3800" s="26" t="s">
        <v>466</v>
      </c>
      <c r="BJ3800" s="26" t="s">
        <v>6087</v>
      </c>
      <c r="BK3800" s="29">
        <v>0</v>
      </c>
      <c r="BL3800" s="24" t="s">
        <v>129</v>
      </c>
      <c r="BM3800" s="22" t="str">
        <f ca="1">+IF(Tabla1[[#This Row],[FECHA INGRESO]]&gt;=44986,IF((TODAY()-Tabla1[[#This Row],[FECHA INGRESO]])&gt;=50,"ALERTA","TODAVÍA FALTA"),"N/A")</f>
        <v>N/A</v>
      </c>
      <c r="BN3800" s="7">
        <f>IFERROR((_xlfn.DAYS(Tabla1[[#This Row],[FECHA INGRESO]],Tabla1[[#This Row],[FECHA RETIRO]]))/30,"")</f>
        <v>-5.666666666666667</v>
      </c>
    </row>
    <row r="3801" spans="1:66" x14ac:dyDescent="0.35">
      <c r="A3801" s="21">
        <v>1016010931</v>
      </c>
      <c r="B3801" s="95" t="s">
        <v>20166</v>
      </c>
      <c r="C3801" s="25">
        <v>44900</v>
      </c>
      <c r="D3801" s="24" t="s">
        <v>188</v>
      </c>
      <c r="E3801" s="24" t="s">
        <v>111</v>
      </c>
      <c r="F3801" s="24" t="s">
        <v>111</v>
      </c>
      <c r="G3801" s="24"/>
      <c r="H3801" s="24">
        <v>24118977999</v>
      </c>
      <c r="I3801" s="24" t="s">
        <v>72</v>
      </c>
      <c r="J3801" s="24">
        <f>DATEDIF(Tabla1[[#This Row],[FECHA DE NACIMIENTO]],Tabla1[[#This Row],[FECHA ACTUAL]],"Y")</f>
        <v>34</v>
      </c>
      <c r="K3801" s="24" t="s">
        <v>73</v>
      </c>
      <c r="L3801" s="24" t="s">
        <v>112</v>
      </c>
      <c r="M3801" s="24">
        <v>0</v>
      </c>
      <c r="N3801" s="24">
        <v>2</v>
      </c>
      <c r="O3801" s="24">
        <v>1</v>
      </c>
      <c r="P3801" s="24" t="s">
        <v>101</v>
      </c>
      <c r="Q3801" s="23">
        <v>32347</v>
      </c>
      <c r="R3801" s="24" t="s">
        <v>76</v>
      </c>
      <c r="S3801" s="25">
        <v>45119</v>
      </c>
      <c r="T3801" s="24"/>
      <c r="U3801" s="24">
        <v>3143709438</v>
      </c>
      <c r="V3801" s="33" t="s">
        <v>12086</v>
      </c>
      <c r="W3801" s="92" t="s">
        <v>20167</v>
      </c>
      <c r="X3801" s="24" t="s">
        <v>12088</v>
      </c>
      <c r="Y3801" s="24" t="s">
        <v>20168</v>
      </c>
      <c r="Z3801" s="24" t="s">
        <v>162</v>
      </c>
      <c r="AA3801" s="24">
        <v>3176387392</v>
      </c>
      <c r="AB3801" s="24"/>
      <c r="AC3801" s="24"/>
      <c r="AD3801" s="24"/>
      <c r="AE3801" s="26" t="s">
        <v>194</v>
      </c>
      <c r="AF3801" s="26" t="s">
        <v>20169</v>
      </c>
      <c r="AG3801" s="26"/>
      <c r="AH3801" s="27" t="s">
        <v>163</v>
      </c>
      <c r="AI3801" s="27" t="s">
        <v>6347</v>
      </c>
      <c r="AJ3801" s="27" t="s">
        <v>6347</v>
      </c>
      <c r="AK3801" s="24" t="s">
        <v>121</v>
      </c>
      <c r="AL3801" s="24" t="s">
        <v>7086</v>
      </c>
      <c r="AM3801" s="25">
        <v>44900</v>
      </c>
      <c r="AN3801" s="28">
        <v>1600000</v>
      </c>
      <c r="AO3801" s="28">
        <v>140606</v>
      </c>
      <c r="AP3801" s="28"/>
      <c r="AQ3801" s="28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  <c r="BD3801" s="24"/>
      <c r="BE3801" s="24"/>
      <c r="BF3801" s="24"/>
      <c r="BG3801" s="23"/>
      <c r="BH3801" s="23">
        <v>44947</v>
      </c>
      <c r="BI3801" s="26" t="s">
        <v>466</v>
      </c>
      <c r="BJ3801" s="26" t="s">
        <v>9390</v>
      </c>
      <c r="BK3801" s="29">
        <v>0</v>
      </c>
      <c r="BL3801" s="24" t="s">
        <v>129</v>
      </c>
      <c r="BM3801" s="22" t="str">
        <f ca="1">+IF(Tabla1[[#This Row],[FECHA INGRESO]]&gt;=44986,IF((TODAY()-Tabla1[[#This Row],[FECHA INGRESO]])&gt;=50,"ALERTA","TODAVÍA FALTA"),"N/A")</f>
        <v>N/A</v>
      </c>
      <c r="BN3801" s="7">
        <f>IFERROR((_xlfn.DAYS(Tabla1[[#This Row],[FECHA INGRESO]],Tabla1[[#This Row],[FECHA RETIRO]]))/30,"")</f>
        <v>-1.5666666666666667</v>
      </c>
    </row>
    <row r="3802" spans="1:66" x14ac:dyDescent="0.35">
      <c r="A3802" s="21">
        <v>1032448751</v>
      </c>
      <c r="B3802" s="95" t="s">
        <v>20170</v>
      </c>
      <c r="C3802" s="25">
        <v>44904</v>
      </c>
      <c r="D3802" s="24" t="s">
        <v>188</v>
      </c>
      <c r="E3802" s="24" t="s">
        <v>110</v>
      </c>
      <c r="F3802" s="24" t="s">
        <v>111</v>
      </c>
      <c r="G3802" s="24"/>
      <c r="H3802" s="24">
        <v>24119072176</v>
      </c>
      <c r="I3802" s="24" t="s">
        <v>72</v>
      </c>
      <c r="J3802" s="24">
        <f>DATEDIF(Tabla1[[#This Row],[FECHA DE NACIMIENTO]],Tabla1[[#This Row],[FECHA ACTUAL]],"Y")</f>
        <v>31</v>
      </c>
      <c r="K3802" s="24" t="s">
        <v>73</v>
      </c>
      <c r="L3802" s="24" t="s">
        <v>112</v>
      </c>
      <c r="M3802" s="24">
        <v>0</v>
      </c>
      <c r="N3802" s="24">
        <v>0</v>
      </c>
      <c r="O3802" s="24">
        <v>2</v>
      </c>
      <c r="P3802" s="24" t="s">
        <v>101</v>
      </c>
      <c r="Q3802" s="23">
        <v>33680</v>
      </c>
      <c r="R3802" s="24" t="s">
        <v>76</v>
      </c>
      <c r="S3802" s="25">
        <v>45119</v>
      </c>
      <c r="T3802" s="24"/>
      <c r="U3802" s="24">
        <v>3016098079</v>
      </c>
      <c r="V3802" s="33" t="s">
        <v>20171</v>
      </c>
      <c r="W3802" s="92" t="s">
        <v>20172</v>
      </c>
      <c r="X3802" s="24" t="s">
        <v>343</v>
      </c>
      <c r="Y3802" s="24" t="s">
        <v>20173</v>
      </c>
      <c r="Z3802" s="24" t="s">
        <v>117</v>
      </c>
      <c r="AA3802" s="24">
        <v>3123096969</v>
      </c>
      <c r="AB3802" s="24"/>
      <c r="AC3802" s="24"/>
      <c r="AD3802" s="24"/>
      <c r="AE3802" s="26" t="s">
        <v>151</v>
      </c>
      <c r="AF3802" s="26"/>
      <c r="AG3802" s="26"/>
      <c r="AH3802" s="27" t="s">
        <v>163</v>
      </c>
      <c r="AI3802" s="27" t="s">
        <v>5470</v>
      </c>
      <c r="AJ3802" s="27" t="s">
        <v>5470</v>
      </c>
      <c r="AK3802" s="24" t="s">
        <v>121</v>
      </c>
      <c r="AL3802" s="24" t="s">
        <v>7086</v>
      </c>
      <c r="AM3802" s="25">
        <v>44904</v>
      </c>
      <c r="AN3802" s="28">
        <v>1736155</v>
      </c>
      <c r="AO3802" s="28">
        <v>140606</v>
      </c>
      <c r="AP3802" s="73" t="s">
        <v>20174</v>
      </c>
      <c r="AQ3802" s="28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  <c r="BD3802" s="24"/>
      <c r="BE3802" s="24"/>
      <c r="BF3802" s="24"/>
      <c r="BG3802" s="23"/>
      <c r="BH3802" s="23">
        <v>45079</v>
      </c>
      <c r="BI3802" s="26" t="s">
        <v>466</v>
      </c>
      <c r="BJ3802" s="26" t="s">
        <v>20175</v>
      </c>
      <c r="BK3802" s="29">
        <v>0</v>
      </c>
      <c r="BL3802" s="24" t="s">
        <v>129</v>
      </c>
      <c r="BM3802" s="22" t="str">
        <f ca="1">+IF(Tabla1[[#This Row],[FECHA INGRESO]]&gt;=44986,IF((TODAY()-Tabla1[[#This Row],[FECHA INGRESO]])&gt;=50,"ALERTA","TODAVÍA FALTA"),"N/A")</f>
        <v>N/A</v>
      </c>
      <c r="BN3802" s="7">
        <f>IFERROR((_xlfn.DAYS(Tabla1[[#This Row],[FECHA INGRESO]],Tabla1[[#This Row],[FECHA RETIRO]]))/30,"")</f>
        <v>-5.833333333333333</v>
      </c>
    </row>
    <row r="3803" spans="1:66" x14ac:dyDescent="0.35">
      <c r="A3803" s="21">
        <v>1000471301</v>
      </c>
      <c r="B3803" s="95" t="s">
        <v>20176</v>
      </c>
      <c r="C3803" s="25">
        <v>44907</v>
      </c>
      <c r="D3803" s="24" t="s">
        <v>188</v>
      </c>
      <c r="E3803" s="24" t="s">
        <v>111</v>
      </c>
      <c r="F3803" s="24" t="s">
        <v>70</v>
      </c>
      <c r="G3803" s="24"/>
      <c r="H3803" s="24">
        <v>24114773715</v>
      </c>
      <c r="I3803" s="24" t="s">
        <v>95</v>
      </c>
      <c r="J3803" s="24">
        <f>DATEDIF(Tabla1[[#This Row],[FECHA DE NACIMIENTO]],Tabla1[[#This Row],[FECHA ACTUAL]],"Y")</f>
        <v>21</v>
      </c>
      <c r="K3803" s="24" t="s">
        <v>73</v>
      </c>
      <c r="L3803" s="24" t="s">
        <v>112</v>
      </c>
      <c r="M3803" s="24">
        <v>0</v>
      </c>
      <c r="N3803" s="24">
        <v>0</v>
      </c>
      <c r="O3803" s="24">
        <v>3</v>
      </c>
      <c r="P3803" s="24" t="s">
        <v>101</v>
      </c>
      <c r="Q3803" s="23">
        <v>37365</v>
      </c>
      <c r="R3803" s="24" t="s">
        <v>76</v>
      </c>
      <c r="S3803" s="25">
        <v>45119</v>
      </c>
      <c r="T3803" s="24"/>
      <c r="U3803" s="24">
        <v>3025829806</v>
      </c>
      <c r="V3803" s="33" t="s">
        <v>18713</v>
      </c>
      <c r="W3803" s="92" t="s">
        <v>20177</v>
      </c>
      <c r="X3803" s="24" t="s">
        <v>18715</v>
      </c>
      <c r="Y3803" s="24" t="s">
        <v>20178</v>
      </c>
      <c r="Z3803" s="24" t="s">
        <v>285</v>
      </c>
      <c r="AA3803" s="24">
        <v>3507475989</v>
      </c>
      <c r="AB3803" s="24"/>
      <c r="AC3803" s="24"/>
      <c r="AD3803" s="24"/>
      <c r="AE3803" s="26" t="s">
        <v>151</v>
      </c>
      <c r="AF3803" s="26"/>
      <c r="AG3803" s="26"/>
      <c r="AH3803" s="27" t="s">
        <v>184</v>
      </c>
      <c r="AI3803" s="27" t="s">
        <v>11888</v>
      </c>
      <c r="AJ3803" s="27" t="s">
        <v>11888</v>
      </c>
      <c r="AK3803" s="24" t="s">
        <v>121</v>
      </c>
      <c r="AL3803" s="24" t="s">
        <v>7086</v>
      </c>
      <c r="AM3803" s="25">
        <v>44907</v>
      </c>
      <c r="AN3803" s="28">
        <v>1000000</v>
      </c>
      <c r="AO3803" s="28">
        <v>117172</v>
      </c>
      <c r="AP3803" s="28"/>
      <c r="AQ3803" s="28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  <c r="BD3803" s="24"/>
      <c r="BE3803" s="24"/>
      <c r="BF3803" s="24"/>
      <c r="BG3803" s="23"/>
      <c r="BH3803" s="23">
        <v>44936</v>
      </c>
      <c r="BI3803" s="26" t="s">
        <v>466</v>
      </c>
      <c r="BJ3803" s="26" t="s">
        <v>1246</v>
      </c>
      <c r="BK3803" s="29">
        <v>0</v>
      </c>
      <c r="BL3803" s="24" t="s">
        <v>129</v>
      </c>
      <c r="BM3803" s="22" t="str">
        <f ca="1">+IF(Tabla1[[#This Row],[FECHA INGRESO]]&gt;=44986,IF((TODAY()-Tabla1[[#This Row],[FECHA INGRESO]])&gt;=50,"ALERTA","TODAVÍA FALTA"),"N/A")</f>
        <v>N/A</v>
      </c>
      <c r="BN3803" s="7">
        <f>IFERROR((_xlfn.DAYS(Tabla1[[#This Row],[FECHA INGRESO]],Tabla1[[#This Row],[FECHA RETIRO]]))/30,"")</f>
        <v>-0.96666666666666667</v>
      </c>
    </row>
    <row r="3804" spans="1:66" x14ac:dyDescent="0.35">
      <c r="A3804" s="21">
        <v>1000124798</v>
      </c>
      <c r="B3804" s="94" t="s">
        <v>20179</v>
      </c>
      <c r="C3804" s="25">
        <v>44907</v>
      </c>
      <c r="D3804" s="24" t="s">
        <v>131</v>
      </c>
      <c r="E3804" s="24" t="s">
        <v>111</v>
      </c>
      <c r="F3804" s="24" t="s">
        <v>70</v>
      </c>
      <c r="G3804" s="24"/>
      <c r="H3804" s="24">
        <v>24119130616</v>
      </c>
      <c r="I3804" s="24" t="s">
        <v>95</v>
      </c>
      <c r="J3804" s="24">
        <f>DATEDIF(Tabla1[[#This Row],[FECHA DE NACIMIENTO]],Tabla1[[#This Row],[FECHA ACTUAL]],"Y")</f>
        <v>21</v>
      </c>
      <c r="K3804" s="24" t="s">
        <v>96</v>
      </c>
      <c r="L3804" s="24" t="s">
        <v>112</v>
      </c>
      <c r="M3804" s="24">
        <v>0</v>
      </c>
      <c r="N3804" s="24">
        <v>0</v>
      </c>
      <c r="O3804" s="24">
        <v>2</v>
      </c>
      <c r="P3804" s="24" t="s">
        <v>101</v>
      </c>
      <c r="Q3804" s="23">
        <v>37304</v>
      </c>
      <c r="R3804" s="24" t="s">
        <v>76</v>
      </c>
      <c r="S3804" s="25">
        <v>45119</v>
      </c>
      <c r="T3804" s="24">
        <v>4008204</v>
      </c>
      <c r="U3804" s="24">
        <v>3114408231</v>
      </c>
      <c r="V3804" s="33" t="s">
        <v>20180</v>
      </c>
      <c r="W3804" s="92" t="s">
        <v>20181</v>
      </c>
      <c r="X3804" s="24" t="s">
        <v>13136</v>
      </c>
      <c r="Y3804" s="24" t="s">
        <v>20182</v>
      </c>
      <c r="Z3804" s="24" t="s">
        <v>117</v>
      </c>
      <c r="AA3804" s="24">
        <v>3013084368</v>
      </c>
      <c r="AB3804" s="24"/>
      <c r="AC3804" s="24"/>
      <c r="AD3804" s="24"/>
      <c r="AE3804" s="26" t="s">
        <v>183</v>
      </c>
      <c r="AF3804" s="26"/>
      <c r="AG3804" s="26"/>
      <c r="AH3804" s="27" t="s">
        <v>955</v>
      </c>
      <c r="AI3804" s="27" t="s">
        <v>120</v>
      </c>
      <c r="AJ3804" s="27" t="s">
        <v>120</v>
      </c>
      <c r="AK3804" s="24" t="s">
        <v>121</v>
      </c>
      <c r="AL3804" s="24" t="s">
        <v>7086</v>
      </c>
      <c r="AM3804" s="25">
        <v>44907</v>
      </c>
      <c r="AN3804" s="28">
        <v>1160000</v>
      </c>
      <c r="AO3804" s="28">
        <v>140606</v>
      </c>
      <c r="AP3804" s="28"/>
      <c r="AQ3804" s="28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  <c r="BD3804" s="24"/>
      <c r="BE3804" s="24"/>
      <c r="BF3804" s="24"/>
      <c r="BG3804" s="23"/>
      <c r="BH3804" s="23" t="s">
        <v>75</v>
      </c>
      <c r="BI3804" s="26">
        <v>0</v>
      </c>
      <c r="BJ3804" s="26">
        <v>0</v>
      </c>
      <c r="BK3804" s="29">
        <v>0</v>
      </c>
      <c r="BL3804" s="24" t="s">
        <v>91</v>
      </c>
      <c r="BM3804" s="22" t="str">
        <f ca="1">+IF(Tabla1[[#This Row],[FECHA INGRESO]]&gt;=44986,IF((TODAY()-Tabla1[[#This Row],[FECHA INGRESO]])&gt;=50,"ALERTA","TODAVÍA FALTA"),"N/A")</f>
        <v>N/A</v>
      </c>
      <c r="BN3804" s="7" t="str">
        <f>IFERROR((_xlfn.DAYS(Tabla1[[#This Row],[FECHA INGRESO]],Tabla1[[#This Row],[FECHA RETIRO]]))/30,"")</f>
        <v/>
      </c>
    </row>
    <row r="3805" spans="1:66" x14ac:dyDescent="0.35">
      <c r="A3805" s="21">
        <v>1000516164</v>
      </c>
      <c r="B3805" s="95" t="s">
        <v>20183</v>
      </c>
      <c r="C3805" s="25">
        <v>44907</v>
      </c>
      <c r="D3805" s="24" t="s">
        <v>93</v>
      </c>
      <c r="E3805" s="24" t="s">
        <v>94</v>
      </c>
      <c r="F3805" s="24" t="s">
        <v>70</v>
      </c>
      <c r="G3805" s="24"/>
      <c r="H3805" s="24">
        <v>24119128714</v>
      </c>
      <c r="I3805" s="24" t="s">
        <v>95</v>
      </c>
      <c r="J3805" s="24">
        <f>DATEDIF(Tabla1[[#This Row],[FECHA DE NACIMIENTO]],Tabla1[[#This Row],[FECHA ACTUAL]],"Y")</f>
        <v>22</v>
      </c>
      <c r="K3805" s="24" t="s">
        <v>73</v>
      </c>
      <c r="L3805" s="24" t="s">
        <v>112</v>
      </c>
      <c r="M3805" s="24">
        <v>0</v>
      </c>
      <c r="N3805" s="24">
        <v>0</v>
      </c>
      <c r="O3805" s="24">
        <v>3</v>
      </c>
      <c r="P3805" s="24" t="s">
        <v>101</v>
      </c>
      <c r="Q3805" s="23">
        <v>36934</v>
      </c>
      <c r="R3805" s="24" t="s">
        <v>76</v>
      </c>
      <c r="S3805" s="25">
        <v>45119</v>
      </c>
      <c r="T3805" s="24">
        <v>7478903</v>
      </c>
      <c r="U3805" s="24">
        <v>3128736985</v>
      </c>
      <c r="V3805" s="33" t="s">
        <v>17578</v>
      </c>
      <c r="W3805" s="92" t="s">
        <v>20184</v>
      </c>
      <c r="X3805" s="24" t="s">
        <v>17580</v>
      </c>
      <c r="Y3805" s="24" t="s">
        <v>20185</v>
      </c>
      <c r="Z3805" s="24" t="s">
        <v>117</v>
      </c>
      <c r="AA3805" s="24">
        <v>3107978959</v>
      </c>
      <c r="AB3805" s="24"/>
      <c r="AC3805" s="24"/>
      <c r="AD3805" s="24"/>
      <c r="AE3805" s="26" t="s">
        <v>84</v>
      </c>
      <c r="AF3805" s="26" t="s">
        <v>10892</v>
      </c>
      <c r="AG3805" s="26"/>
      <c r="AH3805" s="27" t="s">
        <v>3042</v>
      </c>
      <c r="AI3805" s="27" t="s">
        <v>410</v>
      </c>
      <c r="AJ3805" s="27" t="s">
        <v>410</v>
      </c>
      <c r="AK3805" s="24" t="s">
        <v>121</v>
      </c>
      <c r="AL3805" s="24" t="s">
        <v>7086</v>
      </c>
      <c r="AM3805" s="25">
        <v>44907</v>
      </c>
      <c r="AN3805" s="28">
        <v>1160000</v>
      </c>
      <c r="AO3805" s="28">
        <v>140606</v>
      </c>
      <c r="AP3805" s="28"/>
      <c r="AQ3805" s="28"/>
      <c r="AR3805" s="24"/>
      <c r="AS3805" s="24"/>
      <c r="AT3805" s="24"/>
      <c r="AU3805" s="24"/>
      <c r="AV3805" s="24"/>
      <c r="AW3805" s="24"/>
      <c r="AX3805" s="24"/>
      <c r="AY3805" s="24"/>
      <c r="AZ3805" s="24"/>
      <c r="BA3805" s="24"/>
      <c r="BB3805" s="24"/>
      <c r="BC3805" s="24"/>
      <c r="BD3805" s="24"/>
      <c r="BE3805" s="24"/>
      <c r="BF3805" s="24"/>
      <c r="BG3805" s="23"/>
      <c r="BH3805" s="23">
        <v>45052</v>
      </c>
      <c r="BI3805" s="26" t="s">
        <v>466</v>
      </c>
      <c r="BJ3805" s="26" t="s">
        <v>13850</v>
      </c>
      <c r="BK3805" s="29">
        <v>0</v>
      </c>
      <c r="BL3805" s="24" t="s">
        <v>129</v>
      </c>
      <c r="BM3805" s="22" t="str">
        <f ca="1">+IF(Tabla1[[#This Row],[FECHA INGRESO]]&gt;=44986,IF((TODAY()-Tabla1[[#This Row],[FECHA INGRESO]])&gt;=50,"ALERTA","TODAVÍA FALTA"),"N/A")</f>
        <v>N/A</v>
      </c>
      <c r="BN3805" s="7">
        <f>IFERROR((_xlfn.DAYS(Tabla1[[#This Row],[FECHA INGRESO]],Tabla1[[#This Row],[FECHA RETIRO]]))/30,"")</f>
        <v>-4.833333333333333</v>
      </c>
    </row>
    <row r="3806" spans="1:66" x14ac:dyDescent="0.35">
      <c r="A3806" s="21">
        <v>1093740770</v>
      </c>
      <c r="B3806" s="95" t="s">
        <v>20186</v>
      </c>
      <c r="C3806" s="25">
        <v>44909</v>
      </c>
      <c r="D3806" s="24" t="s">
        <v>131</v>
      </c>
      <c r="E3806" s="24" t="s">
        <v>111</v>
      </c>
      <c r="F3806" s="24" t="s">
        <v>70</v>
      </c>
      <c r="G3806" s="24"/>
      <c r="H3806" s="24">
        <v>24119198667</v>
      </c>
      <c r="I3806" s="24" t="s">
        <v>95</v>
      </c>
      <c r="J3806" s="24">
        <f>DATEDIF(Tabla1[[#This Row],[FECHA DE NACIMIENTO]],Tabla1[[#This Row],[FECHA ACTUAL]],"Y")</f>
        <v>36</v>
      </c>
      <c r="K3806" s="24" t="s">
        <v>96</v>
      </c>
      <c r="L3806" s="24" t="s">
        <v>234</v>
      </c>
      <c r="M3806" s="24">
        <v>3</v>
      </c>
      <c r="N3806" s="24">
        <v>1</v>
      </c>
      <c r="O3806" s="24">
        <v>3</v>
      </c>
      <c r="P3806" s="24" t="s">
        <v>101</v>
      </c>
      <c r="Q3806" s="23">
        <v>31801</v>
      </c>
      <c r="R3806" s="24" t="s">
        <v>20187</v>
      </c>
      <c r="S3806" s="25">
        <v>45119</v>
      </c>
      <c r="T3806" s="24"/>
      <c r="U3806" s="24">
        <v>3213636757</v>
      </c>
      <c r="V3806" s="33" t="s">
        <v>20188</v>
      </c>
      <c r="W3806" s="92" t="s">
        <v>20189</v>
      </c>
      <c r="X3806" s="24" t="s">
        <v>19907</v>
      </c>
      <c r="Y3806" s="24" t="s">
        <v>20190</v>
      </c>
      <c r="Z3806" s="24" t="s">
        <v>82</v>
      </c>
      <c r="AA3806" s="24">
        <v>3124975787</v>
      </c>
      <c r="AB3806" s="24"/>
      <c r="AC3806" s="24"/>
      <c r="AD3806" s="24"/>
      <c r="AE3806" s="26" t="s">
        <v>151</v>
      </c>
      <c r="AF3806" s="26"/>
      <c r="AG3806" s="26"/>
      <c r="AH3806" s="27" t="s">
        <v>3042</v>
      </c>
      <c r="AI3806" s="27" t="s">
        <v>410</v>
      </c>
      <c r="AJ3806" s="27" t="s">
        <v>410</v>
      </c>
      <c r="AK3806" s="24" t="s">
        <v>121</v>
      </c>
      <c r="AL3806" s="24" t="s">
        <v>7086</v>
      </c>
      <c r="AM3806" s="25">
        <v>44909</v>
      </c>
      <c r="AN3806" s="28">
        <v>1160000</v>
      </c>
      <c r="AO3806" s="28">
        <v>140606</v>
      </c>
      <c r="AP3806" s="28"/>
      <c r="AQ3806" s="28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  <c r="BD3806" s="24"/>
      <c r="BE3806" s="24"/>
      <c r="BF3806" s="24"/>
      <c r="BG3806" s="23"/>
      <c r="BH3806" s="23">
        <v>45030</v>
      </c>
      <c r="BI3806" s="26" t="s">
        <v>466</v>
      </c>
      <c r="BJ3806" s="26" t="s">
        <v>273</v>
      </c>
      <c r="BK3806" s="29">
        <v>0</v>
      </c>
      <c r="BL3806" s="24" t="s">
        <v>129</v>
      </c>
      <c r="BM3806" s="22" t="str">
        <f ca="1">+IF(Tabla1[[#This Row],[FECHA INGRESO]]&gt;=44986,IF((TODAY()-Tabla1[[#This Row],[FECHA INGRESO]])&gt;=50,"ALERTA","TODAVÍA FALTA"),"N/A")</f>
        <v>N/A</v>
      </c>
      <c r="BN3806" s="7">
        <f>IFERROR((_xlfn.DAYS(Tabla1[[#This Row],[FECHA INGRESO]],Tabla1[[#This Row],[FECHA RETIRO]]))/30,"")</f>
        <v>-4.0333333333333332</v>
      </c>
    </row>
    <row r="3807" spans="1:66" x14ac:dyDescent="0.35">
      <c r="A3807" s="21">
        <v>1012373651</v>
      </c>
      <c r="B3807" s="94" t="s">
        <v>20191</v>
      </c>
      <c r="C3807" s="25">
        <v>44909</v>
      </c>
      <c r="D3807" s="24" t="s">
        <v>93</v>
      </c>
      <c r="E3807" s="24" t="s">
        <v>94</v>
      </c>
      <c r="F3807" s="23" t="s">
        <v>94</v>
      </c>
      <c r="G3807" s="24"/>
      <c r="H3807" s="24">
        <v>24119192847</v>
      </c>
      <c r="I3807" s="24" t="s">
        <v>95</v>
      </c>
      <c r="J3807" s="24">
        <f>DATEDIF(Tabla1[[#This Row],[FECHA DE NACIMIENTO]],Tabla1[[#This Row],[FECHA ACTUAL]],"Y")</f>
        <v>32</v>
      </c>
      <c r="K3807" s="24" t="s">
        <v>73</v>
      </c>
      <c r="L3807" s="24" t="s">
        <v>112</v>
      </c>
      <c r="M3807" s="24">
        <v>0</v>
      </c>
      <c r="N3807" s="24">
        <v>0</v>
      </c>
      <c r="O3807" s="24">
        <v>2</v>
      </c>
      <c r="P3807" s="24" t="s">
        <v>101</v>
      </c>
      <c r="Q3807" s="23">
        <v>33245</v>
      </c>
      <c r="R3807" s="24" t="s">
        <v>76</v>
      </c>
      <c r="S3807" s="25">
        <v>45119</v>
      </c>
      <c r="T3807" s="24"/>
      <c r="U3807" s="24">
        <v>3502744465</v>
      </c>
      <c r="V3807" s="33" t="s">
        <v>20192</v>
      </c>
      <c r="W3807" s="92" t="s">
        <v>20193</v>
      </c>
      <c r="X3807" s="24" t="s">
        <v>512</v>
      </c>
      <c r="Y3807" s="24" t="s">
        <v>20194</v>
      </c>
      <c r="Z3807" s="24" t="s">
        <v>117</v>
      </c>
      <c r="AA3807" s="24">
        <v>3123112387</v>
      </c>
      <c r="AB3807" s="24"/>
      <c r="AC3807" s="24"/>
      <c r="AD3807" s="24"/>
      <c r="AE3807" s="26" t="s">
        <v>151</v>
      </c>
      <c r="AF3807" s="26"/>
      <c r="AG3807" s="26"/>
      <c r="AH3807" s="27" t="s">
        <v>163</v>
      </c>
      <c r="AI3807" s="27" t="s">
        <v>377</v>
      </c>
      <c r="AJ3807" s="27" t="s">
        <v>377</v>
      </c>
      <c r="AK3807" s="24" t="s">
        <v>121</v>
      </c>
      <c r="AL3807" s="24" t="s">
        <v>7086</v>
      </c>
      <c r="AM3807" s="25">
        <v>44909</v>
      </c>
      <c r="AN3807" s="28">
        <v>1736155</v>
      </c>
      <c r="AO3807" s="28">
        <v>140606</v>
      </c>
      <c r="AP3807" s="73" t="s">
        <v>20036</v>
      </c>
      <c r="AQ3807" s="28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  <c r="BD3807" s="24"/>
      <c r="BE3807" s="24"/>
      <c r="BF3807" s="24"/>
      <c r="BG3807" s="23"/>
      <c r="BH3807" s="23" t="s">
        <v>75</v>
      </c>
      <c r="BI3807" s="26">
        <v>0</v>
      </c>
      <c r="BJ3807" s="26">
        <v>0</v>
      </c>
      <c r="BK3807" s="29">
        <v>0</v>
      </c>
      <c r="BL3807" s="24" t="s">
        <v>91</v>
      </c>
      <c r="BM3807" s="22" t="str">
        <f ca="1">+IF(Tabla1[[#This Row],[FECHA INGRESO]]&gt;=44986,IF((TODAY()-Tabla1[[#This Row],[FECHA INGRESO]])&gt;=50,"ALERTA","TODAVÍA FALTA"),"N/A")</f>
        <v>N/A</v>
      </c>
      <c r="BN3807" s="7" t="str">
        <f>IFERROR((_xlfn.DAYS(Tabla1[[#This Row],[FECHA INGRESO]],Tabla1[[#This Row],[FECHA RETIRO]]))/30,"")</f>
        <v/>
      </c>
    </row>
    <row r="3808" spans="1:66" x14ac:dyDescent="0.35">
      <c r="A3808" s="21">
        <v>1002599818</v>
      </c>
      <c r="B3808" s="94" t="s">
        <v>20195</v>
      </c>
      <c r="C3808" s="25">
        <v>44914</v>
      </c>
      <c r="D3808" s="24" t="s">
        <v>188</v>
      </c>
      <c r="E3808" s="24" t="s">
        <v>111</v>
      </c>
      <c r="F3808" s="24" t="s">
        <v>70</v>
      </c>
      <c r="G3808" s="24"/>
      <c r="H3808" s="24">
        <v>24119297728</v>
      </c>
      <c r="I3808" s="24" t="s">
        <v>95</v>
      </c>
      <c r="J3808" s="24">
        <f>DATEDIF(Tabla1[[#This Row],[FECHA DE NACIMIENTO]],Tabla1[[#This Row],[FECHA ACTUAL]],"Y")</f>
        <v>21</v>
      </c>
      <c r="K3808" s="24" t="s">
        <v>320</v>
      </c>
      <c r="L3808" s="24" t="s">
        <v>112</v>
      </c>
      <c r="M3808" s="24">
        <v>0</v>
      </c>
      <c r="N3808" s="24">
        <v>1</v>
      </c>
      <c r="O3808" s="24">
        <v>2</v>
      </c>
      <c r="P3808" s="24" t="s">
        <v>101</v>
      </c>
      <c r="Q3808" s="23">
        <v>37347</v>
      </c>
      <c r="R3808" s="24" t="s">
        <v>76</v>
      </c>
      <c r="S3808" s="25">
        <v>45119</v>
      </c>
      <c r="T3808" s="24"/>
      <c r="U3808" s="24">
        <v>3107561124</v>
      </c>
      <c r="V3808" s="33" t="s">
        <v>20196</v>
      </c>
      <c r="W3808" s="92" t="s">
        <v>20197</v>
      </c>
      <c r="X3808" s="24" t="s">
        <v>20198</v>
      </c>
      <c r="Y3808" s="24" t="s">
        <v>20199</v>
      </c>
      <c r="Z3808" s="24" t="s">
        <v>117</v>
      </c>
      <c r="AA3808" s="24">
        <v>3213787705</v>
      </c>
      <c r="AB3808" s="24"/>
      <c r="AC3808" s="24"/>
      <c r="AD3808" s="24"/>
      <c r="AE3808" s="26" t="s">
        <v>151</v>
      </c>
      <c r="AF3808" s="26"/>
      <c r="AG3808" s="26"/>
      <c r="AH3808" s="27" t="s">
        <v>955</v>
      </c>
      <c r="AI3808" s="27" t="s">
        <v>120</v>
      </c>
      <c r="AJ3808" s="27" t="s">
        <v>120</v>
      </c>
      <c r="AK3808" s="24" t="s">
        <v>121</v>
      </c>
      <c r="AL3808" s="24" t="s">
        <v>7086</v>
      </c>
      <c r="AM3808" s="25">
        <v>44914</v>
      </c>
      <c r="AN3808" s="28">
        <v>1160000</v>
      </c>
      <c r="AO3808" s="28">
        <v>140606</v>
      </c>
      <c r="AP3808" s="28"/>
      <c r="AQ3808" s="28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  <c r="BD3808" s="24"/>
      <c r="BE3808" s="24"/>
      <c r="BF3808" s="24"/>
      <c r="BG3808" s="23"/>
      <c r="BH3808" s="23" t="s">
        <v>75</v>
      </c>
      <c r="BI3808" s="26">
        <v>0</v>
      </c>
      <c r="BJ3808" s="26">
        <v>0</v>
      </c>
      <c r="BK3808" s="29">
        <v>0</v>
      </c>
      <c r="BL3808" s="24" t="s">
        <v>91</v>
      </c>
      <c r="BM3808" s="22" t="str">
        <f ca="1">+IF(Tabla1[[#This Row],[FECHA INGRESO]]&gt;=44986,IF((TODAY()-Tabla1[[#This Row],[FECHA INGRESO]])&gt;=50,"ALERTA","TODAVÍA FALTA"),"N/A")</f>
        <v>N/A</v>
      </c>
      <c r="BN3808" s="7" t="str">
        <f>IFERROR((_xlfn.DAYS(Tabla1[[#This Row],[FECHA INGRESO]],Tabla1[[#This Row],[FECHA RETIRO]]))/30,"")</f>
        <v/>
      </c>
    </row>
    <row r="3809" spans="1:66" x14ac:dyDescent="0.35">
      <c r="A3809" s="21">
        <v>1023931712</v>
      </c>
      <c r="B3809" s="95" t="s">
        <v>20200</v>
      </c>
      <c r="C3809" s="25">
        <v>44914</v>
      </c>
      <c r="D3809" s="24" t="s">
        <v>4008</v>
      </c>
      <c r="E3809" s="24" t="s">
        <v>94</v>
      </c>
      <c r="F3809" s="24" t="s">
        <v>70</v>
      </c>
      <c r="G3809" s="24"/>
      <c r="H3809" s="24">
        <v>24119385810</v>
      </c>
      <c r="I3809" s="24" t="s">
        <v>95</v>
      </c>
      <c r="J3809" s="24">
        <f>DATEDIF(Tabla1[[#This Row],[FECHA DE NACIMIENTO]],Tabla1[[#This Row],[FECHA ACTUAL]],"Y")</f>
        <v>29</v>
      </c>
      <c r="K3809" s="24" t="s">
        <v>73</v>
      </c>
      <c r="L3809" s="24" t="s">
        <v>112</v>
      </c>
      <c r="M3809" s="24">
        <v>3</v>
      </c>
      <c r="N3809" s="24">
        <v>3</v>
      </c>
      <c r="O3809" s="24">
        <v>1</v>
      </c>
      <c r="P3809" s="24" t="s">
        <v>101</v>
      </c>
      <c r="Q3809" s="23">
        <v>34409</v>
      </c>
      <c r="R3809" s="24" t="s">
        <v>76</v>
      </c>
      <c r="S3809" s="25">
        <v>45119</v>
      </c>
      <c r="T3809" s="24"/>
      <c r="U3809" s="24">
        <v>3015028406</v>
      </c>
      <c r="V3809" s="33" t="s">
        <v>20201</v>
      </c>
      <c r="W3809" s="92" t="s">
        <v>20202</v>
      </c>
      <c r="X3809" s="24" t="s">
        <v>13694</v>
      </c>
      <c r="Y3809" s="24" t="s">
        <v>20203</v>
      </c>
      <c r="Z3809" s="24" t="s">
        <v>17135</v>
      </c>
      <c r="AA3809" s="24">
        <v>3102970184</v>
      </c>
      <c r="AB3809" s="24"/>
      <c r="AC3809" s="24"/>
      <c r="AD3809" s="24"/>
      <c r="AE3809" s="26" t="s">
        <v>151</v>
      </c>
      <c r="AF3809" s="26"/>
      <c r="AG3809" s="26"/>
      <c r="AH3809" s="27" t="s">
        <v>184</v>
      </c>
      <c r="AI3809" s="27" t="s">
        <v>5470</v>
      </c>
      <c r="AJ3809" s="27" t="s">
        <v>5470</v>
      </c>
      <c r="AK3809" s="24" t="s">
        <v>121</v>
      </c>
      <c r="AL3809" s="24" t="s">
        <v>7086</v>
      </c>
      <c r="AM3809" s="25">
        <v>44914</v>
      </c>
      <c r="AN3809" s="28">
        <v>1160000</v>
      </c>
      <c r="AO3809" s="28">
        <v>140606</v>
      </c>
      <c r="AP3809" s="28"/>
      <c r="AQ3809" s="28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  <c r="BD3809" s="24"/>
      <c r="BE3809" s="24"/>
      <c r="BF3809" s="24"/>
      <c r="BG3809" s="23"/>
      <c r="BH3809" s="23">
        <v>44956</v>
      </c>
      <c r="BI3809" s="26" t="s">
        <v>10014</v>
      </c>
      <c r="BJ3809" s="26" t="s">
        <v>14134</v>
      </c>
      <c r="BK3809" s="29">
        <v>0</v>
      </c>
      <c r="BL3809" s="24" t="s">
        <v>129</v>
      </c>
      <c r="BM3809" s="22" t="str">
        <f ca="1">+IF(Tabla1[[#This Row],[FECHA INGRESO]]&gt;=44986,IF((TODAY()-Tabla1[[#This Row],[FECHA INGRESO]])&gt;=50,"ALERTA","TODAVÍA FALTA"),"N/A")</f>
        <v>N/A</v>
      </c>
      <c r="BN3809" s="7">
        <f>IFERROR((_xlfn.DAYS(Tabla1[[#This Row],[FECHA INGRESO]],Tabla1[[#This Row],[FECHA RETIRO]]))/30,"")</f>
        <v>-1.4</v>
      </c>
    </row>
    <row r="3810" spans="1:66" x14ac:dyDescent="0.35">
      <c r="A3810" s="21">
        <v>1022971145</v>
      </c>
      <c r="B3810" s="95" t="s">
        <v>20204</v>
      </c>
      <c r="C3810" s="25">
        <v>44921</v>
      </c>
      <c r="D3810" s="119" t="s">
        <v>188</v>
      </c>
      <c r="E3810" s="119" t="s">
        <v>111</v>
      </c>
      <c r="F3810" s="23" t="s">
        <v>94</v>
      </c>
      <c r="G3810" s="119"/>
      <c r="H3810" s="119">
        <v>24110939227</v>
      </c>
      <c r="I3810" s="119" t="s">
        <v>72</v>
      </c>
      <c r="J3810" s="119">
        <f>DATEDIF(Tabla1[[#This Row],[FECHA DE NACIMIENTO]],Tabla1[[#This Row],[FECHA ACTUAL]],"Y")</f>
        <v>31</v>
      </c>
      <c r="K3810" s="119" t="s">
        <v>500</v>
      </c>
      <c r="L3810" s="24" t="s">
        <v>112</v>
      </c>
      <c r="M3810" s="119">
        <v>2</v>
      </c>
      <c r="N3810" s="24">
        <v>2</v>
      </c>
      <c r="O3810" s="119">
        <v>3</v>
      </c>
      <c r="P3810" s="119" t="s">
        <v>101</v>
      </c>
      <c r="Q3810" s="63">
        <v>33513</v>
      </c>
      <c r="R3810" s="24" t="s">
        <v>76</v>
      </c>
      <c r="S3810" s="25">
        <v>45119</v>
      </c>
      <c r="T3810" s="119"/>
      <c r="U3810" s="24">
        <v>3222497257</v>
      </c>
      <c r="V3810" s="33" t="s">
        <v>20205</v>
      </c>
      <c r="W3810" s="92" t="s">
        <v>20206</v>
      </c>
      <c r="X3810" s="24" t="s">
        <v>20207</v>
      </c>
      <c r="Y3810" s="24" t="s">
        <v>20208</v>
      </c>
      <c r="Z3810" s="24" t="s">
        <v>117</v>
      </c>
      <c r="AA3810" s="24">
        <v>3125221105</v>
      </c>
      <c r="AB3810" s="24"/>
      <c r="AC3810" s="24"/>
      <c r="AD3810" s="24"/>
      <c r="AE3810" s="26" t="s">
        <v>183</v>
      </c>
      <c r="AF3810" s="26"/>
      <c r="AG3810" s="26"/>
      <c r="AH3810" s="27" t="s">
        <v>3042</v>
      </c>
      <c r="AI3810" s="27" t="s">
        <v>14175</v>
      </c>
      <c r="AJ3810" s="27" t="s">
        <v>14175</v>
      </c>
      <c r="AK3810" s="24" t="s">
        <v>121</v>
      </c>
      <c r="AL3810" s="24" t="s">
        <v>7086</v>
      </c>
      <c r="AM3810" s="25">
        <v>44921</v>
      </c>
      <c r="AN3810" s="28">
        <v>1160000</v>
      </c>
      <c r="AO3810" s="28">
        <v>140606</v>
      </c>
      <c r="AP3810" s="28"/>
      <c r="AQ3810" s="28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  <c r="BD3810" s="24"/>
      <c r="BE3810" s="24"/>
      <c r="BF3810" s="24"/>
      <c r="BG3810" s="23"/>
      <c r="BH3810" s="23">
        <v>44950</v>
      </c>
      <c r="BI3810" s="26" t="s">
        <v>466</v>
      </c>
      <c r="BJ3810" s="26" t="s">
        <v>13850</v>
      </c>
      <c r="BK3810" s="29">
        <v>0</v>
      </c>
      <c r="BL3810" s="24" t="s">
        <v>129</v>
      </c>
      <c r="BM3810" s="22" t="str">
        <f ca="1">+IF(Tabla1[[#This Row],[FECHA INGRESO]]&gt;=44986,IF((TODAY()-Tabla1[[#This Row],[FECHA INGRESO]])&gt;=50,"ALERTA","TODAVÍA FALTA"),"N/A")</f>
        <v>N/A</v>
      </c>
      <c r="BN3810" s="7">
        <f>IFERROR((_xlfn.DAYS(Tabla1[[#This Row],[FECHA INGRESO]],Tabla1[[#This Row],[FECHA RETIRO]]))/30,"")</f>
        <v>-0.96666666666666667</v>
      </c>
    </row>
    <row r="3811" spans="1:66" x14ac:dyDescent="0.35">
      <c r="A3811" s="21">
        <v>1002462144</v>
      </c>
      <c r="B3811" s="95" t="s">
        <v>20209</v>
      </c>
      <c r="C3811" s="120">
        <v>44921</v>
      </c>
      <c r="D3811" s="121" t="s">
        <v>266</v>
      </c>
      <c r="E3811" s="121" t="s">
        <v>111</v>
      </c>
      <c r="F3811" s="121" t="s">
        <v>70</v>
      </c>
      <c r="G3811" s="121"/>
      <c r="H3811" s="121">
        <v>24119435311</v>
      </c>
      <c r="I3811" s="121" t="s">
        <v>95</v>
      </c>
      <c r="J3811" s="121">
        <f>DATEDIF(Tabla1[[#This Row],[FECHA DE NACIMIENTO]],Tabla1[[#This Row],[FECHA ACTUAL]],"Y")</f>
        <v>21</v>
      </c>
      <c r="K3811" s="121" t="s">
        <v>500</v>
      </c>
      <c r="L3811" s="121" t="s">
        <v>234</v>
      </c>
      <c r="M3811" s="121">
        <v>1</v>
      </c>
      <c r="N3811" s="122">
        <v>2</v>
      </c>
      <c r="O3811" s="121">
        <v>2</v>
      </c>
      <c r="P3811" s="121" t="s">
        <v>101</v>
      </c>
      <c r="Q3811" s="123">
        <v>37108</v>
      </c>
      <c r="R3811" s="24" t="s">
        <v>76</v>
      </c>
      <c r="S3811" s="25">
        <v>45119</v>
      </c>
      <c r="T3811" s="36"/>
      <c r="U3811" s="124">
        <v>3009045875</v>
      </c>
      <c r="V3811" s="125" t="s">
        <v>20210</v>
      </c>
      <c r="W3811" s="126" t="s">
        <v>20211</v>
      </c>
      <c r="X3811" s="127" t="s">
        <v>13243</v>
      </c>
      <c r="Y3811" s="127" t="s">
        <v>20212</v>
      </c>
      <c r="Z3811" s="127" t="s">
        <v>117</v>
      </c>
      <c r="AA3811" s="127">
        <v>3004865927</v>
      </c>
      <c r="AB3811" s="127"/>
      <c r="AC3811" s="127"/>
      <c r="AD3811" s="127"/>
      <c r="AE3811" s="26" t="s">
        <v>151</v>
      </c>
      <c r="AF3811" s="128"/>
      <c r="AG3811" s="128"/>
      <c r="AH3811" s="129" t="s">
        <v>3042</v>
      </c>
      <c r="AI3811" s="129" t="s">
        <v>9232</v>
      </c>
      <c r="AJ3811" s="129" t="s">
        <v>9233</v>
      </c>
      <c r="AK3811" s="127" t="s">
        <v>121</v>
      </c>
      <c r="AL3811" s="127" t="s">
        <v>7086</v>
      </c>
      <c r="AM3811" s="130">
        <v>44921</v>
      </c>
      <c r="AN3811" s="28">
        <v>1000000</v>
      </c>
      <c r="AO3811" s="131">
        <v>117172</v>
      </c>
      <c r="AP3811" s="131"/>
      <c r="AQ3811" s="131"/>
      <c r="AR3811" s="127"/>
      <c r="AS3811" s="127"/>
      <c r="AT3811" s="127"/>
      <c r="AU3811" s="127"/>
      <c r="AV3811" s="127"/>
      <c r="AW3811" s="127"/>
      <c r="AX3811" s="127"/>
      <c r="AY3811" s="127"/>
      <c r="AZ3811" s="127"/>
      <c r="BA3811" s="127"/>
      <c r="BB3811" s="127"/>
      <c r="BC3811" s="127"/>
      <c r="BD3811" s="127"/>
      <c r="BE3811" s="132"/>
      <c r="BF3811" s="132"/>
      <c r="BG3811" s="133"/>
      <c r="BH3811" s="134">
        <v>44926</v>
      </c>
      <c r="BI3811" s="26" t="s">
        <v>466</v>
      </c>
      <c r="BJ3811" s="26" t="s">
        <v>13850</v>
      </c>
      <c r="BK3811" s="29">
        <v>0</v>
      </c>
      <c r="BL3811" s="24" t="s">
        <v>129</v>
      </c>
      <c r="BM3811" s="22" t="str">
        <f ca="1">+IF(Tabla1[[#This Row],[FECHA INGRESO]]&gt;=44986,IF((TODAY()-Tabla1[[#This Row],[FECHA INGRESO]])&gt;=50,"ALERTA","TODAVÍA FALTA"),"N/A")</f>
        <v>N/A</v>
      </c>
      <c r="BN3811" s="7">
        <f>IFERROR((_xlfn.DAYS(Tabla1[[#This Row],[FECHA INGRESO]],Tabla1[[#This Row],[FECHA RETIRO]]))/30,"")</f>
        <v>-0.16666666666666666</v>
      </c>
    </row>
    <row r="3812" spans="1:66" x14ac:dyDescent="0.35">
      <c r="A3812" s="21">
        <v>1024483148</v>
      </c>
      <c r="B3812" s="94" t="s">
        <v>20213</v>
      </c>
      <c r="C3812" s="25">
        <v>44921</v>
      </c>
      <c r="D3812" s="114" t="s">
        <v>131</v>
      </c>
      <c r="E3812" s="114" t="s">
        <v>111</v>
      </c>
      <c r="F3812" s="114" t="s">
        <v>70</v>
      </c>
      <c r="G3812" s="114"/>
      <c r="H3812" s="114">
        <v>24092328936</v>
      </c>
      <c r="I3812" s="114" t="s">
        <v>95</v>
      </c>
      <c r="J3812" s="114">
        <f>DATEDIF(Tabla1[[#This Row],[FECHA DE NACIMIENTO]],Tabla1[[#This Row],[FECHA ACTUAL]],"Y")</f>
        <v>34</v>
      </c>
      <c r="K3812" s="114" t="s">
        <v>73</v>
      </c>
      <c r="L3812" s="24" t="s">
        <v>74</v>
      </c>
      <c r="M3812" s="135">
        <v>3</v>
      </c>
      <c r="N3812" s="24">
        <v>3</v>
      </c>
      <c r="O3812" s="136">
        <v>3</v>
      </c>
      <c r="P3812" s="114" t="s">
        <v>101</v>
      </c>
      <c r="Q3812" s="112">
        <v>32368</v>
      </c>
      <c r="R3812" s="24" t="s">
        <v>76</v>
      </c>
      <c r="S3812" s="25">
        <v>45119</v>
      </c>
      <c r="T3812" s="114"/>
      <c r="U3812" s="24">
        <v>3142541221</v>
      </c>
      <c r="V3812" s="33" t="s">
        <v>20214</v>
      </c>
      <c r="W3812" s="92" t="s">
        <v>20215</v>
      </c>
      <c r="X3812" s="24" t="s">
        <v>20216</v>
      </c>
      <c r="Y3812" s="24" t="s">
        <v>12768</v>
      </c>
      <c r="Z3812" s="24" t="s">
        <v>117</v>
      </c>
      <c r="AA3812" s="24">
        <v>3138252253</v>
      </c>
      <c r="AB3812" s="24"/>
      <c r="AC3812" s="24"/>
      <c r="AD3812" s="24"/>
      <c r="AE3812" s="26" t="s">
        <v>183</v>
      </c>
      <c r="AF3812" s="26" t="s">
        <v>223</v>
      </c>
      <c r="AG3812" s="26"/>
      <c r="AH3812" s="27" t="s">
        <v>955</v>
      </c>
      <c r="AI3812" s="27" t="s">
        <v>120</v>
      </c>
      <c r="AJ3812" s="27" t="s">
        <v>120</v>
      </c>
      <c r="AK3812" s="24" t="s">
        <v>121</v>
      </c>
      <c r="AL3812" s="24" t="s">
        <v>7086</v>
      </c>
      <c r="AM3812" s="25">
        <v>44921</v>
      </c>
      <c r="AN3812" s="28">
        <v>1160000</v>
      </c>
      <c r="AO3812" s="28">
        <v>140606</v>
      </c>
      <c r="AP3812" s="28"/>
      <c r="AQ3812" s="28"/>
      <c r="AR3812" s="24"/>
      <c r="AS3812" s="24"/>
      <c r="AT3812" s="24"/>
      <c r="AU3812" s="24"/>
      <c r="AV3812" s="24"/>
      <c r="AW3812" s="24"/>
      <c r="AX3812" s="24"/>
      <c r="AY3812" s="24"/>
      <c r="AZ3812" s="24"/>
      <c r="BA3812" s="24"/>
      <c r="BB3812" s="24"/>
      <c r="BC3812" s="24"/>
      <c r="BD3812" s="24"/>
      <c r="BE3812" s="114"/>
      <c r="BF3812" s="114"/>
      <c r="BG3812" s="112"/>
      <c r="BH3812" s="23" t="s">
        <v>75</v>
      </c>
      <c r="BI3812" s="26">
        <v>0</v>
      </c>
      <c r="BJ3812" s="26">
        <v>0</v>
      </c>
      <c r="BK3812" s="29">
        <v>0</v>
      </c>
      <c r="BL3812" s="24" t="s">
        <v>91</v>
      </c>
      <c r="BM3812" s="22" t="str">
        <f ca="1">+IF(Tabla1[[#This Row],[FECHA INGRESO]]&gt;=44986,IF((TODAY()-Tabla1[[#This Row],[FECHA INGRESO]])&gt;=50,"ALERTA","TODAVÍA FALTA"),"N/A")</f>
        <v>N/A</v>
      </c>
      <c r="BN3812" s="7" t="str">
        <f>IFERROR((_xlfn.DAYS(Tabla1[[#This Row],[FECHA INGRESO]],Tabla1[[#This Row],[FECHA RETIRO]]))/30,"")</f>
        <v/>
      </c>
    </row>
    <row r="3813" spans="1:66" x14ac:dyDescent="0.35">
      <c r="A3813" s="21">
        <v>1022426084</v>
      </c>
      <c r="B3813" s="94" t="s">
        <v>20217</v>
      </c>
      <c r="C3813" s="25">
        <v>44921</v>
      </c>
      <c r="D3813" s="24" t="s">
        <v>93</v>
      </c>
      <c r="E3813" s="24" t="s">
        <v>111</v>
      </c>
      <c r="F3813" s="24" t="s">
        <v>70</v>
      </c>
      <c r="G3813" s="24"/>
      <c r="H3813" s="24">
        <v>24119387342</v>
      </c>
      <c r="I3813" s="24" t="s">
        <v>95</v>
      </c>
      <c r="J3813" s="24">
        <f>DATEDIF(Tabla1[[#This Row],[FECHA DE NACIMIENTO]],Tabla1[[#This Row],[FECHA ACTUAL]],"Y")</f>
        <v>26</v>
      </c>
      <c r="K3813" s="24" t="s">
        <v>73</v>
      </c>
      <c r="L3813" s="24" t="s">
        <v>112</v>
      </c>
      <c r="M3813" s="24">
        <v>1</v>
      </c>
      <c r="N3813" s="114">
        <v>1</v>
      </c>
      <c r="O3813" s="24">
        <v>2</v>
      </c>
      <c r="P3813" s="24" t="s">
        <v>101</v>
      </c>
      <c r="Q3813" s="23">
        <v>35546</v>
      </c>
      <c r="R3813" s="24" t="s">
        <v>76</v>
      </c>
      <c r="S3813" s="25">
        <v>45119</v>
      </c>
      <c r="T3813" s="24"/>
      <c r="U3813" s="24">
        <v>3222191700</v>
      </c>
      <c r="V3813" s="33" t="s">
        <v>20218</v>
      </c>
      <c r="W3813" s="92" t="s">
        <v>20219</v>
      </c>
      <c r="X3813" s="24" t="s">
        <v>20220</v>
      </c>
      <c r="Y3813" s="24" t="s">
        <v>20221</v>
      </c>
      <c r="Z3813" s="24" t="s">
        <v>285</v>
      </c>
      <c r="AA3813" s="24">
        <v>3106883173</v>
      </c>
      <c r="AB3813" s="24"/>
      <c r="AC3813" s="24"/>
      <c r="AD3813" s="24"/>
      <c r="AE3813" s="26" t="s">
        <v>151</v>
      </c>
      <c r="AF3813" s="26"/>
      <c r="AG3813" s="26"/>
      <c r="AH3813" s="27" t="s">
        <v>955</v>
      </c>
      <c r="AI3813" s="27" t="s">
        <v>1612</v>
      </c>
      <c r="AJ3813" s="27" t="s">
        <v>487</v>
      </c>
      <c r="AK3813" s="24" t="s">
        <v>121</v>
      </c>
      <c r="AL3813" s="24" t="s">
        <v>7086</v>
      </c>
      <c r="AM3813" s="25">
        <v>44921</v>
      </c>
      <c r="AN3813" s="28">
        <v>1160000</v>
      </c>
      <c r="AO3813" s="28">
        <v>140606</v>
      </c>
      <c r="AP3813" s="28"/>
      <c r="AQ3813" s="28"/>
      <c r="AR3813" s="24"/>
      <c r="AS3813" s="24"/>
      <c r="AT3813" s="24"/>
      <c r="AU3813" s="24"/>
      <c r="AV3813" s="24"/>
      <c r="AW3813" s="24"/>
      <c r="AX3813" s="24"/>
      <c r="AY3813" s="24"/>
      <c r="AZ3813" s="24"/>
      <c r="BA3813" s="24"/>
      <c r="BB3813" s="24"/>
      <c r="BC3813" s="24"/>
      <c r="BD3813" s="24"/>
      <c r="BE3813" s="24"/>
      <c r="BF3813" s="24"/>
      <c r="BG3813" s="23"/>
      <c r="BH3813" s="23" t="s">
        <v>75</v>
      </c>
      <c r="BI3813" s="26">
        <v>0</v>
      </c>
      <c r="BJ3813" s="26">
        <v>0</v>
      </c>
      <c r="BK3813" s="29">
        <v>0</v>
      </c>
      <c r="BL3813" s="24" t="s">
        <v>91</v>
      </c>
      <c r="BM3813" s="22" t="str">
        <f ca="1">+IF(Tabla1[[#This Row],[FECHA INGRESO]]&gt;=44986,IF((TODAY()-Tabla1[[#This Row],[FECHA INGRESO]])&gt;=50,"ALERTA","TODAVÍA FALTA"),"N/A")</f>
        <v>N/A</v>
      </c>
      <c r="BN3813" s="7" t="str">
        <f>IFERROR((_xlfn.DAYS(Tabla1[[#This Row],[FECHA INGRESO]],Tabla1[[#This Row],[FECHA RETIRO]]))/30,"")</f>
        <v/>
      </c>
    </row>
    <row r="3814" spans="1:66" x14ac:dyDescent="0.35">
      <c r="A3814" s="21">
        <v>1000685438</v>
      </c>
      <c r="B3814" s="94" t="s">
        <v>20222</v>
      </c>
      <c r="C3814" s="25">
        <v>44921</v>
      </c>
      <c r="D3814" s="24" t="s">
        <v>131</v>
      </c>
      <c r="E3814" s="24" t="s">
        <v>94</v>
      </c>
      <c r="F3814" s="24" t="s">
        <v>70</v>
      </c>
      <c r="G3814" s="24"/>
      <c r="H3814" s="24">
        <v>24119384893</v>
      </c>
      <c r="I3814" s="24" t="s">
        <v>72</v>
      </c>
      <c r="J3814" s="24">
        <f>DATEDIF(Tabla1[[#This Row],[FECHA DE NACIMIENTO]],Tabla1[[#This Row],[FECHA ACTUAL]],"Y")</f>
        <v>22</v>
      </c>
      <c r="K3814" s="24" t="s">
        <v>96</v>
      </c>
      <c r="L3814" s="24" t="s">
        <v>112</v>
      </c>
      <c r="M3814" s="24">
        <v>0</v>
      </c>
      <c r="N3814" s="24">
        <v>0</v>
      </c>
      <c r="O3814" s="24">
        <v>3</v>
      </c>
      <c r="P3814" s="24" t="s">
        <v>101</v>
      </c>
      <c r="Q3814" s="23">
        <v>36852</v>
      </c>
      <c r="R3814" s="24" t="s">
        <v>76</v>
      </c>
      <c r="S3814" s="25">
        <v>45119</v>
      </c>
      <c r="T3814" s="24"/>
      <c r="U3814" s="24">
        <v>3142481929</v>
      </c>
      <c r="V3814" s="33" t="s">
        <v>20223</v>
      </c>
      <c r="W3814" s="92" t="s">
        <v>20224</v>
      </c>
      <c r="X3814" s="24" t="s">
        <v>160</v>
      </c>
      <c r="Y3814" s="24" t="s">
        <v>20225</v>
      </c>
      <c r="Z3814" s="24" t="s">
        <v>117</v>
      </c>
      <c r="AA3814" s="24">
        <v>3152306791</v>
      </c>
      <c r="AB3814" s="24"/>
      <c r="AC3814" s="24"/>
      <c r="AD3814" s="24"/>
      <c r="AE3814" s="26" t="s">
        <v>151</v>
      </c>
      <c r="AF3814" s="26"/>
      <c r="AG3814" s="26"/>
      <c r="AH3814" s="27" t="s">
        <v>955</v>
      </c>
      <c r="AI3814" s="27" t="s">
        <v>1612</v>
      </c>
      <c r="AJ3814" s="27" t="s">
        <v>487</v>
      </c>
      <c r="AK3814" s="24" t="s">
        <v>121</v>
      </c>
      <c r="AL3814" s="24" t="s">
        <v>7086</v>
      </c>
      <c r="AM3814" s="25">
        <v>44921</v>
      </c>
      <c r="AN3814" s="28">
        <v>1160000</v>
      </c>
      <c r="AO3814" s="28">
        <v>140606</v>
      </c>
      <c r="AP3814" s="28"/>
      <c r="AQ3814" s="28"/>
      <c r="AR3814" s="24"/>
      <c r="AS3814" s="24"/>
      <c r="AT3814" s="24"/>
      <c r="AU3814" s="24"/>
      <c r="AV3814" s="24"/>
      <c r="AW3814" s="24"/>
      <c r="AX3814" s="24"/>
      <c r="AY3814" s="24"/>
      <c r="AZ3814" s="24"/>
      <c r="BA3814" s="24"/>
      <c r="BB3814" s="24"/>
      <c r="BC3814" s="24"/>
      <c r="BD3814" s="24"/>
      <c r="BE3814" s="24"/>
      <c r="BF3814" s="24"/>
      <c r="BG3814" s="23"/>
      <c r="BH3814" s="23" t="s">
        <v>75</v>
      </c>
      <c r="BI3814" s="26">
        <v>0</v>
      </c>
      <c r="BJ3814" s="26">
        <v>0</v>
      </c>
      <c r="BK3814" s="29">
        <v>0</v>
      </c>
      <c r="BL3814" s="24" t="s">
        <v>91</v>
      </c>
      <c r="BM3814" s="22" t="str">
        <f ca="1">+IF(Tabla1[[#This Row],[FECHA INGRESO]]&gt;=44986,IF((TODAY()-Tabla1[[#This Row],[FECHA INGRESO]])&gt;=50,"ALERTA","TODAVÍA FALTA"),"N/A")</f>
        <v>N/A</v>
      </c>
      <c r="BN3814" s="7" t="str">
        <f>IFERROR((_xlfn.DAYS(Tabla1[[#This Row],[FECHA INGRESO]],Tabla1[[#This Row],[FECHA RETIRO]]))/30,"")</f>
        <v/>
      </c>
    </row>
    <row r="3815" spans="1:66" x14ac:dyDescent="0.35">
      <c r="A3815" s="64">
        <v>1026300100</v>
      </c>
      <c r="B3815" s="95" t="s">
        <v>20226</v>
      </c>
      <c r="C3815" s="25">
        <v>44921</v>
      </c>
      <c r="D3815" s="24" t="s">
        <v>93</v>
      </c>
      <c r="E3815" s="24" t="s">
        <v>111</v>
      </c>
      <c r="F3815" s="24" t="s">
        <v>70</v>
      </c>
      <c r="G3815" s="24"/>
      <c r="H3815" s="24">
        <v>24119383294</v>
      </c>
      <c r="I3815" s="24" t="s">
        <v>95</v>
      </c>
      <c r="J3815" s="24">
        <f>DATEDIF(Tabla1[[#This Row],[FECHA DE NACIMIENTO]],Tabla1[[#This Row],[FECHA ACTUAL]],"Y")</f>
        <v>25</v>
      </c>
      <c r="K3815" s="24" t="s">
        <v>96</v>
      </c>
      <c r="L3815" s="24" t="s">
        <v>112</v>
      </c>
      <c r="M3815" s="24">
        <v>1</v>
      </c>
      <c r="N3815" s="24">
        <v>1</v>
      </c>
      <c r="O3815" s="24">
        <v>2</v>
      </c>
      <c r="P3815" s="24" t="s">
        <v>101</v>
      </c>
      <c r="Q3815" s="23">
        <v>35736</v>
      </c>
      <c r="R3815" s="24" t="s">
        <v>76</v>
      </c>
      <c r="S3815" s="25">
        <v>45119</v>
      </c>
      <c r="T3815" s="24">
        <v>7586935</v>
      </c>
      <c r="U3815" s="24">
        <v>3022724097</v>
      </c>
      <c r="V3815" s="33" t="s">
        <v>20227</v>
      </c>
      <c r="W3815" s="92" t="s">
        <v>20228</v>
      </c>
      <c r="X3815" s="24" t="s">
        <v>17221</v>
      </c>
      <c r="Y3815" s="24" t="s">
        <v>20229</v>
      </c>
      <c r="Z3815" s="24" t="s">
        <v>117</v>
      </c>
      <c r="AA3815" s="24">
        <v>3203088492</v>
      </c>
      <c r="AB3815" s="24"/>
      <c r="AC3815" s="24"/>
      <c r="AD3815" s="24"/>
      <c r="AE3815" s="26" t="s">
        <v>151</v>
      </c>
      <c r="AF3815" s="26"/>
      <c r="AG3815" s="26"/>
      <c r="AH3815" s="27" t="s">
        <v>184</v>
      </c>
      <c r="AI3815" s="27" t="s">
        <v>5470</v>
      </c>
      <c r="AJ3815" s="27" t="s">
        <v>5470</v>
      </c>
      <c r="AK3815" s="24" t="s">
        <v>121</v>
      </c>
      <c r="AL3815" s="24" t="s">
        <v>7086</v>
      </c>
      <c r="AM3815" s="25">
        <v>44921</v>
      </c>
      <c r="AN3815" s="28">
        <v>1160000</v>
      </c>
      <c r="AO3815" s="28">
        <v>140606</v>
      </c>
      <c r="AP3815" s="28"/>
      <c r="AQ3815" s="28"/>
      <c r="AR3815" s="24"/>
      <c r="AS3815" s="24"/>
      <c r="AT3815" s="24"/>
      <c r="AU3815" s="24"/>
      <c r="AV3815" s="24"/>
      <c r="AW3815" s="24"/>
      <c r="AX3815" s="24"/>
      <c r="AY3815" s="24"/>
      <c r="AZ3815" s="24"/>
      <c r="BA3815" s="24"/>
      <c r="BB3815" s="24"/>
      <c r="BC3815" s="24"/>
      <c r="BD3815" s="24"/>
      <c r="BE3815" s="24"/>
      <c r="BF3815" s="24"/>
      <c r="BG3815" s="23"/>
      <c r="BH3815" s="23">
        <v>45099</v>
      </c>
      <c r="BI3815" s="26" t="s">
        <v>466</v>
      </c>
      <c r="BJ3815" s="26" t="s">
        <v>536</v>
      </c>
      <c r="BK3815" s="29">
        <v>0</v>
      </c>
      <c r="BL3815" s="24" t="s">
        <v>129</v>
      </c>
      <c r="BM3815" s="22" t="str">
        <f ca="1">+IF(Tabla1[[#This Row],[FECHA INGRESO]]&gt;=44986,IF((TODAY()-Tabla1[[#This Row],[FECHA INGRESO]])&gt;=50,"ALERTA","TODAVÍA FALTA"),"N/A")</f>
        <v>N/A</v>
      </c>
      <c r="BN3815" s="7">
        <f>IFERROR((_xlfn.DAYS(Tabla1[[#This Row],[FECHA INGRESO]],Tabla1[[#This Row],[FECHA RETIRO]]))/30,"")</f>
        <v>-5.9333333333333336</v>
      </c>
    </row>
    <row r="3816" spans="1:66" x14ac:dyDescent="0.35">
      <c r="A3816" s="21">
        <v>1033811679</v>
      </c>
      <c r="B3816" s="94" t="s">
        <v>20230</v>
      </c>
      <c r="C3816" s="25">
        <v>44921</v>
      </c>
      <c r="D3816" s="24" t="s">
        <v>188</v>
      </c>
      <c r="E3816" s="24" t="s">
        <v>111</v>
      </c>
      <c r="F3816" s="24" t="s">
        <v>70</v>
      </c>
      <c r="G3816" s="24"/>
      <c r="H3816" s="24">
        <v>24083823134</v>
      </c>
      <c r="I3816" s="24" t="s">
        <v>72</v>
      </c>
      <c r="J3816" s="24">
        <f>DATEDIF(Tabla1[[#This Row],[FECHA DE NACIMIENTO]],Tabla1[[#This Row],[FECHA ACTUAL]],"Y")</f>
        <v>24</v>
      </c>
      <c r="K3816" s="24" t="s">
        <v>320</v>
      </c>
      <c r="L3816" s="24" t="s">
        <v>112</v>
      </c>
      <c r="M3816" s="24">
        <v>0</v>
      </c>
      <c r="N3816" s="24">
        <v>0</v>
      </c>
      <c r="O3816" s="24">
        <v>1</v>
      </c>
      <c r="P3816" s="24" t="s">
        <v>101</v>
      </c>
      <c r="Q3816" s="23">
        <v>36121</v>
      </c>
      <c r="R3816" s="24" t="s">
        <v>76</v>
      </c>
      <c r="S3816" s="25">
        <v>45119</v>
      </c>
      <c r="T3816" s="24">
        <v>7164377</v>
      </c>
      <c r="U3816" s="24">
        <v>3224780434</v>
      </c>
      <c r="V3816" s="33" t="s">
        <v>20231</v>
      </c>
      <c r="W3816" s="92" t="s">
        <v>20232</v>
      </c>
      <c r="X3816" s="24" t="s">
        <v>17612</v>
      </c>
      <c r="Y3816" s="24" t="s">
        <v>20233</v>
      </c>
      <c r="Z3816" s="24" t="s">
        <v>162</v>
      </c>
      <c r="AA3816" s="24">
        <v>3118596949</v>
      </c>
      <c r="AB3816" s="24"/>
      <c r="AC3816" s="24"/>
      <c r="AD3816" s="24"/>
      <c r="AE3816" s="26" t="s">
        <v>183</v>
      </c>
      <c r="AF3816" s="26" t="s">
        <v>671</v>
      </c>
      <c r="AG3816" s="26"/>
      <c r="AH3816" s="27" t="s">
        <v>9506</v>
      </c>
      <c r="AI3816" s="27" t="s">
        <v>687</v>
      </c>
      <c r="AJ3816" s="27" t="s">
        <v>687</v>
      </c>
      <c r="AK3816" s="24" t="s">
        <v>89</v>
      </c>
      <c r="AL3816" s="24" t="s">
        <v>90</v>
      </c>
      <c r="AM3816" s="25">
        <v>44921</v>
      </c>
      <c r="AN3816" s="28">
        <v>1349360</v>
      </c>
      <c r="AO3816" s="28">
        <v>140606</v>
      </c>
      <c r="AP3816" s="28"/>
      <c r="AQ3816" s="28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3"/>
      <c r="BH3816" s="23" t="s">
        <v>75</v>
      </c>
      <c r="BI3816" s="26">
        <v>0</v>
      </c>
      <c r="BJ3816" s="26">
        <v>0</v>
      </c>
      <c r="BK3816" s="29">
        <v>0</v>
      </c>
      <c r="BL3816" s="24" t="s">
        <v>91</v>
      </c>
      <c r="BM3816" s="22" t="str">
        <f ca="1">+IF(Tabla1[[#This Row],[FECHA INGRESO]]&gt;=44986,IF((TODAY()-Tabla1[[#This Row],[FECHA INGRESO]])&gt;=50,"ALERTA","TODAVÍA FALTA"),"N/A")</f>
        <v>N/A</v>
      </c>
      <c r="BN3816" s="7" t="str">
        <f>IFERROR((_xlfn.DAYS(Tabla1[[#This Row],[FECHA INGRESO]],Tabla1[[#This Row],[FECHA RETIRO]]))/30,"")</f>
        <v/>
      </c>
    </row>
    <row r="3817" spans="1:66" x14ac:dyDescent="0.35">
      <c r="A3817" s="21">
        <v>1006658835</v>
      </c>
      <c r="B3817" s="95" t="s">
        <v>20234</v>
      </c>
      <c r="C3817" s="25">
        <v>44922</v>
      </c>
      <c r="D3817" s="24" t="s">
        <v>131</v>
      </c>
      <c r="E3817" s="24" t="s">
        <v>111</v>
      </c>
      <c r="F3817" s="24" t="s">
        <v>70</v>
      </c>
      <c r="G3817" s="24"/>
      <c r="H3817" s="24">
        <v>24119471805</v>
      </c>
      <c r="I3817" s="24" t="s">
        <v>72</v>
      </c>
      <c r="J3817" s="24">
        <f>DATEDIF(Tabla1[[#This Row],[FECHA DE NACIMIENTO]],Tabla1[[#This Row],[FECHA ACTUAL]],"Y")</f>
        <v>21</v>
      </c>
      <c r="K3817" s="24" t="s">
        <v>73</v>
      </c>
      <c r="L3817" s="24" t="s">
        <v>112</v>
      </c>
      <c r="M3817" s="24">
        <v>0</v>
      </c>
      <c r="N3817" s="24">
        <v>1</v>
      </c>
      <c r="O3817" s="24">
        <v>2</v>
      </c>
      <c r="P3817" s="24" t="s">
        <v>101</v>
      </c>
      <c r="Q3817" s="23">
        <v>37303</v>
      </c>
      <c r="R3817" s="24" t="s">
        <v>76</v>
      </c>
      <c r="S3817" s="25">
        <v>45119</v>
      </c>
      <c r="T3817" s="24"/>
      <c r="U3817" s="24">
        <v>3223345979</v>
      </c>
      <c r="V3817" s="33" t="s">
        <v>20235</v>
      </c>
      <c r="W3817" s="92" t="s">
        <v>20236</v>
      </c>
      <c r="X3817" s="24" t="s">
        <v>20237</v>
      </c>
      <c r="Y3817" s="24" t="s">
        <v>20238</v>
      </c>
      <c r="Z3817" s="24" t="s">
        <v>117</v>
      </c>
      <c r="AA3817" s="24">
        <v>3245290733</v>
      </c>
      <c r="AB3817" s="24"/>
      <c r="AC3817" s="24"/>
      <c r="AD3817" s="24"/>
      <c r="AE3817" s="26" t="s">
        <v>151</v>
      </c>
      <c r="AF3817" s="26"/>
      <c r="AG3817" s="26"/>
      <c r="AH3817" s="27" t="s">
        <v>3042</v>
      </c>
      <c r="AI3817" s="27" t="s">
        <v>9232</v>
      </c>
      <c r="AJ3817" s="27" t="s">
        <v>9233</v>
      </c>
      <c r="AK3817" s="24" t="s">
        <v>121</v>
      </c>
      <c r="AL3817" s="24" t="s">
        <v>7086</v>
      </c>
      <c r="AM3817" s="25">
        <v>44922</v>
      </c>
      <c r="AN3817" s="28">
        <v>1160000</v>
      </c>
      <c r="AO3817" s="28">
        <v>140606</v>
      </c>
      <c r="AP3817" s="28"/>
      <c r="AQ3817" s="28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3"/>
      <c r="BH3817" s="23">
        <v>45076</v>
      </c>
      <c r="BI3817" s="26" t="s">
        <v>466</v>
      </c>
      <c r="BJ3817" s="26" t="s">
        <v>6087</v>
      </c>
      <c r="BK3817" s="29">
        <v>0</v>
      </c>
      <c r="BL3817" s="24" t="s">
        <v>129</v>
      </c>
      <c r="BM3817" s="22" t="str">
        <f ca="1">+IF(Tabla1[[#This Row],[FECHA INGRESO]]&gt;=44986,IF((TODAY()-Tabla1[[#This Row],[FECHA INGRESO]])&gt;=50,"ALERTA","TODAVÍA FALTA"),"N/A")</f>
        <v>N/A</v>
      </c>
      <c r="BN3817" s="7">
        <f>IFERROR((_xlfn.DAYS(Tabla1[[#This Row],[FECHA INGRESO]],Tabla1[[#This Row],[FECHA RETIRO]]))/30,"")</f>
        <v>-5.1333333333333337</v>
      </c>
    </row>
    <row r="3818" spans="1:66" x14ac:dyDescent="0.35">
      <c r="A3818" s="21">
        <v>1062604145</v>
      </c>
      <c r="B3818" s="94" t="s">
        <v>20239</v>
      </c>
      <c r="C3818" s="25">
        <v>44922</v>
      </c>
      <c r="D3818" s="24" t="s">
        <v>157</v>
      </c>
      <c r="E3818" s="24" t="s">
        <v>111</v>
      </c>
      <c r="F3818" s="24" t="s">
        <v>70</v>
      </c>
      <c r="G3818" s="24"/>
      <c r="H3818" s="24">
        <v>24119472776</v>
      </c>
      <c r="I3818" s="24" t="s">
        <v>95</v>
      </c>
      <c r="J3818" s="24">
        <f>DATEDIF(Tabla1[[#This Row],[FECHA DE NACIMIENTO]],Tabla1[[#This Row],[FECHA ACTUAL]],"Y")</f>
        <v>18</v>
      </c>
      <c r="K3818" s="24" t="s">
        <v>73</v>
      </c>
      <c r="L3818" s="24" t="s">
        <v>112</v>
      </c>
      <c r="M3818" s="24">
        <v>0</v>
      </c>
      <c r="N3818" s="24">
        <v>0</v>
      </c>
      <c r="O3818" s="24">
        <v>2</v>
      </c>
      <c r="P3818" s="24" t="s">
        <v>101</v>
      </c>
      <c r="Q3818" s="23">
        <v>38219</v>
      </c>
      <c r="R3818" s="24" t="s">
        <v>76</v>
      </c>
      <c r="S3818" s="25">
        <v>45119</v>
      </c>
      <c r="T3818" s="24"/>
      <c r="U3818" s="24">
        <v>3202291248</v>
      </c>
      <c r="V3818" s="33" t="s">
        <v>20240</v>
      </c>
      <c r="W3818" s="92" t="s">
        <v>19707</v>
      </c>
      <c r="X3818" s="24" t="s">
        <v>15048</v>
      </c>
      <c r="Y3818" s="24" t="s">
        <v>19708</v>
      </c>
      <c r="Z3818" s="24" t="s">
        <v>117</v>
      </c>
      <c r="AA3818" s="24">
        <v>3202291248</v>
      </c>
      <c r="AB3818" s="24"/>
      <c r="AC3818" s="24"/>
      <c r="AD3818" s="24"/>
      <c r="AE3818" s="26" t="s">
        <v>151</v>
      </c>
      <c r="AF3818" s="26"/>
      <c r="AG3818" s="26"/>
      <c r="AH3818" s="27" t="s">
        <v>955</v>
      </c>
      <c r="AI3818" s="27" t="s">
        <v>1612</v>
      </c>
      <c r="AJ3818" s="27" t="s">
        <v>487</v>
      </c>
      <c r="AK3818" s="24" t="s">
        <v>121</v>
      </c>
      <c r="AL3818" s="24" t="s">
        <v>7086</v>
      </c>
      <c r="AM3818" s="25">
        <v>44922</v>
      </c>
      <c r="AN3818" s="28">
        <v>1160000</v>
      </c>
      <c r="AO3818" s="28">
        <v>140606</v>
      </c>
      <c r="AP3818" s="28"/>
      <c r="AQ3818" s="28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3"/>
      <c r="BH3818" s="23" t="s">
        <v>75</v>
      </c>
      <c r="BI3818" s="26">
        <v>0</v>
      </c>
      <c r="BJ3818" s="26">
        <v>0</v>
      </c>
      <c r="BK3818" s="29">
        <v>0</v>
      </c>
      <c r="BL3818" s="24" t="s">
        <v>91</v>
      </c>
      <c r="BM3818" s="22" t="str">
        <f ca="1">+IF(Tabla1[[#This Row],[FECHA INGRESO]]&gt;=44986,IF((TODAY()-Tabla1[[#This Row],[FECHA INGRESO]])&gt;=50,"ALERTA","TODAVÍA FALTA"),"N/A")</f>
        <v>N/A</v>
      </c>
      <c r="BN3818" s="7" t="str">
        <f>IFERROR((_xlfn.DAYS(Tabla1[[#This Row],[FECHA INGRESO]],Tabla1[[#This Row],[FECHA RETIRO]]))/30,"")</f>
        <v/>
      </c>
    </row>
    <row r="3819" spans="1:66" x14ac:dyDescent="0.35">
      <c r="A3819" s="21">
        <v>1027942219</v>
      </c>
      <c r="B3819" s="95" t="s">
        <v>20241</v>
      </c>
      <c r="C3819" s="25">
        <v>44922</v>
      </c>
      <c r="D3819" s="24" t="s">
        <v>582</v>
      </c>
      <c r="E3819" s="24" t="s">
        <v>111</v>
      </c>
      <c r="F3819" s="24" t="s">
        <v>70</v>
      </c>
      <c r="G3819" s="24"/>
      <c r="H3819" s="24">
        <v>24119460641</v>
      </c>
      <c r="I3819" s="24" t="s">
        <v>72</v>
      </c>
      <c r="J3819" s="24">
        <f>DATEDIF(Tabla1[[#This Row],[FECHA DE NACIMIENTO]],Tabla1[[#This Row],[FECHA ACTUAL]],"Y")</f>
        <v>19</v>
      </c>
      <c r="K3819" s="24" t="s">
        <v>96</v>
      </c>
      <c r="L3819" s="24" t="s">
        <v>112</v>
      </c>
      <c r="M3819" s="24">
        <v>0</v>
      </c>
      <c r="N3819" s="24">
        <v>0</v>
      </c>
      <c r="O3819" s="24">
        <v>2</v>
      </c>
      <c r="P3819" s="24" t="s">
        <v>101</v>
      </c>
      <c r="Q3819" s="23">
        <v>38144</v>
      </c>
      <c r="R3819" s="24" t="s">
        <v>76</v>
      </c>
      <c r="S3819" s="25">
        <v>45119</v>
      </c>
      <c r="T3819" s="24"/>
      <c r="U3819" s="24">
        <v>3013372516</v>
      </c>
      <c r="V3819" s="33" t="s">
        <v>20242</v>
      </c>
      <c r="W3819" s="92" t="s">
        <v>20243</v>
      </c>
      <c r="X3819" s="24" t="s">
        <v>12002</v>
      </c>
      <c r="Y3819" s="24" t="s">
        <v>19662</v>
      </c>
      <c r="Z3819" s="24" t="s">
        <v>117</v>
      </c>
      <c r="AA3819" s="24">
        <v>3182988733</v>
      </c>
      <c r="AB3819" s="24"/>
      <c r="AC3819" s="24"/>
      <c r="AD3819" s="24"/>
      <c r="AE3819" s="26" t="s">
        <v>151</v>
      </c>
      <c r="AF3819" s="26"/>
      <c r="AG3819" s="26"/>
      <c r="AH3819" s="27" t="s">
        <v>184</v>
      </c>
      <c r="AI3819" s="27" t="s">
        <v>1612</v>
      </c>
      <c r="AJ3819" s="27" t="s">
        <v>487</v>
      </c>
      <c r="AK3819" s="24" t="s">
        <v>121</v>
      </c>
      <c r="AL3819" s="24" t="s">
        <v>7086</v>
      </c>
      <c r="AM3819" s="25">
        <v>44922</v>
      </c>
      <c r="AN3819" s="28">
        <v>1160000</v>
      </c>
      <c r="AO3819" s="28">
        <v>140606</v>
      </c>
      <c r="AP3819" s="28"/>
      <c r="AQ3819" s="28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3"/>
      <c r="BH3819" s="23">
        <v>44993</v>
      </c>
      <c r="BI3819" s="26" t="s">
        <v>466</v>
      </c>
      <c r="BJ3819" s="26" t="s">
        <v>11539</v>
      </c>
      <c r="BK3819" s="29">
        <v>0</v>
      </c>
      <c r="BL3819" s="24" t="s">
        <v>129</v>
      </c>
      <c r="BM3819" s="22" t="str">
        <f ca="1">+IF(Tabla1[[#This Row],[FECHA INGRESO]]&gt;=44986,IF((TODAY()-Tabla1[[#This Row],[FECHA INGRESO]])&gt;=50,"ALERTA","TODAVÍA FALTA"),"N/A")</f>
        <v>N/A</v>
      </c>
      <c r="BN3819" s="7">
        <f>IFERROR((_xlfn.DAYS(Tabla1[[#This Row],[FECHA INGRESO]],Tabla1[[#This Row],[FECHA RETIRO]]))/30,"")</f>
        <v>-2.3666666666666667</v>
      </c>
    </row>
    <row r="3820" spans="1:66" x14ac:dyDescent="0.35">
      <c r="A3820" s="21">
        <v>1022322236</v>
      </c>
      <c r="B3820" s="95" t="s">
        <v>20244</v>
      </c>
      <c r="C3820" s="25">
        <v>44922</v>
      </c>
      <c r="D3820" s="24" t="s">
        <v>188</v>
      </c>
      <c r="E3820" s="24" t="s">
        <v>111</v>
      </c>
      <c r="F3820" s="24" t="s">
        <v>70</v>
      </c>
      <c r="G3820" s="24"/>
      <c r="H3820" s="24">
        <v>24119464650</v>
      </c>
      <c r="I3820" s="24" t="s">
        <v>72</v>
      </c>
      <c r="J3820" s="24">
        <f>DATEDIF(Tabla1[[#This Row],[FECHA DE NACIMIENTO]],Tabla1[[#This Row],[FECHA ACTUAL]],"Y")</f>
        <v>19</v>
      </c>
      <c r="K3820" s="24" t="s">
        <v>73</v>
      </c>
      <c r="L3820" s="24" t="s">
        <v>112</v>
      </c>
      <c r="M3820" s="24">
        <v>0</v>
      </c>
      <c r="N3820" s="24">
        <v>0</v>
      </c>
      <c r="O3820" s="24">
        <v>3</v>
      </c>
      <c r="P3820" s="24" t="s">
        <v>101</v>
      </c>
      <c r="Q3820" s="23">
        <v>37996</v>
      </c>
      <c r="R3820" s="24" t="s">
        <v>76</v>
      </c>
      <c r="S3820" s="25">
        <v>45119</v>
      </c>
      <c r="T3820" s="24"/>
      <c r="U3820" s="24">
        <v>3222219406</v>
      </c>
      <c r="V3820" s="33" t="s">
        <v>20245</v>
      </c>
      <c r="W3820" s="92" t="s">
        <v>20246</v>
      </c>
      <c r="X3820" s="24" t="s">
        <v>1590</v>
      </c>
      <c r="Y3820" s="24" t="s">
        <v>20247</v>
      </c>
      <c r="Z3820" s="24" t="s">
        <v>117</v>
      </c>
      <c r="AA3820" s="24">
        <v>3232347097</v>
      </c>
      <c r="AB3820" s="24"/>
      <c r="AC3820" s="24"/>
      <c r="AD3820" s="24"/>
      <c r="AE3820" s="26" t="s">
        <v>151</v>
      </c>
      <c r="AF3820" s="26"/>
      <c r="AG3820" s="26"/>
      <c r="AH3820" s="27" t="s">
        <v>184</v>
      </c>
      <c r="AI3820" s="27" t="s">
        <v>1612</v>
      </c>
      <c r="AJ3820" s="27" t="s">
        <v>487</v>
      </c>
      <c r="AK3820" s="24" t="s">
        <v>121</v>
      </c>
      <c r="AL3820" s="24" t="s">
        <v>7086</v>
      </c>
      <c r="AM3820" s="25">
        <v>44922</v>
      </c>
      <c r="AN3820" s="28">
        <v>1160000</v>
      </c>
      <c r="AO3820" s="28">
        <v>140606</v>
      </c>
      <c r="AP3820" s="28"/>
      <c r="AQ3820" s="28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3"/>
      <c r="BH3820" s="23">
        <v>44944</v>
      </c>
      <c r="BI3820" s="26" t="s">
        <v>466</v>
      </c>
      <c r="BJ3820" s="26" t="s">
        <v>273</v>
      </c>
      <c r="BK3820" s="29">
        <v>0</v>
      </c>
      <c r="BL3820" s="24" t="s">
        <v>129</v>
      </c>
      <c r="BM3820" s="22" t="str">
        <f ca="1">+IF(Tabla1[[#This Row],[FECHA INGRESO]]&gt;=44986,IF((TODAY()-Tabla1[[#This Row],[FECHA INGRESO]])&gt;=50,"ALERTA","TODAVÍA FALTA"),"N/A")</f>
        <v>N/A</v>
      </c>
      <c r="BN3820" s="7">
        <f>IFERROR((_xlfn.DAYS(Tabla1[[#This Row],[FECHA INGRESO]],Tabla1[[#This Row],[FECHA RETIRO]]))/30,"")</f>
        <v>-0.73333333333333328</v>
      </c>
    </row>
    <row r="3821" spans="1:66" x14ac:dyDescent="0.35">
      <c r="A3821" s="21">
        <v>1000216960</v>
      </c>
      <c r="B3821" s="95" t="s">
        <v>20248</v>
      </c>
      <c r="C3821" s="25">
        <v>44922</v>
      </c>
      <c r="D3821" s="24" t="s">
        <v>93</v>
      </c>
      <c r="E3821" s="24" t="s">
        <v>111</v>
      </c>
      <c r="F3821" s="24" t="s">
        <v>70</v>
      </c>
      <c r="G3821" s="24"/>
      <c r="H3821" s="24">
        <v>24119460937</v>
      </c>
      <c r="I3821" s="24" t="s">
        <v>95</v>
      </c>
      <c r="J3821" s="24">
        <f>DATEDIF(Tabla1[[#This Row],[FECHA DE NACIMIENTO]],Tabla1[[#This Row],[FECHA ACTUAL]],"Y")</f>
        <v>20</v>
      </c>
      <c r="K3821" s="24" t="s">
        <v>73</v>
      </c>
      <c r="L3821" s="24" t="s">
        <v>112</v>
      </c>
      <c r="M3821" s="24">
        <v>0</v>
      </c>
      <c r="N3821" s="24">
        <v>0</v>
      </c>
      <c r="O3821" s="24">
        <v>2</v>
      </c>
      <c r="P3821" s="24" t="s">
        <v>101</v>
      </c>
      <c r="Q3821" s="23">
        <v>37748</v>
      </c>
      <c r="R3821" s="24" t="s">
        <v>76</v>
      </c>
      <c r="S3821" s="25">
        <v>45119</v>
      </c>
      <c r="T3821" s="24"/>
      <c r="U3821" s="24">
        <v>3194603481</v>
      </c>
      <c r="V3821" s="33" t="s">
        <v>20249</v>
      </c>
      <c r="W3821" s="92" t="s">
        <v>20250</v>
      </c>
      <c r="X3821" s="24" t="s">
        <v>16022</v>
      </c>
      <c r="Y3821" s="24" t="s">
        <v>20251</v>
      </c>
      <c r="Z3821" s="24" t="s">
        <v>117</v>
      </c>
      <c r="AA3821" s="24">
        <v>3103375150</v>
      </c>
      <c r="AB3821" s="24"/>
      <c r="AC3821" s="24"/>
      <c r="AD3821" s="24"/>
      <c r="AE3821" s="26" t="s">
        <v>151</v>
      </c>
      <c r="AF3821" s="26"/>
      <c r="AG3821" s="26"/>
      <c r="AH3821" s="27" t="s">
        <v>3042</v>
      </c>
      <c r="AI3821" s="27" t="s">
        <v>410</v>
      </c>
      <c r="AJ3821" s="27" t="s">
        <v>410</v>
      </c>
      <c r="AK3821" s="24" t="s">
        <v>121</v>
      </c>
      <c r="AL3821" s="24" t="s">
        <v>7086</v>
      </c>
      <c r="AM3821" s="25">
        <v>44922</v>
      </c>
      <c r="AN3821" s="28">
        <v>1160000</v>
      </c>
      <c r="AO3821" s="28">
        <v>140606</v>
      </c>
      <c r="AP3821" s="28"/>
      <c r="AQ3821" s="28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3"/>
      <c r="BH3821" s="23">
        <v>44978</v>
      </c>
      <c r="BI3821" s="26" t="s">
        <v>466</v>
      </c>
      <c r="BJ3821" s="26" t="s">
        <v>6087</v>
      </c>
      <c r="BK3821" s="29">
        <v>0</v>
      </c>
      <c r="BL3821" s="24" t="s">
        <v>129</v>
      </c>
      <c r="BM3821" s="22" t="str">
        <f ca="1">+IF(Tabla1[[#This Row],[FECHA INGRESO]]&gt;=44986,IF((TODAY()-Tabla1[[#This Row],[FECHA INGRESO]])&gt;=50,"ALERTA","TODAVÍA FALTA"),"N/A")</f>
        <v>N/A</v>
      </c>
      <c r="BN3821" s="7">
        <f>IFERROR((_xlfn.DAYS(Tabla1[[#This Row],[FECHA INGRESO]],Tabla1[[#This Row],[FECHA RETIRO]]))/30,"")</f>
        <v>-1.8666666666666667</v>
      </c>
    </row>
    <row r="3822" spans="1:66" x14ac:dyDescent="0.35">
      <c r="A3822" s="64">
        <v>1006732655</v>
      </c>
      <c r="B3822" s="94" t="s">
        <v>20252</v>
      </c>
      <c r="C3822" s="25">
        <v>44922</v>
      </c>
      <c r="D3822" s="24" t="s">
        <v>582</v>
      </c>
      <c r="E3822" s="24" t="s">
        <v>111</v>
      </c>
      <c r="F3822" s="24" t="s">
        <v>70</v>
      </c>
      <c r="G3822" s="24"/>
      <c r="H3822" s="24">
        <v>24119462159</v>
      </c>
      <c r="I3822" s="24" t="s">
        <v>72</v>
      </c>
      <c r="J3822" s="24">
        <f>DATEDIF(Tabla1[[#This Row],[FECHA DE NACIMIENTO]],Tabla1[[#This Row],[FECHA ACTUAL]],"Y")</f>
        <v>20</v>
      </c>
      <c r="K3822" s="24" t="s">
        <v>73</v>
      </c>
      <c r="L3822" s="24" t="s">
        <v>112</v>
      </c>
      <c r="M3822" s="24">
        <v>0</v>
      </c>
      <c r="N3822" s="24">
        <v>0</v>
      </c>
      <c r="O3822" s="24">
        <v>2</v>
      </c>
      <c r="P3822" s="24" t="s">
        <v>101</v>
      </c>
      <c r="Q3822" s="23">
        <v>37744</v>
      </c>
      <c r="R3822" s="24" t="s">
        <v>736</v>
      </c>
      <c r="S3822" s="25">
        <v>45119</v>
      </c>
      <c r="T3822" s="24"/>
      <c r="U3822" s="24">
        <v>3229774896</v>
      </c>
      <c r="V3822" s="33" t="s">
        <v>20253</v>
      </c>
      <c r="W3822" s="92" t="s">
        <v>20254</v>
      </c>
      <c r="X3822" s="24" t="s">
        <v>20255</v>
      </c>
      <c r="Y3822" s="24" t="s">
        <v>20256</v>
      </c>
      <c r="Z3822" s="24" t="s">
        <v>117</v>
      </c>
      <c r="AA3822" s="24">
        <v>3204312826</v>
      </c>
      <c r="AB3822" s="24"/>
      <c r="AC3822" s="24"/>
      <c r="AD3822" s="24"/>
      <c r="AE3822" s="26" t="s">
        <v>183</v>
      </c>
      <c r="AF3822" s="26" t="s">
        <v>671</v>
      </c>
      <c r="AG3822" s="26"/>
      <c r="AH3822" s="27" t="s">
        <v>955</v>
      </c>
      <c r="AI3822" s="27" t="s">
        <v>5470</v>
      </c>
      <c r="AJ3822" s="27" t="s">
        <v>5470</v>
      </c>
      <c r="AK3822" s="24" t="s">
        <v>121</v>
      </c>
      <c r="AL3822" s="24" t="s">
        <v>7086</v>
      </c>
      <c r="AM3822" s="25">
        <v>44922</v>
      </c>
      <c r="AN3822" s="28">
        <v>1160000</v>
      </c>
      <c r="AO3822" s="28">
        <v>140606</v>
      </c>
      <c r="AP3822" s="28"/>
      <c r="AQ3822" s="28"/>
      <c r="AR3822" s="24"/>
      <c r="AS3822" s="24"/>
      <c r="AT3822" s="24"/>
      <c r="AU3822" s="24"/>
      <c r="AV3822" s="24"/>
      <c r="AW3822" s="24"/>
      <c r="AX3822" s="24"/>
      <c r="AY3822" s="24"/>
      <c r="AZ3822" s="24"/>
      <c r="BA3822" s="24"/>
      <c r="BB3822" s="24"/>
      <c r="BC3822" s="24"/>
      <c r="BD3822" s="24"/>
      <c r="BE3822" s="24"/>
      <c r="BF3822" s="24"/>
      <c r="BG3822" s="23"/>
      <c r="BH3822" s="23" t="s">
        <v>75</v>
      </c>
      <c r="BI3822" s="26">
        <v>0</v>
      </c>
      <c r="BJ3822" s="26">
        <v>0</v>
      </c>
      <c r="BK3822" s="29">
        <v>0</v>
      </c>
      <c r="BL3822" s="24" t="s">
        <v>91</v>
      </c>
      <c r="BM3822" s="22" t="str">
        <f ca="1">+IF(Tabla1[[#This Row],[FECHA INGRESO]]&gt;=44986,IF((TODAY()-Tabla1[[#This Row],[FECHA INGRESO]])&gt;=50,"ALERTA","TODAVÍA FALTA"),"N/A")</f>
        <v>N/A</v>
      </c>
      <c r="BN3822" s="7" t="str">
        <f>IFERROR((_xlfn.DAYS(Tabla1[[#This Row],[FECHA INGRESO]],Tabla1[[#This Row],[FECHA RETIRO]]))/30,"")</f>
        <v/>
      </c>
    </row>
    <row r="3823" spans="1:66" x14ac:dyDescent="0.35">
      <c r="A3823" s="21">
        <v>1027520816</v>
      </c>
      <c r="B3823" s="95" t="s">
        <v>20257</v>
      </c>
      <c r="C3823" s="25">
        <v>44922</v>
      </c>
      <c r="D3823" s="24" t="s">
        <v>93</v>
      </c>
      <c r="E3823" s="24" t="s">
        <v>111</v>
      </c>
      <c r="F3823" s="24" t="s">
        <v>70</v>
      </c>
      <c r="G3823" s="24"/>
      <c r="H3823" s="24">
        <v>24119468645</v>
      </c>
      <c r="I3823" s="24" t="s">
        <v>72</v>
      </c>
      <c r="J3823" s="24">
        <f>DATEDIF(Tabla1[[#This Row],[FECHA DE NACIMIENTO]],Tabla1[[#This Row],[FECHA ACTUAL]],"Y")</f>
        <v>19</v>
      </c>
      <c r="K3823" s="24" t="s">
        <v>73</v>
      </c>
      <c r="L3823" s="24" t="s">
        <v>112</v>
      </c>
      <c r="M3823" s="24">
        <v>0</v>
      </c>
      <c r="N3823" s="24">
        <v>0</v>
      </c>
      <c r="O3823" s="24">
        <v>2</v>
      </c>
      <c r="P3823" s="24" t="s">
        <v>101</v>
      </c>
      <c r="Q3823" s="23">
        <v>38036</v>
      </c>
      <c r="R3823" s="24" t="s">
        <v>76</v>
      </c>
      <c r="S3823" s="25">
        <v>45119</v>
      </c>
      <c r="T3823" s="24">
        <v>7661424</v>
      </c>
      <c r="U3823" s="24">
        <v>3005727017</v>
      </c>
      <c r="V3823" s="33" t="s">
        <v>20258</v>
      </c>
      <c r="W3823" s="92" t="s">
        <v>20259</v>
      </c>
      <c r="X3823" s="24" t="s">
        <v>20260</v>
      </c>
      <c r="Y3823" s="24" t="s">
        <v>20261</v>
      </c>
      <c r="Z3823" s="24" t="s">
        <v>17135</v>
      </c>
      <c r="AA3823" s="24">
        <v>3114628181</v>
      </c>
      <c r="AB3823" s="24"/>
      <c r="AC3823" s="24"/>
      <c r="AD3823" s="24"/>
      <c r="AE3823" s="26" t="s">
        <v>151</v>
      </c>
      <c r="AF3823" s="26"/>
      <c r="AG3823" s="26"/>
      <c r="AH3823" s="137" t="s">
        <v>184</v>
      </c>
      <c r="AI3823" s="137" t="s">
        <v>120</v>
      </c>
      <c r="AJ3823" s="137" t="s">
        <v>120</v>
      </c>
      <c r="AK3823" s="24" t="s">
        <v>121</v>
      </c>
      <c r="AL3823" s="24" t="s">
        <v>7086</v>
      </c>
      <c r="AM3823" s="25">
        <v>44922</v>
      </c>
      <c r="AN3823" s="28">
        <v>1160000</v>
      </c>
      <c r="AO3823" s="28">
        <v>140606</v>
      </c>
      <c r="AP3823" s="28"/>
      <c r="AQ3823" s="28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  <c r="BD3823" s="24"/>
      <c r="BE3823" s="24"/>
      <c r="BF3823" s="24"/>
      <c r="BG3823" s="23"/>
      <c r="BH3823" s="23">
        <v>44981</v>
      </c>
      <c r="BI3823" s="26" t="s">
        <v>10014</v>
      </c>
      <c r="BJ3823" s="26" t="s">
        <v>10318</v>
      </c>
      <c r="BK3823" s="29">
        <v>0</v>
      </c>
      <c r="BL3823" s="24" t="s">
        <v>129</v>
      </c>
      <c r="BM3823" s="22" t="str">
        <f ca="1">+IF(Tabla1[[#This Row],[FECHA INGRESO]]&gt;=44986,IF((TODAY()-Tabla1[[#This Row],[FECHA INGRESO]])&gt;=50,"ALERTA","TODAVÍA FALTA"),"N/A")</f>
        <v>N/A</v>
      </c>
      <c r="BN3823" s="7">
        <f>IFERROR((_xlfn.DAYS(Tabla1[[#This Row],[FECHA INGRESO]],Tabla1[[#This Row],[FECHA RETIRO]]))/30,"")</f>
        <v>-1.9666666666666666</v>
      </c>
    </row>
    <row r="3824" spans="1:66" x14ac:dyDescent="0.35">
      <c r="A3824" s="21">
        <v>1003766213</v>
      </c>
      <c r="B3824" s="95" t="s">
        <v>20262</v>
      </c>
      <c r="C3824" s="25">
        <v>44922</v>
      </c>
      <c r="D3824" s="24" t="s">
        <v>188</v>
      </c>
      <c r="E3824" s="24" t="s">
        <v>111</v>
      </c>
      <c r="F3824" s="24" t="s">
        <v>70</v>
      </c>
      <c r="G3824" s="24"/>
      <c r="H3824" s="24">
        <v>24119490565</v>
      </c>
      <c r="I3824" s="24" t="s">
        <v>95</v>
      </c>
      <c r="J3824" s="24">
        <f>DATEDIF(Tabla1[[#This Row],[FECHA DE NACIMIENTO]],Tabla1[[#This Row],[FECHA ACTUAL]],"Y")</f>
        <v>19</v>
      </c>
      <c r="K3824" s="24" t="s">
        <v>96</v>
      </c>
      <c r="L3824" s="24" t="s">
        <v>112</v>
      </c>
      <c r="M3824" s="24">
        <v>0</v>
      </c>
      <c r="N3824" s="24">
        <v>0</v>
      </c>
      <c r="O3824" s="24">
        <v>1</v>
      </c>
      <c r="P3824" s="24" t="s">
        <v>101</v>
      </c>
      <c r="Q3824" s="23">
        <v>37858</v>
      </c>
      <c r="R3824" s="24" t="s">
        <v>736</v>
      </c>
      <c r="S3824" s="25">
        <v>45119</v>
      </c>
      <c r="T3824" s="24"/>
      <c r="U3824" s="24">
        <v>3508673468</v>
      </c>
      <c r="V3824" s="33" t="s">
        <v>20263</v>
      </c>
      <c r="W3824" s="92" t="s">
        <v>20264</v>
      </c>
      <c r="X3824" s="24" t="s">
        <v>18672</v>
      </c>
      <c r="Y3824" s="24" t="s">
        <v>20265</v>
      </c>
      <c r="Z3824" s="24" t="s">
        <v>117</v>
      </c>
      <c r="AA3824" s="24">
        <v>3134870052</v>
      </c>
      <c r="AB3824" s="24"/>
      <c r="AC3824" s="24"/>
      <c r="AD3824" s="24"/>
      <c r="AE3824" s="26" t="s">
        <v>151</v>
      </c>
      <c r="AF3824" s="26"/>
      <c r="AG3824" s="26"/>
      <c r="AH3824" s="27" t="s">
        <v>184</v>
      </c>
      <c r="AI3824" s="27" t="s">
        <v>1612</v>
      </c>
      <c r="AJ3824" s="27" t="s">
        <v>487</v>
      </c>
      <c r="AK3824" s="24" t="s">
        <v>121</v>
      </c>
      <c r="AL3824" s="24" t="s">
        <v>7086</v>
      </c>
      <c r="AM3824" s="25">
        <v>44922</v>
      </c>
      <c r="AN3824" s="28">
        <v>1000000</v>
      </c>
      <c r="AO3824" s="28">
        <v>117172</v>
      </c>
      <c r="AP3824" s="28"/>
      <c r="AQ3824" s="28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  <c r="BD3824" s="24"/>
      <c r="BE3824" s="24"/>
      <c r="BF3824" s="24"/>
      <c r="BG3824" s="23"/>
      <c r="BH3824" s="23">
        <v>44929</v>
      </c>
      <c r="BI3824" s="26" t="s">
        <v>10014</v>
      </c>
      <c r="BJ3824" s="26" t="s">
        <v>10318</v>
      </c>
      <c r="BK3824" s="29">
        <v>0</v>
      </c>
      <c r="BL3824" s="24" t="s">
        <v>129</v>
      </c>
      <c r="BM3824" s="22" t="str">
        <f ca="1">+IF(Tabla1[[#This Row],[FECHA INGRESO]]&gt;=44986,IF((TODAY()-Tabla1[[#This Row],[FECHA INGRESO]])&gt;=50,"ALERTA","TODAVÍA FALTA"),"N/A")</f>
        <v>N/A</v>
      </c>
      <c r="BN3824" s="7">
        <f>IFERROR((_xlfn.DAYS(Tabla1[[#This Row],[FECHA INGRESO]],Tabla1[[#This Row],[FECHA RETIRO]]))/30,"")</f>
        <v>-0.23333333333333334</v>
      </c>
    </row>
    <row r="3825" spans="1:66" x14ac:dyDescent="0.35">
      <c r="A3825" s="21">
        <v>1030532128</v>
      </c>
      <c r="B3825" s="95" t="s">
        <v>20266</v>
      </c>
      <c r="C3825" s="25">
        <v>44922</v>
      </c>
      <c r="D3825" s="24" t="s">
        <v>11345</v>
      </c>
      <c r="E3825" s="24" t="s">
        <v>111</v>
      </c>
      <c r="F3825" s="24" t="s">
        <v>70</v>
      </c>
      <c r="G3825" s="24"/>
      <c r="H3825" s="24">
        <v>24119469251</v>
      </c>
      <c r="I3825" s="24" t="s">
        <v>72</v>
      </c>
      <c r="J3825" s="24">
        <f>DATEDIF(Tabla1[[#This Row],[FECHA DE NACIMIENTO]],Tabla1[[#This Row],[FECHA ACTUAL]],"Y")</f>
        <v>18</v>
      </c>
      <c r="K3825" s="24" t="s">
        <v>96</v>
      </c>
      <c r="L3825" s="24" t="s">
        <v>112</v>
      </c>
      <c r="M3825" s="24">
        <v>0</v>
      </c>
      <c r="N3825" s="24">
        <v>0</v>
      </c>
      <c r="O3825" s="24">
        <v>2</v>
      </c>
      <c r="P3825" s="24" t="s">
        <v>101</v>
      </c>
      <c r="Q3825" s="23">
        <v>38303</v>
      </c>
      <c r="R3825" s="24" t="s">
        <v>76</v>
      </c>
      <c r="S3825" s="25">
        <v>45119</v>
      </c>
      <c r="T3825" s="24"/>
      <c r="U3825" s="24">
        <v>3112058144</v>
      </c>
      <c r="V3825" s="33" t="s">
        <v>20267</v>
      </c>
      <c r="W3825" s="92" t="s">
        <v>20165</v>
      </c>
      <c r="X3825" s="24" t="s">
        <v>527</v>
      </c>
      <c r="Y3825" s="24" t="s">
        <v>20268</v>
      </c>
      <c r="Z3825" s="24" t="s">
        <v>117</v>
      </c>
      <c r="AA3825" s="24">
        <v>3206307872</v>
      </c>
      <c r="AB3825" s="24"/>
      <c r="AC3825" s="24"/>
      <c r="AD3825" s="24"/>
      <c r="AE3825" s="26" t="s">
        <v>151</v>
      </c>
      <c r="AF3825" s="26"/>
      <c r="AG3825" s="26"/>
      <c r="AH3825" s="27" t="s">
        <v>3042</v>
      </c>
      <c r="AI3825" s="27" t="s">
        <v>14175</v>
      </c>
      <c r="AJ3825" s="27" t="s">
        <v>14175</v>
      </c>
      <c r="AK3825" s="24" t="s">
        <v>121</v>
      </c>
      <c r="AL3825" s="24" t="s">
        <v>7086</v>
      </c>
      <c r="AM3825" s="25">
        <v>44922</v>
      </c>
      <c r="AN3825" s="28">
        <v>1160000</v>
      </c>
      <c r="AO3825" s="28">
        <v>140606</v>
      </c>
      <c r="AP3825" s="28"/>
      <c r="AQ3825" s="28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  <c r="BD3825" s="24"/>
      <c r="BE3825" s="24"/>
      <c r="BF3825" s="24"/>
      <c r="BG3825" s="23"/>
      <c r="BH3825" s="23">
        <v>45045</v>
      </c>
      <c r="BI3825" s="26" t="s">
        <v>466</v>
      </c>
      <c r="BJ3825" s="26" t="s">
        <v>3469</v>
      </c>
      <c r="BK3825" s="29">
        <v>0</v>
      </c>
      <c r="BL3825" s="24" t="s">
        <v>129</v>
      </c>
      <c r="BM3825" s="22" t="str">
        <f ca="1">+IF(Tabla1[[#This Row],[FECHA INGRESO]]&gt;=44986,IF((TODAY()-Tabla1[[#This Row],[FECHA INGRESO]])&gt;=50,"ALERTA","TODAVÍA FALTA"),"N/A")</f>
        <v>N/A</v>
      </c>
      <c r="BN3825" s="7">
        <f>IFERROR((_xlfn.DAYS(Tabla1[[#This Row],[FECHA INGRESO]],Tabla1[[#This Row],[FECHA RETIRO]]))/30,"")</f>
        <v>-4.0999999999999996</v>
      </c>
    </row>
    <row r="3826" spans="1:66" x14ac:dyDescent="0.35">
      <c r="A3826" s="21">
        <v>1000077629</v>
      </c>
      <c r="B3826" s="95" t="s">
        <v>20269</v>
      </c>
      <c r="C3826" s="25">
        <v>44922</v>
      </c>
      <c r="D3826" s="24" t="s">
        <v>93</v>
      </c>
      <c r="E3826" s="24" t="s">
        <v>111</v>
      </c>
      <c r="F3826" s="24" t="s">
        <v>70</v>
      </c>
      <c r="G3826" s="24"/>
      <c r="H3826" s="24">
        <v>24119468474</v>
      </c>
      <c r="I3826" s="24" t="s">
        <v>95</v>
      </c>
      <c r="J3826" s="24">
        <f>DATEDIF(Tabla1[[#This Row],[FECHA DE NACIMIENTO]],Tabla1[[#This Row],[FECHA ACTUAL]],"Y")</f>
        <v>20</v>
      </c>
      <c r="K3826" s="24" t="s">
        <v>96</v>
      </c>
      <c r="L3826" s="24" t="s">
        <v>112</v>
      </c>
      <c r="M3826" s="24">
        <v>0</v>
      </c>
      <c r="N3826" s="24">
        <v>0</v>
      </c>
      <c r="O3826" s="24">
        <v>2</v>
      </c>
      <c r="P3826" s="24" t="s">
        <v>101</v>
      </c>
      <c r="Q3826" s="23">
        <v>37632</v>
      </c>
      <c r="R3826" s="24" t="s">
        <v>76</v>
      </c>
      <c r="S3826" s="25">
        <v>45119</v>
      </c>
      <c r="T3826" s="24">
        <v>2895605</v>
      </c>
      <c r="U3826" s="24">
        <v>3208972450</v>
      </c>
      <c r="V3826" s="33" t="s">
        <v>20270</v>
      </c>
      <c r="W3826" s="92" t="s">
        <v>20271</v>
      </c>
      <c r="X3826" s="24" t="s">
        <v>2773</v>
      </c>
      <c r="Y3826" s="24" t="s">
        <v>20272</v>
      </c>
      <c r="Z3826" s="24" t="s">
        <v>17970</v>
      </c>
      <c r="AA3826" s="24">
        <v>3132858878</v>
      </c>
      <c r="AB3826" s="24"/>
      <c r="AC3826" s="24"/>
      <c r="AD3826" s="24"/>
      <c r="AE3826" s="26" t="s">
        <v>151</v>
      </c>
      <c r="AF3826" s="26"/>
      <c r="AG3826" s="26"/>
      <c r="AH3826" s="27" t="s">
        <v>3042</v>
      </c>
      <c r="AI3826" s="27" t="s">
        <v>410</v>
      </c>
      <c r="AJ3826" s="27" t="s">
        <v>410</v>
      </c>
      <c r="AK3826" s="24" t="s">
        <v>121</v>
      </c>
      <c r="AL3826" s="24" t="s">
        <v>7086</v>
      </c>
      <c r="AM3826" s="25">
        <v>44922</v>
      </c>
      <c r="AN3826" s="28">
        <v>1160000</v>
      </c>
      <c r="AO3826" s="28">
        <v>140606</v>
      </c>
      <c r="AP3826" s="28"/>
      <c r="AQ3826" s="28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  <c r="BD3826" s="24"/>
      <c r="BE3826" s="24"/>
      <c r="BF3826" s="24"/>
      <c r="BG3826" s="23"/>
      <c r="BH3826" s="23">
        <v>44957</v>
      </c>
      <c r="BI3826" s="26" t="s">
        <v>466</v>
      </c>
      <c r="BJ3826" s="26" t="s">
        <v>6087</v>
      </c>
      <c r="BK3826" s="29">
        <v>0</v>
      </c>
      <c r="BL3826" s="24" t="s">
        <v>129</v>
      </c>
      <c r="BM3826" s="22" t="str">
        <f ca="1">+IF(Tabla1[[#This Row],[FECHA INGRESO]]&gt;=44986,IF((TODAY()-Tabla1[[#This Row],[FECHA INGRESO]])&gt;=50,"ALERTA","TODAVÍA FALTA"),"N/A")</f>
        <v>N/A</v>
      </c>
      <c r="BN3826" s="7">
        <f>IFERROR((_xlfn.DAYS(Tabla1[[#This Row],[FECHA INGRESO]],Tabla1[[#This Row],[FECHA RETIRO]]))/30,"")</f>
        <v>-1.1666666666666667</v>
      </c>
    </row>
    <row r="3827" spans="1:66" s="61" customFormat="1" x14ac:dyDescent="0.35">
      <c r="A3827" s="138">
        <v>1001057249</v>
      </c>
      <c r="B3827" s="139" t="s">
        <v>20273</v>
      </c>
      <c r="C3827" s="140">
        <v>44922</v>
      </c>
      <c r="D3827" s="141" t="s">
        <v>93</v>
      </c>
      <c r="E3827" s="141" t="s">
        <v>111</v>
      </c>
      <c r="F3827" s="141" t="s">
        <v>70</v>
      </c>
      <c r="G3827" s="141"/>
      <c r="H3827" s="141">
        <v>24119470927</v>
      </c>
      <c r="I3827" s="141" t="s">
        <v>72</v>
      </c>
      <c r="J3827" s="141">
        <f>DATEDIF(Tabla1[[#This Row],[FECHA DE NACIMIENTO]],Tabla1[[#This Row],[FECHA ACTUAL]],"Y")</f>
        <v>22</v>
      </c>
      <c r="K3827" s="141" t="s">
        <v>96</v>
      </c>
      <c r="L3827" s="24" t="s">
        <v>112</v>
      </c>
      <c r="M3827" s="141">
        <v>0</v>
      </c>
      <c r="N3827" s="141">
        <v>0</v>
      </c>
      <c r="O3827" s="141">
        <v>2</v>
      </c>
      <c r="P3827" s="141" t="s">
        <v>101</v>
      </c>
      <c r="Q3827" s="142">
        <v>37003</v>
      </c>
      <c r="R3827" s="24" t="s">
        <v>76</v>
      </c>
      <c r="S3827" s="25">
        <v>45119</v>
      </c>
      <c r="T3827" s="141"/>
      <c r="U3827" s="141">
        <v>3043302021</v>
      </c>
      <c r="V3827" s="143" t="s">
        <v>20274</v>
      </c>
      <c r="W3827" s="144" t="s">
        <v>20275</v>
      </c>
      <c r="X3827" s="141" t="s">
        <v>7018</v>
      </c>
      <c r="Y3827" s="141" t="s">
        <v>20276</v>
      </c>
      <c r="Z3827" s="141" t="s">
        <v>117</v>
      </c>
      <c r="AA3827" s="141">
        <v>3043302021</v>
      </c>
      <c r="AB3827" s="141"/>
      <c r="AC3827" s="141"/>
      <c r="AD3827" s="141"/>
      <c r="AE3827" s="26" t="s">
        <v>151</v>
      </c>
      <c r="AF3827" s="145"/>
      <c r="AG3827" s="145"/>
      <c r="AH3827" s="27" t="s">
        <v>10056</v>
      </c>
      <c r="AI3827" s="145" t="s">
        <v>410</v>
      </c>
      <c r="AJ3827" s="145" t="s">
        <v>410</v>
      </c>
      <c r="AK3827" s="141" t="s">
        <v>121</v>
      </c>
      <c r="AL3827" s="141" t="s">
        <v>7086</v>
      </c>
      <c r="AM3827" s="140">
        <v>44922</v>
      </c>
      <c r="AN3827" s="146">
        <v>1160000</v>
      </c>
      <c r="AO3827" s="146">
        <v>140606</v>
      </c>
      <c r="AP3827" s="146"/>
      <c r="AQ3827" s="146"/>
      <c r="AR3827" s="141"/>
      <c r="AS3827" s="141"/>
      <c r="AT3827" s="141"/>
      <c r="AU3827" s="141"/>
      <c r="AV3827" s="141"/>
      <c r="AW3827" s="141"/>
      <c r="AX3827" s="141"/>
      <c r="AY3827" s="141"/>
      <c r="AZ3827" s="141"/>
      <c r="BA3827" s="141"/>
      <c r="BB3827" s="141"/>
      <c r="BC3827" s="141"/>
      <c r="BD3827" s="141"/>
      <c r="BE3827" s="141"/>
      <c r="BF3827" s="141"/>
      <c r="BG3827" s="142"/>
      <c r="BH3827" s="142" t="s">
        <v>75</v>
      </c>
      <c r="BI3827" s="145">
        <v>0</v>
      </c>
      <c r="BJ3827" s="145">
        <v>0</v>
      </c>
      <c r="BK3827" s="147">
        <v>0</v>
      </c>
      <c r="BL3827" s="141" t="s">
        <v>91</v>
      </c>
      <c r="BM3827" s="22" t="str">
        <f ca="1">+IF(Tabla1[[#This Row],[FECHA INGRESO]]&gt;=44986,IF((TODAY()-Tabla1[[#This Row],[FECHA INGRESO]])&gt;=50,"ALERTA","TODAVÍA FALTA"),"N/A")</f>
        <v>N/A</v>
      </c>
      <c r="BN3827" s="60" t="str">
        <f>IFERROR((_xlfn.DAYS(Tabla1[[#This Row],[FECHA INGRESO]],Tabla1[[#This Row],[FECHA RETIRO]]))/30,"")</f>
        <v/>
      </c>
    </row>
    <row r="3828" spans="1:66" x14ac:dyDescent="0.35">
      <c r="A3828" s="103">
        <v>1110560148</v>
      </c>
      <c r="B3828" s="95" t="s">
        <v>20277</v>
      </c>
      <c r="C3828" s="63">
        <v>44928</v>
      </c>
      <c r="D3828" s="119" t="s">
        <v>871</v>
      </c>
      <c r="E3828" s="24" t="s">
        <v>111</v>
      </c>
      <c r="F3828" s="24" t="s">
        <v>70</v>
      </c>
      <c r="G3828" s="119"/>
      <c r="H3828" s="119">
        <v>24113191637</v>
      </c>
      <c r="I3828" s="119" t="s">
        <v>95</v>
      </c>
      <c r="J3828" s="24">
        <f>DATEDIF(Tabla1[[#This Row],[FECHA DE NACIMIENTO]],Tabla1[[#This Row],[FECHA ACTUAL]],"Y")</f>
        <v>28</v>
      </c>
      <c r="K3828" s="119" t="s">
        <v>73</v>
      </c>
      <c r="L3828" s="24" t="s">
        <v>112</v>
      </c>
      <c r="M3828" s="119">
        <v>0</v>
      </c>
      <c r="N3828" s="119">
        <v>0</v>
      </c>
      <c r="O3828" s="119">
        <v>3</v>
      </c>
      <c r="P3828" s="119" t="s">
        <v>101</v>
      </c>
      <c r="Q3828" s="63">
        <v>34870</v>
      </c>
      <c r="R3828" s="24" t="s">
        <v>2591</v>
      </c>
      <c r="S3828" s="25">
        <v>45119</v>
      </c>
      <c r="T3828" s="119"/>
      <c r="U3828" s="119">
        <v>3102818624</v>
      </c>
      <c r="V3828" s="148" t="s">
        <v>20278</v>
      </c>
      <c r="W3828" s="149" t="s">
        <v>20279</v>
      </c>
      <c r="X3828" s="119" t="s">
        <v>20280</v>
      </c>
      <c r="Y3828" s="119" t="s">
        <v>20281</v>
      </c>
      <c r="Z3828" s="119" t="s">
        <v>117</v>
      </c>
      <c r="AA3828" s="119">
        <v>3209270645</v>
      </c>
      <c r="AB3828" s="119"/>
      <c r="AC3828" s="119"/>
      <c r="AD3828" s="119"/>
      <c r="AE3828" s="26" t="s">
        <v>194</v>
      </c>
      <c r="AF3828" s="150" t="s">
        <v>20282</v>
      </c>
      <c r="AG3828" s="26"/>
      <c r="AH3828" s="27" t="s">
        <v>3042</v>
      </c>
      <c r="AI3828" s="27" t="s">
        <v>410</v>
      </c>
      <c r="AJ3828" s="27" t="s">
        <v>410</v>
      </c>
      <c r="AK3828" s="24" t="s">
        <v>121</v>
      </c>
      <c r="AL3828" s="24" t="s">
        <v>7086</v>
      </c>
      <c r="AM3828" s="25">
        <v>44928</v>
      </c>
      <c r="AN3828" s="28">
        <v>1160000</v>
      </c>
      <c r="AO3828" s="28">
        <v>140606</v>
      </c>
      <c r="AP3828" s="151"/>
      <c r="AQ3828" s="152"/>
      <c r="AR3828" s="153"/>
      <c r="AS3828" s="153"/>
      <c r="AT3828" s="151"/>
      <c r="AU3828" s="151"/>
      <c r="AV3828" s="151"/>
      <c r="AW3828" s="151"/>
      <c r="AX3828" s="152"/>
      <c r="AY3828" s="151"/>
      <c r="AZ3828" s="151"/>
      <c r="BA3828" s="151"/>
      <c r="BB3828" s="152"/>
      <c r="BC3828" s="154"/>
      <c r="BD3828" s="151"/>
      <c r="BE3828" s="151"/>
      <c r="BF3828" s="155"/>
      <c r="BG3828" s="155"/>
      <c r="BH3828" s="23">
        <v>44940</v>
      </c>
      <c r="BI3828" s="26" t="s">
        <v>466</v>
      </c>
      <c r="BJ3828" s="26" t="s">
        <v>273</v>
      </c>
      <c r="BK3828" s="29">
        <v>0</v>
      </c>
      <c r="BL3828" s="24" t="s">
        <v>129</v>
      </c>
      <c r="BM3828" s="22" t="str">
        <f ca="1">+IF(Tabla1[[#This Row],[FECHA INGRESO]]&gt;=44986,IF((TODAY()-Tabla1[[#This Row],[FECHA INGRESO]])&gt;=50,"ALERTA","TODAVÍA FALTA"),"N/A")</f>
        <v>N/A</v>
      </c>
      <c r="BN3828" s="7">
        <f>IFERROR((_xlfn.DAYS(Tabla1[[#This Row],[FECHA INGRESO]],Tabla1[[#This Row],[FECHA RETIRO]]))/30,"")</f>
        <v>-0.4</v>
      </c>
    </row>
    <row r="3829" spans="1:66" x14ac:dyDescent="0.35">
      <c r="A3829" s="103">
        <v>1014200497</v>
      </c>
      <c r="B3829" s="156" t="s">
        <v>20283</v>
      </c>
      <c r="C3829" s="63">
        <v>44928</v>
      </c>
      <c r="D3829" s="119" t="s">
        <v>93</v>
      </c>
      <c r="E3829" s="24" t="s">
        <v>111</v>
      </c>
      <c r="F3829" s="24" t="s">
        <v>70</v>
      </c>
      <c r="G3829" s="119"/>
      <c r="H3829" s="119">
        <v>24112323842</v>
      </c>
      <c r="I3829" s="119" t="s">
        <v>72</v>
      </c>
      <c r="J3829" s="24">
        <f>DATEDIF(Tabla1[[#This Row],[FECHA DE NACIMIENTO]],Tabla1[[#This Row],[FECHA ACTUAL]],"Y")</f>
        <v>34</v>
      </c>
      <c r="K3829" s="119" t="s">
        <v>73</v>
      </c>
      <c r="L3829" s="119" t="s">
        <v>234</v>
      </c>
      <c r="M3829" s="119">
        <v>2</v>
      </c>
      <c r="N3829" s="119">
        <v>3</v>
      </c>
      <c r="O3829" s="119">
        <v>3</v>
      </c>
      <c r="P3829" s="119" t="s">
        <v>101</v>
      </c>
      <c r="Q3829" s="63">
        <v>32645</v>
      </c>
      <c r="R3829" s="24" t="s">
        <v>76</v>
      </c>
      <c r="S3829" s="25">
        <v>45119</v>
      </c>
      <c r="T3829" s="119">
        <v>7613918</v>
      </c>
      <c r="U3829" s="119">
        <v>3027438086</v>
      </c>
      <c r="V3829" s="148" t="s">
        <v>16802</v>
      </c>
      <c r="W3829" s="149" t="s">
        <v>20284</v>
      </c>
      <c r="X3829" s="119" t="s">
        <v>20285</v>
      </c>
      <c r="Y3829" s="119" t="s">
        <v>20286</v>
      </c>
      <c r="Z3829" s="119" t="s">
        <v>285</v>
      </c>
      <c r="AA3829" s="119">
        <v>3012730556</v>
      </c>
      <c r="AB3829" s="119"/>
      <c r="AC3829" s="119"/>
      <c r="AD3829" s="119"/>
      <c r="AE3829" s="26" t="s">
        <v>151</v>
      </c>
      <c r="AF3829" s="26"/>
      <c r="AG3829" s="26"/>
      <c r="AH3829" s="27" t="s">
        <v>163</v>
      </c>
      <c r="AI3829" s="27" t="s">
        <v>120</v>
      </c>
      <c r="AJ3829" s="27" t="s">
        <v>120</v>
      </c>
      <c r="AK3829" s="24" t="s">
        <v>121</v>
      </c>
      <c r="AL3829" s="24" t="s">
        <v>7086</v>
      </c>
      <c r="AM3829" s="25">
        <v>44928</v>
      </c>
      <c r="AN3829" s="28">
        <v>1736155</v>
      </c>
      <c r="AO3829" s="28">
        <v>140606</v>
      </c>
      <c r="AP3829" s="28"/>
      <c r="AQ3829" s="28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  <c r="BD3829" s="24"/>
      <c r="BE3829" s="24"/>
      <c r="BF3829" s="24"/>
      <c r="BG3829" s="23"/>
      <c r="BH3829" s="23" t="s">
        <v>75</v>
      </c>
      <c r="BI3829" s="26">
        <v>0</v>
      </c>
      <c r="BJ3829" s="26">
        <v>0</v>
      </c>
      <c r="BK3829" s="29">
        <v>0</v>
      </c>
      <c r="BL3829" s="24" t="s">
        <v>91</v>
      </c>
      <c r="BM3829" s="22" t="str">
        <f ca="1">+IF(Tabla1[[#This Row],[FECHA INGRESO]]&gt;=44986,IF((TODAY()-Tabla1[[#This Row],[FECHA INGRESO]])&gt;=50,"ALERTA","TODAVÍA FALTA"),"N/A")</f>
        <v>N/A</v>
      </c>
      <c r="BN3829" s="7" t="str">
        <f>IFERROR((_xlfn.DAYS(Tabla1[[#This Row],[FECHA INGRESO]],Tabla1[[#This Row],[FECHA RETIRO]]))/30,"")</f>
        <v/>
      </c>
    </row>
    <row r="3830" spans="1:66" x14ac:dyDescent="0.35">
      <c r="A3830" s="157">
        <v>1013676730</v>
      </c>
      <c r="B3830" s="95" t="s">
        <v>19552</v>
      </c>
      <c r="C3830" s="63">
        <v>44936</v>
      </c>
      <c r="D3830" s="119" t="s">
        <v>93</v>
      </c>
      <c r="E3830" s="24" t="s">
        <v>111</v>
      </c>
      <c r="F3830" s="24" t="s">
        <v>70</v>
      </c>
      <c r="G3830" s="119"/>
      <c r="H3830" s="119">
        <v>24116829296</v>
      </c>
      <c r="I3830" s="119" t="s">
        <v>95</v>
      </c>
      <c r="J3830" s="24">
        <f>DATEDIF(Tabla1[[#This Row],[FECHA DE NACIMIENTO]],Tabla1[[#This Row],[FECHA ACTUAL]],"Y")</f>
        <v>25</v>
      </c>
      <c r="K3830" s="119" t="s">
        <v>73</v>
      </c>
      <c r="L3830" s="24" t="s">
        <v>112</v>
      </c>
      <c r="M3830" s="119">
        <v>1</v>
      </c>
      <c r="N3830" s="119">
        <v>1</v>
      </c>
      <c r="O3830" s="119">
        <v>3</v>
      </c>
      <c r="P3830" s="24" t="s">
        <v>101</v>
      </c>
      <c r="Q3830" s="63">
        <v>35713</v>
      </c>
      <c r="R3830" s="24" t="s">
        <v>76</v>
      </c>
      <c r="S3830" s="25">
        <v>45119</v>
      </c>
      <c r="T3830" s="119"/>
      <c r="U3830" s="119">
        <v>3004863666</v>
      </c>
      <c r="V3830" s="148" t="s">
        <v>19553</v>
      </c>
      <c r="W3830" s="158" t="s">
        <v>19554</v>
      </c>
      <c r="X3830" s="119" t="s">
        <v>19555</v>
      </c>
      <c r="Y3830" s="119" t="s">
        <v>19556</v>
      </c>
      <c r="Z3830" s="119" t="s">
        <v>117</v>
      </c>
      <c r="AA3830" s="119">
        <v>3207690892</v>
      </c>
      <c r="AB3830" s="119"/>
      <c r="AC3830" s="119"/>
      <c r="AD3830" s="119"/>
      <c r="AE3830" s="26" t="s">
        <v>183</v>
      </c>
      <c r="AF3830" s="150" t="s">
        <v>899</v>
      </c>
      <c r="AG3830" s="26"/>
      <c r="AH3830" s="27" t="s">
        <v>3042</v>
      </c>
      <c r="AI3830" s="27" t="s">
        <v>410</v>
      </c>
      <c r="AJ3830" s="27" t="s">
        <v>410</v>
      </c>
      <c r="AK3830" s="24" t="s">
        <v>121</v>
      </c>
      <c r="AL3830" s="24" t="s">
        <v>7086</v>
      </c>
      <c r="AM3830" s="63">
        <v>44936</v>
      </c>
      <c r="AN3830" s="28">
        <v>1160000</v>
      </c>
      <c r="AO3830" s="28">
        <v>140606</v>
      </c>
      <c r="AP3830" s="151"/>
      <c r="AQ3830" s="152"/>
      <c r="AR3830" s="153"/>
      <c r="AS3830" s="153"/>
      <c r="AT3830" s="151"/>
      <c r="AU3830" s="151"/>
      <c r="AV3830" s="151"/>
      <c r="AW3830" s="151"/>
      <c r="AX3830" s="152"/>
      <c r="AY3830" s="151"/>
      <c r="AZ3830" s="151"/>
      <c r="BA3830" s="151"/>
      <c r="BB3830" s="152"/>
      <c r="BC3830" s="154"/>
      <c r="BD3830" s="151"/>
      <c r="BE3830" s="151"/>
      <c r="BF3830" s="155"/>
      <c r="BG3830" s="155"/>
      <c r="BH3830" s="23">
        <v>44954</v>
      </c>
      <c r="BI3830" s="26" t="s">
        <v>466</v>
      </c>
      <c r="BJ3830" s="26" t="s">
        <v>3469</v>
      </c>
      <c r="BK3830" s="29">
        <v>0</v>
      </c>
      <c r="BL3830" s="24" t="s">
        <v>129</v>
      </c>
      <c r="BM3830" s="22" t="str">
        <f ca="1">+IF(Tabla1[[#This Row],[FECHA INGRESO]]&gt;=44986,IF((TODAY()-Tabla1[[#This Row],[FECHA INGRESO]])&gt;=50,"ALERTA","TODAVÍA FALTA"),"N/A")</f>
        <v>N/A</v>
      </c>
      <c r="BN3830" s="7">
        <f>IFERROR((_xlfn.DAYS(Tabla1[[#This Row],[FECHA INGRESO]],Tabla1[[#This Row],[FECHA RETIRO]]))/30,"")</f>
        <v>-0.6</v>
      </c>
    </row>
    <row r="3831" spans="1:66" x14ac:dyDescent="0.35">
      <c r="A3831" s="21">
        <v>52472505</v>
      </c>
      <c r="B3831" s="94" t="s">
        <v>15506</v>
      </c>
      <c r="C3831" s="25">
        <v>44936</v>
      </c>
      <c r="D3831" s="23" t="s">
        <v>131</v>
      </c>
      <c r="E3831" s="23" t="s">
        <v>110</v>
      </c>
      <c r="F3831" s="23" t="s">
        <v>70</v>
      </c>
      <c r="G3831" s="24"/>
      <c r="H3831" s="24">
        <v>24109497639</v>
      </c>
      <c r="I3831" s="24" t="s">
        <v>95</v>
      </c>
      <c r="J3831" s="24">
        <f>DATEDIF(Tabla1[[#This Row],[FECHA DE NACIMIENTO]],Tabla1[[#This Row],[FECHA ACTUAL]],"Y")</f>
        <v>45</v>
      </c>
      <c r="K3831" s="24" t="s">
        <v>96</v>
      </c>
      <c r="L3831" s="24" t="s">
        <v>234</v>
      </c>
      <c r="M3831" s="24">
        <v>2</v>
      </c>
      <c r="N3831" s="24">
        <v>2</v>
      </c>
      <c r="O3831" s="24">
        <v>2</v>
      </c>
      <c r="P3831" s="119" t="s">
        <v>101</v>
      </c>
      <c r="Q3831" s="23">
        <v>28359</v>
      </c>
      <c r="R3831" s="24" t="s">
        <v>76</v>
      </c>
      <c r="S3831" s="25">
        <v>45119</v>
      </c>
      <c r="T3831" s="24"/>
      <c r="U3831" s="24">
        <v>3144667306</v>
      </c>
      <c r="V3831" s="33" t="s">
        <v>15507</v>
      </c>
      <c r="W3831" s="92" t="s">
        <v>20287</v>
      </c>
      <c r="X3831" s="119" t="s">
        <v>343</v>
      </c>
      <c r="Y3831" s="119" t="s">
        <v>20288</v>
      </c>
      <c r="Z3831" s="119" t="s">
        <v>13095</v>
      </c>
      <c r="AA3831" s="24">
        <v>3059165300</v>
      </c>
      <c r="AB3831" s="24"/>
      <c r="AC3831" s="24"/>
      <c r="AD3831" s="24"/>
      <c r="AE3831" s="26" t="s">
        <v>183</v>
      </c>
      <c r="AF3831" s="150" t="s">
        <v>16985</v>
      </c>
      <c r="AG3831" s="26"/>
      <c r="AH3831" s="27" t="s">
        <v>10056</v>
      </c>
      <c r="AI3831" s="27" t="s">
        <v>9232</v>
      </c>
      <c r="AJ3831" s="27" t="s">
        <v>9233</v>
      </c>
      <c r="AK3831" s="24" t="s">
        <v>121</v>
      </c>
      <c r="AL3831" s="24" t="s">
        <v>7086</v>
      </c>
      <c r="AM3831" s="25">
        <v>44936</v>
      </c>
      <c r="AN3831" s="28">
        <v>1160000</v>
      </c>
      <c r="AO3831" s="28">
        <v>140606</v>
      </c>
      <c r="AP3831" s="28"/>
      <c r="AQ3831" s="28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  <c r="BD3831" s="24"/>
      <c r="BE3831" s="24"/>
      <c r="BF3831" s="24"/>
      <c r="BG3831" s="23"/>
      <c r="BH3831" s="23" t="s">
        <v>75</v>
      </c>
      <c r="BI3831" s="26">
        <v>0</v>
      </c>
      <c r="BJ3831" s="26">
        <v>0</v>
      </c>
      <c r="BK3831" s="29">
        <v>0</v>
      </c>
      <c r="BL3831" s="24" t="s">
        <v>91</v>
      </c>
      <c r="BM3831" s="22" t="str">
        <f ca="1">+IF(Tabla1[[#This Row],[FECHA INGRESO]]&gt;=44986,IF((TODAY()-Tabla1[[#This Row],[FECHA INGRESO]])&gt;=50,"ALERTA","TODAVÍA FALTA"),"N/A")</f>
        <v>N/A</v>
      </c>
      <c r="BN3831" s="7" t="str">
        <f>IFERROR((_xlfn.DAYS(Tabla1[[#This Row],[FECHA INGRESO]],Tabla1[[#This Row],[FECHA RETIRO]]))/30,"")</f>
        <v/>
      </c>
    </row>
    <row r="3832" spans="1:66" x14ac:dyDescent="0.35">
      <c r="A3832" s="64">
        <v>1000122936</v>
      </c>
      <c r="B3832" s="94" t="s">
        <v>20289</v>
      </c>
      <c r="C3832" s="25">
        <v>44936</v>
      </c>
      <c r="D3832" s="119" t="s">
        <v>4008</v>
      </c>
      <c r="E3832" s="24" t="s">
        <v>111</v>
      </c>
      <c r="F3832" s="24" t="s">
        <v>70</v>
      </c>
      <c r="G3832" s="24"/>
      <c r="H3832" s="24">
        <v>24119671890</v>
      </c>
      <c r="I3832" s="119" t="s">
        <v>95</v>
      </c>
      <c r="J3832" s="24">
        <f>DATEDIF(Tabla1[[#This Row],[FECHA DE NACIMIENTO]],Tabla1[[#This Row],[FECHA ACTUAL]],"Y")</f>
        <v>21</v>
      </c>
      <c r="K3832" s="119" t="s">
        <v>73</v>
      </c>
      <c r="L3832" s="24" t="s">
        <v>112</v>
      </c>
      <c r="M3832" s="24">
        <v>0</v>
      </c>
      <c r="N3832" s="24">
        <v>2</v>
      </c>
      <c r="O3832" s="24">
        <v>2</v>
      </c>
      <c r="P3832" s="119" t="s">
        <v>101</v>
      </c>
      <c r="Q3832" s="23">
        <v>37191</v>
      </c>
      <c r="R3832" s="24" t="s">
        <v>76</v>
      </c>
      <c r="S3832" s="25">
        <v>45119</v>
      </c>
      <c r="T3832" s="24"/>
      <c r="U3832" s="24">
        <v>3203462431</v>
      </c>
      <c r="V3832" s="33" t="s">
        <v>20290</v>
      </c>
      <c r="W3832" s="92" t="s">
        <v>20291</v>
      </c>
      <c r="X3832" s="119" t="s">
        <v>1768</v>
      </c>
      <c r="Y3832" s="119"/>
      <c r="Z3832" s="119"/>
      <c r="AA3832" s="24"/>
      <c r="AB3832" s="24"/>
      <c r="AC3832" s="24"/>
      <c r="AD3832" s="24"/>
      <c r="AE3832" s="26" t="s">
        <v>151</v>
      </c>
      <c r="AF3832" s="26"/>
      <c r="AG3832" s="26"/>
      <c r="AH3832" s="27" t="s">
        <v>955</v>
      </c>
      <c r="AI3832" s="27" t="s">
        <v>5470</v>
      </c>
      <c r="AJ3832" s="27" t="s">
        <v>5470</v>
      </c>
      <c r="AK3832" s="24" t="s">
        <v>121</v>
      </c>
      <c r="AL3832" s="24" t="s">
        <v>7086</v>
      </c>
      <c r="AM3832" s="25">
        <v>44936</v>
      </c>
      <c r="AN3832" s="28">
        <v>1160000</v>
      </c>
      <c r="AO3832" s="28">
        <v>140606</v>
      </c>
      <c r="AP3832" s="28"/>
      <c r="AQ3832" s="28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  <c r="BD3832" s="24"/>
      <c r="BE3832" s="24"/>
      <c r="BF3832" s="24"/>
      <c r="BG3832" s="23"/>
      <c r="BH3832" s="23" t="s">
        <v>75</v>
      </c>
      <c r="BI3832" s="26">
        <v>0</v>
      </c>
      <c r="BJ3832" s="26">
        <v>0</v>
      </c>
      <c r="BK3832" s="29">
        <v>0</v>
      </c>
      <c r="BL3832" s="24" t="s">
        <v>91</v>
      </c>
      <c r="BM3832" s="22" t="str">
        <f ca="1">+IF(Tabla1[[#This Row],[FECHA INGRESO]]&gt;=44986,IF((TODAY()-Tabla1[[#This Row],[FECHA INGRESO]])&gt;=50,"ALERTA","TODAVÍA FALTA"),"N/A")</f>
        <v>N/A</v>
      </c>
      <c r="BN3832" s="7" t="str">
        <f>IFERROR((_xlfn.DAYS(Tabla1[[#This Row],[FECHA INGRESO]],Tabla1[[#This Row],[FECHA RETIRO]]))/30,"")</f>
        <v/>
      </c>
    </row>
    <row r="3833" spans="1:66" x14ac:dyDescent="0.35">
      <c r="A3833" s="64">
        <v>1030665942</v>
      </c>
      <c r="B3833" s="94" t="s">
        <v>20292</v>
      </c>
      <c r="C3833" s="25">
        <v>44936</v>
      </c>
      <c r="D3833" s="119" t="s">
        <v>93</v>
      </c>
      <c r="E3833" s="24" t="s">
        <v>111</v>
      </c>
      <c r="F3833" s="24" t="s">
        <v>70</v>
      </c>
      <c r="G3833" s="24"/>
      <c r="H3833" s="24">
        <v>24092181771</v>
      </c>
      <c r="I3833" s="119" t="s">
        <v>95</v>
      </c>
      <c r="J3833" s="24">
        <f>DATEDIF(Tabla1[[#This Row],[FECHA DE NACIMIENTO]],Tabla1[[#This Row],[FECHA ACTUAL]],"Y")</f>
        <v>27</v>
      </c>
      <c r="K3833" s="119" t="s">
        <v>73</v>
      </c>
      <c r="L3833" s="119" t="s">
        <v>234</v>
      </c>
      <c r="M3833" s="24">
        <v>1</v>
      </c>
      <c r="N3833" s="24">
        <v>1</v>
      </c>
      <c r="O3833" s="24">
        <v>2</v>
      </c>
      <c r="P3833" s="24" t="s">
        <v>101</v>
      </c>
      <c r="Q3833" s="23">
        <v>35194</v>
      </c>
      <c r="R3833" s="24" t="s">
        <v>76</v>
      </c>
      <c r="S3833" s="25">
        <v>45119</v>
      </c>
      <c r="T3833" s="24"/>
      <c r="U3833" s="24">
        <v>3194118252</v>
      </c>
      <c r="V3833" s="33" t="s">
        <v>9191</v>
      </c>
      <c r="W3833" s="92" t="s">
        <v>20293</v>
      </c>
      <c r="X3833" s="119" t="s">
        <v>3448</v>
      </c>
      <c r="Y3833" s="119" t="s">
        <v>20294</v>
      </c>
      <c r="Z3833" s="119" t="s">
        <v>117</v>
      </c>
      <c r="AA3833" s="24">
        <v>3143130318</v>
      </c>
      <c r="AB3833" s="24"/>
      <c r="AC3833" s="24"/>
      <c r="AD3833" s="24"/>
      <c r="AE3833" s="26" t="s">
        <v>194</v>
      </c>
      <c r="AF3833" s="26"/>
      <c r="AG3833" s="26"/>
      <c r="AH3833" s="27" t="s">
        <v>955</v>
      </c>
      <c r="AI3833" s="27" t="s">
        <v>5470</v>
      </c>
      <c r="AJ3833" s="27" t="s">
        <v>5470</v>
      </c>
      <c r="AK3833" s="24" t="s">
        <v>121</v>
      </c>
      <c r="AL3833" s="24" t="s">
        <v>7086</v>
      </c>
      <c r="AM3833" s="25">
        <v>44936</v>
      </c>
      <c r="AN3833" s="28">
        <v>1160000</v>
      </c>
      <c r="AO3833" s="28">
        <v>140606</v>
      </c>
      <c r="AP3833" s="28"/>
      <c r="AQ3833" s="28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  <c r="BD3833" s="24"/>
      <c r="BE3833" s="24"/>
      <c r="BF3833" s="24"/>
      <c r="BG3833" s="23"/>
      <c r="BH3833" s="23" t="s">
        <v>75</v>
      </c>
      <c r="BI3833" s="26">
        <v>0</v>
      </c>
      <c r="BJ3833" s="26">
        <v>0</v>
      </c>
      <c r="BK3833" s="29">
        <v>0</v>
      </c>
      <c r="BL3833" s="24" t="s">
        <v>91</v>
      </c>
      <c r="BM3833" s="22" t="str">
        <f ca="1">+IF(Tabla1[[#This Row],[FECHA INGRESO]]&gt;=44986,IF((TODAY()-Tabla1[[#This Row],[FECHA INGRESO]])&gt;=50,"ALERTA","TODAVÍA FALTA"),"N/A")</f>
        <v>N/A</v>
      </c>
      <c r="BN3833" s="7" t="str">
        <f>IFERROR((_xlfn.DAYS(Tabla1[[#This Row],[FECHA INGRESO]],Tabla1[[#This Row],[FECHA RETIRO]]))/30,"")</f>
        <v/>
      </c>
    </row>
    <row r="3834" spans="1:66" x14ac:dyDescent="0.35">
      <c r="A3834" s="21">
        <v>1001872763</v>
      </c>
      <c r="B3834" s="159" t="s">
        <v>17418</v>
      </c>
      <c r="C3834" s="25">
        <v>44938</v>
      </c>
      <c r="D3834" s="24" t="s">
        <v>93</v>
      </c>
      <c r="E3834" s="24" t="s">
        <v>111</v>
      </c>
      <c r="F3834" s="24" t="s">
        <v>111</v>
      </c>
      <c r="G3834" s="24"/>
      <c r="H3834" s="24">
        <v>24113401721</v>
      </c>
      <c r="I3834" s="24" t="s">
        <v>72</v>
      </c>
      <c r="J3834" s="24">
        <f>DATEDIF(Tabla1[[#This Row],[FECHA DE NACIMIENTO]],Tabla1[[#This Row],[FECHA ACTUAL]],"Y")</f>
        <v>29</v>
      </c>
      <c r="K3834" s="24" t="s">
        <v>96</v>
      </c>
      <c r="L3834" s="24" t="s">
        <v>234</v>
      </c>
      <c r="M3834" s="24">
        <v>1</v>
      </c>
      <c r="N3834" s="24">
        <v>2</v>
      </c>
      <c r="O3834" s="24">
        <v>1</v>
      </c>
      <c r="P3834" s="24" t="s">
        <v>101</v>
      </c>
      <c r="Q3834" s="23">
        <v>34281</v>
      </c>
      <c r="R3834" s="24" t="s">
        <v>3638</v>
      </c>
      <c r="S3834" s="25">
        <v>45119</v>
      </c>
      <c r="T3834" s="24"/>
      <c r="U3834" s="24">
        <v>3009646209</v>
      </c>
      <c r="V3834" s="33" t="s">
        <v>17419</v>
      </c>
      <c r="W3834" s="92" t="s">
        <v>20295</v>
      </c>
      <c r="X3834" s="24" t="s">
        <v>20260</v>
      </c>
      <c r="Y3834" s="24" t="s">
        <v>17421</v>
      </c>
      <c r="Z3834" s="24" t="s">
        <v>13095</v>
      </c>
      <c r="AA3834" s="24">
        <v>3009646209</v>
      </c>
      <c r="AB3834" s="24"/>
      <c r="AC3834" s="24"/>
      <c r="AD3834" s="24"/>
      <c r="AE3834" s="26" t="s">
        <v>194</v>
      </c>
      <c r="AF3834" s="26" t="s">
        <v>7582</v>
      </c>
      <c r="AG3834" s="26"/>
      <c r="AH3834" s="27" t="s">
        <v>3042</v>
      </c>
      <c r="AI3834" s="27" t="s">
        <v>410</v>
      </c>
      <c r="AJ3834" s="27" t="s">
        <v>410</v>
      </c>
      <c r="AK3834" s="24" t="s">
        <v>121</v>
      </c>
      <c r="AL3834" s="24" t="s">
        <v>7086</v>
      </c>
      <c r="AM3834" s="25">
        <v>44938</v>
      </c>
      <c r="AN3834" s="28">
        <v>1160000</v>
      </c>
      <c r="AO3834" s="28">
        <v>140606</v>
      </c>
      <c r="AP3834" s="28"/>
      <c r="AQ3834" s="28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  <c r="BD3834" s="24"/>
      <c r="BE3834" s="24"/>
      <c r="BF3834" s="24"/>
      <c r="BG3834" s="23"/>
      <c r="BH3834" s="23">
        <v>45031</v>
      </c>
      <c r="BI3834" s="26" t="s">
        <v>466</v>
      </c>
      <c r="BJ3834" s="26" t="s">
        <v>273</v>
      </c>
      <c r="BK3834" s="29">
        <v>0</v>
      </c>
      <c r="BL3834" s="24" t="s">
        <v>129</v>
      </c>
      <c r="BM3834" s="22" t="str">
        <f ca="1">+IF(Tabla1[[#This Row],[FECHA INGRESO]]&gt;=44986,IF((TODAY()-Tabla1[[#This Row],[FECHA INGRESO]])&gt;=50,"ALERTA","TODAVÍA FALTA"),"N/A")</f>
        <v>N/A</v>
      </c>
      <c r="BN3834" s="7">
        <f>IFERROR((_xlfn.DAYS(Tabla1[[#This Row],[FECHA INGRESO]],Tabla1[[#This Row],[FECHA RETIRO]]))/30,"")</f>
        <v>-3.1</v>
      </c>
    </row>
    <row r="3835" spans="1:66" x14ac:dyDescent="0.35">
      <c r="A3835" s="103">
        <v>1013686069</v>
      </c>
      <c r="B3835" s="159" t="s">
        <v>20296</v>
      </c>
      <c r="C3835" s="63">
        <v>44942</v>
      </c>
      <c r="D3835" s="119" t="s">
        <v>93</v>
      </c>
      <c r="E3835" s="24" t="s">
        <v>111</v>
      </c>
      <c r="F3835" s="24" t="s">
        <v>70</v>
      </c>
      <c r="G3835" s="119"/>
      <c r="H3835" s="119">
        <v>24119850446</v>
      </c>
      <c r="I3835" s="119" t="s">
        <v>95</v>
      </c>
      <c r="J3835" s="24">
        <f>DATEDIF(Tabla1[[#This Row],[FECHA DE NACIMIENTO]],Tabla1[[#This Row],[FECHA ACTUAL]],"Y")</f>
        <v>24</v>
      </c>
      <c r="K3835" s="119" t="s">
        <v>320</v>
      </c>
      <c r="L3835" s="24" t="s">
        <v>234</v>
      </c>
      <c r="M3835" s="119">
        <v>2</v>
      </c>
      <c r="N3835" s="119">
        <v>2</v>
      </c>
      <c r="O3835" s="119">
        <v>2</v>
      </c>
      <c r="P3835" s="24" t="s">
        <v>101</v>
      </c>
      <c r="Q3835" s="63">
        <v>36197</v>
      </c>
      <c r="R3835" s="24" t="s">
        <v>76</v>
      </c>
      <c r="S3835" s="25">
        <v>45119</v>
      </c>
      <c r="T3835" s="119"/>
      <c r="U3835" s="119">
        <v>3112520500</v>
      </c>
      <c r="V3835" s="148" t="s">
        <v>20297</v>
      </c>
      <c r="W3835" s="158" t="s">
        <v>20298</v>
      </c>
      <c r="X3835" s="119" t="s">
        <v>18927</v>
      </c>
      <c r="Y3835" s="119" t="s">
        <v>20299</v>
      </c>
      <c r="Z3835" s="119" t="s">
        <v>13095</v>
      </c>
      <c r="AA3835" s="119">
        <v>3057087758</v>
      </c>
      <c r="AB3835" s="119"/>
      <c r="AC3835" s="119"/>
      <c r="AD3835" s="119"/>
      <c r="AE3835" s="26" t="s">
        <v>151</v>
      </c>
      <c r="AF3835" s="150"/>
      <c r="AG3835" s="26"/>
      <c r="AH3835" s="27" t="s">
        <v>184</v>
      </c>
      <c r="AI3835" s="27" t="s">
        <v>120</v>
      </c>
      <c r="AJ3835" s="27" t="s">
        <v>120</v>
      </c>
      <c r="AK3835" s="24" t="s">
        <v>121</v>
      </c>
      <c r="AL3835" s="24" t="s">
        <v>7086</v>
      </c>
      <c r="AM3835" s="63">
        <v>44942</v>
      </c>
      <c r="AN3835" s="28">
        <v>1160000</v>
      </c>
      <c r="AO3835" s="28">
        <v>140606</v>
      </c>
      <c r="AP3835" s="151"/>
      <c r="AQ3835" s="152"/>
      <c r="AR3835" s="153"/>
      <c r="AS3835" s="153"/>
      <c r="AT3835" s="151"/>
      <c r="AU3835" s="151"/>
      <c r="AV3835" s="151"/>
      <c r="AW3835" s="151"/>
      <c r="AX3835" s="152"/>
      <c r="AY3835" s="151"/>
      <c r="AZ3835" s="151"/>
      <c r="BA3835" s="151"/>
      <c r="BB3835" s="152"/>
      <c r="BC3835" s="154"/>
      <c r="BD3835" s="151"/>
      <c r="BE3835" s="151"/>
      <c r="BF3835" s="155"/>
      <c r="BG3835" s="155"/>
      <c r="BH3835" s="23">
        <v>44985</v>
      </c>
      <c r="BI3835" s="26" t="s">
        <v>466</v>
      </c>
      <c r="BJ3835" s="26" t="s">
        <v>3469</v>
      </c>
      <c r="BK3835" s="29">
        <v>0</v>
      </c>
      <c r="BL3835" s="24" t="s">
        <v>129</v>
      </c>
      <c r="BM3835" s="22" t="str">
        <f ca="1">+IF(Tabla1[[#This Row],[FECHA INGRESO]]&gt;=44986,IF((TODAY()-Tabla1[[#This Row],[FECHA INGRESO]])&gt;=50,"ALERTA","TODAVÍA FALTA"),"N/A")</f>
        <v>N/A</v>
      </c>
      <c r="BN3835" s="7">
        <f>IFERROR((_xlfn.DAYS(Tabla1[[#This Row],[FECHA INGRESO]],Tabla1[[#This Row],[FECHA RETIRO]]))/30,"")</f>
        <v>-1.4333333333333333</v>
      </c>
    </row>
    <row r="3836" spans="1:66" x14ac:dyDescent="0.35">
      <c r="A3836" s="103">
        <v>1010160197</v>
      </c>
      <c r="B3836" s="159" t="s">
        <v>20300</v>
      </c>
      <c r="C3836" s="63">
        <v>44942</v>
      </c>
      <c r="D3836" s="119" t="s">
        <v>4008</v>
      </c>
      <c r="E3836" s="24" t="s">
        <v>111</v>
      </c>
      <c r="F3836" s="24" t="s">
        <v>70</v>
      </c>
      <c r="G3836" s="119"/>
      <c r="H3836" s="119">
        <v>24119844441</v>
      </c>
      <c r="I3836" s="119" t="s">
        <v>95</v>
      </c>
      <c r="J3836" s="24">
        <f>DATEDIF(Tabla1[[#This Row],[FECHA DE NACIMIENTO]],Tabla1[[#This Row],[FECHA ACTUAL]],"Y")</f>
        <v>19</v>
      </c>
      <c r="K3836" s="119" t="s">
        <v>320</v>
      </c>
      <c r="L3836" s="24" t="s">
        <v>112</v>
      </c>
      <c r="M3836" s="119">
        <v>0</v>
      </c>
      <c r="N3836" s="119">
        <v>0</v>
      </c>
      <c r="O3836" s="119">
        <v>2</v>
      </c>
      <c r="P3836" s="24" t="s">
        <v>101</v>
      </c>
      <c r="Q3836" s="63">
        <v>37985</v>
      </c>
      <c r="R3836" s="24" t="s">
        <v>76</v>
      </c>
      <c r="S3836" s="25">
        <v>45119</v>
      </c>
      <c r="T3836" s="119"/>
      <c r="U3836" s="119">
        <v>3025947308</v>
      </c>
      <c r="V3836" s="148" t="s">
        <v>20301</v>
      </c>
      <c r="W3836" s="158" t="s">
        <v>20302</v>
      </c>
      <c r="X3836" s="119" t="s">
        <v>13779</v>
      </c>
      <c r="Y3836" s="119" t="s">
        <v>20303</v>
      </c>
      <c r="Z3836" s="119" t="s">
        <v>117</v>
      </c>
      <c r="AA3836" s="119">
        <v>3209770429</v>
      </c>
      <c r="AB3836" s="119"/>
      <c r="AC3836" s="119"/>
      <c r="AD3836" s="119"/>
      <c r="AE3836" s="26" t="s">
        <v>151</v>
      </c>
      <c r="AF3836" s="150"/>
      <c r="AG3836" s="26"/>
      <c r="AH3836" s="27" t="s">
        <v>184</v>
      </c>
      <c r="AI3836" s="27" t="s">
        <v>120</v>
      </c>
      <c r="AJ3836" s="27" t="s">
        <v>120</v>
      </c>
      <c r="AK3836" s="24" t="s">
        <v>121</v>
      </c>
      <c r="AL3836" s="24" t="s">
        <v>7086</v>
      </c>
      <c r="AM3836" s="63">
        <v>44942</v>
      </c>
      <c r="AN3836" s="28">
        <v>1160000</v>
      </c>
      <c r="AO3836" s="28">
        <v>140606</v>
      </c>
      <c r="AP3836" s="151"/>
      <c r="AQ3836" s="152"/>
      <c r="AR3836" s="153"/>
      <c r="AS3836" s="153"/>
      <c r="AT3836" s="151"/>
      <c r="AU3836" s="151"/>
      <c r="AV3836" s="151"/>
      <c r="AW3836" s="151"/>
      <c r="AX3836" s="152"/>
      <c r="AY3836" s="151"/>
      <c r="AZ3836" s="151"/>
      <c r="BA3836" s="151"/>
      <c r="BB3836" s="152"/>
      <c r="BC3836" s="154"/>
      <c r="BD3836" s="151"/>
      <c r="BE3836" s="151"/>
      <c r="BF3836" s="155"/>
      <c r="BG3836" s="155"/>
      <c r="BH3836" s="23">
        <v>44947</v>
      </c>
      <c r="BI3836" s="26" t="s">
        <v>466</v>
      </c>
      <c r="BJ3836" s="26" t="s">
        <v>6087</v>
      </c>
      <c r="BK3836" s="29">
        <v>0</v>
      </c>
      <c r="BL3836" s="24" t="s">
        <v>129</v>
      </c>
      <c r="BM3836" s="22" t="str">
        <f ca="1">+IF(Tabla1[[#This Row],[FECHA INGRESO]]&gt;=44986,IF((TODAY()-Tabla1[[#This Row],[FECHA INGRESO]])&gt;=50,"ALERTA","TODAVÍA FALTA"),"N/A")</f>
        <v>N/A</v>
      </c>
      <c r="BN3836" s="7">
        <f>IFERROR((_xlfn.DAYS(Tabla1[[#This Row],[FECHA INGRESO]],Tabla1[[#This Row],[FECHA RETIRO]]))/30,"")</f>
        <v>-0.16666666666666666</v>
      </c>
    </row>
    <row r="3837" spans="1:66" x14ac:dyDescent="0.35">
      <c r="A3837" s="103">
        <v>1030675595</v>
      </c>
      <c r="B3837" s="159" t="s">
        <v>20304</v>
      </c>
      <c r="C3837" s="63">
        <v>44942</v>
      </c>
      <c r="D3837" s="119" t="s">
        <v>4008</v>
      </c>
      <c r="E3837" s="24" t="s">
        <v>111</v>
      </c>
      <c r="F3837" s="24" t="s">
        <v>70</v>
      </c>
      <c r="G3837" s="119"/>
      <c r="H3837" s="119">
        <v>24119852853</v>
      </c>
      <c r="I3837" s="119" t="s">
        <v>95</v>
      </c>
      <c r="J3837" s="24">
        <f>DATEDIF(Tabla1[[#This Row],[FECHA DE NACIMIENTO]],Tabla1[[#This Row],[FECHA ACTUAL]],"Y")</f>
        <v>26</v>
      </c>
      <c r="K3837" s="119" t="s">
        <v>73</v>
      </c>
      <c r="L3837" s="24" t="s">
        <v>112</v>
      </c>
      <c r="M3837" s="119">
        <v>0</v>
      </c>
      <c r="N3837" s="119">
        <v>0</v>
      </c>
      <c r="O3837" s="119">
        <v>3</v>
      </c>
      <c r="P3837" s="24" t="s">
        <v>101</v>
      </c>
      <c r="Q3837" s="63">
        <v>35480</v>
      </c>
      <c r="R3837" s="24" t="s">
        <v>76</v>
      </c>
      <c r="S3837" s="25">
        <v>45119</v>
      </c>
      <c r="T3837" s="119"/>
      <c r="U3837" s="119">
        <v>3206937344</v>
      </c>
      <c r="V3837" s="148" t="s">
        <v>20305</v>
      </c>
      <c r="W3837" s="158" t="s">
        <v>20306</v>
      </c>
      <c r="X3837" s="119" t="s">
        <v>7833</v>
      </c>
      <c r="Y3837" s="119" t="s">
        <v>20307</v>
      </c>
      <c r="Z3837" s="119" t="s">
        <v>117</v>
      </c>
      <c r="AA3837" s="119">
        <v>3154329327</v>
      </c>
      <c r="AB3837" s="119"/>
      <c r="AC3837" s="119"/>
      <c r="AD3837" s="119"/>
      <c r="AE3837" s="26" t="s">
        <v>151</v>
      </c>
      <c r="AF3837" s="150"/>
      <c r="AG3837" s="26"/>
      <c r="AH3837" s="27" t="s">
        <v>184</v>
      </c>
      <c r="AI3837" s="27" t="s">
        <v>5470</v>
      </c>
      <c r="AJ3837" s="27" t="s">
        <v>5470</v>
      </c>
      <c r="AK3837" s="24" t="s">
        <v>121</v>
      </c>
      <c r="AL3837" s="24" t="s">
        <v>7086</v>
      </c>
      <c r="AM3837" s="63">
        <v>44942</v>
      </c>
      <c r="AN3837" s="28">
        <v>1160000</v>
      </c>
      <c r="AO3837" s="28">
        <v>140606</v>
      </c>
      <c r="AP3837" s="151"/>
      <c r="AQ3837" s="152"/>
      <c r="AR3837" s="153"/>
      <c r="AS3837" s="153"/>
      <c r="AT3837" s="151"/>
      <c r="AU3837" s="151"/>
      <c r="AV3837" s="151"/>
      <c r="AW3837" s="151"/>
      <c r="AX3837" s="152"/>
      <c r="AY3837" s="151"/>
      <c r="AZ3837" s="151"/>
      <c r="BA3837" s="151"/>
      <c r="BB3837" s="152"/>
      <c r="BC3837" s="154"/>
      <c r="BD3837" s="151"/>
      <c r="BE3837" s="151"/>
      <c r="BF3837" s="155"/>
      <c r="BG3837" s="155"/>
      <c r="BH3837" s="23">
        <v>44981</v>
      </c>
      <c r="BI3837" s="26" t="s">
        <v>10014</v>
      </c>
      <c r="BJ3837" s="26" t="s">
        <v>10318</v>
      </c>
      <c r="BK3837" s="29">
        <v>0</v>
      </c>
      <c r="BL3837" s="24" t="s">
        <v>129</v>
      </c>
      <c r="BM3837" s="22" t="str">
        <f ca="1">+IF(Tabla1[[#This Row],[FECHA INGRESO]]&gt;=44986,IF((TODAY()-Tabla1[[#This Row],[FECHA INGRESO]])&gt;=50,"ALERTA","TODAVÍA FALTA"),"N/A")</f>
        <v>N/A</v>
      </c>
      <c r="BN3837" s="7">
        <f>IFERROR((_xlfn.DAYS(Tabla1[[#This Row],[FECHA INGRESO]],Tabla1[[#This Row],[FECHA RETIRO]]))/30,"")</f>
        <v>-1.3</v>
      </c>
    </row>
    <row r="3838" spans="1:66" x14ac:dyDescent="0.35">
      <c r="A3838" s="160">
        <v>1002525889</v>
      </c>
      <c r="B3838" s="156" t="s">
        <v>19016</v>
      </c>
      <c r="C3838" s="63">
        <v>44942</v>
      </c>
      <c r="D3838" s="119" t="s">
        <v>157</v>
      </c>
      <c r="E3838" s="24" t="s">
        <v>111</v>
      </c>
      <c r="F3838" s="24" t="s">
        <v>70</v>
      </c>
      <c r="G3838" s="119"/>
      <c r="H3838" s="119">
        <v>24114619183</v>
      </c>
      <c r="I3838" s="119" t="s">
        <v>95</v>
      </c>
      <c r="J3838" s="24">
        <f>DATEDIF(Tabla1[[#This Row],[FECHA DE NACIMIENTO]],Tabla1[[#This Row],[FECHA ACTUAL]],"Y")</f>
        <v>19</v>
      </c>
      <c r="K3838" s="119" t="s">
        <v>73</v>
      </c>
      <c r="L3838" s="24" t="s">
        <v>112</v>
      </c>
      <c r="M3838" s="119">
        <v>0</v>
      </c>
      <c r="N3838" s="119">
        <v>1</v>
      </c>
      <c r="O3838" s="119">
        <v>3</v>
      </c>
      <c r="P3838" s="24" t="s">
        <v>101</v>
      </c>
      <c r="Q3838" s="63">
        <v>37841</v>
      </c>
      <c r="R3838" s="24" t="s">
        <v>76</v>
      </c>
      <c r="S3838" s="25">
        <v>45119</v>
      </c>
      <c r="T3838" s="119"/>
      <c r="U3838" s="119">
        <v>3112368656</v>
      </c>
      <c r="V3838" s="148" t="s">
        <v>19017</v>
      </c>
      <c r="W3838" s="158" t="s">
        <v>20308</v>
      </c>
      <c r="X3838" s="119" t="s">
        <v>6691</v>
      </c>
      <c r="Y3838" s="119" t="s">
        <v>19019</v>
      </c>
      <c r="Z3838" s="119" t="s">
        <v>162</v>
      </c>
      <c r="AA3838" s="119">
        <v>3112377965</v>
      </c>
      <c r="AB3838" s="119"/>
      <c r="AC3838" s="119"/>
      <c r="AD3838" s="119"/>
      <c r="AE3838" s="26" t="s">
        <v>151</v>
      </c>
      <c r="AF3838" s="150"/>
      <c r="AG3838" s="26"/>
      <c r="AH3838" s="27" t="s">
        <v>955</v>
      </c>
      <c r="AI3838" s="27" t="s">
        <v>5470</v>
      </c>
      <c r="AJ3838" s="27" t="s">
        <v>5470</v>
      </c>
      <c r="AK3838" s="24" t="s">
        <v>121</v>
      </c>
      <c r="AL3838" s="24" t="s">
        <v>7086</v>
      </c>
      <c r="AM3838" s="63">
        <v>44942</v>
      </c>
      <c r="AN3838" s="28">
        <v>1160000</v>
      </c>
      <c r="AO3838" s="28">
        <v>140606</v>
      </c>
      <c r="AP3838" s="151"/>
      <c r="AQ3838" s="152"/>
      <c r="AR3838" s="153"/>
      <c r="AS3838" s="153"/>
      <c r="AT3838" s="151"/>
      <c r="AU3838" s="151"/>
      <c r="AV3838" s="151"/>
      <c r="AW3838" s="151"/>
      <c r="AX3838" s="152"/>
      <c r="AY3838" s="151"/>
      <c r="AZ3838" s="151"/>
      <c r="BA3838" s="151"/>
      <c r="BB3838" s="152"/>
      <c r="BC3838" s="154"/>
      <c r="BD3838" s="151"/>
      <c r="BE3838" s="151"/>
      <c r="BF3838" s="155"/>
      <c r="BG3838" s="155"/>
      <c r="BH3838" s="23" t="s">
        <v>75</v>
      </c>
      <c r="BI3838" s="26">
        <v>0</v>
      </c>
      <c r="BJ3838" s="26">
        <v>0</v>
      </c>
      <c r="BK3838" s="29">
        <v>0</v>
      </c>
      <c r="BL3838" s="24" t="s">
        <v>91</v>
      </c>
      <c r="BM3838" s="22" t="str">
        <f ca="1">+IF(Tabla1[[#This Row],[FECHA INGRESO]]&gt;=44986,IF((TODAY()-Tabla1[[#This Row],[FECHA INGRESO]])&gt;=50,"ALERTA","TODAVÍA FALTA"),"N/A")</f>
        <v>N/A</v>
      </c>
      <c r="BN3838" s="7" t="str">
        <f>IFERROR((_xlfn.DAYS(Tabla1[[#This Row],[FECHA INGRESO]],Tabla1[[#This Row],[FECHA RETIRO]]))/30,"")</f>
        <v/>
      </c>
    </row>
    <row r="3839" spans="1:66" x14ac:dyDescent="0.35">
      <c r="A3839" s="160">
        <v>1007413328</v>
      </c>
      <c r="B3839" s="156" t="s">
        <v>20309</v>
      </c>
      <c r="C3839" s="63">
        <v>44942</v>
      </c>
      <c r="D3839" s="119" t="s">
        <v>188</v>
      </c>
      <c r="E3839" s="24" t="s">
        <v>94</v>
      </c>
      <c r="F3839" s="24" t="s">
        <v>70</v>
      </c>
      <c r="G3839" s="119"/>
      <c r="H3839" s="119">
        <v>24119844984</v>
      </c>
      <c r="I3839" s="119" t="s">
        <v>95</v>
      </c>
      <c r="J3839" s="24">
        <f>DATEDIF(Tabla1[[#This Row],[FECHA DE NACIMIENTO]],Tabla1[[#This Row],[FECHA ACTUAL]],"Y")</f>
        <v>22</v>
      </c>
      <c r="K3839" s="119" t="s">
        <v>96</v>
      </c>
      <c r="L3839" s="24" t="s">
        <v>112</v>
      </c>
      <c r="M3839" s="119">
        <v>1</v>
      </c>
      <c r="N3839" s="119">
        <v>1</v>
      </c>
      <c r="O3839" s="119">
        <v>2</v>
      </c>
      <c r="P3839" s="24" t="s">
        <v>101</v>
      </c>
      <c r="Q3839" s="63">
        <v>37041</v>
      </c>
      <c r="R3839" s="24" t="s">
        <v>76</v>
      </c>
      <c r="S3839" s="25">
        <v>45119</v>
      </c>
      <c r="T3839" s="119"/>
      <c r="U3839" s="119">
        <v>3188882009</v>
      </c>
      <c r="V3839" s="148" t="s">
        <v>20310</v>
      </c>
      <c r="W3839" s="158" t="s">
        <v>20311</v>
      </c>
      <c r="X3839" s="119" t="s">
        <v>16270</v>
      </c>
      <c r="Y3839" s="119" t="s">
        <v>20312</v>
      </c>
      <c r="Z3839" s="119" t="s">
        <v>117</v>
      </c>
      <c r="AA3839" s="119">
        <v>3184448314</v>
      </c>
      <c r="AB3839" s="119"/>
      <c r="AC3839" s="119"/>
      <c r="AD3839" s="119"/>
      <c r="AE3839" s="26" t="s">
        <v>183</v>
      </c>
      <c r="AF3839" s="150"/>
      <c r="AG3839" s="26"/>
      <c r="AH3839" s="27" t="s">
        <v>955</v>
      </c>
      <c r="AI3839" s="27" t="s">
        <v>5470</v>
      </c>
      <c r="AJ3839" s="27" t="s">
        <v>5470</v>
      </c>
      <c r="AK3839" s="24" t="s">
        <v>121</v>
      </c>
      <c r="AL3839" s="24" t="s">
        <v>7086</v>
      </c>
      <c r="AM3839" s="63">
        <v>44942</v>
      </c>
      <c r="AN3839" s="28">
        <v>1160000</v>
      </c>
      <c r="AO3839" s="28">
        <v>140606</v>
      </c>
      <c r="AP3839" s="151"/>
      <c r="AQ3839" s="152"/>
      <c r="AR3839" s="153"/>
      <c r="AS3839" s="153"/>
      <c r="AT3839" s="151"/>
      <c r="AU3839" s="151"/>
      <c r="AV3839" s="151"/>
      <c r="AW3839" s="151"/>
      <c r="AX3839" s="152"/>
      <c r="AY3839" s="151"/>
      <c r="AZ3839" s="151"/>
      <c r="BA3839" s="151"/>
      <c r="BB3839" s="152"/>
      <c r="BC3839" s="154"/>
      <c r="BD3839" s="151"/>
      <c r="BE3839" s="151"/>
      <c r="BF3839" s="155"/>
      <c r="BG3839" s="155"/>
      <c r="BH3839" s="23" t="s">
        <v>75</v>
      </c>
      <c r="BI3839" s="26">
        <v>0</v>
      </c>
      <c r="BJ3839" s="26">
        <v>0</v>
      </c>
      <c r="BK3839" s="29">
        <v>0</v>
      </c>
      <c r="BL3839" s="24" t="s">
        <v>91</v>
      </c>
      <c r="BM3839" s="22" t="str">
        <f ca="1">+IF(Tabla1[[#This Row],[FECHA INGRESO]]&gt;=44986,IF((TODAY()-Tabla1[[#This Row],[FECHA INGRESO]])&gt;=50,"ALERTA","TODAVÍA FALTA"),"N/A")</f>
        <v>N/A</v>
      </c>
      <c r="BN3839" s="7" t="str">
        <f>IFERROR((_xlfn.DAYS(Tabla1[[#This Row],[FECHA INGRESO]],Tabla1[[#This Row],[FECHA RETIRO]]))/30,"")</f>
        <v/>
      </c>
    </row>
    <row r="3840" spans="1:66" x14ac:dyDescent="0.35">
      <c r="A3840" s="103">
        <v>1069403870</v>
      </c>
      <c r="B3840" s="159" t="s">
        <v>20313</v>
      </c>
      <c r="C3840" s="63">
        <v>44942</v>
      </c>
      <c r="D3840" s="119" t="s">
        <v>93</v>
      </c>
      <c r="E3840" s="24" t="s">
        <v>111</v>
      </c>
      <c r="F3840" s="24" t="s">
        <v>70</v>
      </c>
      <c r="G3840" s="119" t="s">
        <v>20314</v>
      </c>
      <c r="H3840" s="119">
        <v>24119854378</v>
      </c>
      <c r="I3840" s="119" t="s">
        <v>95</v>
      </c>
      <c r="J3840" s="24">
        <f>DATEDIF(Tabla1[[#This Row],[FECHA DE NACIMIENTO]],Tabla1[[#This Row],[FECHA ACTUAL]],"Y")</f>
        <v>26</v>
      </c>
      <c r="K3840" s="119" t="s">
        <v>320</v>
      </c>
      <c r="L3840" s="24" t="s">
        <v>112</v>
      </c>
      <c r="M3840" s="119">
        <v>1</v>
      </c>
      <c r="N3840" s="119">
        <v>1</v>
      </c>
      <c r="O3840" s="119">
        <v>1</v>
      </c>
      <c r="P3840" s="24" t="s">
        <v>101</v>
      </c>
      <c r="Q3840" s="63">
        <v>35569</v>
      </c>
      <c r="R3840" s="24" t="s">
        <v>5780</v>
      </c>
      <c r="S3840" s="25">
        <v>45119</v>
      </c>
      <c r="T3840" s="119"/>
      <c r="U3840" s="119">
        <v>3046235354</v>
      </c>
      <c r="V3840" s="148" t="s">
        <v>20315</v>
      </c>
      <c r="W3840" s="158" t="s">
        <v>20316</v>
      </c>
      <c r="X3840" s="119" t="s">
        <v>7869</v>
      </c>
      <c r="Y3840" s="119" t="s">
        <v>20317</v>
      </c>
      <c r="Z3840" s="119" t="s">
        <v>162</v>
      </c>
      <c r="AA3840" s="119">
        <v>3016598427</v>
      </c>
      <c r="AB3840" s="119"/>
      <c r="AC3840" s="119"/>
      <c r="AD3840" s="119"/>
      <c r="AE3840" s="26" t="s">
        <v>183</v>
      </c>
      <c r="AF3840" s="150" t="s">
        <v>6913</v>
      </c>
      <c r="AG3840" s="26"/>
      <c r="AH3840" s="27" t="s">
        <v>184</v>
      </c>
      <c r="AI3840" s="27" t="s">
        <v>1612</v>
      </c>
      <c r="AJ3840" s="27" t="s">
        <v>487</v>
      </c>
      <c r="AK3840" s="24" t="s">
        <v>121</v>
      </c>
      <c r="AL3840" s="24" t="s">
        <v>7086</v>
      </c>
      <c r="AM3840" s="63">
        <v>44942</v>
      </c>
      <c r="AN3840" s="28">
        <v>1160000</v>
      </c>
      <c r="AO3840" s="28">
        <v>140606</v>
      </c>
      <c r="AP3840" s="151"/>
      <c r="AQ3840" s="152"/>
      <c r="AR3840" s="153"/>
      <c r="AS3840" s="153"/>
      <c r="AT3840" s="151"/>
      <c r="AU3840" s="151"/>
      <c r="AV3840" s="151"/>
      <c r="AW3840" s="151"/>
      <c r="AX3840" s="152"/>
      <c r="AY3840" s="151"/>
      <c r="AZ3840" s="151"/>
      <c r="BA3840" s="151"/>
      <c r="BB3840" s="152"/>
      <c r="BC3840" s="154"/>
      <c r="BD3840" s="151"/>
      <c r="BE3840" s="151"/>
      <c r="BF3840" s="155"/>
      <c r="BG3840" s="155"/>
      <c r="BH3840" s="23">
        <v>45073</v>
      </c>
      <c r="BI3840" s="26" t="s">
        <v>466</v>
      </c>
      <c r="BJ3840" s="26" t="s">
        <v>6087</v>
      </c>
      <c r="BK3840" s="29">
        <v>0</v>
      </c>
      <c r="BL3840" s="24" t="s">
        <v>129</v>
      </c>
      <c r="BM3840" s="22" t="str">
        <f ca="1">+IF(Tabla1[[#This Row],[FECHA INGRESO]]&gt;=44986,IF((TODAY()-Tabla1[[#This Row],[FECHA INGRESO]])&gt;=50,"ALERTA","TODAVÍA FALTA"),"N/A")</f>
        <v>N/A</v>
      </c>
      <c r="BN3840" s="7">
        <f>IFERROR((_xlfn.DAYS(Tabla1[[#This Row],[FECHA INGRESO]],Tabla1[[#This Row],[FECHA RETIRO]]))/30,"")</f>
        <v>-4.3666666666666663</v>
      </c>
    </row>
    <row r="3841" spans="1:66" x14ac:dyDescent="0.35">
      <c r="A3841" s="103">
        <v>40614844</v>
      </c>
      <c r="B3841" s="159" t="s">
        <v>20318</v>
      </c>
      <c r="C3841" s="63">
        <v>44942</v>
      </c>
      <c r="D3841" s="119" t="s">
        <v>266</v>
      </c>
      <c r="E3841" s="24" t="s">
        <v>111</v>
      </c>
      <c r="F3841" s="24" t="s">
        <v>70</v>
      </c>
      <c r="G3841" s="119"/>
      <c r="H3841" s="119">
        <v>24103821948</v>
      </c>
      <c r="I3841" s="119" t="s">
        <v>95</v>
      </c>
      <c r="J3841" s="24">
        <f>DATEDIF(Tabla1[[#This Row],[FECHA DE NACIMIENTO]],Tabla1[[#This Row],[FECHA ACTUAL]],"Y")</f>
        <v>38</v>
      </c>
      <c r="K3841" s="119" t="s">
        <v>73</v>
      </c>
      <c r="L3841" s="24" t="s">
        <v>112</v>
      </c>
      <c r="M3841" s="119">
        <v>1</v>
      </c>
      <c r="N3841" s="119">
        <v>1</v>
      </c>
      <c r="O3841" s="119">
        <v>2</v>
      </c>
      <c r="P3841" s="24" t="s">
        <v>101</v>
      </c>
      <c r="Q3841" s="63">
        <v>31152</v>
      </c>
      <c r="R3841" s="24" t="s">
        <v>20319</v>
      </c>
      <c r="S3841" s="25">
        <v>45119</v>
      </c>
      <c r="T3841" s="119"/>
      <c r="U3841" s="119">
        <v>3053945611</v>
      </c>
      <c r="V3841" s="148" t="s">
        <v>20320</v>
      </c>
      <c r="W3841" s="158" t="s">
        <v>20321</v>
      </c>
      <c r="X3841" s="119" t="s">
        <v>1376</v>
      </c>
      <c r="Y3841" s="119" t="s">
        <v>20322</v>
      </c>
      <c r="Z3841" s="119" t="s">
        <v>162</v>
      </c>
      <c r="AA3841" s="119">
        <v>3138119320</v>
      </c>
      <c r="AB3841" s="119"/>
      <c r="AC3841" s="119"/>
      <c r="AD3841" s="119"/>
      <c r="AE3841" s="26" t="s">
        <v>183</v>
      </c>
      <c r="AF3841" s="150" t="s">
        <v>553</v>
      </c>
      <c r="AG3841" s="26"/>
      <c r="AH3841" s="27" t="s">
        <v>184</v>
      </c>
      <c r="AI3841" s="27" t="s">
        <v>1612</v>
      </c>
      <c r="AJ3841" s="27" t="s">
        <v>487</v>
      </c>
      <c r="AK3841" s="24" t="s">
        <v>121</v>
      </c>
      <c r="AL3841" s="24" t="s">
        <v>7086</v>
      </c>
      <c r="AM3841" s="63">
        <v>44942</v>
      </c>
      <c r="AN3841" s="28">
        <v>1160000</v>
      </c>
      <c r="AO3841" s="28">
        <v>140606</v>
      </c>
      <c r="AP3841" s="151"/>
      <c r="AQ3841" s="152"/>
      <c r="AR3841" s="153"/>
      <c r="AS3841" s="153"/>
      <c r="AT3841" s="151"/>
      <c r="AU3841" s="151"/>
      <c r="AV3841" s="151"/>
      <c r="AW3841" s="151"/>
      <c r="AX3841" s="152"/>
      <c r="AY3841" s="151"/>
      <c r="AZ3841" s="151"/>
      <c r="BA3841" s="151"/>
      <c r="BB3841" s="152"/>
      <c r="BC3841" s="154"/>
      <c r="BD3841" s="151"/>
      <c r="BE3841" s="151"/>
      <c r="BF3841" s="155"/>
      <c r="BG3841" s="155"/>
      <c r="BH3841" s="23">
        <v>44946</v>
      </c>
      <c r="BI3841" s="26" t="s">
        <v>466</v>
      </c>
      <c r="BJ3841" s="26" t="s">
        <v>6087</v>
      </c>
      <c r="BK3841" s="29">
        <v>0</v>
      </c>
      <c r="BL3841" s="24" t="s">
        <v>129</v>
      </c>
      <c r="BM3841" s="22" t="str">
        <f ca="1">+IF(Tabla1[[#This Row],[FECHA INGRESO]]&gt;=44986,IF((TODAY()-Tabla1[[#This Row],[FECHA INGRESO]])&gt;=50,"ALERTA","TODAVÍA FALTA"),"N/A")</f>
        <v>N/A</v>
      </c>
      <c r="BN3841" s="7">
        <f>IFERROR((_xlfn.DAYS(Tabla1[[#This Row],[FECHA INGRESO]],Tabla1[[#This Row],[FECHA RETIRO]]))/30,"")</f>
        <v>-0.13333333333333333</v>
      </c>
    </row>
    <row r="3842" spans="1:66" x14ac:dyDescent="0.35">
      <c r="A3842" s="103">
        <v>1000776914</v>
      </c>
      <c r="B3842" s="159" t="s">
        <v>20323</v>
      </c>
      <c r="C3842" s="63">
        <v>44942</v>
      </c>
      <c r="D3842" s="119" t="s">
        <v>266</v>
      </c>
      <c r="E3842" s="24" t="s">
        <v>94</v>
      </c>
      <c r="F3842" s="24" t="s">
        <v>70</v>
      </c>
      <c r="G3842" s="119"/>
      <c r="H3842" s="119">
        <v>24107752347</v>
      </c>
      <c r="I3842" s="119" t="s">
        <v>95</v>
      </c>
      <c r="J3842" s="24">
        <f>DATEDIF(Tabla1[[#This Row],[FECHA DE NACIMIENTO]],Tabla1[[#This Row],[FECHA ACTUAL]],"Y")</f>
        <v>21</v>
      </c>
      <c r="K3842" s="119" t="s">
        <v>73</v>
      </c>
      <c r="L3842" s="24" t="s">
        <v>112</v>
      </c>
      <c r="M3842" s="119">
        <v>0</v>
      </c>
      <c r="N3842" s="119">
        <v>0</v>
      </c>
      <c r="O3842" s="119">
        <v>1</v>
      </c>
      <c r="P3842" s="24" t="s">
        <v>101</v>
      </c>
      <c r="Q3842" s="63">
        <v>37446</v>
      </c>
      <c r="R3842" s="24" t="s">
        <v>76</v>
      </c>
      <c r="S3842" s="25">
        <v>45119</v>
      </c>
      <c r="T3842" s="119"/>
      <c r="U3842" s="119">
        <v>3013635562</v>
      </c>
      <c r="V3842" s="148" t="s">
        <v>20324</v>
      </c>
      <c r="W3842" s="158" t="s">
        <v>20325</v>
      </c>
      <c r="X3842" s="119" t="s">
        <v>3976</v>
      </c>
      <c r="Y3842" s="119" t="s">
        <v>20326</v>
      </c>
      <c r="Z3842" s="119" t="s">
        <v>117</v>
      </c>
      <c r="AA3842" s="119">
        <v>3222193798</v>
      </c>
      <c r="AB3842" s="119"/>
      <c r="AC3842" s="119"/>
      <c r="AD3842" s="119"/>
      <c r="AE3842" s="26" t="s">
        <v>151</v>
      </c>
      <c r="AF3842" s="150"/>
      <c r="AG3842" s="26"/>
      <c r="AH3842" s="27" t="s">
        <v>184</v>
      </c>
      <c r="AI3842" s="27" t="s">
        <v>1612</v>
      </c>
      <c r="AJ3842" s="27" t="s">
        <v>487</v>
      </c>
      <c r="AK3842" s="24" t="s">
        <v>121</v>
      </c>
      <c r="AL3842" s="24" t="s">
        <v>7086</v>
      </c>
      <c r="AM3842" s="63">
        <v>44942</v>
      </c>
      <c r="AN3842" s="28">
        <v>1160000</v>
      </c>
      <c r="AO3842" s="28">
        <v>140606</v>
      </c>
      <c r="AP3842" s="151"/>
      <c r="AQ3842" s="152"/>
      <c r="AR3842" s="153"/>
      <c r="AS3842" s="153"/>
      <c r="AT3842" s="151"/>
      <c r="AU3842" s="151"/>
      <c r="AV3842" s="151"/>
      <c r="AW3842" s="151"/>
      <c r="AX3842" s="152"/>
      <c r="AY3842" s="151"/>
      <c r="AZ3842" s="151"/>
      <c r="BA3842" s="151"/>
      <c r="BB3842" s="152"/>
      <c r="BC3842" s="154"/>
      <c r="BD3842" s="151"/>
      <c r="BE3842" s="151"/>
      <c r="BF3842" s="155"/>
      <c r="BG3842" s="155"/>
      <c r="BH3842" s="23">
        <v>44998</v>
      </c>
      <c r="BI3842" s="26" t="s">
        <v>10014</v>
      </c>
      <c r="BJ3842" s="26" t="s">
        <v>10318</v>
      </c>
      <c r="BK3842" s="29">
        <v>0</v>
      </c>
      <c r="BL3842" s="24" t="s">
        <v>129</v>
      </c>
      <c r="BM3842" s="22" t="str">
        <f ca="1">+IF(Tabla1[[#This Row],[FECHA INGRESO]]&gt;=44986,IF((TODAY()-Tabla1[[#This Row],[FECHA INGRESO]])&gt;=50,"ALERTA","TODAVÍA FALTA"),"N/A")</f>
        <v>N/A</v>
      </c>
      <c r="BN3842" s="7">
        <f>IFERROR((_xlfn.DAYS(Tabla1[[#This Row],[FECHA INGRESO]],Tabla1[[#This Row],[FECHA RETIRO]]))/30,"")</f>
        <v>-1.8666666666666667</v>
      </c>
    </row>
    <row r="3843" spans="1:66" x14ac:dyDescent="0.35">
      <c r="A3843" s="103">
        <v>1019762930</v>
      </c>
      <c r="B3843" s="156" t="s">
        <v>20327</v>
      </c>
      <c r="C3843" s="63">
        <v>44942</v>
      </c>
      <c r="D3843" s="119" t="s">
        <v>93</v>
      </c>
      <c r="E3843" s="24" t="s">
        <v>111</v>
      </c>
      <c r="F3843" s="24" t="s">
        <v>70</v>
      </c>
      <c r="G3843" s="119"/>
      <c r="H3843" s="119">
        <v>24119839780</v>
      </c>
      <c r="I3843" s="119" t="s">
        <v>72</v>
      </c>
      <c r="J3843" s="24">
        <f>DATEDIF(Tabla1[[#This Row],[FECHA DE NACIMIENTO]],Tabla1[[#This Row],[FECHA ACTUAL]],"Y")</f>
        <v>18</v>
      </c>
      <c r="K3843" s="119" t="s">
        <v>96</v>
      </c>
      <c r="L3843" s="24" t="s">
        <v>112</v>
      </c>
      <c r="M3843" s="119">
        <v>0</v>
      </c>
      <c r="N3843" s="119">
        <v>0</v>
      </c>
      <c r="O3843" s="119">
        <v>3</v>
      </c>
      <c r="P3843" s="24" t="s">
        <v>101</v>
      </c>
      <c r="Q3843" s="63">
        <v>38206</v>
      </c>
      <c r="R3843" s="24" t="s">
        <v>76</v>
      </c>
      <c r="S3843" s="25">
        <v>45119</v>
      </c>
      <c r="T3843" s="119">
        <v>6752490</v>
      </c>
      <c r="U3843" s="119">
        <v>3209592058</v>
      </c>
      <c r="V3843" s="148" t="s">
        <v>20328</v>
      </c>
      <c r="W3843" s="158" t="s">
        <v>20329</v>
      </c>
      <c r="X3843" s="119" t="s">
        <v>20330</v>
      </c>
      <c r="Y3843" s="119" t="s">
        <v>20331</v>
      </c>
      <c r="Z3843" s="119" t="s">
        <v>117</v>
      </c>
      <c r="AA3843" s="119">
        <v>3125046671</v>
      </c>
      <c r="AB3843" s="119"/>
      <c r="AC3843" s="119"/>
      <c r="AD3843" s="119"/>
      <c r="AE3843" s="26" t="s">
        <v>151</v>
      </c>
      <c r="AF3843" s="150"/>
      <c r="AG3843" s="26"/>
      <c r="AH3843" s="27" t="s">
        <v>955</v>
      </c>
      <c r="AI3843" s="27" t="s">
        <v>1612</v>
      </c>
      <c r="AJ3843" s="27" t="s">
        <v>487</v>
      </c>
      <c r="AK3843" s="24" t="s">
        <v>121</v>
      </c>
      <c r="AL3843" s="24" t="s">
        <v>7086</v>
      </c>
      <c r="AM3843" s="63">
        <v>44942</v>
      </c>
      <c r="AN3843" s="28">
        <v>1160000</v>
      </c>
      <c r="AO3843" s="28">
        <v>140606</v>
      </c>
      <c r="AP3843" s="151"/>
      <c r="AQ3843" s="152"/>
      <c r="AR3843" s="153"/>
      <c r="AS3843" s="153"/>
      <c r="AT3843" s="151"/>
      <c r="AU3843" s="151"/>
      <c r="AV3843" s="151"/>
      <c r="AW3843" s="151"/>
      <c r="AX3843" s="152"/>
      <c r="AY3843" s="151"/>
      <c r="AZ3843" s="151"/>
      <c r="BA3843" s="151"/>
      <c r="BB3843" s="152"/>
      <c r="BC3843" s="154"/>
      <c r="BD3843" s="151"/>
      <c r="BE3843" s="151"/>
      <c r="BF3843" s="155"/>
      <c r="BG3843" s="155"/>
      <c r="BH3843" s="23" t="s">
        <v>75</v>
      </c>
      <c r="BI3843" s="26">
        <v>0</v>
      </c>
      <c r="BJ3843" s="26">
        <v>0</v>
      </c>
      <c r="BK3843" s="29">
        <v>0</v>
      </c>
      <c r="BL3843" s="24" t="s">
        <v>91</v>
      </c>
      <c r="BM3843" s="22" t="str">
        <f ca="1">+IF(Tabla1[[#This Row],[FECHA INGRESO]]&gt;=44986,IF((TODAY()-Tabla1[[#This Row],[FECHA INGRESO]])&gt;=50,"ALERTA","TODAVÍA FALTA"),"N/A")</f>
        <v>N/A</v>
      </c>
      <c r="BN3843" s="7" t="str">
        <f>IFERROR((_xlfn.DAYS(Tabla1[[#This Row],[FECHA INGRESO]],Tabla1[[#This Row],[FECHA RETIRO]]))/30,"")</f>
        <v/>
      </c>
    </row>
    <row r="3844" spans="1:66" x14ac:dyDescent="0.35">
      <c r="A3844" s="103">
        <v>1024567485</v>
      </c>
      <c r="B3844" s="156" t="s">
        <v>17081</v>
      </c>
      <c r="C3844" s="63">
        <v>44944</v>
      </c>
      <c r="D3844" s="119" t="s">
        <v>93</v>
      </c>
      <c r="E3844" s="24" t="s">
        <v>69</v>
      </c>
      <c r="F3844" s="24" t="s">
        <v>70</v>
      </c>
      <c r="G3844" s="119"/>
      <c r="H3844" s="24">
        <v>24119842166</v>
      </c>
      <c r="I3844" s="119" t="s">
        <v>95</v>
      </c>
      <c r="J3844" s="24">
        <f>DATEDIF(Tabla1[[#This Row],[FECHA DE NACIMIENTO]],Tabla1[[#This Row],[FECHA ACTUAL]],"Y")</f>
        <v>27</v>
      </c>
      <c r="K3844" s="119" t="s">
        <v>96</v>
      </c>
      <c r="L3844" s="24" t="s">
        <v>234</v>
      </c>
      <c r="M3844" s="119">
        <v>1</v>
      </c>
      <c r="N3844" s="119">
        <v>1</v>
      </c>
      <c r="O3844" s="119">
        <v>3</v>
      </c>
      <c r="P3844" s="24" t="s">
        <v>101</v>
      </c>
      <c r="Q3844" s="63">
        <v>35072</v>
      </c>
      <c r="R3844" s="24" t="s">
        <v>76</v>
      </c>
      <c r="S3844" s="25">
        <v>45119</v>
      </c>
      <c r="T3844" s="119"/>
      <c r="U3844" s="119">
        <v>3118676301</v>
      </c>
      <c r="V3844" s="148" t="s">
        <v>17082</v>
      </c>
      <c r="W3844" s="158" t="s">
        <v>20332</v>
      </c>
      <c r="X3844" s="119" t="s">
        <v>9001</v>
      </c>
      <c r="Y3844" s="119" t="s">
        <v>20333</v>
      </c>
      <c r="Z3844" s="119" t="s">
        <v>13095</v>
      </c>
      <c r="AA3844" s="119">
        <v>3013909875</v>
      </c>
      <c r="AB3844" s="119"/>
      <c r="AC3844" s="119"/>
      <c r="AD3844" s="119"/>
      <c r="AE3844" s="26" t="s">
        <v>183</v>
      </c>
      <c r="AF3844" s="150" t="s">
        <v>17085</v>
      </c>
      <c r="AG3844" s="26"/>
      <c r="AH3844" s="27" t="s">
        <v>299</v>
      </c>
      <c r="AI3844" s="27" t="s">
        <v>260</v>
      </c>
      <c r="AJ3844" s="27" t="s">
        <v>260</v>
      </c>
      <c r="AK3844" s="24" t="s">
        <v>89</v>
      </c>
      <c r="AL3844" s="24" t="s">
        <v>90</v>
      </c>
      <c r="AM3844" s="63">
        <v>44944</v>
      </c>
      <c r="AN3844" s="28">
        <v>1439377</v>
      </c>
      <c r="AO3844" s="28">
        <v>140606</v>
      </c>
      <c r="AP3844" s="151"/>
      <c r="AQ3844" s="152"/>
      <c r="AR3844" s="153"/>
      <c r="AS3844" s="153"/>
      <c r="AT3844" s="151"/>
      <c r="AU3844" s="151"/>
      <c r="AV3844" s="151"/>
      <c r="AW3844" s="151"/>
      <c r="AX3844" s="152"/>
      <c r="AY3844" s="151"/>
      <c r="AZ3844" s="151"/>
      <c r="BA3844" s="151"/>
      <c r="BB3844" s="152"/>
      <c r="BC3844" s="154"/>
      <c r="BD3844" s="151"/>
      <c r="BE3844" s="151"/>
      <c r="BF3844" s="155"/>
      <c r="BG3844" s="155"/>
      <c r="BH3844" s="23" t="s">
        <v>75</v>
      </c>
      <c r="BI3844" s="26">
        <v>0</v>
      </c>
      <c r="BJ3844" s="26">
        <v>0</v>
      </c>
      <c r="BK3844" s="29">
        <v>0</v>
      </c>
      <c r="BL3844" s="24" t="s">
        <v>91</v>
      </c>
      <c r="BM3844" s="22" t="str">
        <f ca="1">+IF(Tabla1[[#This Row],[FECHA INGRESO]]&gt;=44986,IF((TODAY()-Tabla1[[#This Row],[FECHA INGRESO]])&gt;=50,"ALERTA","TODAVÍA FALTA"),"N/A")</f>
        <v>N/A</v>
      </c>
      <c r="BN3844" s="7" t="str">
        <f>IFERROR((_xlfn.DAYS(Tabla1[[#This Row],[FECHA INGRESO]],Tabla1[[#This Row],[FECHA RETIRO]]))/30,"")</f>
        <v/>
      </c>
    </row>
    <row r="3845" spans="1:66" x14ac:dyDescent="0.35">
      <c r="A3845" s="103">
        <v>1031179926</v>
      </c>
      <c r="B3845" s="156" t="s">
        <v>20334</v>
      </c>
      <c r="C3845" s="63">
        <v>44945</v>
      </c>
      <c r="D3845" s="119" t="s">
        <v>93</v>
      </c>
      <c r="E3845" s="24" t="s">
        <v>111</v>
      </c>
      <c r="F3845" s="24" t="s">
        <v>111</v>
      </c>
      <c r="G3845" s="119"/>
      <c r="H3845" s="119">
        <v>24119954300</v>
      </c>
      <c r="I3845" s="119" t="s">
        <v>95</v>
      </c>
      <c r="J3845" s="24">
        <f>DATEDIF(Tabla1[[#This Row],[FECHA DE NACIMIENTO]],Tabla1[[#This Row],[FECHA ACTUAL]],"Y")</f>
        <v>24</v>
      </c>
      <c r="K3845" s="119" t="s">
        <v>73</v>
      </c>
      <c r="L3845" s="24" t="s">
        <v>234</v>
      </c>
      <c r="M3845" s="119">
        <v>0</v>
      </c>
      <c r="N3845" s="119">
        <v>0</v>
      </c>
      <c r="O3845" s="119">
        <v>2</v>
      </c>
      <c r="P3845" s="24" t="s">
        <v>101</v>
      </c>
      <c r="Q3845" s="63">
        <v>36262</v>
      </c>
      <c r="R3845" s="24" t="s">
        <v>76</v>
      </c>
      <c r="S3845" s="25">
        <v>45119</v>
      </c>
      <c r="T3845" s="119"/>
      <c r="U3845" s="119">
        <v>3142594726</v>
      </c>
      <c r="V3845" s="148" t="s">
        <v>20335</v>
      </c>
      <c r="W3845" s="158" t="s">
        <v>20336</v>
      </c>
      <c r="X3845" s="119" t="s">
        <v>20337</v>
      </c>
      <c r="Y3845" s="119" t="s">
        <v>20338</v>
      </c>
      <c r="Z3845" s="119" t="s">
        <v>117</v>
      </c>
      <c r="AA3845" s="119">
        <v>3125335662</v>
      </c>
      <c r="AB3845" s="119"/>
      <c r="AC3845" s="119"/>
      <c r="AD3845" s="119"/>
      <c r="AE3845" s="26" t="s">
        <v>151</v>
      </c>
      <c r="AF3845" s="150"/>
      <c r="AG3845" s="26"/>
      <c r="AH3845" s="27" t="s">
        <v>10056</v>
      </c>
      <c r="AI3845" s="27" t="s">
        <v>410</v>
      </c>
      <c r="AJ3845" s="27" t="s">
        <v>410</v>
      </c>
      <c r="AK3845" s="24" t="s">
        <v>121</v>
      </c>
      <c r="AL3845" s="24" t="s">
        <v>7086</v>
      </c>
      <c r="AM3845" s="63">
        <v>44945</v>
      </c>
      <c r="AN3845" s="28">
        <v>1160000</v>
      </c>
      <c r="AO3845" s="28">
        <v>140606</v>
      </c>
      <c r="AP3845" s="151"/>
      <c r="AQ3845" s="152"/>
      <c r="AR3845" s="153"/>
      <c r="AS3845" s="153"/>
      <c r="AT3845" s="151"/>
      <c r="AU3845" s="151"/>
      <c r="AV3845" s="151"/>
      <c r="AW3845" s="151"/>
      <c r="AX3845" s="152"/>
      <c r="AY3845" s="151"/>
      <c r="AZ3845" s="151"/>
      <c r="BA3845" s="151"/>
      <c r="BB3845" s="152"/>
      <c r="BC3845" s="154"/>
      <c r="BD3845" s="151"/>
      <c r="BE3845" s="151"/>
      <c r="BF3845" s="155"/>
      <c r="BG3845" s="155"/>
      <c r="BH3845" s="23" t="s">
        <v>75</v>
      </c>
      <c r="BI3845" s="26">
        <v>0</v>
      </c>
      <c r="BJ3845" s="26">
        <v>0</v>
      </c>
      <c r="BK3845" s="29">
        <v>0</v>
      </c>
      <c r="BL3845" s="24" t="s">
        <v>91</v>
      </c>
      <c r="BM3845" s="22" t="str">
        <f ca="1">+IF(Tabla1[[#This Row],[FECHA INGRESO]]&gt;=44986,IF((TODAY()-Tabla1[[#This Row],[FECHA INGRESO]])&gt;=50,"ALERTA","TODAVÍA FALTA"),"N/A")</f>
        <v>N/A</v>
      </c>
      <c r="BN3845" s="7" t="str">
        <f>IFERROR((_xlfn.DAYS(Tabla1[[#This Row],[FECHA INGRESO]],Tabla1[[#This Row],[FECHA RETIRO]]))/30,"")</f>
        <v/>
      </c>
    </row>
    <row r="3846" spans="1:66" x14ac:dyDescent="0.35">
      <c r="A3846" s="103">
        <v>79380354</v>
      </c>
      <c r="B3846" s="156" t="s">
        <v>20339</v>
      </c>
      <c r="C3846" s="63">
        <v>44945</v>
      </c>
      <c r="D3846" s="119" t="s">
        <v>266</v>
      </c>
      <c r="E3846" s="24" t="s">
        <v>69</v>
      </c>
      <c r="F3846" s="23" t="s">
        <v>94</v>
      </c>
      <c r="G3846" s="119"/>
      <c r="H3846" s="119">
        <v>24119941892</v>
      </c>
      <c r="I3846" s="119" t="s">
        <v>72</v>
      </c>
      <c r="J3846" s="24">
        <f>DATEDIF(Tabla1[[#This Row],[FECHA DE NACIMIENTO]],Tabla1[[#This Row],[FECHA ACTUAL]],"Y")</f>
        <v>57</v>
      </c>
      <c r="K3846" s="119" t="s">
        <v>73</v>
      </c>
      <c r="L3846" s="24" t="s">
        <v>234</v>
      </c>
      <c r="M3846" s="119">
        <v>1</v>
      </c>
      <c r="N3846" s="119">
        <v>2</v>
      </c>
      <c r="O3846" s="119">
        <v>2</v>
      </c>
      <c r="P3846" s="24" t="s">
        <v>101</v>
      </c>
      <c r="Q3846" s="63">
        <v>24147</v>
      </c>
      <c r="R3846" s="24" t="s">
        <v>76</v>
      </c>
      <c r="S3846" s="25">
        <v>45119</v>
      </c>
      <c r="T3846" s="119"/>
      <c r="U3846" s="119">
        <v>3166407170</v>
      </c>
      <c r="V3846" s="148" t="s">
        <v>20340</v>
      </c>
      <c r="W3846" s="158" t="s">
        <v>20341</v>
      </c>
      <c r="X3846" s="119" t="s">
        <v>1768</v>
      </c>
      <c r="Y3846" s="119" t="s">
        <v>20342</v>
      </c>
      <c r="Z3846" s="119" t="s">
        <v>852</v>
      </c>
      <c r="AA3846" s="119">
        <v>3112623540</v>
      </c>
      <c r="AB3846" s="119"/>
      <c r="AC3846" s="119"/>
      <c r="AD3846" s="119"/>
      <c r="AE3846" s="26" t="s">
        <v>136</v>
      </c>
      <c r="AF3846" s="150"/>
      <c r="AG3846" s="26"/>
      <c r="AH3846" s="27" t="s">
        <v>11473</v>
      </c>
      <c r="AI3846" s="27" t="s">
        <v>421</v>
      </c>
      <c r="AJ3846" s="27" t="s">
        <v>421</v>
      </c>
      <c r="AK3846" s="24" t="s">
        <v>89</v>
      </c>
      <c r="AL3846" s="24" t="s">
        <v>90</v>
      </c>
      <c r="AM3846" s="63">
        <v>44945</v>
      </c>
      <c r="AN3846" s="28">
        <v>1160000</v>
      </c>
      <c r="AO3846" s="28">
        <v>140606</v>
      </c>
      <c r="AP3846" s="151"/>
      <c r="AQ3846" s="152"/>
      <c r="AR3846" s="153"/>
      <c r="AS3846" s="153"/>
      <c r="AT3846" s="151"/>
      <c r="AU3846" s="151"/>
      <c r="AV3846" s="151"/>
      <c r="AW3846" s="151"/>
      <c r="AX3846" s="152"/>
      <c r="AY3846" s="151"/>
      <c r="AZ3846" s="151"/>
      <c r="BA3846" s="151"/>
      <c r="BB3846" s="152"/>
      <c r="BC3846" s="154"/>
      <c r="BD3846" s="151"/>
      <c r="BE3846" s="151"/>
      <c r="BF3846" s="155"/>
      <c r="BG3846" s="155"/>
      <c r="BH3846" s="23" t="s">
        <v>75</v>
      </c>
      <c r="BI3846" s="26">
        <v>0</v>
      </c>
      <c r="BJ3846" s="26">
        <v>0</v>
      </c>
      <c r="BK3846" s="29">
        <v>0</v>
      </c>
      <c r="BL3846" s="24" t="s">
        <v>91</v>
      </c>
      <c r="BM3846" s="22" t="str">
        <f ca="1">+IF(Tabla1[[#This Row],[FECHA INGRESO]]&gt;=44986,IF((TODAY()-Tabla1[[#This Row],[FECHA INGRESO]])&gt;=50,"ALERTA","TODAVÍA FALTA"),"N/A")</f>
        <v>N/A</v>
      </c>
      <c r="BN3846" s="7" t="str">
        <f>IFERROR((_xlfn.DAYS(Tabla1[[#This Row],[FECHA INGRESO]],Tabla1[[#This Row],[FECHA RETIRO]]))/30,"")</f>
        <v/>
      </c>
    </row>
    <row r="3847" spans="1:66" x14ac:dyDescent="0.35">
      <c r="A3847" s="160">
        <v>1053853223</v>
      </c>
      <c r="B3847" s="156" t="s">
        <v>20343</v>
      </c>
      <c r="C3847" s="63">
        <v>44949</v>
      </c>
      <c r="D3847" s="119" t="s">
        <v>131</v>
      </c>
      <c r="E3847" s="24" t="s">
        <v>110</v>
      </c>
      <c r="F3847" s="24" t="s">
        <v>70</v>
      </c>
      <c r="G3847" s="119"/>
      <c r="H3847" s="119">
        <v>24120022188</v>
      </c>
      <c r="I3847" s="119" t="s">
        <v>95</v>
      </c>
      <c r="J3847" s="24">
        <f>DATEDIF(Tabla1[[#This Row],[FECHA DE NACIMIENTO]],Tabla1[[#This Row],[FECHA ACTUAL]],"Y")</f>
        <v>27</v>
      </c>
      <c r="K3847" s="119" t="s">
        <v>73</v>
      </c>
      <c r="L3847" s="24" t="s">
        <v>234</v>
      </c>
      <c r="M3847" s="119">
        <v>2</v>
      </c>
      <c r="N3847" s="119">
        <v>2</v>
      </c>
      <c r="O3847" s="119">
        <v>2</v>
      </c>
      <c r="P3847" s="24" t="s">
        <v>101</v>
      </c>
      <c r="Q3847" s="63">
        <v>35203</v>
      </c>
      <c r="R3847" s="24" t="s">
        <v>207</v>
      </c>
      <c r="S3847" s="25">
        <v>45119</v>
      </c>
      <c r="T3847" s="119"/>
      <c r="U3847" s="119">
        <v>3203502265</v>
      </c>
      <c r="V3847" s="148" t="s">
        <v>20344</v>
      </c>
      <c r="W3847" s="158" t="s">
        <v>20345</v>
      </c>
      <c r="X3847" s="119" t="s">
        <v>1244</v>
      </c>
      <c r="Y3847" s="119" t="s">
        <v>20346</v>
      </c>
      <c r="Z3847" s="119" t="s">
        <v>1570</v>
      </c>
      <c r="AA3847" s="119">
        <v>3193363241</v>
      </c>
      <c r="AB3847" s="119"/>
      <c r="AC3847" s="119"/>
      <c r="AD3847" s="119"/>
      <c r="AE3847" s="26" t="s">
        <v>183</v>
      </c>
      <c r="AF3847" s="150" t="s">
        <v>4392</v>
      </c>
      <c r="AG3847" s="26"/>
      <c r="AH3847" s="27" t="s">
        <v>955</v>
      </c>
      <c r="AI3847" s="27" t="s">
        <v>5470</v>
      </c>
      <c r="AJ3847" s="27" t="s">
        <v>5470</v>
      </c>
      <c r="AK3847" s="24" t="s">
        <v>121</v>
      </c>
      <c r="AL3847" s="24" t="s">
        <v>7086</v>
      </c>
      <c r="AM3847" s="63">
        <v>44949</v>
      </c>
      <c r="AN3847" s="28">
        <v>1160000</v>
      </c>
      <c r="AO3847" s="28">
        <v>140606</v>
      </c>
      <c r="AP3847" s="151"/>
      <c r="AQ3847" s="152"/>
      <c r="AR3847" s="153"/>
      <c r="AS3847" s="153"/>
      <c r="AT3847" s="151"/>
      <c r="AU3847" s="151"/>
      <c r="AV3847" s="151"/>
      <c r="AW3847" s="151"/>
      <c r="AX3847" s="152"/>
      <c r="AY3847" s="151"/>
      <c r="AZ3847" s="151"/>
      <c r="BA3847" s="151"/>
      <c r="BB3847" s="152"/>
      <c r="BC3847" s="154"/>
      <c r="BD3847" s="151"/>
      <c r="BE3847" s="151"/>
      <c r="BF3847" s="155"/>
      <c r="BG3847" s="155"/>
      <c r="BH3847" s="23" t="s">
        <v>75</v>
      </c>
      <c r="BI3847" s="26">
        <v>0</v>
      </c>
      <c r="BJ3847" s="26">
        <v>0</v>
      </c>
      <c r="BK3847" s="29">
        <v>0</v>
      </c>
      <c r="BL3847" s="24" t="s">
        <v>91</v>
      </c>
      <c r="BM3847" s="22" t="str">
        <f ca="1">+IF(Tabla1[[#This Row],[FECHA INGRESO]]&gt;=44986,IF((TODAY()-Tabla1[[#This Row],[FECHA INGRESO]])&gt;=50,"ALERTA","TODAVÍA FALTA"),"N/A")</f>
        <v>N/A</v>
      </c>
      <c r="BN3847" s="7" t="str">
        <f>IFERROR((_xlfn.DAYS(Tabla1[[#This Row],[FECHA INGRESO]],Tabla1[[#This Row],[FECHA RETIRO]]))/30,"")</f>
        <v/>
      </c>
    </row>
    <row r="3848" spans="1:66" x14ac:dyDescent="0.35">
      <c r="A3848" s="103">
        <v>1001331804</v>
      </c>
      <c r="B3848" s="159" t="s">
        <v>20347</v>
      </c>
      <c r="C3848" s="63">
        <v>44949</v>
      </c>
      <c r="D3848" s="119" t="s">
        <v>188</v>
      </c>
      <c r="E3848" s="24" t="s">
        <v>94</v>
      </c>
      <c r="F3848" s="24" t="s">
        <v>70</v>
      </c>
      <c r="G3848" s="119"/>
      <c r="H3848" s="119">
        <v>24120024401</v>
      </c>
      <c r="I3848" s="119" t="s">
        <v>72</v>
      </c>
      <c r="J3848" s="24">
        <f>DATEDIF(Tabla1[[#This Row],[FECHA DE NACIMIENTO]],Tabla1[[#This Row],[FECHA ACTUAL]],"Y")</f>
        <v>22</v>
      </c>
      <c r="K3848" s="119" t="s">
        <v>73</v>
      </c>
      <c r="L3848" s="24" t="s">
        <v>112</v>
      </c>
      <c r="M3848" s="119">
        <v>0</v>
      </c>
      <c r="N3848" s="119">
        <v>0</v>
      </c>
      <c r="O3848" s="119">
        <v>2</v>
      </c>
      <c r="P3848" s="24" t="s">
        <v>101</v>
      </c>
      <c r="Q3848" s="63">
        <v>36968</v>
      </c>
      <c r="R3848" s="24" t="s">
        <v>76</v>
      </c>
      <c r="S3848" s="25">
        <v>45119</v>
      </c>
      <c r="T3848" s="119"/>
      <c r="U3848" s="119">
        <v>3207858083</v>
      </c>
      <c r="V3848" s="148" t="s">
        <v>20348</v>
      </c>
      <c r="W3848" s="158" t="s">
        <v>20349</v>
      </c>
      <c r="X3848" s="119" t="s">
        <v>19856</v>
      </c>
      <c r="Y3848" s="119" t="s">
        <v>20350</v>
      </c>
      <c r="Z3848" s="119" t="s">
        <v>117</v>
      </c>
      <c r="AA3848" s="119">
        <v>3103357582</v>
      </c>
      <c r="AB3848" s="119"/>
      <c r="AC3848" s="119"/>
      <c r="AD3848" s="119"/>
      <c r="AE3848" s="26" t="s">
        <v>151</v>
      </c>
      <c r="AF3848" s="150"/>
      <c r="AG3848" s="26"/>
      <c r="AH3848" s="27" t="s">
        <v>184</v>
      </c>
      <c r="AI3848" s="27" t="s">
        <v>5470</v>
      </c>
      <c r="AJ3848" s="27" t="s">
        <v>5470</v>
      </c>
      <c r="AK3848" s="24" t="s">
        <v>121</v>
      </c>
      <c r="AL3848" s="24" t="s">
        <v>7086</v>
      </c>
      <c r="AM3848" s="63">
        <v>44949</v>
      </c>
      <c r="AN3848" s="28">
        <v>1160000</v>
      </c>
      <c r="AO3848" s="28">
        <v>140606</v>
      </c>
      <c r="AP3848" s="151"/>
      <c r="AQ3848" s="152"/>
      <c r="AR3848" s="153"/>
      <c r="AS3848" s="153"/>
      <c r="AT3848" s="151"/>
      <c r="AU3848" s="151"/>
      <c r="AV3848" s="151"/>
      <c r="AW3848" s="151"/>
      <c r="AX3848" s="152"/>
      <c r="AY3848" s="151"/>
      <c r="AZ3848" s="151"/>
      <c r="BA3848" s="151"/>
      <c r="BB3848" s="152"/>
      <c r="BC3848" s="154"/>
      <c r="BD3848" s="151"/>
      <c r="BE3848" s="151"/>
      <c r="BF3848" s="155"/>
      <c r="BG3848" s="155"/>
      <c r="BH3848" s="23">
        <v>44958</v>
      </c>
      <c r="BI3848" s="26" t="s">
        <v>466</v>
      </c>
      <c r="BJ3848" s="26" t="s">
        <v>273</v>
      </c>
      <c r="BK3848" s="29">
        <v>0</v>
      </c>
      <c r="BL3848" s="24" t="s">
        <v>129</v>
      </c>
      <c r="BM3848" s="22" t="str">
        <f ca="1">+IF(Tabla1[[#This Row],[FECHA INGRESO]]&gt;=44986,IF((TODAY()-Tabla1[[#This Row],[FECHA INGRESO]])&gt;=50,"ALERTA","TODAVÍA FALTA"),"N/A")</f>
        <v>N/A</v>
      </c>
      <c r="BN3848" s="7">
        <f>IFERROR((_xlfn.DAYS(Tabla1[[#This Row],[FECHA INGRESO]],Tabla1[[#This Row],[FECHA RETIRO]]))/30,"")</f>
        <v>-0.3</v>
      </c>
    </row>
    <row r="3849" spans="1:66" x14ac:dyDescent="0.35">
      <c r="A3849" s="160">
        <v>1012438172</v>
      </c>
      <c r="B3849" s="159" t="s">
        <v>20351</v>
      </c>
      <c r="C3849" s="63">
        <v>44949</v>
      </c>
      <c r="D3849" s="119" t="s">
        <v>266</v>
      </c>
      <c r="E3849" s="24" t="s">
        <v>110</v>
      </c>
      <c r="F3849" s="24" t="s">
        <v>70</v>
      </c>
      <c r="G3849" s="119"/>
      <c r="H3849" s="119">
        <v>24120023958</v>
      </c>
      <c r="I3849" s="119" t="s">
        <v>72</v>
      </c>
      <c r="J3849" s="24">
        <f>DATEDIF(Tabla1[[#This Row],[FECHA DE NACIMIENTO]],Tabla1[[#This Row],[FECHA ACTUAL]],"Y")</f>
        <v>26</v>
      </c>
      <c r="K3849" s="119" t="s">
        <v>73</v>
      </c>
      <c r="L3849" s="24" t="s">
        <v>112</v>
      </c>
      <c r="M3849" s="119">
        <v>0</v>
      </c>
      <c r="N3849" s="119">
        <v>0</v>
      </c>
      <c r="O3849" s="119">
        <v>2</v>
      </c>
      <c r="P3849" s="24" t="s">
        <v>101</v>
      </c>
      <c r="Q3849" s="63">
        <v>35408</v>
      </c>
      <c r="R3849" s="24" t="s">
        <v>76</v>
      </c>
      <c r="S3849" s="25">
        <v>45119</v>
      </c>
      <c r="T3849" s="119"/>
      <c r="U3849" s="119">
        <v>3192065324</v>
      </c>
      <c r="V3849" s="148" t="s">
        <v>20352</v>
      </c>
      <c r="W3849" s="158" t="s">
        <v>20353</v>
      </c>
      <c r="X3849" s="119" t="s">
        <v>18382</v>
      </c>
      <c r="Y3849" s="119" t="s">
        <v>20354</v>
      </c>
      <c r="Z3849" s="119" t="s">
        <v>117</v>
      </c>
      <c r="AA3849" s="119">
        <v>3202789936</v>
      </c>
      <c r="AB3849" s="119"/>
      <c r="AC3849" s="119"/>
      <c r="AD3849" s="119"/>
      <c r="AE3849" s="26" t="s">
        <v>102</v>
      </c>
      <c r="AF3849" s="150" t="s">
        <v>20355</v>
      </c>
      <c r="AG3849" s="26"/>
      <c r="AH3849" s="27" t="s">
        <v>184</v>
      </c>
      <c r="AI3849" s="27" t="s">
        <v>5470</v>
      </c>
      <c r="AJ3849" s="27" t="s">
        <v>5470</v>
      </c>
      <c r="AK3849" s="24" t="s">
        <v>121</v>
      </c>
      <c r="AL3849" s="24" t="s">
        <v>7086</v>
      </c>
      <c r="AM3849" s="63">
        <v>44949</v>
      </c>
      <c r="AN3849" s="28">
        <v>1160000</v>
      </c>
      <c r="AO3849" s="28">
        <v>140606</v>
      </c>
      <c r="AP3849" s="151"/>
      <c r="AQ3849" s="152"/>
      <c r="AR3849" s="153"/>
      <c r="AS3849" s="153"/>
      <c r="AT3849" s="151"/>
      <c r="AU3849" s="151"/>
      <c r="AV3849" s="151"/>
      <c r="AW3849" s="151"/>
      <c r="AX3849" s="152"/>
      <c r="AY3849" s="151"/>
      <c r="AZ3849" s="151"/>
      <c r="BA3849" s="151"/>
      <c r="BB3849" s="152"/>
      <c r="BC3849" s="154"/>
      <c r="BD3849" s="151"/>
      <c r="BE3849" s="151"/>
      <c r="BF3849" s="155"/>
      <c r="BG3849" s="155"/>
      <c r="BH3849" s="23">
        <v>45070</v>
      </c>
      <c r="BI3849" s="26" t="s">
        <v>466</v>
      </c>
      <c r="BJ3849" s="26" t="s">
        <v>20356</v>
      </c>
      <c r="BK3849" s="29">
        <v>0</v>
      </c>
      <c r="BL3849" s="24" t="s">
        <v>129</v>
      </c>
      <c r="BM3849" s="22" t="str">
        <f ca="1">+IF(Tabla1[[#This Row],[FECHA INGRESO]]&gt;=44986,IF((TODAY()-Tabla1[[#This Row],[FECHA INGRESO]])&gt;=50,"ALERTA","TODAVÍA FALTA"),"N/A")</f>
        <v>N/A</v>
      </c>
      <c r="BN3849" s="7">
        <f>IFERROR((_xlfn.DAYS(Tabla1[[#This Row],[FECHA INGRESO]],Tabla1[[#This Row],[FECHA RETIRO]]))/30,"")</f>
        <v>-4.0333333333333332</v>
      </c>
    </row>
    <row r="3850" spans="1:66" x14ac:dyDescent="0.35">
      <c r="A3850" s="103">
        <v>1031166820</v>
      </c>
      <c r="B3850" s="159" t="s">
        <v>20357</v>
      </c>
      <c r="C3850" s="63">
        <v>44949</v>
      </c>
      <c r="D3850" s="119" t="s">
        <v>266</v>
      </c>
      <c r="E3850" s="24" t="s">
        <v>110</v>
      </c>
      <c r="F3850" s="24" t="s">
        <v>110</v>
      </c>
      <c r="G3850" s="119"/>
      <c r="H3850" s="119">
        <v>24120022210</v>
      </c>
      <c r="I3850" s="119" t="s">
        <v>95</v>
      </c>
      <c r="J3850" s="24">
        <f>DATEDIF(Tabla1[[#This Row],[FECHA DE NACIMIENTO]],Tabla1[[#This Row],[FECHA ACTUAL]],"Y")</f>
        <v>26</v>
      </c>
      <c r="K3850" s="119" t="s">
        <v>73</v>
      </c>
      <c r="L3850" s="24" t="s">
        <v>234</v>
      </c>
      <c r="M3850" s="119">
        <v>1</v>
      </c>
      <c r="N3850" s="119">
        <v>1</v>
      </c>
      <c r="O3850" s="119">
        <v>1</v>
      </c>
      <c r="P3850" s="24" t="s">
        <v>101</v>
      </c>
      <c r="Q3850" s="63">
        <v>35324</v>
      </c>
      <c r="R3850" s="24" t="s">
        <v>76</v>
      </c>
      <c r="S3850" s="25">
        <v>45119</v>
      </c>
      <c r="T3850" s="119"/>
      <c r="U3850" s="119">
        <v>3148384119</v>
      </c>
      <c r="V3850" s="148" t="s">
        <v>20358</v>
      </c>
      <c r="W3850" s="158" t="s">
        <v>20359</v>
      </c>
      <c r="X3850" s="119" t="s">
        <v>6402</v>
      </c>
      <c r="Y3850" s="119" t="s">
        <v>20360</v>
      </c>
      <c r="Z3850" s="119" t="s">
        <v>117</v>
      </c>
      <c r="AA3850" s="119">
        <v>3142362218</v>
      </c>
      <c r="AB3850" s="119"/>
      <c r="AC3850" s="119"/>
      <c r="AD3850" s="119"/>
      <c r="AE3850" s="26" t="s">
        <v>183</v>
      </c>
      <c r="AF3850" s="150" t="s">
        <v>15753</v>
      </c>
      <c r="AG3850" s="26"/>
      <c r="AH3850" s="27" t="s">
        <v>184</v>
      </c>
      <c r="AI3850" s="27" t="s">
        <v>120</v>
      </c>
      <c r="AJ3850" s="27" t="s">
        <v>120</v>
      </c>
      <c r="AK3850" s="24" t="s">
        <v>121</v>
      </c>
      <c r="AL3850" s="24" t="s">
        <v>7086</v>
      </c>
      <c r="AM3850" s="63">
        <v>44949</v>
      </c>
      <c r="AN3850" s="28">
        <v>1160000</v>
      </c>
      <c r="AO3850" s="28">
        <v>140606</v>
      </c>
      <c r="AP3850" s="151"/>
      <c r="AQ3850" s="152"/>
      <c r="AR3850" s="153"/>
      <c r="AS3850" s="153"/>
      <c r="AT3850" s="151"/>
      <c r="AU3850" s="151"/>
      <c r="AV3850" s="151"/>
      <c r="AW3850" s="151"/>
      <c r="AX3850" s="152"/>
      <c r="AY3850" s="151"/>
      <c r="AZ3850" s="151"/>
      <c r="BA3850" s="151"/>
      <c r="BB3850" s="152"/>
      <c r="BC3850" s="154"/>
      <c r="BD3850" s="151"/>
      <c r="BE3850" s="151"/>
      <c r="BF3850" s="155"/>
      <c r="BG3850" s="155"/>
      <c r="BH3850" s="23">
        <v>44985</v>
      </c>
      <c r="BI3850" s="26" t="s">
        <v>466</v>
      </c>
      <c r="BJ3850" s="26" t="s">
        <v>273</v>
      </c>
      <c r="BK3850" s="29">
        <v>0</v>
      </c>
      <c r="BL3850" s="24" t="s">
        <v>129</v>
      </c>
      <c r="BM3850" s="22" t="str">
        <f ca="1">+IF(Tabla1[[#This Row],[FECHA INGRESO]]&gt;=44986,IF((TODAY()-Tabla1[[#This Row],[FECHA INGRESO]])&gt;=50,"ALERTA","TODAVÍA FALTA"),"N/A")</f>
        <v>N/A</v>
      </c>
      <c r="BN3850" s="7">
        <f>IFERROR((_xlfn.DAYS(Tabla1[[#This Row],[FECHA INGRESO]],Tabla1[[#This Row],[FECHA RETIRO]]))/30,"")</f>
        <v>-1.2</v>
      </c>
    </row>
    <row r="3851" spans="1:66" x14ac:dyDescent="0.35">
      <c r="A3851" s="103">
        <v>1000133151</v>
      </c>
      <c r="B3851" s="159" t="s">
        <v>20361</v>
      </c>
      <c r="C3851" s="63">
        <v>44949</v>
      </c>
      <c r="D3851" s="119" t="s">
        <v>93</v>
      </c>
      <c r="E3851" s="24" t="s">
        <v>111</v>
      </c>
      <c r="F3851" s="24" t="s">
        <v>70</v>
      </c>
      <c r="G3851" s="119"/>
      <c r="H3851" s="119">
        <v>24120126390</v>
      </c>
      <c r="I3851" s="119" t="s">
        <v>72</v>
      </c>
      <c r="J3851" s="24">
        <f>DATEDIF(Tabla1[[#This Row],[FECHA DE NACIMIENTO]],Tabla1[[#This Row],[FECHA ACTUAL]],"Y")</f>
        <v>19</v>
      </c>
      <c r="K3851" s="119" t="s">
        <v>73</v>
      </c>
      <c r="L3851" s="24" t="s">
        <v>112</v>
      </c>
      <c r="M3851" s="119">
        <v>0</v>
      </c>
      <c r="N3851" s="119">
        <v>1</v>
      </c>
      <c r="O3851" s="119">
        <v>2</v>
      </c>
      <c r="P3851" s="24" t="s">
        <v>101</v>
      </c>
      <c r="Q3851" s="63">
        <v>37849</v>
      </c>
      <c r="R3851" s="24" t="s">
        <v>76</v>
      </c>
      <c r="S3851" s="25">
        <v>45119</v>
      </c>
      <c r="T3851" s="119"/>
      <c r="U3851" s="119">
        <v>3022140777</v>
      </c>
      <c r="V3851" s="148" t="s">
        <v>20362</v>
      </c>
      <c r="W3851" s="158" t="s">
        <v>20363</v>
      </c>
      <c r="X3851" s="119" t="s">
        <v>20364</v>
      </c>
      <c r="Y3851" s="119" t="s">
        <v>20365</v>
      </c>
      <c r="Z3851" s="119" t="s">
        <v>17135</v>
      </c>
      <c r="AA3851" s="119">
        <v>3233242521</v>
      </c>
      <c r="AB3851" s="119"/>
      <c r="AC3851" s="119"/>
      <c r="AD3851" s="119"/>
      <c r="AE3851" s="26" t="s">
        <v>183</v>
      </c>
      <c r="AF3851" s="150" t="s">
        <v>20366</v>
      </c>
      <c r="AG3851" s="26"/>
      <c r="AH3851" s="27" t="s">
        <v>184</v>
      </c>
      <c r="AI3851" s="27" t="s">
        <v>120</v>
      </c>
      <c r="AJ3851" s="27" t="s">
        <v>120</v>
      </c>
      <c r="AK3851" s="24" t="s">
        <v>121</v>
      </c>
      <c r="AL3851" s="24" t="s">
        <v>7086</v>
      </c>
      <c r="AM3851" s="63">
        <v>44949</v>
      </c>
      <c r="AN3851" s="28">
        <v>1160000</v>
      </c>
      <c r="AO3851" s="28">
        <v>140606</v>
      </c>
      <c r="AP3851" s="151"/>
      <c r="AQ3851" s="152"/>
      <c r="AR3851" s="153"/>
      <c r="AS3851" s="153"/>
      <c r="AT3851" s="151"/>
      <c r="AU3851" s="151"/>
      <c r="AV3851" s="151"/>
      <c r="AW3851" s="151"/>
      <c r="AX3851" s="152"/>
      <c r="AY3851" s="151"/>
      <c r="AZ3851" s="151"/>
      <c r="BA3851" s="151"/>
      <c r="BB3851" s="152"/>
      <c r="BC3851" s="154"/>
      <c r="BD3851" s="151"/>
      <c r="BE3851" s="151"/>
      <c r="BF3851" s="155"/>
      <c r="BG3851" s="155"/>
      <c r="BH3851" s="23">
        <v>45048</v>
      </c>
      <c r="BI3851" s="26" t="s">
        <v>466</v>
      </c>
      <c r="BJ3851" s="26" t="s">
        <v>14177</v>
      </c>
      <c r="BK3851" s="29">
        <v>0</v>
      </c>
      <c r="BL3851" s="24" t="s">
        <v>129</v>
      </c>
      <c r="BM3851" s="22" t="str">
        <f ca="1">+IF(Tabla1[[#This Row],[FECHA INGRESO]]&gt;=44986,IF((TODAY()-Tabla1[[#This Row],[FECHA INGRESO]])&gt;=50,"ALERTA","TODAVÍA FALTA"),"N/A")</f>
        <v>N/A</v>
      </c>
      <c r="BN3851" s="7">
        <f>IFERROR((_xlfn.DAYS(Tabla1[[#This Row],[FECHA INGRESO]],Tabla1[[#This Row],[FECHA RETIRO]]))/30,"")</f>
        <v>-3.3</v>
      </c>
    </row>
    <row r="3852" spans="1:66" x14ac:dyDescent="0.35">
      <c r="A3852" s="103">
        <v>52753588</v>
      </c>
      <c r="B3852" s="156" t="s">
        <v>20367</v>
      </c>
      <c r="C3852" s="63">
        <v>44949</v>
      </c>
      <c r="D3852" s="119" t="s">
        <v>131</v>
      </c>
      <c r="E3852" s="24" t="s">
        <v>110</v>
      </c>
      <c r="F3852" s="24" t="s">
        <v>110</v>
      </c>
      <c r="G3852" s="119"/>
      <c r="H3852" s="119">
        <v>24120022861</v>
      </c>
      <c r="I3852" s="119" t="s">
        <v>95</v>
      </c>
      <c r="J3852" s="24">
        <f>DATEDIF(Tabla1[[#This Row],[FECHA DE NACIMIENTO]],Tabla1[[#This Row],[FECHA ACTUAL]],"Y")</f>
        <v>43</v>
      </c>
      <c r="K3852" s="119" t="s">
        <v>73</v>
      </c>
      <c r="L3852" s="24" t="s">
        <v>234</v>
      </c>
      <c r="M3852" s="119">
        <v>2</v>
      </c>
      <c r="N3852" s="119">
        <v>2</v>
      </c>
      <c r="O3852" s="119">
        <v>2</v>
      </c>
      <c r="P3852" s="24" t="s">
        <v>101</v>
      </c>
      <c r="Q3852" s="63">
        <v>29361</v>
      </c>
      <c r="R3852" s="24" t="s">
        <v>76</v>
      </c>
      <c r="S3852" s="25">
        <v>45119</v>
      </c>
      <c r="T3852" s="119"/>
      <c r="U3852" s="119">
        <v>3194590402</v>
      </c>
      <c r="V3852" s="148" t="s">
        <v>20368</v>
      </c>
      <c r="W3852" s="158" t="s">
        <v>20369</v>
      </c>
      <c r="X3852" s="119" t="s">
        <v>17153</v>
      </c>
      <c r="Y3852" s="119" t="s">
        <v>20370</v>
      </c>
      <c r="Z3852" s="119" t="s">
        <v>82</v>
      </c>
      <c r="AA3852" s="119">
        <v>3212437025</v>
      </c>
      <c r="AB3852" s="119"/>
      <c r="AC3852" s="119"/>
      <c r="AD3852" s="119"/>
      <c r="AE3852" s="26" t="s">
        <v>183</v>
      </c>
      <c r="AF3852" s="150"/>
      <c r="AG3852" s="26"/>
      <c r="AH3852" s="27" t="s">
        <v>10056</v>
      </c>
      <c r="AI3852" s="27" t="s">
        <v>461</v>
      </c>
      <c r="AJ3852" s="27" t="s">
        <v>461</v>
      </c>
      <c r="AK3852" s="24" t="s">
        <v>121</v>
      </c>
      <c r="AL3852" s="24" t="s">
        <v>7086</v>
      </c>
      <c r="AM3852" s="63">
        <v>44949</v>
      </c>
      <c r="AN3852" s="28">
        <v>1160000</v>
      </c>
      <c r="AO3852" s="28">
        <v>140606</v>
      </c>
      <c r="AP3852" s="151"/>
      <c r="AQ3852" s="152"/>
      <c r="AR3852" s="153"/>
      <c r="AS3852" s="153"/>
      <c r="AT3852" s="151"/>
      <c r="AU3852" s="151"/>
      <c r="AV3852" s="151"/>
      <c r="AW3852" s="151"/>
      <c r="AX3852" s="152"/>
      <c r="AY3852" s="151"/>
      <c r="AZ3852" s="151"/>
      <c r="BA3852" s="151"/>
      <c r="BB3852" s="152"/>
      <c r="BC3852" s="154"/>
      <c r="BD3852" s="151"/>
      <c r="BE3852" s="151"/>
      <c r="BF3852" s="155"/>
      <c r="BG3852" s="155"/>
      <c r="BH3852" s="23" t="s">
        <v>75</v>
      </c>
      <c r="BI3852" s="26">
        <v>0</v>
      </c>
      <c r="BJ3852" s="26">
        <v>0</v>
      </c>
      <c r="BK3852" s="29">
        <v>0</v>
      </c>
      <c r="BL3852" s="24" t="s">
        <v>91</v>
      </c>
      <c r="BM3852" s="22" t="str">
        <f ca="1">+IF(Tabla1[[#This Row],[FECHA INGRESO]]&gt;=44986,IF((TODAY()-Tabla1[[#This Row],[FECHA INGRESO]])&gt;=50,"ALERTA","TODAVÍA FALTA"),"N/A")</f>
        <v>N/A</v>
      </c>
      <c r="BN3852" s="7" t="str">
        <f>IFERROR((_xlfn.DAYS(Tabla1[[#This Row],[FECHA INGRESO]],Tabla1[[#This Row],[FECHA RETIRO]]))/30,"")</f>
        <v/>
      </c>
    </row>
    <row r="3853" spans="1:66" x14ac:dyDescent="0.35">
      <c r="A3853" s="103">
        <v>1033821155</v>
      </c>
      <c r="B3853" s="159" t="s">
        <v>20371</v>
      </c>
      <c r="C3853" s="63">
        <v>44950</v>
      </c>
      <c r="D3853" s="119" t="s">
        <v>131</v>
      </c>
      <c r="E3853" s="24" t="s">
        <v>111</v>
      </c>
      <c r="F3853" s="24" t="s">
        <v>70</v>
      </c>
      <c r="G3853" s="119"/>
      <c r="H3853" s="119">
        <v>24120031579</v>
      </c>
      <c r="I3853" s="119" t="s">
        <v>95</v>
      </c>
      <c r="J3853" s="24">
        <f>DATEDIF(Tabla1[[#This Row],[FECHA DE NACIMIENTO]],Tabla1[[#This Row],[FECHA ACTUAL]],"Y")</f>
        <v>23</v>
      </c>
      <c r="K3853" s="119" t="s">
        <v>73</v>
      </c>
      <c r="L3853" s="24" t="s">
        <v>112</v>
      </c>
      <c r="M3853" s="119">
        <v>0</v>
      </c>
      <c r="N3853" s="119">
        <v>0</v>
      </c>
      <c r="O3853" s="119">
        <v>3</v>
      </c>
      <c r="P3853" s="24" t="s">
        <v>101</v>
      </c>
      <c r="Q3853" s="63">
        <v>36523</v>
      </c>
      <c r="R3853" s="24" t="s">
        <v>76</v>
      </c>
      <c r="S3853" s="25">
        <v>45119</v>
      </c>
      <c r="T3853" s="119"/>
      <c r="U3853" s="119">
        <v>3222245095</v>
      </c>
      <c r="V3853" s="148" t="s">
        <v>20372</v>
      </c>
      <c r="W3853" s="158" t="s">
        <v>20373</v>
      </c>
      <c r="X3853" s="119" t="s">
        <v>2007</v>
      </c>
      <c r="Y3853" s="119" t="s">
        <v>20374</v>
      </c>
      <c r="Z3853" s="119" t="s">
        <v>13095</v>
      </c>
      <c r="AA3853" s="119">
        <v>3124135221</v>
      </c>
      <c r="AB3853" s="119"/>
      <c r="AC3853" s="119"/>
      <c r="AD3853" s="119"/>
      <c r="AE3853" s="26" t="s">
        <v>102</v>
      </c>
      <c r="AF3853" s="150" t="s">
        <v>9230</v>
      </c>
      <c r="AG3853" s="26"/>
      <c r="AH3853" s="27" t="s">
        <v>899</v>
      </c>
      <c r="AI3853" s="27" t="s">
        <v>421</v>
      </c>
      <c r="AJ3853" s="27" t="s">
        <v>421</v>
      </c>
      <c r="AK3853" s="24" t="s">
        <v>89</v>
      </c>
      <c r="AL3853" s="24" t="s">
        <v>7086</v>
      </c>
      <c r="AM3853" s="63">
        <v>44950</v>
      </c>
      <c r="AN3853" s="28">
        <v>1469895</v>
      </c>
      <c r="AO3853" s="28">
        <v>140606</v>
      </c>
      <c r="AP3853" s="151"/>
      <c r="AQ3853" s="152"/>
      <c r="AR3853" s="153"/>
      <c r="AS3853" s="153"/>
      <c r="AT3853" s="151"/>
      <c r="AU3853" s="151"/>
      <c r="AV3853" s="151"/>
      <c r="AW3853" s="151"/>
      <c r="AX3853" s="152"/>
      <c r="AY3853" s="151"/>
      <c r="AZ3853" s="151"/>
      <c r="BA3853" s="151"/>
      <c r="BB3853" s="152"/>
      <c r="BC3853" s="154"/>
      <c r="BD3853" s="151"/>
      <c r="BE3853" s="151"/>
      <c r="BF3853" s="155"/>
      <c r="BG3853" s="155"/>
      <c r="BH3853" s="23">
        <v>44981</v>
      </c>
      <c r="BI3853" s="26" t="s">
        <v>10014</v>
      </c>
      <c r="BJ3853" s="26" t="s">
        <v>10318</v>
      </c>
      <c r="BK3853" s="29">
        <v>0</v>
      </c>
      <c r="BL3853" s="24" t="s">
        <v>129</v>
      </c>
      <c r="BM3853" s="22" t="str">
        <f ca="1">+IF(Tabla1[[#This Row],[FECHA INGRESO]]&gt;=44986,IF((TODAY()-Tabla1[[#This Row],[FECHA INGRESO]])&gt;=50,"ALERTA","TODAVÍA FALTA"),"N/A")</f>
        <v>N/A</v>
      </c>
      <c r="BN3853" s="7">
        <f>IFERROR((_xlfn.DAYS(Tabla1[[#This Row],[FECHA INGRESO]],Tabla1[[#This Row],[FECHA RETIRO]]))/30,"")</f>
        <v>-1.0333333333333334</v>
      </c>
    </row>
    <row r="3854" spans="1:66" x14ac:dyDescent="0.35">
      <c r="A3854" s="103">
        <v>1001273624</v>
      </c>
      <c r="B3854" s="156" t="s">
        <v>20375</v>
      </c>
      <c r="C3854" s="63">
        <v>44951</v>
      </c>
      <c r="D3854" s="119" t="s">
        <v>157</v>
      </c>
      <c r="E3854" s="24" t="s">
        <v>94</v>
      </c>
      <c r="F3854" s="24" t="s">
        <v>70</v>
      </c>
      <c r="G3854" s="119"/>
      <c r="H3854" s="119">
        <v>24120082104</v>
      </c>
      <c r="I3854" s="119" t="s">
        <v>95</v>
      </c>
      <c r="J3854" s="24">
        <f>DATEDIF(Tabla1[[#This Row],[FECHA DE NACIMIENTO]],Tabla1[[#This Row],[FECHA ACTUAL]],"Y")</f>
        <v>20</v>
      </c>
      <c r="K3854" s="119" t="s">
        <v>73</v>
      </c>
      <c r="L3854" s="24" t="s">
        <v>112</v>
      </c>
      <c r="M3854" s="119">
        <v>0</v>
      </c>
      <c r="N3854" s="119">
        <v>0</v>
      </c>
      <c r="O3854" s="119">
        <v>2</v>
      </c>
      <c r="P3854" s="119" t="s">
        <v>101</v>
      </c>
      <c r="Q3854" s="63">
        <v>37509</v>
      </c>
      <c r="R3854" s="24" t="s">
        <v>76</v>
      </c>
      <c r="S3854" s="25">
        <v>45119</v>
      </c>
      <c r="T3854" s="119"/>
      <c r="U3854" s="119">
        <v>3219788688</v>
      </c>
      <c r="V3854" s="161" t="s">
        <v>20376</v>
      </c>
      <c r="W3854" s="149" t="s">
        <v>20377</v>
      </c>
      <c r="X3854" s="119" t="s">
        <v>20378</v>
      </c>
      <c r="Y3854" s="119" t="s">
        <v>20379</v>
      </c>
      <c r="Z3854" s="119" t="s">
        <v>117</v>
      </c>
      <c r="AA3854" s="119">
        <v>3143161152</v>
      </c>
      <c r="AB3854" s="119"/>
      <c r="AC3854" s="119"/>
      <c r="AD3854" s="119"/>
      <c r="AE3854" s="26" t="s">
        <v>151</v>
      </c>
      <c r="AF3854" s="150"/>
      <c r="AG3854" s="26"/>
      <c r="AH3854" s="27" t="s">
        <v>10056</v>
      </c>
      <c r="AI3854" s="27" t="s">
        <v>14175</v>
      </c>
      <c r="AJ3854" s="27" t="s">
        <v>14175</v>
      </c>
      <c r="AK3854" s="24" t="s">
        <v>121</v>
      </c>
      <c r="AL3854" s="24" t="s">
        <v>7086</v>
      </c>
      <c r="AM3854" s="63">
        <v>44951</v>
      </c>
      <c r="AN3854" s="28">
        <v>1160000</v>
      </c>
      <c r="AO3854" s="28">
        <v>140606</v>
      </c>
      <c r="AP3854" s="151"/>
      <c r="AQ3854" s="152"/>
      <c r="AR3854" s="153"/>
      <c r="AS3854" s="153"/>
      <c r="AT3854" s="151"/>
      <c r="AU3854" s="151"/>
      <c r="AV3854" s="151"/>
      <c r="AW3854" s="151"/>
      <c r="AX3854" s="152"/>
      <c r="AY3854" s="151"/>
      <c r="AZ3854" s="151"/>
      <c r="BA3854" s="151"/>
      <c r="BB3854" s="152"/>
      <c r="BC3854" s="154"/>
      <c r="BD3854" s="151"/>
      <c r="BE3854" s="151"/>
      <c r="BF3854" s="155"/>
      <c r="BG3854" s="155"/>
      <c r="BH3854" s="23" t="s">
        <v>75</v>
      </c>
      <c r="BI3854" s="26">
        <v>0</v>
      </c>
      <c r="BJ3854" s="26">
        <v>0</v>
      </c>
      <c r="BK3854" s="29">
        <v>0</v>
      </c>
      <c r="BL3854" s="24" t="s">
        <v>91</v>
      </c>
      <c r="BM3854" s="22" t="str">
        <f ca="1">+IF(Tabla1[[#This Row],[FECHA INGRESO]]&gt;=44986,IF((TODAY()-Tabla1[[#This Row],[FECHA INGRESO]])&gt;=50,"ALERTA","TODAVÍA FALTA"),"N/A")</f>
        <v>N/A</v>
      </c>
      <c r="BN3854" s="7" t="str">
        <f>IFERROR((_xlfn.DAYS(Tabla1[[#This Row],[FECHA INGRESO]],Tabla1[[#This Row],[FECHA RETIRO]]))/30,"")</f>
        <v/>
      </c>
    </row>
    <row r="3855" spans="1:66" x14ac:dyDescent="0.35">
      <c r="A3855" s="103">
        <v>1031122471</v>
      </c>
      <c r="B3855" s="156" t="s">
        <v>20380</v>
      </c>
      <c r="C3855" s="63">
        <v>44951</v>
      </c>
      <c r="D3855" s="119" t="s">
        <v>131</v>
      </c>
      <c r="E3855" s="119" t="s">
        <v>111</v>
      </c>
      <c r="F3855" s="24" t="s">
        <v>70</v>
      </c>
      <c r="G3855" s="119"/>
      <c r="H3855" s="119">
        <v>24120078756</v>
      </c>
      <c r="I3855" s="119" t="s">
        <v>95</v>
      </c>
      <c r="J3855" s="24">
        <f>DATEDIF(Tabla1[[#This Row],[FECHA DE NACIMIENTO]],Tabla1[[#This Row],[FECHA ACTUAL]],"Y")</f>
        <v>19</v>
      </c>
      <c r="K3855" s="119" t="s">
        <v>73</v>
      </c>
      <c r="L3855" s="24" t="s">
        <v>112</v>
      </c>
      <c r="M3855" s="119">
        <v>0</v>
      </c>
      <c r="N3855" s="119">
        <v>0</v>
      </c>
      <c r="O3855" s="119">
        <v>1</v>
      </c>
      <c r="P3855" s="119" t="s">
        <v>101</v>
      </c>
      <c r="Q3855" s="63">
        <v>38154</v>
      </c>
      <c r="R3855" s="24" t="s">
        <v>76</v>
      </c>
      <c r="S3855" s="25">
        <v>45119</v>
      </c>
      <c r="T3855" s="119"/>
      <c r="U3855" s="119">
        <v>3125224320</v>
      </c>
      <c r="V3855" s="161" t="s">
        <v>20381</v>
      </c>
      <c r="W3855" s="149" t="s">
        <v>20382</v>
      </c>
      <c r="X3855" s="119" t="s">
        <v>20383</v>
      </c>
      <c r="Y3855" s="119" t="s">
        <v>20384</v>
      </c>
      <c r="Z3855" s="119" t="s">
        <v>117</v>
      </c>
      <c r="AA3855" s="119">
        <v>3153584788</v>
      </c>
      <c r="AB3855" s="119"/>
      <c r="AC3855" s="119"/>
      <c r="AD3855" s="119"/>
      <c r="AE3855" s="26" t="s">
        <v>151</v>
      </c>
      <c r="AF3855" s="150"/>
      <c r="AG3855" s="26"/>
      <c r="AH3855" s="27" t="s">
        <v>955</v>
      </c>
      <c r="AI3855" s="27" t="s">
        <v>1612</v>
      </c>
      <c r="AJ3855" s="27" t="s">
        <v>487</v>
      </c>
      <c r="AK3855" s="24" t="s">
        <v>121</v>
      </c>
      <c r="AL3855" s="24" t="s">
        <v>7086</v>
      </c>
      <c r="AM3855" s="63">
        <v>44951</v>
      </c>
      <c r="AN3855" s="28">
        <v>1160000</v>
      </c>
      <c r="AO3855" s="28">
        <v>140606</v>
      </c>
      <c r="AP3855" s="151"/>
      <c r="AQ3855" s="152"/>
      <c r="AR3855" s="153"/>
      <c r="AS3855" s="153"/>
      <c r="AT3855" s="151"/>
      <c r="AU3855" s="151"/>
      <c r="AV3855" s="151"/>
      <c r="AW3855" s="151"/>
      <c r="AX3855" s="152"/>
      <c r="AY3855" s="151"/>
      <c r="AZ3855" s="151"/>
      <c r="BA3855" s="151"/>
      <c r="BB3855" s="152"/>
      <c r="BC3855" s="154"/>
      <c r="BD3855" s="151"/>
      <c r="BE3855" s="151"/>
      <c r="BF3855" s="155"/>
      <c r="BG3855" s="155"/>
      <c r="BH3855" s="23" t="s">
        <v>75</v>
      </c>
      <c r="BI3855" s="26">
        <v>0</v>
      </c>
      <c r="BJ3855" s="26">
        <v>0</v>
      </c>
      <c r="BK3855" s="29">
        <v>0</v>
      </c>
      <c r="BL3855" s="24" t="s">
        <v>91</v>
      </c>
      <c r="BM3855" s="22" t="str">
        <f ca="1">+IF(Tabla1[[#This Row],[FECHA INGRESO]]&gt;=44986,IF((TODAY()-Tabla1[[#This Row],[FECHA INGRESO]])&gt;=50,"ALERTA","TODAVÍA FALTA"),"N/A")</f>
        <v>N/A</v>
      </c>
      <c r="BN3855" s="7" t="str">
        <f>IFERROR((_xlfn.DAYS(Tabla1[[#This Row],[FECHA INGRESO]],Tabla1[[#This Row],[FECHA RETIRO]]))/30,"")</f>
        <v/>
      </c>
    </row>
    <row r="3856" spans="1:66" x14ac:dyDescent="0.35">
      <c r="A3856" s="103">
        <v>1033815364</v>
      </c>
      <c r="B3856" s="156" t="s">
        <v>20385</v>
      </c>
      <c r="C3856" s="63">
        <v>44951</v>
      </c>
      <c r="D3856" s="119" t="s">
        <v>4008</v>
      </c>
      <c r="E3856" s="119" t="s">
        <v>111</v>
      </c>
      <c r="F3856" s="24" t="s">
        <v>70</v>
      </c>
      <c r="G3856" s="119"/>
      <c r="H3856" s="119">
        <v>24120092428</v>
      </c>
      <c r="I3856" s="119" t="s">
        <v>95</v>
      </c>
      <c r="J3856" s="24">
        <f>DATEDIF(Tabla1[[#This Row],[FECHA DE NACIMIENTO]],Tabla1[[#This Row],[FECHA ACTUAL]],"Y")</f>
        <v>24</v>
      </c>
      <c r="K3856" s="119" t="s">
        <v>96</v>
      </c>
      <c r="L3856" s="24" t="s">
        <v>112</v>
      </c>
      <c r="M3856" s="119">
        <v>0</v>
      </c>
      <c r="N3856" s="119">
        <v>1</v>
      </c>
      <c r="O3856" s="119">
        <v>1</v>
      </c>
      <c r="P3856" s="119" t="s">
        <v>101</v>
      </c>
      <c r="Q3856" s="63">
        <v>36244</v>
      </c>
      <c r="R3856" s="24" t="s">
        <v>76</v>
      </c>
      <c r="S3856" s="25">
        <v>45119</v>
      </c>
      <c r="T3856" s="119"/>
      <c r="U3856" s="119">
        <v>3229510005</v>
      </c>
      <c r="V3856" s="161" t="s">
        <v>20386</v>
      </c>
      <c r="W3856" s="149" t="s">
        <v>20387</v>
      </c>
      <c r="X3856" s="119" t="s">
        <v>11266</v>
      </c>
      <c r="Y3856" s="119" t="s">
        <v>20388</v>
      </c>
      <c r="Z3856" s="119" t="s">
        <v>117</v>
      </c>
      <c r="AA3856" s="119">
        <v>3125551676</v>
      </c>
      <c r="AB3856" s="119"/>
      <c r="AC3856" s="119"/>
      <c r="AD3856" s="119"/>
      <c r="AE3856" s="26" t="s">
        <v>194</v>
      </c>
      <c r="AF3856" s="150" t="s">
        <v>15753</v>
      </c>
      <c r="AG3856" s="26"/>
      <c r="AH3856" s="27" t="s">
        <v>955</v>
      </c>
      <c r="AI3856" s="27" t="s">
        <v>120</v>
      </c>
      <c r="AJ3856" s="27" t="s">
        <v>120</v>
      </c>
      <c r="AK3856" s="24" t="s">
        <v>121</v>
      </c>
      <c r="AL3856" s="24" t="s">
        <v>7086</v>
      </c>
      <c r="AM3856" s="63">
        <v>44951</v>
      </c>
      <c r="AN3856" s="28">
        <v>1160000</v>
      </c>
      <c r="AO3856" s="28">
        <v>140606</v>
      </c>
      <c r="AP3856" s="151"/>
      <c r="AQ3856" s="152"/>
      <c r="AR3856" s="153"/>
      <c r="AS3856" s="153"/>
      <c r="AT3856" s="151"/>
      <c r="AU3856" s="151"/>
      <c r="AV3856" s="151"/>
      <c r="AW3856" s="151"/>
      <c r="AX3856" s="152"/>
      <c r="AY3856" s="151"/>
      <c r="AZ3856" s="151"/>
      <c r="BA3856" s="151"/>
      <c r="BB3856" s="152"/>
      <c r="BC3856" s="154"/>
      <c r="BD3856" s="151"/>
      <c r="BE3856" s="151"/>
      <c r="BF3856" s="155"/>
      <c r="BG3856" s="155"/>
      <c r="BH3856" s="23" t="s">
        <v>75</v>
      </c>
      <c r="BI3856" s="26">
        <v>0</v>
      </c>
      <c r="BJ3856" s="26">
        <v>0</v>
      </c>
      <c r="BK3856" s="29">
        <v>0</v>
      </c>
      <c r="BL3856" s="24" t="s">
        <v>91</v>
      </c>
      <c r="BM3856" s="22" t="str">
        <f ca="1">+IF(Tabla1[[#This Row],[FECHA INGRESO]]&gt;=44986,IF((TODAY()-Tabla1[[#This Row],[FECHA INGRESO]])&gt;=50,"ALERTA","TODAVÍA FALTA"),"N/A")</f>
        <v>N/A</v>
      </c>
      <c r="BN3856" s="7" t="str">
        <f>IFERROR((_xlfn.DAYS(Tabla1[[#This Row],[FECHA INGRESO]],Tabla1[[#This Row],[FECHA RETIRO]]))/30,"")</f>
        <v/>
      </c>
    </row>
    <row r="3857" spans="1:66" x14ac:dyDescent="0.35">
      <c r="A3857" s="103">
        <v>1020834081</v>
      </c>
      <c r="B3857" s="156" t="s">
        <v>20389</v>
      </c>
      <c r="C3857" s="63">
        <v>44951</v>
      </c>
      <c r="D3857" s="119" t="s">
        <v>188</v>
      </c>
      <c r="E3857" s="24" t="s">
        <v>94</v>
      </c>
      <c r="F3857" s="119" t="s">
        <v>70</v>
      </c>
      <c r="G3857" s="119"/>
      <c r="H3857" s="119">
        <v>24108466461</v>
      </c>
      <c r="I3857" s="119" t="s">
        <v>95</v>
      </c>
      <c r="J3857" s="24">
        <f>DATEDIF(Tabla1[[#This Row],[FECHA DE NACIMIENTO]],Tabla1[[#This Row],[FECHA ACTUAL]],"Y")</f>
        <v>24</v>
      </c>
      <c r="K3857" s="119" t="s">
        <v>320</v>
      </c>
      <c r="L3857" s="24" t="s">
        <v>112</v>
      </c>
      <c r="M3857" s="119">
        <v>0</v>
      </c>
      <c r="N3857" s="119">
        <v>0</v>
      </c>
      <c r="O3857" s="119">
        <v>2</v>
      </c>
      <c r="P3857" s="119" t="s">
        <v>101</v>
      </c>
      <c r="Q3857" s="63">
        <v>35989</v>
      </c>
      <c r="R3857" s="24" t="s">
        <v>76</v>
      </c>
      <c r="S3857" s="25">
        <v>45119</v>
      </c>
      <c r="T3857" s="119"/>
      <c r="U3857" s="119">
        <v>3046608282</v>
      </c>
      <c r="V3857" s="161" t="s">
        <v>20390</v>
      </c>
      <c r="W3857" s="149" t="s">
        <v>20391</v>
      </c>
      <c r="X3857" s="119" t="s">
        <v>9400</v>
      </c>
      <c r="Y3857" s="119" t="s">
        <v>20392</v>
      </c>
      <c r="Z3857" s="119" t="s">
        <v>117</v>
      </c>
      <c r="AA3857" s="119">
        <v>3218786483</v>
      </c>
      <c r="AB3857" s="119"/>
      <c r="AC3857" s="119"/>
      <c r="AD3857" s="119"/>
      <c r="AE3857" s="26" t="s">
        <v>151</v>
      </c>
      <c r="AF3857" s="150"/>
      <c r="AG3857" s="26"/>
      <c r="AH3857" s="27" t="s">
        <v>955</v>
      </c>
      <c r="AI3857" s="27" t="s">
        <v>1612</v>
      </c>
      <c r="AJ3857" s="27" t="s">
        <v>487</v>
      </c>
      <c r="AK3857" s="24" t="s">
        <v>121</v>
      </c>
      <c r="AL3857" s="24" t="s">
        <v>7086</v>
      </c>
      <c r="AM3857" s="63">
        <v>44951</v>
      </c>
      <c r="AN3857" s="28">
        <v>1160000</v>
      </c>
      <c r="AO3857" s="28">
        <v>140606</v>
      </c>
      <c r="AP3857" s="151"/>
      <c r="AQ3857" s="152"/>
      <c r="AR3857" s="153"/>
      <c r="AS3857" s="153"/>
      <c r="AT3857" s="151"/>
      <c r="AU3857" s="151"/>
      <c r="AV3857" s="151"/>
      <c r="AW3857" s="151"/>
      <c r="AX3857" s="152"/>
      <c r="AY3857" s="151"/>
      <c r="AZ3857" s="151"/>
      <c r="BA3857" s="151"/>
      <c r="BB3857" s="152"/>
      <c r="BC3857" s="154"/>
      <c r="BD3857" s="151"/>
      <c r="BE3857" s="151"/>
      <c r="BF3857" s="155"/>
      <c r="BG3857" s="155"/>
      <c r="BH3857" s="23" t="s">
        <v>75</v>
      </c>
      <c r="BI3857" s="26">
        <v>0</v>
      </c>
      <c r="BJ3857" s="26">
        <v>0</v>
      </c>
      <c r="BK3857" s="29">
        <v>0</v>
      </c>
      <c r="BL3857" s="24" t="s">
        <v>91</v>
      </c>
      <c r="BM3857" s="22" t="str">
        <f ca="1">+IF(Tabla1[[#This Row],[FECHA INGRESO]]&gt;=44986,IF((TODAY()-Tabla1[[#This Row],[FECHA INGRESO]])&gt;=50,"ALERTA","TODAVÍA FALTA"),"N/A")</f>
        <v>N/A</v>
      </c>
      <c r="BN3857" s="7" t="str">
        <f>IFERROR((_xlfn.DAYS(Tabla1[[#This Row],[FECHA INGRESO]],Tabla1[[#This Row],[FECHA RETIRO]]))/30,"")</f>
        <v/>
      </c>
    </row>
    <row r="3858" spans="1:66" x14ac:dyDescent="0.35">
      <c r="A3858" s="103">
        <v>1023365800</v>
      </c>
      <c r="B3858" s="156" t="s">
        <v>20393</v>
      </c>
      <c r="C3858" s="63">
        <v>44951</v>
      </c>
      <c r="D3858" s="119" t="s">
        <v>93</v>
      </c>
      <c r="E3858" s="119" t="s">
        <v>111</v>
      </c>
      <c r="F3858" s="119" t="s">
        <v>70</v>
      </c>
      <c r="G3858" s="119"/>
      <c r="H3858" s="119">
        <v>24120092101</v>
      </c>
      <c r="I3858" s="119" t="s">
        <v>95</v>
      </c>
      <c r="J3858" s="24">
        <f>DATEDIF(Tabla1[[#This Row],[FECHA DE NACIMIENTO]],Tabla1[[#This Row],[FECHA ACTUAL]],"Y")</f>
        <v>18</v>
      </c>
      <c r="K3858" s="119" t="s">
        <v>73</v>
      </c>
      <c r="L3858" s="24" t="s">
        <v>112</v>
      </c>
      <c r="M3858" s="119">
        <v>0</v>
      </c>
      <c r="N3858" s="119">
        <v>0</v>
      </c>
      <c r="O3858" s="119">
        <v>2</v>
      </c>
      <c r="P3858" s="119" t="s">
        <v>101</v>
      </c>
      <c r="Q3858" s="63">
        <v>38230</v>
      </c>
      <c r="R3858" s="24" t="s">
        <v>76</v>
      </c>
      <c r="S3858" s="25">
        <v>45119</v>
      </c>
      <c r="T3858" s="119"/>
      <c r="U3858" s="119">
        <v>3229108028</v>
      </c>
      <c r="V3858" s="148" t="s">
        <v>20394</v>
      </c>
      <c r="W3858" s="162" t="s">
        <v>20395</v>
      </c>
      <c r="X3858" s="119" t="s">
        <v>3976</v>
      </c>
      <c r="Y3858" s="119" t="s">
        <v>20396</v>
      </c>
      <c r="Z3858" s="119" t="s">
        <v>117</v>
      </c>
      <c r="AA3858" s="119">
        <v>3204453705</v>
      </c>
      <c r="AB3858" s="119"/>
      <c r="AC3858" s="119"/>
      <c r="AD3858" s="119"/>
      <c r="AE3858" s="26" t="s">
        <v>151</v>
      </c>
      <c r="AF3858" s="150"/>
      <c r="AG3858" s="26"/>
      <c r="AH3858" s="27" t="s">
        <v>955</v>
      </c>
      <c r="AI3858" s="27" t="s">
        <v>1612</v>
      </c>
      <c r="AJ3858" s="27" t="s">
        <v>487</v>
      </c>
      <c r="AK3858" s="24" t="s">
        <v>121</v>
      </c>
      <c r="AL3858" s="24" t="s">
        <v>7086</v>
      </c>
      <c r="AM3858" s="63">
        <v>44951</v>
      </c>
      <c r="AN3858" s="28">
        <v>1160000</v>
      </c>
      <c r="AO3858" s="28">
        <v>140606</v>
      </c>
      <c r="AP3858" s="151"/>
      <c r="AQ3858" s="152"/>
      <c r="AR3858" s="153"/>
      <c r="AS3858" s="153"/>
      <c r="AT3858" s="151"/>
      <c r="AU3858" s="151"/>
      <c r="AV3858" s="151"/>
      <c r="AW3858" s="151"/>
      <c r="AX3858" s="152"/>
      <c r="AY3858" s="151"/>
      <c r="AZ3858" s="151"/>
      <c r="BA3858" s="151"/>
      <c r="BB3858" s="152"/>
      <c r="BC3858" s="154"/>
      <c r="BD3858" s="151"/>
      <c r="BE3858" s="151"/>
      <c r="BF3858" s="155"/>
      <c r="BG3858" s="155"/>
      <c r="BH3858" s="23" t="s">
        <v>75</v>
      </c>
      <c r="BI3858" s="26">
        <v>0</v>
      </c>
      <c r="BJ3858" s="26">
        <v>0</v>
      </c>
      <c r="BK3858" s="29">
        <v>0</v>
      </c>
      <c r="BL3858" s="24" t="s">
        <v>91</v>
      </c>
      <c r="BM3858" s="22" t="str">
        <f ca="1">+IF(Tabla1[[#This Row],[FECHA INGRESO]]&gt;=44986,IF((TODAY()-Tabla1[[#This Row],[FECHA INGRESO]])&gt;=50,"ALERTA","TODAVÍA FALTA"),"N/A")</f>
        <v>N/A</v>
      </c>
      <c r="BN3858" s="7" t="str">
        <f>IFERROR((_xlfn.DAYS(Tabla1[[#This Row],[FECHA INGRESO]],Tabla1[[#This Row],[FECHA RETIRO]]))/30,"")</f>
        <v/>
      </c>
    </row>
    <row r="3859" spans="1:66" x14ac:dyDescent="0.35">
      <c r="A3859" s="103">
        <v>1000804498</v>
      </c>
      <c r="B3859" s="156" t="s">
        <v>20397</v>
      </c>
      <c r="C3859" s="63">
        <v>44951</v>
      </c>
      <c r="D3859" s="119" t="s">
        <v>4008</v>
      </c>
      <c r="E3859" s="119" t="s">
        <v>111</v>
      </c>
      <c r="F3859" s="119" t="s">
        <v>70</v>
      </c>
      <c r="G3859" s="119"/>
      <c r="H3859" s="119">
        <v>24120095009</v>
      </c>
      <c r="I3859" s="119" t="s">
        <v>95</v>
      </c>
      <c r="J3859" s="24">
        <f>DATEDIF(Tabla1[[#This Row],[FECHA DE NACIMIENTO]],Tabla1[[#This Row],[FECHA ACTUAL]],"Y")</f>
        <v>26</v>
      </c>
      <c r="K3859" s="119" t="s">
        <v>96</v>
      </c>
      <c r="L3859" s="24" t="s">
        <v>112</v>
      </c>
      <c r="M3859" s="119">
        <v>1</v>
      </c>
      <c r="N3859" s="119">
        <v>1</v>
      </c>
      <c r="O3859" s="119">
        <v>2</v>
      </c>
      <c r="P3859" s="119" t="s">
        <v>101</v>
      </c>
      <c r="Q3859" s="63">
        <v>35353</v>
      </c>
      <c r="R3859" s="24" t="s">
        <v>76</v>
      </c>
      <c r="S3859" s="25">
        <v>45119</v>
      </c>
      <c r="T3859" s="119"/>
      <c r="U3859" s="119">
        <v>3232392695</v>
      </c>
      <c r="V3859" s="161" t="s">
        <v>20398</v>
      </c>
      <c r="W3859" s="149" t="s">
        <v>20377</v>
      </c>
      <c r="X3859" s="119" t="s">
        <v>20378</v>
      </c>
      <c r="Y3859" s="119" t="s">
        <v>20379</v>
      </c>
      <c r="Z3859" s="119" t="s">
        <v>117</v>
      </c>
      <c r="AA3859" s="119">
        <v>3143161152</v>
      </c>
      <c r="AB3859" s="119"/>
      <c r="AC3859" s="119"/>
      <c r="AD3859" s="119"/>
      <c r="AE3859" s="26" t="s">
        <v>151</v>
      </c>
      <c r="AF3859" s="150"/>
      <c r="AG3859" s="26"/>
      <c r="AH3859" s="27" t="s">
        <v>955</v>
      </c>
      <c r="AI3859" s="27" t="s">
        <v>120</v>
      </c>
      <c r="AJ3859" s="27" t="s">
        <v>120</v>
      </c>
      <c r="AK3859" s="24" t="s">
        <v>121</v>
      </c>
      <c r="AL3859" s="24" t="s">
        <v>7086</v>
      </c>
      <c r="AM3859" s="63">
        <v>44951</v>
      </c>
      <c r="AN3859" s="28">
        <v>1160000</v>
      </c>
      <c r="AO3859" s="28">
        <v>140606</v>
      </c>
      <c r="AP3859" s="151"/>
      <c r="AQ3859" s="152"/>
      <c r="AR3859" s="153"/>
      <c r="AS3859" s="153"/>
      <c r="AT3859" s="151"/>
      <c r="AU3859" s="151"/>
      <c r="AV3859" s="151"/>
      <c r="AW3859" s="151"/>
      <c r="AX3859" s="152"/>
      <c r="AY3859" s="151"/>
      <c r="AZ3859" s="151"/>
      <c r="BA3859" s="151"/>
      <c r="BB3859" s="152"/>
      <c r="BC3859" s="154"/>
      <c r="BD3859" s="151"/>
      <c r="BE3859" s="151"/>
      <c r="BF3859" s="155"/>
      <c r="BG3859" s="155"/>
      <c r="BH3859" s="23" t="s">
        <v>75</v>
      </c>
      <c r="BI3859" s="26">
        <v>0</v>
      </c>
      <c r="BJ3859" s="26">
        <v>0</v>
      </c>
      <c r="BK3859" s="29">
        <v>0</v>
      </c>
      <c r="BL3859" s="24" t="s">
        <v>91</v>
      </c>
      <c r="BM3859" s="22" t="str">
        <f ca="1">+IF(Tabla1[[#This Row],[FECHA INGRESO]]&gt;=44986,IF((TODAY()-Tabla1[[#This Row],[FECHA INGRESO]])&gt;=50,"ALERTA","TODAVÍA FALTA"),"N/A")</f>
        <v>N/A</v>
      </c>
      <c r="BN3859" s="7" t="str">
        <f>IFERROR((_xlfn.DAYS(Tabla1[[#This Row],[FECHA INGRESO]],Tabla1[[#This Row],[FECHA RETIRO]]))/30,"")</f>
        <v/>
      </c>
    </row>
    <row r="3860" spans="1:66" x14ac:dyDescent="0.35">
      <c r="A3860" s="103">
        <v>1097388621</v>
      </c>
      <c r="B3860" s="156" t="s">
        <v>20399</v>
      </c>
      <c r="C3860" s="63">
        <v>44951</v>
      </c>
      <c r="D3860" s="119" t="s">
        <v>131</v>
      </c>
      <c r="E3860" s="119" t="s">
        <v>111</v>
      </c>
      <c r="F3860" s="119" t="s">
        <v>70</v>
      </c>
      <c r="G3860" s="119"/>
      <c r="H3860" s="119">
        <v>24120081752</v>
      </c>
      <c r="I3860" s="119" t="s">
        <v>95</v>
      </c>
      <c r="J3860" s="24">
        <f>DATEDIF(Tabla1[[#This Row],[FECHA DE NACIMIENTO]],Tabla1[[#This Row],[FECHA ACTUAL]],"Y")</f>
        <v>20</v>
      </c>
      <c r="K3860" s="119" t="s">
        <v>73</v>
      </c>
      <c r="L3860" s="24" t="s">
        <v>112</v>
      </c>
      <c r="M3860" s="119">
        <v>0</v>
      </c>
      <c r="N3860" s="119">
        <v>0</v>
      </c>
      <c r="O3860" s="119">
        <v>2</v>
      </c>
      <c r="P3860" s="119" t="s">
        <v>101</v>
      </c>
      <c r="Q3860" s="63">
        <v>37810</v>
      </c>
      <c r="R3860" s="24" t="s">
        <v>76</v>
      </c>
      <c r="S3860" s="25">
        <v>45119</v>
      </c>
      <c r="T3860" s="119"/>
      <c r="U3860" s="119">
        <v>3027035917</v>
      </c>
      <c r="V3860" s="161" t="s">
        <v>20400</v>
      </c>
      <c r="W3860" s="149" t="s">
        <v>20401</v>
      </c>
      <c r="X3860" s="119" t="s">
        <v>20402</v>
      </c>
      <c r="Y3860" s="119" t="s">
        <v>20403</v>
      </c>
      <c r="Z3860" s="119" t="s">
        <v>285</v>
      </c>
      <c r="AA3860" s="119">
        <v>3202003889</v>
      </c>
      <c r="AB3860" s="119"/>
      <c r="AC3860" s="119"/>
      <c r="AD3860" s="119"/>
      <c r="AE3860" s="26" t="s">
        <v>151</v>
      </c>
      <c r="AF3860" s="150"/>
      <c r="AG3860" s="26"/>
      <c r="AH3860" s="27" t="s">
        <v>955</v>
      </c>
      <c r="AI3860" s="27" t="s">
        <v>1612</v>
      </c>
      <c r="AJ3860" s="27" t="s">
        <v>487</v>
      </c>
      <c r="AK3860" s="24" t="s">
        <v>121</v>
      </c>
      <c r="AL3860" s="24" t="s">
        <v>7086</v>
      </c>
      <c r="AM3860" s="63">
        <v>44951</v>
      </c>
      <c r="AN3860" s="28">
        <v>1160000</v>
      </c>
      <c r="AO3860" s="28">
        <v>140606</v>
      </c>
      <c r="AP3860" s="151"/>
      <c r="AQ3860" s="152"/>
      <c r="AR3860" s="153"/>
      <c r="AS3860" s="153"/>
      <c r="AT3860" s="151"/>
      <c r="AU3860" s="151"/>
      <c r="AV3860" s="151"/>
      <c r="AW3860" s="151"/>
      <c r="AX3860" s="152"/>
      <c r="AY3860" s="151"/>
      <c r="AZ3860" s="151"/>
      <c r="BA3860" s="151"/>
      <c r="BB3860" s="152"/>
      <c r="BC3860" s="154"/>
      <c r="BD3860" s="151"/>
      <c r="BE3860" s="151"/>
      <c r="BF3860" s="155"/>
      <c r="BG3860" s="155"/>
      <c r="BH3860" s="23" t="s">
        <v>75</v>
      </c>
      <c r="BI3860" s="26">
        <v>0</v>
      </c>
      <c r="BJ3860" s="26">
        <v>0</v>
      </c>
      <c r="BK3860" s="29">
        <v>0</v>
      </c>
      <c r="BL3860" s="24" t="s">
        <v>91</v>
      </c>
      <c r="BM3860" s="22" t="str">
        <f ca="1">+IF(Tabla1[[#This Row],[FECHA INGRESO]]&gt;=44986,IF((TODAY()-Tabla1[[#This Row],[FECHA INGRESO]])&gt;=50,"ALERTA","TODAVÍA FALTA"),"N/A")</f>
        <v>N/A</v>
      </c>
      <c r="BN3860" s="7" t="str">
        <f>IFERROR((_xlfn.DAYS(Tabla1[[#This Row],[FECHA INGRESO]],Tabla1[[#This Row],[FECHA RETIRO]]))/30,"")</f>
        <v/>
      </c>
    </row>
    <row r="3861" spans="1:66" x14ac:dyDescent="0.35">
      <c r="A3861" s="103">
        <v>1021394793</v>
      </c>
      <c r="B3861" s="156" t="s">
        <v>20404</v>
      </c>
      <c r="C3861" s="63">
        <v>44951</v>
      </c>
      <c r="D3861" s="119" t="s">
        <v>157</v>
      </c>
      <c r="E3861" s="119" t="s">
        <v>111</v>
      </c>
      <c r="F3861" s="119" t="s">
        <v>111</v>
      </c>
      <c r="G3861" s="119"/>
      <c r="H3861" s="119">
        <v>24120084566</v>
      </c>
      <c r="I3861" s="119" t="s">
        <v>95</v>
      </c>
      <c r="J3861" s="24">
        <f>DATEDIF(Tabla1[[#This Row],[FECHA DE NACIMIENTO]],Tabla1[[#This Row],[FECHA ACTUAL]],"Y")</f>
        <v>18</v>
      </c>
      <c r="K3861" s="119" t="s">
        <v>73</v>
      </c>
      <c r="L3861" s="24" t="s">
        <v>112</v>
      </c>
      <c r="M3861" s="119">
        <v>0</v>
      </c>
      <c r="N3861" s="119">
        <v>0</v>
      </c>
      <c r="O3861" s="119">
        <v>3</v>
      </c>
      <c r="P3861" s="119" t="s">
        <v>101</v>
      </c>
      <c r="Q3861" s="63">
        <v>38310</v>
      </c>
      <c r="R3861" s="24" t="s">
        <v>76</v>
      </c>
      <c r="S3861" s="25">
        <v>45119</v>
      </c>
      <c r="T3861" s="119">
        <v>4131711</v>
      </c>
      <c r="U3861" s="119">
        <v>3124091976</v>
      </c>
      <c r="V3861" s="148" t="s">
        <v>20405</v>
      </c>
      <c r="W3861" s="149" t="s">
        <v>20406</v>
      </c>
      <c r="X3861" s="119" t="s">
        <v>20407</v>
      </c>
      <c r="Y3861" s="119" t="s">
        <v>20408</v>
      </c>
      <c r="Z3861" s="119" t="s">
        <v>1570</v>
      </c>
      <c r="AA3861" s="119">
        <v>3106075110</v>
      </c>
      <c r="AB3861" s="119"/>
      <c r="AC3861" s="119"/>
      <c r="AD3861" s="119"/>
      <c r="AE3861" s="26" t="s">
        <v>151</v>
      </c>
      <c r="AF3861" s="150"/>
      <c r="AG3861" s="26"/>
      <c r="AH3861" s="27" t="s">
        <v>10056</v>
      </c>
      <c r="AI3861" s="27" t="s">
        <v>410</v>
      </c>
      <c r="AJ3861" s="27" t="s">
        <v>410</v>
      </c>
      <c r="AK3861" s="24" t="s">
        <v>121</v>
      </c>
      <c r="AL3861" s="24" t="s">
        <v>7086</v>
      </c>
      <c r="AM3861" s="63">
        <v>44951</v>
      </c>
      <c r="AN3861" s="28">
        <v>1160000</v>
      </c>
      <c r="AO3861" s="28">
        <v>140606</v>
      </c>
      <c r="AP3861" s="151"/>
      <c r="AQ3861" s="152"/>
      <c r="AR3861" s="153"/>
      <c r="AS3861" s="153"/>
      <c r="AT3861" s="151"/>
      <c r="AU3861" s="151"/>
      <c r="AV3861" s="151"/>
      <c r="AW3861" s="151"/>
      <c r="AX3861" s="152"/>
      <c r="AY3861" s="151"/>
      <c r="AZ3861" s="151"/>
      <c r="BA3861" s="151"/>
      <c r="BB3861" s="152"/>
      <c r="BC3861" s="154"/>
      <c r="BD3861" s="151"/>
      <c r="BE3861" s="151"/>
      <c r="BF3861" s="155"/>
      <c r="BG3861" s="155"/>
      <c r="BH3861" s="23" t="s">
        <v>75</v>
      </c>
      <c r="BI3861" s="26">
        <v>0</v>
      </c>
      <c r="BJ3861" s="26">
        <v>0</v>
      </c>
      <c r="BK3861" s="29">
        <v>0</v>
      </c>
      <c r="BL3861" s="24" t="s">
        <v>91</v>
      </c>
      <c r="BM3861" s="22" t="str">
        <f ca="1">+IF(Tabla1[[#This Row],[FECHA INGRESO]]&gt;=44986,IF((TODAY()-Tabla1[[#This Row],[FECHA INGRESO]])&gt;=50,"ALERTA","TODAVÍA FALTA"),"N/A")</f>
        <v>N/A</v>
      </c>
      <c r="BN3861" s="7" t="str">
        <f>IFERROR((_xlfn.DAYS(Tabla1[[#This Row],[FECHA INGRESO]],Tabla1[[#This Row],[FECHA RETIRO]]))/30,"")</f>
        <v/>
      </c>
    </row>
    <row r="3862" spans="1:66" x14ac:dyDescent="0.35">
      <c r="A3862" s="103">
        <v>1024464577</v>
      </c>
      <c r="B3862" s="159" t="s">
        <v>20409</v>
      </c>
      <c r="C3862" s="25">
        <v>44951</v>
      </c>
      <c r="D3862" s="119" t="s">
        <v>157</v>
      </c>
      <c r="E3862" s="24" t="s">
        <v>111</v>
      </c>
      <c r="F3862" s="119" t="s">
        <v>70</v>
      </c>
      <c r="G3862" s="119"/>
      <c r="H3862" s="119">
        <v>24120078679</v>
      </c>
      <c r="I3862" s="119" t="s">
        <v>95</v>
      </c>
      <c r="J3862" s="24">
        <f>DATEDIF(Tabla1[[#This Row],[FECHA DE NACIMIENTO]],Tabla1[[#This Row],[FECHA ACTUAL]],"Y")</f>
        <v>19</v>
      </c>
      <c r="K3862" s="119" t="s">
        <v>320</v>
      </c>
      <c r="L3862" s="24" t="s">
        <v>112</v>
      </c>
      <c r="M3862" s="119">
        <v>0</v>
      </c>
      <c r="N3862" s="119">
        <v>0</v>
      </c>
      <c r="O3862" s="119">
        <v>2</v>
      </c>
      <c r="P3862" s="119" t="s">
        <v>101</v>
      </c>
      <c r="Q3862" s="63">
        <v>38154</v>
      </c>
      <c r="R3862" s="24" t="s">
        <v>5780</v>
      </c>
      <c r="S3862" s="25">
        <v>45119</v>
      </c>
      <c r="T3862" s="119"/>
      <c r="U3862" s="119">
        <v>3003331579</v>
      </c>
      <c r="V3862" s="148" t="s">
        <v>20410</v>
      </c>
      <c r="W3862" s="158" t="s">
        <v>20411</v>
      </c>
      <c r="X3862" s="119" t="s">
        <v>15794</v>
      </c>
      <c r="Y3862" s="119" t="s">
        <v>20412</v>
      </c>
      <c r="Z3862" s="119" t="s">
        <v>162</v>
      </c>
      <c r="AA3862" s="119">
        <v>3102901820</v>
      </c>
      <c r="AB3862" s="119"/>
      <c r="AC3862" s="119"/>
      <c r="AD3862" s="119"/>
      <c r="AE3862" s="26" t="s">
        <v>151</v>
      </c>
      <c r="AF3862" s="150"/>
      <c r="AG3862" s="26"/>
      <c r="AH3862" s="27" t="s">
        <v>184</v>
      </c>
      <c r="AI3862" s="27" t="s">
        <v>1612</v>
      </c>
      <c r="AJ3862" s="27" t="s">
        <v>487</v>
      </c>
      <c r="AK3862" s="24" t="s">
        <v>121</v>
      </c>
      <c r="AL3862" s="24" t="s">
        <v>7086</v>
      </c>
      <c r="AM3862" s="25">
        <v>44951</v>
      </c>
      <c r="AN3862" s="28">
        <v>1160000</v>
      </c>
      <c r="AO3862" s="28">
        <v>140606</v>
      </c>
      <c r="AP3862" s="151"/>
      <c r="AQ3862" s="152"/>
      <c r="AR3862" s="153"/>
      <c r="AS3862" s="153"/>
      <c r="AT3862" s="151"/>
      <c r="AU3862" s="151"/>
      <c r="AV3862" s="151"/>
      <c r="AW3862" s="151"/>
      <c r="AX3862" s="152"/>
      <c r="AY3862" s="151"/>
      <c r="AZ3862" s="151"/>
      <c r="BA3862" s="151"/>
      <c r="BB3862" s="152"/>
      <c r="BC3862" s="154"/>
      <c r="BD3862" s="151"/>
      <c r="BE3862" s="151"/>
      <c r="BF3862" s="155"/>
      <c r="BG3862" s="155"/>
      <c r="BH3862" s="23">
        <v>45011</v>
      </c>
      <c r="BI3862" s="26" t="s">
        <v>466</v>
      </c>
      <c r="BJ3862" s="26" t="s">
        <v>6087</v>
      </c>
      <c r="BK3862" s="29">
        <v>0</v>
      </c>
      <c r="BL3862" s="24" t="s">
        <v>129</v>
      </c>
      <c r="BM3862" s="22" t="str">
        <f ca="1">+IF(Tabla1[[#This Row],[FECHA INGRESO]]&gt;=44986,IF((TODAY()-Tabla1[[#This Row],[FECHA INGRESO]])&gt;=50,"ALERTA","TODAVÍA FALTA"),"N/A")</f>
        <v>N/A</v>
      </c>
      <c r="BN3862" s="7">
        <f>IFERROR((_xlfn.DAYS(Tabla1[[#This Row],[FECHA INGRESO]],Tabla1[[#This Row],[FECHA RETIRO]]))/30,"")</f>
        <v>-2</v>
      </c>
    </row>
    <row r="3863" spans="1:66" x14ac:dyDescent="0.35">
      <c r="A3863" s="103">
        <v>1193516204</v>
      </c>
      <c r="B3863" s="159" t="s">
        <v>20413</v>
      </c>
      <c r="C3863" s="25">
        <v>44951</v>
      </c>
      <c r="D3863" s="119" t="s">
        <v>188</v>
      </c>
      <c r="E3863" s="24" t="s">
        <v>69</v>
      </c>
      <c r="F3863" s="119" t="s">
        <v>70</v>
      </c>
      <c r="G3863" s="119"/>
      <c r="H3863" s="119">
        <v>24120084124</v>
      </c>
      <c r="I3863" s="119" t="s">
        <v>95</v>
      </c>
      <c r="J3863" s="24">
        <f>DATEDIF(Tabla1[[#This Row],[FECHA DE NACIMIENTO]],Tabla1[[#This Row],[FECHA ACTUAL]],"Y")</f>
        <v>20</v>
      </c>
      <c r="K3863" s="119" t="s">
        <v>73</v>
      </c>
      <c r="L3863" s="24" t="s">
        <v>112</v>
      </c>
      <c r="M3863" s="119">
        <v>0</v>
      </c>
      <c r="N3863" s="119">
        <v>0</v>
      </c>
      <c r="O3863" s="119">
        <v>1</v>
      </c>
      <c r="P3863" s="119" t="s">
        <v>101</v>
      </c>
      <c r="Q3863" s="63">
        <v>37736</v>
      </c>
      <c r="R3863" s="24" t="s">
        <v>76</v>
      </c>
      <c r="S3863" s="25">
        <v>45119</v>
      </c>
      <c r="T3863" s="119"/>
      <c r="U3863" s="119">
        <v>3202538508</v>
      </c>
      <c r="V3863" s="148" t="s">
        <v>20414</v>
      </c>
      <c r="W3863" s="158" t="s">
        <v>20415</v>
      </c>
      <c r="X3863" s="119" t="s">
        <v>19901</v>
      </c>
      <c r="Y3863" s="119" t="s">
        <v>20416</v>
      </c>
      <c r="Z3863" s="119" t="s">
        <v>117</v>
      </c>
      <c r="AA3863" s="119">
        <v>3105822308</v>
      </c>
      <c r="AB3863" s="119"/>
      <c r="AC3863" s="119"/>
      <c r="AD3863" s="119"/>
      <c r="AE3863" s="26" t="s">
        <v>194</v>
      </c>
      <c r="AF3863" s="150"/>
      <c r="AG3863" s="26"/>
      <c r="AH3863" s="27" t="s">
        <v>184</v>
      </c>
      <c r="AI3863" s="27" t="s">
        <v>1612</v>
      </c>
      <c r="AJ3863" s="27" t="s">
        <v>487</v>
      </c>
      <c r="AK3863" s="24" t="s">
        <v>121</v>
      </c>
      <c r="AL3863" s="24" t="s">
        <v>7086</v>
      </c>
      <c r="AM3863" s="25">
        <v>44951</v>
      </c>
      <c r="AN3863" s="28">
        <v>1160000</v>
      </c>
      <c r="AO3863" s="28">
        <v>140606</v>
      </c>
      <c r="AP3863" s="151"/>
      <c r="AQ3863" s="152"/>
      <c r="AR3863" s="153"/>
      <c r="AS3863" s="153"/>
      <c r="AT3863" s="151"/>
      <c r="AU3863" s="151"/>
      <c r="AV3863" s="151"/>
      <c r="AW3863" s="151"/>
      <c r="AX3863" s="152"/>
      <c r="AY3863" s="151"/>
      <c r="AZ3863" s="151"/>
      <c r="BA3863" s="151"/>
      <c r="BB3863" s="152"/>
      <c r="BC3863" s="154"/>
      <c r="BD3863" s="151"/>
      <c r="BE3863" s="151"/>
      <c r="BF3863" s="155"/>
      <c r="BG3863" s="155"/>
      <c r="BH3863" s="23">
        <v>44977</v>
      </c>
      <c r="BI3863" s="26" t="s">
        <v>466</v>
      </c>
      <c r="BJ3863" s="26" t="s">
        <v>14216</v>
      </c>
      <c r="BK3863" s="29">
        <v>0</v>
      </c>
      <c r="BL3863" s="24" t="s">
        <v>129</v>
      </c>
      <c r="BM3863" s="22" t="str">
        <f ca="1">+IF(Tabla1[[#This Row],[FECHA INGRESO]]&gt;=44986,IF((TODAY()-Tabla1[[#This Row],[FECHA INGRESO]])&gt;=50,"ALERTA","TODAVÍA FALTA"),"N/A")</f>
        <v>N/A</v>
      </c>
      <c r="BN3863" s="7">
        <f>IFERROR((_xlfn.DAYS(Tabla1[[#This Row],[FECHA INGRESO]],Tabla1[[#This Row],[FECHA RETIRO]]))/30,"")</f>
        <v>-0.8666666666666667</v>
      </c>
    </row>
    <row r="3864" spans="1:66" x14ac:dyDescent="0.35">
      <c r="A3864" s="103">
        <v>1027522908</v>
      </c>
      <c r="B3864" s="159" t="s">
        <v>20417</v>
      </c>
      <c r="C3864" s="25">
        <v>44951</v>
      </c>
      <c r="D3864" s="119" t="s">
        <v>4008</v>
      </c>
      <c r="E3864" s="24" t="s">
        <v>111</v>
      </c>
      <c r="F3864" s="119" t="s">
        <v>70</v>
      </c>
      <c r="G3864" s="119"/>
      <c r="H3864" s="119">
        <v>24120083688</v>
      </c>
      <c r="I3864" s="119" t="s">
        <v>72</v>
      </c>
      <c r="J3864" s="24">
        <f>DATEDIF(Tabla1[[#This Row],[FECHA DE NACIMIENTO]],Tabla1[[#This Row],[FECHA ACTUAL]],"Y")</f>
        <v>18</v>
      </c>
      <c r="K3864" s="119" t="s">
        <v>73</v>
      </c>
      <c r="L3864" s="24" t="s">
        <v>112</v>
      </c>
      <c r="M3864" s="119">
        <v>0</v>
      </c>
      <c r="N3864" s="119">
        <v>0</v>
      </c>
      <c r="O3864" s="119">
        <v>1</v>
      </c>
      <c r="P3864" s="119" t="s">
        <v>101</v>
      </c>
      <c r="Q3864" s="63">
        <v>38312</v>
      </c>
      <c r="R3864" s="24" t="s">
        <v>76</v>
      </c>
      <c r="S3864" s="25">
        <v>45119</v>
      </c>
      <c r="T3864" s="119"/>
      <c r="U3864" s="119">
        <v>3022211625</v>
      </c>
      <c r="V3864" s="148" t="s">
        <v>20418</v>
      </c>
      <c r="W3864" s="158" t="s">
        <v>20419</v>
      </c>
      <c r="X3864" s="119" t="s">
        <v>1768</v>
      </c>
      <c r="Y3864" s="119"/>
      <c r="Z3864" s="119"/>
      <c r="AA3864" s="119"/>
      <c r="AB3864" s="119"/>
      <c r="AC3864" s="119"/>
      <c r="AD3864" s="119"/>
      <c r="AE3864" s="26" t="s">
        <v>151</v>
      </c>
      <c r="AF3864" s="150"/>
      <c r="AG3864" s="26"/>
      <c r="AH3864" s="27" t="s">
        <v>3042</v>
      </c>
      <c r="AI3864" s="27" t="s">
        <v>410</v>
      </c>
      <c r="AJ3864" s="27" t="s">
        <v>410</v>
      </c>
      <c r="AK3864" s="24" t="s">
        <v>121</v>
      </c>
      <c r="AL3864" s="24" t="s">
        <v>7086</v>
      </c>
      <c r="AM3864" s="25">
        <v>44951</v>
      </c>
      <c r="AN3864" s="28">
        <v>1160000</v>
      </c>
      <c r="AO3864" s="28">
        <v>140606</v>
      </c>
      <c r="AP3864" s="151" t="s">
        <v>20420</v>
      </c>
      <c r="AQ3864" s="152"/>
      <c r="AR3864" s="153"/>
      <c r="AS3864" s="153"/>
      <c r="AT3864" s="151"/>
      <c r="AU3864" s="151"/>
      <c r="AV3864" s="151"/>
      <c r="AW3864" s="151"/>
      <c r="AX3864" s="152"/>
      <c r="AY3864" s="151"/>
      <c r="AZ3864" s="151"/>
      <c r="BA3864" s="151"/>
      <c r="BB3864" s="152"/>
      <c r="BC3864" s="154"/>
      <c r="BD3864" s="151"/>
      <c r="BE3864" s="151"/>
      <c r="BF3864" s="155"/>
      <c r="BG3864" s="155"/>
      <c r="BH3864" s="23">
        <v>45052</v>
      </c>
      <c r="BI3864" s="26" t="s">
        <v>466</v>
      </c>
      <c r="BJ3864" s="26" t="s">
        <v>3469</v>
      </c>
      <c r="BK3864" s="29">
        <v>0</v>
      </c>
      <c r="BL3864" s="24" t="s">
        <v>129</v>
      </c>
      <c r="BM3864" s="22" t="str">
        <f ca="1">+IF(Tabla1[[#This Row],[FECHA INGRESO]]&gt;=44986,IF((TODAY()-Tabla1[[#This Row],[FECHA INGRESO]])&gt;=50,"ALERTA","TODAVÍA FALTA"),"N/A")</f>
        <v>N/A</v>
      </c>
      <c r="BN3864" s="7">
        <f>IFERROR((_xlfn.DAYS(Tabla1[[#This Row],[FECHA INGRESO]],Tabla1[[#This Row],[FECHA RETIRO]]))/30,"")</f>
        <v>-3.3666666666666667</v>
      </c>
    </row>
    <row r="3865" spans="1:66" x14ac:dyDescent="0.35">
      <c r="A3865" s="103">
        <v>1034777273</v>
      </c>
      <c r="B3865" s="159" t="s">
        <v>20421</v>
      </c>
      <c r="C3865" s="25">
        <v>44951</v>
      </c>
      <c r="D3865" s="119" t="s">
        <v>93</v>
      </c>
      <c r="E3865" s="24" t="s">
        <v>94</v>
      </c>
      <c r="F3865" s="119" t="s">
        <v>70</v>
      </c>
      <c r="G3865" s="119"/>
      <c r="H3865" s="119">
        <v>24120083664</v>
      </c>
      <c r="I3865" s="119" t="s">
        <v>72</v>
      </c>
      <c r="J3865" s="24">
        <f>DATEDIF(Tabla1[[#This Row],[FECHA DE NACIMIENTO]],Tabla1[[#This Row],[FECHA ACTUAL]],"Y")</f>
        <v>18</v>
      </c>
      <c r="K3865" s="119" t="s">
        <v>96</v>
      </c>
      <c r="L3865" s="24" t="s">
        <v>112</v>
      </c>
      <c r="M3865" s="119">
        <v>0</v>
      </c>
      <c r="N3865" s="119">
        <v>0</v>
      </c>
      <c r="O3865" s="119">
        <v>2</v>
      </c>
      <c r="P3865" s="119" t="s">
        <v>101</v>
      </c>
      <c r="Q3865" s="63">
        <v>38244</v>
      </c>
      <c r="R3865" s="24" t="s">
        <v>1066</v>
      </c>
      <c r="S3865" s="25">
        <v>45119</v>
      </c>
      <c r="T3865" s="119"/>
      <c r="U3865" s="119">
        <v>3174805092</v>
      </c>
      <c r="V3865" s="148" t="s">
        <v>20422</v>
      </c>
      <c r="W3865" s="158" t="s">
        <v>20419</v>
      </c>
      <c r="X3865" s="119" t="s">
        <v>12002</v>
      </c>
      <c r="Y3865" s="119" t="s">
        <v>20423</v>
      </c>
      <c r="Z3865" s="119" t="s">
        <v>117</v>
      </c>
      <c r="AA3865" s="119">
        <v>3208161303</v>
      </c>
      <c r="AB3865" s="119"/>
      <c r="AC3865" s="119"/>
      <c r="AD3865" s="119"/>
      <c r="AE3865" s="26" t="s">
        <v>151</v>
      </c>
      <c r="AF3865" s="150"/>
      <c r="AG3865" s="26"/>
      <c r="AH3865" s="27" t="s">
        <v>184</v>
      </c>
      <c r="AI3865" s="27" t="s">
        <v>1612</v>
      </c>
      <c r="AJ3865" s="27" t="s">
        <v>487</v>
      </c>
      <c r="AK3865" s="24" t="s">
        <v>121</v>
      </c>
      <c r="AL3865" s="24" t="s">
        <v>7086</v>
      </c>
      <c r="AM3865" s="25">
        <v>44951</v>
      </c>
      <c r="AN3865" s="28">
        <v>1160000</v>
      </c>
      <c r="AO3865" s="28">
        <v>140606</v>
      </c>
      <c r="AP3865" s="151"/>
      <c r="AQ3865" s="152"/>
      <c r="AR3865" s="153"/>
      <c r="AS3865" s="153"/>
      <c r="AT3865" s="151"/>
      <c r="AU3865" s="151"/>
      <c r="AV3865" s="151"/>
      <c r="AW3865" s="151"/>
      <c r="AX3865" s="152"/>
      <c r="AY3865" s="151"/>
      <c r="AZ3865" s="151"/>
      <c r="BA3865" s="151"/>
      <c r="BB3865" s="152"/>
      <c r="BC3865" s="154"/>
      <c r="BD3865" s="151"/>
      <c r="BE3865" s="151"/>
      <c r="BF3865" s="155"/>
      <c r="BG3865" s="155"/>
      <c r="BH3865" s="23">
        <v>45024</v>
      </c>
      <c r="BI3865" s="26" t="s">
        <v>466</v>
      </c>
      <c r="BJ3865" s="26" t="s">
        <v>3469</v>
      </c>
      <c r="BK3865" s="29">
        <v>0</v>
      </c>
      <c r="BL3865" s="24" t="s">
        <v>129</v>
      </c>
      <c r="BM3865" s="22" t="str">
        <f ca="1">+IF(Tabla1[[#This Row],[FECHA INGRESO]]&gt;=44986,IF((TODAY()-Tabla1[[#This Row],[FECHA INGRESO]])&gt;=50,"ALERTA","TODAVÍA FALTA"),"N/A")</f>
        <v>N/A</v>
      </c>
      <c r="BN3865" s="7">
        <f>IFERROR((_xlfn.DAYS(Tabla1[[#This Row],[FECHA INGRESO]],Tabla1[[#This Row],[FECHA RETIRO]]))/30,"")</f>
        <v>-2.4333333333333331</v>
      </c>
    </row>
    <row r="3866" spans="1:66" x14ac:dyDescent="0.35">
      <c r="A3866" s="103">
        <v>1001273804</v>
      </c>
      <c r="B3866" s="156" t="s">
        <v>20424</v>
      </c>
      <c r="C3866" s="63">
        <v>44951</v>
      </c>
      <c r="D3866" s="119" t="s">
        <v>131</v>
      </c>
      <c r="E3866" s="24" t="s">
        <v>94</v>
      </c>
      <c r="F3866" s="119" t="s">
        <v>70</v>
      </c>
      <c r="G3866" s="119"/>
      <c r="H3866" s="119">
        <v>24120080191</v>
      </c>
      <c r="I3866" s="119" t="s">
        <v>95</v>
      </c>
      <c r="J3866" s="24">
        <f>DATEDIF(Tabla1[[#This Row],[FECHA DE NACIMIENTO]],Tabla1[[#This Row],[FECHA ACTUAL]],"Y")</f>
        <v>22</v>
      </c>
      <c r="K3866" s="119" t="s">
        <v>73</v>
      </c>
      <c r="L3866" s="24" t="s">
        <v>112</v>
      </c>
      <c r="M3866" s="119">
        <v>0</v>
      </c>
      <c r="N3866" s="119">
        <v>0</v>
      </c>
      <c r="O3866" s="119">
        <v>2</v>
      </c>
      <c r="P3866" s="119" t="s">
        <v>101</v>
      </c>
      <c r="Q3866" s="63">
        <v>36897</v>
      </c>
      <c r="R3866" s="24" t="s">
        <v>76</v>
      </c>
      <c r="S3866" s="25">
        <v>45119</v>
      </c>
      <c r="T3866" s="119"/>
      <c r="U3866" s="119">
        <v>3132422094</v>
      </c>
      <c r="V3866" s="148" t="s">
        <v>20425</v>
      </c>
      <c r="W3866" s="149" t="s">
        <v>20426</v>
      </c>
      <c r="X3866" s="119" t="s">
        <v>20427</v>
      </c>
      <c r="Y3866" s="119" t="s">
        <v>20428</v>
      </c>
      <c r="Z3866" s="119" t="s">
        <v>162</v>
      </c>
      <c r="AA3866" s="119">
        <v>3134955588</v>
      </c>
      <c r="AB3866" s="119"/>
      <c r="AC3866" s="119"/>
      <c r="AD3866" s="119"/>
      <c r="AE3866" s="26" t="s">
        <v>151</v>
      </c>
      <c r="AF3866" s="150"/>
      <c r="AG3866" s="26"/>
      <c r="AH3866" s="27" t="s">
        <v>955</v>
      </c>
      <c r="AI3866" s="27" t="s">
        <v>120</v>
      </c>
      <c r="AJ3866" s="27" t="s">
        <v>120</v>
      </c>
      <c r="AK3866" s="24" t="s">
        <v>121</v>
      </c>
      <c r="AL3866" s="24" t="s">
        <v>7086</v>
      </c>
      <c r="AM3866" s="63">
        <v>44951</v>
      </c>
      <c r="AN3866" s="28">
        <v>1160000</v>
      </c>
      <c r="AO3866" s="28">
        <v>140606</v>
      </c>
      <c r="AP3866" s="151"/>
      <c r="AQ3866" s="152"/>
      <c r="AR3866" s="153"/>
      <c r="AS3866" s="153"/>
      <c r="AT3866" s="151"/>
      <c r="AU3866" s="151"/>
      <c r="AV3866" s="151"/>
      <c r="AW3866" s="151"/>
      <c r="AX3866" s="152"/>
      <c r="AY3866" s="151"/>
      <c r="AZ3866" s="151"/>
      <c r="BA3866" s="151"/>
      <c r="BB3866" s="152"/>
      <c r="BC3866" s="154"/>
      <c r="BD3866" s="151"/>
      <c r="BE3866" s="151"/>
      <c r="BF3866" s="155"/>
      <c r="BG3866" s="155"/>
      <c r="BH3866" s="23" t="s">
        <v>75</v>
      </c>
      <c r="BI3866" s="26">
        <v>0</v>
      </c>
      <c r="BJ3866" s="26">
        <v>0</v>
      </c>
      <c r="BK3866" s="29">
        <v>0</v>
      </c>
      <c r="BL3866" s="24" t="s">
        <v>91</v>
      </c>
      <c r="BM3866" s="22" t="str">
        <f ca="1">+IF(Tabla1[[#This Row],[FECHA INGRESO]]&gt;=44986,IF((TODAY()-Tabla1[[#This Row],[FECHA INGRESO]])&gt;=50,"ALERTA","TODAVÍA FALTA"),"N/A")</f>
        <v>N/A</v>
      </c>
      <c r="BN3866" s="7" t="str">
        <f>IFERROR((_xlfn.DAYS(Tabla1[[#This Row],[FECHA INGRESO]],Tabla1[[#This Row],[FECHA RETIRO]]))/30,"")</f>
        <v/>
      </c>
    </row>
    <row r="3867" spans="1:66" x14ac:dyDescent="0.35">
      <c r="A3867" s="103">
        <v>1000335595</v>
      </c>
      <c r="B3867" s="159" t="s">
        <v>20429</v>
      </c>
      <c r="C3867" s="63">
        <v>44951</v>
      </c>
      <c r="D3867" s="119" t="s">
        <v>266</v>
      </c>
      <c r="E3867" s="24" t="s">
        <v>94</v>
      </c>
      <c r="F3867" s="119" t="s">
        <v>70</v>
      </c>
      <c r="G3867" s="119"/>
      <c r="H3867" s="119">
        <v>24120081613</v>
      </c>
      <c r="I3867" s="119" t="s">
        <v>95</v>
      </c>
      <c r="J3867" s="24">
        <f>DATEDIF(Tabla1[[#This Row],[FECHA DE NACIMIENTO]],Tabla1[[#This Row],[FECHA ACTUAL]],"Y")</f>
        <v>21</v>
      </c>
      <c r="K3867" s="119" t="s">
        <v>73</v>
      </c>
      <c r="L3867" s="24" t="s">
        <v>112</v>
      </c>
      <c r="M3867" s="119">
        <v>0</v>
      </c>
      <c r="N3867" s="119">
        <v>0</v>
      </c>
      <c r="O3867" s="119">
        <v>2</v>
      </c>
      <c r="P3867" s="119" t="s">
        <v>101</v>
      </c>
      <c r="Q3867" s="63">
        <v>37404</v>
      </c>
      <c r="R3867" s="24" t="s">
        <v>76</v>
      </c>
      <c r="S3867" s="25">
        <v>45119</v>
      </c>
      <c r="T3867" s="119"/>
      <c r="U3867" s="119">
        <v>3128346693</v>
      </c>
      <c r="V3867" s="148" t="s">
        <v>20430</v>
      </c>
      <c r="W3867" s="149" t="s">
        <v>20431</v>
      </c>
      <c r="X3867" s="119" t="s">
        <v>19856</v>
      </c>
      <c r="Y3867" s="119" t="s">
        <v>20432</v>
      </c>
      <c r="Z3867" s="119" t="s">
        <v>162</v>
      </c>
      <c r="AA3867" s="119">
        <v>3133842428</v>
      </c>
      <c r="AB3867" s="119"/>
      <c r="AC3867" s="119"/>
      <c r="AD3867" s="119"/>
      <c r="AE3867" s="26" t="s">
        <v>194</v>
      </c>
      <c r="AF3867" s="150"/>
      <c r="AG3867" s="26"/>
      <c r="AH3867" s="27" t="s">
        <v>184</v>
      </c>
      <c r="AI3867" s="27" t="s">
        <v>120</v>
      </c>
      <c r="AJ3867" s="27" t="s">
        <v>120</v>
      </c>
      <c r="AK3867" s="24" t="s">
        <v>121</v>
      </c>
      <c r="AL3867" s="24" t="s">
        <v>7086</v>
      </c>
      <c r="AM3867" s="63">
        <v>44951</v>
      </c>
      <c r="AN3867" s="28">
        <v>1160000</v>
      </c>
      <c r="AO3867" s="28">
        <v>140606</v>
      </c>
      <c r="AP3867" s="151"/>
      <c r="AQ3867" s="152"/>
      <c r="AR3867" s="153"/>
      <c r="AS3867" s="153"/>
      <c r="AT3867" s="151"/>
      <c r="AU3867" s="151"/>
      <c r="AV3867" s="151"/>
      <c r="AW3867" s="151"/>
      <c r="AX3867" s="152"/>
      <c r="AY3867" s="151"/>
      <c r="AZ3867" s="151"/>
      <c r="BA3867" s="151"/>
      <c r="BB3867" s="152"/>
      <c r="BC3867" s="154"/>
      <c r="BD3867" s="151"/>
      <c r="BE3867" s="151"/>
      <c r="BF3867" s="155"/>
      <c r="BG3867" s="155"/>
      <c r="BH3867" s="23">
        <v>45045</v>
      </c>
      <c r="BI3867" s="26" t="s">
        <v>466</v>
      </c>
      <c r="BJ3867" s="26" t="s">
        <v>6087</v>
      </c>
      <c r="BK3867" s="29">
        <v>0</v>
      </c>
      <c r="BL3867" s="24" t="s">
        <v>129</v>
      </c>
      <c r="BM3867" s="22" t="str">
        <f ca="1">+IF(Tabla1[[#This Row],[FECHA INGRESO]]&gt;=44986,IF((TODAY()-Tabla1[[#This Row],[FECHA INGRESO]])&gt;=50,"ALERTA","TODAVÍA FALTA"),"N/A")</f>
        <v>N/A</v>
      </c>
      <c r="BN3867" s="7">
        <f>IFERROR((_xlfn.DAYS(Tabla1[[#This Row],[FECHA INGRESO]],Tabla1[[#This Row],[FECHA RETIRO]]))/30,"")</f>
        <v>-3.1333333333333333</v>
      </c>
    </row>
    <row r="3868" spans="1:66" x14ac:dyDescent="0.35">
      <c r="A3868" s="103">
        <v>1000063512</v>
      </c>
      <c r="B3868" s="156" t="s">
        <v>20433</v>
      </c>
      <c r="C3868" s="63">
        <v>44951</v>
      </c>
      <c r="D3868" s="119" t="s">
        <v>188</v>
      </c>
      <c r="E3868" s="119" t="s">
        <v>111</v>
      </c>
      <c r="F3868" s="119" t="s">
        <v>70</v>
      </c>
      <c r="G3868" s="119"/>
      <c r="H3868" s="119">
        <v>24120078794</v>
      </c>
      <c r="I3868" s="119" t="s">
        <v>72</v>
      </c>
      <c r="J3868" s="24">
        <f>DATEDIF(Tabla1[[#This Row],[FECHA DE NACIMIENTO]],Tabla1[[#This Row],[FECHA ACTUAL]],"Y")</f>
        <v>22</v>
      </c>
      <c r="K3868" s="119" t="s">
        <v>96</v>
      </c>
      <c r="L3868" s="24" t="s">
        <v>112</v>
      </c>
      <c r="M3868" s="119">
        <v>0</v>
      </c>
      <c r="N3868" s="119">
        <v>0</v>
      </c>
      <c r="O3868" s="119">
        <v>2</v>
      </c>
      <c r="P3868" s="119" t="s">
        <v>101</v>
      </c>
      <c r="Q3868" s="63">
        <v>36722</v>
      </c>
      <c r="R3868" s="24" t="s">
        <v>76</v>
      </c>
      <c r="S3868" s="25">
        <v>45119</v>
      </c>
      <c r="T3868" s="119"/>
      <c r="U3868" s="119">
        <v>3204868313</v>
      </c>
      <c r="V3868" s="148" t="s">
        <v>20434</v>
      </c>
      <c r="W3868" s="149" t="s">
        <v>20435</v>
      </c>
      <c r="X3868" s="119" t="s">
        <v>17365</v>
      </c>
      <c r="Y3868" s="119" t="s">
        <v>20436</v>
      </c>
      <c r="Z3868" s="119" t="s">
        <v>117</v>
      </c>
      <c r="AA3868" s="119">
        <v>3202048701</v>
      </c>
      <c r="AB3868" s="119"/>
      <c r="AC3868" s="119"/>
      <c r="AD3868" s="119"/>
      <c r="AE3868" s="26" t="s">
        <v>151</v>
      </c>
      <c r="AF3868" s="150"/>
      <c r="AG3868" s="26"/>
      <c r="AH3868" s="27" t="s">
        <v>10056</v>
      </c>
      <c r="AI3868" s="27" t="s">
        <v>410</v>
      </c>
      <c r="AJ3868" s="27" t="s">
        <v>410</v>
      </c>
      <c r="AK3868" s="24" t="s">
        <v>121</v>
      </c>
      <c r="AL3868" s="24" t="s">
        <v>7086</v>
      </c>
      <c r="AM3868" s="63">
        <v>44951</v>
      </c>
      <c r="AN3868" s="28">
        <v>1160000</v>
      </c>
      <c r="AO3868" s="28">
        <v>140606</v>
      </c>
      <c r="AP3868" s="151"/>
      <c r="AQ3868" s="152"/>
      <c r="AR3868" s="153"/>
      <c r="AS3868" s="153"/>
      <c r="AT3868" s="151"/>
      <c r="AU3868" s="151"/>
      <c r="AV3868" s="151"/>
      <c r="AW3868" s="151"/>
      <c r="AX3868" s="152"/>
      <c r="AY3868" s="151"/>
      <c r="AZ3868" s="151"/>
      <c r="BA3868" s="151"/>
      <c r="BB3868" s="152"/>
      <c r="BC3868" s="154"/>
      <c r="BD3868" s="151"/>
      <c r="BE3868" s="151"/>
      <c r="BF3868" s="155"/>
      <c r="BG3868" s="155"/>
      <c r="BH3868" s="23" t="s">
        <v>75</v>
      </c>
      <c r="BI3868" s="26">
        <v>0</v>
      </c>
      <c r="BJ3868" s="26">
        <v>0</v>
      </c>
      <c r="BK3868" s="29">
        <v>0</v>
      </c>
      <c r="BL3868" s="24" t="s">
        <v>91</v>
      </c>
      <c r="BM3868" s="22" t="str">
        <f ca="1">+IF(Tabla1[[#This Row],[FECHA INGRESO]]&gt;=44986,IF((TODAY()-Tabla1[[#This Row],[FECHA INGRESO]])&gt;=50,"ALERTA","TODAVÍA FALTA"),"N/A")</f>
        <v>N/A</v>
      </c>
      <c r="BN3868" s="7" t="str">
        <f>IFERROR((_xlfn.DAYS(Tabla1[[#This Row],[FECHA INGRESO]],Tabla1[[#This Row],[FECHA RETIRO]]))/30,"")</f>
        <v/>
      </c>
    </row>
    <row r="3869" spans="1:66" x14ac:dyDescent="0.35">
      <c r="A3869" s="163">
        <v>1022938539</v>
      </c>
      <c r="B3869" s="164" t="s">
        <v>20437</v>
      </c>
      <c r="C3869" s="25">
        <v>44958</v>
      </c>
      <c r="D3869" s="119" t="s">
        <v>4008</v>
      </c>
      <c r="E3869" s="119" t="s">
        <v>111</v>
      </c>
      <c r="F3869" s="119" t="s">
        <v>70</v>
      </c>
      <c r="G3869" s="119"/>
      <c r="H3869" s="119">
        <v>24120270862</v>
      </c>
      <c r="I3869" s="119" t="s">
        <v>95</v>
      </c>
      <c r="J3869" s="24">
        <f>DATEDIF(Tabla1[[#This Row],[FECHA DE NACIMIENTO]],Tabla1[[#This Row],[FECHA ACTUAL]],"Y")</f>
        <v>26</v>
      </c>
      <c r="K3869" s="119" t="s">
        <v>73</v>
      </c>
      <c r="L3869" s="119" t="s">
        <v>234</v>
      </c>
      <c r="M3869" s="119">
        <v>1</v>
      </c>
      <c r="N3869" s="119">
        <v>1</v>
      </c>
      <c r="O3869" s="119">
        <v>2</v>
      </c>
      <c r="P3869" s="119" t="s">
        <v>101</v>
      </c>
      <c r="Q3869" s="63">
        <v>35450</v>
      </c>
      <c r="R3869" s="24" t="s">
        <v>76</v>
      </c>
      <c r="S3869" s="25">
        <v>45119</v>
      </c>
      <c r="T3869" s="119"/>
      <c r="U3869" s="119">
        <v>3107760884</v>
      </c>
      <c r="V3869" s="148" t="s">
        <v>20438</v>
      </c>
      <c r="W3869" s="158" t="s">
        <v>20439</v>
      </c>
      <c r="X3869" s="119" t="s">
        <v>7350</v>
      </c>
      <c r="Y3869" s="119" t="s">
        <v>20440</v>
      </c>
      <c r="Z3869" s="119" t="s">
        <v>117</v>
      </c>
      <c r="AA3869" s="119">
        <v>3022220939</v>
      </c>
      <c r="AB3869" s="119"/>
      <c r="AC3869" s="119"/>
      <c r="AD3869" s="119"/>
      <c r="AE3869" s="26" t="s">
        <v>102</v>
      </c>
      <c r="AF3869" s="150"/>
      <c r="AG3869" s="26"/>
      <c r="AH3869" s="27" t="s">
        <v>10056</v>
      </c>
      <c r="AI3869" s="27" t="s">
        <v>14175</v>
      </c>
      <c r="AJ3869" s="27" t="s">
        <v>14175</v>
      </c>
      <c r="AK3869" s="24" t="s">
        <v>121</v>
      </c>
      <c r="AL3869" s="24" t="s">
        <v>7086</v>
      </c>
      <c r="AM3869" s="25">
        <v>44958</v>
      </c>
      <c r="AN3869" s="28">
        <v>1160000</v>
      </c>
      <c r="AO3869" s="28">
        <v>140606</v>
      </c>
      <c r="AP3869" s="151"/>
      <c r="AQ3869" s="152"/>
      <c r="AR3869" s="153"/>
      <c r="AS3869" s="153"/>
      <c r="AT3869" s="151"/>
      <c r="AU3869" s="151"/>
      <c r="AV3869" s="151"/>
      <c r="AW3869" s="151"/>
      <c r="AX3869" s="152"/>
      <c r="AY3869" s="151"/>
      <c r="AZ3869" s="151"/>
      <c r="BA3869" s="151"/>
      <c r="BB3869" s="152"/>
      <c r="BC3869" s="154"/>
      <c r="BD3869" s="151"/>
      <c r="BE3869" s="151"/>
      <c r="BF3869" s="155"/>
      <c r="BG3869" s="155"/>
      <c r="BH3869" s="23" t="s">
        <v>75</v>
      </c>
      <c r="BI3869" s="26">
        <v>0</v>
      </c>
      <c r="BJ3869" s="26">
        <v>0</v>
      </c>
      <c r="BK3869" s="29">
        <v>0</v>
      </c>
      <c r="BL3869" s="24" t="s">
        <v>91</v>
      </c>
      <c r="BM3869" s="22" t="str">
        <f ca="1">+IF(Tabla1[[#This Row],[FECHA INGRESO]]&gt;=44986,IF((TODAY()-Tabla1[[#This Row],[FECHA INGRESO]])&gt;=50,"ALERTA","TODAVÍA FALTA"),"N/A")</f>
        <v>N/A</v>
      </c>
      <c r="BN3869" s="7" t="str">
        <f>IFERROR((_xlfn.DAYS(Tabla1[[#This Row],[FECHA INGRESO]],Tabla1[[#This Row],[FECHA RETIRO]]))/30,"")</f>
        <v/>
      </c>
    </row>
    <row r="3870" spans="1:66" x14ac:dyDescent="0.35">
      <c r="A3870" s="103">
        <v>1023365940</v>
      </c>
      <c r="B3870" s="156" t="s">
        <v>20441</v>
      </c>
      <c r="C3870" s="25">
        <v>44958</v>
      </c>
      <c r="D3870" s="119" t="s">
        <v>188</v>
      </c>
      <c r="E3870" s="119" t="s">
        <v>111</v>
      </c>
      <c r="F3870" s="119" t="s">
        <v>111</v>
      </c>
      <c r="G3870" s="119"/>
      <c r="H3870" s="119">
        <v>24120290936</v>
      </c>
      <c r="I3870" s="119" t="s">
        <v>95</v>
      </c>
      <c r="J3870" s="24">
        <f>DATEDIF(Tabla1[[#This Row],[FECHA DE NACIMIENTO]],Tabla1[[#This Row],[FECHA ACTUAL]],"Y")</f>
        <v>18</v>
      </c>
      <c r="K3870" s="119" t="s">
        <v>73</v>
      </c>
      <c r="L3870" s="24" t="s">
        <v>112</v>
      </c>
      <c r="M3870" s="119">
        <v>0</v>
      </c>
      <c r="N3870" s="119">
        <v>0</v>
      </c>
      <c r="O3870" s="119">
        <v>2</v>
      </c>
      <c r="P3870" s="119" t="s">
        <v>101</v>
      </c>
      <c r="Q3870" s="63">
        <v>38241</v>
      </c>
      <c r="R3870" s="24" t="s">
        <v>76</v>
      </c>
      <c r="S3870" s="25">
        <v>45119</v>
      </c>
      <c r="T3870" s="119"/>
      <c r="U3870" s="119">
        <v>3112905696</v>
      </c>
      <c r="V3870" s="148" t="s">
        <v>20442</v>
      </c>
      <c r="W3870" s="158" t="s">
        <v>20443</v>
      </c>
      <c r="X3870" s="119" t="s">
        <v>3976</v>
      </c>
      <c r="Y3870" s="119" t="s">
        <v>20444</v>
      </c>
      <c r="Z3870" s="119" t="s">
        <v>117</v>
      </c>
      <c r="AA3870" s="119">
        <v>3132525698</v>
      </c>
      <c r="AB3870" s="119"/>
      <c r="AC3870" s="119"/>
      <c r="AD3870" s="119"/>
      <c r="AE3870" s="26" t="s">
        <v>151</v>
      </c>
      <c r="AF3870" s="150"/>
      <c r="AG3870" s="26"/>
      <c r="AH3870" s="27" t="s">
        <v>955</v>
      </c>
      <c r="AI3870" s="27" t="s">
        <v>120</v>
      </c>
      <c r="AJ3870" s="27" t="s">
        <v>120</v>
      </c>
      <c r="AK3870" s="24" t="s">
        <v>121</v>
      </c>
      <c r="AL3870" s="24" t="s">
        <v>7086</v>
      </c>
      <c r="AM3870" s="25">
        <v>44958</v>
      </c>
      <c r="AN3870" s="28">
        <v>1160000</v>
      </c>
      <c r="AO3870" s="28">
        <v>140606</v>
      </c>
      <c r="AP3870" s="151"/>
      <c r="AQ3870" s="152"/>
      <c r="AR3870" s="153"/>
      <c r="AS3870" s="153"/>
      <c r="AT3870" s="151"/>
      <c r="AU3870" s="151"/>
      <c r="AV3870" s="151"/>
      <c r="AW3870" s="151"/>
      <c r="AX3870" s="152"/>
      <c r="AY3870" s="151"/>
      <c r="AZ3870" s="151"/>
      <c r="BA3870" s="151"/>
      <c r="BB3870" s="152"/>
      <c r="BC3870" s="154"/>
      <c r="BD3870" s="151"/>
      <c r="BE3870" s="151"/>
      <c r="BF3870" s="155"/>
      <c r="BG3870" s="155"/>
      <c r="BH3870" s="23" t="s">
        <v>75</v>
      </c>
      <c r="BI3870" s="26">
        <v>0</v>
      </c>
      <c r="BJ3870" s="26">
        <v>0</v>
      </c>
      <c r="BK3870" s="29">
        <v>0</v>
      </c>
      <c r="BL3870" s="24" t="s">
        <v>91</v>
      </c>
      <c r="BM3870" s="22" t="str">
        <f ca="1">+IF(Tabla1[[#This Row],[FECHA INGRESO]]&gt;=44986,IF((TODAY()-Tabla1[[#This Row],[FECHA INGRESO]])&gt;=50,"ALERTA","TODAVÍA FALTA"),"N/A")</f>
        <v>N/A</v>
      </c>
      <c r="BN3870" s="7" t="str">
        <f>IFERROR((_xlfn.DAYS(Tabla1[[#This Row],[FECHA INGRESO]],Tabla1[[#This Row],[FECHA RETIRO]]))/30,"")</f>
        <v/>
      </c>
    </row>
    <row r="3871" spans="1:66" x14ac:dyDescent="0.35">
      <c r="A3871" s="103">
        <v>1000614053</v>
      </c>
      <c r="B3871" s="159" t="s">
        <v>20445</v>
      </c>
      <c r="C3871" s="25">
        <v>44958</v>
      </c>
      <c r="D3871" s="119" t="s">
        <v>188</v>
      </c>
      <c r="E3871" s="24" t="s">
        <v>94</v>
      </c>
      <c r="F3871" s="119" t="s">
        <v>111</v>
      </c>
      <c r="G3871" s="119"/>
      <c r="H3871" s="119">
        <v>24120273443</v>
      </c>
      <c r="I3871" s="119" t="s">
        <v>95</v>
      </c>
      <c r="J3871" s="24">
        <f>DATEDIF(Tabla1[[#This Row],[FECHA DE NACIMIENTO]],Tabla1[[#This Row],[FECHA ACTUAL]],"Y")</f>
        <v>23</v>
      </c>
      <c r="K3871" s="119" t="s">
        <v>73</v>
      </c>
      <c r="L3871" s="24" t="s">
        <v>112</v>
      </c>
      <c r="M3871" s="119">
        <v>0</v>
      </c>
      <c r="N3871" s="119">
        <v>0</v>
      </c>
      <c r="O3871" s="119">
        <v>2</v>
      </c>
      <c r="P3871" s="119" t="s">
        <v>101</v>
      </c>
      <c r="Q3871" s="63">
        <v>36718</v>
      </c>
      <c r="R3871" s="24" t="s">
        <v>76</v>
      </c>
      <c r="S3871" s="25">
        <v>45119</v>
      </c>
      <c r="T3871" s="119"/>
      <c r="U3871" s="119">
        <v>3182104749</v>
      </c>
      <c r="V3871" s="148" t="s">
        <v>20446</v>
      </c>
      <c r="W3871" s="158" t="s">
        <v>20447</v>
      </c>
      <c r="X3871" s="119" t="s">
        <v>9746</v>
      </c>
      <c r="Y3871" s="119" t="s">
        <v>20448</v>
      </c>
      <c r="Z3871" s="119" t="s">
        <v>162</v>
      </c>
      <c r="AA3871" s="119">
        <v>3147688015</v>
      </c>
      <c r="AB3871" s="119"/>
      <c r="AC3871" s="119"/>
      <c r="AD3871" s="119"/>
      <c r="AE3871" s="26" t="s">
        <v>151</v>
      </c>
      <c r="AF3871" s="150"/>
      <c r="AG3871" s="26"/>
      <c r="AH3871" s="27" t="s">
        <v>184</v>
      </c>
      <c r="AI3871" s="27" t="s">
        <v>5470</v>
      </c>
      <c r="AJ3871" s="27" t="s">
        <v>5470</v>
      </c>
      <c r="AK3871" s="24" t="s">
        <v>121</v>
      </c>
      <c r="AL3871" s="24" t="s">
        <v>7086</v>
      </c>
      <c r="AM3871" s="25">
        <v>44958</v>
      </c>
      <c r="AN3871" s="28">
        <v>1160000</v>
      </c>
      <c r="AO3871" s="28">
        <v>140606</v>
      </c>
      <c r="AP3871" s="151"/>
      <c r="AQ3871" s="152"/>
      <c r="AR3871" s="153"/>
      <c r="AS3871" s="153"/>
      <c r="AT3871" s="151"/>
      <c r="AU3871" s="151"/>
      <c r="AV3871" s="151"/>
      <c r="AW3871" s="151"/>
      <c r="AX3871" s="152"/>
      <c r="AY3871" s="151"/>
      <c r="AZ3871" s="151"/>
      <c r="BA3871" s="151"/>
      <c r="BB3871" s="152"/>
      <c r="BC3871" s="154"/>
      <c r="BD3871" s="151"/>
      <c r="BE3871" s="151"/>
      <c r="BF3871" s="155"/>
      <c r="BG3871" s="155"/>
      <c r="BH3871" s="23">
        <v>44961</v>
      </c>
      <c r="BI3871" s="26" t="s">
        <v>466</v>
      </c>
      <c r="BJ3871" s="26" t="s">
        <v>3469</v>
      </c>
      <c r="BK3871" s="29">
        <v>0</v>
      </c>
      <c r="BL3871" s="24" t="s">
        <v>129</v>
      </c>
      <c r="BM3871" s="22" t="str">
        <f ca="1">+IF(Tabla1[[#This Row],[FECHA INGRESO]]&gt;=44986,IF((TODAY()-Tabla1[[#This Row],[FECHA INGRESO]])&gt;=50,"ALERTA","TODAVÍA FALTA"),"N/A")</f>
        <v>N/A</v>
      </c>
      <c r="BN3871" s="7">
        <f>IFERROR((_xlfn.DAYS(Tabla1[[#This Row],[FECHA INGRESO]],Tabla1[[#This Row],[FECHA RETIRO]]))/30,"")</f>
        <v>-0.1</v>
      </c>
    </row>
    <row r="3872" spans="1:66" x14ac:dyDescent="0.35">
      <c r="A3872" s="103">
        <v>1012418612</v>
      </c>
      <c r="B3872" s="156" t="s">
        <v>20449</v>
      </c>
      <c r="C3872" s="25">
        <v>44958</v>
      </c>
      <c r="D3872" s="119" t="s">
        <v>93</v>
      </c>
      <c r="E3872" s="24" t="s">
        <v>94</v>
      </c>
      <c r="F3872" s="119" t="s">
        <v>70</v>
      </c>
      <c r="G3872" s="119"/>
      <c r="H3872" s="119">
        <v>24120264759</v>
      </c>
      <c r="I3872" s="119" t="s">
        <v>95</v>
      </c>
      <c r="J3872" s="24">
        <f>DATEDIF(Tabla1[[#This Row],[FECHA DE NACIMIENTO]],Tabla1[[#This Row],[FECHA ACTUAL]],"Y")</f>
        <v>28</v>
      </c>
      <c r="K3872" s="119" t="s">
        <v>96</v>
      </c>
      <c r="L3872" s="119" t="s">
        <v>234</v>
      </c>
      <c r="M3872" s="119">
        <v>1</v>
      </c>
      <c r="N3872" s="119">
        <v>2</v>
      </c>
      <c r="O3872" s="119">
        <v>2</v>
      </c>
      <c r="P3872" s="119" t="s">
        <v>101</v>
      </c>
      <c r="Q3872" s="63">
        <v>34729</v>
      </c>
      <c r="R3872" s="24" t="s">
        <v>76</v>
      </c>
      <c r="S3872" s="25">
        <v>45119</v>
      </c>
      <c r="T3872" s="119"/>
      <c r="U3872" s="119">
        <v>3132797086</v>
      </c>
      <c r="V3872" s="148" t="s">
        <v>20450</v>
      </c>
      <c r="W3872" s="158" t="s">
        <v>20451</v>
      </c>
      <c r="X3872" s="119" t="s">
        <v>14072</v>
      </c>
      <c r="Y3872" s="119" t="s">
        <v>20452</v>
      </c>
      <c r="Z3872" s="119" t="s">
        <v>13095</v>
      </c>
      <c r="AA3872" s="119">
        <v>3123083042</v>
      </c>
      <c r="AB3872" s="119"/>
      <c r="AC3872" s="119"/>
      <c r="AD3872" s="119"/>
      <c r="AE3872" s="26" t="s">
        <v>183</v>
      </c>
      <c r="AF3872" s="150"/>
      <c r="AG3872" s="26"/>
      <c r="AH3872" s="27" t="s">
        <v>955</v>
      </c>
      <c r="AI3872" s="27" t="s">
        <v>120</v>
      </c>
      <c r="AJ3872" s="27" t="s">
        <v>120</v>
      </c>
      <c r="AK3872" s="24" t="s">
        <v>121</v>
      </c>
      <c r="AL3872" s="24" t="s">
        <v>7086</v>
      </c>
      <c r="AM3872" s="25">
        <v>44958</v>
      </c>
      <c r="AN3872" s="28">
        <v>1160000</v>
      </c>
      <c r="AO3872" s="28">
        <v>140606</v>
      </c>
      <c r="AP3872" s="151"/>
      <c r="AQ3872" s="152"/>
      <c r="AR3872" s="153"/>
      <c r="AS3872" s="153"/>
      <c r="AT3872" s="151"/>
      <c r="AU3872" s="151"/>
      <c r="AV3872" s="151"/>
      <c r="AW3872" s="151"/>
      <c r="AX3872" s="152"/>
      <c r="AY3872" s="151"/>
      <c r="AZ3872" s="151"/>
      <c r="BA3872" s="151"/>
      <c r="BB3872" s="152"/>
      <c r="BC3872" s="154"/>
      <c r="BD3872" s="151"/>
      <c r="BE3872" s="151"/>
      <c r="BF3872" s="155"/>
      <c r="BG3872" s="155"/>
      <c r="BH3872" s="23" t="s">
        <v>75</v>
      </c>
      <c r="BI3872" s="26">
        <v>0</v>
      </c>
      <c r="BJ3872" s="26">
        <v>0</v>
      </c>
      <c r="BK3872" s="29">
        <v>0</v>
      </c>
      <c r="BL3872" s="24" t="s">
        <v>91</v>
      </c>
      <c r="BM3872" s="22" t="str">
        <f ca="1">+IF(Tabla1[[#This Row],[FECHA INGRESO]]&gt;=44986,IF((TODAY()-Tabla1[[#This Row],[FECHA INGRESO]])&gt;=50,"ALERTA","TODAVÍA FALTA"),"N/A")</f>
        <v>N/A</v>
      </c>
      <c r="BN3872" s="7" t="str">
        <f>IFERROR((_xlfn.DAYS(Tabla1[[#This Row],[FECHA INGRESO]],Tabla1[[#This Row],[FECHA RETIRO]]))/30,"")</f>
        <v/>
      </c>
    </row>
    <row r="3873" spans="1:66" x14ac:dyDescent="0.35">
      <c r="A3873" s="103">
        <v>1032796079</v>
      </c>
      <c r="B3873" s="156" t="s">
        <v>20453</v>
      </c>
      <c r="C3873" s="25">
        <v>44958</v>
      </c>
      <c r="D3873" s="119" t="s">
        <v>131</v>
      </c>
      <c r="E3873" s="119" t="s">
        <v>111</v>
      </c>
      <c r="F3873" s="119" t="s">
        <v>70</v>
      </c>
      <c r="G3873" s="119"/>
      <c r="H3873" s="119">
        <v>24120291991</v>
      </c>
      <c r="I3873" s="119" t="s">
        <v>72</v>
      </c>
      <c r="J3873" s="24">
        <f>DATEDIF(Tabla1[[#This Row],[FECHA DE NACIMIENTO]],Tabla1[[#This Row],[FECHA ACTUAL]],"Y")</f>
        <v>19</v>
      </c>
      <c r="K3873" s="119" t="s">
        <v>320</v>
      </c>
      <c r="L3873" s="24" t="s">
        <v>112</v>
      </c>
      <c r="M3873" s="119">
        <v>0</v>
      </c>
      <c r="N3873" s="119">
        <v>0</v>
      </c>
      <c r="O3873" s="119">
        <v>1</v>
      </c>
      <c r="P3873" s="119" t="s">
        <v>101</v>
      </c>
      <c r="Q3873" s="63">
        <v>37952</v>
      </c>
      <c r="R3873" s="24" t="s">
        <v>76</v>
      </c>
      <c r="S3873" s="25">
        <v>45119</v>
      </c>
      <c r="T3873" s="119">
        <v>7167282</v>
      </c>
      <c r="U3873" s="119">
        <v>3196442729</v>
      </c>
      <c r="V3873" s="148" t="s">
        <v>20454</v>
      </c>
      <c r="W3873" s="158" t="s">
        <v>20455</v>
      </c>
      <c r="X3873" s="119" t="s">
        <v>20456</v>
      </c>
      <c r="Y3873" s="119" t="s">
        <v>20457</v>
      </c>
      <c r="Z3873" s="119" t="s">
        <v>117</v>
      </c>
      <c r="AA3873" s="119">
        <v>3178019661</v>
      </c>
      <c r="AB3873" s="119"/>
      <c r="AC3873" s="119"/>
      <c r="AD3873" s="119"/>
      <c r="AE3873" s="26" t="s">
        <v>151</v>
      </c>
      <c r="AF3873" s="150"/>
      <c r="AG3873" s="26"/>
      <c r="AH3873" s="27" t="s">
        <v>955</v>
      </c>
      <c r="AI3873" s="27" t="s">
        <v>120</v>
      </c>
      <c r="AJ3873" s="27" t="s">
        <v>120</v>
      </c>
      <c r="AK3873" s="24" t="s">
        <v>121</v>
      </c>
      <c r="AL3873" s="24" t="s">
        <v>7086</v>
      </c>
      <c r="AM3873" s="25">
        <v>44958</v>
      </c>
      <c r="AN3873" s="28">
        <v>1160000</v>
      </c>
      <c r="AO3873" s="28">
        <v>140606</v>
      </c>
      <c r="AP3873" s="151"/>
      <c r="AQ3873" s="152"/>
      <c r="AR3873" s="153"/>
      <c r="AS3873" s="153"/>
      <c r="AT3873" s="151"/>
      <c r="AU3873" s="151"/>
      <c r="AV3873" s="151"/>
      <c r="AW3873" s="151"/>
      <c r="AX3873" s="152"/>
      <c r="AY3873" s="151"/>
      <c r="AZ3873" s="151"/>
      <c r="BA3873" s="151"/>
      <c r="BB3873" s="152"/>
      <c r="BC3873" s="154"/>
      <c r="BD3873" s="151"/>
      <c r="BE3873" s="151"/>
      <c r="BF3873" s="155"/>
      <c r="BG3873" s="155"/>
      <c r="BH3873" s="23" t="s">
        <v>75</v>
      </c>
      <c r="BI3873" s="26">
        <v>0</v>
      </c>
      <c r="BJ3873" s="26">
        <v>0</v>
      </c>
      <c r="BK3873" s="29">
        <v>0</v>
      </c>
      <c r="BL3873" s="24" t="s">
        <v>91</v>
      </c>
      <c r="BM3873" s="22" t="str">
        <f ca="1">+IF(Tabla1[[#This Row],[FECHA INGRESO]]&gt;=44986,IF((TODAY()-Tabla1[[#This Row],[FECHA INGRESO]])&gt;=50,"ALERTA","TODAVÍA FALTA"),"N/A")</f>
        <v>N/A</v>
      </c>
      <c r="BN3873" s="7" t="str">
        <f>IFERROR((_xlfn.DAYS(Tabla1[[#This Row],[FECHA INGRESO]],Tabla1[[#This Row],[FECHA RETIRO]]))/30,"")</f>
        <v/>
      </c>
    </row>
    <row r="3874" spans="1:66" x14ac:dyDescent="0.35">
      <c r="A3874" s="103">
        <v>1074419140</v>
      </c>
      <c r="B3874" s="159" t="s">
        <v>20458</v>
      </c>
      <c r="C3874" s="25">
        <v>44958</v>
      </c>
      <c r="D3874" s="119" t="s">
        <v>93</v>
      </c>
      <c r="E3874" s="119" t="s">
        <v>111</v>
      </c>
      <c r="F3874" s="119" t="s">
        <v>70</v>
      </c>
      <c r="G3874" s="119"/>
      <c r="H3874" s="119">
        <v>24085458961</v>
      </c>
      <c r="I3874" s="119" t="s">
        <v>72</v>
      </c>
      <c r="J3874" s="24">
        <f>DATEDIF(Tabla1[[#This Row],[FECHA DE NACIMIENTO]],Tabla1[[#This Row],[FECHA ACTUAL]],"Y")</f>
        <v>24</v>
      </c>
      <c r="K3874" s="119" t="s">
        <v>73</v>
      </c>
      <c r="L3874" s="24" t="s">
        <v>112</v>
      </c>
      <c r="M3874" s="119">
        <v>0</v>
      </c>
      <c r="N3874" s="119">
        <v>0</v>
      </c>
      <c r="O3874" s="119">
        <v>3</v>
      </c>
      <c r="P3874" s="119" t="s">
        <v>101</v>
      </c>
      <c r="Q3874" s="63">
        <v>36075</v>
      </c>
      <c r="R3874" s="24" t="s">
        <v>1899</v>
      </c>
      <c r="S3874" s="25">
        <v>45119</v>
      </c>
      <c r="T3874" s="119"/>
      <c r="U3874" s="119">
        <v>3108666561</v>
      </c>
      <c r="V3874" s="148" t="s">
        <v>20459</v>
      </c>
      <c r="W3874" s="158" t="s">
        <v>20460</v>
      </c>
      <c r="X3874" s="119" t="s">
        <v>16603</v>
      </c>
      <c r="Y3874" s="119" t="s">
        <v>1126</v>
      </c>
      <c r="Z3874" s="119" t="s">
        <v>117</v>
      </c>
      <c r="AA3874" s="119">
        <v>3143351220</v>
      </c>
      <c r="AB3874" s="119"/>
      <c r="AC3874" s="119"/>
      <c r="AD3874" s="119"/>
      <c r="AE3874" s="26" t="s">
        <v>183</v>
      </c>
      <c r="AF3874" s="150" t="s">
        <v>20461</v>
      </c>
      <c r="AG3874" s="26"/>
      <c r="AH3874" s="27" t="s">
        <v>163</v>
      </c>
      <c r="AI3874" s="27" t="s">
        <v>11667</v>
      </c>
      <c r="AJ3874" s="27" t="s">
        <v>6347</v>
      </c>
      <c r="AK3874" s="24" t="s">
        <v>121</v>
      </c>
      <c r="AL3874" s="24" t="s">
        <v>7086</v>
      </c>
      <c r="AM3874" s="25">
        <v>44958</v>
      </c>
      <c r="AN3874" s="28">
        <v>1809600</v>
      </c>
      <c r="AO3874" s="28">
        <v>140606</v>
      </c>
      <c r="AP3874" s="151"/>
      <c r="AQ3874" s="152"/>
      <c r="AR3874" s="153"/>
      <c r="AS3874" s="153"/>
      <c r="AT3874" s="151"/>
      <c r="AU3874" s="151"/>
      <c r="AV3874" s="151"/>
      <c r="AW3874" s="151"/>
      <c r="AX3874" s="152"/>
      <c r="AY3874" s="151"/>
      <c r="AZ3874" s="151"/>
      <c r="BA3874" s="151"/>
      <c r="BB3874" s="152"/>
      <c r="BC3874" s="154"/>
      <c r="BD3874" s="151"/>
      <c r="BE3874" s="151"/>
      <c r="BF3874" s="155"/>
      <c r="BG3874" s="155"/>
      <c r="BH3874" s="23">
        <v>45018</v>
      </c>
      <c r="BI3874" s="26" t="s">
        <v>10014</v>
      </c>
      <c r="BJ3874" s="26" t="s">
        <v>20462</v>
      </c>
      <c r="BK3874" s="29">
        <v>0</v>
      </c>
      <c r="BL3874" s="24" t="s">
        <v>129</v>
      </c>
      <c r="BM3874" s="22" t="str">
        <f ca="1">+IF(Tabla1[[#This Row],[FECHA INGRESO]]&gt;=44986,IF((TODAY()-Tabla1[[#This Row],[FECHA INGRESO]])&gt;=50,"ALERTA","TODAVÍA FALTA"),"N/A")</f>
        <v>N/A</v>
      </c>
      <c r="BN3874" s="7">
        <f>IFERROR((_xlfn.DAYS(Tabla1[[#This Row],[FECHA INGRESO]],Tabla1[[#This Row],[FECHA RETIRO]]))/30,"")</f>
        <v>-2</v>
      </c>
    </row>
    <row r="3875" spans="1:66" x14ac:dyDescent="0.35">
      <c r="A3875" s="103">
        <v>1070306850</v>
      </c>
      <c r="B3875" s="159" t="s">
        <v>20463</v>
      </c>
      <c r="C3875" s="25">
        <v>44958</v>
      </c>
      <c r="D3875" s="119" t="s">
        <v>188</v>
      </c>
      <c r="E3875" s="119" t="s">
        <v>111</v>
      </c>
      <c r="F3875" s="119" t="s">
        <v>70</v>
      </c>
      <c r="G3875" s="119"/>
      <c r="H3875" s="119"/>
      <c r="I3875" s="119" t="s">
        <v>95</v>
      </c>
      <c r="J3875" s="24">
        <f>DATEDIF(Tabla1[[#This Row],[FECHA DE NACIMIENTO]],Tabla1[[#This Row],[FECHA ACTUAL]],"Y")</f>
        <v>28</v>
      </c>
      <c r="K3875" s="119" t="s">
        <v>96</v>
      </c>
      <c r="L3875" s="24" t="s">
        <v>112</v>
      </c>
      <c r="M3875" s="119">
        <v>0</v>
      </c>
      <c r="N3875" s="119">
        <v>0</v>
      </c>
      <c r="O3875" s="119">
        <v>2</v>
      </c>
      <c r="P3875" s="119" t="s">
        <v>101</v>
      </c>
      <c r="Q3875" s="63">
        <v>34878</v>
      </c>
      <c r="R3875" s="63" t="s">
        <v>20464</v>
      </c>
      <c r="S3875" s="25">
        <v>45119</v>
      </c>
      <c r="T3875" s="119"/>
      <c r="U3875" s="119">
        <v>3177887042</v>
      </c>
      <c r="V3875" s="148" t="s">
        <v>20465</v>
      </c>
      <c r="W3875" s="158" t="s">
        <v>20466</v>
      </c>
      <c r="X3875" s="119" t="s">
        <v>17875</v>
      </c>
      <c r="Y3875" s="119" t="s">
        <v>20467</v>
      </c>
      <c r="Z3875" s="119" t="s">
        <v>117</v>
      </c>
      <c r="AA3875" s="119">
        <v>3138009797</v>
      </c>
      <c r="AB3875" s="119"/>
      <c r="AC3875" s="119"/>
      <c r="AD3875" s="119"/>
      <c r="AE3875" s="26" t="s">
        <v>151</v>
      </c>
      <c r="AF3875" s="150"/>
      <c r="AG3875" s="26"/>
      <c r="AH3875" s="27" t="s">
        <v>184</v>
      </c>
      <c r="AI3875" s="27" t="s">
        <v>1612</v>
      </c>
      <c r="AJ3875" s="27" t="s">
        <v>487</v>
      </c>
      <c r="AK3875" s="24" t="s">
        <v>121</v>
      </c>
      <c r="AL3875" s="24" t="s">
        <v>7086</v>
      </c>
      <c r="AM3875" s="25">
        <v>44958</v>
      </c>
      <c r="AN3875" s="28">
        <v>1160000</v>
      </c>
      <c r="AO3875" s="28">
        <v>140606</v>
      </c>
      <c r="AP3875" s="151"/>
      <c r="AQ3875" s="152"/>
      <c r="AR3875" s="153"/>
      <c r="AS3875" s="153"/>
      <c r="AT3875" s="151"/>
      <c r="AU3875" s="151"/>
      <c r="AV3875" s="151"/>
      <c r="AW3875" s="151"/>
      <c r="AX3875" s="152"/>
      <c r="AY3875" s="151"/>
      <c r="AZ3875" s="151"/>
      <c r="BA3875" s="151"/>
      <c r="BB3875" s="152"/>
      <c r="BC3875" s="154"/>
      <c r="BD3875" s="151"/>
      <c r="BE3875" s="151"/>
      <c r="BF3875" s="155"/>
      <c r="BG3875" s="155"/>
      <c r="BH3875" s="23">
        <v>44959</v>
      </c>
      <c r="BI3875" s="26" t="s">
        <v>466</v>
      </c>
      <c r="BJ3875" s="26" t="s">
        <v>3469</v>
      </c>
      <c r="BK3875" s="29">
        <v>0</v>
      </c>
      <c r="BL3875" s="24" t="s">
        <v>129</v>
      </c>
      <c r="BM3875" s="22" t="str">
        <f ca="1">+IF(Tabla1[[#This Row],[FECHA INGRESO]]&gt;=44986,IF((TODAY()-Tabla1[[#This Row],[FECHA INGRESO]])&gt;=50,"ALERTA","TODAVÍA FALTA"),"N/A")</f>
        <v>N/A</v>
      </c>
      <c r="BN3875" s="7">
        <f>IFERROR((_xlfn.DAYS(Tabla1[[#This Row],[FECHA INGRESO]],Tabla1[[#This Row],[FECHA RETIRO]]))/30,"")</f>
        <v>-3.3333333333333333E-2</v>
      </c>
    </row>
    <row r="3876" spans="1:66" x14ac:dyDescent="0.35">
      <c r="A3876" s="21">
        <v>1002379238</v>
      </c>
      <c r="B3876" s="159" t="s">
        <v>20468</v>
      </c>
      <c r="C3876" s="25">
        <v>44963</v>
      </c>
      <c r="D3876" s="119" t="s">
        <v>266</v>
      </c>
      <c r="E3876" s="24" t="s">
        <v>111</v>
      </c>
      <c r="F3876" s="24" t="s">
        <v>111</v>
      </c>
      <c r="G3876" s="24"/>
      <c r="H3876" s="24">
        <v>24120418013</v>
      </c>
      <c r="I3876" s="119" t="s">
        <v>72</v>
      </c>
      <c r="J3876" s="24">
        <f>DATEDIF(Tabla1[[#This Row],[FECHA DE NACIMIENTO]],Tabla1[[#This Row],[FECHA ACTUAL]],"Y")</f>
        <v>21</v>
      </c>
      <c r="K3876" s="119" t="s">
        <v>96</v>
      </c>
      <c r="L3876" s="24" t="s">
        <v>112</v>
      </c>
      <c r="M3876" s="24">
        <v>0</v>
      </c>
      <c r="N3876" s="24">
        <v>1</v>
      </c>
      <c r="O3876" s="24">
        <v>1</v>
      </c>
      <c r="P3876" s="119" t="s">
        <v>101</v>
      </c>
      <c r="Q3876" s="23">
        <v>37337</v>
      </c>
      <c r="R3876" s="24" t="s">
        <v>76</v>
      </c>
      <c r="S3876" s="25">
        <v>45119</v>
      </c>
      <c r="T3876" s="24"/>
      <c r="U3876" s="24">
        <v>3008555195</v>
      </c>
      <c r="V3876" s="33" t="s">
        <v>20469</v>
      </c>
      <c r="W3876" s="92" t="s">
        <v>20470</v>
      </c>
      <c r="X3876" s="119" t="s">
        <v>4698</v>
      </c>
      <c r="Y3876" s="119" t="s">
        <v>20471</v>
      </c>
      <c r="Z3876" s="119" t="s">
        <v>117</v>
      </c>
      <c r="AA3876" s="24">
        <v>3209612599</v>
      </c>
      <c r="AB3876" s="24"/>
      <c r="AC3876" s="24"/>
      <c r="AD3876" s="24"/>
      <c r="AE3876" s="26" t="s">
        <v>183</v>
      </c>
      <c r="AF3876" s="26" t="s">
        <v>19459</v>
      </c>
      <c r="AG3876" s="26"/>
      <c r="AH3876" s="27" t="s">
        <v>184</v>
      </c>
      <c r="AI3876" s="27" t="s">
        <v>377</v>
      </c>
      <c r="AJ3876" s="27" t="s">
        <v>377</v>
      </c>
      <c r="AK3876" s="24" t="s">
        <v>121</v>
      </c>
      <c r="AL3876" s="24" t="s">
        <v>7086</v>
      </c>
      <c r="AM3876" s="25">
        <v>44963</v>
      </c>
      <c r="AN3876" s="28">
        <v>1160000</v>
      </c>
      <c r="AO3876" s="28">
        <v>140606</v>
      </c>
      <c r="AP3876" s="28"/>
      <c r="AQ3876" s="28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  <c r="BD3876" s="24"/>
      <c r="BE3876" s="24"/>
      <c r="BF3876" s="24"/>
      <c r="BG3876" s="23"/>
      <c r="BH3876" s="23">
        <v>44963</v>
      </c>
      <c r="BI3876" s="26" t="s">
        <v>466</v>
      </c>
      <c r="BJ3876" s="26" t="s">
        <v>273</v>
      </c>
      <c r="BK3876" s="29">
        <v>0</v>
      </c>
      <c r="BL3876" s="24" t="s">
        <v>129</v>
      </c>
      <c r="BM3876" s="22" t="str">
        <f ca="1">+IF(Tabla1[[#This Row],[FECHA INGRESO]]&gt;=44986,IF((TODAY()-Tabla1[[#This Row],[FECHA INGRESO]])&gt;=50,"ALERTA","TODAVÍA FALTA"),"N/A")</f>
        <v>N/A</v>
      </c>
      <c r="BN3876" s="7">
        <f>IFERROR((_xlfn.DAYS(Tabla1[[#This Row],[FECHA INGRESO]],Tabla1[[#This Row],[FECHA RETIRO]]))/30,"")</f>
        <v>0</v>
      </c>
    </row>
    <row r="3877" spans="1:66" x14ac:dyDescent="0.35">
      <c r="A3877" s="21">
        <v>1036618165</v>
      </c>
      <c r="B3877" s="159" t="s">
        <v>20472</v>
      </c>
      <c r="C3877" s="25">
        <v>44963</v>
      </c>
      <c r="D3877" s="119" t="s">
        <v>582</v>
      </c>
      <c r="E3877" s="24" t="s">
        <v>111</v>
      </c>
      <c r="F3877" s="24" t="s">
        <v>111</v>
      </c>
      <c r="G3877" s="24"/>
      <c r="H3877" s="24">
        <v>24120386301</v>
      </c>
      <c r="I3877" s="119" t="s">
        <v>72</v>
      </c>
      <c r="J3877" s="24">
        <f>DATEDIF(Tabla1[[#This Row],[FECHA DE NACIMIENTO]],Tabla1[[#This Row],[FECHA ACTUAL]],"Y")</f>
        <v>34</v>
      </c>
      <c r="K3877" s="119" t="s">
        <v>1020</v>
      </c>
      <c r="L3877" s="24" t="s">
        <v>112</v>
      </c>
      <c r="M3877" s="24">
        <v>0</v>
      </c>
      <c r="N3877" s="24">
        <v>0</v>
      </c>
      <c r="O3877" s="24">
        <v>3</v>
      </c>
      <c r="P3877" s="119" t="s">
        <v>101</v>
      </c>
      <c r="Q3877" s="23">
        <v>32399</v>
      </c>
      <c r="R3877" s="24" t="s">
        <v>1177</v>
      </c>
      <c r="S3877" s="25">
        <v>45119</v>
      </c>
      <c r="T3877" s="24">
        <v>3770389</v>
      </c>
      <c r="U3877" s="24">
        <v>3024621599</v>
      </c>
      <c r="V3877" s="33" t="s">
        <v>20473</v>
      </c>
      <c r="W3877" s="92" t="s">
        <v>20474</v>
      </c>
      <c r="X3877" s="119" t="s">
        <v>20475</v>
      </c>
      <c r="Y3877" s="119" t="s">
        <v>20476</v>
      </c>
      <c r="Z3877" s="119" t="s">
        <v>117</v>
      </c>
      <c r="AA3877" s="24">
        <v>3012779061</v>
      </c>
      <c r="AB3877" s="24"/>
      <c r="AC3877" s="24"/>
      <c r="AD3877" s="24"/>
      <c r="AE3877" s="26" t="s">
        <v>151</v>
      </c>
      <c r="AF3877" s="26"/>
      <c r="AG3877" s="26"/>
      <c r="AH3877" s="27" t="s">
        <v>324</v>
      </c>
      <c r="AI3877" s="27" t="s">
        <v>13991</v>
      </c>
      <c r="AJ3877" s="27" t="s">
        <v>13991</v>
      </c>
      <c r="AK3877" s="24" t="s">
        <v>121</v>
      </c>
      <c r="AL3877" s="24" t="s">
        <v>7086</v>
      </c>
      <c r="AM3877" s="25">
        <v>44963</v>
      </c>
      <c r="AN3877" s="28">
        <v>1160000</v>
      </c>
      <c r="AO3877" s="28">
        <v>140606</v>
      </c>
      <c r="AP3877" s="28"/>
      <c r="AQ3877" s="28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  <c r="BD3877" s="24"/>
      <c r="BE3877" s="24"/>
      <c r="BF3877" s="24"/>
      <c r="BG3877" s="23"/>
      <c r="BH3877" s="23">
        <v>45044</v>
      </c>
      <c r="BI3877" s="26" t="s">
        <v>466</v>
      </c>
      <c r="BJ3877" s="26" t="s">
        <v>273</v>
      </c>
      <c r="BK3877" s="29">
        <v>0</v>
      </c>
      <c r="BL3877" s="24" t="s">
        <v>129</v>
      </c>
      <c r="BM3877" s="22" t="str">
        <f ca="1">+IF(Tabla1[[#This Row],[FECHA INGRESO]]&gt;=44986,IF((TODAY()-Tabla1[[#This Row],[FECHA INGRESO]])&gt;=50,"ALERTA","TODAVÍA FALTA"),"N/A")</f>
        <v>N/A</v>
      </c>
      <c r="BN3877" s="7">
        <f>IFERROR((_xlfn.DAYS(Tabla1[[#This Row],[FECHA INGRESO]],Tabla1[[#This Row],[FECHA RETIRO]]))/30,"")</f>
        <v>-2.7</v>
      </c>
    </row>
    <row r="3878" spans="1:66" x14ac:dyDescent="0.35">
      <c r="A3878" s="64">
        <v>1000861711</v>
      </c>
      <c r="B3878" s="94" t="s">
        <v>20477</v>
      </c>
      <c r="C3878" s="25">
        <v>44963</v>
      </c>
      <c r="D3878" s="119" t="s">
        <v>266</v>
      </c>
      <c r="E3878" s="24" t="s">
        <v>111</v>
      </c>
      <c r="F3878" s="24" t="s">
        <v>70</v>
      </c>
      <c r="G3878" s="24"/>
      <c r="H3878" s="24">
        <v>24120376621</v>
      </c>
      <c r="I3878" s="119" t="s">
        <v>95</v>
      </c>
      <c r="J3878" s="24">
        <f>DATEDIF(Tabla1[[#This Row],[FECHA DE NACIMIENTO]],Tabla1[[#This Row],[FECHA ACTUAL]],"Y")</f>
        <v>22</v>
      </c>
      <c r="K3878" s="119" t="s">
        <v>96</v>
      </c>
      <c r="L3878" s="24" t="s">
        <v>112</v>
      </c>
      <c r="M3878" s="24">
        <v>0</v>
      </c>
      <c r="N3878" s="24">
        <v>0</v>
      </c>
      <c r="O3878" s="24">
        <v>3</v>
      </c>
      <c r="P3878" s="119" t="s">
        <v>101</v>
      </c>
      <c r="Q3878" s="23">
        <v>37064</v>
      </c>
      <c r="R3878" s="24" t="s">
        <v>76</v>
      </c>
      <c r="S3878" s="25">
        <v>45119</v>
      </c>
      <c r="T3878" s="24">
        <v>9012283</v>
      </c>
      <c r="U3878" s="24">
        <v>3202454432</v>
      </c>
      <c r="V3878" s="33" t="s">
        <v>20478</v>
      </c>
      <c r="W3878" s="92" t="s">
        <v>20479</v>
      </c>
      <c r="X3878" s="119" t="s">
        <v>20480</v>
      </c>
      <c r="Y3878" s="119" t="s">
        <v>20481</v>
      </c>
      <c r="Z3878" s="119" t="s">
        <v>117</v>
      </c>
      <c r="AA3878" s="24">
        <v>3053682590</v>
      </c>
      <c r="AB3878" s="24"/>
      <c r="AC3878" s="24"/>
      <c r="AD3878" s="24"/>
      <c r="AE3878" s="26" t="s">
        <v>151</v>
      </c>
      <c r="AF3878" s="26"/>
      <c r="AG3878" s="26"/>
      <c r="AH3878" s="27" t="s">
        <v>955</v>
      </c>
      <c r="AI3878" s="27" t="s">
        <v>5470</v>
      </c>
      <c r="AJ3878" s="27" t="s">
        <v>5470</v>
      </c>
      <c r="AK3878" s="24" t="s">
        <v>121</v>
      </c>
      <c r="AL3878" s="24" t="s">
        <v>7086</v>
      </c>
      <c r="AM3878" s="25">
        <v>44963</v>
      </c>
      <c r="AN3878" s="28">
        <v>1160000</v>
      </c>
      <c r="AO3878" s="28">
        <v>140606</v>
      </c>
      <c r="AP3878" s="28"/>
      <c r="AQ3878" s="28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  <c r="BD3878" s="24"/>
      <c r="BE3878" s="24"/>
      <c r="BF3878" s="24"/>
      <c r="BG3878" s="23"/>
      <c r="BH3878" s="23" t="s">
        <v>75</v>
      </c>
      <c r="BI3878" s="26">
        <v>0</v>
      </c>
      <c r="BJ3878" s="26">
        <v>0</v>
      </c>
      <c r="BK3878" s="29">
        <v>0</v>
      </c>
      <c r="BL3878" s="24" t="s">
        <v>91</v>
      </c>
      <c r="BM3878" s="22" t="str">
        <f ca="1">+IF(Tabla1[[#This Row],[FECHA INGRESO]]&gt;=44986,IF((TODAY()-Tabla1[[#This Row],[FECHA INGRESO]])&gt;=50,"ALERTA","TODAVÍA FALTA"),"N/A")</f>
        <v>N/A</v>
      </c>
      <c r="BN3878" s="7" t="str">
        <f>IFERROR((_xlfn.DAYS(Tabla1[[#This Row],[FECHA INGRESO]],Tabla1[[#This Row],[FECHA RETIRO]]))/30,"")</f>
        <v/>
      </c>
    </row>
    <row r="3879" spans="1:66" x14ac:dyDescent="0.35">
      <c r="A3879" s="21">
        <v>1002421940</v>
      </c>
      <c r="B3879" s="94" t="s">
        <v>20482</v>
      </c>
      <c r="C3879" s="25">
        <v>44963</v>
      </c>
      <c r="D3879" s="119" t="s">
        <v>131</v>
      </c>
      <c r="E3879" s="24" t="s">
        <v>111</v>
      </c>
      <c r="F3879" s="24" t="s">
        <v>70</v>
      </c>
      <c r="G3879" s="24"/>
      <c r="H3879" s="24">
        <v>24120426773</v>
      </c>
      <c r="I3879" s="119" t="s">
        <v>95</v>
      </c>
      <c r="J3879" s="24">
        <f>DATEDIF(Tabla1[[#This Row],[FECHA DE NACIMIENTO]],Tabla1[[#This Row],[FECHA ACTUAL]],"Y")</f>
        <v>23</v>
      </c>
      <c r="K3879" s="119" t="s">
        <v>73</v>
      </c>
      <c r="L3879" s="24" t="s">
        <v>112</v>
      </c>
      <c r="M3879" s="24">
        <v>0</v>
      </c>
      <c r="N3879" s="24">
        <v>0</v>
      </c>
      <c r="O3879" s="24">
        <v>2</v>
      </c>
      <c r="P3879" s="119" t="s">
        <v>101</v>
      </c>
      <c r="Q3879" s="23">
        <v>36430</v>
      </c>
      <c r="R3879" s="24" t="s">
        <v>5182</v>
      </c>
      <c r="S3879" s="25">
        <v>45119</v>
      </c>
      <c r="T3879" s="24"/>
      <c r="U3879" s="24">
        <v>3219525954</v>
      </c>
      <c r="V3879" s="33" t="s">
        <v>20483</v>
      </c>
      <c r="W3879" s="92" t="s">
        <v>20484</v>
      </c>
      <c r="X3879" s="119" t="s">
        <v>20485</v>
      </c>
      <c r="Y3879" s="119" t="s">
        <v>20486</v>
      </c>
      <c r="Z3879" s="119" t="s">
        <v>117</v>
      </c>
      <c r="AA3879" s="24">
        <v>3123124371</v>
      </c>
      <c r="AB3879" s="24"/>
      <c r="AC3879" s="24"/>
      <c r="AD3879" s="24"/>
      <c r="AE3879" s="26" t="s">
        <v>151</v>
      </c>
      <c r="AF3879" s="26"/>
      <c r="AG3879" s="26"/>
      <c r="AH3879" s="27" t="s">
        <v>955</v>
      </c>
      <c r="AI3879" s="27" t="s">
        <v>120</v>
      </c>
      <c r="AJ3879" s="27" t="s">
        <v>120</v>
      </c>
      <c r="AK3879" s="24" t="s">
        <v>121</v>
      </c>
      <c r="AL3879" s="24" t="s">
        <v>7086</v>
      </c>
      <c r="AM3879" s="25">
        <v>44963</v>
      </c>
      <c r="AN3879" s="28">
        <v>1160000</v>
      </c>
      <c r="AO3879" s="28">
        <v>140606</v>
      </c>
      <c r="AP3879" s="28"/>
      <c r="AQ3879" s="28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  <c r="BD3879" s="24"/>
      <c r="BE3879" s="24"/>
      <c r="BF3879" s="24"/>
      <c r="BG3879" s="23"/>
      <c r="BH3879" s="23" t="s">
        <v>75</v>
      </c>
      <c r="BI3879" s="26">
        <v>0</v>
      </c>
      <c r="BJ3879" s="26">
        <v>0</v>
      </c>
      <c r="BK3879" s="29">
        <v>0</v>
      </c>
      <c r="BL3879" s="24" t="s">
        <v>91</v>
      </c>
      <c r="BM3879" s="22" t="str">
        <f ca="1">+IF(Tabla1[[#This Row],[FECHA INGRESO]]&gt;=44986,IF((TODAY()-Tabla1[[#This Row],[FECHA INGRESO]])&gt;=50,"ALERTA","TODAVÍA FALTA"),"N/A")</f>
        <v>N/A</v>
      </c>
      <c r="BN3879" s="7" t="str">
        <f>IFERROR((_xlfn.DAYS(Tabla1[[#This Row],[FECHA INGRESO]],Tabla1[[#This Row],[FECHA RETIRO]]))/30,"")</f>
        <v/>
      </c>
    </row>
    <row r="3880" spans="1:66" x14ac:dyDescent="0.35">
      <c r="A3880" s="21">
        <v>1000687301</v>
      </c>
      <c r="B3880" s="159" t="s">
        <v>20487</v>
      </c>
      <c r="C3880" s="25">
        <v>44963</v>
      </c>
      <c r="D3880" s="119" t="s">
        <v>93</v>
      </c>
      <c r="E3880" s="24" t="s">
        <v>111</v>
      </c>
      <c r="F3880" s="24" t="s">
        <v>70</v>
      </c>
      <c r="G3880" s="24"/>
      <c r="H3880" s="24">
        <v>24120397868</v>
      </c>
      <c r="I3880" s="119" t="s">
        <v>95</v>
      </c>
      <c r="J3880" s="24">
        <f>DATEDIF(Tabla1[[#This Row],[FECHA DE NACIMIENTO]],Tabla1[[#This Row],[FECHA ACTUAL]],"Y")</f>
        <v>20</v>
      </c>
      <c r="K3880" s="119" t="s">
        <v>73</v>
      </c>
      <c r="L3880" s="24" t="s">
        <v>112</v>
      </c>
      <c r="M3880" s="24">
        <v>0</v>
      </c>
      <c r="N3880" s="24">
        <v>0</v>
      </c>
      <c r="O3880" s="24">
        <v>2</v>
      </c>
      <c r="P3880" s="119" t="s">
        <v>101</v>
      </c>
      <c r="Q3880" s="23">
        <v>37480</v>
      </c>
      <c r="R3880" s="24" t="s">
        <v>76</v>
      </c>
      <c r="S3880" s="25">
        <v>45119</v>
      </c>
      <c r="T3880" s="24"/>
      <c r="U3880" s="24">
        <v>3195393507</v>
      </c>
      <c r="V3880" s="33" t="s">
        <v>20488</v>
      </c>
      <c r="W3880" s="92" t="s">
        <v>20489</v>
      </c>
      <c r="X3880" s="119" t="s">
        <v>2454</v>
      </c>
      <c r="Y3880" s="119" t="s">
        <v>20490</v>
      </c>
      <c r="Z3880" s="119" t="s">
        <v>117</v>
      </c>
      <c r="AA3880" s="24">
        <v>3197610337</v>
      </c>
      <c r="AB3880" s="24"/>
      <c r="AC3880" s="24"/>
      <c r="AD3880" s="24"/>
      <c r="AE3880" s="26" t="s">
        <v>151</v>
      </c>
      <c r="AF3880" s="26"/>
      <c r="AG3880" s="26"/>
      <c r="AH3880" s="27" t="s">
        <v>184</v>
      </c>
      <c r="AI3880" s="27" t="s">
        <v>5470</v>
      </c>
      <c r="AJ3880" s="27" t="s">
        <v>5470</v>
      </c>
      <c r="AK3880" s="24" t="s">
        <v>121</v>
      </c>
      <c r="AL3880" s="24" t="s">
        <v>7086</v>
      </c>
      <c r="AM3880" s="25">
        <v>44963</v>
      </c>
      <c r="AN3880" s="28">
        <v>1160000</v>
      </c>
      <c r="AO3880" s="28">
        <v>140606</v>
      </c>
      <c r="AP3880" s="73" t="s">
        <v>20491</v>
      </c>
      <c r="AQ3880" s="28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  <c r="BD3880" s="24"/>
      <c r="BE3880" s="24"/>
      <c r="BF3880" s="24"/>
      <c r="BG3880" s="23"/>
      <c r="BH3880" s="23">
        <v>45077</v>
      </c>
      <c r="BI3880" s="26" t="s">
        <v>466</v>
      </c>
      <c r="BJ3880" s="26" t="s">
        <v>6087</v>
      </c>
      <c r="BK3880" s="29">
        <v>0</v>
      </c>
      <c r="BL3880" s="24" t="s">
        <v>129</v>
      </c>
      <c r="BM3880" s="22" t="str">
        <f ca="1">+IF(Tabla1[[#This Row],[FECHA INGRESO]]&gt;=44986,IF((TODAY()-Tabla1[[#This Row],[FECHA INGRESO]])&gt;=50,"ALERTA","TODAVÍA FALTA"),"N/A")</f>
        <v>N/A</v>
      </c>
      <c r="BN3880" s="7">
        <f>IFERROR((_xlfn.DAYS(Tabla1[[#This Row],[FECHA INGRESO]],Tabla1[[#This Row],[FECHA RETIRO]]))/30,"")</f>
        <v>-3.8</v>
      </c>
    </row>
    <row r="3881" spans="1:66" x14ac:dyDescent="0.35">
      <c r="A3881" s="21">
        <v>1003712188</v>
      </c>
      <c r="B3881" s="159" t="s">
        <v>20492</v>
      </c>
      <c r="C3881" s="25">
        <v>44963</v>
      </c>
      <c r="D3881" s="119" t="s">
        <v>266</v>
      </c>
      <c r="E3881" s="24" t="s">
        <v>111</v>
      </c>
      <c r="F3881" s="24" t="s">
        <v>111</v>
      </c>
      <c r="G3881" s="24"/>
      <c r="H3881" s="24">
        <v>24120373468</v>
      </c>
      <c r="I3881" s="119" t="s">
        <v>95</v>
      </c>
      <c r="J3881" s="24">
        <f>DATEDIF(Tabla1[[#This Row],[FECHA DE NACIMIENTO]],Tabla1[[#This Row],[FECHA ACTUAL]],"Y")</f>
        <v>21</v>
      </c>
      <c r="K3881" s="119" t="s">
        <v>73</v>
      </c>
      <c r="L3881" s="24" t="s">
        <v>112</v>
      </c>
      <c r="M3881" s="24">
        <v>0</v>
      </c>
      <c r="N3881" s="24">
        <v>0</v>
      </c>
      <c r="O3881" s="24">
        <v>3</v>
      </c>
      <c r="P3881" s="119" t="s">
        <v>101</v>
      </c>
      <c r="Q3881" s="23">
        <v>37448</v>
      </c>
      <c r="R3881" s="24" t="s">
        <v>76</v>
      </c>
      <c r="S3881" s="25">
        <v>45119</v>
      </c>
      <c r="T3881" s="24">
        <v>5361540</v>
      </c>
      <c r="U3881" s="24">
        <v>3186555403</v>
      </c>
      <c r="V3881" s="33" t="s">
        <v>20493</v>
      </c>
      <c r="W3881" s="92" t="s">
        <v>20494</v>
      </c>
      <c r="X3881" s="119" t="s">
        <v>20495</v>
      </c>
      <c r="Y3881" s="119" t="s">
        <v>20496</v>
      </c>
      <c r="Z3881" s="119" t="s">
        <v>117</v>
      </c>
      <c r="AA3881" s="24">
        <v>3184357732</v>
      </c>
      <c r="AB3881" s="24"/>
      <c r="AC3881" s="24"/>
      <c r="AD3881" s="24"/>
      <c r="AE3881" s="26" t="s">
        <v>151</v>
      </c>
      <c r="AF3881" s="26"/>
      <c r="AG3881" s="26"/>
      <c r="AH3881" s="27" t="s">
        <v>184</v>
      </c>
      <c r="AI3881" s="27" t="s">
        <v>1612</v>
      </c>
      <c r="AJ3881" s="27" t="s">
        <v>487</v>
      </c>
      <c r="AK3881" s="24" t="s">
        <v>121</v>
      </c>
      <c r="AL3881" s="24" t="s">
        <v>7086</v>
      </c>
      <c r="AM3881" s="25">
        <v>44963</v>
      </c>
      <c r="AN3881" s="28">
        <v>1160000</v>
      </c>
      <c r="AO3881" s="28">
        <v>140606</v>
      </c>
      <c r="AP3881" s="28"/>
      <c r="AQ3881" s="28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  <c r="BD3881" s="24"/>
      <c r="BE3881" s="24"/>
      <c r="BF3881" s="24"/>
      <c r="BG3881" s="23"/>
      <c r="BH3881" s="23">
        <v>44987</v>
      </c>
      <c r="BI3881" s="26" t="s">
        <v>466</v>
      </c>
      <c r="BJ3881" s="26" t="s">
        <v>20497</v>
      </c>
      <c r="BK3881" s="29">
        <v>0</v>
      </c>
      <c r="BL3881" s="24" t="s">
        <v>129</v>
      </c>
      <c r="BM3881" s="22" t="str">
        <f ca="1">+IF(Tabla1[[#This Row],[FECHA INGRESO]]&gt;=44986,IF((TODAY()-Tabla1[[#This Row],[FECHA INGRESO]])&gt;=50,"ALERTA","TODAVÍA FALTA"),"N/A")</f>
        <v>N/A</v>
      </c>
      <c r="BN3881" s="7">
        <f>IFERROR((_xlfn.DAYS(Tabla1[[#This Row],[FECHA INGRESO]],Tabla1[[#This Row],[FECHA RETIRO]]))/30,"")</f>
        <v>-0.8</v>
      </c>
    </row>
    <row r="3882" spans="1:66" x14ac:dyDescent="0.35">
      <c r="A3882" s="21">
        <v>1000687141</v>
      </c>
      <c r="B3882" s="159" t="s">
        <v>20498</v>
      </c>
      <c r="C3882" s="25">
        <v>44963</v>
      </c>
      <c r="D3882" s="119" t="s">
        <v>266</v>
      </c>
      <c r="E3882" s="24" t="s">
        <v>111</v>
      </c>
      <c r="F3882" s="24" t="s">
        <v>70</v>
      </c>
      <c r="G3882" s="24"/>
      <c r="H3882" s="24">
        <v>24120373266</v>
      </c>
      <c r="I3882" s="119" t="s">
        <v>72</v>
      </c>
      <c r="J3882" s="24">
        <f>DATEDIF(Tabla1[[#This Row],[FECHA DE NACIMIENTO]],Tabla1[[#This Row],[FECHA ACTUAL]],"Y")</f>
        <v>21</v>
      </c>
      <c r="K3882" s="119" t="s">
        <v>73</v>
      </c>
      <c r="L3882" s="24" t="s">
        <v>112</v>
      </c>
      <c r="M3882" s="24">
        <v>0</v>
      </c>
      <c r="N3882" s="24">
        <v>0</v>
      </c>
      <c r="O3882" s="24">
        <v>3</v>
      </c>
      <c r="P3882" s="119" t="s">
        <v>101</v>
      </c>
      <c r="Q3882" s="23">
        <v>37390</v>
      </c>
      <c r="R3882" s="24" t="s">
        <v>76</v>
      </c>
      <c r="S3882" s="25">
        <v>45119</v>
      </c>
      <c r="T3882" s="24"/>
      <c r="U3882" s="24">
        <v>3244610374</v>
      </c>
      <c r="V3882" s="33" t="s">
        <v>20499</v>
      </c>
      <c r="W3882" s="92" t="s">
        <v>20500</v>
      </c>
      <c r="X3882" s="119" t="s">
        <v>15401</v>
      </c>
      <c r="Y3882" s="119" t="s">
        <v>20501</v>
      </c>
      <c r="Z3882" s="119" t="s">
        <v>117</v>
      </c>
      <c r="AA3882" s="24">
        <v>3205127760</v>
      </c>
      <c r="AB3882" s="24"/>
      <c r="AC3882" s="24"/>
      <c r="AD3882" s="24"/>
      <c r="AE3882" s="26" t="s">
        <v>151</v>
      </c>
      <c r="AF3882" s="26"/>
      <c r="AG3882" s="26"/>
      <c r="AH3882" s="27" t="s">
        <v>184</v>
      </c>
      <c r="AI3882" s="27" t="s">
        <v>1612</v>
      </c>
      <c r="AJ3882" s="27" t="s">
        <v>487</v>
      </c>
      <c r="AK3882" s="24" t="s">
        <v>121</v>
      </c>
      <c r="AL3882" s="24" t="s">
        <v>7086</v>
      </c>
      <c r="AM3882" s="25">
        <v>44963</v>
      </c>
      <c r="AN3882" s="28">
        <v>1160000</v>
      </c>
      <c r="AO3882" s="28">
        <v>140606</v>
      </c>
      <c r="AP3882" s="28"/>
      <c r="AQ3882" s="28"/>
      <c r="AR3882" s="24"/>
      <c r="AS3882" s="24"/>
      <c r="AT3882" s="24"/>
      <c r="AU3882" s="24"/>
      <c r="AV3882" s="24"/>
      <c r="AW3882" s="24"/>
      <c r="AX3882" s="24"/>
      <c r="AY3882" s="24"/>
      <c r="AZ3882" s="24"/>
      <c r="BA3882" s="24"/>
      <c r="BB3882" s="24"/>
      <c r="BC3882" s="24"/>
      <c r="BD3882" s="24"/>
      <c r="BE3882" s="24"/>
      <c r="BF3882" s="24"/>
      <c r="BG3882" s="23"/>
      <c r="BH3882" s="23">
        <v>45000</v>
      </c>
      <c r="BI3882" s="26" t="s">
        <v>466</v>
      </c>
      <c r="BJ3882" s="26" t="s">
        <v>6087</v>
      </c>
      <c r="BK3882" s="29">
        <v>0</v>
      </c>
      <c r="BL3882" s="24" t="s">
        <v>129</v>
      </c>
      <c r="BM3882" s="22" t="str">
        <f ca="1">+IF(Tabla1[[#This Row],[FECHA INGRESO]]&gt;=44986,IF((TODAY()-Tabla1[[#This Row],[FECHA INGRESO]])&gt;=50,"ALERTA","TODAVÍA FALTA"),"N/A")</f>
        <v>N/A</v>
      </c>
      <c r="BN3882" s="7">
        <f>IFERROR((_xlfn.DAYS(Tabla1[[#This Row],[FECHA INGRESO]],Tabla1[[#This Row],[FECHA RETIRO]]))/30,"")</f>
        <v>-1.2333333333333334</v>
      </c>
    </row>
    <row r="3883" spans="1:66" x14ac:dyDescent="0.35">
      <c r="A3883" s="21">
        <v>32774167</v>
      </c>
      <c r="B3883" s="159" t="s">
        <v>20502</v>
      </c>
      <c r="C3883" s="25">
        <v>44963</v>
      </c>
      <c r="D3883" s="119" t="s">
        <v>266</v>
      </c>
      <c r="E3883" s="24" t="s">
        <v>69</v>
      </c>
      <c r="F3883" s="24" t="s">
        <v>70</v>
      </c>
      <c r="G3883" s="24"/>
      <c r="H3883" s="24">
        <v>24112880237</v>
      </c>
      <c r="I3883" s="119" t="s">
        <v>95</v>
      </c>
      <c r="J3883" s="24">
        <f>DATEDIF(Tabla1[[#This Row],[FECHA DE NACIMIENTO]],Tabla1[[#This Row],[FECHA ACTUAL]],"Y")</f>
        <v>49</v>
      </c>
      <c r="K3883" s="119" t="s">
        <v>96</v>
      </c>
      <c r="L3883" s="24" t="s">
        <v>112</v>
      </c>
      <c r="M3883" s="24">
        <v>0</v>
      </c>
      <c r="N3883" s="24">
        <v>0</v>
      </c>
      <c r="O3883" s="24">
        <v>3</v>
      </c>
      <c r="P3883" s="119" t="s">
        <v>101</v>
      </c>
      <c r="Q3883" s="23">
        <v>27009</v>
      </c>
      <c r="R3883" s="24" t="s">
        <v>872</v>
      </c>
      <c r="S3883" s="25">
        <v>45119</v>
      </c>
      <c r="T3883" s="24"/>
      <c r="U3883" s="24">
        <v>3107898444</v>
      </c>
      <c r="V3883" s="33" t="s">
        <v>20503</v>
      </c>
      <c r="W3883" s="92" t="s">
        <v>20504</v>
      </c>
      <c r="X3883" s="119" t="s">
        <v>2626</v>
      </c>
      <c r="Y3883" s="119"/>
      <c r="Z3883" s="119"/>
      <c r="AA3883" s="24"/>
      <c r="AB3883" s="24"/>
      <c r="AC3883" s="24"/>
      <c r="AD3883" s="24"/>
      <c r="AE3883" s="26" t="s">
        <v>183</v>
      </c>
      <c r="AF3883" s="26" t="s">
        <v>20139</v>
      </c>
      <c r="AG3883" s="26"/>
      <c r="AH3883" s="27" t="s">
        <v>184</v>
      </c>
      <c r="AI3883" s="27" t="s">
        <v>1612</v>
      </c>
      <c r="AJ3883" s="27" t="s">
        <v>487</v>
      </c>
      <c r="AK3883" s="24" t="s">
        <v>121</v>
      </c>
      <c r="AL3883" s="24" t="s">
        <v>7086</v>
      </c>
      <c r="AM3883" s="25">
        <v>44963</v>
      </c>
      <c r="AN3883" s="28">
        <v>1160000</v>
      </c>
      <c r="AO3883" s="28">
        <v>140606</v>
      </c>
      <c r="AP3883" s="28"/>
      <c r="AQ3883" s="28"/>
      <c r="AR3883" s="24"/>
      <c r="AS3883" s="24"/>
      <c r="AT3883" s="24"/>
      <c r="AU3883" s="24"/>
      <c r="AV3883" s="24"/>
      <c r="AW3883" s="24"/>
      <c r="AX3883" s="24"/>
      <c r="AY3883" s="24"/>
      <c r="AZ3883" s="24"/>
      <c r="BA3883" s="24"/>
      <c r="BB3883" s="24"/>
      <c r="BC3883" s="24"/>
      <c r="BD3883" s="24"/>
      <c r="BE3883" s="24"/>
      <c r="BF3883" s="24"/>
      <c r="BG3883" s="23"/>
      <c r="BH3883" s="23">
        <v>44963</v>
      </c>
      <c r="BI3883" s="26" t="s">
        <v>466</v>
      </c>
      <c r="BJ3883" s="26" t="s">
        <v>273</v>
      </c>
      <c r="BK3883" s="29">
        <v>0</v>
      </c>
      <c r="BL3883" s="24" t="s">
        <v>129</v>
      </c>
      <c r="BM3883" s="22" t="str">
        <f ca="1">+IF(Tabla1[[#This Row],[FECHA INGRESO]]&gt;=44986,IF((TODAY()-Tabla1[[#This Row],[FECHA INGRESO]])&gt;=50,"ALERTA","TODAVÍA FALTA"),"N/A")</f>
        <v>N/A</v>
      </c>
      <c r="BN3883" s="7">
        <f>IFERROR((_xlfn.DAYS(Tabla1[[#This Row],[FECHA INGRESO]],Tabla1[[#This Row],[FECHA RETIRO]]))/30,"")</f>
        <v>0</v>
      </c>
    </row>
    <row r="3884" spans="1:66" x14ac:dyDescent="0.35">
      <c r="A3884" s="21">
        <v>1001086170</v>
      </c>
      <c r="B3884" s="159" t="s">
        <v>20505</v>
      </c>
      <c r="C3884" s="25">
        <v>44963</v>
      </c>
      <c r="D3884" s="119" t="s">
        <v>266</v>
      </c>
      <c r="E3884" s="24" t="s">
        <v>111</v>
      </c>
      <c r="F3884" s="24" t="s">
        <v>70</v>
      </c>
      <c r="G3884" s="24"/>
      <c r="H3884" s="24">
        <v>24120371518</v>
      </c>
      <c r="I3884" s="119" t="s">
        <v>72</v>
      </c>
      <c r="J3884" s="24">
        <f>DATEDIF(Tabla1[[#This Row],[FECHA DE NACIMIENTO]],Tabla1[[#This Row],[FECHA ACTUAL]],"Y")</f>
        <v>23</v>
      </c>
      <c r="K3884" s="119" t="s">
        <v>73</v>
      </c>
      <c r="L3884" s="24" t="s">
        <v>112</v>
      </c>
      <c r="M3884" s="24">
        <v>0</v>
      </c>
      <c r="N3884" s="24">
        <v>0</v>
      </c>
      <c r="O3884" s="24">
        <v>2</v>
      </c>
      <c r="P3884" s="119" t="s">
        <v>101</v>
      </c>
      <c r="Q3884" s="23">
        <v>36669</v>
      </c>
      <c r="R3884" s="24" t="s">
        <v>76</v>
      </c>
      <c r="S3884" s="25">
        <v>45119</v>
      </c>
      <c r="T3884" s="24">
        <v>4789003</v>
      </c>
      <c r="U3884" s="24">
        <v>3132362467</v>
      </c>
      <c r="V3884" s="33" t="s">
        <v>20506</v>
      </c>
      <c r="W3884" s="92" t="s">
        <v>20507</v>
      </c>
      <c r="X3884" s="119" t="s">
        <v>4698</v>
      </c>
      <c r="Y3884" s="119" t="s">
        <v>20508</v>
      </c>
      <c r="Z3884" s="119" t="s">
        <v>117</v>
      </c>
      <c r="AA3884" s="24">
        <v>3115346096</v>
      </c>
      <c r="AB3884" s="24"/>
      <c r="AC3884" s="24"/>
      <c r="AD3884" s="24"/>
      <c r="AE3884" s="26" t="s">
        <v>183</v>
      </c>
      <c r="AF3884" s="26" t="s">
        <v>18847</v>
      </c>
      <c r="AG3884" s="26"/>
      <c r="AH3884" s="27" t="s">
        <v>184</v>
      </c>
      <c r="AI3884" s="27" t="s">
        <v>1612</v>
      </c>
      <c r="AJ3884" s="27" t="s">
        <v>487</v>
      </c>
      <c r="AK3884" s="24" t="s">
        <v>121</v>
      </c>
      <c r="AL3884" s="24" t="s">
        <v>7086</v>
      </c>
      <c r="AM3884" s="25">
        <v>44963</v>
      </c>
      <c r="AN3884" s="28">
        <v>1160000</v>
      </c>
      <c r="AO3884" s="28">
        <v>140606</v>
      </c>
      <c r="AP3884" s="28"/>
      <c r="AQ3884" s="28"/>
      <c r="AR3884" s="24"/>
      <c r="AS3884" s="24"/>
      <c r="AT3884" s="24"/>
      <c r="AU3884" s="24"/>
      <c r="AV3884" s="24"/>
      <c r="AW3884" s="24"/>
      <c r="AX3884" s="24"/>
      <c r="AY3884" s="24"/>
      <c r="AZ3884" s="24"/>
      <c r="BA3884" s="24"/>
      <c r="BB3884" s="24"/>
      <c r="BC3884" s="24"/>
      <c r="BD3884" s="24"/>
      <c r="BE3884" s="24"/>
      <c r="BF3884" s="24"/>
      <c r="BG3884" s="23"/>
      <c r="BH3884" s="23">
        <v>45020</v>
      </c>
      <c r="BI3884" s="26" t="s">
        <v>10014</v>
      </c>
      <c r="BJ3884" s="26" t="s">
        <v>10318</v>
      </c>
      <c r="BK3884" s="29">
        <v>0</v>
      </c>
      <c r="BL3884" s="24" t="s">
        <v>129</v>
      </c>
      <c r="BM3884" s="22" t="str">
        <f ca="1">+IF(Tabla1[[#This Row],[FECHA INGRESO]]&gt;=44986,IF((TODAY()-Tabla1[[#This Row],[FECHA INGRESO]])&gt;=50,"ALERTA","TODAVÍA FALTA"),"N/A")</f>
        <v>N/A</v>
      </c>
      <c r="BN3884" s="7">
        <f>IFERROR((_xlfn.DAYS(Tabla1[[#This Row],[FECHA INGRESO]],Tabla1[[#This Row],[FECHA RETIRO]]))/30,"")</f>
        <v>-1.9</v>
      </c>
    </row>
    <row r="3885" spans="1:66" x14ac:dyDescent="0.35">
      <c r="A3885" s="21">
        <v>1101760137</v>
      </c>
      <c r="B3885" s="159" t="s">
        <v>20509</v>
      </c>
      <c r="C3885" s="25">
        <v>44963</v>
      </c>
      <c r="D3885" s="119" t="s">
        <v>157</v>
      </c>
      <c r="E3885" s="24" t="s">
        <v>94</v>
      </c>
      <c r="F3885" s="24" t="s">
        <v>70</v>
      </c>
      <c r="G3885" s="24"/>
      <c r="H3885" s="24">
        <v>24120371905</v>
      </c>
      <c r="I3885" s="119" t="s">
        <v>95</v>
      </c>
      <c r="J3885" s="24">
        <f>DATEDIF(Tabla1[[#This Row],[FECHA DE NACIMIENTO]],Tabla1[[#This Row],[FECHA ACTUAL]],"Y")</f>
        <v>25</v>
      </c>
      <c r="K3885" s="119" t="s">
        <v>73</v>
      </c>
      <c r="L3885" s="24" t="s">
        <v>112</v>
      </c>
      <c r="M3885" s="24">
        <v>3</v>
      </c>
      <c r="N3885" s="24">
        <v>3</v>
      </c>
      <c r="O3885" s="24">
        <v>2</v>
      </c>
      <c r="P3885" s="119" t="s">
        <v>101</v>
      </c>
      <c r="Q3885" s="23">
        <v>35781</v>
      </c>
      <c r="R3885" s="24" t="s">
        <v>16900</v>
      </c>
      <c r="S3885" s="25">
        <v>45119</v>
      </c>
      <c r="T3885" s="24"/>
      <c r="U3885" s="24">
        <v>3148593308</v>
      </c>
      <c r="V3885" s="33" t="s">
        <v>20510</v>
      </c>
      <c r="W3885" s="92" t="s">
        <v>20511</v>
      </c>
      <c r="X3885" s="119" t="s">
        <v>20512</v>
      </c>
      <c r="Y3885" s="119" t="s">
        <v>20513</v>
      </c>
      <c r="Z3885" s="119" t="s">
        <v>13095</v>
      </c>
      <c r="AA3885" s="24">
        <v>3217696311</v>
      </c>
      <c r="AB3885" s="24"/>
      <c r="AC3885" s="24"/>
      <c r="AD3885" s="24"/>
      <c r="AE3885" s="26" t="s">
        <v>151</v>
      </c>
      <c r="AF3885" s="26"/>
      <c r="AG3885" s="26"/>
      <c r="AH3885" s="27" t="s">
        <v>184</v>
      </c>
      <c r="AI3885" s="27" t="s">
        <v>1612</v>
      </c>
      <c r="AJ3885" s="27" t="s">
        <v>487</v>
      </c>
      <c r="AK3885" s="24" t="s">
        <v>121</v>
      </c>
      <c r="AL3885" s="24" t="s">
        <v>7086</v>
      </c>
      <c r="AM3885" s="25">
        <v>44963</v>
      </c>
      <c r="AN3885" s="28">
        <v>1160000</v>
      </c>
      <c r="AO3885" s="28">
        <v>140606</v>
      </c>
      <c r="AP3885" s="28"/>
      <c r="AQ3885" s="28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  <c r="BD3885" s="24"/>
      <c r="BE3885" s="24"/>
      <c r="BF3885" s="24"/>
      <c r="BG3885" s="23"/>
      <c r="BH3885" s="23">
        <v>45080</v>
      </c>
      <c r="BI3885" s="26" t="s">
        <v>466</v>
      </c>
      <c r="BJ3885" s="26" t="s">
        <v>3469</v>
      </c>
      <c r="BK3885" s="29">
        <v>0</v>
      </c>
      <c r="BL3885" s="24" t="s">
        <v>129</v>
      </c>
      <c r="BM3885" s="22" t="str">
        <f ca="1">+IF(Tabla1[[#This Row],[FECHA INGRESO]]&gt;=44986,IF((TODAY()-Tabla1[[#This Row],[FECHA INGRESO]])&gt;=50,"ALERTA","TODAVÍA FALTA"),"N/A")</f>
        <v>N/A</v>
      </c>
      <c r="BN3885" s="7">
        <f>IFERROR((_xlfn.DAYS(Tabla1[[#This Row],[FECHA INGRESO]],Tabla1[[#This Row],[FECHA RETIRO]]))/30,"")</f>
        <v>-3.9</v>
      </c>
    </row>
    <row r="3886" spans="1:66" x14ac:dyDescent="0.35">
      <c r="A3886" s="21">
        <v>1026552204</v>
      </c>
      <c r="B3886" s="159" t="s">
        <v>20514</v>
      </c>
      <c r="C3886" s="25">
        <v>44963</v>
      </c>
      <c r="D3886" s="119" t="s">
        <v>4008</v>
      </c>
      <c r="E3886" s="24" t="s">
        <v>111</v>
      </c>
      <c r="F3886" s="24" t="s">
        <v>111</v>
      </c>
      <c r="G3886" s="24"/>
      <c r="H3886" s="24">
        <v>24120413784</v>
      </c>
      <c r="I3886" s="119" t="s">
        <v>95</v>
      </c>
      <c r="J3886" s="24">
        <f>DATEDIF(Tabla1[[#This Row],[FECHA DE NACIMIENTO]],Tabla1[[#This Row],[FECHA ACTUAL]],"Y")</f>
        <v>18</v>
      </c>
      <c r="K3886" s="119" t="s">
        <v>73</v>
      </c>
      <c r="L3886" s="24" t="s">
        <v>112</v>
      </c>
      <c r="M3886" s="24">
        <v>0</v>
      </c>
      <c r="N3886" s="24">
        <v>0</v>
      </c>
      <c r="O3886" s="24">
        <v>2</v>
      </c>
      <c r="P3886" s="119" t="s">
        <v>101</v>
      </c>
      <c r="Q3886" s="23">
        <v>38302</v>
      </c>
      <c r="R3886" s="24" t="s">
        <v>76</v>
      </c>
      <c r="S3886" s="25">
        <v>45119</v>
      </c>
      <c r="T3886" s="24"/>
      <c r="U3886" s="24">
        <v>3236496458</v>
      </c>
      <c r="V3886" s="33" t="s">
        <v>20515</v>
      </c>
      <c r="W3886" s="92" t="s">
        <v>20516</v>
      </c>
      <c r="X3886" s="119" t="s">
        <v>3976</v>
      </c>
      <c r="Y3886" s="119" t="s">
        <v>20517</v>
      </c>
      <c r="Z3886" s="119" t="s">
        <v>117</v>
      </c>
      <c r="AA3886" s="24">
        <v>3204052735</v>
      </c>
      <c r="AB3886" s="24"/>
      <c r="AC3886" s="24"/>
      <c r="AD3886" s="24"/>
      <c r="AE3886" s="26" t="s">
        <v>151</v>
      </c>
      <c r="AF3886" s="26"/>
      <c r="AG3886" s="26"/>
      <c r="AH3886" s="27" t="s">
        <v>184</v>
      </c>
      <c r="AI3886" s="27" t="s">
        <v>1612</v>
      </c>
      <c r="AJ3886" s="27" t="s">
        <v>487</v>
      </c>
      <c r="AK3886" s="24" t="s">
        <v>121</v>
      </c>
      <c r="AL3886" s="24" t="s">
        <v>7086</v>
      </c>
      <c r="AM3886" s="25">
        <v>44963</v>
      </c>
      <c r="AN3886" s="28">
        <v>1160000</v>
      </c>
      <c r="AO3886" s="28">
        <v>140606</v>
      </c>
      <c r="AP3886" s="28"/>
      <c r="AQ3886" s="28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  <c r="BD3886" s="24"/>
      <c r="BE3886" s="24"/>
      <c r="BF3886" s="24"/>
      <c r="BG3886" s="23"/>
      <c r="BH3886" s="23">
        <v>45000</v>
      </c>
      <c r="BI3886" s="26" t="s">
        <v>10014</v>
      </c>
      <c r="BJ3886" s="26" t="s">
        <v>10318</v>
      </c>
      <c r="BK3886" s="29">
        <v>0</v>
      </c>
      <c r="BL3886" s="24" t="s">
        <v>129</v>
      </c>
      <c r="BM3886" s="22" t="str">
        <f ca="1">+IF(Tabla1[[#This Row],[FECHA INGRESO]]&gt;=44986,IF((TODAY()-Tabla1[[#This Row],[FECHA INGRESO]])&gt;=50,"ALERTA","TODAVÍA FALTA"),"N/A")</f>
        <v>N/A</v>
      </c>
      <c r="BN3886" s="7">
        <f>IFERROR((_xlfn.DAYS(Tabla1[[#This Row],[FECHA INGRESO]],Tabla1[[#This Row],[FECHA RETIRO]]))/30,"")</f>
        <v>-1.2333333333333334</v>
      </c>
    </row>
    <row r="3887" spans="1:66" x14ac:dyDescent="0.35">
      <c r="A3887" s="21">
        <v>1000621424</v>
      </c>
      <c r="B3887" s="159" t="s">
        <v>20518</v>
      </c>
      <c r="C3887" s="25">
        <v>44963</v>
      </c>
      <c r="D3887" s="119" t="s">
        <v>4008</v>
      </c>
      <c r="E3887" s="24" t="s">
        <v>111</v>
      </c>
      <c r="F3887" s="24" t="s">
        <v>111</v>
      </c>
      <c r="G3887" s="24"/>
      <c r="H3887" s="24">
        <v>24120377268</v>
      </c>
      <c r="I3887" s="119" t="s">
        <v>95</v>
      </c>
      <c r="J3887" s="24">
        <f>DATEDIF(Tabla1[[#This Row],[FECHA DE NACIMIENTO]],Tabla1[[#This Row],[FECHA ACTUAL]],"Y")</f>
        <v>20</v>
      </c>
      <c r="K3887" s="119" t="s">
        <v>96</v>
      </c>
      <c r="L3887" s="24" t="s">
        <v>112</v>
      </c>
      <c r="M3887" s="24">
        <v>0</v>
      </c>
      <c r="N3887" s="24">
        <v>0</v>
      </c>
      <c r="O3887" s="24">
        <v>3</v>
      </c>
      <c r="P3887" s="119" t="s">
        <v>101</v>
      </c>
      <c r="Q3887" s="23">
        <v>37664</v>
      </c>
      <c r="R3887" s="24" t="s">
        <v>76</v>
      </c>
      <c r="S3887" s="25">
        <v>45119</v>
      </c>
      <c r="T3887" s="24">
        <v>2897306</v>
      </c>
      <c r="U3887" s="24">
        <v>3005125714</v>
      </c>
      <c r="V3887" s="33" t="s">
        <v>20519</v>
      </c>
      <c r="W3887" s="92" t="s">
        <v>20520</v>
      </c>
      <c r="X3887" s="119" t="s">
        <v>20521</v>
      </c>
      <c r="Y3887" s="119" t="s">
        <v>20522</v>
      </c>
      <c r="Z3887" s="119" t="s">
        <v>162</v>
      </c>
      <c r="AA3887" s="24">
        <v>3045578259</v>
      </c>
      <c r="AB3887" s="24"/>
      <c r="AC3887" s="24"/>
      <c r="AD3887" s="24"/>
      <c r="AE3887" s="26" t="s">
        <v>151</v>
      </c>
      <c r="AF3887" s="26"/>
      <c r="AG3887" s="26"/>
      <c r="AH3887" s="27" t="s">
        <v>184</v>
      </c>
      <c r="AI3887" s="27" t="s">
        <v>120</v>
      </c>
      <c r="AJ3887" s="27" t="s">
        <v>120</v>
      </c>
      <c r="AK3887" s="24" t="s">
        <v>121</v>
      </c>
      <c r="AL3887" s="24" t="s">
        <v>7086</v>
      </c>
      <c r="AM3887" s="25">
        <v>44963</v>
      </c>
      <c r="AN3887" s="28">
        <v>1160000</v>
      </c>
      <c r="AO3887" s="28">
        <v>140606</v>
      </c>
      <c r="AP3887" s="28"/>
      <c r="AQ3887" s="28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  <c r="BD3887" s="24"/>
      <c r="BE3887" s="24"/>
      <c r="BF3887" s="24"/>
      <c r="BG3887" s="23"/>
      <c r="BH3887" s="23">
        <v>45051</v>
      </c>
      <c r="BI3887" s="26" t="s">
        <v>466</v>
      </c>
      <c r="BJ3887" s="26" t="s">
        <v>14177</v>
      </c>
      <c r="BK3887" s="29">
        <v>0</v>
      </c>
      <c r="BL3887" s="24" t="s">
        <v>129</v>
      </c>
      <c r="BM3887" s="22" t="str">
        <f ca="1">+IF(Tabla1[[#This Row],[FECHA INGRESO]]&gt;=44986,IF((TODAY()-Tabla1[[#This Row],[FECHA INGRESO]])&gt;=50,"ALERTA","TODAVÍA FALTA"),"N/A")</f>
        <v>N/A</v>
      </c>
      <c r="BN3887" s="7">
        <f>IFERROR((_xlfn.DAYS(Tabla1[[#This Row],[FECHA INGRESO]],Tabla1[[#This Row],[FECHA RETIRO]]))/30,"")</f>
        <v>-2.9333333333333331</v>
      </c>
    </row>
    <row r="3888" spans="1:66" x14ac:dyDescent="0.35">
      <c r="A3888" s="21">
        <v>1000519639</v>
      </c>
      <c r="B3888" s="159" t="s">
        <v>20523</v>
      </c>
      <c r="C3888" s="25">
        <v>44963</v>
      </c>
      <c r="D3888" s="119" t="s">
        <v>266</v>
      </c>
      <c r="E3888" s="24" t="s">
        <v>111</v>
      </c>
      <c r="F3888" s="24" t="s">
        <v>70</v>
      </c>
      <c r="G3888" s="24"/>
      <c r="H3888" s="24">
        <v>24120452493</v>
      </c>
      <c r="I3888" s="119" t="s">
        <v>95</v>
      </c>
      <c r="J3888" s="24">
        <f>DATEDIF(Tabla1[[#This Row],[FECHA DE NACIMIENTO]],Tabla1[[#This Row],[FECHA ACTUAL]],"Y")</f>
        <v>21</v>
      </c>
      <c r="K3888" s="119" t="s">
        <v>96</v>
      </c>
      <c r="L3888" s="24" t="s">
        <v>112</v>
      </c>
      <c r="M3888" s="24">
        <v>0</v>
      </c>
      <c r="N3888" s="24">
        <v>2</v>
      </c>
      <c r="O3888" s="24">
        <v>2</v>
      </c>
      <c r="P3888" s="119" t="s">
        <v>101</v>
      </c>
      <c r="Q3888" s="23">
        <v>37334</v>
      </c>
      <c r="R3888" s="24" t="s">
        <v>76</v>
      </c>
      <c r="S3888" s="25">
        <v>45119</v>
      </c>
      <c r="T3888" s="24"/>
      <c r="U3888" s="24">
        <v>3133477894</v>
      </c>
      <c r="V3888" s="33" t="s">
        <v>20524</v>
      </c>
      <c r="W3888" s="92" t="s">
        <v>20525</v>
      </c>
      <c r="X3888" s="119" t="s">
        <v>20526</v>
      </c>
      <c r="Y3888" s="119" t="s">
        <v>20527</v>
      </c>
      <c r="Z3888" s="119" t="s">
        <v>117</v>
      </c>
      <c r="AA3888" s="24">
        <v>3209584820</v>
      </c>
      <c r="AB3888" s="24"/>
      <c r="AC3888" s="24"/>
      <c r="AD3888" s="24"/>
      <c r="AE3888" s="26" t="s">
        <v>183</v>
      </c>
      <c r="AF3888" s="26" t="s">
        <v>223</v>
      </c>
      <c r="AG3888" s="26"/>
      <c r="AH3888" s="27" t="s">
        <v>184</v>
      </c>
      <c r="AI3888" s="27" t="s">
        <v>120</v>
      </c>
      <c r="AJ3888" s="27" t="s">
        <v>120</v>
      </c>
      <c r="AK3888" s="24" t="s">
        <v>121</v>
      </c>
      <c r="AL3888" s="24" t="s">
        <v>7086</v>
      </c>
      <c r="AM3888" s="25">
        <v>44963</v>
      </c>
      <c r="AN3888" s="28">
        <v>1160000</v>
      </c>
      <c r="AO3888" s="28">
        <v>140606</v>
      </c>
      <c r="AP3888" s="28"/>
      <c r="AQ3888" s="28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  <c r="BD3888" s="24"/>
      <c r="BE3888" s="24"/>
      <c r="BF3888" s="24"/>
      <c r="BG3888" s="23"/>
      <c r="BH3888" s="23">
        <v>45015</v>
      </c>
      <c r="BI3888" s="26" t="s">
        <v>466</v>
      </c>
      <c r="BJ3888" s="26" t="s">
        <v>3469</v>
      </c>
      <c r="BK3888" s="29">
        <v>0</v>
      </c>
      <c r="BL3888" s="24" t="s">
        <v>129</v>
      </c>
      <c r="BM3888" s="22" t="str">
        <f ca="1">+IF(Tabla1[[#This Row],[FECHA INGRESO]]&gt;=44986,IF((TODAY()-Tabla1[[#This Row],[FECHA INGRESO]])&gt;=50,"ALERTA","TODAVÍA FALTA"),"N/A")</f>
        <v>N/A</v>
      </c>
      <c r="BN3888" s="7">
        <f>IFERROR((_xlfn.DAYS(Tabla1[[#This Row],[FECHA INGRESO]],Tabla1[[#This Row],[FECHA RETIRO]]))/30,"")</f>
        <v>-1.7333333333333334</v>
      </c>
    </row>
    <row r="3889" spans="1:66" x14ac:dyDescent="0.35">
      <c r="A3889" s="21">
        <v>52030586</v>
      </c>
      <c r="B3889" s="159" t="s">
        <v>20528</v>
      </c>
      <c r="C3889" s="25">
        <v>44963</v>
      </c>
      <c r="D3889" s="119" t="s">
        <v>266</v>
      </c>
      <c r="E3889" s="24" t="s">
        <v>111</v>
      </c>
      <c r="F3889" s="24" t="s">
        <v>70</v>
      </c>
      <c r="G3889" s="24"/>
      <c r="H3889" s="24">
        <v>24120402715</v>
      </c>
      <c r="I3889" s="119" t="s">
        <v>95</v>
      </c>
      <c r="J3889" s="24">
        <f>DATEDIF(Tabla1[[#This Row],[FECHA DE NACIMIENTO]],Tabla1[[#This Row],[FECHA ACTUAL]],"Y")</f>
        <v>51</v>
      </c>
      <c r="K3889" s="119" t="s">
        <v>73</v>
      </c>
      <c r="L3889" s="24" t="s">
        <v>234</v>
      </c>
      <c r="M3889" s="24">
        <v>3</v>
      </c>
      <c r="N3889" s="24">
        <v>1</v>
      </c>
      <c r="O3889" s="24">
        <v>2</v>
      </c>
      <c r="P3889" s="119" t="s">
        <v>101</v>
      </c>
      <c r="Q3889" s="23">
        <v>26356</v>
      </c>
      <c r="R3889" s="24" t="s">
        <v>76</v>
      </c>
      <c r="S3889" s="25">
        <v>45119</v>
      </c>
      <c r="T3889" s="24"/>
      <c r="U3889" s="24">
        <v>3164081071</v>
      </c>
      <c r="V3889" s="33" t="s">
        <v>20529</v>
      </c>
      <c r="W3889" s="92" t="s">
        <v>20341</v>
      </c>
      <c r="X3889" s="119" t="s">
        <v>661</v>
      </c>
      <c r="Y3889" s="119" t="s">
        <v>20530</v>
      </c>
      <c r="Z3889" s="119" t="s">
        <v>150</v>
      </c>
      <c r="AA3889" s="24">
        <v>3115471841</v>
      </c>
      <c r="AB3889" s="24"/>
      <c r="AC3889" s="24"/>
      <c r="AD3889" s="24"/>
      <c r="AE3889" s="26" t="s">
        <v>151</v>
      </c>
      <c r="AF3889" s="26"/>
      <c r="AG3889" s="26"/>
      <c r="AH3889" s="27" t="s">
        <v>184</v>
      </c>
      <c r="AI3889" s="27" t="s">
        <v>1612</v>
      </c>
      <c r="AJ3889" s="27" t="s">
        <v>487</v>
      </c>
      <c r="AK3889" s="24" t="s">
        <v>121</v>
      </c>
      <c r="AL3889" s="24" t="s">
        <v>7086</v>
      </c>
      <c r="AM3889" s="25">
        <v>44963</v>
      </c>
      <c r="AN3889" s="28">
        <v>1160000</v>
      </c>
      <c r="AO3889" s="28">
        <v>140606</v>
      </c>
      <c r="AP3889" s="28"/>
      <c r="AQ3889" s="28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  <c r="BD3889" s="24"/>
      <c r="BE3889" s="24"/>
      <c r="BF3889" s="24"/>
      <c r="BG3889" s="23"/>
      <c r="BH3889" s="23">
        <v>45009</v>
      </c>
      <c r="BI3889" s="26" t="s">
        <v>466</v>
      </c>
      <c r="BJ3889" s="26" t="s">
        <v>6087</v>
      </c>
      <c r="BK3889" s="29">
        <v>0</v>
      </c>
      <c r="BL3889" s="24" t="s">
        <v>129</v>
      </c>
      <c r="BM3889" s="22" t="str">
        <f ca="1">+IF(Tabla1[[#This Row],[FECHA INGRESO]]&gt;=44986,IF((TODAY()-Tabla1[[#This Row],[FECHA INGRESO]])&gt;=50,"ALERTA","TODAVÍA FALTA"),"N/A")</f>
        <v>N/A</v>
      </c>
      <c r="BN3889" s="7">
        <f>IFERROR((_xlfn.DAYS(Tabla1[[#This Row],[FECHA INGRESO]],Tabla1[[#This Row],[FECHA RETIRO]]))/30,"")</f>
        <v>-1.5333333333333334</v>
      </c>
    </row>
    <row r="3890" spans="1:66" x14ac:dyDescent="0.35">
      <c r="A3890" s="21">
        <v>1000785133</v>
      </c>
      <c r="B3890" s="159" t="s">
        <v>20531</v>
      </c>
      <c r="C3890" s="25">
        <v>44963</v>
      </c>
      <c r="D3890" s="119" t="s">
        <v>188</v>
      </c>
      <c r="E3890" s="24" t="s">
        <v>111</v>
      </c>
      <c r="F3890" s="24" t="s">
        <v>70</v>
      </c>
      <c r="G3890" s="24"/>
      <c r="H3890" s="24">
        <v>24118641702</v>
      </c>
      <c r="I3890" s="119" t="s">
        <v>95</v>
      </c>
      <c r="J3890" s="24">
        <f>DATEDIF(Tabla1[[#This Row],[FECHA DE NACIMIENTO]],Tabla1[[#This Row],[FECHA ACTUAL]],"Y")</f>
        <v>21</v>
      </c>
      <c r="K3890" s="119" t="s">
        <v>73</v>
      </c>
      <c r="L3890" s="24" t="s">
        <v>112</v>
      </c>
      <c r="M3890" s="24">
        <v>0</v>
      </c>
      <c r="N3890" s="24">
        <v>0</v>
      </c>
      <c r="O3890" s="24">
        <v>1</v>
      </c>
      <c r="P3890" s="119" t="s">
        <v>101</v>
      </c>
      <c r="Q3890" s="23">
        <v>37294</v>
      </c>
      <c r="R3890" s="24" t="s">
        <v>76</v>
      </c>
      <c r="S3890" s="25">
        <v>45119</v>
      </c>
      <c r="T3890" s="24"/>
      <c r="U3890" s="24">
        <v>3112289958</v>
      </c>
      <c r="V3890" s="33" t="s">
        <v>20532</v>
      </c>
      <c r="W3890" s="92" t="s">
        <v>20533</v>
      </c>
      <c r="X3890" s="119" t="s">
        <v>20534</v>
      </c>
      <c r="Y3890" s="119" t="s">
        <v>20535</v>
      </c>
      <c r="Z3890" s="119" t="s">
        <v>117</v>
      </c>
      <c r="AA3890" s="24">
        <v>3214199624</v>
      </c>
      <c r="AB3890" s="24"/>
      <c r="AC3890" s="24"/>
      <c r="AD3890" s="24"/>
      <c r="AE3890" s="26" t="s">
        <v>183</v>
      </c>
      <c r="AF3890" s="26" t="s">
        <v>20536</v>
      </c>
      <c r="AG3890" s="26"/>
      <c r="AH3890" s="27" t="s">
        <v>184</v>
      </c>
      <c r="AI3890" s="27" t="s">
        <v>1612</v>
      </c>
      <c r="AJ3890" s="27" t="s">
        <v>487</v>
      </c>
      <c r="AK3890" s="24" t="s">
        <v>121</v>
      </c>
      <c r="AL3890" s="24" t="s">
        <v>7086</v>
      </c>
      <c r="AM3890" s="25">
        <v>44963</v>
      </c>
      <c r="AN3890" s="28">
        <v>1160000</v>
      </c>
      <c r="AO3890" s="28">
        <v>140606</v>
      </c>
      <c r="AP3890" s="28"/>
      <c r="AQ3890" s="28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  <c r="BD3890" s="24"/>
      <c r="BE3890" s="24"/>
      <c r="BF3890" s="24"/>
      <c r="BG3890" s="23"/>
      <c r="BH3890" s="23">
        <v>45019</v>
      </c>
      <c r="BI3890" s="26" t="s">
        <v>466</v>
      </c>
      <c r="BJ3890" s="26" t="s">
        <v>12135</v>
      </c>
      <c r="BK3890" s="29">
        <v>0</v>
      </c>
      <c r="BL3890" s="24" t="s">
        <v>129</v>
      </c>
      <c r="BM3890" s="22" t="str">
        <f ca="1">+IF(Tabla1[[#This Row],[FECHA INGRESO]]&gt;=44986,IF((TODAY()-Tabla1[[#This Row],[FECHA INGRESO]])&gt;=50,"ALERTA","TODAVÍA FALTA"),"N/A")</f>
        <v>N/A</v>
      </c>
      <c r="BN3890" s="7">
        <f>IFERROR((_xlfn.DAYS(Tabla1[[#This Row],[FECHA INGRESO]],Tabla1[[#This Row],[FECHA RETIRO]]))/30,"")</f>
        <v>-1.8666666666666667</v>
      </c>
    </row>
    <row r="3891" spans="1:66" x14ac:dyDescent="0.35">
      <c r="A3891" s="21">
        <v>1015995540</v>
      </c>
      <c r="B3891" s="94" t="s">
        <v>20537</v>
      </c>
      <c r="C3891" s="25">
        <v>44963</v>
      </c>
      <c r="D3891" s="119" t="s">
        <v>582</v>
      </c>
      <c r="E3891" s="24" t="s">
        <v>111</v>
      </c>
      <c r="F3891" s="24" t="s">
        <v>111</v>
      </c>
      <c r="G3891" s="24"/>
      <c r="H3891" s="24">
        <v>24120400454</v>
      </c>
      <c r="I3891" s="119" t="s">
        <v>72</v>
      </c>
      <c r="J3891" s="24">
        <f>DATEDIF(Tabla1[[#This Row],[FECHA DE NACIMIENTO]],Tabla1[[#This Row],[FECHA ACTUAL]],"Y")</f>
        <v>37</v>
      </c>
      <c r="K3891" s="119" t="s">
        <v>73</v>
      </c>
      <c r="L3891" s="24" t="s">
        <v>112</v>
      </c>
      <c r="M3891" s="24">
        <v>1</v>
      </c>
      <c r="N3891" s="24">
        <v>2</v>
      </c>
      <c r="O3891" s="24">
        <v>2</v>
      </c>
      <c r="P3891" s="119" t="s">
        <v>101</v>
      </c>
      <c r="Q3891" s="23">
        <v>31455</v>
      </c>
      <c r="R3891" s="24" t="s">
        <v>76</v>
      </c>
      <c r="S3891" s="25">
        <v>45119</v>
      </c>
      <c r="T3891" s="24"/>
      <c r="U3891" s="24">
        <v>3125769838</v>
      </c>
      <c r="V3891" s="33" t="s">
        <v>20538</v>
      </c>
      <c r="W3891" s="92" t="s">
        <v>20539</v>
      </c>
      <c r="X3891" s="119" t="s">
        <v>5303</v>
      </c>
      <c r="Y3891" s="119" t="s">
        <v>20540</v>
      </c>
      <c r="Z3891" s="119" t="s">
        <v>162</v>
      </c>
      <c r="AA3891" s="24">
        <v>3132326793</v>
      </c>
      <c r="AB3891" s="24"/>
      <c r="AC3891" s="24"/>
      <c r="AD3891" s="24"/>
      <c r="AE3891" s="26" t="s">
        <v>151</v>
      </c>
      <c r="AF3891" s="26"/>
      <c r="AG3891" s="26"/>
      <c r="AH3891" s="27" t="s">
        <v>10056</v>
      </c>
      <c r="AI3891" s="27" t="s">
        <v>410</v>
      </c>
      <c r="AJ3891" s="27" t="s">
        <v>410</v>
      </c>
      <c r="AK3891" s="24" t="s">
        <v>121</v>
      </c>
      <c r="AL3891" s="24" t="s">
        <v>7086</v>
      </c>
      <c r="AM3891" s="25">
        <v>44963</v>
      </c>
      <c r="AN3891" s="28">
        <v>1160000</v>
      </c>
      <c r="AO3891" s="28">
        <v>140606</v>
      </c>
      <c r="AP3891" s="28"/>
      <c r="AQ3891" s="28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  <c r="BD3891" s="24"/>
      <c r="BE3891" s="24"/>
      <c r="BF3891" s="24"/>
      <c r="BG3891" s="23"/>
      <c r="BH3891" s="23" t="s">
        <v>75</v>
      </c>
      <c r="BI3891" s="26">
        <v>0</v>
      </c>
      <c r="BJ3891" s="26">
        <v>0</v>
      </c>
      <c r="BK3891" s="29">
        <v>0</v>
      </c>
      <c r="BL3891" s="24" t="s">
        <v>91</v>
      </c>
      <c r="BM3891" s="22" t="str">
        <f ca="1">+IF(Tabla1[[#This Row],[FECHA INGRESO]]&gt;=44986,IF((TODAY()-Tabla1[[#This Row],[FECHA INGRESO]])&gt;=50,"ALERTA","TODAVÍA FALTA"),"N/A")</f>
        <v>N/A</v>
      </c>
      <c r="BN3891" s="7" t="str">
        <f>IFERROR((_xlfn.DAYS(Tabla1[[#This Row],[FECHA INGRESO]],Tabla1[[#This Row],[FECHA RETIRO]]))/30,"")</f>
        <v/>
      </c>
    </row>
    <row r="3892" spans="1:66" x14ac:dyDescent="0.35">
      <c r="A3892" s="21">
        <v>1022405716</v>
      </c>
      <c r="B3892" s="94" t="s">
        <v>20541</v>
      </c>
      <c r="C3892" s="25">
        <v>44963</v>
      </c>
      <c r="D3892" s="119" t="s">
        <v>266</v>
      </c>
      <c r="E3892" s="24" t="s">
        <v>110</v>
      </c>
      <c r="F3892" s="24" t="s">
        <v>70</v>
      </c>
      <c r="G3892" s="24"/>
      <c r="H3892" s="24">
        <v>24120409499</v>
      </c>
      <c r="I3892" s="119" t="s">
        <v>95</v>
      </c>
      <c r="J3892" s="24">
        <f>DATEDIF(Tabla1[[#This Row],[FECHA DE NACIMIENTO]],Tabla1[[#This Row],[FECHA ACTUAL]],"Y")</f>
        <v>27</v>
      </c>
      <c r="K3892" s="119" t="s">
        <v>320</v>
      </c>
      <c r="L3892" s="24" t="s">
        <v>234</v>
      </c>
      <c r="M3892" s="24">
        <v>1</v>
      </c>
      <c r="N3892" s="24">
        <v>1</v>
      </c>
      <c r="O3892" s="24">
        <v>3</v>
      </c>
      <c r="P3892" s="119" t="s">
        <v>101</v>
      </c>
      <c r="Q3892" s="23">
        <v>34901</v>
      </c>
      <c r="R3892" s="24" t="s">
        <v>76</v>
      </c>
      <c r="S3892" s="25">
        <v>45119</v>
      </c>
      <c r="T3892" s="24"/>
      <c r="U3892" s="24">
        <v>3223640075</v>
      </c>
      <c r="V3892" s="33" t="s">
        <v>20542</v>
      </c>
      <c r="W3892" s="92" t="s">
        <v>20543</v>
      </c>
      <c r="X3892" s="119" t="s">
        <v>19777</v>
      </c>
      <c r="Y3892" s="119" t="s">
        <v>20544</v>
      </c>
      <c r="Z3892" s="119" t="s">
        <v>117</v>
      </c>
      <c r="AA3892" s="24">
        <v>3222328512</v>
      </c>
      <c r="AB3892" s="24"/>
      <c r="AC3892" s="24"/>
      <c r="AD3892" s="24"/>
      <c r="AE3892" s="26" t="s">
        <v>151</v>
      </c>
      <c r="AF3892" s="26"/>
      <c r="AG3892" s="26"/>
      <c r="AH3892" s="27" t="s">
        <v>10056</v>
      </c>
      <c r="AI3892" s="27" t="s">
        <v>410</v>
      </c>
      <c r="AJ3892" s="27" t="s">
        <v>410</v>
      </c>
      <c r="AK3892" s="24" t="s">
        <v>121</v>
      </c>
      <c r="AL3892" s="24" t="s">
        <v>7086</v>
      </c>
      <c r="AM3892" s="25">
        <v>44963</v>
      </c>
      <c r="AN3892" s="28">
        <v>1160000</v>
      </c>
      <c r="AO3892" s="28">
        <v>140606</v>
      </c>
      <c r="AP3892" s="28"/>
      <c r="AQ3892" s="28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  <c r="BD3892" s="24"/>
      <c r="BE3892" s="24"/>
      <c r="BF3892" s="24"/>
      <c r="BG3892" s="23"/>
      <c r="BH3892" s="23" t="s">
        <v>75</v>
      </c>
      <c r="BI3892" s="26">
        <v>0</v>
      </c>
      <c r="BJ3892" s="26">
        <v>0</v>
      </c>
      <c r="BK3892" s="29">
        <v>0</v>
      </c>
      <c r="BL3892" s="24" t="s">
        <v>91</v>
      </c>
      <c r="BM3892" s="22" t="str">
        <f ca="1">+IF(Tabla1[[#This Row],[FECHA INGRESO]]&gt;=44986,IF((TODAY()-Tabla1[[#This Row],[FECHA INGRESO]])&gt;=50,"ALERTA","TODAVÍA FALTA"),"N/A")</f>
        <v>N/A</v>
      </c>
      <c r="BN3892" s="7" t="str">
        <f>IFERROR((_xlfn.DAYS(Tabla1[[#This Row],[FECHA INGRESO]],Tabla1[[#This Row],[FECHA RETIRO]]))/30,"")</f>
        <v/>
      </c>
    </row>
    <row r="3893" spans="1:66" ht="16.5" customHeight="1" x14ac:dyDescent="0.35">
      <c r="A3893" s="21">
        <v>1000634163</v>
      </c>
      <c r="B3893" s="94" t="s">
        <v>20545</v>
      </c>
      <c r="C3893" s="25">
        <v>44966</v>
      </c>
      <c r="D3893" s="119" t="s">
        <v>266</v>
      </c>
      <c r="E3893" s="24" t="s">
        <v>111</v>
      </c>
      <c r="F3893" s="24" t="s">
        <v>111</v>
      </c>
      <c r="G3893" s="24"/>
      <c r="H3893" s="24">
        <v>24120510089</v>
      </c>
      <c r="I3893" s="119" t="s">
        <v>95</v>
      </c>
      <c r="J3893" s="24">
        <f>DATEDIF(Tabla1[[#This Row],[FECHA DE NACIMIENTO]],Tabla1[[#This Row],[FECHA ACTUAL]],"Y")</f>
        <v>25</v>
      </c>
      <c r="K3893" s="119" t="s">
        <v>96</v>
      </c>
      <c r="L3893" s="24" t="s">
        <v>112</v>
      </c>
      <c r="M3893" s="24">
        <v>0</v>
      </c>
      <c r="N3893" s="24">
        <v>1</v>
      </c>
      <c r="O3893" s="24">
        <v>2</v>
      </c>
      <c r="P3893" s="119" t="s">
        <v>101</v>
      </c>
      <c r="Q3893" s="23">
        <v>35883</v>
      </c>
      <c r="R3893" s="24" t="s">
        <v>76</v>
      </c>
      <c r="S3893" s="25">
        <v>45119</v>
      </c>
      <c r="T3893" s="24">
        <v>5599263</v>
      </c>
      <c r="U3893" s="24">
        <v>3194890269</v>
      </c>
      <c r="V3893" s="33" t="s">
        <v>20546</v>
      </c>
      <c r="W3893" s="92" t="s">
        <v>20547</v>
      </c>
      <c r="X3893" s="119" t="s">
        <v>20548</v>
      </c>
      <c r="Y3893" s="119" t="s">
        <v>20549</v>
      </c>
      <c r="Z3893" s="119" t="s">
        <v>162</v>
      </c>
      <c r="AA3893" s="24">
        <v>3147453647</v>
      </c>
      <c r="AB3893" s="24"/>
      <c r="AC3893" s="24"/>
      <c r="AD3893" s="24"/>
      <c r="AE3893" s="26" t="s">
        <v>151</v>
      </c>
      <c r="AF3893" s="26"/>
      <c r="AG3893" s="26"/>
      <c r="AH3893" s="27" t="s">
        <v>955</v>
      </c>
      <c r="AI3893" s="27" t="s">
        <v>515</v>
      </c>
      <c r="AJ3893" s="27" t="s">
        <v>515</v>
      </c>
      <c r="AK3893" s="24" t="s">
        <v>121</v>
      </c>
      <c r="AL3893" s="24" t="s">
        <v>7086</v>
      </c>
      <c r="AM3893" s="25">
        <v>44966</v>
      </c>
      <c r="AN3893" s="28">
        <v>1160000</v>
      </c>
      <c r="AO3893" s="28">
        <v>140606</v>
      </c>
      <c r="AP3893" s="28"/>
      <c r="AQ3893" s="28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  <c r="BD3893" s="24"/>
      <c r="BE3893" s="24"/>
      <c r="BF3893" s="24"/>
      <c r="BG3893" s="23"/>
      <c r="BH3893" s="23" t="s">
        <v>75</v>
      </c>
      <c r="BI3893" s="26">
        <v>0</v>
      </c>
      <c r="BJ3893" s="26">
        <v>0</v>
      </c>
      <c r="BK3893" s="29">
        <v>0</v>
      </c>
      <c r="BL3893" s="24" t="s">
        <v>91</v>
      </c>
      <c r="BM3893" s="22" t="str">
        <f ca="1">+IF(Tabla1[[#This Row],[FECHA INGRESO]]&gt;=44986,IF((TODAY()-Tabla1[[#This Row],[FECHA INGRESO]])&gt;=50,"ALERTA","TODAVÍA FALTA"),"N/A")</f>
        <v>N/A</v>
      </c>
      <c r="BN3893" s="7" t="str">
        <f>IFERROR((_xlfn.DAYS(Tabla1[[#This Row],[FECHA INGRESO]],Tabla1[[#This Row],[FECHA RETIRO]]))/30,"")</f>
        <v/>
      </c>
    </row>
    <row r="3894" spans="1:66" x14ac:dyDescent="0.35">
      <c r="A3894" s="21">
        <v>1000066056</v>
      </c>
      <c r="B3894" s="94" t="s">
        <v>20550</v>
      </c>
      <c r="C3894" s="25">
        <v>44967</v>
      </c>
      <c r="D3894" s="119" t="s">
        <v>266</v>
      </c>
      <c r="E3894" s="24" t="s">
        <v>94</v>
      </c>
      <c r="F3894" s="24" t="s">
        <v>70</v>
      </c>
      <c r="G3894" s="24"/>
      <c r="H3894" s="24">
        <v>24120520101</v>
      </c>
      <c r="I3894" s="119" t="s">
        <v>95</v>
      </c>
      <c r="J3894" s="24">
        <f>DATEDIF(Tabla1[[#This Row],[FECHA DE NACIMIENTO]],Tabla1[[#This Row],[FECHA ACTUAL]],"Y")</f>
        <v>19</v>
      </c>
      <c r="K3894" s="119" t="s">
        <v>1020</v>
      </c>
      <c r="L3894" s="24" t="s">
        <v>112</v>
      </c>
      <c r="M3894" s="24">
        <v>0</v>
      </c>
      <c r="N3894" s="24">
        <v>0</v>
      </c>
      <c r="O3894" s="24">
        <v>2</v>
      </c>
      <c r="P3894" s="119" t="s">
        <v>101</v>
      </c>
      <c r="Q3894" s="23">
        <v>37938</v>
      </c>
      <c r="R3894" s="24" t="s">
        <v>76</v>
      </c>
      <c r="S3894" s="25">
        <v>45119</v>
      </c>
      <c r="T3894" s="24">
        <v>4881503</v>
      </c>
      <c r="U3894" s="24">
        <v>3213564339</v>
      </c>
      <c r="V3894" s="33" t="s">
        <v>20551</v>
      </c>
      <c r="W3894" s="92" t="s">
        <v>20552</v>
      </c>
      <c r="X3894" s="119" t="s">
        <v>2121</v>
      </c>
      <c r="Y3894" s="119" t="s">
        <v>20553</v>
      </c>
      <c r="Z3894" s="119" t="s">
        <v>162</v>
      </c>
      <c r="AA3894" s="24">
        <v>3132415921</v>
      </c>
      <c r="AB3894" s="24"/>
      <c r="AC3894" s="24"/>
      <c r="AD3894" s="24"/>
      <c r="AE3894" s="26" t="s">
        <v>183</v>
      </c>
      <c r="AF3894" s="26" t="s">
        <v>20554</v>
      </c>
      <c r="AG3894" s="26"/>
      <c r="AH3894" s="27" t="s">
        <v>955</v>
      </c>
      <c r="AI3894" s="27" t="s">
        <v>1612</v>
      </c>
      <c r="AJ3894" s="27" t="s">
        <v>487</v>
      </c>
      <c r="AK3894" s="24" t="s">
        <v>121</v>
      </c>
      <c r="AL3894" s="24" t="s">
        <v>7086</v>
      </c>
      <c r="AM3894" s="25">
        <v>44967</v>
      </c>
      <c r="AN3894" s="28">
        <v>1160000</v>
      </c>
      <c r="AO3894" s="28">
        <v>140606</v>
      </c>
      <c r="AP3894" s="28"/>
      <c r="AQ3894" s="28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  <c r="BD3894" s="24"/>
      <c r="BE3894" s="24"/>
      <c r="BF3894" s="24"/>
      <c r="BG3894" s="23"/>
      <c r="BH3894" s="23" t="s">
        <v>75</v>
      </c>
      <c r="BI3894" s="26">
        <v>0</v>
      </c>
      <c r="BJ3894" s="26">
        <v>0</v>
      </c>
      <c r="BK3894" s="29">
        <v>0</v>
      </c>
      <c r="BL3894" s="24" t="s">
        <v>91</v>
      </c>
      <c r="BM3894" s="22" t="str">
        <f ca="1">+IF(Tabla1[[#This Row],[FECHA INGRESO]]&gt;=44986,IF((TODAY()-Tabla1[[#This Row],[FECHA INGRESO]])&gt;=50,"ALERTA","TODAVÍA FALTA"),"N/A")</f>
        <v>N/A</v>
      </c>
      <c r="BN3894" s="7" t="str">
        <f>IFERROR((_xlfn.DAYS(Tabla1[[#This Row],[FECHA INGRESO]],Tabla1[[#This Row],[FECHA RETIRO]]))/30,"")</f>
        <v/>
      </c>
    </row>
    <row r="3895" spans="1:66" x14ac:dyDescent="0.35">
      <c r="A3895" s="21">
        <v>1000066490</v>
      </c>
      <c r="B3895" s="95" t="s">
        <v>20555</v>
      </c>
      <c r="C3895" s="25">
        <v>44967</v>
      </c>
      <c r="D3895" s="119" t="s">
        <v>157</v>
      </c>
      <c r="E3895" s="24" t="s">
        <v>111</v>
      </c>
      <c r="F3895" s="24" t="s">
        <v>70</v>
      </c>
      <c r="G3895" s="24"/>
      <c r="H3895" s="24">
        <v>24120522859</v>
      </c>
      <c r="I3895" s="119" t="s">
        <v>95</v>
      </c>
      <c r="J3895" s="24">
        <f>DATEDIF(Tabla1[[#This Row],[FECHA DE NACIMIENTO]],Tabla1[[#This Row],[FECHA ACTUAL]],"Y")</f>
        <v>22</v>
      </c>
      <c r="K3895" s="119" t="s">
        <v>320</v>
      </c>
      <c r="L3895" s="24" t="s">
        <v>112</v>
      </c>
      <c r="M3895" s="24">
        <v>0</v>
      </c>
      <c r="N3895" s="24">
        <v>0</v>
      </c>
      <c r="O3895" s="24">
        <v>2</v>
      </c>
      <c r="P3895" s="119" t="s">
        <v>101</v>
      </c>
      <c r="Q3895" s="23">
        <v>36865</v>
      </c>
      <c r="R3895" s="63" t="s">
        <v>1109</v>
      </c>
      <c r="S3895" s="25">
        <v>45119</v>
      </c>
      <c r="T3895" s="24"/>
      <c r="U3895" s="24">
        <v>3214624627</v>
      </c>
      <c r="V3895" s="33" t="s">
        <v>20556</v>
      </c>
      <c r="W3895" s="92" t="s">
        <v>20557</v>
      </c>
      <c r="X3895" s="119" t="s">
        <v>1468</v>
      </c>
      <c r="Y3895" s="119" t="s">
        <v>20558</v>
      </c>
      <c r="Z3895" s="119" t="s">
        <v>285</v>
      </c>
      <c r="AA3895" s="24">
        <v>3118864625</v>
      </c>
      <c r="AB3895" s="24"/>
      <c r="AC3895" s="24"/>
      <c r="AD3895" s="24"/>
      <c r="AE3895" s="26" t="s">
        <v>151</v>
      </c>
      <c r="AF3895" s="26"/>
      <c r="AG3895" s="26"/>
      <c r="AH3895" s="27" t="s">
        <v>184</v>
      </c>
      <c r="AI3895" s="27" t="s">
        <v>1612</v>
      </c>
      <c r="AJ3895" s="27" t="s">
        <v>487</v>
      </c>
      <c r="AK3895" s="24" t="s">
        <v>121</v>
      </c>
      <c r="AL3895" s="24" t="s">
        <v>7086</v>
      </c>
      <c r="AM3895" s="25">
        <v>44967</v>
      </c>
      <c r="AN3895" s="28">
        <v>1160000</v>
      </c>
      <c r="AO3895" s="28">
        <v>140606</v>
      </c>
      <c r="AP3895" s="28"/>
      <c r="AQ3895" s="28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  <c r="BD3895" s="24"/>
      <c r="BE3895" s="24"/>
      <c r="BF3895" s="24"/>
      <c r="BG3895" s="23"/>
      <c r="BH3895" s="23">
        <v>44971</v>
      </c>
      <c r="BI3895" s="26" t="s">
        <v>466</v>
      </c>
      <c r="BJ3895" s="26" t="s">
        <v>14216</v>
      </c>
      <c r="BK3895" s="29">
        <v>0</v>
      </c>
      <c r="BL3895" s="24" t="s">
        <v>129</v>
      </c>
      <c r="BM3895" s="22" t="str">
        <f ca="1">+IF(Tabla1[[#This Row],[FECHA INGRESO]]&gt;=44986,IF((TODAY()-Tabla1[[#This Row],[FECHA INGRESO]])&gt;=50,"ALERTA","TODAVÍA FALTA"),"N/A")</f>
        <v>N/A</v>
      </c>
      <c r="BN3895" s="7">
        <f>IFERROR((_xlfn.DAYS(Tabla1[[#This Row],[FECHA INGRESO]],Tabla1[[#This Row],[FECHA RETIRO]]))/30,"")</f>
        <v>-0.13333333333333333</v>
      </c>
    </row>
    <row r="3896" spans="1:66" x14ac:dyDescent="0.35">
      <c r="A3896" s="21">
        <v>1010114934</v>
      </c>
      <c r="B3896" s="95" t="s">
        <v>20559</v>
      </c>
      <c r="C3896" s="25">
        <v>44967</v>
      </c>
      <c r="D3896" s="119" t="s">
        <v>131</v>
      </c>
      <c r="E3896" s="24" t="s">
        <v>111</v>
      </c>
      <c r="F3896" s="24" t="s">
        <v>70</v>
      </c>
      <c r="G3896" s="24"/>
      <c r="H3896" s="24">
        <v>24120522727</v>
      </c>
      <c r="I3896" s="119" t="s">
        <v>72</v>
      </c>
      <c r="J3896" s="24">
        <f>DATEDIF(Tabla1[[#This Row],[FECHA DE NACIMIENTO]],Tabla1[[#This Row],[FECHA ACTUAL]],"Y")</f>
        <v>24</v>
      </c>
      <c r="K3896" s="119" t="s">
        <v>73</v>
      </c>
      <c r="L3896" s="24" t="s">
        <v>112</v>
      </c>
      <c r="M3896" s="24">
        <v>1</v>
      </c>
      <c r="N3896" s="24">
        <v>1</v>
      </c>
      <c r="O3896" s="24">
        <v>2</v>
      </c>
      <c r="P3896" s="119" t="s">
        <v>101</v>
      </c>
      <c r="Q3896" s="23">
        <v>36121</v>
      </c>
      <c r="R3896" s="24" t="s">
        <v>76</v>
      </c>
      <c r="S3896" s="25">
        <v>45119</v>
      </c>
      <c r="T3896" s="24"/>
      <c r="U3896" s="24">
        <v>3028505725</v>
      </c>
      <c r="V3896" s="33" t="s">
        <v>20560</v>
      </c>
      <c r="W3896" s="92" t="s">
        <v>20561</v>
      </c>
      <c r="X3896" s="119" t="s">
        <v>17329</v>
      </c>
      <c r="Y3896" s="119" t="s">
        <v>20562</v>
      </c>
      <c r="Z3896" s="119" t="s">
        <v>285</v>
      </c>
      <c r="AA3896" s="24">
        <v>3028505725</v>
      </c>
      <c r="AB3896" s="24"/>
      <c r="AC3896" s="24"/>
      <c r="AD3896" s="24"/>
      <c r="AE3896" s="26" t="s">
        <v>151</v>
      </c>
      <c r="AF3896" s="26"/>
      <c r="AG3896" s="26"/>
      <c r="AH3896" s="27" t="s">
        <v>184</v>
      </c>
      <c r="AI3896" s="27" t="s">
        <v>1612</v>
      </c>
      <c r="AJ3896" s="27" t="s">
        <v>487</v>
      </c>
      <c r="AK3896" s="24" t="s">
        <v>121</v>
      </c>
      <c r="AL3896" s="24" t="s">
        <v>7086</v>
      </c>
      <c r="AM3896" s="25">
        <v>44967</v>
      </c>
      <c r="AN3896" s="28">
        <v>1160000</v>
      </c>
      <c r="AO3896" s="28">
        <v>140606</v>
      </c>
      <c r="AP3896" s="28"/>
      <c r="AQ3896" s="28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  <c r="BD3896" s="24"/>
      <c r="BE3896" s="24"/>
      <c r="BF3896" s="24"/>
      <c r="BG3896" s="23"/>
      <c r="BH3896" s="23">
        <v>44971</v>
      </c>
      <c r="BI3896" s="26" t="s">
        <v>466</v>
      </c>
      <c r="BJ3896" s="26" t="s">
        <v>6087</v>
      </c>
      <c r="BK3896" s="29">
        <v>0</v>
      </c>
      <c r="BL3896" s="24" t="s">
        <v>129</v>
      </c>
      <c r="BM3896" s="22" t="str">
        <f ca="1">+IF(Tabla1[[#This Row],[FECHA INGRESO]]&gt;=44986,IF((TODAY()-Tabla1[[#This Row],[FECHA INGRESO]])&gt;=50,"ALERTA","TODAVÍA FALTA"),"N/A")</f>
        <v>N/A</v>
      </c>
      <c r="BN3896" s="7">
        <f>IFERROR((_xlfn.DAYS(Tabla1[[#This Row],[FECHA INGRESO]],Tabla1[[#This Row],[FECHA RETIRO]]))/30,"")</f>
        <v>-0.13333333333333333</v>
      </c>
    </row>
    <row r="3897" spans="1:66" x14ac:dyDescent="0.35">
      <c r="A3897" s="21">
        <v>1000254632</v>
      </c>
      <c r="B3897" s="95" t="s">
        <v>20563</v>
      </c>
      <c r="C3897" s="25">
        <v>44967</v>
      </c>
      <c r="D3897" s="119" t="s">
        <v>131</v>
      </c>
      <c r="E3897" s="24" t="s">
        <v>111</v>
      </c>
      <c r="F3897" s="24" t="s">
        <v>70</v>
      </c>
      <c r="G3897" s="24"/>
      <c r="H3897" s="24">
        <v>24120527133</v>
      </c>
      <c r="I3897" s="119" t="s">
        <v>95</v>
      </c>
      <c r="J3897" s="24">
        <f>DATEDIF(Tabla1[[#This Row],[FECHA DE NACIMIENTO]],Tabla1[[#This Row],[FECHA ACTUAL]],"Y")</f>
        <v>21</v>
      </c>
      <c r="K3897" s="119" t="s">
        <v>73</v>
      </c>
      <c r="L3897" s="24" t="s">
        <v>112</v>
      </c>
      <c r="M3897" s="24">
        <v>1</v>
      </c>
      <c r="N3897" s="24">
        <v>2</v>
      </c>
      <c r="O3897" s="24">
        <v>2</v>
      </c>
      <c r="P3897" s="119" t="s">
        <v>101</v>
      </c>
      <c r="Q3897" s="23">
        <v>37268</v>
      </c>
      <c r="R3897" s="24" t="s">
        <v>76</v>
      </c>
      <c r="S3897" s="25">
        <v>45119</v>
      </c>
      <c r="T3897" s="24"/>
      <c r="U3897" s="24">
        <v>3105679898</v>
      </c>
      <c r="V3897" s="33" t="s">
        <v>20564</v>
      </c>
      <c r="W3897" s="92" t="s">
        <v>20565</v>
      </c>
      <c r="X3897" s="119" t="s">
        <v>20464</v>
      </c>
      <c r="Y3897" s="119" t="s">
        <v>20566</v>
      </c>
      <c r="Z3897" s="119" t="s">
        <v>117</v>
      </c>
      <c r="AA3897" s="24">
        <v>3132453324</v>
      </c>
      <c r="AB3897" s="24"/>
      <c r="AC3897" s="24"/>
      <c r="AD3897" s="24"/>
      <c r="AE3897" s="26" t="s">
        <v>151</v>
      </c>
      <c r="AF3897" s="26"/>
      <c r="AG3897" s="26"/>
      <c r="AH3897" s="27" t="s">
        <v>184</v>
      </c>
      <c r="AI3897" s="27" t="s">
        <v>1612</v>
      </c>
      <c r="AJ3897" s="27" t="s">
        <v>487</v>
      </c>
      <c r="AK3897" s="24" t="s">
        <v>121</v>
      </c>
      <c r="AL3897" s="24" t="s">
        <v>7086</v>
      </c>
      <c r="AM3897" s="25">
        <v>44967</v>
      </c>
      <c r="AN3897" s="28">
        <v>1160000</v>
      </c>
      <c r="AO3897" s="28">
        <v>140606</v>
      </c>
      <c r="AP3897" s="28"/>
      <c r="AQ3897" s="28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  <c r="BD3897" s="24"/>
      <c r="BE3897" s="24"/>
      <c r="BF3897" s="24"/>
      <c r="BG3897" s="23"/>
      <c r="BH3897" s="23">
        <v>44979</v>
      </c>
      <c r="BI3897" s="26" t="s">
        <v>466</v>
      </c>
      <c r="BJ3897" s="26" t="s">
        <v>6087</v>
      </c>
      <c r="BK3897" s="29">
        <v>0</v>
      </c>
      <c r="BL3897" s="24" t="s">
        <v>129</v>
      </c>
      <c r="BM3897" s="22" t="str">
        <f ca="1">+IF(Tabla1[[#This Row],[FECHA INGRESO]]&gt;=44986,IF((TODAY()-Tabla1[[#This Row],[FECHA INGRESO]])&gt;=50,"ALERTA","TODAVÍA FALTA"),"N/A")</f>
        <v>N/A</v>
      </c>
      <c r="BN3897" s="7">
        <f>IFERROR((_xlfn.DAYS(Tabla1[[#This Row],[FECHA INGRESO]],Tabla1[[#This Row],[FECHA RETIRO]]))/30,"")</f>
        <v>-0.4</v>
      </c>
    </row>
    <row r="3898" spans="1:66" x14ac:dyDescent="0.35">
      <c r="A3898" s="21">
        <v>1001185822</v>
      </c>
      <c r="B3898" s="94" t="s">
        <v>20567</v>
      </c>
      <c r="C3898" s="25">
        <v>44967</v>
      </c>
      <c r="D3898" s="119" t="s">
        <v>157</v>
      </c>
      <c r="E3898" s="24" t="s">
        <v>94</v>
      </c>
      <c r="F3898" s="24" t="s">
        <v>70</v>
      </c>
      <c r="G3898" s="24"/>
      <c r="H3898" s="24">
        <v>24120528794</v>
      </c>
      <c r="I3898" s="119" t="s">
        <v>95</v>
      </c>
      <c r="J3898" s="24">
        <f>DATEDIF(Tabla1[[#This Row],[FECHA DE NACIMIENTO]],Tabla1[[#This Row],[FECHA ACTUAL]],"Y")</f>
        <v>19</v>
      </c>
      <c r="K3898" s="119" t="s">
        <v>73</v>
      </c>
      <c r="L3898" s="24" t="s">
        <v>112</v>
      </c>
      <c r="M3898" s="24">
        <v>0</v>
      </c>
      <c r="N3898" s="24">
        <v>0</v>
      </c>
      <c r="O3898" s="24">
        <v>2</v>
      </c>
      <c r="P3898" s="119" t="s">
        <v>101</v>
      </c>
      <c r="Q3898" s="23">
        <v>37836</v>
      </c>
      <c r="R3898" s="24" t="s">
        <v>76</v>
      </c>
      <c r="S3898" s="25">
        <v>45119</v>
      </c>
      <c r="T3898" s="24">
        <v>4582667</v>
      </c>
      <c r="U3898" s="24">
        <v>3002693100</v>
      </c>
      <c r="V3898" s="33" t="s">
        <v>20568</v>
      </c>
      <c r="W3898" s="92" t="s">
        <v>20569</v>
      </c>
      <c r="X3898" s="119" t="s">
        <v>253</v>
      </c>
      <c r="Y3898" s="119" t="s">
        <v>15285</v>
      </c>
      <c r="Z3898" s="119" t="s">
        <v>117</v>
      </c>
      <c r="AA3898" s="24">
        <v>3166890193</v>
      </c>
      <c r="AB3898" s="24"/>
      <c r="AC3898" s="24"/>
      <c r="AD3898" s="24"/>
      <c r="AE3898" s="26" t="s">
        <v>183</v>
      </c>
      <c r="AF3898" s="26"/>
      <c r="AG3898" s="26"/>
      <c r="AH3898" s="27" t="s">
        <v>955</v>
      </c>
      <c r="AI3898" s="27" t="s">
        <v>1612</v>
      </c>
      <c r="AJ3898" s="27" t="s">
        <v>487</v>
      </c>
      <c r="AK3898" s="24" t="s">
        <v>121</v>
      </c>
      <c r="AL3898" s="24" t="s">
        <v>7086</v>
      </c>
      <c r="AM3898" s="25">
        <v>44967</v>
      </c>
      <c r="AN3898" s="28">
        <v>1160000</v>
      </c>
      <c r="AO3898" s="28">
        <v>140606</v>
      </c>
      <c r="AP3898" s="28"/>
      <c r="AQ3898" s="28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  <c r="BD3898" s="24"/>
      <c r="BE3898" s="24"/>
      <c r="BF3898" s="24"/>
      <c r="BG3898" s="23"/>
      <c r="BH3898" s="23" t="s">
        <v>75</v>
      </c>
      <c r="BI3898" s="26">
        <v>0</v>
      </c>
      <c r="BJ3898" s="26">
        <v>0</v>
      </c>
      <c r="BK3898" s="29">
        <v>0</v>
      </c>
      <c r="BL3898" s="24" t="s">
        <v>91</v>
      </c>
      <c r="BM3898" s="22" t="str">
        <f ca="1">+IF(Tabla1[[#This Row],[FECHA INGRESO]]&gt;=44986,IF((TODAY()-Tabla1[[#This Row],[FECHA INGRESO]])&gt;=50,"ALERTA","TODAVÍA FALTA"),"N/A")</f>
        <v>N/A</v>
      </c>
      <c r="BN3898" s="7" t="str">
        <f>IFERROR((_xlfn.DAYS(Tabla1[[#This Row],[FECHA INGRESO]],Tabla1[[#This Row],[FECHA RETIRO]]))/30,"")</f>
        <v/>
      </c>
    </row>
    <row r="3899" spans="1:66" x14ac:dyDescent="0.35">
      <c r="A3899" s="21">
        <v>1023959060</v>
      </c>
      <c r="B3899" s="95" t="s">
        <v>20570</v>
      </c>
      <c r="C3899" s="25">
        <v>44967</v>
      </c>
      <c r="D3899" s="119" t="s">
        <v>93</v>
      </c>
      <c r="E3899" s="24" t="s">
        <v>111</v>
      </c>
      <c r="F3899" s="24" t="s">
        <v>70</v>
      </c>
      <c r="G3899" s="24"/>
      <c r="H3899" s="24">
        <v>24120527777</v>
      </c>
      <c r="I3899" s="119" t="s">
        <v>95</v>
      </c>
      <c r="J3899" s="24">
        <f>DATEDIF(Tabla1[[#This Row],[FECHA DE NACIMIENTO]],Tabla1[[#This Row],[FECHA ACTUAL]],"Y")</f>
        <v>26</v>
      </c>
      <c r="K3899" s="119" t="s">
        <v>73</v>
      </c>
      <c r="L3899" s="24" t="s">
        <v>112</v>
      </c>
      <c r="M3899" s="24">
        <v>2</v>
      </c>
      <c r="N3899" s="24">
        <v>2</v>
      </c>
      <c r="O3899" s="24">
        <v>1</v>
      </c>
      <c r="P3899" s="119" t="s">
        <v>101</v>
      </c>
      <c r="Q3899" s="23">
        <v>35507</v>
      </c>
      <c r="R3899" s="24" t="s">
        <v>76</v>
      </c>
      <c r="S3899" s="25">
        <v>45119</v>
      </c>
      <c r="T3899" s="24"/>
      <c r="U3899" s="24">
        <v>3238158070</v>
      </c>
      <c r="V3899" s="33" t="s">
        <v>20571</v>
      </c>
      <c r="W3899" s="92" t="s">
        <v>20572</v>
      </c>
      <c r="X3899" s="119" t="s">
        <v>2781</v>
      </c>
      <c r="Y3899" s="119" t="s">
        <v>20573</v>
      </c>
      <c r="Z3899" s="119" t="s">
        <v>117</v>
      </c>
      <c r="AA3899" s="24">
        <v>3108245604</v>
      </c>
      <c r="AB3899" s="24"/>
      <c r="AC3899" s="24"/>
      <c r="AD3899" s="24"/>
      <c r="AE3899" s="26" t="s">
        <v>183</v>
      </c>
      <c r="AF3899" s="26" t="s">
        <v>4093</v>
      </c>
      <c r="AG3899" s="26"/>
      <c r="AH3899" s="27" t="s">
        <v>184</v>
      </c>
      <c r="AI3899" s="27" t="s">
        <v>1612</v>
      </c>
      <c r="AJ3899" s="27" t="s">
        <v>487</v>
      </c>
      <c r="AK3899" s="24" t="s">
        <v>121</v>
      </c>
      <c r="AL3899" s="24" t="s">
        <v>7086</v>
      </c>
      <c r="AM3899" s="25">
        <v>44967</v>
      </c>
      <c r="AN3899" s="28">
        <v>1160000</v>
      </c>
      <c r="AO3899" s="28">
        <v>140606</v>
      </c>
      <c r="AP3899" s="28"/>
      <c r="AQ3899" s="28"/>
      <c r="AR3899" s="24"/>
      <c r="AS3899" s="24"/>
      <c r="AT3899" s="24"/>
      <c r="AU3899" s="24"/>
      <c r="AV3899" s="24"/>
      <c r="AW3899" s="24"/>
      <c r="AX3899" s="24"/>
      <c r="AY3899" s="24"/>
      <c r="AZ3899" s="24"/>
      <c r="BA3899" s="24"/>
      <c r="BB3899" s="24"/>
      <c r="BC3899" s="24"/>
      <c r="BD3899" s="24"/>
      <c r="BE3899" s="24"/>
      <c r="BF3899" s="24"/>
      <c r="BG3899" s="23"/>
      <c r="BH3899" s="23">
        <v>44980</v>
      </c>
      <c r="BI3899" s="26" t="s">
        <v>466</v>
      </c>
      <c r="BJ3899" s="26" t="s">
        <v>6087</v>
      </c>
      <c r="BK3899" s="29">
        <v>0</v>
      </c>
      <c r="BL3899" s="24" t="s">
        <v>129</v>
      </c>
      <c r="BM3899" s="22" t="str">
        <f ca="1">+IF(Tabla1[[#This Row],[FECHA INGRESO]]&gt;=44986,IF((TODAY()-Tabla1[[#This Row],[FECHA INGRESO]])&gt;=50,"ALERTA","TODAVÍA FALTA"),"N/A")</f>
        <v>N/A</v>
      </c>
      <c r="BN3899" s="7">
        <f>IFERROR((_xlfn.DAYS(Tabla1[[#This Row],[FECHA INGRESO]],Tabla1[[#This Row],[FECHA RETIRO]]))/30,"")</f>
        <v>-0.43333333333333335</v>
      </c>
    </row>
    <row r="3900" spans="1:66" x14ac:dyDescent="0.35">
      <c r="A3900" s="21">
        <v>1121945843</v>
      </c>
      <c r="B3900" s="94" t="s">
        <v>20574</v>
      </c>
      <c r="C3900" s="25">
        <v>44970</v>
      </c>
      <c r="D3900" s="119" t="s">
        <v>93</v>
      </c>
      <c r="E3900" s="24" t="s">
        <v>111</v>
      </c>
      <c r="F3900" s="24" t="s">
        <v>70</v>
      </c>
      <c r="G3900" s="24"/>
      <c r="H3900" s="24">
        <v>24120592339</v>
      </c>
      <c r="I3900" s="119" t="s">
        <v>72</v>
      </c>
      <c r="J3900" s="24">
        <f>DATEDIF(Tabla1[[#This Row],[FECHA DE NACIMIENTO]],Tabla1[[#This Row],[FECHA ACTUAL]],"Y")</f>
        <v>26</v>
      </c>
      <c r="K3900" s="119" t="s">
        <v>73</v>
      </c>
      <c r="L3900" s="24" t="s">
        <v>112</v>
      </c>
      <c r="M3900" s="24">
        <v>0</v>
      </c>
      <c r="N3900" s="24">
        <v>0</v>
      </c>
      <c r="O3900" s="24">
        <v>3</v>
      </c>
      <c r="P3900" s="119" t="s">
        <v>101</v>
      </c>
      <c r="Q3900" s="23">
        <v>35584</v>
      </c>
      <c r="R3900" s="24" t="s">
        <v>3325</v>
      </c>
      <c r="S3900" s="25">
        <v>45119</v>
      </c>
      <c r="T3900" s="24"/>
      <c r="U3900" s="24">
        <v>3133504033</v>
      </c>
      <c r="V3900" s="33" t="s">
        <v>20575</v>
      </c>
      <c r="W3900" s="92" t="s">
        <v>20576</v>
      </c>
      <c r="X3900" s="119" t="s">
        <v>20577</v>
      </c>
      <c r="Y3900" s="119" t="s">
        <v>20578</v>
      </c>
      <c r="Z3900" s="119" t="s">
        <v>17135</v>
      </c>
      <c r="AA3900" s="24">
        <v>3195209325</v>
      </c>
      <c r="AB3900" s="24"/>
      <c r="AC3900" s="24"/>
      <c r="AD3900" s="24"/>
      <c r="AE3900" s="26" t="s">
        <v>194</v>
      </c>
      <c r="AF3900" s="26" t="s">
        <v>17085</v>
      </c>
      <c r="AG3900" s="26"/>
      <c r="AH3900" s="27" t="s">
        <v>17048</v>
      </c>
      <c r="AI3900" s="27" t="s">
        <v>260</v>
      </c>
      <c r="AJ3900" s="27" t="s">
        <v>260</v>
      </c>
      <c r="AK3900" s="24" t="s">
        <v>89</v>
      </c>
      <c r="AL3900" s="24" t="s">
        <v>90</v>
      </c>
      <c r="AM3900" s="25">
        <v>44970</v>
      </c>
      <c r="AN3900" s="28">
        <v>1160000</v>
      </c>
      <c r="AO3900" s="28">
        <v>140606</v>
      </c>
      <c r="AP3900" s="28"/>
      <c r="AQ3900" s="28"/>
      <c r="AR3900" s="24"/>
      <c r="AS3900" s="24"/>
      <c r="AT3900" s="24"/>
      <c r="AU3900" s="24"/>
      <c r="AV3900" s="24"/>
      <c r="AW3900" s="24"/>
      <c r="AX3900" s="24"/>
      <c r="AY3900" s="24"/>
      <c r="AZ3900" s="24"/>
      <c r="BA3900" s="24"/>
      <c r="BB3900" s="24"/>
      <c r="BC3900" s="24"/>
      <c r="BD3900" s="24"/>
      <c r="BE3900" s="24"/>
      <c r="BF3900" s="24"/>
      <c r="BG3900" s="23"/>
      <c r="BH3900" s="23" t="s">
        <v>75</v>
      </c>
      <c r="BI3900" s="26">
        <v>0</v>
      </c>
      <c r="BJ3900" s="26">
        <v>0</v>
      </c>
      <c r="BK3900" s="29">
        <v>0</v>
      </c>
      <c r="BL3900" s="24" t="s">
        <v>91</v>
      </c>
      <c r="BM3900" s="22" t="str">
        <f ca="1">+IF(Tabla1[[#This Row],[FECHA INGRESO]]&gt;=44986,IF((TODAY()-Tabla1[[#This Row],[FECHA INGRESO]])&gt;=50,"ALERTA","TODAVÍA FALTA"),"N/A")</f>
        <v>N/A</v>
      </c>
      <c r="BN3900" s="7" t="str">
        <f>IFERROR((_xlfn.DAYS(Tabla1[[#This Row],[FECHA INGRESO]],Tabla1[[#This Row],[FECHA RETIRO]]))/30,"")</f>
        <v/>
      </c>
    </row>
    <row r="3901" spans="1:66" x14ac:dyDescent="0.35">
      <c r="A3901" s="21">
        <v>1193112640</v>
      </c>
      <c r="B3901" s="94" t="s">
        <v>20579</v>
      </c>
      <c r="C3901" s="25">
        <v>44970</v>
      </c>
      <c r="D3901" s="119" t="s">
        <v>93</v>
      </c>
      <c r="E3901" s="24" t="s">
        <v>94</v>
      </c>
      <c r="F3901" s="24" t="s">
        <v>70</v>
      </c>
      <c r="G3901" s="24"/>
      <c r="H3901" s="24">
        <v>24120561809</v>
      </c>
      <c r="I3901" s="119" t="s">
        <v>72</v>
      </c>
      <c r="J3901" s="24">
        <f>DATEDIF(Tabla1[[#This Row],[FECHA DE NACIMIENTO]],Tabla1[[#This Row],[FECHA ACTUAL]],"Y")</f>
        <v>21</v>
      </c>
      <c r="K3901" s="119" t="s">
        <v>73</v>
      </c>
      <c r="L3901" s="24" t="s">
        <v>112</v>
      </c>
      <c r="M3901" s="24">
        <v>0</v>
      </c>
      <c r="N3901" s="24">
        <v>0</v>
      </c>
      <c r="O3901" s="24">
        <v>3</v>
      </c>
      <c r="P3901" s="119" t="s">
        <v>101</v>
      </c>
      <c r="Q3901" s="23">
        <v>37350</v>
      </c>
      <c r="R3901" s="24" t="s">
        <v>76</v>
      </c>
      <c r="S3901" s="25">
        <v>45119</v>
      </c>
      <c r="T3901" s="24"/>
      <c r="U3901" s="24">
        <v>3208074216</v>
      </c>
      <c r="V3901" s="33" t="s">
        <v>20580</v>
      </c>
      <c r="W3901" s="92" t="s">
        <v>20581</v>
      </c>
      <c r="X3901" s="119" t="s">
        <v>20582</v>
      </c>
      <c r="Y3901" s="119" t="s">
        <v>20583</v>
      </c>
      <c r="Z3901" s="119" t="s">
        <v>117</v>
      </c>
      <c r="AA3901" s="24">
        <v>3144873817</v>
      </c>
      <c r="AB3901" s="24"/>
      <c r="AC3901" s="24"/>
      <c r="AD3901" s="24"/>
      <c r="AE3901" s="26" t="s">
        <v>194</v>
      </c>
      <c r="AF3901" s="26" t="s">
        <v>17085</v>
      </c>
      <c r="AG3901" s="26"/>
      <c r="AH3901" s="27" t="s">
        <v>299</v>
      </c>
      <c r="AI3901" s="27" t="s">
        <v>260</v>
      </c>
      <c r="AJ3901" s="27" t="s">
        <v>260</v>
      </c>
      <c r="AK3901" s="24" t="s">
        <v>89</v>
      </c>
      <c r="AL3901" s="24" t="s">
        <v>90</v>
      </c>
      <c r="AM3901" s="25">
        <v>44970</v>
      </c>
      <c r="AN3901" s="28">
        <v>1439377</v>
      </c>
      <c r="AO3901" s="28">
        <v>140606</v>
      </c>
      <c r="AP3901" s="28"/>
      <c r="AQ3901" s="28"/>
      <c r="AR3901" s="24"/>
      <c r="AS3901" s="24"/>
      <c r="AT3901" s="24"/>
      <c r="AU3901" s="24"/>
      <c r="AV3901" s="24"/>
      <c r="AW3901" s="24"/>
      <c r="AX3901" s="24"/>
      <c r="AY3901" s="24"/>
      <c r="AZ3901" s="24"/>
      <c r="BA3901" s="24"/>
      <c r="BB3901" s="24"/>
      <c r="BC3901" s="24"/>
      <c r="BD3901" s="24"/>
      <c r="BE3901" s="24"/>
      <c r="BF3901" s="24"/>
      <c r="BG3901" s="23"/>
      <c r="BH3901" s="23" t="s">
        <v>75</v>
      </c>
      <c r="BI3901" s="26">
        <v>0</v>
      </c>
      <c r="BJ3901" s="26">
        <v>0</v>
      </c>
      <c r="BK3901" s="29">
        <v>0</v>
      </c>
      <c r="BL3901" s="24" t="s">
        <v>91</v>
      </c>
      <c r="BM3901" s="22" t="str">
        <f ca="1">+IF(Tabla1[[#This Row],[FECHA INGRESO]]&gt;=44986,IF((TODAY()-Tabla1[[#This Row],[FECHA INGRESO]])&gt;=50,"ALERTA","TODAVÍA FALTA"),"N/A")</f>
        <v>N/A</v>
      </c>
      <c r="BN3901" s="7" t="str">
        <f>IFERROR((_xlfn.DAYS(Tabla1[[#This Row],[FECHA INGRESO]],Tabla1[[#This Row],[FECHA RETIRO]]))/30,"")</f>
        <v/>
      </c>
    </row>
    <row r="3902" spans="1:66" x14ac:dyDescent="0.35">
      <c r="A3902" s="21">
        <v>1001173659</v>
      </c>
      <c r="B3902" s="94" t="s">
        <v>20584</v>
      </c>
      <c r="C3902" s="25">
        <v>44970</v>
      </c>
      <c r="D3902" s="119" t="s">
        <v>266</v>
      </c>
      <c r="E3902" s="24" t="s">
        <v>69</v>
      </c>
      <c r="F3902" s="24" t="s">
        <v>70</v>
      </c>
      <c r="G3902" s="24"/>
      <c r="H3902" s="24">
        <v>24120592391</v>
      </c>
      <c r="I3902" s="119" t="s">
        <v>72</v>
      </c>
      <c r="J3902" s="24">
        <f>DATEDIF(Tabla1[[#This Row],[FECHA DE NACIMIENTO]],Tabla1[[#This Row],[FECHA ACTUAL]],"Y")</f>
        <v>22</v>
      </c>
      <c r="K3902" s="119" t="s">
        <v>96</v>
      </c>
      <c r="L3902" s="24" t="s">
        <v>112</v>
      </c>
      <c r="M3902" s="24">
        <v>0</v>
      </c>
      <c r="N3902" s="24">
        <v>0</v>
      </c>
      <c r="O3902" s="24">
        <v>3</v>
      </c>
      <c r="P3902" s="119" t="s">
        <v>101</v>
      </c>
      <c r="Q3902" s="23">
        <v>36946</v>
      </c>
      <c r="R3902" s="24" t="s">
        <v>76</v>
      </c>
      <c r="S3902" s="25">
        <v>45119</v>
      </c>
      <c r="T3902" s="24"/>
      <c r="U3902" s="24">
        <v>3223054366</v>
      </c>
      <c r="V3902" s="33" t="s">
        <v>20585</v>
      </c>
      <c r="W3902" s="92" t="s">
        <v>20586</v>
      </c>
      <c r="X3902" s="119" t="s">
        <v>20587</v>
      </c>
      <c r="Y3902" s="119" t="s">
        <v>20588</v>
      </c>
      <c r="Z3902" s="119" t="s">
        <v>162</v>
      </c>
      <c r="AA3902" s="24">
        <v>3114827774</v>
      </c>
      <c r="AB3902" s="24"/>
      <c r="AC3902" s="24"/>
      <c r="AD3902" s="24"/>
      <c r="AE3902" s="26" t="s">
        <v>151</v>
      </c>
      <c r="AF3902" s="26"/>
      <c r="AG3902" s="26"/>
      <c r="AH3902" s="27" t="s">
        <v>14969</v>
      </c>
      <c r="AI3902" s="27" t="s">
        <v>260</v>
      </c>
      <c r="AJ3902" s="27" t="s">
        <v>260</v>
      </c>
      <c r="AK3902" s="24" t="s">
        <v>89</v>
      </c>
      <c r="AL3902" s="24" t="s">
        <v>90</v>
      </c>
      <c r="AM3902" s="25">
        <v>44970</v>
      </c>
      <c r="AN3902" s="28">
        <v>1439377</v>
      </c>
      <c r="AO3902" s="28">
        <v>140606</v>
      </c>
      <c r="AP3902" s="28"/>
      <c r="AQ3902" s="28"/>
      <c r="AR3902" s="24"/>
      <c r="AS3902" s="24"/>
      <c r="AT3902" s="24"/>
      <c r="AU3902" s="24"/>
      <c r="AV3902" s="24"/>
      <c r="AW3902" s="24"/>
      <c r="AX3902" s="24"/>
      <c r="AY3902" s="24"/>
      <c r="AZ3902" s="24"/>
      <c r="BA3902" s="24"/>
      <c r="BB3902" s="24"/>
      <c r="BC3902" s="24"/>
      <c r="BD3902" s="24"/>
      <c r="BE3902" s="24"/>
      <c r="BF3902" s="24"/>
      <c r="BG3902" s="23"/>
      <c r="BH3902" s="23" t="s">
        <v>75</v>
      </c>
      <c r="BI3902" s="26">
        <v>0</v>
      </c>
      <c r="BJ3902" s="26">
        <v>0</v>
      </c>
      <c r="BK3902" s="29">
        <v>0</v>
      </c>
      <c r="BL3902" s="24" t="s">
        <v>91</v>
      </c>
      <c r="BM3902" s="22" t="str">
        <f ca="1">+IF(Tabla1[[#This Row],[FECHA INGRESO]]&gt;=44986,IF((TODAY()-Tabla1[[#This Row],[FECHA INGRESO]])&gt;=50,"ALERTA","TODAVÍA FALTA"),"N/A")</f>
        <v>N/A</v>
      </c>
      <c r="BN3902" s="7" t="str">
        <f>IFERROR((_xlfn.DAYS(Tabla1[[#This Row],[FECHA INGRESO]],Tabla1[[#This Row],[FECHA RETIRO]]))/30,"")</f>
        <v/>
      </c>
    </row>
    <row r="3903" spans="1:66" x14ac:dyDescent="0.35">
      <c r="A3903" s="21">
        <v>1000620691</v>
      </c>
      <c r="B3903" s="94" t="s">
        <v>20589</v>
      </c>
      <c r="C3903" s="25">
        <v>44970</v>
      </c>
      <c r="D3903" s="119" t="s">
        <v>188</v>
      </c>
      <c r="E3903" s="24" t="s">
        <v>94</v>
      </c>
      <c r="F3903" s="24" t="s">
        <v>70</v>
      </c>
      <c r="G3903" s="24"/>
      <c r="H3903" s="24">
        <v>24120588253</v>
      </c>
      <c r="I3903" s="119" t="s">
        <v>95</v>
      </c>
      <c r="J3903" s="24">
        <f>DATEDIF(Tabla1[[#This Row],[FECHA DE NACIMIENTO]],Tabla1[[#This Row],[FECHA ACTUAL]],"Y")</f>
        <v>21</v>
      </c>
      <c r="K3903" s="119" t="s">
        <v>73</v>
      </c>
      <c r="L3903" s="24" t="s">
        <v>112</v>
      </c>
      <c r="M3903" s="24">
        <v>0</v>
      </c>
      <c r="N3903" s="24">
        <v>0</v>
      </c>
      <c r="O3903" s="24">
        <v>3</v>
      </c>
      <c r="P3903" s="119" t="s">
        <v>101</v>
      </c>
      <c r="Q3903" s="23">
        <v>37192</v>
      </c>
      <c r="R3903" s="63" t="s">
        <v>863</v>
      </c>
      <c r="S3903" s="25">
        <v>45119</v>
      </c>
      <c r="T3903" s="24"/>
      <c r="U3903" s="24">
        <v>3107553008</v>
      </c>
      <c r="V3903" s="33" t="s">
        <v>20590</v>
      </c>
      <c r="W3903" s="92" t="s">
        <v>20591</v>
      </c>
      <c r="X3903" s="119" t="s">
        <v>20592</v>
      </c>
      <c r="Y3903" s="119" t="s">
        <v>20593</v>
      </c>
      <c r="Z3903" s="119" t="s">
        <v>162</v>
      </c>
      <c r="AA3903" s="24">
        <v>3118325031</v>
      </c>
      <c r="AB3903" s="24"/>
      <c r="AC3903" s="24"/>
      <c r="AD3903" s="24"/>
      <c r="AE3903" s="26" t="s">
        <v>183</v>
      </c>
      <c r="AF3903" s="26" t="s">
        <v>6684</v>
      </c>
      <c r="AG3903" s="26"/>
      <c r="AH3903" s="27" t="s">
        <v>955</v>
      </c>
      <c r="AI3903" s="27" t="s">
        <v>377</v>
      </c>
      <c r="AJ3903" s="27" t="s">
        <v>377</v>
      </c>
      <c r="AK3903" s="24" t="s">
        <v>121</v>
      </c>
      <c r="AL3903" s="24" t="s">
        <v>7086</v>
      </c>
      <c r="AM3903" s="25">
        <v>44970</v>
      </c>
      <c r="AN3903" s="28">
        <v>1160000</v>
      </c>
      <c r="AO3903" s="28">
        <v>140606</v>
      </c>
      <c r="AP3903" s="28"/>
      <c r="AQ3903" s="28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  <c r="BD3903" s="24"/>
      <c r="BE3903" s="24"/>
      <c r="BF3903" s="24"/>
      <c r="BG3903" s="23"/>
      <c r="BH3903" s="23" t="s">
        <v>75</v>
      </c>
      <c r="BI3903" s="26">
        <v>0</v>
      </c>
      <c r="BJ3903" s="26">
        <v>0</v>
      </c>
      <c r="BK3903" s="29">
        <v>0</v>
      </c>
      <c r="BL3903" s="24" t="s">
        <v>91</v>
      </c>
      <c r="BM3903" s="22" t="str">
        <f ca="1">+IF(Tabla1[[#This Row],[FECHA INGRESO]]&gt;=44986,IF((TODAY()-Tabla1[[#This Row],[FECHA INGRESO]])&gt;=50,"ALERTA","TODAVÍA FALTA"),"N/A")</f>
        <v>N/A</v>
      </c>
      <c r="BN3903" s="7" t="str">
        <f>IFERROR((_xlfn.DAYS(Tabla1[[#This Row],[FECHA INGRESO]],Tabla1[[#This Row],[FECHA RETIRO]]))/30,"")</f>
        <v/>
      </c>
    </row>
    <row r="3904" spans="1:66" x14ac:dyDescent="0.35">
      <c r="A3904" s="21">
        <v>1023916504</v>
      </c>
      <c r="B3904" s="94" t="s">
        <v>20594</v>
      </c>
      <c r="C3904" s="25">
        <v>44970</v>
      </c>
      <c r="D3904" s="119" t="s">
        <v>4008</v>
      </c>
      <c r="E3904" s="24" t="s">
        <v>111</v>
      </c>
      <c r="F3904" s="24" t="s">
        <v>70</v>
      </c>
      <c r="G3904" s="24"/>
      <c r="H3904" s="24">
        <v>24091950866</v>
      </c>
      <c r="I3904" s="119" t="s">
        <v>72</v>
      </c>
      <c r="J3904" s="24">
        <f>DATEDIF(Tabla1[[#This Row],[FECHA DE NACIMIENTO]],Tabla1[[#This Row],[FECHA ACTUAL]],"Y")</f>
        <v>31</v>
      </c>
      <c r="K3904" s="119" t="s">
        <v>73</v>
      </c>
      <c r="L3904" s="24" t="s">
        <v>112</v>
      </c>
      <c r="M3904" s="24">
        <v>0</v>
      </c>
      <c r="N3904" s="24">
        <v>0</v>
      </c>
      <c r="O3904" s="24">
        <v>2</v>
      </c>
      <c r="P3904" s="119" t="s">
        <v>101</v>
      </c>
      <c r="Q3904" s="23">
        <v>33727</v>
      </c>
      <c r="R3904" s="24" t="s">
        <v>76</v>
      </c>
      <c r="S3904" s="25">
        <v>45119</v>
      </c>
      <c r="T3904" s="24">
        <v>6735391</v>
      </c>
      <c r="U3904" s="24">
        <v>3017436628</v>
      </c>
      <c r="V3904" s="33" t="s">
        <v>20595</v>
      </c>
      <c r="W3904" s="92" t="s">
        <v>20596</v>
      </c>
      <c r="X3904" s="119" t="s">
        <v>2110</v>
      </c>
      <c r="Y3904" s="119" t="s">
        <v>20597</v>
      </c>
      <c r="Z3904" s="119" t="s">
        <v>117</v>
      </c>
      <c r="AA3904" s="24">
        <v>3232812336</v>
      </c>
      <c r="AB3904" s="24"/>
      <c r="AC3904" s="24"/>
      <c r="AD3904" s="24"/>
      <c r="AE3904" s="26" t="s">
        <v>84</v>
      </c>
      <c r="AF3904" s="26" t="s">
        <v>17047</v>
      </c>
      <c r="AG3904" s="26"/>
      <c r="AH3904" s="27" t="s">
        <v>955</v>
      </c>
      <c r="AI3904" s="27" t="s">
        <v>120</v>
      </c>
      <c r="AJ3904" s="27" t="s">
        <v>120</v>
      </c>
      <c r="AK3904" s="24" t="s">
        <v>121</v>
      </c>
      <c r="AL3904" s="24" t="s">
        <v>7086</v>
      </c>
      <c r="AM3904" s="25">
        <v>44970</v>
      </c>
      <c r="AN3904" s="28">
        <v>1160000</v>
      </c>
      <c r="AO3904" s="28">
        <v>140606</v>
      </c>
      <c r="AP3904" s="28"/>
      <c r="AQ3904" s="28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4"/>
      <c r="BB3904" s="24"/>
      <c r="BC3904" s="24"/>
      <c r="BD3904" s="24"/>
      <c r="BE3904" s="24"/>
      <c r="BF3904" s="24"/>
      <c r="BG3904" s="23"/>
      <c r="BH3904" s="23" t="s">
        <v>75</v>
      </c>
      <c r="BI3904" s="26">
        <v>0</v>
      </c>
      <c r="BJ3904" s="26">
        <v>0</v>
      </c>
      <c r="BK3904" s="29">
        <v>0</v>
      </c>
      <c r="BL3904" s="24" t="s">
        <v>91</v>
      </c>
      <c r="BM3904" s="22" t="str">
        <f ca="1">+IF(Tabla1[[#This Row],[FECHA INGRESO]]&gt;=44986,IF((TODAY()-Tabla1[[#This Row],[FECHA INGRESO]])&gt;=50,"ALERTA","TODAVÍA FALTA"),"N/A")</f>
        <v>N/A</v>
      </c>
      <c r="BN3904" s="7" t="str">
        <f>IFERROR((_xlfn.DAYS(Tabla1[[#This Row],[FECHA INGRESO]],Tabla1[[#This Row],[FECHA RETIRO]]))/30,"")</f>
        <v/>
      </c>
    </row>
    <row r="3905" spans="1:66" x14ac:dyDescent="0.35">
      <c r="A3905" s="64">
        <v>1067949676</v>
      </c>
      <c r="B3905" s="94" t="s">
        <v>20598</v>
      </c>
      <c r="C3905" s="25">
        <v>44970</v>
      </c>
      <c r="D3905" s="119" t="s">
        <v>93</v>
      </c>
      <c r="E3905" s="24" t="s">
        <v>110</v>
      </c>
      <c r="F3905" s="24" t="s">
        <v>70</v>
      </c>
      <c r="G3905" s="24"/>
      <c r="H3905" s="24">
        <v>24120559907</v>
      </c>
      <c r="I3905" s="119" t="s">
        <v>95</v>
      </c>
      <c r="J3905" s="24">
        <f>DATEDIF(Tabla1[[#This Row],[FECHA DE NACIMIENTO]],Tabla1[[#This Row],[FECHA ACTUAL]],"Y")</f>
        <v>27</v>
      </c>
      <c r="K3905" s="119" t="s">
        <v>73</v>
      </c>
      <c r="L3905" s="24" t="s">
        <v>112</v>
      </c>
      <c r="M3905" s="24">
        <v>0</v>
      </c>
      <c r="N3905" s="24">
        <v>0</v>
      </c>
      <c r="O3905" s="24">
        <v>3</v>
      </c>
      <c r="P3905" s="119" t="s">
        <v>101</v>
      </c>
      <c r="Q3905" s="23">
        <v>35205</v>
      </c>
      <c r="R3905" s="24" t="s">
        <v>4539</v>
      </c>
      <c r="S3905" s="25">
        <v>45119</v>
      </c>
      <c r="T3905" s="24"/>
      <c r="U3905" s="24">
        <v>3004318425</v>
      </c>
      <c r="V3905" s="33" t="s">
        <v>20599</v>
      </c>
      <c r="W3905" s="92" t="s">
        <v>20600</v>
      </c>
      <c r="X3905" s="119" t="s">
        <v>9412</v>
      </c>
      <c r="Y3905" s="119" t="s">
        <v>20601</v>
      </c>
      <c r="Z3905" s="119" t="s">
        <v>13095</v>
      </c>
      <c r="AA3905" s="24">
        <v>3102074918</v>
      </c>
      <c r="AB3905" s="24"/>
      <c r="AC3905" s="24"/>
      <c r="AD3905" s="24"/>
      <c r="AE3905" s="26" t="s">
        <v>194</v>
      </c>
      <c r="AF3905" s="26" t="s">
        <v>16714</v>
      </c>
      <c r="AG3905" s="26"/>
      <c r="AH3905" s="27" t="s">
        <v>955</v>
      </c>
      <c r="AI3905" s="27" t="s">
        <v>5470</v>
      </c>
      <c r="AJ3905" s="27" t="s">
        <v>5470</v>
      </c>
      <c r="AK3905" s="24" t="s">
        <v>121</v>
      </c>
      <c r="AL3905" s="24" t="s">
        <v>7086</v>
      </c>
      <c r="AM3905" s="25">
        <v>44970</v>
      </c>
      <c r="AN3905" s="28">
        <v>1160000</v>
      </c>
      <c r="AO3905" s="28">
        <v>140606</v>
      </c>
      <c r="AP3905" s="28"/>
      <c r="AQ3905" s="28"/>
      <c r="AR3905" s="24"/>
      <c r="AS3905" s="24"/>
      <c r="AT3905" s="24"/>
      <c r="AU3905" s="24"/>
      <c r="AV3905" s="24"/>
      <c r="AW3905" s="24"/>
      <c r="AX3905" s="24"/>
      <c r="AY3905" s="24"/>
      <c r="AZ3905" s="24"/>
      <c r="BA3905" s="24"/>
      <c r="BB3905" s="24"/>
      <c r="BC3905" s="24"/>
      <c r="BD3905" s="24"/>
      <c r="BE3905" s="24"/>
      <c r="BF3905" s="24"/>
      <c r="BG3905" s="23"/>
      <c r="BH3905" s="23" t="s">
        <v>75</v>
      </c>
      <c r="BI3905" s="26">
        <v>0</v>
      </c>
      <c r="BJ3905" s="26">
        <v>0</v>
      </c>
      <c r="BK3905" s="29">
        <v>0</v>
      </c>
      <c r="BL3905" s="24" t="s">
        <v>91</v>
      </c>
      <c r="BM3905" s="22" t="str">
        <f ca="1">+IF(Tabla1[[#This Row],[FECHA INGRESO]]&gt;=44986,IF((TODAY()-Tabla1[[#This Row],[FECHA INGRESO]])&gt;=50,"ALERTA","TODAVÍA FALTA"),"N/A")</f>
        <v>N/A</v>
      </c>
      <c r="BN3905" s="7" t="str">
        <f>IFERROR((_xlfn.DAYS(Tabla1[[#This Row],[FECHA INGRESO]],Tabla1[[#This Row],[FECHA RETIRO]]))/30,"")</f>
        <v/>
      </c>
    </row>
    <row r="3906" spans="1:66" x14ac:dyDescent="0.35">
      <c r="A3906" s="21">
        <v>1010201815</v>
      </c>
      <c r="B3906" s="94" t="s">
        <v>20602</v>
      </c>
      <c r="C3906" s="25">
        <v>44973</v>
      </c>
      <c r="D3906" s="119" t="s">
        <v>188</v>
      </c>
      <c r="E3906" s="24" t="s">
        <v>94</v>
      </c>
      <c r="F3906" s="24" t="s">
        <v>70</v>
      </c>
      <c r="G3906" s="24"/>
      <c r="H3906" s="24">
        <v>24120660566</v>
      </c>
      <c r="I3906" s="119" t="s">
        <v>95</v>
      </c>
      <c r="J3906" s="24">
        <f>DATEDIF(Tabla1[[#This Row],[FECHA DE NACIMIENTO]],Tabla1[[#This Row],[FECHA ACTUAL]],"Y")</f>
        <v>31</v>
      </c>
      <c r="K3906" s="119" t="s">
        <v>73</v>
      </c>
      <c r="L3906" s="24" t="s">
        <v>234</v>
      </c>
      <c r="M3906" s="24">
        <v>1</v>
      </c>
      <c r="N3906" s="24">
        <v>1</v>
      </c>
      <c r="O3906" s="24">
        <v>1</v>
      </c>
      <c r="P3906" s="119" t="s">
        <v>101</v>
      </c>
      <c r="Q3906" s="23">
        <v>33473</v>
      </c>
      <c r="R3906" s="24" t="s">
        <v>76</v>
      </c>
      <c r="S3906" s="25">
        <v>45119</v>
      </c>
      <c r="T3906" s="24"/>
      <c r="U3906" s="24">
        <v>3116300721</v>
      </c>
      <c r="V3906" s="33" t="s">
        <v>20603</v>
      </c>
      <c r="W3906" s="92" t="s">
        <v>20604</v>
      </c>
      <c r="X3906" s="119" t="s">
        <v>17056</v>
      </c>
      <c r="Y3906" s="119" t="s">
        <v>20605</v>
      </c>
      <c r="Z3906" s="119" t="s">
        <v>117</v>
      </c>
      <c r="AA3906" s="24">
        <v>3102597605</v>
      </c>
      <c r="AB3906" s="24"/>
      <c r="AC3906" s="24"/>
      <c r="AD3906" s="24"/>
      <c r="AE3906" s="26" t="s">
        <v>151</v>
      </c>
      <c r="AF3906" s="26"/>
      <c r="AG3906" s="26"/>
      <c r="AH3906" s="27" t="s">
        <v>955</v>
      </c>
      <c r="AI3906" s="27" t="s">
        <v>120</v>
      </c>
      <c r="AJ3906" s="27" t="s">
        <v>120</v>
      </c>
      <c r="AK3906" s="24" t="s">
        <v>121</v>
      </c>
      <c r="AL3906" s="24" t="s">
        <v>7086</v>
      </c>
      <c r="AM3906" s="25">
        <v>44973</v>
      </c>
      <c r="AN3906" s="28">
        <v>1160000</v>
      </c>
      <c r="AO3906" s="28">
        <v>140606</v>
      </c>
      <c r="AP3906" s="28"/>
      <c r="AQ3906" s="28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  <c r="BD3906" s="24"/>
      <c r="BE3906" s="24"/>
      <c r="BF3906" s="24"/>
      <c r="BG3906" s="23"/>
      <c r="BH3906" s="23" t="s">
        <v>75</v>
      </c>
      <c r="BI3906" s="26">
        <v>0</v>
      </c>
      <c r="BJ3906" s="26">
        <v>0</v>
      </c>
      <c r="BK3906" s="29">
        <v>0</v>
      </c>
      <c r="BL3906" s="24" t="s">
        <v>91</v>
      </c>
      <c r="BM3906" s="22" t="str">
        <f ca="1">+IF(Tabla1[[#This Row],[FECHA INGRESO]]&gt;=44986,IF((TODAY()-Tabla1[[#This Row],[FECHA INGRESO]])&gt;=50,"ALERTA","TODAVÍA FALTA"),"N/A")</f>
        <v>N/A</v>
      </c>
      <c r="BN3906" s="7" t="str">
        <f>IFERROR((_xlfn.DAYS(Tabla1[[#This Row],[FECHA INGRESO]],Tabla1[[#This Row],[FECHA RETIRO]]))/30,"")</f>
        <v/>
      </c>
    </row>
    <row r="3907" spans="1:66" x14ac:dyDescent="0.35">
      <c r="A3907" s="21">
        <v>1000625133</v>
      </c>
      <c r="B3907" s="94" t="s">
        <v>20606</v>
      </c>
      <c r="C3907" s="25">
        <v>44973</v>
      </c>
      <c r="D3907" s="119" t="s">
        <v>4008</v>
      </c>
      <c r="E3907" s="24" t="s">
        <v>111</v>
      </c>
      <c r="F3907" s="24" t="s">
        <v>70</v>
      </c>
      <c r="G3907" s="24"/>
      <c r="H3907" s="24">
        <v>24120784912</v>
      </c>
      <c r="I3907" s="119" t="s">
        <v>72</v>
      </c>
      <c r="J3907" s="24">
        <f>DATEDIF(Tabla1[[#This Row],[FECHA DE NACIMIENTO]],Tabla1[[#This Row],[FECHA ACTUAL]],"Y")</f>
        <v>20</v>
      </c>
      <c r="K3907" s="119" t="s">
        <v>73</v>
      </c>
      <c r="L3907" s="24" t="s">
        <v>112</v>
      </c>
      <c r="M3907" s="24">
        <v>0</v>
      </c>
      <c r="N3907" s="24">
        <v>0</v>
      </c>
      <c r="O3907" s="24">
        <v>2</v>
      </c>
      <c r="P3907" s="119" t="s">
        <v>101</v>
      </c>
      <c r="Q3907" s="23">
        <v>37554</v>
      </c>
      <c r="R3907" s="24" t="s">
        <v>76</v>
      </c>
      <c r="S3907" s="25">
        <v>45119</v>
      </c>
      <c r="T3907" s="24"/>
      <c r="U3907" s="24">
        <v>3133549319</v>
      </c>
      <c r="V3907" s="33" t="s">
        <v>20607</v>
      </c>
      <c r="W3907" s="92" t="s">
        <v>20608</v>
      </c>
      <c r="X3907" s="119" t="s">
        <v>2946</v>
      </c>
      <c r="Y3907" s="119" t="s">
        <v>20609</v>
      </c>
      <c r="Z3907" s="119" t="s">
        <v>117</v>
      </c>
      <c r="AA3907" s="24">
        <v>3133549319</v>
      </c>
      <c r="AB3907" s="24"/>
      <c r="AC3907" s="24"/>
      <c r="AD3907" s="24"/>
      <c r="AE3907" s="26" t="s">
        <v>151</v>
      </c>
      <c r="AF3907" s="26"/>
      <c r="AG3907" s="26"/>
      <c r="AH3907" s="27" t="s">
        <v>955</v>
      </c>
      <c r="AI3907" s="27" t="s">
        <v>120</v>
      </c>
      <c r="AJ3907" s="27" t="s">
        <v>120</v>
      </c>
      <c r="AK3907" s="24" t="s">
        <v>121</v>
      </c>
      <c r="AL3907" s="24" t="s">
        <v>7086</v>
      </c>
      <c r="AM3907" s="25">
        <v>44973</v>
      </c>
      <c r="AN3907" s="28">
        <v>1160000</v>
      </c>
      <c r="AO3907" s="28">
        <v>140606</v>
      </c>
      <c r="AP3907" s="28"/>
      <c r="AQ3907" s="28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  <c r="BD3907" s="24"/>
      <c r="BE3907" s="24"/>
      <c r="BF3907" s="24"/>
      <c r="BG3907" s="23"/>
      <c r="BH3907" s="23" t="s">
        <v>75</v>
      </c>
      <c r="BI3907" s="26">
        <v>0</v>
      </c>
      <c r="BJ3907" s="26">
        <v>0</v>
      </c>
      <c r="BK3907" s="29">
        <v>0</v>
      </c>
      <c r="BL3907" s="24" t="s">
        <v>91</v>
      </c>
      <c r="BM3907" s="22" t="str">
        <f ca="1">+IF(Tabla1[[#This Row],[FECHA INGRESO]]&gt;=44986,IF((TODAY()-Tabla1[[#This Row],[FECHA INGRESO]])&gt;=50,"ALERTA","TODAVÍA FALTA"),"N/A")</f>
        <v>N/A</v>
      </c>
      <c r="BN3907" s="7" t="str">
        <f>IFERROR((_xlfn.DAYS(Tabla1[[#This Row],[FECHA INGRESO]],Tabla1[[#This Row],[FECHA RETIRO]]))/30,"")</f>
        <v/>
      </c>
    </row>
    <row r="3908" spans="1:66" x14ac:dyDescent="0.35">
      <c r="A3908" s="21">
        <v>1027522062</v>
      </c>
      <c r="B3908" s="95" t="s">
        <v>20610</v>
      </c>
      <c r="C3908" s="25">
        <v>44973</v>
      </c>
      <c r="D3908" s="119" t="s">
        <v>188</v>
      </c>
      <c r="E3908" s="24" t="s">
        <v>111</v>
      </c>
      <c r="F3908" s="24" t="s">
        <v>111</v>
      </c>
      <c r="G3908" s="24"/>
      <c r="H3908" s="24">
        <v>24120665035</v>
      </c>
      <c r="I3908" s="119" t="s">
        <v>72</v>
      </c>
      <c r="J3908" s="24">
        <f>DATEDIF(Tabla1[[#This Row],[FECHA DE NACIMIENTO]],Tabla1[[#This Row],[FECHA ACTUAL]],"Y")</f>
        <v>18</v>
      </c>
      <c r="K3908" s="119" t="s">
        <v>73</v>
      </c>
      <c r="L3908" s="24" t="s">
        <v>112</v>
      </c>
      <c r="M3908" s="24">
        <v>0</v>
      </c>
      <c r="N3908" s="24">
        <v>0</v>
      </c>
      <c r="O3908" s="24">
        <v>2</v>
      </c>
      <c r="P3908" s="119" t="s">
        <v>101</v>
      </c>
      <c r="Q3908" s="23">
        <v>38229</v>
      </c>
      <c r="R3908" s="24" t="s">
        <v>76</v>
      </c>
      <c r="S3908" s="25">
        <v>45119</v>
      </c>
      <c r="T3908" s="24"/>
      <c r="U3908" s="24">
        <v>3223758162</v>
      </c>
      <c r="V3908" s="33" t="s">
        <v>20611</v>
      </c>
      <c r="W3908" s="92" t="s">
        <v>20612</v>
      </c>
      <c r="X3908" s="119" t="s">
        <v>1768</v>
      </c>
      <c r="Y3908" s="119" t="s">
        <v>20613</v>
      </c>
      <c r="Z3908" s="119" t="s">
        <v>117</v>
      </c>
      <c r="AA3908" s="24">
        <v>3006283197</v>
      </c>
      <c r="AB3908" s="24"/>
      <c r="AC3908" s="24"/>
      <c r="AD3908" s="24"/>
      <c r="AE3908" s="26" t="s">
        <v>151</v>
      </c>
      <c r="AF3908" s="26"/>
      <c r="AG3908" s="26"/>
      <c r="AH3908" s="27" t="s">
        <v>184</v>
      </c>
      <c r="AI3908" s="27" t="s">
        <v>120</v>
      </c>
      <c r="AJ3908" s="27" t="s">
        <v>120</v>
      </c>
      <c r="AK3908" s="24" t="s">
        <v>121</v>
      </c>
      <c r="AL3908" s="24" t="s">
        <v>7086</v>
      </c>
      <c r="AM3908" s="25">
        <v>44973</v>
      </c>
      <c r="AN3908" s="28">
        <v>1160000</v>
      </c>
      <c r="AO3908" s="28">
        <v>140606</v>
      </c>
      <c r="AP3908" s="28"/>
      <c r="AQ3908" s="28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  <c r="BD3908" s="24"/>
      <c r="BE3908" s="24"/>
      <c r="BF3908" s="24"/>
      <c r="BG3908" s="23"/>
      <c r="BH3908" s="23">
        <v>45069</v>
      </c>
      <c r="BI3908" s="26" t="s">
        <v>466</v>
      </c>
      <c r="BJ3908" s="26" t="s">
        <v>3469</v>
      </c>
      <c r="BK3908" s="29">
        <v>0</v>
      </c>
      <c r="BL3908" s="24" t="s">
        <v>129</v>
      </c>
      <c r="BM3908" s="22" t="str">
        <f ca="1">+IF(Tabla1[[#This Row],[FECHA INGRESO]]&gt;=44986,IF((TODAY()-Tabla1[[#This Row],[FECHA INGRESO]])&gt;=50,"ALERTA","TODAVÍA FALTA"),"N/A")</f>
        <v>N/A</v>
      </c>
      <c r="BN3908" s="7">
        <f>IFERROR((_xlfn.DAYS(Tabla1[[#This Row],[FECHA INGRESO]],Tabla1[[#This Row],[FECHA RETIRO]]))/30,"")</f>
        <v>-3.2</v>
      </c>
    </row>
    <row r="3909" spans="1:66" x14ac:dyDescent="0.35">
      <c r="A3909" s="21">
        <v>1022413610</v>
      </c>
      <c r="B3909" s="94" t="s">
        <v>20614</v>
      </c>
      <c r="C3909" s="25">
        <v>44973</v>
      </c>
      <c r="D3909" s="119" t="s">
        <v>93</v>
      </c>
      <c r="E3909" s="24" t="s">
        <v>69</v>
      </c>
      <c r="F3909" s="24" t="s">
        <v>70</v>
      </c>
      <c r="G3909" s="24"/>
      <c r="H3909" s="24">
        <v>24120674060</v>
      </c>
      <c r="I3909" s="119" t="s">
        <v>95</v>
      </c>
      <c r="J3909" s="24">
        <f>DATEDIF(Tabla1[[#This Row],[FECHA DE NACIMIENTO]],Tabla1[[#This Row],[FECHA ACTUAL]],"Y")</f>
        <v>27</v>
      </c>
      <c r="K3909" s="119" t="s">
        <v>73</v>
      </c>
      <c r="L3909" s="24" t="s">
        <v>112</v>
      </c>
      <c r="M3909" s="24">
        <v>1</v>
      </c>
      <c r="N3909" s="24">
        <v>2</v>
      </c>
      <c r="O3909" s="24">
        <v>3</v>
      </c>
      <c r="P3909" s="119" t="s">
        <v>101</v>
      </c>
      <c r="Q3909" s="23">
        <v>35143</v>
      </c>
      <c r="R3909" s="24" t="s">
        <v>76</v>
      </c>
      <c r="S3909" s="25">
        <v>45119</v>
      </c>
      <c r="T3909" s="24"/>
      <c r="U3909" s="24">
        <v>3214963266</v>
      </c>
      <c r="V3909" s="33" t="s">
        <v>20615</v>
      </c>
      <c r="W3909" s="92" t="s">
        <v>20616</v>
      </c>
      <c r="X3909" s="119" t="s">
        <v>20617</v>
      </c>
      <c r="Y3909" s="119" t="s">
        <v>20618</v>
      </c>
      <c r="Z3909" s="119" t="s">
        <v>117</v>
      </c>
      <c r="AA3909" s="24">
        <v>3213241974</v>
      </c>
      <c r="AB3909" s="24"/>
      <c r="AC3909" s="24"/>
      <c r="AD3909" s="24"/>
      <c r="AE3909" s="26" t="s">
        <v>151</v>
      </c>
      <c r="AF3909" s="26"/>
      <c r="AG3909" s="26"/>
      <c r="AH3909" s="27" t="s">
        <v>955</v>
      </c>
      <c r="AI3909" s="27" t="s">
        <v>120</v>
      </c>
      <c r="AJ3909" s="27" t="s">
        <v>120</v>
      </c>
      <c r="AK3909" s="24" t="s">
        <v>121</v>
      </c>
      <c r="AL3909" s="24" t="s">
        <v>7086</v>
      </c>
      <c r="AM3909" s="25">
        <v>44973</v>
      </c>
      <c r="AN3909" s="28">
        <v>1160000</v>
      </c>
      <c r="AO3909" s="28">
        <v>140606</v>
      </c>
      <c r="AP3909" s="28"/>
      <c r="AQ3909" s="28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  <c r="BD3909" s="24"/>
      <c r="BE3909" s="24"/>
      <c r="BF3909" s="24"/>
      <c r="BG3909" s="23"/>
      <c r="BH3909" s="23" t="s">
        <v>75</v>
      </c>
      <c r="BI3909" s="26">
        <v>0</v>
      </c>
      <c r="BJ3909" s="26">
        <v>0</v>
      </c>
      <c r="BK3909" s="29">
        <v>0</v>
      </c>
      <c r="BL3909" s="24" t="s">
        <v>91</v>
      </c>
      <c r="BM3909" s="22" t="str">
        <f ca="1">+IF(Tabla1[[#This Row],[FECHA INGRESO]]&gt;=44986,IF((TODAY()-Tabla1[[#This Row],[FECHA INGRESO]])&gt;=50,"ALERTA","TODAVÍA FALTA"),"N/A")</f>
        <v>N/A</v>
      </c>
      <c r="BN3909" s="7" t="str">
        <f>IFERROR((_xlfn.DAYS(Tabla1[[#This Row],[FECHA INGRESO]],Tabla1[[#This Row],[FECHA RETIRO]]))/30,"")</f>
        <v/>
      </c>
    </row>
    <row r="3910" spans="1:66" x14ac:dyDescent="0.35">
      <c r="A3910" s="21">
        <v>1001054565</v>
      </c>
      <c r="B3910" s="94" t="s">
        <v>20619</v>
      </c>
      <c r="C3910" s="25">
        <v>44973</v>
      </c>
      <c r="D3910" s="119" t="s">
        <v>4008</v>
      </c>
      <c r="E3910" s="24" t="s">
        <v>111</v>
      </c>
      <c r="F3910" s="24" t="s">
        <v>70</v>
      </c>
      <c r="G3910" s="24"/>
      <c r="H3910" s="24">
        <v>24120688735</v>
      </c>
      <c r="I3910" s="119" t="s">
        <v>72</v>
      </c>
      <c r="J3910" s="24">
        <f>DATEDIF(Tabla1[[#This Row],[FECHA DE NACIMIENTO]],Tabla1[[#This Row],[FECHA ACTUAL]],"Y")</f>
        <v>24</v>
      </c>
      <c r="K3910" s="119" t="s">
        <v>73</v>
      </c>
      <c r="L3910" s="24" t="s">
        <v>112</v>
      </c>
      <c r="M3910" s="24">
        <v>0</v>
      </c>
      <c r="N3910" s="24">
        <v>0</v>
      </c>
      <c r="O3910" s="24">
        <v>2</v>
      </c>
      <c r="P3910" s="119" t="s">
        <v>101</v>
      </c>
      <c r="Q3910" s="23">
        <v>36147</v>
      </c>
      <c r="R3910" s="24" t="s">
        <v>76</v>
      </c>
      <c r="S3910" s="25">
        <v>45119</v>
      </c>
      <c r="T3910" s="24"/>
      <c r="U3910" s="24">
        <v>3057126859</v>
      </c>
      <c r="V3910" s="33" t="s">
        <v>20620</v>
      </c>
      <c r="W3910" s="92" t="s">
        <v>20621</v>
      </c>
      <c r="X3910" s="119" t="s">
        <v>12002</v>
      </c>
      <c r="Y3910" s="119" t="s">
        <v>20622</v>
      </c>
      <c r="Z3910" s="119" t="s">
        <v>117</v>
      </c>
      <c r="AA3910" s="24">
        <v>3213964363</v>
      </c>
      <c r="AB3910" s="24"/>
      <c r="AC3910" s="24"/>
      <c r="AD3910" s="24"/>
      <c r="AE3910" s="26" t="s">
        <v>151</v>
      </c>
      <c r="AF3910" s="26"/>
      <c r="AG3910" s="26"/>
      <c r="AH3910" s="27" t="s">
        <v>10056</v>
      </c>
      <c r="AI3910" s="27" t="s">
        <v>410</v>
      </c>
      <c r="AJ3910" s="27" t="s">
        <v>410</v>
      </c>
      <c r="AK3910" s="24" t="s">
        <v>121</v>
      </c>
      <c r="AL3910" s="24" t="s">
        <v>7086</v>
      </c>
      <c r="AM3910" s="25">
        <v>44973</v>
      </c>
      <c r="AN3910" s="28">
        <v>1160000</v>
      </c>
      <c r="AO3910" s="28">
        <v>140606</v>
      </c>
      <c r="AP3910" s="73" t="s">
        <v>20420</v>
      </c>
      <c r="AQ3910" s="28"/>
      <c r="AR3910" s="24"/>
      <c r="AS3910" s="24"/>
      <c r="AT3910" s="24"/>
      <c r="AU3910" s="24"/>
      <c r="AV3910" s="24"/>
      <c r="AW3910" s="24"/>
      <c r="AX3910" s="24"/>
      <c r="AY3910" s="24"/>
      <c r="AZ3910" s="24"/>
      <c r="BA3910" s="24"/>
      <c r="BB3910" s="24"/>
      <c r="BC3910" s="24"/>
      <c r="BD3910" s="24"/>
      <c r="BE3910" s="24"/>
      <c r="BF3910" s="24"/>
      <c r="BG3910" s="23"/>
      <c r="BH3910" s="23" t="s">
        <v>75</v>
      </c>
      <c r="BI3910" s="26">
        <v>0</v>
      </c>
      <c r="BJ3910" s="26">
        <v>0</v>
      </c>
      <c r="BK3910" s="29">
        <v>0</v>
      </c>
      <c r="BL3910" s="24" t="s">
        <v>91</v>
      </c>
      <c r="BM3910" s="22" t="str">
        <f ca="1">+IF(Tabla1[[#This Row],[FECHA INGRESO]]&gt;=44986,IF((TODAY()-Tabla1[[#This Row],[FECHA INGRESO]])&gt;=50,"ALERTA","TODAVÍA FALTA"),"N/A")</f>
        <v>N/A</v>
      </c>
      <c r="BN3910" s="7" t="str">
        <f>IFERROR((_xlfn.DAYS(Tabla1[[#This Row],[FECHA INGRESO]],Tabla1[[#This Row],[FECHA RETIRO]]))/30,"")</f>
        <v/>
      </c>
    </row>
    <row r="3911" spans="1:66" x14ac:dyDescent="0.35">
      <c r="A3911" s="21">
        <v>1006441422</v>
      </c>
      <c r="B3911" s="94" t="s">
        <v>20623</v>
      </c>
      <c r="C3911" s="25">
        <v>44973</v>
      </c>
      <c r="D3911" s="119" t="s">
        <v>266</v>
      </c>
      <c r="E3911" s="24" t="s">
        <v>111</v>
      </c>
      <c r="F3911" s="24" t="s">
        <v>111</v>
      </c>
      <c r="G3911" s="24"/>
      <c r="H3911" s="24">
        <v>24120687718</v>
      </c>
      <c r="I3911" s="119" t="s">
        <v>95</v>
      </c>
      <c r="J3911" s="24">
        <f>DATEDIF(Tabla1[[#This Row],[FECHA DE NACIMIENTO]],Tabla1[[#This Row],[FECHA ACTUAL]],"Y")</f>
        <v>20</v>
      </c>
      <c r="K3911" s="119" t="s">
        <v>73</v>
      </c>
      <c r="L3911" s="24" t="s">
        <v>112</v>
      </c>
      <c r="M3911" s="24">
        <v>0</v>
      </c>
      <c r="N3911" s="24">
        <v>0</v>
      </c>
      <c r="O3911" s="24">
        <v>1</v>
      </c>
      <c r="P3911" s="119" t="s">
        <v>101</v>
      </c>
      <c r="Q3911" s="23">
        <v>37752</v>
      </c>
      <c r="R3911" s="24" t="s">
        <v>76</v>
      </c>
      <c r="S3911" s="25">
        <v>45119</v>
      </c>
      <c r="T3911" s="24"/>
      <c r="U3911" s="24">
        <v>3024599398</v>
      </c>
      <c r="V3911" s="33" t="s">
        <v>20624</v>
      </c>
      <c r="W3911" s="92" t="s">
        <v>20625</v>
      </c>
      <c r="X3911" s="119" t="s">
        <v>20255</v>
      </c>
      <c r="Y3911" s="119" t="s">
        <v>20626</v>
      </c>
      <c r="Z3911" s="119" t="s">
        <v>117</v>
      </c>
      <c r="AA3911" s="24">
        <v>3118351715</v>
      </c>
      <c r="AB3911" s="24"/>
      <c r="AC3911" s="24"/>
      <c r="AD3911" s="24"/>
      <c r="AE3911" s="26" t="s">
        <v>151</v>
      </c>
      <c r="AF3911" s="26"/>
      <c r="AG3911" s="26"/>
      <c r="AH3911" s="27" t="s">
        <v>955</v>
      </c>
      <c r="AI3911" s="27" t="s">
        <v>120</v>
      </c>
      <c r="AJ3911" s="27" t="s">
        <v>120</v>
      </c>
      <c r="AK3911" s="24" t="s">
        <v>121</v>
      </c>
      <c r="AL3911" s="24" t="s">
        <v>7086</v>
      </c>
      <c r="AM3911" s="25">
        <v>44973</v>
      </c>
      <c r="AN3911" s="28">
        <v>1160000</v>
      </c>
      <c r="AO3911" s="28">
        <v>140606</v>
      </c>
      <c r="AP3911" s="28"/>
      <c r="AQ3911" s="28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  <c r="BD3911" s="24"/>
      <c r="BE3911" s="24"/>
      <c r="BF3911" s="24"/>
      <c r="BG3911" s="23"/>
      <c r="BH3911" s="23" t="s">
        <v>75</v>
      </c>
      <c r="BI3911" s="26">
        <v>0</v>
      </c>
      <c r="BJ3911" s="26">
        <v>0</v>
      </c>
      <c r="BK3911" s="29">
        <v>0</v>
      </c>
      <c r="BL3911" s="24" t="s">
        <v>91</v>
      </c>
      <c r="BM3911" s="22" t="str">
        <f ca="1">+IF(Tabla1[[#This Row],[FECHA INGRESO]]&gt;=44986,IF((TODAY()-Tabla1[[#This Row],[FECHA INGRESO]])&gt;=50,"ALERTA","TODAVÍA FALTA"),"N/A")</f>
        <v>N/A</v>
      </c>
      <c r="BN3911" s="7" t="str">
        <f>IFERROR((_xlfn.DAYS(Tabla1[[#This Row],[FECHA INGRESO]],Tabla1[[#This Row],[FECHA RETIRO]]))/30,"")</f>
        <v/>
      </c>
    </row>
    <row r="3912" spans="1:66" x14ac:dyDescent="0.35">
      <c r="A3912" s="21">
        <v>51836976</v>
      </c>
      <c r="B3912" s="94" t="s">
        <v>20627</v>
      </c>
      <c r="C3912" s="25">
        <v>44973</v>
      </c>
      <c r="D3912" s="119" t="s">
        <v>188</v>
      </c>
      <c r="E3912" s="24" t="s">
        <v>69</v>
      </c>
      <c r="F3912" s="24" t="s">
        <v>70</v>
      </c>
      <c r="G3912" s="24"/>
      <c r="H3912" s="24">
        <v>24120676756</v>
      </c>
      <c r="I3912" s="119" t="s">
        <v>95</v>
      </c>
      <c r="J3912" s="24">
        <f>DATEDIF(Tabla1[[#This Row],[FECHA DE NACIMIENTO]],Tabla1[[#This Row],[FECHA ACTUAL]],"Y")</f>
        <v>57</v>
      </c>
      <c r="K3912" s="119" t="s">
        <v>73</v>
      </c>
      <c r="L3912" s="24" t="s">
        <v>3181</v>
      </c>
      <c r="M3912" s="24">
        <v>2</v>
      </c>
      <c r="N3912" s="24">
        <v>1</v>
      </c>
      <c r="O3912" s="24">
        <v>3</v>
      </c>
      <c r="P3912" s="119" t="s">
        <v>101</v>
      </c>
      <c r="Q3912" s="23">
        <v>24188</v>
      </c>
      <c r="R3912" s="24" t="s">
        <v>76</v>
      </c>
      <c r="S3912" s="25">
        <v>45119</v>
      </c>
      <c r="T3912" s="24">
        <v>2472116</v>
      </c>
      <c r="U3912" s="24">
        <v>3105863174</v>
      </c>
      <c r="V3912" s="33" t="s">
        <v>20628</v>
      </c>
      <c r="W3912" s="92" t="s">
        <v>20629</v>
      </c>
      <c r="X3912" s="119" t="s">
        <v>16786</v>
      </c>
      <c r="Y3912" s="119" t="s">
        <v>20630</v>
      </c>
      <c r="Z3912" s="119" t="s">
        <v>150</v>
      </c>
      <c r="AA3912" s="24">
        <v>3125971542</v>
      </c>
      <c r="AB3912" s="24"/>
      <c r="AC3912" s="24"/>
      <c r="AD3912" s="24"/>
      <c r="AE3912" s="26" t="s">
        <v>84</v>
      </c>
      <c r="AF3912" s="26" t="s">
        <v>16751</v>
      </c>
      <c r="AG3912" s="26"/>
      <c r="AH3912" s="27" t="s">
        <v>955</v>
      </c>
      <c r="AI3912" s="27" t="s">
        <v>120</v>
      </c>
      <c r="AJ3912" s="27" t="s">
        <v>120</v>
      </c>
      <c r="AK3912" s="24" t="s">
        <v>121</v>
      </c>
      <c r="AL3912" s="24" t="s">
        <v>7086</v>
      </c>
      <c r="AM3912" s="25">
        <v>44973</v>
      </c>
      <c r="AN3912" s="28">
        <v>1160000</v>
      </c>
      <c r="AO3912" s="28">
        <v>140606</v>
      </c>
      <c r="AP3912" s="28"/>
      <c r="AQ3912" s="28"/>
      <c r="AR3912" s="24"/>
      <c r="AS3912" s="24"/>
      <c r="AT3912" s="24"/>
      <c r="AU3912" s="24"/>
      <c r="AV3912" s="24"/>
      <c r="AW3912" s="24"/>
      <c r="AX3912" s="24"/>
      <c r="AY3912" s="24"/>
      <c r="AZ3912" s="24"/>
      <c r="BA3912" s="24"/>
      <c r="BB3912" s="24"/>
      <c r="BC3912" s="24"/>
      <c r="BD3912" s="24"/>
      <c r="BE3912" s="24"/>
      <c r="BF3912" s="24"/>
      <c r="BG3912" s="23"/>
      <c r="BH3912" s="23" t="s">
        <v>75</v>
      </c>
      <c r="BI3912" s="26">
        <v>0</v>
      </c>
      <c r="BJ3912" s="26">
        <v>0</v>
      </c>
      <c r="BK3912" s="29">
        <v>0</v>
      </c>
      <c r="BL3912" s="24" t="s">
        <v>91</v>
      </c>
      <c r="BM3912" s="22" t="str">
        <f ca="1">+IF(Tabla1[[#This Row],[FECHA INGRESO]]&gt;=44986,IF((TODAY()-Tabla1[[#This Row],[FECHA INGRESO]])&gt;=50,"ALERTA","TODAVÍA FALTA"),"N/A")</f>
        <v>N/A</v>
      </c>
      <c r="BN3912" s="7" t="str">
        <f>IFERROR((_xlfn.DAYS(Tabla1[[#This Row],[FECHA INGRESO]],Tabla1[[#This Row],[FECHA RETIRO]]))/30,"")</f>
        <v/>
      </c>
    </row>
    <row r="3913" spans="1:66" x14ac:dyDescent="0.35">
      <c r="A3913" s="21">
        <v>1021394038</v>
      </c>
      <c r="B3913" s="94" t="s">
        <v>20631</v>
      </c>
      <c r="C3913" s="25">
        <v>44973</v>
      </c>
      <c r="D3913" s="119" t="s">
        <v>93</v>
      </c>
      <c r="E3913" s="24" t="s">
        <v>111</v>
      </c>
      <c r="F3913" s="24" t="s">
        <v>111</v>
      </c>
      <c r="G3913" s="24"/>
      <c r="H3913" s="24">
        <v>24120678435</v>
      </c>
      <c r="I3913" s="119" t="s">
        <v>72</v>
      </c>
      <c r="J3913" s="24">
        <f>DATEDIF(Tabla1[[#This Row],[FECHA DE NACIMIENTO]],Tabla1[[#This Row],[FECHA ACTUAL]],"Y")</f>
        <v>18</v>
      </c>
      <c r="K3913" s="119" t="s">
        <v>320</v>
      </c>
      <c r="L3913" s="24" t="s">
        <v>112</v>
      </c>
      <c r="M3913" s="24">
        <v>0</v>
      </c>
      <c r="N3913" s="24">
        <v>0</v>
      </c>
      <c r="O3913" s="24">
        <v>2</v>
      </c>
      <c r="P3913" s="119" t="s">
        <v>101</v>
      </c>
      <c r="Q3913" s="23">
        <v>38320</v>
      </c>
      <c r="R3913" s="24" t="s">
        <v>76</v>
      </c>
      <c r="S3913" s="25">
        <v>45119</v>
      </c>
      <c r="T3913" s="24"/>
      <c r="U3913" s="24">
        <v>3008158021</v>
      </c>
      <c r="V3913" s="33" t="s">
        <v>20632</v>
      </c>
      <c r="W3913" s="92" t="s">
        <v>20633</v>
      </c>
      <c r="X3913" s="119" t="s">
        <v>12401</v>
      </c>
      <c r="Y3913" s="119" t="s">
        <v>20634</v>
      </c>
      <c r="Z3913" s="119" t="s">
        <v>285</v>
      </c>
      <c r="AA3913" s="24">
        <v>3138151333</v>
      </c>
      <c r="AB3913" s="24"/>
      <c r="AC3913" s="24"/>
      <c r="AD3913" s="24"/>
      <c r="AE3913" s="26" t="s">
        <v>151</v>
      </c>
      <c r="AF3913" s="26"/>
      <c r="AG3913" s="26"/>
      <c r="AH3913" s="27" t="s">
        <v>955</v>
      </c>
      <c r="AI3913" s="27" t="s">
        <v>120</v>
      </c>
      <c r="AJ3913" s="27" t="s">
        <v>120</v>
      </c>
      <c r="AK3913" s="24" t="s">
        <v>121</v>
      </c>
      <c r="AL3913" s="24" t="s">
        <v>7086</v>
      </c>
      <c r="AM3913" s="25">
        <v>44973</v>
      </c>
      <c r="AN3913" s="28">
        <v>1160000</v>
      </c>
      <c r="AO3913" s="28">
        <v>140606</v>
      </c>
      <c r="AP3913" s="28"/>
      <c r="AQ3913" s="28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  <c r="BD3913" s="24"/>
      <c r="BE3913" s="24"/>
      <c r="BF3913" s="24"/>
      <c r="BG3913" s="23"/>
      <c r="BH3913" s="23" t="s">
        <v>75</v>
      </c>
      <c r="BI3913" s="26">
        <v>0</v>
      </c>
      <c r="BJ3913" s="26">
        <v>0</v>
      </c>
      <c r="BK3913" s="29">
        <v>0</v>
      </c>
      <c r="BL3913" s="24" t="s">
        <v>91</v>
      </c>
      <c r="BM3913" s="22" t="str">
        <f ca="1">+IF(Tabla1[[#This Row],[FECHA INGRESO]]&gt;=44986,IF((TODAY()-Tabla1[[#This Row],[FECHA INGRESO]])&gt;=50,"ALERTA","TODAVÍA FALTA"),"N/A")</f>
        <v>N/A</v>
      </c>
      <c r="BN3913" s="7" t="str">
        <f>IFERROR((_xlfn.DAYS(Tabla1[[#This Row],[FECHA INGRESO]],Tabla1[[#This Row],[FECHA RETIRO]]))/30,"")</f>
        <v/>
      </c>
    </row>
    <row r="3914" spans="1:66" x14ac:dyDescent="0.35">
      <c r="A3914" s="21">
        <v>1000222267</v>
      </c>
      <c r="B3914" s="95" t="s">
        <v>20635</v>
      </c>
      <c r="C3914" s="25">
        <v>44973</v>
      </c>
      <c r="D3914" s="119" t="s">
        <v>93</v>
      </c>
      <c r="E3914" s="24" t="s">
        <v>111</v>
      </c>
      <c r="F3914" s="24" t="s">
        <v>70</v>
      </c>
      <c r="G3914" s="24"/>
      <c r="H3914" s="24">
        <v>24120675157</v>
      </c>
      <c r="I3914" s="119" t="s">
        <v>72</v>
      </c>
      <c r="J3914" s="24">
        <f>DATEDIF(Tabla1[[#This Row],[FECHA DE NACIMIENTO]],Tabla1[[#This Row],[FECHA ACTUAL]],"Y")</f>
        <v>22</v>
      </c>
      <c r="K3914" s="119" t="s">
        <v>385</v>
      </c>
      <c r="L3914" s="24" t="s">
        <v>112</v>
      </c>
      <c r="M3914" s="24">
        <v>0</v>
      </c>
      <c r="N3914" s="24">
        <v>0</v>
      </c>
      <c r="O3914" s="24">
        <v>1</v>
      </c>
      <c r="P3914" s="119" t="s">
        <v>101</v>
      </c>
      <c r="Q3914" s="23">
        <v>36903</v>
      </c>
      <c r="R3914" s="24" t="s">
        <v>76</v>
      </c>
      <c r="S3914" s="25">
        <v>45119</v>
      </c>
      <c r="T3914" s="24"/>
      <c r="U3914" s="24">
        <v>3197311351</v>
      </c>
      <c r="V3914" s="33" t="s">
        <v>20636</v>
      </c>
      <c r="W3914" s="92" t="s">
        <v>20637</v>
      </c>
      <c r="X3914" s="119" t="s">
        <v>20638</v>
      </c>
      <c r="Y3914" s="119" t="s">
        <v>20639</v>
      </c>
      <c r="Z3914" s="119" t="s">
        <v>17135</v>
      </c>
      <c r="AA3914" s="24">
        <v>3203541084</v>
      </c>
      <c r="AB3914" s="24"/>
      <c r="AC3914" s="24"/>
      <c r="AD3914" s="24"/>
      <c r="AE3914" s="26" t="s">
        <v>183</v>
      </c>
      <c r="AF3914" s="26" t="s">
        <v>17085</v>
      </c>
      <c r="AG3914" s="26"/>
      <c r="AH3914" s="27" t="s">
        <v>184</v>
      </c>
      <c r="AI3914" s="27" t="s">
        <v>5470</v>
      </c>
      <c r="AJ3914" s="27" t="s">
        <v>5470</v>
      </c>
      <c r="AK3914" s="24" t="s">
        <v>121</v>
      </c>
      <c r="AL3914" s="24" t="s">
        <v>7086</v>
      </c>
      <c r="AM3914" s="25">
        <v>44973</v>
      </c>
      <c r="AN3914" s="28">
        <v>1160000</v>
      </c>
      <c r="AO3914" s="28">
        <v>140606</v>
      </c>
      <c r="AP3914" s="28"/>
      <c r="AQ3914" s="28"/>
      <c r="AR3914" s="24"/>
      <c r="AS3914" s="24"/>
      <c r="AT3914" s="24"/>
      <c r="AU3914" s="24"/>
      <c r="AV3914" s="24"/>
      <c r="AW3914" s="24"/>
      <c r="AX3914" s="24"/>
      <c r="AY3914" s="24"/>
      <c r="AZ3914" s="24"/>
      <c r="BA3914" s="24"/>
      <c r="BB3914" s="24"/>
      <c r="BC3914" s="24"/>
      <c r="BD3914" s="24"/>
      <c r="BE3914" s="24"/>
      <c r="BF3914" s="24"/>
      <c r="BG3914" s="23"/>
      <c r="BH3914" s="23">
        <v>44985</v>
      </c>
      <c r="BI3914" s="26" t="s">
        <v>466</v>
      </c>
      <c r="BJ3914" s="26" t="s">
        <v>6087</v>
      </c>
      <c r="BK3914" s="29">
        <v>0</v>
      </c>
      <c r="BL3914" s="24" t="s">
        <v>129</v>
      </c>
      <c r="BM3914" s="22" t="str">
        <f ca="1">+IF(Tabla1[[#This Row],[FECHA INGRESO]]&gt;=44986,IF((TODAY()-Tabla1[[#This Row],[FECHA INGRESO]])&gt;=50,"ALERTA","TODAVÍA FALTA"),"N/A")</f>
        <v>N/A</v>
      </c>
      <c r="BN3914" s="7">
        <f>IFERROR((_xlfn.DAYS(Tabla1[[#This Row],[FECHA INGRESO]],Tabla1[[#This Row],[FECHA RETIRO]]))/30,"")</f>
        <v>-0.4</v>
      </c>
    </row>
    <row r="3915" spans="1:66" x14ac:dyDescent="0.35">
      <c r="A3915" s="64">
        <v>1003764402</v>
      </c>
      <c r="B3915" s="95" t="s">
        <v>20640</v>
      </c>
      <c r="C3915" s="25">
        <v>44973</v>
      </c>
      <c r="D3915" s="119" t="s">
        <v>157</v>
      </c>
      <c r="E3915" s="24" t="s">
        <v>111</v>
      </c>
      <c r="F3915" s="24" t="s">
        <v>70</v>
      </c>
      <c r="G3915" s="24"/>
      <c r="H3915" s="24">
        <v>24120673531</v>
      </c>
      <c r="I3915" s="119" t="s">
        <v>95</v>
      </c>
      <c r="J3915" s="24">
        <f>DATEDIF(Tabla1[[#This Row],[FECHA DE NACIMIENTO]],Tabla1[[#This Row],[FECHA ACTUAL]],"Y")</f>
        <v>21</v>
      </c>
      <c r="K3915" s="119" t="s">
        <v>73</v>
      </c>
      <c r="L3915" s="24" t="s">
        <v>112</v>
      </c>
      <c r="M3915" s="24">
        <v>0</v>
      </c>
      <c r="N3915" s="24">
        <v>1</v>
      </c>
      <c r="O3915" s="24">
        <v>3</v>
      </c>
      <c r="P3915" s="119" t="s">
        <v>101</v>
      </c>
      <c r="Q3915" s="23">
        <v>37422</v>
      </c>
      <c r="R3915" s="24" t="s">
        <v>76</v>
      </c>
      <c r="S3915" s="25">
        <v>45119</v>
      </c>
      <c r="T3915" s="24"/>
      <c r="U3915" s="24">
        <v>3203734501</v>
      </c>
      <c r="V3915" s="33" t="s">
        <v>20641</v>
      </c>
      <c r="W3915" s="92" t="s">
        <v>20642</v>
      </c>
      <c r="X3915" s="119" t="s">
        <v>19041</v>
      </c>
      <c r="Y3915" s="119" t="s">
        <v>20643</v>
      </c>
      <c r="Z3915" s="119" t="s">
        <v>162</v>
      </c>
      <c r="AA3915" s="24">
        <v>3024774025</v>
      </c>
      <c r="AB3915" s="24"/>
      <c r="AC3915" s="24"/>
      <c r="AD3915" s="24"/>
      <c r="AE3915" s="26" t="s">
        <v>151</v>
      </c>
      <c r="AF3915" s="26"/>
      <c r="AG3915" s="26"/>
      <c r="AH3915" s="27" t="s">
        <v>184</v>
      </c>
      <c r="AI3915" s="27" t="s">
        <v>5470</v>
      </c>
      <c r="AJ3915" s="27" t="s">
        <v>5470</v>
      </c>
      <c r="AK3915" s="24" t="s">
        <v>121</v>
      </c>
      <c r="AL3915" s="24" t="s">
        <v>7086</v>
      </c>
      <c r="AM3915" s="25">
        <v>44973</v>
      </c>
      <c r="AN3915" s="28">
        <v>1160000</v>
      </c>
      <c r="AO3915" s="28">
        <v>140606</v>
      </c>
      <c r="AP3915" s="28"/>
      <c r="AQ3915" s="28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  <c r="BD3915" s="24"/>
      <c r="BE3915" s="24"/>
      <c r="BF3915" s="24"/>
      <c r="BG3915" s="23"/>
      <c r="BH3915" s="23">
        <v>45066</v>
      </c>
      <c r="BI3915" s="26" t="s">
        <v>466</v>
      </c>
      <c r="BJ3915" s="26" t="s">
        <v>12135</v>
      </c>
      <c r="BK3915" s="29">
        <v>0</v>
      </c>
      <c r="BL3915" s="24" t="s">
        <v>129</v>
      </c>
      <c r="BM3915" s="22" t="str">
        <f ca="1">+IF(Tabla1[[#This Row],[FECHA INGRESO]]&gt;=44986,IF((TODAY()-Tabla1[[#This Row],[FECHA INGRESO]])&gt;=50,"ALERTA","TODAVÍA FALTA"),"N/A")</f>
        <v>N/A</v>
      </c>
      <c r="BN3915" s="7">
        <f>IFERROR((_xlfn.DAYS(Tabla1[[#This Row],[FECHA INGRESO]],Tabla1[[#This Row],[FECHA RETIRO]]))/30,"")</f>
        <v>-3.1</v>
      </c>
    </row>
    <row r="3916" spans="1:66" x14ac:dyDescent="0.35">
      <c r="A3916" s="21">
        <v>1001296828</v>
      </c>
      <c r="B3916" s="95" t="s">
        <v>20644</v>
      </c>
      <c r="C3916" s="25">
        <v>44973</v>
      </c>
      <c r="D3916" s="119" t="s">
        <v>93</v>
      </c>
      <c r="E3916" s="24" t="s">
        <v>111</v>
      </c>
      <c r="F3916" s="24" t="s">
        <v>70</v>
      </c>
      <c r="G3916" s="24"/>
      <c r="H3916" s="24">
        <v>24120856172</v>
      </c>
      <c r="I3916" s="119" t="s">
        <v>95</v>
      </c>
      <c r="J3916" s="24">
        <f>DATEDIF(Tabla1[[#This Row],[FECHA DE NACIMIENTO]],Tabla1[[#This Row],[FECHA ACTUAL]],"Y")</f>
        <v>21</v>
      </c>
      <c r="K3916" s="119" t="s">
        <v>73</v>
      </c>
      <c r="L3916" s="24" t="s">
        <v>112</v>
      </c>
      <c r="M3916" s="24">
        <v>0</v>
      </c>
      <c r="N3916" s="24">
        <v>0</v>
      </c>
      <c r="O3916" s="24">
        <v>3</v>
      </c>
      <c r="P3916" s="119" t="s">
        <v>101</v>
      </c>
      <c r="Q3916" s="23">
        <v>37312</v>
      </c>
      <c r="R3916" s="24" t="s">
        <v>76</v>
      </c>
      <c r="S3916" s="25">
        <v>45119</v>
      </c>
      <c r="T3916" s="24"/>
      <c r="U3916" s="24">
        <v>3007638536</v>
      </c>
      <c r="V3916" s="33" t="s">
        <v>20645</v>
      </c>
      <c r="W3916" s="92" t="s">
        <v>20646</v>
      </c>
      <c r="X3916" s="119" t="s">
        <v>905</v>
      </c>
      <c r="Y3916" s="119" t="s">
        <v>20647</v>
      </c>
      <c r="Z3916" s="119" t="s">
        <v>117</v>
      </c>
      <c r="AA3916" s="24">
        <v>3007727942</v>
      </c>
      <c r="AB3916" s="24"/>
      <c r="AC3916" s="24"/>
      <c r="AD3916" s="24"/>
      <c r="AE3916" s="26" t="s">
        <v>183</v>
      </c>
      <c r="AF3916" s="26" t="s">
        <v>1764</v>
      </c>
      <c r="AG3916" s="26"/>
      <c r="AH3916" s="27" t="s">
        <v>3042</v>
      </c>
      <c r="AI3916" s="27" t="s">
        <v>410</v>
      </c>
      <c r="AJ3916" s="27" t="s">
        <v>410</v>
      </c>
      <c r="AK3916" s="24" t="s">
        <v>121</v>
      </c>
      <c r="AL3916" s="24" t="s">
        <v>7086</v>
      </c>
      <c r="AM3916" s="25">
        <v>44973</v>
      </c>
      <c r="AN3916" s="28">
        <v>1160000</v>
      </c>
      <c r="AO3916" s="28">
        <v>140606</v>
      </c>
      <c r="AP3916" s="28"/>
      <c r="AQ3916" s="28"/>
      <c r="AR3916" s="24"/>
      <c r="AS3916" s="24"/>
      <c r="AT3916" s="24"/>
      <c r="AU3916" s="24"/>
      <c r="AV3916" s="24"/>
      <c r="AW3916" s="24"/>
      <c r="AX3916" s="24"/>
      <c r="AY3916" s="24"/>
      <c r="AZ3916" s="24"/>
      <c r="BA3916" s="24"/>
      <c r="BB3916" s="24"/>
      <c r="BC3916" s="24"/>
      <c r="BD3916" s="24"/>
      <c r="BE3916" s="24"/>
      <c r="BF3916" s="24"/>
      <c r="BG3916" s="23"/>
      <c r="BH3916" s="23">
        <v>45003</v>
      </c>
      <c r="BI3916" s="26" t="s">
        <v>466</v>
      </c>
      <c r="BJ3916" s="26" t="s">
        <v>20648</v>
      </c>
      <c r="BK3916" s="29">
        <v>0</v>
      </c>
      <c r="BL3916" s="24" t="s">
        <v>129</v>
      </c>
      <c r="BM3916" s="22" t="str">
        <f ca="1">+IF(Tabla1[[#This Row],[FECHA INGRESO]]&gt;=44986,IF((TODAY()-Tabla1[[#This Row],[FECHA INGRESO]])&gt;=50,"ALERTA","TODAVÍA FALTA"),"N/A")</f>
        <v>N/A</v>
      </c>
      <c r="BN3916" s="7">
        <f>IFERROR((_xlfn.DAYS(Tabla1[[#This Row],[FECHA INGRESO]],Tabla1[[#This Row],[FECHA RETIRO]]))/30,"")</f>
        <v>-1</v>
      </c>
    </row>
    <row r="3917" spans="1:66" x14ac:dyDescent="0.35">
      <c r="A3917" s="21">
        <v>1032492419</v>
      </c>
      <c r="B3917" s="94" t="s">
        <v>13827</v>
      </c>
      <c r="C3917" s="25">
        <v>44973</v>
      </c>
      <c r="D3917" s="119" t="s">
        <v>93</v>
      </c>
      <c r="E3917" s="24" t="s">
        <v>111</v>
      </c>
      <c r="F3917" s="24" t="s">
        <v>70</v>
      </c>
      <c r="G3917" s="24"/>
      <c r="H3917" s="24">
        <v>24120686272</v>
      </c>
      <c r="I3917" s="119" t="s">
        <v>95</v>
      </c>
      <c r="J3917" s="24">
        <f>DATEDIF(Tabla1[[#This Row],[FECHA DE NACIMIENTO]],Tabla1[[#This Row],[FECHA ACTUAL]],"Y")</f>
        <v>25</v>
      </c>
      <c r="K3917" s="119" t="s">
        <v>96</v>
      </c>
      <c r="L3917" s="24" t="s">
        <v>112</v>
      </c>
      <c r="M3917" s="24">
        <v>0</v>
      </c>
      <c r="N3917" s="24">
        <v>0</v>
      </c>
      <c r="O3917" s="24">
        <v>2</v>
      </c>
      <c r="P3917" s="119" t="s">
        <v>101</v>
      </c>
      <c r="Q3917" s="23">
        <v>35649</v>
      </c>
      <c r="R3917" s="24" t="s">
        <v>76</v>
      </c>
      <c r="S3917" s="25">
        <v>45119</v>
      </c>
      <c r="T3917" s="24"/>
      <c r="U3917" s="24">
        <v>3177383858</v>
      </c>
      <c r="V3917" s="33" t="s">
        <v>13828</v>
      </c>
      <c r="W3917" s="92" t="s">
        <v>20649</v>
      </c>
      <c r="X3917" s="119" t="s">
        <v>20650</v>
      </c>
      <c r="Y3917" s="119" t="s">
        <v>13830</v>
      </c>
      <c r="Z3917" s="119" t="s">
        <v>117</v>
      </c>
      <c r="AA3917" s="24">
        <v>3166414211</v>
      </c>
      <c r="AB3917" s="24"/>
      <c r="AC3917" s="24"/>
      <c r="AD3917" s="24"/>
      <c r="AE3917" s="26" t="s">
        <v>151</v>
      </c>
      <c r="AF3917" s="26"/>
      <c r="AG3917" s="26"/>
      <c r="AH3917" s="27" t="s">
        <v>10056</v>
      </c>
      <c r="AI3917" s="27" t="s">
        <v>410</v>
      </c>
      <c r="AJ3917" s="27" t="s">
        <v>410</v>
      </c>
      <c r="AK3917" s="24" t="s">
        <v>121</v>
      </c>
      <c r="AL3917" s="24" t="s">
        <v>7086</v>
      </c>
      <c r="AM3917" s="25">
        <v>44973</v>
      </c>
      <c r="AN3917" s="28">
        <v>1160000</v>
      </c>
      <c r="AO3917" s="28">
        <v>140606</v>
      </c>
      <c r="AP3917" s="28"/>
      <c r="AQ3917" s="28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  <c r="BD3917" s="24"/>
      <c r="BE3917" s="24"/>
      <c r="BF3917" s="24"/>
      <c r="BG3917" s="23"/>
      <c r="BH3917" s="23" t="s">
        <v>75</v>
      </c>
      <c r="BI3917" s="26">
        <v>0</v>
      </c>
      <c r="BJ3917" s="26">
        <v>0</v>
      </c>
      <c r="BK3917" s="29">
        <v>0</v>
      </c>
      <c r="BL3917" s="24" t="s">
        <v>91</v>
      </c>
      <c r="BM3917" s="22" t="str">
        <f ca="1">+IF(Tabla1[[#This Row],[FECHA INGRESO]]&gt;=44986,IF((TODAY()-Tabla1[[#This Row],[FECHA INGRESO]])&gt;=50,"ALERTA","TODAVÍA FALTA"),"N/A")</f>
        <v>N/A</v>
      </c>
      <c r="BN3917" s="7" t="str">
        <f>IFERROR((_xlfn.DAYS(Tabla1[[#This Row],[FECHA INGRESO]],Tabla1[[#This Row],[FECHA RETIRO]]))/30,"")</f>
        <v/>
      </c>
    </row>
    <row r="3918" spans="1:66" x14ac:dyDescent="0.35">
      <c r="A3918" s="21">
        <v>1016082622</v>
      </c>
      <c r="B3918" s="94" t="s">
        <v>20651</v>
      </c>
      <c r="C3918" s="63">
        <v>44974</v>
      </c>
      <c r="D3918" s="119" t="s">
        <v>266</v>
      </c>
      <c r="E3918" s="119" t="s">
        <v>111</v>
      </c>
      <c r="F3918" s="119" t="s">
        <v>111</v>
      </c>
      <c r="G3918" s="119"/>
      <c r="H3918" s="119">
        <v>24120718326</v>
      </c>
      <c r="I3918" s="119" t="s">
        <v>72</v>
      </c>
      <c r="J3918" s="24">
        <f>DATEDIF(Tabla1[[#This Row],[FECHA DE NACIMIENTO]],Tabla1[[#This Row],[FECHA ACTUAL]],"Y")</f>
        <v>27</v>
      </c>
      <c r="K3918" s="119" t="s">
        <v>500</v>
      </c>
      <c r="L3918" s="24" t="s">
        <v>112</v>
      </c>
      <c r="M3918" s="119">
        <v>0</v>
      </c>
      <c r="N3918" s="119">
        <v>0</v>
      </c>
      <c r="O3918" s="119">
        <v>2</v>
      </c>
      <c r="P3918" s="119" t="s">
        <v>101</v>
      </c>
      <c r="Q3918" s="63">
        <v>34956</v>
      </c>
      <c r="R3918" s="24" t="s">
        <v>76</v>
      </c>
      <c r="S3918" s="25">
        <v>45119</v>
      </c>
      <c r="T3918" s="119"/>
      <c r="U3918" s="119">
        <v>3044130656</v>
      </c>
      <c r="V3918" s="148" t="s">
        <v>20652</v>
      </c>
      <c r="W3918" s="158" t="s">
        <v>20653</v>
      </c>
      <c r="X3918" s="119" t="s">
        <v>343</v>
      </c>
      <c r="Y3918" s="119" t="s">
        <v>20654</v>
      </c>
      <c r="Z3918" s="119" t="s">
        <v>162</v>
      </c>
      <c r="AA3918" s="119">
        <v>3164011516</v>
      </c>
      <c r="AB3918" s="119"/>
      <c r="AC3918" s="119"/>
      <c r="AD3918" s="119"/>
      <c r="AE3918" s="26" t="s">
        <v>151</v>
      </c>
      <c r="AF3918" s="150"/>
      <c r="AG3918" s="26"/>
      <c r="AH3918" s="27" t="s">
        <v>955</v>
      </c>
      <c r="AI3918" s="27" t="s">
        <v>224</v>
      </c>
      <c r="AJ3918" s="27" t="s">
        <v>224</v>
      </c>
      <c r="AK3918" s="24" t="s">
        <v>121</v>
      </c>
      <c r="AL3918" s="24" t="s">
        <v>7086</v>
      </c>
      <c r="AM3918" s="63">
        <v>44974</v>
      </c>
      <c r="AN3918" s="28">
        <v>1160000</v>
      </c>
      <c r="AO3918" s="28">
        <v>140606</v>
      </c>
      <c r="AP3918" s="151"/>
      <c r="AQ3918" s="152"/>
      <c r="AR3918" s="153"/>
      <c r="AS3918" s="153"/>
      <c r="AT3918" s="151"/>
      <c r="AU3918" s="151"/>
      <c r="AV3918" s="151"/>
      <c r="AW3918" s="151"/>
      <c r="AX3918" s="152"/>
      <c r="AY3918" s="151"/>
      <c r="AZ3918" s="151"/>
      <c r="BA3918" s="151"/>
      <c r="BB3918" s="152"/>
      <c r="BC3918" s="154"/>
      <c r="BD3918" s="151"/>
      <c r="BE3918" s="151"/>
      <c r="BF3918" s="155"/>
      <c r="BG3918" s="155"/>
      <c r="BH3918" s="23" t="s">
        <v>75</v>
      </c>
      <c r="BI3918" s="26">
        <v>0</v>
      </c>
      <c r="BJ3918" s="26">
        <v>0</v>
      </c>
      <c r="BK3918" s="29">
        <v>0</v>
      </c>
      <c r="BL3918" s="24" t="s">
        <v>91</v>
      </c>
      <c r="BM3918" s="22" t="str">
        <f ca="1">+IF(Tabla1[[#This Row],[FECHA INGRESO]]&gt;=44986,IF((TODAY()-Tabla1[[#This Row],[FECHA INGRESO]])&gt;=50,"ALERTA","TODAVÍA FALTA"),"N/A")</f>
        <v>N/A</v>
      </c>
      <c r="BN3918" s="7" t="str">
        <f>IFERROR((_xlfn.DAYS(Tabla1[[#This Row],[FECHA INGRESO]],Tabla1[[#This Row],[FECHA RETIRO]]))/30,"")</f>
        <v/>
      </c>
    </row>
    <row r="3919" spans="1:66" x14ac:dyDescent="0.35">
      <c r="A3919" s="21">
        <v>1023033957</v>
      </c>
      <c r="B3919" s="95" t="s">
        <v>20655</v>
      </c>
      <c r="C3919" s="25">
        <v>44977</v>
      </c>
      <c r="D3919" s="119" t="s">
        <v>93</v>
      </c>
      <c r="E3919" s="24" t="s">
        <v>111</v>
      </c>
      <c r="F3919" s="24" t="s">
        <v>70</v>
      </c>
      <c r="G3919" s="24"/>
      <c r="H3919" s="24">
        <v>24097854005</v>
      </c>
      <c r="I3919" s="119" t="s">
        <v>95</v>
      </c>
      <c r="J3919" s="24">
        <f>DATEDIF(Tabla1[[#This Row],[FECHA DE NACIMIENTO]],Tabla1[[#This Row],[FECHA ACTUAL]],"Y")</f>
        <v>24</v>
      </c>
      <c r="K3919" s="119" t="s">
        <v>96</v>
      </c>
      <c r="L3919" s="24" t="s">
        <v>234</v>
      </c>
      <c r="M3919" s="24">
        <v>1</v>
      </c>
      <c r="N3919" s="24">
        <v>1</v>
      </c>
      <c r="O3919" s="24">
        <v>2</v>
      </c>
      <c r="P3919" s="119" t="s">
        <v>101</v>
      </c>
      <c r="Q3919" s="23">
        <v>36215</v>
      </c>
      <c r="R3919" s="24" t="s">
        <v>76</v>
      </c>
      <c r="S3919" s="25">
        <v>45119</v>
      </c>
      <c r="T3919" s="24"/>
      <c r="U3919" s="24">
        <v>3214332649</v>
      </c>
      <c r="V3919" s="33" t="s">
        <v>20656</v>
      </c>
      <c r="W3919" s="92" t="s">
        <v>20657</v>
      </c>
      <c r="X3919" s="119" t="s">
        <v>18704</v>
      </c>
      <c r="Y3919" s="119" t="s">
        <v>20658</v>
      </c>
      <c r="Z3919" s="119" t="s">
        <v>13095</v>
      </c>
      <c r="AA3919" s="24">
        <v>3138070409</v>
      </c>
      <c r="AB3919" s="24"/>
      <c r="AC3919" s="24"/>
      <c r="AD3919" s="24"/>
      <c r="AE3919" s="26" t="s">
        <v>151</v>
      </c>
      <c r="AF3919" s="26"/>
      <c r="AG3919" s="26"/>
      <c r="AH3919" s="27" t="s">
        <v>184</v>
      </c>
      <c r="AI3919" s="27" t="s">
        <v>18620</v>
      </c>
      <c r="AJ3919" s="27" t="s">
        <v>18620</v>
      </c>
      <c r="AK3919" s="24" t="s">
        <v>121</v>
      </c>
      <c r="AL3919" s="24" t="s">
        <v>7086</v>
      </c>
      <c r="AM3919" s="25">
        <v>44977</v>
      </c>
      <c r="AN3919" s="28">
        <v>1160000</v>
      </c>
      <c r="AO3919" s="28">
        <v>140606</v>
      </c>
      <c r="AP3919" s="73" t="s">
        <v>20659</v>
      </c>
      <c r="AQ3919" s="28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  <c r="BD3919" s="24"/>
      <c r="BE3919" s="24"/>
      <c r="BF3919" s="24"/>
      <c r="BG3919" s="23"/>
      <c r="BH3919" s="23">
        <v>45043</v>
      </c>
      <c r="BI3919" s="26" t="s">
        <v>466</v>
      </c>
      <c r="BJ3919" s="26" t="s">
        <v>6087</v>
      </c>
      <c r="BK3919" s="29">
        <v>0</v>
      </c>
      <c r="BL3919" s="24" t="s">
        <v>129</v>
      </c>
      <c r="BM3919" s="22" t="str">
        <f ca="1">+IF(Tabla1[[#This Row],[FECHA INGRESO]]&gt;=44986,IF((TODAY()-Tabla1[[#This Row],[FECHA INGRESO]])&gt;=50,"ALERTA","TODAVÍA FALTA"),"N/A")</f>
        <v>N/A</v>
      </c>
      <c r="BN3919" s="7">
        <f>IFERROR((_xlfn.DAYS(Tabla1[[#This Row],[FECHA INGRESO]],Tabla1[[#This Row],[FECHA RETIRO]]))/30,"")</f>
        <v>-2.2000000000000002</v>
      </c>
    </row>
    <row r="3920" spans="1:66" x14ac:dyDescent="0.35">
      <c r="A3920" s="21">
        <v>1016084588</v>
      </c>
      <c r="B3920" s="95" t="s">
        <v>20660</v>
      </c>
      <c r="C3920" s="25">
        <v>44977</v>
      </c>
      <c r="D3920" s="119" t="s">
        <v>266</v>
      </c>
      <c r="E3920" s="24" t="s">
        <v>69</v>
      </c>
      <c r="F3920" s="24" t="s">
        <v>70</v>
      </c>
      <c r="G3920" s="24"/>
      <c r="H3920" s="24">
        <v>24120753893</v>
      </c>
      <c r="I3920" s="119" t="s">
        <v>95</v>
      </c>
      <c r="J3920" s="24">
        <f>DATEDIF(Tabla1[[#This Row],[FECHA DE NACIMIENTO]],Tabla1[[#This Row],[FECHA ACTUAL]],"Y")</f>
        <v>27</v>
      </c>
      <c r="K3920" s="119" t="s">
        <v>73</v>
      </c>
      <c r="L3920" s="24" t="s">
        <v>112</v>
      </c>
      <c r="M3920" s="24">
        <v>0</v>
      </c>
      <c r="N3920" s="24">
        <v>0</v>
      </c>
      <c r="O3920" s="24">
        <v>3</v>
      </c>
      <c r="P3920" s="119" t="s">
        <v>101</v>
      </c>
      <c r="Q3920" s="23">
        <v>35145</v>
      </c>
      <c r="R3920" s="24" t="s">
        <v>76</v>
      </c>
      <c r="S3920" s="25">
        <v>45119</v>
      </c>
      <c r="T3920" s="24">
        <v>7431697</v>
      </c>
      <c r="U3920" s="24">
        <v>3176793998</v>
      </c>
      <c r="V3920" s="33" t="s">
        <v>20661</v>
      </c>
      <c r="W3920" s="92" t="s">
        <v>20662</v>
      </c>
      <c r="X3920" s="119" t="s">
        <v>882</v>
      </c>
      <c r="Y3920" s="119" t="s">
        <v>20663</v>
      </c>
      <c r="Z3920" s="119" t="s">
        <v>117</v>
      </c>
      <c r="AA3920" s="24">
        <v>3173793998</v>
      </c>
      <c r="AB3920" s="24"/>
      <c r="AC3920" s="24"/>
      <c r="AD3920" s="24"/>
      <c r="AE3920" s="26" t="s">
        <v>194</v>
      </c>
      <c r="AF3920" s="26" t="s">
        <v>20664</v>
      </c>
      <c r="AG3920" s="26"/>
      <c r="AH3920" s="27" t="s">
        <v>955</v>
      </c>
      <c r="AI3920" s="27" t="s">
        <v>377</v>
      </c>
      <c r="AJ3920" s="27" t="s">
        <v>377</v>
      </c>
      <c r="AK3920" s="24" t="s">
        <v>121</v>
      </c>
      <c r="AL3920" s="24" t="s">
        <v>7086</v>
      </c>
      <c r="AM3920" s="25">
        <v>44977</v>
      </c>
      <c r="AN3920" s="28">
        <v>1160000</v>
      </c>
      <c r="AO3920" s="28">
        <v>140606</v>
      </c>
      <c r="AP3920" s="28"/>
      <c r="AQ3920" s="28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  <c r="BD3920" s="24"/>
      <c r="BE3920" s="24"/>
      <c r="BF3920" s="24"/>
      <c r="BG3920" s="23"/>
      <c r="BH3920" s="23">
        <v>45107</v>
      </c>
      <c r="BI3920" s="26" t="s">
        <v>466</v>
      </c>
      <c r="BJ3920" s="26" t="s">
        <v>12112</v>
      </c>
      <c r="BK3920" s="29">
        <v>0</v>
      </c>
      <c r="BL3920" s="24" t="s">
        <v>129</v>
      </c>
      <c r="BM3920" s="22" t="str">
        <f ca="1">+IF(Tabla1[[#This Row],[FECHA INGRESO]]&gt;=44986,IF((TODAY()-Tabla1[[#This Row],[FECHA INGRESO]])&gt;=50,"ALERTA","TODAVÍA FALTA"),"N/A")</f>
        <v>N/A</v>
      </c>
      <c r="BN3920" s="7">
        <f>IFERROR((_xlfn.DAYS(Tabla1[[#This Row],[FECHA INGRESO]],Tabla1[[#This Row],[FECHA RETIRO]]))/30,"")</f>
        <v>-4.333333333333333</v>
      </c>
    </row>
    <row r="3921" spans="1:66" x14ac:dyDescent="0.35">
      <c r="A3921" s="21">
        <v>1023020893</v>
      </c>
      <c r="B3921" s="94" t="s">
        <v>20665</v>
      </c>
      <c r="C3921" s="25">
        <v>44977</v>
      </c>
      <c r="D3921" s="119" t="s">
        <v>188</v>
      </c>
      <c r="E3921" s="24" t="s">
        <v>111</v>
      </c>
      <c r="F3921" s="24" t="s">
        <v>70</v>
      </c>
      <c r="G3921" s="24"/>
      <c r="H3921" s="24">
        <v>24120771187</v>
      </c>
      <c r="I3921" s="119" t="s">
        <v>95</v>
      </c>
      <c r="J3921" s="24">
        <f>DATEDIF(Tabla1[[#This Row],[FECHA DE NACIMIENTO]],Tabla1[[#This Row],[FECHA ACTUAL]],"Y")</f>
        <v>26</v>
      </c>
      <c r="K3921" s="119" t="s">
        <v>73</v>
      </c>
      <c r="L3921" s="24" t="s">
        <v>234</v>
      </c>
      <c r="M3921" s="24">
        <v>2</v>
      </c>
      <c r="N3921" s="24">
        <v>2</v>
      </c>
      <c r="O3921" s="24">
        <v>1</v>
      </c>
      <c r="P3921" s="119" t="s">
        <v>101</v>
      </c>
      <c r="Q3921" s="23">
        <v>35558</v>
      </c>
      <c r="R3921" s="24" t="s">
        <v>76</v>
      </c>
      <c r="S3921" s="25">
        <v>45119</v>
      </c>
      <c r="T3921" s="24"/>
      <c r="U3921" s="24">
        <v>3008228734</v>
      </c>
      <c r="V3921" s="33" t="s">
        <v>20666</v>
      </c>
      <c r="W3921" s="92" t="s">
        <v>20667</v>
      </c>
      <c r="X3921" s="119" t="s">
        <v>12798</v>
      </c>
      <c r="Y3921" s="119" t="s">
        <v>20668</v>
      </c>
      <c r="Z3921" s="119" t="s">
        <v>117</v>
      </c>
      <c r="AA3921" s="24">
        <v>3124244234</v>
      </c>
      <c r="AB3921" s="24"/>
      <c r="AC3921" s="24"/>
      <c r="AD3921" s="24"/>
      <c r="AE3921" s="26" t="s">
        <v>183</v>
      </c>
      <c r="AF3921" s="26" t="s">
        <v>6913</v>
      </c>
      <c r="AG3921" s="26"/>
      <c r="AH3921" s="27" t="s">
        <v>955</v>
      </c>
      <c r="AI3921" s="27" t="s">
        <v>120</v>
      </c>
      <c r="AJ3921" s="27" t="s">
        <v>120</v>
      </c>
      <c r="AK3921" s="24" t="s">
        <v>121</v>
      </c>
      <c r="AL3921" s="24" t="s">
        <v>7086</v>
      </c>
      <c r="AM3921" s="25">
        <v>44977</v>
      </c>
      <c r="AN3921" s="28">
        <v>1160000</v>
      </c>
      <c r="AO3921" s="28">
        <v>140606</v>
      </c>
      <c r="AP3921" s="28"/>
      <c r="AQ3921" s="28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  <c r="BD3921" s="24"/>
      <c r="BE3921" s="24"/>
      <c r="BF3921" s="24"/>
      <c r="BG3921" s="23"/>
      <c r="BH3921" s="23" t="s">
        <v>75</v>
      </c>
      <c r="BI3921" s="26">
        <v>0</v>
      </c>
      <c r="BJ3921" s="26">
        <v>0</v>
      </c>
      <c r="BK3921" s="29">
        <v>0</v>
      </c>
      <c r="BL3921" s="24" t="s">
        <v>91</v>
      </c>
      <c r="BM3921" s="22" t="str">
        <f ca="1">+IF(Tabla1[[#This Row],[FECHA INGRESO]]&gt;=44986,IF((TODAY()-Tabla1[[#This Row],[FECHA INGRESO]])&gt;=50,"ALERTA","TODAVÍA FALTA"),"N/A")</f>
        <v>N/A</v>
      </c>
      <c r="BN3921" s="7" t="str">
        <f>IFERROR((_xlfn.DAYS(Tabla1[[#This Row],[FECHA INGRESO]],Tabla1[[#This Row],[FECHA RETIRO]]))/30,"")</f>
        <v/>
      </c>
    </row>
    <row r="3922" spans="1:66" x14ac:dyDescent="0.35">
      <c r="A3922" s="21">
        <v>1000627179</v>
      </c>
      <c r="B3922" s="94" t="s">
        <v>20669</v>
      </c>
      <c r="C3922" s="25">
        <v>44977</v>
      </c>
      <c r="D3922" s="119" t="s">
        <v>93</v>
      </c>
      <c r="E3922" s="24" t="s">
        <v>111</v>
      </c>
      <c r="F3922" s="24" t="s">
        <v>70</v>
      </c>
      <c r="G3922" s="24"/>
      <c r="H3922" s="24">
        <v>24120770348</v>
      </c>
      <c r="I3922" s="119" t="s">
        <v>72</v>
      </c>
      <c r="J3922" s="24">
        <f>DATEDIF(Tabla1[[#This Row],[FECHA DE NACIMIENTO]],Tabla1[[#This Row],[FECHA ACTUAL]],"Y")</f>
        <v>21</v>
      </c>
      <c r="K3922" s="119" t="s">
        <v>73</v>
      </c>
      <c r="L3922" s="24" t="s">
        <v>112</v>
      </c>
      <c r="M3922" s="24">
        <v>0</v>
      </c>
      <c r="N3922" s="24">
        <v>0</v>
      </c>
      <c r="O3922" s="24">
        <v>2</v>
      </c>
      <c r="P3922" s="119" t="s">
        <v>101</v>
      </c>
      <c r="Q3922" s="23">
        <v>37172</v>
      </c>
      <c r="R3922" s="24" t="s">
        <v>76</v>
      </c>
      <c r="S3922" s="25">
        <v>45119</v>
      </c>
      <c r="T3922" s="24"/>
      <c r="U3922" s="24">
        <v>3202557776</v>
      </c>
      <c r="V3922" s="33" t="s">
        <v>20670</v>
      </c>
      <c r="W3922" s="92" t="s">
        <v>20671</v>
      </c>
      <c r="X3922" s="119" t="s">
        <v>1438</v>
      </c>
      <c r="Y3922" s="119" t="s">
        <v>20672</v>
      </c>
      <c r="Z3922" s="119" t="s">
        <v>162</v>
      </c>
      <c r="AA3922" s="24">
        <v>3202601978</v>
      </c>
      <c r="AB3922" s="24"/>
      <c r="AC3922" s="24"/>
      <c r="AD3922" s="24"/>
      <c r="AE3922" s="26" t="s">
        <v>183</v>
      </c>
      <c r="AF3922" s="26" t="s">
        <v>20366</v>
      </c>
      <c r="AG3922" s="26"/>
      <c r="AH3922" s="27" t="s">
        <v>955</v>
      </c>
      <c r="AI3922" s="27" t="s">
        <v>1612</v>
      </c>
      <c r="AJ3922" s="27" t="s">
        <v>487</v>
      </c>
      <c r="AK3922" s="24" t="s">
        <v>121</v>
      </c>
      <c r="AL3922" s="24" t="s">
        <v>7086</v>
      </c>
      <c r="AM3922" s="25">
        <v>44977</v>
      </c>
      <c r="AN3922" s="28">
        <v>1160000</v>
      </c>
      <c r="AO3922" s="28">
        <v>140606</v>
      </c>
      <c r="AP3922" s="28"/>
      <c r="AQ3922" s="28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  <c r="BD3922" s="24"/>
      <c r="BE3922" s="24"/>
      <c r="BF3922" s="24"/>
      <c r="BG3922" s="23"/>
      <c r="BH3922" s="23" t="s">
        <v>75</v>
      </c>
      <c r="BI3922" s="26">
        <v>0</v>
      </c>
      <c r="BJ3922" s="26">
        <v>0</v>
      </c>
      <c r="BK3922" s="29">
        <v>0</v>
      </c>
      <c r="BL3922" s="24" t="s">
        <v>91</v>
      </c>
      <c r="BM3922" s="22" t="str">
        <f ca="1">+IF(Tabla1[[#This Row],[FECHA INGRESO]]&gt;=44986,IF((TODAY()-Tabla1[[#This Row],[FECHA INGRESO]])&gt;=50,"ALERTA","TODAVÍA FALTA"),"N/A")</f>
        <v>N/A</v>
      </c>
      <c r="BN3922" s="7" t="str">
        <f>IFERROR((_xlfn.DAYS(Tabla1[[#This Row],[FECHA INGRESO]],Tabla1[[#This Row],[FECHA RETIRO]]))/30,"")</f>
        <v/>
      </c>
    </row>
    <row r="3923" spans="1:66" x14ac:dyDescent="0.35">
      <c r="A3923" s="21">
        <v>1007701912</v>
      </c>
      <c r="B3923" s="94" t="s">
        <v>20673</v>
      </c>
      <c r="C3923" s="25">
        <v>44978</v>
      </c>
      <c r="D3923" s="119" t="s">
        <v>93</v>
      </c>
      <c r="E3923" s="24" t="s">
        <v>77</v>
      </c>
      <c r="F3923" s="23" t="s">
        <v>77</v>
      </c>
      <c r="G3923" s="24"/>
      <c r="H3923" s="24">
        <v>24120804979</v>
      </c>
      <c r="I3923" s="119" t="s">
        <v>95</v>
      </c>
      <c r="J3923" s="24">
        <f>DATEDIF(Tabla1[[#This Row],[FECHA DE NACIMIENTO]],Tabla1[[#This Row],[FECHA ACTUAL]],"Y")</f>
        <v>22</v>
      </c>
      <c r="K3923" s="119" t="s">
        <v>73</v>
      </c>
      <c r="L3923" s="24" t="s">
        <v>112</v>
      </c>
      <c r="M3923" s="24">
        <v>1</v>
      </c>
      <c r="N3923" s="24">
        <v>1</v>
      </c>
      <c r="O3923" s="24">
        <v>3</v>
      </c>
      <c r="P3923" s="119" t="s">
        <v>101</v>
      </c>
      <c r="Q3923" s="23">
        <v>36898</v>
      </c>
      <c r="R3923" s="24" t="s">
        <v>76</v>
      </c>
      <c r="S3923" s="25">
        <v>45119</v>
      </c>
      <c r="T3923" s="24"/>
      <c r="U3923" s="24">
        <v>3233987938</v>
      </c>
      <c r="V3923" s="33" t="s">
        <v>20674</v>
      </c>
      <c r="W3923" s="92" t="s">
        <v>20675</v>
      </c>
      <c r="X3923" s="119" t="s">
        <v>17221</v>
      </c>
      <c r="Y3923" s="119" t="s">
        <v>20676</v>
      </c>
      <c r="Z3923" s="119" t="s">
        <v>117</v>
      </c>
      <c r="AA3923" s="24">
        <v>3102819129</v>
      </c>
      <c r="AB3923" s="24"/>
      <c r="AC3923" s="24"/>
      <c r="AD3923" s="24"/>
      <c r="AE3923" s="26" t="s">
        <v>183</v>
      </c>
      <c r="AF3923" s="26"/>
      <c r="AG3923" s="26"/>
      <c r="AH3923" s="27" t="s">
        <v>6747</v>
      </c>
      <c r="AI3923" s="27" t="s">
        <v>398</v>
      </c>
      <c r="AJ3923" s="27" t="s">
        <v>398</v>
      </c>
      <c r="AK3923" s="24" t="s">
        <v>89</v>
      </c>
      <c r="AL3923" s="24" t="s">
        <v>868</v>
      </c>
      <c r="AM3923" s="25">
        <v>44978</v>
      </c>
      <c r="AN3923" s="28">
        <f>1160000/2</f>
        <v>580000</v>
      </c>
      <c r="AO3923" s="28">
        <v>0</v>
      </c>
      <c r="AP3923" s="28"/>
      <c r="AQ3923" s="28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  <c r="BD3923" s="24"/>
      <c r="BE3923" s="24"/>
      <c r="BF3923" s="24"/>
      <c r="BG3923" s="23"/>
      <c r="BH3923" s="23" t="s">
        <v>75</v>
      </c>
      <c r="BI3923" s="26">
        <v>0</v>
      </c>
      <c r="BJ3923" s="26">
        <v>0</v>
      </c>
      <c r="BK3923" s="29">
        <v>0</v>
      </c>
      <c r="BL3923" s="24" t="s">
        <v>91</v>
      </c>
      <c r="BM3923" s="22" t="str">
        <f ca="1">+IF(Tabla1[[#This Row],[FECHA INGRESO]]&gt;=44986,IF((TODAY()-Tabla1[[#This Row],[FECHA INGRESO]])&gt;=50,"ALERTA","TODAVÍA FALTA"),"N/A")</f>
        <v>N/A</v>
      </c>
      <c r="BN3923" s="7" t="str">
        <f>IFERROR((_xlfn.DAYS(Tabla1[[#This Row],[FECHA INGRESO]],Tabla1[[#This Row],[FECHA RETIRO]]))/30,"")</f>
        <v/>
      </c>
    </row>
    <row r="3924" spans="1:66" x14ac:dyDescent="0.35">
      <c r="A3924" s="21">
        <v>1014230693</v>
      </c>
      <c r="B3924" s="94" t="s">
        <v>20677</v>
      </c>
      <c r="C3924" s="25">
        <v>44979</v>
      </c>
      <c r="D3924" s="119" t="s">
        <v>131</v>
      </c>
      <c r="E3924" s="24" t="s">
        <v>111</v>
      </c>
      <c r="F3924" s="24" t="s">
        <v>70</v>
      </c>
      <c r="G3924" s="24"/>
      <c r="H3924" s="24">
        <v>24120820748</v>
      </c>
      <c r="I3924" s="119" t="s">
        <v>95</v>
      </c>
      <c r="J3924" s="24">
        <f>DATEDIF(Tabla1[[#This Row],[FECHA DE NACIMIENTO]],Tabla1[[#This Row],[FECHA ACTUAL]],"Y")</f>
        <v>31</v>
      </c>
      <c r="K3924" s="119" t="s">
        <v>73</v>
      </c>
      <c r="L3924" s="24" t="s">
        <v>234</v>
      </c>
      <c r="M3924" s="24">
        <v>3</v>
      </c>
      <c r="N3924" s="24">
        <v>3</v>
      </c>
      <c r="O3924" s="24">
        <v>2</v>
      </c>
      <c r="P3924" s="119" t="s">
        <v>101</v>
      </c>
      <c r="Q3924" s="23">
        <v>33586</v>
      </c>
      <c r="R3924" s="24" t="s">
        <v>76</v>
      </c>
      <c r="S3924" s="25">
        <v>45119</v>
      </c>
      <c r="T3924" s="24"/>
      <c r="U3924" s="24">
        <v>3004306001</v>
      </c>
      <c r="V3924" s="33" t="s">
        <v>20678</v>
      </c>
      <c r="W3924" s="92" t="s">
        <v>20679</v>
      </c>
      <c r="X3924" s="119" t="s">
        <v>20680</v>
      </c>
      <c r="Y3924" s="119" t="s">
        <v>20681</v>
      </c>
      <c r="Z3924" s="119" t="s">
        <v>13095</v>
      </c>
      <c r="AA3924" s="24">
        <v>3144305564</v>
      </c>
      <c r="AB3924" s="24"/>
      <c r="AC3924" s="24"/>
      <c r="AD3924" s="24"/>
      <c r="AE3924" s="26" t="s">
        <v>151</v>
      </c>
      <c r="AF3924" s="26"/>
      <c r="AG3924" s="26"/>
      <c r="AH3924" s="27" t="s">
        <v>10056</v>
      </c>
      <c r="AI3924" s="27" t="s">
        <v>410</v>
      </c>
      <c r="AJ3924" s="27" t="s">
        <v>410</v>
      </c>
      <c r="AK3924" s="24" t="s">
        <v>121</v>
      </c>
      <c r="AL3924" s="24" t="s">
        <v>7086</v>
      </c>
      <c r="AM3924" s="25">
        <v>44979</v>
      </c>
      <c r="AN3924" s="28">
        <v>1160000</v>
      </c>
      <c r="AO3924" s="28">
        <v>140606</v>
      </c>
      <c r="AP3924" s="28"/>
      <c r="AQ3924" s="28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  <c r="BD3924" s="24"/>
      <c r="BE3924" s="24"/>
      <c r="BF3924" s="24"/>
      <c r="BG3924" s="23"/>
      <c r="BH3924" s="23" t="s">
        <v>75</v>
      </c>
      <c r="BI3924" s="26">
        <v>0</v>
      </c>
      <c r="BJ3924" s="26">
        <v>0</v>
      </c>
      <c r="BK3924" s="29">
        <v>0</v>
      </c>
      <c r="BL3924" s="24" t="s">
        <v>91</v>
      </c>
      <c r="BM3924" s="22" t="str">
        <f ca="1">+IF(Tabla1[[#This Row],[FECHA INGRESO]]&gt;=44986,IF((TODAY()-Tabla1[[#This Row],[FECHA INGRESO]])&gt;=50,"ALERTA","TODAVÍA FALTA"),"N/A")</f>
        <v>N/A</v>
      </c>
      <c r="BN3924" s="7" t="str">
        <f>IFERROR((_xlfn.DAYS(Tabla1[[#This Row],[FECHA INGRESO]],Tabla1[[#This Row],[FECHA RETIRO]]))/30,"")</f>
        <v/>
      </c>
    </row>
    <row r="3925" spans="1:66" x14ac:dyDescent="0.35">
      <c r="A3925" s="21">
        <v>1001220636</v>
      </c>
      <c r="B3925" s="94" t="s">
        <v>20682</v>
      </c>
      <c r="C3925" s="25">
        <v>44979</v>
      </c>
      <c r="D3925" s="119" t="s">
        <v>266</v>
      </c>
      <c r="E3925" s="24" t="s">
        <v>94</v>
      </c>
      <c r="F3925" s="24" t="s">
        <v>70</v>
      </c>
      <c r="G3925" s="24"/>
      <c r="H3925" s="24">
        <v>24120820685</v>
      </c>
      <c r="I3925" s="119" t="s">
        <v>72</v>
      </c>
      <c r="J3925" s="24">
        <f>DATEDIF(Tabla1[[#This Row],[FECHA DE NACIMIENTO]],Tabla1[[#This Row],[FECHA ACTUAL]],"Y")</f>
        <v>27</v>
      </c>
      <c r="K3925" s="119" t="s">
        <v>73</v>
      </c>
      <c r="L3925" s="24" t="s">
        <v>112</v>
      </c>
      <c r="M3925" s="24">
        <v>0</v>
      </c>
      <c r="N3925" s="24">
        <v>0</v>
      </c>
      <c r="O3925" s="24">
        <v>2</v>
      </c>
      <c r="P3925" s="119" t="s">
        <v>101</v>
      </c>
      <c r="Q3925" s="23">
        <v>34905</v>
      </c>
      <c r="R3925" s="24" t="s">
        <v>76</v>
      </c>
      <c r="S3925" s="25">
        <v>45119</v>
      </c>
      <c r="T3925" s="24"/>
      <c r="U3925" s="24">
        <v>3209864214</v>
      </c>
      <c r="V3925" s="33" t="s">
        <v>20683</v>
      </c>
      <c r="W3925" s="92" t="s">
        <v>20684</v>
      </c>
      <c r="X3925" s="119" t="s">
        <v>20685</v>
      </c>
      <c r="Y3925" s="119" t="s">
        <v>20686</v>
      </c>
      <c r="Z3925" s="119" t="s">
        <v>117</v>
      </c>
      <c r="AA3925" s="24">
        <v>3219750019</v>
      </c>
      <c r="AB3925" s="24"/>
      <c r="AC3925" s="24"/>
      <c r="AD3925" s="24"/>
      <c r="AE3925" s="26" t="s">
        <v>183</v>
      </c>
      <c r="AF3925" s="26" t="s">
        <v>6404</v>
      </c>
      <c r="AG3925" s="26"/>
      <c r="AH3925" s="27" t="s">
        <v>10056</v>
      </c>
      <c r="AI3925" s="27" t="s">
        <v>410</v>
      </c>
      <c r="AJ3925" s="27" t="s">
        <v>410</v>
      </c>
      <c r="AK3925" s="24" t="s">
        <v>121</v>
      </c>
      <c r="AL3925" s="24" t="s">
        <v>7086</v>
      </c>
      <c r="AM3925" s="25">
        <v>44979</v>
      </c>
      <c r="AN3925" s="28">
        <v>1160000</v>
      </c>
      <c r="AO3925" s="28">
        <v>140606</v>
      </c>
      <c r="AP3925" s="28"/>
      <c r="AQ3925" s="28"/>
      <c r="AR3925" s="24"/>
      <c r="AS3925" s="24"/>
      <c r="AT3925" s="24"/>
      <c r="AU3925" s="24"/>
      <c r="AV3925" s="24"/>
      <c r="AW3925" s="24"/>
      <c r="AX3925" s="24"/>
      <c r="AY3925" s="24"/>
      <c r="AZ3925" s="24"/>
      <c r="BA3925" s="24"/>
      <c r="BB3925" s="24"/>
      <c r="BC3925" s="24"/>
      <c r="BD3925" s="24"/>
      <c r="BE3925" s="24"/>
      <c r="BF3925" s="24"/>
      <c r="BG3925" s="23"/>
      <c r="BH3925" s="23" t="s">
        <v>75</v>
      </c>
      <c r="BI3925" s="26">
        <v>0</v>
      </c>
      <c r="BJ3925" s="26">
        <v>0</v>
      </c>
      <c r="BK3925" s="29">
        <v>0</v>
      </c>
      <c r="BL3925" s="24" t="s">
        <v>91</v>
      </c>
      <c r="BM3925" s="22" t="str">
        <f ca="1">+IF(Tabla1[[#This Row],[FECHA INGRESO]]&gt;=44986,IF((TODAY()-Tabla1[[#This Row],[FECHA INGRESO]])&gt;=50,"ALERTA","TODAVÍA FALTA"),"N/A")</f>
        <v>N/A</v>
      </c>
      <c r="BN3925" s="7" t="str">
        <f>IFERROR((_xlfn.DAYS(Tabla1[[#This Row],[FECHA INGRESO]],Tabla1[[#This Row],[FECHA RETIRO]]))/30,"")</f>
        <v/>
      </c>
    </row>
    <row r="3926" spans="1:66" x14ac:dyDescent="0.35">
      <c r="A3926" s="21">
        <v>1030561844</v>
      </c>
      <c r="B3926" s="95" t="s">
        <v>20687</v>
      </c>
      <c r="C3926" s="25">
        <v>44980</v>
      </c>
      <c r="D3926" s="119" t="s">
        <v>266</v>
      </c>
      <c r="E3926" s="24" t="s">
        <v>111</v>
      </c>
      <c r="F3926" s="24" t="s">
        <v>70</v>
      </c>
      <c r="G3926" s="24"/>
      <c r="H3926" s="24">
        <v>24120648939</v>
      </c>
      <c r="I3926" s="119" t="s">
        <v>95</v>
      </c>
      <c r="J3926" s="24">
        <f>DATEDIF(Tabla1[[#This Row],[FECHA DE NACIMIENTO]],Tabla1[[#This Row],[FECHA ACTUAL]],"Y")</f>
        <v>33</v>
      </c>
      <c r="K3926" s="119" t="s">
        <v>320</v>
      </c>
      <c r="L3926" s="24" t="s">
        <v>112</v>
      </c>
      <c r="M3926" s="24">
        <v>1</v>
      </c>
      <c r="N3926" s="24">
        <v>1</v>
      </c>
      <c r="O3926" s="24">
        <v>3</v>
      </c>
      <c r="P3926" s="119" t="s">
        <v>101</v>
      </c>
      <c r="Q3926" s="23">
        <v>32734</v>
      </c>
      <c r="R3926" s="24" t="s">
        <v>76</v>
      </c>
      <c r="S3926" s="25">
        <v>45119</v>
      </c>
      <c r="T3926" s="24"/>
      <c r="U3926" s="24">
        <v>3229047295</v>
      </c>
      <c r="V3926" s="33" t="s">
        <v>20688</v>
      </c>
      <c r="W3926" s="92" t="s">
        <v>20689</v>
      </c>
      <c r="X3926" s="119" t="s">
        <v>865</v>
      </c>
      <c r="Y3926" s="119" t="s">
        <v>20690</v>
      </c>
      <c r="Z3926" s="119" t="s">
        <v>117</v>
      </c>
      <c r="AA3926" s="24">
        <v>3133739863</v>
      </c>
      <c r="AB3926" s="24"/>
      <c r="AC3926" s="24"/>
      <c r="AD3926" s="24"/>
      <c r="AE3926" s="26" t="s">
        <v>84</v>
      </c>
      <c r="AF3926" s="26" t="s">
        <v>20691</v>
      </c>
      <c r="AG3926" s="26"/>
      <c r="AH3926" s="27" t="s">
        <v>184</v>
      </c>
      <c r="AI3926" s="27" t="s">
        <v>120</v>
      </c>
      <c r="AJ3926" s="27" t="s">
        <v>120</v>
      </c>
      <c r="AK3926" s="24" t="s">
        <v>121</v>
      </c>
      <c r="AL3926" s="24" t="s">
        <v>7086</v>
      </c>
      <c r="AM3926" s="25">
        <v>44980</v>
      </c>
      <c r="AN3926" s="28">
        <v>1160000</v>
      </c>
      <c r="AO3926" s="28">
        <v>140606</v>
      </c>
      <c r="AP3926" s="28"/>
      <c r="AQ3926" s="28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  <c r="BD3926" s="24"/>
      <c r="BE3926" s="24"/>
      <c r="BF3926" s="24"/>
      <c r="BG3926" s="23"/>
      <c r="BH3926" s="23">
        <v>44986</v>
      </c>
      <c r="BI3926" s="26" t="s">
        <v>10014</v>
      </c>
      <c r="BJ3926" s="26" t="s">
        <v>10594</v>
      </c>
      <c r="BK3926" s="29">
        <v>0</v>
      </c>
      <c r="BL3926" s="24" t="s">
        <v>129</v>
      </c>
      <c r="BM3926" s="22" t="str">
        <f ca="1">+IF(Tabla1[[#This Row],[FECHA INGRESO]]&gt;=44986,IF((TODAY()-Tabla1[[#This Row],[FECHA INGRESO]])&gt;=50,"ALERTA","TODAVÍA FALTA"),"N/A")</f>
        <v>N/A</v>
      </c>
      <c r="BN3926" s="7">
        <f>IFERROR((_xlfn.DAYS(Tabla1[[#This Row],[FECHA INGRESO]],Tabla1[[#This Row],[FECHA RETIRO]]))/30,"")</f>
        <v>-0.2</v>
      </c>
    </row>
    <row r="3927" spans="1:66" x14ac:dyDescent="0.35">
      <c r="A3927" s="21">
        <v>79978116</v>
      </c>
      <c r="B3927" s="95" t="s">
        <v>20692</v>
      </c>
      <c r="C3927" s="25">
        <v>44980</v>
      </c>
      <c r="D3927" s="119" t="s">
        <v>131</v>
      </c>
      <c r="E3927" s="24" t="s">
        <v>94</v>
      </c>
      <c r="F3927" s="24" t="s">
        <v>70</v>
      </c>
      <c r="G3927" s="24"/>
      <c r="H3927" s="24">
        <v>24120835555</v>
      </c>
      <c r="I3927" s="119" t="s">
        <v>72</v>
      </c>
      <c r="J3927" s="24">
        <f>DATEDIF(Tabla1[[#This Row],[FECHA DE NACIMIENTO]],Tabla1[[#This Row],[FECHA ACTUAL]],"Y")</f>
        <v>42</v>
      </c>
      <c r="K3927" s="119" t="s">
        <v>320</v>
      </c>
      <c r="L3927" s="24" t="s">
        <v>112</v>
      </c>
      <c r="M3927" s="24">
        <v>0</v>
      </c>
      <c r="N3927" s="24">
        <v>0</v>
      </c>
      <c r="O3927" s="24">
        <v>4</v>
      </c>
      <c r="P3927" s="119" t="s">
        <v>101</v>
      </c>
      <c r="Q3927" s="23">
        <v>29495</v>
      </c>
      <c r="R3927" s="24" t="s">
        <v>76</v>
      </c>
      <c r="S3927" s="25">
        <v>45119</v>
      </c>
      <c r="T3927" s="24">
        <v>3610108</v>
      </c>
      <c r="U3927" s="24">
        <v>3102199864</v>
      </c>
      <c r="V3927" s="33" t="s">
        <v>20693</v>
      </c>
      <c r="W3927" s="92" t="s">
        <v>20694</v>
      </c>
      <c r="X3927" s="119" t="s">
        <v>16462</v>
      </c>
      <c r="Y3927" s="119" t="s">
        <v>20695</v>
      </c>
      <c r="Z3927" s="119" t="s">
        <v>117</v>
      </c>
      <c r="AA3927" s="24">
        <v>3214275615</v>
      </c>
      <c r="AB3927" s="24"/>
      <c r="AC3927" s="24"/>
      <c r="AD3927" s="24"/>
      <c r="AE3927" s="26" t="s">
        <v>183</v>
      </c>
      <c r="AF3927" s="26"/>
      <c r="AG3927" s="26"/>
      <c r="AH3927" s="27" t="s">
        <v>184</v>
      </c>
      <c r="AI3927" s="27" t="s">
        <v>120</v>
      </c>
      <c r="AJ3927" s="27" t="s">
        <v>120</v>
      </c>
      <c r="AK3927" s="24" t="s">
        <v>121</v>
      </c>
      <c r="AL3927" s="24" t="s">
        <v>7086</v>
      </c>
      <c r="AM3927" s="25">
        <v>44980</v>
      </c>
      <c r="AN3927" s="28">
        <v>1160000</v>
      </c>
      <c r="AO3927" s="28">
        <v>140606</v>
      </c>
      <c r="AP3927" s="28"/>
      <c r="AQ3927" s="28"/>
      <c r="AR3927" s="24"/>
      <c r="AS3927" s="24"/>
      <c r="AT3927" s="24"/>
      <c r="AU3927" s="24"/>
      <c r="AV3927" s="24"/>
      <c r="AW3927" s="24"/>
      <c r="AX3927" s="24"/>
      <c r="AY3927" s="24"/>
      <c r="AZ3927" s="24"/>
      <c r="BA3927" s="24"/>
      <c r="BB3927" s="24"/>
      <c r="BC3927" s="24"/>
      <c r="BD3927" s="24"/>
      <c r="BE3927" s="24"/>
      <c r="BF3927" s="24"/>
      <c r="BG3927" s="23"/>
      <c r="BH3927" s="23">
        <v>44986</v>
      </c>
      <c r="BI3927" s="26" t="s">
        <v>10014</v>
      </c>
      <c r="BJ3927" s="26" t="s">
        <v>10594</v>
      </c>
      <c r="BK3927" s="29">
        <v>0</v>
      </c>
      <c r="BL3927" s="24" t="s">
        <v>129</v>
      </c>
      <c r="BM3927" s="22" t="str">
        <f ca="1">+IF(Tabla1[[#This Row],[FECHA INGRESO]]&gt;=44986,IF((TODAY()-Tabla1[[#This Row],[FECHA INGRESO]])&gt;=50,"ALERTA","TODAVÍA FALTA"),"N/A")</f>
        <v>N/A</v>
      </c>
      <c r="BN3927" s="7">
        <f>IFERROR((_xlfn.DAYS(Tabla1[[#This Row],[FECHA INGRESO]],Tabla1[[#This Row],[FECHA RETIRO]]))/30,"")</f>
        <v>-0.2</v>
      </c>
    </row>
    <row r="3928" spans="1:66" x14ac:dyDescent="0.35">
      <c r="A3928" s="21">
        <v>1031157974</v>
      </c>
      <c r="B3928" s="94" t="s">
        <v>20696</v>
      </c>
      <c r="C3928" s="63">
        <v>44980</v>
      </c>
      <c r="D3928" s="119" t="s">
        <v>188</v>
      </c>
      <c r="E3928" s="119" t="s">
        <v>111</v>
      </c>
      <c r="F3928" s="119" t="s">
        <v>111</v>
      </c>
      <c r="G3928" s="119"/>
      <c r="H3928" s="119">
        <v>24120830992</v>
      </c>
      <c r="I3928" s="119" t="s">
        <v>95</v>
      </c>
      <c r="J3928" s="24">
        <f>DATEDIF(Tabla1[[#This Row],[FECHA DE NACIMIENTO]],Tabla1[[#This Row],[FECHA ACTUAL]],"Y")</f>
        <v>28</v>
      </c>
      <c r="K3928" s="119" t="s">
        <v>73</v>
      </c>
      <c r="L3928" s="24" t="s">
        <v>112</v>
      </c>
      <c r="M3928" s="119">
        <v>2</v>
      </c>
      <c r="N3928" s="119">
        <v>2</v>
      </c>
      <c r="O3928" s="119">
        <v>2</v>
      </c>
      <c r="P3928" s="119" t="s">
        <v>101</v>
      </c>
      <c r="Q3928" s="63">
        <v>34721</v>
      </c>
      <c r="R3928" s="24" t="s">
        <v>76</v>
      </c>
      <c r="S3928" s="25">
        <v>45119</v>
      </c>
      <c r="T3928" s="119">
        <v>7404787</v>
      </c>
      <c r="U3928" s="119">
        <v>3025377136</v>
      </c>
      <c r="V3928" s="148" t="s">
        <v>20697</v>
      </c>
      <c r="W3928" s="158" t="s">
        <v>20698</v>
      </c>
      <c r="X3928" s="119" t="s">
        <v>20534</v>
      </c>
      <c r="Y3928" s="119" t="s">
        <v>20699</v>
      </c>
      <c r="Z3928" s="119" t="s">
        <v>117</v>
      </c>
      <c r="AA3928" s="119">
        <v>3223289148</v>
      </c>
      <c r="AB3928" s="119"/>
      <c r="AC3928" s="119"/>
      <c r="AD3928" s="119"/>
      <c r="AE3928" s="26" t="s">
        <v>183</v>
      </c>
      <c r="AF3928" s="150" t="s">
        <v>17192</v>
      </c>
      <c r="AG3928" s="26"/>
      <c r="AH3928" s="27" t="s">
        <v>955</v>
      </c>
      <c r="AI3928" s="27" t="s">
        <v>1612</v>
      </c>
      <c r="AJ3928" s="27" t="s">
        <v>487</v>
      </c>
      <c r="AK3928" s="24" t="s">
        <v>121</v>
      </c>
      <c r="AL3928" s="24" t="s">
        <v>7086</v>
      </c>
      <c r="AM3928" s="25">
        <v>44980</v>
      </c>
      <c r="AN3928" s="28">
        <v>1160000</v>
      </c>
      <c r="AO3928" s="28">
        <v>140606</v>
      </c>
      <c r="AP3928" s="151"/>
      <c r="AQ3928" s="152"/>
      <c r="AR3928" s="153"/>
      <c r="AS3928" s="153"/>
      <c r="AT3928" s="151"/>
      <c r="AU3928" s="151"/>
      <c r="AV3928" s="151"/>
      <c r="AW3928" s="151"/>
      <c r="AX3928" s="152"/>
      <c r="AY3928" s="151"/>
      <c r="AZ3928" s="151"/>
      <c r="BA3928" s="151"/>
      <c r="BB3928" s="152"/>
      <c r="BC3928" s="154"/>
      <c r="BD3928" s="151"/>
      <c r="BE3928" s="151"/>
      <c r="BF3928" s="155"/>
      <c r="BG3928" s="155"/>
      <c r="BH3928" s="23" t="s">
        <v>75</v>
      </c>
      <c r="BI3928" s="26">
        <v>0</v>
      </c>
      <c r="BJ3928" s="26">
        <v>0</v>
      </c>
      <c r="BK3928" s="29">
        <v>0</v>
      </c>
      <c r="BL3928" s="24" t="s">
        <v>91</v>
      </c>
      <c r="BM3928" s="22" t="str">
        <f ca="1">+IF(Tabla1[[#This Row],[FECHA INGRESO]]&gt;=44986,IF((TODAY()-Tabla1[[#This Row],[FECHA INGRESO]])&gt;=50,"ALERTA","TODAVÍA FALTA"),"N/A")</f>
        <v>N/A</v>
      </c>
      <c r="BN3928" s="7" t="str">
        <f>IFERROR((_xlfn.DAYS(Tabla1[[#This Row],[FECHA INGRESO]],Tabla1[[#This Row],[FECHA RETIRO]]))/30,"")</f>
        <v/>
      </c>
    </row>
    <row r="3929" spans="1:66" x14ac:dyDescent="0.35">
      <c r="A3929" s="21">
        <v>1030654908</v>
      </c>
      <c r="B3929" s="94" t="s">
        <v>20700</v>
      </c>
      <c r="C3929" s="25">
        <v>44980</v>
      </c>
      <c r="D3929" s="119" t="s">
        <v>93</v>
      </c>
      <c r="E3929" s="24" t="s">
        <v>111</v>
      </c>
      <c r="F3929" s="24" t="s">
        <v>70</v>
      </c>
      <c r="G3929" s="24"/>
      <c r="H3929" s="24">
        <v>24120867800</v>
      </c>
      <c r="I3929" s="119" t="s">
        <v>95</v>
      </c>
      <c r="J3929" s="24">
        <f>DATEDIF(Tabla1[[#This Row],[FECHA DE NACIMIENTO]],Tabla1[[#This Row],[FECHA ACTUAL]],"Y")</f>
        <v>28</v>
      </c>
      <c r="K3929" s="119" t="s">
        <v>73</v>
      </c>
      <c r="L3929" s="24" t="s">
        <v>112</v>
      </c>
      <c r="M3929" s="24">
        <v>1</v>
      </c>
      <c r="N3929" s="24">
        <v>1</v>
      </c>
      <c r="O3929" s="24">
        <v>1</v>
      </c>
      <c r="P3929" s="119" t="s">
        <v>101</v>
      </c>
      <c r="Q3929" s="23">
        <v>34872</v>
      </c>
      <c r="R3929" s="24" t="s">
        <v>76</v>
      </c>
      <c r="S3929" s="25">
        <v>45119</v>
      </c>
      <c r="T3929" s="24"/>
      <c r="U3929" s="24">
        <v>3106027969</v>
      </c>
      <c r="V3929" s="33" t="s">
        <v>20701</v>
      </c>
      <c r="W3929" s="92" t="s">
        <v>20702</v>
      </c>
      <c r="X3929" s="119" t="s">
        <v>6963</v>
      </c>
      <c r="Y3929" s="119" t="s">
        <v>20703</v>
      </c>
      <c r="Z3929" s="119" t="s">
        <v>285</v>
      </c>
      <c r="AA3929" s="24">
        <v>3105883166</v>
      </c>
      <c r="AB3929" s="24"/>
      <c r="AC3929" s="24"/>
      <c r="AD3929" s="24"/>
      <c r="AE3929" s="26" t="s">
        <v>183</v>
      </c>
      <c r="AF3929" s="26" t="s">
        <v>20704</v>
      </c>
      <c r="AG3929" s="26"/>
      <c r="AH3929" s="27" t="s">
        <v>955</v>
      </c>
      <c r="AI3929" s="27" t="s">
        <v>120</v>
      </c>
      <c r="AJ3929" s="27" t="s">
        <v>120</v>
      </c>
      <c r="AK3929" s="24" t="s">
        <v>121</v>
      </c>
      <c r="AL3929" s="24" t="s">
        <v>7086</v>
      </c>
      <c r="AM3929" s="25">
        <v>44980</v>
      </c>
      <c r="AN3929" s="28">
        <v>1160000</v>
      </c>
      <c r="AO3929" s="28">
        <v>140606</v>
      </c>
      <c r="AP3929" s="28"/>
      <c r="AQ3929" s="28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  <c r="BD3929" s="24"/>
      <c r="BE3929" s="24"/>
      <c r="BF3929" s="24"/>
      <c r="BG3929" s="23"/>
      <c r="BH3929" s="23" t="s">
        <v>75</v>
      </c>
      <c r="BI3929" s="26">
        <v>0</v>
      </c>
      <c r="BJ3929" s="26">
        <v>0</v>
      </c>
      <c r="BK3929" s="29">
        <v>0</v>
      </c>
      <c r="BL3929" s="24" t="s">
        <v>91</v>
      </c>
      <c r="BM3929" s="22" t="str">
        <f ca="1">+IF(Tabla1[[#This Row],[FECHA INGRESO]]&gt;=44986,IF((TODAY()-Tabla1[[#This Row],[FECHA INGRESO]])&gt;=50,"ALERTA","TODAVÍA FALTA"),"N/A")</f>
        <v>N/A</v>
      </c>
      <c r="BN3929" s="7" t="str">
        <f>IFERROR((_xlfn.DAYS(Tabla1[[#This Row],[FECHA INGRESO]],Tabla1[[#This Row],[FECHA RETIRO]]))/30,"")</f>
        <v/>
      </c>
    </row>
    <row r="3930" spans="1:66" x14ac:dyDescent="0.35">
      <c r="A3930" s="21">
        <v>1015995076</v>
      </c>
      <c r="B3930" s="94" t="s">
        <v>20705</v>
      </c>
      <c r="C3930" s="25">
        <v>44980</v>
      </c>
      <c r="D3930" s="119" t="s">
        <v>188</v>
      </c>
      <c r="E3930" s="24" t="s">
        <v>111</v>
      </c>
      <c r="F3930" s="24" t="s">
        <v>111</v>
      </c>
      <c r="G3930" s="24"/>
      <c r="H3930" s="24">
        <v>24120847440</v>
      </c>
      <c r="I3930" s="119" t="s">
        <v>95</v>
      </c>
      <c r="J3930" s="24">
        <f>DATEDIF(Tabla1[[#This Row],[FECHA DE NACIMIENTO]],Tabla1[[#This Row],[FECHA ACTUAL]],"Y")</f>
        <v>19</v>
      </c>
      <c r="K3930" s="119" t="s">
        <v>73</v>
      </c>
      <c r="L3930" s="24" t="s">
        <v>112</v>
      </c>
      <c r="M3930" s="24">
        <v>0</v>
      </c>
      <c r="N3930" s="24">
        <v>0</v>
      </c>
      <c r="O3930" s="24">
        <v>2</v>
      </c>
      <c r="P3930" s="119" t="s">
        <v>101</v>
      </c>
      <c r="Q3930" s="23">
        <v>38122</v>
      </c>
      <c r="R3930" s="24" t="s">
        <v>76</v>
      </c>
      <c r="S3930" s="25">
        <v>45119</v>
      </c>
      <c r="T3930" s="24"/>
      <c r="U3930" s="24">
        <v>3004074466</v>
      </c>
      <c r="V3930" s="33" t="s">
        <v>20706</v>
      </c>
      <c r="W3930" s="92" t="s">
        <v>20707</v>
      </c>
      <c r="X3930" s="119" t="s">
        <v>4908</v>
      </c>
      <c r="Y3930" s="119" t="s">
        <v>20708</v>
      </c>
      <c r="Z3930" s="119" t="s">
        <v>117</v>
      </c>
      <c r="AA3930" s="24">
        <v>3186664574</v>
      </c>
      <c r="AB3930" s="24"/>
      <c r="AC3930" s="24"/>
      <c r="AD3930" s="24"/>
      <c r="AE3930" s="26" t="s">
        <v>151</v>
      </c>
      <c r="AF3930" s="26"/>
      <c r="AG3930" s="26"/>
      <c r="AH3930" s="27" t="s">
        <v>955</v>
      </c>
      <c r="AI3930" s="27" t="s">
        <v>1612</v>
      </c>
      <c r="AJ3930" s="27" t="s">
        <v>487</v>
      </c>
      <c r="AK3930" s="24" t="s">
        <v>121</v>
      </c>
      <c r="AL3930" s="24" t="s">
        <v>7086</v>
      </c>
      <c r="AM3930" s="25">
        <v>44980</v>
      </c>
      <c r="AN3930" s="28">
        <v>1160000</v>
      </c>
      <c r="AO3930" s="28">
        <v>140606</v>
      </c>
      <c r="AP3930" s="28"/>
      <c r="AQ3930" s="28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  <c r="BD3930" s="24"/>
      <c r="BE3930" s="24"/>
      <c r="BF3930" s="24"/>
      <c r="BG3930" s="23"/>
      <c r="BH3930" s="23" t="s">
        <v>75</v>
      </c>
      <c r="BI3930" s="26">
        <v>0</v>
      </c>
      <c r="BJ3930" s="26">
        <v>0</v>
      </c>
      <c r="BK3930" s="29">
        <v>0</v>
      </c>
      <c r="BL3930" s="24" t="s">
        <v>91</v>
      </c>
      <c r="BM3930" s="22" t="str">
        <f ca="1">+IF(Tabla1[[#This Row],[FECHA INGRESO]]&gt;=44986,IF((TODAY()-Tabla1[[#This Row],[FECHA INGRESO]])&gt;=50,"ALERTA","TODAVÍA FALTA"),"N/A")</f>
        <v>N/A</v>
      </c>
      <c r="BN3930" s="7" t="str">
        <f>IFERROR((_xlfn.DAYS(Tabla1[[#This Row],[FECHA INGRESO]],Tabla1[[#This Row],[FECHA RETIRO]]))/30,"")</f>
        <v/>
      </c>
    </row>
    <row r="3931" spans="1:66" x14ac:dyDescent="0.35">
      <c r="A3931" s="21">
        <v>1010231486</v>
      </c>
      <c r="B3931" s="95" t="s">
        <v>20709</v>
      </c>
      <c r="C3931" s="63">
        <v>44980</v>
      </c>
      <c r="D3931" s="119" t="s">
        <v>266</v>
      </c>
      <c r="E3931" s="119" t="s">
        <v>111</v>
      </c>
      <c r="F3931" s="119" t="s">
        <v>111</v>
      </c>
      <c r="G3931" s="119"/>
      <c r="H3931" s="119">
        <v>24120466810</v>
      </c>
      <c r="I3931" s="119" t="s">
        <v>95</v>
      </c>
      <c r="J3931" s="24">
        <f>DATEDIF(Tabla1[[#This Row],[FECHA DE NACIMIENTO]],Tabla1[[#This Row],[FECHA ACTUAL]],"Y")</f>
        <v>26</v>
      </c>
      <c r="K3931" s="119" t="s">
        <v>96</v>
      </c>
      <c r="L3931" s="24" t="s">
        <v>112</v>
      </c>
      <c r="M3931" s="119">
        <v>2</v>
      </c>
      <c r="N3931" s="119">
        <v>2</v>
      </c>
      <c r="O3931" s="119">
        <v>2</v>
      </c>
      <c r="P3931" s="119" t="s">
        <v>101</v>
      </c>
      <c r="Q3931" s="63">
        <v>35399</v>
      </c>
      <c r="R3931" s="24" t="s">
        <v>76</v>
      </c>
      <c r="S3931" s="25">
        <v>45119</v>
      </c>
      <c r="T3931" s="119"/>
      <c r="U3931" s="119">
        <v>3236991576</v>
      </c>
      <c r="V3931" s="148" t="s">
        <v>20710</v>
      </c>
      <c r="W3931" s="158" t="s">
        <v>20711</v>
      </c>
      <c r="X3931" s="119" t="s">
        <v>1244</v>
      </c>
      <c r="Y3931" s="119" t="s">
        <v>20712</v>
      </c>
      <c r="Z3931" s="119" t="s">
        <v>117</v>
      </c>
      <c r="AA3931" s="119">
        <v>3142491575</v>
      </c>
      <c r="AB3931" s="119"/>
      <c r="AC3931" s="119"/>
      <c r="AD3931" s="119"/>
      <c r="AE3931" s="26" t="s">
        <v>151</v>
      </c>
      <c r="AF3931" s="150"/>
      <c r="AG3931" s="26"/>
      <c r="AH3931" s="27" t="s">
        <v>184</v>
      </c>
      <c r="AI3931" s="27" t="s">
        <v>1612</v>
      </c>
      <c r="AJ3931" s="27" t="s">
        <v>487</v>
      </c>
      <c r="AK3931" s="24" t="s">
        <v>121</v>
      </c>
      <c r="AL3931" s="24" t="s">
        <v>7086</v>
      </c>
      <c r="AM3931" s="25">
        <v>44980</v>
      </c>
      <c r="AN3931" s="28">
        <v>1160000</v>
      </c>
      <c r="AO3931" s="28">
        <v>140606</v>
      </c>
      <c r="AP3931" s="151"/>
      <c r="AQ3931" s="152"/>
      <c r="AR3931" s="153"/>
      <c r="AS3931" s="153"/>
      <c r="AT3931" s="151"/>
      <c r="AU3931" s="151"/>
      <c r="AV3931" s="151"/>
      <c r="AW3931" s="151"/>
      <c r="AX3931" s="152"/>
      <c r="AY3931" s="151"/>
      <c r="AZ3931" s="151"/>
      <c r="BA3931" s="151"/>
      <c r="BB3931" s="152"/>
      <c r="BC3931" s="154"/>
      <c r="BD3931" s="151"/>
      <c r="BE3931" s="151"/>
      <c r="BF3931" s="155"/>
      <c r="BG3931" s="155"/>
      <c r="BH3931" s="23">
        <v>45017</v>
      </c>
      <c r="BI3931" s="26" t="s">
        <v>10014</v>
      </c>
      <c r="BJ3931" s="26" t="s">
        <v>10594</v>
      </c>
      <c r="BK3931" s="29">
        <v>0</v>
      </c>
      <c r="BL3931" s="24" t="s">
        <v>129</v>
      </c>
      <c r="BM3931" s="22" t="str">
        <f ca="1">+IF(Tabla1[[#This Row],[FECHA INGRESO]]&gt;=44986,IF((TODAY()-Tabla1[[#This Row],[FECHA INGRESO]])&gt;=50,"ALERTA","TODAVÍA FALTA"),"N/A")</f>
        <v>N/A</v>
      </c>
      <c r="BN3931" s="7">
        <f>IFERROR((_xlfn.DAYS(Tabla1[[#This Row],[FECHA INGRESO]],Tabla1[[#This Row],[FECHA RETIRO]]))/30,"")</f>
        <v>-1.2333333333333334</v>
      </c>
    </row>
    <row r="3932" spans="1:66" x14ac:dyDescent="0.35">
      <c r="A3932" s="21">
        <v>1019608014</v>
      </c>
      <c r="B3932" s="95" t="s">
        <v>20713</v>
      </c>
      <c r="C3932" s="25">
        <v>44980</v>
      </c>
      <c r="D3932" s="119" t="s">
        <v>188</v>
      </c>
      <c r="E3932" s="24" t="s">
        <v>69</v>
      </c>
      <c r="F3932" s="24" t="s">
        <v>70</v>
      </c>
      <c r="G3932" s="24"/>
      <c r="H3932" s="24">
        <v>24120846593</v>
      </c>
      <c r="I3932" s="119" t="s">
        <v>95</v>
      </c>
      <c r="J3932" s="24">
        <f>DATEDIF(Tabla1[[#This Row],[FECHA DE NACIMIENTO]],Tabla1[[#This Row],[FECHA ACTUAL]],"Y")</f>
        <v>19</v>
      </c>
      <c r="K3932" s="119" t="s">
        <v>96</v>
      </c>
      <c r="L3932" s="24" t="s">
        <v>112</v>
      </c>
      <c r="M3932" s="24">
        <v>1</v>
      </c>
      <c r="N3932" s="24">
        <v>1</v>
      </c>
      <c r="O3932" s="24">
        <v>2</v>
      </c>
      <c r="P3932" s="119" t="s">
        <v>101</v>
      </c>
      <c r="Q3932" s="23">
        <v>38169</v>
      </c>
      <c r="R3932" s="24" t="s">
        <v>76</v>
      </c>
      <c r="S3932" s="25">
        <v>45119</v>
      </c>
      <c r="T3932" s="24"/>
      <c r="U3932" s="24">
        <v>3193137911</v>
      </c>
      <c r="V3932" s="33" t="s">
        <v>20714</v>
      </c>
      <c r="W3932" s="92" t="s">
        <v>20715</v>
      </c>
      <c r="X3932" s="119" t="s">
        <v>2454</v>
      </c>
      <c r="Y3932" s="119" t="s">
        <v>20716</v>
      </c>
      <c r="Z3932" s="119" t="s">
        <v>117</v>
      </c>
      <c r="AA3932" s="24">
        <v>3177668137</v>
      </c>
      <c r="AB3932" s="24"/>
      <c r="AC3932" s="24"/>
      <c r="AD3932" s="24"/>
      <c r="AE3932" s="26" t="s">
        <v>151</v>
      </c>
      <c r="AF3932" s="26"/>
      <c r="AG3932" s="26"/>
      <c r="AH3932" s="27" t="s">
        <v>184</v>
      </c>
      <c r="AI3932" s="27" t="s">
        <v>1612</v>
      </c>
      <c r="AJ3932" s="27" t="s">
        <v>487</v>
      </c>
      <c r="AK3932" s="24" t="s">
        <v>121</v>
      </c>
      <c r="AL3932" s="24" t="s">
        <v>7086</v>
      </c>
      <c r="AM3932" s="25">
        <v>44980</v>
      </c>
      <c r="AN3932" s="28">
        <v>1160000</v>
      </c>
      <c r="AO3932" s="28">
        <v>140606</v>
      </c>
      <c r="AP3932" s="28"/>
      <c r="AQ3932" s="28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  <c r="BD3932" s="24"/>
      <c r="BE3932" s="24"/>
      <c r="BF3932" s="24"/>
      <c r="BG3932" s="23"/>
      <c r="BH3932" s="23">
        <v>45094</v>
      </c>
      <c r="BI3932" s="26" t="s">
        <v>466</v>
      </c>
      <c r="BJ3932" s="26" t="s">
        <v>20717</v>
      </c>
      <c r="BK3932" s="29">
        <v>0</v>
      </c>
      <c r="BL3932" s="24" t="s">
        <v>129</v>
      </c>
      <c r="BM3932" s="22" t="str">
        <f ca="1">+IF(Tabla1[[#This Row],[FECHA INGRESO]]&gt;=44986,IF((TODAY()-Tabla1[[#This Row],[FECHA INGRESO]])&gt;=50,"ALERTA","TODAVÍA FALTA"),"N/A")</f>
        <v>N/A</v>
      </c>
      <c r="BN3932" s="7">
        <f>IFERROR((_xlfn.DAYS(Tabla1[[#This Row],[FECHA INGRESO]],Tabla1[[#This Row],[FECHA RETIRO]]))/30,"")</f>
        <v>-3.8</v>
      </c>
    </row>
    <row r="3933" spans="1:66" x14ac:dyDescent="0.35">
      <c r="A3933" s="21">
        <v>1012457108</v>
      </c>
      <c r="B3933" s="22" t="s">
        <v>20718</v>
      </c>
      <c r="C3933" s="23">
        <v>44984</v>
      </c>
      <c r="D3933" s="24" t="s">
        <v>188</v>
      </c>
      <c r="E3933" s="24" t="s">
        <v>111</v>
      </c>
      <c r="F3933" s="24" t="s">
        <v>70</v>
      </c>
      <c r="G3933" s="24"/>
      <c r="H3933" s="24">
        <v>24120954487</v>
      </c>
      <c r="I3933" s="24" t="s">
        <v>72</v>
      </c>
      <c r="J3933" s="24">
        <f>DATEDIF(Tabla1[[#This Row],[FECHA DE NACIMIENTO]],Tabla1[[#This Row],[FECHA ACTUAL]],"Y")</f>
        <v>24</v>
      </c>
      <c r="K3933" s="24" t="s">
        <v>96</v>
      </c>
      <c r="L3933" s="24" t="s">
        <v>112</v>
      </c>
      <c r="M3933" s="24">
        <v>0</v>
      </c>
      <c r="N3933" s="24">
        <v>0</v>
      </c>
      <c r="O3933" s="24">
        <v>2</v>
      </c>
      <c r="P3933" s="24" t="s">
        <v>101</v>
      </c>
      <c r="Q3933" s="23">
        <v>36098</v>
      </c>
      <c r="R3933" s="24" t="s">
        <v>76</v>
      </c>
      <c r="S3933" s="25">
        <v>45119</v>
      </c>
      <c r="T3933" s="24"/>
      <c r="U3933" s="24">
        <v>3223865942</v>
      </c>
      <c r="V3933" s="33" t="s">
        <v>20719</v>
      </c>
      <c r="W3933" s="24" t="s">
        <v>20720</v>
      </c>
      <c r="X3933" s="24" t="s">
        <v>19856</v>
      </c>
      <c r="Y3933" s="24" t="s">
        <v>20721</v>
      </c>
      <c r="Z3933" s="24" t="s">
        <v>285</v>
      </c>
      <c r="AA3933" s="24">
        <v>3506464582</v>
      </c>
      <c r="AB3933" s="24"/>
      <c r="AC3933" s="24"/>
      <c r="AD3933" s="24"/>
      <c r="AE3933" s="26" t="s">
        <v>151</v>
      </c>
      <c r="AF3933" s="26"/>
      <c r="AG3933" s="26"/>
      <c r="AH3933" s="27" t="s">
        <v>955</v>
      </c>
      <c r="AI3933" s="27" t="s">
        <v>120</v>
      </c>
      <c r="AJ3933" s="27" t="s">
        <v>120</v>
      </c>
      <c r="AK3933" s="24" t="s">
        <v>121</v>
      </c>
      <c r="AL3933" s="24" t="s">
        <v>7086</v>
      </c>
      <c r="AM3933" s="23">
        <v>44984</v>
      </c>
      <c r="AN3933" s="28">
        <v>1160000</v>
      </c>
      <c r="AO3933" s="28">
        <v>140606</v>
      </c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  <c r="BD3933" s="24"/>
      <c r="BE3933" s="24"/>
      <c r="BF3933" s="23"/>
      <c r="BG3933" s="23"/>
      <c r="BH3933" s="23" t="s">
        <v>75</v>
      </c>
      <c r="BI3933" s="26">
        <v>0</v>
      </c>
      <c r="BJ3933" s="26">
        <v>0</v>
      </c>
      <c r="BK3933" s="29">
        <v>0</v>
      </c>
      <c r="BL3933" s="24" t="s">
        <v>91</v>
      </c>
      <c r="BM3933" s="22" t="str">
        <f ca="1">+IF(Tabla1[[#This Row],[FECHA INGRESO]]&gt;=44986,IF((TODAY()-Tabla1[[#This Row],[FECHA INGRESO]])&gt;=50,"ALERTA","TODAVÍA FALTA"),"N/A")</f>
        <v>N/A</v>
      </c>
      <c r="BN3933" s="7" t="str">
        <f>IFERROR((_xlfn.DAYS(Tabla1[[#This Row],[FECHA INGRESO]],Tabla1[[#This Row],[FECHA RETIRO]]))/30,"")</f>
        <v/>
      </c>
    </row>
    <row r="3934" spans="1:66" x14ac:dyDescent="0.35">
      <c r="A3934" s="21">
        <v>1033097585</v>
      </c>
      <c r="B3934" s="22" t="s">
        <v>20722</v>
      </c>
      <c r="C3934" s="23">
        <v>44984</v>
      </c>
      <c r="D3934" s="24" t="s">
        <v>93</v>
      </c>
      <c r="E3934" s="24" t="s">
        <v>111</v>
      </c>
      <c r="F3934" s="24" t="s">
        <v>111</v>
      </c>
      <c r="G3934" s="24"/>
      <c r="H3934" s="24">
        <v>24120953770</v>
      </c>
      <c r="I3934" s="24" t="s">
        <v>95</v>
      </c>
      <c r="J3934" s="24">
        <f>DATEDIF(Tabla1[[#This Row],[FECHA DE NACIMIENTO]],Tabla1[[#This Row],[FECHA ACTUAL]],"Y")</f>
        <v>18</v>
      </c>
      <c r="K3934" s="24" t="s">
        <v>320</v>
      </c>
      <c r="L3934" s="24" t="s">
        <v>112</v>
      </c>
      <c r="M3934" s="24">
        <v>0</v>
      </c>
      <c r="N3934" s="24">
        <v>0</v>
      </c>
      <c r="O3934" s="24">
        <v>2</v>
      </c>
      <c r="P3934" s="24" t="s">
        <v>101</v>
      </c>
      <c r="Q3934" s="23">
        <v>38364</v>
      </c>
      <c r="R3934" s="24" t="s">
        <v>76</v>
      </c>
      <c r="S3934" s="25">
        <v>45119</v>
      </c>
      <c r="T3934" s="24"/>
      <c r="U3934" s="24">
        <v>3157665208</v>
      </c>
      <c r="V3934" s="33" t="s">
        <v>20723</v>
      </c>
      <c r="W3934" s="24" t="s">
        <v>20724</v>
      </c>
      <c r="X3934" s="24" t="s">
        <v>1376</v>
      </c>
      <c r="Y3934" s="24" t="s">
        <v>20725</v>
      </c>
      <c r="Z3934" s="24" t="s">
        <v>162</v>
      </c>
      <c r="AA3934" s="24">
        <v>3057343019</v>
      </c>
      <c r="AB3934" s="24"/>
      <c r="AC3934" s="24"/>
      <c r="AD3934" s="24"/>
      <c r="AE3934" s="26" t="s">
        <v>151</v>
      </c>
      <c r="AF3934" s="26"/>
      <c r="AG3934" s="26"/>
      <c r="AH3934" s="27" t="s">
        <v>184</v>
      </c>
      <c r="AI3934" s="27" t="s">
        <v>120</v>
      </c>
      <c r="AJ3934" s="27" t="s">
        <v>120</v>
      </c>
      <c r="AK3934" s="24" t="s">
        <v>121</v>
      </c>
      <c r="AL3934" s="24" t="s">
        <v>7086</v>
      </c>
      <c r="AM3934" s="23">
        <v>44984</v>
      </c>
      <c r="AN3934" s="28">
        <v>1160000</v>
      </c>
      <c r="AO3934" s="28">
        <v>140606</v>
      </c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  <c r="BD3934" s="24"/>
      <c r="BE3934" s="24"/>
      <c r="BF3934" s="23"/>
      <c r="BG3934" s="23"/>
      <c r="BH3934" s="23">
        <v>45079</v>
      </c>
      <c r="BI3934" s="26" t="s">
        <v>466</v>
      </c>
      <c r="BJ3934" s="26" t="s">
        <v>6087</v>
      </c>
      <c r="BK3934" s="29">
        <v>0</v>
      </c>
      <c r="BL3934" s="24" t="s">
        <v>129</v>
      </c>
      <c r="BM3934" s="22" t="str">
        <f ca="1">+IF(Tabla1[[#This Row],[FECHA INGRESO]]&gt;=44986,IF((TODAY()-Tabla1[[#This Row],[FECHA INGRESO]])&gt;=50,"ALERTA","TODAVÍA FALTA"),"N/A")</f>
        <v>N/A</v>
      </c>
      <c r="BN3934" s="7">
        <f>IFERROR((_xlfn.DAYS(Tabla1[[#This Row],[FECHA INGRESO]],Tabla1[[#This Row],[FECHA RETIRO]]))/30,"")</f>
        <v>-3.1666666666666665</v>
      </c>
    </row>
    <row r="3935" spans="1:66" x14ac:dyDescent="0.35">
      <c r="A3935" s="21">
        <v>1014476985</v>
      </c>
      <c r="B3935" s="22" t="s">
        <v>20726</v>
      </c>
      <c r="C3935" s="23">
        <v>44984</v>
      </c>
      <c r="D3935" s="24" t="s">
        <v>4008</v>
      </c>
      <c r="E3935" s="24" t="s">
        <v>111</v>
      </c>
      <c r="F3935" s="24" t="s">
        <v>70</v>
      </c>
      <c r="G3935" s="24"/>
      <c r="H3935" s="24">
        <v>24120997369</v>
      </c>
      <c r="I3935" s="24" t="s">
        <v>95</v>
      </c>
      <c r="J3935" s="24">
        <f>DATEDIF(Tabla1[[#This Row],[FECHA DE NACIMIENTO]],Tabla1[[#This Row],[FECHA ACTUAL]],"Y")</f>
        <v>19</v>
      </c>
      <c r="K3935" s="24" t="s">
        <v>73</v>
      </c>
      <c r="L3935" s="24" t="s">
        <v>112</v>
      </c>
      <c r="M3935" s="24">
        <v>0</v>
      </c>
      <c r="N3935" s="24">
        <v>0</v>
      </c>
      <c r="O3935" s="24">
        <v>2</v>
      </c>
      <c r="P3935" s="24" t="s">
        <v>101</v>
      </c>
      <c r="Q3935" s="23">
        <v>38174</v>
      </c>
      <c r="R3935" s="24" t="s">
        <v>76</v>
      </c>
      <c r="S3935" s="25">
        <v>45119</v>
      </c>
      <c r="T3935" s="24"/>
      <c r="U3935" s="24">
        <v>3124017764</v>
      </c>
      <c r="V3935" s="33" t="s">
        <v>20727</v>
      </c>
      <c r="W3935" s="24" t="s">
        <v>20728</v>
      </c>
      <c r="X3935" s="24" t="s">
        <v>20729</v>
      </c>
      <c r="Y3935" s="24" t="s">
        <v>20573</v>
      </c>
      <c r="Z3935" s="24" t="s">
        <v>117</v>
      </c>
      <c r="AA3935" s="24">
        <v>3108245604</v>
      </c>
      <c r="AB3935" s="24"/>
      <c r="AC3935" s="24"/>
      <c r="AD3935" s="24"/>
      <c r="AE3935" s="26" t="s">
        <v>151</v>
      </c>
      <c r="AF3935" s="26"/>
      <c r="AG3935" s="26"/>
      <c r="AH3935" s="27" t="s">
        <v>184</v>
      </c>
      <c r="AI3935" s="27" t="s">
        <v>20730</v>
      </c>
      <c r="AJ3935" s="27" t="s">
        <v>20730</v>
      </c>
      <c r="AK3935" s="24" t="s">
        <v>121</v>
      </c>
      <c r="AL3935" s="24" t="s">
        <v>7086</v>
      </c>
      <c r="AM3935" s="23">
        <v>44984</v>
      </c>
      <c r="AN3935" s="28">
        <v>1160000</v>
      </c>
      <c r="AO3935" s="28">
        <v>140606</v>
      </c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  <c r="BD3935" s="24"/>
      <c r="BE3935" s="24"/>
      <c r="BF3935" s="23"/>
      <c r="BG3935" s="23"/>
      <c r="BH3935" s="23">
        <v>45059</v>
      </c>
      <c r="BI3935" s="26" t="s">
        <v>466</v>
      </c>
      <c r="BJ3935" s="26" t="s">
        <v>3469</v>
      </c>
      <c r="BK3935" s="29">
        <v>0</v>
      </c>
      <c r="BL3935" s="24" t="s">
        <v>129</v>
      </c>
      <c r="BM3935" s="22" t="str">
        <f ca="1">+IF(Tabla1[[#This Row],[FECHA INGRESO]]&gt;=44986,IF((TODAY()-Tabla1[[#This Row],[FECHA INGRESO]])&gt;=50,"ALERTA","TODAVÍA FALTA"),"N/A")</f>
        <v>N/A</v>
      </c>
      <c r="BN3935" s="7">
        <f>IFERROR((_xlfn.DAYS(Tabla1[[#This Row],[FECHA INGRESO]],Tabla1[[#This Row],[FECHA RETIRO]]))/30,"")</f>
        <v>-2.5</v>
      </c>
    </row>
    <row r="3936" spans="1:66" x14ac:dyDescent="0.35">
      <c r="A3936" s="21">
        <v>1117486933</v>
      </c>
      <c r="B3936" s="22" t="s">
        <v>20731</v>
      </c>
      <c r="C3936" s="23">
        <v>44984</v>
      </c>
      <c r="D3936" s="24" t="s">
        <v>17656</v>
      </c>
      <c r="E3936" s="24" t="s">
        <v>111</v>
      </c>
      <c r="F3936" s="24" t="s">
        <v>111</v>
      </c>
      <c r="G3936" s="24"/>
      <c r="H3936" s="24">
        <v>24120954108</v>
      </c>
      <c r="I3936" s="24" t="s">
        <v>95</v>
      </c>
      <c r="J3936" s="24">
        <f>DATEDIF(Tabla1[[#This Row],[FECHA DE NACIMIENTO]],Tabla1[[#This Row],[FECHA ACTUAL]],"Y")</f>
        <v>19</v>
      </c>
      <c r="K3936" s="24" t="s">
        <v>500</v>
      </c>
      <c r="L3936" s="24" t="s">
        <v>112</v>
      </c>
      <c r="M3936" s="24">
        <v>0</v>
      </c>
      <c r="N3936" s="24">
        <v>0</v>
      </c>
      <c r="O3936" s="24">
        <v>1</v>
      </c>
      <c r="P3936" s="24" t="s">
        <v>101</v>
      </c>
      <c r="Q3936" s="23">
        <v>38086</v>
      </c>
      <c r="R3936" s="24" t="s">
        <v>7942</v>
      </c>
      <c r="S3936" s="25">
        <v>45119</v>
      </c>
      <c r="T3936" s="24"/>
      <c r="U3936" s="24">
        <v>3115572324</v>
      </c>
      <c r="V3936" s="33" t="s">
        <v>20732</v>
      </c>
      <c r="W3936" s="24" t="s">
        <v>20733</v>
      </c>
      <c r="X3936" s="24" t="s">
        <v>4836</v>
      </c>
      <c r="Y3936" s="24" t="s">
        <v>18440</v>
      </c>
      <c r="Z3936" s="24" t="s">
        <v>17135</v>
      </c>
      <c r="AA3936" s="24">
        <v>3143188741</v>
      </c>
      <c r="AB3936" s="24"/>
      <c r="AC3936" s="24"/>
      <c r="AD3936" s="24"/>
      <c r="AE3936" s="26" t="s">
        <v>151</v>
      </c>
      <c r="AF3936" s="26"/>
      <c r="AG3936" s="26"/>
      <c r="AH3936" s="27" t="s">
        <v>955</v>
      </c>
      <c r="AI3936" s="27" t="s">
        <v>1612</v>
      </c>
      <c r="AJ3936" s="27" t="s">
        <v>487</v>
      </c>
      <c r="AK3936" s="24" t="s">
        <v>121</v>
      </c>
      <c r="AL3936" s="24" t="s">
        <v>7086</v>
      </c>
      <c r="AM3936" s="23">
        <v>44984</v>
      </c>
      <c r="AN3936" s="28">
        <v>1160000</v>
      </c>
      <c r="AO3936" s="28">
        <v>140606</v>
      </c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  <c r="BD3936" s="24"/>
      <c r="BE3936" s="24"/>
      <c r="BF3936" s="23"/>
      <c r="BG3936" s="23"/>
      <c r="BH3936" s="23" t="s">
        <v>75</v>
      </c>
      <c r="BI3936" s="26">
        <v>0</v>
      </c>
      <c r="BJ3936" s="26">
        <v>0</v>
      </c>
      <c r="BK3936" s="29">
        <v>0</v>
      </c>
      <c r="BL3936" s="24" t="s">
        <v>91</v>
      </c>
      <c r="BM3936" s="22" t="str">
        <f ca="1">+IF(Tabla1[[#This Row],[FECHA INGRESO]]&gt;=44986,IF((TODAY()-Tabla1[[#This Row],[FECHA INGRESO]])&gt;=50,"ALERTA","TODAVÍA FALTA"),"N/A")</f>
        <v>N/A</v>
      </c>
      <c r="BN3936" s="7" t="str">
        <f>IFERROR((_xlfn.DAYS(Tabla1[[#This Row],[FECHA INGRESO]],Tabla1[[#This Row],[FECHA RETIRO]]))/30,"")</f>
        <v/>
      </c>
    </row>
    <row r="3937" spans="1:66" x14ac:dyDescent="0.35">
      <c r="A3937" s="21">
        <v>1032471546</v>
      </c>
      <c r="B3937" s="22" t="s">
        <v>20734</v>
      </c>
      <c r="C3937" s="23">
        <v>44984</v>
      </c>
      <c r="D3937" s="24" t="s">
        <v>157</v>
      </c>
      <c r="E3937" s="24" t="s">
        <v>94</v>
      </c>
      <c r="F3937" s="24" t="s">
        <v>70</v>
      </c>
      <c r="G3937" s="24"/>
      <c r="H3937" s="24">
        <v>24120939899</v>
      </c>
      <c r="I3937" s="24" t="s">
        <v>95</v>
      </c>
      <c r="J3937" s="24">
        <f>DATEDIF(Tabla1[[#This Row],[FECHA DE NACIMIENTO]],Tabla1[[#This Row],[FECHA ACTUAL]],"Y")</f>
        <v>28</v>
      </c>
      <c r="K3937" s="24" t="s">
        <v>500</v>
      </c>
      <c r="L3937" s="24" t="s">
        <v>112</v>
      </c>
      <c r="M3937" s="24">
        <v>0</v>
      </c>
      <c r="N3937" s="24">
        <v>0</v>
      </c>
      <c r="O3937" s="24">
        <v>3</v>
      </c>
      <c r="P3937" s="24" t="s">
        <v>101</v>
      </c>
      <c r="Q3937" s="23">
        <v>34829</v>
      </c>
      <c r="R3937" s="24" t="s">
        <v>76</v>
      </c>
      <c r="S3937" s="25">
        <v>45119</v>
      </c>
      <c r="T3937" s="24">
        <v>9354034</v>
      </c>
      <c r="U3937" s="24">
        <v>3004071948</v>
      </c>
      <c r="V3937" s="33" t="s">
        <v>20735</v>
      </c>
      <c r="W3937" s="24" t="s">
        <v>20736</v>
      </c>
      <c r="X3937" s="24" t="s">
        <v>160</v>
      </c>
      <c r="Y3937" s="24" t="s">
        <v>20737</v>
      </c>
      <c r="Z3937" s="24" t="s">
        <v>117</v>
      </c>
      <c r="AA3937" s="24">
        <v>3133470852</v>
      </c>
      <c r="AB3937" s="24"/>
      <c r="AC3937" s="24"/>
      <c r="AD3937" s="24"/>
      <c r="AE3937" s="26" t="s">
        <v>183</v>
      </c>
      <c r="AF3937" s="26" t="s">
        <v>20139</v>
      </c>
      <c r="AG3937" s="26"/>
      <c r="AH3937" s="27" t="s">
        <v>955</v>
      </c>
      <c r="AI3937" s="27" t="s">
        <v>120</v>
      </c>
      <c r="AJ3937" s="27" t="s">
        <v>120</v>
      </c>
      <c r="AK3937" s="24" t="s">
        <v>121</v>
      </c>
      <c r="AL3937" s="24" t="s">
        <v>7086</v>
      </c>
      <c r="AM3937" s="23">
        <v>44984</v>
      </c>
      <c r="AN3937" s="28">
        <v>1160000</v>
      </c>
      <c r="AO3937" s="28">
        <v>140606</v>
      </c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  <c r="BD3937" s="24"/>
      <c r="BE3937" s="24"/>
      <c r="BF3937" s="23"/>
      <c r="BG3937" s="23"/>
      <c r="BH3937" s="23" t="s">
        <v>75</v>
      </c>
      <c r="BI3937" s="26">
        <v>0</v>
      </c>
      <c r="BJ3937" s="26">
        <v>0</v>
      </c>
      <c r="BK3937" s="29">
        <v>0</v>
      </c>
      <c r="BL3937" s="24" t="s">
        <v>91</v>
      </c>
      <c r="BM3937" s="22" t="str">
        <f ca="1">+IF(Tabla1[[#This Row],[FECHA INGRESO]]&gt;=44986,IF((TODAY()-Tabla1[[#This Row],[FECHA INGRESO]])&gt;=50,"ALERTA","TODAVÍA FALTA"),"N/A")</f>
        <v>N/A</v>
      </c>
      <c r="BN3937" s="7" t="str">
        <f>IFERROR((_xlfn.DAYS(Tabla1[[#This Row],[FECHA INGRESO]],Tabla1[[#This Row],[FECHA RETIRO]]))/30,"")</f>
        <v/>
      </c>
    </row>
    <row r="3938" spans="1:66" x14ac:dyDescent="0.35">
      <c r="A3938" s="21">
        <v>1002133602</v>
      </c>
      <c r="B3938" s="22" t="s">
        <v>20738</v>
      </c>
      <c r="C3938" s="23">
        <v>44984</v>
      </c>
      <c r="D3938" s="24" t="s">
        <v>131</v>
      </c>
      <c r="E3938" s="24" t="s">
        <v>94</v>
      </c>
      <c r="F3938" s="24" t="s">
        <v>70</v>
      </c>
      <c r="G3938" s="24"/>
      <c r="H3938" s="24">
        <v>24120940503</v>
      </c>
      <c r="I3938" s="24" t="s">
        <v>95</v>
      </c>
      <c r="J3938" s="24">
        <f>DATEDIF(Tabla1[[#This Row],[FECHA DE NACIMIENTO]],Tabla1[[#This Row],[FECHA ACTUAL]],"Y")</f>
        <v>20</v>
      </c>
      <c r="K3938" s="24" t="s">
        <v>320</v>
      </c>
      <c r="L3938" s="24" t="s">
        <v>112</v>
      </c>
      <c r="M3938" s="24">
        <v>0</v>
      </c>
      <c r="N3938" s="24">
        <v>0</v>
      </c>
      <c r="O3938" s="24">
        <v>1</v>
      </c>
      <c r="P3938" s="24" t="s">
        <v>101</v>
      </c>
      <c r="Q3938" s="23">
        <v>37601</v>
      </c>
      <c r="R3938" s="24" t="s">
        <v>76</v>
      </c>
      <c r="S3938" s="25">
        <v>45119</v>
      </c>
      <c r="T3938" s="24"/>
      <c r="U3938" s="24">
        <v>3114516641</v>
      </c>
      <c r="V3938" s="33" t="s">
        <v>20739</v>
      </c>
      <c r="W3938" s="24" t="s">
        <v>20740</v>
      </c>
      <c r="X3938" s="24" t="s">
        <v>1768</v>
      </c>
      <c r="Y3938" s="24" t="s">
        <v>20741</v>
      </c>
      <c r="Z3938" s="24" t="s">
        <v>117</v>
      </c>
      <c r="AA3938" s="24">
        <v>3118016929</v>
      </c>
      <c r="AB3938" s="24"/>
      <c r="AC3938" s="24"/>
      <c r="AD3938" s="24"/>
      <c r="AE3938" s="26" t="s">
        <v>151</v>
      </c>
      <c r="AF3938" s="26"/>
      <c r="AG3938" s="26"/>
      <c r="AH3938" s="27" t="s">
        <v>184</v>
      </c>
      <c r="AI3938" s="27" t="s">
        <v>20730</v>
      </c>
      <c r="AJ3938" s="27" t="s">
        <v>20730</v>
      </c>
      <c r="AK3938" s="24" t="s">
        <v>121</v>
      </c>
      <c r="AL3938" s="24" t="s">
        <v>7086</v>
      </c>
      <c r="AM3938" s="23">
        <v>44984</v>
      </c>
      <c r="AN3938" s="28">
        <v>1160000</v>
      </c>
      <c r="AO3938" s="28">
        <v>140606</v>
      </c>
      <c r="AP3938" s="24"/>
      <c r="AQ3938" s="24"/>
      <c r="AR3938" s="24"/>
      <c r="AS3938" s="24"/>
      <c r="AT3938" s="24"/>
      <c r="AU3938" s="24"/>
      <c r="AV3938" s="24"/>
      <c r="AW3938" s="24"/>
      <c r="AX3938" s="24"/>
      <c r="AY3938" s="24"/>
      <c r="AZ3938" s="24"/>
      <c r="BA3938" s="24"/>
      <c r="BB3938" s="24"/>
      <c r="BC3938" s="24"/>
      <c r="BD3938" s="24"/>
      <c r="BE3938" s="24"/>
      <c r="BF3938" s="23"/>
      <c r="BG3938" s="23"/>
      <c r="BH3938" s="23">
        <v>44987</v>
      </c>
      <c r="BI3938" s="26" t="s">
        <v>10014</v>
      </c>
      <c r="BJ3938" s="26" t="s">
        <v>10594</v>
      </c>
      <c r="BK3938" s="29">
        <v>0</v>
      </c>
      <c r="BL3938" s="24" t="s">
        <v>129</v>
      </c>
      <c r="BM3938" s="22" t="str">
        <f ca="1">+IF(Tabla1[[#This Row],[FECHA INGRESO]]&gt;=44986,IF((TODAY()-Tabla1[[#This Row],[FECHA INGRESO]])&gt;=50,"ALERTA","TODAVÍA FALTA"),"N/A")</f>
        <v>N/A</v>
      </c>
      <c r="BN3938" s="7">
        <f>IFERROR((_xlfn.DAYS(Tabla1[[#This Row],[FECHA INGRESO]],Tabla1[[#This Row],[FECHA RETIRO]]))/30,"")</f>
        <v>-0.1</v>
      </c>
    </row>
    <row r="3939" spans="1:66" x14ac:dyDescent="0.35">
      <c r="A3939" s="21">
        <v>1014310426</v>
      </c>
      <c r="B3939" s="22" t="s">
        <v>20742</v>
      </c>
      <c r="C3939" s="23">
        <v>44984</v>
      </c>
      <c r="D3939" s="24" t="s">
        <v>188</v>
      </c>
      <c r="E3939" s="24" t="s">
        <v>94</v>
      </c>
      <c r="F3939" s="24" t="s">
        <v>70</v>
      </c>
      <c r="G3939" s="24"/>
      <c r="H3939" s="24">
        <v>24120952683</v>
      </c>
      <c r="I3939" s="24" t="s">
        <v>95</v>
      </c>
      <c r="J3939" s="24">
        <f>DATEDIF(Tabla1[[#This Row],[FECHA DE NACIMIENTO]],Tabla1[[#This Row],[FECHA ACTUAL]],"Y")</f>
        <v>23</v>
      </c>
      <c r="K3939" s="24" t="s">
        <v>96</v>
      </c>
      <c r="L3939" s="24" t="s">
        <v>112</v>
      </c>
      <c r="M3939" s="24">
        <v>0</v>
      </c>
      <c r="N3939" s="24">
        <v>0</v>
      </c>
      <c r="O3939" s="24">
        <v>3</v>
      </c>
      <c r="P3939" s="24" t="s">
        <v>101</v>
      </c>
      <c r="Q3939" s="23">
        <v>36521</v>
      </c>
      <c r="R3939" s="24" t="s">
        <v>76</v>
      </c>
      <c r="S3939" s="25">
        <v>45119</v>
      </c>
      <c r="T3939" s="24">
        <v>5316655</v>
      </c>
      <c r="U3939" s="24">
        <v>3223673124</v>
      </c>
      <c r="V3939" s="33" t="s">
        <v>20743</v>
      </c>
      <c r="W3939" s="24" t="s">
        <v>20744</v>
      </c>
      <c r="X3939" s="24" t="s">
        <v>20745</v>
      </c>
      <c r="Y3939" s="24" t="s">
        <v>20746</v>
      </c>
      <c r="Z3939" s="24" t="s">
        <v>117</v>
      </c>
      <c r="AA3939" s="24">
        <v>3144481266</v>
      </c>
      <c r="AB3939" s="24"/>
      <c r="AC3939" s="24"/>
      <c r="AD3939" s="24"/>
      <c r="AE3939" s="26" t="s">
        <v>151</v>
      </c>
      <c r="AF3939" s="26"/>
      <c r="AG3939" s="26"/>
      <c r="AH3939" s="27" t="s">
        <v>955</v>
      </c>
      <c r="AI3939" s="27" t="s">
        <v>20730</v>
      </c>
      <c r="AJ3939" s="27" t="s">
        <v>20730</v>
      </c>
      <c r="AK3939" s="24" t="s">
        <v>121</v>
      </c>
      <c r="AL3939" s="24" t="s">
        <v>7086</v>
      </c>
      <c r="AM3939" s="23">
        <v>44984</v>
      </c>
      <c r="AN3939" s="28">
        <v>1160000</v>
      </c>
      <c r="AO3939" s="28">
        <v>140606</v>
      </c>
      <c r="AP3939" s="24"/>
      <c r="AQ3939" s="24"/>
      <c r="AR3939" s="24"/>
      <c r="AS3939" s="24"/>
      <c r="AT3939" s="24"/>
      <c r="AU3939" s="24"/>
      <c r="AV3939" s="24"/>
      <c r="AW3939" s="24"/>
      <c r="AX3939" s="24"/>
      <c r="AY3939" s="24"/>
      <c r="AZ3939" s="24"/>
      <c r="BA3939" s="24"/>
      <c r="BB3939" s="24"/>
      <c r="BC3939" s="24"/>
      <c r="BD3939" s="24"/>
      <c r="BE3939" s="24"/>
      <c r="BF3939" s="23"/>
      <c r="BG3939" s="23"/>
      <c r="BH3939" s="23" t="s">
        <v>75</v>
      </c>
      <c r="BI3939" s="26">
        <v>0</v>
      </c>
      <c r="BJ3939" s="26">
        <v>0</v>
      </c>
      <c r="BK3939" s="29">
        <v>0</v>
      </c>
      <c r="BL3939" s="24" t="s">
        <v>91</v>
      </c>
      <c r="BM3939" s="22" t="str">
        <f ca="1">+IF(Tabla1[[#This Row],[FECHA INGRESO]]&gt;=44986,IF((TODAY()-Tabla1[[#This Row],[FECHA INGRESO]])&gt;=50,"ALERTA","TODAVÍA FALTA"),"N/A")</f>
        <v>N/A</v>
      </c>
      <c r="BN3939" s="7" t="str">
        <f>IFERROR((_xlfn.DAYS(Tabla1[[#This Row],[FECHA INGRESO]],Tabla1[[#This Row],[FECHA RETIRO]]))/30,"")</f>
        <v/>
      </c>
    </row>
    <row r="3940" spans="1:66" x14ac:dyDescent="0.35">
      <c r="A3940" s="21">
        <v>1019982041</v>
      </c>
      <c r="B3940" s="22" t="s">
        <v>20747</v>
      </c>
      <c r="C3940" s="23">
        <v>44984</v>
      </c>
      <c r="D3940" s="24" t="s">
        <v>93</v>
      </c>
      <c r="E3940" s="24" t="s">
        <v>69</v>
      </c>
      <c r="F3940" s="24" t="s">
        <v>70</v>
      </c>
      <c r="G3940" s="24"/>
      <c r="H3940" s="24">
        <v>24120940938</v>
      </c>
      <c r="I3940" s="24" t="s">
        <v>95</v>
      </c>
      <c r="J3940" s="24">
        <f>DATEDIF(Tabla1[[#This Row],[FECHA DE NACIMIENTO]],Tabla1[[#This Row],[FECHA ACTUAL]],"Y")</f>
        <v>19</v>
      </c>
      <c r="K3940" s="24" t="s">
        <v>96</v>
      </c>
      <c r="L3940" s="24" t="s">
        <v>112</v>
      </c>
      <c r="M3940" s="24">
        <v>0</v>
      </c>
      <c r="N3940" s="24">
        <v>0</v>
      </c>
      <c r="O3940" s="24">
        <v>2</v>
      </c>
      <c r="P3940" s="24" t="s">
        <v>101</v>
      </c>
      <c r="Q3940" s="23">
        <v>38001</v>
      </c>
      <c r="R3940" s="24" t="s">
        <v>76</v>
      </c>
      <c r="S3940" s="25">
        <v>45119</v>
      </c>
      <c r="T3940" s="24"/>
      <c r="U3940" s="24">
        <v>3132384638</v>
      </c>
      <c r="V3940" s="33" t="s">
        <v>20748</v>
      </c>
      <c r="W3940" s="24" t="s">
        <v>20749</v>
      </c>
      <c r="X3940" s="24" t="s">
        <v>12995</v>
      </c>
      <c r="Y3940" s="24" t="s">
        <v>20750</v>
      </c>
      <c r="Z3940" s="24" t="s">
        <v>17135</v>
      </c>
      <c r="AA3940" s="24">
        <v>3112057345</v>
      </c>
      <c r="AB3940" s="24"/>
      <c r="AC3940" s="24"/>
      <c r="AD3940" s="24"/>
      <c r="AE3940" s="26" t="s">
        <v>194</v>
      </c>
      <c r="AF3940" s="26" t="s">
        <v>16954</v>
      </c>
      <c r="AG3940" s="26"/>
      <c r="AH3940" s="27" t="s">
        <v>955</v>
      </c>
      <c r="AI3940" s="27" t="s">
        <v>120</v>
      </c>
      <c r="AJ3940" s="27" t="s">
        <v>120</v>
      </c>
      <c r="AK3940" s="24" t="s">
        <v>121</v>
      </c>
      <c r="AL3940" s="24" t="s">
        <v>7086</v>
      </c>
      <c r="AM3940" s="23">
        <v>44984</v>
      </c>
      <c r="AN3940" s="28">
        <v>1160000</v>
      </c>
      <c r="AO3940" s="28">
        <v>140606</v>
      </c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  <c r="BD3940" s="24"/>
      <c r="BE3940" s="24"/>
      <c r="BF3940" s="23"/>
      <c r="BG3940" s="23"/>
      <c r="BH3940" s="23" t="s">
        <v>75</v>
      </c>
      <c r="BI3940" s="26">
        <v>0</v>
      </c>
      <c r="BJ3940" s="26">
        <v>0</v>
      </c>
      <c r="BK3940" s="29">
        <v>0</v>
      </c>
      <c r="BL3940" s="24" t="s">
        <v>91</v>
      </c>
      <c r="BM3940" s="22" t="str">
        <f ca="1">+IF(Tabla1[[#This Row],[FECHA INGRESO]]&gt;=44986,IF((TODAY()-Tabla1[[#This Row],[FECHA INGRESO]])&gt;=50,"ALERTA","TODAVÍA FALTA"),"N/A")</f>
        <v>N/A</v>
      </c>
      <c r="BN3940" s="7" t="str">
        <f>IFERROR((_xlfn.DAYS(Tabla1[[#This Row],[FECHA INGRESO]],Tabla1[[#This Row],[FECHA RETIRO]]))/30,"")</f>
        <v/>
      </c>
    </row>
    <row r="3941" spans="1:66" x14ac:dyDescent="0.35">
      <c r="A3941" s="21">
        <v>1010044085</v>
      </c>
      <c r="B3941" s="22" t="s">
        <v>20751</v>
      </c>
      <c r="C3941" s="23">
        <v>44984</v>
      </c>
      <c r="D3941" s="24" t="s">
        <v>582</v>
      </c>
      <c r="E3941" s="24" t="s">
        <v>111</v>
      </c>
      <c r="F3941" s="24" t="s">
        <v>70</v>
      </c>
      <c r="G3941" s="24"/>
      <c r="H3941" s="24">
        <v>24120955644</v>
      </c>
      <c r="I3941" s="24" t="s">
        <v>72</v>
      </c>
      <c r="J3941" s="24">
        <f>DATEDIF(Tabla1[[#This Row],[FECHA DE NACIMIENTO]],Tabla1[[#This Row],[FECHA ACTUAL]],"Y")</f>
        <v>22</v>
      </c>
      <c r="K3941" s="24" t="s">
        <v>73</v>
      </c>
      <c r="L3941" s="24" t="s">
        <v>112</v>
      </c>
      <c r="M3941" s="24">
        <v>0</v>
      </c>
      <c r="N3941" s="24">
        <v>0</v>
      </c>
      <c r="O3941" s="24">
        <v>2</v>
      </c>
      <c r="P3941" s="24" t="s">
        <v>101</v>
      </c>
      <c r="Q3941" s="23">
        <v>36766</v>
      </c>
      <c r="R3941" s="24" t="s">
        <v>76</v>
      </c>
      <c r="S3941" s="25">
        <v>45119</v>
      </c>
      <c r="T3941" s="24">
        <v>7723095</v>
      </c>
      <c r="U3941" s="24">
        <v>3123541293</v>
      </c>
      <c r="V3941" s="33" t="s">
        <v>20752</v>
      </c>
      <c r="W3941" s="24" t="s">
        <v>20753</v>
      </c>
      <c r="X3941" s="24" t="s">
        <v>936</v>
      </c>
      <c r="Y3941" s="24" t="s">
        <v>20754</v>
      </c>
      <c r="Z3941" s="24" t="s">
        <v>162</v>
      </c>
      <c r="AA3941" s="24">
        <v>3015910823</v>
      </c>
      <c r="AB3941" s="24"/>
      <c r="AC3941" s="24"/>
      <c r="AD3941" s="24"/>
      <c r="AE3941" s="26" t="s">
        <v>151</v>
      </c>
      <c r="AF3941" s="26"/>
      <c r="AG3941" s="26"/>
      <c r="AH3941" s="27" t="s">
        <v>10056</v>
      </c>
      <c r="AI3941" s="27" t="s">
        <v>410</v>
      </c>
      <c r="AJ3941" s="27" t="s">
        <v>410</v>
      </c>
      <c r="AK3941" s="24" t="s">
        <v>121</v>
      </c>
      <c r="AL3941" s="24" t="s">
        <v>7086</v>
      </c>
      <c r="AM3941" s="23">
        <v>44984</v>
      </c>
      <c r="AN3941" s="28">
        <v>1160000</v>
      </c>
      <c r="AO3941" s="28">
        <v>140606</v>
      </c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  <c r="BD3941" s="24"/>
      <c r="BE3941" s="24"/>
      <c r="BF3941" s="23"/>
      <c r="BG3941" s="23"/>
      <c r="BH3941" s="23" t="s">
        <v>75</v>
      </c>
      <c r="BI3941" s="26">
        <v>0</v>
      </c>
      <c r="BJ3941" s="26">
        <v>0</v>
      </c>
      <c r="BK3941" s="29">
        <v>0</v>
      </c>
      <c r="BL3941" s="24" t="s">
        <v>91</v>
      </c>
      <c r="BM3941" s="22" t="str">
        <f ca="1">+IF(Tabla1[[#This Row],[FECHA INGRESO]]&gt;=44986,IF((TODAY()-Tabla1[[#This Row],[FECHA INGRESO]])&gt;=50,"ALERTA","TODAVÍA FALTA"),"N/A")</f>
        <v>N/A</v>
      </c>
      <c r="BN3941" s="7" t="str">
        <f>IFERROR((_xlfn.DAYS(Tabla1[[#This Row],[FECHA INGRESO]],Tabla1[[#This Row],[FECHA RETIRO]]))/30,"")</f>
        <v/>
      </c>
    </row>
    <row r="3942" spans="1:66" x14ac:dyDescent="0.35">
      <c r="A3942" s="21">
        <v>1000002210</v>
      </c>
      <c r="B3942" s="22" t="s">
        <v>20755</v>
      </c>
      <c r="C3942" s="23">
        <v>44984</v>
      </c>
      <c r="D3942" s="24" t="s">
        <v>4008</v>
      </c>
      <c r="E3942" s="24" t="s">
        <v>94</v>
      </c>
      <c r="F3942" s="24" t="s">
        <v>70</v>
      </c>
      <c r="G3942" s="24"/>
      <c r="H3942" s="24">
        <v>24120951426</v>
      </c>
      <c r="I3942" s="24" t="s">
        <v>95</v>
      </c>
      <c r="J3942" s="24">
        <f>DATEDIF(Tabla1[[#This Row],[FECHA DE NACIMIENTO]],Tabla1[[#This Row],[FECHA ACTUAL]],"Y")</f>
        <v>21</v>
      </c>
      <c r="K3942" s="24" t="s">
        <v>320</v>
      </c>
      <c r="L3942" s="24" t="s">
        <v>112</v>
      </c>
      <c r="M3942" s="24">
        <v>2</v>
      </c>
      <c r="N3942" s="24">
        <v>3</v>
      </c>
      <c r="O3942" s="24">
        <v>1</v>
      </c>
      <c r="P3942" s="24" t="s">
        <v>101</v>
      </c>
      <c r="Q3942" s="23">
        <v>37218</v>
      </c>
      <c r="R3942" s="24" t="s">
        <v>76</v>
      </c>
      <c r="S3942" s="25">
        <v>45119</v>
      </c>
      <c r="T3942" s="24"/>
      <c r="U3942" s="24">
        <v>3025947297</v>
      </c>
      <c r="V3942" s="33" t="s">
        <v>20756</v>
      </c>
      <c r="W3942" s="24" t="s">
        <v>20302</v>
      </c>
      <c r="X3942" s="24" t="s">
        <v>6550</v>
      </c>
      <c r="Y3942" s="24" t="s">
        <v>20757</v>
      </c>
      <c r="Z3942" s="24" t="s">
        <v>117</v>
      </c>
      <c r="AA3942" s="24">
        <v>3126598990</v>
      </c>
      <c r="AB3942" s="24"/>
      <c r="AC3942" s="24"/>
      <c r="AD3942" s="24"/>
      <c r="AE3942" s="26" t="s">
        <v>151</v>
      </c>
      <c r="AF3942" s="26"/>
      <c r="AG3942" s="26"/>
      <c r="AH3942" s="27" t="s">
        <v>184</v>
      </c>
      <c r="AI3942" s="27" t="s">
        <v>120</v>
      </c>
      <c r="AJ3942" s="27" t="s">
        <v>120</v>
      </c>
      <c r="AK3942" s="24" t="s">
        <v>121</v>
      </c>
      <c r="AL3942" s="24" t="s">
        <v>7086</v>
      </c>
      <c r="AM3942" s="23">
        <v>44984</v>
      </c>
      <c r="AN3942" s="28">
        <v>1160000</v>
      </c>
      <c r="AO3942" s="28">
        <v>140606</v>
      </c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  <c r="BD3942" s="24"/>
      <c r="BE3942" s="24"/>
      <c r="BF3942" s="23"/>
      <c r="BG3942" s="23"/>
      <c r="BH3942" s="23">
        <v>45071</v>
      </c>
      <c r="BI3942" s="26" t="s">
        <v>466</v>
      </c>
      <c r="BJ3942" s="26" t="s">
        <v>6087</v>
      </c>
      <c r="BK3942" s="29">
        <v>0</v>
      </c>
      <c r="BL3942" s="24" t="s">
        <v>129</v>
      </c>
      <c r="BM3942" s="22" t="str">
        <f ca="1">+IF(Tabla1[[#This Row],[FECHA INGRESO]]&gt;=44986,IF((TODAY()-Tabla1[[#This Row],[FECHA INGRESO]])&gt;=50,"ALERTA","TODAVÍA FALTA"),"N/A")</f>
        <v>N/A</v>
      </c>
      <c r="BN3942" s="7">
        <f>IFERROR((_xlfn.DAYS(Tabla1[[#This Row],[FECHA INGRESO]],Tabla1[[#This Row],[FECHA RETIRO]]))/30,"")</f>
        <v>-2.9</v>
      </c>
    </row>
    <row r="3943" spans="1:66" x14ac:dyDescent="0.35">
      <c r="A3943" s="21">
        <v>1000020193</v>
      </c>
      <c r="B3943" s="22" t="s">
        <v>20758</v>
      </c>
      <c r="C3943" s="23">
        <v>44984</v>
      </c>
      <c r="D3943" s="24" t="s">
        <v>131</v>
      </c>
      <c r="E3943" s="24" t="s">
        <v>111</v>
      </c>
      <c r="F3943" s="24" t="s">
        <v>70</v>
      </c>
      <c r="G3943" s="24"/>
      <c r="H3943" s="24">
        <v>24120756450</v>
      </c>
      <c r="I3943" s="24" t="s">
        <v>72</v>
      </c>
      <c r="J3943" s="24">
        <f>DATEDIF(Tabla1[[#This Row],[FECHA DE NACIMIENTO]],Tabla1[[#This Row],[FECHA ACTUAL]],"Y")</f>
        <v>21</v>
      </c>
      <c r="K3943" s="24" t="s">
        <v>73</v>
      </c>
      <c r="L3943" s="24" t="s">
        <v>112</v>
      </c>
      <c r="M3943" s="24">
        <v>0</v>
      </c>
      <c r="N3943" s="24">
        <v>0</v>
      </c>
      <c r="O3943" s="24">
        <v>2</v>
      </c>
      <c r="P3943" s="24" t="s">
        <v>101</v>
      </c>
      <c r="Q3943" s="23">
        <v>37435</v>
      </c>
      <c r="R3943" s="24" t="s">
        <v>76</v>
      </c>
      <c r="S3943" s="25">
        <v>45119</v>
      </c>
      <c r="T3943" s="24"/>
      <c r="U3943" s="24">
        <v>3122631900</v>
      </c>
      <c r="V3943" s="33" t="s">
        <v>20759</v>
      </c>
      <c r="W3943" s="24" t="s">
        <v>20760</v>
      </c>
      <c r="X3943" s="24" t="s">
        <v>2432</v>
      </c>
      <c r="Y3943" s="24" t="s">
        <v>20761</v>
      </c>
      <c r="Z3943" s="24" t="s">
        <v>117</v>
      </c>
      <c r="AA3943" s="24">
        <v>3122631900</v>
      </c>
      <c r="AB3943" s="24"/>
      <c r="AC3943" s="24"/>
      <c r="AD3943" s="24"/>
      <c r="AE3943" s="26" t="s">
        <v>151</v>
      </c>
      <c r="AF3943" s="26"/>
      <c r="AG3943" s="26"/>
      <c r="AH3943" s="27" t="s">
        <v>955</v>
      </c>
      <c r="AI3943" s="27" t="s">
        <v>5470</v>
      </c>
      <c r="AJ3943" s="27" t="s">
        <v>5470</v>
      </c>
      <c r="AK3943" s="24" t="s">
        <v>121</v>
      </c>
      <c r="AL3943" s="24" t="s">
        <v>7086</v>
      </c>
      <c r="AM3943" s="23">
        <v>44984</v>
      </c>
      <c r="AN3943" s="28">
        <v>1160000</v>
      </c>
      <c r="AO3943" s="28">
        <v>140606</v>
      </c>
      <c r="AP3943" s="24" t="s">
        <v>20762</v>
      </c>
      <c r="AQ3943" s="24"/>
      <c r="AR3943" s="24"/>
      <c r="AS3943" s="24"/>
      <c r="AT3943" s="24"/>
      <c r="AU3943" s="24"/>
      <c r="AV3943" s="24"/>
      <c r="AW3943" s="24"/>
      <c r="AX3943" s="24"/>
      <c r="AY3943" s="24"/>
      <c r="AZ3943" s="24"/>
      <c r="BA3943" s="24"/>
      <c r="BB3943" s="24"/>
      <c r="BC3943" s="24"/>
      <c r="BD3943" s="24"/>
      <c r="BE3943" s="24"/>
      <c r="BF3943" s="23"/>
      <c r="BG3943" s="23"/>
      <c r="BH3943" s="23" t="s">
        <v>75</v>
      </c>
      <c r="BI3943" s="26">
        <v>0</v>
      </c>
      <c r="BJ3943" s="26">
        <v>0</v>
      </c>
      <c r="BK3943" s="29">
        <v>0</v>
      </c>
      <c r="BL3943" s="24" t="s">
        <v>91</v>
      </c>
      <c r="BM3943" s="22" t="str">
        <f ca="1">+IF(Tabla1[[#This Row],[FECHA INGRESO]]&gt;=44986,IF((TODAY()-Tabla1[[#This Row],[FECHA INGRESO]])&gt;=50,"ALERTA","TODAVÍA FALTA"),"N/A")</f>
        <v>N/A</v>
      </c>
      <c r="BN3943" s="7" t="str">
        <f>IFERROR((_xlfn.DAYS(Tabla1[[#This Row],[FECHA INGRESO]],Tabla1[[#This Row],[FECHA RETIRO]]))/30,"")</f>
        <v/>
      </c>
    </row>
    <row r="3944" spans="1:66" x14ac:dyDescent="0.35">
      <c r="A3944" s="21">
        <v>41721887</v>
      </c>
      <c r="B3944" s="22" t="s">
        <v>20763</v>
      </c>
      <c r="C3944" s="23">
        <v>44984</v>
      </c>
      <c r="D3944" s="24" t="s">
        <v>68</v>
      </c>
      <c r="E3944" s="24" t="s">
        <v>69</v>
      </c>
      <c r="F3944" s="24" t="s">
        <v>70</v>
      </c>
      <c r="G3944" s="24"/>
      <c r="H3944" s="24">
        <v>24120950865</v>
      </c>
      <c r="I3944" s="24" t="s">
        <v>95</v>
      </c>
      <c r="J3944" s="24">
        <f>DATEDIF(Tabla1[[#This Row],[FECHA DE NACIMIENTO]],Tabla1[[#This Row],[FECHA ACTUAL]],"Y")</f>
        <v>64</v>
      </c>
      <c r="K3944" s="24" t="s">
        <v>320</v>
      </c>
      <c r="L3944" s="24" t="s">
        <v>112</v>
      </c>
      <c r="M3944" s="24">
        <v>2</v>
      </c>
      <c r="N3944" s="24">
        <v>2</v>
      </c>
      <c r="O3944" s="24">
        <v>3</v>
      </c>
      <c r="P3944" s="24" t="s">
        <v>101</v>
      </c>
      <c r="Q3944" s="23">
        <v>21529</v>
      </c>
      <c r="R3944" s="24" t="s">
        <v>76</v>
      </c>
      <c r="S3944" s="25">
        <v>45119</v>
      </c>
      <c r="T3944" s="24">
        <v>8115625</v>
      </c>
      <c r="U3944" s="24">
        <v>3142020276</v>
      </c>
      <c r="V3944" s="33" t="s">
        <v>20764</v>
      </c>
      <c r="W3944" s="24" t="s">
        <v>20765</v>
      </c>
      <c r="X3944" s="24" t="s">
        <v>2717</v>
      </c>
      <c r="Y3944" s="24"/>
      <c r="Z3944" s="24"/>
      <c r="AA3944" s="24"/>
      <c r="AB3944" s="24"/>
      <c r="AC3944" s="24"/>
      <c r="AD3944" s="24"/>
      <c r="AE3944" s="26" t="s">
        <v>151</v>
      </c>
      <c r="AF3944" s="26"/>
      <c r="AG3944" s="26"/>
      <c r="AH3944" s="27" t="s">
        <v>184</v>
      </c>
      <c r="AI3944" s="27" t="s">
        <v>120</v>
      </c>
      <c r="AJ3944" s="27" t="s">
        <v>120</v>
      </c>
      <c r="AK3944" s="24" t="s">
        <v>121</v>
      </c>
      <c r="AL3944" s="24" t="s">
        <v>7086</v>
      </c>
      <c r="AM3944" s="23">
        <v>44984</v>
      </c>
      <c r="AN3944" s="28">
        <v>1160000</v>
      </c>
      <c r="AO3944" s="28">
        <v>140606</v>
      </c>
      <c r="AP3944" s="24"/>
      <c r="AQ3944" s="24"/>
      <c r="AR3944" s="24"/>
      <c r="AS3944" s="24"/>
      <c r="AT3944" s="24"/>
      <c r="AU3944" s="24"/>
      <c r="AV3944" s="24"/>
      <c r="AW3944" s="24"/>
      <c r="AX3944" s="24"/>
      <c r="AY3944" s="24"/>
      <c r="AZ3944" s="24"/>
      <c r="BA3944" s="24"/>
      <c r="BB3944" s="24"/>
      <c r="BC3944" s="24"/>
      <c r="BD3944" s="24"/>
      <c r="BE3944" s="24"/>
      <c r="BF3944" s="23"/>
      <c r="BG3944" s="23"/>
      <c r="BH3944" s="23">
        <v>45040</v>
      </c>
      <c r="BI3944" s="26" t="s">
        <v>466</v>
      </c>
      <c r="BJ3944" s="26" t="s">
        <v>273</v>
      </c>
      <c r="BK3944" s="29">
        <v>0</v>
      </c>
      <c r="BL3944" s="24" t="s">
        <v>129</v>
      </c>
      <c r="BM3944" s="22" t="str">
        <f ca="1">+IF(Tabla1[[#This Row],[FECHA INGRESO]]&gt;=44986,IF((TODAY()-Tabla1[[#This Row],[FECHA INGRESO]])&gt;=50,"ALERTA","TODAVÍA FALTA"),"N/A")</f>
        <v>N/A</v>
      </c>
      <c r="BN3944" s="7">
        <f>IFERROR((_xlfn.DAYS(Tabla1[[#This Row],[FECHA INGRESO]],Tabla1[[#This Row],[FECHA RETIRO]]))/30,"")</f>
        <v>-1.8666666666666667</v>
      </c>
    </row>
    <row r="3945" spans="1:66" x14ac:dyDescent="0.35">
      <c r="A3945" s="21">
        <v>1014197106</v>
      </c>
      <c r="B3945" s="22" t="s">
        <v>20766</v>
      </c>
      <c r="C3945" s="23">
        <v>44984</v>
      </c>
      <c r="D3945" s="24" t="s">
        <v>93</v>
      </c>
      <c r="E3945" s="24" t="s">
        <v>111</v>
      </c>
      <c r="F3945" s="24" t="s">
        <v>111</v>
      </c>
      <c r="G3945" s="24"/>
      <c r="H3945" s="24">
        <v>24120633766</v>
      </c>
      <c r="I3945" s="24" t="s">
        <v>95</v>
      </c>
      <c r="J3945" s="24">
        <f>DATEDIF(Tabla1[[#This Row],[FECHA DE NACIMIENTO]],Tabla1[[#This Row],[FECHA ACTUAL]],"Y")</f>
        <v>34</v>
      </c>
      <c r="K3945" s="24" t="s">
        <v>73</v>
      </c>
      <c r="L3945" s="24" t="s">
        <v>112</v>
      </c>
      <c r="M3945" s="24">
        <v>2</v>
      </c>
      <c r="N3945" s="24">
        <v>2</v>
      </c>
      <c r="O3945" s="24">
        <v>3</v>
      </c>
      <c r="P3945" s="24" t="s">
        <v>101</v>
      </c>
      <c r="Q3945" s="23">
        <v>32505</v>
      </c>
      <c r="R3945" s="24" t="s">
        <v>76</v>
      </c>
      <c r="S3945" s="25">
        <v>45119</v>
      </c>
      <c r="T3945" s="24"/>
      <c r="U3945" s="24">
        <v>3193032411</v>
      </c>
      <c r="V3945" s="33" t="s">
        <v>20767</v>
      </c>
      <c r="W3945" s="24" t="s">
        <v>20768</v>
      </c>
      <c r="X3945" s="24" t="s">
        <v>3996</v>
      </c>
      <c r="Y3945" s="24" t="s">
        <v>20769</v>
      </c>
      <c r="Z3945" s="24" t="s">
        <v>117</v>
      </c>
      <c r="AA3945" s="24">
        <v>3222429707</v>
      </c>
      <c r="AB3945" s="24"/>
      <c r="AC3945" s="24"/>
      <c r="AD3945" s="24"/>
      <c r="AE3945" s="26" t="s">
        <v>151</v>
      </c>
      <c r="AF3945" s="26"/>
      <c r="AG3945" s="26"/>
      <c r="AH3945" s="27" t="s">
        <v>3042</v>
      </c>
      <c r="AI3945" s="27" t="s">
        <v>410</v>
      </c>
      <c r="AJ3945" s="27" t="s">
        <v>410</v>
      </c>
      <c r="AK3945" s="24" t="s">
        <v>121</v>
      </c>
      <c r="AL3945" s="24" t="s">
        <v>7086</v>
      </c>
      <c r="AM3945" s="23">
        <v>44984</v>
      </c>
      <c r="AN3945" s="28">
        <v>1160000</v>
      </c>
      <c r="AO3945" s="28">
        <v>140606</v>
      </c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  <c r="BD3945" s="24"/>
      <c r="BE3945" s="24"/>
      <c r="BF3945" s="23"/>
      <c r="BG3945" s="23"/>
      <c r="BH3945" s="23">
        <v>44999</v>
      </c>
      <c r="BI3945" s="26" t="s">
        <v>10014</v>
      </c>
      <c r="BJ3945" s="26" t="s">
        <v>10594</v>
      </c>
      <c r="BK3945" s="29">
        <v>0</v>
      </c>
      <c r="BL3945" s="24" t="s">
        <v>129</v>
      </c>
      <c r="BM3945" s="22" t="str">
        <f ca="1">+IF(Tabla1[[#This Row],[FECHA INGRESO]]&gt;=44986,IF((TODAY()-Tabla1[[#This Row],[FECHA INGRESO]])&gt;=50,"ALERTA","TODAVÍA FALTA"),"N/A")</f>
        <v>N/A</v>
      </c>
      <c r="BN3945" s="7">
        <f>IFERROR((_xlfn.DAYS(Tabla1[[#This Row],[FECHA INGRESO]],Tabla1[[#This Row],[FECHA RETIRO]]))/30,"")</f>
        <v>-0.5</v>
      </c>
    </row>
    <row r="3946" spans="1:66" x14ac:dyDescent="0.35">
      <c r="A3946" s="21">
        <v>79924756</v>
      </c>
      <c r="B3946" s="22" t="s">
        <v>20770</v>
      </c>
      <c r="C3946" s="23">
        <v>44984</v>
      </c>
      <c r="D3946" s="24" t="s">
        <v>157</v>
      </c>
      <c r="E3946" s="24" t="s">
        <v>94</v>
      </c>
      <c r="F3946" s="24" t="s">
        <v>70</v>
      </c>
      <c r="G3946" s="24"/>
      <c r="H3946" s="24">
        <v>24120906116</v>
      </c>
      <c r="I3946" s="24" t="s">
        <v>72</v>
      </c>
      <c r="J3946" s="24">
        <f>DATEDIF(Tabla1[[#This Row],[FECHA DE NACIMIENTO]],Tabla1[[#This Row],[FECHA ACTUAL]],"Y")</f>
        <v>41</v>
      </c>
      <c r="K3946" s="24" t="s">
        <v>73</v>
      </c>
      <c r="L3946" s="24" t="s">
        <v>74</v>
      </c>
      <c r="M3946" s="24">
        <v>2</v>
      </c>
      <c r="N3946" s="24">
        <v>3</v>
      </c>
      <c r="O3946" s="24">
        <v>3</v>
      </c>
      <c r="P3946" s="24" t="s">
        <v>101</v>
      </c>
      <c r="Q3946" s="23">
        <v>29806</v>
      </c>
      <c r="R3946" s="24" t="s">
        <v>76</v>
      </c>
      <c r="S3946" s="25">
        <v>45119</v>
      </c>
      <c r="T3946" s="24">
        <v>2278772</v>
      </c>
      <c r="U3946" s="24">
        <v>3143787205</v>
      </c>
      <c r="V3946" s="33" t="s">
        <v>20771</v>
      </c>
      <c r="W3946" s="24" t="s">
        <v>20772</v>
      </c>
      <c r="X3946" s="24" t="s">
        <v>20773</v>
      </c>
      <c r="Y3946" s="24" t="s">
        <v>20774</v>
      </c>
      <c r="Z3946" s="24" t="s">
        <v>82</v>
      </c>
      <c r="AA3946" s="24">
        <v>3046700070</v>
      </c>
      <c r="AB3946" s="24"/>
      <c r="AC3946" s="24"/>
      <c r="AD3946" s="24"/>
      <c r="AE3946" s="26" t="s">
        <v>151</v>
      </c>
      <c r="AF3946" s="26"/>
      <c r="AG3946" s="26"/>
      <c r="AH3946" s="27" t="s">
        <v>955</v>
      </c>
      <c r="AI3946" s="27" t="s">
        <v>120</v>
      </c>
      <c r="AJ3946" s="27" t="s">
        <v>120</v>
      </c>
      <c r="AK3946" s="24" t="s">
        <v>121</v>
      </c>
      <c r="AL3946" s="24" t="s">
        <v>7086</v>
      </c>
      <c r="AM3946" s="23">
        <v>44984</v>
      </c>
      <c r="AN3946" s="28">
        <v>1160000</v>
      </c>
      <c r="AO3946" s="28">
        <v>140606</v>
      </c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  <c r="BD3946" s="24"/>
      <c r="BE3946" s="24"/>
      <c r="BF3946" s="23"/>
      <c r="BG3946" s="23"/>
      <c r="BH3946" s="23" t="s">
        <v>75</v>
      </c>
      <c r="BI3946" s="26">
        <v>0</v>
      </c>
      <c r="BJ3946" s="26">
        <v>0</v>
      </c>
      <c r="BK3946" s="29">
        <v>0</v>
      </c>
      <c r="BL3946" s="24" t="s">
        <v>91</v>
      </c>
      <c r="BM3946" s="22" t="str">
        <f ca="1">+IF(Tabla1[[#This Row],[FECHA INGRESO]]&gt;=44986,IF((TODAY()-Tabla1[[#This Row],[FECHA INGRESO]])&gt;=50,"ALERTA","TODAVÍA FALTA"),"N/A")</f>
        <v>N/A</v>
      </c>
      <c r="BN3946" s="7" t="str">
        <f>IFERROR((_xlfn.DAYS(Tabla1[[#This Row],[FECHA INGRESO]],Tabla1[[#This Row],[FECHA RETIRO]]))/30,"")</f>
        <v/>
      </c>
    </row>
    <row r="3947" spans="1:66" x14ac:dyDescent="0.35">
      <c r="A3947" s="21">
        <v>1032434257</v>
      </c>
      <c r="B3947" s="22" t="s">
        <v>20775</v>
      </c>
      <c r="C3947" s="23">
        <v>44984</v>
      </c>
      <c r="D3947" s="24" t="s">
        <v>131</v>
      </c>
      <c r="E3947" s="24" t="s">
        <v>111</v>
      </c>
      <c r="F3947" s="24" t="s">
        <v>111</v>
      </c>
      <c r="G3947" s="24"/>
      <c r="H3947" s="24">
        <v>24120905029</v>
      </c>
      <c r="I3947" s="24" t="s">
        <v>95</v>
      </c>
      <c r="J3947" s="24">
        <f>DATEDIF(Tabla1[[#This Row],[FECHA DE NACIMIENTO]],Tabla1[[#This Row],[FECHA ACTUAL]],"Y")</f>
        <v>18</v>
      </c>
      <c r="K3947" s="24" t="s">
        <v>320</v>
      </c>
      <c r="L3947" s="24" t="s">
        <v>112</v>
      </c>
      <c r="M3947" s="24">
        <v>1</v>
      </c>
      <c r="N3947" s="24">
        <v>1</v>
      </c>
      <c r="O3947" s="24">
        <v>2</v>
      </c>
      <c r="P3947" s="24" t="s">
        <v>101</v>
      </c>
      <c r="Q3947" s="23">
        <v>38312</v>
      </c>
      <c r="R3947" s="24" t="s">
        <v>76</v>
      </c>
      <c r="S3947" s="25">
        <v>45119</v>
      </c>
      <c r="T3947" s="24"/>
      <c r="U3947" s="24">
        <v>3137096095</v>
      </c>
      <c r="V3947" s="33" t="s">
        <v>20776</v>
      </c>
      <c r="W3947" s="24" t="s">
        <v>20777</v>
      </c>
      <c r="X3947" s="24" t="s">
        <v>820</v>
      </c>
      <c r="Y3947" s="24" t="s">
        <v>20778</v>
      </c>
      <c r="Z3947" s="24" t="s">
        <v>17970</v>
      </c>
      <c r="AA3947" s="24">
        <v>3118436566</v>
      </c>
      <c r="AB3947" s="24"/>
      <c r="AC3947" s="24"/>
      <c r="AD3947" s="24"/>
      <c r="AE3947" s="26" t="s">
        <v>151</v>
      </c>
      <c r="AF3947" s="26"/>
      <c r="AG3947" s="26"/>
      <c r="AH3947" s="27" t="s">
        <v>955</v>
      </c>
      <c r="AI3947" s="27" t="s">
        <v>120</v>
      </c>
      <c r="AJ3947" s="27" t="s">
        <v>120</v>
      </c>
      <c r="AK3947" s="24" t="s">
        <v>121</v>
      </c>
      <c r="AL3947" s="24" t="s">
        <v>7086</v>
      </c>
      <c r="AM3947" s="23">
        <v>44984</v>
      </c>
      <c r="AN3947" s="28">
        <v>1160000</v>
      </c>
      <c r="AO3947" s="28">
        <v>140606</v>
      </c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  <c r="BD3947" s="24"/>
      <c r="BE3947" s="24"/>
      <c r="BF3947" s="23"/>
      <c r="BG3947" s="23"/>
      <c r="BH3947" s="23" t="s">
        <v>75</v>
      </c>
      <c r="BI3947" s="26">
        <v>0</v>
      </c>
      <c r="BJ3947" s="26">
        <v>0</v>
      </c>
      <c r="BK3947" s="29">
        <v>0</v>
      </c>
      <c r="BL3947" s="24" t="s">
        <v>91</v>
      </c>
      <c r="BM3947" s="22" t="str">
        <f ca="1">+IF(Tabla1[[#This Row],[FECHA INGRESO]]&gt;=44986,IF((TODAY()-Tabla1[[#This Row],[FECHA INGRESO]])&gt;=50,"ALERTA","TODAVÍA FALTA"),"N/A")</f>
        <v>N/A</v>
      </c>
      <c r="BN3947" s="7" t="str">
        <f>IFERROR((_xlfn.DAYS(Tabla1[[#This Row],[FECHA INGRESO]],Tabla1[[#This Row],[FECHA RETIRO]]))/30,"")</f>
        <v/>
      </c>
    </row>
    <row r="3948" spans="1:66" x14ac:dyDescent="0.35">
      <c r="A3948" s="21">
        <v>1233909843</v>
      </c>
      <c r="B3948" s="22" t="s">
        <v>20779</v>
      </c>
      <c r="C3948" s="23">
        <v>44984</v>
      </c>
      <c r="D3948" s="24" t="s">
        <v>93</v>
      </c>
      <c r="E3948" s="24" t="s">
        <v>94</v>
      </c>
      <c r="F3948" s="24" t="s">
        <v>70</v>
      </c>
      <c r="G3948" s="24"/>
      <c r="H3948" s="24">
        <v>24120905377</v>
      </c>
      <c r="I3948" s="24" t="s">
        <v>72</v>
      </c>
      <c r="J3948" s="24">
        <f>DATEDIF(Tabla1[[#This Row],[FECHA DE NACIMIENTO]],Tabla1[[#This Row],[FECHA ACTUAL]],"Y")</f>
        <v>23</v>
      </c>
      <c r="K3948" s="24" t="s">
        <v>96</v>
      </c>
      <c r="L3948" s="24" t="s">
        <v>112</v>
      </c>
      <c r="M3948" s="24">
        <v>0</v>
      </c>
      <c r="N3948" s="24">
        <v>0</v>
      </c>
      <c r="O3948" s="24">
        <v>2</v>
      </c>
      <c r="P3948" s="24" t="s">
        <v>101</v>
      </c>
      <c r="Q3948" s="23">
        <v>36391</v>
      </c>
      <c r="R3948" s="24" t="s">
        <v>76</v>
      </c>
      <c r="S3948" s="25">
        <v>45119</v>
      </c>
      <c r="T3948" s="24">
        <v>9380503</v>
      </c>
      <c r="U3948" s="24">
        <v>3193768460</v>
      </c>
      <c r="V3948" s="33" t="s">
        <v>20780</v>
      </c>
      <c r="W3948" s="24" t="s">
        <v>20781</v>
      </c>
      <c r="X3948" s="24" t="s">
        <v>20782</v>
      </c>
      <c r="Y3948" s="24" t="s">
        <v>17969</v>
      </c>
      <c r="Z3948" s="24" t="s">
        <v>117</v>
      </c>
      <c r="AA3948" s="24">
        <v>3229058248</v>
      </c>
      <c r="AB3948" s="24"/>
      <c r="AC3948" s="24"/>
      <c r="AD3948" s="24"/>
      <c r="AE3948" s="26" t="s">
        <v>151</v>
      </c>
      <c r="AF3948" s="26"/>
      <c r="AG3948" s="26"/>
      <c r="AH3948" s="27" t="s">
        <v>955</v>
      </c>
      <c r="AI3948" s="27" t="s">
        <v>120</v>
      </c>
      <c r="AJ3948" s="27" t="s">
        <v>120</v>
      </c>
      <c r="AK3948" s="24" t="s">
        <v>121</v>
      </c>
      <c r="AL3948" s="24" t="s">
        <v>7086</v>
      </c>
      <c r="AM3948" s="23">
        <v>44984</v>
      </c>
      <c r="AN3948" s="28">
        <v>1160000</v>
      </c>
      <c r="AO3948" s="28">
        <v>140606</v>
      </c>
      <c r="AP3948" s="24"/>
      <c r="AQ3948" s="24"/>
      <c r="AR3948" s="24"/>
      <c r="AS3948" s="24"/>
      <c r="AT3948" s="24"/>
      <c r="AU3948" s="24"/>
      <c r="AV3948" s="24"/>
      <c r="AW3948" s="24"/>
      <c r="AX3948" s="24"/>
      <c r="AY3948" s="24"/>
      <c r="AZ3948" s="24"/>
      <c r="BA3948" s="24"/>
      <c r="BB3948" s="24"/>
      <c r="BC3948" s="24"/>
      <c r="BD3948" s="24"/>
      <c r="BE3948" s="24"/>
      <c r="BF3948" s="23"/>
      <c r="BG3948" s="23"/>
      <c r="BH3948" s="23" t="s">
        <v>75</v>
      </c>
      <c r="BI3948" s="26">
        <v>0</v>
      </c>
      <c r="BJ3948" s="26">
        <v>0</v>
      </c>
      <c r="BK3948" s="29">
        <v>0</v>
      </c>
      <c r="BL3948" s="24" t="s">
        <v>91</v>
      </c>
      <c r="BM3948" s="22" t="str">
        <f ca="1">+IF(Tabla1[[#This Row],[FECHA INGRESO]]&gt;=44986,IF((TODAY()-Tabla1[[#This Row],[FECHA INGRESO]])&gt;=50,"ALERTA","TODAVÍA FALTA"),"N/A")</f>
        <v>N/A</v>
      </c>
      <c r="BN3948" s="7" t="str">
        <f>IFERROR((_xlfn.DAYS(Tabla1[[#This Row],[FECHA INGRESO]],Tabla1[[#This Row],[FECHA RETIRO]]))/30,"")</f>
        <v/>
      </c>
    </row>
    <row r="3949" spans="1:66" x14ac:dyDescent="0.35">
      <c r="A3949" s="21">
        <v>1021393552</v>
      </c>
      <c r="B3949" s="22" t="s">
        <v>20783</v>
      </c>
      <c r="C3949" s="23">
        <v>44984</v>
      </c>
      <c r="D3949" s="24" t="s">
        <v>131</v>
      </c>
      <c r="E3949" s="24" t="s">
        <v>111</v>
      </c>
      <c r="F3949" s="24" t="s">
        <v>111</v>
      </c>
      <c r="G3949" s="24"/>
      <c r="H3949" s="24">
        <v>24120917279</v>
      </c>
      <c r="I3949" s="24" t="s">
        <v>72</v>
      </c>
      <c r="J3949" s="24">
        <f>DATEDIF(Tabla1[[#This Row],[FECHA DE NACIMIENTO]],Tabla1[[#This Row],[FECHA ACTUAL]],"Y")</f>
        <v>18</v>
      </c>
      <c r="K3949" s="24" t="s">
        <v>96</v>
      </c>
      <c r="L3949" s="24" t="s">
        <v>112</v>
      </c>
      <c r="M3949" s="24">
        <v>0</v>
      </c>
      <c r="N3949" s="24">
        <v>0</v>
      </c>
      <c r="O3949" s="24">
        <v>3</v>
      </c>
      <c r="P3949" s="24" t="s">
        <v>101</v>
      </c>
      <c r="Q3949" s="23">
        <v>38235</v>
      </c>
      <c r="R3949" s="24" t="s">
        <v>736</v>
      </c>
      <c r="S3949" s="25">
        <v>45119</v>
      </c>
      <c r="T3949" s="24"/>
      <c r="U3949" s="24">
        <v>3123694116</v>
      </c>
      <c r="V3949" s="33" t="s">
        <v>20784</v>
      </c>
      <c r="W3949" s="24" t="s">
        <v>20785</v>
      </c>
      <c r="X3949" s="24" t="s">
        <v>20786</v>
      </c>
      <c r="Y3949" s="24" t="s">
        <v>20787</v>
      </c>
      <c r="Z3949" s="24" t="s">
        <v>117</v>
      </c>
      <c r="AA3949" s="24">
        <v>3208734865</v>
      </c>
      <c r="AB3949" s="24"/>
      <c r="AC3949" s="24"/>
      <c r="AD3949" s="24"/>
      <c r="AE3949" s="26" t="s">
        <v>151</v>
      </c>
      <c r="AF3949" s="26"/>
      <c r="AG3949" s="26"/>
      <c r="AH3949" s="27" t="s">
        <v>955</v>
      </c>
      <c r="AI3949" s="27" t="s">
        <v>120</v>
      </c>
      <c r="AJ3949" s="27" t="s">
        <v>120</v>
      </c>
      <c r="AK3949" s="24" t="s">
        <v>121</v>
      </c>
      <c r="AL3949" s="24" t="s">
        <v>7086</v>
      </c>
      <c r="AM3949" s="23">
        <v>44984</v>
      </c>
      <c r="AN3949" s="28">
        <v>1160000</v>
      </c>
      <c r="AO3949" s="28">
        <v>140606</v>
      </c>
      <c r="AP3949" s="24"/>
      <c r="AQ3949" s="24"/>
      <c r="AR3949" s="24"/>
      <c r="AS3949" s="24"/>
      <c r="AT3949" s="24"/>
      <c r="AU3949" s="24"/>
      <c r="AV3949" s="24"/>
      <c r="AW3949" s="24"/>
      <c r="AX3949" s="24"/>
      <c r="AY3949" s="24"/>
      <c r="AZ3949" s="24"/>
      <c r="BA3949" s="24"/>
      <c r="BB3949" s="24"/>
      <c r="BC3949" s="24"/>
      <c r="BD3949" s="24"/>
      <c r="BE3949" s="24"/>
      <c r="BF3949" s="23"/>
      <c r="BG3949" s="23"/>
      <c r="BH3949" s="23" t="s">
        <v>75</v>
      </c>
      <c r="BI3949" s="26">
        <v>0</v>
      </c>
      <c r="BJ3949" s="26">
        <v>0</v>
      </c>
      <c r="BK3949" s="29">
        <v>0</v>
      </c>
      <c r="BL3949" s="24" t="s">
        <v>91</v>
      </c>
      <c r="BM3949" s="22" t="str">
        <f ca="1">+IF(Tabla1[[#This Row],[FECHA INGRESO]]&gt;=44986,IF((TODAY()-Tabla1[[#This Row],[FECHA INGRESO]])&gt;=50,"ALERTA","TODAVÍA FALTA"),"N/A")</f>
        <v>N/A</v>
      </c>
      <c r="BN3949" s="7" t="str">
        <f>IFERROR((_xlfn.DAYS(Tabla1[[#This Row],[FECHA INGRESO]],Tabla1[[#This Row],[FECHA RETIRO]]))/30,"")</f>
        <v/>
      </c>
    </row>
    <row r="3950" spans="1:66" x14ac:dyDescent="0.35">
      <c r="A3950" s="64">
        <v>1101463920</v>
      </c>
      <c r="B3950" s="22" t="s">
        <v>20788</v>
      </c>
      <c r="C3950" s="23">
        <v>44984</v>
      </c>
      <c r="D3950" s="24" t="s">
        <v>266</v>
      </c>
      <c r="E3950" s="24" t="s">
        <v>111</v>
      </c>
      <c r="F3950" s="24" t="s">
        <v>70</v>
      </c>
      <c r="G3950" s="24"/>
      <c r="H3950" s="24">
        <v>24120955721</v>
      </c>
      <c r="I3950" s="24" t="s">
        <v>95</v>
      </c>
      <c r="J3950" s="24">
        <f>DATEDIF(Tabla1[[#This Row],[FECHA DE NACIMIENTO]],Tabla1[[#This Row],[FECHA ACTUAL]],"Y")</f>
        <v>30</v>
      </c>
      <c r="K3950" s="24" t="s">
        <v>96</v>
      </c>
      <c r="L3950" s="24" t="s">
        <v>112</v>
      </c>
      <c r="M3950" s="24">
        <v>2</v>
      </c>
      <c r="N3950" s="24">
        <v>3</v>
      </c>
      <c r="O3950" s="24">
        <v>2</v>
      </c>
      <c r="P3950" s="24" t="s">
        <v>101</v>
      </c>
      <c r="Q3950" s="23">
        <v>33947</v>
      </c>
      <c r="R3950" s="24" t="s">
        <v>4408</v>
      </c>
      <c r="S3950" s="25">
        <v>45119</v>
      </c>
      <c r="T3950" s="24"/>
      <c r="U3950" s="24">
        <v>3244614110</v>
      </c>
      <c r="V3950" s="33" t="s">
        <v>20789</v>
      </c>
      <c r="W3950" s="24" t="s">
        <v>20790</v>
      </c>
      <c r="X3950" s="24" t="s">
        <v>3453</v>
      </c>
      <c r="Y3950" s="24" t="s">
        <v>20791</v>
      </c>
      <c r="Z3950" s="24" t="s">
        <v>117</v>
      </c>
      <c r="AA3950" s="24">
        <v>3005313145</v>
      </c>
      <c r="AB3950" s="24"/>
      <c r="AC3950" s="24"/>
      <c r="AD3950" s="24"/>
      <c r="AE3950" s="26" t="s">
        <v>151</v>
      </c>
      <c r="AF3950" s="26"/>
      <c r="AG3950" s="26"/>
      <c r="AH3950" s="27" t="s">
        <v>184</v>
      </c>
      <c r="AI3950" s="27" t="s">
        <v>5470</v>
      </c>
      <c r="AJ3950" s="27" t="s">
        <v>5470</v>
      </c>
      <c r="AK3950" s="24" t="s">
        <v>121</v>
      </c>
      <c r="AL3950" s="24" t="s">
        <v>7086</v>
      </c>
      <c r="AM3950" s="23">
        <v>44984</v>
      </c>
      <c r="AN3950" s="28">
        <v>1160000</v>
      </c>
      <c r="AO3950" s="28">
        <v>140606</v>
      </c>
      <c r="AP3950" s="24"/>
      <c r="AQ3950" s="24"/>
      <c r="AR3950" s="24"/>
      <c r="AS3950" s="24"/>
      <c r="AT3950" s="24"/>
      <c r="AU3950" s="24"/>
      <c r="AV3950" s="24"/>
      <c r="AW3950" s="24"/>
      <c r="AX3950" s="24"/>
      <c r="AY3950" s="24"/>
      <c r="AZ3950" s="24"/>
      <c r="BA3950" s="24"/>
      <c r="BB3950" s="24"/>
      <c r="BC3950" s="24"/>
      <c r="BD3950" s="24"/>
      <c r="BE3950" s="24"/>
      <c r="BF3950" s="23"/>
      <c r="BG3950" s="23"/>
      <c r="BH3950" s="23">
        <v>45043</v>
      </c>
      <c r="BI3950" s="26" t="s">
        <v>10014</v>
      </c>
      <c r="BJ3950" s="26" t="s">
        <v>10594</v>
      </c>
      <c r="BK3950" s="29">
        <v>0</v>
      </c>
      <c r="BL3950" s="24" t="s">
        <v>129</v>
      </c>
      <c r="BM3950" s="22" t="str">
        <f ca="1">+IF(Tabla1[[#This Row],[FECHA INGRESO]]&gt;=44986,IF((TODAY()-Tabla1[[#This Row],[FECHA INGRESO]])&gt;=50,"ALERTA","TODAVÍA FALTA"),"N/A")</f>
        <v>N/A</v>
      </c>
      <c r="BN3950" s="7">
        <f>IFERROR((_xlfn.DAYS(Tabla1[[#This Row],[FECHA INGRESO]],Tabla1[[#This Row],[FECHA RETIRO]]))/30,"")</f>
        <v>-1.9666666666666666</v>
      </c>
    </row>
    <row r="3951" spans="1:66" x14ac:dyDescent="0.35">
      <c r="A3951" s="21">
        <v>1012404721</v>
      </c>
      <c r="B3951" s="22" t="s">
        <v>20792</v>
      </c>
      <c r="C3951" s="23">
        <v>44984</v>
      </c>
      <c r="D3951" s="24" t="s">
        <v>188</v>
      </c>
      <c r="E3951" s="24" t="s">
        <v>111</v>
      </c>
      <c r="F3951" s="24" t="s">
        <v>70</v>
      </c>
      <c r="G3951" s="24"/>
      <c r="H3951" s="24">
        <v>24120970744</v>
      </c>
      <c r="I3951" s="24" t="s">
        <v>95</v>
      </c>
      <c r="J3951" s="24">
        <f>DATEDIF(Tabla1[[#This Row],[FECHA DE NACIMIENTO]],Tabla1[[#This Row],[FECHA ACTUAL]],"Y")</f>
        <v>29</v>
      </c>
      <c r="K3951" s="24" t="s">
        <v>96</v>
      </c>
      <c r="L3951" s="24" t="s">
        <v>112</v>
      </c>
      <c r="M3951" s="24">
        <v>0</v>
      </c>
      <c r="N3951" s="24">
        <v>0</v>
      </c>
      <c r="O3951" s="24">
        <v>2</v>
      </c>
      <c r="P3951" s="24" t="s">
        <v>101</v>
      </c>
      <c r="Q3951" s="23">
        <v>34285</v>
      </c>
      <c r="R3951" s="24" t="s">
        <v>76</v>
      </c>
      <c r="S3951" s="25">
        <v>45119</v>
      </c>
      <c r="T3951" s="24"/>
      <c r="U3951" s="24">
        <v>3142643706</v>
      </c>
      <c r="V3951" s="33" t="s">
        <v>20793</v>
      </c>
      <c r="W3951" s="24" t="s">
        <v>20794</v>
      </c>
      <c r="X3951" s="24" t="s">
        <v>20795</v>
      </c>
      <c r="Y3951" s="24" t="s">
        <v>20796</v>
      </c>
      <c r="Z3951" s="24" t="s">
        <v>285</v>
      </c>
      <c r="AA3951" s="24">
        <v>3138552275</v>
      </c>
      <c r="AB3951" s="24"/>
      <c r="AC3951" s="24"/>
      <c r="AD3951" s="24"/>
      <c r="AE3951" s="26" t="s">
        <v>84</v>
      </c>
      <c r="AF3951" s="26" t="s">
        <v>17047</v>
      </c>
      <c r="AG3951" s="26"/>
      <c r="AH3951" s="27" t="s">
        <v>15472</v>
      </c>
      <c r="AI3951" s="27" t="s">
        <v>398</v>
      </c>
      <c r="AJ3951" s="27" t="s">
        <v>398</v>
      </c>
      <c r="AK3951" s="24" t="s">
        <v>89</v>
      </c>
      <c r="AL3951" s="24" t="s">
        <v>90</v>
      </c>
      <c r="AM3951" s="23">
        <v>44984</v>
      </c>
      <c r="AN3951" s="28">
        <v>1469895</v>
      </c>
      <c r="AO3951" s="28">
        <v>140606</v>
      </c>
      <c r="AP3951" s="24" t="s">
        <v>20797</v>
      </c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  <c r="BD3951" s="24"/>
      <c r="BE3951" s="24"/>
      <c r="BF3951" s="23"/>
      <c r="BG3951" s="23"/>
      <c r="BH3951" s="23" t="s">
        <v>75</v>
      </c>
      <c r="BI3951" s="26">
        <v>0</v>
      </c>
      <c r="BJ3951" s="26">
        <v>0</v>
      </c>
      <c r="BK3951" s="29">
        <v>0</v>
      </c>
      <c r="BL3951" s="24" t="s">
        <v>91</v>
      </c>
      <c r="BM3951" s="22" t="str">
        <f ca="1">+IF(Tabla1[[#This Row],[FECHA INGRESO]]&gt;=44986,IF((TODAY()-Tabla1[[#This Row],[FECHA INGRESO]])&gt;=50,"ALERTA","TODAVÍA FALTA"),"N/A")</f>
        <v>N/A</v>
      </c>
      <c r="BN3951" s="7" t="str">
        <f>IFERROR((_xlfn.DAYS(Tabla1[[#This Row],[FECHA INGRESO]],Tabla1[[#This Row],[FECHA RETIRO]]))/30,"")</f>
        <v/>
      </c>
    </row>
    <row r="3952" spans="1:66" x14ac:dyDescent="0.35">
      <c r="A3952" s="21">
        <v>1007249171</v>
      </c>
      <c r="B3952" s="22" t="s">
        <v>20798</v>
      </c>
      <c r="C3952" s="23">
        <v>44984</v>
      </c>
      <c r="D3952" s="24" t="s">
        <v>157</v>
      </c>
      <c r="E3952" s="24" t="s">
        <v>111</v>
      </c>
      <c r="F3952" s="24" t="s">
        <v>111</v>
      </c>
      <c r="G3952" s="24"/>
      <c r="H3952" s="24">
        <v>24120937420</v>
      </c>
      <c r="I3952" s="24" t="s">
        <v>95</v>
      </c>
      <c r="J3952" s="24">
        <f>DATEDIF(Tabla1[[#This Row],[FECHA DE NACIMIENTO]],Tabla1[[#This Row],[FECHA ACTUAL]],"Y")</f>
        <v>23</v>
      </c>
      <c r="K3952" s="24" t="s">
        <v>73</v>
      </c>
      <c r="L3952" s="24" t="s">
        <v>234</v>
      </c>
      <c r="M3952" s="24">
        <v>1</v>
      </c>
      <c r="N3952" s="24">
        <v>1</v>
      </c>
      <c r="O3952" s="24">
        <v>1</v>
      </c>
      <c r="P3952" s="24" t="s">
        <v>101</v>
      </c>
      <c r="Q3952" s="23">
        <v>36459</v>
      </c>
      <c r="R3952" s="24" t="s">
        <v>76</v>
      </c>
      <c r="S3952" s="25">
        <v>45119</v>
      </c>
      <c r="T3952" s="24"/>
      <c r="U3952" s="24">
        <v>3123591613</v>
      </c>
      <c r="V3952" s="33" t="s">
        <v>20799</v>
      </c>
      <c r="W3952" s="24" t="s">
        <v>20800</v>
      </c>
      <c r="X3952" s="24" t="s">
        <v>18163</v>
      </c>
      <c r="Y3952" s="24" t="s">
        <v>20801</v>
      </c>
      <c r="Z3952" s="24" t="s">
        <v>117</v>
      </c>
      <c r="AA3952" s="24">
        <v>3124188322</v>
      </c>
      <c r="AB3952" s="24"/>
      <c r="AC3952" s="24"/>
      <c r="AD3952" s="24"/>
      <c r="AE3952" s="26" t="s">
        <v>183</v>
      </c>
      <c r="AF3952" s="26"/>
      <c r="AG3952" s="26"/>
      <c r="AH3952" s="27" t="s">
        <v>553</v>
      </c>
      <c r="AI3952" s="27" t="s">
        <v>105</v>
      </c>
      <c r="AJ3952" s="27" t="s">
        <v>106</v>
      </c>
      <c r="AK3952" s="24" t="s">
        <v>89</v>
      </c>
      <c r="AL3952" s="24" t="s">
        <v>90</v>
      </c>
      <c r="AM3952" s="23">
        <v>44984</v>
      </c>
      <c r="AN3952" s="28">
        <v>1469895</v>
      </c>
      <c r="AO3952" s="28">
        <v>140606</v>
      </c>
      <c r="AP3952" s="24"/>
      <c r="AQ3952" s="24"/>
      <c r="AR3952" s="24"/>
      <c r="AS3952" s="24"/>
      <c r="AT3952" s="24"/>
      <c r="AU3952" s="24"/>
      <c r="AV3952" s="24"/>
      <c r="AW3952" s="24"/>
      <c r="AX3952" s="24"/>
      <c r="AY3952" s="24"/>
      <c r="AZ3952" s="24"/>
      <c r="BA3952" s="24"/>
      <c r="BB3952" s="24"/>
      <c r="BC3952" s="24"/>
      <c r="BD3952" s="24"/>
      <c r="BE3952" s="24"/>
      <c r="BF3952" s="23"/>
      <c r="BG3952" s="23"/>
      <c r="BH3952" s="23" t="s">
        <v>75</v>
      </c>
      <c r="BI3952" s="26">
        <v>0</v>
      </c>
      <c r="BJ3952" s="26">
        <v>0</v>
      </c>
      <c r="BK3952" s="29">
        <v>0</v>
      </c>
      <c r="BL3952" s="24" t="s">
        <v>91</v>
      </c>
      <c r="BM3952" s="22" t="str">
        <f ca="1">+IF(Tabla1[[#This Row],[FECHA INGRESO]]&gt;=44986,IF((TODAY()-Tabla1[[#This Row],[FECHA INGRESO]])&gt;=50,"ALERTA","TODAVÍA FALTA"),"N/A")</f>
        <v>N/A</v>
      </c>
      <c r="BN3952" s="7" t="str">
        <f>IFERROR((_xlfn.DAYS(Tabla1[[#This Row],[FECHA INGRESO]],Tabla1[[#This Row],[FECHA RETIRO]]))/30,"")</f>
        <v/>
      </c>
    </row>
    <row r="3953" spans="1:66" x14ac:dyDescent="0.35">
      <c r="A3953" s="21">
        <v>1010053758</v>
      </c>
      <c r="B3953" s="22" t="s">
        <v>20802</v>
      </c>
      <c r="C3953" s="23">
        <v>44984</v>
      </c>
      <c r="D3953" s="24" t="s">
        <v>157</v>
      </c>
      <c r="E3953" s="24" t="s">
        <v>111</v>
      </c>
      <c r="F3953" s="23" t="s">
        <v>94</v>
      </c>
      <c r="G3953" s="24"/>
      <c r="H3953" s="24">
        <v>24120958030</v>
      </c>
      <c r="I3953" s="24" t="s">
        <v>95</v>
      </c>
      <c r="J3953" s="24">
        <f>DATEDIF(Tabla1[[#This Row],[FECHA DE NACIMIENTO]],Tabla1[[#This Row],[FECHA ACTUAL]],"Y")</f>
        <v>22</v>
      </c>
      <c r="K3953" s="24" t="s">
        <v>73</v>
      </c>
      <c r="L3953" s="24" t="s">
        <v>234</v>
      </c>
      <c r="M3953" s="24">
        <v>0</v>
      </c>
      <c r="N3953" s="24">
        <v>0</v>
      </c>
      <c r="O3953" s="24">
        <v>2</v>
      </c>
      <c r="P3953" s="24" t="s">
        <v>101</v>
      </c>
      <c r="Q3953" s="23">
        <v>36720</v>
      </c>
      <c r="R3953" s="24" t="s">
        <v>20803</v>
      </c>
      <c r="S3953" s="25">
        <v>45119</v>
      </c>
      <c r="T3953" s="24"/>
      <c r="U3953" s="24">
        <v>3123471556</v>
      </c>
      <c r="V3953" s="33" t="s">
        <v>20804</v>
      </c>
      <c r="W3953" s="24" t="s">
        <v>20805</v>
      </c>
      <c r="X3953" s="24" t="s">
        <v>6491</v>
      </c>
      <c r="Y3953" s="24" t="s">
        <v>20806</v>
      </c>
      <c r="Z3953" s="24" t="s">
        <v>117</v>
      </c>
      <c r="AA3953" s="24">
        <v>3132768536</v>
      </c>
      <c r="AB3953" s="24"/>
      <c r="AC3953" s="24"/>
      <c r="AD3953" s="24"/>
      <c r="AE3953" s="26" t="s">
        <v>183</v>
      </c>
      <c r="AF3953" s="26"/>
      <c r="AG3953" s="26"/>
      <c r="AH3953" s="27" t="s">
        <v>955</v>
      </c>
      <c r="AI3953" s="27" t="s">
        <v>1612</v>
      </c>
      <c r="AJ3953" s="27" t="s">
        <v>487</v>
      </c>
      <c r="AK3953" s="24" t="s">
        <v>121</v>
      </c>
      <c r="AL3953" s="24" t="s">
        <v>7086</v>
      </c>
      <c r="AM3953" s="23">
        <v>44984</v>
      </c>
      <c r="AN3953" s="28">
        <v>1160000</v>
      </c>
      <c r="AO3953" s="28">
        <v>140606</v>
      </c>
      <c r="AP3953" s="24"/>
      <c r="AQ3953" s="24"/>
      <c r="AR3953" s="24"/>
      <c r="AS3953" s="24"/>
      <c r="AT3953" s="24"/>
      <c r="AU3953" s="24"/>
      <c r="AV3953" s="24"/>
      <c r="AW3953" s="24"/>
      <c r="AX3953" s="24"/>
      <c r="AY3953" s="24"/>
      <c r="AZ3953" s="24"/>
      <c r="BA3953" s="24"/>
      <c r="BB3953" s="24"/>
      <c r="BC3953" s="24"/>
      <c r="BD3953" s="24"/>
      <c r="BE3953" s="24"/>
      <c r="BF3953" s="23"/>
      <c r="BG3953" s="23"/>
      <c r="BH3953" s="23">
        <v>45111</v>
      </c>
      <c r="BI3953" s="26" t="s">
        <v>466</v>
      </c>
      <c r="BJ3953" s="26" t="s">
        <v>3469</v>
      </c>
      <c r="BK3953" s="29">
        <v>0</v>
      </c>
      <c r="BL3953" s="24" t="s">
        <v>129</v>
      </c>
      <c r="BM3953" s="22" t="str">
        <f ca="1">+IF(Tabla1[[#This Row],[FECHA INGRESO]]&gt;=44986,IF((TODAY()-Tabla1[[#This Row],[FECHA INGRESO]])&gt;=50,"ALERTA","TODAVÍA FALTA"),"N/A")</f>
        <v>N/A</v>
      </c>
      <c r="BN3953" s="7">
        <f>IFERROR((_xlfn.DAYS(Tabla1[[#This Row],[FECHA INGRESO]],Tabla1[[#This Row],[FECHA RETIRO]]))/30,"")</f>
        <v>-4.2333333333333334</v>
      </c>
    </row>
    <row r="3954" spans="1:66" x14ac:dyDescent="0.35">
      <c r="A3954" s="21">
        <v>1000590362</v>
      </c>
      <c r="B3954" s="22" t="s">
        <v>20807</v>
      </c>
      <c r="C3954" s="25">
        <v>44986</v>
      </c>
      <c r="D3954" s="24" t="s">
        <v>157</v>
      </c>
      <c r="E3954" s="24" t="s">
        <v>94</v>
      </c>
      <c r="F3954" s="24" t="s">
        <v>70</v>
      </c>
      <c r="G3954" s="24"/>
      <c r="H3954" s="24">
        <v>24121011244</v>
      </c>
      <c r="I3954" s="24" t="s">
        <v>72</v>
      </c>
      <c r="J3954" s="24">
        <f>DATEDIF(Tabla1[[#This Row],[FECHA DE NACIMIENTO]],Tabla1[[#This Row],[FECHA ACTUAL]],"Y")</f>
        <v>21</v>
      </c>
      <c r="K3954" s="24" t="s">
        <v>96</v>
      </c>
      <c r="L3954" s="24" t="s">
        <v>112</v>
      </c>
      <c r="M3954" s="24">
        <v>0</v>
      </c>
      <c r="N3954" s="24">
        <v>2</v>
      </c>
      <c r="O3954" s="24">
        <v>2</v>
      </c>
      <c r="P3954" s="24" t="s">
        <v>101</v>
      </c>
      <c r="Q3954" s="23">
        <v>37158</v>
      </c>
      <c r="R3954" s="24" t="s">
        <v>76</v>
      </c>
      <c r="S3954" s="25">
        <v>45119</v>
      </c>
      <c r="T3954" s="24"/>
      <c r="U3954" s="24">
        <v>3208177024</v>
      </c>
      <c r="V3954" s="33" t="s">
        <v>20808</v>
      </c>
      <c r="W3954" s="24" t="s">
        <v>20809</v>
      </c>
      <c r="X3954" s="24" t="s">
        <v>17984</v>
      </c>
      <c r="Y3954" s="24" t="s">
        <v>20810</v>
      </c>
      <c r="Z3954" s="24" t="s">
        <v>117</v>
      </c>
      <c r="AA3954" s="24">
        <v>3208177024</v>
      </c>
      <c r="AB3954" s="24"/>
      <c r="AC3954" s="24"/>
      <c r="AD3954" s="24"/>
      <c r="AE3954" s="26" t="s">
        <v>194</v>
      </c>
      <c r="AF3954" s="26" t="s">
        <v>16873</v>
      </c>
      <c r="AG3954" s="26"/>
      <c r="AH3954" s="27" t="s">
        <v>184</v>
      </c>
      <c r="AI3954" s="27" t="s">
        <v>1612</v>
      </c>
      <c r="AJ3954" s="27" t="s">
        <v>487</v>
      </c>
      <c r="AK3954" s="24" t="s">
        <v>121</v>
      </c>
      <c r="AL3954" s="24" t="s">
        <v>7086</v>
      </c>
      <c r="AM3954" s="25">
        <v>44986</v>
      </c>
      <c r="AN3954" s="28">
        <v>1160000</v>
      </c>
      <c r="AO3954" s="28">
        <v>140606</v>
      </c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  <c r="BD3954" s="24"/>
      <c r="BE3954" s="24"/>
      <c r="BF3954" s="23"/>
      <c r="BG3954" s="23"/>
      <c r="BH3954" s="23">
        <v>44996</v>
      </c>
      <c r="BI3954" s="26" t="s">
        <v>10014</v>
      </c>
      <c r="BJ3954" s="26" t="s">
        <v>10594</v>
      </c>
      <c r="BK3954" s="29">
        <v>0</v>
      </c>
      <c r="BL3954" s="24" t="s">
        <v>129</v>
      </c>
      <c r="BM3954" s="22" t="str">
        <f ca="1">+IF(Tabla1[[#This Row],[FECHA INGRESO]]&gt;=44986,IF((TODAY()-Tabla1[[#This Row],[FECHA INGRESO]])&gt;=50,"ALERTA","TODAVÍA FALTA"),"N/A")</f>
        <v>ALERTA</v>
      </c>
      <c r="BN3954" s="7">
        <f>IFERROR((_xlfn.DAYS(Tabla1[[#This Row],[FECHA INGRESO]],Tabla1[[#This Row],[FECHA RETIRO]]))/30,"")</f>
        <v>-0.33333333333333331</v>
      </c>
    </row>
    <row r="3955" spans="1:66" x14ac:dyDescent="0.35">
      <c r="A3955" s="21">
        <v>1010014429</v>
      </c>
      <c r="B3955" s="22" t="s">
        <v>20811</v>
      </c>
      <c r="C3955" s="25">
        <v>44986</v>
      </c>
      <c r="D3955" s="24" t="s">
        <v>266</v>
      </c>
      <c r="E3955" s="24" t="s">
        <v>94</v>
      </c>
      <c r="F3955" s="24" t="s">
        <v>70</v>
      </c>
      <c r="G3955" s="24"/>
      <c r="H3955" s="24">
        <v>24110344278</v>
      </c>
      <c r="I3955" s="24" t="s">
        <v>95</v>
      </c>
      <c r="J3955" s="24">
        <f>DATEDIF(Tabla1[[#This Row],[FECHA DE NACIMIENTO]],Tabla1[[#This Row],[FECHA ACTUAL]],"Y")</f>
        <v>21</v>
      </c>
      <c r="K3955" s="24" t="s">
        <v>73</v>
      </c>
      <c r="L3955" s="24" t="s">
        <v>112</v>
      </c>
      <c r="M3955" s="24">
        <v>0</v>
      </c>
      <c r="N3955" s="24">
        <v>0</v>
      </c>
      <c r="O3955" s="24">
        <v>1</v>
      </c>
      <c r="P3955" s="24" t="s">
        <v>101</v>
      </c>
      <c r="Q3955" s="23">
        <v>37140</v>
      </c>
      <c r="R3955" s="24" t="s">
        <v>76</v>
      </c>
      <c r="S3955" s="25">
        <v>45119</v>
      </c>
      <c r="T3955" s="24"/>
      <c r="U3955" s="24">
        <v>3123403774</v>
      </c>
      <c r="V3955" s="33" t="s">
        <v>20812</v>
      </c>
      <c r="W3955" s="24" t="s">
        <v>20813</v>
      </c>
      <c r="X3955" s="24" t="s">
        <v>6550</v>
      </c>
      <c r="Y3955" s="24" t="s">
        <v>20814</v>
      </c>
      <c r="Z3955" s="24" t="s">
        <v>117</v>
      </c>
      <c r="AA3955" s="24">
        <v>7162517</v>
      </c>
      <c r="AB3955" s="24"/>
      <c r="AC3955" s="24"/>
      <c r="AD3955" s="24"/>
      <c r="AE3955" s="26" t="s">
        <v>183</v>
      </c>
      <c r="AF3955" s="26" t="s">
        <v>20815</v>
      </c>
      <c r="AG3955" s="26"/>
      <c r="AH3955" s="27" t="s">
        <v>184</v>
      </c>
      <c r="AI3955" s="27" t="s">
        <v>5470</v>
      </c>
      <c r="AJ3955" s="27" t="s">
        <v>5470</v>
      </c>
      <c r="AK3955" s="24" t="s">
        <v>121</v>
      </c>
      <c r="AL3955" s="24" t="s">
        <v>7086</v>
      </c>
      <c r="AM3955" s="25">
        <v>44986</v>
      </c>
      <c r="AN3955" s="28">
        <v>1160000</v>
      </c>
      <c r="AO3955" s="28">
        <v>140606</v>
      </c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  <c r="BD3955" s="24"/>
      <c r="BE3955" s="24"/>
      <c r="BF3955" s="23"/>
      <c r="BG3955" s="23"/>
      <c r="BH3955" s="23">
        <v>44987</v>
      </c>
      <c r="BI3955" s="26" t="s">
        <v>466</v>
      </c>
      <c r="BJ3955" s="26" t="s">
        <v>20816</v>
      </c>
      <c r="BK3955" s="29">
        <v>0</v>
      </c>
      <c r="BL3955" s="24" t="s">
        <v>129</v>
      </c>
      <c r="BM3955" s="22" t="str">
        <f ca="1">+IF(Tabla1[[#This Row],[FECHA INGRESO]]&gt;=44986,IF((TODAY()-Tabla1[[#This Row],[FECHA INGRESO]])&gt;=50,"ALERTA","TODAVÍA FALTA"),"N/A")</f>
        <v>ALERTA</v>
      </c>
      <c r="BN3955" s="7">
        <f>IFERROR((_xlfn.DAYS(Tabla1[[#This Row],[FECHA INGRESO]],Tabla1[[#This Row],[FECHA RETIRO]]))/30,"")</f>
        <v>-3.3333333333333333E-2</v>
      </c>
    </row>
    <row r="3956" spans="1:66" x14ac:dyDescent="0.35">
      <c r="A3956" s="64">
        <v>1000017333</v>
      </c>
      <c r="B3956" s="22" t="s">
        <v>20817</v>
      </c>
      <c r="C3956" s="25">
        <v>44986</v>
      </c>
      <c r="D3956" s="24" t="s">
        <v>188</v>
      </c>
      <c r="E3956" s="24" t="s">
        <v>94</v>
      </c>
      <c r="F3956" s="24" t="s">
        <v>70</v>
      </c>
      <c r="G3956" s="24"/>
      <c r="H3956" s="24">
        <v>24121019363</v>
      </c>
      <c r="I3956" s="24" t="s">
        <v>95</v>
      </c>
      <c r="J3956" s="24">
        <f>DATEDIF(Tabla1[[#This Row],[FECHA DE NACIMIENTO]],Tabla1[[#This Row],[FECHA ACTUAL]],"Y")</f>
        <v>22</v>
      </c>
      <c r="K3956" s="24" t="s">
        <v>96</v>
      </c>
      <c r="L3956" s="24" t="s">
        <v>112</v>
      </c>
      <c r="M3956" s="24">
        <v>0</v>
      </c>
      <c r="N3956" s="24">
        <v>0</v>
      </c>
      <c r="O3956" s="24">
        <v>2</v>
      </c>
      <c r="P3956" s="24" t="s">
        <v>101</v>
      </c>
      <c r="Q3956" s="23">
        <v>36879</v>
      </c>
      <c r="R3956" s="24" t="s">
        <v>76</v>
      </c>
      <c r="S3956" s="25">
        <v>45119</v>
      </c>
      <c r="T3956" s="24"/>
      <c r="U3956" s="24">
        <v>3209396247</v>
      </c>
      <c r="V3956" s="33" t="s">
        <v>20818</v>
      </c>
      <c r="W3956" s="24" t="s">
        <v>20819</v>
      </c>
      <c r="X3956" s="24" t="s">
        <v>12180</v>
      </c>
      <c r="Y3956" s="24" t="s">
        <v>20820</v>
      </c>
      <c r="Z3956" s="24" t="s">
        <v>117</v>
      </c>
      <c r="AA3956" s="24">
        <v>3208991117</v>
      </c>
      <c r="AB3956" s="24"/>
      <c r="AC3956" s="24"/>
      <c r="AD3956" s="24"/>
      <c r="AE3956" s="26" t="s">
        <v>151</v>
      </c>
      <c r="AF3956" s="26"/>
      <c r="AG3956" s="26"/>
      <c r="AH3956" s="27" t="s">
        <v>955</v>
      </c>
      <c r="AI3956" s="27" t="s">
        <v>5470</v>
      </c>
      <c r="AJ3956" s="27" t="s">
        <v>5470</v>
      </c>
      <c r="AK3956" s="24" t="s">
        <v>121</v>
      </c>
      <c r="AL3956" s="24" t="s">
        <v>7086</v>
      </c>
      <c r="AM3956" s="25">
        <v>44986</v>
      </c>
      <c r="AN3956" s="28">
        <v>1160000</v>
      </c>
      <c r="AO3956" s="28">
        <v>140606</v>
      </c>
      <c r="AP3956" s="24"/>
      <c r="AQ3956" s="24"/>
      <c r="AR3956" s="24"/>
      <c r="AS3956" s="24"/>
      <c r="AT3956" s="24"/>
      <c r="AU3956" s="24"/>
      <c r="AV3956" s="24"/>
      <c r="AW3956" s="24"/>
      <c r="AX3956" s="24"/>
      <c r="AY3956" s="24"/>
      <c r="AZ3956" s="24"/>
      <c r="BA3956" s="24"/>
      <c r="BB3956" s="24"/>
      <c r="BC3956" s="24"/>
      <c r="BD3956" s="24"/>
      <c r="BE3956" s="24"/>
      <c r="BF3956" s="23"/>
      <c r="BG3956" s="23"/>
      <c r="BH3956" s="23" t="s">
        <v>75</v>
      </c>
      <c r="BI3956" s="26">
        <v>0</v>
      </c>
      <c r="BJ3956" s="26">
        <v>0</v>
      </c>
      <c r="BK3956" s="29">
        <v>0</v>
      </c>
      <c r="BL3956" s="24" t="s">
        <v>91</v>
      </c>
      <c r="BM3956" s="22" t="str">
        <f ca="1">+IF(Tabla1[[#This Row],[FECHA INGRESO]]&gt;=44986,IF((TODAY()-Tabla1[[#This Row],[FECHA INGRESO]])&gt;=50,"ALERTA","TODAVÍA FALTA"),"N/A")</f>
        <v>ALERTA</v>
      </c>
      <c r="BN3956" s="7" t="str">
        <f>IFERROR((_xlfn.DAYS(Tabla1[[#This Row],[FECHA INGRESO]],Tabla1[[#This Row],[FECHA RETIRO]]))/30,"")</f>
        <v/>
      </c>
    </row>
    <row r="3957" spans="1:66" x14ac:dyDescent="0.35">
      <c r="A3957" s="21">
        <v>1000591068</v>
      </c>
      <c r="B3957" s="22" t="s">
        <v>20821</v>
      </c>
      <c r="C3957" s="25">
        <v>44986</v>
      </c>
      <c r="D3957" s="24" t="s">
        <v>131</v>
      </c>
      <c r="E3957" s="24" t="s">
        <v>111</v>
      </c>
      <c r="F3957" s="24" t="s">
        <v>111</v>
      </c>
      <c r="G3957" s="24"/>
      <c r="H3957" s="24">
        <v>24113634925</v>
      </c>
      <c r="I3957" s="24" t="s">
        <v>95</v>
      </c>
      <c r="J3957" s="24">
        <f>DATEDIF(Tabla1[[#This Row],[FECHA DE NACIMIENTO]],Tabla1[[#This Row],[FECHA ACTUAL]],"Y")</f>
        <v>21</v>
      </c>
      <c r="K3957" s="24" t="s">
        <v>96</v>
      </c>
      <c r="L3957" s="24" t="s">
        <v>112</v>
      </c>
      <c r="M3957" s="24">
        <v>0</v>
      </c>
      <c r="N3957" s="24">
        <v>0</v>
      </c>
      <c r="O3957" s="24">
        <v>2</v>
      </c>
      <c r="P3957" s="24" t="s">
        <v>101</v>
      </c>
      <c r="Q3957" s="23">
        <v>37135</v>
      </c>
      <c r="R3957" s="24" t="s">
        <v>76</v>
      </c>
      <c r="S3957" s="25">
        <v>45119</v>
      </c>
      <c r="T3957" s="24"/>
      <c r="U3957" s="24">
        <v>3209675755</v>
      </c>
      <c r="V3957" s="33" t="s">
        <v>17930</v>
      </c>
      <c r="W3957" s="24" t="s">
        <v>20822</v>
      </c>
      <c r="X3957" s="24" t="s">
        <v>17932</v>
      </c>
      <c r="Y3957" s="24" t="s">
        <v>20823</v>
      </c>
      <c r="Z3957" s="24" t="s">
        <v>285</v>
      </c>
      <c r="AA3957" s="24">
        <v>3053237557</v>
      </c>
      <c r="AB3957" s="24"/>
      <c r="AC3957" s="24"/>
      <c r="AD3957" s="24"/>
      <c r="AE3957" s="26" t="s">
        <v>102</v>
      </c>
      <c r="AF3957" s="26" t="s">
        <v>18663</v>
      </c>
      <c r="AG3957" s="26"/>
      <c r="AH3957" s="27" t="s">
        <v>184</v>
      </c>
      <c r="AI3957" s="27" t="s">
        <v>20730</v>
      </c>
      <c r="AJ3957" s="27" t="s">
        <v>20730</v>
      </c>
      <c r="AK3957" s="24" t="s">
        <v>121</v>
      </c>
      <c r="AL3957" s="24" t="s">
        <v>7086</v>
      </c>
      <c r="AM3957" s="25">
        <v>44986</v>
      </c>
      <c r="AN3957" s="28">
        <v>1160000</v>
      </c>
      <c r="AO3957" s="28">
        <v>140606</v>
      </c>
      <c r="AP3957" s="24"/>
      <c r="AQ3957" s="24"/>
      <c r="AR3957" s="24"/>
      <c r="AS3957" s="24"/>
      <c r="AT3957" s="24"/>
      <c r="AU3957" s="24"/>
      <c r="AV3957" s="24"/>
      <c r="AW3957" s="24"/>
      <c r="AX3957" s="24"/>
      <c r="AY3957" s="24"/>
      <c r="AZ3957" s="24"/>
      <c r="BA3957" s="24"/>
      <c r="BB3957" s="24"/>
      <c r="BC3957" s="24"/>
      <c r="BD3957" s="24"/>
      <c r="BE3957" s="24"/>
      <c r="BF3957" s="23"/>
      <c r="BG3957" s="23"/>
      <c r="BH3957" s="23">
        <v>45034</v>
      </c>
      <c r="BI3957" s="26" t="s">
        <v>466</v>
      </c>
      <c r="BJ3957" s="26" t="s">
        <v>3469</v>
      </c>
      <c r="BK3957" s="29">
        <v>0</v>
      </c>
      <c r="BL3957" s="24" t="s">
        <v>129</v>
      </c>
      <c r="BM3957" s="22" t="str">
        <f ca="1">+IF(Tabla1[[#This Row],[FECHA INGRESO]]&gt;=44986,IF((TODAY()-Tabla1[[#This Row],[FECHA INGRESO]])&gt;=50,"ALERTA","TODAVÍA FALTA"),"N/A")</f>
        <v>ALERTA</v>
      </c>
      <c r="BN3957" s="7">
        <f>IFERROR((_xlfn.DAYS(Tabla1[[#This Row],[FECHA INGRESO]],Tabla1[[#This Row],[FECHA RETIRO]]))/30,"")</f>
        <v>-1.6</v>
      </c>
    </row>
    <row r="3958" spans="1:66" x14ac:dyDescent="0.35">
      <c r="A3958" s="21">
        <v>1000807639</v>
      </c>
      <c r="B3958" s="22" t="s">
        <v>20824</v>
      </c>
      <c r="C3958" s="25">
        <v>44986</v>
      </c>
      <c r="D3958" s="24" t="s">
        <v>188</v>
      </c>
      <c r="E3958" s="24" t="s">
        <v>94</v>
      </c>
      <c r="F3958" s="24" t="s">
        <v>70</v>
      </c>
      <c r="G3958" s="24"/>
      <c r="H3958" s="24">
        <v>24121020248</v>
      </c>
      <c r="I3958" s="24" t="s">
        <v>95</v>
      </c>
      <c r="J3958" s="24">
        <f>DATEDIF(Tabla1[[#This Row],[FECHA DE NACIMIENTO]],Tabla1[[#This Row],[FECHA ACTUAL]],"Y")</f>
        <v>20</v>
      </c>
      <c r="K3958" s="24" t="s">
        <v>96</v>
      </c>
      <c r="L3958" s="24" t="s">
        <v>112</v>
      </c>
      <c r="M3958" s="24">
        <v>0</v>
      </c>
      <c r="N3958" s="24">
        <v>0</v>
      </c>
      <c r="O3958" s="24">
        <v>2</v>
      </c>
      <c r="P3958" s="24" t="s">
        <v>101</v>
      </c>
      <c r="Q3958" s="23">
        <v>37552</v>
      </c>
      <c r="R3958" s="24" t="s">
        <v>76</v>
      </c>
      <c r="S3958" s="25">
        <v>45119</v>
      </c>
      <c r="T3958" s="24"/>
      <c r="U3958" s="24">
        <v>3124358308</v>
      </c>
      <c r="V3958" s="33" t="s">
        <v>20825</v>
      </c>
      <c r="W3958" s="24" t="s">
        <v>20826</v>
      </c>
      <c r="X3958" s="24" t="s">
        <v>2316</v>
      </c>
      <c r="Y3958" s="24" t="s">
        <v>20827</v>
      </c>
      <c r="Z3958" s="24" t="s">
        <v>285</v>
      </c>
      <c r="AA3958" s="24">
        <v>3165633344</v>
      </c>
      <c r="AB3958" s="24"/>
      <c r="AC3958" s="24"/>
      <c r="AD3958" s="24"/>
      <c r="AE3958" s="26" t="s">
        <v>151</v>
      </c>
      <c r="AF3958" s="26"/>
      <c r="AG3958" s="26"/>
      <c r="AH3958" s="27" t="s">
        <v>955</v>
      </c>
      <c r="AI3958" s="27" t="s">
        <v>20730</v>
      </c>
      <c r="AJ3958" s="27" t="s">
        <v>20730</v>
      </c>
      <c r="AK3958" s="24" t="s">
        <v>121</v>
      </c>
      <c r="AL3958" s="24" t="s">
        <v>7086</v>
      </c>
      <c r="AM3958" s="25">
        <v>44986</v>
      </c>
      <c r="AN3958" s="28">
        <v>1160000</v>
      </c>
      <c r="AO3958" s="28">
        <v>140606</v>
      </c>
      <c r="AP3958" s="24"/>
      <c r="AQ3958" s="24"/>
      <c r="AR3958" s="24"/>
      <c r="AS3958" s="24"/>
      <c r="AT3958" s="24"/>
      <c r="AU3958" s="24"/>
      <c r="AV3958" s="24"/>
      <c r="AW3958" s="24"/>
      <c r="AX3958" s="24"/>
      <c r="AY3958" s="24"/>
      <c r="AZ3958" s="24"/>
      <c r="BA3958" s="24"/>
      <c r="BB3958" s="24"/>
      <c r="BC3958" s="24"/>
      <c r="BD3958" s="24"/>
      <c r="BE3958" s="24"/>
      <c r="BF3958" s="23"/>
      <c r="BG3958" s="23"/>
      <c r="BH3958" s="23" t="s">
        <v>75</v>
      </c>
      <c r="BI3958" s="26">
        <v>0</v>
      </c>
      <c r="BJ3958" s="26">
        <v>0</v>
      </c>
      <c r="BK3958" s="29">
        <v>0</v>
      </c>
      <c r="BL3958" s="24" t="s">
        <v>91</v>
      </c>
      <c r="BM3958" s="22" t="str">
        <f ca="1">+IF(Tabla1[[#This Row],[FECHA INGRESO]]&gt;=44986,IF((TODAY()-Tabla1[[#This Row],[FECHA INGRESO]])&gt;=50,"ALERTA","TODAVÍA FALTA"),"N/A")</f>
        <v>ALERTA</v>
      </c>
      <c r="BN3958" s="7" t="str">
        <f>IFERROR((_xlfn.DAYS(Tabla1[[#This Row],[FECHA INGRESO]],Tabla1[[#This Row],[FECHA RETIRO]]))/30,"")</f>
        <v/>
      </c>
    </row>
    <row r="3959" spans="1:66" x14ac:dyDescent="0.35">
      <c r="A3959" s="21">
        <v>1013651283</v>
      </c>
      <c r="B3959" s="22" t="s">
        <v>20828</v>
      </c>
      <c r="C3959" s="25">
        <v>44986</v>
      </c>
      <c r="D3959" s="24" t="s">
        <v>93</v>
      </c>
      <c r="E3959" s="24" t="s">
        <v>94</v>
      </c>
      <c r="F3959" s="23" t="s">
        <v>94</v>
      </c>
      <c r="G3959" s="24"/>
      <c r="H3959" s="24">
        <v>24121035411</v>
      </c>
      <c r="I3959" s="24" t="s">
        <v>95</v>
      </c>
      <c r="J3959" s="24">
        <f>DATEDIF(Tabla1[[#This Row],[FECHA DE NACIMIENTO]],Tabla1[[#This Row],[FECHA ACTUAL]],"Y")</f>
        <v>28</v>
      </c>
      <c r="K3959" s="24" t="s">
        <v>73</v>
      </c>
      <c r="L3959" s="24" t="s">
        <v>112</v>
      </c>
      <c r="M3959" s="24">
        <v>2</v>
      </c>
      <c r="N3959" s="24">
        <v>2</v>
      </c>
      <c r="O3959" s="24">
        <v>3</v>
      </c>
      <c r="P3959" s="24" t="s">
        <v>101</v>
      </c>
      <c r="Q3959" s="23">
        <v>34546</v>
      </c>
      <c r="R3959" s="24" t="s">
        <v>76</v>
      </c>
      <c r="S3959" s="25">
        <v>45119</v>
      </c>
      <c r="T3959" s="24">
        <v>2788390</v>
      </c>
      <c r="U3959" s="24">
        <v>3123368287</v>
      </c>
      <c r="V3959" s="33" t="s">
        <v>20829</v>
      </c>
      <c r="W3959" s="24" t="s">
        <v>20830</v>
      </c>
      <c r="X3959" s="24" t="s">
        <v>3828</v>
      </c>
      <c r="Y3959" s="24"/>
      <c r="Z3959" s="24"/>
      <c r="AA3959" s="24"/>
      <c r="AB3959" s="24"/>
      <c r="AC3959" s="24"/>
      <c r="AD3959" s="24"/>
      <c r="AE3959" s="26" t="s">
        <v>151</v>
      </c>
      <c r="AF3959" s="26"/>
      <c r="AG3959" s="26"/>
      <c r="AH3959" s="27" t="s">
        <v>184</v>
      </c>
      <c r="AI3959" s="27" t="s">
        <v>11888</v>
      </c>
      <c r="AJ3959" s="27" t="s">
        <v>11888</v>
      </c>
      <c r="AK3959" s="24" t="s">
        <v>121</v>
      </c>
      <c r="AL3959" s="24" t="s">
        <v>7086</v>
      </c>
      <c r="AM3959" s="25">
        <v>44986</v>
      </c>
      <c r="AN3959" s="28">
        <v>1160000</v>
      </c>
      <c r="AO3959" s="28">
        <v>140606</v>
      </c>
      <c r="AP3959" s="24"/>
      <c r="AQ3959" s="24"/>
      <c r="AR3959" s="24"/>
      <c r="AS3959" s="24"/>
      <c r="AT3959" s="24"/>
      <c r="AU3959" s="24"/>
      <c r="AV3959" s="24"/>
      <c r="AW3959" s="24"/>
      <c r="AX3959" s="24"/>
      <c r="AY3959" s="24"/>
      <c r="AZ3959" s="24"/>
      <c r="BA3959" s="24"/>
      <c r="BB3959" s="24"/>
      <c r="BC3959" s="24"/>
      <c r="BD3959" s="24"/>
      <c r="BE3959" s="24"/>
      <c r="BF3959" s="23"/>
      <c r="BG3959" s="23"/>
      <c r="BH3959" s="23">
        <v>45000</v>
      </c>
      <c r="BI3959" s="26" t="s">
        <v>10014</v>
      </c>
      <c r="BJ3959" s="26" t="s">
        <v>10594</v>
      </c>
      <c r="BK3959" s="29">
        <v>0</v>
      </c>
      <c r="BL3959" s="24" t="s">
        <v>129</v>
      </c>
      <c r="BM3959" s="22" t="str">
        <f ca="1">+IF(Tabla1[[#This Row],[FECHA INGRESO]]&gt;=44986,IF((TODAY()-Tabla1[[#This Row],[FECHA INGRESO]])&gt;=50,"ALERTA","TODAVÍA FALTA"),"N/A")</f>
        <v>ALERTA</v>
      </c>
      <c r="BN3959" s="7">
        <f>IFERROR((_xlfn.DAYS(Tabla1[[#This Row],[FECHA INGRESO]],Tabla1[[#This Row],[FECHA RETIRO]]))/30,"")</f>
        <v>-0.46666666666666667</v>
      </c>
    </row>
    <row r="3960" spans="1:66" x14ac:dyDescent="0.35">
      <c r="A3960" s="21">
        <v>1012447415</v>
      </c>
      <c r="B3960" s="22" t="s">
        <v>20831</v>
      </c>
      <c r="C3960" s="25">
        <v>44986</v>
      </c>
      <c r="D3960" s="24" t="s">
        <v>131</v>
      </c>
      <c r="E3960" s="24" t="s">
        <v>110</v>
      </c>
      <c r="F3960" s="24" t="s">
        <v>110</v>
      </c>
      <c r="G3960" s="24"/>
      <c r="H3960" s="24">
        <v>24121035752</v>
      </c>
      <c r="I3960" s="24" t="s">
        <v>72</v>
      </c>
      <c r="J3960" s="24">
        <f>DATEDIF(Tabla1[[#This Row],[FECHA DE NACIMIENTO]],Tabla1[[#This Row],[FECHA ACTUAL]],"Y")</f>
        <v>25</v>
      </c>
      <c r="K3960" s="24" t="s">
        <v>73</v>
      </c>
      <c r="L3960" s="24" t="s">
        <v>234</v>
      </c>
      <c r="M3960" s="24">
        <v>0</v>
      </c>
      <c r="N3960" s="24">
        <v>0</v>
      </c>
      <c r="O3960" s="24">
        <v>3</v>
      </c>
      <c r="P3960" s="24" t="s">
        <v>101</v>
      </c>
      <c r="Q3960" s="23">
        <v>35722</v>
      </c>
      <c r="R3960" s="24" t="s">
        <v>76</v>
      </c>
      <c r="S3960" s="25">
        <v>45119</v>
      </c>
      <c r="T3960" s="24"/>
      <c r="U3960" s="24">
        <v>3222256742</v>
      </c>
      <c r="V3960" s="33" t="s">
        <v>20832</v>
      </c>
      <c r="W3960" s="24" t="s">
        <v>20833</v>
      </c>
      <c r="X3960" s="24" t="s">
        <v>704</v>
      </c>
      <c r="Y3960" s="24" t="s">
        <v>20834</v>
      </c>
      <c r="Z3960" s="24" t="s">
        <v>117</v>
      </c>
      <c r="AA3960" s="24">
        <v>3124147396</v>
      </c>
      <c r="AB3960" s="24"/>
      <c r="AC3960" s="24"/>
      <c r="AD3960" s="24"/>
      <c r="AE3960" s="26" t="s">
        <v>102</v>
      </c>
      <c r="AF3960" s="26" t="s">
        <v>20835</v>
      </c>
      <c r="AG3960" s="26"/>
      <c r="AH3960" s="27" t="s">
        <v>1599</v>
      </c>
      <c r="AI3960" s="27" t="s">
        <v>4910</v>
      </c>
      <c r="AJ3960" s="27" t="s">
        <v>4910</v>
      </c>
      <c r="AK3960" s="24" t="s">
        <v>121</v>
      </c>
      <c r="AL3960" s="24" t="s">
        <v>7086</v>
      </c>
      <c r="AM3960" s="25">
        <v>44986</v>
      </c>
      <c r="AN3960" s="28">
        <v>1707877</v>
      </c>
      <c r="AO3960" s="28">
        <v>140606</v>
      </c>
      <c r="AP3960" s="24"/>
      <c r="AQ3960" s="24"/>
      <c r="AR3960" s="24"/>
      <c r="AS3960" s="24"/>
      <c r="AT3960" s="24"/>
      <c r="AU3960" s="24"/>
      <c r="AV3960" s="24"/>
      <c r="AW3960" s="24"/>
      <c r="AX3960" s="24"/>
      <c r="AY3960" s="24"/>
      <c r="AZ3960" s="24"/>
      <c r="BA3960" s="24"/>
      <c r="BB3960" s="24"/>
      <c r="BC3960" s="24"/>
      <c r="BD3960" s="24"/>
      <c r="BE3960" s="24"/>
      <c r="BF3960" s="23"/>
      <c r="BG3960" s="23"/>
      <c r="BH3960" s="23" t="s">
        <v>75</v>
      </c>
      <c r="BI3960" s="26">
        <v>0</v>
      </c>
      <c r="BJ3960" s="26">
        <v>0</v>
      </c>
      <c r="BK3960" s="29">
        <v>0</v>
      </c>
      <c r="BL3960" s="24" t="s">
        <v>91</v>
      </c>
      <c r="BM3960" s="22" t="str">
        <f ca="1">+IF(Tabla1[[#This Row],[FECHA INGRESO]]&gt;=44986,IF((TODAY()-Tabla1[[#This Row],[FECHA INGRESO]])&gt;=50,"ALERTA","TODAVÍA FALTA"),"N/A")</f>
        <v>ALERTA</v>
      </c>
      <c r="BN3960" s="7" t="str">
        <f>IFERROR((_xlfn.DAYS(Tabla1[[#This Row],[FECHA INGRESO]],Tabla1[[#This Row],[FECHA RETIRO]]))/30,"")</f>
        <v/>
      </c>
    </row>
    <row r="3961" spans="1:66" x14ac:dyDescent="0.35">
      <c r="A3961" s="21">
        <v>1005302287</v>
      </c>
      <c r="B3961" s="22" t="s">
        <v>20836</v>
      </c>
      <c r="C3961" s="25">
        <v>44986</v>
      </c>
      <c r="D3961" s="24" t="s">
        <v>266</v>
      </c>
      <c r="E3961" s="24" t="s">
        <v>94</v>
      </c>
      <c r="F3961" s="24" t="s">
        <v>70</v>
      </c>
      <c r="G3961" s="24"/>
      <c r="H3961" s="24">
        <v>24120967940</v>
      </c>
      <c r="I3961" s="24" t="s">
        <v>95</v>
      </c>
      <c r="J3961" s="24">
        <f>DATEDIF(Tabla1[[#This Row],[FECHA DE NACIMIENTO]],Tabla1[[#This Row],[FECHA ACTUAL]],"Y")</f>
        <v>19</v>
      </c>
      <c r="K3961" s="24" t="s">
        <v>96</v>
      </c>
      <c r="L3961" s="24" t="s">
        <v>112</v>
      </c>
      <c r="M3961" s="24">
        <v>0</v>
      </c>
      <c r="N3961" s="24">
        <v>0</v>
      </c>
      <c r="O3961" s="24">
        <v>2</v>
      </c>
      <c r="P3961" s="24" t="s">
        <v>101</v>
      </c>
      <c r="Q3961" s="23">
        <v>37816</v>
      </c>
      <c r="R3961" s="24" t="s">
        <v>20837</v>
      </c>
      <c r="S3961" s="25">
        <v>45119</v>
      </c>
      <c r="T3961" s="24">
        <v>4600781</v>
      </c>
      <c r="U3961" s="24">
        <v>3203685553</v>
      </c>
      <c r="V3961" s="33" t="s">
        <v>20838</v>
      </c>
      <c r="W3961" s="24" t="s">
        <v>20839</v>
      </c>
      <c r="X3961" s="24" t="s">
        <v>9442</v>
      </c>
      <c r="Y3961" s="24" t="s">
        <v>20840</v>
      </c>
      <c r="Z3961" s="24" t="s">
        <v>17135</v>
      </c>
      <c r="AA3961" s="24">
        <v>4600781</v>
      </c>
      <c r="AB3961" s="24"/>
      <c r="AC3961" s="24"/>
      <c r="AD3961" s="24"/>
      <c r="AE3961" s="26" t="s">
        <v>151</v>
      </c>
      <c r="AF3961" s="26"/>
      <c r="AG3961" s="26"/>
      <c r="AH3961" s="27" t="s">
        <v>955</v>
      </c>
      <c r="AI3961" s="27" t="s">
        <v>120</v>
      </c>
      <c r="AJ3961" s="27" t="s">
        <v>120</v>
      </c>
      <c r="AK3961" s="24" t="s">
        <v>121</v>
      </c>
      <c r="AL3961" s="24" t="s">
        <v>7086</v>
      </c>
      <c r="AM3961" s="25">
        <v>44986</v>
      </c>
      <c r="AN3961" s="28">
        <v>1160000</v>
      </c>
      <c r="AO3961" s="28">
        <v>140606</v>
      </c>
      <c r="AP3961" s="24"/>
      <c r="AQ3961" s="24"/>
      <c r="AR3961" s="24"/>
      <c r="AS3961" s="24"/>
      <c r="AT3961" s="24"/>
      <c r="AU3961" s="24"/>
      <c r="AV3961" s="24"/>
      <c r="AW3961" s="24"/>
      <c r="AX3961" s="24"/>
      <c r="AY3961" s="24"/>
      <c r="AZ3961" s="24"/>
      <c r="BA3961" s="24"/>
      <c r="BB3961" s="24"/>
      <c r="BC3961" s="24"/>
      <c r="BD3961" s="24"/>
      <c r="BE3961" s="24"/>
      <c r="BF3961" s="23"/>
      <c r="BG3961" s="23"/>
      <c r="BH3961" s="23" t="s">
        <v>75</v>
      </c>
      <c r="BI3961" s="26">
        <v>0</v>
      </c>
      <c r="BJ3961" s="26">
        <v>0</v>
      </c>
      <c r="BK3961" s="29">
        <v>0</v>
      </c>
      <c r="BL3961" s="24" t="s">
        <v>91</v>
      </c>
      <c r="BM3961" s="22" t="str">
        <f ca="1">+IF(Tabla1[[#This Row],[FECHA INGRESO]]&gt;=44986,IF((TODAY()-Tabla1[[#This Row],[FECHA INGRESO]])&gt;=50,"ALERTA","TODAVÍA FALTA"),"N/A")</f>
        <v>ALERTA</v>
      </c>
      <c r="BN3961" s="7" t="str">
        <f>IFERROR((_xlfn.DAYS(Tabla1[[#This Row],[FECHA INGRESO]],Tabla1[[#This Row],[FECHA RETIRO]]))/30,"")</f>
        <v/>
      </c>
    </row>
    <row r="3962" spans="1:66" x14ac:dyDescent="0.35">
      <c r="A3962" s="21">
        <v>1025320281</v>
      </c>
      <c r="B3962" s="22" t="s">
        <v>20841</v>
      </c>
      <c r="C3962" s="25">
        <v>44986</v>
      </c>
      <c r="D3962" s="24" t="s">
        <v>188</v>
      </c>
      <c r="E3962" s="24" t="s">
        <v>111</v>
      </c>
      <c r="F3962" s="24" t="s">
        <v>111</v>
      </c>
      <c r="G3962" s="24"/>
      <c r="H3962" s="24">
        <v>24121047065</v>
      </c>
      <c r="I3962" s="24" t="s">
        <v>72</v>
      </c>
      <c r="J3962" s="24">
        <f>DATEDIF(Tabla1[[#This Row],[FECHA DE NACIMIENTO]],Tabla1[[#This Row],[FECHA ACTUAL]],"Y")</f>
        <v>19</v>
      </c>
      <c r="K3962" s="24" t="s">
        <v>96</v>
      </c>
      <c r="L3962" s="24" t="s">
        <v>112</v>
      </c>
      <c r="M3962" s="24">
        <v>0</v>
      </c>
      <c r="N3962" s="24">
        <v>0</v>
      </c>
      <c r="O3962" s="24">
        <v>2</v>
      </c>
      <c r="P3962" s="24" t="s">
        <v>101</v>
      </c>
      <c r="Q3962" s="23">
        <v>38021</v>
      </c>
      <c r="R3962" s="24" t="s">
        <v>76</v>
      </c>
      <c r="S3962" s="25">
        <v>45119</v>
      </c>
      <c r="T3962" s="24"/>
      <c r="U3962" s="24">
        <v>3202078853</v>
      </c>
      <c r="V3962" s="33" t="s">
        <v>20842</v>
      </c>
      <c r="W3962" s="24" t="s">
        <v>20843</v>
      </c>
      <c r="X3962" s="24" t="s">
        <v>2570</v>
      </c>
      <c r="Y3962" s="24" t="s">
        <v>20844</v>
      </c>
      <c r="Z3962" s="24" t="s">
        <v>117</v>
      </c>
      <c r="AA3962" s="24">
        <v>3173909586</v>
      </c>
      <c r="AB3962" s="24"/>
      <c r="AC3962" s="24"/>
      <c r="AD3962" s="24"/>
      <c r="AE3962" s="26" t="s">
        <v>151</v>
      </c>
      <c r="AF3962" s="26"/>
      <c r="AG3962" s="26"/>
      <c r="AH3962" s="27" t="s">
        <v>955</v>
      </c>
      <c r="AI3962" s="27" t="s">
        <v>120</v>
      </c>
      <c r="AJ3962" s="27" t="s">
        <v>120</v>
      </c>
      <c r="AK3962" s="24" t="s">
        <v>121</v>
      </c>
      <c r="AL3962" s="24" t="s">
        <v>7086</v>
      </c>
      <c r="AM3962" s="25">
        <v>44986</v>
      </c>
      <c r="AN3962" s="28">
        <v>1160000</v>
      </c>
      <c r="AO3962" s="28">
        <v>140606</v>
      </c>
      <c r="AP3962" s="24"/>
      <c r="AQ3962" s="24"/>
      <c r="AR3962" s="24"/>
      <c r="AS3962" s="24"/>
      <c r="AT3962" s="24"/>
      <c r="AU3962" s="24"/>
      <c r="AV3962" s="24"/>
      <c r="AW3962" s="24"/>
      <c r="AX3962" s="24"/>
      <c r="AY3962" s="24"/>
      <c r="AZ3962" s="24"/>
      <c r="BA3962" s="24"/>
      <c r="BB3962" s="24"/>
      <c r="BC3962" s="24"/>
      <c r="BD3962" s="24"/>
      <c r="BE3962" s="24"/>
      <c r="BF3962" s="23"/>
      <c r="BG3962" s="23"/>
      <c r="BH3962" s="23" t="s">
        <v>75</v>
      </c>
      <c r="BI3962" s="26">
        <v>0</v>
      </c>
      <c r="BJ3962" s="26">
        <v>0</v>
      </c>
      <c r="BK3962" s="29">
        <v>0</v>
      </c>
      <c r="BL3962" s="24" t="s">
        <v>91</v>
      </c>
      <c r="BM3962" s="22" t="str">
        <f ca="1">+IF(Tabla1[[#This Row],[FECHA INGRESO]]&gt;=44986,IF((TODAY()-Tabla1[[#This Row],[FECHA INGRESO]])&gt;=50,"ALERTA","TODAVÍA FALTA"),"N/A")</f>
        <v>ALERTA</v>
      </c>
      <c r="BN3962" s="7" t="str">
        <f>IFERROR((_xlfn.DAYS(Tabla1[[#This Row],[FECHA INGRESO]],Tabla1[[#This Row],[FECHA RETIRO]]))/30,"")</f>
        <v/>
      </c>
    </row>
    <row r="3963" spans="1:66" x14ac:dyDescent="0.35">
      <c r="A3963" s="21">
        <v>52994163</v>
      </c>
      <c r="B3963" s="22" t="s">
        <v>20845</v>
      </c>
      <c r="C3963" s="25">
        <v>44986</v>
      </c>
      <c r="D3963" s="24" t="s">
        <v>266</v>
      </c>
      <c r="E3963" s="24" t="s">
        <v>111</v>
      </c>
      <c r="F3963" s="24" t="s">
        <v>111</v>
      </c>
      <c r="G3963" s="24"/>
      <c r="H3963" s="24">
        <v>24121004664</v>
      </c>
      <c r="I3963" s="24" t="s">
        <v>95</v>
      </c>
      <c r="J3963" s="24">
        <f>DATEDIF(Tabla1[[#This Row],[FECHA DE NACIMIENTO]],Tabla1[[#This Row],[FECHA ACTUAL]],"Y")</f>
        <v>39</v>
      </c>
      <c r="K3963" s="24" t="s">
        <v>96</v>
      </c>
      <c r="L3963" s="24" t="s">
        <v>112</v>
      </c>
      <c r="M3963" s="24">
        <v>2</v>
      </c>
      <c r="N3963" s="24">
        <v>2</v>
      </c>
      <c r="O3963" s="24">
        <v>1</v>
      </c>
      <c r="P3963" s="24" t="s">
        <v>101</v>
      </c>
      <c r="Q3963" s="23">
        <v>30610</v>
      </c>
      <c r="R3963" s="24" t="s">
        <v>76</v>
      </c>
      <c r="S3963" s="25">
        <v>45119</v>
      </c>
      <c r="T3963" s="24">
        <v>6730469</v>
      </c>
      <c r="U3963" s="24">
        <v>3105747952</v>
      </c>
      <c r="V3963" s="33" t="s">
        <v>20846</v>
      </c>
      <c r="W3963" s="24" t="s">
        <v>20847</v>
      </c>
      <c r="X3963" s="24" t="s">
        <v>13243</v>
      </c>
      <c r="Y3963" s="24" t="s">
        <v>20848</v>
      </c>
      <c r="Z3963" s="24" t="s">
        <v>117</v>
      </c>
      <c r="AA3963" s="24">
        <v>3118897724</v>
      </c>
      <c r="AB3963" s="24"/>
      <c r="AC3963" s="24"/>
      <c r="AD3963" s="24"/>
      <c r="AE3963" s="26" t="s">
        <v>183</v>
      </c>
      <c r="AF3963" s="26" t="s">
        <v>20139</v>
      </c>
      <c r="AG3963" s="26"/>
      <c r="AH3963" s="27" t="s">
        <v>955</v>
      </c>
      <c r="AI3963" s="27" t="s">
        <v>11667</v>
      </c>
      <c r="AJ3963" s="27" t="s">
        <v>6347</v>
      </c>
      <c r="AK3963" s="24" t="s">
        <v>121</v>
      </c>
      <c r="AL3963" s="24" t="s">
        <v>7086</v>
      </c>
      <c r="AM3963" s="25">
        <v>44986</v>
      </c>
      <c r="AN3963" s="28">
        <v>1357200</v>
      </c>
      <c r="AO3963" s="28">
        <v>140606</v>
      </c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  <c r="BD3963" s="24"/>
      <c r="BE3963" s="24"/>
      <c r="BF3963" s="23"/>
      <c r="BG3963" s="23"/>
      <c r="BH3963" s="23" t="s">
        <v>75</v>
      </c>
      <c r="BI3963" s="26">
        <v>0</v>
      </c>
      <c r="BJ3963" s="26">
        <v>0</v>
      </c>
      <c r="BK3963" s="29">
        <v>0</v>
      </c>
      <c r="BL3963" s="24" t="s">
        <v>91</v>
      </c>
      <c r="BM3963" s="22" t="str">
        <f ca="1">+IF(Tabla1[[#This Row],[FECHA INGRESO]]&gt;=44986,IF((TODAY()-Tabla1[[#This Row],[FECHA INGRESO]])&gt;=50,"ALERTA","TODAVÍA FALTA"),"N/A")</f>
        <v>ALERTA</v>
      </c>
      <c r="BN3963" s="7" t="str">
        <f>IFERROR((_xlfn.DAYS(Tabla1[[#This Row],[FECHA INGRESO]],Tabla1[[#This Row],[FECHA RETIRO]]))/30,"")</f>
        <v/>
      </c>
    </row>
    <row r="3964" spans="1:66" x14ac:dyDescent="0.35">
      <c r="A3964" s="21">
        <v>1016033764</v>
      </c>
      <c r="B3964" s="22" t="s">
        <v>20849</v>
      </c>
      <c r="C3964" s="25">
        <v>44991</v>
      </c>
      <c r="D3964" s="24" t="s">
        <v>266</v>
      </c>
      <c r="E3964" s="23" t="s">
        <v>110</v>
      </c>
      <c r="F3964" s="23" t="s">
        <v>111</v>
      </c>
      <c r="G3964" s="24"/>
      <c r="H3964" s="24">
        <v>24121059354</v>
      </c>
      <c r="I3964" s="24" t="s">
        <v>72</v>
      </c>
      <c r="J3964" s="24">
        <f>DATEDIF(Tabla1[[#This Row],[FECHA DE NACIMIENTO]],Tabla1[[#This Row],[FECHA ACTUAL]],"Y")</f>
        <v>32</v>
      </c>
      <c r="K3964" s="24" t="s">
        <v>73</v>
      </c>
      <c r="L3964" s="24" t="s">
        <v>112</v>
      </c>
      <c r="M3964" s="24">
        <v>0</v>
      </c>
      <c r="N3964" s="24">
        <v>0</v>
      </c>
      <c r="O3964" s="24">
        <v>3</v>
      </c>
      <c r="P3964" s="24" t="s">
        <v>101</v>
      </c>
      <c r="Q3964" s="23">
        <v>33322</v>
      </c>
      <c r="R3964" s="24" t="s">
        <v>76</v>
      </c>
      <c r="S3964" s="25">
        <v>45119</v>
      </c>
      <c r="T3964" s="24">
        <v>7622638</v>
      </c>
      <c r="U3964" s="24">
        <v>3142107873</v>
      </c>
      <c r="V3964" s="33" t="s">
        <v>4059</v>
      </c>
      <c r="W3964" s="24" t="s">
        <v>20850</v>
      </c>
      <c r="X3964" s="24" t="s">
        <v>5871</v>
      </c>
      <c r="Y3964" s="24" t="s">
        <v>20851</v>
      </c>
      <c r="Z3964" s="24" t="s">
        <v>13724</v>
      </c>
      <c r="AA3964" s="24">
        <v>3138695014</v>
      </c>
      <c r="AB3964" s="24"/>
      <c r="AC3964" s="24"/>
      <c r="AD3964" s="24"/>
      <c r="AE3964" s="26" t="s">
        <v>102</v>
      </c>
      <c r="AF3964" s="26" t="s">
        <v>17047</v>
      </c>
      <c r="AG3964" s="26"/>
      <c r="AH3964" s="27" t="s">
        <v>20852</v>
      </c>
      <c r="AI3964" s="27" t="s">
        <v>120</v>
      </c>
      <c r="AJ3964" s="27" t="s">
        <v>120</v>
      </c>
      <c r="AK3964" s="24" t="s">
        <v>121</v>
      </c>
      <c r="AL3964" s="24" t="s">
        <v>90</v>
      </c>
      <c r="AM3964" s="25">
        <v>44991</v>
      </c>
      <c r="AN3964" s="28">
        <v>3506100</v>
      </c>
      <c r="AO3964" s="28">
        <v>0</v>
      </c>
      <c r="AP3964" s="24"/>
      <c r="AQ3964" s="24"/>
      <c r="AR3964" s="24"/>
      <c r="AS3964" s="24"/>
      <c r="AT3964" s="24"/>
      <c r="AU3964" s="24"/>
      <c r="AV3964" s="24"/>
      <c r="AW3964" s="24"/>
      <c r="AX3964" s="24"/>
      <c r="AY3964" s="24"/>
      <c r="AZ3964" s="24"/>
      <c r="BA3964" s="24"/>
      <c r="BB3964" s="24"/>
      <c r="BC3964" s="24"/>
      <c r="BD3964" s="24"/>
      <c r="BE3964" s="24"/>
      <c r="BF3964" s="23"/>
      <c r="BG3964" s="23"/>
      <c r="BH3964" s="23" t="s">
        <v>75</v>
      </c>
      <c r="BI3964" s="26">
        <v>0</v>
      </c>
      <c r="BJ3964" s="26">
        <v>0</v>
      </c>
      <c r="BK3964" s="29">
        <v>0</v>
      </c>
      <c r="BL3964" s="24" t="s">
        <v>91</v>
      </c>
      <c r="BM3964" s="22" t="str">
        <f ca="1">+IF(Tabla1[[#This Row],[FECHA INGRESO]]&gt;=44986,IF((TODAY()-Tabla1[[#This Row],[FECHA INGRESO]])&gt;=50,"ALERTA","TODAVÍA FALTA"),"N/A")</f>
        <v>ALERTA</v>
      </c>
      <c r="BN3964" s="7" t="str">
        <f>IFERROR((_xlfn.DAYS(Tabla1[[#This Row],[FECHA INGRESO]],Tabla1[[#This Row],[FECHA RETIRO]]))/30,"")</f>
        <v/>
      </c>
    </row>
    <row r="3965" spans="1:66" x14ac:dyDescent="0.35">
      <c r="A3965" s="64">
        <v>1000851543</v>
      </c>
      <c r="B3965" s="22" t="s">
        <v>20853</v>
      </c>
      <c r="C3965" s="25">
        <v>44991</v>
      </c>
      <c r="D3965" s="23" t="s">
        <v>93</v>
      </c>
      <c r="E3965" s="23" t="s">
        <v>111</v>
      </c>
      <c r="F3965" s="23" t="s">
        <v>70</v>
      </c>
      <c r="G3965" s="24"/>
      <c r="H3965" s="24">
        <v>24120124147</v>
      </c>
      <c r="I3965" s="24" t="s">
        <v>95</v>
      </c>
      <c r="J3965" s="24">
        <f>DATEDIF(Tabla1[[#This Row],[FECHA DE NACIMIENTO]],Tabla1[[#This Row],[FECHA ACTUAL]],"Y")</f>
        <v>19</v>
      </c>
      <c r="K3965" s="24" t="s">
        <v>73</v>
      </c>
      <c r="L3965" s="24" t="s">
        <v>112</v>
      </c>
      <c r="M3965" s="24">
        <v>0</v>
      </c>
      <c r="N3965" s="24">
        <v>0</v>
      </c>
      <c r="O3965" s="24">
        <v>2</v>
      </c>
      <c r="P3965" s="24" t="s">
        <v>101</v>
      </c>
      <c r="Q3965" s="23">
        <v>37944</v>
      </c>
      <c r="R3965" s="24" t="s">
        <v>76</v>
      </c>
      <c r="S3965" s="25">
        <v>45119</v>
      </c>
      <c r="T3965" s="24">
        <v>3624860</v>
      </c>
      <c r="U3965" s="24">
        <v>3118997927</v>
      </c>
      <c r="V3965" s="33" t="s">
        <v>20854</v>
      </c>
      <c r="W3965" s="24" t="s">
        <v>20855</v>
      </c>
      <c r="X3965" s="24" t="s">
        <v>9746</v>
      </c>
      <c r="Y3965" s="24" t="s">
        <v>20856</v>
      </c>
      <c r="Z3965" s="24" t="s">
        <v>17970</v>
      </c>
      <c r="AA3965" s="24">
        <v>3177026982</v>
      </c>
      <c r="AB3965" s="24"/>
      <c r="AC3965" s="24"/>
      <c r="AD3965" s="24"/>
      <c r="AE3965" s="26" t="s">
        <v>151</v>
      </c>
      <c r="AF3965" s="26"/>
      <c r="AG3965" s="26"/>
      <c r="AH3965" s="27" t="s">
        <v>955</v>
      </c>
      <c r="AI3965" s="27" t="s">
        <v>5470</v>
      </c>
      <c r="AJ3965" s="27" t="s">
        <v>5470</v>
      </c>
      <c r="AK3965" s="24" t="s">
        <v>121</v>
      </c>
      <c r="AL3965" s="24" t="s">
        <v>7086</v>
      </c>
      <c r="AM3965" s="25">
        <v>44991</v>
      </c>
      <c r="AN3965" s="28">
        <v>1160000</v>
      </c>
      <c r="AO3965" s="28">
        <v>140606</v>
      </c>
      <c r="AP3965" s="24"/>
      <c r="AQ3965" s="24"/>
      <c r="AR3965" s="24"/>
      <c r="AS3965" s="24"/>
      <c r="AT3965" s="24"/>
      <c r="AU3965" s="24"/>
      <c r="AV3965" s="24"/>
      <c r="AW3965" s="24"/>
      <c r="AX3965" s="24"/>
      <c r="AY3965" s="24"/>
      <c r="AZ3965" s="24"/>
      <c r="BA3965" s="24"/>
      <c r="BB3965" s="24"/>
      <c r="BC3965" s="24"/>
      <c r="BD3965" s="24"/>
      <c r="BE3965" s="24"/>
      <c r="BF3965" s="23"/>
      <c r="BG3965" s="23"/>
      <c r="BH3965" s="23" t="s">
        <v>75</v>
      </c>
      <c r="BI3965" s="26">
        <v>0</v>
      </c>
      <c r="BJ3965" s="26">
        <v>0</v>
      </c>
      <c r="BK3965" s="29">
        <v>0</v>
      </c>
      <c r="BL3965" s="24" t="s">
        <v>91</v>
      </c>
      <c r="BM3965" s="22" t="str">
        <f ca="1">+IF(Tabla1[[#This Row],[FECHA INGRESO]]&gt;=44986,IF((TODAY()-Tabla1[[#This Row],[FECHA INGRESO]])&gt;=50,"ALERTA","TODAVÍA FALTA"),"N/A")</f>
        <v>ALERTA</v>
      </c>
      <c r="BN3965" s="7" t="str">
        <f>IFERROR((_xlfn.DAYS(Tabla1[[#This Row],[FECHA INGRESO]],Tabla1[[#This Row],[FECHA RETIRO]]))/30,"")</f>
        <v/>
      </c>
    </row>
    <row r="3966" spans="1:66" x14ac:dyDescent="0.35">
      <c r="A3966" s="64">
        <v>1109266102</v>
      </c>
      <c r="B3966" s="22" t="s">
        <v>20857</v>
      </c>
      <c r="C3966" s="25">
        <v>44991</v>
      </c>
      <c r="D3966" s="23" t="s">
        <v>157</v>
      </c>
      <c r="E3966" s="23" t="s">
        <v>111</v>
      </c>
      <c r="F3966" s="23" t="s">
        <v>111</v>
      </c>
      <c r="G3966" s="24"/>
      <c r="H3966" s="24">
        <v>24121176994</v>
      </c>
      <c r="I3966" s="24" t="s">
        <v>95</v>
      </c>
      <c r="J3966" s="24">
        <f>DATEDIF(Tabla1[[#This Row],[FECHA DE NACIMIENTO]],Tabla1[[#This Row],[FECHA ACTUAL]],"Y")</f>
        <v>25</v>
      </c>
      <c r="K3966" s="24" t="s">
        <v>73</v>
      </c>
      <c r="L3966" s="24" t="s">
        <v>112</v>
      </c>
      <c r="M3966" s="24">
        <v>1</v>
      </c>
      <c r="N3966" s="24">
        <v>1</v>
      </c>
      <c r="O3966" s="24">
        <v>1</v>
      </c>
      <c r="P3966" s="24" t="s">
        <v>101</v>
      </c>
      <c r="Q3966" s="23">
        <v>35686</v>
      </c>
      <c r="R3966" s="24" t="s">
        <v>20858</v>
      </c>
      <c r="S3966" s="25">
        <v>45119</v>
      </c>
      <c r="T3966" s="24"/>
      <c r="U3966" s="24">
        <v>3138302308</v>
      </c>
      <c r="V3966" s="33" t="s">
        <v>20859</v>
      </c>
      <c r="W3966" s="24" t="s">
        <v>20860</v>
      </c>
      <c r="X3966" s="24" t="s">
        <v>4908</v>
      </c>
      <c r="Y3966" s="24" t="s">
        <v>20861</v>
      </c>
      <c r="Z3966" s="24" t="s">
        <v>17135</v>
      </c>
      <c r="AA3966" s="24">
        <v>3134193370</v>
      </c>
      <c r="AB3966" s="24"/>
      <c r="AC3966" s="24"/>
      <c r="AD3966" s="24"/>
      <c r="AE3966" s="26" t="s">
        <v>151</v>
      </c>
      <c r="AF3966" s="26"/>
      <c r="AG3966" s="26"/>
      <c r="AH3966" s="27" t="s">
        <v>955</v>
      </c>
      <c r="AI3966" s="27" t="s">
        <v>5470</v>
      </c>
      <c r="AJ3966" s="27" t="s">
        <v>5470</v>
      </c>
      <c r="AK3966" s="24" t="s">
        <v>121</v>
      </c>
      <c r="AL3966" s="24" t="s">
        <v>7086</v>
      </c>
      <c r="AM3966" s="25">
        <v>44991</v>
      </c>
      <c r="AN3966" s="28">
        <v>1160000</v>
      </c>
      <c r="AO3966" s="28">
        <v>140606</v>
      </c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  <c r="BD3966" s="24"/>
      <c r="BE3966" s="24"/>
      <c r="BF3966" s="23"/>
      <c r="BG3966" s="23"/>
      <c r="BH3966" s="23" t="s">
        <v>75</v>
      </c>
      <c r="BI3966" s="26">
        <v>0</v>
      </c>
      <c r="BJ3966" s="26">
        <v>0</v>
      </c>
      <c r="BK3966" s="29">
        <v>0</v>
      </c>
      <c r="BL3966" s="24" t="s">
        <v>91</v>
      </c>
      <c r="BM3966" s="22" t="str">
        <f ca="1">+IF(Tabla1[[#This Row],[FECHA INGRESO]]&gt;=44986,IF((TODAY()-Tabla1[[#This Row],[FECHA INGRESO]])&gt;=50,"ALERTA","TODAVÍA FALTA"),"N/A")</f>
        <v>ALERTA</v>
      </c>
      <c r="BN3966" s="7" t="str">
        <f>IFERROR((_xlfn.DAYS(Tabla1[[#This Row],[FECHA INGRESO]],Tabla1[[#This Row],[FECHA RETIRO]]))/30,"")</f>
        <v/>
      </c>
    </row>
    <row r="3967" spans="1:66" x14ac:dyDescent="0.35">
      <c r="A3967" s="21">
        <v>1073706638</v>
      </c>
      <c r="B3967" s="22" t="s">
        <v>20862</v>
      </c>
      <c r="C3967" s="25">
        <v>44991</v>
      </c>
      <c r="D3967" s="23" t="s">
        <v>131</v>
      </c>
      <c r="E3967" s="23" t="s">
        <v>111</v>
      </c>
      <c r="F3967" s="23" t="s">
        <v>70</v>
      </c>
      <c r="G3967" s="24"/>
      <c r="H3967" s="24">
        <v>24121138442</v>
      </c>
      <c r="I3967" s="24" t="s">
        <v>95</v>
      </c>
      <c r="J3967" s="24">
        <f>DATEDIF(Tabla1[[#This Row],[FECHA DE NACIMIENTO]],Tabla1[[#This Row],[FECHA ACTUAL]],"Y")</f>
        <v>27</v>
      </c>
      <c r="K3967" s="24" t="s">
        <v>73</v>
      </c>
      <c r="L3967" s="24" t="s">
        <v>112</v>
      </c>
      <c r="M3967" s="24">
        <v>1</v>
      </c>
      <c r="N3967" s="24">
        <v>2</v>
      </c>
      <c r="O3967" s="24">
        <v>1</v>
      </c>
      <c r="P3967" s="24" t="s">
        <v>101</v>
      </c>
      <c r="Q3967" s="23">
        <v>35124</v>
      </c>
      <c r="R3967" s="24" t="s">
        <v>76</v>
      </c>
      <c r="S3967" s="25">
        <v>45119</v>
      </c>
      <c r="T3967" s="24"/>
      <c r="U3967" s="24">
        <v>3044511032</v>
      </c>
      <c r="V3967" s="33" t="s">
        <v>20863</v>
      </c>
      <c r="W3967" s="24" t="s">
        <v>20864</v>
      </c>
      <c r="X3967" s="24" t="s">
        <v>20865</v>
      </c>
      <c r="Y3967" s="24" t="s">
        <v>20866</v>
      </c>
      <c r="Z3967" s="24" t="s">
        <v>117</v>
      </c>
      <c r="AA3967" s="24">
        <v>3143225972</v>
      </c>
      <c r="AB3967" s="24"/>
      <c r="AC3967" s="24"/>
      <c r="AD3967" s="24"/>
      <c r="AE3967" s="26" t="s">
        <v>183</v>
      </c>
      <c r="AF3967" s="26" t="s">
        <v>20867</v>
      </c>
      <c r="AG3967" s="26"/>
      <c r="AH3967" s="27" t="s">
        <v>184</v>
      </c>
      <c r="AI3967" s="27" t="s">
        <v>5470</v>
      </c>
      <c r="AJ3967" s="27" t="s">
        <v>5470</v>
      </c>
      <c r="AK3967" s="24" t="s">
        <v>121</v>
      </c>
      <c r="AL3967" s="24" t="s">
        <v>7086</v>
      </c>
      <c r="AM3967" s="25">
        <v>44991</v>
      </c>
      <c r="AN3967" s="28">
        <v>1160000</v>
      </c>
      <c r="AO3967" s="28">
        <v>140606</v>
      </c>
      <c r="AP3967" s="24"/>
      <c r="AQ3967" s="24"/>
      <c r="AR3967" s="24"/>
      <c r="AS3967" s="24"/>
      <c r="AT3967" s="24"/>
      <c r="AU3967" s="24"/>
      <c r="AV3967" s="24"/>
      <c r="AW3967" s="24"/>
      <c r="AX3967" s="24"/>
      <c r="AY3967" s="24"/>
      <c r="AZ3967" s="24"/>
      <c r="BA3967" s="24"/>
      <c r="BB3967" s="24"/>
      <c r="BC3967" s="24"/>
      <c r="BD3967" s="24"/>
      <c r="BE3967" s="24"/>
      <c r="BF3967" s="23"/>
      <c r="BG3967" s="23"/>
      <c r="BH3967" s="23">
        <v>45001</v>
      </c>
      <c r="BI3967" s="26" t="s">
        <v>466</v>
      </c>
      <c r="BJ3967" s="26" t="s">
        <v>3209</v>
      </c>
      <c r="BK3967" s="29">
        <v>0</v>
      </c>
      <c r="BL3967" s="24" t="s">
        <v>129</v>
      </c>
      <c r="BM3967" s="22" t="str">
        <f ca="1">+IF(Tabla1[[#This Row],[FECHA INGRESO]]&gt;=44986,IF((TODAY()-Tabla1[[#This Row],[FECHA INGRESO]])&gt;=50,"ALERTA","TODAVÍA FALTA"),"N/A")</f>
        <v>ALERTA</v>
      </c>
      <c r="BN3967" s="7">
        <f>IFERROR((_xlfn.DAYS(Tabla1[[#This Row],[FECHA INGRESO]],Tabla1[[#This Row],[FECHA RETIRO]]))/30,"")</f>
        <v>-0.33333333333333331</v>
      </c>
    </row>
    <row r="3968" spans="1:66" x14ac:dyDescent="0.35">
      <c r="A3968" s="21">
        <v>1095923946</v>
      </c>
      <c r="B3968" s="22" t="s">
        <v>20868</v>
      </c>
      <c r="C3968" s="25">
        <v>44991</v>
      </c>
      <c r="D3968" s="23" t="s">
        <v>582</v>
      </c>
      <c r="E3968" s="23" t="s">
        <v>111</v>
      </c>
      <c r="F3968" s="23" t="s">
        <v>70</v>
      </c>
      <c r="G3968" s="24"/>
      <c r="H3968" s="24">
        <v>24121143468</v>
      </c>
      <c r="I3968" s="24" t="s">
        <v>95</v>
      </c>
      <c r="J3968" s="24">
        <f>DATEDIF(Tabla1[[#This Row],[FECHA DE NACIMIENTO]],Tabla1[[#This Row],[FECHA ACTUAL]],"Y")</f>
        <v>32</v>
      </c>
      <c r="K3968" s="24" t="s">
        <v>96</v>
      </c>
      <c r="L3968" s="24" t="s">
        <v>112</v>
      </c>
      <c r="M3968" s="24">
        <v>2</v>
      </c>
      <c r="N3968" s="24">
        <v>2</v>
      </c>
      <c r="O3968" s="24">
        <v>4</v>
      </c>
      <c r="P3968" s="24" t="s">
        <v>101</v>
      </c>
      <c r="Q3968" s="23">
        <v>33245</v>
      </c>
      <c r="R3968" s="24" t="s">
        <v>11150</v>
      </c>
      <c r="S3968" s="25">
        <v>45119</v>
      </c>
      <c r="T3968" s="24">
        <v>6551607</v>
      </c>
      <c r="U3968" s="24">
        <v>3007450949</v>
      </c>
      <c r="V3968" s="33" t="s">
        <v>20869</v>
      </c>
      <c r="W3968" s="24" t="s">
        <v>20870</v>
      </c>
      <c r="X3968" s="24" t="s">
        <v>20871</v>
      </c>
      <c r="Y3968" s="24" t="s">
        <v>20872</v>
      </c>
      <c r="Z3968" s="24" t="s">
        <v>117</v>
      </c>
      <c r="AA3968" s="24">
        <v>3174670343</v>
      </c>
      <c r="AB3968" s="24"/>
      <c r="AC3968" s="24"/>
      <c r="AD3968" s="24"/>
      <c r="AE3968" s="26" t="s">
        <v>151</v>
      </c>
      <c r="AF3968" s="26"/>
      <c r="AG3968" s="26"/>
      <c r="AH3968" s="27" t="s">
        <v>955</v>
      </c>
      <c r="AI3968" s="27" t="s">
        <v>18562</v>
      </c>
      <c r="AJ3968" s="27" t="s">
        <v>4910</v>
      </c>
      <c r="AK3968" s="24" t="s">
        <v>121</v>
      </c>
      <c r="AL3968" s="24" t="s">
        <v>7086</v>
      </c>
      <c r="AM3968" s="25">
        <v>44991</v>
      </c>
      <c r="AN3968" s="28">
        <v>1160000</v>
      </c>
      <c r="AO3968" s="28">
        <v>140606</v>
      </c>
      <c r="AP3968" s="24"/>
      <c r="AQ3968" s="24"/>
      <c r="AR3968" s="24"/>
      <c r="AS3968" s="24"/>
      <c r="AT3968" s="24"/>
      <c r="AU3968" s="24"/>
      <c r="AV3968" s="24"/>
      <c r="AW3968" s="24"/>
      <c r="AX3968" s="24"/>
      <c r="AY3968" s="24"/>
      <c r="AZ3968" s="24"/>
      <c r="BA3968" s="24"/>
      <c r="BB3968" s="24"/>
      <c r="BC3968" s="24"/>
      <c r="BD3968" s="24"/>
      <c r="BE3968" s="24"/>
      <c r="BF3968" s="23"/>
      <c r="BG3968" s="23"/>
      <c r="BH3968" s="23" t="s">
        <v>75</v>
      </c>
      <c r="BI3968" s="26">
        <v>0</v>
      </c>
      <c r="BJ3968" s="26">
        <v>0</v>
      </c>
      <c r="BK3968" s="29">
        <v>0</v>
      </c>
      <c r="BL3968" s="24" t="s">
        <v>91</v>
      </c>
      <c r="BM3968" s="22" t="str">
        <f ca="1">+IF(Tabla1[[#This Row],[FECHA INGRESO]]&gt;=44986,IF((TODAY()-Tabla1[[#This Row],[FECHA INGRESO]])&gt;=50,"ALERTA","TODAVÍA FALTA"),"N/A")</f>
        <v>ALERTA</v>
      </c>
      <c r="BN3968" s="7" t="str">
        <f>IFERROR((_xlfn.DAYS(Tabla1[[#This Row],[FECHA INGRESO]],Tabla1[[#This Row],[FECHA RETIRO]]))/30,"")</f>
        <v/>
      </c>
    </row>
    <row r="3969" spans="1:66" x14ac:dyDescent="0.35">
      <c r="A3969" s="34">
        <v>1023021556</v>
      </c>
      <c r="B3969" s="22" t="s">
        <v>20873</v>
      </c>
      <c r="C3969" s="25">
        <v>44991</v>
      </c>
      <c r="D3969" s="24" t="s">
        <v>131</v>
      </c>
      <c r="E3969" s="24" t="s">
        <v>94</v>
      </c>
      <c r="F3969" s="24" t="s">
        <v>70</v>
      </c>
      <c r="G3969" s="24"/>
      <c r="H3969" s="24">
        <v>24111472145</v>
      </c>
      <c r="I3969" s="24" t="s">
        <v>95</v>
      </c>
      <c r="J3969" s="24">
        <f>DATEDIF(Tabla1[[#This Row],[FECHA DE NACIMIENTO]],Tabla1[[#This Row],[FECHA ACTUAL]],"Y")</f>
        <v>26</v>
      </c>
      <c r="K3969" s="24" t="s">
        <v>73</v>
      </c>
      <c r="L3969" s="24" t="s">
        <v>112</v>
      </c>
      <c r="M3969" s="24">
        <v>0</v>
      </c>
      <c r="N3969" s="24">
        <v>0</v>
      </c>
      <c r="O3969" s="24">
        <v>2</v>
      </c>
      <c r="P3969" s="24" t="s">
        <v>101</v>
      </c>
      <c r="Q3969" s="23">
        <v>35593</v>
      </c>
      <c r="R3969" s="24" t="s">
        <v>76</v>
      </c>
      <c r="S3969" s="25">
        <v>45119</v>
      </c>
      <c r="T3969" s="24">
        <v>73553177</v>
      </c>
      <c r="U3969" s="24">
        <v>3123627150</v>
      </c>
      <c r="V3969" s="33" t="s">
        <v>20874</v>
      </c>
      <c r="W3969" s="24" t="s">
        <v>20875</v>
      </c>
      <c r="X3969" s="24" t="s">
        <v>20876</v>
      </c>
      <c r="Y3969" s="24" t="s">
        <v>20877</v>
      </c>
      <c r="Z3969" s="24" t="s">
        <v>117</v>
      </c>
      <c r="AA3969" s="24">
        <v>3138693852</v>
      </c>
      <c r="AB3969" s="24"/>
      <c r="AC3969" s="24"/>
      <c r="AD3969" s="24"/>
      <c r="AE3969" s="26" t="s">
        <v>151</v>
      </c>
      <c r="AF3969" s="26"/>
      <c r="AG3969" s="26"/>
      <c r="AH3969" s="27" t="s">
        <v>955</v>
      </c>
      <c r="AI3969" s="27" t="s">
        <v>4910</v>
      </c>
      <c r="AJ3969" s="27" t="s">
        <v>18165</v>
      </c>
      <c r="AK3969" s="24" t="s">
        <v>121</v>
      </c>
      <c r="AL3969" s="24" t="s">
        <v>7086</v>
      </c>
      <c r="AM3969" s="25">
        <v>44991</v>
      </c>
      <c r="AN3969" s="28">
        <v>1160000</v>
      </c>
      <c r="AO3969" s="28">
        <v>140606</v>
      </c>
      <c r="AP3969" s="24"/>
      <c r="AQ3969" s="24"/>
      <c r="AR3969" s="24"/>
      <c r="AS3969" s="24"/>
      <c r="AT3969" s="24"/>
      <c r="AU3969" s="24"/>
      <c r="AV3969" s="24"/>
      <c r="AW3969" s="24"/>
      <c r="AX3969" s="24"/>
      <c r="AY3969" s="24"/>
      <c r="AZ3969" s="24"/>
      <c r="BA3969" s="24"/>
      <c r="BB3969" s="24"/>
      <c r="BC3969" s="24"/>
      <c r="BD3969" s="24"/>
      <c r="BE3969" s="24"/>
      <c r="BF3969" s="23"/>
      <c r="BG3969" s="23"/>
      <c r="BH3969" s="23" t="s">
        <v>75</v>
      </c>
      <c r="BI3969" s="26">
        <v>0</v>
      </c>
      <c r="BJ3969" s="26">
        <v>0</v>
      </c>
      <c r="BK3969" s="29">
        <v>0</v>
      </c>
      <c r="BL3969" s="24" t="s">
        <v>91</v>
      </c>
      <c r="BM3969" s="22" t="str">
        <f ca="1">+IF(Tabla1[[#This Row],[FECHA INGRESO]]&gt;=44986,IF((TODAY()-Tabla1[[#This Row],[FECHA INGRESO]])&gt;=50,"ALERTA","TODAVÍA FALTA"),"N/A")</f>
        <v>ALERTA</v>
      </c>
      <c r="BN3969" s="7" t="str">
        <f>IFERROR((_xlfn.DAYS(Tabla1[[#This Row],[FECHA INGRESO]],Tabla1[[#This Row],[FECHA RETIRO]]))/30,"")</f>
        <v/>
      </c>
    </row>
    <row r="3970" spans="1:66" x14ac:dyDescent="0.35">
      <c r="A3970" s="21">
        <v>1003142051</v>
      </c>
      <c r="B3970" s="22" t="s">
        <v>20878</v>
      </c>
      <c r="C3970" s="25">
        <v>44991</v>
      </c>
      <c r="D3970" s="24" t="s">
        <v>157</v>
      </c>
      <c r="E3970" s="24" t="s">
        <v>111</v>
      </c>
      <c r="F3970" s="24" t="s">
        <v>70</v>
      </c>
      <c r="G3970" s="24"/>
      <c r="H3970" s="24">
        <v>24121136422</v>
      </c>
      <c r="I3970" s="24" t="s">
        <v>95</v>
      </c>
      <c r="J3970" s="24">
        <f>DATEDIF(Tabla1[[#This Row],[FECHA DE NACIMIENTO]],Tabla1[[#This Row],[FECHA ACTUAL]],"Y")</f>
        <v>22</v>
      </c>
      <c r="K3970" s="24" t="s">
        <v>320</v>
      </c>
      <c r="L3970" s="24" t="s">
        <v>234</v>
      </c>
      <c r="M3970" s="24">
        <v>2</v>
      </c>
      <c r="N3970" s="24">
        <v>2</v>
      </c>
      <c r="O3970" s="24">
        <v>1</v>
      </c>
      <c r="P3970" s="24" t="s">
        <v>101</v>
      </c>
      <c r="Q3970" s="23">
        <v>36919</v>
      </c>
      <c r="R3970" s="24" t="s">
        <v>20879</v>
      </c>
      <c r="S3970" s="25">
        <v>45119</v>
      </c>
      <c r="T3970" s="24"/>
      <c r="U3970" s="24">
        <v>3205325477</v>
      </c>
      <c r="V3970" s="33" t="s">
        <v>20880</v>
      </c>
      <c r="W3970" s="24" t="s">
        <v>20881</v>
      </c>
      <c r="X3970" s="24" t="s">
        <v>12002</v>
      </c>
      <c r="Y3970" s="24" t="s">
        <v>20882</v>
      </c>
      <c r="Z3970" s="24" t="s">
        <v>162</v>
      </c>
      <c r="AA3970" s="24">
        <v>3106024513</v>
      </c>
      <c r="AB3970" s="24"/>
      <c r="AC3970" s="24"/>
      <c r="AD3970" s="24"/>
      <c r="AE3970" s="26" t="s">
        <v>151</v>
      </c>
      <c r="AF3970" s="26"/>
      <c r="AG3970" s="26"/>
      <c r="AH3970" s="27" t="s">
        <v>955</v>
      </c>
      <c r="AI3970" s="27" t="s">
        <v>120</v>
      </c>
      <c r="AJ3970" s="27" t="s">
        <v>120</v>
      </c>
      <c r="AK3970" s="24" t="s">
        <v>121</v>
      </c>
      <c r="AL3970" s="24" t="s">
        <v>7086</v>
      </c>
      <c r="AM3970" s="25">
        <v>44991</v>
      </c>
      <c r="AN3970" s="28">
        <v>1160000</v>
      </c>
      <c r="AO3970" s="28">
        <v>140606</v>
      </c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  <c r="BD3970" s="24"/>
      <c r="BE3970" s="24"/>
      <c r="BF3970" s="23"/>
      <c r="BG3970" s="23"/>
      <c r="BH3970" s="23">
        <v>45105</v>
      </c>
      <c r="BI3970" s="26" t="s">
        <v>466</v>
      </c>
      <c r="BJ3970" s="26" t="s">
        <v>6087</v>
      </c>
      <c r="BK3970" s="29">
        <v>0</v>
      </c>
      <c r="BL3970" s="24" t="s">
        <v>129</v>
      </c>
      <c r="BM3970" s="22" t="str">
        <f ca="1">+IF(Tabla1[[#This Row],[FECHA INGRESO]]&gt;=44986,IF((TODAY()-Tabla1[[#This Row],[FECHA INGRESO]])&gt;=50,"ALERTA","TODAVÍA FALTA"),"N/A")</f>
        <v>ALERTA</v>
      </c>
      <c r="BN3970" s="7">
        <f>IFERROR((_xlfn.DAYS(Tabla1[[#This Row],[FECHA INGRESO]],Tabla1[[#This Row],[FECHA RETIRO]]))/30,"")</f>
        <v>-3.8</v>
      </c>
    </row>
    <row r="3971" spans="1:66" x14ac:dyDescent="0.35">
      <c r="A3971" s="34">
        <v>1010208998</v>
      </c>
      <c r="B3971" s="22" t="s">
        <v>20883</v>
      </c>
      <c r="C3971" s="25">
        <v>44991</v>
      </c>
      <c r="D3971" s="24" t="s">
        <v>131</v>
      </c>
      <c r="E3971" s="24" t="s">
        <v>94</v>
      </c>
      <c r="F3971" s="24" t="s">
        <v>70</v>
      </c>
      <c r="G3971" s="24"/>
      <c r="H3971" s="24">
        <v>24067429439</v>
      </c>
      <c r="I3971" s="24" t="s">
        <v>95</v>
      </c>
      <c r="J3971" s="24">
        <f>DATEDIF(Tabla1[[#This Row],[FECHA DE NACIMIENTO]],Tabla1[[#This Row],[FECHA ACTUAL]],"Y")</f>
        <v>30</v>
      </c>
      <c r="K3971" s="24" t="s">
        <v>73</v>
      </c>
      <c r="L3971" s="24" t="s">
        <v>234</v>
      </c>
      <c r="M3971" s="24">
        <v>2</v>
      </c>
      <c r="N3971" s="24">
        <v>3</v>
      </c>
      <c r="O3971" s="24">
        <v>2</v>
      </c>
      <c r="P3971" s="24" t="s">
        <v>101</v>
      </c>
      <c r="Q3971" s="23">
        <v>34140</v>
      </c>
      <c r="R3971" s="24" t="s">
        <v>76</v>
      </c>
      <c r="S3971" s="25">
        <v>45119</v>
      </c>
      <c r="T3971" s="24"/>
      <c r="U3971" s="24">
        <v>3203423072</v>
      </c>
      <c r="V3971" s="33" t="s">
        <v>20884</v>
      </c>
      <c r="W3971" s="24" t="s">
        <v>20885</v>
      </c>
      <c r="X3971" s="24" t="s">
        <v>20886</v>
      </c>
      <c r="Y3971" s="24" t="s">
        <v>20887</v>
      </c>
      <c r="Z3971" s="24" t="s">
        <v>82</v>
      </c>
      <c r="AA3971" s="24">
        <v>3215468493</v>
      </c>
      <c r="AB3971" s="24"/>
      <c r="AC3971" s="24"/>
      <c r="AD3971" s="24"/>
      <c r="AE3971" s="26" t="s">
        <v>194</v>
      </c>
      <c r="AF3971" s="26" t="s">
        <v>6913</v>
      </c>
      <c r="AG3971" s="26"/>
      <c r="AH3971" s="27" t="s">
        <v>10056</v>
      </c>
      <c r="AI3971" s="27" t="s">
        <v>410</v>
      </c>
      <c r="AJ3971" s="27" t="s">
        <v>410</v>
      </c>
      <c r="AK3971" s="24" t="s">
        <v>121</v>
      </c>
      <c r="AL3971" s="24" t="s">
        <v>7086</v>
      </c>
      <c r="AM3971" s="25">
        <v>44991</v>
      </c>
      <c r="AN3971" s="28">
        <v>1160000</v>
      </c>
      <c r="AO3971" s="28">
        <v>140606</v>
      </c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  <c r="BD3971" s="24"/>
      <c r="BE3971" s="24"/>
      <c r="BF3971" s="23"/>
      <c r="BG3971" s="23"/>
      <c r="BH3971" s="23" t="s">
        <v>75</v>
      </c>
      <c r="BI3971" s="26">
        <v>0</v>
      </c>
      <c r="BJ3971" s="26">
        <v>0</v>
      </c>
      <c r="BK3971" s="29">
        <v>0</v>
      </c>
      <c r="BL3971" s="24" t="s">
        <v>91</v>
      </c>
      <c r="BM3971" s="22" t="str">
        <f ca="1">+IF(Tabla1[[#This Row],[FECHA INGRESO]]&gt;=44986,IF((TODAY()-Tabla1[[#This Row],[FECHA INGRESO]])&gt;=50,"ALERTA","TODAVÍA FALTA"),"N/A")</f>
        <v>ALERTA</v>
      </c>
      <c r="BN3971" s="7" t="str">
        <f>IFERROR((_xlfn.DAYS(Tabla1[[#This Row],[FECHA INGRESO]],Tabla1[[#This Row],[FECHA RETIRO]]))/30,"")</f>
        <v/>
      </c>
    </row>
    <row r="3972" spans="1:66" x14ac:dyDescent="0.35">
      <c r="A3972" s="21">
        <v>1001285838</v>
      </c>
      <c r="B3972" s="22" t="s">
        <v>20888</v>
      </c>
      <c r="C3972" s="25">
        <v>44992</v>
      </c>
      <c r="D3972" s="24" t="s">
        <v>266</v>
      </c>
      <c r="E3972" s="24" t="s">
        <v>94</v>
      </c>
      <c r="F3972" s="24" t="s">
        <v>70</v>
      </c>
      <c r="G3972" s="24"/>
      <c r="H3972" s="24">
        <v>24121157676</v>
      </c>
      <c r="I3972" s="24" t="s">
        <v>72</v>
      </c>
      <c r="J3972" s="24">
        <f>DATEDIF(Tabla1[[#This Row],[FECHA DE NACIMIENTO]],Tabla1[[#This Row],[FECHA ACTUAL]],"Y")</f>
        <v>20</v>
      </c>
      <c r="K3972" s="24" t="s">
        <v>96</v>
      </c>
      <c r="L3972" s="24" t="s">
        <v>112</v>
      </c>
      <c r="M3972" s="24">
        <v>0</v>
      </c>
      <c r="N3972" s="24">
        <v>0</v>
      </c>
      <c r="O3972" s="24">
        <v>4</v>
      </c>
      <c r="P3972" s="24" t="s">
        <v>101</v>
      </c>
      <c r="Q3972" s="23">
        <v>37618</v>
      </c>
      <c r="R3972" s="24" t="s">
        <v>76</v>
      </c>
      <c r="S3972" s="25">
        <v>45119</v>
      </c>
      <c r="T3972" s="24">
        <v>5213024</v>
      </c>
      <c r="U3972" s="24">
        <v>3153374962</v>
      </c>
      <c r="V3972" s="33" t="s">
        <v>20889</v>
      </c>
      <c r="W3972" s="24" t="s">
        <v>20890</v>
      </c>
      <c r="X3972" s="24" t="s">
        <v>20891</v>
      </c>
      <c r="Y3972" s="24" t="s">
        <v>20892</v>
      </c>
      <c r="Z3972" s="24" t="s">
        <v>285</v>
      </c>
      <c r="AA3972" s="24">
        <v>3166354515</v>
      </c>
      <c r="AB3972" s="24"/>
      <c r="AC3972" s="24"/>
      <c r="AD3972" s="24"/>
      <c r="AE3972" s="26" t="s">
        <v>151</v>
      </c>
      <c r="AF3972" s="26"/>
      <c r="AG3972" s="26"/>
      <c r="AH3972" s="27" t="s">
        <v>955</v>
      </c>
      <c r="AI3972" s="27" t="s">
        <v>1612</v>
      </c>
      <c r="AJ3972" s="27" t="s">
        <v>487</v>
      </c>
      <c r="AK3972" s="24" t="s">
        <v>121</v>
      </c>
      <c r="AL3972" s="24" t="s">
        <v>7086</v>
      </c>
      <c r="AM3972" s="25">
        <v>44992</v>
      </c>
      <c r="AN3972" s="28">
        <v>1160000</v>
      </c>
      <c r="AO3972" s="28">
        <v>140606</v>
      </c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  <c r="BD3972" s="24"/>
      <c r="BE3972" s="24"/>
      <c r="BF3972" s="23"/>
      <c r="BG3972" s="23"/>
      <c r="BH3972" s="23" t="s">
        <v>75</v>
      </c>
      <c r="BI3972" s="26">
        <v>0</v>
      </c>
      <c r="BJ3972" s="26">
        <v>0</v>
      </c>
      <c r="BK3972" s="29">
        <v>0</v>
      </c>
      <c r="BL3972" s="24" t="s">
        <v>91</v>
      </c>
      <c r="BM3972" s="22" t="str">
        <f ca="1">+IF(Tabla1[[#This Row],[FECHA INGRESO]]&gt;=44986,IF((TODAY()-Tabla1[[#This Row],[FECHA INGRESO]])&gt;=50,"ALERTA","TODAVÍA FALTA"),"N/A")</f>
        <v>ALERTA</v>
      </c>
      <c r="BN3972" s="7" t="str">
        <f>IFERROR((_xlfn.DAYS(Tabla1[[#This Row],[FECHA INGRESO]],Tabla1[[#This Row],[FECHA RETIRO]]))/30,"")</f>
        <v/>
      </c>
    </row>
    <row r="3973" spans="1:66" x14ac:dyDescent="0.35">
      <c r="A3973" s="21">
        <v>1021312676</v>
      </c>
      <c r="B3973" s="22" t="s">
        <v>20893</v>
      </c>
      <c r="C3973" s="25">
        <v>44992</v>
      </c>
      <c r="D3973" s="24" t="s">
        <v>93</v>
      </c>
      <c r="E3973" s="24" t="s">
        <v>111</v>
      </c>
      <c r="F3973" s="24" t="s">
        <v>70</v>
      </c>
      <c r="G3973" s="24"/>
      <c r="H3973" s="24">
        <v>24121151887</v>
      </c>
      <c r="I3973" s="24" t="s">
        <v>72</v>
      </c>
      <c r="J3973" s="24">
        <f>DATEDIF(Tabla1[[#This Row],[FECHA DE NACIMIENTO]],Tabla1[[#This Row],[FECHA ACTUAL]],"Y")</f>
        <v>18</v>
      </c>
      <c r="K3973" s="24" t="s">
        <v>73</v>
      </c>
      <c r="L3973" s="24" t="s">
        <v>112</v>
      </c>
      <c r="M3973" s="24">
        <v>0</v>
      </c>
      <c r="N3973" s="24">
        <v>0</v>
      </c>
      <c r="O3973" s="24">
        <v>2</v>
      </c>
      <c r="P3973" s="24" t="s">
        <v>101</v>
      </c>
      <c r="Q3973" s="23">
        <v>38288</v>
      </c>
      <c r="R3973" s="24" t="s">
        <v>76</v>
      </c>
      <c r="S3973" s="25">
        <v>45119</v>
      </c>
      <c r="T3973" s="24"/>
      <c r="U3973" s="24">
        <v>3194954523</v>
      </c>
      <c r="V3973" s="33" t="s">
        <v>20894</v>
      </c>
      <c r="W3973" s="24" t="s">
        <v>20895</v>
      </c>
      <c r="X3973" s="24" t="s">
        <v>17870</v>
      </c>
      <c r="Y3973" s="24"/>
      <c r="Z3973" s="24"/>
      <c r="AA3973" s="24"/>
      <c r="AB3973" s="24"/>
      <c r="AC3973" s="24"/>
      <c r="AD3973" s="24"/>
      <c r="AE3973" s="26" t="s">
        <v>151</v>
      </c>
      <c r="AF3973" s="26"/>
      <c r="AG3973" s="26"/>
      <c r="AH3973" s="27" t="s">
        <v>955</v>
      </c>
      <c r="AI3973" s="27" t="s">
        <v>1612</v>
      </c>
      <c r="AJ3973" s="27" t="s">
        <v>487</v>
      </c>
      <c r="AK3973" s="24" t="s">
        <v>121</v>
      </c>
      <c r="AL3973" s="24" t="s">
        <v>7086</v>
      </c>
      <c r="AM3973" s="25">
        <v>44992</v>
      </c>
      <c r="AN3973" s="28">
        <v>1160000</v>
      </c>
      <c r="AO3973" s="28">
        <v>140606</v>
      </c>
      <c r="AP3973" s="24"/>
      <c r="AQ3973" s="24"/>
      <c r="AR3973" s="24"/>
      <c r="AS3973" s="24"/>
      <c r="AT3973" s="24"/>
      <c r="AU3973" s="24"/>
      <c r="AV3973" s="24"/>
      <c r="AW3973" s="24"/>
      <c r="AX3973" s="24"/>
      <c r="AY3973" s="24"/>
      <c r="AZ3973" s="24"/>
      <c r="BA3973" s="24"/>
      <c r="BB3973" s="24"/>
      <c r="BC3973" s="24"/>
      <c r="BD3973" s="24"/>
      <c r="BE3973" s="24"/>
      <c r="BF3973" s="23"/>
      <c r="BG3973" s="23"/>
      <c r="BH3973" s="23" t="s">
        <v>75</v>
      </c>
      <c r="BI3973" s="26">
        <v>0</v>
      </c>
      <c r="BJ3973" s="26">
        <v>0</v>
      </c>
      <c r="BK3973" s="29">
        <v>0</v>
      </c>
      <c r="BL3973" s="24" t="s">
        <v>91</v>
      </c>
      <c r="BM3973" s="22" t="str">
        <f ca="1">+IF(Tabla1[[#This Row],[FECHA INGRESO]]&gt;=44986,IF((TODAY()-Tabla1[[#This Row],[FECHA INGRESO]])&gt;=50,"ALERTA","TODAVÍA FALTA"),"N/A")</f>
        <v>ALERTA</v>
      </c>
      <c r="BN3973" s="7" t="str">
        <f>IFERROR((_xlfn.DAYS(Tabla1[[#This Row],[FECHA INGRESO]],Tabla1[[#This Row],[FECHA RETIRO]]))/30,"")</f>
        <v/>
      </c>
    </row>
    <row r="3974" spans="1:66" x14ac:dyDescent="0.35">
      <c r="A3974" s="21">
        <v>1000938624</v>
      </c>
      <c r="B3974" s="22" t="s">
        <v>20896</v>
      </c>
      <c r="C3974" s="25">
        <v>44992</v>
      </c>
      <c r="D3974" s="24" t="s">
        <v>266</v>
      </c>
      <c r="E3974" s="24" t="s">
        <v>111</v>
      </c>
      <c r="F3974" s="24" t="s">
        <v>111</v>
      </c>
      <c r="G3974" s="24"/>
      <c r="H3974" s="24">
        <v>24121165110</v>
      </c>
      <c r="I3974" s="24" t="s">
        <v>95</v>
      </c>
      <c r="J3974" s="24">
        <f>DATEDIF(Tabla1[[#This Row],[FECHA DE NACIMIENTO]],Tabla1[[#This Row],[FECHA ACTUAL]],"Y")</f>
        <v>20</v>
      </c>
      <c r="K3974" s="24" t="s">
        <v>96</v>
      </c>
      <c r="L3974" s="24" t="s">
        <v>112</v>
      </c>
      <c r="M3974" s="24">
        <v>0</v>
      </c>
      <c r="N3974" s="24">
        <v>0</v>
      </c>
      <c r="O3974" s="24">
        <v>3</v>
      </c>
      <c r="P3974" s="24" t="s">
        <v>101</v>
      </c>
      <c r="Q3974" s="23">
        <v>37717</v>
      </c>
      <c r="R3974" s="24" t="s">
        <v>76</v>
      </c>
      <c r="S3974" s="25">
        <v>45119</v>
      </c>
      <c r="T3974" s="24">
        <v>9022805</v>
      </c>
      <c r="U3974" s="24">
        <v>3184413869</v>
      </c>
      <c r="V3974" s="33" t="s">
        <v>20897</v>
      </c>
      <c r="W3974" s="24" t="s">
        <v>20898</v>
      </c>
      <c r="X3974" s="24" t="s">
        <v>11972</v>
      </c>
      <c r="Y3974" s="24" t="s">
        <v>20899</v>
      </c>
      <c r="Z3974" s="24" t="s">
        <v>117</v>
      </c>
      <c r="AA3974" s="24">
        <v>3184413869</v>
      </c>
      <c r="AB3974" s="24"/>
      <c r="AC3974" s="24"/>
      <c r="AD3974" s="24"/>
      <c r="AE3974" s="26" t="s">
        <v>151</v>
      </c>
      <c r="AF3974" s="26"/>
      <c r="AG3974" s="26"/>
      <c r="AH3974" s="27" t="s">
        <v>955</v>
      </c>
      <c r="AI3974" s="27" t="s">
        <v>1612</v>
      </c>
      <c r="AJ3974" s="27" t="s">
        <v>487</v>
      </c>
      <c r="AK3974" s="24" t="s">
        <v>121</v>
      </c>
      <c r="AL3974" s="24" t="s">
        <v>7086</v>
      </c>
      <c r="AM3974" s="25">
        <v>44992</v>
      </c>
      <c r="AN3974" s="28">
        <v>1160000</v>
      </c>
      <c r="AO3974" s="28">
        <v>140606</v>
      </c>
      <c r="AP3974" s="24"/>
      <c r="AQ3974" s="24"/>
      <c r="AR3974" s="24"/>
      <c r="AS3974" s="24"/>
      <c r="AT3974" s="24"/>
      <c r="AU3974" s="24"/>
      <c r="AV3974" s="24"/>
      <c r="AW3974" s="24"/>
      <c r="AX3974" s="24"/>
      <c r="AY3974" s="24"/>
      <c r="AZ3974" s="24"/>
      <c r="BA3974" s="24"/>
      <c r="BB3974" s="24"/>
      <c r="BC3974" s="24"/>
      <c r="BD3974" s="24"/>
      <c r="BE3974" s="24"/>
      <c r="BF3974" s="23"/>
      <c r="BG3974" s="23"/>
      <c r="BH3974" s="23" t="s">
        <v>75</v>
      </c>
      <c r="BI3974" s="26">
        <v>0</v>
      </c>
      <c r="BJ3974" s="26">
        <v>0</v>
      </c>
      <c r="BK3974" s="29">
        <v>0</v>
      </c>
      <c r="BL3974" s="24" t="s">
        <v>91</v>
      </c>
      <c r="BM3974" s="22" t="str">
        <f ca="1">+IF(Tabla1[[#This Row],[FECHA INGRESO]]&gt;=44986,IF((TODAY()-Tabla1[[#This Row],[FECHA INGRESO]])&gt;=50,"ALERTA","TODAVÍA FALTA"),"N/A")</f>
        <v>ALERTA</v>
      </c>
      <c r="BN3974" s="7" t="str">
        <f>IFERROR((_xlfn.DAYS(Tabla1[[#This Row],[FECHA INGRESO]],Tabla1[[#This Row],[FECHA RETIRO]]))/30,"")</f>
        <v/>
      </c>
    </row>
    <row r="3975" spans="1:66" x14ac:dyDescent="0.35">
      <c r="A3975" s="21">
        <v>1003765397</v>
      </c>
      <c r="B3975" s="22" t="s">
        <v>20900</v>
      </c>
      <c r="C3975" s="25">
        <v>44992</v>
      </c>
      <c r="D3975" s="24" t="s">
        <v>188</v>
      </c>
      <c r="E3975" s="24" t="s">
        <v>111</v>
      </c>
      <c r="F3975" s="24" t="s">
        <v>70</v>
      </c>
      <c r="G3975" s="24"/>
      <c r="H3975" s="24">
        <v>24121175674</v>
      </c>
      <c r="I3975" s="24" t="s">
        <v>95</v>
      </c>
      <c r="J3975" s="24">
        <f>DATEDIF(Tabla1[[#This Row],[FECHA DE NACIMIENTO]],Tabla1[[#This Row],[FECHA ACTUAL]],"Y")</f>
        <v>19</v>
      </c>
      <c r="K3975" s="24" t="s">
        <v>73</v>
      </c>
      <c r="L3975" s="24" t="s">
        <v>234</v>
      </c>
      <c r="M3975" s="24">
        <v>0</v>
      </c>
      <c r="N3975" s="24">
        <v>0</v>
      </c>
      <c r="O3975" s="24">
        <v>3</v>
      </c>
      <c r="P3975" s="24" t="s">
        <v>101</v>
      </c>
      <c r="Q3975" s="23">
        <v>37908</v>
      </c>
      <c r="R3975" s="24" t="s">
        <v>736</v>
      </c>
      <c r="S3975" s="25">
        <v>45119</v>
      </c>
      <c r="T3975" s="24"/>
      <c r="U3975" s="24">
        <v>3025069255</v>
      </c>
      <c r="V3975" s="33" t="s">
        <v>18217</v>
      </c>
      <c r="W3975" s="24" t="s">
        <v>20901</v>
      </c>
      <c r="X3975" s="24" t="s">
        <v>20902</v>
      </c>
      <c r="Y3975" s="24" t="s">
        <v>20903</v>
      </c>
      <c r="Z3975" s="24" t="s">
        <v>17135</v>
      </c>
      <c r="AA3975" s="24">
        <v>3103795321</v>
      </c>
      <c r="AB3975" s="24"/>
      <c r="AC3975" s="24"/>
      <c r="AD3975" s="24"/>
      <c r="AE3975" s="26" t="s">
        <v>151</v>
      </c>
      <c r="AF3975" s="26"/>
      <c r="AG3975" s="26"/>
      <c r="AH3975" s="27" t="s">
        <v>184</v>
      </c>
      <c r="AI3975" s="27" t="s">
        <v>1612</v>
      </c>
      <c r="AJ3975" s="27" t="s">
        <v>487</v>
      </c>
      <c r="AK3975" s="24" t="s">
        <v>121</v>
      </c>
      <c r="AL3975" s="24" t="s">
        <v>7086</v>
      </c>
      <c r="AM3975" s="25">
        <v>44992</v>
      </c>
      <c r="AN3975" s="28">
        <v>1160000</v>
      </c>
      <c r="AO3975" s="28">
        <v>140606</v>
      </c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  <c r="BD3975" s="24"/>
      <c r="BE3975" s="24"/>
      <c r="BF3975" s="23"/>
      <c r="BG3975" s="23"/>
      <c r="BH3975" s="23">
        <v>45002</v>
      </c>
      <c r="BI3975" s="26" t="s">
        <v>466</v>
      </c>
      <c r="BJ3975" s="26" t="s">
        <v>273</v>
      </c>
      <c r="BK3975" s="29">
        <v>0</v>
      </c>
      <c r="BL3975" s="24" t="s">
        <v>129</v>
      </c>
      <c r="BM3975" s="22" t="str">
        <f ca="1">+IF(Tabla1[[#This Row],[FECHA INGRESO]]&gt;=44986,IF((TODAY()-Tabla1[[#This Row],[FECHA INGRESO]])&gt;=50,"ALERTA","TODAVÍA FALTA"),"N/A")</f>
        <v>ALERTA</v>
      </c>
      <c r="BN3975" s="7">
        <f>IFERROR((_xlfn.DAYS(Tabla1[[#This Row],[FECHA INGRESO]],Tabla1[[#This Row],[FECHA RETIRO]]))/30,"")</f>
        <v>-0.33333333333333331</v>
      </c>
    </row>
    <row r="3976" spans="1:66" x14ac:dyDescent="0.35">
      <c r="A3976" s="64">
        <v>1007603887</v>
      </c>
      <c r="B3976" s="22" t="s">
        <v>20904</v>
      </c>
      <c r="C3976" s="25">
        <v>44992</v>
      </c>
      <c r="D3976" s="24" t="s">
        <v>266</v>
      </c>
      <c r="E3976" s="24" t="s">
        <v>111</v>
      </c>
      <c r="F3976" s="24" t="s">
        <v>70</v>
      </c>
      <c r="G3976" s="24"/>
      <c r="H3976" s="24">
        <v>24121169307</v>
      </c>
      <c r="I3976" s="24" t="s">
        <v>72</v>
      </c>
      <c r="J3976" s="24">
        <f>DATEDIF(Tabla1[[#This Row],[FECHA DE NACIMIENTO]],Tabla1[[#This Row],[FECHA ACTUAL]],"Y")</f>
        <v>20</v>
      </c>
      <c r="K3976" s="24" t="s">
        <v>73</v>
      </c>
      <c r="L3976" s="24" t="s">
        <v>112</v>
      </c>
      <c r="M3976" s="24">
        <v>0</v>
      </c>
      <c r="N3976" s="24">
        <v>0</v>
      </c>
      <c r="O3976" s="24">
        <v>3</v>
      </c>
      <c r="P3976" s="24" t="s">
        <v>101</v>
      </c>
      <c r="Q3976" s="23">
        <v>37751</v>
      </c>
      <c r="R3976" s="24" t="s">
        <v>3325</v>
      </c>
      <c r="S3976" s="25">
        <v>45119</v>
      </c>
      <c r="T3976" s="24"/>
      <c r="U3976" s="24">
        <v>3197144514</v>
      </c>
      <c r="V3976" s="33" t="s">
        <v>20905</v>
      </c>
      <c r="W3976" s="24" t="s">
        <v>20906</v>
      </c>
      <c r="X3976" s="24" t="s">
        <v>16603</v>
      </c>
      <c r="Y3976" s="24" t="s">
        <v>20907</v>
      </c>
      <c r="Z3976" s="24" t="s">
        <v>162</v>
      </c>
      <c r="AA3976" s="24">
        <v>3203107325</v>
      </c>
      <c r="AB3976" s="24"/>
      <c r="AC3976" s="24"/>
      <c r="AD3976" s="24"/>
      <c r="AE3976" s="26" t="s">
        <v>151</v>
      </c>
      <c r="AF3976" s="26"/>
      <c r="AG3976" s="26"/>
      <c r="AH3976" s="27" t="s">
        <v>184</v>
      </c>
      <c r="AI3976" s="27" t="s">
        <v>5470</v>
      </c>
      <c r="AJ3976" s="27" t="s">
        <v>5470</v>
      </c>
      <c r="AK3976" s="24" t="s">
        <v>121</v>
      </c>
      <c r="AL3976" s="24" t="s">
        <v>7086</v>
      </c>
      <c r="AM3976" s="25">
        <v>44992</v>
      </c>
      <c r="AN3976" s="28">
        <v>1160000</v>
      </c>
      <c r="AO3976" s="28">
        <v>140606</v>
      </c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  <c r="BD3976" s="24"/>
      <c r="BE3976" s="24"/>
      <c r="BF3976" s="23"/>
      <c r="BG3976" s="23"/>
      <c r="BH3976" s="23">
        <v>45049</v>
      </c>
      <c r="BI3976" s="26" t="s">
        <v>10014</v>
      </c>
      <c r="BJ3976" s="26" t="s">
        <v>10594</v>
      </c>
      <c r="BK3976" s="29">
        <v>0</v>
      </c>
      <c r="BL3976" s="24" t="s">
        <v>129</v>
      </c>
      <c r="BM3976" s="22" t="str">
        <f ca="1">+IF(Tabla1[[#This Row],[FECHA INGRESO]]&gt;=44986,IF((TODAY()-Tabla1[[#This Row],[FECHA INGRESO]])&gt;=50,"ALERTA","TODAVÍA FALTA"),"N/A")</f>
        <v>ALERTA</v>
      </c>
      <c r="BN3976" s="7">
        <f>IFERROR((_xlfn.DAYS(Tabla1[[#This Row],[FECHA INGRESO]],Tabla1[[#This Row],[FECHA RETIRO]]))/30,"")</f>
        <v>-1.9</v>
      </c>
    </row>
    <row r="3977" spans="1:66" x14ac:dyDescent="0.35">
      <c r="A3977" s="64">
        <v>1002582480</v>
      </c>
      <c r="B3977" s="22" t="s">
        <v>20908</v>
      </c>
      <c r="C3977" s="25">
        <v>44992</v>
      </c>
      <c r="D3977" s="24" t="s">
        <v>188</v>
      </c>
      <c r="E3977" s="24" t="s">
        <v>111</v>
      </c>
      <c r="F3977" s="24" t="s">
        <v>70</v>
      </c>
      <c r="G3977" s="24"/>
      <c r="H3977" s="24">
        <v>24096091368</v>
      </c>
      <c r="I3977" s="24" t="s">
        <v>95</v>
      </c>
      <c r="J3977" s="24">
        <f>DATEDIF(Tabla1[[#This Row],[FECHA DE NACIMIENTO]],Tabla1[[#This Row],[FECHA ACTUAL]],"Y")</f>
        <v>22</v>
      </c>
      <c r="K3977" s="24" t="s">
        <v>73</v>
      </c>
      <c r="L3977" s="24" t="s">
        <v>112</v>
      </c>
      <c r="M3977" s="24">
        <v>1</v>
      </c>
      <c r="N3977" s="24">
        <v>1</v>
      </c>
      <c r="O3977" s="24">
        <v>3</v>
      </c>
      <c r="P3977" s="24" t="s">
        <v>101</v>
      </c>
      <c r="Q3977" s="23">
        <v>36967</v>
      </c>
      <c r="R3977" s="24" t="s">
        <v>76</v>
      </c>
      <c r="S3977" s="25">
        <v>45119</v>
      </c>
      <c r="T3977" s="24"/>
      <c r="U3977" s="24">
        <v>3125010627</v>
      </c>
      <c r="V3977" s="33" t="s">
        <v>20909</v>
      </c>
      <c r="W3977" s="24" t="s">
        <v>20910</v>
      </c>
      <c r="X3977" s="24" t="s">
        <v>8703</v>
      </c>
      <c r="Y3977" s="24" t="s">
        <v>20911</v>
      </c>
      <c r="Z3977" s="24" t="s">
        <v>117</v>
      </c>
      <c r="AA3977" s="24">
        <v>3106293100</v>
      </c>
      <c r="AB3977" s="24"/>
      <c r="AC3977" s="24"/>
      <c r="AD3977" s="24"/>
      <c r="AE3977" s="26" t="s">
        <v>151</v>
      </c>
      <c r="AF3977" s="26"/>
      <c r="AG3977" s="26"/>
      <c r="AH3977" s="27" t="s">
        <v>184</v>
      </c>
      <c r="AI3977" s="27" t="s">
        <v>5470</v>
      </c>
      <c r="AJ3977" s="27" t="s">
        <v>5470</v>
      </c>
      <c r="AK3977" s="24" t="s">
        <v>121</v>
      </c>
      <c r="AL3977" s="24" t="s">
        <v>7086</v>
      </c>
      <c r="AM3977" s="25">
        <v>44992</v>
      </c>
      <c r="AN3977" s="28">
        <v>1160000</v>
      </c>
      <c r="AO3977" s="28">
        <v>140606</v>
      </c>
      <c r="AP3977" s="24"/>
      <c r="AQ3977" s="24"/>
      <c r="AR3977" s="24"/>
      <c r="AS3977" s="24"/>
      <c r="AT3977" s="24"/>
      <c r="AU3977" s="24"/>
      <c r="AV3977" s="24"/>
      <c r="AW3977" s="24"/>
      <c r="AX3977" s="24"/>
      <c r="AY3977" s="24"/>
      <c r="AZ3977" s="24"/>
      <c r="BA3977" s="24"/>
      <c r="BB3977" s="24"/>
      <c r="BC3977" s="24"/>
      <c r="BD3977" s="24"/>
      <c r="BE3977" s="24"/>
      <c r="BF3977" s="23"/>
      <c r="BG3977" s="23"/>
      <c r="BH3977" s="23">
        <v>45049</v>
      </c>
      <c r="BI3977" s="26" t="s">
        <v>10014</v>
      </c>
      <c r="BJ3977" s="26" t="s">
        <v>10594</v>
      </c>
      <c r="BK3977" s="29">
        <v>0</v>
      </c>
      <c r="BL3977" s="24" t="s">
        <v>129</v>
      </c>
      <c r="BM3977" s="22" t="str">
        <f ca="1">+IF(Tabla1[[#This Row],[FECHA INGRESO]]&gt;=44986,IF((TODAY()-Tabla1[[#This Row],[FECHA INGRESO]])&gt;=50,"ALERTA","TODAVÍA FALTA"),"N/A")</f>
        <v>ALERTA</v>
      </c>
      <c r="BN3977" s="7">
        <f>IFERROR((_xlfn.DAYS(Tabla1[[#This Row],[FECHA INGRESO]],Tabla1[[#This Row],[FECHA RETIRO]]))/30,"")</f>
        <v>-1.9</v>
      </c>
    </row>
    <row r="3978" spans="1:66" x14ac:dyDescent="0.35">
      <c r="A3978" s="21">
        <v>1033818037</v>
      </c>
      <c r="B3978" s="22" t="s">
        <v>20912</v>
      </c>
      <c r="C3978" s="25">
        <v>44992</v>
      </c>
      <c r="D3978" s="24" t="s">
        <v>93</v>
      </c>
      <c r="E3978" s="24" t="s">
        <v>111</v>
      </c>
      <c r="F3978" s="24" t="s">
        <v>70</v>
      </c>
      <c r="G3978" s="24"/>
      <c r="H3978" s="24">
        <v>24121151926</v>
      </c>
      <c r="I3978" s="24" t="s">
        <v>95</v>
      </c>
      <c r="J3978" s="24">
        <f>DATEDIF(Tabla1[[#This Row],[FECHA DE NACIMIENTO]],Tabla1[[#This Row],[FECHA ACTUAL]],"Y")</f>
        <v>23</v>
      </c>
      <c r="K3978" s="24" t="s">
        <v>73</v>
      </c>
      <c r="L3978" s="24" t="s">
        <v>112</v>
      </c>
      <c r="M3978" s="24">
        <v>1</v>
      </c>
      <c r="N3978" s="24">
        <v>1</v>
      </c>
      <c r="O3978" s="24">
        <v>1</v>
      </c>
      <c r="P3978" s="24" t="s">
        <v>101</v>
      </c>
      <c r="Q3978" s="23">
        <v>36385</v>
      </c>
      <c r="R3978" s="24" t="s">
        <v>76</v>
      </c>
      <c r="S3978" s="25">
        <v>45119</v>
      </c>
      <c r="T3978" s="24"/>
      <c r="U3978" s="24">
        <v>3118029263</v>
      </c>
      <c r="V3978" s="33" t="s">
        <v>20913</v>
      </c>
      <c r="W3978" s="24" t="s">
        <v>20914</v>
      </c>
      <c r="X3978" s="24" t="s">
        <v>6550</v>
      </c>
      <c r="Y3978" s="24" t="s">
        <v>20915</v>
      </c>
      <c r="Z3978" s="24" t="s">
        <v>117</v>
      </c>
      <c r="AA3978" s="24">
        <v>3203256152</v>
      </c>
      <c r="AB3978" s="24"/>
      <c r="AC3978" s="24"/>
      <c r="AD3978" s="24"/>
      <c r="AE3978" s="26" t="s">
        <v>183</v>
      </c>
      <c r="AF3978" s="26" t="s">
        <v>18321</v>
      </c>
      <c r="AG3978" s="26"/>
      <c r="AH3978" s="27" t="s">
        <v>184</v>
      </c>
      <c r="AI3978" s="27" t="s">
        <v>377</v>
      </c>
      <c r="AJ3978" s="27" t="s">
        <v>377</v>
      </c>
      <c r="AK3978" s="24" t="s">
        <v>121</v>
      </c>
      <c r="AL3978" s="24" t="s">
        <v>7086</v>
      </c>
      <c r="AM3978" s="25">
        <v>44992</v>
      </c>
      <c r="AN3978" s="28">
        <v>1160000</v>
      </c>
      <c r="AO3978" s="28">
        <v>140606</v>
      </c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  <c r="BD3978" s="24"/>
      <c r="BE3978" s="24"/>
      <c r="BF3978" s="23"/>
      <c r="BG3978" s="23"/>
      <c r="BH3978" s="23">
        <v>45028</v>
      </c>
      <c r="BI3978" s="26" t="s">
        <v>10014</v>
      </c>
      <c r="BJ3978" s="26" t="s">
        <v>10594</v>
      </c>
      <c r="BK3978" s="29">
        <v>0</v>
      </c>
      <c r="BL3978" s="24" t="s">
        <v>129</v>
      </c>
      <c r="BM3978" s="22" t="str">
        <f ca="1">+IF(Tabla1[[#This Row],[FECHA INGRESO]]&gt;=44986,IF((TODAY()-Tabla1[[#This Row],[FECHA INGRESO]])&gt;=50,"ALERTA","TODAVÍA FALTA"),"N/A")</f>
        <v>ALERTA</v>
      </c>
      <c r="BN3978" s="7">
        <f>IFERROR((_xlfn.DAYS(Tabla1[[#This Row],[FECHA INGRESO]],Tabla1[[#This Row],[FECHA RETIRO]]))/30,"")</f>
        <v>-1.2</v>
      </c>
    </row>
    <row r="3979" spans="1:66" ht="15" customHeight="1" x14ac:dyDescent="0.35">
      <c r="A3979" s="21">
        <v>1014264456</v>
      </c>
      <c r="B3979" s="22" t="s">
        <v>20916</v>
      </c>
      <c r="C3979" s="25">
        <v>44994</v>
      </c>
      <c r="D3979" s="23" t="s">
        <v>188</v>
      </c>
      <c r="E3979" s="23" t="s">
        <v>111</v>
      </c>
      <c r="F3979" s="23" t="s">
        <v>70</v>
      </c>
      <c r="G3979" s="24"/>
      <c r="H3979" s="24">
        <v>24121214430</v>
      </c>
      <c r="I3979" s="24" t="s">
        <v>95</v>
      </c>
      <c r="J3979" s="24">
        <f>DATEDIF(Tabla1[[#This Row],[FECHA DE NACIMIENTO]],Tabla1[[#This Row],[FECHA ACTUAL]],"Y")</f>
        <v>28</v>
      </c>
      <c r="K3979" s="24" t="s">
        <v>73</v>
      </c>
      <c r="L3979" s="24" t="s">
        <v>112</v>
      </c>
      <c r="M3979" s="24">
        <v>1</v>
      </c>
      <c r="N3979" s="24">
        <v>1</v>
      </c>
      <c r="O3979" s="24">
        <v>3</v>
      </c>
      <c r="P3979" s="24" t="s">
        <v>101</v>
      </c>
      <c r="Q3979" s="23">
        <v>34796</v>
      </c>
      <c r="R3979" s="24" t="s">
        <v>76</v>
      </c>
      <c r="S3979" s="25">
        <v>45119</v>
      </c>
      <c r="T3979" s="24">
        <v>3092078</v>
      </c>
      <c r="U3979" s="24">
        <v>3105686992</v>
      </c>
      <c r="V3979" s="33" t="s">
        <v>20917</v>
      </c>
      <c r="W3979" s="24" t="s">
        <v>20918</v>
      </c>
      <c r="X3979" s="24" t="s">
        <v>8703</v>
      </c>
      <c r="Y3979" s="24" t="s">
        <v>20919</v>
      </c>
      <c r="Z3979" s="24" t="s">
        <v>117</v>
      </c>
      <c r="AA3979" s="24">
        <v>3232410531</v>
      </c>
      <c r="AB3979" s="24"/>
      <c r="AC3979" s="24"/>
      <c r="AD3979" s="24"/>
      <c r="AE3979" s="26" t="s">
        <v>102</v>
      </c>
      <c r="AF3979" s="26" t="s">
        <v>18729</v>
      </c>
      <c r="AG3979" s="26"/>
      <c r="AH3979" s="27" t="s">
        <v>163</v>
      </c>
      <c r="AI3979" s="27" t="s">
        <v>120</v>
      </c>
      <c r="AJ3979" s="27" t="s">
        <v>120</v>
      </c>
      <c r="AK3979" s="24" t="s">
        <v>121</v>
      </c>
      <c r="AL3979" s="24" t="s">
        <v>7086</v>
      </c>
      <c r="AM3979" s="25">
        <v>44994</v>
      </c>
      <c r="AN3979" s="28">
        <v>1736155</v>
      </c>
      <c r="AO3979" s="28">
        <v>140606</v>
      </c>
      <c r="AP3979" s="24"/>
      <c r="AQ3979" s="24"/>
      <c r="AR3979" s="24"/>
      <c r="AS3979" s="24"/>
      <c r="AT3979" s="24"/>
      <c r="AU3979" s="24"/>
      <c r="AV3979" s="24"/>
      <c r="AW3979" s="24"/>
      <c r="AX3979" s="24"/>
      <c r="AY3979" s="24"/>
      <c r="AZ3979" s="24"/>
      <c r="BA3979" s="24"/>
      <c r="BB3979" s="24"/>
      <c r="BC3979" s="24"/>
      <c r="BD3979" s="24"/>
      <c r="BE3979" s="24"/>
      <c r="BF3979" s="23"/>
      <c r="BG3979" s="23"/>
      <c r="BH3979" s="23" t="s">
        <v>75</v>
      </c>
      <c r="BI3979" s="26">
        <v>0</v>
      </c>
      <c r="BJ3979" s="26">
        <v>0</v>
      </c>
      <c r="BK3979" s="29">
        <v>0</v>
      </c>
      <c r="BL3979" s="24" t="s">
        <v>91</v>
      </c>
      <c r="BM3979" s="22" t="str">
        <f ca="1">+IF(Tabla1[[#This Row],[FECHA INGRESO]]&gt;=44986,IF((TODAY()-Tabla1[[#This Row],[FECHA INGRESO]])&gt;=50,"ALERTA","TODAVÍA FALTA"),"N/A")</f>
        <v>ALERTA</v>
      </c>
      <c r="BN3979" s="7" t="str">
        <f>IFERROR((_xlfn.DAYS(Tabla1[[#This Row],[FECHA INGRESO]],Tabla1[[#This Row],[FECHA RETIRO]]))/30,"")</f>
        <v/>
      </c>
    </row>
    <row r="3980" spans="1:66" ht="15" customHeight="1" x14ac:dyDescent="0.35">
      <c r="A3980" s="64">
        <v>1046692421</v>
      </c>
      <c r="B3980" s="22" t="s">
        <v>20920</v>
      </c>
      <c r="C3980" s="25">
        <v>44994</v>
      </c>
      <c r="D3980" s="23" t="s">
        <v>266</v>
      </c>
      <c r="E3980" s="23" t="s">
        <v>111</v>
      </c>
      <c r="F3980" s="23" t="s">
        <v>111</v>
      </c>
      <c r="G3980" s="24"/>
      <c r="H3980" s="24">
        <v>24121216373</v>
      </c>
      <c r="I3980" s="24" t="s">
        <v>95</v>
      </c>
      <c r="J3980" s="24">
        <f>DATEDIF(Tabla1[[#This Row],[FECHA DE NACIMIENTO]],Tabla1[[#This Row],[FECHA ACTUAL]],"Y")</f>
        <v>22</v>
      </c>
      <c r="K3980" s="24" t="s">
        <v>96</v>
      </c>
      <c r="L3980" s="24" t="s">
        <v>112</v>
      </c>
      <c r="M3980" s="24">
        <v>1</v>
      </c>
      <c r="N3980" s="24">
        <v>1</v>
      </c>
      <c r="O3980" s="24">
        <v>2</v>
      </c>
      <c r="P3980" s="24" t="s">
        <v>101</v>
      </c>
      <c r="Q3980" s="23">
        <v>36803</v>
      </c>
      <c r="R3980" s="24" t="s">
        <v>20921</v>
      </c>
      <c r="S3980" s="25">
        <v>45119</v>
      </c>
      <c r="T3980" s="24"/>
      <c r="U3980" s="24">
        <v>3215513689</v>
      </c>
      <c r="V3980" s="33" t="s">
        <v>20922</v>
      </c>
      <c r="W3980" s="24" t="s">
        <v>20923</v>
      </c>
      <c r="X3980" s="24" t="s">
        <v>3453</v>
      </c>
      <c r="Y3980" s="24" t="s">
        <v>20924</v>
      </c>
      <c r="Z3980" s="24" t="s">
        <v>117</v>
      </c>
      <c r="AA3980" s="24">
        <v>3043472163</v>
      </c>
      <c r="AB3980" s="24"/>
      <c r="AC3980" s="24"/>
      <c r="AD3980" s="24"/>
      <c r="AE3980" s="26" t="s">
        <v>183</v>
      </c>
      <c r="AF3980" s="26"/>
      <c r="AG3980" s="26"/>
      <c r="AH3980" s="27" t="s">
        <v>955</v>
      </c>
      <c r="AI3980" s="27" t="s">
        <v>5470</v>
      </c>
      <c r="AJ3980" s="27" t="s">
        <v>5470</v>
      </c>
      <c r="AK3980" s="24" t="s">
        <v>121</v>
      </c>
      <c r="AL3980" s="24" t="s">
        <v>7086</v>
      </c>
      <c r="AM3980" s="25">
        <v>44994</v>
      </c>
      <c r="AN3980" s="28">
        <v>1160000</v>
      </c>
      <c r="AO3980" s="28">
        <v>140606</v>
      </c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  <c r="BD3980" s="24"/>
      <c r="BE3980" s="24"/>
      <c r="BF3980" s="23"/>
      <c r="BG3980" s="23"/>
      <c r="BH3980" s="23" t="s">
        <v>75</v>
      </c>
      <c r="BI3980" s="26">
        <v>0</v>
      </c>
      <c r="BJ3980" s="26">
        <v>0</v>
      </c>
      <c r="BK3980" s="29">
        <v>0</v>
      </c>
      <c r="BL3980" s="24" t="s">
        <v>91</v>
      </c>
      <c r="BM3980" s="22" t="str">
        <f ca="1">+IF(Tabla1[[#This Row],[FECHA INGRESO]]&gt;=44986,IF((TODAY()-Tabla1[[#This Row],[FECHA INGRESO]])&gt;=50,"ALERTA","TODAVÍA FALTA"),"N/A")</f>
        <v>ALERTA</v>
      </c>
      <c r="BN3980" s="7" t="str">
        <f>IFERROR((_xlfn.DAYS(Tabla1[[#This Row],[FECHA INGRESO]],Tabla1[[#This Row],[FECHA RETIRO]]))/30,"")</f>
        <v/>
      </c>
    </row>
    <row r="3981" spans="1:66" ht="15" customHeight="1" x14ac:dyDescent="0.35">
      <c r="A3981" s="64">
        <v>1021312792</v>
      </c>
      <c r="B3981" s="22" t="s">
        <v>20925</v>
      </c>
      <c r="C3981" s="25">
        <v>44994</v>
      </c>
      <c r="D3981" s="23" t="s">
        <v>93</v>
      </c>
      <c r="E3981" s="23" t="s">
        <v>111</v>
      </c>
      <c r="F3981" s="23" t="s">
        <v>111</v>
      </c>
      <c r="G3981" s="24"/>
      <c r="H3981" s="24">
        <v>24121218115</v>
      </c>
      <c r="I3981" s="24" t="s">
        <v>95</v>
      </c>
      <c r="J3981" s="24">
        <f>DATEDIF(Tabla1[[#This Row],[FECHA DE NACIMIENTO]],Tabla1[[#This Row],[FECHA ACTUAL]],"Y")</f>
        <v>18</v>
      </c>
      <c r="K3981" s="24" t="s">
        <v>73</v>
      </c>
      <c r="L3981" s="24" t="s">
        <v>112</v>
      </c>
      <c r="M3981" s="24">
        <v>0</v>
      </c>
      <c r="N3981" s="24">
        <v>0</v>
      </c>
      <c r="O3981" s="24">
        <v>2</v>
      </c>
      <c r="P3981" s="24" t="s">
        <v>101</v>
      </c>
      <c r="Q3981" s="23">
        <v>38364</v>
      </c>
      <c r="R3981" s="24" t="s">
        <v>76</v>
      </c>
      <c r="S3981" s="25">
        <v>45119</v>
      </c>
      <c r="T3981" s="24"/>
      <c r="U3981" s="24">
        <v>3104828848</v>
      </c>
      <c r="V3981" s="33" t="s">
        <v>20926</v>
      </c>
      <c r="W3981" s="24" t="s">
        <v>20927</v>
      </c>
      <c r="X3981" s="24" t="s">
        <v>1376</v>
      </c>
      <c r="Y3981" s="24" t="s">
        <v>20928</v>
      </c>
      <c r="Z3981" s="24" t="s">
        <v>117</v>
      </c>
      <c r="AA3981" s="24">
        <v>3192040417</v>
      </c>
      <c r="AB3981" s="24"/>
      <c r="AC3981" s="24"/>
      <c r="AD3981" s="24"/>
      <c r="AE3981" s="26" t="s">
        <v>151</v>
      </c>
      <c r="AF3981" s="26"/>
      <c r="AG3981" s="26"/>
      <c r="AH3981" s="27" t="s">
        <v>184</v>
      </c>
      <c r="AI3981" s="27" t="s">
        <v>5470</v>
      </c>
      <c r="AJ3981" s="27" t="s">
        <v>5470</v>
      </c>
      <c r="AK3981" s="24" t="s">
        <v>121</v>
      </c>
      <c r="AL3981" s="24" t="s">
        <v>7086</v>
      </c>
      <c r="AM3981" s="25">
        <v>44994</v>
      </c>
      <c r="AN3981" s="28">
        <v>1160000</v>
      </c>
      <c r="AO3981" s="28">
        <v>140606</v>
      </c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  <c r="BD3981" s="24"/>
      <c r="BE3981" s="24"/>
      <c r="BF3981" s="23"/>
      <c r="BG3981" s="23"/>
      <c r="BH3981" s="23">
        <v>45059</v>
      </c>
      <c r="BI3981" s="26" t="s">
        <v>466</v>
      </c>
      <c r="BJ3981" s="26" t="s">
        <v>6087</v>
      </c>
      <c r="BK3981" s="29">
        <v>0</v>
      </c>
      <c r="BL3981" s="24" t="s">
        <v>129</v>
      </c>
      <c r="BM3981" s="22" t="str">
        <f ca="1">+IF(Tabla1[[#This Row],[FECHA INGRESO]]&gt;=44986,IF((TODAY()-Tabla1[[#This Row],[FECHA INGRESO]])&gt;=50,"ALERTA","TODAVÍA FALTA"),"N/A")</f>
        <v>ALERTA</v>
      </c>
      <c r="BN3981" s="7">
        <f>IFERROR((_xlfn.DAYS(Tabla1[[#This Row],[FECHA INGRESO]],Tabla1[[#This Row],[FECHA RETIRO]]))/30,"")</f>
        <v>-2.1666666666666665</v>
      </c>
    </row>
    <row r="3982" spans="1:66" ht="15" customHeight="1" x14ac:dyDescent="0.35">
      <c r="A3982" s="21">
        <v>1010125792</v>
      </c>
      <c r="B3982" s="22" t="s">
        <v>20929</v>
      </c>
      <c r="C3982" s="25">
        <v>44994</v>
      </c>
      <c r="D3982" s="23" t="s">
        <v>582</v>
      </c>
      <c r="E3982" s="24" t="s">
        <v>94</v>
      </c>
      <c r="F3982" s="23" t="s">
        <v>70</v>
      </c>
      <c r="G3982" s="24"/>
      <c r="H3982" s="24">
        <v>24121216715</v>
      </c>
      <c r="I3982" s="24" t="s">
        <v>95</v>
      </c>
      <c r="J3982" s="24">
        <f>DATEDIF(Tabla1[[#This Row],[FECHA DE NACIMIENTO]],Tabla1[[#This Row],[FECHA ACTUAL]],"Y")</f>
        <v>22</v>
      </c>
      <c r="K3982" s="24" t="s">
        <v>96</v>
      </c>
      <c r="L3982" s="24" t="s">
        <v>112</v>
      </c>
      <c r="M3982" s="24">
        <v>0</v>
      </c>
      <c r="N3982" s="24">
        <v>2</v>
      </c>
      <c r="O3982" s="24">
        <v>2</v>
      </c>
      <c r="P3982" s="24" t="s">
        <v>101</v>
      </c>
      <c r="Q3982" s="23">
        <v>36979</v>
      </c>
      <c r="R3982" s="24" t="s">
        <v>76</v>
      </c>
      <c r="S3982" s="25">
        <v>45119</v>
      </c>
      <c r="T3982" s="24"/>
      <c r="U3982" s="24">
        <v>3053768979</v>
      </c>
      <c r="V3982" s="33" t="s">
        <v>20930</v>
      </c>
      <c r="W3982" s="24" t="s">
        <v>20931</v>
      </c>
      <c r="X3982" s="24" t="s">
        <v>1141</v>
      </c>
      <c r="Y3982" s="24" t="s">
        <v>20932</v>
      </c>
      <c r="Z3982" s="24" t="s">
        <v>162</v>
      </c>
      <c r="AA3982" s="24">
        <v>3213118227</v>
      </c>
      <c r="AB3982" s="24"/>
      <c r="AC3982" s="24"/>
      <c r="AD3982" s="24"/>
      <c r="AE3982" s="26" t="s">
        <v>151</v>
      </c>
      <c r="AF3982" s="26"/>
      <c r="AG3982" s="26"/>
      <c r="AH3982" s="27" t="s">
        <v>3042</v>
      </c>
      <c r="AI3982" s="27" t="s">
        <v>410</v>
      </c>
      <c r="AJ3982" s="27" t="s">
        <v>410</v>
      </c>
      <c r="AK3982" s="24" t="s">
        <v>121</v>
      </c>
      <c r="AL3982" s="24" t="s">
        <v>7086</v>
      </c>
      <c r="AM3982" s="25">
        <v>44994</v>
      </c>
      <c r="AN3982" s="28">
        <v>1160000</v>
      </c>
      <c r="AO3982" s="28">
        <v>140606</v>
      </c>
      <c r="AP3982" s="24"/>
      <c r="AQ3982" s="24"/>
      <c r="AR3982" s="24"/>
      <c r="AS3982" s="24"/>
      <c r="AT3982" s="24"/>
      <c r="AU3982" s="24"/>
      <c r="AV3982" s="24"/>
      <c r="AW3982" s="24"/>
      <c r="AX3982" s="24"/>
      <c r="AY3982" s="24"/>
      <c r="AZ3982" s="24"/>
      <c r="BA3982" s="24"/>
      <c r="BB3982" s="24"/>
      <c r="BC3982" s="24"/>
      <c r="BD3982" s="24"/>
      <c r="BE3982" s="24"/>
      <c r="BF3982" s="23"/>
      <c r="BG3982" s="23"/>
      <c r="BH3982" s="23">
        <v>45006</v>
      </c>
      <c r="BI3982" s="26" t="s">
        <v>466</v>
      </c>
      <c r="BJ3982" s="26" t="s">
        <v>273</v>
      </c>
      <c r="BK3982" s="29">
        <v>0</v>
      </c>
      <c r="BL3982" s="24" t="s">
        <v>129</v>
      </c>
      <c r="BM3982" s="22" t="str">
        <f ca="1">+IF(Tabla1[[#This Row],[FECHA INGRESO]]&gt;=44986,IF((TODAY()-Tabla1[[#This Row],[FECHA INGRESO]])&gt;=50,"ALERTA","TODAVÍA FALTA"),"N/A")</f>
        <v>ALERTA</v>
      </c>
      <c r="BN3982" s="7">
        <f>IFERROR((_xlfn.DAYS(Tabla1[[#This Row],[FECHA INGRESO]],Tabla1[[#This Row],[FECHA RETIRO]]))/30,"")</f>
        <v>-0.4</v>
      </c>
    </row>
    <row r="3983" spans="1:66" ht="15" customHeight="1" x14ac:dyDescent="0.35">
      <c r="A3983" s="21">
        <v>1006737381</v>
      </c>
      <c r="B3983" s="22" t="s">
        <v>20933</v>
      </c>
      <c r="C3983" s="25">
        <v>44994</v>
      </c>
      <c r="D3983" s="23" t="s">
        <v>131</v>
      </c>
      <c r="E3983" s="23" t="s">
        <v>111</v>
      </c>
      <c r="F3983" s="23" t="s">
        <v>70</v>
      </c>
      <c r="G3983" s="24"/>
      <c r="H3983" s="24">
        <v>24121218355</v>
      </c>
      <c r="I3983" s="24" t="s">
        <v>95</v>
      </c>
      <c r="J3983" s="24">
        <f>DATEDIF(Tabla1[[#This Row],[FECHA DE NACIMIENTO]],Tabla1[[#This Row],[FECHA ACTUAL]],"Y")</f>
        <v>29</v>
      </c>
      <c r="K3983" s="24" t="s">
        <v>73</v>
      </c>
      <c r="L3983" s="24" t="s">
        <v>112</v>
      </c>
      <c r="M3983" s="24">
        <v>4</v>
      </c>
      <c r="N3983" s="24">
        <v>4</v>
      </c>
      <c r="O3983" s="24">
        <v>2</v>
      </c>
      <c r="P3983" s="24" t="s">
        <v>101</v>
      </c>
      <c r="Q3983" s="23">
        <v>34346</v>
      </c>
      <c r="R3983" s="24" t="s">
        <v>2110</v>
      </c>
      <c r="S3983" s="25">
        <v>45119</v>
      </c>
      <c r="T3983" s="24"/>
      <c r="U3983" s="24">
        <v>3024533159</v>
      </c>
      <c r="V3983" s="33" t="s">
        <v>20934</v>
      </c>
      <c r="W3983" s="24" t="s">
        <v>20935</v>
      </c>
      <c r="X3983" s="24" t="s">
        <v>12401</v>
      </c>
      <c r="Y3983" s="24" t="s">
        <v>20936</v>
      </c>
      <c r="Z3983" s="24" t="s">
        <v>13095</v>
      </c>
      <c r="AA3983" s="24">
        <v>3027166987</v>
      </c>
      <c r="AB3983" s="24"/>
      <c r="AC3983" s="24"/>
      <c r="AD3983" s="24"/>
      <c r="AE3983" s="26" t="s">
        <v>151</v>
      </c>
      <c r="AF3983" s="26"/>
      <c r="AG3983" s="26"/>
      <c r="AH3983" s="27" t="s">
        <v>3042</v>
      </c>
      <c r="AI3983" s="27" t="s">
        <v>410</v>
      </c>
      <c r="AJ3983" s="27" t="s">
        <v>410</v>
      </c>
      <c r="AK3983" s="24" t="s">
        <v>121</v>
      </c>
      <c r="AL3983" s="24" t="s">
        <v>7086</v>
      </c>
      <c r="AM3983" s="25">
        <v>44994</v>
      </c>
      <c r="AN3983" s="28">
        <v>1160000</v>
      </c>
      <c r="AO3983" s="28">
        <v>140606</v>
      </c>
      <c r="AP3983" s="24"/>
      <c r="AQ3983" s="24"/>
      <c r="AR3983" s="24"/>
      <c r="AS3983" s="24"/>
      <c r="AT3983" s="24"/>
      <c r="AU3983" s="24"/>
      <c r="AV3983" s="24"/>
      <c r="AW3983" s="24"/>
      <c r="AX3983" s="24"/>
      <c r="AY3983" s="24"/>
      <c r="AZ3983" s="24"/>
      <c r="BA3983" s="24"/>
      <c r="BB3983" s="24"/>
      <c r="BC3983" s="24"/>
      <c r="BD3983" s="24"/>
      <c r="BE3983" s="24"/>
      <c r="BF3983" s="23"/>
      <c r="BG3983" s="23"/>
      <c r="BH3983" s="23">
        <v>45042</v>
      </c>
      <c r="BI3983" s="26" t="s">
        <v>10014</v>
      </c>
      <c r="BJ3983" s="26" t="s">
        <v>10594</v>
      </c>
      <c r="BK3983" s="29">
        <v>0</v>
      </c>
      <c r="BL3983" s="24" t="s">
        <v>129</v>
      </c>
      <c r="BM3983" s="22" t="str">
        <f ca="1">+IF(Tabla1[[#This Row],[FECHA INGRESO]]&gt;=44986,IF((TODAY()-Tabla1[[#This Row],[FECHA INGRESO]])&gt;=50,"ALERTA","TODAVÍA FALTA"),"N/A")</f>
        <v>ALERTA</v>
      </c>
      <c r="BN3983" s="7">
        <f>IFERROR((_xlfn.DAYS(Tabla1[[#This Row],[FECHA INGRESO]],Tabla1[[#This Row],[FECHA RETIRO]]))/30,"")</f>
        <v>-1.6</v>
      </c>
    </row>
    <row r="3984" spans="1:66" ht="15" customHeight="1" x14ac:dyDescent="0.35">
      <c r="A3984" s="21">
        <v>1051502079</v>
      </c>
      <c r="B3984" s="22" t="s">
        <v>20937</v>
      </c>
      <c r="C3984" s="25">
        <v>44994</v>
      </c>
      <c r="D3984" s="23" t="s">
        <v>131</v>
      </c>
      <c r="E3984" s="23" t="s">
        <v>111</v>
      </c>
      <c r="F3984" s="23" t="s">
        <v>111</v>
      </c>
      <c r="G3984" s="24"/>
      <c r="H3984" s="24">
        <v>24121218021</v>
      </c>
      <c r="I3984" s="24" t="s">
        <v>95</v>
      </c>
      <c r="J3984" s="24">
        <f>DATEDIF(Tabla1[[#This Row],[FECHA DE NACIMIENTO]],Tabla1[[#This Row],[FECHA ACTUAL]],"Y")</f>
        <v>19</v>
      </c>
      <c r="K3984" s="24" t="s">
        <v>96</v>
      </c>
      <c r="L3984" s="24" t="s">
        <v>234</v>
      </c>
      <c r="M3984" s="24">
        <v>1</v>
      </c>
      <c r="N3984" s="24">
        <v>1</v>
      </c>
      <c r="O3984" s="24">
        <v>2</v>
      </c>
      <c r="P3984" s="24" t="s">
        <v>101</v>
      </c>
      <c r="Q3984" s="23">
        <v>38177</v>
      </c>
      <c r="R3984" s="24" t="s">
        <v>76</v>
      </c>
      <c r="S3984" s="25">
        <v>45119</v>
      </c>
      <c r="T3984" s="24"/>
      <c r="U3984" s="24">
        <v>3108880812</v>
      </c>
      <c r="V3984" s="33" t="s">
        <v>20938</v>
      </c>
      <c r="W3984" s="24" t="s">
        <v>20939</v>
      </c>
      <c r="X3984" s="24" t="s">
        <v>20940</v>
      </c>
      <c r="Y3984" s="24" t="s">
        <v>20941</v>
      </c>
      <c r="Z3984" s="24" t="s">
        <v>117</v>
      </c>
      <c r="AA3984" s="24">
        <v>3058141769</v>
      </c>
      <c r="AB3984" s="24"/>
      <c r="AC3984" s="24"/>
      <c r="AD3984" s="24"/>
      <c r="AE3984" s="26" t="s">
        <v>151</v>
      </c>
      <c r="AF3984" s="26"/>
      <c r="AG3984" s="26"/>
      <c r="AH3984" s="27" t="s">
        <v>3042</v>
      </c>
      <c r="AI3984" s="27" t="s">
        <v>410</v>
      </c>
      <c r="AJ3984" s="27" t="s">
        <v>410</v>
      </c>
      <c r="AK3984" s="24" t="s">
        <v>121</v>
      </c>
      <c r="AL3984" s="24" t="s">
        <v>7086</v>
      </c>
      <c r="AM3984" s="25">
        <v>44994</v>
      </c>
      <c r="AN3984" s="28">
        <v>1160000</v>
      </c>
      <c r="AO3984" s="28">
        <v>140606</v>
      </c>
      <c r="AP3984" s="24"/>
      <c r="AQ3984" s="24"/>
      <c r="AR3984" s="24"/>
      <c r="AS3984" s="24"/>
      <c r="AT3984" s="24"/>
      <c r="AU3984" s="24"/>
      <c r="AV3984" s="24"/>
      <c r="AW3984" s="24"/>
      <c r="AX3984" s="24"/>
      <c r="AY3984" s="24"/>
      <c r="AZ3984" s="24"/>
      <c r="BA3984" s="24"/>
      <c r="BB3984" s="24"/>
      <c r="BC3984" s="24"/>
      <c r="BD3984" s="24"/>
      <c r="BE3984" s="24"/>
      <c r="BF3984" s="23"/>
      <c r="BG3984" s="23"/>
      <c r="BH3984" s="23">
        <v>45031</v>
      </c>
      <c r="BI3984" s="26" t="s">
        <v>466</v>
      </c>
      <c r="BJ3984" s="26" t="s">
        <v>19274</v>
      </c>
      <c r="BK3984" s="29">
        <v>0</v>
      </c>
      <c r="BL3984" s="24" t="s">
        <v>129</v>
      </c>
      <c r="BM3984" s="22" t="str">
        <f ca="1">+IF(Tabla1[[#This Row],[FECHA INGRESO]]&gt;=44986,IF((TODAY()-Tabla1[[#This Row],[FECHA INGRESO]])&gt;=50,"ALERTA","TODAVÍA FALTA"),"N/A")</f>
        <v>ALERTA</v>
      </c>
      <c r="BN3984" s="7">
        <f>IFERROR((_xlfn.DAYS(Tabla1[[#This Row],[FECHA INGRESO]],Tabla1[[#This Row],[FECHA RETIRO]]))/30,"")</f>
        <v>-1.2333333333333334</v>
      </c>
    </row>
    <row r="3985" spans="1:66" ht="15" customHeight="1" x14ac:dyDescent="0.35">
      <c r="A3985" s="21">
        <v>1000775785</v>
      </c>
      <c r="B3985" s="22" t="s">
        <v>20942</v>
      </c>
      <c r="C3985" s="25">
        <v>44994</v>
      </c>
      <c r="D3985" s="23" t="s">
        <v>131</v>
      </c>
      <c r="E3985" s="24" t="s">
        <v>94</v>
      </c>
      <c r="F3985" s="23" t="s">
        <v>70</v>
      </c>
      <c r="G3985" s="24"/>
      <c r="H3985" s="24">
        <v>24121224817</v>
      </c>
      <c r="I3985" s="24" t="s">
        <v>95</v>
      </c>
      <c r="J3985" s="24">
        <f>DATEDIF(Tabla1[[#This Row],[FECHA DE NACIMIENTO]],Tabla1[[#This Row],[FECHA ACTUAL]],"Y")</f>
        <v>21</v>
      </c>
      <c r="K3985" s="24" t="s">
        <v>73</v>
      </c>
      <c r="L3985" s="24" t="s">
        <v>234</v>
      </c>
      <c r="M3985" s="24">
        <v>0</v>
      </c>
      <c r="N3985" s="24">
        <v>0</v>
      </c>
      <c r="O3985" s="24">
        <v>2</v>
      </c>
      <c r="P3985" s="24" t="s">
        <v>101</v>
      </c>
      <c r="Q3985" s="23">
        <v>37191</v>
      </c>
      <c r="R3985" s="24" t="s">
        <v>76</v>
      </c>
      <c r="S3985" s="25">
        <v>45119</v>
      </c>
      <c r="T3985" s="24"/>
      <c r="U3985" s="24">
        <v>3172677253</v>
      </c>
      <c r="V3985" s="33" t="s">
        <v>20943</v>
      </c>
      <c r="W3985" s="24" t="s">
        <v>20944</v>
      </c>
      <c r="X3985" s="24" t="s">
        <v>16212</v>
      </c>
      <c r="Y3985" s="24" t="s">
        <v>20945</v>
      </c>
      <c r="Z3985" s="24" t="s">
        <v>285</v>
      </c>
      <c r="AA3985" s="24">
        <v>3155433656</v>
      </c>
      <c r="AB3985" s="24"/>
      <c r="AC3985" s="24"/>
      <c r="AD3985" s="24"/>
      <c r="AE3985" s="26" t="s">
        <v>194</v>
      </c>
      <c r="AF3985" s="26" t="s">
        <v>20946</v>
      </c>
      <c r="AG3985" s="26"/>
      <c r="AH3985" s="27" t="s">
        <v>3042</v>
      </c>
      <c r="AI3985" s="27" t="s">
        <v>410</v>
      </c>
      <c r="AJ3985" s="27" t="s">
        <v>410</v>
      </c>
      <c r="AK3985" s="24" t="s">
        <v>121</v>
      </c>
      <c r="AL3985" s="24" t="s">
        <v>7086</v>
      </c>
      <c r="AM3985" s="25">
        <v>44994</v>
      </c>
      <c r="AN3985" s="28">
        <v>1160000</v>
      </c>
      <c r="AO3985" s="28">
        <v>140606</v>
      </c>
      <c r="AP3985" s="24"/>
      <c r="AQ3985" s="24"/>
      <c r="AR3985" s="24"/>
      <c r="AS3985" s="24"/>
      <c r="AT3985" s="24"/>
      <c r="AU3985" s="24"/>
      <c r="AV3985" s="24"/>
      <c r="AW3985" s="24"/>
      <c r="AX3985" s="24"/>
      <c r="AY3985" s="24"/>
      <c r="AZ3985" s="24"/>
      <c r="BA3985" s="24"/>
      <c r="BB3985" s="24"/>
      <c r="BC3985" s="24"/>
      <c r="BD3985" s="24"/>
      <c r="BE3985" s="24"/>
      <c r="BF3985" s="23"/>
      <c r="BG3985" s="23"/>
      <c r="BH3985" s="23">
        <v>45010</v>
      </c>
      <c r="BI3985" s="26" t="s">
        <v>466</v>
      </c>
      <c r="BJ3985" s="26" t="s">
        <v>273</v>
      </c>
      <c r="BK3985" s="29">
        <v>0</v>
      </c>
      <c r="BL3985" s="24" t="s">
        <v>129</v>
      </c>
      <c r="BM3985" s="22" t="str">
        <f ca="1">+IF(Tabla1[[#This Row],[FECHA INGRESO]]&gt;=44986,IF((TODAY()-Tabla1[[#This Row],[FECHA INGRESO]])&gt;=50,"ALERTA","TODAVÍA FALTA"),"N/A")</f>
        <v>ALERTA</v>
      </c>
      <c r="BN3985" s="7">
        <f>IFERROR((_xlfn.DAYS(Tabla1[[#This Row],[FECHA INGRESO]],Tabla1[[#This Row],[FECHA RETIRO]]))/30,"")</f>
        <v>-0.53333333333333333</v>
      </c>
    </row>
    <row r="3986" spans="1:66" ht="15" customHeight="1" x14ac:dyDescent="0.35">
      <c r="A3986" s="21">
        <v>1023977685</v>
      </c>
      <c r="B3986" s="22" t="s">
        <v>20947</v>
      </c>
      <c r="C3986" s="25">
        <v>44994</v>
      </c>
      <c r="D3986" s="23" t="s">
        <v>93</v>
      </c>
      <c r="E3986" s="23" t="s">
        <v>111</v>
      </c>
      <c r="F3986" s="23" t="s">
        <v>70</v>
      </c>
      <c r="G3986" s="24"/>
      <c r="H3986" s="24">
        <v>24108278811</v>
      </c>
      <c r="I3986" s="24" t="s">
        <v>95</v>
      </c>
      <c r="J3986" s="24">
        <f>DATEDIF(Tabla1[[#This Row],[FECHA DE NACIMIENTO]],Tabla1[[#This Row],[FECHA ACTUAL]],"Y")</f>
        <v>23</v>
      </c>
      <c r="K3986" s="24" t="s">
        <v>73</v>
      </c>
      <c r="L3986" s="24" t="s">
        <v>112</v>
      </c>
      <c r="M3986" s="24">
        <v>0</v>
      </c>
      <c r="N3986" s="24">
        <v>0</v>
      </c>
      <c r="O3986" s="24">
        <v>2</v>
      </c>
      <c r="P3986" s="24" t="s">
        <v>101</v>
      </c>
      <c r="Q3986" s="23">
        <v>36376</v>
      </c>
      <c r="R3986" s="24" t="s">
        <v>76</v>
      </c>
      <c r="S3986" s="25">
        <v>45119</v>
      </c>
      <c r="T3986" s="24"/>
      <c r="U3986" s="24">
        <v>3196942971</v>
      </c>
      <c r="V3986" s="33" t="s">
        <v>20948</v>
      </c>
      <c r="W3986" s="24" t="s">
        <v>20949</v>
      </c>
      <c r="X3986" s="24" t="s">
        <v>17809</v>
      </c>
      <c r="Y3986" s="24" t="s">
        <v>20950</v>
      </c>
      <c r="Z3986" s="24" t="s">
        <v>117</v>
      </c>
      <c r="AA3986" s="24">
        <v>3213334277</v>
      </c>
      <c r="AB3986" s="24"/>
      <c r="AC3986" s="24"/>
      <c r="AD3986" s="24"/>
      <c r="AE3986" s="26" t="s">
        <v>151</v>
      </c>
      <c r="AF3986" s="26"/>
      <c r="AG3986" s="26"/>
      <c r="AH3986" s="27" t="s">
        <v>955</v>
      </c>
      <c r="AI3986" s="27" t="s">
        <v>20730</v>
      </c>
      <c r="AJ3986" s="27" t="s">
        <v>20730</v>
      </c>
      <c r="AK3986" s="24" t="s">
        <v>121</v>
      </c>
      <c r="AL3986" s="24" t="s">
        <v>7086</v>
      </c>
      <c r="AM3986" s="25">
        <v>44994</v>
      </c>
      <c r="AN3986" s="28">
        <v>1160000</v>
      </c>
      <c r="AO3986" s="28">
        <v>140606</v>
      </c>
      <c r="AP3986" s="24"/>
      <c r="AQ3986" s="24"/>
      <c r="AR3986" s="24"/>
      <c r="AS3986" s="24"/>
      <c r="AT3986" s="24"/>
      <c r="AU3986" s="24"/>
      <c r="AV3986" s="24"/>
      <c r="AW3986" s="24"/>
      <c r="AX3986" s="24"/>
      <c r="AY3986" s="24"/>
      <c r="AZ3986" s="24"/>
      <c r="BA3986" s="24"/>
      <c r="BB3986" s="24"/>
      <c r="BC3986" s="24"/>
      <c r="BD3986" s="24"/>
      <c r="BE3986" s="24"/>
      <c r="BF3986" s="23"/>
      <c r="BG3986" s="23"/>
      <c r="BH3986" s="23" t="s">
        <v>75</v>
      </c>
      <c r="BI3986" s="26">
        <v>0</v>
      </c>
      <c r="BJ3986" s="26">
        <v>0</v>
      </c>
      <c r="BK3986" s="29">
        <v>0</v>
      </c>
      <c r="BL3986" s="24" t="s">
        <v>91</v>
      </c>
      <c r="BM3986" s="22" t="str">
        <f ca="1">+IF(Tabla1[[#This Row],[FECHA INGRESO]]&gt;=44986,IF((TODAY()-Tabla1[[#This Row],[FECHA INGRESO]])&gt;=50,"ALERTA","TODAVÍA FALTA"),"N/A")</f>
        <v>ALERTA</v>
      </c>
      <c r="BN3986" s="7" t="str">
        <f>IFERROR((_xlfn.DAYS(Tabla1[[#This Row],[FECHA INGRESO]],Tabla1[[#This Row],[FECHA RETIRO]]))/30,"")</f>
        <v/>
      </c>
    </row>
    <row r="3987" spans="1:66" ht="15" customHeight="1" x14ac:dyDescent="0.35">
      <c r="A3987" s="21">
        <v>1023367165</v>
      </c>
      <c r="B3987" s="22" t="s">
        <v>20951</v>
      </c>
      <c r="C3987" s="25">
        <v>44995</v>
      </c>
      <c r="D3987" s="24" t="s">
        <v>188</v>
      </c>
      <c r="E3987" s="24" t="s">
        <v>77</v>
      </c>
      <c r="F3987" s="23" t="s">
        <v>77</v>
      </c>
      <c r="G3987" s="24"/>
      <c r="H3987" s="24">
        <v>24121251523</v>
      </c>
      <c r="I3987" s="24" t="s">
        <v>95</v>
      </c>
      <c r="J3987" s="24">
        <f>DATEDIF(Tabla1[[#This Row],[FECHA DE NACIMIENTO]],Tabla1[[#This Row],[FECHA ACTUAL]],"Y")</f>
        <v>18</v>
      </c>
      <c r="K3987" s="24" t="s">
        <v>73</v>
      </c>
      <c r="L3987" s="24" t="s">
        <v>112</v>
      </c>
      <c r="M3987" s="24">
        <v>0</v>
      </c>
      <c r="N3987" s="24">
        <v>0</v>
      </c>
      <c r="O3987" s="24">
        <v>2</v>
      </c>
      <c r="P3987" s="24" t="s">
        <v>101</v>
      </c>
      <c r="Q3987" s="23">
        <v>38350</v>
      </c>
      <c r="R3987" s="24" t="s">
        <v>76</v>
      </c>
      <c r="S3987" s="25">
        <v>45119</v>
      </c>
      <c r="T3987" s="24"/>
      <c r="U3987" s="24">
        <v>3242051358</v>
      </c>
      <c r="V3987" s="33" t="s">
        <v>20952</v>
      </c>
      <c r="W3987" s="24" t="s">
        <v>20953</v>
      </c>
      <c r="X3987" s="24" t="s">
        <v>19856</v>
      </c>
      <c r="Y3987" s="24" t="s">
        <v>20954</v>
      </c>
      <c r="Z3987" s="24" t="s">
        <v>117</v>
      </c>
      <c r="AA3987" s="24">
        <v>3114405437</v>
      </c>
      <c r="AB3987" s="24"/>
      <c r="AC3987" s="24"/>
      <c r="AD3987" s="24"/>
      <c r="AE3987" s="26" t="s">
        <v>183</v>
      </c>
      <c r="AF3987" s="26" t="s">
        <v>20955</v>
      </c>
      <c r="AG3987" s="26"/>
      <c r="AH3987" s="27" t="s">
        <v>6747</v>
      </c>
      <c r="AI3987" s="27" t="s">
        <v>398</v>
      </c>
      <c r="AJ3987" s="27" t="s">
        <v>398</v>
      </c>
      <c r="AK3987" s="24" t="s">
        <v>89</v>
      </c>
      <c r="AL3987" s="24" t="s">
        <v>868</v>
      </c>
      <c r="AM3987" s="25">
        <v>44995</v>
      </c>
      <c r="AN3987" s="28">
        <v>1160000</v>
      </c>
      <c r="AO3987" s="28">
        <v>0</v>
      </c>
      <c r="AP3987" s="24"/>
      <c r="AQ3987" s="24"/>
      <c r="AR3987" s="24"/>
      <c r="AS3987" s="24"/>
      <c r="AT3987" s="24"/>
      <c r="AU3987" s="24"/>
      <c r="AV3987" s="24"/>
      <c r="AW3987" s="24"/>
      <c r="AX3987" s="24"/>
      <c r="AY3987" s="24"/>
      <c r="AZ3987" s="24"/>
      <c r="BA3987" s="24"/>
      <c r="BB3987" s="24"/>
      <c r="BC3987" s="24"/>
      <c r="BD3987" s="24"/>
      <c r="BE3987" s="24"/>
      <c r="BF3987" s="23"/>
      <c r="BG3987" s="23"/>
      <c r="BH3987" s="23" t="s">
        <v>75</v>
      </c>
      <c r="BI3987" s="26">
        <v>0</v>
      </c>
      <c r="BJ3987" s="26">
        <v>0</v>
      </c>
      <c r="BK3987" s="29">
        <v>0</v>
      </c>
      <c r="BL3987" s="24" t="s">
        <v>91</v>
      </c>
      <c r="BM3987" s="22" t="str">
        <f ca="1">+IF(Tabla1[[#This Row],[FECHA INGRESO]]&gt;=44986,IF((TODAY()-Tabla1[[#This Row],[FECHA INGRESO]])&gt;=50,"ALERTA","TODAVÍA FALTA"),"N/A")</f>
        <v>ALERTA</v>
      </c>
      <c r="BN3987" s="7" t="str">
        <f>IFERROR((_xlfn.DAYS(Tabla1[[#This Row],[FECHA INGRESO]],Tabla1[[#This Row],[FECHA RETIRO]]))/30,"")</f>
        <v/>
      </c>
    </row>
    <row r="3988" spans="1:66" x14ac:dyDescent="0.35">
      <c r="A3988" s="21">
        <v>1022976284</v>
      </c>
      <c r="B3988" s="22" t="s">
        <v>17248</v>
      </c>
      <c r="C3988" s="25">
        <v>44998</v>
      </c>
      <c r="D3988" s="24" t="s">
        <v>131</v>
      </c>
      <c r="E3988" s="24" t="s">
        <v>94</v>
      </c>
      <c r="F3988" s="24" t="s">
        <v>110</v>
      </c>
      <c r="G3988" s="24"/>
      <c r="H3988" s="24">
        <v>24121230711</v>
      </c>
      <c r="I3988" s="24" t="s">
        <v>72</v>
      </c>
      <c r="J3988" s="24">
        <f>DATEDIF(Tabla1[[#This Row],[FECHA DE NACIMIENTO]],Tabla1[[#This Row],[FECHA ACTUAL]],"Y")</f>
        <v>31</v>
      </c>
      <c r="K3988" s="24" t="s">
        <v>320</v>
      </c>
      <c r="L3988" s="24" t="s">
        <v>234</v>
      </c>
      <c r="M3988" s="24">
        <v>1</v>
      </c>
      <c r="N3988" s="24">
        <v>1</v>
      </c>
      <c r="O3988" s="24">
        <v>2</v>
      </c>
      <c r="P3988" s="24" t="s">
        <v>101</v>
      </c>
      <c r="Q3988" s="23">
        <v>33655</v>
      </c>
      <c r="R3988" s="24" t="s">
        <v>76</v>
      </c>
      <c r="S3988" s="25">
        <v>45119</v>
      </c>
      <c r="T3988" s="24"/>
      <c r="U3988" s="24">
        <v>3214864707</v>
      </c>
      <c r="V3988" s="33" t="s">
        <v>17249</v>
      </c>
      <c r="W3988" s="24" t="s">
        <v>20956</v>
      </c>
      <c r="X3988" s="24" t="s">
        <v>20957</v>
      </c>
      <c r="Y3988" s="24" t="s">
        <v>20958</v>
      </c>
      <c r="Z3988" s="24" t="s">
        <v>13095</v>
      </c>
      <c r="AA3988" s="24">
        <v>3108650554</v>
      </c>
      <c r="AB3988" s="24"/>
      <c r="AC3988" s="24"/>
      <c r="AD3988" s="24"/>
      <c r="AE3988" s="26" t="s">
        <v>151</v>
      </c>
      <c r="AF3988" s="26"/>
      <c r="AG3988" s="26"/>
      <c r="AH3988" s="27" t="s">
        <v>955</v>
      </c>
      <c r="AI3988" s="27" t="s">
        <v>377</v>
      </c>
      <c r="AJ3988" s="27" t="s">
        <v>377</v>
      </c>
      <c r="AK3988" s="24" t="s">
        <v>121</v>
      </c>
      <c r="AL3988" s="24" t="s">
        <v>7086</v>
      </c>
      <c r="AM3988" s="25">
        <v>44998</v>
      </c>
      <c r="AN3988" s="28">
        <v>1160000</v>
      </c>
      <c r="AO3988" s="28">
        <v>140606</v>
      </c>
      <c r="AP3988" s="24"/>
      <c r="AQ3988" s="24"/>
      <c r="AR3988" s="24"/>
      <c r="AS3988" s="24"/>
      <c r="AT3988" s="24"/>
      <c r="AU3988" s="24"/>
      <c r="AV3988" s="24"/>
      <c r="AW3988" s="24"/>
      <c r="AX3988" s="24"/>
      <c r="AY3988" s="24"/>
      <c r="AZ3988" s="24"/>
      <c r="BA3988" s="24"/>
      <c r="BB3988" s="24"/>
      <c r="BC3988" s="24"/>
      <c r="BD3988" s="24"/>
      <c r="BE3988" s="24"/>
      <c r="BF3988" s="23"/>
      <c r="BG3988" s="23"/>
      <c r="BH3988" s="23" t="s">
        <v>75</v>
      </c>
      <c r="BI3988" s="26">
        <v>0</v>
      </c>
      <c r="BJ3988" s="26">
        <v>0</v>
      </c>
      <c r="BK3988" s="29">
        <v>0</v>
      </c>
      <c r="BL3988" s="24" t="s">
        <v>91</v>
      </c>
      <c r="BM3988" s="22" t="str">
        <f ca="1">+IF(Tabla1[[#This Row],[FECHA INGRESO]]&gt;=44986,IF((TODAY()-Tabla1[[#This Row],[FECHA INGRESO]])&gt;=50,"ALERTA","TODAVÍA FALTA"),"N/A")</f>
        <v>ALERTA</v>
      </c>
      <c r="BN3988" s="7" t="str">
        <f>IFERROR((_xlfn.DAYS(Tabla1[[#This Row],[FECHA INGRESO]],Tabla1[[#This Row],[FECHA RETIRO]]))/30,"")</f>
        <v/>
      </c>
    </row>
    <row r="3989" spans="1:66" x14ac:dyDescent="0.35">
      <c r="A3989" s="103">
        <v>1000836599</v>
      </c>
      <c r="B3989" s="159" t="s">
        <v>20959</v>
      </c>
      <c r="C3989" s="25">
        <v>44998</v>
      </c>
      <c r="D3989" s="119" t="s">
        <v>93</v>
      </c>
      <c r="E3989" s="24" t="s">
        <v>94</v>
      </c>
      <c r="F3989" s="23" t="s">
        <v>94</v>
      </c>
      <c r="G3989" s="119"/>
      <c r="H3989" s="119">
        <v>24121273701</v>
      </c>
      <c r="I3989" s="119" t="s">
        <v>72</v>
      </c>
      <c r="J3989" s="24">
        <f>DATEDIF(Tabla1[[#This Row],[FECHA DE NACIMIENTO]],Tabla1[[#This Row],[FECHA ACTUAL]],"Y")</f>
        <v>22</v>
      </c>
      <c r="K3989" s="119" t="s">
        <v>73</v>
      </c>
      <c r="L3989" s="24" t="s">
        <v>112</v>
      </c>
      <c r="M3989" s="119">
        <v>0</v>
      </c>
      <c r="N3989" s="119">
        <v>0</v>
      </c>
      <c r="O3989" s="119">
        <v>2</v>
      </c>
      <c r="P3989" s="119" t="s">
        <v>101</v>
      </c>
      <c r="Q3989" s="63">
        <v>36778</v>
      </c>
      <c r="R3989" s="24" t="s">
        <v>76</v>
      </c>
      <c r="S3989" s="25">
        <v>45119</v>
      </c>
      <c r="T3989" s="119"/>
      <c r="U3989" s="119">
        <v>3112677761</v>
      </c>
      <c r="V3989" s="148" t="s">
        <v>20960</v>
      </c>
      <c r="W3989" s="149" t="s">
        <v>20961</v>
      </c>
      <c r="X3989" s="119" t="s">
        <v>17870</v>
      </c>
      <c r="Y3989" s="119" t="s">
        <v>20962</v>
      </c>
      <c r="Z3989" s="119" t="s">
        <v>117</v>
      </c>
      <c r="AA3989" s="119">
        <v>3133039472</v>
      </c>
      <c r="AB3989" s="119"/>
      <c r="AC3989" s="119"/>
      <c r="AD3989" s="119"/>
      <c r="AE3989" s="26" t="s">
        <v>183</v>
      </c>
      <c r="AF3989" s="26" t="s">
        <v>20963</v>
      </c>
      <c r="AG3989" s="26"/>
      <c r="AH3989" s="27" t="s">
        <v>184</v>
      </c>
      <c r="AI3989" s="27" t="s">
        <v>120</v>
      </c>
      <c r="AJ3989" s="27" t="s">
        <v>120</v>
      </c>
      <c r="AK3989" s="24" t="s">
        <v>121</v>
      </c>
      <c r="AL3989" s="24" t="s">
        <v>7086</v>
      </c>
      <c r="AM3989" s="25">
        <v>44998</v>
      </c>
      <c r="AN3989" s="28">
        <v>1160000</v>
      </c>
      <c r="AO3989" s="28">
        <v>140606</v>
      </c>
      <c r="AP3989" s="24"/>
      <c r="AQ3989" s="24"/>
      <c r="AR3989" s="24"/>
      <c r="AS3989" s="24"/>
      <c r="AT3989" s="24"/>
      <c r="AU3989" s="24"/>
      <c r="AV3989" s="24"/>
      <c r="AW3989" s="24"/>
      <c r="AX3989" s="24"/>
      <c r="AY3989" s="24"/>
      <c r="AZ3989" s="24"/>
      <c r="BA3989" s="24"/>
      <c r="BB3989" s="24"/>
      <c r="BC3989" s="24"/>
      <c r="BD3989" s="24"/>
      <c r="BE3989" s="24"/>
      <c r="BF3989" s="23"/>
      <c r="BG3989" s="23"/>
      <c r="BH3989" s="23">
        <v>45031</v>
      </c>
      <c r="BI3989" s="26" t="s">
        <v>466</v>
      </c>
      <c r="BJ3989" s="26" t="s">
        <v>3469</v>
      </c>
      <c r="BK3989" s="29">
        <v>0</v>
      </c>
      <c r="BL3989" s="24" t="s">
        <v>129</v>
      </c>
      <c r="BM3989" s="22" t="str">
        <f ca="1">+IF(Tabla1[[#This Row],[FECHA INGRESO]]&gt;=44986,IF((TODAY()-Tabla1[[#This Row],[FECHA INGRESO]])&gt;=50,"ALERTA","TODAVÍA FALTA"),"N/A")</f>
        <v>ALERTA</v>
      </c>
      <c r="BN3989" s="7">
        <f>IFERROR((_xlfn.DAYS(Tabla1[[#This Row],[FECHA INGRESO]],Tabla1[[#This Row],[FECHA RETIRO]]))/30,"")</f>
        <v>-1.1000000000000001</v>
      </c>
    </row>
    <row r="3990" spans="1:66" x14ac:dyDescent="0.35">
      <c r="A3990" s="103">
        <v>1233510399</v>
      </c>
      <c r="B3990" s="159" t="s">
        <v>20964</v>
      </c>
      <c r="C3990" s="25">
        <v>44998</v>
      </c>
      <c r="D3990" s="119" t="s">
        <v>131</v>
      </c>
      <c r="E3990" s="119" t="s">
        <v>111</v>
      </c>
      <c r="F3990" s="119" t="s">
        <v>70</v>
      </c>
      <c r="G3990" s="119"/>
      <c r="H3990" s="119">
        <v>24121270810</v>
      </c>
      <c r="I3990" s="119" t="s">
        <v>72</v>
      </c>
      <c r="J3990" s="24">
        <f>DATEDIF(Tabla1[[#This Row],[FECHA DE NACIMIENTO]],Tabla1[[#This Row],[FECHA ACTUAL]],"Y")</f>
        <v>23</v>
      </c>
      <c r="K3990" s="119" t="s">
        <v>73</v>
      </c>
      <c r="L3990" s="24" t="s">
        <v>112</v>
      </c>
      <c r="M3990" s="119">
        <v>0</v>
      </c>
      <c r="N3990" s="119">
        <v>2</v>
      </c>
      <c r="O3990" s="119">
        <v>2</v>
      </c>
      <c r="P3990" s="119" t="s">
        <v>101</v>
      </c>
      <c r="Q3990" s="63">
        <v>36418</v>
      </c>
      <c r="R3990" s="24" t="s">
        <v>76</v>
      </c>
      <c r="S3990" s="25">
        <v>45119</v>
      </c>
      <c r="T3990" s="119"/>
      <c r="U3990" s="119">
        <v>3223788749</v>
      </c>
      <c r="V3990" s="148" t="s">
        <v>20965</v>
      </c>
      <c r="W3990" s="149" t="s">
        <v>20966</v>
      </c>
      <c r="X3990" s="119" t="s">
        <v>1514</v>
      </c>
      <c r="Y3990" s="119" t="s">
        <v>20967</v>
      </c>
      <c r="Z3990" s="119" t="s">
        <v>117</v>
      </c>
      <c r="AA3990" s="119">
        <v>3132053578</v>
      </c>
      <c r="AB3990" s="119"/>
      <c r="AC3990" s="119"/>
      <c r="AD3990" s="119"/>
      <c r="AE3990" s="26" t="s">
        <v>194</v>
      </c>
      <c r="AF3990" s="26" t="s">
        <v>20968</v>
      </c>
      <c r="AG3990" s="26"/>
      <c r="AH3990" s="27" t="s">
        <v>184</v>
      </c>
      <c r="AI3990" s="27" t="s">
        <v>5470</v>
      </c>
      <c r="AJ3990" s="27" t="s">
        <v>5470</v>
      </c>
      <c r="AK3990" s="24" t="s">
        <v>121</v>
      </c>
      <c r="AL3990" s="24" t="s">
        <v>7086</v>
      </c>
      <c r="AM3990" s="25">
        <v>44998</v>
      </c>
      <c r="AN3990" s="28">
        <v>1160000</v>
      </c>
      <c r="AO3990" s="28">
        <v>140606</v>
      </c>
      <c r="AP3990" s="24"/>
      <c r="AQ3990" s="24"/>
      <c r="AR3990" s="24"/>
      <c r="AS3990" s="24"/>
      <c r="AT3990" s="24"/>
      <c r="AU3990" s="24"/>
      <c r="AV3990" s="24"/>
      <c r="AW3990" s="24"/>
      <c r="AX3990" s="24"/>
      <c r="AY3990" s="24"/>
      <c r="AZ3990" s="24"/>
      <c r="BA3990" s="24"/>
      <c r="BB3990" s="24"/>
      <c r="BC3990" s="24"/>
      <c r="BD3990" s="24"/>
      <c r="BE3990" s="24"/>
      <c r="BF3990" s="23"/>
      <c r="BG3990" s="23"/>
      <c r="BH3990" s="23">
        <v>45000</v>
      </c>
      <c r="BI3990" s="26" t="s">
        <v>466</v>
      </c>
      <c r="BJ3990" s="26" t="s">
        <v>3469</v>
      </c>
      <c r="BK3990" s="29">
        <v>0</v>
      </c>
      <c r="BL3990" s="24" t="s">
        <v>129</v>
      </c>
      <c r="BM3990" s="22" t="str">
        <f ca="1">+IF(Tabla1[[#This Row],[FECHA INGRESO]]&gt;=44986,IF((TODAY()-Tabla1[[#This Row],[FECHA INGRESO]])&gt;=50,"ALERTA","TODAVÍA FALTA"),"N/A")</f>
        <v>ALERTA</v>
      </c>
      <c r="BN3990" s="7">
        <f>IFERROR((_xlfn.DAYS(Tabla1[[#This Row],[FECHA INGRESO]],Tabla1[[#This Row],[FECHA RETIRO]]))/30,"")</f>
        <v>-6.6666666666666666E-2</v>
      </c>
    </row>
    <row r="3991" spans="1:66" x14ac:dyDescent="0.35">
      <c r="A3991" s="103">
        <v>1010166137</v>
      </c>
      <c r="B3991" s="159" t="s">
        <v>20969</v>
      </c>
      <c r="C3991" s="25">
        <v>44998</v>
      </c>
      <c r="D3991" s="119" t="s">
        <v>188</v>
      </c>
      <c r="E3991" s="119" t="s">
        <v>111</v>
      </c>
      <c r="F3991" s="119" t="s">
        <v>111</v>
      </c>
      <c r="G3991" s="119"/>
      <c r="H3991" s="119">
        <v>24119675335</v>
      </c>
      <c r="I3991" s="119" t="s">
        <v>72</v>
      </c>
      <c r="J3991" s="24">
        <f>DATEDIF(Tabla1[[#This Row],[FECHA DE NACIMIENTO]],Tabla1[[#This Row],[FECHA ACTUAL]],"Y")</f>
        <v>18</v>
      </c>
      <c r="K3991" s="119" t="s">
        <v>96</v>
      </c>
      <c r="L3991" s="24" t="s">
        <v>112</v>
      </c>
      <c r="M3991" s="119">
        <v>0</v>
      </c>
      <c r="N3991" s="119">
        <v>0</v>
      </c>
      <c r="O3991" s="119">
        <v>2</v>
      </c>
      <c r="P3991" s="119" t="s">
        <v>101</v>
      </c>
      <c r="Q3991" s="63">
        <v>38214</v>
      </c>
      <c r="R3991" s="24" t="s">
        <v>76</v>
      </c>
      <c r="S3991" s="25">
        <v>45119</v>
      </c>
      <c r="T3991" s="119"/>
      <c r="U3991" s="119">
        <v>3225226533</v>
      </c>
      <c r="V3991" s="148" t="s">
        <v>20970</v>
      </c>
      <c r="W3991" s="149" t="s">
        <v>20971</v>
      </c>
      <c r="X3991" s="119" t="s">
        <v>20972</v>
      </c>
      <c r="Y3991" s="119" t="s">
        <v>20973</v>
      </c>
      <c r="Z3991" s="119" t="s">
        <v>117</v>
      </c>
      <c r="AA3991" s="119">
        <v>3125487970</v>
      </c>
      <c r="AB3991" s="119"/>
      <c r="AC3991" s="119"/>
      <c r="AD3991" s="119"/>
      <c r="AE3991" s="26" t="s">
        <v>151</v>
      </c>
      <c r="AF3991" s="26"/>
      <c r="AG3991" s="26"/>
      <c r="AH3991" s="27" t="s">
        <v>184</v>
      </c>
      <c r="AI3991" s="27" t="s">
        <v>120</v>
      </c>
      <c r="AJ3991" s="27" t="s">
        <v>120</v>
      </c>
      <c r="AK3991" s="24" t="s">
        <v>121</v>
      </c>
      <c r="AL3991" s="24" t="s">
        <v>7086</v>
      </c>
      <c r="AM3991" s="25">
        <v>44998</v>
      </c>
      <c r="AN3991" s="28">
        <v>1160000</v>
      </c>
      <c r="AO3991" s="28">
        <v>140606</v>
      </c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  <c r="BD3991" s="24"/>
      <c r="BE3991" s="24"/>
      <c r="BF3991" s="23"/>
      <c r="BG3991" s="23"/>
      <c r="BH3991" s="23">
        <v>45059</v>
      </c>
      <c r="BI3991" s="26" t="s">
        <v>10014</v>
      </c>
      <c r="BJ3991" s="26" t="s">
        <v>10594</v>
      </c>
      <c r="BK3991" s="29">
        <v>0</v>
      </c>
      <c r="BL3991" s="24" t="s">
        <v>129</v>
      </c>
      <c r="BM3991" s="22" t="str">
        <f ca="1">+IF(Tabla1[[#This Row],[FECHA INGRESO]]&gt;=44986,IF((TODAY()-Tabla1[[#This Row],[FECHA INGRESO]])&gt;=50,"ALERTA","TODAVÍA FALTA"),"N/A")</f>
        <v>ALERTA</v>
      </c>
      <c r="BN3991" s="7">
        <f>IFERROR((_xlfn.DAYS(Tabla1[[#This Row],[FECHA INGRESO]],Tabla1[[#This Row],[FECHA RETIRO]]))/30,"")</f>
        <v>-2.0333333333333332</v>
      </c>
    </row>
    <row r="3992" spans="1:66" x14ac:dyDescent="0.35">
      <c r="A3992" s="103">
        <v>52024927</v>
      </c>
      <c r="B3992" s="156" t="s">
        <v>20974</v>
      </c>
      <c r="C3992" s="25">
        <v>44998</v>
      </c>
      <c r="D3992" s="119" t="s">
        <v>157</v>
      </c>
      <c r="E3992" s="119" t="s">
        <v>12430</v>
      </c>
      <c r="F3992" s="119" t="s">
        <v>70</v>
      </c>
      <c r="G3992" s="119"/>
      <c r="H3992" s="119">
        <v>24121298623</v>
      </c>
      <c r="I3992" s="119" t="s">
        <v>95</v>
      </c>
      <c r="J3992" s="24">
        <f>DATEDIF(Tabla1[[#This Row],[FECHA DE NACIMIENTO]],Tabla1[[#This Row],[FECHA ACTUAL]],"Y")</f>
        <v>51</v>
      </c>
      <c r="K3992" s="119" t="s">
        <v>96</v>
      </c>
      <c r="L3992" s="24" t="s">
        <v>112</v>
      </c>
      <c r="M3992" s="119">
        <v>1</v>
      </c>
      <c r="N3992" s="119">
        <v>2</v>
      </c>
      <c r="O3992" s="119">
        <v>2</v>
      </c>
      <c r="P3992" s="119" t="s">
        <v>101</v>
      </c>
      <c r="Q3992" s="63">
        <v>26338</v>
      </c>
      <c r="R3992" s="24" t="s">
        <v>76</v>
      </c>
      <c r="S3992" s="25">
        <v>45119</v>
      </c>
      <c r="T3992" s="119"/>
      <c r="U3992" s="119">
        <v>3204041967</v>
      </c>
      <c r="V3992" s="148" t="s">
        <v>20975</v>
      </c>
      <c r="W3992" s="149" t="s">
        <v>20976</v>
      </c>
      <c r="X3992" s="119" t="s">
        <v>4066</v>
      </c>
      <c r="Y3992" s="119" t="s">
        <v>20977</v>
      </c>
      <c r="Z3992" s="119" t="s">
        <v>117</v>
      </c>
      <c r="AA3992" s="119">
        <v>3004041967</v>
      </c>
      <c r="AB3992" s="119"/>
      <c r="AC3992" s="119"/>
      <c r="AD3992" s="119"/>
      <c r="AE3992" s="26" t="s">
        <v>183</v>
      </c>
      <c r="AF3992" s="26" t="s">
        <v>20978</v>
      </c>
      <c r="AG3992" s="26"/>
      <c r="AH3992" s="27" t="s">
        <v>955</v>
      </c>
      <c r="AI3992" s="27" t="s">
        <v>120</v>
      </c>
      <c r="AJ3992" s="27" t="s">
        <v>120</v>
      </c>
      <c r="AK3992" s="24" t="s">
        <v>121</v>
      </c>
      <c r="AL3992" s="24" t="s">
        <v>7086</v>
      </c>
      <c r="AM3992" s="25">
        <v>44998</v>
      </c>
      <c r="AN3992" s="28">
        <v>1160000</v>
      </c>
      <c r="AO3992" s="28">
        <v>140606</v>
      </c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  <c r="BD3992" s="24"/>
      <c r="BE3992" s="24"/>
      <c r="BF3992" s="23"/>
      <c r="BG3992" s="23"/>
      <c r="BH3992" s="23" t="s">
        <v>75</v>
      </c>
      <c r="BI3992" s="26">
        <v>0</v>
      </c>
      <c r="BJ3992" s="26">
        <v>0</v>
      </c>
      <c r="BK3992" s="29">
        <v>0</v>
      </c>
      <c r="BL3992" s="24" t="s">
        <v>91</v>
      </c>
      <c r="BM3992" s="22" t="str">
        <f ca="1">+IF(Tabla1[[#This Row],[FECHA INGRESO]]&gt;=44986,IF((TODAY()-Tabla1[[#This Row],[FECHA INGRESO]])&gt;=50,"ALERTA","TODAVÍA FALTA"),"N/A")</f>
        <v>ALERTA</v>
      </c>
      <c r="BN3992" s="7" t="str">
        <f>IFERROR((_xlfn.DAYS(Tabla1[[#This Row],[FECHA INGRESO]],Tabla1[[#This Row],[FECHA RETIRO]]))/30,"")</f>
        <v/>
      </c>
    </row>
    <row r="3993" spans="1:66" x14ac:dyDescent="0.35">
      <c r="A3993" s="103">
        <v>1023927220</v>
      </c>
      <c r="B3993" s="159" t="s">
        <v>20979</v>
      </c>
      <c r="C3993" s="25">
        <v>44998</v>
      </c>
      <c r="D3993" s="119" t="s">
        <v>131</v>
      </c>
      <c r="E3993" s="24" t="s">
        <v>94</v>
      </c>
      <c r="F3993" s="119" t="s">
        <v>70</v>
      </c>
      <c r="G3993" s="119"/>
      <c r="H3993" s="119">
        <v>24121300209</v>
      </c>
      <c r="I3993" s="119" t="s">
        <v>95</v>
      </c>
      <c r="J3993" s="24">
        <f>DATEDIF(Tabla1[[#This Row],[FECHA DE NACIMIENTO]],Tabla1[[#This Row],[FECHA ACTUAL]],"Y")</f>
        <v>29</v>
      </c>
      <c r="K3993" s="119" t="s">
        <v>96</v>
      </c>
      <c r="L3993" s="24" t="s">
        <v>112</v>
      </c>
      <c r="M3993" s="119">
        <v>0</v>
      </c>
      <c r="N3993" s="119">
        <v>0</v>
      </c>
      <c r="O3993" s="119">
        <v>3</v>
      </c>
      <c r="P3993" s="119" t="s">
        <v>101</v>
      </c>
      <c r="Q3993" s="63">
        <v>34208</v>
      </c>
      <c r="R3993" s="24" t="s">
        <v>76</v>
      </c>
      <c r="S3993" s="25">
        <v>45119</v>
      </c>
      <c r="T3993" s="119"/>
      <c r="U3993" s="119">
        <v>3102906318</v>
      </c>
      <c r="V3993" s="148" t="s">
        <v>20980</v>
      </c>
      <c r="W3993" s="162" t="s">
        <v>20981</v>
      </c>
      <c r="X3993" s="119" t="s">
        <v>20982</v>
      </c>
      <c r="Y3993" s="119" t="s">
        <v>20983</v>
      </c>
      <c r="Z3993" s="119" t="s">
        <v>117</v>
      </c>
      <c r="AA3993" s="119">
        <v>3123959444</v>
      </c>
      <c r="AB3993" s="119"/>
      <c r="AC3993" s="119"/>
      <c r="AD3993" s="119"/>
      <c r="AE3993" s="26" t="s">
        <v>194</v>
      </c>
      <c r="AF3993" s="26" t="s">
        <v>20984</v>
      </c>
      <c r="AG3993" s="26"/>
      <c r="AH3993" s="27" t="s">
        <v>184</v>
      </c>
      <c r="AI3993" s="27" t="s">
        <v>5470</v>
      </c>
      <c r="AJ3993" s="27" t="s">
        <v>5470</v>
      </c>
      <c r="AK3993" s="24" t="s">
        <v>121</v>
      </c>
      <c r="AL3993" s="24" t="s">
        <v>7086</v>
      </c>
      <c r="AM3993" s="25">
        <v>44998</v>
      </c>
      <c r="AN3993" s="28">
        <v>1160000</v>
      </c>
      <c r="AO3993" s="28">
        <v>140606</v>
      </c>
      <c r="AP3993" s="24" t="s">
        <v>20985</v>
      </c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  <c r="BD3993" s="24"/>
      <c r="BE3993" s="24"/>
      <c r="BF3993" s="23"/>
      <c r="BG3993" s="23"/>
      <c r="BH3993" s="23">
        <v>45059</v>
      </c>
      <c r="BI3993" s="26" t="s">
        <v>466</v>
      </c>
      <c r="BJ3993" s="26" t="s">
        <v>6087</v>
      </c>
      <c r="BK3993" s="29">
        <v>0</v>
      </c>
      <c r="BL3993" s="24" t="s">
        <v>129</v>
      </c>
      <c r="BM3993" s="22" t="str">
        <f ca="1">+IF(Tabla1[[#This Row],[FECHA INGRESO]]&gt;=44986,IF((TODAY()-Tabla1[[#This Row],[FECHA INGRESO]])&gt;=50,"ALERTA","TODAVÍA FALTA"),"N/A")</f>
        <v>ALERTA</v>
      </c>
      <c r="BN3993" s="7">
        <f>IFERROR((_xlfn.DAYS(Tabla1[[#This Row],[FECHA INGRESO]],Tabla1[[#This Row],[FECHA RETIRO]]))/30,"")</f>
        <v>-2.0333333333333332</v>
      </c>
    </row>
    <row r="3994" spans="1:66" x14ac:dyDescent="0.35">
      <c r="A3994" s="103">
        <v>1001288079</v>
      </c>
      <c r="B3994" s="159" t="s">
        <v>20986</v>
      </c>
      <c r="C3994" s="25">
        <v>44998</v>
      </c>
      <c r="D3994" s="119" t="s">
        <v>582</v>
      </c>
      <c r="E3994" s="119" t="s">
        <v>111</v>
      </c>
      <c r="F3994" s="119" t="s">
        <v>111</v>
      </c>
      <c r="G3994" s="119"/>
      <c r="H3994" s="119">
        <v>24121285906</v>
      </c>
      <c r="I3994" s="119" t="s">
        <v>72</v>
      </c>
      <c r="J3994" s="24">
        <f>DATEDIF(Tabla1[[#This Row],[FECHA DE NACIMIENTO]],Tabla1[[#This Row],[FECHA ACTUAL]],"Y")</f>
        <v>21</v>
      </c>
      <c r="K3994" s="119" t="s">
        <v>73</v>
      </c>
      <c r="L3994" s="24" t="s">
        <v>112</v>
      </c>
      <c r="M3994" s="119">
        <v>1</v>
      </c>
      <c r="N3994" s="119">
        <v>1</v>
      </c>
      <c r="O3994" s="119">
        <v>3</v>
      </c>
      <c r="P3994" s="119" t="s">
        <v>101</v>
      </c>
      <c r="Q3994" s="63">
        <v>37107</v>
      </c>
      <c r="R3994" s="24" t="s">
        <v>76</v>
      </c>
      <c r="S3994" s="25">
        <v>45119</v>
      </c>
      <c r="T3994" s="119"/>
      <c r="U3994" s="119">
        <v>3229235797</v>
      </c>
      <c r="V3994" s="148" t="s">
        <v>20987</v>
      </c>
      <c r="W3994" s="149" t="s">
        <v>20988</v>
      </c>
      <c r="X3994" s="119" t="s">
        <v>20989</v>
      </c>
      <c r="Y3994" s="119"/>
      <c r="Z3994" s="119"/>
      <c r="AA3994" s="119"/>
      <c r="AB3994" s="119"/>
      <c r="AC3994" s="119"/>
      <c r="AD3994" s="119"/>
      <c r="AE3994" s="26" t="s">
        <v>151</v>
      </c>
      <c r="AF3994" s="26"/>
      <c r="AG3994" s="26"/>
      <c r="AH3994" s="27" t="s">
        <v>184</v>
      </c>
      <c r="AI3994" s="27" t="s">
        <v>1612</v>
      </c>
      <c r="AJ3994" s="27" t="s">
        <v>487</v>
      </c>
      <c r="AK3994" s="24" t="s">
        <v>121</v>
      </c>
      <c r="AL3994" s="24" t="s">
        <v>7086</v>
      </c>
      <c r="AM3994" s="25">
        <v>44998</v>
      </c>
      <c r="AN3994" s="28">
        <v>1160000</v>
      </c>
      <c r="AO3994" s="28">
        <v>140606</v>
      </c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  <c r="BD3994" s="24"/>
      <c r="BE3994" s="24"/>
      <c r="BF3994" s="23"/>
      <c r="BG3994" s="23"/>
      <c r="BH3994" s="23">
        <v>45007</v>
      </c>
      <c r="BI3994" s="26" t="s">
        <v>466</v>
      </c>
      <c r="BJ3994" s="26" t="s">
        <v>273</v>
      </c>
      <c r="BK3994" s="29">
        <v>0</v>
      </c>
      <c r="BL3994" s="24" t="s">
        <v>129</v>
      </c>
      <c r="BM3994" s="22" t="str">
        <f ca="1">+IF(Tabla1[[#This Row],[FECHA INGRESO]]&gt;=44986,IF((TODAY()-Tabla1[[#This Row],[FECHA INGRESO]])&gt;=50,"ALERTA","TODAVÍA FALTA"),"N/A")</f>
        <v>ALERTA</v>
      </c>
      <c r="BN3994" s="7">
        <f>IFERROR((_xlfn.DAYS(Tabla1[[#This Row],[FECHA INGRESO]],Tabla1[[#This Row],[FECHA RETIRO]]))/30,"")</f>
        <v>-0.3</v>
      </c>
    </row>
    <row r="3995" spans="1:66" x14ac:dyDescent="0.35">
      <c r="A3995" s="103">
        <v>1000697616</v>
      </c>
      <c r="B3995" s="159" t="s">
        <v>20990</v>
      </c>
      <c r="C3995" s="25">
        <v>44998</v>
      </c>
      <c r="D3995" s="119" t="s">
        <v>188</v>
      </c>
      <c r="E3995" s="24" t="s">
        <v>94</v>
      </c>
      <c r="F3995" s="119" t="s">
        <v>70</v>
      </c>
      <c r="G3995" s="119"/>
      <c r="H3995" s="119">
        <v>24121273624</v>
      </c>
      <c r="I3995" s="119" t="s">
        <v>95</v>
      </c>
      <c r="J3995" s="24">
        <f>DATEDIF(Tabla1[[#This Row],[FECHA DE NACIMIENTO]],Tabla1[[#This Row],[FECHA ACTUAL]],"Y")</f>
        <v>20</v>
      </c>
      <c r="K3995" s="119" t="s">
        <v>73</v>
      </c>
      <c r="L3995" s="24" t="s">
        <v>112</v>
      </c>
      <c r="M3995" s="119">
        <v>0</v>
      </c>
      <c r="N3995" s="119">
        <v>0</v>
      </c>
      <c r="O3995" s="119">
        <v>4</v>
      </c>
      <c r="P3995" s="119" t="s">
        <v>101</v>
      </c>
      <c r="Q3995" s="63">
        <v>37640</v>
      </c>
      <c r="R3995" s="24" t="s">
        <v>76</v>
      </c>
      <c r="S3995" s="25">
        <v>45119</v>
      </c>
      <c r="T3995" s="119"/>
      <c r="U3995" s="119">
        <v>3042472036</v>
      </c>
      <c r="V3995" s="148" t="s">
        <v>20991</v>
      </c>
      <c r="W3995" s="149" t="s">
        <v>20992</v>
      </c>
      <c r="X3995" s="119" t="s">
        <v>20993</v>
      </c>
      <c r="Y3995" s="119" t="s">
        <v>20994</v>
      </c>
      <c r="Z3995" s="119" t="s">
        <v>162</v>
      </c>
      <c r="AA3995" s="119">
        <v>3188433120</v>
      </c>
      <c r="AB3995" s="119"/>
      <c r="AC3995" s="119"/>
      <c r="AD3995" s="119"/>
      <c r="AE3995" s="26" t="s">
        <v>151</v>
      </c>
      <c r="AF3995" s="26"/>
      <c r="AG3995" s="26"/>
      <c r="AH3995" s="27" t="s">
        <v>184</v>
      </c>
      <c r="AI3995" s="27" t="s">
        <v>120</v>
      </c>
      <c r="AJ3995" s="27" t="s">
        <v>120</v>
      </c>
      <c r="AK3995" s="24" t="s">
        <v>121</v>
      </c>
      <c r="AL3995" s="24" t="s">
        <v>7086</v>
      </c>
      <c r="AM3995" s="25">
        <v>44998</v>
      </c>
      <c r="AN3995" s="28">
        <v>1160000</v>
      </c>
      <c r="AO3995" s="28">
        <v>140606</v>
      </c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  <c r="BD3995" s="24"/>
      <c r="BE3995" s="24"/>
      <c r="BF3995" s="23"/>
      <c r="BG3995" s="23"/>
      <c r="BH3995" s="23">
        <v>44998</v>
      </c>
      <c r="BI3995" s="26" t="s">
        <v>466</v>
      </c>
      <c r="BJ3995" s="26" t="s">
        <v>15152</v>
      </c>
      <c r="BK3995" s="29">
        <v>0</v>
      </c>
      <c r="BL3995" s="24" t="s">
        <v>129</v>
      </c>
      <c r="BM3995" s="22" t="str">
        <f ca="1">+IF(Tabla1[[#This Row],[FECHA INGRESO]]&gt;=44986,IF((TODAY()-Tabla1[[#This Row],[FECHA INGRESO]])&gt;=50,"ALERTA","TODAVÍA FALTA"),"N/A")</f>
        <v>ALERTA</v>
      </c>
      <c r="BN3995" s="7">
        <f>IFERROR((_xlfn.DAYS(Tabla1[[#This Row],[FECHA INGRESO]],Tabla1[[#This Row],[FECHA RETIRO]]))/30,"")</f>
        <v>0</v>
      </c>
    </row>
    <row r="3996" spans="1:66" x14ac:dyDescent="0.35">
      <c r="A3996" s="103">
        <v>1010039573</v>
      </c>
      <c r="B3996" s="156" t="s">
        <v>20995</v>
      </c>
      <c r="C3996" s="25">
        <v>44998</v>
      </c>
      <c r="D3996" s="119" t="s">
        <v>93</v>
      </c>
      <c r="E3996" s="119" t="s">
        <v>111</v>
      </c>
      <c r="F3996" s="119" t="s">
        <v>70</v>
      </c>
      <c r="G3996" s="119"/>
      <c r="H3996" s="119">
        <v>24121300780</v>
      </c>
      <c r="I3996" s="119" t="s">
        <v>72</v>
      </c>
      <c r="J3996" s="24">
        <f>DATEDIF(Tabla1[[#This Row],[FECHA DE NACIMIENTO]],Tabla1[[#This Row],[FECHA ACTUAL]],"Y")</f>
        <v>22</v>
      </c>
      <c r="K3996" s="119" t="s">
        <v>73</v>
      </c>
      <c r="L3996" s="24" t="s">
        <v>112</v>
      </c>
      <c r="M3996" s="119">
        <v>0</v>
      </c>
      <c r="N3996" s="119">
        <v>0</v>
      </c>
      <c r="O3996" s="119">
        <v>2</v>
      </c>
      <c r="P3996" s="119" t="s">
        <v>101</v>
      </c>
      <c r="Q3996" s="63">
        <v>36858</v>
      </c>
      <c r="R3996" s="24" t="s">
        <v>76</v>
      </c>
      <c r="S3996" s="25">
        <v>45119</v>
      </c>
      <c r="T3996" s="119"/>
      <c r="U3996" s="119">
        <v>3124730997</v>
      </c>
      <c r="V3996" s="148" t="s">
        <v>20996</v>
      </c>
      <c r="W3996" s="149" t="s">
        <v>20997</v>
      </c>
      <c r="X3996" s="119" t="s">
        <v>527</v>
      </c>
      <c r="Y3996" s="119" t="s">
        <v>20998</v>
      </c>
      <c r="Z3996" s="119" t="s">
        <v>285</v>
      </c>
      <c r="AA3996" s="119">
        <v>3214782590</v>
      </c>
      <c r="AB3996" s="119"/>
      <c r="AC3996" s="119"/>
      <c r="AD3996" s="119"/>
      <c r="AE3996" s="26" t="s">
        <v>183</v>
      </c>
      <c r="AF3996" s="26" t="s">
        <v>553</v>
      </c>
      <c r="AG3996" s="26"/>
      <c r="AH3996" s="27" t="s">
        <v>955</v>
      </c>
      <c r="AI3996" s="27" t="s">
        <v>120</v>
      </c>
      <c r="AJ3996" s="27" t="s">
        <v>120</v>
      </c>
      <c r="AK3996" s="24" t="s">
        <v>121</v>
      </c>
      <c r="AL3996" s="24" t="s">
        <v>7086</v>
      </c>
      <c r="AM3996" s="25">
        <v>44998</v>
      </c>
      <c r="AN3996" s="28">
        <v>1160000</v>
      </c>
      <c r="AO3996" s="28">
        <v>140606</v>
      </c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  <c r="BD3996" s="24"/>
      <c r="BE3996" s="24"/>
      <c r="BF3996" s="23"/>
      <c r="BG3996" s="23"/>
      <c r="BH3996" s="23" t="s">
        <v>75</v>
      </c>
      <c r="BI3996" s="26">
        <v>0</v>
      </c>
      <c r="BJ3996" s="26">
        <v>0</v>
      </c>
      <c r="BK3996" s="29">
        <v>0</v>
      </c>
      <c r="BL3996" s="24" t="s">
        <v>91</v>
      </c>
      <c r="BM3996" s="22" t="str">
        <f ca="1">+IF(Tabla1[[#This Row],[FECHA INGRESO]]&gt;=44986,IF((TODAY()-Tabla1[[#This Row],[FECHA INGRESO]])&gt;=50,"ALERTA","TODAVÍA FALTA"),"N/A")</f>
        <v>ALERTA</v>
      </c>
      <c r="BN3996" s="7" t="str">
        <f>IFERROR((_xlfn.DAYS(Tabla1[[#This Row],[FECHA INGRESO]],Tabla1[[#This Row],[FECHA RETIRO]]))/30,"")</f>
        <v/>
      </c>
    </row>
    <row r="3997" spans="1:66" x14ac:dyDescent="0.35">
      <c r="A3997" s="103">
        <v>1013668432</v>
      </c>
      <c r="B3997" s="159" t="s">
        <v>20999</v>
      </c>
      <c r="C3997" s="25">
        <v>44998</v>
      </c>
      <c r="D3997" s="119" t="s">
        <v>93</v>
      </c>
      <c r="E3997" s="119" t="s">
        <v>111</v>
      </c>
      <c r="F3997" s="119" t="s">
        <v>70</v>
      </c>
      <c r="G3997" s="119"/>
      <c r="H3997" s="119">
        <v>24121272188</v>
      </c>
      <c r="I3997" s="119" t="s">
        <v>95</v>
      </c>
      <c r="J3997" s="24">
        <f>DATEDIF(Tabla1[[#This Row],[FECHA DE NACIMIENTO]],Tabla1[[#This Row],[FECHA ACTUAL]],"Y")</f>
        <v>26</v>
      </c>
      <c r="K3997" s="119" t="s">
        <v>73</v>
      </c>
      <c r="L3997" s="24" t="s">
        <v>112</v>
      </c>
      <c r="M3997" s="119">
        <v>1</v>
      </c>
      <c r="N3997" s="119">
        <v>1</v>
      </c>
      <c r="O3997" s="119">
        <v>3</v>
      </c>
      <c r="P3997" s="119" t="s">
        <v>101</v>
      </c>
      <c r="Q3997" s="63">
        <v>35265</v>
      </c>
      <c r="R3997" s="24" t="s">
        <v>76</v>
      </c>
      <c r="S3997" s="25">
        <v>45119</v>
      </c>
      <c r="T3997" s="119"/>
      <c r="U3997" s="119">
        <v>3224218109</v>
      </c>
      <c r="V3997" s="148" t="s">
        <v>21000</v>
      </c>
      <c r="W3997" s="149" t="s">
        <v>21001</v>
      </c>
      <c r="X3997" s="119" t="s">
        <v>21002</v>
      </c>
      <c r="Y3997" s="119" t="s">
        <v>21003</v>
      </c>
      <c r="Z3997" s="119" t="s">
        <v>82</v>
      </c>
      <c r="AA3997" s="119">
        <v>3228406218</v>
      </c>
      <c r="AB3997" s="119"/>
      <c r="AC3997" s="119"/>
      <c r="AD3997" s="119"/>
      <c r="AE3997" s="26" t="s">
        <v>151</v>
      </c>
      <c r="AF3997" s="26"/>
      <c r="AG3997" s="26"/>
      <c r="AH3997" s="27" t="s">
        <v>184</v>
      </c>
      <c r="AI3997" s="27" t="s">
        <v>120</v>
      </c>
      <c r="AJ3997" s="27" t="s">
        <v>120</v>
      </c>
      <c r="AK3997" s="24" t="s">
        <v>121</v>
      </c>
      <c r="AL3997" s="24" t="s">
        <v>7086</v>
      </c>
      <c r="AM3997" s="25">
        <v>44998</v>
      </c>
      <c r="AN3997" s="28">
        <v>1160000</v>
      </c>
      <c r="AO3997" s="28">
        <v>140606</v>
      </c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  <c r="BD3997" s="24"/>
      <c r="BE3997" s="24"/>
      <c r="BF3997" s="23"/>
      <c r="BG3997" s="23"/>
      <c r="BH3997" s="23">
        <v>44998</v>
      </c>
      <c r="BI3997" s="26" t="s">
        <v>466</v>
      </c>
      <c r="BJ3997" s="26" t="s">
        <v>21004</v>
      </c>
      <c r="BK3997" s="29">
        <v>0</v>
      </c>
      <c r="BL3997" s="24" t="s">
        <v>129</v>
      </c>
      <c r="BM3997" s="22" t="str">
        <f ca="1">+IF(Tabla1[[#This Row],[FECHA INGRESO]]&gt;=44986,IF((TODAY()-Tabla1[[#This Row],[FECHA INGRESO]])&gt;=50,"ALERTA","TODAVÍA FALTA"),"N/A")</f>
        <v>ALERTA</v>
      </c>
      <c r="BN3997" s="7">
        <f>IFERROR((_xlfn.DAYS(Tabla1[[#This Row],[FECHA INGRESO]],Tabla1[[#This Row],[FECHA RETIRO]]))/30,"")</f>
        <v>0</v>
      </c>
    </row>
    <row r="3998" spans="1:66" x14ac:dyDescent="0.35">
      <c r="A3998" s="21">
        <v>1018404649</v>
      </c>
      <c r="B3998" s="22" t="s">
        <v>21005</v>
      </c>
      <c r="C3998" s="25">
        <v>45000</v>
      </c>
      <c r="D3998" s="24" t="s">
        <v>188</v>
      </c>
      <c r="E3998" s="24" t="s">
        <v>111</v>
      </c>
      <c r="F3998" s="24" t="s">
        <v>70</v>
      </c>
      <c r="G3998" s="24"/>
      <c r="H3998" s="24">
        <v>24121360388</v>
      </c>
      <c r="I3998" s="24" t="s">
        <v>95</v>
      </c>
      <c r="J3998" s="24">
        <f>DATEDIF(Tabla1[[#This Row],[FECHA DE NACIMIENTO]],Tabla1[[#This Row],[FECHA ACTUAL]],"Y")</f>
        <v>19</v>
      </c>
      <c r="K3998" s="24" t="s">
        <v>73</v>
      </c>
      <c r="L3998" s="24" t="s">
        <v>112</v>
      </c>
      <c r="M3998" s="24">
        <v>0</v>
      </c>
      <c r="N3998" s="24">
        <v>0</v>
      </c>
      <c r="O3998" s="24">
        <v>1</v>
      </c>
      <c r="P3998" s="24" t="s">
        <v>101</v>
      </c>
      <c r="Q3998" s="23">
        <v>38168</v>
      </c>
      <c r="R3998" s="24" t="s">
        <v>76</v>
      </c>
      <c r="S3998" s="25">
        <v>45119</v>
      </c>
      <c r="T3998" s="24"/>
      <c r="U3998" s="24">
        <v>3142544739</v>
      </c>
      <c r="V3998" s="148" t="s">
        <v>21006</v>
      </c>
      <c r="W3998" s="24" t="s">
        <v>20800</v>
      </c>
      <c r="X3998" s="24" t="s">
        <v>18163</v>
      </c>
      <c r="Y3998" s="24" t="s">
        <v>20801</v>
      </c>
      <c r="Z3998" s="24" t="s">
        <v>117</v>
      </c>
      <c r="AA3998" s="24">
        <v>3124188322</v>
      </c>
      <c r="AB3998" s="24"/>
      <c r="AC3998" s="24"/>
      <c r="AD3998" s="24"/>
      <c r="AE3998" s="26" t="s">
        <v>183</v>
      </c>
      <c r="AF3998" s="26" t="s">
        <v>553</v>
      </c>
      <c r="AG3998" s="26"/>
      <c r="AH3998" s="27" t="s">
        <v>955</v>
      </c>
      <c r="AI3998" s="27" t="s">
        <v>1612</v>
      </c>
      <c r="AJ3998" s="27" t="s">
        <v>487</v>
      </c>
      <c r="AK3998" s="24" t="s">
        <v>121</v>
      </c>
      <c r="AL3998" s="24" t="s">
        <v>7086</v>
      </c>
      <c r="AM3998" s="25">
        <v>45000</v>
      </c>
      <c r="AN3998" s="28">
        <v>1160000</v>
      </c>
      <c r="AO3998" s="28">
        <v>140606</v>
      </c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  <c r="BD3998" s="24"/>
      <c r="BE3998" s="24"/>
      <c r="BF3998" s="23"/>
      <c r="BG3998" s="23"/>
      <c r="BH3998" s="23" t="s">
        <v>75</v>
      </c>
      <c r="BI3998" s="26">
        <v>0</v>
      </c>
      <c r="BJ3998" s="26">
        <v>0</v>
      </c>
      <c r="BK3998" s="29">
        <v>0</v>
      </c>
      <c r="BL3998" s="24" t="s">
        <v>91</v>
      </c>
      <c r="BM3998" s="22" t="str">
        <f ca="1">+IF(Tabla1[[#This Row],[FECHA INGRESO]]&gt;=44986,IF((TODAY()-Tabla1[[#This Row],[FECHA INGRESO]])&gt;=50,"ALERTA","TODAVÍA FALTA"),"N/A")</f>
        <v>ALERTA</v>
      </c>
      <c r="BN3998" s="7" t="str">
        <f>IFERROR((_xlfn.DAYS(Tabla1[[#This Row],[FECHA INGRESO]],Tabla1[[#This Row],[FECHA RETIRO]]))/30,"")</f>
        <v/>
      </c>
    </row>
    <row r="3999" spans="1:66" x14ac:dyDescent="0.35">
      <c r="A3999" s="21">
        <v>1021312194</v>
      </c>
      <c r="B3999" s="22" t="s">
        <v>21007</v>
      </c>
      <c r="C3999" s="25">
        <v>45000</v>
      </c>
      <c r="D3999" s="24" t="s">
        <v>266</v>
      </c>
      <c r="E3999" s="24" t="s">
        <v>111</v>
      </c>
      <c r="F3999" s="24" t="s">
        <v>111</v>
      </c>
      <c r="G3999" s="24"/>
      <c r="H3999" s="24">
        <v>24121359629</v>
      </c>
      <c r="I3999" s="24" t="s">
        <v>72</v>
      </c>
      <c r="J3999" s="24">
        <f>DATEDIF(Tabla1[[#This Row],[FECHA DE NACIMIENTO]],Tabla1[[#This Row],[FECHA ACTUAL]],"Y")</f>
        <v>19</v>
      </c>
      <c r="K3999" s="24" t="s">
        <v>73</v>
      </c>
      <c r="L3999" s="24" t="s">
        <v>112</v>
      </c>
      <c r="M3999" s="24">
        <v>0</v>
      </c>
      <c r="N3999" s="24">
        <v>0</v>
      </c>
      <c r="O3999" s="24">
        <v>1</v>
      </c>
      <c r="P3999" s="24" t="s">
        <v>101</v>
      </c>
      <c r="Q3999" s="23">
        <v>37988</v>
      </c>
      <c r="R3999" s="24" t="s">
        <v>76</v>
      </c>
      <c r="S3999" s="25">
        <v>45119</v>
      </c>
      <c r="T3999" s="24"/>
      <c r="U3999" s="24">
        <v>3182415223</v>
      </c>
      <c r="V3999" s="148" t="s">
        <v>21008</v>
      </c>
      <c r="W3999" s="24" t="s">
        <v>21009</v>
      </c>
      <c r="X3999" s="24" t="s">
        <v>1244</v>
      </c>
      <c r="Y3999" s="24" t="s">
        <v>21010</v>
      </c>
      <c r="Z3999" s="24" t="s">
        <v>17970</v>
      </c>
      <c r="AA3999" s="24">
        <v>3133605074</v>
      </c>
      <c r="AB3999" s="24"/>
      <c r="AC3999" s="24"/>
      <c r="AD3999" s="24"/>
      <c r="AE3999" s="26" t="s">
        <v>151</v>
      </c>
      <c r="AF3999" s="26"/>
      <c r="AG3999" s="26"/>
      <c r="AH3999" s="27" t="s">
        <v>184</v>
      </c>
      <c r="AI3999" s="27" t="s">
        <v>1612</v>
      </c>
      <c r="AJ3999" s="27" t="s">
        <v>487</v>
      </c>
      <c r="AK3999" s="24" t="s">
        <v>121</v>
      </c>
      <c r="AL3999" s="24" t="s">
        <v>7086</v>
      </c>
      <c r="AM3999" s="25">
        <v>45000</v>
      </c>
      <c r="AN3999" s="28">
        <v>1160000</v>
      </c>
      <c r="AO3999" s="28">
        <v>140606</v>
      </c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  <c r="BD3999" s="24"/>
      <c r="BE3999" s="24"/>
      <c r="BF3999" s="23"/>
      <c r="BG3999" s="23"/>
      <c r="BH3999" s="23">
        <v>45044</v>
      </c>
      <c r="BI3999" s="26" t="s">
        <v>466</v>
      </c>
      <c r="BJ3999" s="26" t="s">
        <v>6087</v>
      </c>
      <c r="BK3999" s="29">
        <v>0</v>
      </c>
      <c r="BL3999" s="24" t="s">
        <v>129</v>
      </c>
      <c r="BM3999" s="22" t="str">
        <f ca="1">+IF(Tabla1[[#This Row],[FECHA INGRESO]]&gt;=44986,IF((TODAY()-Tabla1[[#This Row],[FECHA INGRESO]])&gt;=50,"ALERTA","TODAVÍA FALTA"),"N/A")</f>
        <v>ALERTA</v>
      </c>
      <c r="BN3999" s="7">
        <f>IFERROR((_xlfn.DAYS(Tabla1[[#This Row],[FECHA INGRESO]],Tabla1[[#This Row],[FECHA RETIRO]]))/30,"")</f>
        <v>-1.4666666666666666</v>
      </c>
    </row>
    <row r="4000" spans="1:66" x14ac:dyDescent="0.35">
      <c r="A4000" s="21">
        <v>1026307575</v>
      </c>
      <c r="B4000" s="22" t="s">
        <v>21011</v>
      </c>
      <c r="C4000" s="25">
        <v>45000</v>
      </c>
      <c r="D4000" s="24" t="s">
        <v>582</v>
      </c>
      <c r="E4000" s="24" t="s">
        <v>111</v>
      </c>
      <c r="F4000" s="24" t="s">
        <v>70</v>
      </c>
      <c r="G4000" s="24"/>
      <c r="H4000" s="24">
        <v>24121411558</v>
      </c>
      <c r="I4000" s="24" t="s">
        <v>72</v>
      </c>
      <c r="J4000" s="24">
        <f>DATEDIF(Tabla1[[#This Row],[FECHA DE NACIMIENTO]],Tabla1[[#This Row],[FECHA ACTUAL]],"Y")</f>
        <v>23</v>
      </c>
      <c r="K4000" s="24" t="s">
        <v>96</v>
      </c>
      <c r="L4000" s="24" t="s">
        <v>112</v>
      </c>
      <c r="M4000" s="24">
        <v>0</v>
      </c>
      <c r="N4000" s="24">
        <v>0</v>
      </c>
      <c r="O4000" s="24">
        <v>2</v>
      </c>
      <c r="P4000" s="24" t="s">
        <v>101</v>
      </c>
      <c r="Q4000" s="23">
        <v>36496</v>
      </c>
      <c r="R4000" s="24" t="s">
        <v>76</v>
      </c>
      <c r="S4000" s="25">
        <v>45119</v>
      </c>
      <c r="T4000" s="24"/>
      <c r="U4000" s="24">
        <v>3246098101</v>
      </c>
      <c r="V4000" s="148" t="s">
        <v>21012</v>
      </c>
      <c r="W4000" s="24" t="s">
        <v>21013</v>
      </c>
      <c r="X4000" s="24" t="s">
        <v>21014</v>
      </c>
      <c r="Y4000" s="24" t="s">
        <v>21015</v>
      </c>
      <c r="Z4000" s="24" t="s">
        <v>17135</v>
      </c>
      <c r="AA4000" s="24">
        <v>3015921806</v>
      </c>
      <c r="AB4000" s="24"/>
      <c r="AC4000" s="24"/>
      <c r="AD4000" s="24"/>
      <c r="AE4000" s="26" t="s">
        <v>102</v>
      </c>
      <c r="AF4000" s="26" t="s">
        <v>21016</v>
      </c>
      <c r="AG4000" s="26"/>
      <c r="AH4000" s="27" t="s">
        <v>955</v>
      </c>
      <c r="AI4000" s="27" t="s">
        <v>1612</v>
      </c>
      <c r="AJ4000" s="27" t="s">
        <v>487</v>
      </c>
      <c r="AK4000" s="24" t="s">
        <v>121</v>
      </c>
      <c r="AL4000" s="24" t="s">
        <v>7086</v>
      </c>
      <c r="AM4000" s="25">
        <v>45000</v>
      </c>
      <c r="AN4000" s="28">
        <v>1160000</v>
      </c>
      <c r="AO4000" s="28">
        <v>140606</v>
      </c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  <c r="BD4000" s="24"/>
      <c r="BE4000" s="24"/>
      <c r="BF4000" s="23"/>
      <c r="BG4000" s="23"/>
      <c r="BH4000" s="23" t="s">
        <v>75</v>
      </c>
      <c r="BI4000" s="26">
        <v>0</v>
      </c>
      <c r="BJ4000" s="26">
        <v>0</v>
      </c>
      <c r="BK4000" s="29">
        <v>0</v>
      </c>
      <c r="BL4000" s="24" t="s">
        <v>91</v>
      </c>
      <c r="BM4000" s="22" t="str">
        <f ca="1">+IF(Tabla1[[#This Row],[FECHA INGRESO]]&gt;=44986,IF((TODAY()-Tabla1[[#This Row],[FECHA INGRESO]])&gt;=50,"ALERTA","TODAVÍA FALTA"),"N/A")</f>
        <v>ALERTA</v>
      </c>
      <c r="BN4000" s="7" t="str">
        <f>IFERROR((_xlfn.DAYS(Tabla1[[#This Row],[FECHA INGRESO]],Tabla1[[#This Row],[FECHA RETIRO]]))/30,"")</f>
        <v/>
      </c>
    </row>
    <row r="4001" spans="1:66" x14ac:dyDescent="0.35">
      <c r="A4001" s="21">
        <v>1023959235</v>
      </c>
      <c r="B4001" s="22" t="s">
        <v>21017</v>
      </c>
      <c r="C4001" s="23">
        <v>45001</v>
      </c>
      <c r="D4001" s="24" t="s">
        <v>93</v>
      </c>
      <c r="E4001" s="24" t="s">
        <v>111</v>
      </c>
      <c r="F4001" s="24" t="s">
        <v>111</v>
      </c>
      <c r="G4001" s="24"/>
      <c r="H4001" s="24">
        <v>24121381967</v>
      </c>
      <c r="I4001" s="24" t="s">
        <v>95</v>
      </c>
      <c r="J4001" s="24">
        <f>DATEDIF(Tabla1[[#This Row],[FECHA DE NACIMIENTO]],Tabla1[[#This Row],[FECHA ACTUAL]],"Y")</f>
        <v>26</v>
      </c>
      <c r="K4001" s="24" t="s">
        <v>73</v>
      </c>
      <c r="L4001" s="24" t="s">
        <v>112</v>
      </c>
      <c r="M4001" s="24">
        <v>0</v>
      </c>
      <c r="N4001" s="24">
        <v>0</v>
      </c>
      <c r="O4001" s="24">
        <v>2</v>
      </c>
      <c r="P4001" s="24" t="s">
        <v>101</v>
      </c>
      <c r="Q4001" s="23">
        <v>35495</v>
      </c>
      <c r="R4001" s="24" t="s">
        <v>76</v>
      </c>
      <c r="S4001" s="25">
        <v>45119</v>
      </c>
      <c r="T4001" s="24"/>
      <c r="U4001" s="24">
        <v>3157981873</v>
      </c>
      <c r="V4001" s="148" t="s">
        <v>21018</v>
      </c>
      <c r="W4001" s="24" t="s">
        <v>21019</v>
      </c>
      <c r="X4001" s="24" t="s">
        <v>21020</v>
      </c>
      <c r="Y4001" s="24" t="s">
        <v>21021</v>
      </c>
      <c r="Z4001" s="24" t="s">
        <v>117</v>
      </c>
      <c r="AA4001" s="24">
        <v>3202891338</v>
      </c>
      <c r="AB4001" s="24"/>
      <c r="AC4001" s="24"/>
      <c r="AD4001" s="24"/>
      <c r="AE4001" s="26" t="s">
        <v>151</v>
      </c>
      <c r="AF4001" s="26"/>
      <c r="AG4001" s="26"/>
      <c r="AH4001" s="27" t="s">
        <v>184</v>
      </c>
      <c r="AI4001" s="27" t="s">
        <v>377</v>
      </c>
      <c r="AJ4001" s="27" t="s">
        <v>377</v>
      </c>
      <c r="AK4001" s="24" t="s">
        <v>121</v>
      </c>
      <c r="AL4001" s="24" t="s">
        <v>7086</v>
      </c>
      <c r="AM4001" s="23">
        <v>45001</v>
      </c>
      <c r="AN4001" s="28">
        <v>1160000</v>
      </c>
      <c r="AO4001" s="28">
        <v>140606</v>
      </c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  <c r="BD4001" s="24"/>
      <c r="BE4001" s="24"/>
      <c r="BF4001" s="23"/>
      <c r="BG4001" s="23"/>
      <c r="BH4001" s="23">
        <v>45042</v>
      </c>
      <c r="BI4001" s="26" t="s">
        <v>466</v>
      </c>
      <c r="BJ4001" s="26" t="s">
        <v>3469</v>
      </c>
      <c r="BK4001" s="29">
        <v>0</v>
      </c>
      <c r="BL4001" s="24" t="s">
        <v>129</v>
      </c>
      <c r="BM4001" s="22" t="str">
        <f ca="1">+IF(Tabla1[[#This Row],[FECHA INGRESO]]&gt;=44986,IF((TODAY()-Tabla1[[#This Row],[FECHA INGRESO]])&gt;=50,"ALERTA","TODAVÍA FALTA"),"N/A")</f>
        <v>ALERTA</v>
      </c>
      <c r="BN4001" s="7">
        <f>IFERROR((_xlfn.DAYS(Tabla1[[#This Row],[FECHA INGRESO]],Tabla1[[#This Row],[FECHA RETIRO]]))/30,"")</f>
        <v>-1.3666666666666667</v>
      </c>
    </row>
    <row r="4002" spans="1:66" x14ac:dyDescent="0.35">
      <c r="A4002" s="21">
        <v>1023960527</v>
      </c>
      <c r="B4002" s="22" t="s">
        <v>21022</v>
      </c>
      <c r="C4002" s="23">
        <v>45001</v>
      </c>
      <c r="D4002" s="24" t="s">
        <v>266</v>
      </c>
      <c r="E4002" s="24" t="s">
        <v>111</v>
      </c>
      <c r="F4002" s="23" t="s">
        <v>94</v>
      </c>
      <c r="G4002" s="24"/>
      <c r="H4002" s="24">
        <v>24121380825</v>
      </c>
      <c r="I4002" s="24" t="s">
        <v>95</v>
      </c>
      <c r="J4002" s="24">
        <f>DATEDIF(Tabla1[[#This Row],[FECHA DE NACIMIENTO]],Tabla1[[#This Row],[FECHA ACTUAL]],"Y")</f>
        <v>26</v>
      </c>
      <c r="K4002" s="24" t="s">
        <v>73</v>
      </c>
      <c r="L4002" s="24" t="s">
        <v>74</v>
      </c>
      <c r="M4002" s="24">
        <v>0</v>
      </c>
      <c r="N4002" s="24">
        <v>1</v>
      </c>
      <c r="O4002" s="24">
        <v>2</v>
      </c>
      <c r="P4002" s="24" t="s">
        <v>101</v>
      </c>
      <c r="Q4002" s="23">
        <v>35576</v>
      </c>
      <c r="R4002" s="24" t="s">
        <v>76</v>
      </c>
      <c r="S4002" s="25">
        <v>45119</v>
      </c>
      <c r="T4002" s="24"/>
      <c r="U4002" s="24">
        <v>3102946565</v>
      </c>
      <c r="V4002" s="148" t="s">
        <v>21023</v>
      </c>
      <c r="W4002" s="24" t="s">
        <v>21024</v>
      </c>
      <c r="X4002" s="24" t="s">
        <v>21025</v>
      </c>
      <c r="Y4002" s="24" t="s">
        <v>21026</v>
      </c>
      <c r="Z4002" s="24" t="s">
        <v>82</v>
      </c>
      <c r="AA4002" s="24">
        <v>3112445541</v>
      </c>
      <c r="AB4002" s="24"/>
      <c r="AC4002" s="24"/>
      <c r="AD4002" s="24"/>
      <c r="AE4002" s="26" t="s">
        <v>183</v>
      </c>
      <c r="AF4002" s="26" t="s">
        <v>21027</v>
      </c>
      <c r="AG4002" s="26"/>
      <c r="AH4002" s="27" t="s">
        <v>10056</v>
      </c>
      <c r="AI4002" s="27" t="s">
        <v>410</v>
      </c>
      <c r="AJ4002" s="27" t="s">
        <v>410</v>
      </c>
      <c r="AK4002" s="24" t="s">
        <v>121</v>
      </c>
      <c r="AL4002" s="24" t="s">
        <v>7086</v>
      </c>
      <c r="AM4002" s="23">
        <v>45001</v>
      </c>
      <c r="AN4002" s="28">
        <v>1160000</v>
      </c>
      <c r="AO4002" s="28">
        <v>140606</v>
      </c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  <c r="BD4002" s="24"/>
      <c r="BE4002" s="24"/>
      <c r="BF4002" s="23"/>
      <c r="BG4002" s="23"/>
      <c r="BH4002" s="23" t="s">
        <v>75</v>
      </c>
      <c r="BI4002" s="26">
        <v>0</v>
      </c>
      <c r="BJ4002" s="26">
        <v>0</v>
      </c>
      <c r="BK4002" s="29">
        <v>0</v>
      </c>
      <c r="BL4002" s="24" t="s">
        <v>91</v>
      </c>
      <c r="BM4002" s="22" t="str">
        <f ca="1">+IF(Tabla1[[#This Row],[FECHA INGRESO]]&gt;=44986,IF((TODAY()-Tabla1[[#This Row],[FECHA INGRESO]])&gt;=50,"ALERTA","TODAVÍA FALTA"),"N/A")</f>
        <v>ALERTA</v>
      </c>
      <c r="BN4002" s="7" t="str">
        <f>IFERROR((_xlfn.DAYS(Tabla1[[#This Row],[FECHA INGRESO]],Tabla1[[#This Row],[FECHA RETIRO]]))/30,"")</f>
        <v/>
      </c>
    </row>
    <row r="4003" spans="1:66" ht="15" customHeight="1" x14ac:dyDescent="0.35">
      <c r="A4003" s="21">
        <v>1030565973</v>
      </c>
      <c r="B4003" s="38" t="s">
        <v>21028</v>
      </c>
      <c r="C4003" s="23">
        <v>45006</v>
      </c>
      <c r="D4003" s="24" t="s">
        <v>266</v>
      </c>
      <c r="E4003" s="24" t="s">
        <v>94</v>
      </c>
      <c r="F4003" s="23" t="s">
        <v>94</v>
      </c>
      <c r="G4003" s="24"/>
      <c r="H4003" s="24">
        <v>24121542825</v>
      </c>
      <c r="I4003" s="24" t="s">
        <v>95</v>
      </c>
      <c r="J4003" s="24">
        <f>DATEDIF(Tabla1[[#This Row],[FECHA DE NACIMIENTO]],Tabla1[[#This Row],[FECHA ACTUAL]],"Y")</f>
        <v>33</v>
      </c>
      <c r="K4003" s="24" t="s">
        <v>73</v>
      </c>
      <c r="L4003" s="24" t="s">
        <v>74</v>
      </c>
      <c r="M4003" s="24">
        <v>1</v>
      </c>
      <c r="N4003" s="24">
        <v>1</v>
      </c>
      <c r="O4003" s="24">
        <v>3</v>
      </c>
      <c r="P4003" s="24" t="s">
        <v>101</v>
      </c>
      <c r="Q4003" s="23">
        <v>32868</v>
      </c>
      <c r="R4003" s="24" t="s">
        <v>76</v>
      </c>
      <c r="S4003" s="25">
        <v>45119</v>
      </c>
      <c r="T4003" s="24"/>
      <c r="U4003" s="24">
        <v>3174250046</v>
      </c>
      <c r="V4003" s="148" t="s">
        <v>21029</v>
      </c>
      <c r="W4003" s="24" t="s">
        <v>21030</v>
      </c>
      <c r="X4003" s="24" t="s">
        <v>1069</v>
      </c>
      <c r="Y4003" s="24" t="s">
        <v>21031</v>
      </c>
      <c r="Z4003" s="24" t="s">
        <v>162</v>
      </c>
      <c r="AA4003" s="24">
        <v>3125715303</v>
      </c>
      <c r="AB4003" s="24"/>
      <c r="AC4003" s="24"/>
      <c r="AD4003" s="24"/>
      <c r="AE4003" s="26" t="s">
        <v>256</v>
      </c>
      <c r="AF4003" s="26" t="s">
        <v>21032</v>
      </c>
      <c r="AG4003" s="26"/>
      <c r="AH4003" s="27" t="s">
        <v>21033</v>
      </c>
      <c r="AI4003" s="27" t="s">
        <v>398</v>
      </c>
      <c r="AJ4003" s="27" t="s">
        <v>398</v>
      </c>
      <c r="AK4003" s="24" t="s">
        <v>89</v>
      </c>
      <c r="AL4003" s="24" t="s">
        <v>90</v>
      </c>
      <c r="AM4003" s="23">
        <v>45006</v>
      </c>
      <c r="AN4003" s="28">
        <v>8000000</v>
      </c>
      <c r="AO4003" s="28">
        <v>0</v>
      </c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  <c r="BD4003" s="24"/>
      <c r="BE4003" s="24"/>
      <c r="BF4003" s="23"/>
      <c r="BG4003" s="23"/>
      <c r="BH4003" s="23" t="s">
        <v>75</v>
      </c>
      <c r="BI4003" s="26">
        <v>0</v>
      </c>
      <c r="BJ4003" s="26">
        <v>0</v>
      </c>
      <c r="BK4003" s="29">
        <v>0</v>
      </c>
      <c r="BL4003" s="24" t="s">
        <v>91</v>
      </c>
      <c r="BM4003" s="22" t="str">
        <f ca="1">+IF(Tabla1[[#This Row],[FECHA INGRESO]]&gt;=44986,IF((TODAY()-Tabla1[[#This Row],[FECHA INGRESO]])&gt;=50,"ALERTA","TODAVÍA FALTA"),"N/A")</f>
        <v>ALERTA</v>
      </c>
      <c r="BN4003" s="7" t="str">
        <f>IFERROR((_xlfn.DAYS(Tabla1[[#This Row],[FECHA INGRESO]],Tabla1[[#This Row],[FECHA RETIRO]]))/30,"")</f>
        <v/>
      </c>
    </row>
    <row r="4004" spans="1:66" ht="15" customHeight="1" x14ac:dyDescent="0.35">
      <c r="A4004" s="21">
        <v>1098803250</v>
      </c>
      <c r="B4004" s="38" t="s">
        <v>21034</v>
      </c>
      <c r="C4004" s="23">
        <v>45006</v>
      </c>
      <c r="D4004" s="23" t="s">
        <v>157</v>
      </c>
      <c r="E4004" s="23" t="s">
        <v>12430</v>
      </c>
      <c r="F4004" s="23" t="s">
        <v>70</v>
      </c>
      <c r="G4004" s="24"/>
      <c r="H4004" s="24">
        <v>24121476029</v>
      </c>
      <c r="I4004" s="24" t="s">
        <v>95</v>
      </c>
      <c r="J4004" s="24">
        <f>DATEDIF(Tabla1[[#This Row],[FECHA DE NACIMIENTO]],Tabla1[[#This Row],[FECHA ACTUAL]],"Y")</f>
        <v>25</v>
      </c>
      <c r="K4004" s="24" t="s">
        <v>500</v>
      </c>
      <c r="L4004" s="24" t="s">
        <v>112</v>
      </c>
      <c r="M4004" s="24">
        <v>0</v>
      </c>
      <c r="N4004" s="24">
        <v>0</v>
      </c>
      <c r="O4004" s="24">
        <v>0</v>
      </c>
      <c r="P4004" s="24" t="s">
        <v>101</v>
      </c>
      <c r="Q4004" s="23">
        <v>35801</v>
      </c>
      <c r="R4004" s="24" t="s">
        <v>17178</v>
      </c>
      <c r="S4004" s="25">
        <v>45119</v>
      </c>
      <c r="T4004" s="24"/>
      <c r="U4004" s="24">
        <v>3114725553</v>
      </c>
      <c r="V4004" s="161" t="s">
        <v>21035</v>
      </c>
      <c r="W4004" s="24" t="s">
        <v>21036</v>
      </c>
      <c r="X4004" s="24" t="s">
        <v>21037</v>
      </c>
      <c r="Y4004" s="24" t="s">
        <v>21038</v>
      </c>
      <c r="Z4004" s="24" t="s">
        <v>13095</v>
      </c>
      <c r="AA4004" s="24">
        <v>3168039800</v>
      </c>
      <c r="AB4004" s="24"/>
      <c r="AC4004" s="24"/>
      <c r="AD4004" s="24"/>
      <c r="AE4004" s="26" t="s">
        <v>194</v>
      </c>
      <c r="AF4004" s="26" t="s">
        <v>16954</v>
      </c>
      <c r="AG4004" s="26"/>
      <c r="AH4004" s="27" t="s">
        <v>460</v>
      </c>
      <c r="AI4004" s="27" t="s">
        <v>9573</v>
      </c>
      <c r="AJ4004" s="27" t="s">
        <v>9573</v>
      </c>
      <c r="AK4004" s="24" t="s">
        <v>121</v>
      </c>
      <c r="AL4004" s="24" t="s">
        <v>7086</v>
      </c>
      <c r="AM4004" s="23">
        <v>45006</v>
      </c>
      <c r="AN4004" s="28">
        <v>1469895</v>
      </c>
      <c r="AO4004" s="28">
        <v>140606</v>
      </c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  <c r="BD4004" s="24"/>
      <c r="BE4004" s="24"/>
      <c r="BF4004" s="23"/>
      <c r="BG4004" s="23"/>
      <c r="BH4004" s="23" t="s">
        <v>75</v>
      </c>
      <c r="BI4004" s="26">
        <v>0</v>
      </c>
      <c r="BJ4004" s="26">
        <v>0</v>
      </c>
      <c r="BK4004" s="29">
        <v>0</v>
      </c>
      <c r="BL4004" s="24" t="s">
        <v>91</v>
      </c>
      <c r="BM4004" s="22" t="str">
        <f ca="1">+IF(Tabla1[[#This Row],[FECHA INGRESO]]&gt;=44986,IF((TODAY()-Tabla1[[#This Row],[FECHA INGRESO]])&gt;=50,"ALERTA","TODAVÍA FALTA"),"N/A")</f>
        <v>ALERTA</v>
      </c>
      <c r="BN4004" s="7" t="str">
        <f>IFERROR((_xlfn.DAYS(Tabla1[[#This Row],[FECHA INGRESO]],Tabla1[[#This Row],[FECHA RETIRO]]))/30,"")</f>
        <v/>
      </c>
    </row>
    <row r="4005" spans="1:66" ht="15" customHeight="1" x14ac:dyDescent="0.35">
      <c r="A4005" s="21">
        <v>1000132238</v>
      </c>
      <c r="B4005" s="38" t="s">
        <v>21039</v>
      </c>
      <c r="C4005" s="23">
        <v>45006</v>
      </c>
      <c r="D4005" s="23" t="s">
        <v>266</v>
      </c>
      <c r="E4005" s="23" t="s">
        <v>111</v>
      </c>
      <c r="F4005" s="23" t="s">
        <v>70</v>
      </c>
      <c r="G4005" s="24"/>
      <c r="H4005" s="24">
        <v>24121439710</v>
      </c>
      <c r="I4005" s="24" t="s">
        <v>95</v>
      </c>
      <c r="J4005" s="24">
        <f>DATEDIF(Tabla1[[#This Row],[FECHA DE NACIMIENTO]],Tabla1[[#This Row],[FECHA ACTUAL]],"Y")</f>
        <v>20</v>
      </c>
      <c r="K4005" s="24" t="s">
        <v>73</v>
      </c>
      <c r="L4005" s="24" t="s">
        <v>112</v>
      </c>
      <c r="M4005" s="24">
        <v>0</v>
      </c>
      <c r="N4005" s="24">
        <v>0</v>
      </c>
      <c r="O4005" s="24">
        <v>2</v>
      </c>
      <c r="P4005" s="24" t="s">
        <v>101</v>
      </c>
      <c r="Q4005" s="23">
        <v>37768</v>
      </c>
      <c r="R4005" s="24" t="s">
        <v>76</v>
      </c>
      <c r="S4005" s="25">
        <v>45119</v>
      </c>
      <c r="T4005" s="24"/>
      <c r="U4005" s="24">
        <v>3204997775</v>
      </c>
      <c r="V4005" s="148" t="s">
        <v>21040</v>
      </c>
      <c r="W4005" s="24" t="s">
        <v>19313</v>
      </c>
      <c r="X4005" s="24" t="s">
        <v>16376</v>
      </c>
      <c r="Y4005" s="24" t="s">
        <v>21041</v>
      </c>
      <c r="Z4005" s="24" t="s">
        <v>285</v>
      </c>
      <c r="AA4005" s="24">
        <v>3108007677</v>
      </c>
      <c r="AB4005" s="24"/>
      <c r="AC4005" s="24"/>
      <c r="AD4005" s="24"/>
      <c r="AE4005" s="26" t="s">
        <v>151</v>
      </c>
      <c r="AF4005" s="26"/>
      <c r="AG4005" s="26"/>
      <c r="AH4005" s="27" t="s">
        <v>184</v>
      </c>
      <c r="AI4005" s="27" t="s">
        <v>1612</v>
      </c>
      <c r="AJ4005" s="27" t="s">
        <v>487</v>
      </c>
      <c r="AK4005" s="24" t="s">
        <v>121</v>
      </c>
      <c r="AL4005" s="24" t="s">
        <v>7086</v>
      </c>
      <c r="AM4005" s="23">
        <v>45006</v>
      </c>
      <c r="AN4005" s="28">
        <v>1160000</v>
      </c>
      <c r="AO4005" s="28">
        <v>140606</v>
      </c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  <c r="BD4005" s="24"/>
      <c r="BE4005" s="24"/>
      <c r="BF4005" s="23"/>
      <c r="BG4005" s="23"/>
      <c r="BH4005" s="23">
        <v>45057</v>
      </c>
      <c r="BI4005" s="26" t="s">
        <v>10014</v>
      </c>
      <c r="BJ4005" s="26" t="s">
        <v>10594</v>
      </c>
      <c r="BK4005" s="29">
        <v>0</v>
      </c>
      <c r="BL4005" s="24" t="s">
        <v>129</v>
      </c>
      <c r="BM4005" s="22" t="str">
        <f ca="1">+IF(Tabla1[[#This Row],[FECHA INGRESO]]&gt;=44986,IF((TODAY()-Tabla1[[#This Row],[FECHA INGRESO]])&gt;=50,"ALERTA","TODAVÍA FALTA"),"N/A")</f>
        <v>ALERTA</v>
      </c>
      <c r="BN4005" s="7">
        <f>IFERROR((_xlfn.DAYS(Tabla1[[#This Row],[FECHA INGRESO]],Tabla1[[#This Row],[FECHA RETIRO]]))/30,"")</f>
        <v>-1.7</v>
      </c>
    </row>
    <row r="4006" spans="1:66" ht="15" customHeight="1" x14ac:dyDescent="0.35">
      <c r="A4006" s="21">
        <v>1021512285</v>
      </c>
      <c r="B4006" s="38" t="s">
        <v>21042</v>
      </c>
      <c r="C4006" s="23">
        <v>45006</v>
      </c>
      <c r="D4006" s="23" t="s">
        <v>93</v>
      </c>
      <c r="E4006" s="23" t="s">
        <v>111</v>
      </c>
      <c r="F4006" s="23" t="s">
        <v>111</v>
      </c>
      <c r="G4006" s="24"/>
      <c r="H4006" s="24">
        <v>24121439912</v>
      </c>
      <c r="I4006" s="24" t="s">
        <v>95</v>
      </c>
      <c r="J4006" s="24">
        <f>DATEDIF(Tabla1[[#This Row],[FECHA DE NACIMIENTO]],Tabla1[[#This Row],[FECHA ACTUAL]],"Y")</f>
        <v>19</v>
      </c>
      <c r="K4006" s="24" t="s">
        <v>73</v>
      </c>
      <c r="L4006" s="24" t="s">
        <v>234</v>
      </c>
      <c r="M4006" s="24">
        <v>1</v>
      </c>
      <c r="N4006" s="24">
        <v>1</v>
      </c>
      <c r="O4006" s="24">
        <v>2</v>
      </c>
      <c r="P4006" s="24" t="s">
        <v>101</v>
      </c>
      <c r="Q4006" s="23">
        <v>38104</v>
      </c>
      <c r="R4006" s="24" t="s">
        <v>76</v>
      </c>
      <c r="S4006" s="25">
        <v>45119</v>
      </c>
      <c r="T4006" s="24"/>
      <c r="U4006" s="24">
        <v>3223353830</v>
      </c>
      <c r="V4006" s="148" t="s">
        <v>21043</v>
      </c>
      <c r="W4006" s="24" t="s">
        <v>21044</v>
      </c>
      <c r="X4006" s="24" t="s">
        <v>16603</v>
      </c>
      <c r="Y4006" s="24" t="s">
        <v>21045</v>
      </c>
      <c r="Z4006" s="24" t="s">
        <v>162</v>
      </c>
      <c r="AA4006" s="24">
        <v>3114858548</v>
      </c>
      <c r="AB4006" s="24"/>
      <c r="AC4006" s="24"/>
      <c r="AD4006" s="24"/>
      <c r="AE4006" s="26" t="s">
        <v>151</v>
      </c>
      <c r="AF4006" s="26"/>
      <c r="AG4006" s="26"/>
      <c r="AH4006" s="27" t="s">
        <v>184</v>
      </c>
      <c r="AI4006" s="27" t="s">
        <v>1612</v>
      </c>
      <c r="AJ4006" s="27" t="s">
        <v>487</v>
      </c>
      <c r="AK4006" s="24" t="s">
        <v>121</v>
      </c>
      <c r="AL4006" s="24" t="s">
        <v>7086</v>
      </c>
      <c r="AM4006" s="23">
        <v>45006</v>
      </c>
      <c r="AN4006" s="28">
        <v>1160000</v>
      </c>
      <c r="AO4006" s="28">
        <v>140606</v>
      </c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  <c r="BD4006" s="24"/>
      <c r="BE4006" s="24"/>
      <c r="BF4006" s="23"/>
      <c r="BG4006" s="23"/>
      <c r="BH4006" s="23">
        <v>45048</v>
      </c>
      <c r="BI4006" s="26" t="s">
        <v>10014</v>
      </c>
      <c r="BJ4006" s="26" t="s">
        <v>21046</v>
      </c>
      <c r="BK4006" s="29">
        <v>0</v>
      </c>
      <c r="BL4006" s="24" t="s">
        <v>129</v>
      </c>
      <c r="BM4006" s="22" t="str">
        <f ca="1">+IF(Tabla1[[#This Row],[FECHA INGRESO]]&gt;=44986,IF((TODAY()-Tabla1[[#This Row],[FECHA INGRESO]])&gt;=50,"ALERTA","TODAVÍA FALTA"),"N/A")</f>
        <v>ALERTA</v>
      </c>
      <c r="BN4006" s="7">
        <f>IFERROR((_xlfn.DAYS(Tabla1[[#This Row],[FECHA INGRESO]],Tabla1[[#This Row],[FECHA RETIRO]]))/30,"")</f>
        <v>-1.4</v>
      </c>
    </row>
    <row r="4007" spans="1:66" ht="15" customHeight="1" x14ac:dyDescent="0.35">
      <c r="A4007" s="21">
        <v>1010161984</v>
      </c>
      <c r="B4007" s="38" t="s">
        <v>21047</v>
      </c>
      <c r="C4007" s="23">
        <v>45006</v>
      </c>
      <c r="D4007" s="23" t="s">
        <v>4008</v>
      </c>
      <c r="E4007" s="23" t="s">
        <v>111</v>
      </c>
      <c r="F4007" s="23" t="s">
        <v>70</v>
      </c>
      <c r="G4007" s="24"/>
      <c r="H4007" s="24">
        <v>24121441155</v>
      </c>
      <c r="I4007" s="24" t="s">
        <v>72</v>
      </c>
      <c r="J4007" s="24">
        <f>DATEDIF(Tabla1[[#This Row],[FECHA DE NACIMIENTO]],Tabla1[[#This Row],[FECHA ACTUAL]],"Y")</f>
        <v>19</v>
      </c>
      <c r="K4007" s="24" t="s">
        <v>73</v>
      </c>
      <c r="L4007" s="24" t="s">
        <v>112</v>
      </c>
      <c r="M4007" s="24">
        <v>0</v>
      </c>
      <c r="N4007" s="24">
        <v>0</v>
      </c>
      <c r="O4007" s="24">
        <v>1</v>
      </c>
      <c r="P4007" s="24" t="s">
        <v>101</v>
      </c>
      <c r="Q4007" s="23">
        <v>38004</v>
      </c>
      <c r="R4007" s="24" t="s">
        <v>76</v>
      </c>
      <c r="S4007" s="25">
        <v>45119</v>
      </c>
      <c r="T4007" s="24"/>
      <c r="U4007" s="24">
        <v>3202008397</v>
      </c>
      <c r="V4007" s="161" t="s">
        <v>21048</v>
      </c>
      <c r="W4007" s="24" t="s">
        <v>21049</v>
      </c>
      <c r="X4007" s="24" t="s">
        <v>20972</v>
      </c>
      <c r="Y4007" s="24" t="s">
        <v>21050</v>
      </c>
      <c r="Z4007" s="24" t="s">
        <v>117</v>
      </c>
      <c r="AA4007" s="24">
        <v>3123394708</v>
      </c>
      <c r="AB4007" s="24"/>
      <c r="AC4007" s="24"/>
      <c r="AD4007" s="24"/>
      <c r="AE4007" s="26" t="s">
        <v>151</v>
      </c>
      <c r="AF4007" s="26"/>
      <c r="AG4007" s="26"/>
      <c r="AH4007" s="27" t="s">
        <v>955</v>
      </c>
      <c r="AI4007" s="27" t="s">
        <v>120</v>
      </c>
      <c r="AJ4007" s="27" t="s">
        <v>120</v>
      </c>
      <c r="AK4007" s="24" t="s">
        <v>121</v>
      </c>
      <c r="AL4007" s="24" t="s">
        <v>7086</v>
      </c>
      <c r="AM4007" s="23">
        <v>45006</v>
      </c>
      <c r="AN4007" s="28">
        <v>1160000</v>
      </c>
      <c r="AO4007" s="28">
        <v>140606</v>
      </c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  <c r="BD4007" s="24"/>
      <c r="BE4007" s="24"/>
      <c r="BF4007" s="23"/>
      <c r="BG4007" s="23"/>
      <c r="BH4007" s="23" t="s">
        <v>75</v>
      </c>
      <c r="BI4007" s="26">
        <v>0</v>
      </c>
      <c r="BJ4007" s="26">
        <v>0</v>
      </c>
      <c r="BK4007" s="29">
        <v>0</v>
      </c>
      <c r="BL4007" s="24" t="s">
        <v>91</v>
      </c>
      <c r="BM4007" s="22" t="str">
        <f ca="1">+IF(Tabla1[[#This Row],[FECHA INGRESO]]&gt;=44986,IF((TODAY()-Tabla1[[#This Row],[FECHA INGRESO]])&gt;=50,"ALERTA","TODAVÍA FALTA"),"N/A")</f>
        <v>ALERTA</v>
      </c>
      <c r="BN4007" s="7" t="str">
        <f>IFERROR((_xlfn.DAYS(Tabla1[[#This Row],[FECHA INGRESO]],Tabla1[[#This Row],[FECHA RETIRO]]))/30,"")</f>
        <v/>
      </c>
    </row>
    <row r="4008" spans="1:66" ht="15" customHeight="1" x14ac:dyDescent="0.35">
      <c r="A4008" s="21">
        <v>1034278456</v>
      </c>
      <c r="B4008" s="38" t="s">
        <v>21051</v>
      </c>
      <c r="C4008" s="23">
        <v>45006</v>
      </c>
      <c r="D4008" s="23" t="s">
        <v>4008</v>
      </c>
      <c r="E4008" s="23" t="s">
        <v>111</v>
      </c>
      <c r="F4008" s="23" t="s">
        <v>70</v>
      </c>
      <c r="G4008" s="24"/>
      <c r="H4008" s="24">
        <v>24121444123</v>
      </c>
      <c r="I4008" s="24" t="s">
        <v>72</v>
      </c>
      <c r="J4008" s="24">
        <f>DATEDIF(Tabla1[[#This Row],[FECHA DE NACIMIENTO]],Tabla1[[#This Row],[FECHA ACTUAL]],"Y")</f>
        <v>18</v>
      </c>
      <c r="K4008" s="24" t="s">
        <v>73</v>
      </c>
      <c r="L4008" s="24" t="s">
        <v>112</v>
      </c>
      <c r="M4008" s="24">
        <v>0</v>
      </c>
      <c r="N4008" s="24">
        <v>0</v>
      </c>
      <c r="O4008" s="24">
        <v>1</v>
      </c>
      <c r="P4008" s="24" t="s">
        <v>101</v>
      </c>
      <c r="Q4008" s="23">
        <v>38210</v>
      </c>
      <c r="R4008" s="24" t="s">
        <v>76</v>
      </c>
      <c r="S4008" s="25">
        <v>45119</v>
      </c>
      <c r="T4008" s="24"/>
      <c r="U4008" s="24">
        <v>3232408272</v>
      </c>
      <c r="V4008" s="161" t="s">
        <v>21052</v>
      </c>
      <c r="W4008" s="24" t="s">
        <v>21049</v>
      </c>
      <c r="X4008" s="24" t="s">
        <v>20972</v>
      </c>
      <c r="Y4008" s="24" t="s">
        <v>21050</v>
      </c>
      <c r="Z4008" s="24" t="s">
        <v>117</v>
      </c>
      <c r="AA4008" s="24">
        <v>3123394708</v>
      </c>
      <c r="AB4008" s="24"/>
      <c r="AC4008" s="24"/>
      <c r="AD4008" s="24"/>
      <c r="AE4008" s="26" t="s">
        <v>151</v>
      </c>
      <c r="AF4008" s="26"/>
      <c r="AG4008" s="26"/>
      <c r="AH4008" s="27" t="s">
        <v>955</v>
      </c>
      <c r="AI4008" s="27" t="s">
        <v>120</v>
      </c>
      <c r="AJ4008" s="27" t="s">
        <v>120</v>
      </c>
      <c r="AK4008" s="24" t="s">
        <v>121</v>
      </c>
      <c r="AL4008" s="24" t="s">
        <v>7086</v>
      </c>
      <c r="AM4008" s="23">
        <v>45006</v>
      </c>
      <c r="AN4008" s="28">
        <v>1160000</v>
      </c>
      <c r="AO4008" s="28">
        <v>140606</v>
      </c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  <c r="BD4008" s="24"/>
      <c r="BE4008" s="24"/>
      <c r="BF4008" s="23"/>
      <c r="BG4008" s="23"/>
      <c r="BH4008" s="23" t="s">
        <v>75</v>
      </c>
      <c r="BI4008" s="26">
        <v>0</v>
      </c>
      <c r="BJ4008" s="26">
        <v>0</v>
      </c>
      <c r="BK4008" s="29">
        <v>0</v>
      </c>
      <c r="BL4008" s="24" t="s">
        <v>91</v>
      </c>
      <c r="BM4008" s="22" t="str">
        <f ca="1">+IF(Tabla1[[#This Row],[FECHA INGRESO]]&gt;=44986,IF((TODAY()-Tabla1[[#This Row],[FECHA INGRESO]])&gt;=50,"ALERTA","TODAVÍA FALTA"),"N/A")</f>
        <v>ALERTA</v>
      </c>
      <c r="BN4008" s="7" t="str">
        <f>IFERROR((_xlfn.DAYS(Tabla1[[#This Row],[FECHA INGRESO]],Tabla1[[#This Row],[FECHA RETIRO]]))/30,"")</f>
        <v/>
      </c>
    </row>
    <row r="4009" spans="1:66" ht="15" customHeight="1" x14ac:dyDescent="0.35">
      <c r="A4009" s="21">
        <v>1000004313</v>
      </c>
      <c r="B4009" s="38" t="s">
        <v>21053</v>
      </c>
      <c r="C4009" s="23">
        <v>45006</v>
      </c>
      <c r="D4009" s="23" t="s">
        <v>188</v>
      </c>
      <c r="E4009" s="24" t="s">
        <v>94</v>
      </c>
      <c r="F4009" s="23" t="s">
        <v>70</v>
      </c>
      <c r="G4009" s="24"/>
      <c r="H4009" s="24">
        <v>24121445234</v>
      </c>
      <c r="I4009" s="24" t="s">
        <v>72</v>
      </c>
      <c r="J4009" s="24">
        <f>DATEDIF(Tabla1[[#This Row],[FECHA DE NACIMIENTO]],Tabla1[[#This Row],[FECHA ACTUAL]],"Y")</f>
        <v>20</v>
      </c>
      <c r="K4009" s="24" t="s">
        <v>73</v>
      </c>
      <c r="L4009" s="24" t="s">
        <v>112</v>
      </c>
      <c r="M4009" s="24">
        <v>0</v>
      </c>
      <c r="N4009" s="24">
        <v>0</v>
      </c>
      <c r="O4009" s="24">
        <v>2</v>
      </c>
      <c r="P4009" s="24" t="s">
        <v>101</v>
      </c>
      <c r="Q4009" s="23">
        <v>37726</v>
      </c>
      <c r="R4009" s="24" t="s">
        <v>76</v>
      </c>
      <c r="S4009" s="25">
        <v>45119</v>
      </c>
      <c r="T4009" s="24"/>
      <c r="U4009" s="24">
        <v>3013166418</v>
      </c>
      <c r="V4009" s="161" t="s">
        <v>21054</v>
      </c>
      <c r="W4009" s="24" t="s">
        <v>21055</v>
      </c>
      <c r="X4009" s="24" t="s">
        <v>21056</v>
      </c>
      <c r="Y4009" s="24"/>
      <c r="Z4009" s="24"/>
      <c r="AA4009" s="24"/>
      <c r="AB4009" s="24"/>
      <c r="AC4009" s="24"/>
      <c r="AD4009" s="24"/>
      <c r="AE4009" s="26" t="s">
        <v>151</v>
      </c>
      <c r="AF4009" s="26"/>
      <c r="AG4009" s="26"/>
      <c r="AH4009" s="27" t="s">
        <v>955</v>
      </c>
      <c r="AI4009" s="27" t="s">
        <v>1612</v>
      </c>
      <c r="AJ4009" s="27" t="s">
        <v>487</v>
      </c>
      <c r="AK4009" s="24" t="s">
        <v>121</v>
      </c>
      <c r="AL4009" s="24" t="s">
        <v>7086</v>
      </c>
      <c r="AM4009" s="23">
        <v>45006</v>
      </c>
      <c r="AN4009" s="28">
        <v>1160000</v>
      </c>
      <c r="AO4009" s="28">
        <v>140606</v>
      </c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  <c r="BD4009" s="24"/>
      <c r="BE4009" s="24"/>
      <c r="BF4009" s="23"/>
      <c r="BG4009" s="23"/>
      <c r="BH4009" s="23" t="s">
        <v>75</v>
      </c>
      <c r="BI4009" s="26">
        <v>0</v>
      </c>
      <c r="BJ4009" s="26">
        <v>0</v>
      </c>
      <c r="BK4009" s="29">
        <v>0</v>
      </c>
      <c r="BL4009" s="24" t="s">
        <v>91</v>
      </c>
      <c r="BM4009" s="22" t="str">
        <f ca="1">+IF(Tabla1[[#This Row],[FECHA INGRESO]]&gt;=44986,IF((TODAY()-Tabla1[[#This Row],[FECHA INGRESO]])&gt;=50,"ALERTA","TODAVÍA FALTA"),"N/A")</f>
        <v>ALERTA</v>
      </c>
      <c r="BN4009" s="7" t="str">
        <f>IFERROR((_xlfn.DAYS(Tabla1[[#This Row],[FECHA INGRESO]],Tabla1[[#This Row],[FECHA RETIRO]]))/30,"")</f>
        <v/>
      </c>
    </row>
    <row r="4010" spans="1:66" ht="15" customHeight="1" x14ac:dyDescent="0.35">
      <c r="A4010" s="21">
        <v>1019149599</v>
      </c>
      <c r="B4010" s="38" t="s">
        <v>21057</v>
      </c>
      <c r="C4010" s="23">
        <v>45006</v>
      </c>
      <c r="D4010" s="23" t="s">
        <v>266</v>
      </c>
      <c r="E4010" s="24" t="s">
        <v>94</v>
      </c>
      <c r="F4010" s="23" t="s">
        <v>94</v>
      </c>
      <c r="G4010" s="24"/>
      <c r="H4010" s="24">
        <v>24076454282</v>
      </c>
      <c r="I4010" s="24" t="s">
        <v>72</v>
      </c>
      <c r="J4010" s="24">
        <f>DATEDIF(Tabla1[[#This Row],[FECHA DE NACIMIENTO]],Tabla1[[#This Row],[FECHA ACTUAL]],"Y")</f>
        <v>24</v>
      </c>
      <c r="K4010" s="24" t="s">
        <v>3119</v>
      </c>
      <c r="L4010" s="24" t="s">
        <v>112</v>
      </c>
      <c r="M4010" s="24">
        <v>0</v>
      </c>
      <c r="N4010" s="24">
        <v>0</v>
      </c>
      <c r="O4010" s="24">
        <v>5</v>
      </c>
      <c r="P4010" s="24" t="s">
        <v>101</v>
      </c>
      <c r="Q4010" s="23">
        <v>36333</v>
      </c>
      <c r="R4010" s="24" t="s">
        <v>76</v>
      </c>
      <c r="S4010" s="25">
        <v>45119</v>
      </c>
      <c r="T4010" s="24"/>
      <c r="U4010" s="24">
        <v>3133745558</v>
      </c>
      <c r="V4010" s="148" t="s">
        <v>21058</v>
      </c>
      <c r="W4010" s="24" t="s">
        <v>21059</v>
      </c>
      <c r="X4010" s="24" t="s">
        <v>21060</v>
      </c>
      <c r="Y4010" s="24" t="s">
        <v>21061</v>
      </c>
      <c r="Z4010" s="24" t="s">
        <v>285</v>
      </c>
      <c r="AA4010" s="24">
        <v>3134984208</v>
      </c>
      <c r="AB4010" s="24"/>
      <c r="AC4010" s="24"/>
      <c r="AD4010" s="24"/>
      <c r="AE4010" s="26" t="s">
        <v>151</v>
      </c>
      <c r="AF4010" s="26"/>
      <c r="AG4010" s="26"/>
      <c r="AH4010" s="27" t="s">
        <v>184</v>
      </c>
      <c r="AI4010" s="27" t="s">
        <v>11667</v>
      </c>
      <c r="AJ4010" s="27" t="s">
        <v>6347</v>
      </c>
      <c r="AK4010" s="24" t="s">
        <v>121</v>
      </c>
      <c r="AL4010" s="24" t="s">
        <v>7086</v>
      </c>
      <c r="AM4010" s="23">
        <v>45006</v>
      </c>
      <c r="AN4010" s="28">
        <v>1357200</v>
      </c>
      <c r="AO4010" s="28">
        <v>140606</v>
      </c>
      <c r="AP4010" s="24"/>
      <c r="AQ4010" s="24"/>
      <c r="AR4010" s="24"/>
      <c r="AS4010" s="24"/>
      <c r="AT4010" s="24"/>
      <c r="AU4010" s="24"/>
      <c r="AV4010" s="24"/>
      <c r="AW4010" s="24"/>
      <c r="AX4010" s="24"/>
      <c r="AY4010" s="24"/>
      <c r="AZ4010" s="24"/>
      <c r="BA4010" s="24"/>
      <c r="BB4010" s="24"/>
      <c r="BC4010" s="24"/>
      <c r="BD4010" s="24"/>
      <c r="BE4010" s="24"/>
      <c r="BF4010" s="23"/>
      <c r="BG4010" s="23"/>
      <c r="BH4010" s="23">
        <v>45018</v>
      </c>
      <c r="BI4010" s="26" t="s">
        <v>10014</v>
      </c>
      <c r="BJ4010" s="26" t="s">
        <v>21062</v>
      </c>
      <c r="BK4010" s="29">
        <v>0</v>
      </c>
      <c r="BL4010" s="24" t="s">
        <v>129</v>
      </c>
      <c r="BM4010" s="22" t="str">
        <f ca="1">+IF(Tabla1[[#This Row],[FECHA INGRESO]]&gt;=44986,IF((TODAY()-Tabla1[[#This Row],[FECHA INGRESO]])&gt;=50,"ALERTA","TODAVÍA FALTA"),"N/A")</f>
        <v>ALERTA</v>
      </c>
      <c r="BN4010" s="7">
        <f>IFERROR((_xlfn.DAYS(Tabla1[[#This Row],[FECHA INGRESO]],Tabla1[[#This Row],[FECHA RETIRO]]))/30,"")</f>
        <v>-0.4</v>
      </c>
    </row>
    <row r="4011" spans="1:66" x14ac:dyDescent="0.35">
      <c r="A4011" s="21">
        <v>1192819044</v>
      </c>
      <c r="B4011" s="22" t="s">
        <v>21063</v>
      </c>
      <c r="C4011" s="23">
        <v>45008</v>
      </c>
      <c r="D4011" s="24" t="s">
        <v>266</v>
      </c>
      <c r="E4011" s="24" t="s">
        <v>111</v>
      </c>
      <c r="F4011" s="24" t="s">
        <v>111</v>
      </c>
      <c r="G4011" s="24"/>
      <c r="H4011" s="24">
        <v>24121509734</v>
      </c>
      <c r="I4011" s="24" t="s">
        <v>95</v>
      </c>
      <c r="J4011" s="24">
        <f>DATEDIF(Tabla1[[#This Row],[FECHA DE NACIMIENTO]],Tabla1[[#This Row],[FECHA ACTUAL]],"Y")</f>
        <v>22</v>
      </c>
      <c r="K4011" s="24" t="s">
        <v>73</v>
      </c>
      <c r="L4011" s="24" t="s">
        <v>112</v>
      </c>
      <c r="M4011" s="24">
        <v>1</v>
      </c>
      <c r="N4011" s="24">
        <v>1</v>
      </c>
      <c r="O4011" s="24">
        <v>1</v>
      </c>
      <c r="P4011" s="24" t="s">
        <v>101</v>
      </c>
      <c r="Q4011" s="23">
        <v>36788</v>
      </c>
      <c r="R4011" s="24" t="s">
        <v>76</v>
      </c>
      <c r="S4011" s="25">
        <v>45119</v>
      </c>
      <c r="T4011" s="24"/>
      <c r="U4011" s="24">
        <v>3103295520</v>
      </c>
      <c r="V4011" s="148" t="s">
        <v>21064</v>
      </c>
      <c r="W4011" s="24" t="s">
        <v>21065</v>
      </c>
      <c r="X4011" s="24" t="s">
        <v>6466</v>
      </c>
      <c r="Y4011" s="24" t="s">
        <v>21066</v>
      </c>
      <c r="Z4011" s="24" t="s">
        <v>117</v>
      </c>
      <c r="AA4011" s="24">
        <v>3214194987</v>
      </c>
      <c r="AB4011" s="24"/>
      <c r="AC4011" s="24"/>
      <c r="AD4011" s="24"/>
      <c r="AE4011" s="26" t="s">
        <v>151</v>
      </c>
      <c r="AF4011" s="26"/>
      <c r="AG4011" s="26"/>
      <c r="AH4011" s="27" t="s">
        <v>10056</v>
      </c>
      <c r="AI4011" s="27" t="s">
        <v>410</v>
      </c>
      <c r="AJ4011" s="27" t="s">
        <v>410</v>
      </c>
      <c r="AK4011" s="24" t="s">
        <v>121</v>
      </c>
      <c r="AL4011" s="24" t="s">
        <v>7086</v>
      </c>
      <c r="AM4011" s="23">
        <v>45008</v>
      </c>
      <c r="AN4011" s="28">
        <v>1160000</v>
      </c>
      <c r="AO4011" s="28">
        <v>140606</v>
      </c>
      <c r="AP4011" s="24" t="s">
        <v>21067</v>
      </c>
      <c r="AQ4011" s="24"/>
      <c r="AR4011" s="24"/>
      <c r="AS4011" s="24"/>
      <c r="AT4011" s="24"/>
      <c r="AU4011" s="24"/>
      <c r="AV4011" s="24"/>
      <c r="AW4011" s="24"/>
      <c r="AX4011" s="24"/>
      <c r="AY4011" s="24"/>
      <c r="AZ4011" s="24"/>
      <c r="BA4011" s="24"/>
      <c r="BB4011" s="24"/>
      <c r="BC4011" s="24"/>
      <c r="BD4011" s="24"/>
      <c r="BE4011" s="24"/>
      <c r="BF4011" s="23"/>
      <c r="BG4011" s="23"/>
      <c r="BH4011" s="23" t="s">
        <v>75</v>
      </c>
      <c r="BI4011" s="26">
        <v>0</v>
      </c>
      <c r="BJ4011" s="26">
        <v>0</v>
      </c>
      <c r="BK4011" s="29">
        <v>0</v>
      </c>
      <c r="BL4011" s="24" t="s">
        <v>91</v>
      </c>
      <c r="BM4011" s="22" t="str">
        <f ca="1">+IF(Tabla1[[#This Row],[FECHA INGRESO]]&gt;=44986,IF((TODAY()-Tabla1[[#This Row],[FECHA INGRESO]])&gt;=50,"ALERTA","TODAVÍA FALTA"),"N/A")</f>
        <v>ALERTA</v>
      </c>
      <c r="BN4011" s="7" t="str">
        <f>IFERROR((_xlfn.DAYS(Tabla1[[#This Row],[FECHA INGRESO]],Tabla1[[#This Row],[FECHA RETIRO]]))/30,"")</f>
        <v/>
      </c>
    </row>
    <row r="4012" spans="1:66" x14ac:dyDescent="0.35">
      <c r="A4012" s="21">
        <v>1007180864</v>
      </c>
      <c r="B4012" s="22" t="s">
        <v>21068</v>
      </c>
      <c r="C4012" s="23">
        <v>45008</v>
      </c>
      <c r="D4012" s="24" t="s">
        <v>157</v>
      </c>
      <c r="E4012" s="24" t="s">
        <v>111</v>
      </c>
      <c r="F4012" s="24" t="s">
        <v>111</v>
      </c>
      <c r="G4012" s="24"/>
      <c r="H4012" s="24">
        <v>24121519058</v>
      </c>
      <c r="I4012" s="24" t="s">
        <v>72</v>
      </c>
      <c r="J4012" s="24">
        <f>DATEDIF(Tabla1[[#This Row],[FECHA DE NACIMIENTO]],Tabla1[[#This Row],[FECHA ACTUAL]],"Y")</f>
        <v>23</v>
      </c>
      <c r="K4012" s="24" t="s">
        <v>96</v>
      </c>
      <c r="L4012" s="24" t="s">
        <v>112</v>
      </c>
      <c r="M4012" s="24">
        <v>0</v>
      </c>
      <c r="N4012" s="24">
        <v>0</v>
      </c>
      <c r="O4012" s="24">
        <v>1</v>
      </c>
      <c r="P4012" s="24" t="s">
        <v>101</v>
      </c>
      <c r="Q4012" s="23">
        <v>36717</v>
      </c>
      <c r="R4012" s="63" t="s">
        <v>21069</v>
      </c>
      <c r="S4012" s="25">
        <v>45119</v>
      </c>
      <c r="T4012" s="24"/>
      <c r="U4012" s="24">
        <v>3168011732</v>
      </c>
      <c r="V4012" s="148" t="s">
        <v>21070</v>
      </c>
      <c r="W4012" s="24" t="s">
        <v>21071</v>
      </c>
      <c r="X4012" s="24" t="s">
        <v>1376</v>
      </c>
      <c r="Y4012" s="24" t="s">
        <v>21072</v>
      </c>
      <c r="Z4012" s="24" t="s">
        <v>13095</v>
      </c>
      <c r="AA4012" s="24">
        <v>3235509789</v>
      </c>
      <c r="AB4012" s="24"/>
      <c r="AC4012" s="24"/>
      <c r="AD4012" s="24"/>
      <c r="AE4012" s="26" t="s">
        <v>183</v>
      </c>
      <c r="AF4012" s="26"/>
      <c r="AG4012" s="26"/>
      <c r="AH4012" s="27" t="s">
        <v>10056</v>
      </c>
      <c r="AI4012" s="27" t="s">
        <v>9232</v>
      </c>
      <c r="AJ4012" s="27" t="s">
        <v>9233</v>
      </c>
      <c r="AK4012" s="24" t="s">
        <v>121</v>
      </c>
      <c r="AL4012" s="24" t="s">
        <v>7086</v>
      </c>
      <c r="AM4012" s="23">
        <v>45008</v>
      </c>
      <c r="AN4012" s="28">
        <v>1160000</v>
      </c>
      <c r="AO4012" s="28">
        <v>140606</v>
      </c>
      <c r="AP4012" s="24"/>
      <c r="AQ4012" s="24"/>
      <c r="AR4012" s="24"/>
      <c r="AS4012" s="24"/>
      <c r="AT4012" s="24"/>
      <c r="AU4012" s="24"/>
      <c r="AV4012" s="24"/>
      <c r="AW4012" s="24"/>
      <c r="AX4012" s="24"/>
      <c r="AY4012" s="24"/>
      <c r="AZ4012" s="24"/>
      <c r="BA4012" s="24"/>
      <c r="BB4012" s="24"/>
      <c r="BC4012" s="24"/>
      <c r="BD4012" s="24"/>
      <c r="BE4012" s="24"/>
      <c r="BF4012" s="23"/>
      <c r="BG4012" s="23"/>
      <c r="BH4012" s="23" t="s">
        <v>75</v>
      </c>
      <c r="BI4012" s="26">
        <v>0</v>
      </c>
      <c r="BJ4012" s="26">
        <v>0</v>
      </c>
      <c r="BK4012" s="29">
        <v>0</v>
      </c>
      <c r="BL4012" s="24" t="s">
        <v>91</v>
      </c>
      <c r="BM4012" s="22" t="str">
        <f ca="1">+IF(Tabla1[[#This Row],[FECHA INGRESO]]&gt;=44986,IF((TODAY()-Tabla1[[#This Row],[FECHA INGRESO]])&gt;=50,"ALERTA","TODAVÍA FALTA"),"N/A")</f>
        <v>ALERTA</v>
      </c>
      <c r="BN4012" s="7" t="str">
        <f>IFERROR((_xlfn.DAYS(Tabla1[[#This Row],[FECHA INGRESO]],Tabla1[[#This Row],[FECHA RETIRO]]))/30,"")</f>
        <v/>
      </c>
    </row>
    <row r="4013" spans="1:66" x14ac:dyDescent="0.35">
      <c r="A4013" s="21">
        <v>79632944</v>
      </c>
      <c r="B4013" s="22" t="s">
        <v>21073</v>
      </c>
      <c r="C4013" s="23">
        <v>45008</v>
      </c>
      <c r="D4013" s="24" t="s">
        <v>131</v>
      </c>
      <c r="E4013" s="24" t="s">
        <v>111</v>
      </c>
      <c r="F4013" s="24" t="s">
        <v>70</v>
      </c>
      <c r="G4013" s="24"/>
      <c r="H4013" s="24">
        <v>24119107623</v>
      </c>
      <c r="I4013" s="24" t="s">
        <v>72</v>
      </c>
      <c r="J4013" s="24">
        <f>DATEDIF(Tabla1[[#This Row],[FECHA DE NACIMIENTO]],Tabla1[[#This Row],[FECHA ACTUAL]],"Y")</f>
        <v>51</v>
      </c>
      <c r="K4013" s="24" t="s">
        <v>73</v>
      </c>
      <c r="L4013" s="24" t="s">
        <v>234</v>
      </c>
      <c r="M4013" s="24">
        <v>2</v>
      </c>
      <c r="N4013" s="24">
        <v>2</v>
      </c>
      <c r="O4013" s="24">
        <v>2</v>
      </c>
      <c r="P4013" s="24" t="s">
        <v>101</v>
      </c>
      <c r="Q4013" s="23">
        <v>26239</v>
      </c>
      <c r="R4013" s="24" t="s">
        <v>76</v>
      </c>
      <c r="S4013" s="25">
        <v>45119</v>
      </c>
      <c r="T4013" s="24"/>
      <c r="U4013" s="24">
        <v>3059165300</v>
      </c>
      <c r="V4013" s="148" t="s">
        <v>21074</v>
      </c>
      <c r="W4013" s="24" t="s">
        <v>20287</v>
      </c>
      <c r="X4013" s="24" t="s">
        <v>343</v>
      </c>
      <c r="Y4013" s="24" t="s">
        <v>21075</v>
      </c>
      <c r="Z4013" s="24" t="s">
        <v>82</v>
      </c>
      <c r="AA4013" s="24">
        <v>3144667306</v>
      </c>
      <c r="AB4013" s="24"/>
      <c r="AC4013" s="24"/>
      <c r="AD4013" s="24"/>
      <c r="AE4013" s="26" t="s">
        <v>151</v>
      </c>
      <c r="AF4013" s="26"/>
      <c r="AG4013" s="26"/>
      <c r="AH4013" s="27" t="s">
        <v>10056</v>
      </c>
      <c r="AI4013" s="27" t="s">
        <v>410</v>
      </c>
      <c r="AJ4013" s="27" t="s">
        <v>410</v>
      </c>
      <c r="AK4013" s="24" t="s">
        <v>121</v>
      </c>
      <c r="AL4013" s="24" t="s">
        <v>7086</v>
      </c>
      <c r="AM4013" s="23">
        <v>45008</v>
      </c>
      <c r="AN4013" s="28">
        <v>1160000</v>
      </c>
      <c r="AO4013" s="28">
        <v>140606</v>
      </c>
      <c r="AP4013" s="24"/>
      <c r="AQ4013" s="24"/>
      <c r="AR4013" s="24"/>
      <c r="AS4013" s="24"/>
      <c r="AT4013" s="24"/>
      <c r="AU4013" s="24"/>
      <c r="AV4013" s="24"/>
      <c r="AW4013" s="24"/>
      <c r="AX4013" s="24"/>
      <c r="AY4013" s="24"/>
      <c r="AZ4013" s="24"/>
      <c r="BA4013" s="24"/>
      <c r="BB4013" s="24"/>
      <c r="BC4013" s="24"/>
      <c r="BD4013" s="24"/>
      <c r="BE4013" s="24"/>
      <c r="BF4013" s="23"/>
      <c r="BG4013" s="23"/>
      <c r="BH4013" s="23" t="s">
        <v>75</v>
      </c>
      <c r="BI4013" s="26">
        <v>0</v>
      </c>
      <c r="BJ4013" s="26">
        <v>0</v>
      </c>
      <c r="BK4013" s="29">
        <v>0</v>
      </c>
      <c r="BL4013" s="24" t="s">
        <v>91</v>
      </c>
      <c r="BM4013" s="22" t="str">
        <f ca="1">+IF(Tabla1[[#This Row],[FECHA INGRESO]]&gt;=44986,IF((TODAY()-Tabla1[[#This Row],[FECHA INGRESO]])&gt;=50,"ALERTA","TODAVÍA FALTA"),"N/A")</f>
        <v>ALERTA</v>
      </c>
      <c r="BN4013" s="7" t="str">
        <f>IFERROR((_xlfn.DAYS(Tabla1[[#This Row],[FECHA INGRESO]],Tabla1[[#This Row],[FECHA RETIRO]]))/30,"")</f>
        <v/>
      </c>
    </row>
    <row r="4014" spans="1:66" x14ac:dyDescent="0.35">
      <c r="A4014" s="21">
        <v>1000249536</v>
      </c>
      <c r="B4014" s="22" t="s">
        <v>21076</v>
      </c>
      <c r="C4014" s="23">
        <v>45008</v>
      </c>
      <c r="D4014" s="24" t="s">
        <v>131</v>
      </c>
      <c r="E4014" s="24" t="s">
        <v>94</v>
      </c>
      <c r="F4014" s="24" t="s">
        <v>70</v>
      </c>
      <c r="G4014" s="24"/>
      <c r="H4014" s="24">
        <v>24121515436</v>
      </c>
      <c r="I4014" s="24" t="s">
        <v>95</v>
      </c>
      <c r="J4014" s="24">
        <f>DATEDIF(Tabla1[[#This Row],[FECHA DE NACIMIENTO]],Tabla1[[#This Row],[FECHA ACTUAL]],"Y")</f>
        <v>23</v>
      </c>
      <c r="K4014" s="24" t="s">
        <v>96</v>
      </c>
      <c r="L4014" s="24" t="s">
        <v>112</v>
      </c>
      <c r="M4014" s="24">
        <v>0</v>
      </c>
      <c r="N4014" s="24">
        <v>0</v>
      </c>
      <c r="O4014" s="24">
        <v>2</v>
      </c>
      <c r="P4014" s="24" t="s">
        <v>101</v>
      </c>
      <c r="Q4014" s="23">
        <v>36693</v>
      </c>
      <c r="R4014" s="24" t="s">
        <v>76</v>
      </c>
      <c r="S4014" s="25">
        <v>45119</v>
      </c>
      <c r="T4014" s="24"/>
      <c r="U4014" s="24">
        <v>3213541825</v>
      </c>
      <c r="V4014" s="148" t="s">
        <v>21077</v>
      </c>
      <c r="W4014" s="24" t="s">
        <v>21078</v>
      </c>
      <c r="X4014" s="24" t="s">
        <v>3367</v>
      </c>
      <c r="Y4014" s="24" t="s">
        <v>21079</v>
      </c>
      <c r="Z4014" s="24" t="s">
        <v>117</v>
      </c>
      <c r="AA4014" s="24">
        <v>3015699639</v>
      </c>
      <c r="AB4014" s="24"/>
      <c r="AC4014" s="24"/>
      <c r="AD4014" s="24"/>
      <c r="AE4014" s="26" t="s">
        <v>151</v>
      </c>
      <c r="AF4014" s="26"/>
      <c r="AG4014" s="26"/>
      <c r="AH4014" s="27" t="s">
        <v>3042</v>
      </c>
      <c r="AI4014" s="27" t="s">
        <v>410</v>
      </c>
      <c r="AJ4014" s="27" t="s">
        <v>410</v>
      </c>
      <c r="AK4014" s="24" t="s">
        <v>121</v>
      </c>
      <c r="AL4014" s="24" t="s">
        <v>7086</v>
      </c>
      <c r="AM4014" s="23">
        <v>45008</v>
      </c>
      <c r="AN4014" s="28">
        <v>1160000</v>
      </c>
      <c r="AO4014" s="28">
        <v>140606</v>
      </c>
      <c r="AP4014" s="24"/>
      <c r="AQ4014" s="24"/>
      <c r="AR4014" s="24"/>
      <c r="AS4014" s="24"/>
      <c r="AT4014" s="24"/>
      <c r="AU4014" s="24"/>
      <c r="AV4014" s="24"/>
      <c r="AW4014" s="24"/>
      <c r="AX4014" s="24"/>
      <c r="AY4014" s="24"/>
      <c r="AZ4014" s="24"/>
      <c r="BA4014" s="24"/>
      <c r="BB4014" s="24"/>
      <c r="BC4014" s="24"/>
      <c r="BD4014" s="24"/>
      <c r="BE4014" s="24"/>
      <c r="BF4014" s="23"/>
      <c r="BG4014" s="23"/>
      <c r="BH4014" s="23">
        <v>45040</v>
      </c>
      <c r="BI4014" s="26" t="s">
        <v>466</v>
      </c>
      <c r="BJ4014" s="26" t="s">
        <v>3469</v>
      </c>
      <c r="BK4014" s="29">
        <v>0</v>
      </c>
      <c r="BL4014" s="24" t="s">
        <v>129</v>
      </c>
      <c r="BM4014" s="22" t="str">
        <f ca="1">+IF(Tabla1[[#This Row],[FECHA INGRESO]]&gt;=44986,IF((TODAY()-Tabla1[[#This Row],[FECHA INGRESO]])&gt;=50,"ALERTA","TODAVÍA FALTA"),"N/A")</f>
        <v>ALERTA</v>
      </c>
      <c r="BN4014" s="7">
        <f>IFERROR((_xlfn.DAYS(Tabla1[[#This Row],[FECHA INGRESO]],Tabla1[[#This Row],[FECHA RETIRO]]))/30,"")</f>
        <v>-1.0666666666666667</v>
      </c>
    </row>
    <row r="4015" spans="1:66" x14ac:dyDescent="0.35">
      <c r="A4015" s="21">
        <v>1000470924</v>
      </c>
      <c r="B4015" s="22" t="s">
        <v>21080</v>
      </c>
      <c r="C4015" s="23">
        <v>45008</v>
      </c>
      <c r="D4015" s="24" t="s">
        <v>188</v>
      </c>
      <c r="E4015" s="24" t="s">
        <v>94</v>
      </c>
      <c r="F4015" s="23" t="s">
        <v>94</v>
      </c>
      <c r="G4015" s="24"/>
      <c r="H4015" s="24">
        <v>24121516213</v>
      </c>
      <c r="I4015" s="24" t="s">
        <v>95</v>
      </c>
      <c r="J4015" s="24">
        <f>DATEDIF(Tabla1[[#This Row],[FECHA DE NACIMIENTO]],Tabla1[[#This Row],[FECHA ACTUAL]],"Y")</f>
        <v>20</v>
      </c>
      <c r="K4015" s="24" t="s">
        <v>73</v>
      </c>
      <c r="L4015" s="24" t="s">
        <v>112</v>
      </c>
      <c r="M4015" s="24">
        <v>1</v>
      </c>
      <c r="N4015" s="24">
        <v>1</v>
      </c>
      <c r="O4015" s="24">
        <v>3</v>
      </c>
      <c r="P4015" s="24" t="s">
        <v>101</v>
      </c>
      <c r="Q4015" s="23">
        <v>37635</v>
      </c>
      <c r="R4015" s="24" t="s">
        <v>76</v>
      </c>
      <c r="S4015" s="25">
        <v>45119</v>
      </c>
      <c r="T4015" s="24"/>
      <c r="U4015" s="24">
        <v>3222398439</v>
      </c>
      <c r="V4015" s="148" t="s">
        <v>21081</v>
      </c>
      <c r="W4015" s="24" t="s">
        <v>19498</v>
      </c>
      <c r="X4015" s="24" t="s">
        <v>20383</v>
      </c>
      <c r="Y4015" s="24" t="s">
        <v>21082</v>
      </c>
      <c r="Z4015" s="24" t="s">
        <v>117</v>
      </c>
      <c r="AA4015" s="24">
        <v>3133741374</v>
      </c>
      <c r="AB4015" s="24"/>
      <c r="AC4015" s="24"/>
      <c r="AD4015" s="24"/>
      <c r="AE4015" s="26" t="s">
        <v>151</v>
      </c>
      <c r="AF4015" s="26"/>
      <c r="AG4015" s="26"/>
      <c r="AH4015" s="27" t="s">
        <v>3042</v>
      </c>
      <c r="AI4015" s="27" t="s">
        <v>410</v>
      </c>
      <c r="AJ4015" s="27" t="s">
        <v>410</v>
      </c>
      <c r="AK4015" s="24" t="s">
        <v>121</v>
      </c>
      <c r="AL4015" s="24" t="s">
        <v>7086</v>
      </c>
      <c r="AM4015" s="23">
        <v>45008</v>
      </c>
      <c r="AN4015" s="28">
        <v>1160000</v>
      </c>
      <c r="AO4015" s="28">
        <v>140606</v>
      </c>
      <c r="AP4015" s="24"/>
      <c r="AQ4015" s="24"/>
      <c r="AR4015" s="24"/>
      <c r="AS4015" s="24"/>
      <c r="AT4015" s="24"/>
      <c r="AU4015" s="24"/>
      <c r="AV4015" s="24"/>
      <c r="AW4015" s="24"/>
      <c r="AX4015" s="24"/>
      <c r="AY4015" s="24"/>
      <c r="AZ4015" s="24"/>
      <c r="BA4015" s="24"/>
      <c r="BB4015" s="24"/>
      <c r="BC4015" s="24"/>
      <c r="BD4015" s="24"/>
      <c r="BE4015" s="24"/>
      <c r="BF4015" s="23"/>
      <c r="BG4015" s="23"/>
      <c r="BH4015" s="23">
        <v>45028</v>
      </c>
      <c r="BI4015" s="26" t="s">
        <v>466</v>
      </c>
      <c r="BJ4015" s="26" t="s">
        <v>6087</v>
      </c>
      <c r="BK4015" s="29">
        <v>0</v>
      </c>
      <c r="BL4015" s="24" t="s">
        <v>129</v>
      </c>
      <c r="BM4015" s="22" t="str">
        <f ca="1">+IF(Tabla1[[#This Row],[FECHA INGRESO]]&gt;=44986,IF((TODAY()-Tabla1[[#This Row],[FECHA INGRESO]])&gt;=50,"ALERTA","TODAVÍA FALTA"),"N/A")</f>
        <v>ALERTA</v>
      </c>
      <c r="BN4015" s="7">
        <f>IFERROR((_xlfn.DAYS(Tabla1[[#This Row],[FECHA INGRESO]],Tabla1[[#This Row],[FECHA RETIRO]]))/30,"")</f>
        <v>-0.66666666666666663</v>
      </c>
    </row>
    <row r="4016" spans="1:66" ht="15" customHeight="1" x14ac:dyDescent="0.35">
      <c r="A4016" s="64">
        <v>1031142482</v>
      </c>
      <c r="B4016" s="38" t="s">
        <v>21083</v>
      </c>
      <c r="C4016" s="23">
        <v>45013</v>
      </c>
      <c r="D4016" s="23" t="s">
        <v>188</v>
      </c>
      <c r="E4016" s="23" t="s">
        <v>110</v>
      </c>
      <c r="F4016" s="23" t="s">
        <v>110</v>
      </c>
      <c r="G4016" s="24"/>
      <c r="H4016" s="24">
        <v>24121622682</v>
      </c>
      <c r="I4016" s="24" t="s">
        <v>95</v>
      </c>
      <c r="J4016" s="24">
        <f>DATEDIF(Tabla1[[#This Row],[FECHA DE NACIMIENTO]],Tabla1[[#This Row],[FECHA ACTUAL]],"Y")</f>
        <v>30</v>
      </c>
      <c r="K4016" s="24" t="s">
        <v>73</v>
      </c>
      <c r="L4016" s="24" t="s">
        <v>234</v>
      </c>
      <c r="M4016" s="24">
        <v>2</v>
      </c>
      <c r="N4016" s="24">
        <v>2</v>
      </c>
      <c r="O4016" s="24">
        <v>2</v>
      </c>
      <c r="P4016" s="24" t="s">
        <v>101</v>
      </c>
      <c r="Q4016" s="23">
        <v>33925</v>
      </c>
      <c r="R4016" s="24" t="s">
        <v>76</v>
      </c>
      <c r="S4016" s="25">
        <v>45119</v>
      </c>
      <c r="T4016" s="24"/>
      <c r="U4016" s="24">
        <v>3118271103</v>
      </c>
      <c r="V4016" s="148" t="s">
        <v>21084</v>
      </c>
      <c r="W4016" s="24" t="s">
        <v>21085</v>
      </c>
      <c r="X4016" s="24" t="s">
        <v>21086</v>
      </c>
      <c r="Y4016" s="24" t="s">
        <v>21087</v>
      </c>
      <c r="Z4016" s="24" t="s">
        <v>117</v>
      </c>
      <c r="AA4016" s="24">
        <v>3112574308</v>
      </c>
      <c r="AB4016" s="24"/>
      <c r="AC4016" s="24"/>
      <c r="AD4016" s="24"/>
      <c r="AE4016" s="26" t="s">
        <v>183</v>
      </c>
      <c r="AF4016" s="26" t="s">
        <v>361</v>
      </c>
      <c r="AG4016" s="26"/>
      <c r="AH4016" s="27" t="s">
        <v>955</v>
      </c>
      <c r="AI4016" s="27" t="s">
        <v>5470</v>
      </c>
      <c r="AJ4016" s="27" t="s">
        <v>5470</v>
      </c>
      <c r="AK4016" s="24" t="s">
        <v>121</v>
      </c>
      <c r="AL4016" s="24" t="s">
        <v>7086</v>
      </c>
      <c r="AM4016" s="25">
        <v>45013</v>
      </c>
      <c r="AN4016" s="28">
        <v>1160000</v>
      </c>
      <c r="AO4016" s="28">
        <v>140606</v>
      </c>
      <c r="AP4016" s="24"/>
      <c r="AQ4016" s="24"/>
      <c r="AR4016" s="24"/>
      <c r="AS4016" s="24"/>
      <c r="AT4016" s="24"/>
      <c r="AU4016" s="24"/>
      <c r="AV4016" s="24"/>
      <c r="AW4016" s="24"/>
      <c r="AX4016" s="24"/>
      <c r="AY4016" s="24"/>
      <c r="AZ4016" s="24"/>
      <c r="BA4016" s="24"/>
      <c r="BB4016" s="24"/>
      <c r="BC4016" s="24"/>
      <c r="BD4016" s="24"/>
      <c r="BE4016" s="24"/>
      <c r="BF4016" s="23"/>
      <c r="BG4016" s="23"/>
      <c r="BH4016" s="23" t="s">
        <v>75</v>
      </c>
      <c r="BI4016" s="26">
        <v>0</v>
      </c>
      <c r="BJ4016" s="26">
        <v>0</v>
      </c>
      <c r="BK4016" s="29">
        <v>0</v>
      </c>
      <c r="BL4016" s="24" t="s">
        <v>91</v>
      </c>
      <c r="BM4016" s="22" t="str">
        <f ca="1">+IF(Tabla1[[#This Row],[FECHA INGRESO]]&gt;=44986,IF((TODAY()-Tabla1[[#This Row],[FECHA INGRESO]])&gt;=50,"ALERTA","TODAVÍA FALTA"),"N/A")</f>
        <v>ALERTA</v>
      </c>
      <c r="BN4016" s="7" t="str">
        <f>IFERROR((_xlfn.DAYS(Tabla1[[#This Row],[FECHA INGRESO]],Tabla1[[#This Row],[FECHA RETIRO]]))/30,"")</f>
        <v/>
      </c>
    </row>
    <row r="4017" spans="1:66" ht="15" customHeight="1" x14ac:dyDescent="0.35">
      <c r="A4017" s="64">
        <v>1012440471</v>
      </c>
      <c r="B4017" s="38" t="s">
        <v>21088</v>
      </c>
      <c r="C4017" s="23">
        <v>45013</v>
      </c>
      <c r="D4017" s="23" t="s">
        <v>93</v>
      </c>
      <c r="E4017" s="23" t="s">
        <v>111</v>
      </c>
      <c r="F4017" s="23" t="s">
        <v>111</v>
      </c>
      <c r="G4017" s="24"/>
      <c r="H4017" s="24">
        <v>24121625256</v>
      </c>
      <c r="I4017" s="24" t="s">
        <v>95</v>
      </c>
      <c r="J4017" s="24">
        <f>DATEDIF(Tabla1[[#This Row],[FECHA DE NACIMIENTO]],Tabla1[[#This Row],[FECHA ACTUAL]],"Y")</f>
        <v>26</v>
      </c>
      <c r="K4017" s="24" t="s">
        <v>73</v>
      </c>
      <c r="L4017" s="24" t="s">
        <v>112</v>
      </c>
      <c r="M4017" s="24">
        <v>0</v>
      </c>
      <c r="N4017" s="24">
        <v>1</v>
      </c>
      <c r="O4017" s="24">
        <v>2</v>
      </c>
      <c r="P4017" s="24" t="s">
        <v>101</v>
      </c>
      <c r="Q4017" s="23">
        <v>35467</v>
      </c>
      <c r="R4017" s="24" t="s">
        <v>76</v>
      </c>
      <c r="S4017" s="25">
        <v>45119</v>
      </c>
      <c r="T4017" s="24"/>
      <c r="U4017" s="24">
        <v>3229473923</v>
      </c>
      <c r="V4017" s="148" t="s">
        <v>21089</v>
      </c>
      <c r="W4017" s="24" t="s">
        <v>21090</v>
      </c>
      <c r="X4017" s="24" t="s">
        <v>3453</v>
      </c>
      <c r="Y4017" s="24" t="s">
        <v>21091</v>
      </c>
      <c r="Z4017" s="24" t="s">
        <v>17135</v>
      </c>
      <c r="AA4017" s="24">
        <v>3118834358</v>
      </c>
      <c r="AB4017" s="24"/>
      <c r="AC4017" s="24"/>
      <c r="AD4017" s="24"/>
      <c r="AE4017" s="26" t="s">
        <v>151</v>
      </c>
      <c r="AF4017" s="26"/>
      <c r="AG4017" s="26"/>
      <c r="AH4017" s="27" t="s">
        <v>955</v>
      </c>
      <c r="AI4017" s="27" t="s">
        <v>5470</v>
      </c>
      <c r="AJ4017" s="27" t="s">
        <v>5470</v>
      </c>
      <c r="AK4017" s="24" t="s">
        <v>121</v>
      </c>
      <c r="AL4017" s="24" t="s">
        <v>7086</v>
      </c>
      <c r="AM4017" s="25">
        <v>45013</v>
      </c>
      <c r="AN4017" s="28">
        <v>1160000</v>
      </c>
      <c r="AO4017" s="28">
        <v>140606</v>
      </c>
      <c r="AP4017" s="24"/>
      <c r="AQ4017" s="24"/>
      <c r="AR4017" s="24"/>
      <c r="AS4017" s="24"/>
      <c r="AT4017" s="24"/>
      <c r="AU4017" s="24"/>
      <c r="AV4017" s="24"/>
      <c r="AW4017" s="24"/>
      <c r="AX4017" s="24"/>
      <c r="AY4017" s="24"/>
      <c r="AZ4017" s="24"/>
      <c r="BA4017" s="24"/>
      <c r="BB4017" s="24"/>
      <c r="BC4017" s="24"/>
      <c r="BD4017" s="24"/>
      <c r="BE4017" s="24"/>
      <c r="BF4017" s="23"/>
      <c r="BG4017" s="23"/>
      <c r="BH4017" s="23" t="s">
        <v>75</v>
      </c>
      <c r="BI4017" s="26">
        <v>0</v>
      </c>
      <c r="BJ4017" s="26">
        <v>0</v>
      </c>
      <c r="BK4017" s="29">
        <v>0</v>
      </c>
      <c r="BL4017" s="24" t="s">
        <v>91</v>
      </c>
      <c r="BM4017" s="22" t="str">
        <f ca="1">+IF(Tabla1[[#This Row],[FECHA INGRESO]]&gt;=44986,IF((TODAY()-Tabla1[[#This Row],[FECHA INGRESO]])&gt;=50,"ALERTA","TODAVÍA FALTA"),"N/A")</f>
        <v>ALERTA</v>
      </c>
      <c r="BN4017" s="7" t="str">
        <f>IFERROR((_xlfn.DAYS(Tabla1[[#This Row],[FECHA INGRESO]],Tabla1[[#This Row],[FECHA RETIRO]]))/30,"")</f>
        <v/>
      </c>
    </row>
    <row r="4018" spans="1:66" x14ac:dyDescent="0.35">
      <c r="A4018" s="21">
        <v>1012433356</v>
      </c>
      <c r="B4018" s="22" t="s">
        <v>21092</v>
      </c>
      <c r="C4018" s="23">
        <v>45014</v>
      </c>
      <c r="D4018" s="24" t="s">
        <v>93</v>
      </c>
      <c r="E4018" s="24" t="s">
        <v>110</v>
      </c>
      <c r="F4018" s="24" t="s">
        <v>70</v>
      </c>
      <c r="G4018" s="24"/>
      <c r="H4018" s="24">
        <v>24121677675</v>
      </c>
      <c r="I4018" s="24" t="s">
        <v>72</v>
      </c>
      <c r="J4018" s="24">
        <f>DATEDIF(Tabla1[[#This Row],[FECHA DE NACIMIENTO]],Tabla1[[#This Row],[FECHA ACTUAL]],"Y")</f>
        <v>27</v>
      </c>
      <c r="K4018" s="24" t="s">
        <v>320</v>
      </c>
      <c r="L4018" s="24" t="s">
        <v>112</v>
      </c>
      <c r="M4018" s="24">
        <v>1</v>
      </c>
      <c r="N4018" s="24">
        <v>2</v>
      </c>
      <c r="O4018" s="24">
        <v>1</v>
      </c>
      <c r="P4018" s="24" t="s">
        <v>101</v>
      </c>
      <c r="Q4018" s="23">
        <v>35090</v>
      </c>
      <c r="R4018" s="24" t="s">
        <v>76</v>
      </c>
      <c r="S4018" s="25">
        <v>45119</v>
      </c>
      <c r="T4018" s="24"/>
      <c r="U4018" s="24">
        <v>3223809898</v>
      </c>
      <c r="V4018" s="148" t="s">
        <v>21093</v>
      </c>
      <c r="W4018" s="24" t="s">
        <v>21094</v>
      </c>
      <c r="X4018" s="24" t="s">
        <v>21095</v>
      </c>
      <c r="Y4018" s="24" t="s">
        <v>21096</v>
      </c>
      <c r="Z4018" s="24" t="s">
        <v>117</v>
      </c>
      <c r="AA4018" s="24">
        <v>3142760976</v>
      </c>
      <c r="AB4018" s="24"/>
      <c r="AC4018" s="24"/>
      <c r="AD4018" s="24"/>
      <c r="AE4018" s="26" t="s">
        <v>151</v>
      </c>
      <c r="AF4018" s="26"/>
      <c r="AG4018" s="26"/>
      <c r="AH4018" s="27" t="s">
        <v>184</v>
      </c>
      <c r="AI4018" s="27" t="s">
        <v>1612</v>
      </c>
      <c r="AJ4018" s="27" t="s">
        <v>487</v>
      </c>
      <c r="AK4018" s="24" t="s">
        <v>121</v>
      </c>
      <c r="AL4018" s="24" t="s">
        <v>7086</v>
      </c>
      <c r="AM4018" s="23">
        <v>45014</v>
      </c>
      <c r="AN4018" s="28">
        <v>1160000</v>
      </c>
      <c r="AO4018" s="28">
        <v>140606</v>
      </c>
      <c r="AP4018" s="24"/>
      <c r="AQ4018" s="24"/>
      <c r="AR4018" s="24"/>
      <c r="AS4018" s="24"/>
      <c r="AT4018" s="24"/>
      <c r="AU4018" s="24"/>
      <c r="AV4018" s="24"/>
      <c r="AW4018" s="24"/>
      <c r="AX4018" s="24"/>
      <c r="AY4018" s="24"/>
      <c r="AZ4018" s="24"/>
      <c r="BA4018" s="24"/>
      <c r="BB4018" s="24"/>
      <c r="BC4018" s="24"/>
      <c r="BD4018" s="24"/>
      <c r="BE4018" s="24"/>
      <c r="BF4018" s="23"/>
      <c r="BG4018" s="23"/>
      <c r="BH4018" s="23">
        <v>45031</v>
      </c>
      <c r="BI4018" s="26" t="s">
        <v>466</v>
      </c>
      <c r="BJ4018" s="26" t="s">
        <v>273</v>
      </c>
      <c r="BK4018" s="29">
        <v>0</v>
      </c>
      <c r="BL4018" s="24" t="s">
        <v>129</v>
      </c>
      <c r="BM4018" s="22" t="str">
        <f ca="1">+IF(Tabla1[[#This Row],[FECHA INGRESO]]&gt;=44986,IF((TODAY()-Tabla1[[#This Row],[FECHA INGRESO]])&gt;=50,"ALERTA","TODAVÍA FALTA"),"N/A")</f>
        <v>ALERTA</v>
      </c>
      <c r="BN4018" s="7">
        <f>IFERROR((_xlfn.DAYS(Tabla1[[#This Row],[FECHA INGRESO]],Tabla1[[#This Row],[FECHA RETIRO]]))/30,"")</f>
        <v>-0.56666666666666665</v>
      </c>
    </row>
    <row r="4019" spans="1:66" x14ac:dyDescent="0.35">
      <c r="A4019" s="21">
        <v>1033750292</v>
      </c>
      <c r="B4019" s="22" t="s">
        <v>15759</v>
      </c>
      <c r="C4019" s="23">
        <v>45014</v>
      </c>
      <c r="D4019" s="24" t="s">
        <v>582</v>
      </c>
      <c r="E4019" s="24" t="s">
        <v>111</v>
      </c>
      <c r="F4019" s="24" t="s">
        <v>111</v>
      </c>
      <c r="G4019" s="24"/>
      <c r="H4019" s="24">
        <v>24110613602</v>
      </c>
      <c r="I4019" s="24" t="s">
        <v>95</v>
      </c>
      <c r="J4019" s="24">
        <f>DATEDIF(Tabla1[[#This Row],[FECHA DE NACIMIENTO]],Tabla1[[#This Row],[FECHA ACTUAL]],"Y")</f>
        <v>30</v>
      </c>
      <c r="K4019" s="24" t="s">
        <v>73</v>
      </c>
      <c r="L4019" s="24" t="s">
        <v>234</v>
      </c>
      <c r="M4019" s="24">
        <v>3</v>
      </c>
      <c r="N4019" s="24">
        <v>3</v>
      </c>
      <c r="O4019" s="24">
        <v>2</v>
      </c>
      <c r="P4019" s="24" t="s">
        <v>101</v>
      </c>
      <c r="Q4019" s="23">
        <v>33947</v>
      </c>
      <c r="R4019" s="24" t="s">
        <v>76</v>
      </c>
      <c r="S4019" s="25">
        <v>45119</v>
      </c>
      <c r="T4019" s="24">
        <v>7923405</v>
      </c>
      <c r="U4019" s="24">
        <v>3195354380</v>
      </c>
      <c r="V4019" s="148" t="s">
        <v>15760</v>
      </c>
      <c r="W4019" s="24" t="s">
        <v>21097</v>
      </c>
      <c r="X4019" s="24" t="s">
        <v>1130</v>
      </c>
      <c r="Y4019" s="24" t="s">
        <v>21098</v>
      </c>
      <c r="Z4019" s="24" t="s">
        <v>285</v>
      </c>
      <c r="AA4019" s="24">
        <v>3244229690</v>
      </c>
      <c r="AB4019" s="24"/>
      <c r="AC4019" s="24"/>
      <c r="AD4019" s="24"/>
      <c r="AE4019" s="26" t="s">
        <v>183</v>
      </c>
      <c r="AF4019" s="26" t="s">
        <v>21099</v>
      </c>
      <c r="AG4019" s="26"/>
      <c r="AH4019" s="27" t="s">
        <v>184</v>
      </c>
      <c r="AI4019" s="27" t="s">
        <v>1612</v>
      </c>
      <c r="AJ4019" s="27" t="s">
        <v>487</v>
      </c>
      <c r="AK4019" s="24" t="s">
        <v>121</v>
      </c>
      <c r="AL4019" s="24" t="s">
        <v>7086</v>
      </c>
      <c r="AM4019" s="23">
        <v>45014</v>
      </c>
      <c r="AN4019" s="28">
        <v>1160000</v>
      </c>
      <c r="AO4019" s="28">
        <v>140606</v>
      </c>
      <c r="AP4019" s="24"/>
      <c r="AQ4019" s="24"/>
      <c r="AR4019" s="24"/>
      <c r="AS4019" s="24"/>
      <c r="AT4019" s="24"/>
      <c r="AU4019" s="24"/>
      <c r="AV4019" s="24"/>
      <c r="AW4019" s="24"/>
      <c r="AX4019" s="24"/>
      <c r="AY4019" s="24"/>
      <c r="AZ4019" s="24"/>
      <c r="BA4019" s="24"/>
      <c r="BB4019" s="24"/>
      <c r="BC4019" s="24"/>
      <c r="BD4019" s="24"/>
      <c r="BE4019" s="24"/>
      <c r="BF4019" s="23"/>
      <c r="BG4019" s="23"/>
      <c r="BH4019" s="23">
        <v>45027</v>
      </c>
      <c r="BI4019" s="26" t="s">
        <v>466</v>
      </c>
      <c r="BJ4019" s="26" t="s">
        <v>273</v>
      </c>
      <c r="BK4019" s="29">
        <v>0</v>
      </c>
      <c r="BL4019" s="24" t="s">
        <v>129</v>
      </c>
      <c r="BM4019" s="22" t="str">
        <f ca="1">+IF(Tabla1[[#This Row],[FECHA INGRESO]]&gt;=44986,IF((TODAY()-Tabla1[[#This Row],[FECHA INGRESO]])&gt;=50,"ALERTA","TODAVÍA FALTA"),"N/A")</f>
        <v>ALERTA</v>
      </c>
      <c r="BN4019" s="7">
        <f>IFERROR((_xlfn.DAYS(Tabla1[[#This Row],[FECHA INGRESO]],Tabla1[[#This Row],[FECHA RETIRO]]))/30,"")</f>
        <v>-0.43333333333333335</v>
      </c>
    </row>
    <row r="4020" spans="1:66" x14ac:dyDescent="0.35">
      <c r="A4020" s="21">
        <v>1096618283</v>
      </c>
      <c r="B4020" s="22" t="s">
        <v>21100</v>
      </c>
      <c r="C4020" s="23">
        <v>45014</v>
      </c>
      <c r="D4020" s="24" t="s">
        <v>11633</v>
      </c>
      <c r="E4020" s="24" t="s">
        <v>111</v>
      </c>
      <c r="F4020" s="24" t="s">
        <v>70</v>
      </c>
      <c r="G4020" s="24"/>
      <c r="H4020" s="24">
        <v>24121676843</v>
      </c>
      <c r="I4020" s="24" t="s">
        <v>95</v>
      </c>
      <c r="J4020" s="24">
        <f>DATEDIF(Tabla1[[#This Row],[FECHA DE NACIMIENTO]],Tabla1[[#This Row],[FECHA ACTUAL]],"Y")</f>
        <v>18</v>
      </c>
      <c r="K4020" s="24" t="s">
        <v>73</v>
      </c>
      <c r="L4020" s="24" t="s">
        <v>112</v>
      </c>
      <c r="M4020" s="24">
        <v>0</v>
      </c>
      <c r="N4020" s="24">
        <v>0</v>
      </c>
      <c r="O4020" s="24">
        <v>2</v>
      </c>
      <c r="P4020" s="24" t="s">
        <v>101</v>
      </c>
      <c r="Q4020" s="23">
        <v>38396</v>
      </c>
      <c r="R4020" s="24" t="s">
        <v>76</v>
      </c>
      <c r="S4020" s="25">
        <v>45119</v>
      </c>
      <c r="T4020" s="24"/>
      <c r="U4020" s="24">
        <v>3115746298</v>
      </c>
      <c r="V4020" s="148" t="s">
        <v>21101</v>
      </c>
      <c r="W4020" s="24" t="s">
        <v>21102</v>
      </c>
      <c r="X4020" s="24" t="s">
        <v>21103</v>
      </c>
      <c r="Y4020" s="24" t="s">
        <v>21104</v>
      </c>
      <c r="Z4020" s="24" t="s">
        <v>162</v>
      </c>
      <c r="AA4020" s="24">
        <v>3142851714</v>
      </c>
      <c r="AB4020" s="24"/>
      <c r="AC4020" s="24"/>
      <c r="AD4020" s="24"/>
      <c r="AE4020" s="26" t="s">
        <v>183</v>
      </c>
      <c r="AF4020" s="26" t="s">
        <v>223</v>
      </c>
      <c r="AG4020" s="26"/>
      <c r="AH4020" s="27" t="s">
        <v>184</v>
      </c>
      <c r="AI4020" s="27" t="s">
        <v>1612</v>
      </c>
      <c r="AJ4020" s="27" t="s">
        <v>487</v>
      </c>
      <c r="AK4020" s="24" t="s">
        <v>121</v>
      </c>
      <c r="AL4020" s="24" t="s">
        <v>7086</v>
      </c>
      <c r="AM4020" s="23">
        <v>45014</v>
      </c>
      <c r="AN4020" s="28">
        <v>1160000</v>
      </c>
      <c r="AO4020" s="28">
        <v>140606</v>
      </c>
      <c r="AP4020" s="24"/>
      <c r="AQ4020" s="24"/>
      <c r="AR4020" s="24"/>
      <c r="AS4020" s="24"/>
      <c r="AT4020" s="24"/>
      <c r="AU4020" s="24"/>
      <c r="AV4020" s="24"/>
      <c r="AW4020" s="24"/>
      <c r="AX4020" s="24"/>
      <c r="AY4020" s="24"/>
      <c r="AZ4020" s="24"/>
      <c r="BA4020" s="24"/>
      <c r="BB4020" s="24"/>
      <c r="BC4020" s="24"/>
      <c r="BD4020" s="24"/>
      <c r="BE4020" s="24"/>
      <c r="BF4020" s="23"/>
      <c r="BG4020" s="23"/>
      <c r="BH4020" s="23">
        <v>45054</v>
      </c>
      <c r="BI4020" s="26" t="s">
        <v>10014</v>
      </c>
      <c r="BJ4020" s="26" t="s">
        <v>10594</v>
      </c>
      <c r="BK4020" s="29">
        <v>0</v>
      </c>
      <c r="BL4020" s="24" t="s">
        <v>129</v>
      </c>
      <c r="BM4020" s="22" t="str">
        <f ca="1">+IF(Tabla1[[#This Row],[FECHA INGRESO]]&gt;=44986,IF((TODAY()-Tabla1[[#This Row],[FECHA INGRESO]])&gt;=50,"ALERTA","TODAVÍA FALTA"),"N/A")</f>
        <v>ALERTA</v>
      </c>
      <c r="BN4020" s="7">
        <f>IFERROR((_xlfn.DAYS(Tabla1[[#This Row],[FECHA INGRESO]],Tabla1[[#This Row],[FECHA RETIRO]]))/30,"")</f>
        <v>-1.3333333333333333</v>
      </c>
    </row>
    <row r="4021" spans="1:66" ht="15.75" customHeight="1" x14ac:dyDescent="0.35">
      <c r="A4021" s="21">
        <v>1030681995</v>
      </c>
      <c r="B4021" s="22" t="s">
        <v>21105</v>
      </c>
      <c r="C4021" s="23">
        <v>45014</v>
      </c>
      <c r="D4021" s="24" t="s">
        <v>131</v>
      </c>
      <c r="E4021" s="24" t="s">
        <v>111</v>
      </c>
      <c r="F4021" s="24" t="s">
        <v>70</v>
      </c>
      <c r="G4021" s="24"/>
      <c r="H4021" s="24">
        <v>24121672175</v>
      </c>
      <c r="I4021" s="24" t="s">
        <v>95</v>
      </c>
      <c r="J4021" s="24">
        <f>DATEDIF(Tabla1[[#This Row],[FECHA DE NACIMIENTO]],Tabla1[[#This Row],[FECHA ACTUAL]],"Y")</f>
        <v>25</v>
      </c>
      <c r="K4021" s="24" t="s">
        <v>320</v>
      </c>
      <c r="L4021" s="24" t="s">
        <v>112</v>
      </c>
      <c r="M4021" s="24">
        <v>1</v>
      </c>
      <c r="N4021" s="24">
        <v>1</v>
      </c>
      <c r="O4021" s="24">
        <v>3</v>
      </c>
      <c r="P4021" s="24" t="s">
        <v>101</v>
      </c>
      <c r="Q4021" s="23">
        <v>35734</v>
      </c>
      <c r="R4021" s="24" t="s">
        <v>76</v>
      </c>
      <c r="S4021" s="25">
        <v>45119</v>
      </c>
      <c r="T4021" s="24"/>
      <c r="U4021" s="24">
        <v>3007657105</v>
      </c>
      <c r="V4021" s="148" t="s">
        <v>21106</v>
      </c>
      <c r="W4021" s="24" t="s">
        <v>21107</v>
      </c>
      <c r="X4021" s="24" t="s">
        <v>17068</v>
      </c>
      <c r="Y4021" s="24" t="s">
        <v>21108</v>
      </c>
      <c r="Z4021" s="24" t="s">
        <v>117</v>
      </c>
      <c r="AA4021" s="24">
        <v>3214107422</v>
      </c>
      <c r="AB4021" s="24"/>
      <c r="AC4021" s="24"/>
      <c r="AD4021" s="24"/>
      <c r="AE4021" s="26" t="s">
        <v>183</v>
      </c>
      <c r="AF4021" s="26" t="s">
        <v>6346</v>
      </c>
      <c r="AG4021" s="26"/>
      <c r="AH4021" s="27" t="s">
        <v>184</v>
      </c>
      <c r="AI4021" s="27" t="s">
        <v>1612</v>
      </c>
      <c r="AJ4021" s="27" t="s">
        <v>487</v>
      </c>
      <c r="AK4021" s="24" t="s">
        <v>121</v>
      </c>
      <c r="AL4021" s="24" t="s">
        <v>7086</v>
      </c>
      <c r="AM4021" s="23">
        <v>45014</v>
      </c>
      <c r="AN4021" s="28">
        <v>1160000</v>
      </c>
      <c r="AO4021" s="28">
        <v>140606</v>
      </c>
      <c r="AP4021" s="24"/>
      <c r="AQ4021" s="24"/>
      <c r="AR4021" s="24"/>
      <c r="AS4021" s="24"/>
      <c r="AT4021" s="24"/>
      <c r="AU4021" s="24"/>
      <c r="AV4021" s="24"/>
      <c r="AW4021" s="24"/>
      <c r="AX4021" s="24"/>
      <c r="AY4021" s="24"/>
      <c r="AZ4021" s="24"/>
      <c r="BA4021" s="24"/>
      <c r="BB4021" s="24"/>
      <c r="BC4021" s="24"/>
      <c r="BD4021" s="24"/>
      <c r="BE4021" s="24"/>
      <c r="BF4021" s="23"/>
      <c r="BG4021" s="23"/>
      <c r="BH4021" s="23">
        <v>45030</v>
      </c>
      <c r="BI4021" s="26" t="s">
        <v>466</v>
      </c>
      <c r="BJ4021" s="26" t="s">
        <v>273</v>
      </c>
      <c r="BK4021" s="29">
        <v>0</v>
      </c>
      <c r="BL4021" s="24" t="s">
        <v>129</v>
      </c>
      <c r="BM4021" s="22" t="str">
        <f ca="1">+IF(Tabla1[[#This Row],[FECHA INGRESO]]&gt;=44986,IF((TODAY()-Tabla1[[#This Row],[FECHA INGRESO]])&gt;=50,"ALERTA","TODAVÍA FALTA"),"N/A")</f>
        <v>ALERTA</v>
      </c>
      <c r="BN4021" s="7">
        <f>IFERROR((_xlfn.DAYS(Tabla1[[#This Row],[FECHA INGRESO]],Tabla1[[#This Row],[FECHA RETIRO]]))/30,"")</f>
        <v>-0.53333333333333333</v>
      </c>
    </row>
    <row r="4022" spans="1:66" ht="16.5" customHeight="1" x14ac:dyDescent="0.35">
      <c r="A4022" s="21">
        <v>1012319788</v>
      </c>
      <c r="B4022" s="22" t="s">
        <v>21109</v>
      </c>
      <c r="C4022" s="23">
        <v>45014</v>
      </c>
      <c r="D4022" s="24" t="s">
        <v>582</v>
      </c>
      <c r="E4022" s="24" t="s">
        <v>111</v>
      </c>
      <c r="F4022" s="24" t="s">
        <v>70</v>
      </c>
      <c r="G4022" s="24"/>
      <c r="H4022" s="24">
        <v>24121672632</v>
      </c>
      <c r="I4022" s="24" t="s">
        <v>95</v>
      </c>
      <c r="J4022" s="24">
        <f>DATEDIF(Tabla1[[#This Row],[FECHA DE NACIMIENTO]],Tabla1[[#This Row],[FECHA ACTUAL]],"Y")</f>
        <v>19</v>
      </c>
      <c r="K4022" s="24" t="s">
        <v>320</v>
      </c>
      <c r="L4022" s="24" t="s">
        <v>112</v>
      </c>
      <c r="M4022" s="24">
        <v>0</v>
      </c>
      <c r="N4022" s="24">
        <v>0</v>
      </c>
      <c r="O4022" s="24">
        <v>1</v>
      </c>
      <c r="P4022" s="24" t="s">
        <v>101</v>
      </c>
      <c r="Q4022" s="23">
        <v>38094</v>
      </c>
      <c r="R4022" s="24" t="s">
        <v>76</v>
      </c>
      <c r="S4022" s="25">
        <v>45119</v>
      </c>
      <c r="T4022" s="24"/>
      <c r="U4022" s="24">
        <v>3005094778</v>
      </c>
      <c r="V4022" s="148" t="s">
        <v>21110</v>
      </c>
      <c r="W4022" s="24" t="s">
        <v>21111</v>
      </c>
      <c r="X4022" s="24" t="s">
        <v>21112</v>
      </c>
      <c r="Y4022" s="24" t="s">
        <v>21113</v>
      </c>
      <c r="Z4022" s="24" t="s">
        <v>117</v>
      </c>
      <c r="AA4022" s="24">
        <v>3143311953</v>
      </c>
      <c r="AB4022" s="24"/>
      <c r="AC4022" s="24"/>
      <c r="AD4022" s="24"/>
      <c r="AE4022" s="26" t="s">
        <v>194</v>
      </c>
      <c r="AF4022" s="26" t="s">
        <v>5580</v>
      </c>
      <c r="AG4022" s="26"/>
      <c r="AH4022" s="27" t="s">
        <v>955</v>
      </c>
      <c r="AI4022" s="27" t="s">
        <v>1612</v>
      </c>
      <c r="AJ4022" s="27" t="s">
        <v>487</v>
      </c>
      <c r="AK4022" s="24" t="s">
        <v>121</v>
      </c>
      <c r="AL4022" s="24" t="s">
        <v>7086</v>
      </c>
      <c r="AM4022" s="23">
        <v>45014</v>
      </c>
      <c r="AN4022" s="28">
        <v>1160000</v>
      </c>
      <c r="AO4022" s="28">
        <v>140606</v>
      </c>
      <c r="AP4022" s="24"/>
      <c r="AQ4022" s="24"/>
      <c r="AR4022" s="24"/>
      <c r="AS4022" s="24"/>
      <c r="AT4022" s="24"/>
      <c r="AU4022" s="24"/>
      <c r="AV4022" s="24"/>
      <c r="AW4022" s="24"/>
      <c r="AX4022" s="24"/>
      <c r="AY4022" s="24"/>
      <c r="AZ4022" s="24"/>
      <c r="BA4022" s="24"/>
      <c r="BB4022" s="24"/>
      <c r="BC4022" s="24"/>
      <c r="BD4022" s="24"/>
      <c r="BE4022" s="24"/>
      <c r="BF4022" s="23"/>
      <c r="BG4022" s="23"/>
      <c r="BH4022" s="23" t="s">
        <v>75</v>
      </c>
      <c r="BI4022" s="26">
        <v>0</v>
      </c>
      <c r="BJ4022" s="26">
        <v>0</v>
      </c>
      <c r="BK4022" s="29">
        <v>0</v>
      </c>
      <c r="BL4022" s="24" t="s">
        <v>91</v>
      </c>
      <c r="BM4022" s="22" t="str">
        <f ca="1">+IF(Tabla1[[#This Row],[FECHA INGRESO]]&gt;=44986,IF((TODAY()-Tabla1[[#This Row],[FECHA INGRESO]])&gt;=50,"ALERTA","TODAVÍA FALTA"),"N/A")</f>
        <v>ALERTA</v>
      </c>
      <c r="BN4022" s="7" t="str">
        <f>IFERROR((_xlfn.DAYS(Tabla1[[#This Row],[FECHA INGRESO]],Tabla1[[#This Row],[FECHA RETIRO]]))/30,"")</f>
        <v/>
      </c>
    </row>
    <row r="4023" spans="1:66" s="174" customFormat="1" x14ac:dyDescent="0.35">
      <c r="A4023" s="165">
        <v>1014858797</v>
      </c>
      <c r="B4023" s="166" t="s">
        <v>21114</v>
      </c>
      <c r="C4023" s="167">
        <v>45015</v>
      </c>
      <c r="D4023" s="168" t="s">
        <v>266</v>
      </c>
      <c r="E4023" s="168" t="s">
        <v>69</v>
      </c>
      <c r="F4023" s="168" t="s">
        <v>70</v>
      </c>
      <c r="G4023" s="168"/>
      <c r="H4023" s="168">
        <v>24109875981</v>
      </c>
      <c r="I4023" s="168" t="s">
        <v>95</v>
      </c>
      <c r="J4023" s="168">
        <f>DATEDIF(Tabla1[[#This Row],[FECHA DE NACIMIENTO]],Tabla1[[#This Row],[FECHA ACTUAL]],"Y")</f>
        <v>18</v>
      </c>
      <c r="K4023" s="168" t="s">
        <v>73</v>
      </c>
      <c r="L4023" s="24" t="s">
        <v>112</v>
      </c>
      <c r="M4023" s="168">
        <v>0</v>
      </c>
      <c r="N4023" s="168">
        <v>0</v>
      </c>
      <c r="O4023" s="168">
        <v>3</v>
      </c>
      <c r="P4023" s="168" t="s">
        <v>101</v>
      </c>
      <c r="Q4023" s="167">
        <v>38518</v>
      </c>
      <c r="R4023" s="24" t="s">
        <v>76</v>
      </c>
      <c r="S4023" s="25">
        <v>45119</v>
      </c>
      <c r="T4023" s="168">
        <v>4551826</v>
      </c>
      <c r="U4023" s="168">
        <v>3106444737</v>
      </c>
      <c r="V4023" s="169" t="s">
        <v>21115</v>
      </c>
      <c r="W4023" s="168" t="s">
        <v>21116</v>
      </c>
      <c r="X4023" s="168" t="s">
        <v>4619</v>
      </c>
      <c r="Y4023" s="168" t="s">
        <v>21117</v>
      </c>
      <c r="Z4023" s="168" t="s">
        <v>117</v>
      </c>
      <c r="AA4023" s="168">
        <v>3197198562</v>
      </c>
      <c r="AB4023" s="168"/>
      <c r="AC4023" s="168"/>
      <c r="AD4023" s="168"/>
      <c r="AE4023" s="26" t="s">
        <v>151</v>
      </c>
      <c r="AF4023" s="170"/>
      <c r="AG4023" s="170"/>
      <c r="AH4023" s="170" t="s">
        <v>10575</v>
      </c>
      <c r="AI4023" s="170" t="s">
        <v>398</v>
      </c>
      <c r="AJ4023" s="170" t="s">
        <v>398</v>
      </c>
      <c r="AK4023" s="168" t="s">
        <v>89</v>
      </c>
      <c r="AL4023" s="168" t="s">
        <v>7086</v>
      </c>
      <c r="AM4023" s="167">
        <v>45015</v>
      </c>
      <c r="AN4023" s="171">
        <v>1160000</v>
      </c>
      <c r="AO4023" s="171">
        <v>140606</v>
      </c>
      <c r="AP4023" s="168"/>
      <c r="AQ4023" s="168"/>
      <c r="AR4023" s="168"/>
      <c r="AS4023" s="168"/>
      <c r="AT4023" s="168"/>
      <c r="AU4023" s="168"/>
      <c r="AV4023" s="168"/>
      <c r="AW4023" s="168"/>
      <c r="AX4023" s="168"/>
      <c r="AY4023" s="168"/>
      <c r="AZ4023" s="168"/>
      <c r="BA4023" s="168"/>
      <c r="BB4023" s="168"/>
      <c r="BC4023" s="168"/>
      <c r="BD4023" s="168"/>
      <c r="BE4023" s="168"/>
      <c r="BF4023" s="167"/>
      <c r="BG4023" s="167"/>
      <c r="BH4023" s="167" t="s">
        <v>75</v>
      </c>
      <c r="BI4023" s="170">
        <v>0</v>
      </c>
      <c r="BJ4023" s="170">
        <v>0</v>
      </c>
      <c r="BK4023" s="172">
        <v>0</v>
      </c>
      <c r="BL4023" s="168" t="s">
        <v>91</v>
      </c>
      <c r="BM4023" s="22" t="str">
        <f ca="1">+IF(Tabla1[[#This Row],[FECHA INGRESO]]&gt;=44986,IF((TODAY()-Tabla1[[#This Row],[FECHA INGRESO]])&gt;=50,"ALERTA","TODAVÍA FALTA"),"N/A")</f>
        <v>ALERTA</v>
      </c>
      <c r="BN4023" s="173" t="str">
        <f>IFERROR((_xlfn.DAYS(Tabla1[[#This Row],[FECHA INGRESO]],Tabla1[[#This Row],[FECHA RETIRO]]))/30,"")</f>
        <v/>
      </c>
    </row>
    <row r="4024" spans="1:66" x14ac:dyDescent="0.35">
      <c r="A4024" s="21">
        <v>1022443113</v>
      </c>
      <c r="B4024" s="22" t="s">
        <v>21118</v>
      </c>
      <c r="C4024" s="23">
        <v>45015</v>
      </c>
      <c r="D4024" s="24" t="s">
        <v>93</v>
      </c>
      <c r="E4024" s="24" t="s">
        <v>94</v>
      </c>
      <c r="F4024" s="24" t="s">
        <v>70</v>
      </c>
      <c r="G4024" s="24"/>
      <c r="H4024" s="24">
        <v>24121692458</v>
      </c>
      <c r="I4024" s="24" t="s">
        <v>72</v>
      </c>
      <c r="J4024" s="24">
        <f>DATEDIF(Tabla1[[#This Row],[FECHA DE NACIMIENTO]],Tabla1[[#This Row],[FECHA ACTUAL]],"Y")</f>
        <v>24</v>
      </c>
      <c r="K4024" s="24" t="s">
        <v>320</v>
      </c>
      <c r="L4024" s="24" t="s">
        <v>234</v>
      </c>
      <c r="M4024" s="24">
        <v>0</v>
      </c>
      <c r="N4024" s="24">
        <v>0</v>
      </c>
      <c r="O4024" s="24">
        <v>2</v>
      </c>
      <c r="P4024" s="24" t="s">
        <v>101</v>
      </c>
      <c r="Q4024" s="23">
        <v>36286</v>
      </c>
      <c r="R4024" s="24" t="s">
        <v>76</v>
      </c>
      <c r="S4024" s="25">
        <v>45119</v>
      </c>
      <c r="T4024" s="24"/>
      <c r="U4024" s="24">
        <v>3143351263</v>
      </c>
      <c r="V4024" s="148" t="s">
        <v>21119</v>
      </c>
      <c r="W4024" s="24" t="s">
        <v>21120</v>
      </c>
      <c r="X4024" s="24" t="s">
        <v>586</v>
      </c>
      <c r="Y4024" s="24" t="s">
        <v>21121</v>
      </c>
      <c r="Z4024" s="24" t="s">
        <v>13095</v>
      </c>
      <c r="AA4024" s="24">
        <v>3222543941</v>
      </c>
      <c r="AB4024" s="24"/>
      <c r="AC4024" s="24"/>
      <c r="AD4024" s="24"/>
      <c r="AE4024" s="26" t="s">
        <v>151</v>
      </c>
      <c r="AF4024" s="26"/>
      <c r="AG4024" s="26"/>
      <c r="AH4024" s="27" t="s">
        <v>3042</v>
      </c>
      <c r="AI4024" s="27" t="s">
        <v>410</v>
      </c>
      <c r="AJ4024" s="27" t="s">
        <v>410</v>
      </c>
      <c r="AK4024" s="24" t="s">
        <v>121</v>
      </c>
      <c r="AL4024" s="24" t="s">
        <v>7086</v>
      </c>
      <c r="AM4024" s="23">
        <v>45015</v>
      </c>
      <c r="AN4024" s="28">
        <v>1160000</v>
      </c>
      <c r="AO4024" s="28">
        <v>140606</v>
      </c>
      <c r="AP4024" s="24"/>
      <c r="AQ4024" s="24"/>
      <c r="AR4024" s="24"/>
      <c r="AS4024" s="24"/>
      <c r="AT4024" s="24"/>
      <c r="AU4024" s="24"/>
      <c r="AV4024" s="24"/>
      <c r="AW4024" s="24"/>
      <c r="AX4024" s="24"/>
      <c r="AY4024" s="24"/>
      <c r="AZ4024" s="24"/>
      <c r="BA4024" s="24"/>
      <c r="BB4024" s="24"/>
      <c r="BC4024" s="24"/>
      <c r="BD4024" s="24"/>
      <c r="BE4024" s="24"/>
      <c r="BF4024" s="23"/>
      <c r="BG4024" s="23"/>
      <c r="BH4024" s="23">
        <v>45029</v>
      </c>
      <c r="BI4024" s="26" t="s">
        <v>10014</v>
      </c>
      <c r="BJ4024" s="26" t="s">
        <v>10594</v>
      </c>
      <c r="BK4024" s="29">
        <v>0</v>
      </c>
      <c r="BL4024" s="24" t="s">
        <v>129</v>
      </c>
      <c r="BM4024" s="22" t="str">
        <f ca="1">+IF(Tabla1[[#This Row],[FECHA INGRESO]]&gt;=44986,IF((TODAY()-Tabla1[[#This Row],[FECHA INGRESO]])&gt;=50,"ALERTA","TODAVÍA FALTA"),"N/A")</f>
        <v>ALERTA</v>
      </c>
      <c r="BN4024" s="7">
        <f>IFERROR((_xlfn.DAYS(Tabla1[[#This Row],[FECHA INGRESO]],Tabla1[[#This Row],[FECHA RETIRO]]))/30,"")</f>
        <v>-0.46666666666666667</v>
      </c>
    </row>
    <row r="4025" spans="1:66" x14ac:dyDescent="0.35">
      <c r="A4025" s="21">
        <v>1023954446</v>
      </c>
      <c r="B4025" s="22" t="s">
        <v>21122</v>
      </c>
      <c r="C4025" s="25">
        <v>45017</v>
      </c>
      <c r="D4025" s="24" t="s">
        <v>157</v>
      </c>
      <c r="E4025" s="24" t="s">
        <v>110</v>
      </c>
      <c r="F4025" s="24" t="s">
        <v>70</v>
      </c>
      <c r="G4025" s="24"/>
      <c r="H4025" s="24">
        <v>24116513337</v>
      </c>
      <c r="I4025" s="24" t="s">
        <v>95</v>
      </c>
      <c r="J4025" s="24">
        <f>DATEDIF(Tabla1[[#This Row],[FECHA DE NACIMIENTO]],Tabla1[[#This Row],[FECHA ACTUAL]],"Y")</f>
        <v>26</v>
      </c>
      <c r="K4025" s="24" t="s">
        <v>500</v>
      </c>
      <c r="L4025" s="24" t="s">
        <v>112</v>
      </c>
      <c r="M4025" s="24">
        <v>1</v>
      </c>
      <c r="N4025" s="24">
        <v>1</v>
      </c>
      <c r="O4025" s="24">
        <v>2</v>
      </c>
      <c r="P4025" s="24" t="s">
        <v>101</v>
      </c>
      <c r="Q4025" s="23">
        <v>35320</v>
      </c>
      <c r="R4025" s="24" t="s">
        <v>76</v>
      </c>
      <c r="S4025" s="25">
        <v>45119</v>
      </c>
      <c r="T4025" s="24"/>
      <c r="U4025" s="24">
        <v>3102225661</v>
      </c>
      <c r="V4025" s="148" t="s">
        <v>21123</v>
      </c>
      <c r="W4025" s="24" t="s">
        <v>21124</v>
      </c>
      <c r="X4025" s="24" t="s">
        <v>3877</v>
      </c>
      <c r="Y4025" s="24" t="s">
        <v>21125</v>
      </c>
      <c r="Z4025" s="24" t="s">
        <v>852</v>
      </c>
      <c r="AA4025" s="24">
        <v>3143591877</v>
      </c>
      <c r="AB4025" s="24"/>
      <c r="AC4025" s="24"/>
      <c r="AD4025" s="24"/>
      <c r="AE4025" s="26" t="s">
        <v>151</v>
      </c>
      <c r="AF4025" s="26"/>
      <c r="AG4025" s="26"/>
      <c r="AH4025" s="27" t="s">
        <v>184</v>
      </c>
      <c r="AI4025" s="27" t="s">
        <v>1612</v>
      </c>
      <c r="AJ4025" s="27" t="s">
        <v>487</v>
      </c>
      <c r="AK4025" s="24" t="s">
        <v>121</v>
      </c>
      <c r="AL4025" s="24" t="s">
        <v>7086</v>
      </c>
      <c r="AM4025" s="25">
        <v>45017</v>
      </c>
      <c r="AN4025" s="28">
        <v>1160000</v>
      </c>
      <c r="AO4025" s="28">
        <v>140606</v>
      </c>
      <c r="AP4025" s="24"/>
      <c r="AQ4025" s="24"/>
      <c r="AR4025" s="24"/>
      <c r="AS4025" s="24"/>
      <c r="AT4025" s="24"/>
      <c r="AU4025" s="24"/>
      <c r="AV4025" s="24"/>
      <c r="AW4025" s="24"/>
      <c r="AX4025" s="24"/>
      <c r="AY4025" s="24"/>
      <c r="AZ4025" s="24"/>
      <c r="BA4025" s="24"/>
      <c r="BB4025" s="24"/>
      <c r="BC4025" s="24"/>
      <c r="BD4025" s="24"/>
      <c r="BE4025" s="24"/>
      <c r="BF4025" s="23"/>
      <c r="BG4025" s="23"/>
      <c r="BH4025" s="23">
        <v>45030</v>
      </c>
      <c r="BI4025" s="26" t="s">
        <v>466</v>
      </c>
      <c r="BJ4025" s="26" t="s">
        <v>21126</v>
      </c>
      <c r="BK4025" s="29">
        <v>0</v>
      </c>
      <c r="BL4025" s="24" t="s">
        <v>129</v>
      </c>
      <c r="BM4025" s="22" t="str">
        <f ca="1">+IF(Tabla1[[#This Row],[FECHA INGRESO]]&gt;=44986,IF((TODAY()-Tabla1[[#This Row],[FECHA INGRESO]])&gt;=50,"ALERTA","TODAVÍA FALTA"),"N/A")</f>
        <v>ALERTA</v>
      </c>
      <c r="BN4025" s="7">
        <f>IFERROR((_xlfn.DAYS(Tabla1[[#This Row],[FECHA INGRESO]],Tabla1[[#This Row],[FECHA RETIRO]]))/30,"")</f>
        <v>-0.43333333333333335</v>
      </c>
    </row>
    <row r="4026" spans="1:66" x14ac:dyDescent="0.35">
      <c r="A4026" s="21">
        <v>1010760672</v>
      </c>
      <c r="B4026" s="22" t="s">
        <v>21127</v>
      </c>
      <c r="C4026" s="25">
        <v>45017</v>
      </c>
      <c r="D4026" s="24" t="s">
        <v>188</v>
      </c>
      <c r="E4026" s="24" t="s">
        <v>111</v>
      </c>
      <c r="F4026" s="24" t="s">
        <v>70</v>
      </c>
      <c r="G4026" s="24"/>
      <c r="H4026" s="24">
        <v>24121737849</v>
      </c>
      <c r="I4026" s="24" t="s">
        <v>95</v>
      </c>
      <c r="J4026" s="24">
        <f>DATEDIF(Tabla1[[#This Row],[FECHA DE NACIMIENTO]],Tabla1[[#This Row],[FECHA ACTUAL]],"Y")</f>
        <v>18</v>
      </c>
      <c r="K4026" s="24" t="s">
        <v>73</v>
      </c>
      <c r="L4026" s="24" t="s">
        <v>112</v>
      </c>
      <c r="M4026" s="24">
        <v>0</v>
      </c>
      <c r="N4026" s="24">
        <v>0</v>
      </c>
      <c r="O4026" s="24">
        <v>2</v>
      </c>
      <c r="P4026" s="24" t="s">
        <v>101</v>
      </c>
      <c r="Q4026" s="23">
        <v>38233</v>
      </c>
      <c r="R4026" s="24" t="s">
        <v>76</v>
      </c>
      <c r="S4026" s="25">
        <v>45119</v>
      </c>
      <c r="T4026" s="24">
        <v>4515101</v>
      </c>
      <c r="U4026" s="24">
        <v>3118604035</v>
      </c>
      <c r="V4026" s="148" t="s">
        <v>21128</v>
      </c>
      <c r="W4026" s="24" t="s">
        <v>21129</v>
      </c>
      <c r="X4026" s="24" t="s">
        <v>1768</v>
      </c>
      <c r="Y4026" s="24" t="s">
        <v>21130</v>
      </c>
      <c r="Z4026" s="24" t="s">
        <v>117</v>
      </c>
      <c r="AA4026" s="24">
        <v>3123633844</v>
      </c>
      <c r="AB4026" s="24"/>
      <c r="AC4026" s="24"/>
      <c r="AD4026" s="24"/>
      <c r="AE4026" s="26" t="s">
        <v>151</v>
      </c>
      <c r="AF4026" s="26"/>
      <c r="AG4026" s="26"/>
      <c r="AH4026" s="27" t="s">
        <v>184</v>
      </c>
      <c r="AI4026" s="27" t="s">
        <v>1612</v>
      </c>
      <c r="AJ4026" s="27" t="s">
        <v>487</v>
      </c>
      <c r="AK4026" s="24" t="s">
        <v>121</v>
      </c>
      <c r="AL4026" s="24" t="s">
        <v>7086</v>
      </c>
      <c r="AM4026" s="25">
        <v>45017</v>
      </c>
      <c r="AN4026" s="28">
        <v>1160000</v>
      </c>
      <c r="AO4026" s="28">
        <v>140606</v>
      </c>
      <c r="AP4026" s="24"/>
      <c r="AQ4026" s="24"/>
      <c r="AR4026" s="24"/>
      <c r="AS4026" s="24"/>
      <c r="AT4026" s="24"/>
      <c r="AU4026" s="24"/>
      <c r="AV4026" s="24"/>
      <c r="AW4026" s="24"/>
      <c r="AX4026" s="24"/>
      <c r="AY4026" s="24"/>
      <c r="AZ4026" s="24"/>
      <c r="BA4026" s="24"/>
      <c r="BB4026" s="24"/>
      <c r="BC4026" s="24"/>
      <c r="BD4026" s="24"/>
      <c r="BE4026" s="24"/>
      <c r="BF4026" s="23"/>
      <c r="BG4026" s="23"/>
      <c r="BH4026" s="23">
        <v>45030</v>
      </c>
      <c r="BI4026" s="26" t="s">
        <v>466</v>
      </c>
      <c r="BJ4026" s="26" t="s">
        <v>1246</v>
      </c>
      <c r="BK4026" s="29">
        <v>0</v>
      </c>
      <c r="BL4026" s="24" t="s">
        <v>129</v>
      </c>
      <c r="BM4026" s="22" t="str">
        <f ca="1">+IF(Tabla1[[#This Row],[FECHA INGRESO]]&gt;=44986,IF((TODAY()-Tabla1[[#This Row],[FECHA INGRESO]])&gt;=50,"ALERTA","TODAVÍA FALTA"),"N/A")</f>
        <v>ALERTA</v>
      </c>
      <c r="BN4026" s="7">
        <f>IFERROR((_xlfn.DAYS(Tabla1[[#This Row],[FECHA INGRESO]],Tabla1[[#This Row],[FECHA RETIRO]]))/30,"")</f>
        <v>-0.43333333333333335</v>
      </c>
    </row>
    <row r="4027" spans="1:66" x14ac:dyDescent="0.35">
      <c r="A4027" s="21">
        <v>1069759121</v>
      </c>
      <c r="B4027" s="22" t="s">
        <v>21131</v>
      </c>
      <c r="C4027" s="25">
        <v>45017</v>
      </c>
      <c r="D4027" s="24" t="s">
        <v>93</v>
      </c>
      <c r="E4027" s="24" t="s">
        <v>111</v>
      </c>
      <c r="F4027" s="24" t="s">
        <v>70</v>
      </c>
      <c r="G4027" s="24"/>
      <c r="H4027" s="24">
        <v>24121805735</v>
      </c>
      <c r="I4027" s="24" t="s">
        <v>95</v>
      </c>
      <c r="J4027" s="24">
        <f>DATEDIF(Tabla1[[#This Row],[FECHA DE NACIMIENTO]],Tabla1[[#This Row],[FECHA ACTUAL]],"Y")</f>
        <v>26</v>
      </c>
      <c r="K4027" s="24" t="s">
        <v>73</v>
      </c>
      <c r="L4027" s="24" t="s">
        <v>112</v>
      </c>
      <c r="M4027" s="24">
        <v>1</v>
      </c>
      <c r="N4027" s="24">
        <v>3</v>
      </c>
      <c r="O4027" s="24">
        <v>3</v>
      </c>
      <c r="P4027" s="24" t="s">
        <v>101</v>
      </c>
      <c r="Q4027" s="23">
        <v>35511</v>
      </c>
      <c r="R4027" s="24" t="s">
        <v>339</v>
      </c>
      <c r="S4027" s="25">
        <v>45119</v>
      </c>
      <c r="T4027" s="24"/>
      <c r="U4027" s="24">
        <v>3118251492</v>
      </c>
      <c r="V4027" s="148" t="s">
        <v>21132</v>
      </c>
      <c r="W4027" s="24" t="s">
        <v>21133</v>
      </c>
      <c r="X4027" s="24" t="s">
        <v>17068</v>
      </c>
      <c r="Y4027" s="24" t="s">
        <v>21134</v>
      </c>
      <c r="Z4027" s="24" t="s">
        <v>117</v>
      </c>
      <c r="AA4027" s="24">
        <v>3202564150</v>
      </c>
      <c r="AB4027" s="24"/>
      <c r="AC4027" s="24"/>
      <c r="AD4027" s="24"/>
      <c r="AE4027" s="26" t="s">
        <v>183</v>
      </c>
      <c r="AF4027" s="26"/>
      <c r="AG4027" s="26"/>
      <c r="AH4027" s="27" t="s">
        <v>184</v>
      </c>
      <c r="AI4027" s="27" t="s">
        <v>1612</v>
      </c>
      <c r="AJ4027" s="27" t="s">
        <v>487</v>
      </c>
      <c r="AK4027" s="24" t="s">
        <v>121</v>
      </c>
      <c r="AL4027" s="24" t="s">
        <v>7086</v>
      </c>
      <c r="AM4027" s="25">
        <v>45017</v>
      </c>
      <c r="AN4027" s="28">
        <v>1160000</v>
      </c>
      <c r="AO4027" s="28">
        <v>140606</v>
      </c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  <c r="BD4027" s="24"/>
      <c r="BE4027" s="24"/>
      <c r="BF4027" s="23"/>
      <c r="BG4027" s="23"/>
      <c r="BH4027" s="23">
        <v>45048</v>
      </c>
      <c r="BI4027" s="26" t="s">
        <v>10014</v>
      </c>
      <c r="BJ4027" s="26" t="s">
        <v>10594</v>
      </c>
      <c r="BK4027" s="29">
        <v>0</v>
      </c>
      <c r="BL4027" s="24" t="s">
        <v>129</v>
      </c>
      <c r="BM4027" s="22" t="str">
        <f ca="1">+IF(Tabla1[[#This Row],[FECHA INGRESO]]&gt;=44986,IF((TODAY()-Tabla1[[#This Row],[FECHA INGRESO]])&gt;=50,"ALERTA","TODAVÍA FALTA"),"N/A")</f>
        <v>ALERTA</v>
      </c>
      <c r="BN4027" s="7">
        <f>IFERROR((_xlfn.DAYS(Tabla1[[#This Row],[FECHA INGRESO]],Tabla1[[#This Row],[FECHA RETIRO]]))/30,"")</f>
        <v>-1.0333333333333334</v>
      </c>
    </row>
    <row r="4028" spans="1:66" x14ac:dyDescent="0.35">
      <c r="A4028" s="21">
        <v>1028660569</v>
      </c>
      <c r="B4028" s="22" t="s">
        <v>21135</v>
      </c>
      <c r="C4028" s="25">
        <v>45017</v>
      </c>
      <c r="D4028" s="24" t="s">
        <v>266</v>
      </c>
      <c r="E4028" s="24" t="s">
        <v>111</v>
      </c>
      <c r="F4028" s="24" t="s">
        <v>70</v>
      </c>
      <c r="G4028" s="24"/>
      <c r="H4028" s="24">
        <v>24121715111</v>
      </c>
      <c r="I4028" s="24" t="s">
        <v>95</v>
      </c>
      <c r="J4028" s="24">
        <f>DATEDIF(Tabla1[[#This Row],[FECHA DE NACIMIENTO]],Tabla1[[#This Row],[FECHA ACTUAL]],"Y")</f>
        <v>18</v>
      </c>
      <c r="K4028" s="24" t="s">
        <v>73</v>
      </c>
      <c r="L4028" s="24" t="s">
        <v>112</v>
      </c>
      <c r="M4028" s="24">
        <v>0</v>
      </c>
      <c r="N4028" s="24">
        <v>0</v>
      </c>
      <c r="O4028" s="24">
        <v>2</v>
      </c>
      <c r="P4028" s="24" t="s">
        <v>101</v>
      </c>
      <c r="Q4028" s="23">
        <v>38345</v>
      </c>
      <c r="R4028" s="24" t="s">
        <v>76</v>
      </c>
      <c r="S4028" s="25">
        <v>45119</v>
      </c>
      <c r="T4028" s="24"/>
      <c r="U4028" s="24">
        <v>3116107246</v>
      </c>
      <c r="V4028" s="148" t="s">
        <v>21136</v>
      </c>
      <c r="W4028" s="24" t="s">
        <v>21137</v>
      </c>
      <c r="X4028" s="24" t="s">
        <v>17572</v>
      </c>
      <c r="Y4028" s="24" t="s">
        <v>21138</v>
      </c>
      <c r="Z4028" s="24" t="s">
        <v>117</v>
      </c>
      <c r="AA4028" s="24">
        <v>3204385784</v>
      </c>
      <c r="AB4028" s="24"/>
      <c r="AC4028" s="24"/>
      <c r="AD4028" s="24"/>
      <c r="AE4028" s="26" t="s">
        <v>151</v>
      </c>
      <c r="AF4028" s="26"/>
      <c r="AG4028" s="26"/>
      <c r="AH4028" s="27" t="s">
        <v>184</v>
      </c>
      <c r="AI4028" s="27" t="s">
        <v>1612</v>
      </c>
      <c r="AJ4028" s="27" t="s">
        <v>487</v>
      </c>
      <c r="AK4028" s="24" t="s">
        <v>121</v>
      </c>
      <c r="AL4028" s="24" t="s">
        <v>7086</v>
      </c>
      <c r="AM4028" s="25">
        <v>45017</v>
      </c>
      <c r="AN4028" s="28">
        <v>1160000</v>
      </c>
      <c r="AO4028" s="28">
        <v>140606</v>
      </c>
      <c r="AP4028" s="24"/>
      <c r="AQ4028" s="24"/>
      <c r="AR4028" s="24"/>
      <c r="AS4028" s="24"/>
      <c r="AT4028" s="24"/>
      <c r="AU4028" s="24"/>
      <c r="AV4028" s="24"/>
      <c r="AW4028" s="24"/>
      <c r="AX4028" s="24"/>
      <c r="AY4028" s="24"/>
      <c r="AZ4028" s="24"/>
      <c r="BA4028" s="24"/>
      <c r="BB4028" s="24"/>
      <c r="BC4028" s="24"/>
      <c r="BD4028" s="24"/>
      <c r="BE4028" s="24"/>
      <c r="BF4028" s="23"/>
      <c r="BG4028" s="23"/>
      <c r="BH4028" s="23">
        <v>45054</v>
      </c>
      <c r="BI4028" s="26" t="s">
        <v>10014</v>
      </c>
      <c r="BJ4028" s="26" t="s">
        <v>10594</v>
      </c>
      <c r="BK4028" s="29">
        <v>0</v>
      </c>
      <c r="BL4028" s="24" t="s">
        <v>129</v>
      </c>
      <c r="BM4028" s="22" t="str">
        <f ca="1">+IF(Tabla1[[#This Row],[FECHA INGRESO]]&gt;=44986,IF((TODAY()-Tabla1[[#This Row],[FECHA INGRESO]])&gt;=50,"ALERTA","TODAVÍA FALTA"),"N/A")</f>
        <v>ALERTA</v>
      </c>
      <c r="BN4028" s="7">
        <f>IFERROR((_xlfn.DAYS(Tabla1[[#This Row],[FECHA INGRESO]],Tabla1[[#This Row],[FECHA RETIRO]]))/30,"")</f>
        <v>-1.2333333333333334</v>
      </c>
    </row>
    <row r="4029" spans="1:66" x14ac:dyDescent="0.35">
      <c r="A4029" s="21">
        <v>63473269</v>
      </c>
      <c r="B4029" s="22" t="s">
        <v>21139</v>
      </c>
      <c r="C4029" s="25">
        <v>45017</v>
      </c>
      <c r="D4029" s="24" t="s">
        <v>157</v>
      </c>
      <c r="E4029" s="24" t="s">
        <v>111</v>
      </c>
      <c r="F4029" s="24" t="s">
        <v>70</v>
      </c>
      <c r="G4029" s="24"/>
      <c r="H4029" s="24">
        <v>24119820609</v>
      </c>
      <c r="I4029" s="24" t="s">
        <v>95</v>
      </c>
      <c r="J4029" s="24">
        <f>DATEDIF(Tabla1[[#This Row],[FECHA DE NACIMIENTO]],Tabla1[[#This Row],[FECHA ACTUAL]],"Y")</f>
        <v>44</v>
      </c>
      <c r="K4029" s="24" t="s">
        <v>73</v>
      </c>
      <c r="L4029" s="24" t="s">
        <v>112</v>
      </c>
      <c r="M4029" s="24">
        <v>0</v>
      </c>
      <c r="N4029" s="24">
        <v>0</v>
      </c>
      <c r="O4029" s="24">
        <v>2</v>
      </c>
      <c r="P4029" s="24" t="s">
        <v>101</v>
      </c>
      <c r="Q4029" s="23">
        <v>28802</v>
      </c>
      <c r="R4029" s="63" t="s">
        <v>19134</v>
      </c>
      <c r="S4029" s="25">
        <v>45119</v>
      </c>
      <c r="T4029" s="24"/>
      <c r="U4029" s="24">
        <v>3203284636</v>
      </c>
      <c r="V4029" s="148" t="s">
        <v>21140</v>
      </c>
      <c r="W4029" s="24" t="s">
        <v>20426</v>
      </c>
      <c r="X4029" s="24" t="s">
        <v>21141</v>
      </c>
      <c r="Y4029" s="24" t="s">
        <v>21142</v>
      </c>
      <c r="Z4029" s="24" t="s">
        <v>162</v>
      </c>
      <c r="AA4029" s="24">
        <v>3125189646</v>
      </c>
      <c r="AB4029" s="24"/>
      <c r="AC4029" s="24"/>
      <c r="AD4029" s="24"/>
      <c r="AE4029" s="26" t="s">
        <v>151</v>
      </c>
      <c r="AF4029" s="26"/>
      <c r="AG4029" s="26"/>
      <c r="AH4029" s="27" t="s">
        <v>184</v>
      </c>
      <c r="AI4029" s="27" t="s">
        <v>1612</v>
      </c>
      <c r="AJ4029" s="27" t="s">
        <v>487</v>
      </c>
      <c r="AK4029" s="24" t="s">
        <v>121</v>
      </c>
      <c r="AL4029" s="24" t="s">
        <v>7086</v>
      </c>
      <c r="AM4029" s="25">
        <v>45017</v>
      </c>
      <c r="AN4029" s="28">
        <v>1160000</v>
      </c>
      <c r="AO4029" s="28">
        <v>140606</v>
      </c>
      <c r="AP4029" s="24"/>
      <c r="AQ4029" s="24"/>
      <c r="AR4029" s="24"/>
      <c r="AS4029" s="24"/>
      <c r="AT4029" s="24"/>
      <c r="AU4029" s="24"/>
      <c r="AV4029" s="24"/>
      <c r="AW4029" s="24"/>
      <c r="AX4029" s="24"/>
      <c r="AY4029" s="24"/>
      <c r="AZ4029" s="24"/>
      <c r="BA4029" s="24"/>
      <c r="BB4029" s="24"/>
      <c r="BC4029" s="24"/>
      <c r="BD4029" s="24"/>
      <c r="BE4029" s="24"/>
      <c r="BF4029" s="23"/>
      <c r="BG4029" s="23"/>
      <c r="BH4029" s="23">
        <v>45048</v>
      </c>
      <c r="BI4029" s="26" t="s">
        <v>466</v>
      </c>
      <c r="BJ4029" s="26" t="s">
        <v>273</v>
      </c>
      <c r="BK4029" s="29">
        <v>0</v>
      </c>
      <c r="BL4029" s="24" t="s">
        <v>129</v>
      </c>
      <c r="BM4029" s="22" t="str">
        <f ca="1">+IF(Tabla1[[#This Row],[FECHA INGRESO]]&gt;=44986,IF((TODAY()-Tabla1[[#This Row],[FECHA INGRESO]])&gt;=50,"ALERTA","TODAVÍA FALTA"),"N/A")</f>
        <v>ALERTA</v>
      </c>
      <c r="BN4029" s="7">
        <f>IFERROR((_xlfn.DAYS(Tabla1[[#This Row],[FECHA INGRESO]],Tabla1[[#This Row],[FECHA RETIRO]]))/30,"")</f>
        <v>-1.0333333333333334</v>
      </c>
    </row>
    <row r="4030" spans="1:66" x14ac:dyDescent="0.35">
      <c r="A4030" s="21">
        <v>1031641118</v>
      </c>
      <c r="B4030" s="22" t="s">
        <v>21143</v>
      </c>
      <c r="C4030" s="25">
        <v>45017</v>
      </c>
      <c r="D4030" s="24" t="s">
        <v>582</v>
      </c>
      <c r="E4030" s="24" t="s">
        <v>111</v>
      </c>
      <c r="F4030" s="24" t="s">
        <v>70</v>
      </c>
      <c r="G4030" s="24"/>
      <c r="H4030" s="24">
        <v>24121733366</v>
      </c>
      <c r="I4030" s="24" t="s">
        <v>95</v>
      </c>
      <c r="J4030" s="24">
        <f>DATEDIF(Tabla1[[#This Row],[FECHA DE NACIMIENTO]],Tabla1[[#This Row],[FECHA ACTUAL]],"Y")</f>
        <v>19</v>
      </c>
      <c r="K4030" s="24" t="s">
        <v>73</v>
      </c>
      <c r="L4030" s="24" t="s">
        <v>234</v>
      </c>
      <c r="M4030" s="24">
        <v>0</v>
      </c>
      <c r="N4030" s="24">
        <v>0</v>
      </c>
      <c r="O4030" s="24">
        <v>1</v>
      </c>
      <c r="P4030" s="24" t="s">
        <v>101</v>
      </c>
      <c r="Q4030" s="23">
        <v>38019</v>
      </c>
      <c r="R4030" s="24" t="s">
        <v>76</v>
      </c>
      <c r="S4030" s="25">
        <v>45119</v>
      </c>
      <c r="T4030" s="24"/>
      <c r="U4030" s="24">
        <v>3245864532</v>
      </c>
      <c r="V4030" s="148" t="s">
        <v>21144</v>
      </c>
      <c r="W4030" s="24" t="s">
        <v>21145</v>
      </c>
      <c r="X4030" s="24" t="s">
        <v>13694</v>
      </c>
      <c r="Y4030" s="24" t="s">
        <v>21146</v>
      </c>
      <c r="Z4030" s="24" t="s">
        <v>13095</v>
      </c>
      <c r="AA4030" s="24">
        <v>3006955907</v>
      </c>
      <c r="AB4030" s="24"/>
      <c r="AC4030" s="24"/>
      <c r="AD4030" s="24"/>
      <c r="AE4030" s="26" t="s">
        <v>151</v>
      </c>
      <c r="AF4030" s="26"/>
      <c r="AG4030" s="26"/>
      <c r="AH4030" s="27" t="s">
        <v>184</v>
      </c>
      <c r="AI4030" s="27" t="s">
        <v>1612</v>
      </c>
      <c r="AJ4030" s="27" t="s">
        <v>487</v>
      </c>
      <c r="AK4030" s="24" t="s">
        <v>121</v>
      </c>
      <c r="AL4030" s="24" t="s">
        <v>7086</v>
      </c>
      <c r="AM4030" s="25">
        <v>45017</v>
      </c>
      <c r="AN4030" s="28">
        <v>1160000</v>
      </c>
      <c r="AO4030" s="28">
        <v>140606</v>
      </c>
      <c r="AP4030" s="24"/>
      <c r="AQ4030" s="24"/>
      <c r="AR4030" s="24"/>
      <c r="AS4030" s="24"/>
      <c r="AT4030" s="24"/>
      <c r="AU4030" s="24"/>
      <c r="AV4030" s="24"/>
      <c r="AW4030" s="24"/>
      <c r="AX4030" s="24"/>
      <c r="AY4030" s="24"/>
      <c r="AZ4030" s="24"/>
      <c r="BA4030" s="24"/>
      <c r="BB4030" s="24"/>
      <c r="BC4030" s="24"/>
      <c r="BD4030" s="24"/>
      <c r="BE4030" s="24"/>
      <c r="BF4030" s="23"/>
      <c r="BG4030" s="23"/>
      <c r="BH4030" s="23">
        <v>45062</v>
      </c>
      <c r="BI4030" s="26" t="s">
        <v>466</v>
      </c>
      <c r="BJ4030" s="26" t="s">
        <v>3469</v>
      </c>
      <c r="BK4030" s="29">
        <v>0</v>
      </c>
      <c r="BL4030" s="24" t="s">
        <v>129</v>
      </c>
      <c r="BM4030" s="22" t="str">
        <f ca="1">+IF(Tabla1[[#This Row],[FECHA INGRESO]]&gt;=44986,IF((TODAY()-Tabla1[[#This Row],[FECHA INGRESO]])&gt;=50,"ALERTA","TODAVÍA FALTA"),"N/A")</f>
        <v>ALERTA</v>
      </c>
      <c r="BN4030" s="7">
        <f>IFERROR((_xlfn.DAYS(Tabla1[[#This Row],[FECHA INGRESO]],Tabla1[[#This Row],[FECHA RETIRO]]))/30,"")</f>
        <v>-1.5</v>
      </c>
    </row>
    <row r="4031" spans="1:66" x14ac:dyDescent="0.35">
      <c r="A4031" s="21">
        <v>1010167473</v>
      </c>
      <c r="B4031" s="22" t="s">
        <v>21147</v>
      </c>
      <c r="C4031" s="25">
        <v>45017</v>
      </c>
      <c r="D4031" s="24" t="s">
        <v>266</v>
      </c>
      <c r="E4031" s="24" t="s">
        <v>111</v>
      </c>
      <c r="F4031" s="24" t="s">
        <v>70</v>
      </c>
      <c r="G4031" s="24"/>
      <c r="H4031" s="24">
        <v>24121723679</v>
      </c>
      <c r="I4031" s="24" t="s">
        <v>95</v>
      </c>
      <c r="J4031" s="24">
        <f>DATEDIF(Tabla1[[#This Row],[FECHA DE NACIMIENTO]],Tabla1[[#This Row],[FECHA ACTUAL]],"Y")</f>
        <v>19</v>
      </c>
      <c r="K4031" s="24" t="s">
        <v>73</v>
      </c>
      <c r="L4031" s="24" t="s">
        <v>112</v>
      </c>
      <c r="M4031" s="24">
        <v>0</v>
      </c>
      <c r="N4031" s="24">
        <v>0</v>
      </c>
      <c r="O4031" s="24">
        <v>2</v>
      </c>
      <c r="P4031" s="24" t="s">
        <v>101</v>
      </c>
      <c r="Q4031" s="23">
        <v>37939</v>
      </c>
      <c r="R4031" s="24" t="s">
        <v>76</v>
      </c>
      <c r="S4031" s="25">
        <v>45119</v>
      </c>
      <c r="T4031" s="24">
        <v>7261791</v>
      </c>
      <c r="U4031" s="24">
        <v>3127729807</v>
      </c>
      <c r="V4031" s="148" t="s">
        <v>21148</v>
      </c>
      <c r="W4031" s="24" t="s">
        <v>21149</v>
      </c>
      <c r="X4031" s="24" t="s">
        <v>13136</v>
      </c>
      <c r="Y4031" s="24" t="s">
        <v>21150</v>
      </c>
      <c r="Z4031" s="24" t="s">
        <v>162</v>
      </c>
      <c r="AA4031" s="24">
        <v>3208608262</v>
      </c>
      <c r="AB4031" s="24"/>
      <c r="AC4031" s="24"/>
      <c r="AD4031" s="24"/>
      <c r="AE4031" s="26" t="s">
        <v>183</v>
      </c>
      <c r="AF4031" s="26"/>
      <c r="AG4031" s="26"/>
      <c r="AH4031" s="27" t="s">
        <v>184</v>
      </c>
      <c r="AI4031" s="27" t="s">
        <v>1612</v>
      </c>
      <c r="AJ4031" s="27" t="s">
        <v>487</v>
      </c>
      <c r="AK4031" s="24" t="s">
        <v>121</v>
      </c>
      <c r="AL4031" s="24" t="s">
        <v>7086</v>
      </c>
      <c r="AM4031" s="25">
        <v>45017</v>
      </c>
      <c r="AN4031" s="28">
        <v>1160000</v>
      </c>
      <c r="AO4031" s="28">
        <v>140606</v>
      </c>
      <c r="AP4031" s="24"/>
      <c r="AQ4031" s="24"/>
      <c r="AR4031" s="24"/>
      <c r="AS4031" s="24"/>
      <c r="AT4031" s="24"/>
      <c r="AU4031" s="24"/>
      <c r="AV4031" s="24"/>
      <c r="AW4031" s="24"/>
      <c r="AX4031" s="24"/>
      <c r="AY4031" s="24"/>
      <c r="AZ4031" s="24"/>
      <c r="BA4031" s="24"/>
      <c r="BB4031" s="24"/>
      <c r="BC4031" s="24"/>
      <c r="BD4031" s="24"/>
      <c r="BE4031" s="24"/>
      <c r="BF4031" s="23"/>
      <c r="BG4031" s="23"/>
      <c r="BH4031" s="23">
        <v>45051</v>
      </c>
      <c r="BI4031" s="26" t="s">
        <v>466</v>
      </c>
      <c r="BJ4031" s="26" t="s">
        <v>3469</v>
      </c>
      <c r="BK4031" s="29">
        <v>0</v>
      </c>
      <c r="BL4031" s="24" t="s">
        <v>129</v>
      </c>
      <c r="BM4031" s="22" t="str">
        <f ca="1">+IF(Tabla1[[#This Row],[FECHA INGRESO]]&gt;=44986,IF((TODAY()-Tabla1[[#This Row],[FECHA INGRESO]])&gt;=50,"ALERTA","TODAVÍA FALTA"),"N/A")</f>
        <v>ALERTA</v>
      </c>
      <c r="BN4031" s="7">
        <f>IFERROR((_xlfn.DAYS(Tabla1[[#This Row],[FECHA INGRESO]],Tabla1[[#This Row],[FECHA RETIRO]]))/30,"")</f>
        <v>-1.1333333333333333</v>
      </c>
    </row>
    <row r="4032" spans="1:66" x14ac:dyDescent="0.35">
      <c r="A4032" s="21">
        <v>1021312618</v>
      </c>
      <c r="B4032" s="22" t="s">
        <v>21151</v>
      </c>
      <c r="C4032" s="25">
        <v>45017</v>
      </c>
      <c r="D4032" s="24" t="s">
        <v>4008</v>
      </c>
      <c r="E4032" s="24" t="s">
        <v>111</v>
      </c>
      <c r="F4032" s="24" t="s">
        <v>70</v>
      </c>
      <c r="G4032" s="24"/>
      <c r="H4032" s="24">
        <v>24121737128</v>
      </c>
      <c r="I4032" s="24" t="s">
        <v>95</v>
      </c>
      <c r="J4032" s="24">
        <f>DATEDIF(Tabla1[[#This Row],[FECHA DE NACIMIENTO]],Tabla1[[#This Row],[FECHA ACTUAL]],"Y")</f>
        <v>19</v>
      </c>
      <c r="K4032" s="24" t="s">
        <v>73</v>
      </c>
      <c r="L4032" s="24" t="s">
        <v>112</v>
      </c>
      <c r="M4032" s="24">
        <v>1</v>
      </c>
      <c r="N4032" s="24">
        <v>1</v>
      </c>
      <c r="O4032" s="24">
        <v>2</v>
      </c>
      <c r="P4032" s="24" t="s">
        <v>101</v>
      </c>
      <c r="Q4032" s="23">
        <v>38074</v>
      </c>
      <c r="R4032" s="24" t="s">
        <v>76</v>
      </c>
      <c r="S4032" s="25">
        <v>45119</v>
      </c>
      <c r="T4032" s="24"/>
      <c r="U4032" s="24">
        <v>3118074123</v>
      </c>
      <c r="V4032" s="148" t="s">
        <v>21152</v>
      </c>
      <c r="W4032" s="24" t="s">
        <v>21153</v>
      </c>
      <c r="X4032" s="24" t="s">
        <v>4836</v>
      </c>
      <c r="Y4032" s="24" t="s">
        <v>21154</v>
      </c>
      <c r="Z4032" s="24" t="s">
        <v>16878</v>
      </c>
      <c r="AA4032" s="24">
        <v>3023138670</v>
      </c>
      <c r="AB4032" s="24"/>
      <c r="AC4032" s="24"/>
      <c r="AD4032" s="24"/>
      <c r="AE4032" s="26" t="s">
        <v>151</v>
      </c>
      <c r="AF4032" s="26"/>
      <c r="AG4032" s="26"/>
      <c r="AH4032" s="27" t="s">
        <v>184</v>
      </c>
      <c r="AI4032" s="27" t="s">
        <v>1612</v>
      </c>
      <c r="AJ4032" s="27" t="s">
        <v>487</v>
      </c>
      <c r="AK4032" s="24" t="s">
        <v>121</v>
      </c>
      <c r="AL4032" s="24" t="s">
        <v>7086</v>
      </c>
      <c r="AM4032" s="25">
        <v>45017</v>
      </c>
      <c r="AN4032" s="28">
        <v>1160000</v>
      </c>
      <c r="AO4032" s="28">
        <v>140606</v>
      </c>
      <c r="AP4032" s="24"/>
      <c r="AQ4032" s="24"/>
      <c r="AR4032" s="24"/>
      <c r="AS4032" s="24"/>
      <c r="AT4032" s="24"/>
      <c r="AU4032" s="24"/>
      <c r="AV4032" s="24"/>
      <c r="AW4032" s="24"/>
      <c r="AX4032" s="24"/>
      <c r="AY4032" s="24"/>
      <c r="AZ4032" s="24"/>
      <c r="BA4032" s="24"/>
      <c r="BB4032" s="24"/>
      <c r="BC4032" s="24"/>
      <c r="BD4032" s="24"/>
      <c r="BE4032" s="24"/>
      <c r="BF4032" s="23"/>
      <c r="BG4032" s="23"/>
      <c r="BH4032" s="23">
        <v>45075</v>
      </c>
      <c r="BI4032" s="26" t="s">
        <v>10014</v>
      </c>
      <c r="BJ4032" s="26" t="s">
        <v>10594</v>
      </c>
      <c r="BK4032" s="29">
        <v>0</v>
      </c>
      <c r="BL4032" s="24" t="s">
        <v>129</v>
      </c>
      <c r="BM4032" s="22" t="str">
        <f ca="1">+IF(Tabla1[[#This Row],[FECHA INGRESO]]&gt;=44986,IF((TODAY()-Tabla1[[#This Row],[FECHA INGRESO]])&gt;=50,"ALERTA","TODAVÍA FALTA"),"N/A")</f>
        <v>ALERTA</v>
      </c>
      <c r="BN4032" s="7">
        <f>IFERROR((_xlfn.DAYS(Tabla1[[#This Row],[FECHA INGRESO]],Tabla1[[#This Row],[FECHA RETIRO]]))/30,"")</f>
        <v>-1.9333333333333333</v>
      </c>
    </row>
    <row r="4033" spans="1:66" x14ac:dyDescent="0.35">
      <c r="A4033" s="21">
        <v>1026594909</v>
      </c>
      <c r="B4033" s="22" t="s">
        <v>21155</v>
      </c>
      <c r="C4033" s="25">
        <v>45017</v>
      </c>
      <c r="D4033" s="24" t="s">
        <v>4008</v>
      </c>
      <c r="E4033" s="24" t="s">
        <v>111</v>
      </c>
      <c r="F4033" s="24" t="s">
        <v>70</v>
      </c>
      <c r="G4033" s="24"/>
      <c r="H4033" s="24">
        <v>24121732868</v>
      </c>
      <c r="I4033" s="24" t="s">
        <v>95</v>
      </c>
      <c r="J4033" s="24">
        <f>DATEDIF(Tabla1[[#This Row],[FECHA DE NACIMIENTO]],Tabla1[[#This Row],[FECHA ACTUAL]],"Y")</f>
        <v>24</v>
      </c>
      <c r="K4033" s="24" t="s">
        <v>73</v>
      </c>
      <c r="L4033" s="24" t="s">
        <v>112</v>
      </c>
      <c r="M4033" s="24">
        <v>0</v>
      </c>
      <c r="N4033" s="24">
        <v>0</v>
      </c>
      <c r="O4033" s="24">
        <v>3</v>
      </c>
      <c r="P4033" s="24" t="s">
        <v>101</v>
      </c>
      <c r="Q4033" s="23">
        <v>36000</v>
      </c>
      <c r="R4033" s="24" t="s">
        <v>76</v>
      </c>
      <c r="S4033" s="25">
        <v>45119</v>
      </c>
      <c r="T4033" s="24"/>
      <c r="U4033" s="24">
        <v>3223859034</v>
      </c>
      <c r="V4033" s="148" t="s">
        <v>21156</v>
      </c>
      <c r="W4033" s="24" t="s">
        <v>21157</v>
      </c>
      <c r="X4033" s="24" t="s">
        <v>21158</v>
      </c>
      <c r="Y4033" s="24"/>
      <c r="Z4033" s="24"/>
      <c r="AA4033" s="24"/>
      <c r="AB4033" s="24"/>
      <c r="AC4033" s="24"/>
      <c r="AD4033" s="24"/>
      <c r="AE4033" s="26" t="s">
        <v>151</v>
      </c>
      <c r="AF4033" s="26"/>
      <c r="AG4033" s="26"/>
      <c r="AH4033" s="27" t="s">
        <v>184</v>
      </c>
      <c r="AI4033" s="27" t="s">
        <v>1612</v>
      </c>
      <c r="AJ4033" s="27" t="s">
        <v>487</v>
      </c>
      <c r="AK4033" s="24" t="s">
        <v>121</v>
      </c>
      <c r="AL4033" s="24" t="s">
        <v>7086</v>
      </c>
      <c r="AM4033" s="25">
        <v>45017</v>
      </c>
      <c r="AN4033" s="28">
        <v>1160000</v>
      </c>
      <c r="AO4033" s="28">
        <v>140606</v>
      </c>
      <c r="AP4033" s="24"/>
      <c r="AQ4033" s="24"/>
      <c r="AR4033" s="24"/>
      <c r="AS4033" s="24"/>
      <c r="AT4033" s="24"/>
      <c r="AU4033" s="24"/>
      <c r="AV4033" s="24"/>
      <c r="AW4033" s="24"/>
      <c r="AX4033" s="24"/>
      <c r="AY4033" s="24"/>
      <c r="AZ4033" s="24"/>
      <c r="BA4033" s="24"/>
      <c r="BB4033" s="24"/>
      <c r="BC4033" s="24"/>
      <c r="BD4033" s="24"/>
      <c r="BE4033" s="24"/>
      <c r="BF4033" s="23"/>
      <c r="BG4033" s="23"/>
      <c r="BH4033" s="23">
        <v>45045</v>
      </c>
      <c r="BI4033" s="26" t="s">
        <v>466</v>
      </c>
      <c r="BJ4033" s="26" t="s">
        <v>6087</v>
      </c>
      <c r="BK4033" s="29">
        <v>0</v>
      </c>
      <c r="BL4033" s="24" t="s">
        <v>129</v>
      </c>
      <c r="BM4033" s="22" t="str">
        <f ca="1">+IF(Tabla1[[#This Row],[FECHA INGRESO]]&gt;=44986,IF((TODAY()-Tabla1[[#This Row],[FECHA INGRESO]])&gt;=50,"ALERTA","TODAVÍA FALTA"),"N/A")</f>
        <v>ALERTA</v>
      </c>
      <c r="BN4033" s="7">
        <f>IFERROR((_xlfn.DAYS(Tabla1[[#This Row],[FECHA INGRESO]],Tabla1[[#This Row],[FECHA RETIRO]]))/30,"")</f>
        <v>-0.93333333333333335</v>
      </c>
    </row>
    <row r="4034" spans="1:66" x14ac:dyDescent="0.35">
      <c r="A4034" s="21">
        <v>1019048052</v>
      </c>
      <c r="B4034" s="22" t="s">
        <v>21159</v>
      </c>
      <c r="C4034" s="25">
        <v>45017</v>
      </c>
      <c r="D4034" s="24" t="s">
        <v>131</v>
      </c>
      <c r="E4034" s="24" t="s">
        <v>111</v>
      </c>
      <c r="F4034" s="24" t="s">
        <v>111</v>
      </c>
      <c r="G4034" s="24"/>
      <c r="H4034" s="24">
        <v>24121733847</v>
      </c>
      <c r="I4034" s="24" t="s">
        <v>72</v>
      </c>
      <c r="J4034" s="24">
        <f>DATEDIF(Tabla1[[#This Row],[FECHA DE NACIMIENTO]],Tabla1[[#This Row],[FECHA ACTUAL]],"Y")</f>
        <v>33</v>
      </c>
      <c r="K4034" s="24" t="s">
        <v>73</v>
      </c>
      <c r="L4034" s="24" t="s">
        <v>112</v>
      </c>
      <c r="M4034" s="24">
        <v>0</v>
      </c>
      <c r="N4034" s="24">
        <v>0</v>
      </c>
      <c r="O4034" s="24">
        <v>3</v>
      </c>
      <c r="P4034" s="24" t="s">
        <v>101</v>
      </c>
      <c r="Q4034" s="23">
        <v>33058</v>
      </c>
      <c r="R4034" s="24" t="s">
        <v>76</v>
      </c>
      <c r="S4034" s="25">
        <v>45119</v>
      </c>
      <c r="T4034" s="24"/>
      <c r="U4034" s="24">
        <v>3103259287</v>
      </c>
      <c r="V4034" s="148" t="s">
        <v>21160</v>
      </c>
      <c r="W4034" s="24" t="s">
        <v>21161</v>
      </c>
      <c r="X4034" s="24" t="s">
        <v>21162</v>
      </c>
      <c r="Y4034" s="24" t="s">
        <v>21163</v>
      </c>
      <c r="Z4034" s="24" t="s">
        <v>117</v>
      </c>
      <c r="AA4034" s="24">
        <v>3003382896</v>
      </c>
      <c r="AB4034" s="24"/>
      <c r="AC4034" s="24"/>
      <c r="AD4034" s="24"/>
      <c r="AE4034" s="26" t="s">
        <v>183</v>
      </c>
      <c r="AF4034" s="26" t="s">
        <v>899</v>
      </c>
      <c r="AG4034" s="26"/>
      <c r="AH4034" s="27" t="s">
        <v>184</v>
      </c>
      <c r="AI4034" s="27" t="s">
        <v>1612</v>
      </c>
      <c r="AJ4034" s="27" t="s">
        <v>487</v>
      </c>
      <c r="AK4034" s="24" t="s">
        <v>121</v>
      </c>
      <c r="AL4034" s="24" t="s">
        <v>7086</v>
      </c>
      <c r="AM4034" s="25">
        <v>45017</v>
      </c>
      <c r="AN4034" s="28">
        <v>1160000</v>
      </c>
      <c r="AO4034" s="28">
        <v>140606</v>
      </c>
      <c r="AP4034" s="24"/>
      <c r="AQ4034" s="24"/>
      <c r="AR4034" s="24"/>
      <c r="AS4034" s="24"/>
      <c r="AT4034" s="24"/>
      <c r="AU4034" s="24"/>
      <c r="AV4034" s="24"/>
      <c r="AW4034" s="24"/>
      <c r="AX4034" s="24"/>
      <c r="AY4034" s="24"/>
      <c r="AZ4034" s="24"/>
      <c r="BA4034" s="24"/>
      <c r="BB4034" s="24"/>
      <c r="BC4034" s="24"/>
      <c r="BD4034" s="24"/>
      <c r="BE4034" s="24"/>
      <c r="BF4034" s="23"/>
      <c r="BG4034" s="23"/>
      <c r="BH4034" s="23">
        <v>45046</v>
      </c>
      <c r="BI4034" s="26" t="s">
        <v>466</v>
      </c>
      <c r="BJ4034" s="26" t="s">
        <v>3469</v>
      </c>
      <c r="BK4034" s="29">
        <v>0</v>
      </c>
      <c r="BL4034" s="24" t="s">
        <v>129</v>
      </c>
      <c r="BM4034" s="22" t="str">
        <f ca="1">+IF(Tabla1[[#This Row],[FECHA INGRESO]]&gt;=44986,IF((TODAY()-Tabla1[[#This Row],[FECHA INGRESO]])&gt;=50,"ALERTA","TODAVÍA FALTA"),"N/A")</f>
        <v>ALERTA</v>
      </c>
      <c r="BN4034" s="7">
        <f>IFERROR((_xlfn.DAYS(Tabla1[[#This Row],[FECHA INGRESO]],Tabla1[[#This Row],[FECHA RETIRO]]))/30,"")</f>
        <v>-0.96666666666666667</v>
      </c>
    </row>
    <row r="4035" spans="1:66" x14ac:dyDescent="0.35">
      <c r="A4035" s="21">
        <v>1000218244</v>
      </c>
      <c r="B4035" s="22" t="s">
        <v>21164</v>
      </c>
      <c r="C4035" s="25">
        <v>45017</v>
      </c>
      <c r="D4035" s="24" t="s">
        <v>266</v>
      </c>
      <c r="E4035" s="24" t="s">
        <v>111</v>
      </c>
      <c r="F4035" s="24" t="s">
        <v>70</v>
      </c>
      <c r="G4035" s="24"/>
      <c r="H4035" s="24">
        <v>24121734390</v>
      </c>
      <c r="I4035" s="24" t="s">
        <v>72</v>
      </c>
      <c r="J4035" s="24">
        <f>DATEDIF(Tabla1[[#This Row],[FECHA DE NACIMIENTO]],Tabla1[[#This Row],[FECHA ACTUAL]],"Y")</f>
        <v>21</v>
      </c>
      <c r="K4035" s="24" t="s">
        <v>96</v>
      </c>
      <c r="L4035" s="24" t="s">
        <v>112</v>
      </c>
      <c r="M4035" s="24">
        <v>0</v>
      </c>
      <c r="N4035" s="24">
        <v>1</v>
      </c>
      <c r="O4035" s="24">
        <v>2</v>
      </c>
      <c r="P4035" s="24" t="s">
        <v>101</v>
      </c>
      <c r="Q4035" s="23">
        <v>37355</v>
      </c>
      <c r="R4035" s="24" t="s">
        <v>76</v>
      </c>
      <c r="S4035" s="25">
        <v>45119</v>
      </c>
      <c r="T4035" s="24"/>
      <c r="U4035" s="24">
        <v>3134012459</v>
      </c>
      <c r="V4035" s="148" t="s">
        <v>21165</v>
      </c>
      <c r="W4035" s="24" t="s">
        <v>21166</v>
      </c>
      <c r="X4035" s="24" t="s">
        <v>13243</v>
      </c>
      <c r="Y4035" s="24" t="s">
        <v>21167</v>
      </c>
      <c r="Z4035" s="24" t="s">
        <v>17970</v>
      </c>
      <c r="AA4035" s="24">
        <v>3118848339</v>
      </c>
      <c r="AB4035" s="24"/>
      <c r="AC4035" s="24"/>
      <c r="AD4035" s="24"/>
      <c r="AE4035" s="26" t="s">
        <v>183</v>
      </c>
      <c r="AF4035" s="26" t="s">
        <v>21168</v>
      </c>
      <c r="AG4035" s="26"/>
      <c r="AH4035" s="27" t="s">
        <v>955</v>
      </c>
      <c r="AI4035" s="27" t="s">
        <v>1612</v>
      </c>
      <c r="AJ4035" s="27" t="s">
        <v>487</v>
      </c>
      <c r="AK4035" s="24" t="s">
        <v>121</v>
      </c>
      <c r="AL4035" s="24" t="s">
        <v>7086</v>
      </c>
      <c r="AM4035" s="25">
        <v>45017</v>
      </c>
      <c r="AN4035" s="28">
        <v>1160000</v>
      </c>
      <c r="AO4035" s="28">
        <v>140606</v>
      </c>
      <c r="AP4035" s="24"/>
      <c r="AQ4035" s="24"/>
      <c r="AR4035" s="24"/>
      <c r="AS4035" s="24"/>
      <c r="AT4035" s="24"/>
      <c r="AU4035" s="24"/>
      <c r="AV4035" s="24"/>
      <c r="AW4035" s="24"/>
      <c r="AX4035" s="24"/>
      <c r="AY4035" s="24"/>
      <c r="AZ4035" s="24"/>
      <c r="BA4035" s="24"/>
      <c r="BB4035" s="24"/>
      <c r="BC4035" s="24"/>
      <c r="BD4035" s="24"/>
      <c r="BE4035" s="24"/>
      <c r="BF4035" s="23"/>
      <c r="BG4035" s="23"/>
      <c r="BH4035" s="23" t="s">
        <v>75</v>
      </c>
      <c r="BI4035" s="26">
        <v>0</v>
      </c>
      <c r="BJ4035" s="26">
        <v>0</v>
      </c>
      <c r="BK4035" s="29">
        <v>0</v>
      </c>
      <c r="BL4035" s="24" t="s">
        <v>91</v>
      </c>
      <c r="BM4035" s="22" t="str">
        <f ca="1">+IF(Tabla1[[#This Row],[FECHA INGRESO]]&gt;=44986,IF((TODAY()-Tabla1[[#This Row],[FECHA INGRESO]])&gt;=50,"ALERTA","TODAVÍA FALTA"),"N/A")</f>
        <v>ALERTA</v>
      </c>
      <c r="BN4035" s="7" t="str">
        <f>IFERROR((_xlfn.DAYS(Tabla1[[#This Row],[FECHA INGRESO]],Tabla1[[#This Row],[FECHA RETIRO]]))/30,"")</f>
        <v/>
      </c>
    </row>
    <row r="4036" spans="1:66" x14ac:dyDescent="0.35">
      <c r="A4036" s="21">
        <v>1000856641</v>
      </c>
      <c r="B4036" s="22" t="s">
        <v>21169</v>
      </c>
      <c r="C4036" s="25">
        <v>45017</v>
      </c>
      <c r="D4036" s="24" t="s">
        <v>188</v>
      </c>
      <c r="E4036" s="24" t="s">
        <v>111</v>
      </c>
      <c r="F4036" s="24" t="s">
        <v>70</v>
      </c>
      <c r="G4036" s="24"/>
      <c r="H4036" s="24">
        <v>24121738323</v>
      </c>
      <c r="I4036" s="24" t="s">
        <v>72</v>
      </c>
      <c r="J4036" s="24">
        <f>DATEDIF(Tabla1[[#This Row],[FECHA DE NACIMIENTO]],Tabla1[[#This Row],[FECHA ACTUAL]],"Y")</f>
        <v>21</v>
      </c>
      <c r="K4036" s="24" t="s">
        <v>320</v>
      </c>
      <c r="L4036" s="24" t="s">
        <v>112</v>
      </c>
      <c r="M4036" s="24">
        <v>0</v>
      </c>
      <c r="N4036" s="24">
        <v>0</v>
      </c>
      <c r="O4036" s="24">
        <v>2</v>
      </c>
      <c r="P4036" s="24" t="s">
        <v>101</v>
      </c>
      <c r="Q4036" s="23">
        <v>37436</v>
      </c>
      <c r="R4036" s="24" t="s">
        <v>76</v>
      </c>
      <c r="S4036" s="25">
        <v>45119</v>
      </c>
      <c r="T4036" s="24"/>
      <c r="U4036" s="24">
        <v>3227296459</v>
      </c>
      <c r="V4036" s="148" t="s">
        <v>21170</v>
      </c>
      <c r="W4036" s="24" t="s">
        <v>21171</v>
      </c>
      <c r="X4036" s="24" t="s">
        <v>1739</v>
      </c>
      <c r="Y4036" s="24" t="s">
        <v>21172</v>
      </c>
      <c r="Z4036" s="24" t="s">
        <v>117</v>
      </c>
      <c r="AA4036" s="24">
        <v>3143844431</v>
      </c>
      <c r="AB4036" s="24"/>
      <c r="AC4036" s="24"/>
      <c r="AD4036" s="24"/>
      <c r="AE4036" s="26" t="s">
        <v>194</v>
      </c>
      <c r="AF4036" s="26" t="s">
        <v>17223</v>
      </c>
      <c r="AG4036" s="26"/>
      <c r="AH4036" s="27" t="s">
        <v>184</v>
      </c>
      <c r="AI4036" s="27" t="s">
        <v>1612</v>
      </c>
      <c r="AJ4036" s="27" t="s">
        <v>487</v>
      </c>
      <c r="AK4036" s="24" t="s">
        <v>121</v>
      </c>
      <c r="AL4036" s="24" t="s">
        <v>7086</v>
      </c>
      <c r="AM4036" s="25">
        <v>45017</v>
      </c>
      <c r="AN4036" s="28">
        <v>1160000</v>
      </c>
      <c r="AO4036" s="28">
        <v>140606</v>
      </c>
      <c r="AP4036" s="24"/>
      <c r="AQ4036" s="24"/>
      <c r="AR4036" s="24"/>
      <c r="AS4036" s="24"/>
      <c r="AT4036" s="24"/>
      <c r="AU4036" s="24"/>
      <c r="AV4036" s="24"/>
      <c r="AW4036" s="24"/>
      <c r="AX4036" s="24"/>
      <c r="AY4036" s="24"/>
      <c r="AZ4036" s="24"/>
      <c r="BA4036" s="24"/>
      <c r="BB4036" s="24"/>
      <c r="BC4036" s="24"/>
      <c r="BD4036" s="24"/>
      <c r="BE4036" s="24"/>
      <c r="BF4036" s="23"/>
      <c r="BG4036" s="23"/>
      <c r="BH4036" s="23">
        <v>45028</v>
      </c>
      <c r="BI4036" s="26" t="s">
        <v>466</v>
      </c>
      <c r="BJ4036" s="26" t="s">
        <v>3469</v>
      </c>
      <c r="BK4036" s="29">
        <v>0</v>
      </c>
      <c r="BL4036" s="24" t="s">
        <v>129</v>
      </c>
      <c r="BM4036" s="22" t="str">
        <f ca="1">+IF(Tabla1[[#This Row],[FECHA INGRESO]]&gt;=44986,IF((TODAY()-Tabla1[[#This Row],[FECHA INGRESO]])&gt;=50,"ALERTA","TODAVÍA FALTA"),"N/A")</f>
        <v>ALERTA</v>
      </c>
      <c r="BN4036" s="7">
        <f>IFERROR((_xlfn.DAYS(Tabla1[[#This Row],[FECHA INGRESO]],Tabla1[[#This Row],[FECHA RETIRO]]))/30,"")</f>
        <v>-0.36666666666666664</v>
      </c>
    </row>
    <row r="4037" spans="1:66" x14ac:dyDescent="0.35">
      <c r="A4037" s="21">
        <v>1010160197</v>
      </c>
      <c r="B4037" s="22" t="s">
        <v>20300</v>
      </c>
      <c r="C4037" s="25">
        <v>45017</v>
      </c>
      <c r="D4037" s="24" t="s">
        <v>4008</v>
      </c>
      <c r="E4037" s="24" t="s">
        <v>111</v>
      </c>
      <c r="F4037" s="24" t="s">
        <v>70</v>
      </c>
      <c r="G4037" s="24"/>
      <c r="H4037" s="24">
        <v>24119844441</v>
      </c>
      <c r="I4037" s="24" t="s">
        <v>95</v>
      </c>
      <c r="J4037" s="24">
        <f>DATEDIF(Tabla1[[#This Row],[FECHA DE NACIMIENTO]],Tabla1[[#This Row],[FECHA ACTUAL]],"Y")</f>
        <v>19</v>
      </c>
      <c r="K4037" s="24" t="s">
        <v>320</v>
      </c>
      <c r="L4037" s="24" t="s">
        <v>112</v>
      </c>
      <c r="M4037" s="24">
        <v>0</v>
      </c>
      <c r="N4037" s="24">
        <v>0</v>
      </c>
      <c r="O4037" s="24">
        <v>2</v>
      </c>
      <c r="P4037" s="24" t="s">
        <v>101</v>
      </c>
      <c r="Q4037" s="23">
        <v>37985</v>
      </c>
      <c r="R4037" s="24" t="s">
        <v>76</v>
      </c>
      <c r="S4037" s="25">
        <v>45119</v>
      </c>
      <c r="T4037" s="24"/>
      <c r="U4037" s="24">
        <v>3025947308</v>
      </c>
      <c r="V4037" s="148" t="s">
        <v>20301</v>
      </c>
      <c r="W4037" s="24" t="s">
        <v>21173</v>
      </c>
      <c r="X4037" s="24" t="s">
        <v>13779</v>
      </c>
      <c r="Y4037" s="24" t="s">
        <v>20303</v>
      </c>
      <c r="Z4037" s="24" t="s">
        <v>117</v>
      </c>
      <c r="AA4037" s="24">
        <v>3209770429</v>
      </c>
      <c r="AB4037" s="24"/>
      <c r="AC4037" s="24"/>
      <c r="AD4037" s="24"/>
      <c r="AE4037" s="26" t="s">
        <v>151</v>
      </c>
      <c r="AF4037" s="26"/>
      <c r="AG4037" s="26"/>
      <c r="AH4037" s="27" t="s">
        <v>184</v>
      </c>
      <c r="AI4037" s="27" t="s">
        <v>1612</v>
      </c>
      <c r="AJ4037" s="27" t="s">
        <v>487</v>
      </c>
      <c r="AK4037" s="24" t="s">
        <v>121</v>
      </c>
      <c r="AL4037" s="24" t="s">
        <v>7086</v>
      </c>
      <c r="AM4037" s="25">
        <v>45017</v>
      </c>
      <c r="AN4037" s="28">
        <v>1160000</v>
      </c>
      <c r="AO4037" s="28">
        <v>140606</v>
      </c>
      <c r="AP4037" s="24"/>
      <c r="AQ4037" s="24"/>
      <c r="AR4037" s="24"/>
      <c r="AS4037" s="24"/>
      <c r="AT4037" s="24"/>
      <c r="AU4037" s="24"/>
      <c r="AV4037" s="24"/>
      <c r="AW4037" s="24"/>
      <c r="AX4037" s="24"/>
      <c r="AY4037" s="24"/>
      <c r="AZ4037" s="24"/>
      <c r="BA4037" s="24"/>
      <c r="BB4037" s="24"/>
      <c r="BC4037" s="24"/>
      <c r="BD4037" s="24"/>
      <c r="BE4037" s="24"/>
      <c r="BF4037" s="23"/>
      <c r="BG4037" s="23"/>
      <c r="BH4037" s="23">
        <v>45019</v>
      </c>
      <c r="BI4037" s="26" t="s">
        <v>10014</v>
      </c>
      <c r="BJ4037" s="26" t="s">
        <v>10594</v>
      </c>
      <c r="BK4037" s="29">
        <v>0</v>
      </c>
      <c r="BL4037" s="24" t="s">
        <v>129</v>
      </c>
      <c r="BM4037" s="22" t="str">
        <f ca="1">+IF(Tabla1[[#This Row],[FECHA INGRESO]]&gt;=44986,IF((TODAY()-Tabla1[[#This Row],[FECHA INGRESO]])&gt;=50,"ALERTA","TODAVÍA FALTA"),"N/A")</f>
        <v>ALERTA</v>
      </c>
      <c r="BN4037" s="7">
        <f>IFERROR((_xlfn.DAYS(Tabla1[[#This Row],[FECHA INGRESO]],Tabla1[[#This Row],[FECHA RETIRO]]))/30,"")</f>
        <v>-6.6666666666666666E-2</v>
      </c>
    </row>
    <row r="4038" spans="1:66" x14ac:dyDescent="0.35">
      <c r="A4038" s="21">
        <v>1012328078</v>
      </c>
      <c r="B4038" s="22" t="s">
        <v>21174</v>
      </c>
      <c r="C4038" s="25">
        <v>45017</v>
      </c>
      <c r="D4038" s="24" t="s">
        <v>266</v>
      </c>
      <c r="E4038" s="24" t="s">
        <v>111</v>
      </c>
      <c r="F4038" s="24" t="s">
        <v>70</v>
      </c>
      <c r="G4038" s="24"/>
      <c r="H4038" s="24">
        <v>24121738981</v>
      </c>
      <c r="I4038" s="24" t="s">
        <v>72</v>
      </c>
      <c r="J4038" s="24">
        <f>DATEDIF(Tabla1[[#This Row],[FECHA DE NACIMIENTO]],Tabla1[[#This Row],[FECHA ACTUAL]],"Y")</f>
        <v>18</v>
      </c>
      <c r="K4038" s="24" t="s">
        <v>73</v>
      </c>
      <c r="L4038" s="24" t="s">
        <v>112</v>
      </c>
      <c r="M4038" s="24">
        <v>0</v>
      </c>
      <c r="N4038" s="24">
        <v>0</v>
      </c>
      <c r="O4038" s="24">
        <v>3</v>
      </c>
      <c r="P4038" s="24" t="s">
        <v>101</v>
      </c>
      <c r="Q4038" s="23">
        <v>38327</v>
      </c>
      <c r="R4038" s="24" t="s">
        <v>76</v>
      </c>
      <c r="S4038" s="25">
        <v>45119</v>
      </c>
      <c r="T4038" s="24"/>
      <c r="U4038" s="24">
        <v>3223608737</v>
      </c>
      <c r="V4038" s="148" t="s">
        <v>21175</v>
      </c>
      <c r="W4038" s="24" t="s">
        <v>21176</v>
      </c>
      <c r="X4038" s="24" t="s">
        <v>11972</v>
      </c>
      <c r="Y4038" s="24" t="s">
        <v>21177</v>
      </c>
      <c r="Z4038" s="24" t="s">
        <v>117</v>
      </c>
      <c r="AA4038" s="24">
        <v>3017261602</v>
      </c>
      <c r="AB4038" s="24"/>
      <c r="AC4038" s="24"/>
      <c r="AD4038" s="24"/>
      <c r="AE4038" s="26" t="s">
        <v>151</v>
      </c>
      <c r="AF4038" s="26"/>
      <c r="AG4038" s="26"/>
      <c r="AH4038" s="27" t="s">
        <v>955</v>
      </c>
      <c r="AI4038" s="27" t="s">
        <v>1612</v>
      </c>
      <c r="AJ4038" s="27" t="s">
        <v>487</v>
      </c>
      <c r="AK4038" s="24" t="s">
        <v>121</v>
      </c>
      <c r="AL4038" s="24" t="s">
        <v>7086</v>
      </c>
      <c r="AM4038" s="25">
        <v>45017</v>
      </c>
      <c r="AN4038" s="28">
        <v>1160000</v>
      </c>
      <c r="AO4038" s="28">
        <v>140606</v>
      </c>
      <c r="AP4038" s="24"/>
      <c r="AQ4038" s="24"/>
      <c r="AR4038" s="24"/>
      <c r="AS4038" s="24"/>
      <c r="AT4038" s="24"/>
      <c r="AU4038" s="24"/>
      <c r="AV4038" s="24"/>
      <c r="AW4038" s="24"/>
      <c r="AX4038" s="24"/>
      <c r="AY4038" s="24"/>
      <c r="AZ4038" s="24"/>
      <c r="BA4038" s="24"/>
      <c r="BB4038" s="24"/>
      <c r="BC4038" s="24"/>
      <c r="BD4038" s="24"/>
      <c r="BE4038" s="24"/>
      <c r="BF4038" s="23"/>
      <c r="BG4038" s="23"/>
      <c r="BH4038" s="23" t="s">
        <v>75</v>
      </c>
      <c r="BI4038" s="26">
        <v>0</v>
      </c>
      <c r="BJ4038" s="26">
        <v>0</v>
      </c>
      <c r="BK4038" s="29">
        <v>0</v>
      </c>
      <c r="BL4038" s="24" t="s">
        <v>91</v>
      </c>
      <c r="BM4038" s="22" t="str">
        <f ca="1">+IF(Tabla1[[#This Row],[FECHA INGRESO]]&gt;=44986,IF((TODAY()-Tabla1[[#This Row],[FECHA INGRESO]])&gt;=50,"ALERTA","TODAVÍA FALTA"),"N/A")</f>
        <v>ALERTA</v>
      </c>
      <c r="BN4038" s="7" t="str">
        <f>IFERROR((_xlfn.DAYS(Tabla1[[#This Row],[FECHA INGRESO]],Tabla1[[#This Row],[FECHA RETIRO]]))/30,"")</f>
        <v/>
      </c>
    </row>
    <row r="4039" spans="1:66" x14ac:dyDescent="0.35">
      <c r="A4039" s="21">
        <v>1016108933</v>
      </c>
      <c r="B4039" s="22" t="s">
        <v>21178</v>
      </c>
      <c r="C4039" s="25">
        <v>45017</v>
      </c>
      <c r="D4039" s="24" t="s">
        <v>266</v>
      </c>
      <c r="E4039" s="24" t="s">
        <v>111</v>
      </c>
      <c r="F4039" s="24" t="s">
        <v>70</v>
      </c>
      <c r="G4039" s="24"/>
      <c r="H4039" s="24">
        <v>24121738518</v>
      </c>
      <c r="I4039" s="24" t="s">
        <v>95</v>
      </c>
      <c r="J4039" s="24">
        <f>DATEDIF(Tabla1[[#This Row],[FECHA DE NACIMIENTO]],Tabla1[[#This Row],[FECHA ACTUAL]],"Y")</f>
        <v>24</v>
      </c>
      <c r="K4039" s="24" t="s">
        <v>73</v>
      </c>
      <c r="L4039" s="24" t="s">
        <v>112</v>
      </c>
      <c r="M4039" s="24">
        <v>0</v>
      </c>
      <c r="N4039" s="24">
        <v>0</v>
      </c>
      <c r="O4039" s="24">
        <v>2</v>
      </c>
      <c r="P4039" s="24" t="s">
        <v>101</v>
      </c>
      <c r="Q4039" s="23">
        <v>36242</v>
      </c>
      <c r="R4039" s="24" t="s">
        <v>76</v>
      </c>
      <c r="S4039" s="25">
        <v>45119</v>
      </c>
      <c r="T4039" s="24"/>
      <c r="U4039" s="24">
        <v>3028485285</v>
      </c>
      <c r="V4039" s="148" t="s">
        <v>21179</v>
      </c>
      <c r="W4039" s="24" t="s">
        <v>20017</v>
      </c>
      <c r="X4039" s="24" t="s">
        <v>2454</v>
      </c>
      <c r="Y4039" s="24" t="s">
        <v>21180</v>
      </c>
      <c r="Z4039" s="24" t="s">
        <v>162</v>
      </c>
      <c r="AA4039" s="24">
        <v>3192222745</v>
      </c>
      <c r="AB4039" s="24"/>
      <c r="AC4039" s="24"/>
      <c r="AD4039" s="24"/>
      <c r="AE4039" s="26" t="s">
        <v>151</v>
      </c>
      <c r="AF4039" s="26"/>
      <c r="AG4039" s="26"/>
      <c r="AH4039" s="27" t="s">
        <v>184</v>
      </c>
      <c r="AI4039" s="27" t="s">
        <v>1612</v>
      </c>
      <c r="AJ4039" s="27" t="s">
        <v>487</v>
      </c>
      <c r="AK4039" s="24" t="s">
        <v>121</v>
      </c>
      <c r="AL4039" s="24" t="s">
        <v>7086</v>
      </c>
      <c r="AM4039" s="25">
        <v>45017</v>
      </c>
      <c r="AN4039" s="28">
        <v>1160000</v>
      </c>
      <c r="AO4039" s="28">
        <v>140606</v>
      </c>
      <c r="AP4039" s="24"/>
      <c r="AQ4039" s="24"/>
      <c r="AR4039" s="24"/>
      <c r="AS4039" s="24"/>
      <c r="AT4039" s="24"/>
      <c r="AU4039" s="24"/>
      <c r="AV4039" s="24"/>
      <c r="AW4039" s="24"/>
      <c r="AX4039" s="24"/>
      <c r="AY4039" s="24"/>
      <c r="AZ4039" s="24"/>
      <c r="BA4039" s="24"/>
      <c r="BB4039" s="24"/>
      <c r="BC4039" s="24"/>
      <c r="BD4039" s="24"/>
      <c r="BE4039" s="24"/>
      <c r="BF4039" s="23"/>
      <c r="BG4039" s="23"/>
      <c r="BH4039" s="23">
        <v>45030</v>
      </c>
      <c r="BI4039" s="26" t="s">
        <v>466</v>
      </c>
      <c r="BJ4039" s="26" t="s">
        <v>21126</v>
      </c>
      <c r="BK4039" s="29">
        <v>0</v>
      </c>
      <c r="BL4039" s="24" t="s">
        <v>129</v>
      </c>
      <c r="BM4039" s="22" t="str">
        <f ca="1">+IF(Tabla1[[#This Row],[FECHA INGRESO]]&gt;=44986,IF((TODAY()-Tabla1[[#This Row],[FECHA INGRESO]])&gt;=50,"ALERTA","TODAVÍA FALTA"),"N/A")</f>
        <v>ALERTA</v>
      </c>
      <c r="BN4039" s="7">
        <f>IFERROR((_xlfn.DAYS(Tabla1[[#This Row],[FECHA INGRESO]],Tabla1[[#This Row],[FECHA RETIRO]]))/30,"")</f>
        <v>-0.43333333333333335</v>
      </c>
    </row>
    <row r="4040" spans="1:66" x14ac:dyDescent="0.35">
      <c r="A4040" s="21">
        <v>1030674938</v>
      </c>
      <c r="B4040" s="22" t="s">
        <v>15352</v>
      </c>
      <c r="C4040" s="25">
        <v>45019</v>
      </c>
      <c r="D4040" s="24" t="s">
        <v>188</v>
      </c>
      <c r="E4040" s="24" t="s">
        <v>111</v>
      </c>
      <c r="F4040" s="24" t="s">
        <v>70</v>
      </c>
      <c r="G4040" s="24"/>
      <c r="H4040" s="24">
        <v>24116258887</v>
      </c>
      <c r="I4040" s="24" t="s">
        <v>95</v>
      </c>
      <c r="J4040" s="24">
        <f>DATEDIF(Tabla1[[#This Row],[FECHA DE NACIMIENTO]],Tabla1[[#This Row],[FECHA ACTUAL]],"Y")</f>
        <v>26</v>
      </c>
      <c r="K4040" s="24" t="s">
        <v>73</v>
      </c>
      <c r="L4040" s="24" t="s">
        <v>112</v>
      </c>
      <c r="M4040" s="24">
        <v>0</v>
      </c>
      <c r="N4040" s="24">
        <v>2</v>
      </c>
      <c r="O4040" s="24">
        <v>1</v>
      </c>
      <c r="P4040" s="24" t="s">
        <v>101</v>
      </c>
      <c r="Q4040" s="23">
        <v>35452</v>
      </c>
      <c r="R4040" s="24" t="s">
        <v>76</v>
      </c>
      <c r="S4040" s="25">
        <v>45119</v>
      </c>
      <c r="T4040" s="24"/>
      <c r="U4040" s="24">
        <v>3124556498</v>
      </c>
      <c r="V4040" s="148" t="s">
        <v>21181</v>
      </c>
      <c r="W4040" s="24" t="s">
        <v>21182</v>
      </c>
      <c r="X4040" s="24" t="s">
        <v>11266</v>
      </c>
      <c r="Y4040" s="24" t="s">
        <v>11315</v>
      </c>
      <c r="Z4040" s="24" t="s">
        <v>117</v>
      </c>
      <c r="AA4040" s="24">
        <v>3152166911</v>
      </c>
      <c r="AB4040" s="24"/>
      <c r="AC4040" s="24"/>
      <c r="AD4040" s="24"/>
      <c r="AE4040" s="26" t="s">
        <v>151</v>
      </c>
      <c r="AF4040" s="26"/>
      <c r="AG4040" s="26"/>
      <c r="AH4040" s="27" t="s">
        <v>184</v>
      </c>
      <c r="AI4040" s="27" t="s">
        <v>5470</v>
      </c>
      <c r="AJ4040" s="27" t="s">
        <v>5470</v>
      </c>
      <c r="AK4040" s="24" t="s">
        <v>121</v>
      </c>
      <c r="AL4040" s="24" t="s">
        <v>7086</v>
      </c>
      <c r="AM4040" s="25">
        <v>45019</v>
      </c>
      <c r="AN4040" s="28">
        <v>1160000</v>
      </c>
      <c r="AO4040" s="28">
        <v>140606</v>
      </c>
      <c r="AP4040" s="24"/>
      <c r="AQ4040" s="24"/>
      <c r="AR4040" s="24"/>
      <c r="AS4040" s="24"/>
      <c r="AT4040" s="24"/>
      <c r="AU4040" s="24"/>
      <c r="AV4040" s="24"/>
      <c r="AW4040" s="24"/>
      <c r="AX4040" s="24"/>
      <c r="AY4040" s="24"/>
      <c r="AZ4040" s="24"/>
      <c r="BA4040" s="24"/>
      <c r="BB4040" s="24"/>
      <c r="BC4040" s="24"/>
      <c r="BD4040" s="24"/>
      <c r="BE4040" s="24"/>
      <c r="BF4040" s="23"/>
      <c r="BG4040" s="23"/>
      <c r="BH4040" s="23">
        <v>45026</v>
      </c>
      <c r="BI4040" s="26" t="s">
        <v>10014</v>
      </c>
      <c r="BJ4040" s="26" t="s">
        <v>10594</v>
      </c>
      <c r="BK4040" s="29">
        <v>0</v>
      </c>
      <c r="BL4040" s="24" t="s">
        <v>129</v>
      </c>
      <c r="BM4040" s="22" t="str">
        <f ca="1">+IF(Tabla1[[#This Row],[FECHA INGRESO]]&gt;=44986,IF((TODAY()-Tabla1[[#This Row],[FECHA INGRESO]])&gt;=50,"ALERTA","TODAVÍA FALTA"),"N/A")</f>
        <v>ALERTA</v>
      </c>
      <c r="BN4040" s="7">
        <f>IFERROR((_xlfn.DAYS(Tabla1[[#This Row],[FECHA INGRESO]],Tabla1[[#This Row],[FECHA RETIRO]]))/30,"")</f>
        <v>-0.23333333333333334</v>
      </c>
    </row>
    <row r="4041" spans="1:66" x14ac:dyDescent="0.35">
      <c r="A4041" s="21">
        <v>1001116480</v>
      </c>
      <c r="B4041" s="22" t="s">
        <v>21183</v>
      </c>
      <c r="C4041" s="25">
        <v>45020</v>
      </c>
      <c r="D4041" s="24" t="s">
        <v>131</v>
      </c>
      <c r="E4041" s="24" t="s">
        <v>111</v>
      </c>
      <c r="F4041" s="24" t="s">
        <v>70</v>
      </c>
      <c r="G4041" s="24"/>
      <c r="H4041" s="24">
        <v>24121799683</v>
      </c>
      <c r="I4041" s="24" t="s">
        <v>95</v>
      </c>
      <c r="J4041" s="24">
        <f>DATEDIF(Tabla1[[#This Row],[FECHA DE NACIMIENTO]],Tabla1[[#This Row],[FECHA ACTUAL]],"Y")</f>
        <v>21</v>
      </c>
      <c r="K4041" s="24" t="s">
        <v>96</v>
      </c>
      <c r="L4041" s="24" t="s">
        <v>112</v>
      </c>
      <c r="M4041" s="24">
        <v>0</v>
      </c>
      <c r="N4041" s="24">
        <v>5</v>
      </c>
      <c r="O4041" s="24">
        <v>2</v>
      </c>
      <c r="P4041" s="24" t="s">
        <v>101</v>
      </c>
      <c r="Q4041" s="23">
        <v>37237</v>
      </c>
      <c r="R4041" s="24" t="s">
        <v>76</v>
      </c>
      <c r="S4041" s="25">
        <v>45119</v>
      </c>
      <c r="T4041" s="24"/>
      <c r="U4041" s="24">
        <v>3227465579</v>
      </c>
      <c r="V4041" s="148" t="s">
        <v>21184</v>
      </c>
      <c r="W4041" s="24" t="s">
        <v>21185</v>
      </c>
      <c r="X4041" s="24" t="s">
        <v>7869</v>
      </c>
      <c r="Y4041" s="24" t="s">
        <v>21186</v>
      </c>
      <c r="Z4041" s="24" t="s">
        <v>16878</v>
      </c>
      <c r="AA4041" s="24">
        <v>3212093914</v>
      </c>
      <c r="AB4041" s="24"/>
      <c r="AC4041" s="24"/>
      <c r="AD4041" s="24"/>
      <c r="AE4041" s="26" t="s">
        <v>194</v>
      </c>
      <c r="AF4041" s="26" t="s">
        <v>21187</v>
      </c>
      <c r="AG4041" s="26"/>
      <c r="AH4041" s="27" t="s">
        <v>460</v>
      </c>
      <c r="AI4041" s="27" t="s">
        <v>377</v>
      </c>
      <c r="AJ4041" s="27" t="s">
        <v>377</v>
      </c>
      <c r="AK4041" s="24" t="s">
        <v>121</v>
      </c>
      <c r="AL4041" s="24" t="s">
        <v>7086</v>
      </c>
      <c r="AM4041" s="25">
        <v>45020</v>
      </c>
      <c r="AN4041" s="28">
        <v>1469895</v>
      </c>
      <c r="AO4041" s="28">
        <v>140606</v>
      </c>
      <c r="AP4041" s="24"/>
      <c r="AQ4041" s="24"/>
      <c r="AR4041" s="24"/>
      <c r="AS4041" s="24"/>
      <c r="AT4041" s="24"/>
      <c r="AU4041" s="24"/>
      <c r="AV4041" s="24"/>
      <c r="AW4041" s="24"/>
      <c r="AX4041" s="24"/>
      <c r="AY4041" s="24"/>
      <c r="AZ4041" s="24"/>
      <c r="BA4041" s="24"/>
      <c r="BB4041" s="24"/>
      <c r="BC4041" s="24"/>
      <c r="BD4041" s="24"/>
      <c r="BE4041" s="24"/>
      <c r="BF4041" s="23"/>
      <c r="BG4041" s="23"/>
      <c r="BH4041" s="23">
        <v>45069</v>
      </c>
      <c r="BI4041" s="26" t="s">
        <v>10014</v>
      </c>
      <c r="BJ4041" s="26" t="s">
        <v>10594</v>
      </c>
      <c r="BK4041" s="29">
        <v>0</v>
      </c>
      <c r="BL4041" s="24" t="s">
        <v>129</v>
      </c>
      <c r="BM4041" s="22" t="str">
        <f ca="1">+IF(Tabla1[[#This Row],[FECHA INGRESO]]&gt;=44986,IF((TODAY()-Tabla1[[#This Row],[FECHA INGRESO]])&gt;=50,"ALERTA","TODAVÍA FALTA"),"N/A")</f>
        <v>ALERTA</v>
      </c>
      <c r="BN4041" s="7">
        <f>IFERROR((_xlfn.DAYS(Tabla1[[#This Row],[FECHA INGRESO]],Tabla1[[#This Row],[FECHA RETIRO]]))/30,"")</f>
        <v>-1.6333333333333333</v>
      </c>
    </row>
    <row r="4042" spans="1:66" x14ac:dyDescent="0.35">
      <c r="A4042" s="21">
        <v>1012322761</v>
      </c>
      <c r="B4042" s="22" t="s">
        <v>21188</v>
      </c>
      <c r="C4042" s="25">
        <v>45028</v>
      </c>
      <c r="D4042" s="24" t="s">
        <v>131</v>
      </c>
      <c r="E4042" s="24" t="s">
        <v>111</v>
      </c>
      <c r="F4042" s="24" t="s">
        <v>70</v>
      </c>
      <c r="G4042" s="24"/>
      <c r="H4042" s="24">
        <v>24121862808</v>
      </c>
      <c r="I4042" s="24" t="s">
        <v>95</v>
      </c>
      <c r="J4042" s="24">
        <f>DATEDIF(Tabla1[[#This Row],[FECHA DE NACIMIENTO]],Tabla1[[#This Row],[FECHA ACTUAL]],"Y")</f>
        <v>19</v>
      </c>
      <c r="K4042" s="24" t="s">
        <v>73</v>
      </c>
      <c r="L4042" s="24" t="s">
        <v>112</v>
      </c>
      <c r="M4042" s="24">
        <v>0</v>
      </c>
      <c r="N4042" s="24">
        <v>0</v>
      </c>
      <c r="O4042" s="24">
        <v>2</v>
      </c>
      <c r="P4042" s="24" t="s">
        <v>101</v>
      </c>
      <c r="Q4042" s="23">
        <v>38164</v>
      </c>
      <c r="R4042" s="24" t="s">
        <v>76</v>
      </c>
      <c r="S4042" s="25">
        <v>45119</v>
      </c>
      <c r="T4042" s="24"/>
      <c r="U4042" s="24">
        <v>3143827026</v>
      </c>
      <c r="V4042" s="148" t="s">
        <v>21189</v>
      </c>
      <c r="W4042" s="24" t="s">
        <v>21190</v>
      </c>
      <c r="X4042" s="24" t="s">
        <v>19856</v>
      </c>
      <c r="Y4042" s="24" t="s">
        <v>21191</v>
      </c>
      <c r="Z4042" s="24" t="s">
        <v>285</v>
      </c>
      <c r="AA4042" s="24">
        <v>3106977152</v>
      </c>
      <c r="AB4042" s="24"/>
      <c r="AC4042" s="24"/>
      <c r="AD4042" s="24"/>
      <c r="AE4042" s="26" t="s">
        <v>151</v>
      </c>
      <c r="AF4042" s="26"/>
      <c r="AG4042" s="26"/>
      <c r="AH4042" s="27" t="s">
        <v>184</v>
      </c>
      <c r="AI4042" s="27" t="s">
        <v>1612</v>
      </c>
      <c r="AJ4042" s="27" t="s">
        <v>487</v>
      </c>
      <c r="AK4042" s="24" t="s">
        <v>121</v>
      </c>
      <c r="AL4042" s="24" t="s">
        <v>7086</v>
      </c>
      <c r="AM4042" s="25">
        <v>45028</v>
      </c>
      <c r="AN4042" s="28">
        <v>1160000</v>
      </c>
      <c r="AO4042" s="28">
        <v>140606</v>
      </c>
      <c r="AP4042" s="24"/>
      <c r="AQ4042" s="24"/>
      <c r="AR4042" s="24"/>
      <c r="AS4042" s="24"/>
      <c r="AT4042" s="24"/>
      <c r="AU4042" s="24"/>
      <c r="AV4042" s="24"/>
      <c r="AW4042" s="24"/>
      <c r="AX4042" s="24"/>
      <c r="AY4042" s="24"/>
      <c r="AZ4042" s="24"/>
      <c r="BA4042" s="24"/>
      <c r="BB4042" s="24"/>
      <c r="BC4042" s="24"/>
      <c r="BD4042" s="24"/>
      <c r="BE4042" s="24"/>
      <c r="BF4042" s="23"/>
      <c r="BG4042" s="23"/>
      <c r="BH4042" s="23">
        <v>45079</v>
      </c>
      <c r="BI4042" s="26" t="s">
        <v>466</v>
      </c>
      <c r="BJ4042" s="26" t="s">
        <v>21192</v>
      </c>
      <c r="BK4042" s="29">
        <v>0</v>
      </c>
      <c r="BL4042" s="24" t="s">
        <v>129</v>
      </c>
      <c r="BM4042" s="22" t="str">
        <f ca="1">+IF(Tabla1[[#This Row],[FECHA INGRESO]]&gt;=44986,IF((TODAY()-Tabla1[[#This Row],[FECHA INGRESO]])&gt;=50,"ALERTA","TODAVÍA FALTA"),"N/A")</f>
        <v>ALERTA</v>
      </c>
      <c r="BN4042" s="7">
        <f>IFERROR((_xlfn.DAYS(Tabla1[[#This Row],[FECHA INGRESO]],Tabla1[[#This Row],[FECHA RETIRO]]))/30,"")</f>
        <v>-1.7</v>
      </c>
    </row>
    <row r="4043" spans="1:66" x14ac:dyDescent="0.35">
      <c r="A4043" s="21">
        <v>1033809882</v>
      </c>
      <c r="B4043" s="22" t="s">
        <v>14927</v>
      </c>
      <c r="C4043" s="25">
        <v>45028</v>
      </c>
      <c r="D4043" s="24" t="s">
        <v>21193</v>
      </c>
      <c r="E4043" s="24" t="s">
        <v>94</v>
      </c>
      <c r="F4043" s="23" t="s">
        <v>94</v>
      </c>
      <c r="G4043" s="24"/>
      <c r="H4043" s="24">
        <v>24107506094</v>
      </c>
      <c r="I4043" s="24" t="s">
        <v>95</v>
      </c>
      <c r="J4043" s="24">
        <f>DATEDIF(Tabla1[[#This Row],[FECHA DE NACIMIENTO]],Tabla1[[#This Row],[FECHA ACTUAL]],"Y")</f>
        <v>24</v>
      </c>
      <c r="K4043" s="24" t="s">
        <v>320</v>
      </c>
      <c r="L4043" s="24" t="s">
        <v>112</v>
      </c>
      <c r="M4043" s="24">
        <v>2</v>
      </c>
      <c r="N4043" s="24">
        <v>2</v>
      </c>
      <c r="O4043" s="24">
        <v>1</v>
      </c>
      <c r="P4043" s="24" t="s">
        <v>101</v>
      </c>
      <c r="Q4043" s="23">
        <v>36033</v>
      </c>
      <c r="R4043" s="24" t="s">
        <v>76</v>
      </c>
      <c r="S4043" s="25">
        <v>45119</v>
      </c>
      <c r="T4043" s="24"/>
      <c r="U4043" s="24">
        <v>3222682538</v>
      </c>
      <c r="V4043" s="148" t="s">
        <v>21194</v>
      </c>
      <c r="W4043" s="24" t="s">
        <v>21195</v>
      </c>
      <c r="X4043" s="24" t="s">
        <v>12180</v>
      </c>
      <c r="Y4043" s="24" t="s">
        <v>21196</v>
      </c>
      <c r="Z4043" s="24" t="s">
        <v>1570</v>
      </c>
      <c r="AA4043" s="24">
        <v>3112009835</v>
      </c>
      <c r="AB4043" s="24"/>
      <c r="AC4043" s="24"/>
      <c r="AD4043" s="24"/>
      <c r="AE4043" s="26" t="s">
        <v>194</v>
      </c>
      <c r="AF4043" s="26" t="s">
        <v>21197</v>
      </c>
      <c r="AG4043" s="26"/>
      <c r="AH4043" s="27" t="s">
        <v>15472</v>
      </c>
      <c r="AI4043" s="27" t="s">
        <v>398</v>
      </c>
      <c r="AJ4043" s="27" t="s">
        <v>398</v>
      </c>
      <c r="AK4043" s="24" t="s">
        <v>89</v>
      </c>
      <c r="AL4043" s="24" t="s">
        <v>7086</v>
      </c>
      <c r="AM4043" s="25">
        <v>45028</v>
      </c>
      <c r="AN4043" s="28">
        <v>1349360</v>
      </c>
      <c r="AO4043" s="28">
        <v>140606</v>
      </c>
      <c r="AP4043" s="24"/>
      <c r="AQ4043" s="24"/>
      <c r="AR4043" s="24"/>
      <c r="AS4043" s="24"/>
      <c r="AT4043" s="24"/>
      <c r="AU4043" s="24"/>
      <c r="AV4043" s="24"/>
      <c r="AW4043" s="24"/>
      <c r="AX4043" s="24"/>
      <c r="AY4043" s="24"/>
      <c r="AZ4043" s="24"/>
      <c r="BA4043" s="24"/>
      <c r="BB4043" s="24"/>
      <c r="BC4043" s="24"/>
      <c r="BD4043" s="24"/>
      <c r="BE4043" s="24"/>
      <c r="BF4043" s="23"/>
      <c r="BG4043" s="23"/>
      <c r="BH4043" s="23">
        <v>45082</v>
      </c>
      <c r="BI4043" s="26" t="s">
        <v>10014</v>
      </c>
      <c r="BJ4043" s="26" t="s">
        <v>10594</v>
      </c>
      <c r="BK4043" s="29">
        <v>0</v>
      </c>
      <c r="BL4043" s="24" t="s">
        <v>129</v>
      </c>
      <c r="BM4043" s="22" t="str">
        <f ca="1">+IF(Tabla1[[#This Row],[FECHA INGRESO]]&gt;=44986,IF((TODAY()-Tabla1[[#This Row],[FECHA INGRESO]])&gt;=50,"ALERTA","TODAVÍA FALTA"),"N/A")</f>
        <v>ALERTA</v>
      </c>
      <c r="BN4043" s="7">
        <f>IFERROR((_xlfn.DAYS(Tabla1[[#This Row],[FECHA INGRESO]],Tabla1[[#This Row],[FECHA RETIRO]]))/30,"")</f>
        <v>-1.8</v>
      </c>
    </row>
    <row r="4044" spans="1:66" x14ac:dyDescent="0.35">
      <c r="A4044" s="21">
        <v>1233504560</v>
      </c>
      <c r="B4044" s="22" t="s">
        <v>21198</v>
      </c>
      <c r="C4044" s="25">
        <v>45029</v>
      </c>
      <c r="D4044" s="24" t="s">
        <v>266</v>
      </c>
      <c r="E4044" s="24" t="s">
        <v>94</v>
      </c>
      <c r="F4044" s="24" t="s">
        <v>70</v>
      </c>
      <c r="G4044" s="24"/>
      <c r="H4044" s="24">
        <v>24121935357</v>
      </c>
      <c r="I4044" s="24" t="s">
        <v>95</v>
      </c>
      <c r="J4044" s="24">
        <f>DATEDIF(Tabla1[[#This Row],[FECHA DE NACIMIENTO]],Tabla1[[#This Row],[FECHA ACTUAL]],"Y")</f>
        <v>24</v>
      </c>
      <c r="K4044" s="24" t="s">
        <v>73</v>
      </c>
      <c r="L4044" s="24" t="s">
        <v>234</v>
      </c>
      <c r="M4044" s="24">
        <v>2</v>
      </c>
      <c r="N4044" s="24">
        <v>2</v>
      </c>
      <c r="O4044" s="24">
        <v>2</v>
      </c>
      <c r="P4044" s="24" t="s">
        <v>101</v>
      </c>
      <c r="Q4044" s="23">
        <v>36203</v>
      </c>
      <c r="R4044" s="24" t="s">
        <v>76</v>
      </c>
      <c r="S4044" s="25">
        <v>45119</v>
      </c>
      <c r="T4044" s="24"/>
      <c r="U4044" s="24">
        <v>3015458915</v>
      </c>
      <c r="V4044" s="148" t="s">
        <v>21199</v>
      </c>
      <c r="W4044" s="24" t="s">
        <v>20017</v>
      </c>
      <c r="X4044" s="24" t="s">
        <v>2454</v>
      </c>
      <c r="Y4044" s="24" t="s">
        <v>21200</v>
      </c>
      <c r="Z4044" s="24" t="s">
        <v>117</v>
      </c>
      <c r="AA4044" s="24">
        <v>3023213089</v>
      </c>
      <c r="AB4044" s="24"/>
      <c r="AC4044" s="24"/>
      <c r="AD4044" s="24"/>
      <c r="AE4044" s="26" t="s">
        <v>151</v>
      </c>
      <c r="AF4044" s="26"/>
      <c r="AG4044" s="26"/>
      <c r="AH4044" s="27" t="s">
        <v>955</v>
      </c>
      <c r="AI4044" s="27" t="s">
        <v>20730</v>
      </c>
      <c r="AJ4044" s="27" t="s">
        <v>20730</v>
      </c>
      <c r="AK4044" s="24" t="s">
        <v>121</v>
      </c>
      <c r="AL4044" s="24" t="s">
        <v>7086</v>
      </c>
      <c r="AM4044" s="25">
        <v>45029</v>
      </c>
      <c r="AN4044" s="28">
        <v>1160000</v>
      </c>
      <c r="AO4044" s="28">
        <v>140606</v>
      </c>
      <c r="AP4044" s="24"/>
      <c r="AQ4044" s="24"/>
      <c r="AR4044" s="24"/>
      <c r="AS4044" s="24"/>
      <c r="AT4044" s="24"/>
      <c r="AU4044" s="24"/>
      <c r="AV4044" s="24"/>
      <c r="AW4044" s="24"/>
      <c r="AX4044" s="24"/>
      <c r="AY4044" s="24"/>
      <c r="AZ4044" s="24"/>
      <c r="BA4044" s="24"/>
      <c r="BB4044" s="24"/>
      <c r="BC4044" s="24"/>
      <c r="BD4044" s="24"/>
      <c r="BE4044" s="24"/>
      <c r="BF4044" s="23"/>
      <c r="BG4044" s="23"/>
      <c r="BH4044" s="23" t="s">
        <v>75</v>
      </c>
      <c r="BI4044" s="26">
        <v>0</v>
      </c>
      <c r="BJ4044" s="26">
        <v>0</v>
      </c>
      <c r="BK4044" s="29">
        <v>0</v>
      </c>
      <c r="BL4044" s="24" t="s">
        <v>91</v>
      </c>
      <c r="BM4044" s="22" t="str">
        <f ca="1">+IF(Tabla1[[#This Row],[FECHA INGRESO]]&gt;=44986,IF((TODAY()-Tabla1[[#This Row],[FECHA INGRESO]])&gt;=50,"ALERTA","TODAVÍA FALTA"),"N/A")</f>
        <v>ALERTA</v>
      </c>
      <c r="BN4044" s="7" t="str">
        <f>IFERROR((_xlfn.DAYS(Tabla1[[#This Row],[FECHA INGRESO]],Tabla1[[#This Row],[FECHA RETIRO]]))/30,"")</f>
        <v/>
      </c>
    </row>
    <row r="4045" spans="1:66" x14ac:dyDescent="0.35">
      <c r="A4045" s="21">
        <v>1000936769</v>
      </c>
      <c r="B4045" s="22" t="s">
        <v>21201</v>
      </c>
      <c r="C4045" s="25">
        <v>45029</v>
      </c>
      <c r="D4045" s="24" t="s">
        <v>131</v>
      </c>
      <c r="E4045" s="24" t="s">
        <v>111</v>
      </c>
      <c r="F4045" s="24" t="s">
        <v>111</v>
      </c>
      <c r="G4045" s="24"/>
      <c r="H4045" s="24">
        <v>24121935713</v>
      </c>
      <c r="I4045" s="24" t="s">
        <v>95</v>
      </c>
      <c r="J4045" s="24">
        <f>DATEDIF(Tabla1[[#This Row],[FECHA DE NACIMIENTO]],Tabla1[[#This Row],[FECHA ACTUAL]],"Y")</f>
        <v>21</v>
      </c>
      <c r="K4045" s="24" t="s">
        <v>73</v>
      </c>
      <c r="L4045" s="24" t="s">
        <v>112</v>
      </c>
      <c r="M4045" s="24">
        <v>0</v>
      </c>
      <c r="N4045" s="24">
        <v>0</v>
      </c>
      <c r="O4045" s="24">
        <v>3</v>
      </c>
      <c r="P4045" s="24" t="s">
        <v>101</v>
      </c>
      <c r="Q4045" s="23">
        <v>37237</v>
      </c>
      <c r="R4045" s="24" t="s">
        <v>736</v>
      </c>
      <c r="S4045" s="25">
        <v>45119</v>
      </c>
      <c r="T4045" s="24"/>
      <c r="U4045" s="24">
        <v>3124619483</v>
      </c>
      <c r="V4045" s="148" t="s">
        <v>21202</v>
      </c>
      <c r="W4045" s="24" t="s">
        <v>19498</v>
      </c>
      <c r="X4045" s="24" t="s">
        <v>704</v>
      </c>
      <c r="Y4045" s="24" t="s">
        <v>21203</v>
      </c>
      <c r="Z4045" s="24" t="s">
        <v>162</v>
      </c>
      <c r="AA4045" s="24">
        <v>3008245135</v>
      </c>
      <c r="AB4045" s="24"/>
      <c r="AC4045" s="24"/>
      <c r="AD4045" s="24"/>
      <c r="AE4045" s="26" t="s">
        <v>151</v>
      </c>
      <c r="AF4045" s="26"/>
      <c r="AG4045" s="26"/>
      <c r="AH4045" s="27" t="s">
        <v>184</v>
      </c>
      <c r="AI4045" s="27" t="s">
        <v>1612</v>
      </c>
      <c r="AJ4045" s="27" t="s">
        <v>487</v>
      </c>
      <c r="AK4045" s="24" t="s">
        <v>121</v>
      </c>
      <c r="AL4045" s="24" t="s">
        <v>7086</v>
      </c>
      <c r="AM4045" s="25">
        <v>45029</v>
      </c>
      <c r="AN4045" s="28">
        <v>1160000</v>
      </c>
      <c r="AO4045" s="28">
        <v>140606</v>
      </c>
      <c r="AP4045" s="24"/>
      <c r="AQ4045" s="24"/>
      <c r="AR4045" s="24"/>
      <c r="AS4045" s="24"/>
      <c r="AT4045" s="24"/>
      <c r="AU4045" s="24"/>
      <c r="AV4045" s="24"/>
      <c r="AW4045" s="24"/>
      <c r="AX4045" s="24"/>
      <c r="AY4045" s="24"/>
      <c r="AZ4045" s="24"/>
      <c r="BA4045" s="24"/>
      <c r="BB4045" s="24"/>
      <c r="BC4045" s="24"/>
      <c r="BD4045" s="24"/>
      <c r="BE4045" s="24"/>
      <c r="BF4045" s="23"/>
      <c r="BG4045" s="23"/>
      <c r="BH4045" s="23">
        <v>45075</v>
      </c>
      <c r="BI4045" s="26" t="s">
        <v>10014</v>
      </c>
      <c r="BJ4045" s="26" t="s">
        <v>10594</v>
      </c>
      <c r="BK4045" s="29">
        <v>0</v>
      </c>
      <c r="BL4045" s="24" t="s">
        <v>129</v>
      </c>
      <c r="BM4045" s="22" t="str">
        <f ca="1">+IF(Tabla1[[#This Row],[FECHA INGRESO]]&gt;=44986,IF((TODAY()-Tabla1[[#This Row],[FECHA INGRESO]])&gt;=50,"ALERTA","TODAVÍA FALTA"),"N/A")</f>
        <v>ALERTA</v>
      </c>
      <c r="BN4045" s="7">
        <f>IFERROR((_xlfn.DAYS(Tabla1[[#This Row],[FECHA INGRESO]],Tabla1[[#This Row],[FECHA RETIRO]]))/30,"")</f>
        <v>-1.5333333333333334</v>
      </c>
    </row>
    <row r="4046" spans="1:66" x14ac:dyDescent="0.35">
      <c r="A4046" s="21">
        <v>1000470122</v>
      </c>
      <c r="B4046" s="22" t="s">
        <v>21204</v>
      </c>
      <c r="C4046" s="25">
        <v>45029</v>
      </c>
      <c r="D4046" s="24" t="s">
        <v>157</v>
      </c>
      <c r="E4046" s="24" t="s">
        <v>111</v>
      </c>
      <c r="F4046" s="24" t="s">
        <v>70</v>
      </c>
      <c r="G4046" s="24"/>
      <c r="H4046" s="24">
        <v>24121935883</v>
      </c>
      <c r="I4046" s="24" t="s">
        <v>95</v>
      </c>
      <c r="J4046" s="24">
        <f>DATEDIF(Tabla1[[#This Row],[FECHA DE NACIMIENTO]],Tabla1[[#This Row],[FECHA ACTUAL]],"Y")</f>
        <v>21</v>
      </c>
      <c r="K4046" s="24" t="s">
        <v>73</v>
      </c>
      <c r="L4046" s="24" t="s">
        <v>112</v>
      </c>
      <c r="M4046" s="24">
        <v>0</v>
      </c>
      <c r="N4046" s="24">
        <v>0</v>
      </c>
      <c r="O4046" s="24">
        <v>2</v>
      </c>
      <c r="P4046" s="24" t="s">
        <v>101</v>
      </c>
      <c r="Q4046" s="23">
        <v>37187</v>
      </c>
      <c r="R4046" s="24" t="s">
        <v>76</v>
      </c>
      <c r="S4046" s="25">
        <v>45119</v>
      </c>
      <c r="T4046" s="24"/>
      <c r="U4046" s="24">
        <v>3222191191</v>
      </c>
      <c r="V4046" s="148" t="s">
        <v>21205</v>
      </c>
      <c r="W4046" s="24" t="s">
        <v>21206</v>
      </c>
      <c r="X4046" s="24" t="s">
        <v>20526</v>
      </c>
      <c r="Y4046" s="24" t="s">
        <v>21207</v>
      </c>
      <c r="Z4046" s="24" t="s">
        <v>117</v>
      </c>
      <c r="AA4046" s="24">
        <v>3148366983</v>
      </c>
      <c r="AB4046" s="24"/>
      <c r="AC4046" s="24"/>
      <c r="AD4046" s="24"/>
      <c r="AE4046" s="26" t="s">
        <v>151</v>
      </c>
      <c r="AF4046" s="26"/>
      <c r="AG4046" s="26"/>
      <c r="AH4046" s="27" t="s">
        <v>184</v>
      </c>
      <c r="AI4046" s="27" t="s">
        <v>1612</v>
      </c>
      <c r="AJ4046" s="27" t="s">
        <v>487</v>
      </c>
      <c r="AK4046" s="24" t="s">
        <v>121</v>
      </c>
      <c r="AL4046" s="24" t="s">
        <v>7086</v>
      </c>
      <c r="AM4046" s="25">
        <v>45029</v>
      </c>
      <c r="AN4046" s="28">
        <v>1160000</v>
      </c>
      <c r="AO4046" s="28">
        <v>140606</v>
      </c>
      <c r="AP4046" s="24"/>
      <c r="AQ4046" s="24"/>
      <c r="AR4046" s="24"/>
      <c r="AS4046" s="24"/>
      <c r="AT4046" s="24"/>
      <c r="AU4046" s="24"/>
      <c r="AV4046" s="24"/>
      <c r="AW4046" s="24"/>
      <c r="AX4046" s="24"/>
      <c r="AY4046" s="24"/>
      <c r="AZ4046" s="24"/>
      <c r="BA4046" s="24"/>
      <c r="BB4046" s="24"/>
      <c r="BC4046" s="24"/>
      <c r="BD4046" s="24"/>
      <c r="BE4046" s="24"/>
      <c r="BF4046" s="23"/>
      <c r="BG4046" s="23"/>
      <c r="BH4046" s="23">
        <v>45075</v>
      </c>
      <c r="BI4046" s="26" t="s">
        <v>10014</v>
      </c>
      <c r="BJ4046" s="26" t="s">
        <v>10594</v>
      </c>
      <c r="BK4046" s="29">
        <v>0</v>
      </c>
      <c r="BL4046" s="24" t="s">
        <v>129</v>
      </c>
      <c r="BM4046" s="22" t="str">
        <f ca="1">+IF(Tabla1[[#This Row],[FECHA INGRESO]]&gt;=44986,IF((TODAY()-Tabla1[[#This Row],[FECHA INGRESO]])&gt;=50,"ALERTA","TODAVÍA FALTA"),"N/A")</f>
        <v>ALERTA</v>
      </c>
      <c r="BN4046" s="7">
        <f>IFERROR((_xlfn.DAYS(Tabla1[[#This Row],[FECHA INGRESO]],Tabla1[[#This Row],[FECHA RETIRO]]))/30,"")</f>
        <v>-1.5333333333333334</v>
      </c>
    </row>
    <row r="4047" spans="1:66" x14ac:dyDescent="0.35">
      <c r="A4047" s="21">
        <v>52444080</v>
      </c>
      <c r="B4047" s="22" t="s">
        <v>21208</v>
      </c>
      <c r="C4047" s="25">
        <v>45033</v>
      </c>
      <c r="D4047" s="24" t="s">
        <v>266</v>
      </c>
      <c r="E4047" s="24" t="s">
        <v>111</v>
      </c>
      <c r="F4047" s="24" t="s">
        <v>111</v>
      </c>
      <c r="G4047" s="24"/>
      <c r="H4047" s="24">
        <v>24121964704</v>
      </c>
      <c r="I4047" s="24" t="s">
        <v>95</v>
      </c>
      <c r="J4047" s="24">
        <f>DATEDIF(Tabla1[[#This Row],[FECHA DE NACIMIENTO]],Tabla1[[#This Row],[FECHA ACTUAL]],"Y")</f>
        <v>44</v>
      </c>
      <c r="K4047" s="24" t="s">
        <v>320</v>
      </c>
      <c r="L4047" s="24" t="s">
        <v>112</v>
      </c>
      <c r="M4047" s="24">
        <v>2</v>
      </c>
      <c r="N4047" s="24">
        <v>1</v>
      </c>
      <c r="O4047" s="24">
        <v>2</v>
      </c>
      <c r="P4047" s="24" t="s">
        <v>101</v>
      </c>
      <c r="Q4047" s="23">
        <v>29000</v>
      </c>
      <c r="R4047" s="24" t="s">
        <v>76</v>
      </c>
      <c r="S4047" s="25">
        <v>45119</v>
      </c>
      <c r="T4047" s="24"/>
      <c r="U4047" s="24">
        <v>3106887143</v>
      </c>
      <c r="V4047" s="148" t="s">
        <v>21209</v>
      </c>
      <c r="W4047" s="24" t="s">
        <v>21210</v>
      </c>
      <c r="X4047" s="24" t="s">
        <v>1768</v>
      </c>
      <c r="Y4047" s="24" t="s">
        <v>21211</v>
      </c>
      <c r="Z4047" s="24" t="s">
        <v>150</v>
      </c>
      <c r="AA4047" s="24">
        <v>3208601745</v>
      </c>
      <c r="AB4047" s="24"/>
      <c r="AC4047" s="24"/>
      <c r="AD4047" s="24"/>
      <c r="AE4047" s="26" t="s">
        <v>151</v>
      </c>
      <c r="AF4047" s="26"/>
      <c r="AG4047" s="26"/>
      <c r="AH4047" s="27" t="s">
        <v>184</v>
      </c>
      <c r="AI4047" s="27" t="s">
        <v>1612</v>
      </c>
      <c r="AJ4047" s="27" t="s">
        <v>487</v>
      </c>
      <c r="AK4047" s="24" t="s">
        <v>121</v>
      </c>
      <c r="AL4047" s="24" t="s">
        <v>7086</v>
      </c>
      <c r="AM4047" s="25">
        <v>45033</v>
      </c>
      <c r="AN4047" s="28">
        <v>1160000</v>
      </c>
      <c r="AO4047" s="28">
        <v>140606</v>
      </c>
      <c r="AP4047" s="24"/>
      <c r="AQ4047" s="24"/>
      <c r="AR4047" s="24"/>
      <c r="AS4047" s="24"/>
      <c r="AT4047" s="24"/>
      <c r="AU4047" s="24"/>
      <c r="AV4047" s="24"/>
      <c r="AW4047" s="24"/>
      <c r="AX4047" s="24"/>
      <c r="AY4047" s="24"/>
      <c r="AZ4047" s="24"/>
      <c r="BA4047" s="24"/>
      <c r="BB4047" s="24"/>
      <c r="BC4047" s="24"/>
      <c r="BD4047" s="24"/>
      <c r="BE4047" s="24"/>
      <c r="BF4047" s="23"/>
      <c r="BG4047" s="23"/>
      <c r="BH4047" s="23">
        <v>45093</v>
      </c>
      <c r="BI4047" s="26" t="s">
        <v>10014</v>
      </c>
      <c r="BJ4047" s="26" t="s">
        <v>10594</v>
      </c>
      <c r="BK4047" s="29">
        <v>0</v>
      </c>
      <c r="BL4047" s="24" t="s">
        <v>129</v>
      </c>
      <c r="BM4047" s="22" t="str">
        <f ca="1">+IF(Tabla1[[#This Row],[FECHA INGRESO]]&gt;=44986,IF((TODAY()-Tabla1[[#This Row],[FECHA INGRESO]])&gt;=50,"ALERTA","TODAVÍA FALTA"),"N/A")</f>
        <v>ALERTA</v>
      </c>
      <c r="BN4047" s="7">
        <f>IFERROR((_xlfn.DAYS(Tabla1[[#This Row],[FECHA INGRESO]],Tabla1[[#This Row],[FECHA RETIRO]]))/30,"")</f>
        <v>-2</v>
      </c>
    </row>
    <row r="4048" spans="1:66" x14ac:dyDescent="0.35">
      <c r="A4048" s="21">
        <v>1074189477</v>
      </c>
      <c r="B4048" s="22" t="s">
        <v>21212</v>
      </c>
      <c r="C4048" s="25">
        <v>45033</v>
      </c>
      <c r="D4048" s="24" t="s">
        <v>188</v>
      </c>
      <c r="E4048" s="24" t="s">
        <v>111</v>
      </c>
      <c r="F4048" s="24" t="s">
        <v>111</v>
      </c>
      <c r="G4048" s="24"/>
      <c r="H4048" s="24">
        <v>24122002104</v>
      </c>
      <c r="I4048" s="24" t="s">
        <v>72</v>
      </c>
      <c r="J4048" s="24">
        <f>DATEDIF(Tabla1[[#This Row],[FECHA DE NACIMIENTO]],Tabla1[[#This Row],[FECHA ACTUAL]],"Y")</f>
        <v>26</v>
      </c>
      <c r="K4048" s="24" t="s">
        <v>96</v>
      </c>
      <c r="L4048" s="24" t="s">
        <v>112</v>
      </c>
      <c r="M4048" s="24">
        <v>0</v>
      </c>
      <c r="N4048" s="24">
        <v>0</v>
      </c>
      <c r="O4048" s="24">
        <v>3</v>
      </c>
      <c r="P4048" s="24" t="s">
        <v>101</v>
      </c>
      <c r="Q4048" s="23">
        <v>35460</v>
      </c>
      <c r="R4048" s="63" t="s">
        <v>16686</v>
      </c>
      <c r="S4048" s="25">
        <v>45119</v>
      </c>
      <c r="T4048" s="24"/>
      <c r="U4048" s="24">
        <v>3192097418</v>
      </c>
      <c r="V4048" s="148" t="s">
        <v>21213</v>
      </c>
      <c r="W4048" s="24" t="s">
        <v>21214</v>
      </c>
      <c r="X4048" s="24" t="s">
        <v>21215</v>
      </c>
      <c r="Y4048" s="24" t="s">
        <v>21216</v>
      </c>
      <c r="Z4048" s="24" t="s">
        <v>117</v>
      </c>
      <c r="AA4048" s="24">
        <v>3138368020</v>
      </c>
      <c r="AB4048" s="24"/>
      <c r="AC4048" s="24"/>
      <c r="AD4048" s="24"/>
      <c r="AE4048" s="26" t="s">
        <v>194</v>
      </c>
      <c r="AF4048" s="26" t="s">
        <v>21217</v>
      </c>
      <c r="AG4048" s="26"/>
      <c r="AH4048" s="27" t="s">
        <v>955</v>
      </c>
      <c r="AI4048" s="27" t="s">
        <v>1612</v>
      </c>
      <c r="AJ4048" s="27" t="s">
        <v>487</v>
      </c>
      <c r="AK4048" s="24" t="s">
        <v>121</v>
      </c>
      <c r="AL4048" s="24" t="s">
        <v>7086</v>
      </c>
      <c r="AM4048" s="25">
        <v>45033</v>
      </c>
      <c r="AN4048" s="28">
        <v>1160000</v>
      </c>
      <c r="AO4048" s="28">
        <v>140606</v>
      </c>
      <c r="AP4048" s="24"/>
      <c r="AQ4048" s="24"/>
      <c r="AR4048" s="24"/>
      <c r="AS4048" s="24"/>
      <c r="AT4048" s="24"/>
      <c r="AU4048" s="24"/>
      <c r="AV4048" s="24"/>
      <c r="AW4048" s="24"/>
      <c r="AX4048" s="24"/>
      <c r="AY4048" s="24"/>
      <c r="AZ4048" s="24"/>
      <c r="BA4048" s="24"/>
      <c r="BB4048" s="24"/>
      <c r="BC4048" s="24"/>
      <c r="BD4048" s="24"/>
      <c r="BE4048" s="24"/>
      <c r="BF4048" s="23"/>
      <c r="BG4048" s="23"/>
      <c r="BH4048" s="23" t="s">
        <v>75</v>
      </c>
      <c r="BI4048" s="26">
        <v>0</v>
      </c>
      <c r="BJ4048" s="26">
        <v>0</v>
      </c>
      <c r="BK4048" s="29">
        <v>0</v>
      </c>
      <c r="BL4048" s="24" t="s">
        <v>91</v>
      </c>
      <c r="BM4048" s="22" t="str">
        <f ca="1">+IF(Tabla1[[#This Row],[FECHA INGRESO]]&gt;=44986,IF((TODAY()-Tabla1[[#This Row],[FECHA INGRESO]])&gt;=50,"ALERTA","TODAVÍA FALTA"),"N/A")</f>
        <v>ALERTA</v>
      </c>
      <c r="BN4048" s="7" t="str">
        <f>IFERROR((_xlfn.DAYS(Tabla1[[#This Row],[FECHA INGRESO]],Tabla1[[#This Row],[FECHA RETIRO]]))/30,"")</f>
        <v/>
      </c>
    </row>
    <row r="4049" spans="1:67" x14ac:dyDescent="0.35">
      <c r="A4049" s="21">
        <v>1005849207</v>
      </c>
      <c r="B4049" s="22" t="s">
        <v>21218</v>
      </c>
      <c r="C4049" s="25">
        <v>45033</v>
      </c>
      <c r="D4049" s="24" t="s">
        <v>266</v>
      </c>
      <c r="E4049" s="24" t="s">
        <v>111</v>
      </c>
      <c r="F4049" s="24" t="s">
        <v>111</v>
      </c>
      <c r="G4049" s="24"/>
      <c r="H4049" s="24">
        <v>24122003107</v>
      </c>
      <c r="I4049" s="24" t="s">
        <v>72</v>
      </c>
      <c r="J4049" s="24">
        <f>DATEDIF(Tabla1[[#This Row],[FECHA DE NACIMIENTO]],Tabla1[[#This Row],[FECHA ACTUAL]],"Y")</f>
        <v>23</v>
      </c>
      <c r="K4049" s="24" t="s">
        <v>73</v>
      </c>
      <c r="L4049" s="24" t="s">
        <v>234</v>
      </c>
      <c r="M4049" s="24">
        <v>1</v>
      </c>
      <c r="N4049" s="24">
        <v>1</v>
      </c>
      <c r="O4049" s="24">
        <v>2</v>
      </c>
      <c r="P4049" s="24" t="s">
        <v>101</v>
      </c>
      <c r="Q4049" s="23">
        <v>36508</v>
      </c>
      <c r="R4049" s="24" t="s">
        <v>76</v>
      </c>
      <c r="S4049" s="25">
        <v>45119</v>
      </c>
      <c r="T4049" s="24"/>
      <c r="U4049" s="24">
        <v>3219940742</v>
      </c>
      <c r="V4049" s="148" t="s">
        <v>21219</v>
      </c>
      <c r="W4049" s="24" t="s">
        <v>21220</v>
      </c>
      <c r="X4049" s="24" t="s">
        <v>6550</v>
      </c>
      <c r="Y4049" s="24" t="s">
        <v>21221</v>
      </c>
      <c r="Z4049" s="24" t="s">
        <v>117</v>
      </c>
      <c r="AA4049" s="24">
        <v>3134053956</v>
      </c>
      <c r="AB4049" s="24"/>
      <c r="AC4049" s="24"/>
      <c r="AD4049" s="24"/>
      <c r="AE4049" s="26" t="s">
        <v>151</v>
      </c>
      <c r="AF4049" s="26"/>
      <c r="AG4049" s="26"/>
      <c r="AH4049" s="27" t="s">
        <v>184</v>
      </c>
      <c r="AI4049" s="27" t="s">
        <v>1612</v>
      </c>
      <c r="AJ4049" s="27" t="s">
        <v>487</v>
      </c>
      <c r="AK4049" s="24" t="s">
        <v>121</v>
      </c>
      <c r="AL4049" s="24" t="s">
        <v>7086</v>
      </c>
      <c r="AM4049" s="25">
        <v>45033</v>
      </c>
      <c r="AN4049" s="28">
        <v>1160000</v>
      </c>
      <c r="AO4049" s="28">
        <v>140606</v>
      </c>
      <c r="AP4049" s="24"/>
      <c r="AQ4049" s="24"/>
      <c r="AR4049" s="24"/>
      <c r="AS4049" s="24"/>
      <c r="AT4049" s="24"/>
      <c r="AU4049" s="24"/>
      <c r="AV4049" s="24"/>
      <c r="AW4049" s="24"/>
      <c r="AX4049" s="24"/>
      <c r="AY4049" s="24"/>
      <c r="AZ4049" s="24"/>
      <c r="BA4049" s="24"/>
      <c r="BB4049" s="24"/>
      <c r="BC4049" s="24"/>
      <c r="BD4049" s="24"/>
      <c r="BE4049" s="24"/>
      <c r="BF4049" s="23"/>
      <c r="BG4049" s="23"/>
      <c r="BH4049" s="23">
        <v>45093</v>
      </c>
      <c r="BI4049" s="26" t="s">
        <v>10014</v>
      </c>
      <c r="BJ4049" s="26" t="s">
        <v>10594</v>
      </c>
      <c r="BK4049" s="29">
        <v>0</v>
      </c>
      <c r="BL4049" s="24" t="s">
        <v>129</v>
      </c>
      <c r="BM4049" s="22" t="str">
        <f ca="1">+IF(Tabla1[[#This Row],[FECHA INGRESO]]&gt;=44986,IF((TODAY()-Tabla1[[#This Row],[FECHA INGRESO]])&gt;=50,"ALERTA","TODAVÍA FALTA"),"N/A")</f>
        <v>ALERTA</v>
      </c>
      <c r="BN4049" s="7">
        <f>IFERROR((_xlfn.DAYS(Tabla1[[#This Row],[FECHA INGRESO]],Tabla1[[#This Row],[FECHA RETIRO]]))/30,"")</f>
        <v>-2</v>
      </c>
    </row>
    <row r="4050" spans="1:67" x14ac:dyDescent="0.35">
      <c r="A4050" s="21">
        <v>1033821108</v>
      </c>
      <c r="B4050" s="22" t="s">
        <v>21222</v>
      </c>
      <c r="C4050" s="25">
        <v>45033</v>
      </c>
      <c r="D4050" s="24" t="s">
        <v>266</v>
      </c>
      <c r="E4050" s="24" t="s">
        <v>94</v>
      </c>
      <c r="F4050" s="24" t="s">
        <v>70</v>
      </c>
      <c r="G4050" s="24"/>
      <c r="H4050" s="24">
        <v>24121977180</v>
      </c>
      <c r="I4050" s="24" t="s">
        <v>95</v>
      </c>
      <c r="J4050" s="24">
        <f>DATEDIF(Tabla1[[#This Row],[FECHA DE NACIMIENTO]],Tabla1[[#This Row],[FECHA ACTUAL]],"Y")</f>
        <v>23</v>
      </c>
      <c r="K4050" s="24" t="s">
        <v>96</v>
      </c>
      <c r="L4050" s="24" t="s">
        <v>112</v>
      </c>
      <c r="M4050" s="24">
        <v>0</v>
      </c>
      <c r="N4050" s="24">
        <v>0</v>
      </c>
      <c r="O4050" s="24">
        <v>2</v>
      </c>
      <c r="P4050" s="24" t="s">
        <v>101</v>
      </c>
      <c r="Q4050" s="23">
        <v>36519</v>
      </c>
      <c r="R4050" s="24" t="s">
        <v>76</v>
      </c>
      <c r="S4050" s="25">
        <v>45119</v>
      </c>
      <c r="T4050" s="24"/>
      <c r="U4050" s="24">
        <v>3134073765</v>
      </c>
      <c r="V4050" s="148" t="s">
        <v>21223</v>
      </c>
      <c r="W4050" s="24" t="s">
        <v>21224</v>
      </c>
      <c r="X4050" s="24" t="s">
        <v>2962</v>
      </c>
      <c r="Y4050" s="24" t="s">
        <v>21225</v>
      </c>
      <c r="Z4050" s="24" t="s">
        <v>117</v>
      </c>
      <c r="AA4050" s="24">
        <v>3144615723</v>
      </c>
      <c r="AB4050" s="24"/>
      <c r="AC4050" s="24"/>
      <c r="AD4050" s="24"/>
      <c r="AE4050" s="26" t="s">
        <v>151</v>
      </c>
      <c r="AF4050" s="26"/>
      <c r="AG4050" s="26"/>
      <c r="AH4050" s="27" t="s">
        <v>3042</v>
      </c>
      <c r="AI4050" s="27" t="s">
        <v>410</v>
      </c>
      <c r="AJ4050" s="27" t="s">
        <v>410</v>
      </c>
      <c r="AK4050" s="24" t="s">
        <v>121</v>
      </c>
      <c r="AL4050" s="24" t="s">
        <v>7086</v>
      </c>
      <c r="AM4050" s="25">
        <v>45033</v>
      </c>
      <c r="AN4050" s="28">
        <v>1160000</v>
      </c>
      <c r="AO4050" s="28">
        <v>140606</v>
      </c>
      <c r="AP4050" s="24"/>
      <c r="AQ4050" s="24"/>
      <c r="AR4050" s="24"/>
      <c r="AS4050" s="24"/>
      <c r="AT4050" s="24"/>
      <c r="AU4050" s="24"/>
      <c r="AV4050" s="24"/>
      <c r="AW4050" s="24"/>
      <c r="AX4050" s="24"/>
      <c r="AY4050" s="24"/>
      <c r="AZ4050" s="24"/>
      <c r="BA4050" s="24"/>
      <c r="BB4050" s="24"/>
      <c r="BC4050" s="24"/>
      <c r="BD4050" s="24"/>
      <c r="BE4050" s="24"/>
      <c r="BF4050" s="23"/>
      <c r="BG4050" s="23"/>
      <c r="BH4050" s="23">
        <v>45092</v>
      </c>
      <c r="BI4050" s="26" t="s">
        <v>466</v>
      </c>
      <c r="BJ4050" s="26" t="s">
        <v>6087</v>
      </c>
      <c r="BK4050" s="29">
        <v>0</v>
      </c>
      <c r="BL4050" s="24" t="s">
        <v>129</v>
      </c>
      <c r="BM4050" s="22" t="str">
        <f ca="1">+IF(Tabla1[[#This Row],[FECHA INGRESO]]&gt;=44986,IF((TODAY()-Tabla1[[#This Row],[FECHA INGRESO]])&gt;=50,"ALERTA","TODAVÍA FALTA"),"N/A")</f>
        <v>ALERTA</v>
      </c>
      <c r="BN4050" s="7">
        <f>IFERROR((_xlfn.DAYS(Tabla1[[#This Row],[FECHA INGRESO]],Tabla1[[#This Row],[FECHA RETIRO]]))/30,"")</f>
        <v>-1.9666666666666666</v>
      </c>
      <c r="BO4050" t="s">
        <v>21226</v>
      </c>
    </row>
    <row r="4051" spans="1:67" x14ac:dyDescent="0.35">
      <c r="A4051" s="21">
        <v>1053345450</v>
      </c>
      <c r="B4051" s="22" t="s">
        <v>21227</v>
      </c>
      <c r="C4051" s="25">
        <v>45033</v>
      </c>
      <c r="D4051" s="24" t="s">
        <v>157</v>
      </c>
      <c r="E4051" s="24" t="s">
        <v>111</v>
      </c>
      <c r="F4051" s="24" t="s">
        <v>70</v>
      </c>
      <c r="G4051" s="24"/>
      <c r="H4051" s="24">
        <v>24121975920</v>
      </c>
      <c r="I4051" s="24" t="s">
        <v>95</v>
      </c>
      <c r="J4051" s="24">
        <f>DATEDIF(Tabla1[[#This Row],[FECHA DE NACIMIENTO]],Tabla1[[#This Row],[FECHA ACTUAL]],"Y")</f>
        <v>27</v>
      </c>
      <c r="K4051" s="24" t="s">
        <v>96</v>
      </c>
      <c r="L4051" s="24" t="s">
        <v>112</v>
      </c>
      <c r="M4051" s="24">
        <v>1</v>
      </c>
      <c r="N4051" s="24">
        <v>2</v>
      </c>
      <c r="O4051" s="24">
        <v>2</v>
      </c>
      <c r="P4051" s="24" t="s">
        <v>101</v>
      </c>
      <c r="Q4051" s="23">
        <v>35052</v>
      </c>
      <c r="R4051" s="24" t="s">
        <v>2551</v>
      </c>
      <c r="S4051" s="25">
        <v>45119</v>
      </c>
      <c r="T4051" s="24"/>
      <c r="U4051" s="24">
        <v>3223940804</v>
      </c>
      <c r="V4051" s="148" t="s">
        <v>21228</v>
      </c>
      <c r="W4051" s="24" t="s">
        <v>21229</v>
      </c>
      <c r="X4051" s="24" t="s">
        <v>19856</v>
      </c>
      <c r="Y4051" s="24" t="s">
        <v>21230</v>
      </c>
      <c r="Z4051" s="24" t="s">
        <v>285</v>
      </c>
      <c r="AA4051" s="24">
        <v>3214426238</v>
      </c>
      <c r="AB4051" s="24"/>
      <c r="AC4051" s="24"/>
      <c r="AD4051" s="24"/>
      <c r="AE4051" s="26" t="s">
        <v>151</v>
      </c>
      <c r="AF4051" s="26"/>
      <c r="AG4051" s="26"/>
      <c r="AH4051" s="27" t="s">
        <v>3042</v>
      </c>
      <c r="AI4051" s="27" t="s">
        <v>410</v>
      </c>
      <c r="AJ4051" s="27" t="s">
        <v>410</v>
      </c>
      <c r="AK4051" s="24" t="s">
        <v>121</v>
      </c>
      <c r="AL4051" s="24" t="s">
        <v>7086</v>
      </c>
      <c r="AM4051" s="25">
        <v>45033</v>
      </c>
      <c r="AN4051" s="28">
        <v>1160000</v>
      </c>
      <c r="AO4051" s="28">
        <v>140606</v>
      </c>
      <c r="AP4051" s="24"/>
      <c r="AQ4051" s="24"/>
      <c r="AR4051" s="24"/>
      <c r="AS4051" s="24"/>
      <c r="AT4051" s="24"/>
      <c r="AU4051" s="24"/>
      <c r="AV4051" s="24"/>
      <c r="AW4051" s="24"/>
      <c r="AX4051" s="24"/>
      <c r="AY4051" s="24"/>
      <c r="AZ4051" s="24"/>
      <c r="BA4051" s="24"/>
      <c r="BB4051" s="24"/>
      <c r="BC4051" s="24"/>
      <c r="BD4051" s="24"/>
      <c r="BE4051" s="24"/>
      <c r="BF4051" s="23"/>
      <c r="BG4051" s="23"/>
      <c r="BH4051" s="23">
        <v>45094</v>
      </c>
      <c r="BI4051" s="26" t="s">
        <v>466</v>
      </c>
      <c r="BJ4051" s="26" t="s">
        <v>3469</v>
      </c>
      <c r="BK4051" s="29">
        <v>0</v>
      </c>
      <c r="BL4051" s="24" t="s">
        <v>129</v>
      </c>
      <c r="BM4051" s="22" t="str">
        <f ca="1">+IF(Tabla1[[#This Row],[FECHA INGRESO]]&gt;=44986,IF((TODAY()-Tabla1[[#This Row],[FECHA INGRESO]])&gt;=50,"ALERTA","TODAVÍA FALTA"),"N/A")</f>
        <v>ALERTA</v>
      </c>
      <c r="BN4051" s="7">
        <f>IFERROR((_xlfn.DAYS(Tabla1[[#This Row],[FECHA INGRESO]],Tabla1[[#This Row],[FECHA RETIRO]]))/30,"")</f>
        <v>-2.0333333333333332</v>
      </c>
    </row>
    <row r="4052" spans="1:67" x14ac:dyDescent="0.35">
      <c r="A4052" s="21">
        <v>1032796868</v>
      </c>
      <c r="B4052" s="22" t="s">
        <v>21231</v>
      </c>
      <c r="C4052" s="25">
        <v>45033</v>
      </c>
      <c r="D4052" s="24" t="s">
        <v>582</v>
      </c>
      <c r="E4052" s="24" t="s">
        <v>111</v>
      </c>
      <c r="F4052" s="24" t="s">
        <v>70</v>
      </c>
      <c r="G4052" s="24"/>
      <c r="H4052" s="24">
        <v>24121995001</v>
      </c>
      <c r="I4052" s="24" t="s">
        <v>95</v>
      </c>
      <c r="J4052" s="24">
        <f>DATEDIF(Tabla1[[#This Row],[FECHA DE NACIMIENTO]],Tabla1[[#This Row],[FECHA ACTUAL]],"Y")</f>
        <v>19</v>
      </c>
      <c r="K4052" s="24" t="s">
        <v>73</v>
      </c>
      <c r="L4052" s="24" t="s">
        <v>112</v>
      </c>
      <c r="M4052" s="24">
        <v>0</v>
      </c>
      <c r="N4052" s="24">
        <v>0</v>
      </c>
      <c r="O4052" s="24">
        <v>2</v>
      </c>
      <c r="P4052" s="24" t="s">
        <v>101</v>
      </c>
      <c r="Q4052" s="23">
        <v>38103</v>
      </c>
      <c r="R4052" s="24" t="s">
        <v>76</v>
      </c>
      <c r="S4052" s="25">
        <v>45119</v>
      </c>
      <c r="T4052" s="24"/>
      <c r="U4052" s="24">
        <v>3219757627</v>
      </c>
      <c r="V4052" s="148" t="s">
        <v>21232</v>
      </c>
      <c r="W4052" s="24" t="s">
        <v>21233</v>
      </c>
      <c r="X4052" s="24" t="s">
        <v>2038</v>
      </c>
      <c r="Y4052" s="24" t="s">
        <v>21234</v>
      </c>
      <c r="Z4052" s="24" t="s">
        <v>117</v>
      </c>
      <c r="AA4052" s="24">
        <v>3128414898</v>
      </c>
      <c r="AB4052" s="24"/>
      <c r="AC4052" s="24"/>
      <c r="AD4052" s="24"/>
      <c r="AE4052" s="26" t="s">
        <v>183</v>
      </c>
      <c r="AF4052" s="26" t="s">
        <v>899</v>
      </c>
      <c r="AG4052" s="26"/>
      <c r="AH4052" s="27" t="s">
        <v>184</v>
      </c>
      <c r="AI4052" s="27" t="s">
        <v>120</v>
      </c>
      <c r="AJ4052" s="27" t="s">
        <v>120</v>
      </c>
      <c r="AK4052" s="24" t="s">
        <v>121</v>
      </c>
      <c r="AL4052" s="24" t="s">
        <v>7086</v>
      </c>
      <c r="AM4052" s="25">
        <v>45033</v>
      </c>
      <c r="AN4052" s="28">
        <v>1160000</v>
      </c>
      <c r="AO4052" s="28">
        <v>140606</v>
      </c>
      <c r="AP4052" s="24"/>
      <c r="AQ4052" s="24"/>
      <c r="AR4052" s="24"/>
      <c r="AS4052" s="24"/>
      <c r="AT4052" s="24"/>
      <c r="AU4052" s="24"/>
      <c r="AV4052" s="24"/>
      <c r="AW4052" s="24"/>
      <c r="AX4052" s="24"/>
      <c r="AY4052" s="24"/>
      <c r="AZ4052" s="24"/>
      <c r="BA4052" s="24"/>
      <c r="BB4052" s="24"/>
      <c r="BC4052" s="24"/>
      <c r="BD4052" s="24"/>
      <c r="BE4052" s="24"/>
      <c r="BF4052" s="23"/>
      <c r="BG4052" s="23"/>
      <c r="BH4052" s="23">
        <v>45033</v>
      </c>
      <c r="BI4052" s="26" t="s">
        <v>10014</v>
      </c>
      <c r="BJ4052" s="26" t="s">
        <v>10594</v>
      </c>
      <c r="BK4052" s="29">
        <v>0</v>
      </c>
      <c r="BL4052" s="24" t="s">
        <v>129</v>
      </c>
      <c r="BM4052" s="22" t="str">
        <f ca="1">+IF(Tabla1[[#This Row],[FECHA INGRESO]]&gt;=44986,IF((TODAY()-Tabla1[[#This Row],[FECHA INGRESO]])&gt;=50,"ALERTA","TODAVÍA FALTA"),"N/A")</f>
        <v>ALERTA</v>
      </c>
      <c r="BN4052" s="7">
        <f>IFERROR((_xlfn.DAYS(Tabla1[[#This Row],[FECHA INGRESO]],Tabla1[[#This Row],[FECHA RETIRO]]))/30,"")</f>
        <v>0</v>
      </c>
    </row>
    <row r="4053" spans="1:67" x14ac:dyDescent="0.35">
      <c r="A4053" s="21">
        <v>1007437465</v>
      </c>
      <c r="B4053" s="22" t="s">
        <v>21235</v>
      </c>
      <c r="C4053" s="25">
        <v>45033</v>
      </c>
      <c r="D4053" s="24" t="s">
        <v>4008</v>
      </c>
      <c r="E4053" s="24" t="s">
        <v>111</v>
      </c>
      <c r="F4053" s="24" t="s">
        <v>70</v>
      </c>
      <c r="G4053" s="24"/>
      <c r="H4053" s="24">
        <v>24122001745</v>
      </c>
      <c r="I4053" s="24" t="s">
        <v>95</v>
      </c>
      <c r="J4053" s="24">
        <f>DATEDIF(Tabla1[[#This Row],[FECHA DE NACIMIENTO]],Tabla1[[#This Row],[FECHA ACTUAL]],"Y")</f>
        <v>19</v>
      </c>
      <c r="K4053" s="24" t="s">
        <v>96</v>
      </c>
      <c r="L4053" s="24" t="s">
        <v>112</v>
      </c>
      <c r="M4053" s="24">
        <v>0</v>
      </c>
      <c r="N4053" s="24">
        <v>0</v>
      </c>
      <c r="O4053" s="24">
        <v>2</v>
      </c>
      <c r="P4053" s="24" t="s">
        <v>101</v>
      </c>
      <c r="Q4053" s="23">
        <v>37864</v>
      </c>
      <c r="R4053" s="24" t="s">
        <v>76</v>
      </c>
      <c r="S4053" s="25">
        <v>45119</v>
      </c>
      <c r="T4053" s="24"/>
      <c r="U4053" s="24">
        <v>3204485125</v>
      </c>
      <c r="V4053" s="148" t="s">
        <v>21236</v>
      </c>
      <c r="W4053" s="24" t="s">
        <v>21237</v>
      </c>
      <c r="X4053" s="24" t="s">
        <v>21238</v>
      </c>
      <c r="Y4053" s="24" t="s">
        <v>21239</v>
      </c>
      <c r="Z4053" s="24" t="s">
        <v>852</v>
      </c>
      <c r="AA4053" s="24">
        <v>3228611479</v>
      </c>
      <c r="AB4053" s="24"/>
      <c r="AC4053" s="24"/>
      <c r="AD4053" s="24"/>
      <c r="AE4053" s="26" t="s">
        <v>151</v>
      </c>
      <c r="AF4053" s="26"/>
      <c r="AG4053" s="26"/>
      <c r="AH4053" s="27" t="s">
        <v>184</v>
      </c>
      <c r="AI4053" s="27" t="s">
        <v>120</v>
      </c>
      <c r="AJ4053" s="27" t="s">
        <v>120</v>
      </c>
      <c r="AK4053" s="24" t="s">
        <v>121</v>
      </c>
      <c r="AL4053" s="24" t="s">
        <v>7086</v>
      </c>
      <c r="AM4053" s="25">
        <v>45033</v>
      </c>
      <c r="AN4053" s="28">
        <v>1160000</v>
      </c>
      <c r="AO4053" s="28">
        <v>140606</v>
      </c>
      <c r="AP4053" s="24"/>
      <c r="AQ4053" s="24"/>
      <c r="AR4053" s="24"/>
      <c r="AS4053" s="24"/>
      <c r="AT4053" s="24"/>
      <c r="AU4053" s="24"/>
      <c r="AV4053" s="24"/>
      <c r="AW4053" s="24"/>
      <c r="AX4053" s="24"/>
      <c r="AY4053" s="24"/>
      <c r="AZ4053" s="24"/>
      <c r="BA4053" s="24"/>
      <c r="BB4053" s="24"/>
      <c r="BC4053" s="24"/>
      <c r="BD4053" s="24"/>
      <c r="BE4053" s="24"/>
      <c r="BF4053" s="23"/>
      <c r="BG4053" s="23"/>
      <c r="BH4053" s="23">
        <v>45091</v>
      </c>
      <c r="BI4053" s="26" t="s">
        <v>10014</v>
      </c>
      <c r="BJ4053" s="26" t="s">
        <v>10594</v>
      </c>
      <c r="BK4053" s="29">
        <v>0</v>
      </c>
      <c r="BL4053" s="24" t="s">
        <v>129</v>
      </c>
      <c r="BM4053" s="22" t="str">
        <f ca="1">+IF(Tabla1[[#This Row],[FECHA INGRESO]]&gt;=44986,IF((TODAY()-Tabla1[[#This Row],[FECHA INGRESO]])&gt;=50,"ALERTA","TODAVÍA FALTA"),"N/A")</f>
        <v>ALERTA</v>
      </c>
      <c r="BN4053" s="7">
        <f>IFERROR((_xlfn.DAYS(Tabla1[[#This Row],[FECHA INGRESO]],Tabla1[[#This Row],[FECHA RETIRO]]))/30,"")</f>
        <v>-1.9333333333333333</v>
      </c>
    </row>
    <row r="4054" spans="1:67" x14ac:dyDescent="0.35">
      <c r="A4054" s="21">
        <v>1020820287</v>
      </c>
      <c r="B4054" s="22" t="s">
        <v>13935</v>
      </c>
      <c r="C4054" s="25">
        <v>45034</v>
      </c>
      <c r="D4054" s="24" t="s">
        <v>582</v>
      </c>
      <c r="E4054" s="24" t="s">
        <v>94</v>
      </c>
      <c r="F4054" s="23" t="s">
        <v>94</v>
      </c>
      <c r="G4054" s="24"/>
      <c r="H4054" s="24">
        <v>24104442007</v>
      </c>
      <c r="I4054" s="24" t="s">
        <v>95</v>
      </c>
      <c r="J4054" s="24">
        <f>DATEDIF(Tabla1[[#This Row],[FECHA DE NACIMIENTO]],Tabla1[[#This Row],[FECHA ACTUAL]],"Y")</f>
        <v>26</v>
      </c>
      <c r="K4054" s="24" t="s">
        <v>73</v>
      </c>
      <c r="L4054" s="24" t="s">
        <v>112</v>
      </c>
      <c r="M4054" s="24">
        <v>1</v>
      </c>
      <c r="N4054" s="24">
        <v>1</v>
      </c>
      <c r="O4054" s="24">
        <v>1</v>
      </c>
      <c r="P4054" s="24" t="s">
        <v>101</v>
      </c>
      <c r="Q4054" s="23">
        <v>35375</v>
      </c>
      <c r="R4054" s="24" t="s">
        <v>76</v>
      </c>
      <c r="S4054" s="25">
        <v>45119</v>
      </c>
      <c r="T4054" s="24"/>
      <c r="U4054" s="24">
        <v>3195091485</v>
      </c>
      <c r="V4054" s="148" t="s">
        <v>13936</v>
      </c>
      <c r="W4054" s="24" t="s">
        <v>21240</v>
      </c>
      <c r="X4054" s="24" t="s">
        <v>5081</v>
      </c>
      <c r="Y4054" s="24" t="s">
        <v>21241</v>
      </c>
      <c r="Z4054" s="24" t="s">
        <v>852</v>
      </c>
      <c r="AA4054" s="24">
        <v>3195091483</v>
      </c>
      <c r="AB4054" s="24"/>
      <c r="AC4054" s="24"/>
      <c r="AD4054" s="24"/>
      <c r="AE4054" s="26" t="s">
        <v>151</v>
      </c>
      <c r="AF4054" s="26"/>
      <c r="AG4054" s="26"/>
      <c r="AH4054" s="27" t="s">
        <v>10056</v>
      </c>
      <c r="AI4054" s="27" t="s">
        <v>461</v>
      </c>
      <c r="AJ4054" s="27" t="s">
        <v>461</v>
      </c>
      <c r="AK4054" s="24" t="s">
        <v>121</v>
      </c>
      <c r="AL4054" s="24" t="s">
        <v>7086</v>
      </c>
      <c r="AM4054" s="25">
        <v>45034</v>
      </c>
      <c r="AN4054" s="28">
        <v>1160000</v>
      </c>
      <c r="AO4054" s="28">
        <v>140606</v>
      </c>
      <c r="AP4054" s="24"/>
      <c r="AQ4054" s="24"/>
      <c r="AR4054" s="24"/>
      <c r="AS4054" s="24"/>
      <c r="AT4054" s="24"/>
      <c r="AU4054" s="24"/>
      <c r="AV4054" s="24"/>
      <c r="AW4054" s="24"/>
      <c r="AX4054" s="24"/>
      <c r="AY4054" s="24"/>
      <c r="AZ4054" s="24"/>
      <c r="BA4054" s="24"/>
      <c r="BB4054" s="24"/>
      <c r="BC4054" s="24"/>
      <c r="BD4054" s="24"/>
      <c r="BE4054" s="24"/>
      <c r="BF4054" s="23"/>
      <c r="BG4054" s="23"/>
      <c r="BH4054" s="23" t="s">
        <v>75</v>
      </c>
      <c r="BI4054" s="26">
        <v>0</v>
      </c>
      <c r="BJ4054" s="26">
        <v>0</v>
      </c>
      <c r="BK4054" s="29">
        <v>0</v>
      </c>
      <c r="BL4054" s="24" t="s">
        <v>91</v>
      </c>
      <c r="BM4054" s="22" t="str">
        <f ca="1">+IF(Tabla1[[#This Row],[FECHA INGRESO]]&gt;=44986,IF((TODAY()-Tabla1[[#This Row],[FECHA INGRESO]])&gt;=50,"ALERTA","TODAVÍA FALTA"),"N/A")</f>
        <v>ALERTA</v>
      </c>
      <c r="BN4054" s="7" t="str">
        <f>IFERROR((_xlfn.DAYS(Tabla1[[#This Row],[FECHA INGRESO]],Tabla1[[#This Row],[FECHA RETIRO]]))/30,"")</f>
        <v/>
      </c>
    </row>
    <row r="4055" spans="1:67" x14ac:dyDescent="0.35">
      <c r="A4055" s="21">
        <v>1010194212</v>
      </c>
      <c r="B4055" s="22" t="s">
        <v>21242</v>
      </c>
      <c r="C4055" s="25">
        <v>45036</v>
      </c>
      <c r="D4055" s="24" t="s">
        <v>266</v>
      </c>
      <c r="E4055" s="24" t="s">
        <v>111</v>
      </c>
      <c r="F4055" s="24" t="s">
        <v>111</v>
      </c>
      <c r="G4055" s="24"/>
      <c r="H4055" s="24">
        <v>24106629855</v>
      </c>
      <c r="I4055" s="24" t="s">
        <v>95</v>
      </c>
      <c r="J4055" s="24">
        <f>DATEDIF(Tabla1[[#This Row],[FECHA DE NACIMIENTO]],Tabla1[[#This Row],[FECHA ACTUAL]],"Y")</f>
        <v>32</v>
      </c>
      <c r="K4055" s="24" t="s">
        <v>73</v>
      </c>
      <c r="L4055" s="24" t="s">
        <v>234</v>
      </c>
      <c r="M4055" s="24">
        <v>1</v>
      </c>
      <c r="N4055" s="24">
        <v>1</v>
      </c>
      <c r="O4055" s="24">
        <v>2</v>
      </c>
      <c r="P4055" s="24" t="s">
        <v>101</v>
      </c>
      <c r="Q4055" s="23">
        <v>33189</v>
      </c>
      <c r="R4055" s="24" t="s">
        <v>76</v>
      </c>
      <c r="S4055" s="25">
        <v>45119</v>
      </c>
      <c r="T4055" s="24"/>
      <c r="U4055" s="24">
        <v>3138064634</v>
      </c>
      <c r="V4055" s="148" t="s">
        <v>21243</v>
      </c>
      <c r="W4055" s="24" t="s">
        <v>21049</v>
      </c>
      <c r="X4055" s="24" t="s">
        <v>1468</v>
      </c>
      <c r="Y4055" s="24" t="s">
        <v>21244</v>
      </c>
      <c r="Z4055" s="24" t="s">
        <v>162</v>
      </c>
      <c r="AA4055" s="24">
        <v>3203199587</v>
      </c>
      <c r="AB4055" s="24"/>
      <c r="AC4055" s="24"/>
      <c r="AD4055" s="24"/>
      <c r="AE4055" s="26" t="s">
        <v>183</v>
      </c>
      <c r="AF4055" s="26" t="s">
        <v>20139</v>
      </c>
      <c r="AG4055" s="26"/>
      <c r="AH4055" s="27" t="s">
        <v>955</v>
      </c>
      <c r="AI4055" s="27" t="s">
        <v>1612</v>
      </c>
      <c r="AJ4055" s="27" t="s">
        <v>487</v>
      </c>
      <c r="AK4055" s="24" t="s">
        <v>121</v>
      </c>
      <c r="AL4055" s="24" t="s">
        <v>7086</v>
      </c>
      <c r="AM4055" s="25">
        <v>45036</v>
      </c>
      <c r="AN4055" s="28">
        <v>1160000</v>
      </c>
      <c r="AO4055" s="28">
        <v>140606</v>
      </c>
      <c r="AP4055" s="24"/>
      <c r="AQ4055" s="24"/>
      <c r="AR4055" s="24"/>
      <c r="AS4055" s="24"/>
      <c r="AT4055" s="24"/>
      <c r="AU4055" s="24"/>
      <c r="AV4055" s="24"/>
      <c r="AW4055" s="24"/>
      <c r="AX4055" s="24"/>
      <c r="AY4055" s="24"/>
      <c r="AZ4055" s="24"/>
      <c r="BA4055" s="24"/>
      <c r="BB4055" s="24"/>
      <c r="BC4055" s="24"/>
      <c r="BD4055" s="24"/>
      <c r="BE4055" s="24"/>
      <c r="BF4055" s="23"/>
      <c r="BG4055" s="23"/>
      <c r="BH4055" s="23" t="s">
        <v>75</v>
      </c>
      <c r="BI4055" s="26">
        <v>0</v>
      </c>
      <c r="BJ4055" s="26">
        <v>0</v>
      </c>
      <c r="BK4055" s="29">
        <v>0</v>
      </c>
      <c r="BL4055" s="24" t="s">
        <v>91</v>
      </c>
      <c r="BM4055" s="22" t="str">
        <f ca="1">+IF(Tabla1[[#This Row],[FECHA INGRESO]]&gt;=44986,IF((TODAY()-Tabla1[[#This Row],[FECHA INGRESO]])&gt;=50,"ALERTA","TODAVÍA FALTA"),"N/A")</f>
        <v>ALERTA</v>
      </c>
      <c r="BN4055" s="7" t="str">
        <f>IFERROR((_xlfn.DAYS(Tabla1[[#This Row],[FECHA INGRESO]],Tabla1[[#This Row],[FECHA RETIRO]]))/30,"")</f>
        <v/>
      </c>
    </row>
    <row r="4056" spans="1:67" x14ac:dyDescent="0.35">
      <c r="A4056" s="21">
        <v>1193528105</v>
      </c>
      <c r="B4056" s="22" t="s">
        <v>21245</v>
      </c>
      <c r="C4056" s="25">
        <v>45036</v>
      </c>
      <c r="D4056" s="24" t="s">
        <v>188</v>
      </c>
      <c r="E4056" s="24" t="s">
        <v>94</v>
      </c>
      <c r="F4056" s="24" t="s">
        <v>70</v>
      </c>
      <c r="G4056" s="24"/>
      <c r="H4056" s="24">
        <v>24122086429</v>
      </c>
      <c r="I4056" s="24" t="s">
        <v>72</v>
      </c>
      <c r="J4056" s="24">
        <f>DATEDIF(Tabla1[[#This Row],[FECHA DE NACIMIENTO]],Tabla1[[#This Row],[FECHA ACTUAL]],"Y")</f>
        <v>23</v>
      </c>
      <c r="K4056" s="24" t="s">
        <v>73</v>
      </c>
      <c r="L4056" s="24" t="s">
        <v>112</v>
      </c>
      <c r="M4056" s="24">
        <v>1</v>
      </c>
      <c r="N4056" s="24">
        <v>1</v>
      </c>
      <c r="O4056" s="24">
        <v>2</v>
      </c>
      <c r="P4056" s="24" t="s">
        <v>101</v>
      </c>
      <c r="Q4056" s="23">
        <v>36467</v>
      </c>
      <c r="R4056" s="63" t="s">
        <v>21246</v>
      </c>
      <c r="S4056" s="25">
        <v>45119</v>
      </c>
      <c r="T4056" s="24"/>
      <c r="U4056" s="24">
        <v>3224564623</v>
      </c>
      <c r="V4056" s="148" t="s">
        <v>21247</v>
      </c>
      <c r="W4056" s="24" t="s">
        <v>21248</v>
      </c>
      <c r="X4056" s="24" t="s">
        <v>2240</v>
      </c>
      <c r="Y4056" s="24" t="s">
        <v>21249</v>
      </c>
      <c r="Z4056" s="24" t="s">
        <v>17135</v>
      </c>
      <c r="AA4056" s="24">
        <v>3107990078</v>
      </c>
      <c r="AB4056" s="24"/>
      <c r="AC4056" s="24"/>
      <c r="AD4056" s="24"/>
      <c r="AE4056" s="26" t="s">
        <v>151</v>
      </c>
      <c r="AF4056" s="26"/>
      <c r="AG4056" s="26"/>
      <c r="AH4056" s="27" t="s">
        <v>184</v>
      </c>
      <c r="AI4056" s="27" t="s">
        <v>1612</v>
      </c>
      <c r="AJ4056" s="27" t="s">
        <v>487</v>
      </c>
      <c r="AK4056" s="24" t="s">
        <v>121</v>
      </c>
      <c r="AL4056" s="24" t="s">
        <v>7086</v>
      </c>
      <c r="AM4056" s="25">
        <v>45036</v>
      </c>
      <c r="AN4056" s="28">
        <v>1160000</v>
      </c>
      <c r="AO4056" s="28">
        <v>140606</v>
      </c>
      <c r="AP4056" s="24"/>
      <c r="AQ4056" s="24"/>
      <c r="AR4056" s="24"/>
      <c r="AS4056" s="24"/>
      <c r="AT4056" s="24"/>
      <c r="AU4056" s="24"/>
      <c r="AV4056" s="24"/>
      <c r="AW4056" s="24"/>
      <c r="AX4056" s="24"/>
      <c r="AY4056" s="24"/>
      <c r="AZ4056" s="24"/>
      <c r="BA4056" s="24"/>
      <c r="BB4056" s="24"/>
      <c r="BC4056" s="24"/>
      <c r="BD4056" s="24"/>
      <c r="BE4056" s="24"/>
      <c r="BF4056" s="23"/>
      <c r="BG4056" s="23"/>
      <c r="BH4056" s="23">
        <v>45097</v>
      </c>
      <c r="BI4056" s="26" t="s">
        <v>10014</v>
      </c>
      <c r="BJ4056" s="26" t="s">
        <v>10594</v>
      </c>
      <c r="BK4056" s="29">
        <v>0</v>
      </c>
      <c r="BL4056" s="24" t="s">
        <v>129</v>
      </c>
      <c r="BM4056" s="22" t="str">
        <f ca="1">+IF(Tabla1[[#This Row],[FECHA INGRESO]]&gt;=44986,IF((TODAY()-Tabla1[[#This Row],[FECHA INGRESO]])&gt;=50,"ALERTA","TODAVÍA FALTA"),"N/A")</f>
        <v>ALERTA</v>
      </c>
      <c r="BN4056" s="7">
        <f>IFERROR((_xlfn.DAYS(Tabla1[[#This Row],[FECHA INGRESO]],Tabla1[[#This Row],[FECHA RETIRO]]))/30,"")</f>
        <v>-2.0333333333333332</v>
      </c>
    </row>
    <row r="4057" spans="1:67" x14ac:dyDescent="0.35">
      <c r="A4057" s="21">
        <v>1000349828</v>
      </c>
      <c r="B4057" s="22" t="s">
        <v>21250</v>
      </c>
      <c r="C4057" s="25">
        <v>45036</v>
      </c>
      <c r="D4057" s="24" t="s">
        <v>93</v>
      </c>
      <c r="E4057" s="24" t="s">
        <v>111</v>
      </c>
      <c r="F4057" s="24" t="s">
        <v>70</v>
      </c>
      <c r="G4057" s="24"/>
      <c r="H4057" s="24">
        <v>24109870210</v>
      </c>
      <c r="I4057" s="24" t="s">
        <v>72</v>
      </c>
      <c r="J4057" s="24">
        <f>DATEDIF(Tabla1[[#This Row],[FECHA DE NACIMIENTO]],Tabla1[[#This Row],[FECHA ACTUAL]],"Y")</f>
        <v>20</v>
      </c>
      <c r="K4057" s="24" t="s">
        <v>73</v>
      </c>
      <c r="L4057" s="24" t="s">
        <v>112</v>
      </c>
      <c r="M4057" s="24">
        <v>0</v>
      </c>
      <c r="N4057" s="24">
        <v>0</v>
      </c>
      <c r="O4057" s="24">
        <v>2</v>
      </c>
      <c r="P4057" s="24" t="s">
        <v>101</v>
      </c>
      <c r="Q4057" s="23">
        <v>37518</v>
      </c>
      <c r="R4057" s="24" t="s">
        <v>76</v>
      </c>
      <c r="S4057" s="25">
        <v>45119</v>
      </c>
      <c r="T4057" s="24"/>
      <c r="U4057" s="24">
        <v>3113616485</v>
      </c>
      <c r="V4057" s="148" t="s">
        <v>21251</v>
      </c>
      <c r="W4057" s="24" t="s">
        <v>21252</v>
      </c>
      <c r="X4057" s="24" t="s">
        <v>1091</v>
      </c>
      <c r="Y4057" s="24"/>
      <c r="Z4057" s="24"/>
      <c r="AA4057" s="24"/>
      <c r="AB4057" s="24"/>
      <c r="AC4057" s="24"/>
      <c r="AD4057" s="24"/>
      <c r="AE4057" s="26" t="s">
        <v>183</v>
      </c>
      <c r="AF4057" s="26" t="s">
        <v>18321</v>
      </c>
      <c r="AG4057" s="26"/>
      <c r="AH4057" s="27" t="s">
        <v>184</v>
      </c>
      <c r="AI4057" s="27" t="s">
        <v>1612</v>
      </c>
      <c r="AJ4057" s="27" t="s">
        <v>487</v>
      </c>
      <c r="AK4057" s="24" t="s">
        <v>121</v>
      </c>
      <c r="AL4057" s="24" t="s">
        <v>7086</v>
      </c>
      <c r="AM4057" s="25">
        <v>45036</v>
      </c>
      <c r="AN4057" s="28">
        <v>1160000</v>
      </c>
      <c r="AO4057" s="28">
        <v>140606</v>
      </c>
      <c r="AP4057" s="24"/>
      <c r="AQ4057" s="24"/>
      <c r="AR4057" s="24"/>
      <c r="AS4057" s="24"/>
      <c r="AT4057" s="24"/>
      <c r="AU4057" s="24"/>
      <c r="AV4057" s="24"/>
      <c r="AW4057" s="24"/>
      <c r="AX4057" s="24"/>
      <c r="AY4057" s="24"/>
      <c r="AZ4057" s="24"/>
      <c r="BA4057" s="24"/>
      <c r="BB4057" s="24"/>
      <c r="BC4057" s="24"/>
      <c r="BD4057" s="24"/>
      <c r="BE4057" s="24"/>
      <c r="BF4057" s="23"/>
      <c r="BG4057" s="23"/>
      <c r="BH4057" s="23">
        <v>45085</v>
      </c>
      <c r="BI4057" s="26" t="s">
        <v>466</v>
      </c>
      <c r="BJ4057" s="26" t="s">
        <v>273</v>
      </c>
      <c r="BK4057" s="29">
        <v>0</v>
      </c>
      <c r="BL4057" s="24" t="s">
        <v>129</v>
      </c>
      <c r="BM4057" s="22" t="str">
        <f ca="1">+IF(Tabla1[[#This Row],[FECHA INGRESO]]&gt;=44986,IF((TODAY()-Tabla1[[#This Row],[FECHA INGRESO]])&gt;=50,"ALERTA","TODAVÍA FALTA"),"N/A")</f>
        <v>ALERTA</v>
      </c>
      <c r="BN4057" s="7">
        <f>IFERROR((_xlfn.DAYS(Tabla1[[#This Row],[FECHA INGRESO]],Tabla1[[#This Row],[FECHA RETIRO]]))/30,"")</f>
        <v>-1.6333333333333333</v>
      </c>
    </row>
    <row r="4058" spans="1:67" x14ac:dyDescent="0.35">
      <c r="A4058" s="21">
        <v>1001348493</v>
      </c>
      <c r="B4058" s="22" t="s">
        <v>21253</v>
      </c>
      <c r="C4058" s="25">
        <v>45036</v>
      </c>
      <c r="D4058" s="24" t="s">
        <v>131</v>
      </c>
      <c r="E4058" s="24" t="s">
        <v>94</v>
      </c>
      <c r="F4058" s="24" t="s">
        <v>70</v>
      </c>
      <c r="G4058" s="24"/>
      <c r="H4058" s="24">
        <v>24122084430</v>
      </c>
      <c r="I4058" s="24" t="s">
        <v>72</v>
      </c>
      <c r="J4058" s="24">
        <f>DATEDIF(Tabla1[[#This Row],[FECHA DE NACIMIENTO]],Tabla1[[#This Row],[FECHA ACTUAL]],"Y")</f>
        <v>19</v>
      </c>
      <c r="K4058" s="24" t="s">
        <v>96</v>
      </c>
      <c r="L4058" s="24" t="s">
        <v>112</v>
      </c>
      <c r="M4058" s="24">
        <v>0</v>
      </c>
      <c r="N4058" s="24">
        <v>0</v>
      </c>
      <c r="O4058" s="24">
        <v>3</v>
      </c>
      <c r="P4058" s="24" t="s">
        <v>101</v>
      </c>
      <c r="Q4058" s="23">
        <v>37839</v>
      </c>
      <c r="R4058" s="24" t="s">
        <v>76</v>
      </c>
      <c r="S4058" s="25">
        <v>45119</v>
      </c>
      <c r="T4058" s="24"/>
      <c r="U4058" s="24">
        <v>3212664668</v>
      </c>
      <c r="V4058" s="148" t="s">
        <v>21254</v>
      </c>
      <c r="W4058" s="24" t="s">
        <v>21255</v>
      </c>
      <c r="X4058" s="24" t="s">
        <v>2454</v>
      </c>
      <c r="Y4058" s="24" t="s">
        <v>21256</v>
      </c>
      <c r="Z4058" s="24" t="s">
        <v>117</v>
      </c>
      <c r="AA4058" s="24">
        <v>3136847735</v>
      </c>
      <c r="AB4058" s="24"/>
      <c r="AC4058" s="24"/>
      <c r="AD4058" s="24"/>
      <c r="AE4058" s="26" t="s">
        <v>151</v>
      </c>
      <c r="AF4058" s="26"/>
      <c r="AG4058" s="26"/>
      <c r="AH4058" s="27" t="s">
        <v>955</v>
      </c>
      <c r="AI4058" s="27" t="s">
        <v>1612</v>
      </c>
      <c r="AJ4058" s="27" t="s">
        <v>487</v>
      </c>
      <c r="AK4058" s="24" t="s">
        <v>121</v>
      </c>
      <c r="AL4058" s="24" t="s">
        <v>7086</v>
      </c>
      <c r="AM4058" s="25">
        <v>45036</v>
      </c>
      <c r="AN4058" s="28">
        <v>1160000</v>
      </c>
      <c r="AO4058" s="28">
        <v>140606</v>
      </c>
      <c r="AP4058" s="24"/>
      <c r="AQ4058" s="24"/>
      <c r="AR4058" s="24"/>
      <c r="AS4058" s="24"/>
      <c r="AT4058" s="24"/>
      <c r="AU4058" s="24"/>
      <c r="AV4058" s="24"/>
      <c r="AW4058" s="24"/>
      <c r="AX4058" s="24"/>
      <c r="AY4058" s="24"/>
      <c r="AZ4058" s="24"/>
      <c r="BA4058" s="24"/>
      <c r="BB4058" s="24"/>
      <c r="BC4058" s="24"/>
      <c r="BD4058" s="24"/>
      <c r="BE4058" s="24"/>
      <c r="BF4058" s="23"/>
      <c r="BG4058" s="23"/>
      <c r="BH4058" s="23" t="s">
        <v>75</v>
      </c>
      <c r="BI4058" s="26">
        <v>0</v>
      </c>
      <c r="BJ4058" s="26">
        <v>0</v>
      </c>
      <c r="BK4058" s="29">
        <v>0</v>
      </c>
      <c r="BL4058" s="24" t="s">
        <v>91</v>
      </c>
      <c r="BM4058" s="22" t="str">
        <f ca="1">+IF(Tabla1[[#This Row],[FECHA INGRESO]]&gt;=44986,IF((TODAY()-Tabla1[[#This Row],[FECHA INGRESO]])&gt;=50,"ALERTA","TODAVÍA FALTA"),"N/A")</f>
        <v>ALERTA</v>
      </c>
      <c r="BN4058" s="7" t="str">
        <f>IFERROR((_xlfn.DAYS(Tabla1[[#This Row],[FECHA INGRESO]],Tabla1[[#This Row],[FECHA RETIRO]]))/30,"")</f>
        <v/>
      </c>
    </row>
    <row r="4059" spans="1:67" x14ac:dyDescent="0.35">
      <c r="A4059" s="21">
        <v>1022936427</v>
      </c>
      <c r="B4059" s="22" t="s">
        <v>21257</v>
      </c>
      <c r="C4059" s="25">
        <v>45036</v>
      </c>
      <c r="D4059" s="24" t="s">
        <v>131</v>
      </c>
      <c r="E4059" s="24" t="s">
        <v>77</v>
      </c>
      <c r="F4059" s="23" t="s">
        <v>77</v>
      </c>
      <c r="G4059" s="24"/>
      <c r="H4059" s="24">
        <v>24122069284</v>
      </c>
      <c r="I4059" s="24" t="s">
        <v>95</v>
      </c>
      <c r="J4059" s="24">
        <f>DATEDIF(Tabla1[[#This Row],[FECHA DE NACIMIENTO]],Tabla1[[#This Row],[FECHA ACTUAL]],"Y")</f>
        <v>35</v>
      </c>
      <c r="K4059" s="24" t="s">
        <v>73</v>
      </c>
      <c r="L4059" s="24" t="s">
        <v>112</v>
      </c>
      <c r="M4059" s="24">
        <v>2</v>
      </c>
      <c r="N4059" s="24">
        <v>2</v>
      </c>
      <c r="O4059" s="24">
        <v>2</v>
      </c>
      <c r="P4059" s="24" t="s">
        <v>101</v>
      </c>
      <c r="Q4059" s="23">
        <v>32028</v>
      </c>
      <c r="R4059" s="24" t="s">
        <v>76</v>
      </c>
      <c r="S4059" s="25">
        <v>45119</v>
      </c>
      <c r="T4059" s="24"/>
      <c r="U4059" s="24">
        <v>3214442314</v>
      </c>
      <c r="V4059" s="148" t="s">
        <v>21258</v>
      </c>
      <c r="W4059" s="24" t="s">
        <v>21259</v>
      </c>
      <c r="X4059" s="24" t="s">
        <v>21260</v>
      </c>
      <c r="Y4059" s="24" t="s">
        <v>21261</v>
      </c>
      <c r="Z4059" s="24" t="s">
        <v>13095</v>
      </c>
      <c r="AA4059" s="24">
        <v>3208635906</v>
      </c>
      <c r="AB4059" s="24"/>
      <c r="AC4059" s="24"/>
      <c r="AD4059" s="24"/>
      <c r="AE4059" s="26" t="s">
        <v>194</v>
      </c>
      <c r="AF4059" s="26" t="s">
        <v>21197</v>
      </c>
      <c r="AG4059" s="26"/>
      <c r="AH4059" s="27" t="s">
        <v>867</v>
      </c>
      <c r="AI4059" s="27" t="s">
        <v>398</v>
      </c>
      <c r="AJ4059" s="27" t="s">
        <v>398</v>
      </c>
      <c r="AK4059" s="24" t="s">
        <v>89</v>
      </c>
      <c r="AL4059" s="24" t="s">
        <v>868</v>
      </c>
      <c r="AM4059" s="25">
        <v>45036</v>
      </c>
      <c r="AN4059" s="28">
        <v>1160000</v>
      </c>
      <c r="AO4059" s="28">
        <v>0</v>
      </c>
      <c r="AP4059" s="24"/>
      <c r="AQ4059" s="24"/>
      <c r="AR4059" s="24"/>
      <c r="AS4059" s="24"/>
      <c r="AT4059" s="24"/>
      <c r="AU4059" s="24"/>
      <c r="AV4059" s="24"/>
      <c r="AW4059" s="24"/>
      <c r="AX4059" s="24"/>
      <c r="AY4059" s="24"/>
      <c r="AZ4059" s="24"/>
      <c r="BA4059" s="24"/>
      <c r="BB4059" s="24"/>
      <c r="BC4059" s="24"/>
      <c r="BD4059" s="24"/>
      <c r="BE4059" s="24"/>
      <c r="BF4059" s="23"/>
      <c r="BG4059" s="23"/>
      <c r="BH4059" s="23" t="s">
        <v>75</v>
      </c>
      <c r="BI4059" s="26">
        <v>0</v>
      </c>
      <c r="BJ4059" s="26">
        <v>0</v>
      </c>
      <c r="BK4059" s="29">
        <v>0</v>
      </c>
      <c r="BL4059" s="24" t="s">
        <v>91</v>
      </c>
      <c r="BM4059" s="22" t="str">
        <f ca="1">+IF(Tabla1[[#This Row],[FECHA INGRESO]]&gt;=44986,IF((TODAY()-Tabla1[[#This Row],[FECHA INGRESO]])&gt;=50,"ALERTA","TODAVÍA FALTA"),"N/A")</f>
        <v>ALERTA</v>
      </c>
      <c r="BN4059" s="7" t="str">
        <f>IFERROR((_xlfn.DAYS(Tabla1[[#This Row],[FECHA INGRESO]],Tabla1[[#This Row],[FECHA RETIRO]]))/30,"")</f>
        <v/>
      </c>
    </row>
    <row r="4060" spans="1:67" x14ac:dyDescent="0.35">
      <c r="A4060" s="21">
        <v>1023028920</v>
      </c>
      <c r="B4060" s="22" t="s">
        <v>21262</v>
      </c>
      <c r="C4060" s="25">
        <v>45040</v>
      </c>
      <c r="D4060" s="24" t="s">
        <v>131</v>
      </c>
      <c r="E4060" s="24" t="s">
        <v>69</v>
      </c>
      <c r="F4060" s="24" t="s">
        <v>70</v>
      </c>
      <c r="G4060" s="24"/>
      <c r="H4060" s="24">
        <v>24122153165</v>
      </c>
      <c r="I4060" s="24" t="s">
        <v>72</v>
      </c>
      <c r="J4060" s="24">
        <f>DATEDIF(Tabla1[[#This Row],[FECHA DE NACIMIENTO]],Tabla1[[#This Row],[FECHA ACTUAL]],"Y")</f>
        <v>24</v>
      </c>
      <c r="K4060" s="24" t="s">
        <v>73</v>
      </c>
      <c r="L4060" s="24" t="s">
        <v>112</v>
      </c>
      <c r="M4060" s="24">
        <v>0</v>
      </c>
      <c r="N4060" s="24">
        <v>0</v>
      </c>
      <c r="O4060" s="24">
        <v>2</v>
      </c>
      <c r="P4060" s="24" t="s">
        <v>101</v>
      </c>
      <c r="Q4060" s="23">
        <v>35997</v>
      </c>
      <c r="R4060" s="24" t="s">
        <v>76</v>
      </c>
      <c r="S4060" s="25">
        <v>45119</v>
      </c>
      <c r="T4060" s="24">
        <v>7686750</v>
      </c>
      <c r="U4060" s="24">
        <v>3044783926</v>
      </c>
      <c r="V4060" s="148" t="s">
        <v>21263</v>
      </c>
      <c r="W4060" s="24" t="s">
        <v>21264</v>
      </c>
      <c r="X4060" s="24" t="s">
        <v>2316</v>
      </c>
      <c r="Y4060" s="24" t="s">
        <v>21265</v>
      </c>
      <c r="Z4060" s="24" t="s">
        <v>117</v>
      </c>
      <c r="AA4060" s="24">
        <v>3125664102</v>
      </c>
      <c r="AB4060" s="24"/>
      <c r="AC4060" s="24"/>
      <c r="AD4060" s="24"/>
      <c r="AE4060" s="26" t="s">
        <v>151</v>
      </c>
      <c r="AF4060" s="26"/>
      <c r="AG4060" s="26"/>
      <c r="AH4060" s="27" t="s">
        <v>955</v>
      </c>
      <c r="AI4060" s="27" t="s">
        <v>1612</v>
      </c>
      <c r="AJ4060" s="27" t="s">
        <v>487</v>
      </c>
      <c r="AK4060" s="24" t="s">
        <v>121</v>
      </c>
      <c r="AL4060" s="24" t="s">
        <v>7086</v>
      </c>
      <c r="AM4060" s="25">
        <v>45040</v>
      </c>
      <c r="AN4060" s="28">
        <v>1160000</v>
      </c>
      <c r="AO4060" s="28">
        <v>140606</v>
      </c>
      <c r="AP4060" s="24"/>
      <c r="AQ4060" s="24"/>
      <c r="AR4060" s="24"/>
      <c r="AS4060" s="24"/>
      <c r="AT4060" s="24"/>
      <c r="AU4060" s="24"/>
      <c r="AV4060" s="24"/>
      <c r="AW4060" s="24"/>
      <c r="AX4060" s="24"/>
      <c r="AY4060" s="24"/>
      <c r="AZ4060" s="24"/>
      <c r="BA4060" s="24"/>
      <c r="BB4060" s="24"/>
      <c r="BC4060" s="24"/>
      <c r="BD4060" s="24"/>
      <c r="BE4060" s="24"/>
      <c r="BF4060" s="23"/>
      <c r="BG4060" s="23"/>
      <c r="BH4060" s="23" t="s">
        <v>75</v>
      </c>
      <c r="BI4060" s="26">
        <v>0</v>
      </c>
      <c r="BJ4060" s="26">
        <v>0</v>
      </c>
      <c r="BK4060" s="29">
        <v>0</v>
      </c>
      <c r="BL4060" s="24" t="s">
        <v>91</v>
      </c>
      <c r="BM4060" s="22" t="str">
        <f ca="1">+IF(Tabla1[[#This Row],[FECHA INGRESO]]&gt;=44986,IF((TODAY()-Tabla1[[#This Row],[FECHA INGRESO]])&gt;=50,"ALERTA","TODAVÍA FALTA"),"N/A")</f>
        <v>ALERTA</v>
      </c>
      <c r="BN4060" s="7" t="str">
        <f>IFERROR((_xlfn.DAYS(Tabla1[[#This Row],[FECHA INGRESO]],Tabla1[[#This Row],[FECHA RETIRO]]))/30,"")</f>
        <v/>
      </c>
    </row>
    <row r="4061" spans="1:67" x14ac:dyDescent="0.35">
      <c r="A4061" s="21">
        <v>52154347</v>
      </c>
      <c r="B4061" s="22" t="s">
        <v>21266</v>
      </c>
      <c r="C4061" s="25">
        <v>45040</v>
      </c>
      <c r="D4061" s="24" t="s">
        <v>188</v>
      </c>
      <c r="E4061" s="24" t="s">
        <v>111</v>
      </c>
      <c r="F4061" s="24" t="s">
        <v>70</v>
      </c>
      <c r="G4061" s="24"/>
      <c r="H4061" s="24">
        <v>24122150142</v>
      </c>
      <c r="I4061" s="24" t="s">
        <v>95</v>
      </c>
      <c r="J4061" s="24">
        <f>DATEDIF(Tabla1[[#This Row],[FECHA DE NACIMIENTO]],Tabla1[[#This Row],[FECHA ACTUAL]],"Y")</f>
        <v>51</v>
      </c>
      <c r="K4061" s="24" t="s">
        <v>73</v>
      </c>
      <c r="L4061" s="24" t="s">
        <v>112</v>
      </c>
      <c r="M4061" s="24">
        <v>2</v>
      </c>
      <c r="N4061" s="24">
        <v>2</v>
      </c>
      <c r="O4061" s="24">
        <v>2</v>
      </c>
      <c r="P4061" s="24" t="s">
        <v>101</v>
      </c>
      <c r="Q4061" s="23">
        <v>26271</v>
      </c>
      <c r="R4061" s="24" t="s">
        <v>76</v>
      </c>
      <c r="S4061" s="25">
        <v>45119</v>
      </c>
      <c r="T4061" s="24">
        <v>8098050</v>
      </c>
      <c r="U4061" s="24">
        <v>3165329964</v>
      </c>
      <c r="V4061" s="148" t="s">
        <v>21267</v>
      </c>
      <c r="W4061" s="24" t="s">
        <v>21268</v>
      </c>
      <c r="X4061" s="24" t="s">
        <v>1163</v>
      </c>
      <c r="Y4061" s="24" t="s">
        <v>21269</v>
      </c>
      <c r="Z4061" s="24" t="s">
        <v>150</v>
      </c>
      <c r="AA4061" s="24">
        <v>3222266672</v>
      </c>
      <c r="AB4061" s="24"/>
      <c r="AC4061" s="24"/>
      <c r="AD4061" s="24"/>
      <c r="AE4061" s="26" t="s">
        <v>151</v>
      </c>
      <c r="AF4061" s="26"/>
      <c r="AG4061" s="26"/>
      <c r="AH4061" s="27" t="s">
        <v>184</v>
      </c>
      <c r="AI4061" s="27" t="s">
        <v>1612</v>
      </c>
      <c r="AJ4061" s="27" t="s">
        <v>487</v>
      </c>
      <c r="AK4061" s="24" t="s">
        <v>121</v>
      </c>
      <c r="AL4061" s="24" t="s">
        <v>7086</v>
      </c>
      <c r="AM4061" s="25">
        <v>45040</v>
      </c>
      <c r="AN4061" s="28">
        <v>1160000</v>
      </c>
      <c r="AO4061" s="28">
        <v>140606</v>
      </c>
      <c r="AP4061" s="24"/>
      <c r="AQ4061" s="24"/>
      <c r="AR4061" s="24"/>
      <c r="AS4061" s="24"/>
      <c r="AT4061" s="24"/>
      <c r="AU4061" s="24"/>
      <c r="AV4061" s="24"/>
      <c r="AW4061" s="24"/>
      <c r="AX4061" s="24"/>
      <c r="AY4061" s="24"/>
      <c r="AZ4061" s="24"/>
      <c r="BA4061" s="24"/>
      <c r="BB4061" s="24"/>
      <c r="BC4061" s="24"/>
      <c r="BD4061" s="24"/>
      <c r="BE4061" s="24"/>
      <c r="BF4061" s="23"/>
      <c r="BG4061" s="23"/>
      <c r="BH4061" s="23">
        <v>45072</v>
      </c>
      <c r="BI4061" s="26" t="s">
        <v>10014</v>
      </c>
      <c r="BJ4061" s="26" t="s">
        <v>10594</v>
      </c>
      <c r="BK4061" s="29">
        <v>0</v>
      </c>
      <c r="BL4061" s="24" t="s">
        <v>129</v>
      </c>
      <c r="BM4061" s="22" t="str">
        <f ca="1">+IF(Tabla1[[#This Row],[FECHA INGRESO]]&gt;=44986,IF((TODAY()-Tabla1[[#This Row],[FECHA INGRESO]])&gt;=50,"ALERTA","TODAVÍA FALTA"),"N/A")</f>
        <v>ALERTA</v>
      </c>
      <c r="BN4061" s="7">
        <f>IFERROR((_xlfn.DAYS(Tabla1[[#This Row],[FECHA INGRESO]],Tabla1[[#This Row],[FECHA RETIRO]]))/30,"")</f>
        <v>-1.0666666666666667</v>
      </c>
    </row>
    <row r="4062" spans="1:67" x14ac:dyDescent="0.35">
      <c r="A4062" s="21">
        <v>1065635270</v>
      </c>
      <c r="B4062" s="22" t="s">
        <v>21270</v>
      </c>
      <c r="C4062" s="25">
        <v>45040</v>
      </c>
      <c r="D4062" s="24" t="s">
        <v>157</v>
      </c>
      <c r="E4062" s="24" t="s">
        <v>94</v>
      </c>
      <c r="F4062" s="23" t="s">
        <v>94</v>
      </c>
      <c r="G4062" s="24"/>
      <c r="H4062" s="24">
        <v>24122149135</v>
      </c>
      <c r="I4062" s="24" t="s">
        <v>95</v>
      </c>
      <c r="J4062" s="24">
        <f>DATEDIF(Tabla1[[#This Row],[FECHA DE NACIMIENTO]],Tabla1[[#This Row],[FECHA ACTUAL]],"Y")</f>
        <v>31</v>
      </c>
      <c r="K4062" s="24" t="s">
        <v>73</v>
      </c>
      <c r="L4062" s="24" t="s">
        <v>112</v>
      </c>
      <c r="M4062" s="24">
        <v>0</v>
      </c>
      <c r="N4062" s="24">
        <v>0</v>
      </c>
      <c r="O4062" s="24">
        <v>3</v>
      </c>
      <c r="P4062" s="24" t="s">
        <v>101</v>
      </c>
      <c r="Q4062" s="23">
        <v>33569</v>
      </c>
      <c r="R4062" s="63" t="s">
        <v>17898</v>
      </c>
      <c r="S4062" s="25">
        <v>45119</v>
      </c>
      <c r="T4062" s="24"/>
      <c r="U4062" s="24">
        <v>3218190041</v>
      </c>
      <c r="V4062" s="148" t="s">
        <v>21271</v>
      </c>
      <c r="W4062" s="24" t="s">
        <v>21272</v>
      </c>
      <c r="X4062" s="24" t="s">
        <v>16603</v>
      </c>
      <c r="Y4062" s="24" t="s">
        <v>21273</v>
      </c>
      <c r="Z4062" s="24" t="s">
        <v>13095</v>
      </c>
      <c r="AA4062" s="24">
        <v>3012710171</v>
      </c>
      <c r="AB4062" s="24"/>
      <c r="AC4062" s="24"/>
      <c r="AD4062" s="24"/>
      <c r="AE4062" s="26" t="s">
        <v>102</v>
      </c>
      <c r="AF4062" s="26" t="s">
        <v>17047</v>
      </c>
      <c r="AG4062" s="26"/>
      <c r="AH4062" s="27" t="s">
        <v>955</v>
      </c>
      <c r="AI4062" s="27" t="s">
        <v>1612</v>
      </c>
      <c r="AJ4062" s="27" t="s">
        <v>487</v>
      </c>
      <c r="AK4062" s="24" t="s">
        <v>121</v>
      </c>
      <c r="AL4062" s="24" t="s">
        <v>7086</v>
      </c>
      <c r="AM4062" s="25">
        <v>45040</v>
      </c>
      <c r="AN4062" s="28">
        <v>1160000</v>
      </c>
      <c r="AO4062" s="28">
        <v>140606</v>
      </c>
      <c r="AP4062" s="24"/>
      <c r="AQ4062" s="24"/>
      <c r="AR4062" s="24"/>
      <c r="AS4062" s="24"/>
      <c r="AT4062" s="24"/>
      <c r="AU4062" s="24"/>
      <c r="AV4062" s="24"/>
      <c r="AW4062" s="24"/>
      <c r="AX4062" s="24"/>
      <c r="AY4062" s="24"/>
      <c r="AZ4062" s="24"/>
      <c r="BA4062" s="24"/>
      <c r="BB4062" s="24"/>
      <c r="BC4062" s="24"/>
      <c r="BD4062" s="24"/>
      <c r="BE4062" s="24"/>
      <c r="BF4062" s="23"/>
      <c r="BG4062" s="23"/>
      <c r="BH4062" s="23" t="s">
        <v>75</v>
      </c>
      <c r="BI4062" s="26">
        <v>0</v>
      </c>
      <c r="BJ4062" s="26">
        <v>0</v>
      </c>
      <c r="BK4062" s="29">
        <v>0</v>
      </c>
      <c r="BL4062" s="24" t="s">
        <v>91</v>
      </c>
      <c r="BM4062" s="22" t="str">
        <f ca="1">+IF(Tabla1[[#This Row],[FECHA INGRESO]]&gt;=44986,IF((TODAY()-Tabla1[[#This Row],[FECHA INGRESO]])&gt;=50,"ALERTA","TODAVÍA FALTA"),"N/A")</f>
        <v>ALERTA</v>
      </c>
      <c r="BN4062" s="7" t="str">
        <f>IFERROR((_xlfn.DAYS(Tabla1[[#This Row],[FECHA INGRESO]],Tabla1[[#This Row],[FECHA RETIRO]]))/30,"")</f>
        <v/>
      </c>
    </row>
    <row r="4063" spans="1:67" x14ac:dyDescent="0.35">
      <c r="A4063" s="21">
        <v>1033682366</v>
      </c>
      <c r="B4063" s="22" t="s">
        <v>21274</v>
      </c>
      <c r="C4063" s="25">
        <v>45040</v>
      </c>
      <c r="D4063" s="24" t="s">
        <v>4008</v>
      </c>
      <c r="E4063" s="24" t="s">
        <v>111</v>
      </c>
      <c r="F4063" s="24" t="s">
        <v>111</v>
      </c>
      <c r="G4063" s="24"/>
      <c r="H4063" s="24">
        <v>24122151309</v>
      </c>
      <c r="I4063" s="24" t="s">
        <v>95</v>
      </c>
      <c r="J4063" s="24">
        <f>DATEDIF(Tabla1[[#This Row],[FECHA DE NACIMIENTO]],Tabla1[[#This Row],[FECHA ACTUAL]],"Y")</f>
        <v>18</v>
      </c>
      <c r="K4063" s="24" t="s">
        <v>73</v>
      </c>
      <c r="L4063" s="24" t="s">
        <v>112</v>
      </c>
      <c r="M4063" s="24">
        <v>0</v>
      </c>
      <c r="N4063" s="24">
        <v>1</v>
      </c>
      <c r="O4063" s="24">
        <v>1</v>
      </c>
      <c r="P4063" s="24" t="s">
        <v>101</v>
      </c>
      <c r="Q4063" s="23">
        <v>38250</v>
      </c>
      <c r="R4063" s="24" t="s">
        <v>76</v>
      </c>
      <c r="S4063" s="25">
        <v>45119</v>
      </c>
      <c r="T4063" s="24"/>
      <c r="U4063" s="24">
        <v>3146663770</v>
      </c>
      <c r="V4063" s="148" t="s">
        <v>21275</v>
      </c>
      <c r="W4063" s="24" t="s">
        <v>21276</v>
      </c>
      <c r="X4063" s="24" t="s">
        <v>20260</v>
      </c>
      <c r="Y4063" s="24" t="s">
        <v>21277</v>
      </c>
      <c r="Z4063" s="24" t="s">
        <v>117</v>
      </c>
      <c r="AA4063" s="24">
        <v>3022471917</v>
      </c>
      <c r="AB4063" s="24"/>
      <c r="AC4063" s="24"/>
      <c r="AD4063" s="24"/>
      <c r="AE4063" s="26" t="s">
        <v>151</v>
      </c>
      <c r="AF4063" s="26"/>
      <c r="AG4063" s="26"/>
      <c r="AH4063" s="27" t="s">
        <v>955</v>
      </c>
      <c r="AI4063" s="27" t="s">
        <v>1612</v>
      </c>
      <c r="AJ4063" s="27" t="s">
        <v>487</v>
      </c>
      <c r="AK4063" s="24" t="s">
        <v>121</v>
      </c>
      <c r="AL4063" s="24" t="s">
        <v>7086</v>
      </c>
      <c r="AM4063" s="25">
        <v>45040</v>
      </c>
      <c r="AN4063" s="28">
        <v>1160000</v>
      </c>
      <c r="AO4063" s="28">
        <v>140606</v>
      </c>
      <c r="AP4063" s="24"/>
      <c r="AQ4063" s="24"/>
      <c r="AR4063" s="24"/>
      <c r="AS4063" s="24"/>
      <c r="AT4063" s="24"/>
      <c r="AU4063" s="24"/>
      <c r="AV4063" s="24"/>
      <c r="AW4063" s="24"/>
      <c r="AX4063" s="24"/>
      <c r="AY4063" s="24"/>
      <c r="AZ4063" s="24"/>
      <c r="BA4063" s="24"/>
      <c r="BB4063" s="24"/>
      <c r="BC4063" s="24"/>
      <c r="BD4063" s="24"/>
      <c r="BE4063" s="24"/>
      <c r="BF4063" s="23"/>
      <c r="BG4063" s="23"/>
      <c r="BH4063" s="23" t="s">
        <v>75</v>
      </c>
      <c r="BI4063" s="26">
        <v>0</v>
      </c>
      <c r="BJ4063" s="26">
        <v>0</v>
      </c>
      <c r="BK4063" s="29">
        <v>0</v>
      </c>
      <c r="BL4063" s="24" t="s">
        <v>91</v>
      </c>
      <c r="BM4063" s="22" t="str">
        <f ca="1">+IF(Tabla1[[#This Row],[FECHA INGRESO]]&gt;=44986,IF((TODAY()-Tabla1[[#This Row],[FECHA INGRESO]])&gt;=50,"ALERTA","TODAVÍA FALTA"),"N/A")</f>
        <v>ALERTA</v>
      </c>
      <c r="BN4063" s="7" t="str">
        <f>IFERROR((_xlfn.DAYS(Tabla1[[#This Row],[FECHA INGRESO]],Tabla1[[#This Row],[FECHA RETIRO]]))/30,"")</f>
        <v/>
      </c>
    </row>
    <row r="4064" spans="1:67" x14ac:dyDescent="0.35">
      <c r="A4064" s="21">
        <v>22675827</v>
      </c>
      <c r="B4064" s="22" t="s">
        <v>21278</v>
      </c>
      <c r="C4064" s="25">
        <v>45040</v>
      </c>
      <c r="D4064" s="24" t="s">
        <v>582</v>
      </c>
      <c r="E4064" s="24" t="s">
        <v>94</v>
      </c>
      <c r="F4064" s="24" t="s">
        <v>70</v>
      </c>
      <c r="G4064" s="24"/>
      <c r="H4064" s="24">
        <v>24122152009</v>
      </c>
      <c r="I4064" s="24" t="s">
        <v>95</v>
      </c>
      <c r="J4064" s="24">
        <f>DATEDIF(Tabla1[[#This Row],[FECHA DE NACIMIENTO]],Tabla1[[#This Row],[FECHA ACTUAL]],"Y")</f>
        <v>49</v>
      </c>
      <c r="K4064" s="24" t="s">
        <v>73</v>
      </c>
      <c r="L4064" s="24" t="s">
        <v>112</v>
      </c>
      <c r="M4064" s="24">
        <v>1</v>
      </c>
      <c r="N4064" s="24">
        <v>1</v>
      </c>
      <c r="O4064" s="24">
        <v>2</v>
      </c>
      <c r="P4064" s="24" t="s">
        <v>101</v>
      </c>
      <c r="Q4064" s="23">
        <v>26979</v>
      </c>
      <c r="R4064" s="63" t="s">
        <v>21279</v>
      </c>
      <c r="S4064" s="25">
        <v>45119</v>
      </c>
      <c r="T4064" s="24"/>
      <c r="U4064" s="24">
        <v>3142443973</v>
      </c>
      <c r="V4064" s="148" t="s">
        <v>21280</v>
      </c>
      <c r="W4064" s="24" t="s">
        <v>21281</v>
      </c>
      <c r="X4064" s="24" t="s">
        <v>21282</v>
      </c>
      <c r="Y4064" s="24" t="s">
        <v>21283</v>
      </c>
      <c r="Z4064" s="24" t="s">
        <v>150</v>
      </c>
      <c r="AA4064" s="24">
        <v>3245715510</v>
      </c>
      <c r="AB4064" s="24"/>
      <c r="AC4064" s="24"/>
      <c r="AD4064" s="24"/>
      <c r="AE4064" s="26" t="s">
        <v>151</v>
      </c>
      <c r="AF4064" s="26"/>
      <c r="AG4064" s="26"/>
      <c r="AH4064" s="27" t="s">
        <v>184</v>
      </c>
      <c r="AI4064" s="27" t="s">
        <v>120</v>
      </c>
      <c r="AJ4064" s="27" t="s">
        <v>120</v>
      </c>
      <c r="AK4064" s="24" t="s">
        <v>121</v>
      </c>
      <c r="AL4064" s="24" t="s">
        <v>7086</v>
      </c>
      <c r="AM4064" s="25">
        <v>45040</v>
      </c>
      <c r="AN4064" s="28">
        <v>1160000</v>
      </c>
      <c r="AO4064" s="28">
        <v>140606</v>
      </c>
      <c r="AP4064" s="24"/>
      <c r="AQ4064" s="24"/>
      <c r="AR4064" s="24"/>
      <c r="AS4064" s="24"/>
      <c r="AT4064" s="24"/>
      <c r="AU4064" s="24"/>
      <c r="AV4064" s="24"/>
      <c r="AW4064" s="24"/>
      <c r="AX4064" s="24"/>
      <c r="AY4064" s="24"/>
      <c r="AZ4064" s="24"/>
      <c r="BA4064" s="24"/>
      <c r="BB4064" s="24"/>
      <c r="BC4064" s="24"/>
      <c r="BD4064" s="24"/>
      <c r="BE4064" s="24"/>
      <c r="BF4064" s="23"/>
      <c r="BG4064" s="23"/>
      <c r="BH4064" s="23">
        <v>45045</v>
      </c>
      <c r="BI4064" s="26" t="s">
        <v>466</v>
      </c>
      <c r="BJ4064" s="26" t="s">
        <v>273</v>
      </c>
      <c r="BK4064" s="29">
        <v>0</v>
      </c>
      <c r="BL4064" s="24" t="s">
        <v>129</v>
      </c>
      <c r="BM4064" s="22" t="str">
        <f ca="1">+IF(Tabla1[[#This Row],[FECHA INGRESO]]&gt;=44986,IF((TODAY()-Tabla1[[#This Row],[FECHA INGRESO]])&gt;=50,"ALERTA","TODAVÍA FALTA"),"N/A")</f>
        <v>ALERTA</v>
      </c>
      <c r="BN4064" s="7">
        <f>IFERROR((_xlfn.DAYS(Tabla1[[#This Row],[FECHA INGRESO]],Tabla1[[#This Row],[FECHA RETIRO]]))/30,"")</f>
        <v>-0.16666666666666666</v>
      </c>
    </row>
    <row r="4065" spans="1:66" x14ac:dyDescent="0.35">
      <c r="A4065" s="21">
        <v>1017261104</v>
      </c>
      <c r="B4065" s="22" t="s">
        <v>21284</v>
      </c>
      <c r="C4065" s="25">
        <v>45040</v>
      </c>
      <c r="D4065" s="24" t="s">
        <v>582</v>
      </c>
      <c r="E4065" s="24" t="s">
        <v>69</v>
      </c>
      <c r="F4065" s="24" t="s">
        <v>70</v>
      </c>
      <c r="G4065" s="24"/>
      <c r="H4065" s="24">
        <v>24122154144</v>
      </c>
      <c r="I4065" s="24" t="s">
        <v>95</v>
      </c>
      <c r="J4065" s="24">
        <f>DATEDIF(Tabla1[[#This Row],[FECHA DE NACIMIENTO]],Tabla1[[#This Row],[FECHA ACTUAL]],"Y")</f>
        <v>24</v>
      </c>
      <c r="K4065" s="24" t="s">
        <v>73</v>
      </c>
      <c r="L4065" s="24" t="s">
        <v>112</v>
      </c>
      <c r="M4065" s="24">
        <v>1</v>
      </c>
      <c r="N4065" s="24">
        <v>1</v>
      </c>
      <c r="O4065" s="24">
        <v>1</v>
      </c>
      <c r="P4065" s="24" t="s">
        <v>101</v>
      </c>
      <c r="Q4065" s="23">
        <v>36003</v>
      </c>
      <c r="R4065" s="24" t="s">
        <v>830</v>
      </c>
      <c r="S4065" s="25">
        <v>45119</v>
      </c>
      <c r="T4065" s="24"/>
      <c r="U4065" s="24">
        <v>3001381718</v>
      </c>
      <c r="V4065" s="148" t="s">
        <v>21285</v>
      </c>
      <c r="W4065" s="24" t="s">
        <v>21286</v>
      </c>
      <c r="X4065" s="24" t="s">
        <v>18587</v>
      </c>
      <c r="Y4065" s="24" t="s">
        <v>21287</v>
      </c>
      <c r="Z4065" s="24" t="s">
        <v>117</v>
      </c>
      <c r="AA4065" s="24">
        <v>3012501538</v>
      </c>
      <c r="AB4065" s="24"/>
      <c r="AC4065" s="24"/>
      <c r="AD4065" s="24"/>
      <c r="AE4065" s="26" t="s">
        <v>151</v>
      </c>
      <c r="AF4065" s="26"/>
      <c r="AG4065" s="26"/>
      <c r="AH4065" s="27" t="s">
        <v>955</v>
      </c>
      <c r="AI4065" s="27" t="s">
        <v>515</v>
      </c>
      <c r="AJ4065" s="27" t="s">
        <v>515</v>
      </c>
      <c r="AK4065" s="24" t="s">
        <v>121</v>
      </c>
      <c r="AL4065" s="24" t="s">
        <v>7086</v>
      </c>
      <c r="AM4065" s="25">
        <v>45040</v>
      </c>
      <c r="AN4065" s="28">
        <v>1160000</v>
      </c>
      <c r="AO4065" s="28">
        <v>140606</v>
      </c>
      <c r="AP4065" s="24"/>
      <c r="AQ4065" s="24"/>
      <c r="AR4065" s="24"/>
      <c r="AS4065" s="24"/>
      <c r="AT4065" s="24"/>
      <c r="AU4065" s="24"/>
      <c r="AV4065" s="24"/>
      <c r="AW4065" s="24"/>
      <c r="AX4065" s="24"/>
      <c r="AY4065" s="24"/>
      <c r="AZ4065" s="24"/>
      <c r="BA4065" s="24"/>
      <c r="BB4065" s="24"/>
      <c r="BC4065" s="24"/>
      <c r="BD4065" s="24"/>
      <c r="BE4065" s="24"/>
      <c r="BF4065" s="23"/>
      <c r="BG4065" s="23"/>
      <c r="BH4065" s="23" t="s">
        <v>75</v>
      </c>
      <c r="BI4065" s="26">
        <v>0</v>
      </c>
      <c r="BJ4065" s="26">
        <v>0</v>
      </c>
      <c r="BK4065" s="29">
        <v>0</v>
      </c>
      <c r="BL4065" s="24" t="s">
        <v>91</v>
      </c>
      <c r="BM4065" s="22" t="str">
        <f ca="1">+IF(Tabla1[[#This Row],[FECHA INGRESO]]&gt;=44986,IF((TODAY()-Tabla1[[#This Row],[FECHA INGRESO]])&gt;=50,"ALERTA","TODAVÍA FALTA"),"N/A")</f>
        <v>ALERTA</v>
      </c>
      <c r="BN4065" s="7" t="str">
        <f>IFERROR((_xlfn.DAYS(Tabla1[[#This Row],[FECHA INGRESO]],Tabla1[[#This Row],[FECHA RETIRO]]))/30,"")</f>
        <v/>
      </c>
    </row>
    <row r="4066" spans="1:66" x14ac:dyDescent="0.35">
      <c r="A4066" s="21">
        <v>1016728</v>
      </c>
      <c r="B4066" s="22" t="s">
        <v>21288</v>
      </c>
      <c r="C4066" s="25">
        <v>45041</v>
      </c>
      <c r="D4066" s="24" t="s">
        <v>68</v>
      </c>
      <c r="E4066" s="24" t="s">
        <v>8664</v>
      </c>
      <c r="F4066" s="24" t="s">
        <v>70</v>
      </c>
      <c r="G4066" s="24"/>
      <c r="H4066" s="24">
        <v>24122171721</v>
      </c>
      <c r="I4066" s="24" t="s">
        <v>95</v>
      </c>
      <c r="J4066" s="24">
        <f>DATEDIF(Tabla1[[#This Row],[FECHA DE NACIMIENTO]],Tabla1[[#This Row],[FECHA ACTUAL]],"Y")</f>
        <v>48</v>
      </c>
      <c r="K4066" s="24" t="s">
        <v>73</v>
      </c>
      <c r="L4066" s="24" t="s">
        <v>74</v>
      </c>
      <c r="M4066" s="24">
        <v>2</v>
      </c>
      <c r="N4066" s="24">
        <v>2</v>
      </c>
      <c r="O4066" s="24">
        <v>4</v>
      </c>
      <c r="P4066" s="24" t="s">
        <v>101</v>
      </c>
      <c r="Q4066" s="23">
        <v>27405</v>
      </c>
      <c r="R4066" s="63" t="s">
        <v>21289</v>
      </c>
      <c r="S4066" s="25">
        <v>45119</v>
      </c>
      <c r="T4066" s="24"/>
      <c r="U4066" s="24">
        <v>3206164189</v>
      </c>
      <c r="V4066" s="148" t="s">
        <v>21290</v>
      </c>
      <c r="W4066" s="24" t="s">
        <v>21291</v>
      </c>
      <c r="X4066" s="24" t="s">
        <v>1500</v>
      </c>
      <c r="Y4066" s="24"/>
      <c r="Z4066" s="24"/>
      <c r="AA4066" s="24"/>
      <c r="AB4066" s="24"/>
      <c r="AC4066" s="24"/>
      <c r="AD4066" s="24"/>
      <c r="AE4066" s="26" t="s">
        <v>84</v>
      </c>
      <c r="AF4066" s="26" t="s">
        <v>4430</v>
      </c>
      <c r="AG4066" s="26"/>
      <c r="AH4066" s="27" t="s">
        <v>163</v>
      </c>
      <c r="AI4066" s="27" t="s">
        <v>9232</v>
      </c>
      <c r="AJ4066" s="27" t="s">
        <v>9233</v>
      </c>
      <c r="AK4066" s="24" t="s">
        <v>121</v>
      </c>
      <c r="AL4066" s="24" t="s">
        <v>7086</v>
      </c>
      <c r="AM4066" s="25">
        <v>45041</v>
      </c>
      <c r="AN4066" s="28">
        <v>1736155</v>
      </c>
      <c r="AO4066" s="28">
        <v>140606</v>
      </c>
      <c r="AP4066" s="24"/>
      <c r="AQ4066" s="24"/>
      <c r="AR4066" s="24"/>
      <c r="AS4066" s="24"/>
      <c r="AT4066" s="24"/>
      <c r="AU4066" s="24"/>
      <c r="AV4066" s="24"/>
      <c r="AW4066" s="24"/>
      <c r="AX4066" s="24"/>
      <c r="AY4066" s="24"/>
      <c r="AZ4066" s="24"/>
      <c r="BA4066" s="24"/>
      <c r="BB4066" s="24"/>
      <c r="BC4066" s="24"/>
      <c r="BD4066" s="24"/>
      <c r="BE4066" s="24"/>
      <c r="BF4066" s="23"/>
      <c r="BG4066" s="23"/>
      <c r="BH4066" s="23">
        <v>45080</v>
      </c>
      <c r="BI4066" s="26" t="s">
        <v>466</v>
      </c>
      <c r="BJ4066" s="26" t="s">
        <v>13068</v>
      </c>
      <c r="BK4066" s="29">
        <v>0</v>
      </c>
      <c r="BL4066" s="24" t="s">
        <v>129</v>
      </c>
      <c r="BM4066" s="22" t="str">
        <f ca="1">+IF(Tabla1[[#This Row],[FECHA INGRESO]]&gt;=44986,IF((TODAY()-Tabla1[[#This Row],[FECHA INGRESO]])&gt;=50,"ALERTA","TODAVÍA FALTA"),"N/A")</f>
        <v>ALERTA</v>
      </c>
      <c r="BN4066" s="7">
        <f>IFERROR((_xlfn.DAYS(Tabla1[[#This Row],[FECHA INGRESO]],Tabla1[[#This Row],[FECHA RETIRO]]))/30,"")</f>
        <v>-1.3</v>
      </c>
    </row>
    <row r="4067" spans="1:66" x14ac:dyDescent="0.35">
      <c r="A4067" s="21">
        <v>1022990042</v>
      </c>
      <c r="B4067" s="22" t="s">
        <v>21292</v>
      </c>
      <c r="C4067" s="25">
        <v>45048</v>
      </c>
      <c r="D4067" s="24" t="s">
        <v>188</v>
      </c>
      <c r="E4067" s="24" t="s">
        <v>111</v>
      </c>
      <c r="F4067" s="24" t="s">
        <v>70</v>
      </c>
      <c r="G4067" s="24"/>
      <c r="H4067" s="24">
        <v>24103879620</v>
      </c>
      <c r="I4067" s="24" t="s">
        <v>95</v>
      </c>
      <c r="J4067" s="24">
        <f>DATEDIF(Tabla1[[#This Row],[FECHA DE NACIMIENTO]],Tabla1[[#This Row],[FECHA ACTUAL]],"Y")</f>
        <v>29</v>
      </c>
      <c r="K4067" s="24" t="s">
        <v>73</v>
      </c>
      <c r="L4067" s="24" t="s">
        <v>234</v>
      </c>
      <c r="M4067" s="24">
        <v>3</v>
      </c>
      <c r="N4067" s="24">
        <v>3</v>
      </c>
      <c r="O4067" s="24">
        <v>2</v>
      </c>
      <c r="P4067" s="24" t="s">
        <v>101</v>
      </c>
      <c r="Q4067" s="23">
        <v>34249</v>
      </c>
      <c r="R4067" s="24" t="s">
        <v>76</v>
      </c>
      <c r="S4067" s="25">
        <v>45119</v>
      </c>
      <c r="T4067" s="24"/>
      <c r="U4067" s="24">
        <v>3144514683</v>
      </c>
      <c r="V4067" s="148" t="s">
        <v>13629</v>
      </c>
      <c r="W4067" s="24" t="s">
        <v>21293</v>
      </c>
      <c r="X4067" s="24" t="s">
        <v>21294</v>
      </c>
      <c r="Y4067" s="24" t="s">
        <v>21295</v>
      </c>
      <c r="Z4067" s="24" t="s">
        <v>13095</v>
      </c>
      <c r="AA4067" s="24">
        <v>3143185534</v>
      </c>
      <c r="AB4067" s="24"/>
      <c r="AC4067" s="24"/>
      <c r="AD4067" s="24"/>
      <c r="AE4067" s="26" t="s">
        <v>151</v>
      </c>
      <c r="AF4067" s="26"/>
      <c r="AG4067" s="26"/>
      <c r="AH4067" s="27" t="s">
        <v>10056</v>
      </c>
      <c r="AI4067" s="27" t="s">
        <v>410</v>
      </c>
      <c r="AJ4067" s="27" t="s">
        <v>410</v>
      </c>
      <c r="AK4067" s="24" t="s">
        <v>121</v>
      </c>
      <c r="AL4067" s="24" t="s">
        <v>7086</v>
      </c>
      <c r="AM4067" s="25">
        <v>45048</v>
      </c>
      <c r="AN4067" s="28">
        <v>1160000</v>
      </c>
      <c r="AO4067" s="28">
        <v>140606</v>
      </c>
      <c r="AP4067" s="24"/>
      <c r="AQ4067" s="24"/>
      <c r="AR4067" s="24"/>
      <c r="AS4067" s="24"/>
      <c r="AT4067" s="24"/>
      <c r="AU4067" s="24"/>
      <c r="AV4067" s="24"/>
      <c r="AW4067" s="24"/>
      <c r="AX4067" s="24"/>
      <c r="AY4067" s="24"/>
      <c r="AZ4067" s="24"/>
      <c r="BA4067" s="24"/>
      <c r="BB4067" s="24"/>
      <c r="BC4067" s="24"/>
      <c r="BD4067" s="24"/>
      <c r="BE4067" s="24"/>
      <c r="BF4067" s="23"/>
      <c r="BG4067" s="23"/>
      <c r="BH4067" s="23" t="s">
        <v>75</v>
      </c>
      <c r="BI4067" s="26">
        <v>0</v>
      </c>
      <c r="BJ4067" s="26">
        <v>0</v>
      </c>
      <c r="BK4067" s="29">
        <v>0</v>
      </c>
      <c r="BL4067" s="24" t="s">
        <v>91</v>
      </c>
      <c r="BM4067" s="22" t="str">
        <f ca="1">+IF(Tabla1[[#This Row],[FECHA INGRESO]]&gt;=44986,IF((TODAY()-Tabla1[[#This Row],[FECHA INGRESO]])&gt;=50,"ALERTA","TODAVÍA FALTA"),"N/A")</f>
        <v>ALERTA</v>
      </c>
      <c r="BN4067" s="7" t="str">
        <f>IFERROR((_xlfn.DAYS(Tabla1[[#This Row],[FECHA INGRESO]],Tabla1[[#This Row],[FECHA RETIRO]]))/30,"")</f>
        <v/>
      </c>
    </row>
    <row r="4068" spans="1:66" x14ac:dyDescent="0.35">
      <c r="A4068" s="21">
        <v>1000520141</v>
      </c>
      <c r="B4068" s="22" t="s">
        <v>21296</v>
      </c>
      <c r="C4068" s="25">
        <v>45048</v>
      </c>
      <c r="D4068" s="24" t="s">
        <v>266</v>
      </c>
      <c r="E4068" s="24" t="s">
        <v>111</v>
      </c>
      <c r="F4068" s="24" t="s">
        <v>70</v>
      </c>
      <c r="G4068" s="24"/>
      <c r="H4068" s="24">
        <v>24122171891</v>
      </c>
      <c r="I4068" s="24" t="s">
        <v>72</v>
      </c>
      <c r="J4068" s="24">
        <f>DATEDIF(Tabla1[[#This Row],[FECHA DE NACIMIENTO]],Tabla1[[#This Row],[FECHA ACTUAL]],"Y")</f>
        <v>20</v>
      </c>
      <c r="K4068" s="24" t="s">
        <v>73</v>
      </c>
      <c r="L4068" s="24" t="s">
        <v>112</v>
      </c>
      <c r="M4068" s="24">
        <v>0</v>
      </c>
      <c r="N4068" s="24">
        <v>0</v>
      </c>
      <c r="O4068" s="24">
        <v>1</v>
      </c>
      <c r="P4068" s="24" t="s">
        <v>101</v>
      </c>
      <c r="Q4068" s="23">
        <v>37727</v>
      </c>
      <c r="R4068" s="24" t="s">
        <v>76</v>
      </c>
      <c r="S4068" s="25">
        <v>45119</v>
      </c>
      <c r="T4068" s="24"/>
      <c r="U4068" s="24">
        <v>3104087968</v>
      </c>
      <c r="V4068" s="148" t="s">
        <v>21297</v>
      </c>
      <c r="W4068" s="24" t="s">
        <v>21298</v>
      </c>
      <c r="X4068" s="24" t="s">
        <v>15809</v>
      </c>
      <c r="Y4068" s="24" t="s">
        <v>21299</v>
      </c>
      <c r="Z4068" s="24" t="s">
        <v>117</v>
      </c>
      <c r="AA4068" s="24">
        <v>3112534368</v>
      </c>
      <c r="AB4068" s="24"/>
      <c r="AC4068" s="24"/>
      <c r="AD4068" s="24"/>
      <c r="AE4068" s="26" t="s">
        <v>183</v>
      </c>
      <c r="AF4068" s="26" t="s">
        <v>2001</v>
      </c>
      <c r="AG4068" s="26"/>
      <c r="AH4068" s="27" t="s">
        <v>10056</v>
      </c>
      <c r="AI4068" s="27" t="s">
        <v>410</v>
      </c>
      <c r="AJ4068" s="27" t="s">
        <v>410</v>
      </c>
      <c r="AK4068" s="24" t="s">
        <v>121</v>
      </c>
      <c r="AL4068" s="24" t="s">
        <v>7086</v>
      </c>
      <c r="AM4068" s="25">
        <v>45048</v>
      </c>
      <c r="AN4068" s="28">
        <v>1160000</v>
      </c>
      <c r="AO4068" s="28">
        <v>140606</v>
      </c>
      <c r="AP4068" s="24"/>
      <c r="AQ4068" s="24"/>
      <c r="AR4068" s="24"/>
      <c r="AS4068" s="24"/>
      <c r="AT4068" s="24"/>
      <c r="AU4068" s="24"/>
      <c r="AV4068" s="24"/>
      <c r="AW4068" s="24"/>
      <c r="AX4068" s="24"/>
      <c r="AY4068" s="24"/>
      <c r="AZ4068" s="24"/>
      <c r="BA4068" s="24"/>
      <c r="BB4068" s="24"/>
      <c r="BC4068" s="24"/>
      <c r="BD4068" s="24"/>
      <c r="BE4068" s="24"/>
      <c r="BF4068" s="23"/>
      <c r="BG4068" s="23"/>
      <c r="BH4068" s="23" t="s">
        <v>75</v>
      </c>
      <c r="BI4068" s="26">
        <v>0</v>
      </c>
      <c r="BJ4068" s="26">
        <v>0</v>
      </c>
      <c r="BK4068" s="29">
        <v>0</v>
      </c>
      <c r="BL4068" s="24" t="s">
        <v>91</v>
      </c>
      <c r="BM4068" s="22" t="str">
        <f ca="1">+IF(Tabla1[[#This Row],[FECHA INGRESO]]&gt;=44986,IF((TODAY()-Tabla1[[#This Row],[FECHA INGRESO]])&gt;=50,"ALERTA","TODAVÍA FALTA"),"N/A")</f>
        <v>ALERTA</v>
      </c>
      <c r="BN4068" s="7" t="str">
        <f>IFERROR((_xlfn.DAYS(Tabla1[[#This Row],[FECHA INGRESO]],Tabla1[[#This Row],[FECHA RETIRO]]))/30,"")</f>
        <v/>
      </c>
    </row>
    <row r="4069" spans="1:66" x14ac:dyDescent="0.35">
      <c r="A4069" s="21">
        <v>1013641001</v>
      </c>
      <c r="B4069" s="22" t="s">
        <v>21300</v>
      </c>
      <c r="C4069" s="25">
        <v>45048</v>
      </c>
      <c r="D4069" s="24" t="s">
        <v>131</v>
      </c>
      <c r="E4069" s="24" t="s">
        <v>94</v>
      </c>
      <c r="F4069" s="24" t="s">
        <v>70</v>
      </c>
      <c r="G4069" s="24"/>
      <c r="H4069" s="24">
        <v>24118598930</v>
      </c>
      <c r="I4069" s="24" t="s">
        <v>95</v>
      </c>
      <c r="J4069" s="24">
        <f>DATEDIF(Tabla1[[#This Row],[FECHA DE NACIMIENTO]],Tabla1[[#This Row],[FECHA ACTUAL]],"Y")</f>
        <v>30</v>
      </c>
      <c r="K4069" s="24" t="s">
        <v>320</v>
      </c>
      <c r="L4069" s="24" t="s">
        <v>74</v>
      </c>
      <c r="M4069" s="24">
        <v>1</v>
      </c>
      <c r="N4069" s="24">
        <v>1</v>
      </c>
      <c r="O4069" s="24">
        <v>2</v>
      </c>
      <c r="P4069" s="24" t="s">
        <v>101</v>
      </c>
      <c r="Q4069" s="23">
        <v>34086</v>
      </c>
      <c r="R4069" s="24" t="s">
        <v>76</v>
      </c>
      <c r="S4069" s="25">
        <v>45119</v>
      </c>
      <c r="T4069" s="24"/>
      <c r="U4069" s="24">
        <v>3102134125</v>
      </c>
      <c r="V4069" s="148" t="s">
        <v>6116</v>
      </c>
      <c r="W4069" s="24" t="s">
        <v>21301</v>
      </c>
      <c r="X4069" s="24" t="s">
        <v>4836</v>
      </c>
      <c r="Y4069" s="24" t="s">
        <v>21302</v>
      </c>
      <c r="Z4069" s="24" t="s">
        <v>82</v>
      </c>
      <c r="AA4069" s="24">
        <v>3028422409</v>
      </c>
      <c r="AB4069" s="24"/>
      <c r="AC4069" s="24"/>
      <c r="AD4069" s="24"/>
      <c r="AE4069" s="26" t="s">
        <v>183</v>
      </c>
      <c r="AF4069" s="26" t="s">
        <v>20139</v>
      </c>
      <c r="AG4069" s="26"/>
      <c r="AH4069" s="27" t="s">
        <v>955</v>
      </c>
      <c r="AI4069" s="27" t="s">
        <v>120</v>
      </c>
      <c r="AJ4069" s="27" t="s">
        <v>120</v>
      </c>
      <c r="AK4069" s="24" t="s">
        <v>121</v>
      </c>
      <c r="AL4069" s="24" t="s">
        <v>7086</v>
      </c>
      <c r="AM4069" s="25">
        <v>45048</v>
      </c>
      <c r="AN4069" s="28">
        <v>1160000</v>
      </c>
      <c r="AO4069" s="28">
        <v>140606</v>
      </c>
      <c r="AP4069" s="24"/>
      <c r="AQ4069" s="24"/>
      <c r="AR4069" s="24"/>
      <c r="AS4069" s="24"/>
      <c r="AT4069" s="24"/>
      <c r="AU4069" s="24"/>
      <c r="AV4069" s="24"/>
      <c r="AW4069" s="24"/>
      <c r="AX4069" s="24"/>
      <c r="AY4069" s="24"/>
      <c r="AZ4069" s="24"/>
      <c r="BA4069" s="24"/>
      <c r="BB4069" s="24"/>
      <c r="BC4069" s="24"/>
      <c r="BD4069" s="24"/>
      <c r="BE4069" s="24"/>
      <c r="BF4069" s="23"/>
      <c r="BG4069" s="23"/>
      <c r="BH4069" s="23" t="s">
        <v>75</v>
      </c>
      <c r="BI4069" s="26">
        <v>0</v>
      </c>
      <c r="BJ4069" s="26">
        <v>0</v>
      </c>
      <c r="BK4069" s="29">
        <v>0</v>
      </c>
      <c r="BL4069" s="24" t="s">
        <v>91</v>
      </c>
      <c r="BM4069" s="22" t="str">
        <f ca="1">+IF(Tabla1[[#This Row],[FECHA INGRESO]]&gt;=44986,IF((TODAY()-Tabla1[[#This Row],[FECHA INGRESO]])&gt;=50,"ALERTA","TODAVÍA FALTA"),"N/A")</f>
        <v>ALERTA</v>
      </c>
      <c r="BN4069" s="7" t="str">
        <f>IFERROR((_xlfn.DAYS(Tabla1[[#This Row],[FECHA INGRESO]],Tabla1[[#This Row],[FECHA RETIRO]]))/30,"")</f>
        <v/>
      </c>
    </row>
    <row r="4070" spans="1:66" x14ac:dyDescent="0.35">
      <c r="A4070" s="21">
        <v>1014194238</v>
      </c>
      <c r="B4070" s="22" t="s">
        <v>21303</v>
      </c>
      <c r="C4070" s="25">
        <v>45048</v>
      </c>
      <c r="D4070" s="24" t="s">
        <v>188</v>
      </c>
      <c r="E4070" s="24" t="s">
        <v>111</v>
      </c>
      <c r="F4070" s="24" t="s">
        <v>70</v>
      </c>
      <c r="G4070" s="24"/>
      <c r="H4070" s="24">
        <v>24111942086</v>
      </c>
      <c r="I4070" s="24" t="s">
        <v>95</v>
      </c>
      <c r="J4070" s="24">
        <f>DATEDIF(Tabla1[[#This Row],[FECHA DE NACIMIENTO]],Tabla1[[#This Row],[FECHA ACTUAL]],"Y")</f>
        <v>34</v>
      </c>
      <c r="K4070" s="24" t="s">
        <v>73</v>
      </c>
      <c r="L4070" s="24" t="s">
        <v>112</v>
      </c>
      <c r="M4070" s="24">
        <v>0</v>
      </c>
      <c r="N4070" s="24">
        <v>0</v>
      </c>
      <c r="O4070" s="24">
        <v>3</v>
      </c>
      <c r="P4070" s="24" t="s">
        <v>101</v>
      </c>
      <c r="Q4070" s="23">
        <v>32359</v>
      </c>
      <c r="R4070" s="24" t="s">
        <v>76</v>
      </c>
      <c r="S4070" s="25">
        <v>45119</v>
      </c>
      <c r="T4070" s="24"/>
      <c r="U4070" s="24">
        <v>3202126193</v>
      </c>
      <c r="V4070" s="148" t="s">
        <v>21304</v>
      </c>
      <c r="W4070" s="24" t="s">
        <v>21305</v>
      </c>
      <c r="X4070" s="24" t="s">
        <v>13099</v>
      </c>
      <c r="Y4070" s="24" t="s">
        <v>21306</v>
      </c>
      <c r="Z4070" s="24" t="s">
        <v>117</v>
      </c>
      <c r="AA4070" s="24">
        <v>3112699005</v>
      </c>
      <c r="AB4070" s="24"/>
      <c r="AC4070" s="24"/>
      <c r="AD4070" s="24"/>
      <c r="AE4070" s="26" t="s">
        <v>194</v>
      </c>
      <c r="AF4070" s="26" t="s">
        <v>1708</v>
      </c>
      <c r="AG4070" s="26"/>
      <c r="AH4070" s="27" t="s">
        <v>955</v>
      </c>
      <c r="AI4070" s="27" t="s">
        <v>120</v>
      </c>
      <c r="AJ4070" s="27" t="s">
        <v>120</v>
      </c>
      <c r="AK4070" s="24" t="s">
        <v>121</v>
      </c>
      <c r="AL4070" s="24" t="s">
        <v>7086</v>
      </c>
      <c r="AM4070" s="25">
        <v>45048</v>
      </c>
      <c r="AN4070" s="28">
        <v>1160000</v>
      </c>
      <c r="AO4070" s="28">
        <v>140606</v>
      </c>
      <c r="AP4070" s="24"/>
      <c r="AQ4070" s="24"/>
      <c r="AR4070" s="24"/>
      <c r="AS4070" s="24"/>
      <c r="AT4070" s="24"/>
      <c r="AU4070" s="24"/>
      <c r="AV4070" s="24"/>
      <c r="AW4070" s="24"/>
      <c r="AX4070" s="24"/>
      <c r="AY4070" s="24"/>
      <c r="AZ4070" s="24"/>
      <c r="BA4070" s="24"/>
      <c r="BB4070" s="24"/>
      <c r="BC4070" s="24"/>
      <c r="BD4070" s="24"/>
      <c r="BE4070" s="24"/>
      <c r="BF4070" s="23"/>
      <c r="BG4070" s="23"/>
      <c r="BH4070" s="23" t="s">
        <v>75</v>
      </c>
      <c r="BI4070" s="26">
        <v>0</v>
      </c>
      <c r="BJ4070" s="26">
        <v>0</v>
      </c>
      <c r="BK4070" s="29">
        <v>0</v>
      </c>
      <c r="BL4070" s="24" t="s">
        <v>91</v>
      </c>
      <c r="BM4070" s="22" t="str">
        <f ca="1">+IF(Tabla1[[#This Row],[FECHA INGRESO]]&gt;=44986,IF((TODAY()-Tabla1[[#This Row],[FECHA INGRESO]])&gt;=50,"ALERTA","TODAVÍA FALTA"),"N/A")</f>
        <v>ALERTA</v>
      </c>
      <c r="BN4070" s="7" t="str">
        <f>IFERROR((_xlfn.DAYS(Tabla1[[#This Row],[FECHA INGRESO]],Tabla1[[#This Row],[FECHA RETIRO]]))/30,"")</f>
        <v/>
      </c>
    </row>
    <row r="4071" spans="1:66" x14ac:dyDescent="0.35">
      <c r="A4071" s="21">
        <v>1033682154</v>
      </c>
      <c r="B4071" s="22" t="s">
        <v>21307</v>
      </c>
      <c r="C4071" s="25">
        <v>45048</v>
      </c>
      <c r="D4071" s="24" t="s">
        <v>188</v>
      </c>
      <c r="E4071" s="24" t="s">
        <v>94</v>
      </c>
      <c r="F4071" s="24" t="s">
        <v>70</v>
      </c>
      <c r="G4071" s="24"/>
      <c r="H4071" s="24">
        <v>24122284874</v>
      </c>
      <c r="I4071" s="24" t="s">
        <v>95</v>
      </c>
      <c r="J4071" s="24">
        <f>DATEDIF(Tabla1[[#This Row],[FECHA DE NACIMIENTO]],Tabla1[[#This Row],[FECHA ACTUAL]],"Y")</f>
        <v>18</v>
      </c>
      <c r="K4071" s="24" t="s">
        <v>73</v>
      </c>
      <c r="L4071" s="24" t="s">
        <v>234</v>
      </c>
      <c r="M4071" s="24">
        <v>0</v>
      </c>
      <c r="N4071" s="24">
        <v>0</v>
      </c>
      <c r="O4071" s="24">
        <v>1</v>
      </c>
      <c r="P4071" s="24" t="s">
        <v>101</v>
      </c>
      <c r="Q4071" s="23">
        <v>38244</v>
      </c>
      <c r="R4071" s="24" t="s">
        <v>76</v>
      </c>
      <c r="S4071" s="25">
        <v>45119</v>
      </c>
      <c r="T4071" s="24"/>
      <c r="U4071" s="24">
        <v>3142234563</v>
      </c>
      <c r="V4071" s="148" t="s">
        <v>21308</v>
      </c>
      <c r="W4071" s="24" t="s">
        <v>21309</v>
      </c>
      <c r="X4071" s="24" t="s">
        <v>13169</v>
      </c>
      <c r="Y4071" s="24" t="s">
        <v>21310</v>
      </c>
      <c r="Z4071" s="24" t="s">
        <v>117</v>
      </c>
      <c r="AA4071" s="24">
        <v>3232423660</v>
      </c>
      <c r="AB4071" s="24"/>
      <c r="AC4071" s="24"/>
      <c r="AD4071" s="24"/>
      <c r="AE4071" s="26" t="s">
        <v>151</v>
      </c>
      <c r="AF4071" s="26"/>
      <c r="AG4071" s="26"/>
      <c r="AH4071" s="27" t="s">
        <v>184</v>
      </c>
      <c r="AI4071" s="27" t="s">
        <v>1612</v>
      </c>
      <c r="AJ4071" s="27" t="s">
        <v>487</v>
      </c>
      <c r="AK4071" s="24" t="s">
        <v>121</v>
      </c>
      <c r="AL4071" s="24" t="s">
        <v>7086</v>
      </c>
      <c r="AM4071" s="25">
        <v>45048</v>
      </c>
      <c r="AN4071" s="28">
        <v>1160000</v>
      </c>
      <c r="AO4071" s="28">
        <v>140606</v>
      </c>
      <c r="AP4071" s="24"/>
      <c r="AQ4071" s="24"/>
      <c r="AR4071" s="24"/>
      <c r="AS4071" s="24"/>
      <c r="AT4071" s="24"/>
      <c r="AU4071" s="24"/>
      <c r="AV4071" s="24"/>
      <c r="AW4071" s="24"/>
      <c r="AX4071" s="24"/>
      <c r="AY4071" s="24"/>
      <c r="AZ4071" s="24"/>
      <c r="BA4071" s="24"/>
      <c r="BB4071" s="24"/>
      <c r="BC4071" s="24"/>
      <c r="BD4071" s="24"/>
      <c r="BE4071" s="24"/>
      <c r="BF4071" s="23"/>
      <c r="BG4071" s="23"/>
      <c r="BH4071" s="23">
        <v>45054</v>
      </c>
      <c r="BI4071" s="26" t="s">
        <v>466</v>
      </c>
      <c r="BJ4071" s="26" t="s">
        <v>273</v>
      </c>
      <c r="BK4071" s="29">
        <v>0</v>
      </c>
      <c r="BL4071" s="24" t="s">
        <v>129</v>
      </c>
      <c r="BM4071" s="22" t="str">
        <f ca="1">+IF(Tabla1[[#This Row],[FECHA INGRESO]]&gt;=44986,IF((TODAY()-Tabla1[[#This Row],[FECHA INGRESO]])&gt;=50,"ALERTA","TODAVÍA FALTA"),"N/A")</f>
        <v>ALERTA</v>
      </c>
      <c r="BN4071" s="7">
        <f>IFERROR((_xlfn.DAYS(Tabla1[[#This Row],[FECHA INGRESO]],Tabla1[[#This Row],[FECHA RETIRO]]))/30,"")</f>
        <v>-0.2</v>
      </c>
    </row>
    <row r="4072" spans="1:66" x14ac:dyDescent="0.35">
      <c r="A4072" s="21">
        <v>1193527926</v>
      </c>
      <c r="B4072" s="22" t="s">
        <v>21311</v>
      </c>
      <c r="C4072" s="25">
        <v>45048</v>
      </c>
      <c r="D4072" s="24" t="s">
        <v>131</v>
      </c>
      <c r="E4072" s="24" t="s">
        <v>111</v>
      </c>
      <c r="F4072" s="24" t="s">
        <v>111</v>
      </c>
      <c r="G4072" s="24"/>
      <c r="H4072" s="24">
        <v>24122285024</v>
      </c>
      <c r="I4072" s="24" t="s">
        <v>95</v>
      </c>
      <c r="J4072" s="24">
        <f>DATEDIF(Tabla1[[#This Row],[FECHA DE NACIMIENTO]],Tabla1[[#This Row],[FECHA ACTUAL]],"Y")</f>
        <v>20</v>
      </c>
      <c r="K4072" s="24" t="s">
        <v>96</v>
      </c>
      <c r="L4072" s="24" t="s">
        <v>112</v>
      </c>
      <c r="M4072" s="24">
        <v>0</v>
      </c>
      <c r="N4072" s="24">
        <v>0</v>
      </c>
      <c r="O4072" s="24">
        <v>2</v>
      </c>
      <c r="P4072" s="24" t="s">
        <v>101</v>
      </c>
      <c r="Q4072" s="23">
        <v>37514</v>
      </c>
      <c r="R4072" s="24" t="s">
        <v>76</v>
      </c>
      <c r="S4072" s="25">
        <v>45119</v>
      </c>
      <c r="T4072" s="24"/>
      <c r="U4072" s="24">
        <v>3145865845</v>
      </c>
      <c r="V4072" s="148" t="s">
        <v>21312</v>
      </c>
      <c r="W4072" s="24" t="s">
        <v>21313</v>
      </c>
      <c r="X4072" s="24" t="s">
        <v>1376</v>
      </c>
      <c r="Y4072" s="24" t="s">
        <v>21314</v>
      </c>
      <c r="Z4072" s="24" t="s">
        <v>117</v>
      </c>
      <c r="AA4072" s="24">
        <v>3123630755</v>
      </c>
      <c r="AB4072" s="24"/>
      <c r="AC4072" s="24"/>
      <c r="AD4072" s="24"/>
      <c r="AE4072" s="26" t="s">
        <v>151</v>
      </c>
      <c r="AF4072" s="26"/>
      <c r="AG4072" s="26"/>
      <c r="AH4072" s="27" t="s">
        <v>955</v>
      </c>
      <c r="AI4072" s="27" t="s">
        <v>1612</v>
      </c>
      <c r="AJ4072" s="27" t="s">
        <v>487</v>
      </c>
      <c r="AK4072" s="24" t="s">
        <v>121</v>
      </c>
      <c r="AL4072" s="24" t="s">
        <v>7086</v>
      </c>
      <c r="AM4072" s="25">
        <v>45048</v>
      </c>
      <c r="AN4072" s="28">
        <v>1160000</v>
      </c>
      <c r="AO4072" s="28">
        <v>140606</v>
      </c>
      <c r="AP4072" s="24"/>
      <c r="AQ4072" s="24"/>
      <c r="AR4072" s="24"/>
      <c r="AS4072" s="24"/>
      <c r="AT4072" s="24"/>
      <c r="AU4072" s="24"/>
      <c r="AV4072" s="24"/>
      <c r="AW4072" s="24"/>
      <c r="AX4072" s="24"/>
      <c r="AY4072" s="24"/>
      <c r="AZ4072" s="24"/>
      <c r="BA4072" s="24"/>
      <c r="BB4072" s="24"/>
      <c r="BC4072" s="24"/>
      <c r="BD4072" s="24"/>
      <c r="BE4072" s="24"/>
      <c r="BF4072" s="23"/>
      <c r="BG4072" s="23"/>
      <c r="BH4072" s="23" t="s">
        <v>75</v>
      </c>
      <c r="BI4072" s="26">
        <v>0</v>
      </c>
      <c r="BJ4072" s="26">
        <v>0</v>
      </c>
      <c r="BK4072" s="29">
        <v>0</v>
      </c>
      <c r="BL4072" s="24" t="s">
        <v>91</v>
      </c>
      <c r="BM4072" s="22" t="str">
        <f ca="1">+IF(Tabla1[[#This Row],[FECHA INGRESO]]&gt;=44986,IF((TODAY()-Tabla1[[#This Row],[FECHA INGRESO]])&gt;=50,"ALERTA","TODAVÍA FALTA"),"N/A")</f>
        <v>ALERTA</v>
      </c>
      <c r="BN4072" s="7" t="str">
        <f>IFERROR((_xlfn.DAYS(Tabla1[[#This Row],[FECHA INGRESO]],Tabla1[[#This Row],[FECHA RETIRO]]))/30,"")</f>
        <v/>
      </c>
    </row>
    <row r="4073" spans="1:66" x14ac:dyDescent="0.35">
      <c r="A4073" s="21">
        <v>1025524943</v>
      </c>
      <c r="B4073" s="22" t="s">
        <v>21315</v>
      </c>
      <c r="C4073" s="25">
        <v>45048</v>
      </c>
      <c r="D4073" s="24" t="s">
        <v>188</v>
      </c>
      <c r="E4073" s="24" t="s">
        <v>111</v>
      </c>
      <c r="F4073" s="24" t="s">
        <v>111</v>
      </c>
      <c r="G4073" s="24"/>
      <c r="H4073" s="24">
        <v>24122294934</v>
      </c>
      <c r="I4073" s="24" t="s">
        <v>95</v>
      </c>
      <c r="J4073" s="24">
        <f>DATEDIF(Tabla1[[#This Row],[FECHA DE NACIMIENTO]],Tabla1[[#This Row],[FECHA ACTUAL]],"Y")</f>
        <v>18</v>
      </c>
      <c r="K4073" s="24" t="s">
        <v>73</v>
      </c>
      <c r="L4073" s="24" t="s">
        <v>112</v>
      </c>
      <c r="M4073" s="24">
        <v>0</v>
      </c>
      <c r="N4073" s="24">
        <v>0</v>
      </c>
      <c r="O4073" s="24">
        <v>2</v>
      </c>
      <c r="P4073" s="24" t="s">
        <v>101</v>
      </c>
      <c r="Q4073" s="23">
        <v>38347</v>
      </c>
      <c r="R4073" s="24" t="s">
        <v>76</v>
      </c>
      <c r="S4073" s="25">
        <v>45119</v>
      </c>
      <c r="T4073" s="24"/>
      <c r="U4073" s="24">
        <v>3182010316</v>
      </c>
      <c r="V4073" s="148" t="s">
        <v>21316</v>
      </c>
      <c r="W4073" s="24" t="s">
        <v>21317</v>
      </c>
      <c r="X4073" s="24" t="s">
        <v>4908</v>
      </c>
      <c r="Y4073" s="24" t="s">
        <v>21318</v>
      </c>
      <c r="Z4073" s="24" t="s">
        <v>285</v>
      </c>
      <c r="AA4073" s="24">
        <v>3005325435</v>
      </c>
      <c r="AB4073" s="24"/>
      <c r="AC4073" s="24"/>
      <c r="AD4073" s="24"/>
      <c r="AE4073" s="26" t="s">
        <v>194</v>
      </c>
      <c r="AF4073" s="26"/>
      <c r="AG4073" s="26"/>
      <c r="AH4073" s="27" t="s">
        <v>955</v>
      </c>
      <c r="AI4073" s="27" t="s">
        <v>1612</v>
      </c>
      <c r="AJ4073" s="27" t="s">
        <v>487</v>
      </c>
      <c r="AK4073" s="24" t="s">
        <v>121</v>
      </c>
      <c r="AL4073" s="24" t="s">
        <v>7086</v>
      </c>
      <c r="AM4073" s="25">
        <v>45048</v>
      </c>
      <c r="AN4073" s="28">
        <v>1160000</v>
      </c>
      <c r="AO4073" s="28">
        <v>140606</v>
      </c>
      <c r="AP4073" s="24"/>
      <c r="AQ4073" s="24"/>
      <c r="AR4073" s="24"/>
      <c r="AS4073" s="24"/>
      <c r="AT4073" s="24"/>
      <c r="AU4073" s="24"/>
      <c r="AV4073" s="24"/>
      <c r="AW4073" s="24"/>
      <c r="AX4073" s="24"/>
      <c r="AY4073" s="24"/>
      <c r="AZ4073" s="24"/>
      <c r="BA4073" s="24"/>
      <c r="BB4073" s="24"/>
      <c r="BC4073" s="24"/>
      <c r="BD4073" s="24"/>
      <c r="BE4073" s="24"/>
      <c r="BF4073" s="23"/>
      <c r="BG4073" s="23"/>
      <c r="BH4073" s="23" t="s">
        <v>75</v>
      </c>
      <c r="BI4073" s="26">
        <v>0</v>
      </c>
      <c r="BJ4073" s="26">
        <v>0</v>
      </c>
      <c r="BK4073" s="29">
        <v>0</v>
      </c>
      <c r="BL4073" s="24" t="s">
        <v>91</v>
      </c>
      <c r="BM4073" s="22" t="str">
        <f ca="1">+IF(Tabla1[[#This Row],[FECHA INGRESO]]&gt;=44986,IF((TODAY()-Tabla1[[#This Row],[FECHA INGRESO]])&gt;=50,"ALERTA","TODAVÍA FALTA"),"N/A")</f>
        <v>ALERTA</v>
      </c>
      <c r="BN4073" s="7" t="str">
        <f>IFERROR((_xlfn.DAYS(Tabla1[[#This Row],[FECHA INGRESO]],Tabla1[[#This Row],[FECHA RETIRO]]))/30,"")</f>
        <v/>
      </c>
    </row>
    <row r="4074" spans="1:66" x14ac:dyDescent="0.35">
      <c r="A4074" s="21">
        <v>31433255</v>
      </c>
      <c r="B4074" s="22" t="s">
        <v>21319</v>
      </c>
      <c r="C4074" s="25">
        <v>45048</v>
      </c>
      <c r="D4074" s="24" t="s">
        <v>131</v>
      </c>
      <c r="E4074" s="24" t="s">
        <v>94</v>
      </c>
      <c r="F4074" s="24" t="s">
        <v>70</v>
      </c>
      <c r="G4074" s="24"/>
      <c r="H4074" s="24">
        <v>24106321461</v>
      </c>
      <c r="I4074" s="24" t="s">
        <v>95</v>
      </c>
      <c r="J4074" s="24">
        <f>DATEDIF(Tabla1[[#This Row],[FECHA DE NACIMIENTO]],Tabla1[[#This Row],[FECHA ACTUAL]],"Y")</f>
        <v>41</v>
      </c>
      <c r="K4074" s="24" t="s">
        <v>73</v>
      </c>
      <c r="L4074" s="24" t="s">
        <v>234</v>
      </c>
      <c r="M4074" s="24">
        <v>3</v>
      </c>
      <c r="N4074" s="24">
        <v>3</v>
      </c>
      <c r="O4074" s="24">
        <v>1</v>
      </c>
      <c r="P4074" s="24" t="s">
        <v>101</v>
      </c>
      <c r="Q4074" s="23">
        <v>30142</v>
      </c>
      <c r="R4074" s="63" t="s">
        <v>21320</v>
      </c>
      <c r="S4074" s="25">
        <v>45119</v>
      </c>
      <c r="T4074" s="24"/>
      <c r="U4074" s="24">
        <v>3132285578</v>
      </c>
      <c r="V4074" s="148" t="s">
        <v>21321</v>
      </c>
      <c r="W4074" s="24" t="s">
        <v>21322</v>
      </c>
      <c r="X4074" s="24" t="s">
        <v>17153</v>
      </c>
      <c r="Y4074" s="24" t="s">
        <v>21323</v>
      </c>
      <c r="Z4074" s="24" t="s">
        <v>13095</v>
      </c>
      <c r="AA4074" s="24">
        <v>3212445469</v>
      </c>
      <c r="AB4074" s="24"/>
      <c r="AC4074" s="24"/>
      <c r="AD4074" s="24"/>
      <c r="AE4074" s="26" t="s">
        <v>151</v>
      </c>
      <c r="AF4074" s="26"/>
      <c r="AG4074" s="26"/>
      <c r="AH4074" s="27" t="s">
        <v>955</v>
      </c>
      <c r="AI4074" s="27" t="s">
        <v>1612</v>
      </c>
      <c r="AJ4074" s="27" t="s">
        <v>487</v>
      </c>
      <c r="AK4074" s="24" t="s">
        <v>121</v>
      </c>
      <c r="AL4074" s="24" t="s">
        <v>7086</v>
      </c>
      <c r="AM4074" s="25">
        <v>45048</v>
      </c>
      <c r="AN4074" s="28">
        <v>1160000</v>
      </c>
      <c r="AO4074" s="28">
        <v>140606</v>
      </c>
      <c r="AP4074" s="24"/>
      <c r="AQ4074" s="24"/>
      <c r="AR4074" s="24"/>
      <c r="AS4074" s="24"/>
      <c r="AT4074" s="24"/>
      <c r="AU4074" s="24"/>
      <c r="AV4074" s="24"/>
      <c r="AW4074" s="24"/>
      <c r="AX4074" s="24"/>
      <c r="AY4074" s="24"/>
      <c r="AZ4074" s="24"/>
      <c r="BA4074" s="24"/>
      <c r="BB4074" s="24"/>
      <c r="BC4074" s="24"/>
      <c r="BD4074" s="24"/>
      <c r="BE4074" s="24"/>
      <c r="BF4074" s="23"/>
      <c r="BG4074" s="23"/>
      <c r="BH4074" s="23" t="s">
        <v>75</v>
      </c>
      <c r="BI4074" s="26">
        <v>0</v>
      </c>
      <c r="BJ4074" s="26">
        <v>0</v>
      </c>
      <c r="BK4074" s="29">
        <v>0</v>
      </c>
      <c r="BL4074" s="24" t="s">
        <v>91</v>
      </c>
      <c r="BM4074" s="22" t="str">
        <f ca="1">+IF(Tabla1[[#This Row],[FECHA INGRESO]]&gt;=44986,IF((TODAY()-Tabla1[[#This Row],[FECHA INGRESO]])&gt;=50,"ALERTA","TODAVÍA FALTA"),"N/A")</f>
        <v>ALERTA</v>
      </c>
      <c r="BN4074" s="7" t="str">
        <f>IFERROR((_xlfn.DAYS(Tabla1[[#This Row],[FECHA INGRESO]],Tabla1[[#This Row],[FECHA RETIRO]]))/30,"")</f>
        <v/>
      </c>
    </row>
    <row r="4075" spans="1:66" x14ac:dyDescent="0.35">
      <c r="A4075" s="21">
        <v>1001185824</v>
      </c>
      <c r="B4075" s="22" t="s">
        <v>21324</v>
      </c>
      <c r="C4075" s="25">
        <v>45048</v>
      </c>
      <c r="D4075" s="24" t="s">
        <v>157</v>
      </c>
      <c r="E4075" s="24" t="s">
        <v>111</v>
      </c>
      <c r="F4075" s="24" t="s">
        <v>111</v>
      </c>
      <c r="G4075" s="24"/>
      <c r="H4075" s="24">
        <v>24122291764</v>
      </c>
      <c r="I4075" s="24" t="s">
        <v>95</v>
      </c>
      <c r="J4075" s="24">
        <f>DATEDIF(Tabla1[[#This Row],[FECHA DE NACIMIENTO]],Tabla1[[#This Row],[FECHA ACTUAL]],"Y")</f>
        <v>22</v>
      </c>
      <c r="K4075" s="24" t="s">
        <v>73</v>
      </c>
      <c r="L4075" s="24" t="s">
        <v>112</v>
      </c>
      <c r="M4075" s="24">
        <v>0</v>
      </c>
      <c r="N4075" s="24">
        <v>1</v>
      </c>
      <c r="O4075" s="24">
        <v>2</v>
      </c>
      <c r="P4075" s="24" t="s">
        <v>101</v>
      </c>
      <c r="Q4075" s="23">
        <v>36864</v>
      </c>
      <c r="R4075" s="63" t="s">
        <v>872</v>
      </c>
      <c r="S4075" s="25">
        <v>45119</v>
      </c>
      <c r="T4075" s="24"/>
      <c r="U4075" s="24">
        <v>3026018593</v>
      </c>
      <c r="V4075" s="148" t="s">
        <v>21325</v>
      </c>
      <c r="W4075" s="24" t="s">
        <v>21326</v>
      </c>
      <c r="X4075" s="24" t="s">
        <v>2007</v>
      </c>
      <c r="Y4075" s="24" t="s">
        <v>21327</v>
      </c>
      <c r="Z4075" s="24" t="s">
        <v>117</v>
      </c>
      <c r="AA4075" s="24">
        <v>3145067561</v>
      </c>
      <c r="AB4075" s="24"/>
      <c r="AC4075" s="24"/>
      <c r="AD4075" s="24"/>
      <c r="AE4075" s="26" t="s">
        <v>151</v>
      </c>
      <c r="AF4075" s="26"/>
      <c r="AG4075" s="26"/>
      <c r="AH4075" s="27" t="s">
        <v>955</v>
      </c>
      <c r="AI4075" s="27" t="s">
        <v>1612</v>
      </c>
      <c r="AJ4075" s="27" t="s">
        <v>487</v>
      </c>
      <c r="AK4075" s="24" t="s">
        <v>121</v>
      </c>
      <c r="AL4075" s="24" t="s">
        <v>7086</v>
      </c>
      <c r="AM4075" s="25">
        <v>45048</v>
      </c>
      <c r="AN4075" s="28">
        <v>1160000</v>
      </c>
      <c r="AO4075" s="28">
        <v>140606</v>
      </c>
      <c r="AP4075" s="24"/>
      <c r="AQ4075" s="24"/>
      <c r="AR4075" s="24"/>
      <c r="AS4075" s="24"/>
      <c r="AT4075" s="24"/>
      <c r="AU4075" s="24"/>
      <c r="AV4075" s="24"/>
      <c r="AW4075" s="24"/>
      <c r="AX4075" s="24"/>
      <c r="AY4075" s="24"/>
      <c r="AZ4075" s="24"/>
      <c r="BA4075" s="24"/>
      <c r="BB4075" s="24"/>
      <c r="BC4075" s="24"/>
      <c r="BD4075" s="24"/>
      <c r="BE4075" s="24"/>
      <c r="BF4075" s="23"/>
      <c r="BG4075" s="23"/>
      <c r="BH4075" s="23" t="s">
        <v>75</v>
      </c>
      <c r="BI4075" s="26">
        <v>0</v>
      </c>
      <c r="BJ4075" s="26">
        <v>0</v>
      </c>
      <c r="BK4075" s="29">
        <v>0</v>
      </c>
      <c r="BL4075" s="24" t="s">
        <v>91</v>
      </c>
      <c r="BM4075" s="22" t="str">
        <f ca="1">+IF(Tabla1[[#This Row],[FECHA INGRESO]]&gt;=44986,IF((TODAY()-Tabla1[[#This Row],[FECHA INGRESO]])&gt;=50,"ALERTA","TODAVÍA FALTA"),"N/A")</f>
        <v>ALERTA</v>
      </c>
      <c r="BN4075" s="7" t="str">
        <f>IFERROR((_xlfn.DAYS(Tabla1[[#This Row],[FECHA INGRESO]],Tabla1[[#This Row],[FECHA RETIRO]]))/30,"")</f>
        <v/>
      </c>
    </row>
    <row r="4076" spans="1:66" x14ac:dyDescent="0.35">
      <c r="A4076" s="21">
        <v>1003711440</v>
      </c>
      <c r="B4076" s="22" t="s">
        <v>21328</v>
      </c>
      <c r="C4076" s="25">
        <v>45048</v>
      </c>
      <c r="D4076" s="24" t="s">
        <v>188</v>
      </c>
      <c r="E4076" s="24" t="s">
        <v>111</v>
      </c>
      <c r="F4076" s="23" t="s">
        <v>94</v>
      </c>
      <c r="G4076" s="24"/>
      <c r="H4076" s="24">
        <v>24122293203</v>
      </c>
      <c r="I4076" s="24" t="s">
        <v>72</v>
      </c>
      <c r="J4076" s="24">
        <f>DATEDIF(Tabla1[[#This Row],[FECHA DE NACIMIENTO]],Tabla1[[#This Row],[FECHA ACTUAL]],"Y")</f>
        <v>22</v>
      </c>
      <c r="K4076" s="24" t="s">
        <v>73</v>
      </c>
      <c r="L4076" s="24" t="s">
        <v>112</v>
      </c>
      <c r="M4076" s="24">
        <v>0</v>
      </c>
      <c r="N4076" s="24">
        <v>1</v>
      </c>
      <c r="O4076" s="24">
        <v>2</v>
      </c>
      <c r="P4076" s="24" t="s">
        <v>101</v>
      </c>
      <c r="Q4076" s="23">
        <v>36993</v>
      </c>
      <c r="R4076" s="24" t="s">
        <v>76</v>
      </c>
      <c r="S4076" s="25">
        <v>45119</v>
      </c>
      <c r="T4076" s="24"/>
      <c r="U4076" s="24">
        <v>3001114632</v>
      </c>
      <c r="V4076" s="148" t="s">
        <v>21329</v>
      </c>
      <c r="W4076" s="24" t="s">
        <v>21330</v>
      </c>
      <c r="X4076" s="24" t="s">
        <v>18648</v>
      </c>
      <c r="Y4076" s="24" t="s">
        <v>21331</v>
      </c>
      <c r="Z4076" s="24" t="s">
        <v>117</v>
      </c>
      <c r="AA4076" s="24">
        <v>3001114632</v>
      </c>
      <c r="AB4076" s="24"/>
      <c r="AC4076" s="24"/>
      <c r="AD4076" s="24"/>
      <c r="AE4076" s="26" t="s">
        <v>183</v>
      </c>
      <c r="AF4076" s="26" t="s">
        <v>6404</v>
      </c>
      <c r="AG4076" s="26"/>
      <c r="AH4076" s="27" t="s">
        <v>955</v>
      </c>
      <c r="AI4076" s="27" t="s">
        <v>1612</v>
      </c>
      <c r="AJ4076" s="27" t="s">
        <v>487</v>
      </c>
      <c r="AK4076" s="24" t="s">
        <v>121</v>
      </c>
      <c r="AL4076" s="24" t="s">
        <v>7086</v>
      </c>
      <c r="AM4076" s="25">
        <v>45048</v>
      </c>
      <c r="AN4076" s="28">
        <v>1160000</v>
      </c>
      <c r="AO4076" s="28">
        <v>140606</v>
      </c>
      <c r="AP4076" s="24"/>
      <c r="AQ4076" s="24"/>
      <c r="AR4076" s="24"/>
      <c r="AS4076" s="24"/>
      <c r="AT4076" s="24"/>
      <c r="AU4076" s="24"/>
      <c r="AV4076" s="24"/>
      <c r="AW4076" s="24"/>
      <c r="AX4076" s="24"/>
      <c r="AY4076" s="24"/>
      <c r="AZ4076" s="24"/>
      <c r="BA4076" s="24"/>
      <c r="BB4076" s="24"/>
      <c r="BC4076" s="24"/>
      <c r="BD4076" s="24"/>
      <c r="BE4076" s="24"/>
      <c r="BF4076" s="23"/>
      <c r="BG4076" s="23"/>
      <c r="BH4076" s="23">
        <v>45112</v>
      </c>
      <c r="BI4076" s="26" t="s">
        <v>466</v>
      </c>
      <c r="BJ4076" s="26" t="s">
        <v>3469</v>
      </c>
      <c r="BK4076" s="29">
        <v>0</v>
      </c>
      <c r="BL4076" s="24" t="s">
        <v>129</v>
      </c>
      <c r="BM4076" s="22" t="str">
        <f ca="1">+IF(Tabla1[[#This Row],[FECHA INGRESO]]&gt;=44986,IF((TODAY()-Tabla1[[#This Row],[FECHA INGRESO]])&gt;=50,"ALERTA","TODAVÍA FALTA"),"N/A")</f>
        <v>ALERTA</v>
      </c>
      <c r="BN4076" s="7">
        <f>IFERROR((_xlfn.DAYS(Tabla1[[#This Row],[FECHA INGRESO]],Tabla1[[#This Row],[FECHA RETIRO]]))/30,"")</f>
        <v>-2.1333333333333333</v>
      </c>
    </row>
    <row r="4077" spans="1:66" x14ac:dyDescent="0.35">
      <c r="A4077" s="21">
        <v>1001174829</v>
      </c>
      <c r="B4077" s="22" t="s">
        <v>21332</v>
      </c>
      <c r="C4077" s="25">
        <v>45048</v>
      </c>
      <c r="D4077" s="24" t="s">
        <v>4008</v>
      </c>
      <c r="E4077" s="24" t="s">
        <v>94</v>
      </c>
      <c r="F4077" s="24" t="s">
        <v>70</v>
      </c>
      <c r="G4077" s="24"/>
      <c r="H4077" s="24">
        <v>24122291290</v>
      </c>
      <c r="I4077" s="24" t="s">
        <v>72</v>
      </c>
      <c r="J4077" s="24">
        <f>DATEDIF(Tabla1[[#This Row],[FECHA DE NACIMIENTO]],Tabla1[[#This Row],[FECHA ACTUAL]],"Y")</f>
        <v>21</v>
      </c>
      <c r="K4077" s="24" t="s">
        <v>320</v>
      </c>
      <c r="L4077" s="24" t="s">
        <v>112</v>
      </c>
      <c r="M4077" s="24">
        <v>0</v>
      </c>
      <c r="N4077" s="24">
        <v>0</v>
      </c>
      <c r="O4077" s="24">
        <v>1</v>
      </c>
      <c r="P4077" s="24" t="s">
        <v>101</v>
      </c>
      <c r="Q4077" s="23">
        <v>37224</v>
      </c>
      <c r="R4077" s="24" t="s">
        <v>76</v>
      </c>
      <c r="S4077" s="25">
        <v>45119</v>
      </c>
      <c r="T4077" s="24">
        <v>3656794</v>
      </c>
      <c r="U4077" s="24">
        <v>3104850707</v>
      </c>
      <c r="V4077" s="148" t="s">
        <v>21333</v>
      </c>
      <c r="W4077" s="24" t="s">
        <v>21334</v>
      </c>
      <c r="X4077" s="24" t="s">
        <v>2038</v>
      </c>
      <c r="Y4077" s="24" t="s">
        <v>21335</v>
      </c>
      <c r="Z4077" s="24" t="s">
        <v>285</v>
      </c>
      <c r="AA4077" s="24">
        <v>3104378948</v>
      </c>
      <c r="AB4077" s="24"/>
      <c r="AC4077" s="24"/>
      <c r="AD4077" s="24"/>
      <c r="AE4077" s="26" t="s">
        <v>151</v>
      </c>
      <c r="AF4077" s="26"/>
      <c r="AG4077" s="26"/>
      <c r="AH4077" s="27" t="s">
        <v>184</v>
      </c>
      <c r="AI4077" s="27" t="s">
        <v>1612</v>
      </c>
      <c r="AJ4077" s="27" t="s">
        <v>487</v>
      </c>
      <c r="AK4077" s="24" t="s">
        <v>121</v>
      </c>
      <c r="AL4077" s="24" t="s">
        <v>7086</v>
      </c>
      <c r="AM4077" s="25">
        <v>45048</v>
      </c>
      <c r="AN4077" s="28">
        <v>1160000</v>
      </c>
      <c r="AO4077" s="28">
        <v>140606</v>
      </c>
      <c r="AP4077" s="24"/>
      <c r="AQ4077" s="24"/>
      <c r="AR4077" s="24"/>
      <c r="AS4077" s="24"/>
      <c r="AT4077" s="24"/>
      <c r="AU4077" s="24"/>
      <c r="AV4077" s="24"/>
      <c r="AW4077" s="24"/>
      <c r="AX4077" s="24"/>
      <c r="AY4077" s="24"/>
      <c r="AZ4077" s="24"/>
      <c r="BA4077" s="24"/>
      <c r="BB4077" s="24"/>
      <c r="BC4077" s="24"/>
      <c r="BD4077" s="24"/>
      <c r="BE4077" s="24"/>
      <c r="BF4077" s="23"/>
      <c r="BG4077" s="23"/>
      <c r="BH4077" s="23">
        <v>45076</v>
      </c>
      <c r="BI4077" s="26" t="s">
        <v>466</v>
      </c>
      <c r="BJ4077" s="26" t="s">
        <v>6087</v>
      </c>
      <c r="BK4077" s="29">
        <v>0</v>
      </c>
      <c r="BL4077" s="24" t="s">
        <v>129</v>
      </c>
      <c r="BM4077" s="22" t="str">
        <f ca="1">+IF(Tabla1[[#This Row],[FECHA INGRESO]]&gt;=44986,IF((TODAY()-Tabla1[[#This Row],[FECHA INGRESO]])&gt;=50,"ALERTA","TODAVÍA FALTA"),"N/A")</f>
        <v>ALERTA</v>
      </c>
      <c r="BN4077" s="7">
        <f>IFERROR((_xlfn.DAYS(Tabla1[[#This Row],[FECHA INGRESO]],Tabla1[[#This Row],[FECHA RETIRO]]))/30,"")</f>
        <v>-0.93333333333333335</v>
      </c>
    </row>
    <row r="4078" spans="1:66" x14ac:dyDescent="0.35">
      <c r="A4078" s="21">
        <v>1016713576</v>
      </c>
      <c r="B4078" s="22" t="s">
        <v>21336</v>
      </c>
      <c r="C4078" s="25">
        <v>45048</v>
      </c>
      <c r="D4078" s="24" t="s">
        <v>266</v>
      </c>
      <c r="E4078" s="24" t="s">
        <v>111</v>
      </c>
      <c r="F4078" s="24" t="s">
        <v>111</v>
      </c>
      <c r="G4078" s="24"/>
      <c r="H4078" s="24">
        <v>24122294686</v>
      </c>
      <c r="I4078" s="24" t="s">
        <v>95</v>
      </c>
      <c r="J4078" s="24">
        <f>DATEDIF(Tabla1[[#This Row],[FECHA DE NACIMIENTO]],Tabla1[[#This Row],[FECHA ACTUAL]],"Y")</f>
        <v>18</v>
      </c>
      <c r="K4078" s="24" t="s">
        <v>73</v>
      </c>
      <c r="L4078" s="24" t="s">
        <v>112</v>
      </c>
      <c r="M4078" s="24">
        <v>0</v>
      </c>
      <c r="N4078" s="24">
        <v>0</v>
      </c>
      <c r="O4078" s="24">
        <v>2</v>
      </c>
      <c r="P4078" s="24" t="s">
        <v>101</v>
      </c>
      <c r="Q4078" s="23">
        <v>38457</v>
      </c>
      <c r="R4078" s="24" t="s">
        <v>76</v>
      </c>
      <c r="S4078" s="25">
        <v>45119</v>
      </c>
      <c r="T4078" s="24"/>
      <c r="U4078" s="24">
        <v>3214283305</v>
      </c>
      <c r="V4078" s="148" t="s">
        <v>21337</v>
      </c>
      <c r="W4078" s="24" t="s">
        <v>21338</v>
      </c>
      <c r="X4078" s="24" t="s">
        <v>14881</v>
      </c>
      <c r="Y4078" s="24" t="s">
        <v>21339</v>
      </c>
      <c r="Z4078" s="24" t="s">
        <v>285</v>
      </c>
      <c r="AA4078" s="24">
        <v>3123030760</v>
      </c>
      <c r="AB4078" s="24"/>
      <c r="AC4078" s="24"/>
      <c r="AD4078" s="24"/>
      <c r="AE4078" s="26" t="s">
        <v>183</v>
      </c>
      <c r="AF4078" s="26"/>
      <c r="AG4078" s="26"/>
      <c r="AH4078" s="27" t="s">
        <v>955</v>
      </c>
      <c r="AI4078" s="27" t="s">
        <v>1612</v>
      </c>
      <c r="AJ4078" s="27" t="s">
        <v>487</v>
      </c>
      <c r="AK4078" s="24" t="s">
        <v>121</v>
      </c>
      <c r="AL4078" s="24" t="s">
        <v>7086</v>
      </c>
      <c r="AM4078" s="25">
        <v>45048</v>
      </c>
      <c r="AN4078" s="28">
        <v>1160000</v>
      </c>
      <c r="AO4078" s="28">
        <v>140606</v>
      </c>
      <c r="AP4078" s="24"/>
      <c r="AQ4078" s="24"/>
      <c r="AR4078" s="24"/>
      <c r="AS4078" s="24"/>
      <c r="AT4078" s="24"/>
      <c r="AU4078" s="24"/>
      <c r="AV4078" s="24"/>
      <c r="AW4078" s="24"/>
      <c r="AX4078" s="24"/>
      <c r="AY4078" s="24"/>
      <c r="AZ4078" s="24"/>
      <c r="BA4078" s="24"/>
      <c r="BB4078" s="24"/>
      <c r="BC4078" s="24"/>
      <c r="BD4078" s="24"/>
      <c r="BE4078" s="24"/>
      <c r="BF4078" s="23"/>
      <c r="BG4078" s="23"/>
      <c r="BH4078" s="23">
        <v>45112</v>
      </c>
      <c r="BI4078" s="26" t="s">
        <v>466</v>
      </c>
      <c r="BJ4078" s="26" t="s">
        <v>16263</v>
      </c>
      <c r="BK4078" s="29">
        <v>0</v>
      </c>
      <c r="BL4078" s="24" t="s">
        <v>129</v>
      </c>
      <c r="BM4078" s="22" t="str">
        <f ca="1">+IF(Tabla1[[#This Row],[FECHA INGRESO]]&gt;=44986,IF((TODAY()-Tabla1[[#This Row],[FECHA INGRESO]])&gt;=50,"ALERTA","TODAVÍA FALTA"),"N/A")</f>
        <v>ALERTA</v>
      </c>
      <c r="BN4078" s="7">
        <f>IFERROR((_xlfn.DAYS(Tabla1[[#This Row],[FECHA INGRESO]],Tabla1[[#This Row],[FECHA RETIRO]]))/30,"")</f>
        <v>-2.1333333333333333</v>
      </c>
    </row>
    <row r="4079" spans="1:66" x14ac:dyDescent="0.35">
      <c r="A4079" s="21">
        <v>1031802360</v>
      </c>
      <c r="B4079" s="22" t="s">
        <v>21340</v>
      </c>
      <c r="C4079" s="25">
        <v>45048</v>
      </c>
      <c r="D4079" s="24" t="s">
        <v>157</v>
      </c>
      <c r="E4079" s="24" t="s">
        <v>111</v>
      </c>
      <c r="F4079" s="24" t="s">
        <v>70</v>
      </c>
      <c r="G4079" s="24"/>
      <c r="H4079" s="24">
        <v>24122345856</v>
      </c>
      <c r="I4079" s="24" t="s">
        <v>95</v>
      </c>
      <c r="J4079" s="24">
        <f>DATEDIF(Tabla1[[#This Row],[FECHA DE NACIMIENTO]],Tabla1[[#This Row],[FECHA ACTUAL]],"Y")</f>
        <v>19</v>
      </c>
      <c r="K4079" s="24" t="s">
        <v>73</v>
      </c>
      <c r="L4079" s="24" t="s">
        <v>112</v>
      </c>
      <c r="M4079" s="24">
        <v>0</v>
      </c>
      <c r="N4079" s="24">
        <v>0</v>
      </c>
      <c r="O4079" s="24">
        <v>2</v>
      </c>
      <c r="P4079" s="24" t="s">
        <v>101</v>
      </c>
      <c r="Q4079" s="23">
        <v>38040</v>
      </c>
      <c r="R4079" s="24" t="s">
        <v>76</v>
      </c>
      <c r="S4079" s="25">
        <v>45119</v>
      </c>
      <c r="T4079" s="24"/>
      <c r="U4079" s="24">
        <v>3138614694</v>
      </c>
      <c r="V4079" s="148" t="s">
        <v>21341</v>
      </c>
      <c r="W4079" s="24" t="s">
        <v>21342</v>
      </c>
      <c r="X4079" s="24" t="s">
        <v>7869</v>
      </c>
      <c r="Y4079" s="24" t="s">
        <v>21343</v>
      </c>
      <c r="Z4079" s="24" t="s">
        <v>117</v>
      </c>
      <c r="AA4079" s="24">
        <v>3229453738</v>
      </c>
      <c r="AB4079" s="24"/>
      <c r="AC4079" s="24"/>
      <c r="AD4079" s="24"/>
      <c r="AE4079" s="26" t="s">
        <v>151</v>
      </c>
      <c r="AF4079" s="26"/>
      <c r="AG4079" s="26"/>
      <c r="AH4079" s="27" t="s">
        <v>184</v>
      </c>
      <c r="AI4079" s="27" t="s">
        <v>1612</v>
      </c>
      <c r="AJ4079" s="27" t="s">
        <v>487</v>
      </c>
      <c r="AK4079" s="24" t="s">
        <v>121</v>
      </c>
      <c r="AL4079" s="24" t="s">
        <v>7086</v>
      </c>
      <c r="AM4079" s="25">
        <v>45048</v>
      </c>
      <c r="AN4079" s="28">
        <v>1160000</v>
      </c>
      <c r="AO4079" s="28">
        <v>140606</v>
      </c>
      <c r="AP4079" s="24"/>
      <c r="AQ4079" s="24"/>
      <c r="AR4079" s="24"/>
      <c r="AS4079" s="24"/>
      <c r="AT4079" s="24"/>
      <c r="AU4079" s="24"/>
      <c r="AV4079" s="24"/>
      <c r="AW4079" s="24"/>
      <c r="AX4079" s="24"/>
      <c r="AY4079" s="24"/>
      <c r="AZ4079" s="24"/>
      <c r="BA4079" s="24"/>
      <c r="BB4079" s="24"/>
      <c r="BC4079" s="24"/>
      <c r="BD4079" s="24"/>
      <c r="BE4079" s="24"/>
      <c r="BF4079" s="23"/>
      <c r="BG4079" s="23"/>
      <c r="BH4079" s="23">
        <v>45079</v>
      </c>
      <c r="BI4079" s="26" t="s">
        <v>466</v>
      </c>
      <c r="BJ4079" s="26" t="s">
        <v>11539</v>
      </c>
      <c r="BK4079" s="29">
        <v>0</v>
      </c>
      <c r="BL4079" s="24" t="s">
        <v>129</v>
      </c>
      <c r="BM4079" s="22" t="str">
        <f ca="1">+IF(Tabla1[[#This Row],[FECHA INGRESO]]&gt;=44986,IF((TODAY()-Tabla1[[#This Row],[FECHA INGRESO]])&gt;=50,"ALERTA","TODAVÍA FALTA"),"N/A")</f>
        <v>ALERTA</v>
      </c>
      <c r="BN4079" s="7">
        <f>IFERROR((_xlfn.DAYS(Tabla1[[#This Row],[FECHA INGRESO]],Tabla1[[#This Row],[FECHA RETIRO]]))/30,"")</f>
        <v>-1.0333333333333334</v>
      </c>
    </row>
    <row r="4080" spans="1:66" x14ac:dyDescent="0.35">
      <c r="A4080" s="21">
        <v>1000381038</v>
      </c>
      <c r="B4080" s="22" t="s">
        <v>21344</v>
      </c>
      <c r="C4080" s="25">
        <v>45048</v>
      </c>
      <c r="D4080" s="24" t="s">
        <v>131</v>
      </c>
      <c r="E4080" s="24" t="s">
        <v>111</v>
      </c>
      <c r="F4080" s="24" t="s">
        <v>111</v>
      </c>
      <c r="G4080" s="24"/>
      <c r="H4080" s="24">
        <v>24122345623</v>
      </c>
      <c r="I4080" s="24" t="s">
        <v>95</v>
      </c>
      <c r="J4080" s="24">
        <f>DATEDIF(Tabla1[[#This Row],[FECHA DE NACIMIENTO]],Tabla1[[#This Row],[FECHA ACTUAL]],"Y")</f>
        <v>21</v>
      </c>
      <c r="K4080" s="24" t="s">
        <v>73</v>
      </c>
      <c r="L4080" s="24" t="s">
        <v>112</v>
      </c>
      <c r="M4080" s="24">
        <v>0</v>
      </c>
      <c r="N4080" s="24">
        <v>0</v>
      </c>
      <c r="O4080" s="24">
        <v>2</v>
      </c>
      <c r="P4080" s="24" t="s">
        <v>101</v>
      </c>
      <c r="Q4080" s="23">
        <v>37279</v>
      </c>
      <c r="R4080" s="24" t="s">
        <v>76</v>
      </c>
      <c r="S4080" s="25">
        <v>45119</v>
      </c>
      <c r="T4080" s="24"/>
      <c r="U4080" s="24">
        <v>3228113624</v>
      </c>
      <c r="V4080" s="148" t="s">
        <v>21345</v>
      </c>
      <c r="W4080" s="24" t="s">
        <v>21346</v>
      </c>
      <c r="X4080" s="24" t="s">
        <v>7869</v>
      </c>
      <c r="Y4080" s="24" t="s">
        <v>21347</v>
      </c>
      <c r="Z4080" s="24" t="s">
        <v>117</v>
      </c>
      <c r="AA4080" s="24">
        <v>3194819055</v>
      </c>
      <c r="AB4080" s="24"/>
      <c r="AC4080" s="24"/>
      <c r="AD4080" s="24"/>
      <c r="AE4080" s="26" t="s">
        <v>151</v>
      </c>
      <c r="AF4080" s="26"/>
      <c r="AG4080" s="26"/>
      <c r="AH4080" s="27" t="s">
        <v>184</v>
      </c>
      <c r="AI4080" s="27" t="s">
        <v>1612</v>
      </c>
      <c r="AJ4080" s="27" t="s">
        <v>487</v>
      </c>
      <c r="AK4080" s="24" t="s">
        <v>121</v>
      </c>
      <c r="AL4080" s="24" t="s">
        <v>7086</v>
      </c>
      <c r="AM4080" s="25">
        <v>45048</v>
      </c>
      <c r="AN4080" s="28">
        <v>1160000</v>
      </c>
      <c r="AO4080" s="28">
        <v>140606</v>
      </c>
      <c r="AP4080" s="24"/>
      <c r="AQ4080" s="24"/>
      <c r="AR4080" s="24"/>
      <c r="AS4080" s="24"/>
      <c r="AT4080" s="24"/>
      <c r="AU4080" s="24"/>
      <c r="AV4080" s="24"/>
      <c r="AW4080" s="24"/>
      <c r="AX4080" s="24"/>
      <c r="AY4080" s="24"/>
      <c r="AZ4080" s="24"/>
      <c r="BA4080" s="24"/>
      <c r="BB4080" s="24"/>
      <c r="BC4080" s="24"/>
      <c r="BD4080" s="24"/>
      <c r="BE4080" s="24"/>
      <c r="BF4080" s="23"/>
      <c r="BG4080" s="23"/>
      <c r="BH4080" s="23">
        <v>45071</v>
      </c>
      <c r="BI4080" s="26" t="s">
        <v>10014</v>
      </c>
      <c r="BJ4080" s="26" t="s">
        <v>10594</v>
      </c>
      <c r="BK4080" s="29">
        <v>0</v>
      </c>
      <c r="BL4080" s="24" t="s">
        <v>129</v>
      </c>
      <c r="BM4080" s="22" t="str">
        <f ca="1">+IF(Tabla1[[#This Row],[FECHA INGRESO]]&gt;=44986,IF((TODAY()-Tabla1[[#This Row],[FECHA INGRESO]])&gt;=50,"ALERTA","TODAVÍA FALTA"),"N/A")</f>
        <v>ALERTA</v>
      </c>
      <c r="BN4080" s="7">
        <f>IFERROR((_xlfn.DAYS(Tabla1[[#This Row],[FECHA INGRESO]],Tabla1[[#This Row],[FECHA RETIRO]]))/30,"")</f>
        <v>-0.76666666666666672</v>
      </c>
    </row>
    <row r="4081" spans="1:66" x14ac:dyDescent="0.35">
      <c r="A4081" s="21">
        <v>1032399439</v>
      </c>
      <c r="B4081" s="22" t="s">
        <v>21348</v>
      </c>
      <c r="C4081" s="25">
        <v>45048</v>
      </c>
      <c r="D4081" s="24" t="s">
        <v>157</v>
      </c>
      <c r="E4081" s="24" t="s">
        <v>94</v>
      </c>
      <c r="F4081" s="24" t="s">
        <v>70</v>
      </c>
      <c r="G4081" s="24"/>
      <c r="H4081" s="24">
        <v>24122370991</v>
      </c>
      <c r="I4081" s="24" t="s">
        <v>95</v>
      </c>
      <c r="J4081" s="24">
        <f>DATEDIF(Tabla1[[#This Row],[FECHA DE NACIMIENTO]],Tabla1[[#This Row],[FECHA ACTUAL]],"Y")</f>
        <v>35</v>
      </c>
      <c r="K4081" s="24" t="s">
        <v>73</v>
      </c>
      <c r="L4081" s="24" t="s">
        <v>112</v>
      </c>
      <c r="M4081" s="24">
        <v>1</v>
      </c>
      <c r="N4081" s="24">
        <v>1</v>
      </c>
      <c r="O4081" s="24">
        <v>3</v>
      </c>
      <c r="P4081" s="24" t="s">
        <v>101</v>
      </c>
      <c r="Q4081" s="23">
        <v>32031</v>
      </c>
      <c r="R4081" s="24" t="s">
        <v>76</v>
      </c>
      <c r="S4081" s="25">
        <v>45119</v>
      </c>
      <c r="T4081" s="24"/>
      <c r="U4081" s="24">
        <v>3219183803</v>
      </c>
      <c r="V4081" s="148" t="s">
        <v>21349</v>
      </c>
      <c r="W4081" s="24" t="s">
        <v>21350</v>
      </c>
      <c r="X4081" s="24" t="s">
        <v>21351</v>
      </c>
      <c r="Y4081" s="24" t="s">
        <v>21352</v>
      </c>
      <c r="Z4081" s="24" t="s">
        <v>162</v>
      </c>
      <c r="AA4081" s="24">
        <v>3113041504</v>
      </c>
      <c r="AB4081" s="24"/>
      <c r="AC4081" s="24"/>
      <c r="AD4081" s="24"/>
      <c r="AE4081" s="26" t="s">
        <v>183</v>
      </c>
      <c r="AF4081" s="26" t="s">
        <v>21353</v>
      </c>
      <c r="AG4081" s="26"/>
      <c r="AH4081" s="27" t="s">
        <v>184</v>
      </c>
      <c r="AI4081" s="27" t="s">
        <v>1612</v>
      </c>
      <c r="AJ4081" s="27" t="s">
        <v>487</v>
      </c>
      <c r="AK4081" s="24" t="s">
        <v>121</v>
      </c>
      <c r="AL4081" s="24" t="s">
        <v>7086</v>
      </c>
      <c r="AM4081" s="25">
        <v>45048</v>
      </c>
      <c r="AN4081" s="28">
        <v>1160000</v>
      </c>
      <c r="AO4081" s="28">
        <v>140606</v>
      </c>
      <c r="AP4081" s="24"/>
      <c r="AQ4081" s="24"/>
      <c r="AR4081" s="24"/>
      <c r="AS4081" s="24"/>
      <c r="AT4081" s="24"/>
      <c r="AU4081" s="24"/>
      <c r="AV4081" s="24"/>
      <c r="AW4081" s="24"/>
      <c r="AX4081" s="24"/>
      <c r="AY4081" s="24"/>
      <c r="AZ4081" s="24"/>
      <c r="BA4081" s="24"/>
      <c r="BB4081" s="24"/>
      <c r="BC4081" s="24"/>
      <c r="BD4081" s="24"/>
      <c r="BE4081" s="24"/>
      <c r="BF4081" s="23"/>
      <c r="BG4081" s="23"/>
      <c r="BH4081" s="23">
        <v>45051</v>
      </c>
      <c r="BI4081" s="26" t="s">
        <v>466</v>
      </c>
      <c r="BJ4081" s="26" t="s">
        <v>6087</v>
      </c>
      <c r="BK4081" s="29">
        <v>0</v>
      </c>
      <c r="BL4081" s="24" t="s">
        <v>129</v>
      </c>
      <c r="BM4081" s="22" t="str">
        <f ca="1">+IF(Tabla1[[#This Row],[FECHA INGRESO]]&gt;=44986,IF((TODAY()-Tabla1[[#This Row],[FECHA INGRESO]])&gt;=50,"ALERTA","TODAVÍA FALTA"),"N/A")</f>
        <v>ALERTA</v>
      </c>
      <c r="BN4081" s="7">
        <f>IFERROR((_xlfn.DAYS(Tabla1[[#This Row],[FECHA INGRESO]],Tabla1[[#This Row],[FECHA RETIRO]]))/30,"")</f>
        <v>-0.1</v>
      </c>
    </row>
    <row r="4082" spans="1:66" x14ac:dyDescent="0.35">
      <c r="A4082" s="21">
        <v>1014477465</v>
      </c>
      <c r="B4082" s="22" t="s">
        <v>21354</v>
      </c>
      <c r="C4082" s="25">
        <v>45048</v>
      </c>
      <c r="D4082" s="24" t="s">
        <v>131</v>
      </c>
      <c r="E4082" s="24" t="s">
        <v>111</v>
      </c>
      <c r="F4082" s="24" t="s">
        <v>111</v>
      </c>
      <c r="G4082" s="24"/>
      <c r="H4082" s="24">
        <v>24122188851</v>
      </c>
      <c r="I4082" s="24" t="s">
        <v>72</v>
      </c>
      <c r="J4082" s="24">
        <f>DATEDIF(Tabla1[[#This Row],[FECHA DE NACIMIENTO]],Tabla1[[#This Row],[FECHA ACTUAL]],"Y")</f>
        <v>18</v>
      </c>
      <c r="K4082" s="24" t="s">
        <v>73</v>
      </c>
      <c r="L4082" s="24" t="s">
        <v>112</v>
      </c>
      <c r="M4082" s="24">
        <v>0</v>
      </c>
      <c r="N4082" s="24">
        <v>0</v>
      </c>
      <c r="O4082" s="24">
        <v>3</v>
      </c>
      <c r="P4082" s="24" t="s">
        <v>101</v>
      </c>
      <c r="Q4082" s="23">
        <v>38240</v>
      </c>
      <c r="R4082" s="24" t="s">
        <v>76</v>
      </c>
      <c r="S4082" s="25">
        <v>45119</v>
      </c>
      <c r="T4082" s="24"/>
      <c r="U4082" s="24">
        <v>3026044113</v>
      </c>
      <c r="V4082" s="148" t="s">
        <v>21355</v>
      </c>
      <c r="W4082" s="24" t="s">
        <v>21356</v>
      </c>
      <c r="X4082" s="24" t="s">
        <v>2926</v>
      </c>
      <c r="Y4082" s="24" t="s">
        <v>21357</v>
      </c>
      <c r="Z4082" s="24" t="s">
        <v>285</v>
      </c>
      <c r="AA4082" s="24">
        <v>3208792686</v>
      </c>
      <c r="AB4082" s="24"/>
      <c r="AC4082" s="24"/>
      <c r="AD4082" s="24"/>
      <c r="AE4082" s="26" t="s">
        <v>151</v>
      </c>
      <c r="AF4082" s="26"/>
      <c r="AG4082" s="26"/>
      <c r="AH4082" s="27" t="s">
        <v>955</v>
      </c>
      <c r="AI4082" s="27" t="s">
        <v>1612</v>
      </c>
      <c r="AJ4082" s="27" t="s">
        <v>487</v>
      </c>
      <c r="AK4082" s="24" t="s">
        <v>121</v>
      </c>
      <c r="AL4082" s="24" t="s">
        <v>7086</v>
      </c>
      <c r="AM4082" s="25">
        <v>45048</v>
      </c>
      <c r="AN4082" s="28">
        <v>1160000</v>
      </c>
      <c r="AO4082" s="28">
        <v>140606</v>
      </c>
      <c r="AP4082" s="24"/>
      <c r="AQ4082" s="24"/>
      <c r="AR4082" s="24"/>
      <c r="AS4082" s="24"/>
      <c r="AT4082" s="24"/>
      <c r="AU4082" s="24"/>
      <c r="AV4082" s="24"/>
      <c r="AW4082" s="24"/>
      <c r="AX4082" s="24"/>
      <c r="AY4082" s="24"/>
      <c r="AZ4082" s="24"/>
      <c r="BA4082" s="24"/>
      <c r="BB4082" s="24"/>
      <c r="BC4082" s="24"/>
      <c r="BD4082" s="24"/>
      <c r="BE4082" s="24"/>
      <c r="BF4082" s="23"/>
      <c r="BG4082" s="23"/>
      <c r="BH4082" s="23">
        <v>45106</v>
      </c>
      <c r="BI4082" s="26" t="s">
        <v>10014</v>
      </c>
      <c r="BJ4082" s="26" t="s">
        <v>10594</v>
      </c>
      <c r="BK4082" s="29">
        <v>0</v>
      </c>
      <c r="BL4082" s="24" t="s">
        <v>129</v>
      </c>
      <c r="BM4082" s="22" t="str">
        <f ca="1">+IF(Tabla1[[#This Row],[FECHA INGRESO]]&gt;=44986,IF((TODAY()-Tabla1[[#This Row],[FECHA INGRESO]])&gt;=50,"ALERTA","TODAVÍA FALTA"),"N/A")</f>
        <v>ALERTA</v>
      </c>
      <c r="BN4082" s="7">
        <f>IFERROR((_xlfn.DAYS(Tabla1[[#This Row],[FECHA INGRESO]],Tabla1[[#This Row],[FECHA RETIRO]]))/30,"")</f>
        <v>-1.9333333333333333</v>
      </c>
    </row>
    <row r="4083" spans="1:66" x14ac:dyDescent="0.35">
      <c r="A4083" s="21">
        <v>1010248732</v>
      </c>
      <c r="B4083" s="22" t="s">
        <v>21358</v>
      </c>
      <c r="C4083" s="25">
        <v>45048</v>
      </c>
      <c r="D4083" s="24" t="s">
        <v>188</v>
      </c>
      <c r="E4083" s="24" t="s">
        <v>111</v>
      </c>
      <c r="F4083" s="24" t="s">
        <v>70</v>
      </c>
      <c r="G4083" s="24"/>
      <c r="H4083" s="24">
        <v>24122301173</v>
      </c>
      <c r="I4083" s="24" t="s">
        <v>95</v>
      </c>
      <c r="J4083" s="24">
        <f>DATEDIF(Tabla1[[#This Row],[FECHA DE NACIMIENTO]],Tabla1[[#This Row],[FECHA ACTUAL]],"Y")</f>
        <v>23</v>
      </c>
      <c r="K4083" s="24" t="s">
        <v>96</v>
      </c>
      <c r="L4083" s="24" t="s">
        <v>112</v>
      </c>
      <c r="M4083" s="24">
        <v>1</v>
      </c>
      <c r="N4083" s="24">
        <v>1</v>
      </c>
      <c r="O4083" s="24">
        <v>2</v>
      </c>
      <c r="P4083" s="24" t="s">
        <v>101</v>
      </c>
      <c r="Q4083" s="23">
        <v>36482</v>
      </c>
      <c r="R4083" s="24" t="s">
        <v>76</v>
      </c>
      <c r="S4083" s="25">
        <v>45119</v>
      </c>
      <c r="T4083" s="24"/>
      <c r="U4083" s="24">
        <v>3124233151</v>
      </c>
      <c r="V4083" s="148" t="s">
        <v>21359</v>
      </c>
      <c r="W4083" s="24" t="s">
        <v>21360</v>
      </c>
      <c r="X4083" s="24" t="s">
        <v>4908</v>
      </c>
      <c r="Y4083" s="24" t="s">
        <v>20708</v>
      </c>
      <c r="Z4083" s="24" t="s">
        <v>117</v>
      </c>
      <c r="AA4083" s="24">
        <v>3209728424</v>
      </c>
      <c r="AB4083" s="24"/>
      <c r="AC4083" s="24"/>
      <c r="AD4083" s="24"/>
      <c r="AE4083" s="26" t="s">
        <v>151</v>
      </c>
      <c r="AF4083" s="26" t="s">
        <v>305</v>
      </c>
      <c r="AG4083" s="26"/>
      <c r="AH4083" s="27" t="s">
        <v>955</v>
      </c>
      <c r="AI4083" s="27" t="s">
        <v>1612</v>
      </c>
      <c r="AJ4083" s="27" t="s">
        <v>487</v>
      </c>
      <c r="AK4083" s="24" t="s">
        <v>121</v>
      </c>
      <c r="AL4083" s="24" t="s">
        <v>7086</v>
      </c>
      <c r="AM4083" s="25">
        <v>45048</v>
      </c>
      <c r="AN4083" s="28">
        <v>1160000</v>
      </c>
      <c r="AO4083" s="28">
        <v>140606</v>
      </c>
      <c r="AP4083" s="24"/>
      <c r="AQ4083" s="24"/>
      <c r="AR4083" s="24"/>
      <c r="AS4083" s="24"/>
      <c r="AT4083" s="24"/>
      <c r="AU4083" s="24"/>
      <c r="AV4083" s="24"/>
      <c r="AW4083" s="24"/>
      <c r="AX4083" s="24"/>
      <c r="AY4083" s="24"/>
      <c r="AZ4083" s="24"/>
      <c r="BA4083" s="24"/>
      <c r="BB4083" s="24"/>
      <c r="BC4083" s="24"/>
      <c r="BD4083" s="24"/>
      <c r="BE4083" s="24"/>
      <c r="BF4083" s="23"/>
      <c r="BG4083" s="23"/>
      <c r="BH4083" s="23" t="s">
        <v>75</v>
      </c>
      <c r="BI4083" s="26">
        <v>0</v>
      </c>
      <c r="BJ4083" s="26">
        <v>0</v>
      </c>
      <c r="BK4083" s="29">
        <v>0</v>
      </c>
      <c r="BL4083" s="24" t="s">
        <v>91</v>
      </c>
      <c r="BM4083" s="22" t="str">
        <f ca="1">+IF(Tabla1[[#This Row],[FECHA INGRESO]]&gt;=44986,IF((TODAY()-Tabla1[[#This Row],[FECHA INGRESO]])&gt;=50,"ALERTA","TODAVÍA FALTA"),"N/A")</f>
        <v>ALERTA</v>
      </c>
      <c r="BN4083" s="7" t="str">
        <f>IFERROR((_xlfn.DAYS(Tabla1[[#This Row],[FECHA INGRESO]],Tabla1[[#This Row],[FECHA RETIRO]]))/30,"")</f>
        <v/>
      </c>
    </row>
    <row r="4084" spans="1:66" x14ac:dyDescent="0.35">
      <c r="A4084" s="21">
        <v>1062675094</v>
      </c>
      <c r="B4084" s="22" t="s">
        <v>21361</v>
      </c>
      <c r="C4084" s="25">
        <v>45048</v>
      </c>
      <c r="D4084" s="24" t="s">
        <v>131</v>
      </c>
      <c r="E4084" s="24" t="s">
        <v>111</v>
      </c>
      <c r="F4084" s="24" t="s">
        <v>70</v>
      </c>
      <c r="G4084" s="24"/>
      <c r="H4084" s="24">
        <v>24122289189</v>
      </c>
      <c r="I4084" s="24" t="s">
        <v>95</v>
      </c>
      <c r="J4084" s="24">
        <f>DATEDIF(Tabla1[[#This Row],[FECHA DE NACIMIENTO]],Tabla1[[#This Row],[FECHA ACTUAL]],"Y")</f>
        <v>38</v>
      </c>
      <c r="K4084" s="24" t="s">
        <v>96</v>
      </c>
      <c r="L4084" s="24" t="s">
        <v>112</v>
      </c>
      <c r="M4084" s="24">
        <v>2</v>
      </c>
      <c r="N4084" s="24">
        <v>3</v>
      </c>
      <c r="O4084" s="24">
        <v>2</v>
      </c>
      <c r="P4084" s="24" t="s">
        <v>101</v>
      </c>
      <c r="Q4084" s="23">
        <v>30899</v>
      </c>
      <c r="R4084" s="63" t="s">
        <v>21362</v>
      </c>
      <c r="S4084" s="25">
        <v>45119</v>
      </c>
      <c r="T4084" s="24"/>
      <c r="U4084" s="24">
        <v>3145607689</v>
      </c>
      <c r="V4084" s="148" t="s">
        <v>21363</v>
      </c>
      <c r="W4084" s="24" t="s">
        <v>21364</v>
      </c>
      <c r="X4084" s="24" t="s">
        <v>4511</v>
      </c>
      <c r="Y4084" s="24" t="s">
        <v>21365</v>
      </c>
      <c r="Z4084" s="24" t="s">
        <v>162</v>
      </c>
      <c r="AA4084" s="24">
        <v>3206553584</v>
      </c>
      <c r="AB4084" s="24"/>
      <c r="AC4084" s="24"/>
      <c r="AD4084" s="24"/>
      <c r="AE4084" s="26" t="s">
        <v>151</v>
      </c>
      <c r="AF4084" s="26"/>
      <c r="AG4084" s="26"/>
      <c r="AH4084" s="27" t="s">
        <v>955</v>
      </c>
      <c r="AI4084" s="27" t="s">
        <v>1612</v>
      </c>
      <c r="AJ4084" s="27" t="s">
        <v>487</v>
      </c>
      <c r="AK4084" s="24" t="s">
        <v>121</v>
      </c>
      <c r="AL4084" s="24" t="s">
        <v>7086</v>
      </c>
      <c r="AM4084" s="25">
        <v>45048</v>
      </c>
      <c r="AN4084" s="28">
        <v>1160000</v>
      </c>
      <c r="AO4084" s="28">
        <v>140606</v>
      </c>
      <c r="AP4084" s="24"/>
      <c r="AQ4084" s="24"/>
      <c r="AR4084" s="24"/>
      <c r="AS4084" s="24"/>
      <c r="AT4084" s="24"/>
      <c r="AU4084" s="24"/>
      <c r="AV4084" s="24"/>
      <c r="AW4084" s="24"/>
      <c r="AX4084" s="24"/>
      <c r="AY4084" s="24"/>
      <c r="AZ4084" s="24"/>
      <c r="BA4084" s="24"/>
      <c r="BB4084" s="24"/>
      <c r="BC4084" s="24"/>
      <c r="BD4084" s="24"/>
      <c r="BE4084" s="24"/>
      <c r="BF4084" s="23"/>
      <c r="BG4084" s="23"/>
      <c r="BH4084" s="23" t="s">
        <v>75</v>
      </c>
      <c r="BI4084" s="26">
        <v>0</v>
      </c>
      <c r="BJ4084" s="26">
        <v>0</v>
      </c>
      <c r="BK4084" s="29">
        <v>0</v>
      </c>
      <c r="BL4084" s="24" t="s">
        <v>91</v>
      </c>
      <c r="BM4084" s="22" t="str">
        <f ca="1">+IF(Tabla1[[#This Row],[FECHA INGRESO]]&gt;=44986,IF((TODAY()-Tabla1[[#This Row],[FECHA INGRESO]])&gt;=50,"ALERTA","TODAVÍA FALTA"),"N/A")</f>
        <v>ALERTA</v>
      </c>
      <c r="BN4084" s="7" t="str">
        <f>IFERROR((_xlfn.DAYS(Tabla1[[#This Row],[FECHA INGRESO]],Tabla1[[#This Row],[FECHA RETIRO]]))/30,"")</f>
        <v/>
      </c>
    </row>
    <row r="4085" spans="1:66" x14ac:dyDescent="0.35">
      <c r="A4085" s="21">
        <v>1024545600</v>
      </c>
      <c r="B4085" s="22" t="s">
        <v>21366</v>
      </c>
      <c r="C4085" s="25">
        <v>45048</v>
      </c>
      <c r="D4085" s="24" t="s">
        <v>93</v>
      </c>
      <c r="E4085" s="24" t="s">
        <v>69</v>
      </c>
      <c r="F4085" s="24" t="s">
        <v>70</v>
      </c>
      <c r="G4085" s="24"/>
      <c r="H4085" s="24">
        <v>24122287981</v>
      </c>
      <c r="I4085" s="24" t="s">
        <v>72</v>
      </c>
      <c r="J4085" s="24">
        <f>DATEDIF(Tabla1[[#This Row],[FECHA DE NACIMIENTO]],Tabla1[[#This Row],[FECHA ACTUAL]],"Y")</f>
        <v>29</v>
      </c>
      <c r="K4085" s="24" t="s">
        <v>73</v>
      </c>
      <c r="L4085" s="24" t="s">
        <v>112</v>
      </c>
      <c r="M4085" s="24">
        <v>0</v>
      </c>
      <c r="N4085" s="24">
        <v>0</v>
      </c>
      <c r="O4085" s="24">
        <v>2</v>
      </c>
      <c r="P4085" s="24" t="s">
        <v>101</v>
      </c>
      <c r="Q4085" s="23">
        <v>34269</v>
      </c>
      <c r="R4085" s="24" t="s">
        <v>76</v>
      </c>
      <c r="S4085" s="25">
        <v>45119</v>
      </c>
      <c r="T4085" s="24"/>
      <c r="U4085" s="24">
        <v>3112155014</v>
      </c>
      <c r="V4085" s="148" t="s">
        <v>21367</v>
      </c>
      <c r="W4085" s="24" t="s">
        <v>21368</v>
      </c>
      <c r="X4085" s="24" t="s">
        <v>3976</v>
      </c>
      <c r="Y4085" s="24" t="s">
        <v>21369</v>
      </c>
      <c r="Z4085" s="24" t="s">
        <v>117</v>
      </c>
      <c r="AA4085" s="24">
        <v>3114496895</v>
      </c>
      <c r="AB4085" s="24"/>
      <c r="AC4085" s="24"/>
      <c r="AD4085" s="24"/>
      <c r="AE4085" s="26" t="s">
        <v>84</v>
      </c>
      <c r="AF4085" s="26" t="s">
        <v>547</v>
      </c>
      <c r="AG4085" s="26"/>
      <c r="AH4085" s="27" t="s">
        <v>21370</v>
      </c>
      <c r="AI4085" s="27" t="s">
        <v>398</v>
      </c>
      <c r="AJ4085" s="27" t="s">
        <v>398</v>
      </c>
      <c r="AK4085" s="24" t="s">
        <v>89</v>
      </c>
      <c r="AL4085" s="24" t="s">
        <v>90</v>
      </c>
      <c r="AM4085" s="25">
        <v>45048</v>
      </c>
      <c r="AN4085" s="28">
        <v>2400000</v>
      </c>
      <c r="AO4085" s="28">
        <v>0</v>
      </c>
      <c r="AP4085" s="24" t="s">
        <v>21371</v>
      </c>
      <c r="AQ4085" s="24"/>
      <c r="AR4085" s="24"/>
      <c r="AS4085" s="24"/>
      <c r="AT4085" s="24"/>
      <c r="AU4085" s="24"/>
      <c r="AV4085" s="24"/>
      <c r="AW4085" s="24"/>
      <c r="AX4085" s="24"/>
      <c r="AY4085" s="24"/>
      <c r="AZ4085" s="24"/>
      <c r="BA4085" s="24"/>
      <c r="BB4085" s="24"/>
      <c r="BC4085" s="24"/>
      <c r="BD4085" s="24"/>
      <c r="BE4085" s="24"/>
      <c r="BF4085" s="23"/>
      <c r="BG4085" s="23"/>
      <c r="BH4085" s="23" t="s">
        <v>75</v>
      </c>
      <c r="BI4085" s="26">
        <v>0</v>
      </c>
      <c r="BJ4085" s="26">
        <v>0</v>
      </c>
      <c r="BK4085" s="29">
        <v>0</v>
      </c>
      <c r="BL4085" s="24" t="s">
        <v>91</v>
      </c>
      <c r="BM4085" s="22" t="str">
        <f ca="1">+IF(Tabla1[[#This Row],[FECHA INGRESO]]&gt;=44986,IF((TODAY()-Tabla1[[#This Row],[FECHA INGRESO]])&gt;=50,"ALERTA","TODAVÍA FALTA"),"N/A")</f>
        <v>ALERTA</v>
      </c>
      <c r="BN4085" s="7" t="str">
        <f>IFERROR((_xlfn.DAYS(Tabla1[[#This Row],[FECHA INGRESO]],Tabla1[[#This Row],[FECHA RETIRO]]))/30,"")</f>
        <v/>
      </c>
    </row>
    <row r="4086" spans="1:66" x14ac:dyDescent="0.35">
      <c r="A4086" s="21">
        <v>1001116476</v>
      </c>
      <c r="B4086" s="22" t="s">
        <v>21372</v>
      </c>
      <c r="C4086" s="25">
        <v>45048</v>
      </c>
      <c r="D4086" s="24" t="s">
        <v>131</v>
      </c>
      <c r="E4086" s="24" t="s">
        <v>111</v>
      </c>
      <c r="F4086" s="24" t="s">
        <v>70</v>
      </c>
      <c r="G4086" s="24"/>
      <c r="H4086" s="24">
        <v>24122341481</v>
      </c>
      <c r="I4086" s="24" t="s">
        <v>95</v>
      </c>
      <c r="J4086" s="24">
        <f>DATEDIF(Tabla1[[#This Row],[FECHA DE NACIMIENTO]],Tabla1[[#This Row],[FECHA ACTUAL]],"Y")</f>
        <v>21</v>
      </c>
      <c r="K4086" s="24" t="s">
        <v>96</v>
      </c>
      <c r="L4086" s="24" t="s">
        <v>112</v>
      </c>
      <c r="M4086" s="24">
        <v>0</v>
      </c>
      <c r="N4086" s="24">
        <v>0</v>
      </c>
      <c r="O4086" s="24">
        <v>2</v>
      </c>
      <c r="P4086" s="24" t="s">
        <v>101</v>
      </c>
      <c r="Q4086" s="23">
        <v>37237</v>
      </c>
      <c r="R4086" s="24" t="s">
        <v>76</v>
      </c>
      <c r="S4086" s="25">
        <v>45119</v>
      </c>
      <c r="T4086" s="24"/>
      <c r="U4086" s="24">
        <v>3138863636</v>
      </c>
      <c r="V4086" s="148" t="s">
        <v>21373</v>
      </c>
      <c r="W4086" s="24" t="s">
        <v>21374</v>
      </c>
      <c r="X4086" s="24" t="s">
        <v>19112</v>
      </c>
      <c r="Y4086" s="24" t="s">
        <v>21375</v>
      </c>
      <c r="Z4086" s="24" t="s">
        <v>117</v>
      </c>
      <c r="AA4086" s="24">
        <v>3212093914</v>
      </c>
      <c r="AB4086" s="24"/>
      <c r="AC4086" s="24"/>
      <c r="AD4086" s="24"/>
      <c r="AE4086" s="26" t="s">
        <v>151</v>
      </c>
      <c r="AF4086" s="26"/>
      <c r="AG4086" s="26"/>
      <c r="AH4086" s="27" t="s">
        <v>184</v>
      </c>
      <c r="AI4086" s="27" t="s">
        <v>5470</v>
      </c>
      <c r="AJ4086" s="27" t="s">
        <v>5470</v>
      </c>
      <c r="AK4086" s="24" t="s">
        <v>121</v>
      </c>
      <c r="AL4086" s="24" t="s">
        <v>7086</v>
      </c>
      <c r="AM4086" s="25">
        <v>45048</v>
      </c>
      <c r="AN4086" s="28">
        <v>1160000</v>
      </c>
      <c r="AO4086" s="28">
        <v>140606</v>
      </c>
      <c r="AP4086" s="24"/>
      <c r="AQ4086" s="24"/>
      <c r="AR4086" s="24"/>
      <c r="AS4086" s="24"/>
      <c r="AT4086" s="24"/>
      <c r="AU4086" s="24"/>
      <c r="AV4086" s="24"/>
      <c r="AW4086" s="24"/>
      <c r="AX4086" s="24"/>
      <c r="AY4086" s="24"/>
      <c r="AZ4086" s="24"/>
      <c r="BA4086" s="24"/>
      <c r="BB4086" s="24"/>
      <c r="BC4086" s="24"/>
      <c r="BD4086" s="24"/>
      <c r="BE4086" s="24"/>
      <c r="BF4086" s="23"/>
      <c r="BG4086" s="23"/>
      <c r="BH4086" s="23">
        <v>45075</v>
      </c>
      <c r="BI4086" s="26" t="s">
        <v>466</v>
      </c>
      <c r="BJ4086" s="26" t="s">
        <v>3469</v>
      </c>
      <c r="BK4086" s="29">
        <v>0</v>
      </c>
      <c r="BL4086" s="24" t="s">
        <v>129</v>
      </c>
      <c r="BM4086" s="22" t="str">
        <f ca="1">+IF(Tabla1[[#This Row],[FECHA INGRESO]]&gt;=44986,IF((TODAY()-Tabla1[[#This Row],[FECHA INGRESO]])&gt;=50,"ALERTA","TODAVÍA FALTA"),"N/A")</f>
        <v>ALERTA</v>
      </c>
      <c r="BN4086" s="7">
        <f>IFERROR((_xlfn.DAYS(Tabla1[[#This Row],[FECHA INGRESO]],Tabla1[[#This Row],[FECHA RETIRO]]))/30,"")</f>
        <v>-0.9</v>
      </c>
    </row>
    <row r="4087" spans="1:66" x14ac:dyDescent="0.35">
      <c r="A4087" s="21">
        <v>1000157058</v>
      </c>
      <c r="B4087" s="22" t="s">
        <v>21376</v>
      </c>
      <c r="C4087" s="25">
        <v>45048</v>
      </c>
      <c r="D4087" s="24" t="s">
        <v>4008</v>
      </c>
      <c r="E4087" s="24" t="s">
        <v>111</v>
      </c>
      <c r="F4087" s="24" t="s">
        <v>111</v>
      </c>
      <c r="G4087" s="24"/>
      <c r="H4087" s="24">
        <v>24122338043</v>
      </c>
      <c r="I4087" s="24" t="s">
        <v>72</v>
      </c>
      <c r="J4087" s="24">
        <f>DATEDIF(Tabla1[[#This Row],[FECHA DE NACIMIENTO]],Tabla1[[#This Row],[FECHA ACTUAL]],"Y")</f>
        <v>19</v>
      </c>
      <c r="K4087" s="24" t="s">
        <v>73</v>
      </c>
      <c r="L4087" s="24" t="s">
        <v>112</v>
      </c>
      <c r="M4087" s="24">
        <v>0</v>
      </c>
      <c r="N4087" s="24">
        <v>0</v>
      </c>
      <c r="O4087" s="24">
        <v>2</v>
      </c>
      <c r="P4087" s="24" t="s">
        <v>101</v>
      </c>
      <c r="Q4087" s="23">
        <v>37858</v>
      </c>
      <c r="R4087" s="24" t="s">
        <v>76</v>
      </c>
      <c r="S4087" s="25">
        <v>45119</v>
      </c>
      <c r="T4087" s="24"/>
      <c r="U4087" s="24">
        <v>3246033643</v>
      </c>
      <c r="V4087" s="148" t="s">
        <v>21377</v>
      </c>
      <c r="W4087" s="24" t="s">
        <v>21378</v>
      </c>
      <c r="X4087" s="24" t="s">
        <v>15690</v>
      </c>
      <c r="Y4087" s="24" t="s">
        <v>21379</v>
      </c>
      <c r="Z4087" s="24" t="s">
        <v>285</v>
      </c>
      <c r="AA4087" s="24">
        <v>3102630540</v>
      </c>
      <c r="AB4087" s="24"/>
      <c r="AC4087" s="24"/>
      <c r="AD4087" s="24"/>
      <c r="AE4087" s="26" t="s">
        <v>151</v>
      </c>
      <c r="AF4087" s="26"/>
      <c r="AG4087" s="26"/>
      <c r="AH4087" s="27" t="s">
        <v>955</v>
      </c>
      <c r="AI4087" s="27" t="s">
        <v>5470</v>
      </c>
      <c r="AJ4087" s="27" t="s">
        <v>5470</v>
      </c>
      <c r="AK4087" s="24" t="s">
        <v>121</v>
      </c>
      <c r="AL4087" s="24" t="s">
        <v>7086</v>
      </c>
      <c r="AM4087" s="25">
        <v>45048</v>
      </c>
      <c r="AN4087" s="28">
        <v>1160000</v>
      </c>
      <c r="AO4087" s="28">
        <v>140606</v>
      </c>
      <c r="AP4087" s="24"/>
      <c r="AQ4087" s="24"/>
      <c r="AR4087" s="24"/>
      <c r="AS4087" s="24"/>
      <c r="AT4087" s="24"/>
      <c r="AU4087" s="24"/>
      <c r="AV4087" s="24"/>
      <c r="AW4087" s="24"/>
      <c r="AX4087" s="24"/>
      <c r="AY4087" s="24"/>
      <c r="AZ4087" s="24"/>
      <c r="BA4087" s="24"/>
      <c r="BB4087" s="24"/>
      <c r="BC4087" s="24"/>
      <c r="BD4087" s="24"/>
      <c r="BE4087" s="24"/>
      <c r="BF4087" s="23"/>
      <c r="BG4087" s="23"/>
      <c r="BH4087" s="23" t="s">
        <v>75</v>
      </c>
      <c r="BI4087" s="26">
        <v>0</v>
      </c>
      <c r="BJ4087" s="26">
        <v>0</v>
      </c>
      <c r="BK4087" s="29">
        <v>0</v>
      </c>
      <c r="BL4087" s="24" t="s">
        <v>91</v>
      </c>
      <c r="BM4087" s="22" t="str">
        <f ca="1">+IF(Tabla1[[#This Row],[FECHA INGRESO]]&gt;=44986,IF((TODAY()-Tabla1[[#This Row],[FECHA INGRESO]])&gt;=50,"ALERTA","TODAVÍA FALTA"),"N/A")</f>
        <v>ALERTA</v>
      </c>
      <c r="BN4087" s="7" t="str">
        <f>IFERROR((_xlfn.DAYS(Tabla1[[#This Row],[FECHA INGRESO]],Tabla1[[#This Row],[FECHA RETIRO]]))/30,"")</f>
        <v/>
      </c>
    </row>
    <row r="4088" spans="1:66" x14ac:dyDescent="0.35">
      <c r="A4088" s="21">
        <v>1001097794</v>
      </c>
      <c r="B4088" s="22" t="s">
        <v>21380</v>
      </c>
      <c r="C4088" s="25">
        <v>45048</v>
      </c>
      <c r="D4088" s="24" t="s">
        <v>188</v>
      </c>
      <c r="E4088" s="24" t="s">
        <v>69</v>
      </c>
      <c r="F4088" s="24" t="s">
        <v>70</v>
      </c>
      <c r="G4088" s="24"/>
      <c r="H4088" s="24">
        <v>24122340882</v>
      </c>
      <c r="I4088" s="24" t="s">
        <v>72</v>
      </c>
      <c r="J4088" s="24">
        <f>DATEDIF(Tabla1[[#This Row],[FECHA DE NACIMIENTO]],Tabla1[[#This Row],[FECHA ACTUAL]],"Y")</f>
        <v>22</v>
      </c>
      <c r="K4088" s="24" t="s">
        <v>96</v>
      </c>
      <c r="L4088" s="24" t="s">
        <v>112</v>
      </c>
      <c r="M4088" s="24">
        <v>0</v>
      </c>
      <c r="N4088" s="24">
        <v>0</v>
      </c>
      <c r="O4088" s="24">
        <v>3</v>
      </c>
      <c r="P4088" s="24" t="s">
        <v>101</v>
      </c>
      <c r="Q4088" s="23">
        <v>36990</v>
      </c>
      <c r="R4088" s="63" t="s">
        <v>1867</v>
      </c>
      <c r="S4088" s="25">
        <v>45119</v>
      </c>
      <c r="T4088" s="24"/>
      <c r="U4088" s="24">
        <v>3006874736</v>
      </c>
      <c r="V4088" s="148" t="s">
        <v>21381</v>
      </c>
      <c r="W4088" s="24" t="s">
        <v>21382</v>
      </c>
      <c r="X4088" s="24" t="s">
        <v>16724</v>
      </c>
      <c r="Y4088" s="24" t="s">
        <v>21383</v>
      </c>
      <c r="Z4088" s="24" t="s">
        <v>285</v>
      </c>
      <c r="AA4088" s="24">
        <v>3003430565</v>
      </c>
      <c r="AB4088" s="24"/>
      <c r="AC4088" s="24"/>
      <c r="AD4088" s="24"/>
      <c r="AE4088" s="26" t="s">
        <v>151</v>
      </c>
      <c r="AF4088" s="26"/>
      <c r="AG4088" s="26"/>
      <c r="AH4088" s="27" t="s">
        <v>955</v>
      </c>
      <c r="AI4088" s="27" t="s">
        <v>5470</v>
      </c>
      <c r="AJ4088" s="27" t="s">
        <v>5470</v>
      </c>
      <c r="AK4088" s="24" t="s">
        <v>121</v>
      </c>
      <c r="AL4088" s="24" t="s">
        <v>7086</v>
      </c>
      <c r="AM4088" s="25">
        <v>45048</v>
      </c>
      <c r="AN4088" s="28">
        <v>1160000</v>
      </c>
      <c r="AO4088" s="28">
        <v>140606</v>
      </c>
      <c r="AP4088" s="24"/>
      <c r="AQ4088" s="24"/>
      <c r="AR4088" s="24"/>
      <c r="AS4088" s="24"/>
      <c r="AT4088" s="24"/>
      <c r="AU4088" s="24"/>
      <c r="AV4088" s="24"/>
      <c r="AW4088" s="24"/>
      <c r="AX4088" s="24"/>
      <c r="AY4088" s="24"/>
      <c r="AZ4088" s="24"/>
      <c r="BA4088" s="24"/>
      <c r="BB4088" s="24"/>
      <c r="BC4088" s="24"/>
      <c r="BD4088" s="24"/>
      <c r="BE4088" s="24"/>
      <c r="BF4088" s="23"/>
      <c r="BG4088" s="23"/>
      <c r="BH4088" s="23">
        <v>45106</v>
      </c>
      <c r="BI4088" s="26" t="s">
        <v>10014</v>
      </c>
      <c r="BJ4088" s="26" t="s">
        <v>10594</v>
      </c>
      <c r="BK4088" s="29">
        <v>0</v>
      </c>
      <c r="BL4088" s="24" t="s">
        <v>129</v>
      </c>
      <c r="BM4088" s="22" t="str">
        <f ca="1">+IF(Tabla1[[#This Row],[FECHA INGRESO]]&gt;=44986,IF((TODAY()-Tabla1[[#This Row],[FECHA INGRESO]])&gt;=50,"ALERTA","TODAVÍA FALTA"),"N/A")</f>
        <v>ALERTA</v>
      </c>
      <c r="BN4088" s="7">
        <f>IFERROR((_xlfn.DAYS(Tabla1[[#This Row],[FECHA INGRESO]],Tabla1[[#This Row],[FECHA RETIRO]]))/30,"")</f>
        <v>-1.9333333333333333</v>
      </c>
    </row>
    <row r="4089" spans="1:66" x14ac:dyDescent="0.35">
      <c r="A4089" s="21">
        <v>65794909</v>
      </c>
      <c r="B4089" s="22" t="s">
        <v>21384</v>
      </c>
      <c r="C4089" s="25">
        <v>45048</v>
      </c>
      <c r="D4089" s="24" t="s">
        <v>188</v>
      </c>
      <c r="E4089" s="24" t="s">
        <v>111</v>
      </c>
      <c r="F4089" s="24" t="s">
        <v>111</v>
      </c>
      <c r="G4089" s="24"/>
      <c r="H4089" s="24">
        <v>24122341652</v>
      </c>
      <c r="I4089" s="24" t="s">
        <v>95</v>
      </c>
      <c r="J4089" s="24">
        <f>DATEDIF(Tabla1[[#This Row],[FECHA DE NACIMIENTO]],Tabla1[[#This Row],[FECHA ACTUAL]],"Y")</f>
        <v>43</v>
      </c>
      <c r="K4089" s="24" t="s">
        <v>73</v>
      </c>
      <c r="L4089" s="24" t="s">
        <v>3181</v>
      </c>
      <c r="M4089" s="24">
        <v>1</v>
      </c>
      <c r="N4089" s="24">
        <v>1</v>
      </c>
      <c r="O4089" s="24">
        <v>2</v>
      </c>
      <c r="P4089" s="24" t="s">
        <v>101</v>
      </c>
      <c r="Q4089" s="23">
        <v>29309</v>
      </c>
      <c r="R4089" s="63" t="s">
        <v>695</v>
      </c>
      <c r="S4089" s="25">
        <v>45119</v>
      </c>
      <c r="T4089" s="24"/>
      <c r="U4089" s="24">
        <v>3145062906</v>
      </c>
      <c r="V4089" s="148" t="s">
        <v>21385</v>
      </c>
      <c r="W4089" s="24" t="s">
        <v>21386</v>
      </c>
      <c r="X4089" s="24" t="s">
        <v>20577</v>
      </c>
      <c r="Y4089" s="24" t="s">
        <v>21387</v>
      </c>
      <c r="Z4089" s="24" t="s">
        <v>1570</v>
      </c>
      <c r="AA4089" s="24">
        <v>3163023410</v>
      </c>
      <c r="AB4089" s="24"/>
      <c r="AC4089" s="24"/>
      <c r="AD4089" s="24"/>
      <c r="AE4089" s="26" t="s">
        <v>183</v>
      </c>
      <c r="AF4089" s="26" t="s">
        <v>4093</v>
      </c>
      <c r="AG4089" s="26"/>
      <c r="AH4089" s="27" t="s">
        <v>955</v>
      </c>
      <c r="AI4089" s="27" t="s">
        <v>5470</v>
      </c>
      <c r="AJ4089" s="27" t="s">
        <v>5470</v>
      </c>
      <c r="AK4089" s="24" t="s">
        <v>121</v>
      </c>
      <c r="AL4089" s="24" t="s">
        <v>7086</v>
      </c>
      <c r="AM4089" s="25">
        <v>45048</v>
      </c>
      <c r="AN4089" s="28">
        <v>1160000</v>
      </c>
      <c r="AO4089" s="28">
        <v>140606</v>
      </c>
      <c r="AP4089" s="24"/>
      <c r="AQ4089" s="24"/>
      <c r="AR4089" s="24"/>
      <c r="AS4089" s="24"/>
      <c r="AT4089" s="24"/>
      <c r="AU4089" s="24"/>
      <c r="AV4089" s="24"/>
      <c r="AW4089" s="24"/>
      <c r="AX4089" s="24"/>
      <c r="AY4089" s="24"/>
      <c r="AZ4089" s="24"/>
      <c r="BA4089" s="24"/>
      <c r="BB4089" s="24"/>
      <c r="BC4089" s="24"/>
      <c r="BD4089" s="24"/>
      <c r="BE4089" s="24"/>
      <c r="BF4089" s="23"/>
      <c r="BG4089" s="23"/>
      <c r="BH4089" s="23" t="s">
        <v>75</v>
      </c>
      <c r="BI4089" s="26">
        <v>0</v>
      </c>
      <c r="BJ4089" s="26">
        <v>0</v>
      </c>
      <c r="BK4089" s="29">
        <v>0</v>
      </c>
      <c r="BL4089" s="24" t="s">
        <v>91</v>
      </c>
      <c r="BM4089" s="22" t="str">
        <f ca="1">+IF(Tabla1[[#This Row],[FECHA INGRESO]]&gt;=44986,IF((TODAY()-Tabla1[[#This Row],[FECHA INGRESO]])&gt;=50,"ALERTA","TODAVÍA FALTA"),"N/A")</f>
        <v>ALERTA</v>
      </c>
      <c r="BN4089" s="7" t="str">
        <f>IFERROR((_xlfn.DAYS(Tabla1[[#This Row],[FECHA INGRESO]],Tabla1[[#This Row],[FECHA RETIRO]]))/30,"")</f>
        <v/>
      </c>
    </row>
    <row r="4090" spans="1:66" x14ac:dyDescent="0.35">
      <c r="A4090" s="21">
        <v>1077647159</v>
      </c>
      <c r="B4090" s="22" t="s">
        <v>21388</v>
      </c>
      <c r="C4090" s="25">
        <v>45048</v>
      </c>
      <c r="D4090" s="24" t="s">
        <v>131</v>
      </c>
      <c r="E4090" s="24" t="s">
        <v>111</v>
      </c>
      <c r="F4090" s="24" t="s">
        <v>70</v>
      </c>
      <c r="G4090" s="24"/>
      <c r="H4090" s="24">
        <v>24122340356</v>
      </c>
      <c r="I4090" s="24" t="s">
        <v>95</v>
      </c>
      <c r="J4090" s="24">
        <f>DATEDIF(Tabla1[[#This Row],[FECHA DE NACIMIENTO]],Tabla1[[#This Row],[FECHA ACTUAL]],"Y")</f>
        <v>20</v>
      </c>
      <c r="K4090" s="24" t="s">
        <v>96</v>
      </c>
      <c r="L4090" s="24" t="s">
        <v>112</v>
      </c>
      <c r="M4090" s="24">
        <v>0</v>
      </c>
      <c r="N4090" s="24">
        <v>0</v>
      </c>
      <c r="O4090" s="24">
        <v>3</v>
      </c>
      <c r="P4090" s="24" t="s">
        <v>101</v>
      </c>
      <c r="Q4090" s="23">
        <v>37618</v>
      </c>
      <c r="R4090" s="24" t="s">
        <v>76</v>
      </c>
      <c r="S4090" s="25">
        <v>45119</v>
      </c>
      <c r="T4090" s="24"/>
      <c r="U4090" s="24">
        <v>3125414926</v>
      </c>
      <c r="V4090" s="148" t="s">
        <v>21389</v>
      </c>
      <c r="W4090" s="24" t="s">
        <v>21390</v>
      </c>
      <c r="X4090" s="24" t="s">
        <v>21391</v>
      </c>
      <c r="Y4090" s="24" t="s">
        <v>21392</v>
      </c>
      <c r="Z4090" s="24" t="s">
        <v>162</v>
      </c>
      <c r="AA4090" s="24">
        <v>3104652890</v>
      </c>
      <c r="AB4090" s="24"/>
      <c r="AC4090" s="24"/>
      <c r="AD4090" s="24"/>
      <c r="AE4090" s="26" t="s">
        <v>151</v>
      </c>
      <c r="AF4090" s="26"/>
      <c r="AG4090" s="26"/>
      <c r="AH4090" s="27" t="s">
        <v>184</v>
      </c>
      <c r="AI4090" s="27" t="s">
        <v>5470</v>
      </c>
      <c r="AJ4090" s="27" t="s">
        <v>5470</v>
      </c>
      <c r="AK4090" s="24" t="s">
        <v>121</v>
      </c>
      <c r="AL4090" s="24" t="s">
        <v>7086</v>
      </c>
      <c r="AM4090" s="25">
        <v>45048</v>
      </c>
      <c r="AN4090" s="28">
        <v>1160000</v>
      </c>
      <c r="AO4090" s="28">
        <v>140606</v>
      </c>
      <c r="AP4090" s="24"/>
      <c r="AQ4090" s="24"/>
      <c r="AR4090" s="24"/>
      <c r="AS4090" s="24"/>
      <c r="AT4090" s="24"/>
      <c r="AU4090" s="24"/>
      <c r="AV4090" s="24"/>
      <c r="AW4090" s="24"/>
      <c r="AX4090" s="24"/>
      <c r="AY4090" s="24"/>
      <c r="AZ4090" s="24"/>
      <c r="BA4090" s="24"/>
      <c r="BB4090" s="24"/>
      <c r="BC4090" s="24"/>
      <c r="BD4090" s="24"/>
      <c r="BE4090" s="24"/>
      <c r="BF4090" s="23"/>
      <c r="BG4090" s="23"/>
      <c r="BH4090" s="23">
        <v>45078</v>
      </c>
      <c r="BI4090" s="26" t="s">
        <v>466</v>
      </c>
      <c r="BJ4090" s="26" t="s">
        <v>273</v>
      </c>
      <c r="BK4090" s="29">
        <v>0</v>
      </c>
      <c r="BL4090" s="24" t="s">
        <v>129</v>
      </c>
      <c r="BM4090" s="22" t="str">
        <f ca="1">+IF(Tabla1[[#This Row],[FECHA INGRESO]]&gt;=44986,IF((TODAY()-Tabla1[[#This Row],[FECHA INGRESO]])&gt;=50,"ALERTA","TODAVÍA FALTA"),"N/A")</f>
        <v>ALERTA</v>
      </c>
      <c r="BN4090" s="7">
        <f>IFERROR((_xlfn.DAYS(Tabla1[[#This Row],[FECHA INGRESO]],Tabla1[[#This Row],[FECHA RETIRO]]))/30,"")</f>
        <v>-1</v>
      </c>
    </row>
    <row r="4091" spans="1:66" x14ac:dyDescent="0.35">
      <c r="A4091" s="21">
        <v>1106397173</v>
      </c>
      <c r="B4091" s="22" t="s">
        <v>21393</v>
      </c>
      <c r="C4091" s="25">
        <v>45048</v>
      </c>
      <c r="D4091" s="24" t="s">
        <v>157</v>
      </c>
      <c r="E4091" s="24" t="s">
        <v>111</v>
      </c>
      <c r="F4091" s="24" t="s">
        <v>70</v>
      </c>
      <c r="G4091" s="24"/>
      <c r="H4091" s="24">
        <v>24122336744</v>
      </c>
      <c r="I4091" s="24" t="s">
        <v>95</v>
      </c>
      <c r="J4091" s="24">
        <f>DATEDIF(Tabla1[[#This Row],[FECHA DE NACIMIENTO]],Tabla1[[#This Row],[FECHA ACTUAL]],"Y")</f>
        <v>29</v>
      </c>
      <c r="K4091" s="24" t="s">
        <v>73</v>
      </c>
      <c r="L4091" s="24" t="s">
        <v>112</v>
      </c>
      <c r="M4091" s="24">
        <v>1</v>
      </c>
      <c r="N4091" s="24">
        <v>1</v>
      </c>
      <c r="O4091" s="24">
        <v>2</v>
      </c>
      <c r="P4091" s="24" t="s">
        <v>101</v>
      </c>
      <c r="Q4091" s="23">
        <v>34233</v>
      </c>
      <c r="R4091" s="24" t="s">
        <v>7266</v>
      </c>
      <c r="S4091" s="25">
        <v>45119</v>
      </c>
      <c r="T4091" s="24"/>
      <c r="U4091" s="24">
        <v>3125014071</v>
      </c>
      <c r="V4091" s="148" t="s">
        <v>21394</v>
      </c>
      <c r="W4091" s="24" t="s">
        <v>21395</v>
      </c>
      <c r="X4091" s="24" t="s">
        <v>3453</v>
      </c>
      <c r="Y4091" s="24" t="s">
        <v>21396</v>
      </c>
      <c r="Z4091" s="24" t="s">
        <v>17135</v>
      </c>
      <c r="AA4091" s="24">
        <v>3222177317</v>
      </c>
      <c r="AB4091" s="24"/>
      <c r="AC4091" s="24"/>
      <c r="AD4091" s="24"/>
      <c r="AE4091" s="26" t="s">
        <v>151</v>
      </c>
      <c r="AF4091" s="26"/>
      <c r="AG4091" s="26"/>
      <c r="AH4091" s="27" t="s">
        <v>955</v>
      </c>
      <c r="AI4091" s="27" t="s">
        <v>1612</v>
      </c>
      <c r="AJ4091" s="27" t="s">
        <v>487</v>
      </c>
      <c r="AK4091" s="24" t="s">
        <v>121</v>
      </c>
      <c r="AL4091" s="24" t="s">
        <v>7086</v>
      </c>
      <c r="AM4091" s="25">
        <v>45048</v>
      </c>
      <c r="AN4091" s="28">
        <v>1160000</v>
      </c>
      <c r="AO4091" s="28">
        <v>140606</v>
      </c>
      <c r="AP4091" s="24"/>
      <c r="AQ4091" s="24"/>
      <c r="AR4091" s="24"/>
      <c r="AS4091" s="24"/>
      <c r="AT4091" s="24"/>
      <c r="AU4091" s="24"/>
      <c r="AV4091" s="24"/>
      <c r="AW4091" s="24"/>
      <c r="AX4091" s="24"/>
      <c r="AY4091" s="24"/>
      <c r="AZ4091" s="24"/>
      <c r="BA4091" s="24"/>
      <c r="BB4091" s="24"/>
      <c r="BC4091" s="24"/>
      <c r="BD4091" s="24"/>
      <c r="BE4091" s="24"/>
      <c r="BF4091" s="23"/>
      <c r="BG4091" s="23"/>
      <c r="BH4091" s="23">
        <v>45106</v>
      </c>
      <c r="BI4091" s="26" t="s">
        <v>10014</v>
      </c>
      <c r="BJ4091" s="26" t="s">
        <v>10594</v>
      </c>
      <c r="BK4091" s="29">
        <v>0</v>
      </c>
      <c r="BL4091" s="24" t="s">
        <v>129</v>
      </c>
      <c r="BM4091" s="22" t="str">
        <f ca="1">+IF(Tabla1[[#This Row],[FECHA INGRESO]]&gt;=44986,IF((TODAY()-Tabla1[[#This Row],[FECHA INGRESO]])&gt;=50,"ALERTA","TODAVÍA FALTA"),"N/A")</f>
        <v>ALERTA</v>
      </c>
      <c r="BN4091" s="7">
        <f>IFERROR((_xlfn.DAYS(Tabla1[[#This Row],[FECHA INGRESO]],Tabla1[[#This Row],[FECHA RETIRO]]))/30,"")</f>
        <v>-1.9333333333333333</v>
      </c>
    </row>
    <row r="4092" spans="1:66" x14ac:dyDescent="0.35">
      <c r="A4092" s="21">
        <v>1026302607</v>
      </c>
      <c r="B4092" s="22" t="s">
        <v>21397</v>
      </c>
      <c r="C4092" s="25">
        <v>45048</v>
      </c>
      <c r="D4092" s="24" t="s">
        <v>4008</v>
      </c>
      <c r="E4092" s="24" t="s">
        <v>111</v>
      </c>
      <c r="F4092" s="24" t="s">
        <v>70</v>
      </c>
      <c r="G4092" s="24"/>
      <c r="H4092" s="24">
        <v>24122342989</v>
      </c>
      <c r="I4092" s="24" t="s">
        <v>72</v>
      </c>
      <c r="J4092" s="24">
        <f>DATEDIF(Tabla1[[#This Row],[FECHA DE NACIMIENTO]],Tabla1[[#This Row],[FECHA ACTUAL]],"Y")</f>
        <v>24</v>
      </c>
      <c r="K4092" s="24" t="s">
        <v>320</v>
      </c>
      <c r="L4092" s="24" t="s">
        <v>112</v>
      </c>
      <c r="M4092" s="24">
        <v>0</v>
      </c>
      <c r="N4092" s="24">
        <v>0</v>
      </c>
      <c r="O4092" s="24">
        <v>2</v>
      </c>
      <c r="P4092" s="24" t="s">
        <v>101</v>
      </c>
      <c r="Q4092" s="23">
        <v>36007</v>
      </c>
      <c r="R4092" s="24" t="s">
        <v>76</v>
      </c>
      <c r="S4092" s="25">
        <v>45119</v>
      </c>
      <c r="T4092" s="24"/>
      <c r="U4092" s="24">
        <v>3145239543</v>
      </c>
      <c r="V4092" s="148" t="s">
        <v>21398</v>
      </c>
      <c r="W4092" s="24" t="s">
        <v>21399</v>
      </c>
      <c r="X4092" s="24" t="s">
        <v>21400</v>
      </c>
      <c r="Y4092" s="24" t="s">
        <v>21401</v>
      </c>
      <c r="Z4092" s="24" t="s">
        <v>285</v>
      </c>
      <c r="AA4092" s="24">
        <v>3142831517</v>
      </c>
      <c r="AB4092" s="24"/>
      <c r="AC4092" s="24"/>
      <c r="AD4092" s="24"/>
      <c r="AE4092" s="26" t="s">
        <v>194</v>
      </c>
      <c r="AF4092" s="26" t="s">
        <v>16954</v>
      </c>
      <c r="AG4092" s="26"/>
      <c r="AH4092" s="27" t="s">
        <v>955</v>
      </c>
      <c r="AI4092" s="27" t="s">
        <v>1612</v>
      </c>
      <c r="AJ4092" s="27" t="s">
        <v>487</v>
      </c>
      <c r="AK4092" s="24" t="s">
        <v>121</v>
      </c>
      <c r="AL4092" s="24" t="s">
        <v>7086</v>
      </c>
      <c r="AM4092" s="25">
        <v>45048</v>
      </c>
      <c r="AN4092" s="28">
        <v>1160000</v>
      </c>
      <c r="AO4092" s="28">
        <v>140606</v>
      </c>
      <c r="AP4092" s="24"/>
      <c r="AQ4092" s="24"/>
      <c r="AR4092" s="24"/>
      <c r="AS4092" s="24"/>
      <c r="AT4092" s="24"/>
      <c r="AU4092" s="24"/>
      <c r="AV4092" s="24"/>
      <c r="AW4092" s="24"/>
      <c r="AX4092" s="24"/>
      <c r="AY4092" s="24"/>
      <c r="AZ4092" s="24"/>
      <c r="BA4092" s="24"/>
      <c r="BB4092" s="24"/>
      <c r="BC4092" s="24"/>
      <c r="BD4092" s="24"/>
      <c r="BE4092" s="24"/>
      <c r="BF4092" s="23"/>
      <c r="BG4092" s="23"/>
      <c r="BH4092" s="23">
        <v>45106</v>
      </c>
      <c r="BI4092" s="26" t="s">
        <v>10014</v>
      </c>
      <c r="BJ4092" s="26" t="s">
        <v>10594</v>
      </c>
      <c r="BK4092" s="29">
        <v>0</v>
      </c>
      <c r="BL4092" s="24" t="s">
        <v>129</v>
      </c>
      <c r="BM4092" s="22" t="str">
        <f ca="1">+IF(Tabla1[[#This Row],[FECHA INGRESO]]&gt;=44986,IF((TODAY()-Tabla1[[#This Row],[FECHA INGRESO]])&gt;=50,"ALERTA","TODAVÍA FALTA"),"N/A")</f>
        <v>ALERTA</v>
      </c>
      <c r="BN4092" s="7">
        <f>IFERROR((_xlfn.DAYS(Tabla1[[#This Row],[FECHA INGRESO]],Tabla1[[#This Row],[FECHA RETIRO]]))/30,"")</f>
        <v>-1.9333333333333333</v>
      </c>
    </row>
    <row r="4093" spans="1:66" x14ac:dyDescent="0.35">
      <c r="A4093" s="21">
        <v>1044612896</v>
      </c>
      <c r="B4093" s="22" t="s">
        <v>21402</v>
      </c>
      <c r="C4093" s="25">
        <v>45048</v>
      </c>
      <c r="D4093" s="24" t="s">
        <v>4008</v>
      </c>
      <c r="E4093" s="24" t="s">
        <v>111</v>
      </c>
      <c r="F4093" s="24" t="s">
        <v>111</v>
      </c>
      <c r="G4093" s="24"/>
      <c r="H4093" s="24">
        <v>24122338384</v>
      </c>
      <c r="I4093" s="24" t="s">
        <v>72</v>
      </c>
      <c r="J4093" s="24">
        <f>DATEDIF(Tabla1[[#This Row],[FECHA DE NACIMIENTO]],Tabla1[[#This Row],[FECHA ACTUAL]],"Y")</f>
        <v>18</v>
      </c>
      <c r="K4093" s="24" t="s">
        <v>320</v>
      </c>
      <c r="L4093" s="24" t="s">
        <v>112</v>
      </c>
      <c r="M4093" s="24">
        <v>0</v>
      </c>
      <c r="N4093" s="24">
        <v>0</v>
      </c>
      <c r="O4093" s="24">
        <v>2</v>
      </c>
      <c r="P4093" s="24" t="s">
        <v>101</v>
      </c>
      <c r="Q4093" s="23">
        <v>38393</v>
      </c>
      <c r="R4093" s="24" t="s">
        <v>76</v>
      </c>
      <c r="S4093" s="25">
        <v>45119</v>
      </c>
      <c r="T4093" s="24"/>
      <c r="U4093" s="24">
        <v>3195207907</v>
      </c>
      <c r="V4093" s="148" t="s">
        <v>21403</v>
      </c>
      <c r="W4093" s="24" t="s">
        <v>21404</v>
      </c>
      <c r="X4093" s="24" t="s">
        <v>18894</v>
      </c>
      <c r="Y4093" s="24" t="s">
        <v>21405</v>
      </c>
      <c r="Z4093" s="24" t="s">
        <v>117</v>
      </c>
      <c r="AA4093" s="24">
        <v>3006850756</v>
      </c>
      <c r="AB4093" s="24"/>
      <c r="AC4093" s="24"/>
      <c r="AD4093" s="24"/>
      <c r="AE4093" s="26" t="s">
        <v>151</v>
      </c>
      <c r="AF4093" s="26"/>
      <c r="AG4093" s="26"/>
      <c r="AH4093" s="27" t="s">
        <v>955</v>
      </c>
      <c r="AI4093" s="27" t="s">
        <v>1612</v>
      </c>
      <c r="AJ4093" s="27" t="s">
        <v>487</v>
      </c>
      <c r="AK4093" s="24" t="s">
        <v>121</v>
      </c>
      <c r="AL4093" s="24" t="s">
        <v>7086</v>
      </c>
      <c r="AM4093" s="25">
        <v>45048</v>
      </c>
      <c r="AN4093" s="28">
        <v>1160000</v>
      </c>
      <c r="AO4093" s="28">
        <v>140606</v>
      </c>
      <c r="AP4093" s="24"/>
      <c r="AQ4093" s="24"/>
      <c r="AR4093" s="24"/>
      <c r="AS4093" s="24"/>
      <c r="AT4093" s="24"/>
      <c r="AU4093" s="24"/>
      <c r="AV4093" s="24"/>
      <c r="AW4093" s="24"/>
      <c r="AX4093" s="24"/>
      <c r="AY4093" s="24"/>
      <c r="AZ4093" s="24"/>
      <c r="BA4093" s="24"/>
      <c r="BB4093" s="24"/>
      <c r="BC4093" s="24"/>
      <c r="BD4093" s="24"/>
      <c r="BE4093" s="24"/>
      <c r="BF4093" s="23"/>
      <c r="BG4093" s="23"/>
      <c r="BH4093" s="23" t="s">
        <v>75</v>
      </c>
      <c r="BI4093" s="26">
        <v>0</v>
      </c>
      <c r="BJ4093" s="26">
        <v>0</v>
      </c>
      <c r="BK4093" s="29">
        <v>0</v>
      </c>
      <c r="BL4093" s="24" t="s">
        <v>91</v>
      </c>
      <c r="BM4093" s="22" t="str">
        <f ca="1">+IF(Tabla1[[#This Row],[FECHA INGRESO]]&gt;=44986,IF((TODAY()-Tabla1[[#This Row],[FECHA INGRESO]])&gt;=50,"ALERTA","TODAVÍA FALTA"),"N/A")</f>
        <v>ALERTA</v>
      </c>
      <c r="BN4093" s="7" t="str">
        <f>IFERROR((_xlfn.DAYS(Tabla1[[#This Row],[FECHA INGRESO]],Tabla1[[#This Row],[FECHA RETIRO]]))/30,"")</f>
        <v/>
      </c>
    </row>
    <row r="4094" spans="1:66" x14ac:dyDescent="0.35">
      <c r="A4094" s="21">
        <v>1000003310</v>
      </c>
      <c r="B4094" s="22" t="s">
        <v>21406</v>
      </c>
      <c r="C4094" s="25">
        <v>45048</v>
      </c>
      <c r="D4094" s="24" t="s">
        <v>157</v>
      </c>
      <c r="E4094" s="24" t="s">
        <v>111</v>
      </c>
      <c r="F4094" s="24" t="s">
        <v>70</v>
      </c>
      <c r="G4094" s="24"/>
      <c r="H4094" s="24">
        <v>24122339534</v>
      </c>
      <c r="I4094" s="24" t="s">
        <v>72</v>
      </c>
      <c r="J4094" s="24">
        <f>DATEDIF(Tabla1[[#This Row],[FECHA DE NACIMIENTO]],Tabla1[[#This Row],[FECHA ACTUAL]],"Y")</f>
        <v>20</v>
      </c>
      <c r="K4094" s="24" t="s">
        <v>96</v>
      </c>
      <c r="L4094" s="24" t="s">
        <v>112</v>
      </c>
      <c r="M4094" s="24">
        <v>0</v>
      </c>
      <c r="N4094" s="24">
        <v>0</v>
      </c>
      <c r="O4094" s="24">
        <v>3</v>
      </c>
      <c r="P4094" s="24" t="s">
        <v>101</v>
      </c>
      <c r="Q4094" s="23">
        <v>37451</v>
      </c>
      <c r="R4094" s="24" t="s">
        <v>76</v>
      </c>
      <c r="S4094" s="25">
        <v>45119</v>
      </c>
      <c r="T4094" s="24"/>
      <c r="U4094" s="24">
        <v>3102875076</v>
      </c>
      <c r="V4094" s="148" t="s">
        <v>21407</v>
      </c>
      <c r="W4094" s="24" t="s">
        <v>21408</v>
      </c>
      <c r="X4094" s="24" t="s">
        <v>1091</v>
      </c>
      <c r="Y4094" s="24" t="s">
        <v>21409</v>
      </c>
      <c r="Z4094" s="24" t="s">
        <v>285</v>
      </c>
      <c r="AA4094" s="24">
        <v>3115908157</v>
      </c>
      <c r="AB4094" s="24"/>
      <c r="AC4094" s="24"/>
      <c r="AD4094" s="24"/>
      <c r="AE4094" s="26" t="s">
        <v>183</v>
      </c>
      <c r="AF4094" s="26" t="s">
        <v>18847</v>
      </c>
      <c r="AG4094" s="26"/>
      <c r="AH4094" s="27" t="s">
        <v>955</v>
      </c>
      <c r="AI4094" s="27" t="s">
        <v>1612</v>
      </c>
      <c r="AJ4094" s="27" t="s">
        <v>487</v>
      </c>
      <c r="AK4094" s="24" t="s">
        <v>121</v>
      </c>
      <c r="AL4094" s="24" t="s">
        <v>7086</v>
      </c>
      <c r="AM4094" s="25">
        <v>45048</v>
      </c>
      <c r="AN4094" s="28">
        <v>1160000</v>
      </c>
      <c r="AO4094" s="28">
        <v>140606</v>
      </c>
      <c r="AP4094" s="24"/>
      <c r="AQ4094" s="24"/>
      <c r="AR4094" s="24"/>
      <c r="AS4094" s="24"/>
      <c r="AT4094" s="24"/>
      <c r="AU4094" s="24"/>
      <c r="AV4094" s="24"/>
      <c r="AW4094" s="24"/>
      <c r="AX4094" s="24"/>
      <c r="AY4094" s="24"/>
      <c r="AZ4094" s="24"/>
      <c r="BA4094" s="24"/>
      <c r="BB4094" s="24"/>
      <c r="BC4094" s="24"/>
      <c r="BD4094" s="24"/>
      <c r="BE4094" s="24"/>
      <c r="BF4094" s="23"/>
      <c r="BG4094" s="23"/>
      <c r="BH4094" s="23" t="s">
        <v>75</v>
      </c>
      <c r="BI4094" s="26">
        <v>0</v>
      </c>
      <c r="BJ4094" s="26">
        <v>0</v>
      </c>
      <c r="BK4094" s="29">
        <v>0</v>
      </c>
      <c r="BL4094" s="24" t="s">
        <v>91</v>
      </c>
      <c r="BM4094" s="22" t="str">
        <f ca="1">+IF(Tabla1[[#This Row],[FECHA INGRESO]]&gt;=44986,IF((TODAY()-Tabla1[[#This Row],[FECHA INGRESO]])&gt;=50,"ALERTA","TODAVÍA FALTA"),"N/A")</f>
        <v>ALERTA</v>
      </c>
      <c r="BN4094" s="7" t="str">
        <f>IFERROR((_xlfn.DAYS(Tabla1[[#This Row],[FECHA INGRESO]],Tabla1[[#This Row],[FECHA RETIRO]]))/30,"")</f>
        <v/>
      </c>
    </row>
    <row r="4095" spans="1:66" x14ac:dyDescent="0.35">
      <c r="A4095" s="21">
        <v>1022926788</v>
      </c>
      <c r="B4095" s="22" t="s">
        <v>21410</v>
      </c>
      <c r="C4095" s="25">
        <v>45048</v>
      </c>
      <c r="D4095" s="24" t="s">
        <v>131</v>
      </c>
      <c r="E4095" s="24" t="s">
        <v>111</v>
      </c>
      <c r="F4095" s="24" t="s">
        <v>111</v>
      </c>
      <c r="G4095" s="24"/>
      <c r="H4095" s="24">
        <v>24122338795</v>
      </c>
      <c r="I4095" s="24" t="s">
        <v>72</v>
      </c>
      <c r="J4095" s="24">
        <f>DATEDIF(Tabla1[[#This Row],[FECHA DE NACIMIENTO]],Tabla1[[#This Row],[FECHA ACTUAL]],"Y")</f>
        <v>18</v>
      </c>
      <c r="K4095" s="24" t="s">
        <v>385</v>
      </c>
      <c r="L4095" s="24" t="s">
        <v>112</v>
      </c>
      <c r="M4095" s="24">
        <v>0</v>
      </c>
      <c r="N4095" s="24">
        <v>0</v>
      </c>
      <c r="O4095" s="24">
        <v>2</v>
      </c>
      <c r="P4095" s="24" t="s">
        <v>101</v>
      </c>
      <c r="Q4095" s="23">
        <v>38201</v>
      </c>
      <c r="R4095" s="24" t="s">
        <v>76</v>
      </c>
      <c r="S4095" s="25">
        <v>45119</v>
      </c>
      <c r="T4095" s="24"/>
      <c r="U4095" s="24">
        <v>3242619340</v>
      </c>
      <c r="V4095" s="148" t="s">
        <v>21411</v>
      </c>
      <c r="W4095" s="24" t="s">
        <v>21412</v>
      </c>
      <c r="X4095" s="24" t="s">
        <v>7350</v>
      </c>
      <c r="Y4095" s="24" t="s">
        <v>21413</v>
      </c>
      <c r="Z4095" s="24" t="s">
        <v>117</v>
      </c>
      <c r="AA4095" s="24">
        <v>3057532940</v>
      </c>
      <c r="AB4095" s="24"/>
      <c r="AC4095" s="24"/>
      <c r="AD4095" s="24"/>
      <c r="AE4095" s="26" t="s">
        <v>151</v>
      </c>
      <c r="AF4095" s="26"/>
      <c r="AG4095" s="26"/>
      <c r="AH4095" s="27" t="s">
        <v>955</v>
      </c>
      <c r="AI4095" s="27" t="s">
        <v>1612</v>
      </c>
      <c r="AJ4095" s="27" t="s">
        <v>487</v>
      </c>
      <c r="AK4095" s="24" t="s">
        <v>121</v>
      </c>
      <c r="AL4095" s="24" t="s">
        <v>7086</v>
      </c>
      <c r="AM4095" s="25">
        <v>45048</v>
      </c>
      <c r="AN4095" s="28">
        <v>1160000</v>
      </c>
      <c r="AO4095" s="28">
        <v>140606</v>
      </c>
      <c r="AP4095" s="24"/>
      <c r="AQ4095" s="24"/>
      <c r="AR4095" s="24"/>
      <c r="AS4095" s="24"/>
      <c r="AT4095" s="24"/>
      <c r="AU4095" s="24"/>
      <c r="AV4095" s="24"/>
      <c r="AW4095" s="24"/>
      <c r="AX4095" s="24"/>
      <c r="AY4095" s="24"/>
      <c r="AZ4095" s="24"/>
      <c r="BA4095" s="24"/>
      <c r="BB4095" s="24"/>
      <c r="BC4095" s="24"/>
      <c r="BD4095" s="24"/>
      <c r="BE4095" s="24"/>
      <c r="BF4095" s="23"/>
      <c r="BG4095" s="23"/>
      <c r="BH4095" s="23" t="s">
        <v>75</v>
      </c>
      <c r="BI4095" s="26">
        <v>0</v>
      </c>
      <c r="BJ4095" s="26">
        <v>0</v>
      </c>
      <c r="BK4095" s="29">
        <v>0</v>
      </c>
      <c r="BL4095" s="24" t="s">
        <v>91</v>
      </c>
      <c r="BM4095" s="22" t="str">
        <f ca="1">+IF(Tabla1[[#This Row],[FECHA INGRESO]]&gt;=44986,IF((TODAY()-Tabla1[[#This Row],[FECHA INGRESO]])&gt;=50,"ALERTA","TODAVÍA FALTA"),"N/A")</f>
        <v>ALERTA</v>
      </c>
      <c r="BN4095" s="7" t="str">
        <f>IFERROR((_xlfn.DAYS(Tabla1[[#This Row],[FECHA INGRESO]],Tabla1[[#This Row],[FECHA RETIRO]]))/30,"")</f>
        <v/>
      </c>
    </row>
    <row r="4096" spans="1:66" x14ac:dyDescent="0.35">
      <c r="A4096" s="21">
        <v>1000035768</v>
      </c>
      <c r="B4096" s="22" t="s">
        <v>21414</v>
      </c>
      <c r="C4096" s="25">
        <v>45049</v>
      </c>
      <c r="D4096" s="24" t="s">
        <v>266</v>
      </c>
      <c r="E4096" s="24" t="s">
        <v>69</v>
      </c>
      <c r="F4096" s="24" t="s">
        <v>70</v>
      </c>
      <c r="G4096" s="24"/>
      <c r="H4096" s="24">
        <v>24115975653</v>
      </c>
      <c r="I4096" s="24" t="s">
        <v>95</v>
      </c>
      <c r="J4096" s="24">
        <f>DATEDIF(Tabla1[[#This Row],[FECHA DE NACIMIENTO]],Tabla1[[#This Row],[FECHA ACTUAL]],"Y")</f>
        <v>20</v>
      </c>
      <c r="K4096" s="24" t="s">
        <v>73</v>
      </c>
      <c r="L4096" s="24" t="s">
        <v>112</v>
      </c>
      <c r="M4096" s="24">
        <v>0</v>
      </c>
      <c r="N4096" s="24">
        <v>0</v>
      </c>
      <c r="O4096" s="24">
        <v>2</v>
      </c>
      <c r="P4096" s="24" t="s">
        <v>101</v>
      </c>
      <c r="Q4096" s="23">
        <v>37671</v>
      </c>
      <c r="R4096" s="24" t="s">
        <v>76</v>
      </c>
      <c r="S4096" s="25">
        <v>45119</v>
      </c>
      <c r="T4096" s="24"/>
      <c r="U4096" s="24">
        <v>3102777856</v>
      </c>
      <c r="V4096" s="148" t="s">
        <v>21415</v>
      </c>
      <c r="W4096" s="24" t="s">
        <v>21416</v>
      </c>
      <c r="X4096" s="24" t="s">
        <v>6491</v>
      </c>
      <c r="Y4096" s="24" t="s">
        <v>21417</v>
      </c>
      <c r="Z4096" s="24" t="s">
        <v>117</v>
      </c>
      <c r="AA4096" s="24">
        <v>3224298363</v>
      </c>
      <c r="AB4096" s="24"/>
      <c r="AC4096" s="24"/>
      <c r="AD4096" s="24"/>
      <c r="AE4096" s="26" t="s">
        <v>183</v>
      </c>
      <c r="AF4096" s="26" t="s">
        <v>6913</v>
      </c>
      <c r="AG4096" s="26"/>
      <c r="AH4096" s="27" t="s">
        <v>955</v>
      </c>
      <c r="AI4096" s="27" t="s">
        <v>5470</v>
      </c>
      <c r="AJ4096" s="27" t="s">
        <v>5470</v>
      </c>
      <c r="AK4096" s="24" t="s">
        <v>121</v>
      </c>
      <c r="AL4096" s="24" t="s">
        <v>7086</v>
      </c>
      <c r="AM4096" s="25">
        <v>45049</v>
      </c>
      <c r="AN4096" s="28">
        <v>1160000</v>
      </c>
      <c r="AO4096" s="28">
        <v>140606</v>
      </c>
      <c r="AP4096" s="24"/>
      <c r="AQ4096" s="24"/>
      <c r="AR4096" s="24"/>
      <c r="AS4096" s="24"/>
      <c r="AT4096" s="24"/>
      <c r="AU4096" s="24"/>
      <c r="AV4096" s="24"/>
      <c r="AW4096" s="24"/>
      <c r="AX4096" s="24"/>
      <c r="AY4096" s="24"/>
      <c r="AZ4096" s="24"/>
      <c r="BA4096" s="24"/>
      <c r="BB4096" s="24"/>
      <c r="BC4096" s="24"/>
      <c r="BD4096" s="24"/>
      <c r="BE4096" s="24"/>
      <c r="BF4096" s="23"/>
      <c r="BG4096" s="23"/>
      <c r="BH4096" s="23" t="s">
        <v>75</v>
      </c>
      <c r="BI4096" s="26">
        <v>0</v>
      </c>
      <c r="BJ4096" s="26">
        <v>0</v>
      </c>
      <c r="BK4096" s="29">
        <v>0</v>
      </c>
      <c r="BL4096" s="24" t="s">
        <v>91</v>
      </c>
      <c r="BM4096" s="22" t="str">
        <f ca="1">+IF(Tabla1[[#This Row],[FECHA INGRESO]]&gt;=44986,IF((TODAY()-Tabla1[[#This Row],[FECHA INGRESO]])&gt;=50,"ALERTA","TODAVÍA FALTA"),"N/A")</f>
        <v>ALERTA</v>
      </c>
      <c r="BN4096" s="7" t="str">
        <f>IFERROR((_xlfn.DAYS(Tabla1[[#This Row],[FECHA INGRESO]],Tabla1[[#This Row],[FECHA RETIRO]]))/30,"")</f>
        <v/>
      </c>
    </row>
    <row r="4097" spans="1:66" x14ac:dyDescent="0.35">
      <c r="A4097" s="21">
        <v>80215176</v>
      </c>
      <c r="B4097" s="22" t="s">
        <v>21418</v>
      </c>
      <c r="C4097" s="25">
        <v>45051</v>
      </c>
      <c r="D4097" s="24" t="s">
        <v>266</v>
      </c>
      <c r="E4097" s="24" t="s">
        <v>110</v>
      </c>
      <c r="F4097" s="24" t="s">
        <v>70</v>
      </c>
      <c r="G4097" s="24"/>
      <c r="H4097" s="24">
        <v>24122404274</v>
      </c>
      <c r="I4097" s="24" t="s">
        <v>72</v>
      </c>
      <c r="J4097" s="24">
        <f>DATEDIF(Tabla1[[#This Row],[FECHA DE NACIMIENTO]],Tabla1[[#This Row],[FECHA ACTUAL]],"Y")</f>
        <v>38</v>
      </c>
      <c r="K4097" s="24" t="s">
        <v>320</v>
      </c>
      <c r="L4097" s="24" t="s">
        <v>234</v>
      </c>
      <c r="M4097" s="24">
        <v>2</v>
      </c>
      <c r="N4097" s="24">
        <v>4</v>
      </c>
      <c r="O4097" s="24">
        <v>4</v>
      </c>
      <c r="P4097" s="24" t="s">
        <v>101</v>
      </c>
      <c r="Q4097" s="23">
        <v>30976</v>
      </c>
      <c r="R4097" s="24" t="s">
        <v>76</v>
      </c>
      <c r="S4097" s="25">
        <v>45119</v>
      </c>
      <c r="T4097" s="24"/>
      <c r="U4097" s="24">
        <v>3015461115</v>
      </c>
      <c r="V4097" s="148" t="s">
        <v>21419</v>
      </c>
      <c r="W4097" s="24" t="s">
        <v>21420</v>
      </c>
      <c r="X4097" s="24" t="s">
        <v>18638</v>
      </c>
      <c r="Y4097" s="24" t="s">
        <v>21421</v>
      </c>
      <c r="Z4097" s="119" t="s">
        <v>13095</v>
      </c>
      <c r="AA4097" s="24">
        <v>3143779494</v>
      </c>
      <c r="AB4097" s="24"/>
      <c r="AC4097" s="24"/>
      <c r="AD4097" s="24"/>
      <c r="AE4097" s="26" t="s">
        <v>102</v>
      </c>
      <c r="AF4097" s="26" t="s">
        <v>103</v>
      </c>
      <c r="AG4097" s="26"/>
      <c r="AH4097" s="27" t="s">
        <v>163</v>
      </c>
      <c r="AI4097" s="27" t="s">
        <v>120</v>
      </c>
      <c r="AJ4097" s="27" t="s">
        <v>120</v>
      </c>
      <c r="AK4097" s="24" t="s">
        <v>121</v>
      </c>
      <c r="AL4097" s="24" t="s">
        <v>7086</v>
      </c>
      <c r="AM4097" s="25">
        <v>45051</v>
      </c>
      <c r="AN4097" s="28">
        <v>1736155</v>
      </c>
      <c r="AO4097" s="28">
        <v>140606</v>
      </c>
      <c r="AP4097" s="24"/>
      <c r="AQ4097" s="24"/>
      <c r="AR4097" s="24"/>
      <c r="AS4097" s="24"/>
      <c r="AT4097" s="24"/>
      <c r="AU4097" s="24"/>
      <c r="AV4097" s="24"/>
      <c r="AW4097" s="24"/>
      <c r="AX4097" s="24"/>
      <c r="AY4097" s="24"/>
      <c r="AZ4097" s="24"/>
      <c r="BA4097" s="24"/>
      <c r="BB4097" s="24"/>
      <c r="BC4097" s="24"/>
      <c r="BD4097" s="24"/>
      <c r="BE4097" s="24"/>
      <c r="BF4097" s="23"/>
      <c r="BG4097" s="23"/>
      <c r="BH4097" s="23" t="s">
        <v>75</v>
      </c>
      <c r="BI4097" s="26">
        <v>0</v>
      </c>
      <c r="BJ4097" s="26">
        <v>0</v>
      </c>
      <c r="BK4097" s="29">
        <v>0</v>
      </c>
      <c r="BL4097" s="24" t="s">
        <v>91</v>
      </c>
      <c r="BM4097" s="22" t="str">
        <f ca="1">+IF(Tabla1[[#This Row],[FECHA INGRESO]]&gt;=44986,IF((TODAY()-Tabla1[[#This Row],[FECHA INGRESO]])&gt;=50,"ALERTA","TODAVÍA FALTA"),"N/A")</f>
        <v>ALERTA</v>
      </c>
      <c r="BN4097" s="7" t="str">
        <f>IFERROR((_xlfn.DAYS(Tabla1[[#This Row],[FECHA INGRESO]],Tabla1[[#This Row],[FECHA RETIRO]]))/30,"")</f>
        <v/>
      </c>
    </row>
    <row r="4098" spans="1:66" x14ac:dyDescent="0.35">
      <c r="A4098" s="21">
        <v>1024500924</v>
      </c>
      <c r="B4098" s="22" t="s">
        <v>21422</v>
      </c>
      <c r="C4098" s="25">
        <v>45054</v>
      </c>
      <c r="D4098" s="24" t="s">
        <v>93</v>
      </c>
      <c r="E4098" s="24" t="s">
        <v>94</v>
      </c>
      <c r="F4098" s="23" t="s">
        <v>94</v>
      </c>
      <c r="G4098" s="24"/>
      <c r="H4098" s="24">
        <v>24122458536</v>
      </c>
      <c r="I4098" s="24" t="s">
        <v>72</v>
      </c>
      <c r="J4098" s="24">
        <f>DATEDIF(Tabla1[[#This Row],[FECHA DE NACIMIENTO]],Tabla1[[#This Row],[FECHA ACTUAL]],"Y")</f>
        <v>33</v>
      </c>
      <c r="K4098" s="24" t="s">
        <v>320</v>
      </c>
      <c r="L4098" s="24" t="s">
        <v>234</v>
      </c>
      <c r="M4098" s="24">
        <v>2</v>
      </c>
      <c r="N4098" s="24">
        <v>2</v>
      </c>
      <c r="O4098" s="24">
        <v>3</v>
      </c>
      <c r="P4098" s="24" t="s">
        <v>101</v>
      </c>
      <c r="Q4098" s="23">
        <v>32923</v>
      </c>
      <c r="R4098" s="24" t="s">
        <v>76</v>
      </c>
      <c r="S4098" s="25">
        <v>45119</v>
      </c>
      <c r="T4098" s="24"/>
      <c r="U4098" s="24">
        <v>3195061300</v>
      </c>
      <c r="V4098" s="148" t="s">
        <v>21423</v>
      </c>
      <c r="W4098" s="24" t="s">
        <v>21424</v>
      </c>
      <c r="X4098" s="24" t="s">
        <v>5871</v>
      </c>
      <c r="Y4098" s="175" t="s">
        <v>21425</v>
      </c>
      <c r="Z4098" s="24" t="s">
        <v>13095</v>
      </c>
      <c r="AA4098" s="107">
        <v>3167545362</v>
      </c>
      <c r="AB4098" s="24"/>
      <c r="AC4098" s="24"/>
      <c r="AD4098" s="24"/>
      <c r="AE4098" s="26" t="s">
        <v>84</v>
      </c>
      <c r="AF4098" s="176" t="s">
        <v>547</v>
      </c>
      <c r="AG4098" s="26"/>
      <c r="AH4098" s="27" t="s">
        <v>21426</v>
      </c>
      <c r="AI4098" s="27" t="s">
        <v>398</v>
      </c>
      <c r="AJ4098" s="27" t="s">
        <v>398</v>
      </c>
      <c r="AK4098" s="24" t="s">
        <v>89</v>
      </c>
      <c r="AL4098" s="24" t="s">
        <v>90</v>
      </c>
      <c r="AM4098" s="25">
        <v>45054</v>
      </c>
      <c r="AN4098" s="28">
        <v>2800000</v>
      </c>
      <c r="AO4098" s="28">
        <v>0</v>
      </c>
      <c r="AP4098" s="24"/>
      <c r="AQ4098" s="24"/>
      <c r="AR4098" s="24"/>
      <c r="AS4098" s="24"/>
      <c r="AT4098" s="24"/>
      <c r="AU4098" s="24"/>
      <c r="AV4098" s="24"/>
      <c r="AW4098" s="24"/>
      <c r="AX4098" s="24"/>
      <c r="AY4098" s="24"/>
      <c r="AZ4098" s="24"/>
      <c r="BA4098" s="24"/>
      <c r="BB4098" s="24"/>
      <c r="BC4098" s="24"/>
      <c r="BD4098" s="24"/>
      <c r="BE4098" s="24"/>
      <c r="BF4098" s="23"/>
      <c r="BG4098" s="23"/>
      <c r="BH4098" s="23" t="s">
        <v>75</v>
      </c>
      <c r="BI4098" s="26">
        <v>0</v>
      </c>
      <c r="BJ4098" s="26">
        <v>0</v>
      </c>
      <c r="BK4098" s="29">
        <v>0</v>
      </c>
      <c r="BL4098" s="24" t="s">
        <v>91</v>
      </c>
      <c r="BM4098" s="22" t="str">
        <f ca="1">+IF(Tabla1[[#This Row],[FECHA INGRESO]]&gt;=44986,IF((TODAY()-Tabla1[[#This Row],[FECHA INGRESO]])&gt;=50,"ALERTA","TODAVÍA FALTA"),"N/A")</f>
        <v>ALERTA</v>
      </c>
      <c r="BN4098" s="7" t="str">
        <f>IFERROR((_xlfn.DAYS(Tabla1[[#This Row],[FECHA INGRESO]],Tabla1[[#This Row],[FECHA RETIRO]]))/30,"")</f>
        <v/>
      </c>
    </row>
    <row r="4099" spans="1:66" x14ac:dyDescent="0.35">
      <c r="A4099" s="21">
        <v>1000003028</v>
      </c>
      <c r="B4099" s="22" t="s">
        <v>21427</v>
      </c>
      <c r="C4099" s="25">
        <v>45056</v>
      </c>
      <c r="D4099" s="24" t="s">
        <v>4008</v>
      </c>
      <c r="E4099" s="24" t="s">
        <v>111</v>
      </c>
      <c r="F4099" s="24" t="s">
        <v>70</v>
      </c>
      <c r="G4099" s="24"/>
      <c r="H4099" s="24">
        <v>24118025108</v>
      </c>
      <c r="I4099" s="24" t="s">
        <v>72</v>
      </c>
      <c r="J4099" s="24">
        <f>DATEDIF(Tabla1[[#This Row],[FECHA DE NACIMIENTO]],Tabla1[[#This Row],[FECHA ACTUAL]],"Y")</f>
        <v>21</v>
      </c>
      <c r="K4099" s="24" t="s">
        <v>96</v>
      </c>
      <c r="L4099" s="24" t="s">
        <v>112</v>
      </c>
      <c r="M4099" s="24">
        <v>0</v>
      </c>
      <c r="N4099" s="24">
        <v>0</v>
      </c>
      <c r="O4099" s="24">
        <v>2</v>
      </c>
      <c r="P4099" s="24" t="s">
        <v>101</v>
      </c>
      <c r="Q4099" s="23">
        <v>37374</v>
      </c>
      <c r="R4099" s="24" t="s">
        <v>76</v>
      </c>
      <c r="S4099" s="25">
        <v>45119</v>
      </c>
      <c r="T4099" s="24"/>
      <c r="U4099" s="24">
        <v>3017814158</v>
      </c>
      <c r="V4099" s="148" t="s">
        <v>21428</v>
      </c>
      <c r="W4099" s="24" t="s">
        <v>21429</v>
      </c>
      <c r="X4099" s="24" t="s">
        <v>1468</v>
      </c>
      <c r="Y4099" s="24" t="s">
        <v>21430</v>
      </c>
      <c r="Z4099" s="24" t="s">
        <v>117</v>
      </c>
      <c r="AA4099" s="24">
        <v>3142099250</v>
      </c>
      <c r="AB4099" s="24"/>
      <c r="AC4099" s="24"/>
      <c r="AD4099" s="24"/>
      <c r="AE4099" s="26" t="s">
        <v>183</v>
      </c>
      <c r="AF4099" s="26" t="s">
        <v>18321</v>
      </c>
      <c r="AG4099" s="26"/>
      <c r="AH4099" s="27" t="s">
        <v>184</v>
      </c>
      <c r="AI4099" s="27" t="s">
        <v>1612</v>
      </c>
      <c r="AJ4099" s="27" t="s">
        <v>487</v>
      </c>
      <c r="AK4099" s="24" t="s">
        <v>121</v>
      </c>
      <c r="AL4099" s="24" t="s">
        <v>7086</v>
      </c>
      <c r="AM4099" s="25">
        <v>45056</v>
      </c>
      <c r="AN4099" s="28">
        <v>1160000</v>
      </c>
      <c r="AO4099" s="28">
        <v>140606</v>
      </c>
      <c r="AP4099" s="24"/>
      <c r="AQ4099" s="24"/>
      <c r="AR4099" s="24"/>
      <c r="AS4099" s="24"/>
      <c r="AT4099" s="24"/>
      <c r="AU4099" s="24"/>
      <c r="AV4099" s="24"/>
      <c r="AW4099" s="24"/>
      <c r="AX4099" s="24"/>
      <c r="AY4099" s="24"/>
      <c r="AZ4099" s="24"/>
      <c r="BA4099" s="24"/>
      <c r="BB4099" s="24"/>
      <c r="BC4099" s="24"/>
      <c r="BD4099" s="24"/>
      <c r="BE4099" s="24"/>
      <c r="BF4099" s="23"/>
      <c r="BG4099" s="23"/>
      <c r="BH4099" s="23">
        <v>45056</v>
      </c>
      <c r="BI4099" s="26" t="s">
        <v>466</v>
      </c>
      <c r="BJ4099" s="26" t="s">
        <v>273</v>
      </c>
      <c r="BK4099" s="29">
        <v>0</v>
      </c>
      <c r="BL4099" s="24" t="s">
        <v>129</v>
      </c>
      <c r="BM4099" s="22" t="str">
        <f ca="1">+IF(Tabla1[[#This Row],[FECHA INGRESO]]&gt;=44986,IF((TODAY()-Tabla1[[#This Row],[FECHA INGRESO]])&gt;=50,"ALERTA","TODAVÍA FALTA"),"N/A")</f>
        <v>ALERTA</v>
      </c>
      <c r="BN4099" s="7">
        <f>IFERROR((_xlfn.DAYS(Tabla1[[#This Row],[FECHA INGRESO]],Tabla1[[#This Row],[FECHA RETIRO]]))/30,"")</f>
        <v>0</v>
      </c>
    </row>
    <row r="4100" spans="1:66" x14ac:dyDescent="0.35">
      <c r="A4100" s="21">
        <v>1033787627</v>
      </c>
      <c r="B4100" s="22" t="s">
        <v>21431</v>
      </c>
      <c r="C4100" s="25">
        <v>45056</v>
      </c>
      <c r="D4100" s="24" t="s">
        <v>157</v>
      </c>
      <c r="E4100" s="24" t="s">
        <v>69</v>
      </c>
      <c r="F4100" s="24" t="s">
        <v>70</v>
      </c>
      <c r="G4100" s="24"/>
      <c r="H4100" s="24">
        <v>24098412310</v>
      </c>
      <c r="I4100" s="24" t="s">
        <v>95</v>
      </c>
      <c r="J4100" s="24">
        <f>DATEDIF(Tabla1[[#This Row],[FECHA DE NACIMIENTO]],Tabla1[[#This Row],[FECHA ACTUAL]],"Y")</f>
        <v>27</v>
      </c>
      <c r="K4100" s="24" t="s">
        <v>320</v>
      </c>
      <c r="L4100" s="24" t="s">
        <v>234</v>
      </c>
      <c r="M4100" s="24">
        <v>2</v>
      </c>
      <c r="N4100" s="24">
        <v>2</v>
      </c>
      <c r="O4100" s="24">
        <v>2</v>
      </c>
      <c r="P4100" s="24" t="s">
        <v>101</v>
      </c>
      <c r="Q4100" s="23">
        <v>35151</v>
      </c>
      <c r="R4100" s="24" t="s">
        <v>76</v>
      </c>
      <c r="S4100" s="25">
        <v>45119</v>
      </c>
      <c r="T4100" s="24"/>
      <c r="U4100" s="24">
        <v>3202010394</v>
      </c>
      <c r="V4100" s="148" t="s">
        <v>21432</v>
      </c>
      <c r="W4100" s="24" t="s">
        <v>21433</v>
      </c>
      <c r="X4100" s="24" t="s">
        <v>6708</v>
      </c>
      <c r="Y4100" s="114" t="s">
        <v>21434</v>
      </c>
      <c r="Z4100" s="24" t="s">
        <v>13095</v>
      </c>
      <c r="AA4100" s="24">
        <v>3208355775</v>
      </c>
      <c r="AB4100" s="24"/>
      <c r="AC4100" s="24"/>
      <c r="AD4100" s="24"/>
      <c r="AE4100" s="26" t="s">
        <v>151</v>
      </c>
      <c r="AF4100" s="117"/>
      <c r="AG4100" s="26"/>
      <c r="AH4100" s="27" t="s">
        <v>184</v>
      </c>
      <c r="AI4100" s="27" t="s">
        <v>120</v>
      </c>
      <c r="AJ4100" s="27" t="s">
        <v>120</v>
      </c>
      <c r="AK4100" s="24" t="s">
        <v>121</v>
      </c>
      <c r="AL4100" s="24" t="s">
        <v>7086</v>
      </c>
      <c r="AM4100" s="25">
        <v>45056</v>
      </c>
      <c r="AN4100" s="28">
        <v>1160000</v>
      </c>
      <c r="AO4100" s="28">
        <v>140606</v>
      </c>
      <c r="AP4100" s="24"/>
      <c r="AQ4100" s="24"/>
      <c r="AR4100" s="24"/>
      <c r="AS4100" s="24"/>
      <c r="AT4100" s="24"/>
      <c r="AU4100" s="24"/>
      <c r="AV4100" s="24"/>
      <c r="AW4100" s="24"/>
      <c r="AX4100" s="24"/>
      <c r="AY4100" s="24"/>
      <c r="AZ4100" s="24"/>
      <c r="BA4100" s="24"/>
      <c r="BB4100" s="24"/>
      <c r="BC4100" s="24"/>
      <c r="BD4100" s="24"/>
      <c r="BE4100" s="24"/>
      <c r="BF4100" s="23"/>
      <c r="BG4100" s="23"/>
      <c r="BH4100" s="23">
        <v>45092</v>
      </c>
      <c r="BI4100" s="26" t="s">
        <v>466</v>
      </c>
      <c r="BJ4100" s="26" t="s">
        <v>273</v>
      </c>
      <c r="BK4100" s="29">
        <v>0</v>
      </c>
      <c r="BL4100" s="24" t="s">
        <v>129</v>
      </c>
      <c r="BM4100" s="22" t="str">
        <f ca="1">+IF(Tabla1[[#This Row],[FECHA INGRESO]]&gt;=44986,IF((TODAY()-Tabla1[[#This Row],[FECHA INGRESO]])&gt;=50,"ALERTA","TODAVÍA FALTA"),"N/A")</f>
        <v>ALERTA</v>
      </c>
      <c r="BN4100" s="7">
        <f>IFERROR((_xlfn.DAYS(Tabla1[[#This Row],[FECHA INGRESO]],Tabla1[[#This Row],[FECHA RETIRO]]))/30,"")</f>
        <v>-1.2</v>
      </c>
    </row>
    <row r="4101" spans="1:66" x14ac:dyDescent="0.35">
      <c r="A4101" s="21">
        <v>1030669668</v>
      </c>
      <c r="B4101" s="22" t="s">
        <v>21435</v>
      </c>
      <c r="C4101" s="25">
        <v>45056</v>
      </c>
      <c r="D4101" s="24" t="s">
        <v>266</v>
      </c>
      <c r="E4101" s="24" t="s">
        <v>111</v>
      </c>
      <c r="F4101" s="24" t="s">
        <v>70</v>
      </c>
      <c r="G4101" s="24"/>
      <c r="H4101" s="24">
        <v>24122506860</v>
      </c>
      <c r="I4101" s="24" t="s">
        <v>95</v>
      </c>
      <c r="J4101" s="24">
        <f>DATEDIF(Tabla1[[#This Row],[FECHA DE NACIMIENTO]],Tabla1[[#This Row],[FECHA ACTUAL]],"Y")</f>
        <v>26</v>
      </c>
      <c r="K4101" s="24" t="s">
        <v>73</v>
      </c>
      <c r="L4101" s="24" t="s">
        <v>112</v>
      </c>
      <c r="M4101" s="24">
        <v>1</v>
      </c>
      <c r="N4101" s="24">
        <v>1</v>
      </c>
      <c r="O4101" s="24">
        <v>2</v>
      </c>
      <c r="P4101" s="24" t="s">
        <v>101</v>
      </c>
      <c r="Q4101" s="23">
        <v>35305</v>
      </c>
      <c r="R4101" s="24" t="s">
        <v>76</v>
      </c>
      <c r="S4101" s="25">
        <v>45119</v>
      </c>
      <c r="T4101" s="24"/>
      <c r="U4101" s="24">
        <v>3227810863</v>
      </c>
      <c r="V4101" s="148" t="s">
        <v>21436</v>
      </c>
      <c r="W4101" s="24" t="s">
        <v>21437</v>
      </c>
      <c r="X4101" s="24" t="s">
        <v>1768</v>
      </c>
      <c r="Y4101" s="24" t="s">
        <v>21438</v>
      </c>
      <c r="Z4101" s="24" t="s">
        <v>117</v>
      </c>
      <c r="AA4101" s="24">
        <v>3142368771</v>
      </c>
      <c r="AB4101" s="24"/>
      <c r="AC4101" s="24"/>
      <c r="AD4101" s="24"/>
      <c r="AE4101" s="26" t="s">
        <v>151</v>
      </c>
      <c r="AF4101" s="26"/>
      <c r="AG4101" s="26"/>
      <c r="AH4101" s="27" t="s">
        <v>955</v>
      </c>
      <c r="AI4101" s="27" t="s">
        <v>120</v>
      </c>
      <c r="AJ4101" s="27" t="s">
        <v>120</v>
      </c>
      <c r="AK4101" s="24" t="s">
        <v>121</v>
      </c>
      <c r="AL4101" s="24" t="s">
        <v>7086</v>
      </c>
      <c r="AM4101" s="25">
        <v>45056</v>
      </c>
      <c r="AN4101" s="28">
        <v>1160000</v>
      </c>
      <c r="AO4101" s="28">
        <v>140606</v>
      </c>
      <c r="AP4101" s="24"/>
      <c r="AQ4101" s="24"/>
      <c r="AR4101" s="24"/>
      <c r="AS4101" s="24"/>
      <c r="AT4101" s="24"/>
      <c r="AU4101" s="24"/>
      <c r="AV4101" s="24"/>
      <c r="AW4101" s="24"/>
      <c r="AX4101" s="24"/>
      <c r="AY4101" s="24"/>
      <c r="AZ4101" s="24"/>
      <c r="BA4101" s="24"/>
      <c r="BB4101" s="24"/>
      <c r="BC4101" s="24"/>
      <c r="BD4101" s="24"/>
      <c r="BE4101" s="24"/>
      <c r="BF4101" s="23"/>
      <c r="BG4101" s="23"/>
      <c r="BH4101" s="23" t="s">
        <v>75</v>
      </c>
      <c r="BI4101" s="26">
        <v>0</v>
      </c>
      <c r="BJ4101" s="26">
        <v>0</v>
      </c>
      <c r="BK4101" s="29">
        <v>0</v>
      </c>
      <c r="BL4101" s="24" t="s">
        <v>91</v>
      </c>
      <c r="BM4101" s="22" t="str">
        <f ca="1">+IF(Tabla1[[#This Row],[FECHA INGRESO]]&gt;=44986,IF((TODAY()-Tabla1[[#This Row],[FECHA INGRESO]])&gt;=50,"ALERTA","TODAVÍA FALTA"),"N/A")</f>
        <v>ALERTA</v>
      </c>
      <c r="BN4101" s="7" t="str">
        <f>IFERROR((_xlfn.DAYS(Tabla1[[#This Row],[FECHA INGRESO]],Tabla1[[#This Row],[FECHA RETIRO]]))/30,"")</f>
        <v/>
      </c>
    </row>
    <row r="4102" spans="1:66" x14ac:dyDescent="0.35">
      <c r="A4102" s="21">
        <v>1038808701</v>
      </c>
      <c r="B4102" s="22" t="s">
        <v>21439</v>
      </c>
      <c r="C4102" s="25">
        <v>45056</v>
      </c>
      <c r="D4102" s="24" t="s">
        <v>582</v>
      </c>
      <c r="E4102" s="24" t="s">
        <v>111</v>
      </c>
      <c r="F4102" s="24" t="s">
        <v>70</v>
      </c>
      <c r="G4102" s="24"/>
      <c r="H4102" s="24">
        <v>24101482549</v>
      </c>
      <c r="I4102" s="24" t="s">
        <v>95</v>
      </c>
      <c r="J4102" s="24">
        <f>DATEDIF(Tabla1[[#This Row],[FECHA DE NACIMIENTO]],Tabla1[[#This Row],[FECHA ACTUAL]],"Y")</f>
        <v>32</v>
      </c>
      <c r="K4102" s="24" t="s">
        <v>73</v>
      </c>
      <c r="L4102" s="24" t="s">
        <v>112</v>
      </c>
      <c r="M4102" s="24">
        <v>1</v>
      </c>
      <c r="N4102" s="24">
        <v>1</v>
      </c>
      <c r="O4102" s="24">
        <v>2</v>
      </c>
      <c r="P4102" s="24" t="s">
        <v>101</v>
      </c>
      <c r="Q4102" s="23">
        <v>33402</v>
      </c>
      <c r="R4102" s="63" t="s">
        <v>6137</v>
      </c>
      <c r="S4102" s="25">
        <v>45119</v>
      </c>
      <c r="T4102" s="24"/>
      <c r="U4102" s="24">
        <v>3209540791</v>
      </c>
      <c r="V4102" s="148" t="s">
        <v>21440</v>
      </c>
      <c r="W4102" s="24" t="s">
        <v>21441</v>
      </c>
      <c r="X4102" s="24" t="s">
        <v>2316</v>
      </c>
      <c r="Y4102" s="24"/>
      <c r="Z4102" s="24"/>
      <c r="AA4102" s="24"/>
      <c r="AB4102" s="24"/>
      <c r="AC4102" s="24"/>
      <c r="AD4102" s="24"/>
      <c r="AE4102" s="26" t="s">
        <v>183</v>
      </c>
      <c r="AF4102" s="26" t="s">
        <v>1764</v>
      </c>
      <c r="AG4102" s="26"/>
      <c r="AH4102" s="27" t="s">
        <v>184</v>
      </c>
      <c r="AI4102" s="27" t="s">
        <v>120</v>
      </c>
      <c r="AJ4102" s="27" t="s">
        <v>120</v>
      </c>
      <c r="AK4102" s="24" t="s">
        <v>121</v>
      </c>
      <c r="AL4102" s="24" t="s">
        <v>7086</v>
      </c>
      <c r="AM4102" s="25">
        <v>45056</v>
      </c>
      <c r="AN4102" s="28">
        <v>1160000</v>
      </c>
      <c r="AO4102" s="28">
        <v>140606</v>
      </c>
      <c r="AP4102" s="24"/>
      <c r="AQ4102" s="24"/>
      <c r="AR4102" s="24"/>
      <c r="AS4102" s="24"/>
      <c r="AT4102" s="24"/>
      <c r="AU4102" s="24"/>
      <c r="AV4102" s="24"/>
      <c r="AW4102" s="24"/>
      <c r="AX4102" s="24"/>
      <c r="AY4102" s="24"/>
      <c r="AZ4102" s="24"/>
      <c r="BA4102" s="24"/>
      <c r="BB4102" s="24"/>
      <c r="BC4102" s="24"/>
      <c r="BD4102" s="24"/>
      <c r="BE4102" s="24"/>
      <c r="BF4102" s="23"/>
      <c r="BG4102" s="23"/>
      <c r="BH4102" s="23">
        <v>45056</v>
      </c>
      <c r="BI4102" s="26" t="s">
        <v>10014</v>
      </c>
      <c r="BJ4102" s="26" t="s">
        <v>10594</v>
      </c>
      <c r="BK4102" s="29">
        <v>0</v>
      </c>
      <c r="BL4102" s="24" t="s">
        <v>129</v>
      </c>
      <c r="BM4102" s="22" t="str">
        <f ca="1">+IF(Tabla1[[#This Row],[FECHA INGRESO]]&gt;=44986,IF((TODAY()-Tabla1[[#This Row],[FECHA INGRESO]])&gt;=50,"ALERTA","TODAVÍA FALTA"),"N/A")</f>
        <v>ALERTA</v>
      </c>
      <c r="BN4102" s="7">
        <f>IFERROR((_xlfn.DAYS(Tabla1[[#This Row],[FECHA INGRESO]],Tabla1[[#This Row],[FECHA RETIRO]]))/30,"")</f>
        <v>0</v>
      </c>
    </row>
    <row r="4103" spans="1:66" x14ac:dyDescent="0.35">
      <c r="A4103" s="21">
        <v>1023964545</v>
      </c>
      <c r="B4103" s="22" t="s">
        <v>21442</v>
      </c>
      <c r="C4103" s="25">
        <v>45056</v>
      </c>
      <c r="D4103" s="24" t="s">
        <v>266</v>
      </c>
      <c r="E4103" s="24" t="s">
        <v>94</v>
      </c>
      <c r="F4103" s="24" t="s">
        <v>70</v>
      </c>
      <c r="G4103" s="24"/>
      <c r="H4103" s="24">
        <v>24122500583</v>
      </c>
      <c r="I4103" s="24" t="s">
        <v>72</v>
      </c>
      <c r="J4103" s="24">
        <f>DATEDIF(Tabla1[[#This Row],[FECHA DE NACIMIENTO]],Tabla1[[#This Row],[FECHA ACTUAL]],"Y")</f>
        <v>25</v>
      </c>
      <c r="K4103" s="24" t="s">
        <v>73</v>
      </c>
      <c r="L4103" s="24" t="s">
        <v>112</v>
      </c>
      <c r="M4103" s="24">
        <v>0</v>
      </c>
      <c r="N4103" s="24">
        <v>0</v>
      </c>
      <c r="O4103" s="24">
        <v>1</v>
      </c>
      <c r="P4103" s="24" t="s">
        <v>101</v>
      </c>
      <c r="Q4103" s="23">
        <v>35727</v>
      </c>
      <c r="R4103" s="24" t="s">
        <v>76</v>
      </c>
      <c r="S4103" s="25">
        <v>45119</v>
      </c>
      <c r="T4103" s="24"/>
      <c r="U4103" s="24">
        <v>3128444951</v>
      </c>
      <c r="V4103" s="148" t="s">
        <v>21443</v>
      </c>
      <c r="W4103" s="24" t="s">
        <v>21444</v>
      </c>
      <c r="X4103" s="24" t="s">
        <v>21445</v>
      </c>
      <c r="Y4103" s="24" t="s">
        <v>21446</v>
      </c>
      <c r="Z4103" s="24" t="s">
        <v>162</v>
      </c>
      <c r="AA4103" s="24">
        <v>3202456742</v>
      </c>
      <c r="AB4103" s="24"/>
      <c r="AC4103" s="24"/>
      <c r="AD4103" s="24"/>
      <c r="AE4103" s="26" t="s">
        <v>151</v>
      </c>
      <c r="AF4103" s="26"/>
      <c r="AG4103" s="26"/>
      <c r="AH4103" s="27" t="s">
        <v>10056</v>
      </c>
      <c r="AI4103" s="27" t="s">
        <v>9232</v>
      </c>
      <c r="AJ4103" s="27" t="s">
        <v>9317</v>
      </c>
      <c r="AK4103" s="24" t="s">
        <v>121</v>
      </c>
      <c r="AL4103" s="24" t="s">
        <v>7086</v>
      </c>
      <c r="AM4103" s="25">
        <v>45056</v>
      </c>
      <c r="AN4103" s="28">
        <v>1160000</v>
      </c>
      <c r="AO4103" s="28">
        <v>140606</v>
      </c>
      <c r="AP4103" s="24"/>
      <c r="AQ4103" s="24"/>
      <c r="AR4103" s="24"/>
      <c r="AS4103" s="24"/>
      <c r="AT4103" s="24"/>
      <c r="AU4103" s="24"/>
      <c r="AV4103" s="24"/>
      <c r="AW4103" s="24"/>
      <c r="AX4103" s="24"/>
      <c r="AY4103" s="24"/>
      <c r="AZ4103" s="24"/>
      <c r="BA4103" s="24"/>
      <c r="BB4103" s="24"/>
      <c r="BC4103" s="24"/>
      <c r="BD4103" s="24"/>
      <c r="BE4103" s="24"/>
      <c r="BF4103" s="23"/>
      <c r="BG4103" s="23"/>
      <c r="BH4103" s="23" t="s">
        <v>75</v>
      </c>
      <c r="BI4103" s="26">
        <v>0</v>
      </c>
      <c r="BJ4103" s="26">
        <v>0</v>
      </c>
      <c r="BK4103" s="29">
        <v>0</v>
      </c>
      <c r="BL4103" s="24" t="s">
        <v>91</v>
      </c>
      <c r="BM4103" s="22" t="str">
        <f ca="1">+IF(Tabla1[[#This Row],[FECHA INGRESO]]&gt;=44986,IF((TODAY()-Tabla1[[#This Row],[FECHA INGRESO]])&gt;=50,"ALERTA","TODAVÍA FALTA"),"N/A")</f>
        <v>ALERTA</v>
      </c>
      <c r="BN4103" s="7" t="str">
        <f>IFERROR((_xlfn.DAYS(Tabla1[[#This Row],[FECHA INGRESO]],Tabla1[[#This Row],[FECHA RETIRO]]))/30,"")</f>
        <v/>
      </c>
    </row>
    <row r="4104" spans="1:66" x14ac:dyDescent="0.35">
      <c r="A4104" s="21">
        <v>1000149946</v>
      </c>
      <c r="B4104" s="22" t="s">
        <v>21447</v>
      </c>
      <c r="C4104" s="25">
        <v>45061</v>
      </c>
      <c r="D4104" s="24" t="s">
        <v>266</v>
      </c>
      <c r="E4104" s="24" t="s">
        <v>94</v>
      </c>
      <c r="F4104" s="24" t="s">
        <v>70</v>
      </c>
      <c r="G4104" s="24"/>
      <c r="H4104" s="24">
        <v>24122576737</v>
      </c>
      <c r="I4104" s="24" t="s">
        <v>95</v>
      </c>
      <c r="J4104" s="24">
        <f>DATEDIF(Tabla1[[#This Row],[FECHA DE NACIMIENTO]],Tabla1[[#This Row],[FECHA ACTUAL]],"Y")</f>
        <v>22</v>
      </c>
      <c r="K4104" s="24" t="s">
        <v>73</v>
      </c>
      <c r="L4104" s="24" t="s">
        <v>112</v>
      </c>
      <c r="M4104" s="24">
        <v>0</v>
      </c>
      <c r="N4104" s="24">
        <v>0</v>
      </c>
      <c r="O4104" s="24">
        <v>3</v>
      </c>
      <c r="P4104" s="24" t="s">
        <v>101</v>
      </c>
      <c r="Q4104" s="23">
        <v>36957</v>
      </c>
      <c r="R4104" s="24" t="s">
        <v>76</v>
      </c>
      <c r="S4104" s="25">
        <v>45119</v>
      </c>
      <c r="T4104" s="24"/>
      <c r="U4104" s="24">
        <v>3144810340</v>
      </c>
      <c r="V4104" s="148" t="s">
        <v>21448</v>
      </c>
      <c r="W4104" s="24" t="s">
        <v>21449</v>
      </c>
      <c r="X4104" s="24" t="s">
        <v>1618</v>
      </c>
      <c r="Y4104" s="24" t="s">
        <v>21450</v>
      </c>
      <c r="Z4104" s="24" t="s">
        <v>117</v>
      </c>
      <c r="AA4104" s="24">
        <v>3124898530</v>
      </c>
      <c r="AB4104" s="24"/>
      <c r="AC4104" s="24"/>
      <c r="AD4104" s="24"/>
      <c r="AE4104" s="26" t="s">
        <v>183</v>
      </c>
      <c r="AF4104" s="26" t="s">
        <v>19811</v>
      </c>
      <c r="AG4104" s="26"/>
      <c r="AH4104" s="27" t="s">
        <v>955</v>
      </c>
      <c r="AI4104" s="27" t="s">
        <v>1612</v>
      </c>
      <c r="AJ4104" s="27" t="s">
        <v>487</v>
      </c>
      <c r="AK4104" s="24" t="s">
        <v>121</v>
      </c>
      <c r="AL4104" s="24" t="s">
        <v>7086</v>
      </c>
      <c r="AM4104" s="25">
        <v>45061</v>
      </c>
      <c r="AN4104" s="28">
        <v>1160000</v>
      </c>
      <c r="AO4104" s="28">
        <v>140606</v>
      </c>
      <c r="AP4104" s="24"/>
      <c r="AQ4104" s="24"/>
      <c r="AR4104" s="24"/>
      <c r="AS4104" s="24"/>
      <c r="AT4104" s="24"/>
      <c r="AU4104" s="24"/>
      <c r="AV4104" s="24"/>
      <c r="AW4104" s="24"/>
      <c r="AX4104" s="24"/>
      <c r="AY4104" s="24"/>
      <c r="AZ4104" s="24"/>
      <c r="BA4104" s="24"/>
      <c r="BB4104" s="24"/>
      <c r="BC4104" s="24"/>
      <c r="BD4104" s="24"/>
      <c r="BE4104" s="24"/>
      <c r="BF4104" s="23"/>
      <c r="BG4104" s="23"/>
      <c r="BH4104" s="23" t="s">
        <v>75</v>
      </c>
      <c r="BI4104" s="26">
        <v>0</v>
      </c>
      <c r="BJ4104" s="26">
        <v>0</v>
      </c>
      <c r="BK4104" s="29">
        <v>0</v>
      </c>
      <c r="BL4104" s="24" t="s">
        <v>91</v>
      </c>
      <c r="BM4104" s="22" t="str">
        <f ca="1">+IF(Tabla1[[#This Row],[FECHA INGRESO]]&gt;=44986,IF((TODAY()-Tabla1[[#This Row],[FECHA INGRESO]])&gt;=50,"ALERTA","TODAVÍA FALTA"),"N/A")</f>
        <v>ALERTA</v>
      </c>
      <c r="BN4104" s="7" t="str">
        <f>IFERROR((_xlfn.DAYS(Tabla1[[#This Row],[FECHA INGRESO]],Tabla1[[#This Row],[FECHA RETIRO]]))/30,"")</f>
        <v/>
      </c>
    </row>
    <row r="4105" spans="1:66" x14ac:dyDescent="0.35">
      <c r="A4105" s="21">
        <v>1048436677</v>
      </c>
      <c r="B4105" s="22" t="s">
        <v>21451</v>
      </c>
      <c r="C4105" s="25">
        <v>45061</v>
      </c>
      <c r="D4105" s="24" t="s">
        <v>93</v>
      </c>
      <c r="E4105" s="24" t="s">
        <v>111</v>
      </c>
      <c r="F4105" s="24" t="s">
        <v>111</v>
      </c>
      <c r="G4105" s="24"/>
      <c r="H4105" s="24">
        <v>24122583728</v>
      </c>
      <c r="I4105" s="24" t="s">
        <v>95</v>
      </c>
      <c r="J4105" s="24">
        <f>DATEDIF(Tabla1[[#This Row],[FECHA DE NACIMIENTO]],Tabla1[[#This Row],[FECHA ACTUAL]],"Y")</f>
        <v>18</v>
      </c>
      <c r="K4105" s="24" t="s">
        <v>73</v>
      </c>
      <c r="L4105" s="24" t="s">
        <v>112</v>
      </c>
      <c r="M4105" s="24">
        <v>0</v>
      </c>
      <c r="N4105" s="24">
        <v>0</v>
      </c>
      <c r="O4105" s="24">
        <v>2</v>
      </c>
      <c r="P4105" s="24" t="s">
        <v>101</v>
      </c>
      <c r="Q4105" s="23">
        <v>38303</v>
      </c>
      <c r="R4105" s="24" t="s">
        <v>76</v>
      </c>
      <c r="S4105" s="25">
        <v>45119</v>
      </c>
      <c r="T4105" s="24"/>
      <c r="U4105" s="24">
        <v>3213206065</v>
      </c>
      <c r="V4105" s="148" t="s">
        <v>21452</v>
      </c>
      <c r="W4105" s="24" t="s">
        <v>21453</v>
      </c>
      <c r="X4105" s="24" t="s">
        <v>2038</v>
      </c>
      <c r="Y4105" s="24" t="s">
        <v>21454</v>
      </c>
      <c r="Z4105" s="24" t="s">
        <v>117</v>
      </c>
      <c r="AA4105" s="24">
        <v>3228166328</v>
      </c>
      <c r="AB4105" s="24"/>
      <c r="AC4105" s="24"/>
      <c r="AD4105" s="24"/>
      <c r="AE4105" s="26" t="s">
        <v>151</v>
      </c>
      <c r="AF4105" s="26"/>
      <c r="AG4105" s="26"/>
      <c r="AH4105" s="27" t="s">
        <v>955</v>
      </c>
      <c r="AI4105" s="27" t="s">
        <v>1612</v>
      </c>
      <c r="AJ4105" s="27" t="s">
        <v>487</v>
      </c>
      <c r="AK4105" s="24" t="s">
        <v>121</v>
      </c>
      <c r="AL4105" s="24" t="s">
        <v>7086</v>
      </c>
      <c r="AM4105" s="25">
        <v>45061</v>
      </c>
      <c r="AN4105" s="28">
        <v>1160000</v>
      </c>
      <c r="AO4105" s="28">
        <v>140606</v>
      </c>
      <c r="AP4105" s="24"/>
      <c r="AQ4105" s="24"/>
      <c r="AR4105" s="24"/>
      <c r="AS4105" s="24"/>
      <c r="AT4105" s="24"/>
      <c r="AU4105" s="24"/>
      <c r="AV4105" s="24"/>
      <c r="AW4105" s="24"/>
      <c r="AX4105" s="24"/>
      <c r="AY4105" s="24"/>
      <c r="AZ4105" s="24"/>
      <c r="BA4105" s="24"/>
      <c r="BB4105" s="24"/>
      <c r="BC4105" s="24"/>
      <c r="BD4105" s="24"/>
      <c r="BE4105" s="24"/>
      <c r="BF4105" s="23"/>
      <c r="BG4105" s="23"/>
      <c r="BH4105" s="23" t="s">
        <v>75</v>
      </c>
      <c r="BI4105" s="26">
        <v>0</v>
      </c>
      <c r="BJ4105" s="26">
        <v>0</v>
      </c>
      <c r="BK4105" s="29">
        <v>0</v>
      </c>
      <c r="BL4105" s="24" t="s">
        <v>91</v>
      </c>
      <c r="BM4105" s="22" t="str">
        <f ca="1">+IF(Tabla1[[#This Row],[FECHA INGRESO]]&gt;=44986,IF((TODAY()-Tabla1[[#This Row],[FECHA INGRESO]])&gt;=50,"ALERTA","TODAVÍA FALTA"),"N/A")</f>
        <v>ALERTA</v>
      </c>
      <c r="BN4105" s="7" t="str">
        <f>IFERROR((_xlfn.DAYS(Tabla1[[#This Row],[FECHA INGRESO]],Tabla1[[#This Row],[FECHA RETIRO]]))/30,"")</f>
        <v/>
      </c>
    </row>
    <row r="4106" spans="1:66" x14ac:dyDescent="0.35">
      <c r="A4106" s="21">
        <v>1020842042</v>
      </c>
      <c r="B4106" s="22" t="s">
        <v>21455</v>
      </c>
      <c r="C4106" s="25">
        <v>45061</v>
      </c>
      <c r="D4106" s="24" t="s">
        <v>188</v>
      </c>
      <c r="E4106" s="24" t="s">
        <v>94</v>
      </c>
      <c r="F4106" s="24" t="s">
        <v>111</v>
      </c>
      <c r="G4106" s="24"/>
      <c r="H4106" s="24">
        <v>24122584637</v>
      </c>
      <c r="I4106" s="24" t="s">
        <v>95</v>
      </c>
      <c r="J4106" s="24">
        <f>DATEDIF(Tabla1[[#This Row],[FECHA DE NACIMIENTO]],Tabla1[[#This Row],[FECHA ACTUAL]],"Y")</f>
        <v>24</v>
      </c>
      <c r="K4106" s="24" t="s">
        <v>73</v>
      </c>
      <c r="L4106" s="24" t="s">
        <v>112</v>
      </c>
      <c r="M4106" s="24">
        <v>0</v>
      </c>
      <c r="N4106" s="24">
        <v>0</v>
      </c>
      <c r="O4106" s="24">
        <v>3</v>
      </c>
      <c r="P4106" s="24" t="s">
        <v>101</v>
      </c>
      <c r="Q4106" s="23">
        <v>36183</v>
      </c>
      <c r="R4106" s="24" t="s">
        <v>76</v>
      </c>
      <c r="S4106" s="25">
        <v>45119</v>
      </c>
      <c r="T4106" s="24"/>
      <c r="U4106" s="24">
        <v>3162988038</v>
      </c>
      <c r="V4106" s="148" t="s">
        <v>21456</v>
      </c>
      <c r="W4106" s="24" t="s">
        <v>21457</v>
      </c>
      <c r="X4106" s="24" t="s">
        <v>21458</v>
      </c>
      <c r="Y4106" s="24" t="s">
        <v>21459</v>
      </c>
      <c r="Z4106" s="24" t="s">
        <v>13095</v>
      </c>
      <c r="AA4106" s="24">
        <v>3505340885</v>
      </c>
      <c r="AB4106" s="24"/>
      <c r="AC4106" s="24"/>
      <c r="AD4106" s="24"/>
      <c r="AE4106" s="26" t="s">
        <v>151</v>
      </c>
      <c r="AF4106" s="26"/>
      <c r="AG4106" s="26"/>
      <c r="AH4106" s="27" t="s">
        <v>955</v>
      </c>
      <c r="AI4106" s="27" t="s">
        <v>1612</v>
      </c>
      <c r="AJ4106" s="27" t="s">
        <v>487</v>
      </c>
      <c r="AK4106" s="24" t="s">
        <v>121</v>
      </c>
      <c r="AL4106" s="24" t="s">
        <v>7086</v>
      </c>
      <c r="AM4106" s="25">
        <v>45061</v>
      </c>
      <c r="AN4106" s="28">
        <v>1160000</v>
      </c>
      <c r="AO4106" s="28">
        <v>140606</v>
      </c>
      <c r="AP4106" s="24"/>
      <c r="AQ4106" s="24"/>
      <c r="AR4106" s="24"/>
      <c r="AS4106" s="24"/>
      <c r="AT4106" s="24"/>
      <c r="AU4106" s="24"/>
      <c r="AV4106" s="24"/>
      <c r="AW4106" s="24"/>
      <c r="AX4106" s="24"/>
      <c r="AY4106" s="24"/>
      <c r="AZ4106" s="24"/>
      <c r="BA4106" s="24"/>
      <c r="BB4106" s="24"/>
      <c r="BC4106" s="24"/>
      <c r="BD4106" s="24"/>
      <c r="BE4106" s="24"/>
      <c r="BF4106" s="23"/>
      <c r="BG4106" s="23"/>
      <c r="BH4106" s="23" t="s">
        <v>75</v>
      </c>
      <c r="BI4106" s="26">
        <v>0</v>
      </c>
      <c r="BJ4106" s="26">
        <v>0</v>
      </c>
      <c r="BK4106" s="29">
        <v>0</v>
      </c>
      <c r="BL4106" s="24" t="s">
        <v>91</v>
      </c>
      <c r="BM4106" s="22" t="str">
        <f ca="1">+IF(Tabla1[[#This Row],[FECHA INGRESO]]&gt;=44986,IF((TODAY()-Tabla1[[#This Row],[FECHA INGRESO]])&gt;=50,"ALERTA","TODAVÍA FALTA"),"N/A")</f>
        <v>ALERTA</v>
      </c>
      <c r="BN4106" s="7" t="str">
        <f>IFERROR((_xlfn.DAYS(Tabla1[[#This Row],[FECHA INGRESO]],Tabla1[[#This Row],[FECHA RETIRO]]))/30,"")</f>
        <v/>
      </c>
    </row>
    <row r="4107" spans="1:66" x14ac:dyDescent="0.35">
      <c r="A4107" s="21">
        <v>1012421824</v>
      </c>
      <c r="B4107" s="22" t="s">
        <v>21460</v>
      </c>
      <c r="C4107" s="25">
        <v>45061</v>
      </c>
      <c r="D4107" s="24" t="s">
        <v>266</v>
      </c>
      <c r="E4107" s="24" t="s">
        <v>111</v>
      </c>
      <c r="F4107" s="24" t="s">
        <v>70</v>
      </c>
      <c r="G4107" s="24"/>
      <c r="H4107" s="24">
        <v>24122584699</v>
      </c>
      <c r="I4107" s="24" t="s">
        <v>72</v>
      </c>
      <c r="J4107" s="24">
        <f>DATEDIF(Tabla1[[#This Row],[FECHA DE NACIMIENTO]],Tabla1[[#This Row],[FECHA ACTUAL]],"Y")</f>
        <v>28</v>
      </c>
      <c r="K4107" s="24" t="s">
        <v>73</v>
      </c>
      <c r="L4107" s="24" t="s">
        <v>234</v>
      </c>
      <c r="M4107" s="24">
        <v>1</v>
      </c>
      <c r="N4107" s="24">
        <v>2</v>
      </c>
      <c r="O4107" s="24">
        <v>2</v>
      </c>
      <c r="P4107" s="24" t="s">
        <v>101</v>
      </c>
      <c r="Q4107" s="23">
        <v>34809</v>
      </c>
      <c r="R4107" s="24" t="s">
        <v>76</v>
      </c>
      <c r="S4107" s="25">
        <v>45119</v>
      </c>
      <c r="T4107" s="24"/>
      <c r="U4107" s="24">
        <v>3024047334</v>
      </c>
      <c r="V4107" s="148" t="s">
        <v>21461</v>
      </c>
      <c r="W4107" s="24" t="s">
        <v>21462</v>
      </c>
      <c r="X4107" s="24" t="s">
        <v>6205</v>
      </c>
      <c r="Y4107" s="24" t="s">
        <v>21463</v>
      </c>
      <c r="Z4107" s="24" t="s">
        <v>13095</v>
      </c>
      <c r="AA4107" s="24">
        <v>3001957158</v>
      </c>
      <c r="AB4107" s="24"/>
      <c r="AC4107" s="24"/>
      <c r="AD4107" s="24"/>
      <c r="AE4107" s="26" t="s">
        <v>151</v>
      </c>
      <c r="AF4107" s="26"/>
      <c r="AG4107" s="26"/>
      <c r="AH4107" s="27" t="s">
        <v>184</v>
      </c>
      <c r="AI4107" s="27" t="s">
        <v>1612</v>
      </c>
      <c r="AJ4107" s="27" t="s">
        <v>487</v>
      </c>
      <c r="AK4107" s="24" t="s">
        <v>121</v>
      </c>
      <c r="AL4107" s="24" t="s">
        <v>7086</v>
      </c>
      <c r="AM4107" s="25">
        <v>45061</v>
      </c>
      <c r="AN4107" s="28">
        <v>1160000</v>
      </c>
      <c r="AO4107" s="28">
        <v>140606</v>
      </c>
      <c r="AP4107" s="24"/>
      <c r="AQ4107" s="24"/>
      <c r="AR4107" s="24"/>
      <c r="AS4107" s="24"/>
      <c r="AT4107" s="24"/>
      <c r="AU4107" s="24"/>
      <c r="AV4107" s="24"/>
      <c r="AW4107" s="24"/>
      <c r="AX4107" s="24"/>
      <c r="AY4107" s="24"/>
      <c r="AZ4107" s="24"/>
      <c r="BA4107" s="24"/>
      <c r="BB4107" s="24"/>
      <c r="BC4107" s="24"/>
      <c r="BD4107" s="24"/>
      <c r="BE4107" s="24"/>
      <c r="BF4107" s="23"/>
      <c r="BG4107" s="23"/>
      <c r="BH4107" s="23">
        <v>45094</v>
      </c>
      <c r="BI4107" s="26" t="s">
        <v>466</v>
      </c>
      <c r="BJ4107" s="26" t="s">
        <v>21464</v>
      </c>
      <c r="BK4107" s="29">
        <v>0</v>
      </c>
      <c r="BL4107" s="24" t="s">
        <v>129</v>
      </c>
      <c r="BM4107" s="22" t="str">
        <f ca="1">+IF(Tabla1[[#This Row],[FECHA INGRESO]]&gt;=44986,IF((TODAY()-Tabla1[[#This Row],[FECHA INGRESO]])&gt;=50,"ALERTA","TODAVÍA FALTA"),"N/A")</f>
        <v>ALERTA</v>
      </c>
      <c r="BN4107" s="7">
        <f>IFERROR((_xlfn.DAYS(Tabla1[[#This Row],[FECHA INGRESO]],Tabla1[[#This Row],[FECHA RETIRO]]))/30,"")</f>
        <v>-1.1000000000000001</v>
      </c>
    </row>
    <row r="4108" spans="1:66" x14ac:dyDescent="0.35">
      <c r="A4108" s="21">
        <v>1007637227</v>
      </c>
      <c r="B4108" s="22" t="s">
        <v>21465</v>
      </c>
      <c r="C4108" s="25">
        <v>45061</v>
      </c>
      <c r="D4108" s="24" t="s">
        <v>582</v>
      </c>
      <c r="E4108" s="24" t="s">
        <v>94</v>
      </c>
      <c r="F4108" s="24" t="s">
        <v>70</v>
      </c>
      <c r="G4108" s="24"/>
      <c r="H4108" s="24">
        <v>24122586532</v>
      </c>
      <c r="I4108" s="24" t="s">
        <v>95</v>
      </c>
      <c r="J4108" s="24">
        <f>DATEDIF(Tabla1[[#This Row],[FECHA DE NACIMIENTO]],Tabla1[[#This Row],[FECHA ACTUAL]],"Y")</f>
        <v>21</v>
      </c>
      <c r="K4108" s="24" t="s">
        <v>73</v>
      </c>
      <c r="L4108" s="24" t="s">
        <v>112</v>
      </c>
      <c r="M4108" s="24">
        <v>0</v>
      </c>
      <c r="N4108" s="24">
        <v>0</v>
      </c>
      <c r="O4108" s="24">
        <v>3</v>
      </c>
      <c r="P4108" s="24" t="s">
        <v>101</v>
      </c>
      <c r="Q4108" s="23">
        <v>37326</v>
      </c>
      <c r="R4108" s="24" t="s">
        <v>21466</v>
      </c>
      <c r="S4108" s="25">
        <v>45119</v>
      </c>
      <c r="T4108" s="24"/>
      <c r="U4108" s="24">
        <v>3213953001</v>
      </c>
      <c r="V4108" s="148" t="s">
        <v>21467</v>
      </c>
      <c r="W4108" s="24" t="s">
        <v>21468</v>
      </c>
      <c r="X4108" s="24" t="s">
        <v>805</v>
      </c>
      <c r="Y4108" s="24" t="s">
        <v>21469</v>
      </c>
      <c r="Z4108" s="24" t="s">
        <v>285</v>
      </c>
      <c r="AA4108" s="24">
        <v>3213953001</v>
      </c>
      <c r="AB4108" s="24"/>
      <c r="AC4108" s="24"/>
      <c r="AD4108" s="24"/>
      <c r="AE4108" s="26" t="s">
        <v>183</v>
      </c>
      <c r="AF4108" s="26" t="s">
        <v>21470</v>
      </c>
      <c r="AG4108" s="26"/>
      <c r="AH4108" s="27" t="s">
        <v>955</v>
      </c>
      <c r="AI4108" s="27" t="s">
        <v>1612</v>
      </c>
      <c r="AJ4108" s="27" t="s">
        <v>487</v>
      </c>
      <c r="AK4108" s="24" t="s">
        <v>121</v>
      </c>
      <c r="AL4108" s="24" t="s">
        <v>7086</v>
      </c>
      <c r="AM4108" s="25">
        <v>45061</v>
      </c>
      <c r="AN4108" s="28">
        <v>1160000</v>
      </c>
      <c r="AO4108" s="28">
        <v>140606</v>
      </c>
      <c r="AP4108" s="24"/>
      <c r="AQ4108" s="24"/>
      <c r="AR4108" s="24"/>
      <c r="AS4108" s="24"/>
      <c r="AT4108" s="24"/>
      <c r="AU4108" s="24"/>
      <c r="AV4108" s="24"/>
      <c r="AW4108" s="24"/>
      <c r="AX4108" s="24"/>
      <c r="AY4108" s="24"/>
      <c r="AZ4108" s="24"/>
      <c r="BA4108" s="24"/>
      <c r="BB4108" s="24"/>
      <c r="BC4108" s="24"/>
      <c r="BD4108" s="24"/>
      <c r="BE4108" s="24"/>
      <c r="BF4108" s="23"/>
      <c r="BG4108" s="23"/>
      <c r="BH4108" s="23" t="s">
        <v>75</v>
      </c>
      <c r="BI4108" s="26">
        <v>0</v>
      </c>
      <c r="BJ4108" s="26">
        <v>0</v>
      </c>
      <c r="BK4108" s="29">
        <v>0</v>
      </c>
      <c r="BL4108" s="24" t="s">
        <v>91</v>
      </c>
      <c r="BM4108" s="22" t="str">
        <f ca="1">+IF(Tabla1[[#This Row],[FECHA INGRESO]]&gt;=44986,IF((TODAY()-Tabla1[[#This Row],[FECHA INGRESO]])&gt;=50,"ALERTA","TODAVÍA FALTA"),"N/A")</f>
        <v>ALERTA</v>
      </c>
      <c r="BN4108" s="7" t="str">
        <f>IFERROR((_xlfn.DAYS(Tabla1[[#This Row],[FECHA INGRESO]],Tabla1[[#This Row],[FECHA RETIRO]]))/30,"")</f>
        <v/>
      </c>
    </row>
    <row r="4109" spans="1:66" x14ac:dyDescent="0.35">
      <c r="A4109" s="21">
        <v>1032677306</v>
      </c>
      <c r="B4109" s="22" t="s">
        <v>21471</v>
      </c>
      <c r="C4109" s="25">
        <v>45061</v>
      </c>
      <c r="D4109" s="24" t="s">
        <v>157</v>
      </c>
      <c r="E4109" s="24" t="s">
        <v>111</v>
      </c>
      <c r="F4109" s="24" t="s">
        <v>111</v>
      </c>
      <c r="G4109" s="24"/>
      <c r="H4109" s="24">
        <v>24122617760</v>
      </c>
      <c r="I4109" s="24" t="s">
        <v>95</v>
      </c>
      <c r="J4109" s="24">
        <f>DATEDIF(Tabla1[[#This Row],[FECHA DE NACIMIENTO]],Tabla1[[#This Row],[FECHA ACTUAL]],"Y")</f>
        <v>18</v>
      </c>
      <c r="K4109" s="24" t="s">
        <v>96</v>
      </c>
      <c r="L4109" s="24" t="s">
        <v>112</v>
      </c>
      <c r="M4109" s="24">
        <v>0</v>
      </c>
      <c r="N4109" s="24">
        <v>0</v>
      </c>
      <c r="O4109" s="24">
        <v>1</v>
      </c>
      <c r="P4109" s="24" t="s">
        <v>101</v>
      </c>
      <c r="Q4109" s="23">
        <v>38310</v>
      </c>
      <c r="R4109" s="24" t="s">
        <v>76</v>
      </c>
      <c r="S4109" s="25">
        <v>45119</v>
      </c>
      <c r="T4109" s="24"/>
      <c r="U4109" s="24">
        <v>3124355610</v>
      </c>
      <c r="V4109" s="148" t="s">
        <v>21472</v>
      </c>
      <c r="W4109" s="24" t="s">
        <v>21473</v>
      </c>
      <c r="X4109" s="24" t="s">
        <v>21474</v>
      </c>
      <c r="Y4109" s="24" t="s">
        <v>21475</v>
      </c>
      <c r="Z4109" s="24" t="s">
        <v>117</v>
      </c>
      <c r="AA4109" s="24">
        <v>3124355610</v>
      </c>
      <c r="AB4109" s="24"/>
      <c r="AC4109" s="24"/>
      <c r="AD4109" s="24"/>
      <c r="AE4109" s="26" t="s">
        <v>151</v>
      </c>
      <c r="AF4109" s="26"/>
      <c r="AG4109" s="26"/>
      <c r="AH4109" s="27" t="s">
        <v>955</v>
      </c>
      <c r="AI4109" s="27" t="s">
        <v>120</v>
      </c>
      <c r="AJ4109" s="27" t="s">
        <v>120</v>
      </c>
      <c r="AK4109" s="24" t="s">
        <v>121</v>
      </c>
      <c r="AL4109" s="24" t="s">
        <v>7086</v>
      </c>
      <c r="AM4109" s="25">
        <v>45061</v>
      </c>
      <c r="AN4109" s="28">
        <v>1160000</v>
      </c>
      <c r="AO4109" s="28">
        <v>140606</v>
      </c>
      <c r="AP4109" s="24"/>
      <c r="AQ4109" s="24"/>
      <c r="AR4109" s="24"/>
      <c r="AS4109" s="24"/>
      <c r="AT4109" s="24"/>
      <c r="AU4109" s="24"/>
      <c r="AV4109" s="24"/>
      <c r="AW4109" s="24"/>
      <c r="AX4109" s="24"/>
      <c r="AY4109" s="24"/>
      <c r="AZ4109" s="24"/>
      <c r="BA4109" s="24"/>
      <c r="BB4109" s="24"/>
      <c r="BC4109" s="24"/>
      <c r="BD4109" s="24"/>
      <c r="BE4109" s="24"/>
      <c r="BF4109" s="23"/>
      <c r="BG4109" s="23"/>
      <c r="BH4109" s="23" t="s">
        <v>75</v>
      </c>
      <c r="BI4109" s="26">
        <v>0</v>
      </c>
      <c r="BJ4109" s="26">
        <v>0</v>
      </c>
      <c r="BK4109" s="29">
        <v>0</v>
      </c>
      <c r="BL4109" s="24" t="s">
        <v>91</v>
      </c>
      <c r="BM4109" s="22" t="str">
        <f ca="1">+IF(Tabla1[[#This Row],[FECHA INGRESO]]&gt;=44986,IF((TODAY()-Tabla1[[#This Row],[FECHA INGRESO]])&gt;=50,"ALERTA","TODAVÍA FALTA"),"N/A")</f>
        <v>ALERTA</v>
      </c>
      <c r="BN4109" s="7" t="str">
        <f>IFERROR((_xlfn.DAYS(Tabla1[[#This Row],[FECHA INGRESO]],Tabla1[[#This Row],[FECHA RETIRO]]))/30,"")</f>
        <v/>
      </c>
    </row>
    <row r="4110" spans="1:66" x14ac:dyDescent="0.35">
      <c r="A4110" s="21">
        <v>1103471024</v>
      </c>
      <c r="B4110" s="22" t="s">
        <v>21476</v>
      </c>
      <c r="C4110" s="25">
        <v>45061</v>
      </c>
      <c r="D4110" s="24" t="s">
        <v>266</v>
      </c>
      <c r="E4110" s="24" t="s">
        <v>111</v>
      </c>
      <c r="F4110" s="24" t="s">
        <v>70</v>
      </c>
      <c r="G4110" s="24"/>
      <c r="H4110" s="24">
        <v>24122605541</v>
      </c>
      <c r="I4110" s="24" t="s">
        <v>95</v>
      </c>
      <c r="J4110" s="24">
        <f>DATEDIF(Tabla1[[#This Row],[FECHA DE NACIMIENTO]],Tabla1[[#This Row],[FECHA ACTUAL]],"Y")</f>
        <v>31</v>
      </c>
      <c r="K4110" s="24" t="s">
        <v>73</v>
      </c>
      <c r="L4110" s="24" t="s">
        <v>234</v>
      </c>
      <c r="M4110" s="24">
        <v>1</v>
      </c>
      <c r="N4110" s="24">
        <v>1</v>
      </c>
      <c r="O4110" s="24">
        <v>2</v>
      </c>
      <c r="P4110" s="24" t="s">
        <v>101</v>
      </c>
      <c r="Q4110" s="23">
        <v>33771</v>
      </c>
      <c r="R4110" s="63" t="s">
        <v>21477</v>
      </c>
      <c r="S4110" s="25">
        <v>45119</v>
      </c>
      <c r="T4110" s="24"/>
      <c r="U4110" s="24">
        <v>3137429389</v>
      </c>
      <c r="V4110" s="148" t="s">
        <v>21478</v>
      </c>
      <c r="W4110" s="24" t="s">
        <v>21479</v>
      </c>
      <c r="X4110" s="24" t="s">
        <v>21480</v>
      </c>
      <c r="Y4110" s="24" t="s">
        <v>21481</v>
      </c>
      <c r="Z4110" s="24" t="s">
        <v>162</v>
      </c>
      <c r="AA4110" s="24">
        <v>3112332239</v>
      </c>
      <c r="AB4110" s="24"/>
      <c r="AC4110" s="24"/>
      <c r="AD4110" s="24"/>
      <c r="AE4110" s="26" t="s">
        <v>183</v>
      </c>
      <c r="AF4110" s="26" t="s">
        <v>18321</v>
      </c>
      <c r="AG4110" s="26"/>
      <c r="AH4110" s="27" t="s">
        <v>955</v>
      </c>
      <c r="AI4110" s="27" t="s">
        <v>5470</v>
      </c>
      <c r="AJ4110" s="27" t="s">
        <v>5470</v>
      </c>
      <c r="AK4110" s="24" t="s">
        <v>121</v>
      </c>
      <c r="AL4110" s="24" t="s">
        <v>7086</v>
      </c>
      <c r="AM4110" s="25">
        <v>45061</v>
      </c>
      <c r="AN4110" s="28">
        <v>1160000</v>
      </c>
      <c r="AO4110" s="28">
        <v>140606</v>
      </c>
      <c r="AP4110" s="24"/>
      <c r="AQ4110" s="24"/>
      <c r="AR4110" s="24"/>
      <c r="AS4110" s="24"/>
      <c r="AT4110" s="24"/>
      <c r="AU4110" s="24"/>
      <c r="AV4110" s="24"/>
      <c r="AW4110" s="24"/>
      <c r="AX4110" s="24"/>
      <c r="AY4110" s="24"/>
      <c r="AZ4110" s="24"/>
      <c r="BA4110" s="24"/>
      <c r="BB4110" s="24"/>
      <c r="BC4110" s="24"/>
      <c r="BD4110" s="24"/>
      <c r="BE4110" s="24"/>
      <c r="BF4110" s="23"/>
      <c r="BG4110" s="23"/>
      <c r="BH4110" s="23">
        <v>45114</v>
      </c>
      <c r="BI4110" s="26" t="s">
        <v>10014</v>
      </c>
      <c r="BJ4110" s="26" t="s">
        <v>10594</v>
      </c>
      <c r="BK4110" s="29">
        <v>0</v>
      </c>
      <c r="BL4110" s="24" t="s">
        <v>129</v>
      </c>
      <c r="BM4110" s="22" t="str">
        <f ca="1">+IF(Tabla1[[#This Row],[FECHA INGRESO]]&gt;=44986,IF((TODAY()-Tabla1[[#This Row],[FECHA INGRESO]])&gt;=50,"ALERTA","TODAVÍA FALTA"),"N/A")</f>
        <v>ALERTA</v>
      </c>
      <c r="BN4110" s="7">
        <f>IFERROR((_xlfn.DAYS(Tabla1[[#This Row],[FECHA INGRESO]],Tabla1[[#This Row],[FECHA RETIRO]]))/30,"")</f>
        <v>-1.7666666666666666</v>
      </c>
    </row>
    <row r="4111" spans="1:66" x14ac:dyDescent="0.35">
      <c r="A4111" s="21">
        <v>1010039293</v>
      </c>
      <c r="B4111" s="22" t="s">
        <v>21482</v>
      </c>
      <c r="C4111" s="25">
        <v>45061</v>
      </c>
      <c r="D4111" s="24" t="s">
        <v>266</v>
      </c>
      <c r="E4111" s="24" t="s">
        <v>94</v>
      </c>
      <c r="F4111" s="23" t="s">
        <v>94</v>
      </c>
      <c r="G4111" s="24"/>
      <c r="H4111" s="24">
        <v>24122610334</v>
      </c>
      <c r="I4111" s="24" t="s">
        <v>95</v>
      </c>
      <c r="J4111" s="24">
        <f>DATEDIF(Tabla1[[#This Row],[FECHA DE NACIMIENTO]],Tabla1[[#This Row],[FECHA ACTUAL]],"Y")</f>
        <v>22</v>
      </c>
      <c r="K4111" s="24" t="s">
        <v>73</v>
      </c>
      <c r="L4111" s="24" t="s">
        <v>112</v>
      </c>
      <c r="M4111" s="24">
        <v>0</v>
      </c>
      <c r="N4111" s="24">
        <v>0</v>
      </c>
      <c r="O4111" s="24">
        <v>2</v>
      </c>
      <c r="P4111" s="24" t="s">
        <v>101</v>
      </c>
      <c r="Q4111" s="23">
        <v>36894</v>
      </c>
      <c r="R4111" s="24" t="s">
        <v>76</v>
      </c>
      <c r="S4111" s="25">
        <v>45119</v>
      </c>
      <c r="T4111" s="24"/>
      <c r="U4111" s="24">
        <v>3147307393</v>
      </c>
      <c r="V4111" s="148" t="s">
        <v>21483</v>
      </c>
      <c r="W4111" s="24" t="s">
        <v>21484</v>
      </c>
      <c r="X4111" s="24" t="s">
        <v>1798</v>
      </c>
      <c r="Y4111" s="24" t="s">
        <v>21485</v>
      </c>
      <c r="Z4111" s="24" t="s">
        <v>285</v>
      </c>
      <c r="AA4111" s="24">
        <v>3133158286</v>
      </c>
      <c r="AB4111" s="24"/>
      <c r="AC4111" s="24"/>
      <c r="AD4111" s="24"/>
      <c r="AE4111" s="26" t="s">
        <v>102</v>
      </c>
      <c r="AF4111" s="26" t="s">
        <v>10940</v>
      </c>
      <c r="AG4111" s="26"/>
      <c r="AH4111" s="27" t="s">
        <v>10056</v>
      </c>
      <c r="AI4111" s="27" t="s">
        <v>14175</v>
      </c>
      <c r="AJ4111" s="27" t="s">
        <v>14175</v>
      </c>
      <c r="AK4111" s="24" t="s">
        <v>121</v>
      </c>
      <c r="AL4111" s="24" t="s">
        <v>7086</v>
      </c>
      <c r="AM4111" s="25">
        <v>45061</v>
      </c>
      <c r="AN4111" s="28">
        <v>1160000</v>
      </c>
      <c r="AO4111" s="28">
        <v>140606</v>
      </c>
      <c r="AP4111" s="24"/>
      <c r="AQ4111" s="24"/>
      <c r="AR4111" s="24"/>
      <c r="AS4111" s="24"/>
      <c r="AT4111" s="24"/>
      <c r="AU4111" s="24"/>
      <c r="AV4111" s="24"/>
      <c r="AW4111" s="24"/>
      <c r="AX4111" s="24"/>
      <c r="AY4111" s="24"/>
      <c r="AZ4111" s="24"/>
      <c r="BA4111" s="24"/>
      <c r="BB4111" s="24"/>
      <c r="BC4111" s="24"/>
      <c r="BD4111" s="24"/>
      <c r="BE4111" s="24"/>
      <c r="BF4111" s="23"/>
      <c r="BG4111" s="23"/>
      <c r="BH4111" s="23" t="s">
        <v>75</v>
      </c>
      <c r="BI4111" s="26">
        <v>0</v>
      </c>
      <c r="BJ4111" s="26">
        <v>0</v>
      </c>
      <c r="BK4111" s="29">
        <v>0</v>
      </c>
      <c r="BL4111" s="24" t="s">
        <v>91</v>
      </c>
      <c r="BM4111" s="22" t="str">
        <f ca="1">+IF(Tabla1[[#This Row],[FECHA INGRESO]]&gt;=44986,IF((TODAY()-Tabla1[[#This Row],[FECHA INGRESO]])&gt;=50,"ALERTA","TODAVÍA FALTA"),"N/A")</f>
        <v>ALERTA</v>
      </c>
      <c r="BN4111" s="7" t="str">
        <f>IFERROR((_xlfn.DAYS(Tabla1[[#This Row],[FECHA INGRESO]],Tabla1[[#This Row],[FECHA RETIRO]]))/30,"")</f>
        <v/>
      </c>
    </row>
    <row r="4112" spans="1:66" x14ac:dyDescent="0.35">
      <c r="A4112" s="21">
        <v>1235241161</v>
      </c>
      <c r="B4112" s="22" t="s">
        <v>21486</v>
      </c>
      <c r="C4112" s="25">
        <v>45061</v>
      </c>
      <c r="D4112" s="24" t="s">
        <v>266</v>
      </c>
      <c r="E4112" s="24" t="s">
        <v>111</v>
      </c>
      <c r="F4112" s="24" t="s">
        <v>70</v>
      </c>
      <c r="G4112" s="24"/>
      <c r="H4112" s="24">
        <v>24122622041</v>
      </c>
      <c r="I4112" s="24" t="s">
        <v>95</v>
      </c>
      <c r="J4112" s="24">
        <f>DATEDIF(Tabla1[[#This Row],[FECHA DE NACIMIENTO]],Tabla1[[#This Row],[FECHA ACTUAL]],"Y")</f>
        <v>19</v>
      </c>
      <c r="K4112" s="24" t="s">
        <v>73</v>
      </c>
      <c r="L4112" s="24" t="s">
        <v>112</v>
      </c>
      <c r="M4112" s="24">
        <v>0</v>
      </c>
      <c r="N4112" s="24">
        <v>0</v>
      </c>
      <c r="O4112" s="24">
        <v>2</v>
      </c>
      <c r="P4112" s="24" t="s">
        <v>101</v>
      </c>
      <c r="Q4112" s="23">
        <v>37866</v>
      </c>
      <c r="R4112" s="63" t="s">
        <v>3325</v>
      </c>
      <c r="S4112" s="25">
        <v>45119</v>
      </c>
      <c r="T4112" s="24"/>
      <c r="U4112" s="24">
        <v>3022628531</v>
      </c>
      <c r="V4112" s="148" t="s">
        <v>21487</v>
      </c>
      <c r="W4112" s="24" t="s">
        <v>21488</v>
      </c>
      <c r="X4112" s="24" t="s">
        <v>21489</v>
      </c>
      <c r="Y4112" s="24" t="s">
        <v>21490</v>
      </c>
      <c r="Z4112" s="24" t="s">
        <v>162</v>
      </c>
      <c r="AA4112" s="24">
        <v>3226416297</v>
      </c>
      <c r="AB4112" s="24"/>
      <c r="AC4112" s="24"/>
      <c r="AD4112" s="24"/>
      <c r="AE4112" s="26" t="s">
        <v>151</v>
      </c>
      <c r="AF4112" s="26"/>
      <c r="AG4112" s="26"/>
      <c r="AH4112" s="27" t="s">
        <v>955</v>
      </c>
      <c r="AI4112" s="27" t="s">
        <v>3932</v>
      </c>
      <c r="AJ4112" s="27" t="s">
        <v>3323</v>
      </c>
      <c r="AK4112" s="24" t="s">
        <v>121</v>
      </c>
      <c r="AL4112" s="24" t="s">
        <v>7086</v>
      </c>
      <c r="AM4112" s="25">
        <v>45061</v>
      </c>
      <c r="AN4112" s="28">
        <v>1160000</v>
      </c>
      <c r="AO4112" s="28">
        <v>140606</v>
      </c>
      <c r="AP4112" s="24"/>
      <c r="AQ4112" s="24"/>
      <c r="AR4112" s="24"/>
      <c r="AS4112" s="24"/>
      <c r="AT4112" s="24"/>
      <c r="AU4112" s="24"/>
      <c r="AV4112" s="24"/>
      <c r="AW4112" s="24"/>
      <c r="AX4112" s="24"/>
      <c r="AY4112" s="24"/>
      <c r="AZ4112" s="24"/>
      <c r="BA4112" s="24"/>
      <c r="BB4112" s="24"/>
      <c r="BC4112" s="24"/>
      <c r="BD4112" s="24"/>
      <c r="BE4112" s="24"/>
      <c r="BF4112" s="23"/>
      <c r="BG4112" s="23"/>
      <c r="BH4112" s="23" t="s">
        <v>75</v>
      </c>
      <c r="BI4112" s="26">
        <v>0</v>
      </c>
      <c r="BJ4112" s="26">
        <v>0</v>
      </c>
      <c r="BK4112" s="29">
        <v>0</v>
      </c>
      <c r="BL4112" s="24" t="s">
        <v>91</v>
      </c>
      <c r="BM4112" s="22" t="str">
        <f ca="1">+IF(Tabla1[[#This Row],[FECHA INGRESO]]&gt;=44986,IF((TODAY()-Tabla1[[#This Row],[FECHA INGRESO]])&gt;=50,"ALERTA","TODAVÍA FALTA"),"N/A")</f>
        <v>ALERTA</v>
      </c>
      <c r="BN4112" s="7" t="str">
        <f>IFERROR((_xlfn.DAYS(Tabla1[[#This Row],[FECHA INGRESO]],Tabla1[[#This Row],[FECHA RETIRO]]))/30,"")</f>
        <v/>
      </c>
    </row>
    <row r="4113" spans="1:66" x14ac:dyDescent="0.35">
      <c r="A4113" s="21">
        <v>1024573967</v>
      </c>
      <c r="B4113" s="22" t="s">
        <v>21491</v>
      </c>
      <c r="C4113" s="25">
        <v>45061</v>
      </c>
      <c r="D4113" s="24" t="s">
        <v>4008</v>
      </c>
      <c r="E4113" s="24" t="s">
        <v>111</v>
      </c>
      <c r="F4113" s="24" t="s">
        <v>70</v>
      </c>
      <c r="G4113" s="24"/>
      <c r="H4113" s="24">
        <v>24122624270</v>
      </c>
      <c r="I4113" s="24" t="s">
        <v>72</v>
      </c>
      <c r="J4113" s="24">
        <f>DATEDIF(Tabla1[[#This Row],[FECHA DE NACIMIENTO]],Tabla1[[#This Row],[FECHA ACTUAL]],"Y")</f>
        <v>27</v>
      </c>
      <c r="K4113" s="24" t="s">
        <v>73</v>
      </c>
      <c r="L4113" s="24" t="s">
        <v>112</v>
      </c>
      <c r="M4113" s="24">
        <v>0</v>
      </c>
      <c r="N4113" s="24">
        <v>1</v>
      </c>
      <c r="O4113" s="24">
        <v>1</v>
      </c>
      <c r="P4113" s="24" t="s">
        <v>101</v>
      </c>
      <c r="Q4113" s="23">
        <v>35247</v>
      </c>
      <c r="R4113" s="24" t="s">
        <v>76</v>
      </c>
      <c r="S4113" s="25">
        <v>45119</v>
      </c>
      <c r="T4113" s="24"/>
      <c r="U4113" s="24">
        <v>3219353886</v>
      </c>
      <c r="V4113" s="148" t="s">
        <v>21492</v>
      </c>
      <c r="W4113" s="24" t="s">
        <v>21493</v>
      </c>
      <c r="X4113" s="24" t="s">
        <v>21494</v>
      </c>
      <c r="Y4113" s="24" t="s">
        <v>21495</v>
      </c>
      <c r="Z4113" s="24" t="s">
        <v>117</v>
      </c>
      <c r="AA4113" s="24">
        <v>3123030942</v>
      </c>
      <c r="AB4113" s="24"/>
      <c r="AC4113" s="24"/>
      <c r="AD4113" s="24"/>
      <c r="AE4113" s="26" t="s">
        <v>194</v>
      </c>
      <c r="AF4113" s="26" t="s">
        <v>21496</v>
      </c>
      <c r="AG4113" s="26"/>
      <c r="AH4113" s="27" t="s">
        <v>955</v>
      </c>
      <c r="AI4113" s="27" t="s">
        <v>120</v>
      </c>
      <c r="AJ4113" s="27" t="s">
        <v>120</v>
      </c>
      <c r="AK4113" s="24" t="s">
        <v>121</v>
      </c>
      <c r="AL4113" s="24" t="s">
        <v>7086</v>
      </c>
      <c r="AM4113" s="25">
        <v>45061</v>
      </c>
      <c r="AN4113" s="28">
        <v>1160000</v>
      </c>
      <c r="AO4113" s="28">
        <v>140606</v>
      </c>
      <c r="AP4113" s="24" t="s">
        <v>21497</v>
      </c>
      <c r="AQ4113" s="24"/>
      <c r="AR4113" s="24"/>
      <c r="AS4113" s="24"/>
      <c r="AT4113" s="24"/>
      <c r="AU4113" s="24"/>
      <c r="AV4113" s="24"/>
      <c r="AW4113" s="24"/>
      <c r="AX4113" s="24"/>
      <c r="AY4113" s="24"/>
      <c r="AZ4113" s="24"/>
      <c r="BA4113" s="24"/>
      <c r="BB4113" s="24"/>
      <c r="BC4113" s="24"/>
      <c r="BD4113" s="24"/>
      <c r="BE4113" s="24"/>
      <c r="BF4113" s="23"/>
      <c r="BG4113" s="23"/>
      <c r="BH4113" s="23" t="s">
        <v>75</v>
      </c>
      <c r="BI4113" s="26">
        <v>0</v>
      </c>
      <c r="BJ4113" s="26">
        <v>0</v>
      </c>
      <c r="BK4113" s="29">
        <v>0</v>
      </c>
      <c r="BL4113" s="24" t="s">
        <v>91</v>
      </c>
      <c r="BM4113" s="22" t="str">
        <f ca="1">+IF(Tabla1[[#This Row],[FECHA INGRESO]]&gt;=44986,IF((TODAY()-Tabla1[[#This Row],[FECHA INGRESO]])&gt;=50,"ALERTA","TODAVÍA FALTA"),"N/A")</f>
        <v>ALERTA</v>
      </c>
      <c r="BN4113" s="7" t="str">
        <f>IFERROR((_xlfn.DAYS(Tabla1[[#This Row],[FECHA INGRESO]],Tabla1[[#This Row],[FECHA RETIRO]]))/30,"")</f>
        <v/>
      </c>
    </row>
    <row r="4114" spans="1:66" x14ac:dyDescent="0.35">
      <c r="A4114" s="21">
        <v>1020806603</v>
      </c>
      <c r="B4114" s="22" t="s">
        <v>21498</v>
      </c>
      <c r="C4114" s="25">
        <v>45061</v>
      </c>
      <c r="D4114" s="24" t="s">
        <v>188</v>
      </c>
      <c r="E4114" s="24" t="s">
        <v>111</v>
      </c>
      <c r="F4114" s="24" t="s">
        <v>70</v>
      </c>
      <c r="G4114" s="24"/>
      <c r="H4114" s="24">
        <v>24122603747</v>
      </c>
      <c r="I4114" s="24" t="s">
        <v>95</v>
      </c>
      <c r="J4114" s="24">
        <f>DATEDIF(Tabla1[[#This Row],[FECHA DE NACIMIENTO]],Tabla1[[#This Row],[FECHA ACTUAL]],"Y")</f>
        <v>27</v>
      </c>
      <c r="K4114" s="24" t="s">
        <v>73</v>
      </c>
      <c r="L4114" s="24" t="s">
        <v>112</v>
      </c>
      <c r="M4114" s="24">
        <v>1</v>
      </c>
      <c r="N4114" s="24">
        <v>1</v>
      </c>
      <c r="O4114" s="24">
        <v>2</v>
      </c>
      <c r="P4114" s="24" t="s">
        <v>101</v>
      </c>
      <c r="Q4114" s="23">
        <v>34898</v>
      </c>
      <c r="R4114" s="24" t="s">
        <v>76</v>
      </c>
      <c r="S4114" s="25">
        <v>45119</v>
      </c>
      <c r="T4114" s="24"/>
      <c r="U4114" s="24">
        <v>3175383772</v>
      </c>
      <c r="V4114" s="148" t="s">
        <v>21499</v>
      </c>
      <c r="W4114" s="24" t="s">
        <v>21500</v>
      </c>
      <c r="X4114" s="24" t="s">
        <v>21501</v>
      </c>
      <c r="Y4114" s="24" t="s">
        <v>21502</v>
      </c>
      <c r="Z4114" s="24" t="s">
        <v>117</v>
      </c>
      <c r="AA4114" s="24">
        <v>3112638227</v>
      </c>
      <c r="AB4114" s="24"/>
      <c r="AC4114" s="24"/>
      <c r="AD4114" s="24"/>
      <c r="AE4114" s="26" t="s">
        <v>183</v>
      </c>
      <c r="AF4114" s="26" t="s">
        <v>21503</v>
      </c>
      <c r="AG4114" s="26"/>
      <c r="AH4114" s="27" t="s">
        <v>3042</v>
      </c>
      <c r="AI4114" s="27" t="s">
        <v>14175</v>
      </c>
      <c r="AJ4114" s="27" t="s">
        <v>14175</v>
      </c>
      <c r="AK4114" s="24" t="s">
        <v>121</v>
      </c>
      <c r="AL4114" s="24" t="s">
        <v>7086</v>
      </c>
      <c r="AM4114" s="25">
        <v>45061</v>
      </c>
      <c r="AN4114" s="28">
        <v>1160000</v>
      </c>
      <c r="AO4114" s="28">
        <v>140606</v>
      </c>
      <c r="AP4114" s="24" t="s">
        <v>21504</v>
      </c>
      <c r="AQ4114" s="24"/>
      <c r="AR4114" s="24"/>
      <c r="AS4114" s="24"/>
      <c r="AT4114" s="24"/>
      <c r="AU4114" s="24"/>
      <c r="AV4114" s="24"/>
      <c r="AW4114" s="24"/>
      <c r="AX4114" s="24"/>
      <c r="AY4114" s="24"/>
      <c r="AZ4114" s="24"/>
      <c r="BA4114" s="24"/>
      <c r="BB4114" s="24"/>
      <c r="BC4114" s="24"/>
      <c r="BD4114" s="24"/>
      <c r="BE4114" s="24"/>
      <c r="BF4114" s="23"/>
      <c r="BG4114" s="23"/>
      <c r="BH4114" s="23">
        <v>45071</v>
      </c>
      <c r="BI4114" s="26" t="s">
        <v>466</v>
      </c>
      <c r="BJ4114" s="26" t="s">
        <v>273</v>
      </c>
      <c r="BK4114" s="29">
        <v>0</v>
      </c>
      <c r="BL4114" s="24" t="s">
        <v>129</v>
      </c>
      <c r="BM4114" s="22" t="str">
        <f ca="1">+IF(Tabla1[[#This Row],[FECHA INGRESO]]&gt;=44986,IF((TODAY()-Tabla1[[#This Row],[FECHA INGRESO]])&gt;=50,"ALERTA","TODAVÍA FALTA"),"N/A")</f>
        <v>ALERTA</v>
      </c>
      <c r="BN4114" s="7">
        <f>IFERROR((_xlfn.DAYS(Tabla1[[#This Row],[FECHA INGRESO]],Tabla1[[#This Row],[FECHA RETIRO]]))/30,"")</f>
        <v>-0.33333333333333331</v>
      </c>
    </row>
    <row r="4115" spans="1:66" x14ac:dyDescent="0.35">
      <c r="A4115" s="21">
        <v>1022412528</v>
      </c>
      <c r="B4115" s="22" t="s">
        <v>21505</v>
      </c>
      <c r="C4115" s="25">
        <v>45062</v>
      </c>
      <c r="D4115" s="24" t="s">
        <v>188</v>
      </c>
      <c r="E4115" s="24" t="s">
        <v>94</v>
      </c>
      <c r="F4115" s="24" t="s">
        <v>70</v>
      </c>
      <c r="G4115" s="24"/>
      <c r="H4115" s="24">
        <v>24107415321</v>
      </c>
      <c r="I4115" s="24" t="s">
        <v>95</v>
      </c>
      <c r="J4115" s="24">
        <f>DATEDIF(Tabla1[[#This Row],[FECHA DE NACIMIENTO]],Tabla1[[#This Row],[FECHA ACTUAL]],"Y")</f>
        <v>27</v>
      </c>
      <c r="K4115" s="24" t="s">
        <v>73</v>
      </c>
      <c r="L4115" s="24" t="s">
        <v>234</v>
      </c>
      <c r="M4115" s="24">
        <v>2</v>
      </c>
      <c r="N4115" s="24">
        <v>2</v>
      </c>
      <c r="O4115" s="24">
        <v>2</v>
      </c>
      <c r="P4115" s="24" t="s">
        <v>101</v>
      </c>
      <c r="Q4115" s="23">
        <v>35067</v>
      </c>
      <c r="R4115" s="24" t="s">
        <v>76</v>
      </c>
      <c r="S4115" s="25">
        <v>45119</v>
      </c>
      <c r="T4115" s="24"/>
      <c r="U4115" s="24">
        <v>3135147375</v>
      </c>
      <c r="V4115" s="148" t="s">
        <v>21506</v>
      </c>
      <c r="W4115" s="24" t="s">
        <v>21507</v>
      </c>
      <c r="X4115" s="24" t="s">
        <v>16068</v>
      </c>
      <c r="Y4115" s="24" t="s">
        <v>21508</v>
      </c>
      <c r="Z4115" s="24" t="s">
        <v>13095</v>
      </c>
      <c r="AA4115" s="24">
        <v>3204863963</v>
      </c>
      <c r="AB4115" s="24"/>
      <c r="AC4115" s="24"/>
      <c r="AD4115" s="24"/>
      <c r="AE4115" s="26" t="s">
        <v>183</v>
      </c>
      <c r="AF4115" s="26" t="s">
        <v>21509</v>
      </c>
      <c r="AG4115" s="26"/>
      <c r="AH4115" s="27" t="s">
        <v>15472</v>
      </c>
      <c r="AI4115" s="27" t="s">
        <v>398</v>
      </c>
      <c r="AJ4115" s="27" t="s">
        <v>398</v>
      </c>
      <c r="AK4115" s="24" t="s">
        <v>89</v>
      </c>
      <c r="AL4115" s="24" t="s">
        <v>7086</v>
      </c>
      <c r="AM4115" s="25">
        <v>45062</v>
      </c>
      <c r="AN4115" s="28">
        <v>1349360</v>
      </c>
      <c r="AO4115" s="28">
        <v>140606</v>
      </c>
      <c r="AP4115" s="24"/>
      <c r="AQ4115" s="24"/>
      <c r="AR4115" s="24"/>
      <c r="AS4115" s="24"/>
      <c r="AT4115" s="24"/>
      <c r="AU4115" s="24"/>
      <c r="AV4115" s="24"/>
      <c r="AW4115" s="24"/>
      <c r="AX4115" s="24"/>
      <c r="AY4115" s="24"/>
      <c r="AZ4115" s="24"/>
      <c r="BA4115" s="24"/>
      <c r="BB4115" s="24"/>
      <c r="BC4115" s="24"/>
      <c r="BD4115" s="24"/>
      <c r="BE4115" s="24"/>
      <c r="BF4115" s="23"/>
      <c r="BG4115" s="23"/>
      <c r="BH4115" s="23" t="s">
        <v>75</v>
      </c>
      <c r="BI4115" s="26">
        <v>0</v>
      </c>
      <c r="BJ4115" s="26">
        <v>0</v>
      </c>
      <c r="BK4115" s="29">
        <v>0</v>
      </c>
      <c r="BL4115" s="24" t="s">
        <v>91</v>
      </c>
      <c r="BM4115" s="22" t="str">
        <f ca="1">+IF(Tabla1[[#This Row],[FECHA INGRESO]]&gt;=44986,IF((TODAY()-Tabla1[[#This Row],[FECHA INGRESO]])&gt;=50,"ALERTA","TODAVÍA FALTA"),"N/A")</f>
        <v>ALERTA</v>
      </c>
      <c r="BN4115" s="7" t="str">
        <f>IFERROR((_xlfn.DAYS(Tabla1[[#This Row],[FECHA INGRESO]],Tabla1[[#This Row],[FECHA RETIRO]]))/30,"")</f>
        <v/>
      </c>
    </row>
    <row r="4116" spans="1:66" x14ac:dyDescent="0.35">
      <c r="A4116" s="21">
        <v>1030609691</v>
      </c>
      <c r="B4116" s="22" t="s">
        <v>21510</v>
      </c>
      <c r="C4116" s="25">
        <v>45062</v>
      </c>
      <c r="D4116" s="24" t="s">
        <v>188</v>
      </c>
      <c r="E4116" s="24" t="s">
        <v>111</v>
      </c>
      <c r="F4116" s="24" t="s">
        <v>111</v>
      </c>
      <c r="G4116" s="24"/>
      <c r="H4116" s="24">
        <v>24122622399</v>
      </c>
      <c r="I4116" s="24" t="s">
        <v>72</v>
      </c>
      <c r="J4116" s="24">
        <f>DATEDIF(Tabla1[[#This Row],[FECHA DE NACIMIENTO]],Tabla1[[#This Row],[FECHA ACTUAL]],"Y")</f>
        <v>31</v>
      </c>
      <c r="K4116" s="24" t="s">
        <v>73</v>
      </c>
      <c r="L4116" s="24" t="s">
        <v>112</v>
      </c>
      <c r="M4116" s="24">
        <v>1</v>
      </c>
      <c r="N4116" s="24">
        <v>1</v>
      </c>
      <c r="O4116" s="24">
        <v>2</v>
      </c>
      <c r="P4116" s="24" t="s">
        <v>101</v>
      </c>
      <c r="Q4116" s="23">
        <v>33754</v>
      </c>
      <c r="R4116" s="24" t="s">
        <v>76</v>
      </c>
      <c r="S4116" s="25">
        <v>45119</v>
      </c>
      <c r="T4116" s="24"/>
      <c r="U4116" s="24">
        <v>3154735202</v>
      </c>
      <c r="V4116" s="148" t="s">
        <v>21511</v>
      </c>
      <c r="W4116" s="24" t="s">
        <v>21512</v>
      </c>
      <c r="X4116" s="24" t="s">
        <v>586</v>
      </c>
      <c r="Y4116" s="24" t="s">
        <v>21513</v>
      </c>
      <c r="Z4116" s="24" t="s">
        <v>17135</v>
      </c>
      <c r="AA4116" s="24">
        <v>3219999538</v>
      </c>
      <c r="AB4116" s="24"/>
      <c r="AC4116" s="24"/>
      <c r="AD4116" s="24"/>
      <c r="AE4116" s="26" t="s">
        <v>183</v>
      </c>
      <c r="AF4116" s="26" t="s">
        <v>6819</v>
      </c>
      <c r="AG4116" s="26"/>
      <c r="AH4116" s="27" t="s">
        <v>10056</v>
      </c>
      <c r="AI4116" s="27" t="s">
        <v>410</v>
      </c>
      <c r="AJ4116" s="27" t="s">
        <v>410</v>
      </c>
      <c r="AK4116" s="24" t="s">
        <v>121</v>
      </c>
      <c r="AL4116" s="24" t="s">
        <v>7086</v>
      </c>
      <c r="AM4116" s="25">
        <v>45062</v>
      </c>
      <c r="AN4116" s="28">
        <v>1160000</v>
      </c>
      <c r="AO4116" s="28">
        <v>140606</v>
      </c>
      <c r="AP4116" s="24"/>
      <c r="AQ4116" s="24"/>
      <c r="AR4116" s="24"/>
      <c r="AS4116" s="24"/>
      <c r="AT4116" s="24"/>
      <c r="AU4116" s="24"/>
      <c r="AV4116" s="24"/>
      <c r="AW4116" s="24"/>
      <c r="AX4116" s="24"/>
      <c r="AY4116" s="24"/>
      <c r="AZ4116" s="24"/>
      <c r="BA4116" s="24"/>
      <c r="BB4116" s="24"/>
      <c r="BC4116" s="24"/>
      <c r="BD4116" s="24"/>
      <c r="BE4116" s="24"/>
      <c r="BF4116" s="23"/>
      <c r="BG4116" s="23"/>
      <c r="BH4116" s="23" t="s">
        <v>75</v>
      </c>
      <c r="BI4116" s="26">
        <v>0</v>
      </c>
      <c r="BJ4116" s="26">
        <v>0</v>
      </c>
      <c r="BK4116" s="29">
        <v>0</v>
      </c>
      <c r="BL4116" s="24" t="s">
        <v>91</v>
      </c>
      <c r="BM4116" s="22" t="str">
        <f ca="1">+IF(Tabla1[[#This Row],[FECHA INGRESO]]&gt;=44986,IF((TODAY()-Tabla1[[#This Row],[FECHA INGRESO]])&gt;=50,"ALERTA","TODAVÍA FALTA"),"N/A")</f>
        <v>ALERTA</v>
      </c>
      <c r="BN4116" s="7" t="str">
        <f>IFERROR((_xlfn.DAYS(Tabla1[[#This Row],[FECHA INGRESO]],Tabla1[[#This Row],[FECHA RETIRO]]))/30,"")</f>
        <v/>
      </c>
    </row>
    <row r="4117" spans="1:66" x14ac:dyDescent="0.35">
      <c r="A4117" s="21">
        <v>1016944251</v>
      </c>
      <c r="B4117" s="22" t="s">
        <v>21514</v>
      </c>
      <c r="C4117" s="25">
        <v>45062</v>
      </c>
      <c r="D4117" s="24" t="s">
        <v>188</v>
      </c>
      <c r="E4117" s="24" t="s">
        <v>111</v>
      </c>
      <c r="F4117" s="24" t="s">
        <v>111</v>
      </c>
      <c r="G4117" s="24"/>
      <c r="H4117" s="24">
        <v>24122620090</v>
      </c>
      <c r="I4117" s="24" t="s">
        <v>95</v>
      </c>
      <c r="J4117" s="24">
        <f>DATEDIF(Tabla1[[#This Row],[FECHA DE NACIMIENTO]],Tabla1[[#This Row],[FECHA ACTUAL]],"Y")</f>
        <v>18</v>
      </c>
      <c r="K4117" s="24" t="s">
        <v>73</v>
      </c>
      <c r="L4117" s="24" t="s">
        <v>112</v>
      </c>
      <c r="M4117" s="24">
        <v>0</v>
      </c>
      <c r="N4117" s="24">
        <v>0</v>
      </c>
      <c r="O4117" s="24">
        <v>2</v>
      </c>
      <c r="P4117" s="24" t="s">
        <v>101</v>
      </c>
      <c r="Q4117" s="23">
        <v>38187</v>
      </c>
      <c r="R4117" s="63" t="s">
        <v>736</v>
      </c>
      <c r="S4117" s="25">
        <v>45119</v>
      </c>
      <c r="T4117" s="24"/>
      <c r="U4117" s="24">
        <v>3202174301</v>
      </c>
      <c r="V4117" s="148" t="s">
        <v>21515</v>
      </c>
      <c r="W4117" s="24" t="s">
        <v>21516</v>
      </c>
      <c r="X4117" s="24" t="s">
        <v>7143</v>
      </c>
      <c r="Y4117" s="24" t="s">
        <v>21517</v>
      </c>
      <c r="Z4117" s="24" t="s">
        <v>285</v>
      </c>
      <c r="AA4117" s="24">
        <v>3027745070</v>
      </c>
      <c r="AB4117" s="24"/>
      <c r="AC4117" s="24"/>
      <c r="AD4117" s="24"/>
      <c r="AE4117" s="26" t="s">
        <v>151</v>
      </c>
      <c r="AF4117" s="26"/>
      <c r="AG4117" s="26"/>
      <c r="AH4117" s="27" t="s">
        <v>10056</v>
      </c>
      <c r="AI4117" s="27" t="s">
        <v>410</v>
      </c>
      <c r="AJ4117" s="27" t="s">
        <v>410</v>
      </c>
      <c r="AK4117" s="24" t="s">
        <v>121</v>
      </c>
      <c r="AL4117" s="24" t="s">
        <v>7086</v>
      </c>
      <c r="AM4117" s="25">
        <v>45062</v>
      </c>
      <c r="AN4117" s="28">
        <v>1160000</v>
      </c>
      <c r="AO4117" s="28">
        <v>140606</v>
      </c>
      <c r="AP4117" s="24"/>
      <c r="AQ4117" s="24"/>
      <c r="AR4117" s="24"/>
      <c r="AS4117" s="24"/>
      <c r="AT4117" s="24"/>
      <c r="AU4117" s="24"/>
      <c r="AV4117" s="24"/>
      <c r="AW4117" s="24"/>
      <c r="AX4117" s="24"/>
      <c r="AY4117" s="24"/>
      <c r="AZ4117" s="24"/>
      <c r="BA4117" s="24"/>
      <c r="BB4117" s="24"/>
      <c r="BC4117" s="24"/>
      <c r="BD4117" s="24"/>
      <c r="BE4117" s="24"/>
      <c r="BF4117" s="23"/>
      <c r="BG4117" s="23"/>
      <c r="BH4117" s="23" t="s">
        <v>75</v>
      </c>
      <c r="BI4117" s="26">
        <v>0</v>
      </c>
      <c r="BJ4117" s="26">
        <v>0</v>
      </c>
      <c r="BK4117" s="29">
        <v>0</v>
      </c>
      <c r="BL4117" s="24" t="s">
        <v>91</v>
      </c>
      <c r="BM4117" s="22" t="str">
        <f ca="1">+IF(Tabla1[[#This Row],[FECHA INGRESO]]&gt;=44986,IF((TODAY()-Tabla1[[#This Row],[FECHA INGRESO]])&gt;=50,"ALERTA","TODAVÍA FALTA"),"N/A")</f>
        <v>ALERTA</v>
      </c>
      <c r="BN4117" s="7" t="str">
        <f>IFERROR((_xlfn.DAYS(Tabla1[[#This Row],[FECHA INGRESO]],Tabla1[[#This Row],[FECHA RETIRO]]))/30,"")</f>
        <v/>
      </c>
    </row>
    <row r="4118" spans="1:66" x14ac:dyDescent="0.35">
      <c r="A4118" s="21">
        <v>1019126873</v>
      </c>
      <c r="B4118" s="22" t="s">
        <v>21518</v>
      </c>
      <c r="C4118" s="25">
        <v>45062</v>
      </c>
      <c r="D4118" s="24" t="s">
        <v>188</v>
      </c>
      <c r="E4118" s="24" t="s">
        <v>110</v>
      </c>
      <c r="F4118" s="24" t="s">
        <v>70</v>
      </c>
      <c r="G4118" s="24"/>
      <c r="H4118" s="24">
        <v>24122618585</v>
      </c>
      <c r="I4118" s="24" t="s">
        <v>95</v>
      </c>
      <c r="J4118" s="24">
        <f>DATEDIF(Tabla1[[#This Row],[FECHA DE NACIMIENTO]],Tabla1[[#This Row],[FECHA ACTUAL]],"Y")</f>
        <v>26</v>
      </c>
      <c r="K4118" s="24" t="s">
        <v>320</v>
      </c>
      <c r="L4118" s="24" t="s">
        <v>234</v>
      </c>
      <c r="M4118" s="24">
        <v>1</v>
      </c>
      <c r="N4118" s="24">
        <v>1</v>
      </c>
      <c r="O4118" s="24">
        <v>2</v>
      </c>
      <c r="P4118" s="24" t="s">
        <v>101</v>
      </c>
      <c r="Q4118" s="23">
        <v>35382</v>
      </c>
      <c r="R4118" s="63" t="s">
        <v>736</v>
      </c>
      <c r="S4118" s="25">
        <v>45119</v>
      </c>
      <c r="T4118" s="24"/>
      <c r="U4118" s="24">
        <v>3202687833</v>
      </c>
      <c r="V4118" s="148" t="s">
        <v>21519</v>
      </c>
      <c r="W4118" s="24" t="s">
        <v>21342</v>
      </c>
      <c r="X4118" s="24" t="s">
        <v>19112</v>
      </c>
      <c r="Y4118" s="24" t="s">
        <v>21520</v>
      </c>
      <c r="Z4118" s="24" t="s">
        <v>13095</v>
      </c>
      <c r="AA4118" s="24">
        <v>3207665956</v>
      </c>
      <c r="AB4118" s="24"/>
      <c r="AC4118" s="24"/>
      <c r="AD4118" s="24"/>
      <c r="AE4118" s="26" t="s">
        <v>183</v>
      </c>
      <c r="AF4118" s="26" t="s">
        <v>20139</v>
      </c>
      <c r="AG4118" s="26"/>
      <c r="AH4118" s="27" t="s">
        <v>10056</v>
      </c>
      <c r="AI4118" s="27" t="s">
        <v>410</v>
      </c>
      <c r="AJ4118" s="27" t="s">
        <v>410</v>
      </c>
      <c r="AK4118" s="24" t="s">
        <v>121</v>
      </c>
      <c r="AL4118" s="24" t="s">
        <v>7086</v>
      </c>
      <c r="AM4118" s="25">
        <v>45062</v>
      </c>
      <c r="AN4118" s="28">
        <v>1160000</v>
      </c>
      <c r="AO4118" s="28">
        <v>140606</v>
      </c>
      <c r="AP4118" s="24"/>
      <c r="AQ4118" s="24"/>
      <c r="AR4118" s="24"/>
      <c r="AS4118" s="24"/>
      <c r="AT4118" s="24"/>
      <c r="AU4118" s="24"/>
      <c r="AV4118" s="24"/>
      <c r="AW4118" s="24"/>
      <c r="AX4118" s="24"/>
      <c r="AY4118" s="24"/>
      <c r="AZ4118" s="24"/>
      <c r="BA4118" s="24"/>
      <c r="BB4118" s="24"/>
      <c r="BC4118" s="24"/>
      <c r="BD4118" s="24"/>
      <c r="BE4118" s="24"/>
      <c r="BF4118" s="23"/>
      <c r="BG4118" s="23"/>
      <c r="BH4118" s="23">
        <v>45107</v>
      </c>
      <c r="BI4118" s="26" t="s">
        <v>10014</v>
      </c>
      <c r="BJ4118" s="26" t="s">
        <v>10594</v>
      </c>
      <c r="BK4118" s="29">
        <v>0</v>
      </c>
      <c r="BL4118" s="24" t="s">
        <v>129</v>
      </c>
      <c r="BM4118" s="22" t="str">
        <f ca="1">+IF(Tabla1[[#This Row],[FECHA INGRESO]]&gt;=44986,IF((TODAY()-Tabla1[[#This Row],[FECHA INGRESO]])&gt;=50,"ALERTA","TODAVÍA FALTA"),"N/A")</f>
        <v>ALERTA</v>
      </c>
      <c r="BN4118" s="7">
        <f>IFERROR((_xlfn.DAYS(Tabla1[[#This Row],[FECHA INGRESO]],Tabla1[[#This Row],[FECHA RETIRO]]))/30,"")</f>
        <v>-1.5</v>
      </c>
    </row>
    <row r="4119" spans="1:66" x14ac:dyDescent="0.35">
      <c r="A4119" s="21">
        <v>1069853312</v>
      </c>
      <c r="B4119" s="22" t="s">
        <v>21521</v>
      </c>
      <c r="C4119" s="25">
        <v>45062</v>
      </c>
      <c r="D4119" s="24" t="s">
        <v>266</v>
      </c>
      <c r="E4119" s="24" t="s">
        <v>111</v>
      </c>
      <c r="F4119" s="24" t="s">
        <v>70</v>
      </c>
      <c r="G4119" s="24"/>
      <c r="H4119" s="24">
        <v>24122626733</v>
      </c>
      <c r="I4119" s="24" t="s">
        <v>72</v>
      </c>
      <c r="J4119" s="24">
        <f>DATEDIF(Tabla1[[#This Row],[FECHA DE NACIMIENTO]],Tabla1[[#This Row],[FECHA ACTUAL]],"Y")</f>
        <v>26</v>
      </c>
      <c r="K4119" s="24" t="s">
        <v>500</v>
      </c>
      <c r="L4119" s="24" t="s">
        <v>112</v>
      </c>
      <c r="M4119" s="24">
        <v>0</v>
      </c>
      <c r="N4119" s="24">
        <v>0</v>
      </c>
      <c r="O4119" s="24">
        <v>2</v>
      </c>
      <c r="P4119" s="24" t="s">
        <v>101</v>
      </c>
      <c r="Q4119" s="23">
        <v>35428</v>
      </c>
      <c r="R4119" s="63" t="s">
        <v>21522</v>
      </c>
      <c r="S4119" s="25">
        <v>45119</v>
      </c>
      <c r="T4119" s="24"/>
      <c r="U4119" s="24">
        <v>3132337125</v>
      </c>
      <c r="V4119" s="148" t="s">
        <v>21523</v>
      </c>
      <c r="W4119" s="24" t="s">
        <v>21524</v>
      </c>
      <c r="X4119" s="24" t="s">
        <v>21525</v>
      </c>
      <c r="Y4119" s="24" t="s">
        <v>21526</v>
      </c>
      <c r="Z4119" s="24" t="s">
        <v>162</v>
      </c>
      <c r="AA4119" s="24">
        <v>3213113153</v>
      </c>
      <c r="AB4119" s="24"/>
      <c r="AC4119" s="24"/>
      <c r="AD4119" s="24"/>
      <c r="AE4119" s="26" t="s">
        <v>102</v>
      </c>
      <c r="AF4119" s="26" t="s">
        <v>103</v>
      </c>
      <c r="AG4119" s="26"/>
      <c r="AH4119" s="27" t="s">
        <v>10056</v>
      </c>
      <c r="AI4119" s="27" t="s">
        <v>9232</v>
      </c>
      <c r="AJ4119" s="27" t="s">
        <v>9317</v>
      </c>
      <c r="AK4119" s="24" t="s">
        <v>121</v>
      </c>
      <c r="AL4119" s="24" t="s">
        <v>7086</v>
      </c>
      <c r="AM4119" s="25">
        <v>45062</v>
      </c>
      <c r="AN4119" s="28">
        <v>1160000</v>
      </c>
      <c r="AO4119" s="28">
        <v>140606</v>
      </c>
      <c r="AP4119" s="24" t="s">
        <v>21527</v>
      </c>
      <c r="AQ4119" s="24"/>
      <c r="AR4119" s="24"/>
      <c r="AS4119" s="24"/>
      <c r="AT4119" s="24"/>
      <c r="AU4119" s="24"/>
      <c r="AV4119" s="24"/>
      <c r="AW4119" s="24"/>
      <c r="AX4119" s="24"/>
      <c r="AY4119" s="24"/>
      <c r="AZ4119" s="24"/>
      <c r="BA4119" s="24"/>
      <c r="BB4119" s="24"/>
      <c r="BC4119" s="24"/>
      <c r="BD4119" s="24"/>
      <c r="BE4119" s="24"/>
      <c r="BF4119" s="23"/>
      <c r="BG4119" s="23"/>
      <c r="BH4119" s="23">
        <v>45108</v>
      </c>
      <c r="BI4119" s="26" t="s">
        <v>466</v>
      </c>
      <c r="BJ4119" s="26" t="s">
        <v>273</v>
      </c>
      <c r="BK4119" s="29">
        <v>0</v>
      </c>
      <c r="BL4119" s="24" t="s">
        <v>129</v>
      </c>
      <c r="BM4119" s="22" t="str">
        <f ca="1">+IF(Tabla1[[#This Row],[FECHA INGRESO]]&gt;=44986,IF((TODAY()-Tabla1[[#This Row],[FECHA INGRESO]])&gt;=50,"ALERTA","TODAVÍA FALTA"),"N/A")</f>
        <v>ALERTA</v>
      </c>
      <c r="BN4119" s="7">
        <f>IFERROR((_xlfn.DAYS(Tabla1[[#This Row],[FECHA INGRESO]],Tabla1[[#This Row],[FECHA RETIRO]]))/30,"")</f>
        <v>-1.5333333333333334</v>
      </c>
    </row>
    <row r="4120" spans="1:66" x14ac:dyDescent="0.35">
      <c r="A4120" s="21">
        <v>1010060666</v>
      </c>
      <c r="B4120" s="22" t="s">
        <v>21528</v>
      </c>
      <c r="C4120" s="25">
        <v>45062</v>
      </c>
      <c r="D4120" s="24" t="s">
        <v>157</v>
      </c>
      <c r="E4120" s="24" t="s">
        <v>94</v>
      </c>
      <c r="F4120" s="24" t="s">
        <v>70</v>
      </c>
      <c r="G4120" s="24"/>
      <c r="H4120" s="24">
        <v>24122619913</v>
      </c>
      <c r="I4120" s="24" t="s">
        <v>95</v>
      </c>
      <c r="J4120" s="24">
        <f>DATEDIF(Tabla1[[#This Row],[FECHA DE NACIMIENTO]],Tabla1[[#This Row],[FECHA ACTUAL]],"Y")</f>
        <v>22</v>
      </c>
      <c r="K4120" s="24" t="s">
        <v>73</v>
      </c>
      <c r="L4120" s="24" t="s">
        <v>112</v>
      </c>
      <c r="M4120" s="24">
        <v>0</v>
      </c>
      <c r="N4120" s="24">
        <v>1</v>
      </c>
      <c r="O4120" s="24">
        <v>2</v>
      </c>
      <c r="P4120" s="24" t="s">
        <v>101</v>
      </c>
      <c r="Q4120" s="23">
        <v>36800</v>
      </c>
      <c r="R4120" s="63" t="s">
        <v>21529</v>
      </c>
      <c r="S4120" s="25">
        <v>45119</v>
      </c>
      <c r="T4120" s="24"/>
      <c r="U4120" s="24">
        <v>3107768674</v>
      </c>
      <c r="V4120" s="148" t="s">
        <v>21530</v>
      </c>
      <c r="W4120" s="24" t="s">
        <v>21531</v>
      </c>
      <c r="X4120" s="24" t="s">
        <v>17984</v>
      </c>
      <c r="Y4120" s="24" t="s">
        <v>21532</v>
      </c>
      <c r="Z4120" s="24" t="s">
        <v>285</v>
      </c>
      <c r="AA4120" s="24">
        <v>3134239931</v>
      </c>
      <c r="AB4120" s="24"/>
      <c r="AC4120" s="24"/>
      <c r="AD4120" s="24"/>
      <c r="AE4120" s="26" t="s">
        <v>183</v>
      </c>
      <c r="AF4120" s="26" t="s">
        <v>20139</v>
      </c>
      <c r="AG4120" s="26"/>
      <c r="AH4120" s="27" t="s">
        <v>10056</v>
      </c>
      <c r="AI4120" s="27" t="s">
        <v>9232</v>
      </c>
      <c r="AJ4120" s="27" t="s">
        <v>9317</v>
      </c>
      <c r="AK4120" s="24" t="s">
        <v>121</v>
      </c>
      <c r="AL4120" s="24" t="s">
        <v>7086</v>
      </c>
      <c r="AM4120" s="25">
        <v>45062</v>
      </c>
      <c r="AN4120" s="28">
        <v>1160000</v>
      </c>
      <c r="AO4120" s="28">
        <v>140606</v>
      </c>
      <c r="AP4120" s="24" t="s">
        <v>21527</v>
      </c>
      <c r="AQ4120" s="24"/>
      <c r="AR4120" s="24"/>
      <c r="AS4120" s="24"/>
      <c r="AT4120" s="24"/>
      <c r="AU4120" s="24"/>
      <c r="AV4120" s="24"/>
      <c r="AW4120" s="24"/>
      <c r="AX4120" s="24"/>
      <c r="AY4120" s="24"/>
      <c r="AZ4120" s="24"/>
      <c r="BA4120" s="24"/>
      <c r="BB4120" s="24"/>
      <c r="BC4120" s="24"/>
      <c r="BD4120" s="24"/>
      <c r="BE4120" s="24"/>
      <c r="BF4120" s="23"/>
      <c r="BG4120" s="23"/>
      <c r="BH4120" s="23" t="s">
        <v>75</v>
      </c>
      <c r="BI4120" s="26">
        <v>0</v>
      </c>
      <c r="BJ4120" s="26">
        <v>0</v>
      </c>
      <c r="BK4120" s="29">
        <v>0</v>
      </c>
      <c r="BL4120" s="24" t="s">
        <v>91</v>
      </c>
      <c r="BM4120" s="22" t="str">
        <f ca="1">+IF(Tabla1[[#This Row],[FECHA INGRESO]]&gt;=44986,IF((TODAY()-Tabla1[[#This Row],[FECHA INGRESO]])&gt;=50,"ALERTA","TODAVÍA FALTA"),"N/A")</f>
        <v>ALERTA</v>
      </c>
      <c r="BN4120" s="7" t="str">
        <f>IFERROR((_xlfn.DAYS(Tabla1[[#This Row],[FECHA INGRESO]],Tabla1[[#This Row],[FECHA RETIRO]]))/30,"")</f>
        <v/>
      </c>
    </row>
    <row r="4121" spans="1:66" x14ac:dyDescent="0.35">
      <c r="A4121" s="21">
        <v>52307157</v>
      </c>
      <c r="B4121" s="22" t="s">
        <v>21533</v>
      </c>
      <c r="C4121" s="25">
        <v>45064</v>
      </c>
      <c r="D4121" s="24" t="s">
        <v>266</v>
      </c>
      <c r="E4121" s="24" t="s">
        <v>69</v>
      </c>
      <c r="F4121" s="24" t="s">
        <v>70</v>
      </c>
      <c r="G4121" s="24"/>
      <c r="H4121" s="24">
        <v>24089230280</v>
      </c>
      <c r="I4121" s="24" t="s">
        <v>95</v>
      </c>
      <c r="J4121" s="24">
        <f>DATEDIF(Tabla1[[#This Row],[FECHA DE NACIMIENTO]],Tabla1[[#This Row],[FECHA ACTUAL]],"Y")</f>
        <v>46</v>
      </c>
      <c r="K4121" s="24" t="s">
        <v>73</v>
      </c>
      <c r="L4121" s="24" t="s">
        <v>234</v>
      </c>
      <c r="M4121" s="24">
        <v>2</v>
      </c>
      <c r="N4121" s="24">
        <v>1</v>
      </c>
      <c r="O4121" s="24">
        <v>2</v>
      </c>
      <c r="P4121" s="24" t="s">
        <v>101</v>
      </c>
      <c r="Q4121" s="23">
        <v>28224</v>
      </c>
      <c r="R4121" s="24" t="s">
        <v>76</v>
      </c>
      <c r="S4121" s="25">
        <v>45119</v>
      </c>
      <c r="T4121" s="24"/>
      <c r="U4121" s="24">
        <v>3195255474</v>
      </c>
      <c r="V4121" s="148" t="s">
        <v>21534</v>
      </c>
      <c r="W4121" s="24" t="s">
        <v>21535</v>
      </c>
      <c r="X4121" s="24" t="s">
        <v>704</v>
      </c>
      <c r="Y4121" s="24" t="s">
        <v>21536</v>
      </c>
      <c r="Z4121" s="24" t="s">
        <v>13095</v>
      </c>
      <c r="AA4121" s="24">
        <v>3203397556</v>
      </c>
      <c r="AB4121" s="24"/>
      <c r="AC4121" s="24"/>
      <c r="AD4121" s="24"/>
      <c r="AE4121" s="26" t="s">
        <v>151</v>
      </c>
      <c r="AF4121" s="26"/>
      <c r="AG4121" s="26"/>
      <c r="AH4121" s="27" t="s">
        <v>955</v>
      </c>
      <c r="AI4121" s="27" t="s">
        <v>120</v>
      </c>
      <c r="AJ4121" s="27" t="s">
        <v>120</v>
      </c>
      <c r="AK4121" s="24" t="s">
        <v>121</v>
      </c>
      <c r="AL4121" s="24" t="s">
        <v>7086</v>
      </c>
      <c r="AM4121" s="25">
        <v>45064</v>
      </c>
      <c r="AN4121" s="28">
        <v>1160000</v>
      </c>
      <c r="AO4121" s="28">
        <v>140606</v>
      </c>
      <c r="AP4121" s="24"/>
      <c r="AQ4121" s="24"/>
      <c r="AR4121" s="24"/>
      <c r="AS4121" s="24"/>
      <c r="AT4121" s="24"/>
      <c r="AU4121" s="24"/>
      <c r="AV4121" s="24"/>
      <c r="AW4121" s="24"/>
      <c r="AX4121" s="24"/>
      <c r="AY4121" s="24"/>
      <c r="AZ4121" s="24"/>
      <c r="BA4121" s="24"/>
      <c r="BB4121" s="24"/>
      <c r="BC4121" s="24"/>
      <c r="BD4121" s="24"/>
      <c r="BE4121" s="24"/>
      <c r="BF4121" s="23"/>
      <c r="BG4121" s="23"/>
      <c r="BH4121" s="23" t="s">
        <v>75</v>
      </c>
      <c r="BI4121" s="26">
        <v>0</v>
      </c>
      <c r="BJ4121" s="26">
        <v>0</v>
      </c>
      <c r="BK4121" s="29">
        <v>0</v>
      </c>
      <c r="BL4121" s="24" t="s">
        <v>91</v>
      </c>
      <c r="BM4121" s="22" t="str">
        <f ca="1">+IF(Tabla1[[#This Row],[FECHA INGRESO]]&gt;=44986,IF((TODAY()-Tabla1[[#This Row],[FECHA INGRESO]])&gt;=50,"ALERTA","TODAVÍA FALTA"),"N/A")</f>
        <v>ALERTA</v>
      </c>
      <c r="BN4121" s="7" t="str">
        <f>IFERROR((_xlfn.DAYS(Tabla1[[#This Row],[FECHA INGRESO]],Tabla1[[#This Row],[FECHA RETIRO]]))/30,"")</f>
        <v/>
      </c>
    </row>
    <row r="4122" spans="1:66" x14ac:dyDescent="0.35">
      <c r="A4122" s="21">
        <v>1022922449</v>
      </c>
      <c r="B4122" s="22" t="s">
        <v>21537</v>
      </c>
      <c r="C4122" s="25">
        <v>45065</v>
      </c>
      <c r="D4122" s="24" t="s">
        <v>4008</v>
      </c>
      <c r="E4122" s="24" t="s">
        <v>111</v>
      </c>
      <c r="F4122" s="24" t="s">
        <v>70</v>
      </c>
      <c r="G4122" s="24"/>
      <c r="H4122" s="24">
        <v>24122714243</v>
      </c>
      <c r="I4122" s="24" t="s">
        <v>72</v>
      </c>
      <c r="J4122" s="24">
        <f>DATEDIF(Tabla1[[#This Row],[FECHA DE NACIMIENTO]],Tabla1[[#This Row],[FECHA ACTUAL]],"Y")</f>
        <v>20</v>
      </c>
      <c r="K4122" s="24" t="s">
        <v>73</v>
      </c>
      <c r="L4122" s="24" t="s">
        <v>112</v>
      </c>
      <c r="M4122" s="24">
        <v>0</v>
      </c>
      <c r="N4122" s="24">
        <v>0</v>
      </c>
      <c r="O4122" s="24">
        <v>1</v>
      </c>
      <c r="P4122" s="24" t="s">
        <v>101</v>
      </c>
      <c r="Q4122" s="23">
        <v>37495</v>
      </c>
      <c r="R4122" s="24" t="s">
        <v>76</v>
      </c>
      <c r="S4122" s="25">
        <v>45119</v>
      </c>
      <c r="T4122" s="24"/>
      <c r="U4122" s="24">
        <v>3133271341</v>
      </c>
      <c r="V4122" s="148" t="s">
        <v>21538</v>
      </c>
      <c r="W4122" s="24" t="s">
        <v>21539</v>
      </c>
      <c r="X4122" s="24" t="s">
        <v>19873</v>
      </c>
      <c r="Y4122" s="24" t="s">
        <v>21540</v>
      </c>
      <c r="Z4122" s="24" t="s">
        <v>117</v>
      </c>
      <c r="AA4122" s="24">
        <v>3204658575</v>
      </c>
      <c r="AB4122" s="24"/>
      <c r="AC4122" s="24"/>
      <c r="AD4122" s="24"/>
      <c r="AE4122" s="26" t="s">
        <v>183</v>
      </c>
      <c r="AF4122" s="26" t="s">
        <v>21541</v>
      </c>
      <c r="AG4122" s="26"/>
      <c r="AH4122" s="27" t="s">
        <v>955</v>
      </c>
      <c r="AI4122" s="27" t="s">
        <v>120</v>
      </c>
      <c r="AJ4122" s="27" t="s">
        <v>120</v>
      </c>
      <c r="AK4122" s="24" t="s">
        <v>121</v>
      </c>
      <c r="AL4122" s="24" t="s">
        <v>7086</v>
      </c>
      <c r="AM4122" s="25">
        <v>45065</v>
      </c>
      <c r="AN4122" s="28">
        <v>1160000</v>
      </c>
      <c r="AO4122" s="28">
        <v>140606</v>
      </c>
      <c r="AP4122" s="24"/>
      <c r="AQ4122" s="24"/>
      <c r="AR4122" s="24"/>
      <c r="AS4122" s="24"/>
      <c r="AT4122" s="24"/>
      <c r="AU4122" s="24"/>
      <c r="AV4122" s="24"/>
      <c r="AW4122" s="24"/>
      <c r="AX4122" s="24"/>
      <c r="AY4122" s="24"/>
      <c r="AZ4122" s="24"/>
      <c r="BA4122" s="24"/>
      <c r="BB4122" s="24"/>
      <c r="BC4122" s="24"/>
      <c r="BD4122" s="24"/>
      <c r="BE4122" s="24"/>
      <c r="BF4122" s="23"/>
      <c r="BG4122" s="23"/>
      <c r="BH4122" s="23" t="s">
        <v>75</v>
      </c>
      <c r="BI4122" s="26">
        <v>0</v>
      </c>
      <c r="BJ4122" s="26">
        <v>0</v>
      </c>
      <c r="BK4122" s="29">
        <v>0</v>
      </c>
      <c r="BL4122" s="24" t="s">
        <v>91</v>
      </c>
      <c r="BM4122" s="22" t="str">
        <f ca="1">+IF(Tabla1[[#This Row],[FECHA INGRESO]]&gt;=44986,IF((TODAY()-Tabla1[[#This Row],[FECHA INGRESO]])&gt;=50,"ALERTA","TODAVÍA FALTA"),"N/A")</f>
        <v>ALERTA</v>
      </c>
      <c r="BN4122" s="7" t="str">
        <f>IFERROR((_xlfn.DAYS(Tabla1[[#This Row],[FECHA INGRESO]],Tabla1[[#This Row],[FECHA RETIRO]]))/30,"")</f>
        <v/>
      </c>
    </row>
    <row r="4123" spans="1:66" x14ac:dyDescent="0.35">
      <c r="A4123" s="21">
        <v>1000338937</v>
      </c>
      <c r="B4123" s="22" t="s">
        <v>21542</v>
      </c>
      <c r="C4123" s="25">
        <v>45065</v>
      </c>
      <c r="D4123" s="24" t="s">
        <v>131</v>
      </c>
      <c r="E4123" s="24" t="s">
        <v>94</v>
      </c>
      <c r="F4123" s="24" t="s">
        <v>70</v>
      </c>
      <c r="G4123" s="24"/>
      <c r="H4123" s="24">
        <v>24115475881</v>
      </c>
      <c r="I4123" s="24" t="s">
        <v>95</v>
      </c>
      <c r="J4123" s="24">
        <f>DATEDIF(Tabla1[[#This Row],[FECHA DE NACIMIENTO]],Tabla1[[#This Row],[FECHA ACTUAL]],"Y")</f>
        <v>19</v>
      </c>
      <c r="K4123" s="24" t="s">
        <v>73</v>
      </c>
      <c r="L4123" s="24" t="s">
        <v>112</v>
      </c>
      <c r="M4123" s="24">
        <v>0</v>
      </c>
      <c r="N4123" s="24">
        <v>1</v>
      </c>
      <c r="O4123" s="24">
        <v>2</v>
      </c>
      <c r="P4123" s="24" t="s">
        <v>101</v>
      </c>
      <c r="Q4123" s="23">
        <v>37894</v>
      </c>
      <c r="R4123" s="24" t="s">
        <v>736</v>
      </c>
      <c r="S4123" s="25">
        <v>45119</v>
      </c>
      <c r="T4123" s="24"/>
      <c r="U4123" s="24">
        <v>3147481643</v>
      </c>
      <c r="V4123" s="148" t="s">
        <v>21543</v>
      </c>
      <c r="W4123" s="24" t="s">
        <v>21544</v>
      </c>
      <c r="X4123" s="24" t="s">
        <v>21545</v>
      </c>
      <c r="Y4123" s="24" t="s">
        <v>21546</v>
      </c>
      <c r="Z4123" s="24" t="s">
        <v>117</v>
      </c>
      <c r="AA4123" s="24">
        <v>3152718861</v>
      </c>
      <c r="AB4123" s="24"/>
      <c r="AC4123" s="24"/>
      <c r="AD4123" s="24"/>
      <c r="AE4123" s="26" t="s">
        <v>102</v>
      </c>
      <c r="AF4123" s="26" t="s">
        <v>10892</v>
      </c>
      <c r="AG4123" s="26"/>
      <c r="AH4123" s="27" t="s">
        <v>184</v>
      </c>
      <c r="AI4123" s="27" t="s">
        <v>120</v>
      </c>
      <c r="AJ4123" s="27" t="s">
        <v>120</v>
      </c>
      <c r="AK4123" s="24" t="s">
        <v>121</v>
      </c>
      <c r="AL4123" s="24" t="s">
        <v>7086</v>
      </c>
      <c r="AM4123" s="25">
        <v>45065</v>
      </c>
      <c r="AN4123" s="28">
        <v>1160000</v>
      </c>
      <c r="AO4123" s="28">
        <v>140606</v>
      </c>
      <c r="AP4123" s="24"/>
      <c r="AQ4123" s="24"/>
      <c r="AR4123" s="24"/>
      <c r="AS4123" s="24"/>
      <c r="AT4123" s="24"/>
      <c r="AU4123" s="24"/>
      <c r="AV4123" s="24"/>
      <c r="AW4123" s="24"/>
      <c r="AX4123" s="24"/>
      <c r="AY4123" s="24"/>
      <c r="AZ4123" s="24"/>
      <c r="BA4123" s="24"/>
      <c r="BB4123" s="24"/>
      <c r="BC4123" s="24"/>
      <c r="BD4123" s="24"/>
      <c r="BE4123" s="24"/>
      <c r="BF4123" s="23"/>
      <c r="BG4123" s="23"/>
      <c r="BH4123" s="23">
        <v>45099</v>
      </c>
      <c r="BI4123" s="26" t="s">
        <v>10014</v>
      </c>
      <c r="BJ4123" s="26" t="s">
        <v>10594</v>
      </c>
      <c r="BK4123" s="29">
        <v>0</v>
      </c>
      <c r="BL4123" s="24" t="s">
        <v>129</v>
      </c>
      <c r="BM4123" s="22" t="str">
        <f ca="1">+IF(Tabla1[[#This Row],[FECHA INGRESO]]&gt;=44986,IF((TODAY()-Tabla1[[#This Row],[FECHA INGRESO]])&gt;=50,"ALERTA","TODAVÍA FALTA"),"N/A")</f>
        <v>ALERTA</v>
      </c>
      <c r="BN4123" s="7">
        <f>IFERROR((_xlfn.DAYS(Tabla1[[#This Row],[FECHA INGRESO]],Tabla1[[#This Row],[FECHA RETIRO]]))/30,"")</f>
        <v>-1.1333333333333333</v>
      </c>
    </row>
    <row r="4124" spans="1:66" x14ac:dyDescent="0.35">
      <c r="A4124" s="21">
        <v>1018445776</v>
      </c>
      <c r="B4124" s="22" t="s">
        <v>21547</v>
      </c>
      <c r="C4124" s="25">
        <v>45069</v>
      </c>
      <c r="D4124" s="24" t="s">
        <v>131</v>
      </c>
      <c r="E4124" s="24" t="s">
        <v>111</v>
      </c>
      <c r="F4124" s="24" t="s">
        <v>70</v>
      </c>
      <c r="G4124" s="24"/>
      <c r="H4124" s="24">
        <v>24122763207</v>
      </c>
      <c r="I4124" s="24" t="s">
        <v>95</v>
      </c>
      <c r="J4124" s="24">
        <f>DATEDIF(Tabla1[[#This Row],[FECHA DE NACIMIENTO]],Tabla1[[#This Row],[FECHA ACTUAL]],"Y")</f>
        <v>32</v>
      </c>
      <c r="K4124" s="24" t="s">
        <v>320</v>
      </c>
      <c r="L4124" s="24" t="s">
        <v>112</v>
      </c>
      <c r="M4124" s="24">
        <v>0</v>
      </c>
      <c r="N4124" s="24">
        <v>0</v>
      </c>
      <c r="O4124" s="24">
        <v>2</v>
      </c>
      <c r="P4124" s="24" t="s">
        <v>101</v>
      </c>
      <c r="Q4124" s="23">
        <v>33423</v>
      </c>
      <c r="R4124" s="24" t="s">
        <v>76</v>
      </c>
      <c r="S4124" s="25">
        <v>45119</v>
      </c>
      <c r="T4124" s="24"/>
      <c r="U4124" s="24">
        <v>3107905037</v>
      </c>
      <c r="V4124" s="148" t="s">
        <v>21548</v>
      </c>
      <c r="W4124" s="24" t="s">
        <v>21549</v>
      </c>
      <c r="X4124" s="24" t="s">
        <v>21550</v>
      </c>
      <c r="Y4124" s="24" t="s">
        <v>21551</v>
      </c>
      <c r="Z4124" s="24" t="s">
        <v>117</v>
      </c>
      <c r="AA4124" s="24">
        <v>3213063032</v>
      </c>
      <c r="AB4124" s="24"/>
      <c r="AC4124" s="24"/>
      <c r="AD4124" s="24"/>
      <c r="AE4124" s="26" t="s">
        <v>151</v>
      </c>
      <c r="AF4124" s="26"/>
      <c r="AG4124" s="26"/>
      <c r="AH4124" s="27" t="s">
        <v>184</v>
      </c>
      <c r="AI4124" s="27" t="s">
        <v>1612</v>
      </c>
      <c r="AJ4124" s="27" t="s">
        <v>487</v>
      </c>
      <c r="AK4124" s="24" t="s">
        <v>121</v>
      </c>
      <c r="AL4124" s="24" t="s">
        <v>7086</v>
      </c>
      <c r="AM4124" s="25">
        <v>45069</v>
      </c>
      <c r="AN4124" s="28">
        <v>1160000</v>
      </c>
      <c r="AO4124" s="28">
        <v>140606</v>
      </c>
      <c r="AP4124" s="24"/>
      <c r="AQ4124" s="24"/>
      <c r="AR4124" s="24"/>
      <c r="AS4124" s="24"/>
      <c r="AT4124" s="24"/>
      <c r="AU4124" s="24"/>
      <c r="AV4124" s="24"/>
      <c r="AW4124" s="24"/>
      <c r="AX4124" s="24"/>
      <c r="AY4124" s="24"/>
      <c r="AZ4124" s="24"/>
      <c r="BA4124" s="24"/>
      <c r="BB4124" s="24"/>
      <c r="BC4124" s="24"/>
      <c r="BD4124" s="24"/>
      <c r="BE4124" s="24"/>
      <c r="BF4124" s="23"/>
      <c r="BG4124" s="23"/>
      <c r="BH4124" s="23">
        <v>45075</v>
      </c>
      <c r="BI4124" s="26" t="s">
        <v>466</v>
      </c>
      <c r="BJ4124" s="26" t="s">
        <v>3469</v>
      </c>
      <c r="BK4124" s="29">
        <v>0</v>
      </c>
      <c r="BL4124" s="24" t="s">
        <v>129</v>
      </c>
      <c r="BM4124" s="22" t="str">
        <f ca="1">+IF(Tabla1[[#This Row],[FECHA INGRESO]]&gt;=44986,IF((TODAY()-Tabla1[[#This Row],[FECHA INGRESO]])&gt;=50,"ALERTA","TODAVÍA FALTA"),"N/A")</f>
        <v>ALERTA</v>
      </c>
      <c r="BN4124" s="7">
        <f>IFERROR((_xlfn.DAYS(Tabla1[[#This Row],[FECHA INGRESO]],Tabla1[[#This Row],[FECHA RETIRO]]))/30,"")</f>
        <v>-0.2</v>
      </c>
    </row>
    <row r="4125" spans="1:66" x14ac:dyDescent="0.35">
      <c r="A4125" s="21">
        <v>1003168887</v>
      </c>
      <c r="B4125" s="22" t="s">
        <v>21552</v>
      </c>
      <c r="C4125" s="25">
        <v>45069</v>
      </c>
      <c r="D4125" s="24" t="s">
        <v>11633</v>
      </c>
      <c r="E4125" s="24" t="s">
        <v>94</v>
      </c>
      <c r="F4125" s="24" t="s">
        <v>70</v>
      </c>
      <c r="G4125" s="24"/>
      <c r="H4125" s="24">
        <v>24122766345</v>
      </c>
      <c r="I4125" s="24" t="s">
        <v>95</v>
      </c>
      <c r="J4125" s="24">
        <f>DATEDIF(Tabla1[[#This Row],[FECHA DE NACIMIENTO]],Tabla1[[#This Row],[FECHA ACTUAL]],"Y")</f>
        <v>23</v>
      </c>
      <c r="K4125" s="24" t="s">
        <v>73</v>
      </c>
      <c r="L4125" s="24" t="s">
        <v>112</v>
      </c>
      <c r="M4125" s="24">
        <v>0</v>
      </c>
      <c r="N4125" s="24">
        <v>0</v>
      </c>
      <c r="O4125" s="24">
        <v>3</v>
      </c>
      <c r="P4125" s="24" t="s">
        <v>101</v>
      </c>
      <c r="Q4125" s="23">
        <v>36598</v>
      </c>
      <c r="R4125" s="24" t="s">
        <v>17898</v>
      </c>
      <c r="S4125" s="25">
        <v>45119</v>
      </c>
      <c r="T4125" s="24"/>
      <c r="U4125" s="24">
        <v>3106174809</v>
      </c>
      <c r="V4125" s="148" t="s">
        <v>21553</v>
      </c>
      <c r="W4125" s="24" t="s">
        <v>21554</v>
      </c>
      <c r="X4125" s="24" t="s">
        <v>21555</v>
      </c>
      <c r="Y4125" s="24" t="s">
        <v>21556</v>
      </c>
      <c r="Z4125" s="24" t="s">
        <v>162</v>
      </c>
      <c r="AA4125" s="24">
        <v>3045264323</v>
      </c>
      <c r="AB4125" s="24"/>
      <c r="AC4125" s="24"/>
      <c r="AD4125" s="24"/>
      <c r="AE4125" s="26" t="s">
        <v>151</v>
      </c>
      <c r="AF4125" s="26"/>
      <c r="AG4125" s="26"/>
      <c r="AH4125" s="27" t="s">
        <v>955</v>
      </c>
      <c r="AI4125" s="27" t="s">
        <v>1612</v>
      </c>
      <c r="AJ4125" s="27" t="s">
        <v>487</v>
      </c>
      <c r="AK4125" s="24" t="s">
        <v>121</v>
      </c>
      <c r="AL4125" s="24" t="s">
        <v>7086</v>
      </c>
      <c r="AM4125" s="25">
        <v>45069</v>
      </c>
      <c r="AN4125" s="28">
        <v>1160000</v>
      </c>
      <c r="AO4125" s="28">
        <v>140606</v>
      </c>
      <c r="AP4125" s="24"/>
      <c r="AQ4125" s="24"/>
      <c r="AR4125" s="24"/>
      <c r="AS4125" s="24"/>
      <c r="AT4125" s="24"/>
      <c r="AU4125" s="24"/>
      <c r="AV4125" s="24"/>
      <c r="AW4125" s="24"/>
      <c r="AX4125" s="24"/>
      <c r="AY4125" s="24"/>
      <c r="AZ4125" s="24"/>
      <c r="BA4125" s="24"/>
      <c r="BB4125" s="24"/>
      <c r="BC4125" s="24"/>
      <c r="BD4125" s="24"/>
      <c r="BE4125" s="24"/>
      <c r="BF4125" s="23"/>
      <c r="BG4125" s="23"/>
      <c r="BH4125" s="23" t="s">
        <v>75</v>
      </c>
      <c r="BI4125" s="26">
        <v>0</v>
      </c>
      <c r="BJ4125" s="26">
        <v>0</v>
      </c>
      <c r="BK4125" s="29">
        <v>0</v>
      </c>
      <c r="BL4125" s="24" t="s">
        <v>91</v>
      </c>
      <c r="BM4125" s="22" t="str">
        <f ca="1">+IF(Tabla1[[#This Row],[FECHA INGRESO]]&gt;=44986,IF((TODAY()-Tabla1[[#This Row],[FECHA INGRESO]])&gt;=50,"ALERTA","TODAVÍA FALTA"),"N/A")</f>
        <v>ALERTA</v>
      </c>
      <c r="BN4125" s="7" t="str">
        <f>IFERROR((_xlfn.DAYS(Tabla1[[#This Row],[FECHA INGRESO]],Tabla1[[#This Row],[FECHA RETIRO]]))/30,"")</f>
        <v/>
      </c>
    </row>
    <row r="4126" spans="1:66" x14ac:dyDescent="0.35">
      <c r="A4126" s="21">
        <v>1066721760</v>
      </c>
      <c r="B4126" s="22" t="s">
        <v>21557</v>
      </c>
      <c r="C4126" s="25">
        <v>45069</v>
      </c>
      <c r="D4126" s="24" t="s">
        <v>157</v>
      </c>
      <c r="E4126" s="24" t="s">
        <v>111</v>
      </c>
      <c r="F4126" s="24" t="s">
        <v>70</v>
      </c>
      <c r="G4126" s="24"/>
      <c r="H4126" s="24">
        <v>24122773879</v>
      </c>
      <c r="I4126" s="24" t="s">
        <v>95</v>
      </c>
      <c r="J4126" s="24">
        <f>DATEDIF(Tabla1[[#This Row],[FECHA DE NACIMIENTO]],Tabla1[[#This Row],[FECHA ACTUAL]],"Y")</f>
        <v>18</v>
      </c>
      <c r="K4126" s="24" t="s">
        <v>73</v>
      </c>
      <c r="L4126" s="24" t="s">
        <v>112</v>
      </c>
      <c r="M4126" s="24">
        <v>0</v>
      </c>
      <c r="N4126" s="24">
        <v>0</v>
      </c>
      <c r="O4126" s="24">
        <v>2</v>
      </c>
      <c r="P4126" s="24" t="s">
        <v>101</v>
      </c>
      <c r="Q4126" s="23">
        <v>38293</v>
      </c>
      <c r="R4126" s="24" t="s">
        <v>21558</v>
      </c>
      <c r="S4126" s="25">
        <v>45119</v>
      </c>
      <c r="T4126" s="24"/>
      <c r="U4126" s="24">
        <v>3223659359</v>
      </c>
      <c r="V4126" s="148" t="s">
        <v>21559</v>
      </c>
      <c r="W4126" s="24" t="s">
        <v>21560</v>
      </c>
      <c r="X4126" s="24" t="s">
        <v>21561</v>
      </c>
      <c r="Y4126" s="24" t="s">
        <v>21562</v>
      </c>
      <c r="Z4126" s="24" t="s">
        <v>162</v>
      </c>
      <c r="AA4126" s="24">
        <v>3223659359</v>
      </c>
      <c r="AB4126" s="24"/>
      <c r="AC4126" s="24"/>
      <c r="AD4126" s="24"/>
      <c r="AE4126" s="26" t="s">
        <v>151</v>
      </c>
      <c r="AF4126" s="26"/>
      <c r="AG4126" s="26"/>
      <c r="AH4126" s="27" t="s">
        <v>184</v>
      </c>
      <c r="AI4126" s="27" t="s">
        <v>1612</v>
      </c>
      <c r="AJ4126" s="27" t="s">
        <v>487</v>
      </c>
      <c r="AK4126" s="24" t="s">
        <v>121</v>
      </c>
      <c r="AL4126" s="24" t="s">
        <v>7086</v>
      </c>
      <c r="AM4126" s="25">
        <v>45069</v>
      </c>
      <c r="AN4126" s="28">
        <v>1160000</v>
      </c>
      <c r="AO4126" s="28">
        <v>140606</v>
      </c>
      <c r="AP4126" s="24"/>
      <c r="AQ4126" s="24"/>
      <c r="AR4126" s="24"/>
      <c r="AS4126" s="24"/>
      <c r="AT4126" s="24"/>
      <c r="AU4126" s="24"/>
      <c r="AV4126" s="24"/>
      <c r="AW4126" s="24"/>
      <c r="AX4126" s="24"/>
      <c r="AY4126" s="24"/>
      <c r="AZ4126" s="24"/>
      <c r="BA4126" s="24"/>
      <c r="BB4126" s="24"/>
      <c r="BC4126" s="24"/>
      <c r="BD4126" s="24"/>
      <c r="BE4126" s="24"/>
      <c r="BF4126" s="23"/>
      <c r="BG4126" s="23"/>
      <c r="BH4126" s="23">
        <v>45070</v>
      </c>
      <c r="BI4126" s="26" t="s">
        <v>466</v>
      </c>
      <c r="BJ4126" s="26" t="s">
        <v>273</v>
      </c>
      <c r="BK4126" s="29">
        <v>0</v>
      </c>
      <c r="BL4126" s="24" t="s">
        <v>129</v>
      </c>
      <c r="BM4126" s="22" t="str">
        <f ca="1">+IF(Tabla1[[#This Row],[FECHA INGRESO]]&gt;=44986,IF((TODAY()-Tabla1[[#This Row],[FECHA INGRESO]])&gt;=50,"ALERTA","TODAVÍA FALTA"),"N/A")</f>
        <v>ALERTA</v>
      </c>
      <c r="BN4126" s="7">
        <f>IFERROR((_xlfn.DAYS(Tabla1[[#This Row],[FECHA INGRESO]],Tabla1[[#This Row],[FECHA RETIRO]]))/30,"")</f>
        <v>-3.3333333333333333E-2</v>
      </c>
    </row>
    <row r="4127" spans="1:66" x14ac:dyDescent="0.35">
      <c r="A4127" s="21">
        <v>1000860700</v>
      </c>
      <c r="B4127" s="22" t="s">
        <v>21563</v>
      </c>
      <c r="C4127" s="25">
        <v>45069</v>
      </c>
      <c r="D4127" s="24" t="s">
        <v>188</v>
      </c>
      <c r="E4127" s="24" t="s">
        <v>111</v>
      </c>
      <c r="F4127" s="24" t="s">
        <v>70</v>
      </c>
      <c r="G4127" s="24"/>
      <c r="H4127" s="24">
        <v>24122764349</v>
      </c>
      <c r="I4127" s="24" t="s">
        <v>95</v>
      </c>
      <c r="J4127" s="24">
        <f>DATEDIF(Tabla1[[#This Row],[FECHA DE NACIMIENTO]],Tabla1[[#This Row],[FECHA ACTUAL]],"Y")</f>
        <v>20</v>
      </c>
      <c r="K4127" s="24" t="s">
        <v>73</v>
      </c>
      <c r="L4127" s="24" t="s">
        <v>112</v>
      </c>
      <c r="M4127" s="24">
        <v>0</v>
      </c>
      <c r="N4127" s="24">
        <v>0</v>
      </c>
      <c r="O4127" s="24">
        <v>3</v>
      </c>
      <c r="P4127" s="24" t="s">
        <v>101</v>
      </c>
      <c r="Q4127" s="23">
        <v>37792</v>
      </c>
      <c r="R4127" s="24" t="s">
        <v>76</v>
      </c>
      <c r="S4127" s="25">
        <v>45119</v>
      </c>
      <c r="T4127" s="24"/>
      <c r="U4127" s="24">
        <v>3137588606</v>
      </c>
      <c r="V4127" s="148" t="s">
        <v>21564</v>
      </c>
      <c r="W4127" s="24" t="s">
        <v>21565</v>
      </c>
      <c r="X4127" s="24" t="s">
        <v>19282</v>
      </c>
      <c r="Y4127" s="24" t="s">
        <v>21566</v>
      </c>
      <c r="Z4127" s="24" t="s">
        <v>117</v>
      </c>
      <c r="AA4127" s="24">
        <v>3124327648</v>
      </c>
      <c r="AB4127" s="24"/>
      <c r="AC4127" s="24"/>
      <c r="AD4127" s="24"/>
      <c r="AE4127" s="26" t="s">
        <v>151</v>
      </c>
      <c r="AF4127" s="26"/>
      <c r="AG4127" s="26"/>
      <c r="AH4127" s="27" t="s">
        <v>955</v>
      </c>
      <c r="AI4127" s="27" t="s">
        <v>4910</v>
      </c>
      <c r="AJ4127" s="27" t="s">
        <v>18165</v>
      </c>
      <c r="AK4127" s="24" t="s">
        <v>121</v>
      </c>
      <c r="AL4127" s="24" t="s">
        <v>7086</v>
      </c>
      <c r="AM4127" s="25">
        <v>45069</v>
      </c>
      <c r="AN4127" s="28">
        <v>1160000</v>
      </c>
      <c r="AO4127" s="28">
        <v>140606</v>
      </c>
      <c r="AP4127" s="24"/>
      <c r="AQ4127" s="24"/>
      <c r="AR4127" s="24"/>
      <c r="AS4127" s="24"/>
      <c r="AT4127" s="24"/>
      <c r="AU4127" s="24"/>
      <c r="AV4127" s="24"/>
      <c r="AW4127" s="24"/>
      <c r="AX4127" s="24"/>
      <c r="AY4127" s="24"/>
      <c r="AZ4127" s="24"/>
      <c r="BA4127" s="24"/>
      <c r="BB4127" s="24"/>
      <c r="BC4127" s="24"/>
      <c r="BD4127" s="24"/>
      <c r="BE4127" s="24"/>
      <c r="BF4127" s="23"/>
      <c r="BG4127" s="23"/>
      <c r="BH4127" s="23" t="s">
        <v>75</v>
      </c>
      <c r="BI4127" s="26">
        <v>0</v>
      </c>
      <c r="BJ4127" s="26">
        <v>0</v>
      </c>
      <c r="BK4127" s="29">
        <v>0</v>
      </c>
      <c r="BL4127" s="24" t="s">
        <v>91</v>
      </c>
      <c r="BM4127" s="22" t="str">
        <f ca="1">+IF(Tabla1[[#This Row],[FECHA INGRESO]]&gt;=44986,IF((TODAY()-Tabla1[[#This Row],[FECHA INGRESO]])&gt;=50,"ALERTA","TODAVÍA FALTA"),"N/A")</f>
        <v>ALERTA</v>
      </c>
      <c r="BN4127" s="7" t="str">
        <f>IFERROR((_xlfn.DAYS(Tabla1[[#This Row],[FECHA INGRESO]],Tabla1[[#This Row],[FECHA RETIRO]]))/30,"")</f>
        <v/>
      </c>
    </row>
    <row r="4128" spans="1:66" x14ac:dyDescent="0.35">
      <c r="A4128" s="21">
        <v>1033818418</v>
      </c>
      <c r="B4128" s="22" t="s">
        <v>21567</v>
      </c>
      <c r="C4128" s="25">
        <v>45069</v>
      </c>
      <c r="D4128" s="24" t="s">
        <v>4008</v>
      </c>
      <c r="E4128" s="24" t="s">
        <v>94</v>
      </c>
      <c r="F4128" s="24" t="s">
        <v>70</v>
      </c>
      <c r="G4128" s="24"/>
      <c r="H4128" s="24">
        <v>24122769577</v>
      </c>
      <c r="I4128" s="24" t="s">
        <v>95</v>
      </c>
      <c r="J4128" s="24">
        <f>DATEDIF(Tabla1[[#This Row],[FECHA DE NACIMIENTO]],Tabla1[[#This Row],[FECHA ACTUAL]],"Y")</f>
        <v>24</v>
      </c>
      <c r="K4128" s="24" t="s">
        <v>73</v>
      </c>
      <c r="L4128" s="24" t="s">
        <v>112</v>
      </c>
      <c r="M4128" s="24">
        <v>1</v>
      </c>
      <c r="N4128" s="24">
        <v>2</v>
      </c>
      <c r="O4128" s="24">
        <v>2</v>
      </c>
      <c r="P4128" s="24" t="s">
        <v>101</v>
      </c>
      <c r="Q4128" s="23">
        <v>36347</v>
      </c>
      <c r="R4128" s="24" t="s">
        <v>76</v>
      </c>
      <c r="S4128" s="25">
        <v>45119</v>
      </c>
      <c r="T4128" s="24"/>
      <c r="U4128" s="24">
        <v>3006983648</v>
      </c>
      <c r="V4128" s="148" t="s">
        <v>21568</v>
      </c>
      <c r="W4128" s="24" t="s">
        <v>21569</v>
      </c>
      <c r="X4128" s="24" t="s">
        <v>1568</v>
      </c>
      <c r="Y4128" s="24" t="s">
        <v>21570</v>
      </c>
      <c r="Z4128" s="24" t="s">
        <v>117</v>
      </c>
      <c r="AA4128" s="24">
        <v>3186100310</v>
      </c>
      <c r="AB4128" s="24"/>
      <c r="AC4128" s="24"/>
      <c r="AD4128" s="24"/>
      <c r="AE4128" s="26" t="s">
        <v>151</v>
      </c>
      <c r="AF4128" s="26" t="s">
        <v>305</v>
      </c>
      <c r="AG4128" s="26"/>
      <c r="AH4128" s="27" t="s">
        <v>184</v>
      </c>
      <c r="AI4128" s="27" t="s">
        <v>120</v>
      </c>
      <c r="AJ4128" s="27" t="s">
        <v>120</v>
      </c>
      <c r="AK4128" s="24" t="s">
        <v>121</v>
      </c>
      <c r="AL4128" s="24" t="s">
        <v>7086</v>
      </c>
      <c r="AM4128" s="25">
        <v>45069</v>
      </c>
      <c r="AN4128" s="28">
        <v>1160000</v>
      </c>
      <c r="AO4128" s="28">
        <v>140606</v>
      </c>
      <c r="AP4128" s="24"/>
      <c r="AQ4128" s="24"/>
      <c r="AR4128" s="24"/>
      <c r="AS4128" s="24"/>
      <c r="AT4128" s="24"/>
      <c r="AU4128" s="24"/>
      <c r="AV4128" s="24"/>
      <c r="AW4128" s="24"/>
      <c r="AX4128" s="24"/>
      <c r="AY4128" s="24"/>
      <c r="AZ4128" s="24"/>
      <c r="BA4128" s="24"/>
      <c r="BB4128" s="24"/>
      <c r="BC4128" s="24"/>
      <c r="BD4128" s="24"/>
      <c r="BE4128" s="24"/>
      <c r="BF4128" s="23"/>
      <c r="BG4128" s="23"/>
      <c r="BH4128" s="23">
        <v>45097</v>
      </c>
      <c r="BI4128" s="26" t="s">
        <v>10014</v>
      </c>
      <c r="BJ4128" s="26" t="s">
        <v>10594</v>
      </c>
      <c r="BK4128" s="29">
        <v>0</v>
      </c>
      <c r="BL4128" s="24" t="s">
        <v>129</v>
      </c>
      <c r="BM4128" s="22" t="str">
        <f ca="1">+IF(Tabla1[[#This Row],[FECHA INGRESO]]&gt;=44986,IF((TODAY()-Tabla1[[#This Row],[FECHA INGRESO]])&gt;=50,"ALERTA","TODAVÍA FALTA"),"N/A")</f>
        <v>ALERTA</v>
      </c>
      <c r="BN4128" s="7">
        <f>IFERROR((_xlfn.DAYS(Tabla1[[#This Row],[FECHA INGRESO]],Tabla1[[#This Row],[FECHA RETIRO]]))/30,"")</f>
        <v>-0.93333333333333335</v>
      </c>
    </row>
    <row r="4129" spans="1:66" x14ac:dyDescent="0.35">
      <c r="A4129" s="21">
        <v>1000784976</v>
      </c>
      <c r="B4129" s="22" t="s">
        <v>21571</v>
      </c>
      <c r="C4129" s="25">
        <v>45069</v>
      </c>
      <c r="D4129" s="24" t="s">
        <v>157</v>
      </c>
      <c r="E4129" s="24" t="s">
        <v>111</v>
      </c>
      <c r="F4129" s="24" t="s">
        <v>111</v>
      </c>
      <c r="G4129" s="24"/>
      <c r="H4129" s="24">
        <v>24122761225</v>
      </c>
      <c r="I4129" s="24" t="s">
        <v>72</v>
      </c>
      <c r="J4129" s="24">
        <f>DATEDIF(Tabla1[[#This Row],[FECHA DE NACIMIENTO]],Tabla1[[#This Row],[FECHA ACTUAL]],"Y")</f>
        <v>21</v>
      </c>
      <c r="K4129" s="24" t="s">
        <v>73</v>
      </c>
      <c r="L4129" s="24" t="s">
        <v>112</v>
      </c>
      <c r="M4129" s="24">
        <v>0</v>
      </c>
      <c r="N4129" s="24">
        <v>2</v>
      </c>
      <c r="O4129" s="24">
        <v>2</v>
      </c>
      <c r="P4129" s="24" t="s">
        <v>101</v>
      </c>
      <c r="Q4129" s="23">
        <v>37277</v>
      </c>
      <c r="R4129" s="24" t="s">
        <v>1924</v>
      </c>
      <c r="S4129" s="25">
        <v>45119</v>
      </c>
      <c r="T4129" s="24"/>
      <c r="U4129" s="24">
        <v>3142419733</v>
      </c>
      <c r="V4129" s="148" t="s">
        <v>21572</v>
      </c>
      <c r="W4129" s="24" t="s">
        <v>21573</v>
      </c>
      <c r="X4129" s="24" t="s">
        <v>19282</v>
      </c>
      <c r="Y4129" s="24" t="s">
        <v>21574</v>
      </c>
      <c r="Z4129" s="24" t="s">
        <v>17135</v>
      </c>
      <c r="AA4129" s="24">
        <v>3156694803</v>
      </c>
      <c r="AB4129" s="24"/>
      <c r="AC4129" s="24"/>
      <c r="AD4129" s="24"/>
      <c r="AE4129" s="26" t="s">
        <v>151</v>
      </c>
      <c r="AF4129" s="26"/>
      <c r="AG4129" s="26"/>
      <c r="AH4129" s="27" t="s">
        <v>955</v>
      </c>
      <c r="AI4129" s="27" t="s">
        <v>5470</v>
      </c>
      <c r="AJ4129" s="27" t="s">
        <v>5470</v>
      </c>
      <c r="AK4129" s="24" t="s">
        <v>121</v>
      </c>
      <c r="AL4129" s="24" t="s">
        <v>7086</v>
      </c>
      <c r="AM4129" s="25">
        <v>45069</v>
      </c>
      <c r="AN4129" s="28">
        <v>1160000</v>
      </c>
      <c r="AO4129" s="28">
        <v>140606</v>
      </c>
      <c r="AP4129" s="24"/>
      <c r="AQ4129" s="24"/>
      <c r="AR4129" s="24"/>
      <c r="AS4129" s="24"/>
      <c r="AT4129" s="24"/>
      <c r="AU4129" s="24"/>
      <c r="AV4129" s="24"/>
      <c r="AW4129" s="24"/>
      <c r="AX4129" s="24"/>
      <c r="AY4129" s="24"/>
      <c r="AZ4129" s="24"/>
      <c r="BA4129" s="24"/>
      <c r="BB4129" s="24"/>
      <c r="BC4129" s="24"/>
      <c r="BD4129" s="24"/>
      <c r="BE4129" s="24"/>
      <c r="BF4129" s="23"/>
      <c r="BG4129" s="23"/>
      <c r="BH4129" s="23" t="s">
        <v>75</v>
      </c>
      <c r="BI4129" s="26">
        <v>0</v>
      </c>
      <c r="BJ4129" s="26">
        <v>0</v>
      </c>
      <c r="BK4129" s="29">
        <v>0</v>
      </c>
      <c r="BL4129" s="24" t="s">
        <v>91</v>
      </c>
      <c r="BM4129" s="22" t="str">
        <f ca="1">+IF(Tabla1[[#This Row],[FECHA INGRESO]]&gt;=44986,IF((TODAY()-Tabla1[[#This Row],[FECHA INGRESO]])&gt;=50,"ALERTA","TODAVÍA FALTA"),"N/A")</f>
        <v>ALERTA</v>
      </c>
      <c r="BN4129" s="7" t="str">
        <f>IFERROR((_xlfn.DAYS(Tabla1[[#This Row],[FECHA INGRESO]],Tabla1[[#This Row],[FECHA RETIRO]]))/30,"")</f>
        <v/>
      </c>
    </row>
    <row r="4130" spans="1:66" x14ac:dyDescent="0.35">
      <c r="A4130" s="21">
        <v>1006581148</v>
      </c>
      <c r="B4130" s="22" t="s">
        <v>21575</v>
      </c>
      <c r="C4130" s="25">
        <v>45069</v>
      </c>
      <c r="D4130" s="24" t="s">
        <v>157</v>
      </c>
      <c r="E4130" s="24" t="s">
        <v>94</v>
      </c>
      <c r="F4130" s="24" t="s">
        <v>70</v>
      </c>
      <c r="G4130" s="24"/>
      <c r="H4130" s="24">
        <v>24122770483</v>
      </c>
      <c r="I4130" s="24" t="s">
        <v>95</v>
      </c>
      <c r="J4130" s="24">
        <f>DATEDIF(Tabla1[[#This Row],[FECHA DE NACIMIENTO]],Tabla1[[#This Row],[FECHA ACTUAL]],"Y")</f>
        <v>21</v>
      </c>
      <c r="K4130" s="24" t="s">
        <v>73</v>
      </c>
      <c r="L4130" s="24" t="s">
        <v>112</v>
      </c>
      <c r="M4130" s="24">
        <v>0</v>
      </c>
      <c r="N4130" s="24">
        <v>0</v>
      </c>
      <c r="O4130" s="24">
        <v>2</v>
      </c>
      <c r="P4130" s="24" t="s">
        <v>101</v>
      </c>
      <c r="Q4130" s="23">
        <v>37185</v>
      </c>
      <c r="R4130" s="24" t="s">
        <v>21576</v>
      </c>
      <c r="S4130" s="25">
        <v>45119</v>
      </c>
      <c r="T4130" s="24"/>
      <c r="U4130" s="24">
        <v>3206839843</v>
      </c>
      <c r="V4130" s="148" t="s">
        <v>21577</v>
      </c>
      <c r="W4130" s="24" t="s">
        <v>21578</v>
      </c>
      <c r="X4130" s="24" t="s">
        <v>1779</v>
      </c>
      <c r="Y4130" s="24" t="s">
        <v>21579</v>
      </c>
      <c r="Z4130" s="24" t="s">
        <v>17135</v>
      </c>
      <c r="AA4130" s="24">
        <v>3142021863</v>
      </c>
      <c r="AB4130" s="24"/>
      <c r="AC4130" s="24"/>
      <c r="AD4130" s="24"/>
      <c r="AE4130" s="26" t="s">
        <v>102</v>
      </c>
      <c r="AF4130" s="26" t="s">
        <v>21580</v>
      </c>
      <c r="AG4130" s="26"/>
      <c r="AH4130" s="27" t="s">
        <v>955</v>
      </c>
      <c r="AI4130" s="27" t="s">
        <v>5470</v>
      </c>
      <c r="AJ4130" s="27" t="s">
        <v>5470</v>
      </c>
      <c r="AK4130" s="24" t="s">
        <v>121</v>
      </c>
      <c r="AL4130" s="24" t="s">
        <v>7086</v>
      </c>
      <c r="AM4130" s="25">
        <v>45069</v>
      </c>
      <c r="AN4130" s="28">
        <v>1160000</v>
      </c>
      <c r="AO4130" s="28">
        <v>140606</v>
      </c>
      <c r="AP4130" s="24"/>
      <c r="AQ4130" s="24"/>
      <c r="AR4130" s="24"/>
      <c r="AS4130" s="24"/>
      <c r="AT4130" s="24"/>
      <c r="AU4130" s="24"/>
      <c r="AV4130" s="24"/>
      <c r="AW4130" s="24"/>
      <c r="AX4130" s="24"/>
      <c r="AY4130" s="24"/>
      <c r="AZ4130" s="24"/>
      <c r="BA4130" s="24"/>
      <c r="BB4130" s="24"/>
      <c r="BC4130" s="24"/>
      <c r="BD4130" s="24"/>
      <c r="BE4130" s="24"/>
      <c r="BF4130" s="23"/>
      <c r="BG4130" s="23"/>
      <c r="BH4130" s="23">
        <v>45107</v>
      </c>
      <c r="BI4130" s="26" t="s">
        <v>466</v>
      </c>
      <c r="BJ4130" s="26" t="s">
        <v>273</v>
      </c>
      <c r="BK4130" s="29">
        <v>0</v>
      </c>
      <c r="BL4130" s="24" t="s">
        <v>129</v>
      </c>
      <c r="BM4130" s="22" t="str">
        <f ca="1">+IF(Tabla1[[#This Row],[FECHA INGRESO]]&gt;=44986,IF((TODAY()-Tabla1[[#This Row],[FECHA INGRESO]])&gt;=50,"ALERTA","TODAVÍA FALTA"),"N/A")</f>
        <v>ALERTA</v>
      </c>
      <c r="BN4130" s="7">
        <f>IFERROR((_xlfn.DAYS(Tabla1[[#This Row],[FECHA INGRESO]],Tabla1[[#This Row],[FECHA RETIRO]]))/30,"")</f>
        <v>-1.2666666666666666</v>
      </c>
    </row>
    <row r="4131" spans="1:66" x14ac:dyDescent="0.35">
      <c r="A4131" s="21">
        <v>1010099076</v>
      </c>
      <c r="B4131" s="22" t="s">
        <v>21581</v>
      </c>
      <c r="C4131" s="25">
        <v>45069</v>
      </c>
      <c r="D4131" s="24" t="s">
        <v>4008</v>
      </c>
      <c r="E4131" s="24" t="s">
        <v>94</v>
      </c>
      <c r="F4131" s="24" t="s">
        <v>70</v>
      </c>
      <c r="G4131" s="24"/>
      <c r="H4131" s="24">
        <v>24122771385</v>
      </c>
      <c r="I4131" s="24" t="s">
        <v>95</v>
      </c>
      <c r="J4131" s="24">
        <f>DATEDIF(Tabla1[[#This Row],[FECHA DE NACIMIENTO]],Tabla1[[#This Row],[FECHA ACTUAL]],"Y")</f>
        <v>21</v>
      </c>
      <c r="K4131" s="24" t="s">
        <v>73</v>
      </c>
      <c r="L4131" s="24" t="s">
        <v>234</v>
      </c>
      <c r="M4131" s="24">
        <v>0</v>
      </c>
      <c r="N4131" s="24">
        <v>0</v>
      </c>
      <c r="O4131" s="24">
        <v>2</v>
      </c>
      <c r="P4131" s="24" t="s">
        <v>101</v>
      </c>
      <c r="Q4131" s="23">
        <v>37398</v>
      </c>
      <c r="R4131" s="24" t="s">
        <v>76</v>
      </c>
      <c r="S4131" s="25">
        <v>45119</v>
      </c>
      <c r="T4131" s="24"/>
      <c r="U4131" s="24">
        <v>3124364661</v>
      </c>
      <c r="V4131" s="148" t="s">
        <v>21582</v>
      </c>
      <c r="W4131" s="24" t="s">
        <v>21583</v>
      </c>
      <c r="X4131" s="24" t="s">
        <v>1768</v>
      </c>
      <c r="Y4131" s="24" t="s">
        <v>21584</v>
      </c>
      <c r="Z4131" s="24" t="s">
        <v>13095</v>
      </c>
      <c r="AA4131" s="24">
        <v>3209237920</v>
      </c>
      <c r="AB4131" s="24"/>
      <c r="AC4131" s="24"/>
      <c r="AD4131" s="24"/>
      <c r="AE4131" s="26" t="s">
        <v>151</v>
      </c>
      <c r="AF4131" s="26"/>
      <c r="AG4131" s="26"/>
      <c r="AH4131" s="27" t="s">
        <v>184</v>
      </c>
      <c r="AI4131" s="27" t="s">
        <v>9232</v>
      </c>
      <c r="AJ4131" s="27" t="s">
        <v>14041</v>
      </c>
      <c r="AK4131" s="24" t="s">
        <v>121</v>
      </c>
      <c r="AL4131" s="24" t="s">
        <v>7086</v>
      </c>
      <c r="AM4131" s="25">
        <v>45069</v>
      </c>
      <c r="AN4131" s="28">
        <v>1160000</v>
      </c>
      <c r="AO4131" s="28">
        <v>140606</v>
      </c>
      <c r="AP4131" s="24"/>
      <c r="AQ4131" s="24"/>
      <c r="AR4131" s="24"/>
      <c r="AS4131" s="24"/>
      <c r="AT4131" s="24"/>
      <c r="AU4131" s="24"/>
      <c r="AV4131" s="24"/>
      <c r="AW4131" s="24"/>
      <c r="AX4131" s="24"/>
      <c r="AY4131" s="24"/>
      <c r="AZ4131" s="24"/>
      <c r="BA4131" s="24"/>
      <c r="BB4131" s="24"/>
      <c r="BC4131" s="24"/>
      <c r="BD4131" s="24"/>
      <c r="BE4131" s="24"/>
      <c r="BF4131" s="23"/>
      <c r="BG4131" s="23"/>
      <c r="BH4131" s="23">
        <v>45083</v>
      </c>
      <c r="BI4131" s="26" t="s">
        <v>466</v>
      </c>
      <c r="BJ4131" s="26" t="s">
        <v>273</v>
      </c>
      <c r="BK4131" s="29">
        <v>0</v>
      </c>
      <c r="BL4131" s="24" t="s">
        <v>129</v>
      </c>
      <c r="BM4131" s="22" t="str">
        <f ca="1">+IF(Tabla1[[#This Row],[FECHA INGRESO]]&gt;=44986,IF((TODAY()-Tabla1[[#This Row],[FECHA INGRESO]])&gt;=50,"ALERTA","TODAVÍA FALTA"),"N/A")</f>
        <v>ALERTA</v>
      </c>
      <c r="BN4131" s="7">
        <f>IFERROR((_xlfn.DAYS(Tabla1[[#This Row],[FECHA INGRESO]],Tabla1[[#This Row],[FECHA RETIRO]]))/30,"")</f>
        <v>-0.46666666666666667</v>
      </c>
    </row>
    <row r="4132" spans="1:66" x14ac:dyDescent="0.35">
      <c r="A4132" s="21">
        <v>1074809616</v>
      </c>
      <c r="B4132" s="22" t="s">
        <v>21585</v>
      </c>
      <c r="C4132" s="25">
        <v>45070</v>
      </c>
      <c r="D4132" s="24" t="s">
        <v>582</v>
      </c>
      <c r="E4132" s="24" t="s">
        <v>94</v>
      </c>
      <c r="F4132" s="24" t="s">
        <v>94</v>
      </c>
      <c r="G4132" s="24"/>
      <c r="H4132" s="24">
        <v>24122803547</v>
      </c>
      <c r="I4132" s="24" t="s">
        <v>72</v>
      </c>
      <c r="J4132" s="24">
        <f>DATEDIF(Tabla1[[#This Row],[FECHA DE NACIMIENTO]],Tabla1[[#This Row],[FECHA ACTUAL]],"Y")</f>
        <v>18</v>
      </c>
      <c r="K4132" s="24" t="s">
        <v>96</v>
      </c>
      <c r="L4132" s="24" t="s">
        <v>112</v>
      </c>
      <c r="M4132" s="24">
        <v>0</v>
      </c>
      <c r="N4132" s="24">
        <v>0</v>
      </c>
      <c r="O4132" s="24">
        <v>3</v>
      </c>
      <c r="P4132" s="24" t="s">
        <v>101</v>
      </c>
      <c r="Q4132" s="23">
        <v>38464</v>
      </c>
      <c r="R4132" s="24" t="s">
        <v>1544</v>
      </c>
      <c r="S4132" s="25">
        <v>45119</v>
      </c>
      <c r="T4132" s="24"/>
      <c r="U4132" s="24">
        <v>3208918339</v>
      </c>
      <c r="V4132" s="148" t="s">
        <v>21586</v>
      </c>
      <c r="W4132" s="24" t="s">
        <v>21587</v>
      </c>
      <c r="X4132" s="24" t="s">
        <v>21588</v>
      </c>
      <c r="Y4132" s="24" t="s">
        <v>21589</v>
      </c>
      <c r="Z4132" s="24" t="s">
        <v>117</v>
      </c>
      <c r="AA4132" s="24">
        <v>3229934776</v>
      </c>
      <c r="AB4132" s="24"/>
      <c r="AC4132" s="24"/>
      <c r="AD4132" s="24"/>
      <c r="AE4132" s="26" t="s">
        <v>151</v>
      </c>
      <c r="AF4132" s="26"/>
      <c r="AG4132" s="26"/>
      <c r="AH4132" s="27" t="s">
        <v>955</v>
      </c>
      <c r="AI4132" s="27" t="s">
        <v>120</v>
      </c>
      <c r="AJ4132" s="27" t="s">
        <v>120</v>
      </c>
      <c r="AK4132" s="24" t="s">
        <v>121</v>
      </c>
      <c r="AL4132" s="24" t="s">
        <v>7086</v>
      </c>
      <c r="AM4132" s="25">
        <v>45070</v>
      </c>
      <c r="AN4132" s="28">
        <v>1160000</v>
      </c>
      <c r="AO4132" s="28">
        <v>140606</v>
      </c>
      <c r="AP4132" s="24"/>
      <c r="AQ4132" s="24"/>
      <c r="AR4132" s="24"/>
      <c r="AS4132" s="24"/>
      <c r="AT4132" s="24"/>
      <c r="AU4132" s="24"/>
      <c r="AV4132" s="24"/>
      <c r="AW4132" s="24"/>
      <c r="AX4132" s="24"/>
      <c r="AY4132" s="24"/>
      <c r="AZ4132" s="24"/>
      <c r="BA4132" s="24"/>
      <c r="BB4132" s="24"/>
      <c r="BC4132" s="24"/>
      <c r="BD4132" s="24"/>
      <c r="BE4132" s="24"/>
      <c r="BF4132" s="23"/>
      <c r="BG4132" s="23"/>
      <c r="BH4132" s="23" t="s">
        <v>75</v>
      </c>
      <c r="BI4132" s="26">
        <v>0</v>
      </c>
      <c r="BJ4132" s="26">
        <v>0</v>
      </c>
      <c r="BK4132" s="29">
        <v>0</v>
      </c>
      <c r="BL4132" s="24" t="s">
        <v>91</v>
      </c>
      <c r="BM4132" s="22" t="str">
        <f ca="1">+IF(Tabla1[[#This Row],[FECHA INGRESO]]&gt;=44986,IF((TODAY()-Tabla1[[#This Row],[FECHA INGRESO]])&gt;=50,"ALERTA","TODAVÍA FALTA"),"N/A")</f>
        <v>ALERTA</v>
      </c>
      <c r="BN4132" s="7" t="str">
        <f>IFERROR((_xlfn.DAYS(Tabla1[[#This Row],[FECHA INGRESO]],Tabla1[[#This Row],[FECHA RETIRO]]))/30,"")</f>
        <v/>
      </c>
    </row>
    <row r="4133" spans="1:66" x14ac:dyDescent="0.35">
      <c r="A4133" s="21">
        <v>1001340435</v>
      </c>
      <c r="B4133" s="22" t="s">
        <v>21590</v>
      </c>
      <c r="C4133" s="25">
        <v>45072</v>
      </c>
      <c r="D4133" s="24" t="s">
        <v>266</v>
      </c>
      <c r="E4133" s="24" t="s">
        <v>111</v>
      </c>
      <c r="F4133" s="24" t="s">
        <v>70</v>
      </c>
      <c r="G4133" s="24"/>
      <c r="H4133" s="24">
        <v>24122861055</v>
      </c>
      <c r="I4133" s="24" t="s">
        <v>95</v>
      </c>
      <c r="J4133" s="24">
        <f>DATEDIF(Tabla1[[#This Row],[FECHA DE NACIMIENTO]],Tabla1[[#This Row],[FECHA ACTUAL]],"Y")</f>
        <v>22</v>
      </c>
      <c r="K4133" s="24" t="s">
        <v>73</v>
      </c>
      <c r="L4133" s="24" t="s">
        <v>112</v>
      </c>
      <c r="M4133" s="24">
        <v>0</v>
      </c>
      <c r="N4133" s="24">
        <v>0</v>
      </c>
      <c r="O4133" s="24">
        <v>3</v>
      </c>
      <c r="P4133" s="24" t="s">
        <v>101</v>
      </c>
      <c r="Q4133" s="23">
        <v>36746</v>
      </c>
      <c r="R4133" s="24" t="s">
        <v>76</v>
      </c>
      <c r="S4133" s="25">
        <v>45119</v>
      </c>
      <c r="T4133" s="24"/>
      <c r="U4133" s="24">
        <v>3117324506</v>
      </c>
      <c r="V4133" s="148" t="s">
        <v>21591</v>
      </c>
      <c r="W4133" s="24" t="s">
        <v>21592</v>
      </c>
      <c r="X4133" s="24" t="s">
        <v>20383</v>
      </c>
      <c r="Y4133" s="24" t="s">
        <v>21593</v>
      </c>
      <c r="Z4133" s="24" t="s">
        <v>117</v>
      </c>
      <c r="AA4133" s="24">
        <v>3142751801</v>
      </c>
      <c r="AB4133" s="24"/>
      <c r="AC4133" s="24"/>
      <c r="AD4133" s="24"/>
      <c r="AE4133" s="26" t="s">
        <v>183</v>
      </c>
      <c r="AF4133" s="26" t="s">
        <v>3972</v>
      </c>
      <c r="AG4133" s="26"/>
      <c r="AH4133" s="27" t="s">
        <v>299</v>
      </c>
      <c r="AI4133" s="27" t="s">
        <v>260</v>
      </c>
      <c r="AJ4133" s="27" t="s">
        <v>260</v>
      </c>
      <c r="AK4133" s="24" t="s">
        <v>89</v>
      </c>
      <c r="AL4133" s="24" t="s">
        <v>7086</v>
      </c>
      <c r="AM4133" s="25">
        <v>45072</v>
      </c>
      <c r="AN4133" s="28">
        <v>1439377</v>
      </c>
      <c r="AO4133" s="28">
        <v>140606</v>
      </c>
      <c r="AP4133" s="24"/>
      <c r="AQ4133" s="24"/>
      <c r="AR4133" s="24"/>
      <c r="AS4133" s="24"/>
      <c r="AT4133" s="24"/>
      <c r="AU4133" s="24"/>
      <c r="AV4133" s="24"/>
      <c r="AW4133" s="24"/>
      <c r="AX4133" s="24"/>
      <c r="AY4133" s="24"/>
      <c r="AZ4133" s="24"/>
      <c r="BA4133" s="24"/>
      <c r="BB4133" s="24"/>
      <c r="BC4133" s="24"/>
      <c r="BD4133" s="24"/>
      <c r="BE4133" s="24"/>
      <c r="BF4133" s="23"/>
      <c r="BG4133" s="23"/>
      <c r="BH4133" s="23" t="s">
        <v>75</v>
      </c>
      <c r="BI4133" s="26">
        <v>0</v>
      </c>
      <c r="BJ4133" s="26">
        <v>0</v>
      </c>
      <c r="BK4133" s="29">
        <v>0</v>
      </c>
      <c r="BL4133" s="24" t="s">
        <v>91</v>
      </c>
      <c r="BM4133" s="22" t="str">
        <f ca="1">+IF(Tabla1[[#This Row],[FECHA INGRESO]]&gt;=44986,IF((TODAY()-Tabla1[[#This Row],[FECHA INGRESO]])&gt;=50,"ALERTA","TODAVÍA FALTA"),"N/A")</f>
        <v>TODAVÍA FALTA</v>
      </c>
      <c r="BN4133" s="7" t="str">
        <f>IFERROR((_xlfn.DAYS(Tabla1[[#This Row],[FECHA INGRESO]],Tabla1[[#This Row],[FECHA RETIRO]]))/30,"")</f>
        <v/>
      </c>
    </row>
    <row r="4134" spans="1:66" x14ac:dyDescent="0.35">
      <c r="A4134" s="21">
        <v>1104706987</v>
      </c>
      <c r="B4134" s="22" t="s">
        <v>21594</v>
      </c>
      <c r="C4134" s="25">
        <v>45075</v>
      </c>
      <c r="D4134" s="24" t="s">
        <v>131</v>
      </c>
      <c r="E4134" s="24" t="s">
        <v>94</v>
      </c>
      <c r="F4134" s="24" t="s">
        <v>70</v>
      </c>
      <c r="G4134" s="24"/>
      <c r="H4134" s="24">
        <v>24122877904</v>
      </c>
      <c r="I4134" s="24" t="s">
        <v>72</v>
      </c>
      <c r="J4134" s="24">
        <f>DATEDIF(Tabla1[[#This Row],[FECHA DE NACIMIENTO]],Tabla1[[#This Row],[FECHA ACTUAL]],"Y")</f>
        <v>29</v>
      </c>
      <c r="K4134" s="24" t="s">
        <v>96</v>
      </c>
      <c r="L4134" s="24" t="s">
        <v>234</v>
      </c>
      <c r="M4134" s="24">
        <v>0</v>
      </c>
      <c r="N4134" s="24">
        <v>1</v>
      </c>
      <c r="O4134" s="24">
        <v>2</v>
      </c>
      <c r="P4134" s="24" t="s">
        <v>101</v>
      </c>
      <c r="Q4134" s="23">
        <v>34411</v>
      </c>
      <c r="R4134" s="24" t="s">
        <v>4815</v>
      </c>
      <c r="S4134" s="25">
        <v>45119</v>
      </c>
      <c r="T4134" s="24"/>
      <c r="U4134" s="24">
        <v>3152984173</v>
      </c>
      <c r="V4134" s="148" t="s">
        <v>21595</v>
      </c>
      <c r="W4134" s="24" t="s">
        <v>21596</v>
      </c>
      <c r="X4134" s="24" t="s">
        <v>18809</v>
      </c>
      <c r="Y4134" s="24" t="s">
        <v>21597</v>
      </c>
      <c r="Z4134" s="24" t="s">
        <v>13095</v>
      </c>
      <c r="AA4134" s="24">
        <v>3142156306</v>
      </c>
      <c r="AB4134" s="24"/>
      <c r="AC4134" s="24"/>
      <c r="AD4134" s="24"/>
      <c r="AE4134" s="26" t="s">
        <v>151</v>
      </c>
      <c r="AF4134" s="26"/>
      <c r="AG4134" s="26"/>
      <c r="AH4134" s="27" t="s">
        <v>955</v>
      </c>
      <c r="AI4134" s="27" t="s">
        <v>1612</v>
      </c>
      <c r="AJ4134" s="27" t="s">
        <v>487</v>
      </c>
      <c r="AK4134" s="24" t="s">
        <v>121</v>
      </c>
      <c r="AL4134" s="24" t="s">
        <v>7086</v>
      </c>
      <c r="AM4134" s="25">
        <v>45075</v>
      </c>
      <c r="AN4134" s="28">
        <v>1160000</v>
      </c>
      <c r="AO4134" s="28">
        <v>140606</v>
      </c>
      <c r="AP4134" s="24"/>
      <c r="AQ4134" s="24"/>
      <c r="AR4134" s="24"/>
      <c r="AS4134" s="24"/>
      <c r="AT4134" s="24"/>
      <c r="AU4134" s="24"/>
      <c r="AV4134" s="24"/>
      <c r="AW4134" s="24"/>
      <c r="AX4134" s="24"/>
      <c r="AY4134" s="24"/>
      <c r="AZ4134" s="24"/>
      <c r="BA4134" s="24"/>
      <c r="BB4134" s="24"/>
      <c r="BC4134" s="24"/>
      <c r="BD4134" s="24"/>
      <c r="BE4134" s="24"/>
      <c r="BF4134" s="23"/>
      <c r="BG4134" s="23"/>
      <c r="BH4134" s="23">
        <v>45112</v>
      </c>
      <c r="BI4134" s="26" t="s">
        <v>466</v>
      </c>
      <c r="BJ4134" s="26" t="s">
        <v>21598</v>
      </c>
      <c r="BK4134" s="29">
        <v>0</v>
      </c>
      <c r="BL4134" s="24" t="s">
        <v>129</v>
      </c>
      <c r="BM4134" s="22" t="str">
        <f ca="1">+IF(Tabla1[[#This Row],[FECHA INGRESO]]&gt;=44986,IF((TODAY()-Tabla1[[#This Row],[FECHA INGRESO]])&gt;=50,"ALERTA","TODAVÍA FALTA"),"N/A")</f>
        <v>TODAVÍA FALTA</v>
      </c>
      <c r="BN4134" s="7">
        <f>IFERROR((_xlfn.DAYS(Tabla1[[#This Row],[FECHA INGRESO]],Tabla1[[#This Row],[FECHA RETIRO]]))/30,"")</f>
        <v>-1.2333333333333334</v>
      </c>
    </row>
    <row r="4135" spans="1:66" x14ac:dyDescent="0.35">
      <c r="A4135" s="21">
        <v>1012976105</v>
      </c>
      <c r="B4135" s="22" t="s">
        <v>21599</v>
      </c>
      <c r="C4135" s="25">
        <v>45075</v>
      </c>
      <c r="D4135" s="24" t="s">
        <v>4008</v>
      </c>
      <c r="E4135" s="24" t="s">
        <v>111</v>
      </c>
      <c r="F4135" s="24" t="s">
        <v>111</v>
      </c>
      <c r="G4135" s="24"/>
      <c r="H4135" s="24">
        <v>24120315479</v>
      </c>
      <c r="I4135" s="24" t="s">
        <v>95</v>
      </c>
      <c r="J4135" s="24">
        <f>DATEDIF(Tabla1[[#This Row],[FECHA DE NACIMIENTO]],Tabla1[[#This Row],[FECHA ACTUAL]],"Y")</f>
        <v>19</v>
      </c>
      <c r="K4135" s="24" t="s">
        <v>320</v>
      </c>
      <c r="L4135" s="24" t="s">
        <v>112</v>
      </c>
      <c r="M4135" s="24">
        <v>0</v>
      </c>
      <c r="N4135" s="24">
        <v>0</v>
      </c>
      <c r="O4135" s="24">
        <v>2</v>
      </c>
      <c r="P4135" s="24" t="s">
        <v>101</v>
      </c>
      <c r="Q4135" s="23">
        <v>38165</v>
      </c>
      <c r="R4135" s="24" t="s">
        <v>76</v>
      </c>
      <c r="S4135" s="25">
        <v>45119</v>
      </c>
      <c r="T4135" s="24"/>
      <c r="U4135" s="24">
        <v>3228842431</v>
      </c>
      <c r="V4135" s="148" t="s">
        <v>21600</v>
      </c>
      <c r="W4135" s="24" t="s">
        <v>21601</v>
      </c>
      <c r="X4135" s="24" t="s">
        <v>2432</v>
      </c>
      <c r="Y4135" s="24" t="s">
        <v>21602</v>
      </c>
      <c r="Z4135" s="24" t="s">
        <v>117</v>
      </c>
      <c r="AA4135" s="24">
        <v>3144419096</v>
      </c>
      <c r="AB4135" s="24"/>
      <c r="AC4135" s="24"/>
      <c r="AD4135" s="24"/>
      <c r="AE4135" s="26" t="s">
        <v>183</v>
      </c>
      <c r="AF4135" s="26" t="s">
        <v>21603</v>
      </c>
      <c r="AG4135" s="26"/>
      <c r="AH4135" s="27" t="s">
        <v>955</v>
      </c>
      <c r="AI4135" s="27" t="s">
        <v>1612</v>
      </c>
      <c r="AJ4135" s="27" t="s">
        <v>487</v>
      </c>
      <c r="AK4135" s="24" t="s">
        <v>121</v>
      </c>
      <c r="AL4135" s="24" t="s">
        <v>7086</v>
      </c>
      <c r="AM4135" s="25">
        <v>45075</v>
      </c>
      <c r="AN4135" s="28">
        <v>1160000</v>
      </c>
      <c r="AO4135" s="28">
        <v>140606</v>
      </c>
      <c r="AP4135" s="24"/>
      <c r="AQ4135" s="24"/>
      <c r="AR4135" s="24"/>
      <c r="AS4135" s="24"/>
      <c r="AT4135" s="24"/>
      <c r="AU4135" s="24"/>
      <c r="AV4135" s="24"/>
      <c r="AW4135" s="24"/>
      <c r="AX4135" s="24"/>
      <c r="AY4135" s="24"/>
      <c r="AZ4135" s="24"/>
      <c r="BA4135" s="24"/>
      <c r="BB4135" s="24"/>
      <c r="BC4135" s="24"/>
      <c r="BD4135" s="24"/>
      <c r="BE4135" s="24"/>
      <c r="BF4135" s="23"/>
      <c r="BG4135" s="23"/>
      <c r="BH4135" s="23" t="s">
        <v>75</v>
      </c>
      <c r="BI4135" s="26">
        <v>0</v>
      </c>
      <c r="BJ4135" s="26">
        <v>0</v>
      </c>
      <c r="BK4135" s="29">
        <v>0</v>
      </c>
      <c r="BL4135" s="24" t="s">
        <v>91</v>
      </c>
      <c r="BM4135" s="22" t="str">
        <f ca="1">+IF(Tabla1[[#This Row],[FECHA INGRESO]]&gt;=44986,IF((TODAY()-Tabla1[[#This Row],[FECHA INGRESO]])&gt;=50,"ALERTA","TODAVÍA FALTA"),"N/A")</f>
        <v>TODAVÍA FALTA</v>
      </c>
      <c r="BN4135" s="7" t="str">
        <f>IFERROR((_xlfn.DAYS(Tabla1[[#This Row],[FECHA INGRESO]],Tabla1[[#This Row],[FECHA RETIRO]]))/30,"")</f>
        <v/>
      </c>
    </row>
    <row r="4136" spans="1:66" x14ac:dyDescent="0.35">
      <c r="A4136" s="21">
        <v>1000125687</v>
      </c>
      <c r="B4136" s="22" t="s">
        <v>21604</v>
      </c>
      <c r="C4136" s="25">
        <v>45075</v>
      </c>
      <c r="D4136" s="24" t="s">
        <v>4008</v>
      </c>
      <c r="E4136" s="24" t="s">
        <v>94</v>
      </c>
      <c r="F4136" s="24" t="s">
        <v>70</v>
      </c>
      <c r="G4136" s="24"/>
      <c r="H4136" s="24">
        <v>24122907379</v>
      </c>
      <c r="I4136" s="24" t="s">
        <v>95</v>
      </c>
      <c r="J4136" s="24">
        <f>DATEDIF(Tabla1[[#This Row],[FECHA DE NACIMIENTO]],Tabla1[[#This Row],[FECHA ACTUAL]],"Y")</f>
        <v>21</v>
      </c>
      <c r="K4136" s="24" t="s">
        <v>96</v>
      </c>
      <c r="L4136" s="24" t="s">
        <v>112</v>
      </c>
      <c r="M4136" s="24">
        <v>0</v>
      </c>
      <c r="N4136" s="24">
        <v>0</v>
      </c>
      <c r="O4136" s="24">
        <v>2</v>
      </c>
      <c r="P4136" s="24" t="s">
        <v>101</v>
      </c>
      <c r="Q4136" s="23">
        <v>37368</v>
      </c>
      <c r="R4136" s="24" t="s">
        <v>76</v>
      </c>
      <c r="S4136" s="25">
        <v>45119</v>
      </c>
      <c r="T4136" s="24"/>
      <c r="U4136" s="24">
        <v>3219796510</v>
      </c>
      <c r="V4136" s="148" t="s">
        <v>21605</v>
      </c>
      <c r="W4136" s="24" t="s">
        <v>21606</v>
      </c>
      <c r="X4136" s="24" t="s">
        <v>3453</v>
      </c>
      <c r="Y4136" s="24" t="s">
        <v>21607</v>
      </c>
      <c r="Z4136" s="24" t="s">
        <v>117</v>
      </c>
      <c r="AA4136" s="24">
        <v>3219796510</v>
      </c>
      <c r="AB4136" s="24"/>
      <c r="AC4136" s="24"/>
      <c r="AD4136" s="24"/>
      <c r="AE4136" s="26" t="s">
        <v>194</v>
      </c>
      <c r="AF4136" s="26" t="s">
        <v>16954</v>
      </c>
      <c r="AG4136" s="26"/>
      <c r="AH4136" s="27" t="s">
        <v>955</v>
      </c>
      <c r="AI4136" s="27" t="s">
        <v>1612</v>
      </c>
      <c r="AJ4136" s="27" t="s">
        <v>487</v>
      </c>
      <c r="AK4136" s="24" t="s">
        <v>121</v>
      </c>
      <c r="AL4136" s="24" t="s">
        <v>7086</v>
      </c>
      <c r="AM4136" s="25">
        <v>45075</v>
      </c>
      <c r="AN4136" s="28">
        <v>1160000</v>
      </c>
      <c r="AO4136" s="28">
        <v>140606</v>
      </c>
      <c r="AP4136" s="24"/>
      <c r="AQ4136" s="24"/>
      <c r="AR4136" s="24"/>
      <c r="AS4136" s="24"/>
      <c r="AT4136" s="24"/>
      <c r="AU4136" s="24"/>
      <c r="AV4136" s="24"/>
      <c r="AW4136" s="24"/>
      <c r="AX4136" s="24"/>
      <c r="AY4136" s="24"/>
      <c r="AZ4136" s="24"/>
      <c r="BA4136" s="24"/>
      <c r="BB4136" s="24"/>
      <c r="BC4136" s="24"/>
      <c r="BD4136" s="24"/>
      <c r="BE4136" s="24"/>
      <c r="BF4136" s="23"/>
      <c r="BG4136" s="23"/>
      <c r="BH4136" s="23" t="s">
        <v>75</v>
      </c>
      <c r="BI4136" s="26">
        <v>0</v>
      </c>
      <c r="BJ4136" s="26">
        <v>0</v>
      </c>
      <c r="BK4136" s="29">
        <v>0</v>
      </c>
      <c r="BL4136" s="24" t="s">
        <v>91</v>
      </c>
      <c r="BM4136" s="22" t="str">
        <f ca="1">+IF(Tabla1[[#This Row],[FECHA INGRESO]]&gt;=44986,IF((TODAY()-Tabla1[[#This Row],[FECHA INGRESO]])&gt;=50,"ALERTA","TODAVÍA FALTA"),"N/A")</f>
        <v>TODAVÍA FALTA</v>
      </c>
      <c r="BN4136" s="7" t="str">
        <f>IFERROR((_xlfn.DAYS(Tabla1[[#This Row],[FECHA INGRESO]],Tabla1[[#This Row],[FECHA RETIRO]]))/30,"")</f>
        <v/>
      </c>
    </row>
    <row r="4137" spans="1:66" x14ac:dyDescent="0.35">
      <c r="A4137" s="21">
        <v>1011083330</v>
      </c>
      <c r="B4137" s="22" t="s">
        <v>21608</v>
      </c>
      <c r="C4137" s="25">
        <v>45075</v>
      </c>
      <c r="D4137" s="24" t="s">
        <v>188</v>
      </c>
      <c r="E4137" s="24" t="s">
        <v>94</v>
      </c>
      <c r="F4137" s="24" t="s">
        <v>94</v>
      </c>
      <c r="G4137" s="24"/>
      <c r="H4137" s="24">
        <v>24122882999</v>
      </c>
      <c r="I4137" s="24" t="s">
        <v>72</v>
      </c>
      <c r="J4137" s="24">
        <f>DATEDIF(Tabla1[[#This Row],[FECHA DE NACIMIENTO]],Tabla1[[#This Row],[FECHA ACTUAL]],"Y")</f>
        <v>18</v>
      </c>
      <c r="K4137" s="24" t="s">
        <v>73</v>
      </c>
      <c r="L4137" s="24" t="s">
        <v>112</v>
      </c>
      <c r="M4137" s="24">
        <v>0</v>
      </c>
      <c r="N4137" s="24">
        <v>0</v>
      </c>
      <c r="O4137" s="24">
        <v>2</v>
      </c>
      <c r="P4137" s="24" t="s">
        <v>101</v>
      </c>
      <c r="Q4137" s="23">
        <v>38452</v>
      </c>
      <c r="R4137" s="24" t="s">
        <v>76</v>
      </c>
      <c r="S4137" s="25">
        <v>45119</v>
      </c>
      <c r="T4137" s="24"/>
      <c r="U4137" s="24">
        <v>3218571340</v>
      </c>
      <c r="V4137" s="148" t="s">
        <v>21609</v>
      </c>
      <c r="W4137" s="24" t="s">
        <v>21610</v>
      </c>
      <c r="X4137" s="24" t="s">
        <v>12401</v>
      </c>
      <c r="Y4137" s="24" t="s">
        <v>21611</v>
      </c>
      <c r="Z4137" s="24" t="s">
        <v>117</v>
      </c>
      <c r="AA4137" s="24">
        <v>3166198800</v>
      </c>
      <c r="AB4137" s="24"/>
      <c r="AC4137" s="24"/>
      <c r="AD4137" s="24"/>
      <c r="AE4137" s="26" t="s">
        <v>151</v>
      </c>
      <c r="AF4137" s="26"/>
      <c r="AG4137" s="26"/>
      <c r="AH4137" s="27" t="s">
        <v>955</v>
      </c>
      <c r="AI4137" s="27" t="s">
        <v>1612</v>
      </c>
      <c r="AJ4137" s="27" t="s">
        <v>487</v>
      </c>
      <c r="AK4137" s="24" t="s">
        <v>121</v>
      </c>
      <c r="AL4137" s="24" t="s">
        <v>7086</v>
      </c>
      <c r="AM4137" s="25">
        <v>45075</v>
      </c>
      <c r="AN4137" s="28">
        <v>1160000</v>
      </c>
      <c r="AO4137" s="28">
        <v>140606</v>
      </c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  <c r="BC4137" s="24"/>
      <c r="BD4137" s="24"/>
      <c r="BE4137" s="24"/>
      <c r="BF4137" s="23"/>
      <c r="BG4137" s="23"/>
      <c r="BH4137" s="23" t="s">
        <v>75</v>
      </c>
      <c r="BI4137" s="26">
        <v>0</v>
      </c>
      <c r="BJ4137" s="26">
        <v>0</v>
      </c>
      <c r="BK4137" s="29">
        <v>0</v>
      </c>
      <c r="BL4137" s="24" t="s">
        <v>91</v>
      </c>
      <c r="BM4137" s="22" t="str">
        <f ca="1">+IF(Tabla1[[#This Row],[FECHA INGRESO]]&gt;=44986,IF((TODAY()-Tabla1[[#This Row],[FECHA INGRESO]])&gt;=50,"ALERTA","TODAVÍA FALTA"),"N/A")</f>
        <v>TODAVÍA FALTA</v>
      </c>
      <c r="BN4137" s="7" t="str">
        <f>IFERROR((_xlfn.DAYS(Tabla1[[#This Row],[FECHA INGRESO]],Tabla1[[#This Row],[FECHA RETIRO]]))/30,"")</f>
        <v/>
      </c>
    </row>
    <row r="4138" spans="1:66" x14ac:dyDescent="0.35">
      <c r="A4138" s="21">
        <v>1031803659</v>
      </c>
      <c r="B4138" s="22" t="s">
        <v>21612</v>
      </c>
      <c r="C4138" s="25">
        <v>45075</v>
      </c>
      <c r="D4138" s="24" t="s">
        <v>131</v>
      </c>
      <c r="E4138" s="24" t="s">
        <v>94</v>
      </c>
      <c r="F4138" s="24" t="s">
        <v>94</v>
      </c>
      <c r="G4138" s="24"/>
      <c r="H4138" s="24">
        <v>24122902088</v>
      </c>
      <c r="I4138" s="24" t="s">
        <v>95</v>
      </c>
      <c r="J4138" s="24">
        <f>DATEDIF(Tabla1[[#This Row],[FECHA DE NACIMIENTO]],Tabla1[[#This Row],[FECHA ACTUAL]],"Y")</f>
        <v>18</v>
      </c>
      <c r="K4138" s="24" t="s">
        <v>73</v>
      </c>
      <c r="L4138" s="24" t="s">
        <v>112</v>
      </c>
      <c r="M4138" s="24">
        <v>0</v>
      </c>
      <c r="N4138" s="24">
        <v>0</v>
      </c>
      <c r="O4138" s="24">
        <v>3</v>
      </c>
      <c r="P4138" s="24" t="s">
        <v>101</v>
      </c>
      <c r="Q4138" s="23">
        <v>38433</v>
      </c>
      <c r="R4138" s="24" t="s">
        <v>76</v>
      </c>
      <c r="S4138" s="25">
        <v>45119</v>
      </c>
      <c r="T4138" s="24"/>
      <c r="U4138" s="24">
        <v>3102492798</v>
      </c>
      <c r="V4138" s="148" t="s">
        <v>21613</v>
      </c>
      <c r="W4138" s="24" t="s">
        <v>21614</v>
      </c>
      <c r="X4138" s="24" t="s">
        <v>11972</v>
      </c>
      <c r="Y4138" s="24" t="s">
        <v>21615</v>
      </c>
      <c r="Z4138" s="24" t="s">
        <v>117</v>
      </c>
      <c r="AA4138" s="24">
        <v>3112106889</v>
      </c>
      <c r="AB4138" s="24"/>
      <c r="AC4138" s="24"/>
      <c r="AD4138" s="24"/>
      <c r="AE4138" s="26" t="s">
        <v>151</v>
      </c>
      <c r="AF4138" s="26"/>
      <c r="AG4138" s="26"/>
      <c r="AH4138" s="27" t="s">
        <v>955</v>
      </c>
      <c r="AI4138" s="27" t="s">
        <v>1612</v>
      </c>
      <c r="AJ4138" s="27" t="s">
        <v>487</v>
      </c>
      <c r="AK4138" s="24" t="s">
        <v>121</v>
      </c>
      <c r="AL4138" s="24" t="s">
        <v>7086</v>
      </c>
      <c r="AM4138" s="25">
        <v>45075</v>
      </c>
      <c r="AN4138" s="28">
        <v>1160000</v>
      </c>
      <c r="AO4138" s="28">
        <v>140606</v>
      </c>
      <c r="AP4138" s="24"/>
      <c r="AQ4138" s="24"/>
      <c r="AR4138" s="24"/>
      <c r="AS4138" s="24"/>
      <c r="AT4138" s="24"/>
      <c r="AU4138" s="24"/>
      <c r="AV4138" s="24"/>
      <c r="AW4138" s="24"/>
      <c r="AX4138" s="24"/>
      <c r="AY4138" s="24"/>
      <c r="AZ4138" s="24"/>
      <c r="BA4138" s="24"/>
      <c r="BB4138" s="24"/>
      <c r="BC4138" s="24"/>
      <c r="BD4138" s="24"/>
      <c r="BE4138" s="24"/>
      <c r="BF4138" s="23"/>
      <c r="BG4138" s="23"/>
      <c r="BH4138" s="23" t="s">
        <v>75</v>
      </c>
      <c r="BI4138" s="26">
        <v>0</v>
      </c>
      <c r="BJ4138" s="26">
        <v>0</v>
      </c>
      <c r="BK4138" s="29">
        <v>0</v>
      </c>
      <c r="BL4138" s="24" t="s">
        <v>91</v>
      </c>
      <c r="BM4138" s="22" t="str">
        <f ca="1">+IF(Tabla1[[#This Row],[FECHA INGRESO]]&gt;=44986,IF((TODAY()-Tabla1[[#This Row],[FECHA INGRESO]])&gt;=50,"ALERTA","TODAVÍA FALTA"),"N/A")</f>
        <v>TODAVÍA FALTA</v>
      </c>
      <c r="BN4138" s="7" t="str">
        <f>IFERROR((_xlfn.DAYS(Tabla1[[#This Row],[FECHA INGRESO]],Tabla1[[#This Row],[FECHA RETIRO]]))/30,"")</f>
        <v/>
      </c>
    </row>
    <row r="4139" spans="1:66" x14ac:dyDescent="0.35">
      <c r="A4139" s="21">
        <v>1000383743</v>
      </c>
      <c r="B4139" s="22" t="s">
        <v>21616</v>
      </c>
      <c r="C4139" s="25">
        <v>45075</v>
      </c>
      <c r="D4139" s="24" t="s">
        <v>131</v>
      </c>
      <c r="E4139" s="24" t="s">
        <v>111</v>
      </c>
      <c r="F4139" s="24" t="s">
        <v>70</v>
      </c>
      <c r="G4139" s="24"/>
      <c r="H4139" s="24">
        <v>24113133509</v>
      </c>
      <c r="I4139" s="24" t="s">
        <v>72</v>
      </c>
      <c r="J4139" s="24">
        <f>DATEDIF(Tabla1[[#This Row],[FECHA DE NACIMIENTO]],Tabla1[[#This Row],[FECHA ACTUAL]],"Y")</f>
        <v>21</v>
      </c>
      <c r="K4139" s="24" t="s">
        <v>96</v>
      </c>
      <c r="L4139" s="24" t="s">
        <v>234</v>
      </c>
      <c r="M4139" s="24">
        <v>1</v>
      </c>
      <c r="N4139" s="24">
        <v>1</v>
      </c>
      <c r="O4139" s="24">
        <v>2</v>
      </c>
      <c r="P4139" s="24" t="s">
        <v>101</v>
      </c>
      <c r="Q4139" s="23">
        <v>37207</v>
      </c>
      <c r="R4139" s="24" t="s">
        <v>76</v>
      </c>
      <c r="S4139" s="25">
        <v>45119</v>
      </c>
      <c r="T4139" s="24"/>
      <c r="U4139" s="24">
        <v>3154335734</v>
      </c>
      <c r="V4139" s="148" t="s">
        <v>21617</v>
      </c>
      <c r="W4139" s="24" t="s">
        <v>21618</v>
      </c>
      <c r="X4139" s="24" t="s">
        <v>17875</v>
      </c>
      <c r="Y4139" s="24" t="s">
        <v>21619</v>
      </c>
      <c r="Z4139" s="24" t="s">
        <v>285</v>
      </c>
      <c r="AA4139" s="24">
        <v>3164914595</v>
      </c>
      <c r="AB4139" s="24"/>
      <c r="AC4139" s="24"/>
      <c r="AD4139" s="24"/>
      <c r="AE4139" s="26" t="s">
        <v>151</v>
      </c>
      <c r="AF4139" s="26"/>
      <c r="AG4139" s="26"/>
      <c r="AH4139" s="27" t="s">
        <v>955</v>
      </c>
      <c r="AI4139" s="27" t="s">
        <v>377</v>
      </c>
      <c r="AJ4139" s="27" t="s">
        <v>377</v>
      </c>
      <c r="AK4139" s="24" t="s">
        <v>121</v>
      </c>
      <c r="AL4139" s="24" t="s">
        <v>7086</v>
      </c>
      <c r="AM4139" s="25">
        <v>45075</v>
      </c>
      <c r="AN4139" s="28">
        <v>1160000</v>
      </c>
      <c r="AO4139" s="28">
        <v>140606</v>
      </c>
      <c r="AP4139" s="24"/>
      <c r="AQ4139" s="24"/>
      <c r="AR4139" s="24"/>
      <c r="AS4139" s="24"/>
      <c r="AT4139" s="24"/>
      <c r="AU4139" s="24"/>
      <c r="AV4139" s="24"/>
      <c r="AW4139" s="24"/>
      <c r="AX4139" s="24"/>
      <c r="AY4139" s="24"/>
      <c r="AZ4139" s="24"/>
      <c r="BA4139" s="24"/>
      <c r="BB4139" s="24"/>
      <c r="BC4139" s="24"/>
      <c r="BD4139" s="24"/>
      <c r="BE4139" s="24"/>
      <c r="BF4139" s="23"/>
      <c r="BG4139" s="23"/>
      <c r="BH4139" s="23">
        <v>45107</v>
      </c>
      <c r="BI4139" s="26" t="s">
        <v>466</v>
      </c>
      <c r="BJ4139" s="26" t="s">
        <v>3469</v>
      </c>
      <c r="BK4139" s="29">
        <v>0</v>
      </c>
      <c r="BL4139" s="24" t="s">
        <v>129</v>
      </c>
      <c r="BM4139" s="22" t="str">
        <f ca="1">+IF(Tabla1[[#This Row],[FECHA INGRESO]]&gt;=44986,IF((TODAY()-Tabla1[[#This Row],[FECHA INGRESO]])&gt;=50,"ALERTA","TODAVÍA FALTA"),"N/A")</f>
        <v>TODAVÍA FALTA</v>
      </c>
      <c r="BN4139" s="7">
        <f>IFERROR((_xlfn.DAYS(Tabla1[[#This Row],[FECHA INGRESO]],Tabla1[[#This Row],[FECHA RETIRO]]))/30,"")</f>
        <v>-1.0666666666666667</v>
      </c>
    </row>
    <row r="4140" spans="1:66" x14ac:dyDescent="0.35">
      <c r="A4140" s="21">
        <v>52154793</v>
      </c>
      <c r="B4140" s="22" t="s">
        <v>21620</v>
      </c>
      <c r="C4140" s="25">
        <v>45075</v>
      </c>
      <c r="D4140" s="24" t="s">
        <v>93</v>
      </c>
      <c r="E4140" s="24" t="s">
        <v>111</v>
      </c>
      <c r="F4140" s="24" t="s">
        <v>70</v>
      </c>
      <c r="G4140" s="24"/>
      <c r="H4140" s="24">
        <v>24122876963</v>
      </c>
      <c r="I4140" s="24" t="s">
        <v>95</v>
      </c>
      <c r="J4140" s="24">
        <f>DATEDIF(Tabla1[[#This Row],[FECHA DE NACIMIENTO]],Tabla1[[#This Row],[FECHA ACTUAL]],"Y")</f>
        <v>51</v>
      </c>
      <c r="K4140" s="24" t="s">
        <v>73</v>
      </c>
      <c r="L4140" s="24" t="s">
        <v>234</v>
      </c>
      <c r="M4140" s="24">
        <v>1</v>
      </c>
      <c r="N4140" s="24">
        <v>1</v>
      </c>
      <c r="O4140" s="24">
        <v>2</v>
      </c>
      <c r="P4140" s="24" t="s">
        <v>101</v>
      </c>
      <c r="Q4140" s="23">
        <v>26385</v>
      </c>
      <c r="R4140" s="24" t="s">
        <v>76</v>
      </c>
      <c r="S4140" s="25">
        <v>45119</v>
      </c>
      <c r="T4140" s="24"/>
      <c r="U4140" s="24">
        <v>3002123692</v>
      </c>
      <c r="V4140" s="148" t="s">
        <v>21621</v>
      </c>
      <c r="W4140" s="24" t="s">
        <v>21622</v>
      </c>
      <c r="X4140" s="24" t="s">
        <v>1468</v>
      </c>
      <c r="Y4140" s="24" t="s">
        <v>21623</v>
      </c>
      <c r="Z4140" s="24" t="s">
        <v>13095</v>
      </c>
      <c r="AA4140" s="24">
        <v>3002123692</v>
      </c>
      <c r="AB4140" s="24"/>
      <c r="AC4140" s="24"/>
      <c r="AD4140" s="24"/>
      <c r="AE4140" s="26" t="s">
        <v>183</v>
      </c>
      <c r="AF4140" s="26" t="s">
        <v>4093</v>
      </c>
      <c r="AG4140" s="26"/>
      <c r="AH4140" s="27" t="s">
        <v>184</v>
      </c>
      <c r="AI4140" s="27" t="s">
        <v>377</v>
      </c>
      <c r="AJ4140" s="27" t="s">
        <v>377</v>
      </c>
      <c r="AK4140" s="24" t="s">
        <v>121</v>
      </c>
      <c r="AL4140" s="24" t="s">
        <v>7086</v>
      </c>
      <c r="AM4140" s="25">
        <v>45075</v>
      </c>
      <c r="AN4140" s="28">
        <v>1160000</v>
      </c>
      <c r="AO4140" s="28">
        <v>140606</v>
      </c>
      <c r="AP4140" s="24"/>
      <c r="AQ4140" s="24"/>
      <c r="AR4140" s="24"/>
      <c r="AS4140" s="24"/>
      <c r="AT4140" s="24"/>
      <c r="AU4140" s="24"/>
      <c r="AV4140" s="24"/>
      <c r="AW4140" s="24"/>
      <c r="AX4140" s="24"/>
      <c r="AY4140" s="24"/>
      <c r="AZ4140" s="24"/>
      <c r="BA4140" s="24"/>
      <c r="BB4140" s="24"/>
      <c r="BC4140" s="24"/>
      <c r="BD4140" s="24"/>
      <c r="BE4140" s="24"/>
      <c r="BF4140" s="23"/>
      <c r="BG4140" s="23"/>
      <c r="BH4140" s="23">
        <v>45078</v>
      </c>
      <c r="BI4140" s="26" t="s">
        <v>10014</v>
      </c>
      <c r="BJ4140" s="26" t="s">
        <v>10594</v>
      </c>
      <c r="BK4140" s="29">
        <v>0</v>
      </c>
      <c r="BL4140" s="24" t="s">
        <v>129</v>
      </c>
      <c r="BM4140" s="22" t="str">
        <f ca="1">+IF(Tabla1[[#This Row],[FECHA INGRESO]]&gt;=44986,IF((TODAY()-Tabla1[[#This Row],[FECHA INGRESO]])&gt;=50,"ALERTA","TODAVÍA FALTA"),"N/A")</f>
        <v>TODAVÍA FALTA</v>
      </c>
      <c r="BN4140" s="7">
        <f>IFERROR((_xlfn.DAYS(Tabla1[[#This Row],[FECHA INGRESO]],Tabla1[[#This Row],[FECHA RETIRO]]))/30,"")</f>
        <v>-0.1</v>
      </c>
    </row>
    <row r="4141" spans="1:66" x14ac:dyDescent="0.35">
      <c r="A4141" s="21">
        <v>1000366315</v>
      </c>
      <c r="B4141" s="22" t="s">
        <v>21624</v>
      </c>
      <c r="C4141" s="25">
        <v>45075</v>
      </c>
      <c r="D4141" s="24" t="s">
        <v>266</v>
      </c>
      <c r="E4141" s="24" t="s">
        <v>111</v>
      </c>
      <c r="F4141" s="24" t="s">
        <v>70</v>
      </c>
      <c r="G4141" s="24"/>
      <c r="H4141" s="24">
        <v>24122905436</v>
      </c>
      <c r="I4141" s="24" t="s">
        <v>72</v>
      </c>
      <c r="J4141" s="24">
        <f>DATEDIF(Tabla1[[#This Row],[FECHA DE NACIMIENTO]],Tabla1[[#This Row],[FECHA ACTUAL]],"Y")</f>
        <v>21</v>
      </c>
      <c r="K4141" s="24" t="s">
        <v>73</v>
      </c>
      <c r="L4141" s="24" t="s">
        <v>112</v>
      </c>
      <c r="M4141" s="24">
        <v>0</v>
      </c>
      <c r="N4141" s="24">
        <v>0</v>
      </c>
      <c r="O4141" s="24">
        <v>2</v>
      </c>
      <c r="P4141" s="24" t="s">
        <v>101</v>
      </c>
      <c r="Q4141" s="23">
        <v>37261</v>
      </c>
      <c r="R4141" s="24" t="s">
        <v>76</v>
      </c>
      <c r="S4141" s="25">
        <v>45119</v>
      </c>
      <c r="T4141" s="24"/>
      <c r="U4141" s="24">
        <v>3227482802</v>
      </c>
      <c r="V4141" s="148" t="s">
        <v>21625</v>
      </c>
      <c r="W4141" s="24" t="s">
        <v>21626</v>
      </c>
      <c r="X4141" s="24" t="s">
        <v>3453</v>
      </c>
      <c r="Y4141" s="24" t="s">
        <v>21627</v>
      </c>
      <c r="Z4141" s="24" t="s">
        <v>285</v>
      </c>
      <c r="AA4141" s="24">
        <v>3115234785</v>
      </c>
      <c r="AB4141" s="24"/>
      <c r="AC4141" s="24"/>
      <c r="AD4141" s="24"/>
      <c r="AE4141" s="26" t="s">
        <v>151</v>
      </c>
      <c r="AF4141" s="26"/>
      <c r="AG4141" s="26"/>
      <c r="AH4141" s="27" t="s">
        <v>955</v>
      </c>
      <c r="AI4141" s="27" t="s">
        <v>120</v>
      </c>
      <c r="AJ4141" s="27" t="s">
        <v>120</v>
      </c>
      <c r="AK4141" s="24" t="s">
        <v>121</v>
      </c>
      <c r="AL4141" s="24" t="s">
        <v>7086</v>
      </c>
      <c r="AM4141" s="25">
        <v>45075</v>
      </c>
      <c r="AN4141" s="28">
        <v>1160000</v>
      </c>
      <c r="AO4141" s="28">
        <v>140606</v>
      </c>
      <c r="AP4141" s="24"/>
      <c r="AQ4141" s="24"/>
      <c r="AR4141" s="24"/>
      <c r="AS4141" s="24"/>
      <c r="AT4141" s="24"/>
      <c r="AU4141" s="24"/>
      <c r="AV4141" s="24"/>
      <c r="AW4141" s="24"/>
      <c r="AX4141" s="24"/>
      <c r="AY4141" s="24"/>
      <c r="AZ4141" s="24"/>
      <c r="BA4141" s="24"/>
      <c r="BB4141" s="24"/>
      <c r="BC4141" s="24"/>
      <c r="BD4141" s="24"/>
      <c r="BE4141" s="24"/>
      <c r="BF4141" s="23"/>
      <c r="BG4141" s="23"/>
      <c r="BH4141" s="23" t="s">
        <v>75</v>
      </c>
      <c r="BI4141" s="26">
        <v>0</v>
      </c>
      <c r="BJ4141" s="26">
        <v>0</v>
      </c>
      <c r="BK4141" s="29">
        <v>0</v>
      </c>
      <c r="BL4141" s="24" t="s">
        <v>91</v>
      </c>
      <c r="BM4141" s="22" t="str">
        <f ca="1">+IF(Tabla1[[#This Row],[FECHA INGRESO]]&gt;=44986,IF((TODAY()-Tabla1[[#This Row],[FECHA INGRESO]])&gt;=50,"ALERTA","TODAVÍA FALTA"),"N/A")</f>
        <v>TODAVÍA FALTA</v>
      </c>
      <c r="BN4141" s="7" t="str">
        <f>IFERROR((_xlfn.DAYS(Tabla1[[#This Row],[FECHA INGRESO]],Tabla1[[#This Row],[FECHA RETIRO]]))/30,"")</f>
        <v/>
      </c>
    </row>
    <row r="4142" spans="1:66" x14ac:dyDescent="0.35">
      <c r="A4142" s="21">
        <v>1002556408</v>
      </c>
      <c r="B4142" s="22" t="s">
        <v>21628</v>
      </c>
      <c r="C4142" s="25">
        <v>45075</v>
      </c>
      <c r="D4142" s="24" t="s">
        <v>188</v>
      </c>
      <c r="E4142" s="24" t="s">
        <v>111</v>
      </c>
      <c r="F4142" s="24" t="s">
        <v>70</v>
      </c>
      <c r="G4142" s="24"/>
      <c r="H4142" s="24">
        <v>24122906989</v>
      </c>
      <c r="I4142" s="24" t="s">
        <v>95</v>
      </c>
      <c r="J4142" s="24">
        <f>DATEDIF(Tabla1[[#This Row],[FECHA DE NACIMIENTO]],Tabla1[[#This Row],[FECHA ACTUAL]],"Y")</f>
        <v>21</v>
      </c>
      <c r="K4142" s="24" t="s">
        <v>73</v>
      </c>
      <c r="L4142" s="24" t="s">
        <v>112</v>
      </c>
      <c r="M4142" s="24">
        <v>0</v>
      </c>
      <c r="N4142" s="24">
        <v>0</v>
      </c>
      <c r="O4142" s="24">
        <v>2</v>
      </c>
      <c r="P4142" s="24" t="s">
        <v>101</v>
      </c>
      <c r="Q4142" s="23">
        <v>37250</v>
      </c>
      <c r="R4142" s="24" t="s">
        <v>76</v>
      </c>
      <c r="S4142" s="25">
        <v>45119</v>
      </c>
      <c r="T4142" s="24"/>
      <c r="U4142" s="24">
        <v>3209032928</v>
      </c>
      <c r="V4142" s="148" t="s">
        <v>21629</v>
      </c>
      <c r="W4142" s="24" t="s">
        <v>21630</v>
      </c>
      <c r="X4142" s="24" t="s">
        <v>372</v>
      </c>
      <c r="Y4142" s="24" t="s">
        <v>21631</v>
      </c>
      <c r="Z4142" s="24" t="s">
        <v>285</v>
      </c>
      <c r="AA4142" s="24">
        <v>3226846060</v>
      </c>
      <c r="AB4142" s="24"/>
      <c r="AC4142" s="24"/>
      <c r="AD4142" s="24"/>
      <c r="AE4142" s="26" t="s">
        <v>194</v>
      </c>
      <c r="AF4142" s="26" t="s">
        <v>6913</v>
      </c>
      <c r="AG4142" s="26"/>
      <c r="AH4142" s="27" t="s">
        <v>955</v>
      </c>
      <c r="AI4142" s="27" t="s">
        <v>120</v>
      </c>
      <c r="AJ4142" s="27" t="s">
        <v>120</v>
      </c>
      <c r="AK4142" s="24" t="s">
        <v>121</v>
      </c>
      <c r="AL4142" s="24" t="s">
        <v>7086</v>
      </c>
      <c r="AM4142" s="25">
        <v>45075</v>
      </c>
      <c r="AN4142" s="28">
        <v>1160000</v>
      </c>
      <c r="AO4142" s="28">
        <v>140606</v>
      </c>
      <c r="AP4142" s="24"/>
      <c r="AQ4142" s="24"/>
      <c r="AR4142" s="24"/>
      <c r="AS4142" s="24"/>
      <c r="AT4142" s="24"/>
      <c r="AU4142" s="24"/>
      <c r="AV4142" s="24"/>
      <c r="AW4142" s="24"/>
      <c r="AX4142" s="24"/>
      <c r="AY4142" s="24"/>
      <c r="AZ4142" s="24"/>
      <c r="BA4142" s="24"/>
      <c r="BB4142" s="24"/>
      <c r="BC4142" s="24"/>
      <c r="BD4142" s="24"/>
      <c r="BE4142" s="24"/>
      <c r="BF4142" s="23"/>
      <c r="BG4142" s="23"/>
      <c r="BH4142" s="23" t="s">
        <v>75</v>
      </c>
      <c r="BI4142" s="26">
        <v>0</v>
      </c>
      <c r="BJ4142" s="26">
        <v>0</v>
      </c>
      <c r="BK4142" s="29">
        <v>0</v>
      </c>
      <c r="BL4142" s="24" t="s">
        <v>91</v>
      </c>
      <c r="BM4142" s="22" t="str">
        <f ca="1">+IF(Tabla1[[#This Row],[FECHA INGRESO]]&gt;=44986,IF((TODAY()-Tabla1[[#This Row],[FECHA INGRESO]])&gt;=50,"ALERTA","TODAVÍA FALTA"),"N/A")</f>
        <v>TODAVÍA FALTA</v>
      </c>
      <c r="BN4142" s="7" t="str">
        <f>IFERROR((_xlfn.DAYS(Tabla1[[#This Row],[FECHA INGRESO]],Tabla1[[#This Row],[FECHA RETIRO]]))/30,"")</f>
        <v/>
      </c>
    </row>
    <row r="4143" spans="1:66" x14ac:dyDescent="0.35">
      <c r="A4143" s="21">
        <v>1014227468</v>
      </c>
      <c r="B4143" s="22" t="s">
        <v>10204</v>
      </c>
      <c r="C4143" s="25">
        <v>45075</v>
      </c>
      <c r="D4143" s="24" t="s">
        <v>93</v>
      </c>
      <c r="E4143" s="24" t="s">
        <v>94</v>
      </c>
      <c r="F4143" s="23" t="s">
        <v>94</v>
      </c>
      <c r="G4143" s="24"/>
      <c r="H4143" s="24">
        <v>24122884382</v>
      </c>
      <c r="I4143" s="24" t="s">
        <v>95</v>
      </c>
      <c r="J4143" s="24">
        <f>DATEDIF(Tabla1[[#This Row],[FECHA DE NACIMIENTO]],Tabla1[[#This Row],[FECHA ACTUAL]],"Y")</f>
        <v>31</v>
      </c>
      <c r="K4143" s="24" t="s">
        <v>73</v>
      </c>
      <c r="L4143" s="24" t="s">
        <v>112</v>
      </c>
      <c r="M4143" s="24">
        <v>1</v>
      </c>
      <c r="N4143" s="24">
        <v>3</v>
      </c>
      <c r="O4143" s="24">
        <v>2</v>
      </c>
      <c r="P4143" s="24" t="s">
        <v>101</v>
      </c>
      <c r="Q4143" s="23">
        <v>33569</v>
      </c>
      <c r="R4143" s="24" t="s">
        <v>76</v>
      </c>
      <c r="S4143" s="25">
        <v>45119</v>
      </c>
      <c r="T4143" s="24"/>
      <c r="U4143" s="24">
        <v>3132482234</v>
      </c>
      <c r="V4143" s="148" t="s">
        <v>10205</v>
      </c>
      <c r="W4143" s="24" t="s">
        <v>21632</v>
      </c>
      <c r="X4143" s="24" t="s">
        <v>5963</v>
      </c>
      <c r="Y4143" s="24" t="s">
        <v>21633</v>
      </c>
      <c r="Z4143" s="24" t="s">
        <v>117</v>
      </c>
      <c r="AA4143" s="24">
        <v>3132512716</v>
      </c>
      <c r="AB4143" s="24"/>
      <c r="AC4143" s="24"/>
      <c r="AD4143" s="24"/>
      <c r="AE4143" s="26" t="s">
        <v>183</v>
      </c>
      <c r="AF4143" s="26" t="s">
        <v>21634</v>
      </c>
      <c r="AG4143" s="26"/>
      <c r="AH4143" s="27" t="s">
        <v>460</v>
      </c>
      <c r="AI4143" s="27" t="s">
        <v>120</v>
      </c>
      <c r="AJ4143" s="27" t="s">
        <v>120</v>
      </c>
      <c r="AK4143" s="24" t="s">
        <v>121</v>
      </c>
      <c r="AL4143" s="24" t="s">
        <v>7086</v>
      </c>
      <c r="AM4143" s="25">
        <v>45075</v>
      </c>
      <c r="AN4143" s="28">
        <v>1469895</v>
      </c>
      <c r="AO4143" s="28">
        <v>140606</v>
      </c>
      <c r="AP4143" s="24"/>
      <c r="AQ4143" s="24"/>
      <c r="AR4143" s="24"/>
      <c r="AS4143" s="24"/>
      <c r="AT4143" s="24"/>
      <c r="AU4143" s="24"/>
      <c r="AV4143" s="24"/>
      <c r="AW4143" s="24"/>
      <c r="AX4143" s="24"/>
      <c r="AY4143" s="24"/>
      <c r="AZ4143" s="24"/>
      <c r="BA4143" s="24"/>
      <c r="BB4143" s="24"/>
      <c r="BC4143" s="24"/>
      <c r="BD4143" s="24"/>
      <c r="BE4143" s="24"/>
      <c r="BF4143" s="23"/>
      <c r="BG4143" s="23"/>
      <c r="BH4143" s="23" t="s">
        <v>75</v>
      </c>
      <c r="BI4143" s="26">
        <v>0</v>
      </c>
      <c r="BJ4143" s="26">
        <v>0</v>
      </c>
      <c r="BK4143" s="29">
        <v>0</v>
      </c>
      <c r="BL4143" s="24" t="s">
        <v>91</v>
      </c>
      <c r="BM4143" s="22" t="str">
        <f ca="1">+IF(Tabla1[[#This Row],[FECHA INGRESO]]&gt;=44986,IF((TODAY()-Tabla1[[#This Row],[FECHA INGRESO]])&gt;=50,"ALERTA","TODAVÍA FALTA"),"N/A")</f>
        <v>TODAVÍA FALTA</v>
      </c>
      <c r="BN4143" s="7" t="str">
        <f>IFERROR((_xlfn.DAYS(Tabla1[[#This Row],[FECHA INGRESO]],Tabla1[[#This Row],[FECHA RETIRO]]))/30,"")</f>
        <v/>
      </c>
    </row>
    <row r="4144" spans="1:66" x14ac:dyDescent="0.35">
      <c r="A4144" s="21">
        <v>1026253102</v>
      </c>
      <c r="B4144" s="22" t="s">
        <v>21635</v>
      </c>
      <c r="C4144" s="25">
        <v>45075</v>
      </c>
      <c r="D4144" s="24" t="s">
        <v>266</v>
      </c>
      <c r="E4144" s="24" t="s">
        <v>110</v>
      </c>
      <c r="F4144" s="24" t="s">
        <v>110</v>
      </c>
      <c r="G4144" s="24"/>
      <c r="H4144" s="24">
        <v>24123044389</v>
      </c>
      <c r="I4144" s="24" t="s">
        <v>95</v>
      </c>
      <c r="J4144" s="24">
        <f>DATEDIF(Tabla1[[#This Row],[FECHA DE NACIMIENTO]],Tabla1[[#This Row],[FECHA ACTUAL]],"Y")</f>
        <v>36</v>
      </c>
      <c r="K4144" s="24" t="s">
        <v>73</v>
      </c>
      <c r="L4144" s="24" t="s">
        <v>112</v>
      </c>
      <c r="M4144" s="24">
        <v>1</v>
      </c>
      <c r="N4144" s="24">
        <v>1</v>
      </c>
      <c r="O4144" s="24">
        <v>3</v>
      </c>
      <c r="P4144" s="24" t="s">
        <v>101</v>
      </c>
      <c r="Q4144" s="23">
        <v>31702</v>
      </c>
      <c r="R4144" s="24" t="s">
        <v>76</v>
      </c>
      <c r="S4144" s="25">
        <v>45119</v>
      </c>
      <c r="T4144" s="24"/>
      <c r="U4144" s="24">
        <v>3102452318</v>
      </c>
      <c r="V4144" s="148" t="s">
        <v>21636</v>
      </c>
      <c r="W4144" s="24" t="s">
        <v>21637</v>
      </c>
      <c r="X4144" s="24" t="s">
        <v>3335</v>
      </c>
      <c r="Y4144" s="24" t="s">
        <v>21638</v>
      </c>
      <c r="Z4144" s="24" t="s">
        <v>117</v>
      </c>
      <c r="AA4144" s="24">
        <v>3132015116</v>
      </c>
      <c r="AB4144" s="24"/>
      <c r="AC4144" s="24"/>
      <c r="AD4144" s="24"/>
      <c r="AE4144" s="26" t="s">
        <v>84</v>
      </c>
      <c r="AF4144" s="26" t="s">
        <v>361</v>
      </c>
      <c r="AG4144" s="26"/>
      <c r="AH4144" s="27" t="s">
        <v>19486</v>
      </c>
      <c r="AI4144" s="27" t="s">
        <v>398</v>
      </c>
      <c r="AJ4144" s="27" t="s">
        <v>398</v>
      </c>
      <c r="AK4144" s="24" t="s">
        <v>89</v>
      </c>
      <c r="AL4144" s="24" t="s">
        <v>90</v>
      </c>
      <c r="AM4144" s="25">
        <v>45075</v>
      </c>
      <c r="AN4144" s="28">
        <v>2778375</v>
      </c>
      <c r="AO4144" s="28">
        <v>0</v>
      </c>
      <c r="AP4144" s="24"/>
      <c r="AQ4144" s="24"/>
      <c r="AR4144" s="24"/>
      <c r="AS4144" s="24"/>
      <c r="AT4144" s="24"/>
      <c r="AU4144" s="24"/>
      <c r="AV4144" s="24"/>
      <c r="AW4144" s="24"/>
      <c r="AX4144" s="24"/>
      <c r="AY4144" s="24"/>
      <c r="AZ4144" s="24"/>
      <c r="BA4144" s="24"/>
      <c r="BB4144" s="24"/>
      <c r="BC4144" s="24"/>
      <c r="BD4144" s="24"/>
      <c r="BE4144" s="24"/>
      <c r="BF4144" s="23"/>
      <c r="BG4144" s="23"/>
      <c r="BH4144" s="23" t="s">
        <v>75</v>
      </c>
      <c r="BI4144" s="26">
        <v>0</v>
      </c>
      <c r="BJ4144" s="26">
        <v>0</v>
      </c>
      <c r="BK4144" s="29">
        <v>0</v>
      </c>
      <c r="BL4144" s="24" t="s">
        <v>91</v>
      </c>
      <c r="BM4144" s="22" t="str">
        <f ca="1">+IF(Tabla1[[#This Row],[FECHA INGRESO]]&gt;=44986,IF((TODAY()-Tabla1[[#This Row],[FECHA INGRESO]])&gt;=50,"ALERTA","TODAVÍA FALTA"),"N/A")</f>
        <v>TODAVÍA FALTA</v>
      </c>
      <c r="BN4144" s="7" t="str">
        <f>IFERROR((_xlfn.DAYS(Tabla1[[#This Row],[FECHA INGRESO]],Tabla1[[#This Row],[FECHA RETIRO]]))/30,"")</f>
        <v/>
      </c>
    </row>
    <row r="4145" spans="1:66" x14ac:dyDescent="0.35">
      <c r="A4145" s="21">
        <v>1019602015</v>
      </c>
      <c r="B4145" s="22" t="s">
        <v>21639</v>
      </c>
      <c r="C4145" s="25">
        <v>45076</v>
      </c>
      <c r="D4145" s="24" t="s">
        <v>266</v>
      </c>
      <c r="E4145" s="24" t="s">
        <v>111</v>
      </c>
      <c r="F4145" s="24" t="s">
        <v>70</v>
      </c>
      <c r="G4145" s="24"/>
      <c r="H4145" s="24">
        <v>24122946538</v>
      </c>
      <c r="I4145" s="24" t="s">
        <v>72</v>
      </c>
      <c r="J4145" s="24">
        <f>DATEDIF(Tabla1[[#This Row],[FECHA DE NACIMIENTO]],Tabla1[[#This Row],[FECHA ACTUAL]],"Y")</f>
        <v>19</v>
      </c>
      <c r="K4145" s="24" t="s">
        <v>73</v>
      </c>
      <c r="L4145" s="24" t="s">
        <v>112</v>
      </c>
      <c r="M4145" s="24">
        <v>0</v>
      </c>
      <c r="N4145" s="24">
        <v>0</v>
      </c>
      <c r="O4145" s="24">
        <v>2</v>
      </c>
      <c r="P4145" s="24" t="s">
        <v>101</v>
      </c>
      <c r="Q4145" s="23">
        <v>37910</v>
      </c>
      <c r="R4145" s="24" t="s">
        <v>76</v>
      </c>
      <c r="S4145" s="25">
        <v>45119</v>
      </c>
      <c r="T4145" s="24"/>
      <c r="U4145" s="24">
        <v>3028283586</v>
      </c>
      <c r="V4145" s="148" t="s">
        <v>21640</v>
      </c>
      <c r="W4145" s="24" t="s">
        <v>21641</v>
      </c>
      <c r="X4145" s="24" t="s">
        <v>2432</v>
      </c>
      <c r="Y4145" s="24" t="s">
        <v>21642</v>
      </c>
      <c r="Z4145" s="24" t="s">
        <v>285</v>
      </c>
      <c r="AA4145" s="24">
        <v>3123249655</v>
      </c>
      <c r="AB4145" s="24"/>
      <c r="AC4145" s="24"/>
      <c r="AD4145" s="24"/>
      <c r="AE4145" s="26" t="s">
        <v>151</v>
      </c>
      <c r="AF4145" s="26"/>
      <c r="AG4145" s="26"/>
      <c r="AH4145" s="27" t="s">
        <v>10056</v>
      </c>
      <c r="AI4145" s="27" t="s">
        <v>9232</v>
      </c>
      <c r="AJ4145" s="27" t="s">
        <v>9317</v>
      </c>
      <c r="AK4145" s="24" t="s">
        <v>121</v>
      </c>
      <c r="AL4145" s="24" t="s">
        <v>7086</v>
      </c>
      <c r="AM4145" s="25">
        <v>45076</v>
      </c>
      <c r="AN4145" s="28">
        <v>1160000</v>
      </c>
      <c r="AO4145" s="28">
        <v>140606</v>
      </c>
      <c r="AP4145" s="24"/>
      <c r="AQ4145" s="24"/>
      <c r="AR4145" s="24"/>
      <c r="AS4145" s="24"/>
      <c r="AT4145" s="24"/>
      <c r="AU4145" s="24"/>
      <c r="AV4145" s="24"/>
      <c r="AW4145" s="24"/>
      <c r="AX4145" s="24"/>
      <c r="AY4145" s="24"/>
      <c r="AZ4145" s="24"/>
      <c r="BA4145" s="24"/>
      <c r="BB4145" s="24"/>
      <c r="BC4145" s="24"/>
      <c r="BD4145" s="24"/>
      <c r="BE4145" s="24"/>
      <c r="BF4145" s="23"/>
      <c r="BG4145" s="23"/>
      <c r="BH4145" s="23" t="s">
        <v>75</v>
      </c>
      <c r="BI4145" s="26">
        <v>0</v>
      </c>
      <c r="BJ4145" s="26">
        <v>0</v>
      </c>
      <c r="BK4145" s="29">
        <v>0</v>
      </c>
      <c r="BL4145" s="24" t="s">
        <v>91</v>
      </c>
      <c r="BM4145" s="22" t="str">
        <f ca="1">+IF(Tabla1[[#This Row],[FECHA INGRESO]]&gt;=44986,IF((TODAY()-Tabla1[[#This Row],[FECHA INGRESO]])&gt;=50,"ALERTA","TODAVÍA FALTA"),"N/A")</f>
        <v>TODAVÍA FALTA</v>
      </c>
      <c r="BN4145" s="7" t="str">
        <f>IFERROR((_xlfn.DAYS(Tabla1[[#This Row],[FECHA INGRESO]],Tabla1[[#This Row],[FECHA RETIRO]]))/30,"")</f>
        <v/>
      </c>
    </row>
    <row r="4146" spans="1:66" x14ac:dyDescent="0.35">
      <c r="A4146" s="21">
        <v>52474106</v>
      </c>
      <c r="B4146" s="22" t="s">
        <v>21643</v>
      </c>
      <c r="C4146" s="25">
        <v>45078</v>
      </c>
      <c r="D4146" s="24" t="s">
        <v>68</v>
      </c>
      <c r="E4146" s="24" t="s">
        <v>94</v>
      </c>
      <c r="F4146" s="24" t="s">
        <v>94</v>
      </c>
      <c r="G4146" s="24"/>
      <c r="H4146" s="24">
        <v>24015353322</v>
      </c>
      <c r="I4146" s="24" t="s">
        <v>95</v>
      </c>
      <c r="J4146" s="24">
        <f>DATEDIF(Tabla1[[#This Row],[FECHA DE NACIMIENTO]],Tabla1[[#This Row],[FECHA ACTUAL]],"Y")</f>
        <v>46</v>
      </c>
      <c r="K4146" s="24" t="s">
        <v>500</v>
      </c>
      <c r="L4146" s="24" t="s">
        <v>112</v>
      </c>
      <c r="M4146" s="24">
        <v>1</v>
      </c>
      <c r="N4146" s="24">
        <v>1</v>
      </c>
      <c r="O4146" s="24">
        <v>3</v>
      </c>
      <c r="P4146" s="24" t="s">
        <v>101</v>
      </c>
      <c r="Q4146" s="23">
        <v>28150</v>
      </c>
      <c r="R4146" s="24" t="s">
        <v>76</v>
      </c>
      <c r="S4146" s="25">
        <v>45119</v>
      </c>
      <c r="T4146" s="24"/>
      <c r="U4146" s="24">
        <v>3214573954</v>
      </c>
      <c r="V4146" s="148" t="s">
        <v>21644</v>
      </c>
      <c r="W4146" s="24" t="s">
        <v>21645</v>
      </c>
      <c r="X4146" s="24" t="s">
        <v>160</v>
      </c>
      <c r="Y4146" s="24" t="s">
        <v>21646</v>
      </c>
      <c r="Z4146" s="24" t="s">
        <v>162</v>
      </c>
      <c r="AA4146" s="24">
        <v>3153338876</v>
      </c>
      <c r="AB4146" s="24"/>
      <c r="AC4146" s="24"/>
      <c r="AD4146" s="24"/>
      <c r="AE4146" s="26" t="s">
        <v>256</v>
      </c>
      <c r="AF4146" s="26" t="s">
        <v>21647</v>
      </c>
      <c r="AG4146" s="26"/>
      <c r="AH4146" s="27" t="s">
        <v>119</v>
      </c>
      <c r="AI4146" s="27" t="s">
        <v>377</v>
      </c>
      <c r="AJ4146" s="27" t="s">
        <v>377</v>
      </c>
      <c r="AK4146" s="24" t="s">
        <v>121</v>
      </c>
      <c r="AL4146" s="24" t="s">
        <v>90</v>
      </c>
      <c r="AM4146" s="25">
        <v>45078</v>
      </c>
      <c r="AN4146" s="28">
        <v>2778375</v>
      </c>
      <c r="AO4146" s="28">
        <v>0</v>
      </c>
      <c r="AP4146" s="24"/>
      <c r="AQ4146" s="24"/>
      <c r="AR4146" s="24"/>
      <c r="AS4146" s="24"/>
      <c r="AT4146" s="24"/>
      <c r="AU4146" s="24"/>
      <c r="AV4146" s="24"/>
      <c r="AW4146" s="24"/>
      <c r="AX4146" s="24"/>
      <c r="AY4146" s="24"/>
      <c r="AZ4146" s="24"/>
      <c r="BA4146" s="24"/>
      <c r="BB4146" s="24"/>
      <c r="BC4146" s="24"/>
      <c r="BD4146" s="24"/>
      <c r="BE4146" s="24"/>
      <c r="BF4146" s="23"/>
      <c r="BG4146" s="23"/>
      <c r="BH4146" s="23">
        <v>45111</v>
      </c>
      <c r="BI4146" s="26" t="s">
        <v>466</v>
      </c>
      <c r="BJ4146" s="26" t="s">
        <v>21648</v>
      </c>
      <c r="BK4146" s="29">
        <v>0</v>
      </c>
      <c r="BL4146" s="24" t="s">
        <v>129</v>
      </c>
      <c r="BM4146" s="22" t="str">
        <f ca="1">+IF(Tabla1[[#This Row],[FECHA INGRESO]]&gt;=44986,IF((TODAY()-Tabla1[[#This Row],[FECHA INGRESO]])&gt;=50,"ALERTA","TODAVÍA FALTA"),"N/A")</f>
        <v>TODAVÍA FALTA</v>
      </c>
      <c r="BN4146" s="7">
        <f>IFERROR((_xlfn.DAYS(Tabla1[[#This Row],[FECHA INGRESO]],Tabla1[[#This Row],[FECHA RETIRO]]))/30,"")</f>
        <v>-1.1000000000000001</v>
      </c>
    </row>
    <row r="4147" spans="1:66" x14ac:dyDescent="0.35">
      <c r="A4147" s="21">
        <v>1015480726</v>
      </c>
      <c r="B4147" s="22" t="s">
        <v>21649</v>
      </c>
      <c r="C4147" s="25">
        <v>45078</v>
      </c>
      <c r="D4147" s="24" t="s">
        <v>266</v>
      </c>
      <c r="E4147" s="24" t="s">
        <v>111</v>
      </c>
      <c r="F4147" s="24" t="s">
        <v>70</v>
      </c>
      <c r="G4147" s="24"/>
      <c r="H4147" s="24">
        <v>24122937868</v>
      </c>
      <c r="I4147" s="24" t="s">
        <v>95</v>
      </c>
      <c r="J4147" s="24">
        <f>DATEDIF(Tabla1[[#This Row],[FECHA DE NACIMIENTO]],Tabla1[[#This Row],[FECHA ACTUAL]],"Y")</f>
        <v>24</v>
      </c>
      <c r="K4147" s="24" t="s">
        <v>320</v>
      </c>
      <c r="L4147" s="24" t="s">
        <v>112</v>
      </c>
      <c r="M4147" s="24">
        <v>0</v>
      </c>
      <c r="N4147" s="24">
        <v>0</v>
      </c>
      <c r="O4147" s="24">
        <v>2</v>
      </c>
      <c r="P4147" s="24" t="s">
        <v>101</v>
      </c>
      <c r="Q4147" s="23">
        <v>36275</v>
      </c>
      <c r="R4147" s="24" t="s">
        <v>76</v>
      </c>
      <c r="S4147" s="25">
        <v>45119</v>
      </c>
      <c r="T4147" s="24"/>
      <c r="U4147" s="24">
        <v>3108088050</v>
      </c>
      <c r="V4147" s="148" t="s">
        <v>21650</v>
      </c>
      <c r="W4147" s="24" t="s">
        <v>21651</v>
      </c>
      <c r="X4147" s="24" t="s">
        <v>16941</v>
      </c>
      <c r="Y4147" s="24" t="s">
        <v>21652</v>
      </c>
      <c r="Z4147" s="24" t="s">
        <v>285</v>
      </c>
      <c r="AA4147" s="24">
        <v>3208157422</v>
      </c>
      <c r="AB4147" s="24"/>
      <c r="AC4147" s="24"/>
      <c r="AD4147" s="24"/>
      <c r="AE4147" s="26" t="s">
        <v>183</v>
      </c>
      <c r="AF4147" s="26" t="s">
        <v>18847</v>
      </c>
      <c r="AG4147" s="26"/>
      <c r="AH4147" s="27" t="s">
        <v>10056</v>
      </c>
      <c r="AI4147" s="27" t="s">
        <v>410</v>
      </c>
      <c r="AJ4147" s="27" t="s">
        <v>410</v>
      </c>
      <c r="AK4147" s="24" t="s">
        <v>121</v>
      </c>
      <c r="AL4147" s="24" t="s">
        <v>7086</v>
      </c>
      <c r="AM4147" s="25">
        <v>45078</v>
      </c>
      <c r="AN4147" s="28">
        <v>1160000</v>
      </c>
      <c r="AO4147" s="28">
        <v>140606</v>
      </c>
      <c r="AP4147" s="24"/>
      <c r="AQ4147" s="24"/>
      <c r="AR4147" s="24"/>
      <c r="AS4147" s="24"/>
      <c r="AT4147" s="24"/>
      <c r="AU4147" s="24"/>
      <c r="AV4147" s="24"/>
      <c r="AW4147" s="24"/>
      <c r="AX4147" s="24"/>
      <c r="AY4147" s="24"/>
      <c r="AZ4147" s="24"/>
      <c r="BA4147" s="24"/>
      <c r="BB4147" s="24"/>
      <c r="BC4147" s="24"/>
      <c r="BD4147" s="24"/>
      <c r="BE4147" s="24"/>
      <c r="BF4147" s="23"/>
      <c r="BG4147" s="23"/>
      <c r="BH4147" s="23" t="s">
        <v>75</v>
      </c>
      <c r="BI4147" s="26">
        <v>0</v>
      </c>
      <c r="BJ4147" s="26">
        <v>0</v>
      </c>
      <c r="BK4147" s="29">
        <v>0</v>
      </c>
      <c r="BL4147" s="24" t="s">
        <v>91</v>
      </c>
      <c r="BM4147" s="22" t="str">
        <f ca="1">+IF(Tabla1[[#This Row],[FECHA INGRESO]]&gt;=44986,IF((TODAY()-Tabla1[[#This Row],[FECHA INGRESO]])&gt;=50,"ALERTA","TODAVÍA FALTA"),"N/A")</f>
        <v>TODAVÍA FALTA</v>
      </c>
      <c r="BN4147" s="7" t="str">
        <f>IFERROR((_xlfn.DAYS(Tabla1[[#This Row],[FECHA INGRESO]],Tabla1[[#This Row],[FECHA RETIRO]]))/30,"")</f>
        <v/>
      </c>
    </row>
    <row r="4148" spans="1:66" x14ac:dyDescent="0.35">
      <c r="A4148" s="21">
        <v>1022391013</v>
      </c>
      <c r="B4148" s="22" t="s">
        <v>21653</v>
      </c>
      <c r="C4148" s="25">
        <v>45078</v>
      </c>
      <c r="D4148" s="24" t="s">
        <v>93</v>
      </c>
      <c r="E4148" s="24" t="s">
        <v>111</v>
      </c>
      <c r="F4148" s="24" t="s">
        <v>70</v>
      </c>
      <c r="G4148" s="24"/>
      <c r="H4148" s="24">
        <v>24122994784</v>
      </c>
      <c r="I4148" s="24" t="s">
        <v>95</v>
      </c>
      <c r="J4148" s="24">
        <f>DATEDIF(Tabla1[[#This Row],[FECHA DE NACIMIENTO]],Tabla1[[#This Row],[FECHA ACTUAL]],"Y")</f>
        <v>29</v>
      </c>
      <c r="K4148" s="24" t="s">
        <v>73</v>
      </c>
      <c r="L4148" s="24" t="s">
        <v>234</v>
      </c>
      <c r="M4148" s="24">
        <v>1</v>
      </c>
      <c r="N4148" s="24">
        <v>3</v>
      </c>
      <c r="O4148" s="24">
        <v>2</v>
      </c>
      <c r="P4148" s="24" t="s">
        <v>101</v>
      </c>
      <c r="Q4148" s="23">
        <v>34361</v>
      </c>
      <c r="R4148" s="24" t="s">
        <v>76</v>
      </c>
      <c r="S4148" s="25">
        <v>45119</v>
      </c>
      <c r="T4148" s="24"/>
      <c r="U4148" s="24">
        <v>3105850854</v>
      </c>
      <c r="V4148" s="148" t="s">
        <v>21654</v>
      </c>
      <c r="W4148" s="24" t="s">
        <v>21655</v>
      </c>
      <c r="X4148" s="24" t="s">
        <v>21656</v>
      </c>
      <c r="Y4148" s="24" t="s">
        <v>21657</v>
      </c>
      <c r="Z4148" s="24" t="s">
        <v>13095</v>
      </c>
      <c r="AA4148" s="24">
        <v>3177755199</v>
      </c>
      <c r="AB4148" s="24"/>
      <c r="AC4148" s="24"/>
      <c r="AD4148" s="24"/>
      <c r="AE4148" s="26" t="s">
        <v>151</v>
      </c>
      <c r="AF4148" s="26"/>
      <c r="AG4148" s="26"/>
      <c r="AH4148" s="27" t="s">
        <v>184</v>
      </c>
      <c r="AI4148" s="27" t="s">
        <v>1612</v>
      </c>
      <c r="AJ4148" s="27" t="s">
        <v>487</v>
      </c>
      <c r="AK4148" s="24" t="s">
        <v>121</v>
      </c>
      <c r="AL4148" s="24" t="s">
        <v>7086</v>
      </c>
      <c r="AM4148" s="25">
        <v>45078</v>
      </c>
      <c r="AN4148" s="28">
        <v>1160000</v>
      </c>
      <c r="AO4148" s="28">
        <v>140606</v>
      </c>
      <c r="AP4148" s="24"/>
      <c r="AQ4148" s="24"/>
      <c r="AR4148" s="24"/>
      <c r="AS4148" s="24"/>
      <c r="AT4148" s="24"/>
      <c r="AU4148" s="24"/>
      <c r="AV4148" s="24"/>
      <c r="AW4148" s="24"/>
      <c r="AX4148" s="24"/>
      <c r="AY4148" s="24"/>
      <c r="AZ4148" s="24"/>
      <c r="BA4148" s="24"/>
      <c r="BB4148" s="24"/>
      <c r="BC4148" s="24"/>
      <c r="BD4148" s="24"/>
      <c r="BE4148" s="24"/>
      <c r="BF4148" s="23"/>
      <c r="BG4148" s="23"/>
      <c r="BH4148" s="23">
        <v>45082</v>
      </c>
      <c r="BI4148" s="26" t="s">
        <v>466</v>
      </c>
      <c r="BJ4148" s="26" t="s">
        <v>6087</v>
      </c>
      <c r="BK4148" s="29">
        <v>0</v>
      </c>
      <c r="BL4148" s="24" t="s">
        <v>129</v>
      </c>
      <c r="BM4148" s="22" t="str">
        <f ca="1">+IF(Tabla1[[#This Row],[FECHA INGRESO]]&gt;=44986,IF((TODAY()-Tabla1[[#This Row],[FECHA INGRESO]])&gt;=50,"ALERTA","TODAVÍA FALTA"),"N/A")</f>
        <v>TODAVÍA FALTA</v>
      </c>
      <c r="BN4148" s="7">
        <f>IFERROR((_xlfn.DAYS(Tabla1[[#This Row],[FECHA INGRESO]],Tabla1[[#This Row],[FECHA RETIRO]]))/30,"")</f>
        <v>-0.13333333333333333</v>
      </c>
    </row>
    <row r="4149" spans="1:66" x14ac:dyDescent="0.35">
      <c r="A4149" s="21">
        <v>1031646241</v>
      </c>
      <c r="B4149" s="22" t="s">
        <v>21658</v>
      </c>
      <c r="C4149" s="25">
        <v>45078</v>
      </c>
      <c r="D4149" s="24" t="s">
        <v>131</v>
      </c>
      <c r="E4149" s="24" t="s">
        <v>111</v>
      </c>
      <c r="F4149" s="24" t="s">
        <v>111</v>
      </c>
      <c r="G4149" s="24"/>
      <c r="H4149" s="24">
        <v>24122994203</v>
      </c>
      <c r="I4149" s="24" t="s">
        <v>95</v>
      </c>
      <c r="J4149" s="24">
        <f>DATEDIF(Tabla1[[#This Row],[FECHA DE NACIMIENTO]],Tabla1[[#This Row],[FECHA ACTUAL]],"Y")</f>
        <v>18</v>
      </c>
      <c r="K4149" s="24" t="s">
        <v>73</v>
      </c>
      <c r="L4149" s="24" t="s">
        <v>112</v>
      </c>
      <c r="M4149" s="24">
        <v>0</v>
      </c>
      <c r="N4149" s="24">
        <v>0</v>
      </c>
      <c r="O4149" s="24">
        <v>3</v>
      </c>
      <c r="P4149" s="24" t="s">
        <v>101</v>
      </c>
      <c r="Q4149" s="23">
        <v>38464</v>
      </c>
      <c r="R4149" s="24" t="s">
        <v>76</v>
      </c>
      <c r="S4149" s="25">
        <v>45119</v>
      </c>
      <c r="T4149" s="24"/>
      <c r="U4149" s="24">
        <v>3228998982</v>
      </c>
      <c r="V4149" s="148" t="s">
        <v>21659</v>
      </c>
      <c r="W4149" s="24" t="s">
        <v>21660</v>
      </c>
      <c r="X4149" s="24" t="s">
        <v>21661</v>
      </c>
      <c r="Y4149" s="24" t="s">
        <v>21662</v>
      </c>
      <c r="Z4149" s="24" t="s">
        <v>285</v>
      </c>
      <c r="AA4149" s="24">
        <v>3014598564</v>
      </c>
      <c r="AB4149" s="24"/>
      <c r="AC4149" s="24"/>
      <c r="AD4149" s="24"/>
      <c r="AE4149" s="26" t="s">
        <v>151</v>
      </c>
      <c r="AF4149" s="26"/>
      <c r="AG4149" s="26"/>
      <c r="AH4149" s="27" t="s">
        <v>955</v>
      </c>
      <c r="AI4149" s="27" t="s">
        <v>1612</v>
      </c>
      <c r="AJ4149" s="27" t="s">
        <v>487</v>
      </c>
      <c r="AK4149" s="24" t="s">
        <v>121</v>
      </c>
      <c r="AL4149" s="24" t="s">
        <v>7086</v>
      </c>
      <c r="AM4149" s="25">
        <v>45078</v>
      </c>
      <c r="AN4149" s="28">
        <v>1160000</v>
      </c>
      <c r="AO4149" s="28">
        <v>140606</v>
      </c>
      <c r="AP4149" s="24"/>
      <c r="AQ4149" s="24"/>
      <c r="AR4149" s="24"/>
      <c r="AS4149" s="24"/>
      <c r="AT4149" s="24"/>
      <c r="AU4149" s="24"/>
      <c r="AV4149" s="24"/>
      <c r="AW4149" s="24"/>
      <c r="AX4149" s="24"/>
      <c r="AY4149" s="24"/>
      <c r="AZ4149" s="24"/>
      <c r="BA4149" s="24"/>
      <c r="BB4149" s="24"/>
      <c r="BC4149" s="24"/>
      <c r="BD4149" s="24"/>
      <c r="BE4149" s="24"/>
      <c r="BF4149" s="23"/>
      <c r="BG4149" s="23"/>
      <c r="BH4149" s="23" t="s">
        <v>75</v>
      </c>
      <c r="BI4149" s="26">
        <v>0</v>
      </c>
      <c r="BJ4149" s="26">
        <v>0</v>
      </c>
      <c r="BK4149" s="29">
        <v>0</v>
      </c>
      <c r="BL4149" s="24" t="s">
        <v>91</v>
      </c>
      <c r="BM4149" s="22" t="str">
        <f ca="1">+IF(Tabla1[[#This Row],[FECHA INGRESO]]&gt;=44986,IF((TODAY()-Tabla1[[#This Row],[FECHA INGRESO]])&gt;=50,"ALERTA","TODAVÍA FALTA"),"N/A")</f>
        <v>TODAVÍA FALTA</v>
      </c>
      <c r="BN4149" s="7" t="str">
        <f>IFERROR((_xlfn.DAYS(Tabla1[[#This Row],[FECHA INGRESO]],Tabla1[[#This Row],[FECHA RETIRO]]))/30,"")</f>
        <v/>
      </c>
    </row>
    <row r="4150" spans="1:66" x14ac:dyDescent="0.35">
      <c r="A4150" s="21">
        <v>52340133</v>
      </c>
      <c r="B4150" s="22" t="s">
        <v>21663</v>
      </c>
      <c r="C4150" s="25">
        <v>45078</v>
      </c>
      <c r="D4150" s="24" t="s">
        <v>157</v>
      </c>
      <c r="E4150" s="24" t="s">
        <v>111</v>
      </c>
      <c r="F4150" s="24" t="s">
        <v>111</v>
      </c>
      <c r="G4150" s="24"/>
      <c r="H4150" s="24">
        <v>24122994816</v>
      </c>
      <c r="I4150" s="24" t="s">
        <v>95</v>
      </c>
      <c r="J4150" s="24">
        <f>DATEDIF(Tabla1[[#This Row],[FECHA DE NACIMIENTO]],Tabla1[[#This Row],[FECHA ACTUAL]],"Y")</f>
        <v>48</v>
      </c>
      <c r="K4150" s="24" t="s">
        <v>96</v>
      </c>
      <c r="L4150" s="24" t="s">
        <v>74</v>
      </c>
      <c r="M4150" s="24">
        <v>1</v>
      </c>
      <c r="N4150" s="24">
        <v>1</v>
      </c>
      <c r="O4150" s="24">
        <v>1</v>
      </c>
      <c r="P4150" s="24" t="s">
        <v>101</v>
      </c>
      <c r="Q4150" s="23">
        <v>27291</v>
      </c>
      <c r="R4150" s="24" t="s">
        <v>76</v>
      </c>
      <c r="S4150" s="25">
        <v>45119</v>
      </c>
      <c r="T4150" s="24"/>
      <c r="U4150" s="24">
        <v>3166252889</v>
      </c>
      <c r="V4150" s="148" t="s">
        <v>21664</v>
      </c>
      <c r="W4150" s="24" t="s">
        <v>21665</v>
      </c>
      <c r="X4150" s="24" t="s">
        <v>3448</v>
      </c>
      <c r="Y4150" s="24" t="s">
        <v>21666</v>
      </c>
      <c r="Z4150" s="24" t="s">
        <v>82</v>
      </c>
      <c r="AA4150" s="24">
        <v>3002882026</v>
      </c>
      <c r="AB4150" s="24"/>
      <c r="AC4150" s="24"/>
      <c r="AD4150" s="24"/>
      <c r="AE4150" s="26" t="s">
        <v>183</v>
      </c>
      <c r="AF4150" s="26" t="s">
        <v>4093</v>
      </c>
      <c r="AG4150" s="26"/>
      <c r="AH4150" s="27" t="s">
        <v>184</v>
      </c>
      <c r="AI4150" s="27" t="s">
        <v>120</v>
      </c>
      <c r="AJ4150" s="27" t="s">
        <v>120</v>
      </c>
      <c r="AK4150" s="24" t="s">
        <v>121</v>
      </c>
      <c r="AL4150" s="24" t="s">
        <v>7086</v>
      </c>
      <c r="AM4150" s="25">
        <v>45078</v>
      </c>
      <c r="AN4150" s="28">
        <v>1160000</v>
      </c>
      <c r="AO4150" s="28">
        <v>140606</v>
      </c>
      <c r="AP4150" s="24"/>
      <c r="AQ4150" s="24"/>
      <c r="AR4150" s="24"/>
      <c r="AS4150" s="24"/>
      <c r="AT4150" s="24"/>
      <c r="AU4150" s="24"/>
      <c r="AV4150" s="24"/>
      <c r="AW4150" s="24"/>
      <c r="AX4150" s="24"/>
      <c r="AY4150" s="24"/>
      <c r="AZ4150" s="24"/>
      <c r="BA4150" s="24"/>
      <c r="BB4150" s="24"/>
      <c r="BC4150" s="24"/>
      <c r="BD4150" s="24"/>
      <c r="BE4150" s="24"/>
      <c r="BF4150" s="23"/>
      <c r="BG4150" s="23"/>
      <c r="BH4150" s="23">
        <v>45092</v>
      </c>
      <c r="BI4150" s="26" t="s">
        <v>10014</v>
      </c>
      <c r="BJ4150" s="26" t="s">
        <v>10594</v>
      </c>
      <c r="BK4150" s="29">
        <v>0</v>
      </c>
      <c r="BL4150" s="24" t="s">
        <v>129</v>
      </c>
      <c r="BM4150" s="22" t="str">
        <f ca="1">+IF(Tabla1[[#This Row],[FECHA INGRESO]]&gt;=44986,IF((TODAY()-Tabla1[[#This Row],[FECHA INGRESO]])&gt;=50,"ALERTA","TODAVÍA FALTA"),"N/A")</f>
        <v>TODAVÍA FALTA</v>
      </c>
      <c r="BN4150" s="7">
        <f>IFERROR((_xlfn.DAYS(Tabla1[[#This Row],[FECHA INGRESO]],Tabla1[[#This Row],[FECHA RETIRO]]))/30,"")</f>
        <v>-0.46666666666666667</v>
      </c>
    </row>
    <row r="4151" spans="1:66" x14ac:dyDescent="0.35">
      <c r="A4151" s="21">
        <v>1001330600</v>
      </c>
      <c r="B4151" s="22" t="s">
        <v>21667</v>
      </c>
      <c r="C4151" s="25">
        <v>45078</v>
      </c>
      <c r="D4151" s="24" t="s">
        <v>93</v>
      </c>
      <c r="E4151" s="24" t="s">
        <v>111</v>
      </c>
      <c r="F4151" s="24" t="s">
        <v>111</v>
      </c>
      <c r="G4151" s="24"/>
      <c r="H4151" s="24">
        <v>24122994520</v>
      </c>
      <c r="I4151" s="24" t="s">
        <v>72</v>
      </c>
      <c r="J4151" s="24">
        <f>DATEDIF(Tabla1[[#This Row],[FECHA DE NACIMIENTO]],Tabla1[[#This Row],[FECHA ACTUAL]],"Y")</f>
        <v>21</v>
      </c>
      <c r="K4151" s="24" t="s">
        <v>500</v>
      </c>
      <c r="L4151" s="24" t="s">
        <v>112</v>
      </c>
      <c r="M4151" s="24">
        <v>0</v>
      </c>
      <c r="N4151" s="24">
        <v>0</v>
      </c>
      <c r="O4151" s="24">
        <v>3</v>
      </c>
      <c r="P4151" s="24" t="s">
        <v>101</v>
      </c>
      <c r="Q4151" s="23">
        <v>37343</v>
      </c>
      <c r="R4151" s="24" t="s">
        <v>76</v>
      </c>
      <c r="S4151" s="25">
        <v>45119</v>
      </c>
      <c r="T4151" s="24"/>
      <c r="U4151" s="24">
        <v>3216401327</v>
      </c>
      <c r="V4151" s="148" t="s">
        <v>21668</v>
      </c>
      <c r="W4151" s="24" t="s">
        <v>21669</v>
      </c>
      <c r="X4151" s="24" t="s">
        <v>8703</v>
      </c>
      <c r="Y4151" s="24"/>
      <c r="Z4151" s="24"/>
      <c r="AA4151" s="24"/>
      <c r="AB4151" s="24"/>
      <c r="AC4151" s="24"/>
      <c r="AD4151" s="24"/>
      <c r="AE4151" s="26" t="s">
        <v>151</v>
      </c>
      <c r="AF4151" s="26"/>
      <c r="AG4151" s="26"/>
      <c r="AH4151" s="27" t="s">
        <v>184</v>
      </c>
      <c r="AI4151" s="27" t="s">
        <v>120</v>
      </c>
      <c r="AJ4151" s="27" t="s">
        <v>120</v>
      </c>
      <c r="AK4151" s="24" t="s">
        <v>121</v>
      </c>
      <c r="AL4151" s="24" t="s">
        <v>7086</v>
      </c>
      <c r="AM4151" s="25">
        <v>45078</v>
      </c>
      <c r="AN4151" s="28">
        <v>1160000</v>
      </c>
      <c r="AO4151" s="28">
        <v>140606</v>
      </c>
      <c r="AP4151" s="24"/>
      <c r="AQ4151" s="24"/>
      <c r="AR4151" s="24"/>
      <c r="AS4151" s="24"/>
      <c r="AT4151" s="24"/>
      <c r="AU4151" s="24"/>
      <c r="AV4151" s="24"/>
      <c r="AW4151" s="24"/>
      <c r="AX4151" s="24"/>
      <c r="AY4151" s="24"/>
      <c r="AZ4151" s="24"/>
      <c r="BA4151" s="24"/>
      <c r="BB4151" s="24"/>
      <c r="BC4151" s="24"/>
      <c r="BD4151" s="24"/>
      <c r="BE4151" s="24"/>
      <c r="BF4151" s="23"/>
      <c r="BG4151" s="23"/>
      <c r="BH4151" s="23">
        <v>45079</v>
      </c>
      <c r="BI4151" s="26" t="s">
        <v>466</v>
      </c>
      <c r="BJ4151" s="26" t="s">
        <v>6087</v>
      </c>
      <c r="BK4151" s="29">
        <v>0</v>
      </c>
      <c r="BL4151" s="24" t="s">
        <v>129</v>
      </c>
      <c r="BM4151" s="22" t="str">
        <f ca="1">+IF(Tabla1[[#This Row],[FECHA INGRESO]]&gt;=44986,IF((TODAY()-Tabla1[[#This Row],[FECHA INGRESO]])&gt;=50,"ALERTA","TODAVÍA FALTA"),"N/A")</f>
        <v>TODAVÍA FALTA</v>
      </c>
      <c r="BN4151" s="7">
        <f>IFERROR((_xlfn.DAYS(Tabla1[[#This Row],[FECHA INGRESO]],Tabla1[[#This Row],[FECHA RETIRO]]))/30,"")</f>
        <v>-3.3333333333333333E-2</v>
      </c>
    </row>
    <row r="4152" spans="1:66" x14ac:dyDescent="0.35">
      <c r="A4152" s="21">
        <v>1001201499</v>
      </c>
      <c r="B4152" s="22" t="s">
        <v>21670</v>
      </c>
      <c r="C4152" s="25">
        <v>45078</v>
      </c>
      <c r="D4152" s="24" t="s">
        <v>582</v>
      </c>
      <c r="E4152" s="24" t="s">
        <v>94</v>
      </c>
      <c r="F4152" s="24" t="s">
        <v>70</v>
      </c>
      <c r="G4152" s="24"/>
      <c r="H4152" s="24">
        <v>24122995864</v>
      </c>
      <c r="I4152" s="24" t="s">
        <v>72</v>
      </c>
      <c r="J4152" s="24">
        <f>DATEDIF(Tabla1[[#This Row],[FECHA DE NACIMIENTO]],Tabla1[[#This Row],[FECHA ACTUAL]],"Y")</f>
        <v>21</v>
      </c>
      <c r="K4152" s="24" t="s">
        <v>73</v>
      </c>
      <c r="L4152" s="24" t="s">
        <v>112</v>
      </c>
      <c r="M4152" s="24">
        <v>0</v>
      </c>
      <c r="N4152" s="24">
        <v>0</v>
      </c>
      <c r="O4152" s="24">
        <v>2</v>
      </c>
      <c r="P4152" s="24" t="s">
        <v>101</v>
      </c>
      <c r="Q4152" s="23">
        <v>37357</v>
      </c>
      <c r="R4152" s="24" t="s">
        <v>76</v>
      </c>
      <c r="S4152" s="25">
        <v>45119</v>
      </c>
      <c r="T4152" s="24"/>
      <c r="U4152" s="24">
        <v>3132656581</v>
      </c>
      <c r="V4152" s="148" t="s">
        <v>21671</v>
      </c>
      <c r="W4152" s="24" t="s">
        <v>21672</v>
      </c>
      <c r="X4152" s="24" t="s">
        <v>19282</v>
      </c>
      <c r="Y4152" s="24" t="s">
        <v>21673</v>
      </c>
      <c r="Z4152" s="24" t="s">
        <v>17135</v>
      </c>
      <c r="AA4152" s="24">
        <v>3178473136</v>
      </c>
      <c r="AB4152" s="24"/>
      <c r="AC4152" s="24"/>
      <c r="AD4152" s="24"/>
      <c r="AE4152" s="26" t="s">
        <v>151</v>
      </c>
      <c r="AF4152" s="26"/>
      <c r="AG4152" s="26"/>
      <c r="AH4152" s="27" t="s">
        <v>955</v>
      </c>
      <c r="AI4152" s="27" t="s">
        <v>1612</v>
      </c>
      <c r="AJ4152" s="27" t="s">
        <v>487</v>
      </c>
      <c r="AK4152" s="24" t="s">
        <v>121</v>
      </c>
      <c r="AL4152" s="24" t="s">
        <v>7086</v>
      </c>
      <c r="AM4152" s="25">
        <v>45078</v>
      </c>
      <c r="AN4152" s="28">
        <v>1160000</v>
      </c>
      <c r="AO4152" s="28">
        <v>140606</v>
      </c>
      <c r="AP4152" s="24"/>
      <c r="AQ4152" s="24"/>
      <c r="AR4152" s="24"/>
      <c r="AS4152" s="24"/>
      <c r="AT4152" s="24"/>
      <c r="AU4152" s="24"/>
      <c r="AV4152" s="24"/>
      <c r="AW4152" s="24"/>
      <c r="AX4152" s="24"/>
      <c r="AY4152" s="24"/>
      <c r="AZ4152" s="24"/>
      <c r="BA4152" s="24"/>
      <c r="BB4152" s="24"/>
      <c r="BC4152" s="24"/>
      <c r="BD4152" s="24"/>
      <c r="BE4152" s="24"/>
      <c r="BF4152" s="23"/>
      <c r="BG4152" s="23"/>
      <c r="BH4152" s="23" t="s">
        <v>75</v>
      </c>
      <c r="BI4152" s="26">
        <v>0</v>
      </c>
      <c r="BJ4152" s="26">
        <v>0</v>
      </c>
      <c r="BK4152" s="29">
        <v>0</v>
      </c>
      <c r="BL4152" s="24" t="s">
        <v>91</v>
      </c>
      <c r="BM4152" s="22" t="str">
        <f ca="1">+IF(Tabla1[[#This Row],[FECHA INGRESO]]&gt;=44986,IF((TODAY()-Tabla1[[#This Row],[FECHA INGRESO]])&gt;=50,"ALERTA","TODAVÍA FALTA"),"N/A")</f>
        <v>TODAVÍA FALTA</v>
      </c>
      <c r="BN4152" s="7" t="str">
        <f>IFERROR((_xlfn.DAYS(Tabla1[[#This Row],[FECHA INGRESO]],Tabla1[[#This Row],[FECHA RETIRO]]))/30,"")</f>
        <v/>
      </c>
    </row>
    <row r="4153" spans="1:66" x14ac:dyDescent="0.35">
      <c r="A4153" s="21">
        <v>1014659023</v>
      </c>
      <c r="B4153" s="22" t="s">
        <v>21674</v>
      </c>
      <c r="C4153" s="25">
        <v>45078</v>
      </c>
      <c r="D4153" s="24" t="s">
        <v>266</v>
      </c>
      <c r="E4153" s="24" t="s">
        <v>111</v>
      </c>
      <c r="F4153" s="24" t="s">
        <v>111</v>
      </c>
      <c r="G4153" s="24"/>
      <c r="H4153" s="24">
        <v>24122995105</v>
      </c>
      <c r="I4153" s="24" t="s">
        <v>95</v>
      </c>
      <c r="J4153" s="24">
        <f>DATEDIF(Tabla1[[#This Row],[FECHA DE NACIMIENTO]],Tabla1[[#This Row],[FECHA ACTUAL]],"Y")</f>
        <v>18</v>
      </c>
      <c r="K4153" s="24" t="s">
        <v>96</v>
      </c>
      <c r="L4153" s="24" t="s">
        <v>112</v>
      </c>
      <c r="M4153" s="24">
        <v>0</v>
      </c>
      <c r="N4153" s="24">
        <v>0</v>
      </c>
      <c r="O4153" s="24">
        <v>2</v>
      </c>
      <c r="P4153" s="24" t="s">
        <v>101</v>
      </c>
      <c r="Q4153" s="23">
        <v>38366</v>
      </c>
      <c r="R4153" s="24" t="s">
        <v>76</v>
      </c>
      <c r="S4153" s="25">
        <v>45119</v>
      </c>
      <c r="T4153" s="24"/>
      <c r="U4153" s="24">
        <v>3182495401</v>
      </c>
      <c r="V4153" s="148" t="s">
        <v>21675</v>
      </c>
      <c r="W4153" s="24" t="s">
        <v>21676</v>
      </c>
      <c r="X4153" s="24" t="s">
        <v>545</v>
      </c>
      <c r="Y4153" s="24" t="s">
        <v>21677</v>
      </c>
      <c r="Z4153" s="24" t="s">
        <v>162</v>
      </c>
      <c r="AA4153" s="24">
        <v>3002732929</v>
      </c>
      <c r="AB4153" s="24"/>
      <c r="AC4153" s="24"/>
      <c r="AD4153" s="24"/>
      <c r="AE4153" s="26" t="s">
        <v>151</v>
      </c>
      <c r="AF4153" s="26"/>
      <c r="AG4153" s="26"/>
      <c r="AH4153" s="27" t="s">
        <v>184</v>
      </c>
      <c r="AI4153" s="27" t="s">
        <v>120</v>
      </c>
      <c r="AJ4153" s="27" t="s">
        <v>120</v>
      </c>
      <c r="AK4153" s="24" t="s">
        <v>121</v>
      </c>
      <c r="AL4153" s="24" t="s">
        <v>7086</v>
      </c>
      <c r="AM4153" s="25">
        <v>45078</v>
      </c>
      <c r="AN4153" s="28">
        <v>1160000</v>
      </c>
      <c r="AO4153" s="28">
        <v>140606</v>
      </c>
      <c r="AP4153" s="24"/>
      <c r="AQ4153" s="24"/>
      <c r="AR4153" s="24"/>
      <c r="AS4153" s="24"/>
      <c r="AT4153" s="24"/>
      <c r="AU4153" s="24"/>
      <c r="AV4153" s="24"/>
      <c r="AW4153" s="24"/>
      <c r="AX4153" s="24"/>
      <c r="AY4153" s="24"/>
      <c r="AZ4153" s="24"/>
      <c r="BA4153" s="24"/>
      <c r="BB4153" s="24"/>
      <c r="BC4153" s="24"/>
      <c r="BD4153" s="24"/>
      <c r="BE4153" s="24"/>
      <c r="BF4153" s="23"/>
      <c r="BG4153" s="23"/>
      <c r="BH4153" s="23">
        <v>45078</v>
      </c>
      <c r="BI4153" s="26" t="s">
        <v>466</v>
      </c>
      <c r="BJ4153" s="26" t="s">
        <v>6087</v>
      </c>
      <c r="BK4153" s="29">
        <v>0</v>
      </c>
      <c r="BL4153" s="24" t="s">
        <v>129</v>
      </c>
      <c r="BM4153" s="22" t="str">
        <f ca="1">+IF(Tabla1[[#This Row],[FECHA INGRESO]]&gt;=44986,IF((TODAY()-Tabla1[[#This Row],[FECHA INGRESO]])&gt;=50,"ALERTA","TODAVÍA FALTA"),"N/A")</f>
        <v>TODAVÍA FALTA</v>
      </c>
      <c r="BN4153" s="7">
        <f>IFERROR((_xlfn.DAYS(Tabla1[[#This Row],[FECHA INGRESO]],Tabla1[[#This Row],[FECHA RETIRO]]))/30,"")</f>
        <v>0</v>
      </c>
    </row>
    <row r="4154" spans="1:66" x14ac:dyDescent="0.35">
      <c r="A4154" s="21">
        <v>1000223771</v>
      </c>
      <c r="B4154" s="22" t="s">
        <v>13855</v>
      </c>
      <c r="C4154" s="25">
        <v>45078</v>
      </c>
      <c r="D4154" s="24" t="s">
        <v>4008</v>
      </c>
      <c r="E4154" s="24" t="s">
        <v>94</v>
      </c>
      <c r="F4154" s="24" t="s">
        <v>111</v>
      </c>
      <c r="G4154" s="24"/>
      <c r="H4154" s="24">
        <v>24122990821</v>
      </c>
      <c r="I4154" s="24" t="s">
        <v>95</v>
      </c>
      <c r="J4154" s="24">
        <f>DATEDIF(Tabla1[[#This Row],[FECHA DE NACIMIENTO]],Tabla1[[#This Row],[FECHA ACTUAL]],"Y")</f>
        <v>20</v>
      </c>
      <c r="K4154" s="24" t="s">
        <v>73</v>
      </c>
      <c r="L4154" s="24" t="s">
        <v>112</v>
      </c>
      <c r="M4154" s="24">
        <v>0</v>
      </c>
      <c r="N4154" s="24">
        <v>0</v>
      </c>
      <c r="O4154" s="24">
        <v>2</v>
      </c>
      <c r="P4154" s="24" t="s">
        <v>101</v>
      </c>
      <c r="Q4154" s="23">
        <v>37510</v>
      </c>
      <c r="R4154" s="24" t="s">
        <v>76</v>
      </c>
      <c r="S4154" s="25">
        <v>45119</v>
      </c>
      <c r="T4154" s="24"/>
      <c r="U4154" s="24">
        <v>3213179747</v>
      </c>
      <c r="V4154" s="148" t="s">
        <v>13856</v>
      </c>
      <c r="W4154" s="24" t="s">
        <v>21678</v>
      </c>
      <c r="X4154" s="24" t="s">
        <v>21679</v>
      </c>
      <c r="Y4154" s="24" t="s">
        <v>13858</v>
      </c>
      <c r="Z4154" s="24" t="s">
        <v>17970</v>
      </c>
      <c r="AA4154" s="24">
        <v>3107877660</v>
      </c>
      <c r="AB4154" s="24"/>
      <c r="AC4154" s="24"/>
      <c r="AD4154" s="24"/>
      <c r="AE4154" s="26" t="s">
        <v>151</v>
      </c>
      <c r="AF4154" s="26"/>
      <c r="AG4154" s="26"/>
      <c r="AH4154" s="27" t="s">
        <v>955</v>
      </c>
      <c r="AI4154" s="27" t="s">
        <v>377</v>
      </c>
      <c r="AJ4154" s="27" t="s">
        <v>377</v>
      </c>
      <c r="AK4154" s="24" t="s">
        <v>121</v>
      </c>
      <c r="AL4154" s="24" t="s">
        <v>7086</v>
      </c>
      <c r="AM4154" s="25">
        <v>45078</v>
      </c>
      <c r="AN4154" s="28">
        <v>1160000</v>
      </c>
      <c r="AO4154" s="28">
        <v>140606</v>
      </c>
      <c r="AP4154" s="24"/>
      <c r="AQ4154" s="24"/>
      <c r="AR4154" s="24"/>
      <c r="AS4154" s="24"/>
      <c r="AT4154" s="24"/>
      <c r="AU4154" s="24"/>
      <c r="AV4154" s="24"/>
      <c r="AW4154" s="24"/>
      <c r="AX4154" s="24"/>
      <c r="AY4154" s="24"/>
      <c r="AZ4154" s="24"/>
      <c r="BA4154" s="24"/>
      <c r="BB4154" s="24"/>
      <c r="BC4154" s="24"/>
      <c r="BD4154" s="24"/>
      <c r="BE4154" s="24"/>
      <c r="BF4154" s="23"/>
      <c r="BG4154" s="23"/>
      <c r="BH4154" s="23">
        <v>45115</v>
      </c>
      <c r="BI4154" s="26" t="s">
        <v>466</v>
      </c>
      <c r="BJ4154" s="26" t="s">
        <v>21680</v>
      </c>
      <c r="BK4154" s="29">
        <v>0</v>
      </c>
      <c r="BL4154" s="24" t="s">
        <v>129</v>
      </c>
      <c r="BM4154" s="22" t="str">
        <f ca="1">+IF(Tabla1[[#This Row],[FECHA INGRESO]]&gt;=44986,IF((TODAY()-Tabla1[[#This Row],[FECHA INGRESO]])&gt;=50,"ALERTA","TODAVÍA FALTA"),"N/A")</f>
        <v>TODAVÍA FALTA</v>
      </c>
      <c r="BN4154" s="7">
        <f>IFERROR((_xlfn.DAYS(Tabla1[[#This Row],[FECHA INGRESO]],Tabla1[[#This Row],[FECHA RETIRO]]))/30,"")</f>
        <v>-1.2333333333333334</v>
      </c>
    </row>
    <row r="4155" spans="1:66" x14ac:dyDescent="0.35">
      <c r="A4155" s="21">
        <v>1015415732</v>
      </c>
      <c r="B4155" s="22" t="s">
        <v>21681</v>
      </c>
      <c r="C4155" s="25">
        <v>45078</v>
      </c>
      <c r="D4155" s="24" t="s">
        <v>266</v>
      </c>
      <c r="E4155" s="24" t="s">
        <v>110</v>
      </c>
      <c r="F4155" s="24" t="s">
        <v>70</v>
      </c>
      <c r="G4155" s="24"/>
      <c r="H4155" s="24">
        <v>24122993332</v>
      </c>
      <c r="I4155" s="24" t="s">
        <v>95</v>
      </c>
      <c r="J4155" s="24">
        <f>DATEDIF(Tabla1[[#This Row],[FECHA DE NACIMIENTO]],Tabla1[[#This Row],[FECHA ACTUAL]],"Y")</f>
        <v>33</v>
      </c>
      <c r="K4155" s="24" t="s">
        <v>96</v>
      </c>
      <c r="L4155" s="24" t="s">
        <v>112</v>
      </c>
      <c r="M4155" s="24">
        <v>1</v>
      </c>
      <c r="N4155" s="24">
        <v>1</v>
      </c>
      <c r="O4155" s="24">
        <v>3</v>
      </c>
      <c r="P4155" s="24" t="s">
        <v>101</v>
      </c>
      <c r="Q4155" s="23">
        <v>32859</v>
      </c>
      <c r="R4155" s="24" t="s">
        <v>76</v>
      </c>
      <c r="S4155" s="25">
        <v>45119</v>
      </c>
      <c r="T4155" s="24"/>
      <c r="U4155" s="24">
        <v>3126755094</v>
      </c>
      <c r="V4155" s="148" t="s">
        <v>21682</v>
      </c>
      <c r="W4155" s="24" t="s">
        <v>21683</v>
      </c>
      <c r="X4155" s="24" t="s">
        <v>2432</v>
      </c>
      <c r="Y4155" s="24" t="s">
        <v>21684</v>
      </c>
      <c r="Z4155" s="24" t="s">
        <v>117</v>
      </c>
      <c r="AA4155" s="24">
        <v>3112667449</v>
      </c>
      <c r="AB4155" s="24"/>
      <c r="AC4155" s="24"/>
      <c r="AD4155" s="24"/>
      <c r="AE4155" s="26" t="s">
        <v>183</v>
      </c>
      <c r="AF4155" s="26"/>
      <c r="AG4155" s="26"/>
      <c r="AH4155" s="27" t="s">
        <v>955</v>
      </c>
      <c r="AI4155" s="27" t="s">
        <v>5470</v>
      </c>
      <c r="AJ4155" s="27" t="s">
        <v>5470</v>
      </c>
      <c r="AK4155" s="24" t="s">
        <v>121</v>
      </c>
      <c r="AL4155" s="24" t="s">
        <v>7086</v>
      </c>
      <c r="AM4155" s="25">
        <v>45078</v>
      </c>
      <c r="AN4155" s="28">
        <v>1160000</v>
      </c>
      <c r="AO4155" s="28">
        <v>140606</v>
      </c>
      <c r="AP4155" s="24"/>
      <c r="AQ4155" s="24"/>
      <c r="AR4155" s="24"/>
      <c r="AS4155" s="24"/>
      <c r="AT4155" s="24"/>
      <c r="AU4155" s="24"/>
      <c r="AV4155" s="24"/>
      <c r="AW4155" s="24"/>
      <c r="AX4155" s="24"/>
      <c r="AY4155" s="24"/>
      <c r="AZ4155" s="24"/>
      <c r="BA4155" s="24"/>
      <c r="BB4155" s="24"/>
      <c r="BC4155" s="24"/>
      <c r="BD4155" s="24"/>
      <c r="BE4155" s="24"/>
      <c r="BF4155" s="23"/>
      <c r="BG4155" s="23"/>
      <c r="BH4155" s="23" t="s">
        <v>75</v>
      </c>
      <c r="BI4155" s="26">
        <v>0</v>
      </c>
      <c r="BJ4155" s="26">
        <v>0</v>
      </c>
      <c r="BK4155" s="29">
        <v>0</v>
      </c>
      <c r="BL4155" s="24" t="s">
        <v>91</v>
      </c>
      <c r="BM4155" s="22" t="str">
        <f ca="1">+IF(Tabla1[[#This Row],[FECHA INGRESO]]&gt;=44986,IF((TODAY()-Tabla1[[#This Row],[FECHA INGRESO]])&gt;=50,"ALERTA","TODAVÍA FALTA"),"N/A")</f>
        <v>TODAVÍA FALTA</v>
      </c>
      <c r="BN4155" s="7" t="str">
        <f>IFERROR((_xlfn.DAYS(Tabla1[[#This Row],[FECHA INGRESO]],Tabla1[[#This Row],[FECHA RETIRO]]))/30,"")</f>
        <v/>
      </c>
    </row>
    <row r="4156" spans="1:66" x14ac:dyDescent="0.35">
      <c r="A4156" s="21">
        <v>1013096294</v>
      </c>
      <c r="B4156" s="22" t="s">
        <v>21685</v>
      </c>
      <c r="C4156" s="25">
        <v>45082</v>
      </c>
      <c r="D4156" s="24" t="s">
        <v>188</v>
      </c>
      <c r="E4156" s="24" t="s">
        <v>111</v>
      </c>
      <c r="F4156" s="24" t="s">
        <v>70</v>
      </c>
      <c r="G4156" s="24"/>
      <c r="H4156" s="24">
        <v>24123064701</v>
      </c>
      <c r="I4156" s="24" t="s">
        <v>72</v>
      </c>
      <c r="J4156" s="24">
        <f>DATEDIF(Tabla1[[#This Row],[FECHA DE NACIMIENTO]],Tabla1[[#This Row],[FECHA ACTUAL]],"Y")</f>
        <v>19</v>
      </c>
      <c r="K4156" s="24" t="s">
        <v>73</v>
      </c>
      <c r="L4156" s="24" t="s">
        <v>112</v>
      </c>
      <c r="M4156" s="24">
        <v>0</v>
      </c>
      <c r="N4156" s="24">
        <v>0</v>
      </c>
      <c r="O4156" s="24">
        <v>3</v>
      </c>
      <c r="P4156" s="24" t="s">
        <v>101</v>
      </c>
      <c r="Q4156" s="23">
        <v>37899</v>
      </c>
      <c r="R4156" s="24" t="s">
        <v>76</v>
      </c>
      <c r="S4156" s="25">
        <v>45119</v>
      </c>
      <c r="T4156" s="24"/>
      <c r="U4156" s="24">
        <v>3054650892</v>
      </c>
      <c r="V4156" s="148" t="s">
        <v>21686</v>
      </c>
      <c r="W4156" s="24" t="s">
        <v>21687</v>
      </c>
      <c r="X4156" s="24" t="s">
        <v>3453</v>
      </c>
      <c r="Y4156" s="24" t="s">
        <v>21688</v>
      </c>
      <c r="Z4156" s="24" t="s">
        <v>162</v>
      </c>
      <c r="AA4156" s="24">
        <v>3212176022</v>
      </c>
      <c r="AB4156" s="24"/>
      <c r="AC4156" s="24"/>
      <c r="AD4156" s="24"/>
      <c r="AE4156" s="26" t="s">
        <v>183</v>
      </c>
      <c r="AF4156" s="26" t="s">
        <v>19918</v>
      </c>
      <c r="AG4156" s="26"/>
      <c r="AH4156" s="27" t="s">
        <v>955</v>
      </c>
      <c r="AI4156" s="27" t="s">
        <v>1612</v>
      </c>
      <c r="AJ4156" s="27" t="s">
        <v>487</v>
      </c>
      <c r="AK4156" s="24" t="s">
        <v>121</v>
      </c>
      <c r="AL4156" s="24" t="s">
        <v>7086</v>
      </c>
      <c r="AM4156" s="25">
        <v>45082</v>
      </c>
      <c r="AN4156" s="28">
        <v>1160000</v>
      </c>
      <c r="AO4156" s="28">
        <v>140606</v>
      </c>
      <c r="AP4156" s="24"/>
      <c r="AQ4156" s="24"/>
      <c r="AR4156" s="24"/>
      <c r="AS4156" s="24"/>
      <c r="AT4156" s="24"/>
      <c r="AU4156" s="24"/>
      <c r="AV4156" s="24"/>
      <c r="AW4156" s="24"/>
      <c r="AX4156" s="24"/>
      <c r="AY4156" s="24"/>
      <c r="AZ4156" s="24"/>
      <c r="BA4156" s="24"/>
      <c r="BB4156" s="24"/>
      <c r="BC4156" s="24"/>
      <c r="BD4156" s="24"/>
      <c r="BE4156" s="24"/>
      <c r="BF4156" s="23"/>
      <c r="BG4156" s="23"/>
      <c r="BH4156" s="23" t="s">
        <v>75</v>
      </c>
      <c r="BI4156" s="26">
        <v>0</v>
      </c>
      <c r="BJ4156" s="26">
        <v>0</v>
      </c>
      <c r="BK4156" s="29">
        <v>0</v>
      </c>
      <c r="BL4156" s="24" t="s">
        <v>91</v>
      </c>
      <c r="BM4156" s="22" t="str">
        <f ca="1">+IF(Tabla1[[#This Row],[FECHA INGRESO]]&gt;=44986,IF((TODAY()-Tabla1[[#This Row],[FECHA INGRESO]])&gt;=50,"ALERTA","TODAVÍA FALTA"),"N/A")</f>
        <v>TODAVÍA FALTA</v>
      </c>
      <c r="BN4156" s="7" t="str">
        <f>IFERROR((_xlfn.DAYS(Tabla1[[#This Row],[FECHA INGRESO]],Tabla1[[#This Row],[FECHA RETIRO]]))/30,"")</f>
        <v/>
      </c>
    </row>
    <row r="4157" spans="1:66" x14ac:dyDescent="0.35">
      <c r="A4157" s="21">
        <v>1012332366</v>
      </c>
      <c r="B4157" s="22" t="s">
        <v>21689</v>
      </c>
      <c r="C4157" s="25">
        <v>45082</v>
      </c>
      <c r="D4157" s="24" t="s">
        <v>4008</v>
      </c>
      <c r="E4157" s="24" t="s">
        <v>94</v>
      </c>
      <c r="F4157" s="24" t="s">
        <v>70</v>
      </c>
      <c r="G4157" s="24"/>
      <c r="H4157" s="24">
        <v>24123076920</v>
      </c>
      <c r="I4157" s="24" t="s">
        <v>72</v>
      </c>
      <c r="J4157" s="24">
        <f>DATEDIF(Tabla1[[#This Row],[FECHA DE NACIMIENTO]],Tabla1[[#This Row],[FECHA ACTUAL]],"Y")</f>
        <v>19</v>
      </c>
      <c r="K4157" s="24" t="s">
        <v>73</v>
      </c>
      <c r="L4157" s="24" t="s">
        <v>112</v>
      </c>
      <c r="M4157" s="24">
        <v>0</v>
      </c>
      <c r="N4157" s="24">
        <v>0</v>
      </c>
      <c r="O4157" s="24">
        <v>3</v>
      </c>
      <c r="P4157" s="24" t="s">
        <v>101</v>
      </c>
      <c r="Q4157" s="23">
        <v>37915</v>
      </c>
      <c r="R4157" s="24" t="s">
        <v>76</v>
      </c>
      <c r="S4157" s="25">
        <v>45119</v>
      </c>
      <c r="T4157" s="24"/>
      <c r="U4157" s="24">
        <v>3223214234</v>
      </c>
      <c r="V4157" s="148" t="s">
        <v>21690</v>
      </c>
      <c r="W4157" s="24" t="s">
        <v>21691</v>
      </c>
      <c r="X4157" s="24" t="s">
        <v>5499</v>
      </c>
      <c r="Y4157" s="24" t="s">
        <v>21692</v>
      </c>
      <c r="Z4157" s="24" t="s">
        <v>162</v>
      </c>
      <c r="AA4157" s="24">
        <v>3132842634</v>
      </c>
      <c r="AB4157" s="24"/>
      <c r="AC4157" s="24"/>
      <c r="AD4157" s="24"/>
      <c r="AE4157" s="26" t="s">
        <v>151</v>
      </c>
      <c r="AF4157" s="26"/>
      <c r="AG4157" s="26"/>
      <c r="AH4157" s="27" t="s">
        <v>955</v>
      </c>
      <c r="AI4157" s="27" t="s">
        <v>1612</v>
      </c>
      <c r="AJ4157" s="27" t="s">
        <v>487</v>
      </c>
      <c r="AK4157" s="24" t="s">
        <v>121</v>
      </c>
      <c r="AL4157" s="24" t="s">
        <v>7086</v>
      </c>
      <c r="AM4157" s="25">
        <v>45082</v>
      </c>
      <c r="AN4157" s="28">
        <v>1160000</v>
      </c>
      <c r="AO4157" s="28">
        <v>140606</v>
      </c>
      <c r="AP4157" s="24"/>
      <c r="AQ4157" s="24"/>
      <c r="AR4157" s="24"/>
      <c r="AS4157" s="24"/>
      <c r="AT4157" s="24"/>
      <c r="AU4157" s="24"/>
      <c r="AV4157" s="24"/>
      <c r="AW4157" s="24"/>
      <c r="AX4157" s="24"/>
      <c r="AY4157" s="24"/>
      <c r="AZ4157" s="24"/>
      <c r="BA4157" s="24"/>
      <c r="BB4157" s="24"/>
      <c r="BC4157" s="24"/>
      <c r="BD4157" s="24"/>
      <c r="BE4157" s="24"/>
      <c r="BF4157" s="23"/>
      <c r="BG4157" s="23"/>
      <c r="BH4157" s="23" t="s">
        <v>75</v>
      </c>
      <c r="BI4157" s="26">
        <v>0</v>
      </c>
      <c r="BJ4157" s="26">
        <v>0</v>
      </c>
      <c r="BK4157" s="29">
        <v>0</v>
      </c>
      <c r="BL4157" s="24" t="s">
        <v>91</v>
      </c>
      <c r="BM4157" s="22" t="str">
        <f ca="1">+IF(Tabla1[[#This Row],[FECHA INGRESO]]&gt;=44986,IF((TODAY()-Tabla1[[#This Row],[FECHA INGRESO]])&gt;=50,"ALERTA","TODAVÍA FALTA"),"N/A")</f>
        <v>TODAVÍA FALTA</v>
      </c>
      <c r="BN4157" s="7" t="str">
        <f>IFERROR((_xlfn.DAYS(Tabla1[[#This Row],[FECHA INGRESO]],Tabla1[[#This Row],[FECHA RETIRO]]))/30,"")</f>
        <v/>
      </c>
    </row>
    <row r="4158" spans="1:66" x14ac:dyDescent="0.35">
      <c r="A4158" s="21">
        <v>1026279942</v>
      </c>
      <c r="B4158" s="22" t="s">
        <v>21693</v>
      </c>
      <c r="C4158" s="25">
        <v>45083</v>
      </c>
      <c r="D4158" s="24" t="s">
        <v>4008</v>
      </c>
      <c r="E4158" s="24" t="s">
        <v>111</v>
      </c>
      <c r="F4158" s="24" t="s">
        <v>70</v>
      </c>
      <c r="G4158" s="24" t="s">
        <v>21694</v>
      </c>
      <c r="H4158" s="24">
        <v>24123080842</v>
      </c>
      <c r="I4158" s="24" t="s">
        <v>95</v>
      </c>
      <c r="J4158" s="24">
        <f>DATEDIF(Tabla1[[#This Row],[FECHA DE NACIMIENTO]],Tabla1[[#This Row],[FECHA ACTUAL]],"Y")</f>
        <v>31</v>
      </c>
      <c r="K4158" s="24" t="s">
        <v>96</v>
      </c>
      <c r="L4158" s="24" t="s">
        <v>112</v>
      </c>
      <c r="M4158" s="24">
        <v>1</v>
      </c>
      <c r="N4158" s="24">
        <v>1</v>
      </c>
      <c r="O4158" s="24">
        <v>2</v>
      </c>
      <c r="P4158" s="24" t="s">
        <v>101</v>
      </c>
      <c r="Q4158" s="23">
        <v>33773</v>
      </c>
      <c r="R4158" s="24" t="s">
        <v>76</v>
      </c>
      <c r="S4158" s="25">
        <v>45119</v>
      </c>
      <c r="T4158" s="24"/>
      <c r="U4158" s="24">
        <v>3144444199</v>
      </c>
      <c r="V4158" s="148" t="s">
        <v>21695</v>
      </c>
      <c r="W4158" s="24" t="s">
        <v>21696</v>
      </c>
      <c r="X4158" s="24" t="s">
        <v>19856</v>
      </c>
      <c r="Y4158" s="24" t="s">
        <v>21697</v>
      </c>
      <c r="Z4158" s="24" t="s">
        <v>162</v>
      </c>
      <c r="AA4158" s="24">
        <v>3107992889</v>
      </c>
      <c r="AB4158" s="24"/>
      <c r="AC4158" s="24"/>
      <c r="AD4158" s="24"/>
      <c r="AE4158" s="26" t="s">
        <v>194</v>
      </c>
      <c r="AF4158" s="26" t="s">
        <v>7926</v>
      </c>
      <c r="AG4158" s="26"/>
      <c r="AH4158" s="27" t="s">
        <v>899</v>
      </c>
      <c r="AI4158" s="27" t="s">
        <v>398</v>
      </c>
      <c r="AJ4158" s="27" t="s">
        <v>398</v>
      </c>
      <c r="AK4158" s="24" t="s">
        <v>89</v>
      </c>
      <c r="AL4158" s="24" t="s">
        <v>90</v>
      </c>
      <c r="AM4158" s="25">
        <v>45083</v>
      </c>
      <c r="AN4158" s="28">
        <v>1469895</v>
      </c>
      <c r="AO4158" s="28">
        <v>140606</v>
      </c>
      <c r="AP4158" s="24"/>
      <c r="AQ4158" s="24"/>
      <c r="AR4158" s="24"/>
      <c r="AS4158" s="24"/>
      <c r="AT4158" s="24"/>
      <c r="AU4158" s="24"/>
      <c r="AV4158" s="24"/>
      <c r="AW4158" s="24"/>
      <c r="AX4158" s="24"/>
      <c r="AY4158" s="24"/>
      <c r="AZ4158" s="24"/>
      <c r="BA4158" s="24"/>
      <c r="BB4158" s="24"/>
      <c r="BC4158" s="24"/>
      <c r="BD4158" s="24"/>
      <c r="BE4158" s="24"/>
      <c r="BF4158" s="23"/>
      <c r="BG4158" s="23"/>
      <c r="BH4158" s="23" t="s">
        <v>75</v>
      </c>
      <c r="BI4158" s="26">
        <v>0</v>
      </c>
      <c r="BJ4158" s="26">
        <v>0</v>
      </c>
      <c r="BK4158" s="29">
        <v>0</v>
      </c>
      <c r="BL4158" s="24" t="s">
        <v>91</v>
      </c>
      <c r="BM4158" s="22" t="str">
        <f ca="1">+IF(Tabla1[[#This Row],[FECHA INGRESO]]&gt;=44986,IF((TODAY()-Tabla1[[#This Row],[FECHA INGRESO]])&gt;=50,"ALERTA","TODAVÍA FALTA"),"N/A")</f>
        <v>TODAVÍA FALTA</v>
      </c>
      <c r="BN4158" s="7" t="str">
        <f>IFERROR((_xlfn.DAYS(Tabla1[[#This Row],[FECHA INGRESO]],Tabla1[[#This Row],[FECHA RETIRO]]))/30,"")</f>
        <v/>
      </c>
    </row>
    <row r="4159" spans="1:66" x14ac:dyDescent="0.35">
      <c r="A4159" s="21">
        <v>1033724425</v>
      </c>
      <c r="B4159" s="22" t="s">
        <v>21698</v>
      </c>
      <c r="C4159" s="25">
        <v>45085</v>
      </c>
      <c r="D4159" s="24" t="s">
        <v>131</v>
      </c>
      <c r="E4159" s="24" t="s">
        <v>94</v>
      </c>
      <c r="F4159" s="24" t="s">
        <v>70</v>
      </c>
      <c r="G4159" s="24"/>
      <c r="H4159" s="24">
        <v>24123149075</v>
      </c>
      <c r="I4159" s="24" t="s">
        <v>95</v>
      </c>
      <c r="J4159" s="24">
        <f>DATEDIF(Tabla1[[#This Row],[FECHA DE NACIMIENTO]],Tabla1[[#This Row],[FECHA ACTUAL]],"Y")</f>
        <v>33</v>
      </c>
      <c r="K4159" s="24" t="s">
        <v>320</v>
      </c>
      <c r="L4159" s="24" t="s">
        <v>112</v>
      </c>
      <c r="M4159" s="24">
        <v>2</v>
      </c>
      <c r="N4159" s="24">
        <v>3</v>
      </c>
      <c r="O4159" s="24">
        <v>3</v>
      </c>
      <c r="P4159" s="24" t="s">
        <v>101</v>
      </c>
      <c r="Q4159" s="23">
        <v>33000</v>
      </c>
      <c r="R4159" s="24" t="s">
        <v>76</v>
      </c>
      <c r="S4159" s="25">
        <v>45119</v>
      </c>
      <c r="T4159" s="24"/>
      <c r="U4159" s="24">
        <v>3204624086</v>
      </c>
      <c r="V4159" s="148" t="s">
        <v>21699</v>
      </c>
      <c r="W4159" s="24" t="s">
        <v>21700</v>
      </c>
      <c r="X4159" s="24" t="s">
        <v>3828</v>
      </c>
      <c r="Y4159" s="24" t="s">
        <v>21701</v>
      </c>
      <c r="Z4159" s="24" t="s">
        <v>117</v>
      </c>
      <c r="AA4159" s="24">
        <v>3204998018</v>
      </c>
      <c r="AB4159" s="24"/>
      <c r="AC4159" s="24"/>
      <c r="AD4159" s="24"/>
      <c r="AE4159" s="26" t="s">
        <v>151</v>
      </c>
      <c r="AF4159" s="26"/>
      <c r="AG4159" s="26"/>
      <c r="AH4159" s="27" t="s">
        <v>184</v>
      </c>
      <c r="AI4159" s="27" t="s">
        <v>1612</v>
      </c>
      <c r="AJ4159" s="27" t="s">
        <v>487</v>
      </c>
      <c r="AK4159" s="24" t="s">
        <v>121</v>
      </c>
      <c r="AL4159" s="24" t="s">
        <v>7086</v>
      </c>
      <c r="AM4159" s="25">
        <v>45085</v>
      </c>
      <c r="AN4159" s="28">
        <v>1160000</v>
      </c>
      <c r="AO4159" s="28">
        <v>140606</v>
      </c>
      <c r="AP4159" s="24"/>
      <c r="AQ4159" s="24"/>
      <c r="AR4159" s="24"/>
      <c r="AS4159" s="24"/>
      <c r="AT4159" s="24"/>
      <c r="AU4159" s="24"/>
      <c r="AV4159" s="24"/>
      <c r="AW4159" s="24"/>
      <c r="AX4159" s="24"/>
      <c r="AY4159" s="24"/>
      <c r="AZ4159" s="24"/>
      <c r="BA4159" s="24"/>
      <c r="BB4159" s="24"/>
      <c r="BC4159" s="24"/>
      <c r="BD4159" s="24"/>
      <c r="BE4159" s="24"/>
      <c r="BF4159" s="23"/>
      <c r="BG4159" s="23"/>
      <c r="BH4159" s="23">
        <v>45098</v>
      </c>
      <c r="BI4159" s="26" t="s">
        <v>466</v>
      </c>
      <c r="BJ4159" s="26" t="s">
        <v>523</v>
      </c>
      <c r="BK4159" s="29">
        <v>0</v>
      </c>
      <c r="BL4159" s="24" t="s">
        <v>129</v>
      </c>
      <c r="BM4159" s="22" t="str">
        <f ca="1">+IF(Tabla1[[#This Row],[FECHA INGRESO]]&gt;=44986,IF((TODAY()-Tabla1[[#This Row],[FECHA INGRESO]])&gt;=50,"ALERTA","TODAVÍA FALTA"),"N/A")</f>
        <v>TODAVÍA FALTA</v>
      </c>
      <c r="BN4159" s="7">
        <f>IFERROR((_xlfn.DAYS(Tabla1[[#This Row],[FECHA INGRESO]],Tabla1[[#This Row],[FECHA RETIRO]]))/30,"")</f>
        <v>-0.43333333333333335</v>
      </c>
    </row>
    <row r="4160" spans="1:66" x14ac:dyDescent="0.35">
      <c r="A4160" s="21">
        <v>1000119312</v>
      </c>
      <c r="B4160" s="22" t="s">
        <v>21702</v>
      </c>
      <c r="C4160" s="25">
        <v>45085</v>
      </c>
      <c r="D4160" s="24" t="s">
        <v>93</v>
      </c>
      <c r="E4160" s="24" t="s">
        <v>111</v>
      </c>
      <c r="F4160" s="24" t="s">
        <v>70</v>
      </c>
      <c r="G4160" s="24"/>
      <c r="H4160" s="24">
        <v>24123145143</v>
      </c>
      <c r="I4160" s="24" t="s">
        <v>95</v>
      </c>
      <c r="J4160" s="24">
        <f>DATEDIF(Tabla1[[#This Row],[FECHA DE NACIMIENTO]],Tabla1[[#This Row],[FECHA ACTUAL]],"Y")</f>
        <v>22</v>
      </c>
      <c r="K4160" s="24" t="s">
        <v>73</v>
      </c>
      <c r="L4160" s="24" t="s">
        <v>112</v>
      </c>
      <c r="M4160" s="24">
        <v>0</v>
      </c>
      <c r="N4160" s="24">
        <v>0</v>
      </c>
      <c r="O4160" s="24">
        <v>2</v>
      </c>
      <c r="P4160" s="24" t="s">
        <v>101</v>
      </c>
      <c r="Q4160" s="23">
        <v>36920</v>
      </c>
      <c r="R4160" s="24" t="s">
        <v>76</v>
      </c>
      <c r="S4160" s="25">
        <v>45119</v>
      </c>
      <c r="T4160" s="24"/>
      <c r="U4160" s="24">
        <v>3508837575</v>
      </c>
      <c r="V4160" s="148" t="s">
        <v>21703</v>
      </c>
      <c r="W4160" s="24" t="s">
        <v>21704</v>
      </c>
      <c r="X4160" s="24" t="s">
        <v>704</v>
      </c>
      <c r="Y4160" s="24" t="s">
        <v>21705</v>
      </c>
      <c r="Z4160" s="24" t="s">
        <v>285</v>
      </c>
      <c r="AA4160" s="24">
        <v>3205321412</v>
      </c>
      <c r="AB4160" s="24"/>
      <c r="AC4160" s="24"/>
      <c r="AD4160" s="24"/>
      <c r="AE4160" s="26" t="s">
        <v>151</v>
      </c>
      <c r="AF4160" s="26"/>
      <c r="AG4160" s="26"/>
      <c r="AH4160" s="27" t="s">
        <v>10056</v>
      </c>
      <c r="AI4160" s="27" t="s">
        <v>14175</v>
      </c>
      <c r="AJ4160" s="27" t="s">
        <v>14175</v>
      </c>
      <c r="AK4160" s="24" t="s">
        <v>121</v>
      </c>
      <c r="AL4160" s="24" t="s">
        <v>7086</v>
      </c>
      <c r="AM4160" s="25">
        <v>45085</v>
      </c>
      <c r="AN4160" s="28">
        <v>1160000</v>
      </c>
      <c r="AO4160" s="28">
        <v>140606</v>
      </c>
      <c r="AP4160" s="24"/>
      <c r="AQ4160" s="24"/>
      <c r="AR4160" s="24"/>
      <c r="AS4160" s="24"/>
      <c r="AT4160" s="24"/>
      <c r="AU4160" s="24"/>
      <c r="AV4160" s="24"/>
      <c r="AW4160" s="24"/>
      <c r="AX4160" s="24"/>
      <c r="AY4160" s="24"/>
      <c r="AZ4160" s="24"/>
      <c r="BA4160" s="24"/>
      <c r="BB4160" s="24"/>
      <c r="BC4160" s="24"/>
      <c r="BD4160" s="24"/>
      <c r="BE4160" s="24"/>
      <c r="BF4160" s="23"/>
      <c r="BG4160" s="23"/>
      <c r="BH4160" s="23" t="s">
        <v>75</v>
      </c>
      <c r="BI4160" s="26">
        <v>0</v>
      </c>
      <c r="BJ4160" s="26">
        <v>0</v>
      </c>
      <c r="BK4160" s="29">
        <v>0</v>
      </c>
      <c r="BL4160" s="24" t="s">
        <v>91</v>
      </c>
      <c r="BM4160" s="22" t="str">
        <f ca="1">+IF(Tabla1[[#This Row],[FECHA INGRESO]]&gt;=44986,IF((TODAY()-Tabla1[[#This Row],[FECHA INGRESO]])&gt;=50,"ALERTA","TODAVÍA FALTA"),"N/A")</f>
        <v>TODAVÍA FALTA</v>
      </c>
      <c r="BN4160" s="7" t="str">
        <f>IFERROR((_xlfn.DAYS(Tabla1[[#This Row],[FECHA INGRESO]],Tabla1[[#This Row],[FECHA RETIRO]]))/30,"")</f>
        <v/>
      </c>
    </row>
    <row r="4161" spans="1:66" x14ac:dyDescent="0.35">
      <c r="A4161" s="21">
        <v>1010169186</v>
      </c>
      <c r="B4161" s="22" t="s">
        <v>21706</v>
      </c>
      <c r="C4161" s="25">
        <v>45085</v>
      </c>
      <c r="D4161" s="24" t="s">
        <v>188</v>
      </c>
      <c r="E4161" s="24" t="s">
        <v>111</v>
      </c>
      <c r="F4161" s="24" t="s">
        <v>111</v>
      </c>
      <c r="G4161" s="24"/>
      <c r="H4161" s="24">
        <v>24123152110</v>
      </c>
      <c r="I4161" s="24" t="s">
        <v>95</v>
      </c>
      <c r="J4161" s="24">
        <f>DATEDIF(Tabla1[[#This Row],[FECHA DE NACIMIENTO]],Tabla1[[#This Row],[FECHA ACTUAL]],"Y")</f>
        <v>37</v>
      </c>
      <c r="K4161" s="24" t="s">
        <v>73</v>
      </c>
      <c r="L4161" s="24" t="s">
        <v>234</v>
      </c>
      <c r="M4161" s="24">
        <v>2</v>
      </c>
      <c r="N4161" s="24">
        <v>2</v>
      </c>
      <c r="O4161" s="24">
        <v>2</v>
      </c>
      <c r="P4161" s="24" t="s">
        <v>101</v>
      </c>
      <c r="Q4161" s="23">
        <v>31507</v>
      </c>
      <c r="R4161" s="24" t="s">
        <v>76</v>
      </c>
      <c r="S4161" s="25">
        <v>45119</v>
      </c>
      <c r="T4161" s="24"/>
      <c r="U4161" s="24">
        <v>3212496273</v>
      </c>
      <c r="V4161" s="148" t="s">
        <v>21707</v>
      </c>
      <c r="W4161" s="24" t="s">
        <v>21708</v>
      </c>
      <c r="X4161" s="24" t="s">
        <v>5364</v>
      </c>
      <c r="Y4161" s="24" t="s">
        <v>21709</v>
      </c>
      <c r="Z4161" s="24" t="s">
        <v>13095</v>
      </c>
      <c r="AA4161" s="24">
        <v>3115668173</v>
      </c>
      <c r="AB4161" s="24"/>
      <c r="AC4161" s="24"/>
      <c r="AD4161" s="24"/>
      <c r="AE4161" s="26" t="s">
        <v>151</v>
      </c>
      <c r="AF4161" s="26"/>
      <c r="AG4161" s="26"/>
      <c r="AH4161" s="27" t="s">
        <v>955</v>
      </c>
      <c r="AI4161" s="27" t="s">
        <v>11625</v>
      </c>
      <c r="AJ4161" s="27" t="s">
        <v>11625</v>
      </c>
      <c r="AK4161" s="24" t="s">
        <v>121</v>
      </c>
      <c r="AL4161" s="24" t="s">
        <v>7086</v>
      </c>
      <c r="AM4161" s="25">
        <v>45085</v>
      </c>
      <c r="AN4161" s="28">
        <v>1160000</v>
      </c>
      <c r="AO4161" s="28">
        <v>140606</v>
      </c>
      <c r="AP4161" s="24" t="s">
        <v>21710</v>
      </c>
      <c r="AQ4161" s="24"/>
      <c r="AR4161" s="24"/>
      <c r="AS4161" s="24"/>
      <c r="AT4161" s="24"/>
      <c r="AU4161" s="24"/>
      <c r="AV4161" s="24"/>
      <c r="AW4161" s="24"/>
      <c r="AX4161" s="24"/>
      <c r="AY4161" s="24"/>
      <c r="AZ4161" s="24"/>
      <c r="BA4161" s="24"/>
      <c r="BB4161" s="24"/>
      <c r="BC4161" s="24"/>
      <c r="BD4161" s="24"/>
      <c r="BE4161" s="24"/>
      <c r="BF4161" s="23"/>
      <c r="BG4161" s="23"/>
      <c r="BH4161" s="23" t="s">
        <v>75</v>
      </c>
      <c r="BI4161" s="26">
        <v>0</v>
      </c>
      <c r="BJ4161" s="26">
        <v>0</v>
      </c>
      <c r="BK4161" s="29">
        <v>0</v>
      </c>
      <c r="BL4161" s="24" t="s">
        <v>91</v>
      </c>
      <c r="BM4161" s="22" t="str">
        <f ca="1">+IF(Tabla1[[#This Row],[FECHA INGRESO]]&gt;=44986,IF((TODAY()-Tabla1[[#This Row],[FECHA INGRESO]])&gt;=50,"ALERTA","TODAVÍA FALTA"),"N/A")</f>
        <v>TODAVÍA FALTA</v>
      </c>
      <c r="BN4161" s="7" t="str">
        <f>IFERROR((_xlfn.DAYS(Tabla1[[#This Row],[FECHA INGRESO]],Tabla1[[#This Row],[FECHA RETIRO]]))/30,"")</f>
        <v/>
      </c>
    </row>
    <row r="4162" spans="1:66" x14ac:dyDescent="0.35">
      <c r="A4162" s="21">
        <v>1033819071</v>
      </c>
      <c r="B4162" s="22" t="s">
        <v>21711</v>
      </c>
      <c r="C4162" s="25">
        <v>45085</v>
      </c>
      <c r="D4162" s="24" t="s">
        <v>131</v>
      </c>
      <c r="E4162" s="24" t="s">
        <v>111</v>
      </c>
      <c r="F4162" s="24" t="s">
        <v>70</v>
      </c>
      <c r="G4162" s="24"/>
      <c r="H4162" s="24">
        <v>24123154527</v>
      </c>
      <c r="I4162" s="24" t="s">
        <v>95</v>
      </c>
      <c r="J4162" s="24">
        <f>DATEDIF(Tabla1[[#This Row],[FECHA DE NACIMIENTO]],Tabla1[[#This Row],[FECHA ACTUAL]],"Y")</f>
        <v>23</v>
      </c>
      <c r="K4162" s="24" t="s">
        <v>73</v>
      </c>
      <c r="L4162" s="24" t="s">
        <v>112</v>
      </c>
      <c r="M4162" s="24">
        <v>0</v>
      </c>
      <c r="N4162" s="24">
        <v>0</v>
      </c>
      <c r="O4162" s="24">
        <v>3</v>
      </c>
      <c r="P4162" s="24" t="s">
        <v>101</v>
      </c>
      <c r="Q4162" s="23">
        <v>36363</v>
      </c>
      <c r="R4162" s="24" t="s">
        <v>76</v>
      </c>
      <c r="S4162" s="25">
        <v>45119</v>
      </c>
      <c r="T4162" s="24"/>
      <c r="U4162" s="24">
        <v>3022362459</v>
      </c>
      <c r="V4162" s="148" t="s">
        <v>21712</v>
      </c>
      <c r="W4162" s="24" t="s">
        <v>21713</v>
      </c>
      <c r="X4162" s="24" t="s">
        <v>21714</v>
      </c>
      <c r="Y4162" s="24" t="s">
        <v>21715</v>
      </c>
      <c r="Z4162" s="24" t="s">
        <v>117</v>
      </c>
      <c r="AA4162" s="24">
        <v>3144015889</v>
      </c>
      <c r="AB4162" s="24"/>
      <c r="AC4162" s="24"/>
      <c r="AD4162" s="24"/>
      <c r="AE4162" s="26" t="s">
        <v>21716</v>
      </c>
      <c r="AF4162" s="26" t="s">
        <v>21717</v>
      </c>
      <c r="AG4162" s="26"/>
      <c r="AH4162" s="27" t="s">
        <v>184</v>
      </c>
      <c r="AI4162" s="27" t="s">
        <v>1612</v>
      </c>
      <c r="AJ4162" s="27" t="s">
        <v>487</v>
      </c>
      <c r="AK4162" s="24" t="s">
        <v>121</v>
      </c>
      <c r="AL4162" s="24" t="s">
        <v>7086</v>
      </c>
      <c r="AM4162" s="25">
        <v>45085</v>
      </c>
      <c r="AN4162" s="28">
        <v>1160000</v>
      </c>
      <c r="AO4162" s="28">
        <v>140606</v>
      </c>
      <c r="AP4162" s="24"/>
      <c r="AQ4162" s="24"/>
      <c r="AR4162" s="24"/>
      <c r="AS4162" s="24"/>
      <c r="AT4162" s="24"/>
      <c r="AU4162" s="24"/>
      <c r="AV4162" s="24"/>
      <c r="AW4162" s="24"/>
      <c r="AX4162" s="24"/>
      <c r="AY4162" s="24"/>
      <c r="AZ4162" s="24"/>
      <c r="BA4162" s="24"/>
      <c r="BB4162" s="24"/>
      <c r="BC4162" s="24"/>
      <c r="BD4162" s="24"/>
      <c r="BE4162" s="24"/>
      <c r="BF4162" s="23"/>
      <c r="BG4162" s="23"/>
      <c r="BH4162" s="23">
        <v>45086</v>
      </c>
      <c r="BI4162" s="26" t="s">
        <v>466</v>
      </c>
      <c r="BJ4162" s="26" t="s">
        <v>6087</v>
      </c>
      <c r="BK4162" s="29">
        <v>0</v>
      </c>
      <c r="BL4162" s="24" t="s">
        <v>129</v>
      </c>
      <c r="BM4162" s="22" t="str">
        <f ca="1">+IF(Tabla1[[#This Row],[FECHA INGRESO]]&gt;=44986,IF((TODAY()-Tabla1[[#This Row],[FECHA INGRESO]])&gt;=50,"ALERTA","TODAVÍA FALTA"),"N/A")</f>
        <v>TODAVÍA FALTA</v>
      </c>
      <c r="BN4162" s="7">
        <f>IFERROR((_xlfn.DAYS(Tabla1[[#This Row],[FECHA INGRESO]],Tabla1[[#This Row],[FECHA RETIRO]]))/30,"")</f>
        <v>-3.3333333333333333E-2</v>
      </c>
    </row>
    <row r="4163" spans="1:66" x14ac:dyDescent="0.35">
      <c r="A4163" s="21">
        <v>1006866694</v>
      </c>
      <c r="B4163" s="22" t="s">
        <v>21718</v>
      </c>
      <c r="C4163" s="25">
        <v>45085</v>
      </c>
      <c r="D4163" s="24" t="s">
        <v>4008</v>
      </c>
      <c r="E4163" s="24" t="s">
        <v>94</v>
      </c>
      <c r="F4163" s="24" t="s">
        <v>70</v>
      </c>
      <c r="G4163" s="24"/>
      <c r="H4163" s="24">
        <v>24097482347</v>
      </c>
      <c r="I4163" s="24" t="s">
        <v>72</v>
      </c>
      <c r="J4163" s="24">
        <f>DATEDIF(Tabla1[[#This Row],[FECHA DE NACIMIENTO]],Tabla1[[#This Row],[FECHA ACTUAL]],"Y")</f>
        <v>21</v>
      </c>
      <c r="K4163" s="24" t="s">
        <v>96</v>
      </c>
      <c r="L4163" s="24" t="s">
        <v>112</v>
      </c>
      <c r="M4163" s="24">
        <v>0</v>
      </c>
      <c r="N4163" s="24">
        <v>0</v>
      </c>
      <c r="O4163" s="24">
        <v>1</v>
      </c>
      <c r="P4163" s="24" t="s">
        <v>101</v>
      </c>
      <c r="Q4163" s="23">
        <v>37168</v>
      </c>
      <c r="R4163" s="24" t="s">
        <v>76</v>
      </c>
      <c r="S4163" s="25">
        <v>45119</v>
      </c>
      <c r="T4163" s="24"/>
      <c r="U4163" s="24">
        <v>3142976080</v>
      </c>
      <c r="V4163" s="148" t="s">
        <v>21719</v>
      </c>
      <c r="W4163" s="24" t="s">
        <v>21720</v>
      </c>
      <c r="X4163" s="24" t="s">
        <v>6550</v>
      </c>
      <c r="Y4163" s="24" t="s">
        <v>21721</v>
      </c>
      <c r="Z4163" s="24" t="s">
        <v>117</v>
      </c>
      <c r="AA4163" s="24">
        <v>3134436082</v>
      </c>
      <c r="AB4163" s="24"/>
      <c r="AC4163" s="24"/>
      <c r="AD4163" s="24"/>
      <c r="AE4163" s="26" t="s">
        <v>183</v>
      </c>
      <c r="AF4163" s="26" t="s">
        <v>4429</v>
      </c>
      <c r="AG4163" s="26"/>
      <c r="AH4163" s="27" t="s">
        <v>955</v>
      </c>
      <c r="AI4163" s="27" t="s">
        <v>377</v>
      </c>
      <c r="AJ4163" s="27" t="s">
        <v>377</v>
      </c>
      <c r="AK4163" s="24" t="s">
        <v>121</v>
      </c>
      <c r="AL4163" s="24" t="s">
        <v>7086</v>
      </c>
      <c r="AM4163" s="25">
        <v>45085</v>
      </c>
      <c r="AN4163" s="28">
        <v>1160000</v>
      </c>
      <c r="AO4163" s="28">
        <v>140606</v>
      </c>
      <c r="AP4163" s="24"/>
      <c r="AQ4163" s="24"/>
      <c r="AR4163" s="24"/>
      <c r="AS4163" s="24"/>
      <c r="AT4163" s="24"/>
      <c r="AU4163" s="24"/>
      <c r="AV4163" s="24"/>
      <c r="AW4163" s="24"/>
      <c r="AX4163" s="24"/>
      <c r="AY4163" s="24"/>
      <c r="AZ4163" s="24"/>
      <c r="BA4163" s="24"/>
      <c r="BB4163" s="24"/>
      <c r="BC4163" s="24"/>
      <c r="BD4163" s="24"/>
      <c r="BE4163" s="24"/>
      <c r="BF4163" s="23"/>
      <c r="BG4163" s="23"/>
      <c r="BH4163" s="23" t="s">
        <v>75</v>
      </c>
      <c r="BI4163" s="26">
        <v>0</v>
      </c>
      <c r="BJ4163" s="26">
        <v>0</v>
      </c>
      <c r="BK4163" s="29">
        <v>0</v>
      </c>
      <c r="BL4163" s="24" t="s">
        <v>91</v>
      </c>
      <c r="BM4163" s="22" t="str">
        <f ca="1">+IF(Tabla1[[#This Row],[FECHA INGRESO]]&gt;=44986,IF((TODAY()-Tabla1[[#This Row],[FECHA INGRESO]])&gt;=50,"ALERTA","TODAVÍA FALTA"),"N/A")</f>
        <v>TODAVÍA FALTA</v>
      </c>
      <c r="BN4163" s="7" t="str">
        <f>IFERROR((_xlfn.DAYS(Tabla1[[#This Row],[FECHA INGRESO]],Tabla1[[#This Row],[FECHA RETIRO]]))/30,"")</f>
        <v/>
      </c>
    </row>
    <row r="4164" spans="1:66" x14ac:dyDescent="0.35">
      <c r="A4164" s="21">
        <v>1034281187</v>
      </c>
      <c r="B4164" s="22" t="s">
        <v>21722</v>
      </c>
      <c r="C4164" s="25">
        <v>45085</v>
      </c>
      <c r="D4164" s="24" t="s">
        <v>266</v>
      </c>
      <c r="E4164" s="24" t="s">
        <v>111</v>
      </c>
      <c r="F4164" s="24" t="s">
        <v>111</v>
      </c>
      <c r="G4164" s="24"/>
      <c r="H4164" s="24">
        <v>24123156383</v>
      </c>
      <c r="I4164" s="24" t="s">
        <v>72</v>
      </c>
      <c r="J4164" s="24">
        <f>DATEDIF(Tabla1[[#This Row],[FECHA DE NACIMIENTO]],Tabla1[[#This Row],[FECHA ACTUAL]],"Y")</f>
        <v>18</v>
      </c>
      <c r="K4164" s="24" t="s">
        <v>96</v>
      </c>
      <c r="L4164" s="24" t="s">
        <v>112</v>
      </c>
      <c r="M4164" s="24">
        <v>0</v>
      </c>
      <c r="N4164" s="24">
        <v>0</v>
      </c>
      <c r="O4164" s="24">
        <v>2</v>
      </c>
      <c r="P4164" s="24" t="s">
        <v>101</v>
      </c>
      <c r="Q4164" s="23">
        <v>38499</v>
      </c>
      <c r="R4164" s="24" t="s">
        <v>76</v>
      </c>
      <c r="S4164" s="25">
        <v>45119</v>
      </c>
      <c r="T4164" s="24"/>
      <c r="U4164" s="24">
        <v>3224441124</v>
      </c>
      <c r="V4164" s="148" t="s">
        <v>21723</v>
      </c>
      <c r="W4164" s="24" t="s">
        <v>21724</v>
      </c>
      <c r="X4164" s="24" t="s">
        <v>11972</v>
      </c>
      <c r="Y4164" s="24" t="s">
        <v>21725</v>
      </c>
      <c r="Z4164" s="24" t="s">
        <v>117</v>
      </c>
      <c r="AA4164" s="24">
        <v>3115686470</v>
      </c>
      <c r="AB4164" s="24"/>
      <c r="AC4164" s="24"/>
      <c r="AD4164" s="24"/>
      <c r="AE4164" s="26" t="s">
        <v>151</v>
      </c>
      <c r="AF4164" s="26"/>
      <c r="AG4164" s="26"/>
      <c r="AH4164" s="27" t="s">
        <v>955</v>
      </c>
      <c r="AI4164" s="27" t="s">
        <v>120</v>
      </c>
      <c r="AJ4164" s="27" t="s">
        <v>120</v>
      </c>
      <c r="AK4164" s="24" t="s">
        <v>121</v>
      </c>
      <c r="AL4164" s="24" t="s">
        <v>7086</v>
      </c>
      <c r="AM4164" s="25">
        <v>45085</v>
      </c>
      <c r="AN4164" s="28">
        <v>1160000</v>
      </c>
      <c r="AO4164" s="28">
        <v>140606</v>
      </c>
      <c r="AP4164" s="24"/>
      <c r="AQ4164" s="24"/>
      <c r="AR4164" s="24"/>
      <c r="AS4164" s="24"/>
      <c r="AT4164" s="24"/>
      <c r="AU4164" s="24"/>
      <c r="AV4164" s="24"/>
      <c r="AW4164" s="24"/>
      <c r="AX4164" s="24"/>
      <c r="AY4164" s="24"/>
      <c r="AZ4164" s="24"/>
      <c r="BA4164" s="24"/>
      <c r="BB4164" s="24"/>
      <c r="BC4164" s="24"/>
      <c r="BD4164" s="24"/>
      <c r="BE4164" s="24"/>
      <c r="BF4164" s="23"/>
      <c r="BG4164" s="23"/>
      <c r="BH4164" s="23" t="s">
        <v>75</v>
      </c>
      <c r="BI4164" s="26">
        <v>0</v>
      </c>
      <c r="BJ4164" s="26">
        <v>0</v>
      </c>
      <c r="BK4164" s="29">
        <v>0</v>
      </c>
      <c r="BL4164" s="24" t="s">
        <v>91</v>
      </c>
      <c r="BM4164" s="22" t="str">
        <f ca="1">+IF(Tabla1[[#This Row],[FECHA INGRESO]]&gt;=44986,IF((TODAY()-Tabla1[[#This Row],[FECHA INGRESO]])&gt;=50,"ALERTA","TODAVÍA FALTA"),"N/A")</f>
        <v>TODAVÍA FALTA</v>
      </c>
      <c r="BN4164" s="7" t="str">
        <f>IFERROR((_xlfn.DAYS(Tabla1[[#This Row],[FECHA INGRESO]],Tabla1[[#This Row],[FECHA RETIRO]]))/30,"")</f>
        <v/>
      </c>
    </row>
    <row r="4165" spans="1:66" x14ac:dyDescent="0.35">
      <c r="A4165" s="21">
        <v>1003654982</v>
      </c>
      <c r="B4165" s="22" t="s">
        <v>21726</v>
      </c>
      <c r="C4165" s="25">
        <v>45085</v>
      </c>
      <c r="D4165" s="24" t="s">
        <v>157</v>
      </c>
      <c r="E4165" s="24" t="s">
        <v>94</v>
      </c>
      <c r="F4165" s="24" t="s">
        <v>94</v>
      </c>
      <c r="G4165" s="24"/>
      <c r="H4165" s="24">
        <v>24123136606</v>
      </c>
      <c r="I4165" s="24" t="s">
        <v>72</v>
      </c>
      <c r="J4165" s="24">
        <f>DATEDIF(Tabla1[[#This Row],[FECHA DE NACIMIENTO]],Tabla1[[#This Row],[FECHA ACTUAL]],"Y")</f>
        <v>22</v>
      </c>
      <c r="K4165" s="24" t="s">
        <v>73</v>
      </c>
      <c r="L4165" s="24" t="s">
        <v>112</v>
      </c>
      <c r="M4165" s="24">
        <v>0</v>
      </c>
      <c r="N4165" s="24">
        <v>1</v>
      </c>
      <c r="O4165" s="24">
        <v>1</v>
      </c>
      <c r="P4165" s="24" t="s">
        <v>101</v>
      </c>
      <c r="Q4165" s="23">
        <v>36985</v>
      </c>
      <c r="R4165" s="24" t="s">
        <v>4539</v>
      </c>
      <c r="S4165" s="25">
        <v>45119</v>
      </c>
      <c r="T4165" s="24"/>
      <c r="U4165" s="24">
        <v>3125060947</v>
      </c>
      <c r="V4165" s="148" t="s">
        <v>21727</v>
      </c>
      <c r="W4165" s="24" t="s">
        <v>21728</v>
      </c>
      <c r="X4165" s="24" t="s">
        <v>2543</v>
      </c>
      <c r="Y4165" s="24" t="s">
        <v>21729</v>
      </c>
      <c r="Z4165" s="24" t="s">
        <v>117</v>
      </c>
      <c r="AA4165" s="24">
        <v>3135985501</v>
      </c>
      <c r="AB4165" s="24"/>
      <c r="AC4165" s="24"/>
      <c r="AD4165" s="24"/>
      <c r="AE4165" s="26" t="s">
        <v>151</v>
      </c>
      <c r="AF4165" s="26" t="s">
        <v>21730</v>
      </c>
      <c r="AG4165" s="26"/>
      <c r="AH4165" s="27" t="s">
        <v>955</v>
      </c>
      <c r="AI4165" s="27" t="s">
        <v>1612</v>
      </c>
      <c r="AJ4165" s="27" t="s">
        <v>487</v>
      </c>
      <c r="AK4165" s="24" t="s">
        <v>121</v>
      </c>
      <c r="AL4165" s="24" t="s">
        <v>7086</v>
      </c>
      <c r="AM4165" s="25">
        <v>45085</v>
      </c>
      <c r="AN4165" s="28">
        <v>1160000</v>
      </c>
      <c r="AO4165" s="28">
        <v>140606</v>
      </c>
      <c r="AP4165" s="24"/>
      <c r="AQ4165" s="24"/>
      <c r="AR4165" s="24"/>
      <c r="AS4165" s="24"/>
      <c r="AT4165" s="24"/>
      <c r="AU4165" s="24"/>
      <c r="AV4165" s="24"/>
      <c r="AW4165" s="24"/>
      <c r="AX4165" s="24"/>
      <c r="AY4165" s="24"/>
      <c r="AZ4165" s="24"/>
      <c r="BA4165" s="24"/>
      <c r="BB4165" s="24"/>
      <c r="BC4165" s="24"/>
      <c r="BD4165" s="24"/>
      <c r="BE4165" s="24"/>
      <c r="BF4165" s="23"/>
      <c r="BG4165" s="23"/>
      <c r="BH4165" s="23" t="s">
        <v>75</v>
      </c>
      <c r="BI4165" s="26">
        <v>0</v>
      </c>
      <c r="BJ4165" s="26">
        <v>0</v>
      </c>
      <c r="BK4165" s="29">
        <v>0</v>
      </c>
      <c r="BL4165" s="24" t="s">
        <v>91</v>
      </c>
      <c r="BM4165" s="22" t="str">
        <f ca="1">+IF(Tabla1[[#This Row],[FECHA INGRESO]]&gt;=44986,IF((TODAY()-Tabla1[[#This Row],[FECHA INGRESO]])&gt;=50,"ALERTA","TODAVÍA FALTA"),"N/A")</f>
        <v>TODAVÍA FALTA</v>
      </c>
      <c r="BN4165" s="7" t="str">
        <f>IFERROR((_xlfn.DAYS(Tabla1[[#This Row],[FECHA INGRESO]],Tabla1[[#This Row],[FECHA RETIRO]]))/30,"")</f>
        <v/>
      </c>
    </row>
    <row r="4166" spans="1:66" x14ac:dyDescent="0.35">
      <c r="A4166" s="21">
        <v>15225716</v>
      </c>
      <c r="B4166" s="22" t="s">
        <v>21731</v>
      </c>
      <c r="C4166" s="25">
        <v>45085</v>
      </c>
      <c r="D4166" s="24" t="s">
        <v>93</v>
      </c>
      <c r="E4166" s="24" t="s">
        <v>69</v>
      </c>
      <c r="F4166" s="24" t="s">
        <v>111</v>
      </c>
      <c r="G4166" s="24"/>
      <c r="H4166" s="24">
        <v>24123136620</v>
      </c>
      <c r="I4166" s="24" t="s">
        <v>72</v>
      </c>
      <c r="J4166" s="24">
        <f>DATEDIF(Tabla1[[#This Row],[FECHA DE NACIMIENTO]],Tabla1[[#This Row],[FECHA ACTUAL]],"Y")</f>
        <v>38</v>
      </c>
      <c r="K4166" s="24" t="s">
        <v>73</v>
      </c>
      <c r="L4166" s="24" t="s">
        <v>112</v>
      </c>
      <c r="M4166" s="24">
        <v>4</v>
      </c>
      <c r="N4166" s="24">
        <v>4</v>
      </c>
      <c r="O4166" s="24">
        <v>3</v>
      </c>
      <c r="P4166" s="24" t="s">
        <v>101</v>
      </c>
      <c r="Q4166" s="23">
        <v>31135</v>
      </c>
      <c r="R4166" s="24" t="s">
        <v>21732</v>
      </c>
      <c r="S4166" s="25">
        <v>45119</v>
      </c>
      <c r="T4166" s="24"/>
      <c r="U4166" s="24">
        <v>3017399933</v>
      </c>
      <c r="V4166" s="148" t="s">
        <v>21733</v>
      </c>
      <c r="W4166" s="24" t="s">
        <v>21734</v>
      </c>
      <c r="X4166" s="24" t="s">
        <v>16462</v>
      </c>
      <c r="Y4166" s="24" t="s">
        <v>21735</v>
      </c>
      <c r="Z4166" s="24" t="s">
        <v>117</v>
      </c>
      <c r="AA4166" s="24">
        <v>3008895233</v>
      </c>
      <c r="AB4166" s="24"/>
      <c r="AC4166" s="24"/>
      <c r="AD4166" s="24"/>
      <c r="AE4166" s="26" t="s">
        <v>84</v>
      </c>
      <c r="AF4166" s="26" t="s">
        <v>103</v>
      </c>
      <c r="AG4166" s="26"/>
      <c r="AH4166" s="27" t="s">
        <v>955</v>
      </c>
      <c r="AI4166" s="27" t="s">
        <v>1612</v>
      </c>
      <c r="AJ4166" s="27" t="s">
        <v>487</v>
      </c>
      <c r="AK4166" s="24" t="s">
        <v>121</v>
      </c>
      <c r="AL4166" s="24" t="s">
        <v>7086</v>
      </c>
      <c r="AM4166" s="25">
        <v>45085</v>
      </c>
      <c r="AN4166" s="28">
        <v>1160000</v>
      </c>
      <c r="AO4166" s="28">
        <v>140606</v>
      </c>
      <c r="AP4166" s="24"/>
      <c r="AQ4166" s="24"/>
      <c r="AR4166" s="24"/>
      <c r="AS4166" s="24"/>
      <c r="AT4166" s="24"/>
      <c r="AU4166" s="24"/>
      <c r="AV4166" s="24"/>
      <c r="AW4166" s="24"/>
      <c r="AX4166" s="24"/>
      <c r="AY4166" s="24"/>
      <c r="AZ4166" s="24"/>
      <c r="BA4166" s="24"/>
      <c r="BB4166" s="24"/>
      <c r="BC4166" s="24"/>
      <c r="BD4166" s="24"/>
      <c r="BE4166" s="24"/>
      <c r="BF4166" s="23"/>
      <c r="BG4166" s="23"/>
      <c r="BH4166" s="23" t="s">
        <v>75</v>
      </c>
      <c r="BI4166" s="26">
        <v>0</v>
      </c>
      <c r="BJ4166" s="26">
        <v>0</v>
      </c>
      <c r="BK4166" s="29">
        <v>0</v>
      </c>
      <c r="BL4166" s="24" t="s">
        <v>91</v>
      </c>
      <c r="BM4166" s="22" t="str">
        <f ca="1">+IF(Tabla1[[#This Row],[FECHA INGRESO]]&gt;=44986,IF((TODAY()-Tabla1[[#This Row],[FECHA INGRESO]])&gt;=50,"ALERTA","TODAVÍA FALTA"),"N/A")</f>
        <v>TODAVÍA FALTA</v>
      </c>
      <c r="BN4166" s="7" t="str">
        <f>IFERROR((_xlfn.DAYS(Tabla1[[#This Row],[FECHA INGRESO]],Tabla1[[#This Row],[FECHA RETIRO]]))/30,"")</f>
        <v/>
      </c>
    </row>
    <row r="4167" spans="1:66" x14ac:dyDescent="0.35">
      <c r="A4167" s="21">
        <v>1005030287</v>
      </c>
      <c r="B4167" s="22" t="s">
        <v>21736</v>
      </c>
      <c r="C4167" s="25">
        <v>45085</v>
      </c>
      <c r="D4167" s="24" t="s">
        <v>188</v>
      </c>
      <c r="E4167" s="24" t="s">
        <v>110</v>
      </c>
      <c r="F4167" s="24" t="s">
        <v>110</v>
      </c>
      <c r="G4167" s="24"/>
      <c r="H4167" s="24">
        <v>24123136954</v>
      </c>
      <c r="I4167" s="24" t="s">
        <v>72</v>
      </c>
      <c r="J4167" s="24">
        <f>DATEDIF(Tabla1[[#This Row],[FECHA DE NACIMIENTO]],Tabla1[[#This Row],[FECHA ACTUAL]],"Y")</f>
        <v>30</v>
      </c>
      <c r="K4167" s="24" t="s">
        <v>73</v>
      </c>
      <c r="L4167" s="24" t="s">
        <v>112</v>
      </c>
      <c r="M4167" s="24">
        <v>1</v>
      </c>
      <c r="N4167" s="24">
        <v>1</v>
      </c>
      <c r="O4167" s="24">
        <v>1</v>
      </c>
      <c r="P4167" s="24" t="s">
        <v>101</v>
      </c>
      <c r="Q4167" s="23">
        <v>33923</v>
      </c>
      <c r="R4167" s="24" t="s">
        <v>21737</v>
      </c>
      <c r="S4167" s="25">
        <v>45119</v>
      </c>
      <c r="T4167" s="24">
        <v>3087957</v>
      </c>
      <c r="U4167" s="24">
        <v>3023865252</v>
      </c>
      <c r="V4167" s="148" t="s">
        <v>21738</v>
      </c>
      <c r="W4167" s="24" t="s">
        <v>21739</v>
      </c>
      <c r="X4167" s="24" t="s">
        <v>13779</v>
      </c>
      <c r="Y4167" s="24"/>
      <c r="Z4167" s="24"/>
      <c r="AA4167" s="24"/>
      <c r="AB4167" s="24"/>
      <c r="AC4167" s="24"/>
      <c r="AD4167" s="24"/>
      <c r="AE4167" s="26" t="s">
        <v>183</v>
      </c>
      <c r="AF4167" s="26" t="s">
        <v>568</v>
      </c>
      <c r="AG4167" s="26"/>
      <c r="AH4167" s="27" t="s">
        <v>955</v>
      </c>
      <c r="AI4167" s="27" t="s">
        <v>1612</v>
      </c>
      <c r="AJ4167" s="27" t="s">
        <v>487</v>
      </c>
      <c r="AK4167" s="24" t="s">
        <v>121</v>
      </c>
      <c r="AL4167" s="24" t="s">
        <v>7086</v>
      </c>
      <c r="AM4167" s="25">
        <v>45085</v>
      </c>
      <c r="AN4167" s="28">
        <v>1160000</v>
      </c>
      <c r="AO4167" s="28">
        <v>140606</v>
      </c>
      <c r="AP4167" s="24"/>
      <c r="AQ4167" s="24"/>
      <c r="AR4167" s="24"/>
      <c r="AS4167" s="24"/>
      <c r="AT4167" s="24"/>
      <c r="AU4167" s="24"/>
      <c r="AV4167" s="24"/>
      <c r="AW4167" s="24"/>
      <c r="AX4167" s="24"/>
      <c r="AY4167" s="24"/>
      <c r="AZ4167" s="24"/>
      <c r="BA4167" s="24"/>
      <c r="BB4167" s="24"/>
      <c r="BC4167" s="24"/>
      <c r="BD4167" s="24"/>
      <c r="BE4167" s="24"/>
      <c r="BF4167" s="23"/>
      <c r="BG4167" s="23"/>
      <c r="BH4167" s="23" t="s">
        <v>75</v>
      </c>
      <c r="BI4167" s="26">
        <v>0</v>
      </c>
      <c r="BJ4167" s="26">
        <v>0</v>
      </c>
      <c r="BK4167" s="29">
        <v>0</v>
      </c>
      <c r="BL4167" s="24" t="s">
        <v>91</v>
      </c>
      <c r="BM4167" s="22" t="str">
        <f ca="1">+IF(Tabla1[[#This Row],[FECHA INGRESO]]&gt;=44986,IF((TODAY()-Tabla1[[#This Row],[FECHA INGRESO]])&gt;=50,"ALERTA","TODAVÍA FALTA"),"N/A")</f>
        <v>TODAVÍA FALTA</v>
      </c>
      <c r="BN4167" s="7" t="str">
        <f>IFERROR((_xlfn.DAYS(Tabla1[[#This Row],[FECHA INGRESO]],Tabla1[[#This Row],[FECHA RETIRO]]))/30,"")</f>
        <v/>
      </c>
    </row>
    <row r="4168" spans="1:66" x14ac:dyDescent="0.35">
      <c r="A4168" s="21">
        <v>1024474141</v>
      </c>
      <c r="B4168" s="22" t="s">
        <v>21740</v>
      </c>
      <c r="C4168" s="25">
        <v>45085</v>
      </c>
      <c r="D4168" s="24" t="s">
        <v>4008</v>
      </c>
      <c r="E4168" s="24" t="s">
        <v>111</v>
      </c>
      <c r="F4168" s="24" t="s">
        <v>70</v>
      </c>
      <c r="G4168" s="24"/>
      <c r="H4168" s="24">
        <v>24123147738</v>
      </c>
      <c r="I4168" s="24" t="s">
        <v>72</v>
      </c>
      <c r="J4168" s="24">
        <f>DATEDIF(Tabla1[[#This Row],[FECHA DE NACIMIENTO]],Tabla1[[#This Row],[FECHA ACTUAL]],"Y")</f>
        <v>36</v>
      </c>
      <c r="K4168" s="24" t="s">
        <v>500</v>
      </c>
      <c r="L4168" s="24" t="s">
        <v>234</v>
      </c>
      <c r="M4168" s="24">
        <v>1</v>
      </c>
      <c r="N4168" s="24">
        <v>2</v>
      </c>
      <c r="O4168" s="24">
        <v>1</v>
      </c>
      <c r="P4168" s="24" t="s">
        <v>101</v>
      </c>
      <c r="Q4168" s="23">
        <v>31962</v>
      </c>
      <c r="R4168" s="24" t="s">
        <v>76</v>
      </c>
      <c r="S4168" s="25">
        <v>45119</v>
      </c>
      <c r="T4168" s="24"/>
      <c r="U4168" s="24">
        <v>3219648381</v>
      </c>
      <c r="V4168" s="148" t="s">
        <v>21741</v>
      </c>
      <c r="W4168" s="24" t="s">
        <v>21742</v>
      </c>
      <c r="X4168" s="24" t="s">
        <v>18894</v>
      </c>
      <c r="Y4168" s="24" t="s">
        <v>21743</v>
      </c>
      <c r="Z4168" s="24" t="s">
        <v>117</v>
      </c>
      <c r="AA4168" s="24">
        <v>3204259432</v>
      </c>
      <c r="AB4168" s="24"/>
      <c r="AC4168" s="24"/>
      <c r="AD4168" s="24"/>
      <c r="AE4168" s="26" t="s">
        <v>183</v>
      </c>
      <c r="AF4168" s="26" t="s">
        <v>21744</v>
      </c>
      <c r="AG4168" s="26"/>
      <c r="AH4168" s="27" t="s">
        <v>955</v>
      </c>
      <c r="AI4168" s="27" t="s">
        <v>11625</v>
      </c>
      <c r="AJ4168" s="27" t="s">
        <v>11625</v>
      </c>
      <c r="AK4168" s="24" t="s">
        <v>121</v>
      </c>
      <c r="AL4168" s="24" t="s">
        <v>7086</v>
      </c>
      <c r="AM4168" s="25">
        <v>45085</v>
      </c>
      <c r="AN4168" s="28">
        <v>1160000</v>
      </c>
      <c r="AO4168" s="28">
        <v>140606</v>
      </c>
      <c r="AP4168" s="24" t="s">
        <v>21710</v>
      </c>
      <c r="AQ4168" s="24"/>
      <c r="AR4168" s="24"/>
      <c r="AS4168" s="24"/>
      <c r="AT4168" s="24"/>
      <c r="AU4168" s="24"/>
      <c r="AV4168" s="24"/>
      <c r="AW4168" s="24"/>
      <c r="AX4168" s="24"/>
      <c r="AY4168" s="24"/>
      <c r="AZ4168" s="24"/>
      <c r="BA4168" s="24"/>
      <c r="BB4168" s="24"/>
      <c r="BC4168" s="24"/>
      <c r="BD4168" s="24"/>
      <c r="BE4168" s="24"/>
      <c r="BF4168" s="23"/>
      <c r="BG4168" s="23"/>
      <c r="BH4168" s="23" t="s">
        <v>75</v>
      </c>
      <c r="BI4168" s="26">
        <v>0</v>
      </c>
      <c r="BJ4168" s="26">
        <v>0</v>
      </c>
      <c r="BK4168" s="29">
        <v>0</v>
      </c>
      <c r="BL4168" s="24" t="s">
        <v>91</v>
      </c>
      <c r="BM4168" s="22" t="str">
        <f ca="1">+IF(Tabla1[[#This Row],[FECHA INGRESO]]&gt;=44986,IF((TODAY()-Tabla1[[#This Row],[FECHA INGRESO]])&gt;=50,"ALERTA","TODAVÍA FALTA"),"N/A")</f>
        <v>TODAVÍA FALTA</v>
      </c>
      <c r="BN4168" s="7" t="str">
        <f>IFERROR((_xlfn.DAYS(Tabla1[[#This Row],[FECHA INGRESO]],Tabla1[[#This Row],[FECHA RETIRO]]))/30,"")</f>
        <v/>
      </c>
    </row>
    <row r="4169" spans="1:66" x14ac:dyDescent="0.35">
      <c r="A4169" s="21">
        <v>66659345</v>
      </c>
      <c r="B4169" s="22" t="s">
        <v>21745</v>
      </c>
      <c r="C4169" s="25">
        <v>45090</v>
      </c>
      <c r="D4169" s="24" t="s">
        <v>131</v>
      </c>
      <c r="E4169" s="24" t="s">
        <v>111</v>
      </c>
      <c r="F4169" s="24" t="s">
        <v>111</v>
      </c>
      <c r="G4169" s="24"/>
      <c r="H4169" s="24">
        <v>24123203304</v>
      </c>
      <c r="I4169" s="24" t="s">
        <v>95</v>
      </c>
      <c r="J4169" s="24">
        <f>DATEDIF(Tabla1[[#This Row],[FECHA DE NACIMIENTO]],Tabla1[[#This Row],[FECHA ACTUAL]],"Y")</f>
        <v>45</v>
      </c>
      <c r="K4169" s="24" t="s">
        <v>73</v>
      </c>
      <c r="L4169" s="24" t="s">
        <v>234</v>
      </c>
      <c r="M4169" s="24">
        <v>0</v>
      </c>
      <c r="N4169" s="24">
        <v>1</v>
      </c>
      <c r="O4169" s="24">
        <v>2</v>
      </c>
      <c r="P4169" s="24" t="s">
        <v>101</v>
      </c>
      <c r="Q4169" s="23">
        <v>28490</v>
      </c>
      <c r="R4169" s="24" t="s">
        <v>469</v>
      </c>
      <c r="S4169" s="25">
        <v>45119</v>
      </c>
      <c r="T4169" s="24"/>
      <c r="U4169" s="24">
        <v>3124846767</v>
      </c>
      <c r="V4169" s="148" t="s">
        <v>21746</v>
      </c>
      <c r="W4169" s="24" t="s">
        <v>21747</v>
      </c>
      <c r="X4169" s="24" t="s">
        <v>372</v>
      </c>
      <c r="Y4169" s="24" t="s">
        <v>21748</v>
      </c>
      <c r="Z4169" s="24" t="s">
        <v>162</v>
      </c>
      <c r="AA4169" s="24">
        <v>3163701712</v>
      </c>
      <c r="AB4169" s="24"/>
      <c r="AC4169" s="24"/>
      <c r="AD4169" s="24"/>
      <c r="AE4169" s="26" t="s">
        <v>151</v>
      </c>
      <c r="AF4169" s="26"/>
      <c r="AG4169" s="26"/>
      <c r="AH4169" s="27" t="s">
        <v>899</v>
      </c>
      <c r="AI4169" s="27" t="s">
        <v>421</v>
      </c>
      <c r="AJ4169" s="27" t="s">
        <v>421</v>
      </c>
      <c r="AK4169" s="24" t="s">
        <v>89</v>
      </c>
      <c r="AL4169" s="24" t="s">
        <v>90</v>
      </c>
      <c r="AM4169" s="25">
        <v>45090</v>
      </c>
      <c r="AN4169" s="28">
        <v>1508000</v>
      </c>
      <c r="AO4169" s="28">
        <v>140606</v>
      </c>
      <c r="AP4169" s="24"/>
      <c r="AQ4169" s="24"/>
      <c r="AR4169" s="24"/>
      <c r="AS4169" s="24"/>
      <c r="AT4169" s="24"/>
      <c r="AU4169" s="24"/>
      <c r="AV4169" s="24"/>
      <c r="AW4169" s="24"/>
      <c r="AX4169" s="24"/>
      <c r="AY4169" s="24"/>
      <c r="AZ4169" s="24"/>
      <c r="BA4169" s="24"/>
      <c r="BB4169" s="24"/>
      <c r="BC4169" s="24"/>
      <c r="BD4169" s="24"/>
      <c r="BE4169" s="24"/>
      <c r="BF4169" s="23"/>
      <c r="BG4169" s="23"/>
      <c r="BH4169" s="23" t="s">
        <v>75</v>
      </c>
      <c r="BI4169" s="26">
        <v>0</v>
      </c>
      <c r="BJ4169" s="26">
        <v>0</v>
      </c>
      <c r="BK4169" s="29">
        <v>0</v>
      </c>
      <c r="BL4169" s="24" t="s">
        <v>91</v>
      </c>
      <c r="BM4169" s="22" t="str">
        <f ca="1">+IF(Tabla1[[#This Row],[FECHA INGRESO]]&gt;=44986,IF((TODAY()-Tabla1[[#This Row],[FECHA INGRESO]])&gt;=50,"ALERTA","TODAVÍA FALTA"),"N/A")</f>
        <v>TODAVÍA FALTA</v>
      </c>
      <c r="BN4169" s="7" t="str">
        <f>IFERROR((_xlfn.DAYS(Tabla1[[#This Row],[FECHA INGRESO]],Tabla1[[#This Row],[FECHA RETIRO]]))/30,"")</f>
        <v/>
      </c>
    </row>
    <row r="4170" spans="1:66" x14ac:dyDescent="0.35">
      <c r="A4170" s="21">
        <v>1004148213</v>
      </c>
      <c r="B4170" s="22" t="s">
        <v>21749</v>
      </c>
      <c r="C4170" s="25">
        <v>45090</v>
      </c>
      <c r="D4170" s="24" t="s">
        <v>131</v>
      </c>
      <c r="E4170" s="24" t="s">
        <v>94</v>
      </c>
      <c r="F4170" s="24" t="s">
        <v>70</v>
      </c>
      <c r="G4170" s="24"/>
      <c r="H4170" s="24">
        <v>24123196730</v>
      </c>
      <c r="I4170" s="24" t="s">
        <v>95</v>
      </c>
      <c r="J4170" s="24">
        <f>DATEDIF(Tabla1[[#This Row],[FECHA DE NACIMIENTO]],Tabla1[[#This Row],[FECHA ACTUAL]],"Y")</f>
        <v>26</v>
      </c>
      <c r="K4170" s="24" t="s">
        <v>73</v>
      </c>
      <c r="L4170" s="24" t="s">
        <v>234</v>
      </c>
      <c r="M4170" s="24">
        <v>1</v>
      </c>
      <c r="N4170" s="24">
        <v>1</v>
      </c>
      <c r="O4170" s="24">
        <v>1</v>
      </c>
      <c r="P4170" s="24" t="s">
        <v>101</v>
      </c>
      <c r="Q4170" s="23">
        <v>35589</v>
      </c>
      <c r="R4170" s="24" t="s">
        <v>76</v>
      </c>
      <c r="S4170" s="25">
        <v>45119</v>
      </c>
      <c r="T4170" s="24"/>
      <c r="U4170" s="24">
        <v>3508219081</v>
      </c>
      <c r="V4170" s="148" t="s">
        <v>21750</v>
      </c>
      <c r="W4170" s="24" t="s">
        <v>21751</v>
      </c>
      <c r="X4170" s="24" t="s">
        <v>11972</v>
      </c>
      <c r="Y4170" s="24" t="s">
        <v>21752</v>
      </c>
      <c r="Z4170" s="24" t="s">
        <v>13095</v>
      </c>
      <c r="AA4170" s="24">
        <v>3209105832</v>
      </c>
      <c r="AB4170" s="24"/>
      <c r="AC4170" s="24"/>
      <c r="AD4170" s="24"/>
      <c r="AE4170" s="26" t="s">
        <v>151</v>
      </c>
      <c r="AF4170" s="26"/>
      <c r="AG4170" s="26"/>
      <c r="AH4170" s="27" t="s">
        <v>955</v>
      </c>
      <c r="AI4170" s="27" t="s">
        <v>1612</v>
      </c>
      <c r="AJ4170" s="27" t="s">
        <v>487</v>
      </c>
      <c r="AK4170" s="24" t="s">
        <v>121</v>
      </c>
      <c r="AL4170" s="24" t="s">
        <v>7086</v>
      </c>
      <c r="AM4170" s="25">
        <v>45090</v>
      </c>
      <c r="AN4170" s="28">
        <v>1160000</v>
      </c>
      <c r="AO4170" s="28">
        <v>140606</v>
      </c>
      <c r="AP4170" s="24"/>
      <c r="AQ4170" s="24"/>
      <c r="AR4170" s="24"/>
      <c r="AS4170" s="24"/>
      <c r="AT4170" s="24"/>
      <c r="AU4170" s="24"/>
      <c r="AV4170" s="24"/>
      <c r="AW4170" s="24"/>
      <c r="AX4170" s="24"/>
      <c r="AY4170" s="24"/>
      <c r="AZ4170" s="24"/>
      <c r="BA4170" s="24"/>
      <c r="BB4170" s="24"/>
      <c r="BC4170" s="24"/>
      <c r="BD4170" s="24"/>
      <c r="BE4170" s="24"/>
      <c r="BF4170" s="23"/>
      <c r="BG4170" s="23"/>
      <c r="BH4170" s="23" t="s">
        <v>75</v>
      </c>
      <c r="BI4170" s="26">
        <v>0</v>
      </c>
      <c r="BJ4170" s="26">
        <v>0</v>
      </c>
      <c r="BK4170" s="29">
        <v>0</v>
      </c>
      <c r="BL4170" s="24" t="s">
        <v>91</v>
      </c>
      <c r="BM4170" s="22" t="str">
        <f ca="1">+IF(Tabla1[[#This Row],[FECHA INGRESO]]&gt;=44986,IF((TODAY()-Tabla1[[#This Row],[FECHA INGRESO]])&gt;=50,"ALERTA","TODAVÍA FALTA"),"N/A")</f>
        <v>TODAVÍA FALTA</v>
      </c>
      <c r="BN4170" s="7" t="str">
        <f>IFERROR((_xlfn.DAYS(Tabla1[[#This Row],[FECHA INGRESO]],Tabla1[[#This Row],[FECHA RETIRO]]))/30,"")</f>
        <v/>
      </c>
    </row>
    <row r="4171" spans="1:66" x14ac:dyDescent="0.35">
      <c r="A4171" s="21">
        <v>1011085079</v>
      </c>
      <c r="B4171" s="22" t="s">
        <v>21753</v>
      </c>
      <c r="C4171" s="25">
        <v>45090</v>
      </c>
      <c r="D4171" s="24" t="s">
        <v>93</v>
      </c>
      <c r="E4171" s="24" t="s">
        <v>111</v>
      </c>
      <c r="F4171" s="24" t="s">
        <v>111</v>
      </c>
      <c r="G4171" s="24"/>
      <c r="H4171" s="24">
        <v>24123177791</v>
      </c>
      <c r="I4171" s="24" t="s">
        <v>72</v>
      </c>
      <c r="J4171" s="24">
        <f>DATEDIF(Tabla1[[#This Row],[FECHA DE NACIMIENTO]],Tabla1[[#This Row],[FECHA ACTUAL]],"Y")</f>
        <v>18</v>
      </c>
      <c r="K4171" s="24" t="s">
        <v>96</v>
      </c>
      <c r="L4171" s="24" t="s">
        <v>112</v>
      </c>
      <c r="M4171" s="24">
        <v>0</v>
      </c>
      <c r="N4171" s="24">
        <v>0</v>
      </c>
      <c r="O4171" s="24">
        <v>2</v>
      </c>
      <c r="P4171" s="24" t="s">
        <v>101</v>
      </c>
      <c r="Q4171" s="23">
        <v>38490</v>
      </c>
      <c r="R4171" s="24" t="s">
        <v>19357</v>
      </c>
      <c r="S4171" s="25">
        <v>45119</v>
      </c>
      <c r="T4171" s="24"/>
      <c r="U4171" s="24">
        <v>3022582256</v>
      </c>
      <c r="V4171" s="148" t="s">
        <v>21754</v>
      </c>
      <c r="W4171" s="24" t="s">
        <v>21755</v>
      </c>
      <c r="X4171" s="24" t="s">
        <v>21756</v>
      </c>
      <c r="Y4171" s="24" t="s">
        <v>21757</v>
      </c>
      <c r="Z4171" s="24" t="s">
        <v>117</v>
      </c>
      <c r="AA4171" s="24">
        <v>3105714129</v>
      </c>
      <c r="AB4171" s="24"/>
      <c r="AC4171" s="24"/>
      <c r="AD4171" s="24"/>
      <c r="AE4171" s="26" t="s">
        <v>151</v>
      </c>
      <c r="AF4171" s="26"/>
      <c r="AG4171" s="26"/>
      <c r="AH4171" s="27" t="s">
        <v>955</v>
      </c>
      <c r="AI4171" s="27" t="s">
        <v>120</v>
      </c>
      <c r="AJ4171" s="27" t="s">
        <v>120</v>
      </c>
      <c r="AK4171" s="24" t="s">
        <v>121</v>
      </c>
      <c r="AL4171" s="24" t="s">
        <v>7086</v>
      </c>
      <c r="AM4171" s="25">
        <v>45090</v>
      </c>
      <c r="AN4171" s="28">
        <v>1160000</v>
      </c>
      <c r="AO4171" s="28">
        <v>140606</v>
      </c>
      <c r="AP4171" s="24"/>
      <c r="AQ4171" s="24"/>
      <c r="AR4171" s="24"/>
      <c r="AS4171" s="24"/>
      <c r="AT4171" s="24"/>
      <c r="AU4171" s="24"/>
      <c r="AV4171" s="24"/>
      <c r="AW4171" s="24"/>
      <c r="AX4171" s="24"/>
      <c r="AY4171" s="24"/>
      <c r="AZ4171" s="24"/>
      <c r="BA4171" s="24"/>
      <c r="BB4171" s="24"/>
      <c r="BC4171" s="24"/>
      <c r="BD4171" s="24"/>
      <c r="BE4171" s="24"/>
      <c r="BF4171" s="23"/>
      <c r="BG4171" s="23"/>
      <c r="BH4171" s="23" t="s">
        <v>75</v>
      </c>
      <c r="BI4171" s="26">
        <v>0</v>
      </c>
      <c r="BJ4171" s="26">
        <v>0</v>
      </c>
      <c r="BK4171" s="29">
        <v>0</v>
      </c>
      <c r="BL4171" s="24" t="s">
        <v>91</v>
      </c>
      <c r="BM4171" s="22" t="str">
        <f ca="1">+IF(Tabla1[[#This Row],[FECHA INGRESO]]&gt;=44986,IF((TODAY()-Tabla1[[#This Row],[FECHA INGRESO]])&gt;=50,"ALERTA","TODAVÍA FALTA"),"N/A")</f>
        <v>TODAVÍA FALTA</v>
      </c>
      <c r="BN4171" s="7" t="str">
        <f>IFERROR((_xlfn.DAYS(Tabla1[[#This Row],[FECHA INGRESO]],Tabla1[[#This Row],[FECHA RETIRO]]))/30,"")</f>
        <v/>
      </c>
    </row>
    <row r="4172" spans="1:66" x14ac:dyDescent="0.35">
      <c r="A4172" s="21">
        <v>52204158</v>
      </c>
      <c r="B4172" s="22" t="s">
        <v>21758</v>
      </c>
      <c r="C4172" s="25">
        <v>45092</v>
      </c>
      <c r="D4172" s="24" t="s">
        <v>93</v>
      </c>
      <c r="E4172" s="24" t="s">
        <v>111</v>
      </c>
      <c r="F4172" s="24" t="s">
        <v>111</v>
      </c>
      <c r="G4172" s="24"/>
      <c r="H4172" s="24">
        <v>24123267245</v>
      </c>
      <c r="I4172" s="24" t="s">
        <v>95</v>
      </c>
      <c r="J4172" s="24">
        <f>DATEDIF(Tabla1[[#This Row],[FECHA DE NACIMIENTO]],Tabla1[[#This Row],[FECHA ACTUAL]],"Y")</f>
        <v>49</v>
      </c>
      <c r="K4172" s="24" t="s">
        <v>320</v>
      </c>
      <c r="L4172" s="24" t="s">
        <v>74</v>
      </c>
      <c r="M4172" s="24">
        <v>2</v>
      </c>
      <c r="N4172" s="24">
        <v>1</v>
      </c>
      <c r="O4172" s="24">
        <v>2</v>
      </c>
      <c r="P4172" s="24" t="s">
        <v>101</v>
      </c>
      <c r="Q4172" s="23">
        <v>27070</v>
      </c>
      <c r="R4172" s="24" t="s">
        <v>76</v>
      </c>
      <c r="S4172" s="25">
        <v>45119</v>
      </c>
      <c r="T4172" s="24"/>
      <c r="U4172" s="24">
        <v>3118550252</v>
      </c>
      <c r="V4172" s="148" t="s">
        <v>21759</v>
      </c>
      <c r="W4172" s="24" t="s">
        <v>21760</v>
      </c>
      <c r="X4172" s="24" t="s">
        <v>21761</v>
      </c>
      <c r="Y4172" s="24" t="s">
        <v>21762</v>
      </c>
      <c r="Z4172" s="24" t="s">
        <v>82</v>
      </c>
      <c r="AA4172" s="24">
        <v>3192542835</v>
      </c>
      <c r="AB4172" s="24"/>
      <c r="AC4172" s="24"/>
      <c r="AD4172" s="24"/>
      <c r="AE4172" s="26" t="s">
        <v>183</v>
      </c>
      <c r="AF4172" s="26" t="s">
        <v>21763</v>
      </c>
      <c r="AG4172" s="26"/>
      <c r="AH4172" s="27" t="s">
        <v>10056</v>
      </c>
      <c r="AI4172" s="27" t="s">
        <v>9232</v>
      </c>
      <c r="AJ4172" s="27" t="s">
        <v>9233</v>
      </c>
      <c r="AK4172" s="24" t="s">
        <v>121</v>
      </c>
      <c r="AL4172" s="24" t="s">
        <v>7086</v>
      </c>
      <c r="AM4172" s="25">
        <v>45092</v>
      </c>
      <c r="AN4172" s="28">
        <v>1160000</v>
      </c>
      <c r="AO4172" s="28">
        <v>140606</v>
      </c>
      <c r="AP4172" s="24"/>
      <c r="AQ4172" s="24"/>
      <c r="AR4172" s="24"/>
      <c r="AS4172" s="24"/>
      <c r="AT4172" s="24"/>
      <c r="AU4172" s="24"/>
      <c r="AV4172" s="24"/>
      <c r="AW4172" s="24"/>
      <c r="AX4172" s="24"/>
      <c r="AY4172" s="24"/>
      <c r="AZ4172" s="24"/>
      <c r="BA4172" s="24"/>
      <c r="BB4172" s="24"/>
      <c r="BC4172" s="24"/>
      <c r="BD4172" s="24"/>
      <c r="BE4172" s="24"/>
      <c r="BF4172" s="23"/>
      <c r="BG4172" s="23"/>
      <c r="BH4172" s="23" t="s">
        <v>75</v>
      </c>
      <c r="BI4172" s="26">
        <v>0</v>
      </c>
      <c r="BJ4172" s="26">
        <v>0</v>
      </c>
      <c r="BK4172" s="29">
        <v>0</v>
      </c>
      <c r="BL4172" s="24" t="s">
        <v>91</v>
      </c>
      <c r="BM4172" s="22" t="str">
        <f ca="1">+IF(Tabla1[[#This Row],[FECHA INGRESO]]&gt;=44986,IF((TODAY()-Tabla1[[#This Row],[FECHA INGRESO]])&gt;=50,"ALERTA","TODAVÍA FALTA"),"N/A")</f>
        <v>TODAVÍA FALTA</v>
      </c>
      <c r="BN4172" s="7" t="str">
        <f>IFERROR((_xlfn.DAYS(Tabla1[[#This Row],[FECHA INGRESO]],Tabla1[[#This Row],[FECHA RETIRO]]))/30,"")</f>
        <v/>
      </c>
    </row>
    <row r="4173" spans="1:66" x14ac:dyDescent="0.35">
      <c r="A4173" s="21">
        <v>1048848206</v>
      </c>
      <c r="B4173" s="22" t="s">
        <v>21764</v>
      </c>
      <c r="C4173" s="25">
        <v>45092</v>
      </c>
      <c r="D4173" s="24" t="s">
        <v>266</v>
      </c>
      <c r="E4173" s="24" t="s">
        <v>111</v>
      </c>
      <c r="F4173" s="24" t="s">
        <v>111</v>
      </c>
      <c r="G4173" s="24"/>
      <c r="H4173" s="24">
        <v>24123264811</v>
      </c>
      <c r="I4173" s="24" t="s">
        <v>72</v>
      </c>
      <c r="J4173" s="24">
        <f>DATEDIF(Tabla1[[#This Row],[FECHA DE NACIMIENTO]],Tabla1[[#This Row],[FECHA ACTUAL]],"Y")</f>
        <v>33</v>
      </c>
      <c r="K4173" s="24" t="s">
        <v>96</v>
      </c>
      <c r="L4173" s="24" t="s">
        <v>112</v>
      </c>
      <c r="M4173" s="24">
        <v>0</v>
      </c>
      <c r="N4173" s="24">
        <v>1</v>
      </c>
      <c r="O4173" s="24">
        <v>2</v>
      </c>
      <c r="P4173" s="24" t="s">
        <v>101</v>
      </c>
      <c r="Q4173" s="23">
        <v>32804</v>
      </c>
      <c r="R4173" s="24" t="s">
        <v>21765</v>
      </c>
      <c r="S4173" s="25">
        <v>45119</v>
      </c>
      <c r="T4173" s="24"/>
      <c r="U4173" s="24">
        <v>3138416823</v>
      </c>
      <c r="V4173" s="148" t="s">
        <v>21766</v>
      </c>
      <c r="W4173" s="24" t="s">
        <v>21767</v>
      </c>
      <c r="X4173" s="24" t="s">
        <v>820</v>
      </c>
      <c r="Y4173" s="24" t="s">
        <v>21768</v>
      </c>
      <c r="Z4173" s="24" t="s">
        <v>117</v>
      </c>
      <c r="AA4173" s="24">
        <v>3115402071</v>
      </c>
      <c r="AB4173" s="24"/>
      <c r="AC4173" s="24"/>
      <c r="AD4173" s="24"/>
      <c r="AE4173" s="26" t="s">
        <v>183</v>
      </c>
      <c r="AF4173" s="26" t="s">
        <v>4093</v>
      </c>
      <c r="AG4173" s="26"/>
      <c r="AH4173" s="27" t="s">
        <v>955</v>
      </c>
      <c r="AI4173" s="27" t="s">
        <v>11625</v>
      </c>
      <c r="AJ4173" s="27" t="s">
        <v>11625</v>
      </c>
      <c r="AK4173" s="24" t="s">
        <v>121</v>
      </c>
      <c r="AL4173" s="24" t="s">
        <v>7086</v>
      </c>
      <c r="AM4173" s="25">
        <v>45092</v>
      </c>
      <c r="AN4173" s="28">
        <v>1160000</v>
      </c>
      <c r="AO4173" s="28">
        <v>140606</v>
      </c>
      <c r="AP4173" s="24" t="s">
        <v>21710</v>
      </c>
      <c r="AQ4173" s="24"/>
      <c r="AR4173" s="24"/>
      <c r="AS4173" s="24"/>
      <c r="AT4173" s="24"/>
      <c r="AU4173" s="24"/>
      <c r="AV4173" s="24"/>
      <c r="AW4173" s="24"/>
      <c r="AX4173" s="24"/>
      <c r="AY4173" s="24"/>
      <c r="AZ4173" s="24"/>
      <c r="BA4173" s="24"/>
      <c r="BB4173" s="24"/>
      <c r="BC4173" s="24"/>
      <c r="BD4173" s="24"/>
      <c r="BE4173" s="24"/>
      <c r="BF4173" s="23"/>
      <c r="BG4173" s="23"/>
      <c r="BH4173" s="23" t="s">
        <v>75</v>
      </c>
      <c r="BI4173" s="26">
        <v>0</v>
      </c>
      <c r="BJ4173" s="26">
        <v>0</v>
      </c>
      <c r="BK4173" s="29">
        <v>0</v>
      </c>
      <c r="BL4173" s="24" t="s">
        <v>91</v>
      </c>
      <c r="BM4173" s="22" t="str">
        <f ca="1">+IF(Tabla1[[#This Row],[FECHA INGRESO]]&gt;=44986,IF((TODAY()-Tabla1[[#This Row],[FECHA INGRESO]])&gt;=50,"ALERTA","TODAVÍA FALTA"),"N/A")</f>
        <v>TODAVÍA FALTA</v>
      </c>
      <c r="BN4173" s="7" t="str">
        <f>IFERROR((_xlfn.DAYS(Tabla1[[#This Row],[FECHA INGRESO]],Tabla1[[#This Row],[FECHA RETIRO]]))/30,"")</f>
        <v/>
      </c>
    </row>
    <row r="4174" spans="1:66" x14ac:dyDescent="0.35">
      <c r="A4174" s="21">
        <v>1000729629</v>
      </c>
      <c r="B4174" s="22" t="s">
        <v>21769</v>
      </c>
      <c r="C4174" s="25">
        <v>45092</v>
      </c>
      <c r="D4174" s="24" t="s">
        <v>266</v>
      </c>
      <c r="E4174" s="24" t="s">
        <v>69</v>
      </c>
      <c r="F4174" s="24" t="s">
        <v>70</v>
      </c>
      <c r="G4174" s="24"/>
      <c r="H4174" s="24">
        <v>24123267454</v>
      </c>
      <c r="I4174" s="24" t="s">
        <v>72</v>
      </c>
      <c r="J4174" s="24">
        <f>DATEDIF(Tabla1[[#This Row],[FECHA DE NACIMIENTO]],Tabla1[[#This Row],[FECHA ACTUAL]],"Y")</f>
        <v>21</v>
      </c>
      <c r="K4174" s="24" t="s">
        <v>73</v>
      </c>
      <c r="L4174" s="24" t="s">
        <v>112</v>
      </c>
      <c r="M4174" s="24">
        <v>0</v>
      </c>
      <c r="N4174" s="24">
        <v>0</v>
      </c>
      <c r="O4174" s="24">
        <v>2</v>
      </c>
      <c r="P4174" s="24" t="s">
        <v>101</v>
      </c>
      <c r="Q4174" s="23">
        <v>37410</v>
      </c>
      <c r="R4174" s="24" t="s">
        <v>76</v>
      </c>
      <c r="S4174" s="25">
        <v>45119</v>
      </c>
      <c r="T4174" s="24"/>
      <c r="U4174" s="24">
        <v>3177748836</v>
      </c>
      <c r="V4174" s="148" t="s">
        <v>21770</v>
      </c>
      <c r="W4174" s="24" t="s">
        <v>21771</v>
      </c>
      <c r="X4174" s="24" t="s">
        <v>1785</v>
      </c>
      <c r="Y4174" s="24" t="s">
        <v>21772</v>
      </c>
      <c r="Z4174" s="24" t="s">
        <v>117</v>
      </c>
      <c r="AA4174" s="24">
        <v>3171192903</v>
      </c>
      <c r="AB4174" s="24"/>
      <c r="AC4174" s="24"/>
      <c r="AD4174" s="24"/>
      <c r="AE4174" s="26" t="s">
        <v>151</v>
      </c>
      <c r="AF4174" s="26"/>
      <c r="AG4174" s="26"/>
      <c r="AH4174" s="27" t="s">
        <v>955</v>
      </c>
      <c r="AI4174" s="27" t="s">
        <v>11625</v>
      </c>
      <c r="AJ4174" s="27" t="s">
        <v>11625</v>
      </c>
      <c r="AK4174" s="24" t="s">
        <v>121</v>
      </c>
      <c r="AL4174" s="24" t="s">
        <v>7086</v>
      </c>
      <c r="AM4174" s="25">
        <v>45092</v>
      </c>
      <c r="AN4174" s="28">
        <v>1160000</v>
      </c>
      <c r="AO4174" s="28">
        <v>140606</v>
      </c>
      <c r="AP4174" s="24" t="s">
        <v>21710</v>
      </c>
      <c r="AQ4174" s="24"/>
      <c r="AR4174" s="24"/>
      <c r="AS4174" s="24"/>
      <c r="AT4174" s="24"/>
      <c r="AU4174" s="24"/>
      <c r="AV4174" s="24"/>
      <c r="AW4174" s="24"/>
      <c r="AX4174" s="24"/>
      <c r="AY4174" s="24"/>
      <c r="AZ4174" s="24"/>
      <c r="BA4174" s="24"/>
      <c r="BB4174" s="24"/>
      <c r="BC4174" s="24"/>
      <c r="BD4174" s="24"/>
      <c r="BE4174" s="24"/>
      <c r="BF4174" s="23"/>
      <c r="BG4174" s="23"/>
      <c r="BH4174" s="23" t="s">
        <v>75</v>
      </c>
      <c r="BI4174" s="26">
        <v>0</v>
      </c>
      <c r="BJ4174" s="26">
        <v>0</v>
      </c>
      <c r="BK4174" s="29">
        <v>0</v>
      </c>
      <c r="BL4174" s="24" t="s">
        <v>91</v>
      </c>
      <c r="BM4174" s="22" t="str">
        <f ca="1">+IF(Tabla1[[#This Row],[FECHA INGRESO]]&gt;=44986,IF((TODAY()-Tabla1[[#This Row],[FECHA INGRESO]])&gt;=50,"ALERTA","TODAVÍA FALTA"),"N/A")</f>
        <v>TODAVÍA FALTA</v>
      </c>
      <c r="BN4174" s="7" t="str">
        <f>IFERROR((_xlfn.DAYS(Tabla1[[#This Row],[FECHA INGRESO]],Tabla1[[#This Row],[FECHA RETIRO]]))/30,"")</f>
        <v/>
      </c>
    </row>
    <row r="4175" spans="1:66" x14ac:dyDescent="0.35">
      <c r="A4175" s="21">
        <v>1034576461</v>
      </c>
      <c r="B4175" s="22" t="s">
        <v>21773</v>
      </c>
      <c r="C4175" s="25">
        <v>45092</v>
      </c>
      <c r="D4175" s="24" t="s">
        <v>131</v>
      </c>
      <c r="E4175" s="24" t="s">
        <v>111</v>
      </c>
      <c r="F4175" s="24" t="s">
        <v>111</v>
      </c>
      <c r="G4175" s="24"/>
      <c r="H4175" s="24">
        <v>24123271592</v>
      </c>
      <c r="I4175" s="24" t="s">
        <v>95</v>
      </c>
      <c r="J4175" s="24">
        <f>DATEDIF(Tabla1[[#This Row],[FECHA DE NACIMIENTO]],Tabla1[[#This Row],[FECHA ACTUAL]],"Y")</f>
        <v>18</v>
      </c>
      <c r="K4175" s="24" t="s">
        <v>96</v>
      </c>
      <c r="L4175" s="24" t="s">
        <v>112</v>
      </c>
      <c r="M4175" s="24">
        <v>0</v>
      </c>
      <c r="N4175" s="24">
        <v>0</v>
      </c>
      <c r="O4175" s="24">
        <v>3</v>
      </c>
      <c r="P4175" s="24" t="s">
        <v>101</v>
      </c>
      <c r="Q4175" s="23">
        <v>38260</v>
      </c>
      <c r="R4175" s="24" t="s">
        <v>76</v>
      </c>
      <c r="S4175" s="25">
        <v>45119</v>
      </c>
      <c r="T4175" s="24"/>
      <c r="U4175" s="24">
        <v>3209432022</v>
      </c>
      <c r="V4175" s="148" t="s">
        <v>21774</v>
      </c>
      <c r="W4175" s="24" t="s">
        <v>21775</v>
      </c>
      <c r="X4175" s="24" t="s">
        <v>16603</v>
      </c>
      <c r="Y4175" s="24" t="s">
        <v>21776</v>
      </c>
      <c r="Z4175" s="24" t="s">
        <v>117</v>
      </c>
      <c r="AA4175" s="24">
        <v>3204112815</v>
      </c>
      <c r="AB4175" s="24"/>
      <c r="AC4175" s="24"/>
      <c r="AD4175" s="24"/>
      <c r="AE4175" s="26" t="s">
        <v>151</v>
      </c>
      <c r="AF4175" s="26"/>
      <c r="AG4175" s="26"/>
      <c r="AH4175" s="27" t="s">
        <v>955</v>
      </c>
      <c r="AI4175" s="27" t="s">
        <v>1612</v>
      </c>
      <c r="AJ4175" s="27" t="s">
        <v>487</v>
      </c>
      <c r="AK4175" s="24" t="s">
        <v>121</v>
      </c>
      <c r="AL4175" s="24" t="s">
        <v>7086</v>
      </c>
      <c r="AM4175" s="25">
        <v>45092</v>
      </c>
      <c r="AN4175" s="28">
        <v>1160000</v>
      </c>
      <c r="AO4175" s="28">
        <v>140606</v>
      </c>
      <c r="AP4175" s="24"/>
      <c r="AQ4175" s="24"/>
      <c r="AR4175" s="24"/>
      <c r="AS4175" s="24"/>
      <c r="AT4175" s="24"/>
      <c r="AU4175" s="24"/>
      <c r="AV4175" s="24"/>
      <c r="AW4175" s="24"/>
      <c r="AX4175" s="24"/>
      <c r="AY4175" s="24"/>
      <c r="AZ4175" s="24"/>
      <c r="BA4175" s="24"/>
      <c r="BB4175" s="24"/>
      <c r="BC4175" s="24"/>
      <c r="BD4175" s="24"/>
      <c r="BE4175" s="24"/>
      <c r="BF4175" s="23"/>
      <c r="BG4175" s="23"/>
      <c r="BH4175" s="23" t="s">
        <v>75</v>
      </c>
      <c r="BI4175" s="26">
        <v>0</v>
      </c>
      <c r="BJ4175" s="26">
        <v>0</v>
      </c>
      <c r="BK4175" s="29">
        <v>0</v>
      </c>
      <c r="BL4175" s="24" t="s">
        <v>91</v>
      </c>
      <c r="BM4175" s="22" t="str">
        <f ca="1">+IF(Tabla1[[#This Row],[FECHA INGRESO]]&gt;=44986,IF((TODAY()-Tabla1[[#This Row],[FECHA INGRESO]])&gt;=50,"ALERTA","TODAVÍA FALTA"),"N/A")</f>
        <v>TODAVÍA FALTA</v>
      </c>
      <c r="BN4175" s="7" t="str">
        <f>IFERROR((_xlfn.DAYS(Tabla1[[#This Row],[FECHA INGRESO]],Tabla1[[#This Row],[FECHA RETIRO]]))/30,"")</f>
        <v/>
      </c>
    </row>
    <row r="4176" spans="1:66" x14ac:dyDescent="0.35">
      <c r="A4176" s="21">
        <v>1123431317</v>
      </c>
      <c r="B4176" s="22" t="s">
        <v>21777</v>
      </c>
      <c r="C4176" s="25">
        <v>45093</v>
      </c>
      <c r="D4176" s="24" t="s">
        <v>131</v>
      </c>
      <c r="E4176" s="24" t="s">
        <v>111</v>
      </c>
      <c r="F4176" s="24" t="s">
        <v>111</v>
      </c>
      <c r="G4176" s="24"/>
      <c r="H4176" s="24">
        <v>24123271275</v>
      </c>
      <c r="I4176" s="24" t="s">
        <v>72</v>
      </c>
      <c r="J4176" s="24">
        <f>DATEDIF(Tabla1[[#This Row],[FECHA DE NACIMIENTO]],Tabla1[[#This Row],[FECHA ACTUAL]],"Y")</f>
        <v>19</v>
      </c>
      <c r="K4176" s="24" t="s">
        <v>500</v>
      </c>
      <c r="L4176" s="24" t="s">
        <v>112</v>
      </c>
      <c r="M4176" s="24">
        <v>0</v>
      </c>
      <c r="N4176" s="24">
        <v>0</v>
      </c>
      <c r="O4176" s="24">
        <v>3</v>
      </c>
      <c r="P4176" s="24" t="s">
        <v>101</v>
      </c>
      <c r="Q4176" s="23">
        <v>38175</v>
      </c>
      <c r="R4176" s="24" t="s">
        <v>76</v>
      </c>
      <c r="S4176" s="25">
        <v>45119</v>
      </c>
      <c r="T4176" s="24"/>
      <c r="U4176" s="24">
        <v>3182897941</v>
      </c>
      <c r="V4176" s="148" t="s">
        <v>21778</v>
      </c>
      <c r="W4176" s="24" t="s">
        <v>20329</v>
      </c>
      <c r="X4176" s="24" t="s">
        <v>3453</v>
      </c>
      <c r="Y4176" s="24" t="s">
        <v>21779</v>
      </c>
      <c r="Z4176" s="24" t="s">
        <v>117</v>
      </c>
      <c r="AA4176" s="24">
        <v>3183050592</v>
      </c>
      <c r="AB4176" s="24"/>
      <c r="AC4176" s="24"/>
      <c r="AD4176" s="24"/>
      <c r="AE4176" s="26" t="s">
        <v>151</v>
      </c>
      <c r="AF4176" s="26"/>
      <c r="AG4176" s="26"/>
      <c r="AH4176" s="27" t="s">
        <v>955</v>
      </c>
      <c r="AI4176" s="27" t="s">
        <v>1612</v>
      </c>
      <c r="AJ4176" s="27" t="s">
        <v>487</v>
      </c>
      <c r="AK4176" s="24" t="s">
        <v>121</v>
      </c>
      <c r="AL4176" s="24" t="s">
        <v>7086</v>
      </c>
      <c r="AM4176" s="25">
        <v>45093</v>
      </c>
      <c r="AN4176" s="28">
        <v>1160000</v>
      </c>
      <c r="AO4176" s="28">
        <v>140606</v>
      </c>
      <c r="AP4176" s="24"/>
      <c r="AQ4176" s="24"/>
      <c r="AR4176" s="24"/>
      <c r="AS4176" s="24"/>
      <c r="AT4176" s="24"/>
      <c r="AU4176" s="24"/>
      <c r="AV4176" s="24"/>
      <c r="AW4176" s="24"/>
      <c r="AX4176" s="24"/>
      <c r="AY4176" s="24"/>
      <c r="AZ4176" s="24"/>
      <c r="BA4176" s="24"/>
      <c r="BB4176" s="24"/>
      <c r="BC4176" s="24"/>
      <c r="BD4176" s="24"/>
      <c r="BE4176" s="24"/>
      <c r="BF4176" s="23"/>
      <c r="BG4176" s="23"/>
      <c r="BH4176" s="23" t="s">
        <v>75</v>
      </c>
      <c r="BI4176" s="26">
        <v>0</v>
      </c>
      <c r="BJ4176" s="26">
        <v>0</v>
      </c>
      <c r="BK4176" s="29">
        <v>0</v>
      </c>
      <c r="BL4176" s="24" t="s">
        <v>91</v>
      </c>
      <c r="BM4176" s="22" t="str">
        <f ca="1">+IF(Tabla1[[#This Row],[FECHA INGRESO]]&gt;=44986,IF((TODAY()-Tabla1[[#This Row],[FECHA INGRESO]])&gt;=50,"ALERTA","TODAVÍA FALTA"),"N/A")</f>
        <v>TODAVÍA FALTA</v>
      </c>
      <c r="BN4176" s="7" t="str">
        <f>IFERROR((_xlfn.DAYS(Tabla1[[#This Row],[FECHA INGRESO]],Tabla1[[#This Row],[FECHA RETIRO]]))/30,"")</f>
        <v/>
      </c>
    </row>
    <row r="4177" spans="1:66" x14ac:dyDescent="0.35">
      <c r="A4177" s="21">
        <v>1015415806</v>
      </c>
      <c r="B4177" s="22" t="s">
        <v>21780</v>
      </c>
      <c r="C4177" s="25">
        <v>45098</v>
      </c>
      <c r="D4177" s="24" t="s">
        <v>188</v>
      </c>
      <c r="E4177" s="24" t="s">
        <v>110</v>
      </c>
      <c r="F4177" s="24" t="s">
        <v>70</v>
      </c>
      <c r="G4177" s="24"/>
      <c r="H4177" s="24">
        <v>24123381413</v>
      </c>
      <c r="I4177" s="24" t="s">
        <v>95</v>
      </c>
      <c r="J4177" s="24">
        <f>DATEDIF(Tabla1[[#This Row],[FECHA DE NACIMIENTO]],Tabla1[[#This Row],[FECHA ACTUAL]],"Y")</f>
        <v>33</v>
      </c>
      <c r="K4177" s="24" t="s">
        <v>73</v>
      </c>
      <c r="L4177" s="24" t="s">
        <v>74</v>
      </c>
      <c r="M4177" s="24">
        <v>2</v>
      </c>
      <c r="N4177" s="24">
        <v>2</v>
      </c>
      <c r="O4177" s="24">
        <v>2</v>
      </c>
      <c r="P4177" s="24" t="s">
        <v>101</v>
      </c>
      <c r="Q4177" s="23">
        <v>32895</v>
      </c>
      <c r="R4177" s="24" t="s">
        <v>76</v>
      </c>
      <c r="S4177" s="25">
        <v>45119</v>
      </c>
      <c r="T4177" s="24"/>
      <c r="U4177" s="24">
        <v>3127391719</v>
      </c>
      <c r="V4177" s="148" t="s">
        <v>21781</v>
      </c>
      <c r="W4177" s="24" t="s">
        <v>21782</v>
      </c>
      <c r="X4177" s="24" t="s">
        <v>2432</v>
      </c>
      <c r="Y4177" s="24" t="s">
        <v>21783</v>
      </c>
      <c r="Z4177" s="24" t="s">
        <v>285</v>
      </c>
      <c r="AA4177" s="24">
        <v>3203456421</v>
      </c>
      <c r="AB4177" s="24"/>
      <c r="AC4177" s="24"/>
      <c r="AD4177" s="24"/>
      <c r="AE4177" s="26" t="s">
        <v>84</v>
      </c>
      <c r="AF4177" s="26" t="s">
        <v>16915</v>
      </c>
      <c r="AG4177" s="26"/>
      <c r="AH4177" s="27" t="s">
        <v>21784</v>
      </c>
      <c r="AI4177" s="27" t="s">
        <v>398</v>
      </c>
      <c r="AJ4177" s="27" t="s">
        <v>398</v>
      </c>
      <c r="AK4177" s="24" t="s">
        <v>89</v>
      </c>
      <c r="AL4177" s="24" t="s">
        <v>90</v>
      </c>
      <c r="AM4177" s="25">
        <v>45098</v>
      </c>
      <c r="AN4177" s="28">
        <v>2778375</v>
      </c>
      <c r="AO4177" s="28">
        <v>0</v>
      </c>
      <c r="AP4177" s="24"/>
      <c r="AQ4177" s="24"/>
      <c r="AR4177" s="24"/>
      <c r="AS4177" s="24"/>
      <c r="AT4177" s="24"/>
      <c r="AU4177" s="24"/>
      <c r="AV4177" s="24"/>
      <c r="AW4177" s="24"/>
      <c r="AX4177" s="24"/>
      <c r="AY4177" s="24"/>
      <c r="AZ4177" s="24"/>
      <c r="BA4177" s="24"/>
      <c r="BB4177" s="24"/>
      <c r="BC4177" s="24"/>
      <c r="BD4177" s="24"/>
      <c r="BE4177" s="24"/>
      <c r="BF4177" s="23"/>
      <c r="BG4177" s="23"/>
      <c r="BH4177" s="23" t="s">
        <v>75</v>
      </c>
      <c r="BI4177" s="26">
        <v>0</v>
      </c>
      <c r="BJ4177" s="26">
        <v>0</v>
      </c>
      <c r="BK4177" s="29">
        <v>0</v>
      </c>
      <c r="BL4177" s="24" t="s">
        <v>91</v>
      </c>
      <c r="BM4177" s="22" t="str">
        <f ca="1">+IF(Tabla1[[#This Row],[FECHA INGRESO]]&gt;=44986,IF((TODAY()-Tabla1[[#This Row],[FECHA INGRESO]])&gt;=50,"ALERTA","TODAVÍA FALTA"),"N/A")</f>
        <v>TODAVÍA FALTA</v>
      </c>
      <c r="BN4177" s="7" t="str">
        <f>IFERROR((_xlfn.DAYS(Tabla1[[#This Row],[FECHA INGRESO]],Tabla1[[#This Row],[FECHA RETIRO]]))/30,"")</f>
        <v/>
      </c>
    </row>
    <row r="4178" spans="1:66" x14ac:dyDescent="0.35">
      <c r="A4178" s="21">
        <v>1070619160</v>
      </c>
      <c r="B4178" s="22" t="s">
        <v>21785</v>
      </c>
      <c r="C4178" s="25">
        <v>45098</v>
      </c>
      <c r="D4178" s="24" t="s">
        <v>266</v>
      </c>
      <c r="E4178" s="24" t="s">
        <v>94</v>
      </c>
      <c r="F4178" s="24" t="s">
        <v>70</v>
      </c>
      <c r="G4178" s="24"/>
      <c r="H4178" s="24">
        <v>24123382430</v>
      </c>
      <c r="I4178" s="24" t="s">
        <v>72</v>
      </c>
      <c r="J4178" s="24">
        <f>DATEDIF(Tabla1[[#This Row],[FECHA DE NACIMIENTO]],Tabla1[[#This Row],[FECHA ACTUAL]],"Y")</f>
        <v>27</v>
      </c>
      <c r="K4178" s="24" t="s">
        <v>73</v>
      </c>
      <c r="L4178" s="24" t="s">
        <v>112</v>
      </c>
      <c r="M4178" s="24">
        <v>0</v>
      </c>
      <c r="N4178" s="24">
        <v>0</v>
      </c>
      <c r="O4178" s="24">
        <v>4</v>
      </c>
      <c r="P4178" s="24" t="s">
        <v>101</v>
      </c>
      <c r="Q4178" s="23">
        <v>35241</v>
      </c>
      <c r="R4178" s="24" t="s">
        <v>967</v>
      </c>
      <c r="S4178" s="25">
        <v>45119</v>
      </c>
      <c r="T4178" s="24"/>
      <c r="U4178" s="24">
        <v>3133268193</v>
      </c>
      <c r="V4178" s="148" t="s">
        <v>21786</v>
      </c>
      <c r="W4178" s="24" t="s">
        <v>21787</v>
      </c>
      <c r="X4178" s="24" t="s">
        <v>1779</v>
      </c>
      <c r="Y4178" s="24" t="s">
        <v>21788</v>
      </c>
      <c r="Z4178" s="24" t="s">
        <v>13095</v>
      </c>
      <c r="AA4178" s="24">
        <v>3144536805</v>
      </c>
      <c r="AB4178" s="24"/>
      <c r="AC4178" s="24"/>
      <c r="AD4178" s="24"/>
      <c r="AE4178" s="26" t="s">
        <v>102</v>
      </c>
      <c r="AF4178" s="26" t="s">
        <v>21789</v>
      </c>
      <c r="AG4178" s="26"/>
      <c r="AH4178" s="27" t="s">
        <v>10056</v>
      </c>
      <c r="AI4178" s="27" t="s">
        <v>9232</v>
      </c>
      <c r="AJ4178" s="27" t="s">
        <v>9317</v>
      </c>
      <c r="AK4178" s="24" t="s">
        <v>121</v>
      </c>
      <c r="AL4178" s="24" t="s">
        <v>7086</v>
      </c>
      <c r="AM4178" s="25">
        <v>45098</v>
      </c>
      <c r="AN4178" s="28">
        <v>1160000</v>
      </c>
      <c r="AO4178" s="28">
        <v>140606</v>
      </c>
      <c r="AP4178" s="24"/>
      <c r="AQ4178" s="24"/>
      <c r="AR4178" s="24"/>
      <c r="AS4178" s="24"/>
      <c r="AT4178" s="24"/>
      <c r="AU4178" s="24"/>
      <c r="AV4178" s="24"/>
      <c r="AW4178" s="24"/>
      <c r="AX4178" s="24"/>
      <c r="AY4178" s="24"/>
      <c r="AZ4178" s="24"/>
      <c r="BA4178" s="24"/>
      <c r="BB4178" s="24"/>
      <c r="BC4178" s="24"/>
      <c r="BD4178" s="24"/>
      <c r="BE4178" s="24"/>
      <c r="BF4178" s="23"/>
      <c r="BG4178" s="23"/>
      <c r="BH4178" s="23">
        <v>45117</v>
      </c>
      <c r="BI4178" s="26" t="s">
        <v>466</v>
      </c>
      <c r="BJ4178" s="26" t="s">
        <v>1246</v>
      </c>
      <c r="BK4178" s="29">
        <v>0</v>
      </c>
      <c r="BL4178" s="24" t="s">
        <v>129</v>
      </c>
      <c r="BM4178" s="22" t="str">
        <f ca="1">+IF(Tabla1[[#This Row],[FECHA INGRESO]]&gt;=44986,IF((TODAY()-Tabla1[[#This Row],[FECHA INGRESO]])&gt;=50,"ALERTA","TODAVÍA FALTA"),"N/A")</f>
        <v>TODAVÍA FALTA</v>
      </c>
      <c r="BN4178" s="7">
        <f>IFERROR((_xlfn.DAYS(Tabla1[[#This Row],[FECHA INGRESO]],Tabla1[[#This Row],[FECHA RETIRO]]))/30,"")</f>
        <v>-0.6333333333333333</v>
      </c>
    </row>
    <row r="4179" spans="1:66" x14ac:dyDescent="0.35">
      <c r="A4179" s="21">
        <v>1000707653</v>
      </c>
      <c r="B4179" s="22" t="s">
        <v>21790</v>
      </c>
      <c r="C4179" s="25">
        <v>45098</v>
      </c>
      <c r="D4179" s="24" t="s">
        <v>131</v>
      </c>
      <c r="E4179" s="24" t="s">
        <v>111</v>
      </c>
      <c r="F4179" s="24" t="s">
        <v>70</v>
      </c>
      <c r="G4179" s="24"/>
      <c r="H4179" s="24">
        <v>24123389549</v>
      </c>
      <c r="I4179" s="24" t="s">
        <v>72</v>
      </c>
      <c r="J4179" s="24">
        <f>DATEDIF(Tabla1[[#This Row],[FECHA DE NACIMIENTO]],Tabla1[[#This Row],[FECHA ACTUAL]],"Y")</f>
        <v>20</v>
      </c>
      <c r="K4179" s="24" t="s">
        <v>73</v>
      </c>
      <c r="L4179" s="24" t="s">
        <v>112</v>
      </c>
      <c r="M4179" s="24">
        <v>0</v>
      </c>
      <c r="N4179" s="24">
        <v>0</v>
      </c>
      <c r="O4179" s="24">
        <v>3</v>
      </c>
      <c r="P4179" s="24" t="s">
        <v>101</v>
      </c>
      <c r="Q4179" s="23">
        <v>37469</v>
      </c>
      <c r="R4179" s="24" t="s">
        <v>76</v>
      </c>
      <c r="S4179" s="25">
        <v>45119</v>
      </c>
      <c r="T4179" s="24"/>
      <c r="U4179" s="24">
        <v>3006729442</v>
      </c>
      <c r="V4179" s="148" t="s">
        <v>21791</v>
      </c>
      <c r="W4179" s="24" t="s">
        <v>21792</v>
      </c>
      <c r="X4179" s="24" t="s">
        <v>2926</v>
      </c>
      <c r="Y4179" s="24" t="s">
        <v>21793</v>
      </c>
      <c r="Z4179" s="24" t="s">
        <v>117</v>
      </c>
      <c r="AA4179" s="24">
        <v>3105745429</v>
      </c>
      <c r="AB4179" s="24"/>
      <c r="AC4179" s="24"/>
      <c r="AD4179" s="24"/>
      <c r="AE4179" s="26" t="s">
        <v>151</v>
      </c>
      <c r="AF4179" s="26"/>
      <c r="AG4179" s="26"/>
      <c r="AH4179" s="27" t="s">
        <v>955</v>
      </c>
      <c r="AI4179" s="27" t="s">
        <v>224</v>
      </c>
      <c r="AJ4179" s="27" t="s">
        <v>224</v>
      </c>
      <c r="AK4179" s="24" t="s">
        <v>121</v>
      </c>
      <c r="AL4179" s="24" t="s">
        <v>7086</v>
      </c>
      <c r="AM4179" s="25">
        <v>45098</v>
      </c>
      <c r="AN4179" s="28">
        <v>1160000</v>
      </c>
      <c r="AO4179" s="28">
        <v>140606</v>
      </c>
      <c r="AP4179" s="24" t="s">
        <v>21794</v>
      </c>
      <c r="AQ4179" s="24"/>
      <c r="AR4179" s="24"/>
      <c r="AS4179" s="24"/>
      <c r="AT4179" s="24"/>
      <c r="AU4179" s="24"/>
      <c r="AV4179" s="24"/>
      <c r="AW4179" s="24"/>
      <c r="AX4179" s="24"/>
      <c r="AY4179" s="24"/>
      <c r="AZ4179" s="24"/>
      <c r="BA4179" s="24"/>
      <c r="BB4179" s="24"/>
      <c r="BC4179" s="24"/>
      <c r="BD4179" s="24"/>
      <c r="BE4179" s="24"/>
      <c r="BF4179" s="23"/>
      <c r="BG4179" s="23"/>
      <c r="BH4179" s="23" t="s">
        <v>75</v>
      </c>
      <c r="BI4179" s="26">
        <v>0</v>
      </c>
      <c r="BJ4179" s="26">
        <v>0</v>
      </c>
      <c r="BK4179" s="29">
        <v>0</v>
      </c>
      <c r="BL4179" s="24" t="s">
        <v>91</v>
      </c>
      <c r="BM4179" s="22" t="str">
        <f ca="1">+IF(Tabla1[[#This Row],[FECHA INGRESO]]&gt;=44986,IF((TODAY()-Tabla1[[#This Row],[FECHA INGRESO]])&gt;=50,"ALERTA","TODAVÍA FALTA"),"N/A")</f>
        <v>TODAVÍA FALTA</v>
      </c>
      <c r="BN4179" s="7" t="str">
        <f>IFERROR((_xlfn.DAYS(Tabla1[[#This Row],[FECHA INGRESO]],Tabla1[[#This Row],[FECHA RETIRO]]))/30,"")</f>
        <v/>
      </c>
    </row>
    <row r="4180" spans="1:66" x14ac:dyDescent="0.35">
      <c r="A4180" s="21">
        <v>1001190791</v>
      </c>
      <c r="B4180" s="22" t="s">
        <v>21795</v>
      </c>
      <c r="C4180" s="25">
        <v>45098</v>
      </c>
      <c r="D4180" s="24" t="s">
        <v>188</v>
      </c>
      <c r="E4180" s="24" t="s">
        <v>94</v>
      </c>
      <c r="F4180" s="24" t="s">
        <v>70</v>
      </c>
      <c r="G4180" s="24"/>
      <c r="H4180" s="24">
        <v>24123392228</v>
      </c>
      <c r="I4180" s="24" t="s">
        <v>95</v>
      </c>
      <c r="J4180" s="24">
        <f>DATEDIF(Tabla1[[#This Row],[FECHA DE NACIMIENTO]],Tabla1[[#This Row],[FECHA ACTUAL]],"Y")</f>
        <v>34</v>
      </c>
      <c r="K4180" s="24" t="s">
        <v>500</v>
      </c>
      <c r="L4180" s="24" t="s">
        <v>112</v>
      </c>
      <c r="M4180" s="24">
        <v>1</v>
      </c>
      <c r="N4180" s="24">
        <v>2</v>
      </c>
      <c r="O4180" s="24">
        <v>2</v>
      </c>
      <c r="P4180" s="24" t="s">
        <v>101</v>
      </c>
      <c r="Q4180" s="23">
        <v>32572</v>
      </c>
      <c r="R4180" s="24" t="s">
        <v>76</v>
      </c>
      <c r="S4180" s="25">
        <v>45119</v>
      </c>
      <c r="T4180" s="24">
        <v>4427388</v>
      </c>
      <c r="U4180" s="24">
        <v>3214688077</v>
      </c>
      <c r="V4180" s="148" t="s">
        <v>21796</v>
      </c>
      <c r="W4180" s="24" t="s">
        <v>21797</v>
      </c>
      <c r="X4180" s="24" t="s">
        <v>21798</v>
      </c>
      <c r="Y4180" s="24" t="s">
        <v>14353</v>
      </c>
      <c r="Z4180" s="24" t="s">
        <v>117</v>
      </c>
      <c r="AA4180" s="24">
        <v>3118438605</v>
      </c>
      <c r="AB4180" s="24"/>
      <c r="AC4180" s="24"/>
      <c r="AD4180" s="24"/>
      <c r="AE4180" s="26" t="s">
        <v>183</v>
      </c>
      <c r="AF4180" s="26" t="s">
        <v>21799</v>
      </c>
      <c r="AG4180" s="26"/>
      <c r="AH4180" s="27" t="s">
        <v>10056</v>
      </c>
      <c r="AI4180" s="27" t="s">
        <v>9232</v>
      </c>
      <c r="AJ4180" s="27" t="s">
        <v>9233</v>
      </c>
      <c r="AK4180" s="24" t="s">
        <v>121</v>
      </c>
      <c r="AL4180" s="24" t="s">
        <v>7086</v>
      </c>
      <c r="AM4180" s="25">
        <v>45098</v>
      </c>
      <c r="AN4180" s="28">
        <v>1160000</v>
      </c>
      <c r="AO4180" s="28">
        <v>140606</v>
      </c>
      <c r="AP4180" s="24"/>
      <c r="AQ4180" s="24"/>
      <c r="AR4180" s="24"/>
      <c r="AS4180" s="24"/>
      <c r="AT4180" s="24"/>
      <c r="AU4180" s="24"/>
      <c r="AV4180" s="24"/>
      <c r="AW4180" s="24"/>
      <c r="AX4180" s="24"/>
      <c r="AY4180" s="24"/>
      <c r="AZ4180" s="24"/>
      <c r="BA4180" s="24"/>
      <c r="BB4180" s="24"/>
      <c r="BC4180" s="24"/>
      <c r="BD4180" s="24"/>
      <c r="BE4180" s="24"/>
      <c r="BF4180" s="23"/>
      <c r="BG4180" s="23"/>
      <c r="BH4180" s="23" t="s">
        <v>75</v>
      </c>
      <c r="BI4180" s="26">
        <v>0</v>
      </c>
      <c r="BJ4180" s="26">
        <v>0</v>
      </c>
      <c r="BK4180" s="29">
        <v>0</v>
      </c>
      <c r="BL4180" s="24" t="s">
        <v>91</v>
      </c>
      <c r="BM4180" s="22" t="str">
        <f ca="1">+IF(Tabla1[[#This Row],[FECHA INGRESO]]&gt;=44986,IF((TODAY()-Tabla1[[#This Row],[FECHA INGRESO]])&gt;=50,"ALERTA","TODAVÍA FALTA"),"N/A")</f>
        <v>TODAVÍA FALTA</v>
      </c>
      <c r="BN4180" s="7" t="str">
        <f>IFERROR((_xlfn.DAYS(Tabla1[[#This Row],[FECHA INGRESO]],Tabla1[[#This Row],[FECHA RETIRO]]))/30,"")</f>
        <v/>
      </c>
    </row>
    <row r="4181" spans="1:66" x14ac:dyDescent="0.35">
      <c r="A4181" s="21">
        <v>1014269385</v>
      </c>
      <c r="B4181" s="22" t="s">
        <v>21800</v>
      </c>
      <c r="C4181" s="25">
        <v>45100</v>
      </c>
      <c r="D4181" s="24" t="s">
        <v>188</v>
      </c>
      <c r="E4181" s="24" t="s">
        <v>110</v>
      </c>
      <c r="F4181" s="24" t="s">
        <v>70</v>
      </c>
      <c r="G4181" s="24"/>
      <c r="H4181" s="24">
        <v>24123445780</v>
      </c>
      <c r="I4181" s="24" t="s">
        <v>72</v>
      </c>
      <c r="J4181" s="24">
        <f>DATEDIF(Tabla1[[#This Row],[FECHA DE NACIMIENTO]],Tabla1[[#This Row],[FECHA ACTUAL]],"Y")</f>
        <v>27</v>
      </c>
      <c r="K4181" s="24" t="s">
        <v>73</v>
      </c>
      <c r="L4181" s="24" t="s">
        <v>112</v>
      </c>
      <c r="M4181" s="24">
        <v>0</v>
      </c>
      <c r="N4181" s="24">
        <v>0</v>
      </c>
      <c r="O4181" s="24">
        <v>3</v>
      </c>
      <c r="P4181" s="24" t="s">
        <v>101</v>
      </c>
      <c r="Q4181" s="23">
        <v>34954</v>
      </c>
      <c r="R4181" s="24" t="s">
        <v>76</v>
      </c>
      <c r="S4181" s="25">
        <v>45119</v>
      </c>
      <c r="T4181" s="24"/>
      <c r="U4181" s="24">
        <v>3106802594</v>
      </c>
      <c r="V4181" s="148" t="s">
        <v>21801</v>
      </c>
      <c r="W4181" s="24" t="s">
        <v>21802</v>
      </c>
      <c r="X4181" s="24" t="s">
        <v>16724</v>
      </c>
      <c r="Y4181" s="24" t="s">
        <v>21803</v>
      </c>
      <c r="Z4181" s="24" t="s">
        <v>162</v>
      </c>
      <c r="AA4181" s="24">
        <v>3104774151</v>
      </c>
      <c r="AB4181" s="24"/>
      <c r="AC4181" s="24"/>
      <c r="AD4181" s="24"/>
      <c r="AE4181" s="26" t="s">
        <v>151</v>
      </c>
      <c r="AF4181" s="26"/>
      <c r="AG4181" s="26"/>
      <c r="AH4181" s="27" t="s">
        <v>955</v>
      </c>
      <c r="AI4181" s="27" t="s">
        <v>120</v>
      </c>
      <c r="AJ4181" s="27" t="s">
        <v>120</v>
      </c>
      <c r="AK4181" s="24" t="s">
        <v>121</v>
      </c>
      <c r="AL4181" s="24" t="s">
        <v>7086</v>
      </c>
      <c r="AM4181" s="25">
        <v>45100</v>
      </c>
      <c r="AN4181" s="28">
        <v>1160000</v>
      </c>
      <c r="AO4181" s="28">
        <v>140606</v>
      </c>
      <c r="AP4181" s="24"/>
      <c r="AQ4181" s="24"/>
      <c r="AR4181" s="24"/>
      <c r="AS4181" s="24"/>
      <c r="AT4181" s="24"/>
      <c r="AU4181" s="24"/>
      <c r="AV4181" s="24"/>
      <c r="AW4181" s="24"/>
      <c r="AX4181" s="24"/>
      <c r="AY4181" s="24"/>
      <c r="AZ4181" s="24"/>
      <c r="BA4181" s="24"/>
      <c r="BB4181" s="24"/>
      <c r="BC4181" s="24"/>
      <c r="BD4181" s="24"/>
      <c r="BE4181" s="24"/>
      <c r="BF4181" s="23"/>
      <c r="BG4181" s="23"/>
      <c r="BH4181" s="23" t="s">
        <v>75</v>
      </c>
      <c r="BI4181" s="26">
        <v>0</v>
      </c>
      <c r="BJ4181" s="26">
        <v>0</v>
      </c>
      <c r="BK4181" s="29">
        <v>0</v>
      </c>
      <c r="BL4181" s="24" t="s">
        <v>91</v>
      </c>
      <c r="BM4181" s="22" t="str">
        <f ca="1">+IF(Tabla1[[#This Row],[FECHA INGRESO]]&gt;=44986,IF((TODAY()-Tabla1[[#This Row],[FECHA INGRESO]])&gt;=50,"ALERTA","TODAVÍA FALTA"),"N/A")</f>
        <v>TODAVÍA FALTA</v>
      </c>
      <c r="BN4181" s="7" t="str">
        <f>IFERROR((_xlfn.DAYS(Tabla1[[#This Row],[FECHA INGRESO]],Tabla1[[#This Row],[FECHA RETIRO]]))/30,"")</f>
        <v/>
      </c>
    </row>
    <row r="4182" spans="1:66" x14ac:dyDescent="0.35">
      <c r="A4182" s="21">
        <v>1021664195</v>
      </c>
      <c r="B4182" s="22" t="s">
        <v>21804</v>
      </c>
      <c r="C4182" s="25">
        <v>45100</v>
      </c>
      <c r="D4182" s="24" t="s">
        <v>4008</v>
      </c>
      <c r="E4182" s="24" t="s">
        <v>111</v>
      </c>
      <c r="F4182" s="24" t="s">
        <v>111</v>
      </c>
      <c r="G4182" s="24"/>
      <c r="H4182" s="24">
        <v>24123461148</v>
      </c>
      <c r="I4182" s="24" t="s">
        <v>95</v>
      </c>
      <c r="J4182" s="24">
        <f>DATEDIF(Tabla1[[#This Row],[FECHA DE NACIMIENTO]],Tabla1[[#This Row],[FECHA ACTUAL]],"Y")</f>
        <v>19</v>
      </c>
      <c r="K4182" s="24" t="s">
        <v>73</v>
      </c>
      <c r="L4182" s="24" t="s">
        <v>112</v>
      </c>
      <c r="M4182" s="24">
        <v>0</v>
      </c>
      <c r="N4182" s="24">
        <v>0</v>
      </c>
      <c r="O4182" s="24">
        <v>2</v>
      </c>
      <c r="P4182" s="24" t="s">
        <v>101</v>
      </c>
      <c r="Q4182" s="23">
        <v>38120</v>
      </c>
      <c r="R4182" s="24" t="s">
        <v>76</v>
      </c>
      <c r="S4182" s="25">
        <v>45119</v>
      </c>
      <c r="T4182" s="24"/>
      <c r="U4182" s="24">
        <v>3122661667</v>
      </c>
      <c r="V4182" s="148" t="s">
        <v>21805</v>
      </c>
      <c r="W4182" s="24" t="s">
        <v>21806</v>
      </c>
      <c r="X4182" s="24" t="s">
        <v>18081</v>
      </c>
      <c r="Y4182" s="24" t="s">
        <v>21807</v>
      </c>
      <c r="Z4182" s="24" t="s">
        <v>117</v>
      </c>
      <c r="AA4182" s="24">
        <v>3118787990</v>
      </c>
      <c r="AB4182" s="24"/>
      <c r="AC4182" s="24"/>
      <c r="AD4182" s="24"/>
      <c r="AE4182" s="26" t="s">
        <v>151</v>
      </c>
      <c r="AF4182" s="26"/>
      <c r="AG4182" s="26"/>
      <c r="AH4182" s="27" t="s">
        <v>955</v>
      </c>
      <c r="AI4182" s="27" t="s">
        <v>1612</v>
      </c>
      <c r="AJ4182" s="27" t="s">
        <v>487</v>
      </c>
      <c r="AK4182" s="24" t="s">
        <v>121</v>
      </c>
      <c r="AL4182" s="24" t="s">
        <v>7086</v>
      </c>
      <c r="AM4182" s="25">
        <v>45100</v>
      </c>
      <c r="AN4182" s="28">
        <v>1160000</v>
      </c>
      <c r="AO4182" s="28">
        <v>140606</v>
      </c>
      <c r="AP4182" s="24"/>
      <c r="AQ4182" s="24"/>
      <c r="AR4182" s="24"/>
      <c r="AS4182" s="24"/>
      <c r="AT4182" s="24"/>
      <c r="AU4182" s="24"/>
      <c r="AV4182" s="24"/>
      <c r="AW4182" s="24"/>
      <c r="AX4182" s="24"/>
      <c r="AY4182" s="24"/>
      <c r="AZ4182" s="24"/>
      <c r="BA4182" s="24"/>
      <c r="BB4182" s="24"/>
      <c r="BC4182" s="24"/>
      <c r="BD4182" s="24"/>
      <c r="BE4182" s="24"/>
      <c r="BF4182" s="23"/>
      <c r="BG4182" s="23"/>
      <c r="BH4182" s="23" t="s">
        <v>75</v>
      </c>
      <c r="BI4182" s="26">
        <v>0</v>
      </c>
      <c r="BJ4182" s="26">
        <v>0</v>
      </c>
      <c r="BK4182" s="29">
        <v>0</v>
      </c>
      <c r="BL4182" s="24" t="s">
        <v>91</v>
      </c>
      <c r="BM4182" s="22" t="str">
        <f ca="1">+IF(Tabla1[[#This Row],[FECHA INGRESO]]&gt;=44986,IF((TODAY()-Tabla1[[#This Row],[FECHA INGRESO]])&gt;=50,"ALERTA","TODAVÍA FALTA"),"N/A")</f>
        <v>TODAVÍA FALTA</v>
      </c>
      <c r="BN4182" s="7" t="str">
        <f>IFERROR((_xlfn.DAYS(Tabla1[[#This Row],[FECHA INGRESO]],Tabla1[[#This Row],[FECHA RETIRO]]))/30,"")</f>
        <v/>
      </c>
    </row>
    <row r="4183" spans="1:66" x14ac:dyDescent="0.35">
      <c r="A4183" s="21">
        <v>1013103415</v>
      </c>
      <c r="B4183" s="22" t="s">
        <v>21808</v>
      </c>
      <c r="C4183" s="25">
        <v>45100</v>
      </c>
      <c r="D4183" s="24" t="s">
        <v>582</v>
      </c>
      <c r="E4183" s="24" t="s">
        <v>111</v>
      </c>
      <c r="F4183" s="24" t="s">
        <v>111</v>
      </c>
      <c r="G4183" s="24"/>
      <c r="H4183" s="24">
        <v>24123432450</v>
      </c>
      <c r="I4183" s="24" t="s">
        <v>95</v>
      </c>
      <c r="J4183" s="24">
        <f>DATEDIF(Tabla1[[#This Row],[FECHA DE NACIMIENTO]],Tabla1[[#This Row],[FECHA ACTUAL]],"Y")</f>
        <v>18</v>
      </c>
      <c r="K4183" s="24" t="s">
        <v>73</v>
      </c>
      <c r="L4183" s="24" t="s">
        <v>112</v>
      </c>
      <c r="M4183" s="24">
        <v>0</v>
      </c>
      <c r="N4183" s="24">
        <v>0</v>
      </c>
      <c r="O4183" s="24">
        <v>3</v>
      </c>
      <c r="P4183" s="24" t="s">
        <v>101</v>
      </c>
      <c r="Q4183" s="23">
        <v>38358</v>
      </c>
      <c r="R4183" s="24" t="s">
        <v>76</v>
      </c>
      <c r="S4183" s="25">
        <v>45119</v>
      </c>
      <c r="T4183" s="24"/>
      <c r="U4183" s="24">
        <v>3212146562</v>
      </c>
      <c r="V4183" s="148" t="s">
        <v>21809</v>
      </c>
      <c r="W4183" s="24" t="s">
        <v>21810</v>
      </c>
      <c r="X4183" s="24" t="s">
        <v>3775</v>
      </c>
      <c r="Y4183" s="24" t="s">
        <v>18275</v>
      </c>
      <c r="Z4183" s="24" t="s">
        <v>117</v>
      </c>
      <c r="AA4183" s="24">
        <v>3138106060</v>
      </c>
      <c r="AB4183" s="24"/>
      <c r="AC4183" s="24"/>
      <c r="AD4183" s="24"/>
      <c r="AE4183" s="26" t="s">
        <v>151</v>
      </c>
      <c r="AF4183" s="26"/>
      <c r="AG4183" s="26"/>
      <c r="AH4183" s="27" t="s">
        <v>955</v>
      </c>
      <c r="AI4183" s="27" t="s">
        <v>1612</v>
      </c>
      <c r="AJ4183" s="27" t="s">
        <v>487</v>
      </c>
      <c r="AK4183" s="24" t="s">
        <v>121</v>
      </c>
      <c r="AL4183" s="24" t="s">
        <v>7086</v>
      </c>
      <c r="AM4183" s="25">
        <v>45100</v>
      </c>
      <c r="AN4183" s="28">
        <v>1160000</v>
      </c>
      <c r="AO4183" s="28">
        <v>140606</v>
      </c>
      <c r="AP4183" s="24"/>
      <c r="AQ4183" s="24"/>
      <c r="AR4183" s="24"/>
      <c r="AS4183" s="24"/>
      <c r="AT4183" s="24"/>
      <c r="AU4183" s="24"/>
      <c r="AV4183" s="24"/>
      <c r="AW4183" s="24"/>
      <c r="AX4183" s="24"/>
      <c r="AY4183" s="24"/>
      <c r="AZ4183" s="24"/>
      <c r="BA4183" s="24"/>
      <c r="BB4183" s="24"/>
      <c r="BC4183" s="24"/>
      <c r="BD4183" s="24"/>
      <c r="BE4183" s="24"/>
      <c r="BF4183" s="23"/>
      <c r="BG4183" s="23"/>
      <c r="BH4183" s="23" t="s">
        <v>75</v>
      </c>
      <c r="BI4183" s="26">
        <v>0</v>
      </c>
      <c r="BJ4183" s="26">
        <v>0</v>
      </c>
      <c r="BK4183" s="29">
        <v>0</v>
      </c>
      <c r="BL4183" s="24" t="s">
        <v>91</v>
      </c>
      <c r="BM4183" s="22" t="str">
        <f ca="1">+IF(Tabla1[[#This Row],[FECHA INGRESO]]&gt;=44986,IF((TODAY()-Tabla1[[#This Row],[FECHA INGRESO]])&gt;=50,"ALERTA","TODAVÍA FALTA"),"N/A")</f>
        <v>TODAVÍA FALTA</v>
      </c>
      <c r="BN4183" s="7" t="str">
        <f>IFERROR((_xlfn.DAYS(Tabla1[[#This Row],[FECHA INGRESO]],Tabla1[[#This Row],[FECHA RETIRO]]))/30,"")</f>
        <v/>
      </c>
    </row>
    <row r="4184" spans="1:66" x14ac:dyDescent="0.35">
      <c r="A4184" s="21">
        <v>1034516527</v>
      </c>
      <c r="B4184" s="22" t="s">
        <v>21811</v>
      </c>
      <c r="C4184" s="25">
        <v>45100</v>
      </c>
      <c r="D4184" s="24" t="s">
        <v>188</v>
      </c>
      <c r="E4184" s="24" t="s">
        <v>94</v>
      </c>
      <c r="F4184" s="24" t="s">
        <v>70</v>
      </c>
      <c r="G4184" s="24"/>
      <c r="H4184" s="24">
        <v>24123460518</v>
      </c>
      <c r="I4184" s="24" t="s">
        <v>72</v>
      </c>
      <c r="J4184" s="24">
        <f>DATEDIF(Tabla1[[#This Row],[FECHA DE NACIMIENTO]],Tabla1[[#This Row],[FECHA ACTUAL]],"Y")</f>
        <v>18</v>
      </c>
      <c r="K4184" s="24" t="s">
        <v>320</v>
      </c>
      <c r="L4184" s="24" t="s">
        <v>112</v>
      </c>
      <c r="M4184" s="24">
        <v>0</v>
      </c>
      <c r="N4184" s="24">
        <v>0</v>
      </c>
      <c r="O4184" s="24">
        <v>3</v>
      </c>
      <c r="P4184" s="24" t="s">
        <v>101</v>
      </c>
      <c r="Q4184" s="23">
        <v>38309</v>
      </c>
      <c r="R4184" s="24" t="s">
        <v>76</v>
      </c>
      <c r="S4184" s="25">
        <v>45119</v>
      </c>
      <c r="T4184" s="24"/>
      <c r="U4184" s="24">
        <v>3223068629</v>
      </c>
      <c r="V4184" s="148" t="s">
        <v>21812</v>
      </c>
      <c r="W4184" s="24" t="s">
        <v>21813</v>
      </c>
      <c r="X4184" s="24" t="s">
        <v>6491</v>
      </c>
      <c r="Y4184" s="24" t="s">
        <v>21814</v>
      </c>
      <c r="Z4184" s="24" t="s">
        <v>117</v>
      </c>
      <c r="AA4184" s="24">
        <v>3223068629</v>
      </c>
      <c r="AB4184" s="24"/>
      <c r="AC4184" s="24"/>
      <c r="AD4184" s="24"/>
      <c r="AE4184" s="26" t="s">
        <v>151</v>
      </c>
      <c r="AF4184" s="26"/>
      <c r="AG4184" s="26"/>
      <c r="AH4184" s="27" t="s">
        <v>955</v>
      </c>
      <c r="AI4184" s="27" t="s">
        <v>1612</v>
      </c>
      <c r="AJ4184" s="27" t="s">
        <v>487</v>
      </c>
      <c r="AK4184" s="24" t="s">
        <v>121</v>
      </c>
      <c r="AL4184" s="24" t="s">
        <v>7086</v>
      </c>
      <c r="AM4184" s="25">
        <v>45100</v>
      </c>
      <c r="AN4184" s="28">
        <v>1160000</v>
      </c>
      <c r="AO4184" s="28">
        <v>140606</v>
      </c>
      <c r="AP4184" s="24"/>
      <c r="AQ4184" s="24"/>
      <c r="AR4184" s="24"/>
      <c r="AS4184" s="24"/>
      <c r="AT4184" s="24"/>
      <c r="AU4184" s="24"/>
      <c r="AV4184" s="24"/>
      <c r="AW4184" s="24"/>
      <c r="AX4184" s="24"/>
      <c r="AY4184" s="24"/>
      <c r="AZ4184" s="24"/>
      <c r="BA4184" s="24"/>
      <c r="BB4184" s="24"/>
      <c r="BC4184" s="24"/>
      <c r="BD4184" s="24"/>
      <c r="BE4184" s="24"/>
      <c r="BF4184" s="23"/>
      <c r="BG4184" s="23"/>
      <c r="BH4184" s="23">
        <v>45111</v>
      </c>
      <c r="BI4184" s="26" t="s">
        <v>466</v>
      </c>
      <c r="BJ4184" s="26" t="s">
        <v>13797</v>
      </c>
      <c r="BK4184" s="29">
        <v>0</v>
      </c>
      <c r="BL4184" s="24" t="s">
        <v>129</v>
      </c>
      <c r="BM4184" s="22" t="str">
        <f ca="1">+IF(Tabla1[[#This Row],[FECHA INGRESO]]&gt;=44986,IF((TODAY()-Tabla1[[#This Row],[FECHA INGRESO]])&gt;=50,"ALERTA","TODAVÍA FALTA"),"N/A")</f>
        <v>TODAVÍA FALTA</v>
      </c>
      <c r="BN4184" s="7">
        <f>IFERROR((_xlfn.DAYS(Tabla1[[#This Row],[FECHA INGRESO]],Tabla1[[#This Row],[FECHA RETIRO]]))/30,"")</f>
        <v>-0.36666666666666664</v>
      </c>
    </row>
    <row r="4185" spans="1:66" x14ac:dyDescent="0.35">
      <c r="A4185" s="21">
        <v>1021667205</v>
      </c>
      <c r="B4185" s="22" t="s">
        <v>21815</v>
      </c>
      <c r="C4185" s="25">
        <v>45100</v>
      </c>
      <c r="D4185" s="24" t="s">
        <v>4008</v>
      </c>
      <c r="E4185" s="24" t="s">
        <v>94</v>
      </c>
      <c r="F4185" s="24" t="s">
        <v>70</v>
      </c>
      <c r="G4185" s="24"/>
      <c r="H4185" s="24">
        <v>24123462312</v>
      </c>
      <c r="I4185" s="24" t="s">
        <v>72</v>
      </c>
      <c r="J4185" s="24">
        <f>DATEDIF(Tabla1[[#This Row],[FECHA DE NACIMIENTO]],Tabla1[[#This Row],[FECHA ACTUAL]],"Y")</f>
        <v>18</v>
      </c>
      <c r="K4185" s="24" t="s">
        <v>96</v>
      </c>
      <c r="L4185" s="24" t="s">
        <v>112</v>
      </c>
      <c r="M4185" s="24">
        <v>1</v>
      </c>
      <c r="N4185" s="24">
        <v>1</v>
      </c>
      <c r="O4185" s="24">
        <v>3</v>
      </c>
      <c r="P4185" s="24" t="s">
        <v>101</v>
      </c>
      <c r="Q4185" s="23">
        <v>38430</v>
      </c>
      <c r="R4185" s="24" t="s">
        <v>76</v>
      </c>
      <c r="S4185" s="25">
        <v>45119</v>
      </c>
      <c r="T4185" s="24"/>
      <c r="U4185" s="24">
        <v>3027678749</v>
      </c>
      <c r="V4185" s="148" t="s">
        <v>21816</v>
      </c>
      <c r="W4185" s="24" t="s">
        <v>21817</v>
      </c>
      <c r="X4185" s="24" t="s">
        <v>4836</v>
      </c>
      <c r="Y4185" s="24" t="s">
        <v>21818</v>
      </c>
      <c r="Z4185" s="24" t="s">
        <v>117</v>
      </c>
      <c r="AA4185" s="24">
        <v>3001708428</v>
      </c>
      <c r="AB4185" s="24"/>
      <c r="AC4185" s="24"/>
      <c r="AD4185" s="24"/>
      <c r="AE4185" s="26" t="s">
        <v>151</v>
      </c>
      <c r="AF4185" s="26"/>
      <c r="AG4185" s="26"/>
      <c r="AH4185" s="27" t="s">
        <v>955</v>
      </c>
      <c r="AI4185" s="27" t="s">
        <v>120</v>
      </c>
      <c r="AJ4185" s="27" t="s">
        <v>120</v>
      </c>
      <c r="AK4185" s="24" t="s">
        <v>121</v>
      </c>
      <c r="AL4185" s="24" t="s">
        <v>7086</v>
      </c>
      <c r="AM4185" s="25">
        <v>45100</v>
      </c>
      <c r="AN4185" s="28">
        <v>1160000</v>
      </c>
      <c r="AO4185" s="28">
        <v>140606</v>
      </c>
      <c r="AP4185" s="24"/>
      <c r="AQ4185" s="24"/>
      <c r="AR4185" s="24"/>
      <c r="AS4185" s="24"/>
      <c r="AT4185" s="24"/>
      <c r="AU4185" s="24"/>
      <c r="AV4185" s="24"/>
      <c r="AW4185" s="24"/>
      <c r="AX4185" s="24"/>
      <c r="AY4185" s="24"/>
      <c r="AZ4185" s="24"/>
      <c r="BA4185" s="24"/>
      <c r="BB4185" s="24"/>
      <c r="BC4185" s="24"/>
      <c r="BD4185" s="24"/>
      <c r="BE4185" s="24"/>
      <c r="BF4185" s="23"/>
      <c r="BG4185" s="23"/>
      <c r="BH4185" s="23" t="s">
        <v>75</v>
      </c>
      <c r="BI4185" s="26">
        <v>0</v>
      </c>
      <c r="BJ4185" s="26">
        <v>0</v>
      </c>
      <c r="BK4185" s="29">
        <v>0</v>
      </c>
      <c r="BL4185" s="24" t="s">
        <v>91</v>
      </c>
      <c r="BM4185" s="22" t="str">
        <f ca="1">+IF(Tabla1[[#This Row],[FECHA INGRESO]]&gt;=44986,IF((TODAY()-Tabla1[[#This Row],[FECHA INGRESO]])&gt;=50,"ALERTA","TODAVÍA FALTA"),"N/A")</f>
        <v>TODAVÍA FALTA</v>
      </c>
      <c r="BN4185" s="7" t="str">
        <f>IFERROR((_xlfn.DAYS(Tabla1[[#This Row],[FECHA INGRESO]],Tabla1[[#This Row],[FECHA RETIRO]]))/30,"")</f>
        <v/>
      </c>
    </row>
    <row r="4186" spans="1:66" x14ac:dyDescent="0.35">
      <c r="A4186" s="21">
        <v>1023364635</v>
      </c>
      <c r="B4186" s="22" t="s">
        <v>21819</v>
      </c>
      <c r="C4186" s="25">
        <v>45100</v>
      </c>
      <c r="D4186" s="24" t="s">
        <v>93</v>
      </c>
      <c r="E4186" s="24" t="s">
        <v>111</v>
      </c>
      <c r="F4186" s="24" t="s">
        <v>111</v>
      </c>
      <c r="G4186" s="24"/>
      <c r="H4186" s="24">
        <v>24123460239</v>
      </c>
      <c r="I4186" s="24" t="s">
        <v>72</v>
      </c>
      <c r="J4186" s="24">
        <f>DATEDIF(Tabla1[[#This Row],[FECHA DE NACIMIENTO]],Tabla1[[#This Row],[FECHA ACTUAL]],"Y")</f>
        <v>19</v>
      </c>
      <c r="K4186" s="24" t="s">
        <v>73</v>
      </c>
      <c r="L4186" s="24" t="s">
        <v>112</v>
      </c>
      <c r="M4186" s="24">
        <v>0</v>
      </c>
      <c r="N4186" s="24">
        <v>0</v>
      </c>
      <c r="O4186" s="24">
        <v>1</v>
      </c>
      <c r="P4186" s="24" t="s">
        <v>101</v>
      </c>
      <c r="Q4186" s="23">
        <v>38146</v>
      </c>
      <c r="R4186" s="24" t="s">
        <v>76</v>
      </c>
      <c r="S4186" s="25">
        <v>45119</v>
      </c>
      <c r="T4186" s="24"/>
      <c r="U4186" s="24">
        <v>3239817581</v>
      </c>
      <c r="V4186" s="148" t="s">
        <v>21820</v>
      </c>
      <c r="W4186" s="24" t="s">
        <v>21821</v>
      </c>
      <c r="X4186" s="24" t="s">
        <v>1768</v>
      </c>
      <c r="Y4186" s="24" t="s">
        <v>21822</v>
      </c>
      <c r="Z4186" s="24" t="s">
        <v>117</v>
      </c>
      <c r="AA4186" s="24">
        <v>3042047490</v>
      </c>
      <c r="AB4186" s="24"/>
      <c r="AC4186" s="24"/>
      <c r="AD4186" s="24"/>
      <c r="AE4186" s="26" t="s">
        <v>151</v>
      </c>
      <c r="AF4186" s="26"/>
      <c r="AG4186" s="26"/>
      <c r="AH4186" s="27" t="s">
        <v>955</v>
      </c>
      <c r="AI4186" s="27" t="s">
        <v>120</v>
      </c>
      <c r="AJ4186" s="27" t="s">
        <v>120</v>
      </c>
      <c r="AK4186" s="24" t="s">
        <v>121</v>
      </c>
      <c r="AL4186" s="24" t="s">
        <v>7086</v>
      </c>
      <c r="AM4186" s="25">
        <v>45100</v>
      </c>
      <c r="AN4186" s="28">
        <v>1160000</v>
      </c>
      <c r="AO4186" s="28">
        <v>140606</v>
      </c>
      <c r="AP4186" s="24"/>
      <c r="AQ4186" s="24"/>
      <c r="AR4186" s="24"/>
      <c r="AS4186" s="24"/>
      <c r="AT4186" s="24"/>
      <c r="AU4186" s="24"/>
      <c r="AV4186" s="24"/>
      <c r="AW4186" s="24"/>
      <c r="AX4186" s="24"/>
      <c r="AY4186" s="24"/>
      <c r="AZ4186" s="24"/>
      <c r="BA4186" s="24"/>
      <c r="BB4186" s="24"/>
      <c r="BC4186" s="24"/>
      <c r="BD4186" s="24"/>
      <c r="BE4186" s="24"/>
      <c r="BF4186" s="23"/>
      <c r="BG4186" s="23"/>
      <c r="BH4186" s="23">
        <v>45115</v>
      </c>
      <c r="BI4186" s="26" t="s">
        <v>466</v>
      </c>
      <c r="BJ4186" s="26" t="s">
        <v>11539</v>
      </c>
      <c r="BK4186" s="29">
        <v>0</v>
      </c>
      <c r="BL4186" s="24" t="s">
        <v>129</v>
      </c>
      <c r="BM4186" s="22" t="str">
        <f ca="1">+IF(Tabla1[[#This Row],[FECHA INGRESO]]&gt;=44986,IF((TODAY()-Tabla1[[#This Row],[FECHA INGRESO]])&gt;=50,"ALERTA","TODAVÍA FALTA"),"N/A")</f>
        <v>TODAVÍA FALTA</v>
      </c>
      <c r="BN4186" s="7">
        <f>IFERROR((_xlfn.DAYS(Tabla1[[#This Row],[FECHA INGRESO]],Tabla1[[#This Row],[FECHA RETIRO]]))/30,"")</f>
        <v>-0.5</v>
      </c>
    </row>
    <row r="4187" spans="1:66" x14ac:dyDescent="0.35">
      <c r="A4187" s="21">
        <v>1005825534</v>
      </c>
      <c r="B4187" s="22" t="s">
        <v>21823</v>
      </c>
      <c r="C4187" s="25">
        <v>45100</v>
      </c>
      <c r="D4187" s="24" t="s">
        <v>188</v>
      </c>
      <c r="E4187" s="24" t="s">
        <v>111</v>
      </c>
      <c r="F4187" s="24" t="s">
        <v>70</v>
      </c>
      <c r="G4187" s="24"/>
      <c r="H4187" s="24">
        <v>24123433484</v>
      </c>
      <c r="I4187" s="24" t="s">
        <v>95</v>
      </c>
      <c r="J4187" s="24">
        <f>DATEDIF(Tabla1[[#This Row],[FECHA DE NACIMIENTO]],Tabla1[[#This Row],[FECHA ACTUAL]],"Y")</f>
        <v>20</v>
      </c>
      <c r="K4187" s="24" t="s">
        <v>96</v>
      </c>
      <c r="L4187" s="24" t="s">
        <v>112</v>
      </c>
      <c r="M4187" s="24">
        <v>1</v>
      </c>
      <c r="N4187" s="24">
        <v>1</v>
      </c>
      <c r="O4187" s="24">
        <v>2</v>
      </c>
      <c r="P4187" s="24" t="s">
        <v>101</v>
      </c>
      <c r="Q4187" s="23">
        <v>37554</v>
      </c>
      <c r="R4187" s="24" t="s">
        <v>76</v>
      </c>
      <c r="S4187" s="25">
        <v>45119</v>
      </c>
      <c r="T4187" s="24"/>
      <c r="U4187" s="24">
        <v>3102018562</v>
      </c>
      <c r="V4187" s="148" t="s">
        <v>21824</v>
      </c>
      <c r="W4187" s="24" t="s">
        <v>21825</v>
      </c>
      <c r="X4187" s="24" t="s">
        <v>19564</v>
      </c>
      <c r="Y4187" s="24" t="s">
        <v>21826</v>
      </c>
      <c r="Z4187" s="24" t="s">
        <v>117</v>
      </c>
      <c r="AA4187" s="24">
        <v>3232844890</v>
      </c>
      <c r="AB4187" s="24"/>
      <c r="AC4187" s="24"/>
      <c r="AD4187" s="24"/>
      <c r="AE4187" s="26" t="s">
        <v>151</v>
      </c>
      <c r="AF4187" s="26"/>
      <c r="AG4187" s="26"/>
      <c r="AH4187" s="27" t="s">
        <v>955</v>
      </c>
      <c r="AI4187" s="27" t="s">
        <v>1612</v>
      </c>
      <c r="AJ4187" s="27" t="s">
        <v>487</v>
      </c>
      <c r="AK4187" s="24" t="s">
        <v>121</v>
      </c>
      <c r="AL4187" s="24" t="s">
        <v>7086</v>
      </c>
      <c r="AM4187" s="25">
        <v>45100</v>
      </c>
      <c r="AN4187" s="28">
        <v>1160000</v>
      </c>
      <c r="AO4187" s="28">
        <v>140606</v>
      </c>
      <c r="AP4187" s="24"/>
      <c r="AQ4187" s="24"/>
      <c r="AR4187" s="24"/>
      <c r="AS4187" s="24"/>
      <c r="AT4187" s="24"/>
      <c r="AU4187" s="24"/>
      <c r="AV4187" s="24"/>
      <c r="AW4187" s="24"/>
      <c r="AX4187" s="24"/>
      <c r="AY4187" s="24"/>
      <c r="AZ4187" s="24"/>
      <c r="BA4187" s="24"/>
      <c r="BB4187" s="24"/>
      <c r="BC4187" s="24"/>
      <c r="BD4187" s="24"/>
      <c r="BE4187" s="24"/>
      <c r="BF4187" s="23"/>
      <c r="BG4187" s="23"/>
      <c r="BH4187" s="23">
        <v>45111</v>
      </c>
      <c r="BI4187" s="26" t="s">
        <v>466</v>
      </c>
      <c r="BJ4187" s="26" t="s">
        <v>12112</v>
      </c>
      <c r="BK4187" s="29">
        <v>0</v>
      </c>
      <c r="BL4187" s="24" t="s">
        <v>129</v>
      </c>
      <c r="BM4187" s="22" t="str">
        <f ca="1">+IF(Tabla1[[#This Row],[FECHA INGRESO]]&gt;=44986,IF((TODAY()-Tabla1[[#This Row],[FECHA INGRESO]])&gt;=50,"ALERTA","TODAVÍA FALTA"),"N/A")</f>
        <v>TODAVÍA FALTA</v>
      </c>
      <c r="BN4187" s="7">
        <f>IFERROR((_xlfn.DAYS(Tabla1[[#This Row],[FECHA INGRESO]],Tabla1[[#This Row],[FECHA RETIRO]]))/30,"")</f>
        <v>-0.36666666666666664</v>
      </c>
    </row>
    <row r="4188" spans="1:66" x14ac:dyDescent="0.35">
      <c r="A4188" s="21">
        <v>1013673193</v>
      </c>
      <c r="B4188" s="22" t="s">
        <v>21827</v>
      </c>
      <c r="C4188" s="25">
        <v>45100</v>
      </c>
      <c r="D4188" s="24" t="s">
        <v>68</v>
      </c>
      <c r="E4188" s="24" t="s">
        <v>111</v>
      </c>
      <c r="F4188" s="24" t="s">
        <v>70</v>
      </c>
      <c r="G4188" s="24"/>
      <c r="H4188" s="24">
        <v>24123433600</v>
      </c>
      <c r="I4188" s="24" t="s">
        <v>95</v>
      </c>
      <c r="J4188" s="24">
        <f>DATEDIF(Tabla1[[#This Row],[FECHA DE NACIMIENTO]],Tabla1[[#This Row],[FECHA ACTUAL]],"Y")</f>
        <v>26</v>
      </c>
      <c r="K4188" s="24" t="s">
        <v>96</v>
      </c>
      <c r="L4188" s="24" t="s">
        <v>112</v>
      </c>
      <c r="M4188" s="24">
        <v>0</v>
      </c>
      <c r="N4188" s="24">
        <v>0</v>
      </c>
      <c r="O4188" s="24">
        <v>2</v>
      </c>
      <c r="P4188" s="24" t="s">
        <v>101</v>
      </c>
      <c r="Q4188" s="23">
        <v>35548</v>
      </c>
      <c r="R4188" s="24" t="s">
        <v>76</v>
      </c>
      <c r="S4188" s="25">
        <v>45119</v>
      </c>
      <c r="T4188" s="24"/>
      <c r="U4188" s="24">
        <v>3057691412</v>
      </c>
      <c r="V4188" s="148" t="s">
        <v>21828</v>
      </c>
      <c r="W4188" s="24" t="s">
        <v>21829</v>
      </c>
      <c r="X4188" s="24" t="s">
        <v>6550</v>
      </c>
      <c r="Y4188" s="24" t="s">
        <v>21830</v>
      </c>
      <c r="Z4188" s="24" t="s">
        <v>117</v>
      </c>
      <c r="AA4188" s="24">
        <v>3118523117</v>
      </c>
      <c r="AB4188" s="24"/>
      <c r="AC4188" s="24"/>
      <c r="AD4188" s="24"/>
      <c r="AE4188" s="26" t="s">
        <v>84</v>
      </c>
      <c r="AF4188" s="26" t="s">
        <v>21831</v>
      </c>
      <c r="AG4188" s="26"/>
      <c r="AH4188" s="27" t="s">
        <v>955</v>
      </c>
      <c r="AI4188" s="27" t="s">
        <v>1612</v>
      </c>
      <c r="AJ4188" s="27" t="s">
        <v>487</v>
      </c>
      <c r="AK4188" s="24" t="s">
        <v>121</v>
      </c>
      <c r="AL4188" s="24" t="s">
        <v>7086</v>
      </c>
      <c r="AM4188" s="25">
        <v>45100</v>
      </c>
      <c r="AN4188" s="28">
        <v>1160000</v>
      </c>
      <c r="AO4188" s="28">
        <v>140606</v>
      </c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  <c r="BD4188" s="24"/>
      <c r="BE4188" s="24"/>
      <c r="BF4188" s="23"/>
      <c r="BG4188" s="23"/>
      <c r="BH4188" s="23" t="s">
        <v>75</v>
      </c>
      <c r="BI4188" s="26">
        <v>0</v>
      </c>
      <c r="BJ4188" s="26">
        <v>0</v>
      </c>
      <c r="BK4188" s="29">
        <v>0</v>
      </c>
      <c r="BL4188" s="24" t="s">
        <v>91</v>
      </c>
      <c r="BM4188" s="22" t="str">
        <f ca="1">+IF(Tabla1[[#This Row],[FECHA INGRESO]]&gt;=44986,IF((TODAY()-Tabla1[[#This Row],[FECHA INGRESO]])&gt;=50,"ALERTA","TODAVÍA FALTA"),"N/A")</f>
        <v>TODAVÍA FALTA</v>
      </c>
      <c r="BN4188" s="7" t="str">
        <f>IFERROR((_xlfn.DAYS(Tabla1[[#This Row],[FECHA INGRESO]],Tabla1[[#This Row],[FECHA RETIRO]]))/30,"")</f>
        <v/>
      </c>
    </row>
    <row r="4189" spans="1:66" x14ac:dyDescent="0.35">
      <c r="A4189" s="21">
        <v>1016592876</v>
      </c>
      <c r="B4189" s="22" t="s">
        <v>21832</v>
      </c>
      <c r="C4189" s="25">
        <v>45100</v>
      </c>
      <c r="D4189" s="24" t="s">
        <v>266</v>
      </c>
      <c r="E4189" s="24" t="s">
        <v>111</v>
      </c>
      <c r="F4189" s="24" t="s">
        <v>70</v>
      </c>
      <c r="G4189" s="24"/>
      <c r="H4189" s="24">
        <v>24123434076</v>
      </c>
      <c r="I4189" s="24" t="s">
        <v>72</v>
      </c>
      <c r="J4189" s="24">
        <f>DATEDIF(Tabla1[[#This Row],[FECHA DE NACIMIENTO]],Tabla1[[#This Row],[FECHA ACTUAL]],"Y")</f>
        <v>19</v>
      </c>
      <c r="K4189" s="24" t="s">
        <v>73</v>
      </c>
      <c r="L4189" s="24" t="s">
        <v>112</v>
      </c>
      <c r="M4189" s="24">
        <v>0</v>
      </c>
      <c r="N4189" s="24">
        <v>0</v>
      </c>
      <c r="O4189" s="24">
        <v>2</v>
      </c>
      <c r="P4189" s="24" t="s">
        <v>101</v>
      </c>
      <c r="Q4189" s="23">
        <v>38101</v>
      </c>
      <c r="R4189" s="24" t="s">
        <v>76</v>
      </c>
      <c r="S4189" s="25">
        <v>45119</v>
      </c>
      <c r="T4189" s="24"/>
      <c r="U4189" s="24">
        <v>3209961744</v>
      </c>
      <c r="V4189" s="148" t="s">
        <v>21833</v>
      </c>
      <c r="W4189" s="24" t="s">
        <v>21834</v>
      </c>
      <c r="X4189" s="24" t="s">
        <v>17221</v>
      </c>
      <c r="Y4189" s="24" t="s">
        <v>21835</v>
      </c>
      <c r="Z4189" s="24" t="s">
        <v>117</v>
      </c>
      <c r="AA4189" s="24">
        <v>3229205078</v>
      </c>
      <c r="AB4189" s="24"/>
      <c r="AC4189" s="24"/>
      <c r="AD4189" s="24"/>
      <c r="AE4189" s="26" t="s">
        <v>151</v>
      </c>
      <c r="AF4189" s="26"/>
      <c r="AG4189" s="26"/>
      <c r="AH4189" s="27" t="s">
        <v>955</v>
      </c>
      <c r="AI4189" s="27" t="s">
        <v>1612</v>
      </c>
      <c r="AJ4189" s="27" t="s">
        <v>487</v>
      </c>
      <c r="AK4189" s="24" t="s">
        <v>121</v>
      </c>
      <c r="AL4189" s="24" t="s">
        <v>7086</v>
      </c>
      <c r="AM4189" s="25">
        <v>45100</v>
      </c>
      <c r="AN4189" s="28">
        <v>1160000</v>
      </c>
      <c r="AO4189" s="28">
        <v>140606</v>
      </c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  <c r="BD4189" s="24"/>
      <c r="BE4189" s="24"/>
      <c r="BF4189" s="23"/>
      <c r="BG4189" s="23"/>
      <c r="BH4189" s="23" t="s">
        <v>75</v>
      </c>
      <c r="BI4189" s="26">
        <v>0</v>
      </c>
      <c r="BJ4189" s="26">
        <v>0</v>
      </c>
      <c r="BK4189" s="29">
        <v>0</v>
      </c>
      <c r="BL4189" s="24" t="s">
        <v>91</v>
      </c>
      <c r="BM4189" s="22" t="str">
        <f ca="1">+IF(Tabla1[[#This Row],[FECHA INGRESO]]&gt;=44986,IF((TODAY()-Tabla1[[#This Row],[FECHA INGRESO]])&gt;=50,"ALERTA","TODAVÍA FALTA"),"N/A")</f>
        <v>TODAVÍA FALTA</v>
      </c>
      <c r="BN4189" s="7" t="str">
        <f>IFERROR((_xlfn.DAYS(Tabla1[[#This Row],[FECHA INGRESO]],Tabla1[[#This Row],[FECHA RETIRO]]))/30,"")</f>
        <v/>
      </c>
    </row>
    <row r="4190" spans="1:66" x14ac:dyDescent="0.35">
      <c r="A4190" s="21">
        <v>1001285099</v>
      </c>
      <c r="B4190" s="22" t="s">
        <v>21836</v>
      </c>
      <c r="C4190" s="25">
        <v>45103</v>
      </c>
      <c r="D4190" s="24" t="s">
        <v>131</v>
      </c>
      <c r="E4190" s="24" t="s">
        <v>111</v>
      </c>
      <c r="F4190" s="24" t="s">
        <v>70</v>
      </c>
      <c r="G4190" s="24"/>
      <c r="H4190" s="24">
        <v>24123491055</v>
      </c>
      <c r="I4190" s="24" t="s">
        <v>72</v>
      </c>
      <c r="J4190" s="24">
        <f>DATEDIF(Tabla1[[#This Row],[FECHA DE NACIMIENTO]],Tabla1[[#This Row],[FECHA ACTUAL]],"Y")</f>
        <v>20</v>
      </c>
      <c r="K4190" s="24" t="s">
        <v>385</v>
      </c>
      <c r="L4190" s="24" t="s">
        <v>112</v>
      </c>
      <c r="M4190" s="24">
        <v>0</v>
      </c>
      <c r="N4190" s="24">
        <v>0</v>
      </c>
      <c r="O4190" s="24">
        <v>2</v>
      </c>
      <c r="P4190" s="24" t="s">
        <v>101</v>
      </c>
      <c r="Q4190" s="23">
        <v>37770</v>
      </c>
      <c r="R4190" s="24" t="s">
        <v>76</v>
      </c>
      <c r="S4190" s="25">
        <v>45119</v>
      </c>
      <c r="T4190" s="24">
        <v>2499154</v>
      </c>
      <c r="U4190" s="24">
        <v>3132706719</v>
      </c>
      <c r="V4190" s="148" t="s">
        <v>21837</v>
      </c>
      <c r="W4190" s="24" t="s">
        <v>21838</v>
      </c>
      <c r="X4190" s="24" t="s">
        <v>2946</v>
      </c>
      <c r="Y4190" s="24" t="s">
        <v>21839</v>
      </c>
      <c r="Z4190" s="24" t="s">
        <v>117</v>
      </c>
      <c r="AA4190" s="24">
        <v>3125435887</v>
      </c>
      <c r="AB4190" s="24"/>
      <c r="AC4190" s="24"/>
      <c r="AD4190" s="24"/>
      <c r="AE4190" s="26" t="s">
        <v>151</v>
      </c>
      <c r="AF4190" s="26"/>
      <c r="AG4190" s="26"/>
      <c r="AH4190" s="27" t="s">
        <v>955</v>
      </c>
      <c r="AI4190" s="27" t="s">
        <v>11625</v>
      </c>
      <c r="AJ4190" s="27" t="s">
        <v>11625</v>
      </c>
      <c r="AK4190" s="24" t="s">
        <v>121</v>
      </c>
      <c r="AL4190" s="24" t="s">
        <v>7086</v>
      </c>
      <c r="AM4190" s="25">
        <v>45103</v>
      </c>
      <c r="AN4190" s="28">
        <v>1160000</v>
      </c>
      <c r="AO4190" s="28">
        <v>140606</v>
      </c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  <c r="BD4190" s="24"/>
      <c r="BE4190" s="24"/>
      <c r="BF4190" s="23"/>
      <c r="BG4190" s="23"/>
      <c r="BH4190" s="23" t="s">
        <v>75</v>
      </c>
      <c r="BI4190" s="26">
        <v>0</v>
      </c>
      <c r="BJ4190" s="26">
        <v>0</v>
      </c>
      <c r="BK4190" s="29">
        <v>0</v>
      </c>
      <c r="BL4190" s="24" t="s">
        <v>91</v>
      </c>
      <c r="BM4190" s="22" t="str">
        <f ca="1">+IF(Tabla1[[#This Row],[FECHA INGRESO]]&gt;=44986,IF((TODAY()-Tabla1[[#This Row],[FECHA INGRESO]])&gt;=50,"ALERTA","TODAVÍA FALTA"),"N/A")</f>
        <v>TODAVÍA FALTA</v>
      </c>
      <c r="BN4190" s="7" t="str">
        <f>IFERROR((_xlfn.DAYS(Tabla1[[#This Row],[FECHA INGRESO]],Tabla1[[#This Row],[FECHA RETIRO]]))/30,"")</f>
        <v/>
      </c>
    </row>
    <row r="4191" spans="1:66" x14ac:dyDescent="0.35">
      <c r="A4191" s="21">
        <v>1028780944</v>
      </c>
      <c r="B4191" s="22" t="s">
        <v>21840</v>
      </c>
      <c r="C4191" s="25">
        <v>45103</v>
      </c>
      <c r="D4191" s="24" t="s">
        <v>93</v>
      </c>
      <c r="E4191" s="24" t="s">
        <v>111</v>
      </c>
      <c r="F4191" s="24" t="s">
        <v>111</v>
      </c>
      <c r="G4191" s="24"/>
      <c r="H4191" s="24">
        <v>24123475899</v>
      </c>
      <c r="I4191" s="24" t="s">
        <v>72</v>
      </c>
      <c r="J4191" s="24">
        <f>DATEDIF(Tabla1[[#This Row],[FECHA DE NACIMIENTO]],Tabla1[[#This Row],[FECHA ACTUAL]],"Y")</f>
        <v>18</v>
      </c>
      <c r="K4191" s="24" t="s">
        <v>73</v>
      </c>
      <c r="L4191" s="24" t="s">
        <v>112</v>
      </c>
      <c r="M4191" s="24">
        <v>0</v>
      </c>
      <c r="N4191" s="24">
        <v>0</v>
      </c>
      <c r="O4191" s="24">
        <v>1</v>
      </c>
      <c r="P4191" s="24" t="s">
        <v>101</v>
      </c>
      <c r="Q4191" s="23">
        <v>38262</v>
      </c>
      <c r="R4191" s="24" t="s">
        <v>76</v>
      </c>
      <c r="S4191" s="25">
        <v>45119</v>
      </c>
      <c r="T4191" s="24"/>
      <c r="U4191" s="24">
        <v>3105693742</v>
      </c>
      <c r="V4191" s="148" t="s">
        <v>21841</v>
      </c>
      <c r="W4191" s="24" t="s">
        <v>21842</v>
      </c>
      <c r="X4191" s="24" t="s">
        <v>21843</v>
      </c>
      <c r="Y4191" s="24" t="s">
        <v>21844</v>
      </c>
      <c r="Z4191" s="24" t="s">
        <v>117</v>
      </c>
      <c r="AA4191" s="24">
        <v>3195226547</v>
      </c>
      <c r="AB4191" s="24"/>
      <c r="AC4191" s="24"/>
      <c r="AD4191" s="24"/>
      <c r="AE4191" s="26" t="s">
        <v>151</v>
      </c>
      <c r="AF4191" s="26"/>
      <c r="AG4191" s="26"/>
      <c r="AH4191" s="27" t="s">
        <v>10056</v>
      </c>
      <c r="AI4191" s="27" t="s">
        <v>9232</v>
      </c>
      <c r="AJ4191" s="27" t="s">
        <v>9317</v>
      </c>
      <c r="AK4191" s="24" t="s">
        <v>121</v>
      </c>
      <c r="AL4191" s="24" t="s">
        <v>7086</v>
      </c>
      <c r="AM4191" s="25">
        <v>45103</v>
      </c>
      <c r="AN4191" s="28">
        <v>1160000</v>
      </c>
      <c r="AO4191" s="28">
        <v>140606</v>
      </c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  <c r="BD4191" s="24"/>
      <c r="BE4191" s="24"/>
      <c r="BF4191" s="23"/>
      <c r="BG4191" s="23"/>
      <c r="BH4191" s="23" t="s">
        <v>75</v>
      </c>
      <c r="BI4191" s="26">
        <v>0</v>
      </c>
      <c r="BJ4191" s="26">
        <v>0</v>
      </c>
      <c r="BK4191" s="29">
        <v>0</v>
      </c>
      <c r="BL4191" s="24" t="s">
        <v>91</v>
      </c>
      <c r="BM4191" s="22" t="str">
        <f ca="1">+IF(Tabla1[[#This Row],[FECHA INGRESO]]&gt;=44986,IF((TODAY()-Tabla1[[#This Row],[FECHA INGRESO]])&gt;=50,"ALERTA","TODAVÍA FALTA"),"N/A")</f>
        <v>TODAVÍA FALTA</v>
      </c>
      <c r="BN4191" s="7" t="str">
        <f>IFERROR((_xlfn.DAYS(Tabla1[[#This Row],[FECHA INGRESO]],Tabla1[[#This Row],[FECHA RETIRO]]))/30,"")</f>
        <v/>
      </c>
    </row>
    <row r="4192" spans="1:66" x14ac:dyDescent="0.35">
      <c r="A4192" s="21">
        <v>1016013670</v>
      </c>
      <c r="B4192" s="22" t="s">
        <v>21845</v>
      </c>
      <c r="C4192" s="25">
        <v>45103</v>
      </c>
      <c r="D4192" s="24" t="s">
        <v>266</v>
      </c>
      <c r="E4192" s="24" t="s">
        <v>111</v>
      </c>
      <c r="F4192" s="24" t="s">
        <v>111</v>
      </c>
      <c r="G4192" s="24"/>
      <c r="H4192" s="24">
        <v>24123493811</v>
      </c>
      <c r="I4192" s="24" t="s">
        <v>95</v>
      </c>
      <c r="J4192" s="24">
        <f>DATEDIF(Tabla1[[#This Row],[FECHA DE NACIMIENTO]],Tabla1[[#This Row],[FECHA ACTUAL]],"Y")</f>
        <v>34</v>
      </c>
      <c r="K4192" s="24" t="s">
        <v>73</v>
      </c>
      <c r="L4192" s="24" t="s">
        <v>112</v>
      </c>
      <c r="M4192" s="24">
        <v>0</v>
      </c>
      <c r="N4192" s="24">
        <v>0</v>
      </c>
      <c r="O4192" s="24">
        <v>2</v>
      </c>
      <c r="P4192" s="24" t="s">
        <v>101</v>
      </c>
      <c r="Q4192" s="23">
        <v>32371</v>
      </c>
      <c r="R4192" s="24" t="s">
        <v>76</v>
      </c>
      <c r="S4192" s="25">
        <v>45119</v>
      </c>
      <c r="T4192" s="24"/>
      <c r="U4192" s="24">
        <v>3132540168</v>
      </c>
      <c r="V4192" s="148" t="s">
        <v>21846</v>
      </c>
      <c r="W4192" s="24" t="s">
        <v>21847</v>
      </c>
      <c r="X4192" s="24" t="s">
        <v>9442</v>
      </c>
      <c r="Y4192" s="24" t="s">
        <v>21848</v>
      </c>
      <c r="Z4192" s="24" t="s">
        <v>285</v>
      </c>
      <c r="AA4192" s="24">
        <v>3105657690</v>
      </c>
      <c r="AB4192" s="24"/>
      <c r="AC4192" s="24"/>
      <c r="AD4192" s="24"/>
      <c r="AE4192" s="26" t="s">
        <v>151</v>
      </c>
      <c r="AF4192" s="26"/>
      <c r="AG4192" s="26"/>
      <c r="AH4192" s="27" t="s">
        <v>955</v>
      </c>
      <c r="AI4192" s="27" t="s">
        <v>11625</v>
      </c>
      <c r="AJ4192" s="27" t="s">
        <v>11625</v>
      </c>
      <c r="AK4192" s="24" t="s">
        <v>121</v>
      </c>
      <c r="AL4192" s="24" t="s">
        <v>7086</v>
      </c>
      <c r="AM4192" s="25">
        <v>45103</v>
      </c>
      <c r="AN4192" s="28">
        <v>1160000</v>
      </c>
      <c r="AO4192" s="28">
        <v>140606</v>
      </c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  <c r="BD4192" s="24"/>
      <c r="BE4192" s="24"/>
      <c r="BF4192" s="23"/>
      <c r="BG4192" s="23"/>
      <c r="BH4192" s="23" t="s">
        <v>75</v>
      </c>
      <c r="BI4192" s="26">
        <v>0</v>
      </c>
      <c r="BJ4192" s="26">
        <v>0</v>
      </c>
      <c r="BK4192" s="29">
        <v>0</v>
      </c>
      <c r="BL4192" s="24" t="s">
        <v>91</v>
      </c>
      <c r="BM4192" s="22" t="str">
        <f ca="1">+IF(Tabla1[[#This Row],[FECHA INGRESO]]&gt;=44986,IF((TODAY()-Tabla1[[#This Row],[FECHA INGRESO]])&gt;=50,"ALERTA","TODAVÍA FALTA"),"N/A")</f>
        <v>TODAVÍA FALTA</v>
      </c>
      <c r="BN4192" s="7" t="str">
        <f>IFERROR((_xlfn.DAYS(Tabla1[[#This Row],[FECHA INGRESO]],Tabla1[[#This Row],[FECHA RETIRO]]))/30,"")</f>
        <v/>
      </c>
    </row>
    <row r="4193" spans="1:67" x14ac:dyDescent="0.35">
      <c r="A4193" s="21">
        <v>1034396344</v>
      </c>
      <c r="B4193" s="22" t="s">
        <v>21849</v>
      </c>
      <c r="C4193" s="25">
        <v>45103</v>
      </c>
      <c r="D4193" s="24" t="s">
        <v>188</v>
      </c>
      <c r="E4193" s="24" t="s">
        <v>111</v>
      </c>
      <c r="F4193" s="24" t="s">
        <v>70</v>
      </c>
      <c r="G4193" s="24"/>
      <c r="H4193" s="24">
        <v>24123488624</v>
      </c>
      <c r="I4193" s="24" t="s">
        <v>72</v>
      </c>
      <c r="J4193" s="24">
        <f>DATEDIF(Tabla1[[#This Row],[FECHA DE NACIMIENTO]],Tabla1[[#This Row],[FECHA ACTUAL]],"Y")</f>
        <v>19</v>
      </c>
      <c r="K4193" s="24" t="s">
        <v>96</v>
      </c>
      <c r="L4193" s="24" t="s">
        <v>112</v>
      </c>
      <c r="M4193" s="24">
        <v>0</v>
      </c>
      <c r="N4193" s="24">
        <v>0</v>
      </c>
      <c r="O4193" s="24">
        <v>2</v>
      </c>
      <c r="P4193" s="24" t="s">
        <v>101</v>
      </c>
      <c r="Q4193" s="23">
        <v>37864</v>
      </c>
      <c r="R4193" s="24" t="s">
        <v>76</v>
      </c>
      <c r="S4193" s="25">
        <v>45119</v>
      </c>
      <c r="T4193" s="24"/>
      <c r="U4193" s="24">
        <v>3202139866</v>
      </c>
      <c r="V4193" s="148" t="s">
        <v>21850</v>
      </c>
      <c r="W4193" s="24" t="s">
        <v>19800</v>
      </c>
      <c r="X4193" s="24" t="s">
        <v>16212</v>
      </c>
      <c r="Y4193" s="24" t="s">
        <v>21851</v>
      </c>
      <c r="Z4193" s="24" t="s">
        <v>285</v>
      </c>
      <c r="AA4193" s="24">
        <v>3103273271</v>
      </c>
      <c r="AB4193" s="24"/>
      <c r="AC4193" s="24"/>
      <c r="AD4193" s="24"/>
      <c r="AE4193" s="26" t="s">
        <v>151</v>
      </c>
      <c r="AF4193" s="26"/>
      <c r="AG4193" s="26"/>
      <c r="AH4193" s="27" t="s">
        <v>955</v>
      </c>
      <c r="AI4193" s="27" t="s">
        <v>11625</v>
      </c>
      <c r="AJ4193" s="27" t="s">
        <v>11625</v>
      </c>
      <c r="AK4193" s="24" t="s">
        <v>121</v>
      </c>
      <c r="AL4193" s="24" t="s">
        <v>7086</v>
      </c>
      <c r="AM4193" s="25">
        <v>45103</v>
      </c>
      <c r="AN4193" s="28">
        <v>1160000</v>
      </c>
      <c r="AO4193" s="28">
        <v>140606</v>
      </c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  <c r="BD4193" s="24"/>
      <c r="BE4193" s="24"/>
      <c r="BF4193" s="23"/>
      <c r="BG4193" s="23"/>
      <c r="BH4193" s="23" t="s">
        <v>75</v>
      </c>
      <c r="BI4193" s="26">
        <v>0</v>
      </c>
      <c r="BJ4193" s="26">
        <v>0</v>
      </c>
      <c r="BK4193" s="29">
        <v>0</v>
      </c>
      <c r="BL4193" s="24" t="s">
        <v>91</v>
      </c>
      <c r="BM4193" s="22" t="str">
        <f ca="1">+IF(Tabla1[[#This Row],[FECHA INGRESO]]&gt;=44986,IF((TODAY()-Tabla1[[#This Row],[FECHA INGRESO]])&gt;=50,"ALERTA","TODAVÍA FALTA"),"N/A")</f>
        <v>TODAVÍA FALTA</v>
      </c>
      <c r="BN4193" s="7" t="str">
        <f>IFERROR((_xlfn.DAYS(Tabla1[[#This Row],[FECHA INGRESO]],Tabla1[[#This Row],[FECHA RETIRO]]))/30,"")</f>
        <v/>
      </c>
    </row>
    <row r="4194" spans="1:67" x14ac:dyDescent="0.35">
      <c r="A4194" s="21">
        <v>1021512196</v>
      </c>
      <c r="B4194" s="22" t="s">
        <v>21852</v>
      </c>
      <c r="C4194" s="25">
        <v>45103</v>
      </c>
      <c r="D4194" s="24" t="s">
        <v>93</v>
      </c>
      <c r="E4194" s="24" t="s">
        <v>69</v>
      </c>
      <c r="F4194" s="24" t="s">
        <v>70</v>
      </c>
      <c r="G4194" s="24"/>
      <c r="H4194" s="24">
        <v>24123509754</v>
      </c>
      <c r="I4194" s="24" t="s">
        <v>95</v>
      </c>
      <c r="J4194" s="24">
        <f>DATEDIF(Tabla1[[#This Row],[FECHA DE NACIMIENTO]],Tabla1[[#This Row],[FECHA ACTUAL]],"Y")</f>
        <v>19</v>
      </c>
      <c r="K4194" s="24" t="s">
        <v>320</v>
      </c>
      <c r="L4194" s="24" t="s">
        <v>234</v>
      </c>
      <c r="M4194" s="24">
        <v>0</v>
      </c>
      <c r="N4194" s="24">
        <v>0</v>
      </c>
      <c r="O4194" s="24">
        <v>2</v>
      </c>
      <c r="P4194" s="24" t="s">
        <v>101</v>
      </c>
      <c r="Q4194" s="23">
        <v>38034</v>
      </c>
      <c r="R4194" s="24" t="s">
        <v>76</v>
      </c>
      <c r="S4194" s="25">
        <v>45119</v>
      </c>
      <c r="T4194" s="24">
        <v>3633113</v>
      </c>
      <c r="U4194" s="24">
        <v>3223938583</v>
      </c>
      <c r="V4194" s="148" t="s">
        <v>21853</v>
      </c>
      <c r="W4194" s="24" t="s">
        <v>21854</v>
      </c>
      <c r="X4194" s="24" t="s">
        <v>2473</v>
      </c>
      <c r="Y4194" s="24" t="s">
        <v>19516</v>
      </c>
      <c r="Z4194" s="24" t="s">
        <v>117</v>
      </c>
      <c r="AA4194" s="24">
        <v>3115293020</v>
      </c>
      <c r="AB4194" s="24"/>
      <c r="AC4194" s="24"/>
      <c r="AD4194" s="24"/>
      <c r="AE4194" s="26" t="s">
        <v>151</v>
      </c>
      <c r="AF4194" s="26"/>
      <c r="AG4194" s="26"/>
      <c r="AH4194" s="27" t="s">
        <v>955</v>
      </c>
      <c r="AI4194" s="27" t="s">
        <v>11625</v>
      </c>
      <c r="AJ4194" s="27" t="s">
        <v>11625</v>
      </c>
      <c r="AK4194" s="24" t="s">
        <v>121</v>
      </c>
      <c r="AL4194" s="24" t="s">
        <v>7086</v>
      </c>
      <c r="AM4194" s="25">
        <v>45103</v>
      </c>
      <c r="AN4194" s="28">
        <v>1160000</v>
      </c>
      <c r="AO4194" s="28">
        <v>140606</v>
      </c>
      <c r="AP4194" s="24"/>
      <c r="AQ4194" s="24"/>
      <c r="AR4194" s="24"/>
      <c r="AS4194" s="24"/>
      <c r="AT4194" s="24"/>
      <c r="AU4194" s="24"/>
      <c r="AV4194" s="24"/>
      <c r="AW4194" s="24"/>
      <c r="AX4194" s="24"/>
      <c r="AY4194" s="24"/>
      <c r="AZ4194" s="24"/>
      <c r="BA4194" s="24"/>
      <c r="BB4194" s="24"/>
      <c r="BC4194" s="24"/>
      <c r="BD4194" s="24"/>
      <c r="BE4194" s="24"/>
      <c r="BF4194" s="23"/>
      <c r="BG4194" s="23"/>
      <c r="BH4194" s="23" t="s">
        <v>75</v>
      </c>
      <c r="BI4194" s="26">
        <v>0</v>
      </c>
      <c r="BJ4194" s="26">
        <v>0</v>
      </c>
      <c r="BK4194" s="29">
        <v>0</v>
      </c>
      <c r="BL4194" s="24" t="s">
        <v>91</v>
      </c>
      <c r="BM4194" s="22" t="str">
        <f ca="1">+IF(Tabla1[[#This Row],[FECHA INGRESO]]&gt;=44986,IF((TODAY()-Tabla1[[#This Row],[FECHA INGRESO]])&gt;=50,"ALERTA","TODAVÍA FALTA"),"N/A")</f>
        <v>TODAVÍA FALTA</v>
      </c>
      <c r="BN4194" s="7" t="str">
        <f>IFERROR((_xlfn.DAYS(Tabla1[[#This Row],[FECHA INGRESO]],Tabla1[[#This Row],[FECHA RETIRO]]))/30,"")</f>
        <v/>
      </c>
    </row>
    <row r="4195" spans="1:67" x14ac:dyDescent="0.35">
      <c r="A4195" s="21">
        <v>1021666073</v>
      </c>
      <c r="B4195" s="22" t="s">
        <v>21855</v>
      </c>
      <c r="C4195" s="25">
        <v>45103</v>
      </c>
      <c r="D4195" s="24" t="s">
        <v>4008</v>
      </c>
      <c r="E4195" s="24" t="s">
        <v>111</v>
      </c>
      <c r="F4195" s="24" t="s">
        <v>111</v>
      </c>
      <c r="G4195" s="24"/>
      <c r="H4195" s="24">
        <v>24123496207</v>
      </c>
      <c r="I4195" s="24" t="s">
        <v>95</v>
      </c>
      <c r="J4195" s="24">
        <f>DATEDIF(Tabla1[[#This Row],[FECHA DE NACIMIENTO]],Tabla1[[#This Row],[FECHA ACTUAL]],"Y")</f>
        <v>18</v>
      </c>
      <c r="K4195" s="24" t="s">
        <v>73</v>
      </c>
      <c r="L4195" s="24" t="s">
        <v>112</v>
      </c>
      <c r="M4195" s="24">
        <v>0</v>
      </c>
      <c r="N4195" s="24">
        <v>0</v>
      </c>
      <c r="O4195" s="24">
        <v>2</v>
      </c>
      <c r="P4195" s="24" t="s">
        <v>101</v>
      </c>
      <c r="Q4195" s="23">
        <v>38295</v>
      </c>
      <c r="R4195" s="24" t="s">
        <v>76</v>
      </c>
      <c r="S4195" s="25">
        <v>45119</v>
      </c>
      <c r="T4195" s="24"/>
      <c r="U4195" s="24">
        <v>3135878142</v>
      </c>
      <c r="V4195" s="148" t="s">
        <v>21856</v>
      </c>
      <c r="W4195" s="24" t="s">
        <v>21857</v>
      </c>
      <c r="X4195" s="24" t="s">
        <v>2096</v>
      </c>
      <c r="Y4195" s="24" t="s">
        <v>21858</v>
      </c>
      <c r="Z4195" s="24" t="s">
        <v>162</v>
      </c>
      <c r="AA4195" s="24">
        <v>3214586494</v>
      </c>
      <c r="AB4195" s="24"/>
      <c r="AC4195" s="24"/>
      <c r="AD4195" s="24"/>
      <c r="AE4195" s="26" t="s">
        <v>151</v>
      </c>
      <c r="AF4195" s="26"/>
      <c r="AG4195" s="26"/>
      <c r="AH4195" s="27" t="s">
        <v>955</v>
      </c>
      <c r="AI4195" s="27" t="s">
        <v>11625</v>
      </c>
      <c r="AJ4195" s="27" t="s">
        <v>11625</v>
      </c>
      <c r="AK4195" s="24" t="s">
        <v>121</v>
      </c>
      <c r="AL4195" s="24" t="s">
        <v>7086</v>
      </c>
      <c r="AM4195" s="25">
        <v>45103</v>
      </c>
      <c r="AN4195" s="28">
        <v>1160000</v>
      </c>
      <c r="AO4195" s="28">
        <v>140606</v>
      </c>
      <c r="AP4195" s="24"/>
      <c r="AQ4195" s="24"/>
      <c r="AR4195" s="24"/>
      <c r="AS4195" s="24"/>
      <c r="AT4195" s="24"/>
      <c r="AU4195" s="24"/>
      <c r="AV4195" s="24"/>
      <c r="AW4195" s="24"/>
      <c r="AX4195" s="24"/>
      <c r="AY4195" s="24"/>
      <c r="AZ4195" s="24"/>
      <c r="BA4195" s="24"/>
      <c r="BB4195" s="24"/>
      <c r="BC4195" s="24"/>
      <c r="BD4195" s="24"/>
      <c r="BE4195" s="24"/>
      <c r="BF4195" s="23"/>
      <c r="BG4195" s="23"/>
      <c r="BH4195" s="23" t="s">
        <v>75</v>
      </c>
      <c r="BI4195" s="26">
        <v>0</v>
      </c>
      <c r="BJ4195" s="26">
        <v>0</v>
      </c>
      <c r="BK4195" s="29">
        <v>0</v>
      </c>
      <c r="BL4195" s="24" t="s">
        <v>91</v>
      </c>
      <c r="BM4195" s="22" t="str">
        <f ca="1">+IF(Tabla1[[#This Row],[FECHA INGRESO]]&gt;=44986,IF((TODAY()-Tabla1[[#This Row],[FECHA INGRESO]])&gt;=50,"ALERTA","TODAVÍA FALTA"),"N/A")</f>
        <v>TODAVÍA FALTA</v>
      </c>
      <c r="BN4195" s="7" t="str">
        <f>IFERROR((_xlfn.DAYS(Tabla1[[#This Row],[FECHA INGRESO]],Tabla1[[#This Row],[FECHA RETIRO]]))/30,"")</f>
        <v/>
      </c>
    </row>
    <row r="4196" spans="1:67" x14ac:dyDescent="0.35">
      <c r="A4196" s="21">
        <v>1013681201</v>
      </c>
      <c r="B4196" s="22" t="s">
        <v>21859</v>
      </c>
      <c r="C4196" s="25">
        <v>45104</v>
      </c>
      <c r="D4196" s="24" t="s">
        <v>157</v>
      </c>
      <c r="E4196" s="24" t="s">
        <v>111</v>
      </c>
      <c r="F4196" s="24" t="s">
        <v>70</v>
      </c>
      <c r="G4196" s="24"/>
      <c r="H4196" s="24">
        <v>24123534541</v>
      </c>
      <c r="I4196" s="24" t="s">
        <v>72</v>
      </c>
      <c r="J4196" s="24">
        <f>DATEDIF(Tabla1[[#This Row],[FECHA DE NACIMIENTO]],Tabla1[[#This Row],[FECHA ACTUAL]],"Y")</f>
        <v>25</v>
      </c>
      <c r="K4196" s="24" t="s">
        <v>73</v>
      </c>
      <c r="L4196" s="24" t="s">
        <v>112</v>
      </c>
      <c r="M4196" s="24">
        <v>0</v>
      </c>
      <c r="N4196" s="24">
        <v>0</v>
      </c>
      <c r="O4196" s="24">
        <v>3</v>
      </c>
      <c r="P4196" s="24" t="s">
        <v>101</v>
      </c>
      <c r="Q4196" s="23">
        <v>35917</v>
      </c>
      <c r="R4196" s="24" t="s">
        <v>76</v>
      </c>
      <c r="S4196" s="25">
        <v>45119</v>
      </c>
      <c r="T4196" s="24"/>
      <c r="U4196" s="24">
        <v>3213467066</v>
      </c>
      <c r="V4196" s="148" t="s">
        <v>21860</v>
      </c>
      <c r="W4196" s="24" t="s">
        <v>21861</v>
      </c>
      <c r="X4196" s="24" t="s">
        <v>21862</v>
      </c>
      <c r="Y4196" s="24" t="s">
        <v>21863</v>
      </c>
      <c r="Z4196" s="24" t="s">
        <v>285</v>
      </c>
      <c r="AA4196" s="24">
        <v>3213467066</v>
      </c>
      <c r="AB4196" s="24"/>
      <c r="AC4196" s="24"/>
      <c r="AD4196" s="24"/>
      <c r="AE4196" s="26" t="s">
        <v>183</v>
      </c>
      <c r="AF4196" s="26" t="s">
        <v>21864</v>
      </c>
      <c r="AG4196" s="26"/>
      <c r="AH4196" s="27" t="s">
        <v>460</v>
      </c>
      <c r="AI4196" s="27" t="s">
        <v>11625</v>
      </c>
      <c r="AJ4196" s="27" t="s">
        <v>11625</v>
      </c>
      <c r="AK4196" s="24" t="s">
        <v>121</v>
      </c>
      <c r="AL4196" s="24" t="s">
        <v>7086</v>
      </c>
      <c r="AM4196" s="25">
        <v>45104</v>
      </c>
      <c r="AN4196" s="28">
        <v>1469895</v>
      </c>
      <c r="AO4196" s="28">
        <v>140606</v>
      </c>
      <c r="AP4196" s="24"/>
      <c r="AQ4196" s="24"/>
      <c r="AR4196" s="24"/>
      <c r="AS4196" s="24"/>
      <c r="AT4196" s="24"/>
      <c r="AU4196" s="24"/>
      <c r="AV4196" s="24"/>
      <c r="AW4196" s="24"/>
      <c r="AX4196" s="24"/>
      <c r="AY4196" s="24"/>
      <c r="AZ4196" s="24"/>
      <c r="BA4196" s="24"/>
      <c r="BB4196" s="24"/>
      <c r="BC4196" s="24"/>
      <c r="BD4196" s="24"/>
      <c r="BE4196" s="24"/>
      <c r="BF4196" s="23"/>
      <c r="BG4196" s="23"/>
      <c r="BH4196" s="23" t="s">
        <v>75</v>
      </c>
      <c r="BI4196" s="26">
        <v>0</v>
      </c>
      <c r="BJ4196" s="26">
        <v>0</v>
      </c>
      <c r="BK4196" s="29">
        <v>0</v>
      </c>
      <c r="BL4196" s="24" t="s">
        <v>91</v>
      </c>
      <c r="BM4196" s="22" t="str">
        <f ca="1">+IF(Tabla1[[#This Row],[FECHA INGRESO]]&gt;=44986,IF((TODAY()-Tabla1[[#This Row],[FECHA INGRESO]])&gt;=50,"ALERTA","TODAVÍA FALTA"),"N/A")</f>
        <v>TODAVÍA FALTA</v>
      </c>
      <c r="BN4196" s="7" t="str">
        <f>IFERROR((_xlfn.DAYS(Tabla1[[#This Row],[FECHA INGRESO]],Tabla1[[#This Row],[FECHA RETIRO]]))/30,"")</f>
        <v/>
      </c>
    </row>
    <row r="4197" spans="1:67" x14ac:dyDescent="0.35">
      <c r="A4197" s="21">
        <v>1015437462</v>
      </c>
      <c r="B4197" s="22" t="s">
        <v>14896</v>
      </c>
      <c r="C4197" s="25">
        <v>45104</v>
      </c>
      <c r="D4197" s="24" t="s">
        <v>266</v>
      </c>
      <c r="E4197" s="24" t="s">
        <v>94</v>
      </c>
      <c r="F4197" s="24" t="s">
        <v>70</v>
      </c>
      <c r="G4197" s="24"/>
      <c r="H4197" s="24">
        <v>24107178413</v>
      </c>
      <c r="I4197" s="24" t="s">
        <v>72</v>
      </c>
      <c r="J4197" s="24">
        <f>DATEDIF(Tabla1[[#This Row],[FECHA DE NACIMIENTO]],Tabla1[[#This Row],[FECHA ACTUAL]],"Y")</f>
        <v>30</v>
      </c>
      <c r="K4197" s="24" t="s">
        <v>73</v>
      </c>
      <c r="L4197" s="24" t="s">
        <v>234</v>
      </c>
      <c r="M4197" s="24">
        <v>1</v>
      </c>
      <c r="N4197" s="24">
        <v>1</v>
      </c>
      <c r="O4197" s="24">
        <v>2</v>
      </c>
      <c r="P4197" s="24" t="s">
        <v>101</v>
      </c>
      <c r="Q4197" s="23">
        <v>34036</v>
      </c>
      <c r="R4197" s="24" t="s">
        <v>76</v>
      </c>
      <c r="S4197" s="25">
        <v>45119</v>
      </c>
      <c r="T4197" s="24"/>
      <c r="U4197" s="24">
        <v>3107542491</v>
      </c>
      <c r="V4197" s="148" t="s">
        <v>14897</v>
      </c>
      <c r="W4197" s="24" t="s">
        <v>21865</v>
      </c>
      <c r="X4197" s="24" t="s">
        <v>7869</v>
      </c>
      <c r="Y4197" s="24" t="s">
        <v>21866</v>
      </c>
      <c r="Z4197" s="24" t="s">
        <v>13095</v>
      </c>
      <c r="AA4197" s="24">
        <v>3107542491</v>
      </c>
      <c r="AB4197" s="24"/>
      <c r="AC4197" s="24"/>
      <c r="AD4197" s="24"/>
      <c r="AE4197" s="26" t="s">
        <v>194</v>
      </c>
      <c r="AF4197" s="26" t="s">
        <v>6404</v>
      </c>
      <c r="AG4197" s="26"/>
      <c r="AH4197" s="27" t="s">
        <v>955</v>
      </c>
      <c r="AI4197" s="27" t="s">
        <v>11625</v>
      </c>
      <c r="AJ4197" s="27" t="s">
        <v>11625</v>
      </c>
      <c r="AK4197" s="24" t="s">
        <v>121</v>
      </c>
      <c r="AL4197" s="24" t="s">
        <v>7086</v>
      </c>
      <c r="AM4197" s="25">
        <v>45104</v>
      </c>
      <c r="AN4197" s="28">
        <v>1160000</v>
      </c>
      <c r="AO4197" s="28">
        <v>140606</v>
      </c>
      <c r="AP4197" s="24"/>
      <c r="AQ4197" s="24"/>
      <c r="AR4197" s="24"/>
      <c r="AS4197" s="24"/>
      <c r="AT4197" s="24"/>
      <c r="AU4197" s="24"/>
      <c r="AV4197" s="24"/>
      <c r="AW4197" s="24"/>
      <c r="AX4197" s="24"/>
      <c r="AY4197" s="24"/>
      <c r="AZ4197" s="24"/>
      <c r="BA4197" s="24"/>
      <c r="BB4197" s="24"/>
      <c r="BC4197" s="24"/>
      <c r="BD4197" s="24"/>
      <c r="BE4197" s="24"/>
      <c r="BF4197" s="23"/>
      <c r="BG4197" s="23"/>
      <c r="BH4197" s="23" t="s">
        <v>75</v>
      </c>
      <c r="BI4197" s="26">
        <v>0</v>
      </c>
      <c r="BJ4197" s="26">
        <v>0</v>
      </c>
      <c r="BK4197" s="29">
        <v>0</v>
      </c>
      <c r="BL4197" s="24" t="s">
        <v>91</v>
      </c>
      <c r="BM4197" s="22" t="str">
        <f ca="1">+IF(Tabla1[[#This Row],[FECHA INGRESO]]&gt;=44986,IF((TODAY()-Tabla1[[#This Row],[FECHA INGRESO]])&gt;=50,"ALERTA","TODAVÍA FALTA"),"N/A")</f>
        <v>TODAVÍA FALTA</v>
      </c>
      <c r="BN4197" s="7" t="str">
        <f>IFERROR((_xlfn.DAYS(Tabla1[[#This Row],[FECHA INGRESO]],Tabla1[[#This Row],[FECHA RETIRO]]))/30,"")</f>
        <v/>
      </c>
    </row>
    <row r="4198" spans="1:67" x14ac:dyDescent="0.35">
      <c r="A4198" s="21">
        <v>1000619267</v>
      </c>
      <c r="B4198" s="22" t="s">
        <v>21867</v>
      </c>
      <c r="C4198" s="25">
        <v>45104</v>
      </c>
      <c r="D4198" s="24" t="s">
        <v>188</v>
      </c>
      <c r="E4198" s="24" t="s">
        <v>69</v>
      </c>
      <c r="F4198" s="24" t="s">
        <v>70</v>
      </c>
      <c r="G4198" s="24"/>
      <c r="H4198" s="24">
        <v>24123559355</v>
      </c>
      <c r="I4198" s="24" t="s">
        <v>95</v>
      </c>
      <c r="J4198" s="24">
        <f>DATEDIF(Tabla1[[#This Row],[FECHA DE NACIMIENTO]],Tabla1[[#This Row],[FECHA ACTUAL]],"Y")</f>
        <v>22</v>
      </c>
      <c r="K4198" s="24" t="s">
        <v>96</v>
      </c>
      <c r="L4198" s="24" t="s">
        <v>112</v>
      </c>
      <c r="M4198" s="24">
        <v>1</v>
      </c>
      <c r="N4198" s="24">
        <v>1</v>
      </c>
      <c r="O4198" s="24">
        <v>2</v>
      </c>
      <c r="P4198" s="24" t="s">
        <v>101</v>
      </c>
      <c r="Q4198" s="23">
        <v>37009</v>
      </c>
      <c r="R4198" s="24" t="s">
        <v>76</v>
      </c>
      <c r="S4198" s="25">
        <v>45119</v>
      </c>
      <c r="T4198" s="24"/>
      <c r="U4198" s="24">
        <v>3223083538</v>
      </c>
      <c r="V4198" s="148" t="s">
        <v>21868</v>
      </c>
      <c r="W4198" s="24" t="s">
        <v>21869</v>
      </c>
      <c r="X4198" s="24" t="s">
        <v>18648</v>
      </c>
      <c r="Y4198" s="24" t="s">
        <v>21870</v>
      </c>
      <c r="Z4198" s="24" t="s">
        <v>117</v>
      </c>
      <c r="AA4198" s="24">
        <v>3102422798</v>
      </c>
      <c r="AB4198" s="24"/>
      <c r="AC4198" s="24"/>
      <c r="AD4198" s="24"/>
      <c r="AE4198" s="26" t="s">
        <v>151</v>
      </c>
      <c r="AF4198" s="26"/>
      <c r="AG4198" s="26"/>
      <c r="AH4198" s="27" t="s">
        <v>955</v>
      </c>
      <c r="AI4198" s="27" t="s">
        <v>11625</v>
      </c>
      <c r="AJ4198" s="27" t="s">
        <v>11625</v>
      </c>
      <c r="AK4198" s="24" t="s">
        <v>121</v>
      </c>
      <c r="AL4198" s="24" t="s">
        <v>7086</v>
      </c>
      <c r="AM4198" s="25">
        <v>45104</v>
      </c>
      <c r="AN4198" s="28">
        <v>1160000</v>
      </c>
      <c r="AO4198" s="28">
        <v>140606</v>
      </c>
      <c r="AP4198" s="24"/>
      <c r="AQ4198" s="24"/>
      <c r="AR4198" s="24"/>
      <c r="AS4198" s="24"/>
      <c r="AT4198" s="24"/>
      <c r="AU4198" s="24"/>
      <c r="AV4198" s="24"/>
      <c r="AW4198" s="24"/>
      <c r="AX4198" s="24"/>
      <c r="AY4198" s="24"/>
      <c r="AZ4198" s="24"/>
      <c r="BA4198" s="24"/>
      <c r="BB4198" s="24"/>
      <c r="BC4198" s="24"/>
      <c r="BD4198" s="24"/>
      <c r="BE4198" s="24"/>
      <c r="BF4198" s="23"/>
      <c r="BG4198" s="23"/>
      <c r="BH4198" s="23" t="s">
        <v>75</v>
      </c>
      <c r="BI4198" s="26">
        <v>0</v>
      </c>
      <c r="BJ4198" s="26">
        <v>0</v>
      </c>
      <c r="BK4198" s="29">
        <v>0</v>
      </c>
      <c r="BL4198" s="24" t="s">
        <v>91</v>
      </c>
      <c r="BM4198" s="22" t="str">
        <f ca="1">+IF(Tabla1[[#This Row],[FECHA INGRESO]]&gt;=44986,IF((TODAY()-Tabla1[[#This Row],[FECHA INGRESO]])&gt;=50,"ALERTA","TODAVÍA FALTA"),"N/A")</f>
        <v>TODAVÍA FALTA</v>
      </c>
      <c r="BN4198" s="7" t="str">
        <f>IFERROR((_xlfn.DAYS(Tabla1[[#This Row],[FECHA INGRESO]],Tabla1[[#This Row],[FECHA RETIRO]]))/30,"")</f>
        <v/>
      </c>
    </row>
    <row r="4199" spans="1:67" x14ac:dyDescent="0.35">
      <c r="A4199" s="21">
        <v>1013680498</v>
      </c>
      <c r="B4199" s="22" t="s">
        <v>21871</v>
      </c>
      <c r="C4199" s="25">
        <v>45105</v>
      </c>
      <c r="D4199" s="24" t="s">
        <v>4008</v>
      </c>
      <c r="E4199" s="24" t="s">
        <v>111</v>
      </c>
      <c r="F4199" s="24" t="s">
        <v>70</v>
      </c>
      <c r="G4199" s="24"/>
      <c r="H4199" s="24">
        <v>24123572055</v>
      </c>
      <c r="I4199" s="24" t="s">
        <v>95</v>
      </c>
      <c r="J4199" s="24">
        <f>DATEDIF(Tabla1[[#This Row],[FECHA DE NACIMIENTO]],Tabla1[[#This Row],[FECHA ACTUAL]],"Y")</f>
        <v>25</v>
      </c>
      <c r="K4199" s="24" t="s">
        <v>96</v>
      </c>
      <c r="L4199" s="24" t="s">
        <v>112</v>
      </c>
      <c r="M4199" s="24">
        <v>0</v>
      </c>
      <c r="N4199" s="24">
        <v>0</v>
      </c>
      <c r="O4199" s="24">
        <v>1</v>
      </c>
      <c r="P4199" s="24" t="s">
        <v>101</v>
      </c>
      <c r="Q4199" s="23">
        <v>35827</v>
      </c>
      <c r="R4199" s="24" t="s">
        <v>76</v>
      </c>
      <c r="S4199" s="25">
        <v>45119</v>
      </c>
      <c r="T4199" s="24"/>
      <c r="U4199" s="24">
        <v>3239739735</v>
      </c>
      <c r="V4199" s="148" t="s">
        <v>21872</v>
      </c>
      <c r="W4199" s="24" t="s">
        <v>21873</v>
      </c>
      <c r="X4199" s="24" t="s">
        <v>16212</v>
      </c>
      <c r="Y4199" s="24" t="s">
        <v>21874</v>
      </c>
      <c r="Z4199" s="24" t="s">
        <v>117</v>
      </c>
      <c r="AA4199" s="24">
        <v>3118496592</v>
      </c>
      <c r="AB4199" s="24"/>
      <c r="AC4199" s="24"/>
      <c r="AD4199" s="24"/>
      <c r="AE4199" s="26" t="s">
        <v>151</v>
      </c>
      <c r="AF4199" s="26"/>
      <c r="AG4199" s="26"/>
      <c r="AH4199" s="27" t="s">
        <v>955</v>
      </c>
      <c r="AI4199" s="27" t="s">
        <v>11625</v>
      </c>
      <c r="AJ4199" s="27" t="s">
        <v>11625</v>
      </c>
      <c r="AK4199" s="24" t="s">
        <v>121</v>
      </c>
      <c r="AL4199" s="24" t="s">
        <v>7086</v>
      </c>
      <c r="AM4199" s="25">
        <v>45105</v>
      </c>
      <c r="AN4199" s="28">
        <v>1160000</v>
      </c>
      <c r="AO4199" s="28">
        <v>140606</v>
      </c>
      <c r="AP4199" s="24"/>
      <c r="AQ4199" s="24"/>
      <c r="AR4199" s="24"/>
      <c r="AS4199" s="24"/>
      <c r="AT4199" s="24"/>
      <c r="AU4199" s="24"/>
      <c r="AV4199" s="24"/>
      <c r="AW4199" s="24"/>
      <c r="AX4199" s="24"/>
      <c r="AY4199" s="24"/>
      <c r="AZ4199" s="24"/>
      <c r="BA4199" s="24"/>
      <c r="BB4199" s="24"/>
      <c r="BC4199" s="24"/>
      <c r="BD4199" s="24"/>
      <c r="BE4199" s="24"/>
      <c r="BF4199" s="23"/>
      <c r="BG4199" s="23"/>
      <c r="BH4199" s="23" t="s">
        <v>75</v>
      </c>
      <c r="BI4199" s="26">
        <v>0</v>
      </c>
      <c r="BJ4199" s="26">
        <v>0</v>
      </c>
      <c r="BK4199" s="29">
        <v>0</v>
      </c>
      <c r="BL4199" s="24" t="s">
        <v>91</v>
      </c>
      <c r="BM4199" s="22" t="str">
        <f ca="1">+IF(Tabla1[[#This Row],[FECHA INGRESO]]&gt;=44986,IF((TODAY()-Tabla1[[#This Row],[FECHA INGRESO]])&gt;=50,"ALERTA","TODAVÍA FALTA"),"N/A")</f>
        <v>TODAVÍA FALTA</v>
      </c>
      <c r="BN4199" s="7" t="str">
        <f>IFERROR((_xlfn.DAYS(Tabla1[[#This Row],[FECHA INGRESO]],Tabla1[[#This Row],[FECHA RETIRO]]))/30,"")</f>
        <v/>
      </c>
    </row>
    <row r="4200" spans="1:67" x14ac:dyDescent="0.35">
      <c r="A4200" s="21">
        <v>1010132979</v>
      </c>
      <c r="B4200" s="22" t="s">
        <v>21875</v>
      </c>
      <c r="C4200" s="25">
        <v>45105</v>
      </c>
      <c r="D4200" s="24" t="s">
        <v>4008</v>
      </c>
      <c r="E4200" s="24" t="s">
        <v>111</v>
      </c>
      <c r="F4200" s="24" t="s">
        <v>70</v>
      </c>
      <c r="G4200" s="24"/>
      <c r="H4200" s="24">
        <v>24123578356</v>
      </c>
      <c r="I4200" s="24" t="s">
        <v>95</v>
      </c>
      <c r="J4200" s="24">
        <f>DATEDIF(Tabla1[[#This Row],[FECHA DE NACIMIENTO]],Tabla1[[#This Row],[FECHA ACTUAL]],"Y")</f>
        <v>22</v>
      </c>
      <c r="K4200" s="24" t="s">
        <v>73</v>
      </c>
      <c r="L4200" s="24" t="s">
        <v>112</v>
      </c>
      <c r="M4200" s="24">
        <v>0</v>
      </c>
      <c r="N4200" s="24">
        <v>1</v>
      </c>
      <c r="O4200" s="24">
        <v>2</v>
      </c>
      <c r="P4200" s="24" t="s">
        <v>101</v>
      </c>
      <c r="Q4200" s="23">
        <v>36959</v>
      </c>
      <c r="R4200" s="24" t="s">
        <v>76</v>
      </c>
      <c r="S4200" s="25">
        <v>45119</v>
      </c>
      <c r="T4200" s="24"/>
      <c r="U4200" s="24">
        <v>3227799663</v>
      </c>
      <c r="V4200" s="148" t="s">
        <v>21876</v>
      </c>
      <c r="W4200" s="24" t="s">
        <v>21877</v>
      </c>
      <c r="X4200" s="24" t="s">
        <v>16212</v>
      </c>
      <c r="Y4200" s="24" t="s">
        <v>21878</v>
      </c>
      <c r="Z4200" s="24" t="s">
        <v>117</v>
      </c>
      <c r="AA4200" s="24">
        <v>3102172197</v>
      </c>
      <c r="AB4200" s="24"/>
      <c r="AC4200" s="24"/>
      <c r="AD4200" s="24"/>
      <c r="AE4200" s="26" t="s">
        <v>183</v>
      </c>
      <c r="AF4200" s="26" t="s">
        <v>984</v>
      </c>
      <c r="AG4200" s="26"/>
      <c r="AH4200" s="27" t="s">
        <v>955</v>
      </c>
      <c r="AI4200" s="27" t="s">
        <v>11625</v>
      </c>
      <c r="AJ4200" s="27" t="s">
        <v>11625</v>
      </c>
      <c r="AK4200" s="24" t="s">
        <v>121</v>
      </c>
      <c r="AL4200" s="24" t="s">
        <v>7086</v>
      </c>
      <c r="AM4200" s="25">
        <v>45105</v>
      </c>
      <c r="AN4200" s="28">
        <v>1160000</v>
      </c>
      <c r="AO4200" s="28">
        <v>140606</v>
      </c>
      <c r="AP4200" s="24"/>
      <c r="AQ4200" s="24"/>
      <c r="AR4200" s="24"/>
      <c r="AS4200" s="24"/>
      <c r="AT4200" s="24"/>
      <c r="AU4200" s="24"/>
      <c r="AV4200" s="24"/>
      <c r="AW4200" s="24"/>
      <c r="AX4200" s="24"/>
      <c r="AY4200" s="24"/>
      <c r="AZ4200" s="24"/>
      <c r="BA4200" s="24"/>
      <c r="BB4200" s="24"/>
      <c r="BC4200" s="24"/>
      <c r="BD4200" s="24"/>
      <c r="BE4200" s="24"/>
      <c r="BF4200" s="23"/>
      <c r="BG4200" s="23"/>
      <c r="BH4200" s="23" t="s">
        <v>75</v>
      </c>
      <c r="BI4200" s="26">
        <v>0</v>
      </c>
      <c r="BJ4200" s="26">
        <v>0</v>
      </c>
      <c r="BK4200" s="29">
        <v>0</v>
      </c>
      <c r="BL4200" s="24" t="s">
        <v>91</v>
      </c>
      <c r="BM4200" s="22" t="str">
        <f ca="1">+IF(Tabla1[[#This Row],[FECHA INGRESO]]&gt;=44986,IF((TODAY()-Tabla1[[#This Row],[FECHA INGRESO]])&gt;=50,"ALERTA","TODAVÍA FALTA"),"N/A")</f>
        <v>TODAVÍA FALTA</v>
      </c>
      <c r="BN4200" s="7" t="str">
        <f>IFERROR((_xlfn.DAYS(Tabla1[[#This Row],[FECHA INGRESO]],Tabla1[[#This Row],[FECHA RETIRO]]))/30,"")</f>
        <v/>
      </c>
    </row>
    <row r="4201" spans="1:67" x14ac:dyDescent="0.35">
      <c r="A4201" s="21">
        <v>1023908061</v>
      </c>
      <c r="B4201" s="22" t="s">
        <v>21879</v>
      </c>
      <c r="C4201" s="25">
        <v>45105</v>
      </c>
      <c r="D4201" s="24" t="s">
        <v>4008</v>
      </c>
      <c r="E4201" s="24" t="s">
        <v>111</v>
      </c>
      <c r="F4201" s="24" t="s">
        <v>70</v>
      </c>
      <c r="G4201" s="24"/>
      <c r="H4201" s="24">
        <v>24123570376</v>
      </c>
      <c r="I4201" s="24" t="s">
        <v>95</v>
      </c>
      <c r="J4201" s="24">
        <f>DATEDIF(Tabla1[[#This Row],[FECHA DE NACIMIENTO]],Tabla1[[#This Row],[FECHA ACTUAL]],"Y")</f>
        <v>32</v>
      </c>
      <c r="K4201" s="24" t="s">
        <v>96</v>
      </c>
      <c r="L4201" s="24" t="s">
        <v>112</v>
      </c>
      <c r="M4201" s="24">
        <v>1</v>
      </c>
      <c r="N4201" s="24">
        <v>1</v>
      </c>
      <c r="O4201" s="24">
        <v>2</v>
      </c>
      <c r="P4201" s="24" t="s">
        <v>101</v>
      </c>
      <c r="Q4201" s="23">
        <v>33277</v>
      </c>
      <c r="R4201" s="24" t="s">
        <v>76</v>
      </c>
      <c r="S4201" s="25">
        <v>45119</v>
      </c>
      <c r="T4201" s="24"/>
      <c r="U4201" s="24">
        <v>3134946637</v>
      </c>
      <c r="V4201" s="148" t="s">
        <v>21880</v>
      </c>
      <c r="W4201" s="24" t="s">
        <v>21881</v>
      </c>
      <c r="X4201" s="24" t="s">
        <v>21882</v>
      </c>
      <c r="Y4201" s="24" t="s">
        <v>21883</v>
      </c>
      <c r="Z4201" s="24" t="s">
        <v>285</v>
      </c>
      <c r="AA4201" s="24">
        <v>3124075429</v>
      </c>
      <c r="AB4201" s="24"/>
      <c r="AC4201" s="24"/>
      <c r="AD4201" s="24"/>
      <c r="AE4201" s="26" t="s">
        <v>151</v>
      </c>
      <c r="AF4201" s="26"/>
      <c r="AG4201" s="26"/>
      <c r="AH4201" s="27" t="s">
        <v>955</v>
      </c>
      <c r="AI4201" s="27" t="s">
        <v>11625</v>
      </c>
      <c r="AJ4201" s="27" t="s">
        <v>11625</v>
      </c>
      <c r="AK4201" s="24" t="s">
        <v>121</v>
      </c>
      <c r="AL4201" s="24" t="s">
        <v>7086</v>
      </c>
      <c r="AM4201" s="25">
        <v>45105</v>
      </c>
      <c r="AN4201" s="28">
        <v>1160000</v>
      </c>
      <c r="AO4201" s="28">
        <v>140606</v>
      </c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  <c r="BD4201" s="24"/>
      <c r="BE4201" s="24"/>
      <c r="BF4201" s="23"/>
      <c r="BG4201" s="23"/>
      <c r="BH4201" s="23" t="s">
        <v>75</v>
      </c>
      <c r="BI4201" s="26">
        <v>0</v>
      </c>
      <c r="BJ4201" s="26">
        <v>0</v>
      </c>
      <c r="BK4201" s="29">
        <v>0</v>
      </c>
      <c r="BL4201" s="24" t="s">
        <v>91</v>
      </c>
      <c r="BM4201" s="22" t="str">
        <f ca="1">+IF(Tabla1[[#This Row],[FECHA INGRESO]]&gt;=44986,IF((TODAY()-Tabla1[[#This Row],[FECHA INGRESO]])&gt;=50,"ALERTA","TODAVÍA FALTA"),"N/A")</f>
        <v>TODAVÍA FALTA</v>
      </c>
      <c r="BN4201" s="7" t="str">
        <f>IFERROR((_xlfn.DAYS(Tabla1[[#This Row],[FECHA INGRESO]],Tabla1[[#This Row],[FECHA RETIRO]]))/30,"")</f>
        <v/>
      </c>
    </row>
    <row r="4202" spans="1:67" x14ac:dyDescent="0.35">
      <c r="A4202" s="21">
        <v>1016592298</v>
      </c>
      <c r="B4202" s="22" t="s">
        <v>21884</v>
      </c>
      <c r="C4202" s="25">
        <v>45105</v>
      </c>
      <c r="D4202" s="24" t="s">
        <v>93</v>
      </c>
      <c r="E4202" s="24"/>
      <c r="F4202" s="24"/>
      <c r="G4202" s="24"/>
      <c r="H4202" s="24">
        <v>24123572372</v>
      </c>
      <c r="I4202" s="24" t="s">
        <v>72</v>
      </c>
      <c r="J4202" s="24">
        <f>DATEDIF(Tabla1[[#This Row],[FECHA DE NACIMIENTO]],Tabla1[[#This Row],[FECHA ACTUAL]],"Y")</f>
        <v>19</v>
      </c>
      <c r="K4202" s="24" t="s">
        <v>96</v>
      </c>
      <c r="L4202" s="24" t="s">
        <v>112</v>
      </c>
      <c r="M4202" s="24">
        <v>0</v>
      </c>
      <c r="N4202" s="24">
        <v>0</v>
      </c>
      <c r="O4202" s="24">
        <v>2</v>
      </c>
      <c r="P4202" s="24" t="s">
        <v>101</v>
      </c>
      <c r="Q4202" s="23">
        <v>37991</v>
      </c>
      <c r="R4202" s="24" t="s">
        <v>76</v>
      </c>
      <c r="S4202" s="25">
        <v>45119</v>
      </c>
      <c r="T4202" s="24">
        <v>7510581</v>
      </c>
      <c r="U4202" s="24">
        <v>3195757908</v>
      </c>
      <c r="V4202" s="148" t="s">
        <v>21885</v>
      </c>
      <c r="W4202" s="24" t="s">
        <v>21886</v>
      </c>
      <c r="X4202" s="24" t="s">
        <v>16212</v>
      </c>
      <c r="Y4202" s="24"/>
      <c r="Z4202" s="24"/>
      <c r="AA4202" s="24"/>
      <c r="AB4202" s="24"/>
      <c r="AC4202" s="24"/>
      <c r="AD4202" s="24"/>
      <c r="AE4202" s="26" t="s">
        <v>151</v>
      </c>
      <c r="AF4202" s="26"/>
      <c r="AG4202" s="26"/>
      <c r="AH4202" s="27" t="s">
        <v>955</v>
      </c>
      <c r="AI4202" s="27" t="s">
        <v>11625</v>
      </c>
      <c r="AJ4202" s="27" t="s">
        <v>11625</v>
      </c>
      <c r="AK4202" s="24" t="s">
        <v>121</v>
      </c>
      <c r="AL4202" s="24" t="s">
        <v>7086</v>
      </c>
      <c r="AM4202" s="25">
        <v>45105</v>
      </c>
      <c r="AN4202" s="28">
        <v>1160000</v>
      </c>
      <c r="AO4202" s="28">
        <v>140606</v>
      </c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  <c r="BD4202" s="24"/>
      <c r="BE4202" s="24"/>
      <c r="BF4202" s="23"/>
      <c r="BG4202" s="23"/>
      <c r="BH4202" s="23" t="s">
        <v>75</v>
      </c>
      <c r="BI4202" s="26">
        <v>0</v>
      </c>
      <c r="BJ4202" s="26">
        <v>0</v>
      </c>
      <c r="BK4202" s="29">
        <v>0</v>
      </c>
      <c r="BL4202" s="24" t="s">
        <v>91</v>
      </c>
      <c r="BM4202" s="22" t="str">
        <f ca="1">+IF(Tabla1[[#This Row],[FECHA INGRESO]]&gt;=44986,IF((TODAY()-Tabla1[[#This Row],[FECHA INGRESO]])&gt;=50,"ALERTA","TODAVÍA FALTA"),"N/A")</f>
        <v>TODAVÍA FALTA</v>
      </c>
      <c r="BN4202" s="7" t="str">
        <f>IFERROR((_xlfn.DAYS(Tabla1[[#This Row],[FECHA INGRESO]],Tabla1[[#This Row],[FECHA RETIRO]]))/30,"")</f>
        <v/>
      </c>
    </row>
    <row r="4203" spans="1:67" x14ac:dyDescent="0.35">
      <c r="A4203" s="21">
        <v>1022351760</v>
      </c>
      <c r="B4203" s="22" t="s">
        <v>21887</v>
      </c>
      <c r="C4203" s="25">
        <v>45105</v>
      </c>
      <c r="D4203" s="24" t="s">
        <v>93</v>
      </c>
      <c r="E4203" s="24" t="s">
        <v>111</v>
      </c>
      <c r="F4203" s="24" t="s">
        <v>70</v>
      </c>
      <c r="G4203" s="24"/>
      <c r="H4203" s="24">
        <v>24123556495</v>
      </c>
      <c r="I4203" s="24" t="s">
        <v>72</v>
      </c>
      <c r="J4203" s="24">
        <f>DATEDIF(Tabla1[[#This Row],[FECHA DE NACIMIENTO]],Tabla1[[#This Row],[FECHA ACTUAL]],"Y")</f>
        <v>34</v>
      </c>
      <c r="K4203" s="24" t="s">
        <v>96</v>
      </c>
      <c r="L4203" s="24" t="s">
        <v>112</v>
      </c>
      <c r="M4203" s="24">
        <v>0</v>
      </c>
      <c r="N4203" s="24">
        <v>1</v>
      </c>
      <c r="O4203" s="24">
        <v>3</v>
      </c>
      <c r="P4203" s="24" t="s">
        <v>101</v>
      </c>
      <c r="Q4203" s="23">
        <v>32373</v>
      </c>
      <c r="R4203" s="24" t="s">
        <v>76</v>
      </c>
      <c r="S4203" s="25">
        <v>45119</v>
      </c>
      <c r="T4203" s="24"/>
      <c r="U4203" s="24">
        <v>3232824145</v>
      </c>
      <c r="V4203" s="148" t="s">
        <v>21888</v>
      </c>
      <c r="W4203" s="24" t="s">
        <v>21889</v>
      </c>
      <c r="X4203" s="24" t="s">
        <v>3453</v>
      </c>
      <c r="Y4203" s="24" t="s">
        <v>21890</v>
      </c>
      <c r="Z4203" s="24" t="s">
        <v>117</v>
      </c>
      <c r="AA4203" s="24">
        <v>3144212834</v>
      </c>
      <c r="AB4203" s="24"/>
      <c r="AC4203" s="24"/>
      <c r="AD4203" s="24"/>
      <c r="AE4203" s="26" t="s">
        <v>194</v>
      </c>
      <c r="AF4203" s="26" t="s">
        <v>5225</v>
      </c>
      <c r="AG4203" s="26"/>
      <c r="AH4203" s="27" t="s">
        <v>163</v>
      </c>
      <c r="AI4203" s="27" t="s">
        <v>11625</v>
      </c>
      <c r="AJ4203" s="27" t="s">
        <v>11625</v>
      </c>
      <c r="AK4203" s="24" t="s">
        <v>121</v>
      </c>
      <c r="AL4203" s="24" t="s">
        <v>7086</v>
      </c>
      <c r="AM4203" s="25">
        <v>45105</v>
      </c>
      <c r="AN4203" s="28">
        <v>1736155</v>
      </c>
      <c r="AO4203" s="28">
        <v>140606</v>
      </c>
      <c r="AP4203" s="24"/>
      <c r="AQ4203" s="24"/>
      <c r="AR4203" s="24"/>
      <c r="AS4203" s="24"/>
      <c r="AT4203" s="24"/>
      <c r="AU4203" s="24"/>
      <c r="AV4203" s="24"/>
      <c r="AW4203" s="24"/>
      <c r="AX4203" s="24"/>
      <c r="AY4203" s="24"/>
      <c r="AZ4203" s="24"/>
      <c r="BA4203" s="24"/>
      <c r="BB4203" s="24"/>
      <c r="BC4203" s="24"/>
      <c r="BD4203" s="24"/>
      <c r="BE4203" s="24"/>
      <c r="BF4203" s="23"/>
      <c r="BG4203" s="23"/>
      <c r="BH4203" s="23">
        <v>45114</v>
      </c>
      <c r="BI4203" s="26" t="s">
        <v>10014</v>
      </c>
      <c r="BJ4203" s="26" t="s">
        <v>10594</v>
      </c>
      <c r="BK4203" s="29">
        <v>0</v>
      </c>
      <c r="BL4203" s="24" t="s">
        <v>129</v>
      </c>
      <c r="BM4203" s="22" t="str">
        <f ca="1">+IF(Tabla1[[#This Row],[FECHA INGRESO]]&gt;=44986,IF((TODAY()-Tabla1[[#This Row],[FECHA INGRESO]])&gt;=50,"ALERTA","TODAVÍA FALTA"),"N/A")</f>
        <v>TODAVÍA FALTA</v>
      </c>
      <c r="BN4203" s="7">
        <f>IFERROR((_xlfn.DAYS(Tabla1[[#This Row],[FECHA INGRESO]],Tabla1[[#This Row],[FECHA RETIRO]]))/30,"")</f>
        <v>-0.3</v>
      </c>
      <c r="BO4203" t="s">
        <v>21891</v>
      </c>
    </row>
    <row r="4204" spans="1:67" x14ac:dyDescent="0.35">
      <c r="A4204" s="21">
        <v>79571803</v>
      </c>
      <c r="B4204" s="22" t="s">
        <v>21892</v>
      </c>
      <c r="C4204" s="25">
        <v>45105</v>
      </c>
      <c r="D4204" s="24" t="s">
        <v>131</v>
      </c>
      <c r="E4204" s="24" t="s">
        <v>111</v>
      </c>
      <c r="F4204" s="24" t="s">
        <v>70</v>
      </c>
      <c r="G4204" s="24"/>
      <c r="H4204" s="24">
        <v>24106117802</v>
      </c>
      <c r="I4204" s="24" t="s">
        <v>72</v>
      </c>
      <c r="J4204" s="24">
        <f>DATEDIF(Tabla1[[#This Row],[FECHA DE NACIMIENTO]],Tabla1[[#This Row],[FECHA ACTUAL]],"Y")</f>
        <v>49</v>
      </c>
      <c r="K4204" s="24" t="s">
        <v>73</v>
      </c>
      <c r="L4204" s="24" t="s">
        <v>234</v>
      </c>
      <c r="M4204" s="24">
        <v>1</v>
      </c>
      <c r="N4204" s="24">
        <v>2</v>
      </c>
      <c r="O4204" s="24">
        <v>3</v>
      </c>
      <c r="P4204" s="24" t="s">
        <v>101</v>
      </c>
      <c r="Q4204" s="23">
        <v>26865</v>
      </c>
      <c r="R4204" s="24" t="s">
        <v>76</v>
      </c>
      <c r="S4204" s="25">
        <v>45119</v>
      </c>
      <c r="T4204" s="24"/>
      <c r="U4204" s="24">
        <v>3114658898</v>
      </c>
      <c r="V4204" s="148" t="s">
        <v>21893</v>
      </c>
      <c r="W4204" s="24" t="s">
        <v>21894</v>
      </c>
      <c r="X4204" s="24" t="s">
        <v>160</v>
      </c>
      <c r="Y4204" s="24" t="s">
        <v>21895</v>
      </c>
      <c r="Z4204" s="24" t="s">
        <v>13095</v>
      </c>
      <c r="AA4204" s="24">
        <v>3208374710</v>
      </c>
      <c r="AB4204" s="24"/>
      <c r="AC4204" s="24"/>
      <c r="AD4204" s="24"/>
      <c r="AE4204" s="26" t="s">
        <v>151</v>
      </c>
      <c r="AF4204" s="26"/>
      <c r="AG4204" s="26"/>
      <c r="AH4204" s="27" t="s">
        <v>955</v>
      </c>
      <c r="AI4204" s="27" t="s">
        <v>11625</v>
      </c>
      <c r="AJ4204" s="27" t="s">
        <v>11625</v>
      </c>
      <c r="AK4204" s="24" t="s">
        <v>121</v>
      </c>
      <c r="AL4204" s="24" t="s">
        <v>7086</v>
      </c>
      <c r="AM4204" s="25">
        <v>45105</v>
      </c>
      <c r="AN4204" s="28">
        <v>1160000</v>
      </c>
      <c r="AO4204" s="28">
        <v>140606</v>
      </c>
      <c r="AP4204" s="24"/>
      <c r="AQ4204" s="24"/>
      <c r="AR4204" s="24"/>
      <c r="AS4204" s="24"/>
      <c r="AT4204" s="24"/>
      <c r="AU4204" s="24"/>
      <c r="AV4204" s="24"/>
      <c r="AW4204" s="24"/>
      <c r="AX4204" s="24"/>
      <c r="AY4204" s="24"/>
      <c r="AZ4204" s="24"/>
      <c r="BA4204" s="24"/>
      <c r="BB4204" s="24"/>
      <c r="BC4204" s="24"/>
      <c r="BD4204" s="24"/>
      <c r="BE4204" s="24"/>
      <c r="BF4204" s="23"/>
      <c r="BG4204" s="23"/>
      <c r="BH4204" s="23" t="s">
        <v>75</v>
      </c>
      <c r="BI4204" s="26">
        <v>0</v>
      </c>
      <c r="BJ4204" s="26">
        <v>0</v>
      </c>
      <c r="BK4204" s="29">
        <v>0</v>
      </c>
      <c r="BL4204" s="24" t="s">
        <v>91</v>
      </c>
      <c r="BM4204" s="22" t="str">
        <f ca="1">+IF(Tabla1[[#This Row],[FECHA INGRESO]]&gt;=44986,IF((TODAY()-Tabla1[[#This Row],[FECHA INGRESO]])&gt;=50,"ALERTA","TODAVÍA FALTA"),"N/A")</f>
        <v>TODAVÍA FALTA</v>
      </c>
      <c r="BN4204" s="7" t="str">
        <f>IFERROR((_xlfn.DAYS(Tabla1[[#This Row],[FECHA INGRESO]],Tabla1[[#This Row],[FECHA RETIRO]]))/30,"")</f>
        <v/>
      </c>
    </row>
    <row r="4205" spans="1:67" x14ac:dyDescent="0.35">
      <c r="A4205" s="21">
        <v>93236500</v>
      </c>
      <c r="B4205" s="22" t="s">
        <v>21896</v>
      </c>
      <c r="C4205" s="25">
        <v>45111</v>
      </c>
      <c r="D4205" s="24" t="s">
        <v>93</v>
      </c>
      <c r="E4205" s="24" t="s">
        <v>110</v>
      </c>
      <c r="F4205" s="24" t="s">
        <v>110</v>
      </c>
      <c r="G4205" s="24"/>
      <c r="H4205" s="24">
        <v>24123611897</v>
      </c>
      <c r="I4205" s="24" t="s">
        <v>72</v>
      </c>
      <c r="J4205" s="24">
        <f>DATEDIF(Tabla1[[#This Row],[FECHA DE NACIMIENTO]],Tabla1[[#This Row],[FECHA ACTUAL]],"Y")</f>
        <v>38</v>
      </c>
      <c r="K4205" s="24" t="s">
        <v>96</v>
      </c>
      <c r="L4205" s="24" t="s">
        <v>112</v>
      </c>
      <c r="M4205" s="24">
        <v>0</v>
      </c>
      <c r="N4205" s="24">
        <v>0</v>
      </c>
      <c r="O4205" s="24">
        <v>3</v>
      </c>
      <c r="P4205" s="24" t="s">
        <v>101</v>
      </c>
      <c r="Q4205" s="23">
        <v>30966</v>
      </c>
      <c r="R4205" s="24" t="s">
        <v>2591</v>
      </c>
      <c r="S4205" s="25">
        <v>45119</v>
      </c>
      <c r="T4205" s="24">
        <v>7229242</v>
      </c>
      <c r="U4205" s="24">
        <v>3024855061</v>
      </c>
      <c r="V4205" s="148" t="s">
        <v>21897</v>
      </c>
      <c r="W4205" s="24" t="s">
        <v>21898</v>
      </c>
      <c r="X4205" s="24" t="s">
        <v>865</v>
      </c>
      <c r="Y4205" s="24" t="s">
        <v>21899</v>
      </c>
      <c r="Z4205" s="24" t="s">
        <v>17135</v>
      </c>
      <c r="AA4205" s="24">
        <v>3185421297</v>
      </c>
      <c r="AB4205" s="24"/>
      <c r="AC4205" s="24"/>
      <c r="AD4205" s="24"/>
      <c r="AE4205" s="26" t="s">
        <v>102</v>
      </c>
      <c r="AF4205" s="26" t="s">
        <v>20835</v>
      </c>
      <c r="AG4205" s="26"/>
      <c r="AH4205" s="27" t="s">
        <v>119</v>
      </c>
      <c r="AI4205" s="27" t="s">
        <v>377</v>
      </c>
      <c r="AJ4205" s="27" t="s">
        <v>377</v>
      </c>
      <c r="AK4205" s="24" t="s">
        <v>121</v>
      </c>
      <c r="AL4205" s="24" t="s">
        <v>90</v>
      </c>
      <c r="AM4205" s="25">
        <v>45111</v>
      </c>
      <c r="AN4205" s="28">
        <v>2778375</v>
      </c>
      <c r="AO4205" s="28">
        <v>0</v>
      </c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  <c r="BD4205" s="24"/>
      <c r="BE4205" s="24"/>
      <c r="BF4205" s="23"/>
      <c r="BG4205" s="23"/>
      <c r="BH4205" s="23" t="s">
        <v>75</v>
      </c>
      <c r="BI4205" s="26">
        <v>0</v>
      </c>
      <c r="BJ4205" s="26">
        <v>0</v>
      </c>
      <c r="BK4205" s="29">
        <v>0</v>
      </c>
      <c r="BL4205" s="24" t="s">
        <v>91</v>
      </c>
      <c r="BM4205" s="22" t="str">
        <f ca="1">+IF(Tabla1[[#This Row],[FECHA INGRESO]]&gt;=44986,IF((TODAY()-Tabla1[[#This Row],[FECHA INGRESO]])&gt;=50,"ALERTA","TODAVÍA FALTA"),"N/A")</f>
        <v>TODAVÍA FALTA</v>
      </c>
      <c r="BN4205" s="7" t="str">
        <f>IFERROR((_xlfn.DAYS(Tabla1[[#This Row],[FECHA INGRESO]],Tabla1[[#This Row],[FECHA RETIRO]]))/30,"")</f>
        <v/>
      </c>
    </row>
    <row r="4206" spans="1:67" x14ac:dyDescent="0.35">
      <c r="A4206" s="21">
        <v>1012332758</v>
      </c>
      <c r="B4206" s="22" t="s">
        <v>21900</v>
      </c>
      <c r="C4206" s="25">
        <v>45111</v>
      </c>
      <c r="D4206" s="24" t="s">
        <v>266</v>
      </c>
      <c r="E4206" s="24"/>
      <c r="F4206" s="24"/>
      <c r="G4206" s="24"/>
      <c r="H4206" s="24">
        <v>24123674773</v>
      </c>
      <c r="I4206" s="24" t="s">
        <v>72</v>
      </c>
      <c r="J4206" s="24">
        <f>DATEDIF(Tabla1[[#This Row],[FECHA DE NACIMIENTO]],Tabla1[[#This Row],[FECHA ACTUAL]],"Y")</f>
        <v>18</v>
      </c>
      <c r="K4206" s="24" t="s">
        <v>73</v>
      </c>
      <c r="L4206" s="24" t="s">
        <v>112</v>
      </c>
      <c r="M4206" s="24">
        <v>0</v>
      </c>
      <c r="N4206" s="24">
        <v>0</v>
      </c>
      <c r="O4206" s="24">
        <v>2</v>
      </c>
      <c r="P4206" s="24" t="s">
        <v>101</v>
      </c>
      <c r="Q4206" s="23">
        <v>38478</v>
      </c>
      <c r="R4206" s="24" t="s">
        <v>76</v>
      </c>
      <c r="S4206" s="25">
        <v>45119</v>
      </c>
      <c r="T4206" s="24">
        <v>4027448</v>
      </c>
      <c r="U4206" s="24">
        <v>3194538093</v>
      </c>
      <c r="V4206" s="148" t="s">
        <v>21901</v>
      </c>
      <c r="W4206" s="24" t="s">
        <v>21902</v>
      </c>
      <c r="X4206" s="24" t="s">
        <v>19873</v>
      </c>
      <c r="Y4206" s="24" t="s">
        <v>21903</v>
      </c>
      <c r="Z4206" s="24" t="s">
        <v>117</v>
      </c>
      <c r="AA4206" s="24">
        <v>3197803089</v>
      </c>
      <c r="AB4206" s="24"/>
      <c r="AC4206" s="24"/>
      <c r="AD4206" s="24"/>
      <c r="AE4206" s="26" t="s">
        <v>151</v>
      </c>
      <c r="AF4206" s="26"/>
      <c r="AG4206" s="26"/>
      <c r="AH4206" s="27" t="s">
        <v>21904</v>
      </c>
      <c r="AI4206" s="27" t="s">
        <v>4910</v>
      </c>
      <c r="AJ4206" s="27" t="s">
        <v>18165</v>
      </c>
      <c r="AK4206" s="24" t="s">
        <v>121</v>
      </c>
      <c r="AL4206" s="24" t="s">
        <v>7086</v>
      </c>
      <c r="AM4206" s="25">
        <v>45111</v>
      </c>
      <c r="AN4206" s="28">
        <v>1160000</v>
      </c>
      <c r="AO4206" s="28">
        <v>140606</v>
      </c>
      <c r="AP4206" s="24"/>
      <c r="AQ4206" s="24"/>
      <c r="AR4206" s="24"/>
      <c r="AS4206" s="24"/>
      <c r="AT4206" s="24"/>
      <c r="AU4206" s="24"/>
      <c r="AV4206" s="24"/>
      <c r="AW4206" s="24"/>
      <c r="AX4206" s="24"/>
      <c r="AY4206" s="24"/>
      <c r="AZ4206" s="24"/>
      <c r="BA4206" s="24"/>
      <c r="BB4206" s="24"/>
      <c r="BC4206" s="24"/>
      <c r="BD4206" s="24"/>
      <c r="BE4206" s="24"/>
      <c r="BF4206" s="23"/>
      <c r="BG4206" s="23"/>
      <c r="BH4206" s="23" t="s">
        <v>75</v>
      </c>
      <c r="BI4206" s="26">
        <v>0</v>
      </c>
      <c r="BJ4206" s="26">
        <v>0</v>
      </c>
      <c r="BK4206" s="29">
        <v>0</v>
      </c>
      <c r="BL4206" s="24" t="s">
        <v>91</v>
      </c>
      <c r="BM4206" s="22" t="str">
        <f ca="1">+IF(Tabla1[[#This Row],[FECHA INGRESO]]&gt;=44986,IF((TODAY()-Tabla1[[#This Row],[FECHA INGRESO]])&gt;=50,"ALERTA","TODAVÍA FALTA"),"N/A")</f>
        <v>TODAVÍA FALTA</v>
      </c>
      <c r="BN4206" s="7" t="str">
        <f>IFERROR((_xlfn.DAYS(Tabla1[[#This Row],[FECHA INGRESO]],Tabla1[[#This Row],[FECHA RETIRO]]))/30,"")</f>
        <v/>
      </c>
    </row>
    <row r="4207" spans="1:67" x14ac:dyDescent="0.35">
      <c r="A4207" s="21">
        <v>1026550619</v>
      </c>
      <c r="B4207" s="22" t="s">
        <v>21905</v>
      </c>
      <c r="C4207" s="25">
        <v>45111</v>
      </c>
      <c r="D4207" s="24" t="s">
        <v>157</v>
      </c>
      <c r="E4207" s="24" t="s">
        <v>111</v>
      </c>
      <c r="F4207" s="24" t="s">
        <v>70</v>
      </c>
      <c r="G4207" s="24"/>
      <c r="H4207" s="24">
        <v>24123672210</v>
      </c>
      <c r="I4207" s="24" t="s">
        <v>72</v>
      </c>
      <c r="J4207" s="24">
        <f>DATEDIF(Tabla1[[#This Row],[FECHA DE NACIMIENTO]],Tabla1[[#This Row],[FECHA ACTUAL]],"Y")</f>
        <v>19</v>
      </c>
      <c r="K4207" s="24" t="s">
        <v>73</v>
      </c>
      <c r="L4207" s="24" t="s">
        <v>112</v>
      </c>
      <c r="M4207" s="24">
        <v>0</v>
      </c>
      <c r="N4207" s="24">
        <v>0</v>
      </c>
      <c r="O4207" s="24">
        <v>2</v>
      </c>
      <c r="P4207" s="24" t="s">
        <v>101</v>
      </c>
      <c r="Q4207" s="23">
        <v>38052</v>
      </c>
      <c r="R4207" s="24" t="s">
        <v>76</v>
      </c>
      <c r="S4207" s="25">
        <v>45119</v>
      </c>
      <c r="T4207" s="24"/>
      <c r="U4207" s="24">
        <v>3236313088</v>
      </c>
      <c r="V4207" s="148" t="s">
        <v>21906</v>
      </c>
      <c r="W4207" s="24" t="s">
        <v>21907</v>
      </c>
      <c r="X4207" s="24" t="s">
        <v>1768</v>
      </c>
      <c r="Y4207" s="24" t="s">
        <v>21908</v>
      </c>
      <c r="Z4207" s="24" t="s">
        <v>162</v>
      </c>
      <c r="AA4207" s="24">
        <v>3115541595</v>
      </c>
      <c r="AB4207" s="24"/>
      <c r="AC4207" s="24"/>
      <c r="AD4207" s="24"/>
      <c r="AE4207" s="26" t="s">
        <v>183</v>
      </c>
      <c r="AF4207" s="26" t="s">
        <v>4429</v>
      </c>
      <c r="AG4207" s="26"/>
      <c r="AH4207" s="27" t="s">
        <v>21904</v>
      </c>
      <c r="AI4207" s="27" t="s">
        <v>4910</v>
      </c>
      <c r="AJ4207" s="27" t="s">
        <v>18165</v>
      </c>
      <c r="AK4207" s="24" t="s">
        <v>121</v>
      </c>
      <c r="AL4207" s="24" t="s">
        <v>7086</v>
      </c>
      <c r="AM4207" s="25">
        <v>45111</v>
      </c>
      <c r="AN4207" s="28">
        <v>1160000</v>
      </c>
      <c r="AO4207" s="28">
        <v>140606</v>
      </c>
      <c r="AP4207" s="24"/>
      <c r="AQ4207" s="24"/>
      <c r="AR4207" s="24"/>
      <c r="AS4207" s="24"/>
      <c r="AT4207" s="24"/>
      <c r="AU4207" s="24"/>
      <c r="AV4207" s="24"/>
      <c r="AW4207" s="24"/>
      <c r="AX4207" s="24"/>
      <c r="AY4207" s="24"/>
      <c r="AZ4207" s="24"/>
      <c r="BA4207" s="24"/>
      <c r="BB4207" s="24"/>
      <c r="BC4207" s="24"/>
      <c r="BD4207" s="24"/>
      <c r="BE4207" s="24"/>
      <c r="BF4207" s="23"/>
      <c r="BG4207" s="23"/>
      <c r="BH4207" s="23" t="s">
        <v>75</v>
      </c>
      <c r="BI4207" s="26">
        <v>0</v>
      </c>
      <c r="BJ4207" s="26">
        <v>0</v>
      </c>
      <c r="BK4207" s="29">
        <v>0</v>
      </c>
      <c r="BL4207" s="24" t="s">
        <v>91</v>
      </c>
      <c r="BM4207" s="22" t="str">
        <f ca="1">+IF(Tabla1[[#This Row],[FECHA INGRESO]]&gt;=44986,IF((TODAY()-Tabla1[[#This Row],[FECHA INGRESO]])&gt;=50,"ALERTA","TODAVÍA FALTA"),"N/A")</f>
        <v>TODAVÍA FALTA</v>
      </c>
      <c r="BN4207" s="7" t="str">
        <f>IFERROR((_xlfn.DAYS(Tabla1[[#This Row],[FECHA INGRESO]],Tabla1[[#This Row],[FECHA RETIRO]]))/30,"")</f>
        <v/>
      </c>
    </row>
    <row r="4208" spans="1:67" x14ac:dyDescent="0.35">
      <c r="A4208" s="21">
        <v>1032937554</v>
      </c>
      <c r="B4208" s="22" t="s">
        <v>21909</v>
      </c>
      <c r="C4208" s="25">
        <v>45111</v>
      </c>
      <c r="D4208" s="24" t="s">
        <v>93</v>
      </c>
      <c r="E4208" s="24"/>
      <c r="F4208" s="24"/>
      <c r="G4208" s="24"/>
      <c r="H4208" s="24">
        <v>24123673592</v>
      </c>
      <c r="I4208" s="24" t="s">
        <v>95</v>
      </c>
      <c r="J4208" s="24">
        <f>DATEDIF(Tabla1[[#This Row],[FECHA DE NACIMIENTO]],Tabla1[[#This Row],[FECHA ACTUAL]],"Y")</f>
        <v>18</v>
      </c>
      <c r="K4208" s="24" t="s">
        <v>73</v>
      </c>
      <c r="L4208" s="24" t="s">
        <v>112</v>
      </c>
      <c r="M4208" s="24">
        <v>0</v>
      </c>
      <c r="N4208" s="24">
        <v>0</v>
      </c>
      <c r="O4208" s="24">
        <v>2</v>
      </c>
      <c r="P4208" s="24" t="s">
        <v>101</v>
      </c>
      <c r="Q4208" s="23">
        <v>38269</v>
      </c>
      <c r="R4208" s="24" t="s">
        <v>76</v>
      </c>
      <c r="S4208" s="25">
        <v>45119</v>
      </c>
      <c r="T4208" s="24"/>
      <c r="U4208" s="24">
        <v>3209244241</v>
      </c>
      <c r="V4208" s="148" t="s">
        <v>21910</v>
      </c>
      <c r="W4208" s="24" t="s">
        <v>21911</v>
      </c>
      <c r="X4208" s="24" t="s">
        <v>1514</v>
      </c>
      <c r="Y4208" s="24" t="s">
        <v>21912</v>
      </c>
      <c r="Z4208" s="24" t="s">
        <v>285</v>
      </c>
      <c r="AA4208" s="24">
        <v>3114857331</v>
      </c>
      <c r="AB4208" s="24"/>
      <c r="AC4208" s="24"/>
      <c r="AD4208" s="24"/>
      <c r="AE4208" s="26" t="s">
        <v>151</v>
      </c>
      <c r="AF4208" s="26"/>
      <c r="AG4208" s="26"/>
      <c r="AH4208" s="27" t="s">
        <v>21904</v>
      </c>
      <c r="AI4208" s="27" t="s">
        <v>4910</v>
      </c>
      <c r="AJ4208" s="27" t="s">
        <v>18165</v>
      </c>
      <c r="AK4208" s="24" t="s">
        <v>121</v>
      </c>
      <c r="AL4208" s="24" t="s">
        <v>7086</v>
      </c>
      <c r="AM4208" s="25">
        <v>45111</v>
      </c>
      <c r="AN4208" s="28">
        <v>1160000</v>
      </c>
      <c r="AO4208" s="28">
        <v>140606</v>
      </c>
      <c r="AP4208" s="24"/>
      <c r="AQ4208" s="24"/>
      <c r="AR4208" s="24"/>
      <c r="AS4208" s="24"/>
      <c r="AT4208" s="24"/>
      <c r="AU4208" s="24"/>
      <c r="AV4208" s="24"/>
      <c r="AW4208" s="24"/>
      <c r="AX4208" s="24"/>
      <c r="AY4208" s="24"/>
      <c r="AZ4208" s="24"/>
      <c r="BA4208" s="24"/>
      <c r="BB4208" s="24"/>
      <c r="BC4208" s="24"/>
      <c r="BD4208" s="24"/>
      <c r="BE4208" s="24"/>
      <c r="BF4208" s="23"/>
      <c r="BG4208" s="23"/>
      <c r="BH4208" s="23" t="s">
        <v>75</v>
      </c>
      <c r="BI4208" s="26">
        <v>0</v>
      </c>
      <c r="BJ4208" s="26">
        <v>0</v>
      </c>
      <c r="BK4208" s="29">
        <v>0</v>
      </c>
      <c r="BL4208" s="24" t="s">
        <v>91</v>
      </c>
      <c r="BM4208" s="22" t="str">
        <f ca="1">+IF(Tabla1[[#This Row],[FECHA INGRESO]]&gt;=44986,IF((TODAY()-Tabla1[[#This Row],[FECHA INGRESO]])&gt;=50,"ALERTA","TODAVÍA FALTA"),"N/A")</f>
        <v>TODAVÍA FALTA</v>
      </c>
      <c r="BN4208" s="7" t="str">
        <f>IFERROR((_xlfn.DAYS(Tabla1[[#This Row],[FECHA INGRESO]],Tabla1[[#This Row],[FECHA RETIRO]]))/30,"")</f>
        <v/>
      </c>
    </row>
    <row r="4209" spans="1:66" x14ac:dyDescent="0.35">
      <c r="A4209" s="21">
        <v>1031641118</v>
      </c>
      <c r="B4209" s="22" t="s">
        <v>21143</v>
      </c>
      <c r="C4209" s="25">
        <v>45111</v>
      </c>
      <c r="D4209" s="24" t="s">
        <v>582</v>
      </c>
      <c r="E4209" s="24" t="s">
        <v>111</v>
      </c>
      <c r="F4209" s="24" t="s">
        <v>70</v>
      </c>
      <c r="G4209" s="24"/>
      <c r="H4209" s="24">
        <v>24121733366</v>
      </c>
      <c r="I4209" s="24" t="s">
        <v>95</v>
      </c>
      <c r="J4209" s="24">
        <f>DATEDIF(Tabla1[[#This Row],[FECHA DE NACIMIENTO]],Tabla1[[#This Row],[FECHA ACTUAL]],"Y")</f>
        <v>19</v>
      </c>
      <c r="K4209" s="24" t="s">
        <v>73</v>
      </c>
      <c r="L4209" s="24" t="s">
        <v>234</v>
      </c>
      <c r="M4209" s="24">
        <v>0</v>
      </c>
      <c r="N4209" s="24">
        <v>0</v>
      </c>
      <c r="O4209" s="24">
        <v>1</v>
      </c>
      <c r="P4209" s="24" t="s">
        <v>101</v>
      </c>
      <c r="Q4209" s="23">
        <v>38019</v>
      </c>
      <c r="R4209" s="24" t="s">
        <v>76</v>
      </c>
      <c r="S4209" s="25">
        <v>45119</v>
      </c>
      <c r="T4209" s="24"/>
      <c r="U4209" s="24">
        <v>3245864532</v>
      </c>
      <c r="V4209" s="148" t="s">
        <v>21144</v>
      </c>
      <c r="W4209" s="24" t="s">
        <v>21145</v>
      </c>
      <c r="X4209" s="24" t="s">
        <v>13694</v>
      </c>
      <c r="Y4209" s="24" t="s">
        <v>21913</v>
      </c>
      <c r="Z4209" s="24" t="s">
        <v>17970</v>
      </c>
      <c r="AA4209" s="24">
        <v>3125514551</v>
      </c>
      <c r="AB4209" s="24"/>
      <c r="AC4209" s="24"/>
      <c r="AD4209" s="24"/>
      <c r="AE4209" s="26" t="s">
        <v>151</v>
      </c>
      <c r="AF4209" s="26"/>
      <c r="AG4209" s="26"/>
      <c r="AH4209" s="27" t="s">
        <v>955</v>
      </c>
      <c r="AI4209" s="27" t="s">
        <v>877</v>
      </c>
      <c r="AJ4209" s="27" t="s">
        <v>877</v>
      </c>
      <c r="AK4209" s="24" t="s">
        <v>121</v>
      </c>
      <c r="AL4209" s="24" t="s">
        <v>7086</v>
      </c>
      <c r="AM4209" s="25">
        <v>45111</v>
      </c>
      <c r="AN4209" s="28">
        <v>1160000</v>
      </c>
      <c r="AO4209" s="28">
        <v>140606</v>
      </c>
      <c r="AP4209" s="24"/>
      <c r="AQ4209" s="24"/>
      <c r="AR4209" s="24"/>
      <c r="AS4209" s="24"/>
      <c r="AT4209" s="24"/>
      <c r="AU4209" s="24"/>
      <c r="AV4209" s="24"/>
      <c r="AW4209" s="24"/>
      <c r="AX4209" s="24"/>
      <c r="AY4209" s="24"/>
      <c r="AZ4209" s="24"/>
      <c r="BA4209" s="24"/>
      <c r="BB4209" s="24"/>
      <c r="BC4209" s="24"/>
      <c r="BD4209" s="24"/>
      <c r="BE4209" s="24"/>
      <c r="BF4209" s="23"/>
      <c r="BG4209" s="23"/>
      <c r="BH4209" s="23" t="s">
        <v>75</v>
      </c>
      <c r="BI4209" s="26">
        <v>0</v>
      </c>
      <c r="BJ4209" s="26">
        <v>0</v>
      </c>
      <c r="BK4209" s="29">
        <v>0</v>
      </c>
      <c r="BL4209" s="24" t="s">
        <v>91</v>
      </c>
      <c r="BM4209" s="22" t="str">
        <f ca="1">+IF(Tabla1[[#This Row],[FECHA INGRESO]]&gt;=44986,IF((TODAY()-Tabla1[[#This Row],[FECHA INGRESO]])&gt;=50,"ALERTA","TODAVÍA FALTA"),"N/A")</f>
        <v>TODAVÍA FALTA</v>
      </c>
      <c r="BN4209" s="7" t="str">
        <f>IFERROR((_xlfn.DAYS(Tabla1[[#This Row],[FECHA INGRESO]],Tabla1[[#This Row],[FECHA RETIRO]]))/30,"")</f>
        <v/>
      </c>
    </row>
    <row r="4210" spans="1:66" x14ac:dyDescent="0.35">
      <c r="A4210" s="21">
        <v>1012442236</v>
      </c>
      <c r="B4210" s="22" t="s">
        <v>21914</v>
      </c>
      <c r="C4210" s="25">
        <v>45111</v>
      </c>
      <c r="D4210" s="24" t="s">
        <v>266</v>
      </c>
      <c r="E4210" s="24" t="s">
        <v>69</v>
      </c>
      <c r="F4210" s="24" t="s">
        <v>70</v>
      </c>
      <c r="G4210" s="24"/>
      <c r="H4210" s="24">
        <v>24123632375</v>
      </c>
      <c r="I4210" s="24" t="s">
        <v>72</v>
      </c>
      <c r="J4210" s="24">
        <f>DATEDIF(Tabla1[[#This Row],[FECHA DE NACIMIENTO]],Tabla1[[#This Row],[FECHA ACTUAL]],"Y")</f>
        <v>26</v>
      </c>
      <c r="K4210" s="24" t="s">
        <v>73</v>
      </c>
      <c r="L4210" s="24" t="s">
        <v>112</v>
      </c>
      <c r="M4210" s="24">
        <v>1</v>
      </c>
      <c r="N4210" s="24">
        <v>1</v>
      </c>
      <c r="O4210" s="24">
        <v>2</v>
      </c>
      <c r="P4210" s="24" t="s">
        <v>101</v>
      </c>
      <c r="Q4210" s="23">
        <v>35523</v>
      </c>
      <c r="R4210" s="24" t="s">
        <v>76</v>
      </c>
      <c r="S4210" s="25">
        <v>45119</v>
      </c>
      <c r="T4210" s="24"/>
      <c r="U4210" s="24">
        <v>3144357710</v>
      </c>
      <c r="V4210" s="148" t="s">
        <v>21915</v>
      </c>
      <c r="W4210" s="24" t="s">
        <v>21916</v>
      </c>
      <c r="X4210" s="24" t="s">
        <v>1768</v>
      </c>
      <c r="Y4210" s="24" t="s">
        <v>21917</v>
      </c>
      <c r="Z4210" s="24" t="s">
        <v>16878</v>
      </c>
      <c r="AA4210" s="24">
        <v>3118672367</v>
      </c>
      <c r="AB4210" s="24"/>
      <c r="AC4210" s="24"/>
      <c r="AD4210" s="24"/>
      <c r="AE4210" s="26" t="s">
        <v>151</v>
      </c>
      <c r="AF4210" s="26"/>
      <c r="AG4210" s="26"/>
      <c r="AH4210" s="27" t="s">
        <v>955</v>
      </c>
      <c r="AI4210" s="27" t="s">
        <v>877</v>
      </c>
      <c r="AJ4210" s="27" t="s">
        <v>877</v>
      </c>
      <c r="AK4210" s="24" t="s">
        <v>121</v>
      </c>
      <c r="AL4210" s="24" t="s">
        <v>7086</v>
      </c>
      <c r="AM4210" s="25">
        <v>45111</v>
      </c>
      <c r="AN4210" s="28">
        <v>1160000</v>
      </c>
      <c r="AO4210" s="28">
        <v>140606</v>
      </c>
      <c r="AP4210" s="24"/>
      <c r="AQ4210" s="24"/>
      <c r="AR4210" s="24"/>
      <c r="AS4210" s="24"/>
      <c r="AT4210" s="24"/>
      <c r="AU4210" s="24"/>
      <c r="AV4210" s="24"/>
      <c r="AW4210" s="24"/>
      <c r="AX4210" s="24"/>
      <c r="AY4210" s="24"/>
      <c r="AZ4210" s="24"/>
      <c r="BA4210" s="24"/>
      <c r="BB4210" s="24"/>
      <c r="BC4210" s="24"/>
      <c r="BD4210" s="24"/>
      <c r="BE4210" s="24"/>
      <c r="BF4210" s="23"/>
      <c r="BG4210" s="23"/>
      <c r="BH4210" s="23" t="s">
        <v>75</v>
      </c>
      <c r="BI4210" s="26">
        <v>0</v>
      </c>
      <c r="BJ4210" s="26">
        <v>0</v>
      </c>
      <c r="BK4210" s="29">
        <v>0</v>
      </c>
      <c r="BL4210" s="24" t="s">
        <v>91</v>
      </c>
      <c r="BM4210" s="22" t="str">
        <f ca="1">+IF(Tabla1[[#This Row],[FECHA INGRESO]]&gt;=44986,IF((TODAY()-Tabla1[[#This Row],[FECHA INGRESO]])&gt;=50,"ALERTA","TODAVÍA FALTA"),"N/A")</f>
        <v>TODAVÍA FALTA</v>
      </c>
      <c r="BN4210" s="7" t="str">
        <f>IFERROR((_xlfn.DAYS(Tabla1[[#This Row],[FECHA INGRESO]],Tabla1[[#This Row],[FECHA RETIRO]]))/30,"")</f>
        <v/>
      </c>
    </row>
    <row r="4211" spans="1:66" x14ac:dyDescent="0.35">
      <c r="A4211" s="21">
        <v>1010247455</v>
      </c>
      <c r="B4211" s="22" t="s">
        <v>21918</v>
      </c>
      <c r="C4211" s="25">
        <v>45111</v>
      </c>
      <c r="D4211" s="24" t="s">
        <v>4008</v>
      </c>
      <c r="E4211" s="24" t="s">
        <v>111</v>
      </c>
      <c r="F4211" s="24" t="s">
        <v>70</v>
      </c>
      <c r="G4211" s="24"/>
      <c r="H4211" s="24">
        <v>24123677284</v>
      </c>
      <c r="I4211" s="24" t="s">
        <v>72</v>
      </c>
      <c r="J4211" s="24">
        <f>DATEDIF(Tabla1[[#This Row],[FECHA DE NACIMIENTO]],Tabla1[[#This Row],[FECHA ACTUAL]],"Y")</f>
        <v>23</v>
      </c>
      <c r="K4211" s="24" t="s">
        <v>1020</v>
      </c>
      <c r="L4211" s="24" t="s">
        <v>112</v>
      </c>
      <c r="M4211" s="24">
        <v>0</v>
      </c>
      <c r="N4211" s="24">
        <v>0</v>
      </c>
      <c r="O4211" s="24">
        <v>2</v>
      </c>
      <c r="P4211" s="24" t="s">
        <v>101</v>
      </c>
      <c r="Q4211" s="23">
        <v>36411</v>
      </c>
      <c r="R4211" s="24" t="s">
        <v>76</v>
      </c>
      <c r="S4211" s="25">
        <v>45119</v>
      </c>
      <c r="T4211" s="24"/>
      <c r="U4211" s="24">
        <v>3123857738</v>
      </c>
      <c r="V4211" s="148" t="s">
        <v>21919</v>
      </c>
      <c r="W4211" s="24" t="s">
        <v>21708</v>
      </c>
      <c r="X4211" s="24" t="s">
        <v>21920</v>
      </c>
      <c r="Y4211" s="24" t="s">
        <v>21921</v>
      </c>
      <c r="Z4211" s="24" t="s">
        <v>117</v>
      </c>
      <c r="AA4211" s="24">
        <v>3185954062</v>
      </c>
      <c r="AB4211" s="24"/>
      <c r="AC4211" s="24"/>
      <c r="AD4211" s="24"/>
      <c r="AE4211" s="26" t="s">
        <v>194</v>
      </c>
      <c r="AF4211" s="26"/>
      <c r="AG4211" s="26"/>
      <c r="AH4211" s="27" t="s">
        <v>955</v>
      </c>
      <c r="AI4211" s="27" t="s">
        <v>877</v>
      </c>
      <c r="AJ4211" s="27" t="s">
        <v>877</v>
      </c>
      <c r="AK4211" s="24" t="s">
        <v>121</v>
      </c>
      <c r="AL4211" s="24" t="s">
        <v>7086</v>
      </c>
      <c r="AM4211" s="25">
        <v>45111</v>
      </c>
      <c r="AN4211" s="28">
        <v>1160000</v>
      </c>
      <c r="AO4211" s="28">
        <v>140606</v>
      </c>
      <c r="AP4211" s="24"/>
      <c r="AQ4211" s="24"/>
      <c r="AR4211" s="24"/>
      <c r="AS4211" s="24"/>
      <c r="AT4211" s="24"/>
      <c r="AU4211" s="24"/>
      <c r="AV4211" s="24"/>
      <c r="AW4211" s="24"/>
      <c r="AX4211" s="24"/>
      <c r="AY4211" s="24"/>
      <c r="AZ4211" s="24"/>
      <c r="BA4211" s="24"/>
      <c r="BB4211" s="24"/>
      <c r="BC4211" s="24"/>
      <c r="BD4211" s="24"/>
      <c r="BE4211" s="24"/>
      <c r="BF4211" s="23"/>
      <c r="BG4211" s="23"/>
      <c r="BH4211" s="23" t="s">
        <v>75</v>
      </c>
      <c r="BI4211" s="26">
        <v>0</v>
      </c>
      <c r="BJ4211" s="26">
        <v>0</v>
      </c>
      <c r="BK4211" s="29">
        <v>0</v>
      </c>
      <c r="BL4211" s="24" t="s">
        <v>91</v>
      </c>
      <c r="BM4211" s="22" t="str">
        <f ca="1">+IF(Tabla1[[#This Row],[FECHA INGRESO]]&gt;=44986,IF((TODAY()-Tabla1[[#This Row],[FECHA INGRESO]])&gt;=50,"ALERTA","TODAVÍA FALTA"),"N/A")</f>
        <v>TODAVÍA FALTA</v>
      </c>
      <c r="BN4211" s="7" t="str">
        <f>IFERROR((_xlfn.DAYS(Tabla1[[#This Row],[FECHA INGRESO]],Tabla1[[#This Row],[FECHA RETIRO]]))/30,"")</f>
        <v/>
      </c>
    </row>
    <row r="4212" spans="1:66" x14ac:dyDescent="0.35">
      <c r="A4212" s="21">
        <v>1023961795</v>
      </c>
      <c r="B4212" s="22" t="s">
        <v>21922</v>
      </c>
      <c r="C4212" s="25">
        <v>45111</v>
      </c>
      <c r="D4212" s="24" t="s">
        <v>93</v>
      </c>
      <c r="E4212" s="24" t="s">
        <v>111</v>
      </c>
      <c r="F4212" s="24" t="s">
        <v>70</v>
      </c>
      <c r="G4212" s="24"/>
      <c r="H4212" s="24">
        <v>24123675853</v>
      </c>
      <c r="I4212" s="24" t="s">
        <v>72</v>
      </c>
      <c r="J4212" s="24">
        <f>DATEDIF(Tabla1[[#This Row],[FECHA DE NACIMIENTO]],Tabla1[[#This Row],[FECHA ACTUAL]],"Y")</f>
        <v>25</v>
      </c>
      <c r="K4212" s="24" t="s">
        <v>320</v>
      </c>
      <c r="L4212" s="24" t="s">
        <v>112</v>
      </c>
      <c r="M4212" s="24">
        <v>0</v>
      </c>
      <c r="N4212" s="24">
        <v>1</v>
      </c>
      <c r="O4212" s="24">
        <v>1</v>
      </c>
      <c r="P4212" s="24" t="s">
        <v>101</v>
      </c>
      <c r="Q4212" s="23">
        <v>35626</v>
      </c>
      <c r="R4212" s="24" t="s">
        <v>76</v>
      </c>
      <c r="S4212" s="25">
        <v>45119</v>
      </c>
      <c r="T4212" s="24"/>
      <c r="U4212" s="24">
        <v>3108784447</v>
      </c>
      <c r="V4212" s="148" t="s">
        <v>21923</v>
      </c>
      <c r="W4212" s="24" t="s">
        <v>21924</v>
      </c>
      <c r="X4212" s="24" t="s">
        <v>16212</v>
      </c>
      <c r="Y4212" s="24" t="s">
        <v>21925</v>
      </c>
      <c r="Z4212" s="24" t="s">
        <v>117</v>
      </c>
      <c r="AA4212" s="24">
        <v>3125063586</v>
      </c>
      <c r="AB4212" s="24"/>
      <c r="AC4212" s="24"/>
      <c r="AD4212" s="24"/>
      <c r="AE4212" s="26" t="s">
        <v>151</v>
      </c>
      <c r="AF4212" s="26"/>
      <c r="AG4212" s="26"/>
      <c r="AH4212" s="27" t="s">
        <v>955</v>
      </c>
      <c r="AI4212" s="27" t="s">
        <v>877</v>
      </c>
      <c r="AJ4212" s="27" t="s">
        <v>877</v>
      </c>
      <c r="AK4212" s="24" t="s">
        <v>121</v>
      </c>
      <c r="AL4212" s="24" t="s">
        <v>7086</v>
      </c>
      <c r="AM4212" s="25">
        <v>45111</v>
      </c>
      <c r="AN4212" s="28">
        <v>1160000</v>
      </c>
      <c r="AO4212" s="28">
        <v>140606</v>
      </c>
      <c r="AP4212" s="24"/>
      <c r="AQ4212" s="24"/>
      <c r="AR4212" s="24"/>
      <c r="AS4212" s="24"/>
      <c r="AT4212" s="24"/>
      <c r="AU4212" s="24"/>
      <c r="AV4212" s="24"/>
      <c r="AW4212" s="24"/>
      <c r="AX4212" s="24"/>
      <c r="AY4212" s="24"/>
      <c r="AZ4212" s="24"/>
      <c r="BA4212" s="24"/>
      <c r="BB4212" s="24"/>
      <c r="BC4212" s="24"/>
      <c r="BD4212" s="24"/>
      <c r="BE4212" s="24"/>
      <c r="BF4212" s="23"/>
      <c r="BG4212" s="23"/>
      <c r="BH4212" s="23" t="s">
        <v>75</v>
      </c>
      <c r="BI4212" s="26">
        <v>0</v>
      </c>
      <c r="BJ4212" s="26">
        <v>0</v>
      </c>
      <c r="BK4212" s="29">
        <v>0</v>
      </c>
      <c r="BL4212" s="24" t="s">
        <v>91</v>
      </c>
      <c r="BM4212" s="22" t="str">
        <f ca="1">+IF(Tabla1[[#This Row],[FECHA INGRESO]]&gt;=44986,IF((TODAY()-Tabla1[[#This Row],[FECHA INGRESO]])&gt;=50,"ALERTA","TODAVÍA FALTA"),"N/A")</f>
        <v>TODAVÍA FALTA</v>
      </c>
      <c r="BN4212" s="7" t="str">
        <f>IFERROR((_xlfn.DAYS(Tabla1[[#This Row],[FECHA INGRESO]],Tabla1[[#This Row],[FECHA RETIRO]]))/30,"")</f>
        <v/>
      </c>
    </row>
    <row r="4213" spans="1:66" x14ac:dyDescent="0.35">
      <c r="A4213" s="21">
        <v>52846685</v>
      </c>
      <c r="B4213" s="22" t="s">
        <v>21926</v>
      </c>
      <c r="C4213" s="25">
        <v>45111</v>
      </c>
      <c r="D4213" s="24" t="s">
        <v>582</v>
      </c>
      <c r="E4213" s="24" t="s">
        <v>110</v>
      </c>
      <c r="F4213" s="24" t="s">
        <v>70</v>
      </c>
      <c r="G4213" s="24"/>
      <c r="H4213" s="24">
        <v>24123674595</v>
      </c>
      <c r="I4213" s="24" t="s">
        <v>95</v>
      </c>
      <c r="J4213" s="24">
        <f>DATEDIF(Tabla1[[#This Row],[FECHA DE NACIMIENTO]],Tabla1[[#This Row],[FECHA ACTUAL]],"Y")</f>
        <v>43</v>
      </c>
      <c r="K4213" s="24" t="s">
        <v>73</v>
      </c>
      <c r="L4213" s="24" t="s">
        <v>74</v>
      </c>
      <c r="M4213" s="24">
        <v>2</v>
      </c>
      <c r="N4213" s="24">
        <v>1</v>
      </c>
      <c r="O4213" s="24">
        <v>3</v>
      </c>
      <c r="P4213" s="24" t="s">
        <v>101</v>
      </c>
      <c r="Q4213" s="23">
        <v>29072</v>
      </c>
      <c r="R4213" s="24" t="s">
        <v>76</v>
      </c>
      <c r="S4213" s="25">
        <v>45119</v>
      </c>
      <c r="T4213" s="24"/>
      <c r="U4213" s="24">
        <v>3159275592</v>
      </c>
      <c r="V4213" s="148" t="s">
        <v>21927</v>
      </c>
      <c r="W4213" s="24" t="s">
        <v>21928</v>
      </c>
      <c r="X4213" s="24" t="s">
        <v>2245</v>
      </c>
      <c r="Y4213" s="24" t="s">
        <v>21929</v>
      </c>
      <c r="Z4213" s="24" t="s">
        <v>82</v>
      </c>
      <c r="AA4213" s="24">
        <v>3124494208</v>
      </c>
      <c r="AB4213" s="24"/>
      <c r="AC4213" s="24"/>
      <c r="AD4213" s="24"/>
      <c r="AE4213" s="26" t="s">
        <v>151</v>
      </c>
      <c r="AF4213" s="26"/>
      <c r="AG4213" s="26"/>
      <c r="AH4213" s="27" t="s">
        <v>955</v>
      </c>
      <c r="AI4213" s="27" t="s">
        <v>877</v>
      </c>
      <c r="AJ4213" s="27" t="s">
        <v>877</v>
      </c>
      <c r="AK4213" s="24" t="s">
        <v>121</v>
      </c>
      <c r="AL4213" s="24" t="s">
        <v>7086</v>
      </c>
      <c r="AM4213" s="25">
        <v>45111</v>
      </c>
      <c r="AN4213" s="28">
        <v>1160000</v>
      </c>
      <c r="AO4213" s="28">
        <v>140606</v>
      </c>
      <c r="AP4213" s="24"/>
      <c r="AQ4213" s="24"/>
      <c r="AR4213" s="24"/>
      <c r="AS4213" s="24"/>
      <c r="AT4213" s="24"/>
      <c r="AU4213" s="24"/>
      <c r="AV4213" s="24"/>
      <c r="AW4213" s="24"/>
      <c r="AX4213" s="24"/>
      <c r="AY4213" s="24"/>
      <c r="AZ4213" s="24"/>
      <c r="BA4213" s="24"/>
      <c r="BB4213" s="24"/>
      <c r="BC4213" s="24"/>
      <c r="BD4213" s="24"/>
      <c r="BE4213" s="24"/>
      <c r="BF4213" s="23"/>
      <c r="BG4213" s="23"/>
      <c r="BH4213" s="23" t="s">
        <v>75</v>
      </c>
      <c r="BI4213" s="26">
        <v>0</v>
      </c>
      <c r="BJ4213" s="26">
        <v>0</v>
      </c>
      <c r="BK4213" s="29">
        <v>0</v>
      </c>
      <c r="BL4213" s="24" t="s">
        <v>91</v>
      </c>
      <c r="BM4213" s="22" t="str">
        <f ca="1">+IF(Tabla1[[#This Row],[FECHA INGRESO]]&gt;=44986,IF((TODAY()-Tabla1[[#This Row],[FECHA INGRESO]])&gt;=50,"ALERTA","TODAVÍA FALTA"),"N/A")</f>
        <v>TODAVÍA FALTA</v>
      </c>
      <c r="BN4213" s="7" t="str">
        <f>IFERROR((_xlfn.DAYS(Tabla1[[#This Row],[FECHA INGRESO]],Tabla1[[#This Row],[FECHA RETIRO]]))/30,"")</f>
        <v/>
      </c>
    </row>
    <row r="4214" spans="1:66" x14ac:dyDescent="0.35">
      <c r="A4214" s="21">
        <v>1012412541</v>
      </c>
      <c r="B4214" s="22" t="s">
        <v>21930</v>
      </c>
      <c r="C4214" s="25">
        <v>45111</v>
      </c>
      <c r="D4214" s="24" t="s">
        <v>93</v>
      </c>
      <c r="E4214" s="24" t="s">
        <v>110</v>
      </c>
      <c r="F4214" s="24" t="s">
        <v>110</v>
      </c>
      <c r="G4214" s="24"/>
      <c r="H4214" s="24">
        <v>24083990902</v>
      </c>
      <c r="I4214" s="24" t="s">
        <v>95</v>
      </c>
      <c r="J4214" s="24">
        <f>DATEDIF(Tabla1[[#This Row],[FECHA DE NACIMIENTO]],Tabla1[[#This Row],[FECHA ACTUAL]],"Y")</f>
        <v>29</v>
      </c>
      <c r="K4214" s="24" t="s">
        <v>73</v>
      </c>
      <c r="L4214" s="24" t="s">
        <v>112</v>
      </c>
      <c r="M4214" s="24">
        <v>1</v>
      </c>
      <c r="N4214" s="24">
        <v>1</v>
      </c>
      <c r="O4214" s="24">
        <v>2</v>
      </c>
      <c r="P4214" s="24" t="s">
        <v>101</v>
      </c>
      <c r="Q4214" s="23">
        <v>34513</v>
      </c>
      <c r="R4214" s="24" t="s">
        <v>76</v>
      </c>
      <c r="S4214" s="25">
        <v>45119</v>
      </c>
      <c r="T4214" s="24"/>
      <c r="U4214" s="24">
        <v>3227233873</v>
      </c>
      <c r="V4214" s="148" t="s">
        <v>21931</v>
      </c>
      <c r="W4214" s="24" t="s">
        <v>21932</v>
      </c>
      <c r="X4214" s="24" t="s">
        <v>1768</v>
      </c>
      <c r="Y4214" s="24" t="s">
        <v>21933</v>
      </c>
      <c r="Z4214" s="24" t="s">
        <v>117</v>
      </c>
      <c r="AA4214" s="24">
        <v>3227233873</v>
      </c>
      <c r="AB4214" s="24"/>
      <c r="AC4214" s="24"/>
      <c r="AD4214" s="24"/>
      <c r="AE4214" s="26" t="s">
        <v>194</v>
      </c>
      <c r="AF4214" s="26" t="s">
        <v>21934</v>
      </c>
      <c r="AG4214" s="26"/>
      <c r="AH4214" s="27" t="s">
        <v>955</v>
      </c>
      <c r="AI4214" s="27" t="s">
        <v>877</v>
      </c>
      <c r="AJ4214" s="27" t="s">
        <v>877</v>
      </c>
      <c r="AK4214" s="24" t="s">
        <v>121</v>
      </c>
      <c r="AL4214" s="24" t="s">
        <v>7086</v>
      </c>
      <c r="AM4214" s="25">
        <v>45111</v>
      </c>
      <c r="AN4214" s="28">
        <v>1160000</v>
      </c>
      <c r="AO4214" s="28">
        <v>140606</v>
      </c>
      <c r="AP4214" s="24"/>
      <c r="AQ4214" s="24"/>
      <c r="AR4214" s="24"/>
      <c r="AS4214" s="24"/>
      <c r="AT4214" s="24"/>
      <c r="AU4214" s="24"/>
      <c r="AV4214" s="24"/>
      <c r="AW4214" s="24"/>
      <c r="AX4214" s="24"/>
      <c r="AY4214" s="24"/>
      <c r="AZ4214" s="24"/>
      <c r="BA4214" s="24"/>
      <c r="BB4214" s="24"/>
      <c r="BC4214" s="24"/>
      <c r="BD4214" s="24"/>
      <c r="BE4214" s="24"/>
      <c r="BF4214" s="23"/>
      <c r="BG4214" s="23"/>
      <c r="BH4214" s="23" t="s">
        <v>75</v>
      </c>
      <c r="BI4214" s="26">
        <v>0</v>
      </c>
      <c r="BJ4214" s="26">
        <v>0</v>
      </c>
      <c r="BK4214" s="29">
        <v>0</v>
      </c>
      <c r="BL4214" s="24" t="s">
        <v>91</v>
      </c>
      <c r="BM4214" s="22" t="str">
        <f ca="1">+IF(Tabla1[[#This Row],[FECHA INGRESO]]&gt;=44986,IF((TODAY()-Tabla1[[#This Row],[FECHA INGRESO]])&gt;=50,"ALERTA","TODAVÍA FALTA"),"N/A")</f>
        <v>TODAVÍA FALTA</v>
      </c>
      <c r="BN4214" s="7" t="str">
        <f>IFERROR((_xlfn.DAYS(Tabla1[[#This Row],[FECHA INGRESO]],Tabla1[[#This Row],[FECHA RETIRO]]))/30,"")</f>
        <v/>
      </c>
    </row>
    <row r="4215" spans="1:66" x14ac:dyDescent="0.35">
      <c r="A4215" s="21">
        <v>1022969353</v>
      </c>
      <c r="B4215" s="22" t="s">
        <v>21935</v>
      </c>
      <c r="C4215" s="25">
        <v>45111</v>
      </c>
      <c r="D4215" s="24" t="s">
        <v>582</v>
      </c>
      <c r="E4215" s="24" t="s">
        <v>94</v>
      </c>
      <c r="F4215" s="24" t="s">
        <v>70</v>
      </c>
      <c r="G4215" s="24"/>
      <c r="H4215" s="24">
        <v>24123601162</v>
      </c>
      <c r="I4215" s="24" t="s">
        <v>72</v>
      </c>
      <c r="J4215" s="24">
        <f>DATEDIF(Tabla1[[#This Row],[FECHA DE NACIMIENTO]],Tabla1[[#This Row],[FECHA ACTUAL]],"Y")</f>
        <v>31</v>
      </c>
      <c r="K4215" s="24" t="s">
        <v>96</v>
      </c>
      <c r="L4215" s="24" t="s">
        <v>234</v>
      </c>
      <c r="M4215" s="24">
        <v>1</v>
      </c>
      <c r="N4215" s="24">
        <v>1</v>
      </c>
      <c r="O4215" s="24">
        <v>2</v>
      </c>
      <c r="P4215" s="24" t="s">
        <v>101</v>
      </c>
      <c r="Q4215" s="23">
        <v>33434</v>
      </c>
      <c r="R4215" s="24" t="s">
        <v>76</v>
      </c>
      <c r="S4215" s="25">
        <v>45119</v>
      </c>
      <c r="T4215" s="24">
        <v>2328320</v>
      </c>
      <c r="U4215" s="24">
        <v>3114766077</v>
      </c>
      <c r="V4215" s="148" t="s">
        <v>21936</v>
      </c>
      <c r="W4215" s="24" t="s">
        <v>21937</v>
      </c>
      <c r="X4215" s="24" t="s">
        <v>253</v>
      </c>
      <c r="Y4215" s="24" t="s">
        <v>21938</v>
      </c>
      <c r="Z4215" s="24" t="s">
        <v>13095</v>
      </c>
      <c r="AA4215" s="24">
        <v>3108791101</v>
      </c>
      <c r="AB4215" s="24"/>
      <c r="AC4215" s="24"/>
      <c r="AD4215" s="24"/>
      <c r="AE4215" s="26" t="s">
        <v>84</v>
      </c>
      <c r="AF4215" s="26" t="s">
        <v>21939</v>
      </c>
      <c r="AG4215" s="26"/>
      <c r="AH4215" s="27" t="s">
        <v>21940</v>
      </c>
      <c r="AI4215" s="27" t="s">
        <v>687</v>
      </c>
      <c r="AJ4215" s="27" t="s">
        <v>687</v>
      </c>
      <c r="AK4215" s="24" t="s">
        <v>89</v>
      </c>
      <c r="AL4215" s="24" t="s">
        <v>90</v>
      </c>
      <c r="AM4215" s="25">
        <v>45111</v>
      </c>
      <c r="AN4215" s="28">
        <v>3000000</v>
      </c>
      <c r="AO4215" s="28">
        <v>0</v>
      </c>
      <c r="AP4215" s="24"/>
      <c r="AQ4215" s="24"/>
      <c r="AR4215" s="24"/>
      <c r="AS4215" s="24"/>
      <c r="AT4215" s="24"/>
      <c r="AU4215" s="24"/>
      <c r="AV4215" s="24"/>
      <c r="AW4215" s="24"/>
      <c r="AX4215" s="24"/>
      <c r="AY4215" s="24"/>
      <c r="AZ4215" s="24"/>
      <c r="BA4215" s="24"/>
      <c r="BB4215" s="24"/>
      <c r="BC4215" s="24"/>
      <c r="BD4215" s="24"/>
      <c r="BE4215" s="24"/>
      <c r="BF4215" s="23"/>
      <c r="BG4215" s="23"/>
      <c r="BH4215" s="23" t="s">
        <v>75</v>
      </c>
      <c r="BI4215" s="26">
        <v>0</v>
      </c>
      <c r="BJ4215" s="26">
        <v>0</v>
      </c>
      <c r="BK4215" s="29">
        <v>0</v>
      </c>
      <c r="BL4215" s="24" t="s">
        <v>91</v>
      </c>
      <c r="BM4215" s="22" t="str">
        <f ca="1">+IF(Tabla1[[#This Row],[FECHA INGRESO]]&gt;=44986,IF((TODAY()-Tabla1[[#This Row],[FECHA INGRESO]])&gt;=50,"ALERTA","TODAVÍA FALTA"),"N/A")</f>
        <v>TODAVÍA FALTA</v>
      </c>
      <c r="BN4215" s="7" t="str">
        <f>IFERROR((_xlfn.DAYS(Tabla1[[#This Row],[FECHA INGRESO]],Tabla1[[#This Row],[FECHA RETIRO]]))/30,"")</f>
        <v/>
      </c>
    </row>
    <row r="4216" spans="1:66" x14ac:dyDescent="0.35">
      <c r="A4216" s="21">
        <v>1001185389</v>
      </c>
      <c r="B4216" s="22" t="s">
        <v>18598</v>
      </c>
      <c r="C4216" s="25">
        <v>45111</v>
      </c>
      <c r="D4216" s="24" t="s">
        <v>157</v>
      </c>
      <c r="E4216" s="24" t="s">
        <v>69</v>
      </c>
      <c r="F4216" s="24" t="s">
        <v>305</v>
      </c>
      <c r="G4216" s="24"/>
      <c r="H4216" s="24">
        <v>24114585507</v>
      </c>
      <c r="I4216" s="24" t="s">
        <v>72</v>
      </c>
      <c r="J4216" s="24">
        <f>DATEDIF(Tabla1[[#This Row],[FECHA DE NACIMIENTO]],Tabla1[[#This Row],[FECHA ACTUAL]],"Y")</f>
        <v>19</v>
      </c>
      <c r="K4216" s="24" t="s">
        <v>73</v>
      </c>
      <c r="L4216" s="24" t="s">
        <v>112</v>
      </c>
      <c r="M4216" s="24">
        <v>0</v>
      </c>
      <c r="N4216" s="24">
        <v>0</v>
      </c>
      <c r="O4216" s="24">
        <v>2</v>
      </c>
      <c r="P4216" s="24" t="s">
        <v>101</v>
      </c>
      <c r="Q4216" s="23">
        <v>37932</v>
      </c>
      <c r="R4216" s="24" t="s">
        <v>76</v>
      </c>
      <c r="S4216" s="25">
        <v>45119</v>
      </c>
      <c r="T4216" s="24">
        <v>7929011</v>
      </c>
      <c r="U4216" s="24">
        <v>3145960314</v>
      </c>
      <c r="V4216" s="148" t="s">
        <v>18599</v>
      </c>
      <c r="W4216" s="24" t="s">
        <v>21941</v>
      </c>
      <c r="X4216" s="24" t="s">
        <v>21942</v>
      </c>
      <c r="Y4216" s="24" t="s">
        <v>18601</v>
      </c>
      <c r="Z4216" s="24" t="s">
        <v>117</v>
      </c>
      <c r="AA4216" s="24">
        <v>3138015401</v>
      </c>
      <c r="AB4216" s="24"/>
      <c r="AC4216" s="24"/>
      <c r="AD4216" s="24"/>
      <c r="AE4216" s="26" t="s">
        <v>194</v>
      </c>
      <c r="AF4216" s="26" t="s">
        <v>17223</v>
      </c>
      <c r="AG4216" s="26"/>
      <c r="AH4216" s="27" t="s">
        <v>17614</v>
      </c>
      <c r="AI4216" s="27" t="s">
        <v>687</v>
      </c>
      <c r="AJ4216" s="27" t="s">
        <v>687</v>
      </c>
      <c r="AK4216" s="24" t="s">
        <v>89</v>
      </c>
      <c r="AL4216" s="24" t="s">
        <v>90</v>
      </c>
      <c r="AM4216" s="25">
        <v>45111</v>
      </c>
      <c r="AN4216" s="28">
        <v>1500000</v>
      </c>
      <c r="AO4216" s="28">
        <v>140606</v>
      </c>
      <c r="AP4216" s="24"/>
      <c r="AQ4216" s="24"/>
      <c r="AR4216" s="24"/>
      <c r="AS4216" s="24"/>
      <c r="AT4216" s="24"/>
      <c r="AU4216" s="24"/>
      <c r="AV4216" s="24"/>
      <c r="AW4216" s="24"/>
      <c r="AX4216" s="24"/>
      <c r="AY4216" s="24"/>
      <c r="AZ4216" s="24"/>
      <c r="BA4216" s="24"/>
      <c r="BB4216" s="24"/>
      <c r="BC4216" s="24"/>
      <c r="BD4216" s="24"/>
      <c r="BE4216" s="24"/>
      <c r="BF4216" s="23"/>
      <c r="BG4216" s="23"/>
      <c r="BH4216" s="23" t="s">
        <v>75</v>
      </c>
      <c r="BI4216" s="26">
        <v>0</v>
      </c>
      <c r="BJ4216" s="26">
        <v>0</v>
      </c>
      <c r="BK4216" s="29">
        <v>0</v>
      </c>
      <c r="BL4216" s="24" t="s">
        <v>91</v>
      </c>
      <c r="BM4216" s="22" t="str">
        <f ca="1">+IF(Tabla1[[#This Row],[FECHA INGRESO]]&gt;=44986,IF((TODAY()-Tabla1[[#This Row],[FECHA INGRESO]])&gt;=50,"ALERTA","TODAVÍA FALTA"),"N/A")</f>
        <v>TODAVÍA FALTA</v>
      </c>
      <c r="BN4216" s="7" t="str">
        <f>IFERROR((_xlfn.DAYS(Tabla1[[#This Row],[FECHA INGRESO]],Tabla1[[#This Row],[FECHA RETIRO]]))/30,"")</f>
        <v/>
      </c>
    </row>
    <row r="4217" spans="1:66" x14ac:dyDescent="0.35">
      <c r="A4217" s="21">
        <v>1000065648</v>
      </c>
      <c r="B4217" s="22" t="s">
        <v>18843</v>
      </c>
      <c r="C4217" s="25">
        <v>45111</v>
      </c>
      <c r="D4217" s="24" t="s">
        <v>4008</v>
      </c>
      <c r="E4217" s="24" t="s">
        <v>69</v>
      </c>
      <c r="F4217" s="24" t="s">
        <v>70</v>
      </c>
      <c r="G4217" s="24"/>
      <c r="H4217" s="24">
        <v>24115082739</v>
      </c>
      <c r="I4217" s="24" t="s">
        <v>72</v>
      </c>
      <c r="J4217" s="24">
        <f>DATEDIF(Tabla1[[#This Row],[FECHA DE NACIMIENTO]],Tabla1[[#This Row],[FECHA ACTUAL]],"Y")</f>
        <v>20</v>
      </c>
      <c r="K4217" s="24" t="s">
        <v>73</v>
      </c>
      <c r="L4217" s="24" t="s">
        <v>112</v>
      </c>
      <c r="M4217" s="24">
        <v>0</v>
      </c>
      <c r="N4217" s="24">
        <v>0</v>
      </c>
      <c r="O4217" s="24">
        <v>2</v>
      </c>
      <c r="P4217" s="24" t="s">
        <v>101</v>
      </c>
      <c r="Q4217" s="23">
        <v>37710</v>
      </c>
      <c r="R4217" s="24" t="s">
        <v>76</v>
      </c>
      <c r="S4217" s="25">
        <v>45119</v>
      </c>
      <c r="T4217" s="24"/>
      <c r="U4217" s="24">
        <v>3103233725</v>
      </c>
      <c r="V4217" s="148" t="s">
        <v>18844</v>
      </c>
      <c r="W4217" s="24" t="s">
        <v>21943</v>
      </c>
      <c r="X4217" s="24" t="s">
        <v>2952</v>
      </c>
      <c r="Y4217" s="24" t="s">
        <v>21944</v>
      </c>
      <c r="Z4217" s="24" t="s">
        <v>117</v>
      </c>
      <c r="AA4217" s="24">
        <v>3044125974</v>
      </c>
      <c r="AB4217" s="24"/>
      <c r="AC4217" s="24"/>
      <c r="AD4217" s="24"/>
      <c r="AE4217" s="26" t="s">
        <v>194</v>
      </c>
      <c r="AF4217" s="26" t="s">
        <v>17223</v>
      </c>
      <c r="AG4217" s="26"/>
      <c r="AH4217" s="27" t="s">
        <v>17614</v>
      </c>
      <c r="AI4217" s="27" t="s">
        <v>687</v>
      </c>
      <c r="AJ4217" s="27" t="s">
        <v>687</v>
      </c>
      <c r="AK4217" s="24" t="s">
        <v>89</v>
      </c>
      <c r="AL4217" s="24" t="s">
        <v>90</v>
      </c>
      <c r="AM4217" s="25">
        <v>45111</v>
      </c>
      <c r="AN4217" s="28">
        <v>1500000</v>
      </c>
      <c r="AO4217" s="28">
        <v>140606</v>
      </c>
      <c r="AP4217" s="24"/>
      <c r="AQ4217" s="24"/>
      <c r="AR4217" s="24"/>
      <c r="AS4217" s="24"/>
      <c r="AT4217" s="24"/>
      <c r="AU4217" s="24"/>
      <c r="AV4217" s="24"/>
      <c r="AW4217" s="24"/>
      <c r="AX4217" s="24"/>
      <c r="AY4217" s="24"/>
      <c r="AZ4217" s="24"/>
      <c r="BA4217" s="24"/>
      <c r="BB4217" s="24"/>
      <c r="BC4217" s="24"/>
      <c r="BD4217" s="24"/>
      <c r="BE4217" s="24"/>
      <c r="BF4217" s="23"/>
      <c r="BG4217" s="23"/>
      <c r="BH4217" s="23" t="s">
        <v>75</v>
      </c>
      <c r="BI4217" s="26">
        <v>0</v>
      </c>
      <c r="BJ4217" s="26">
        <v>0</v>
      </c>
      <c r="BK4217" s="29">
        <v>0</v>
      </c>
      <c r="BL4217" s="24" t="s">
        <v>91</v>
      </c>
      <c r="BM4217" s="22" t="str">
        <f ca="1">+IF(Tabla1[[#This Row],[FECHA INGRESO]]&gt;=44986,IF((TODAY()-Tabla1[[#This Row],[FECHA INGRESO]])&gt;=50,"ALERTA","TODAVÍA FALTA"),"N/A")</f>
        <v>TODAVÍA FALTA</v>
      </c>
      <c r="BN4217" s="7" t="str">
        <f>IFERROR((_xlfn.DAYS(Tabla1[[#This Row],[FECHA INGRESO]],Tabla1[[#This Row],[FECHA RETIRO]]))/30,"")</f>
        <v/>
      </c>
    </row>
    <row r="4218" spans="1:66" x14ac:dyDescent="0.35">
      <c r="A4218" s="21">
        <v>1030689892</v>
      </c>
      <c r="B4218" s="22" t="s">
        <v>21945</v>
      </c>
      <c r="C4218" s="25">
        <v>45111</v>
      </c>
      <c r="D4218" s="24" t="s">
        <v>266</v>
      </c>
      <c r="E4218" s="24" t="s">
        <v>94</v>
      </c>
      <c r="F4218" s="24" t="s">
        <v>70</v>
      </c>
      <c r="G4218" s="24"/>
      <c r="H4218" s="24">
        <v>24123625012</v>
      </c>
      <c r="I4218" s="24" t="s">
        <v>72</v>
      </c>
      <c r="J4218" s="24">
        <f>DATEDIF(Tabla1[[#This Row],[FECHA DE NACIMIENTO]],Tabla1[[#This Row],[FECHA ACTUAL]],"Y")</f>
        <v>24</v>
      </c>
      <c r="K4218" s="24" t="s">
        <v>96</v>
      </c>
      <c r="L4218" s="24" t="s">
        <v>112</v>
      </c>
      <c r="M4218" s="24">
        <v>0</v>
      </c>
      <c r="N4218" s="24">
        <v>0</v>
      </c>
      <c r="O4218" s="24">
        <v>2</v>
      </c>
      <c r="P4218" s="24" t="s">
        <v>101</v>
      </c>
      <c r="Q4218" s="23">
        <v>36018</v>
      </c>
      <c r="R4218" s="24" t="s">
        <v>76</v>
      </c>
      <c r="S4218" s="25">
        <v>45119</v>
      </c>
      <c r="T4218" s="24"/>
      <c r="U4218" s="24">
        <v>3227828988</v>
      </c>
      <c r="V4218" s="148" t="s">
        <v>21946</v>
      </c>
      <c r="W4218" s="24" t="s">
        <v>21947</v>
      </c>
      <c r="X4218" s="24" t="s">
        <v>2915</v>
      </c>
      <c r="Y4218" s="24" t="s">
        <v>21948</v>
      </c>
      <c r="Z4218" s="24" t="s">
        <v>285</v>
      </c>
      <c r="AA4218" s="24">
        <v>3112188218</v>
      </c>
      <c r="AB4218" s="24"/>
      <c r="AC4218" s="24"/>
      <c r="AD4218" s="24"/>
      <c r="AE4218" s="26" t="s">
        <v>151</v>
      </c>
      <c r="AF4218" s="26"/>
      <c r="AG4218" s="26"/>
      <c r="AH4218" s="27" t="s">
        <v>955</v>
      </c>
      <c r="AI4218" s="27" t="s">
        <v>120</v>
      </c>
      <c r="AJ4218" s="27" t="s">
        <v>120</v>
      </c>
      <c r="AK4218" s="24" t="s">
        <v>121</v>
      </c>
      <c r="AL4218" s="24" t="s">
        <v>7086</v>
      </c>
      <c r="AM4218" s="25">
        <v>45111</v>
      </c>
      <c r="AN4218" s="28">
        <v>1160000</v>
      </c>
      <c r="AO4218" s="28">
        <v>140606</v>
      </c>
      <c r="AP4218" s="24"/>
      <c r="AQ4218" s="24"/>
      <c r="AR4218" s="24"/>
      <c r="AS4218" s="24"/>
      <c r="AT4218" s="24"/>
      <c r="AU4218" s="24"/>
      <c r="AV4218" s="24"/>
      <c r="AW4218" s="24"/>
      <c r="AX4218" s="24"/>
      <c r="AY4218" s="24"/>
      <c r="AZ4218" s="24"/>
      <c r="BA4218" s="24"/>
      <c r="BB4218" s="24"/>
      <c r="BC4218" s="24"/>
      <c r="BD4218" s="24"/>
      <c r="BE4218" s="24"/>
      <c r="BF4218" s="23"/>
      <c r="BG4218" s="23"/>
      <c r="BH4218" s="23" t="s">
        <v>75</v>
      </c>
      <c r="BI4218" s="26">
        <v>0</v>
      </c>
      <c r="BJ4218" s="26">
        <v>0</v>
      </c>
      <c r="BK4218" s="29">
        <v>0</v>
      </c>
      <c r="BL4218" s="24" t="s">
        <v>91</v>
      </c>
      <c r="BM4218" s="22" t="str">
        <f ca="1">+IF(Tabla1[[#This Row],[FECHA INGRESO]]&gt;=44986,IF((TODAY()-Tabla1[[#This Row],[FECHA INGRESO]])&gt;=50,"ALERTA","TODAVÍA FALTA"),"N/A")</f>
        <v>TODAVÍA FALTA</v>
      </c>
      <c r="BN4218" s="7" t="str">
        <f>IFERROR((_xlfn.DAYS(Tabla1[[#This Row],[FECHA INGRESO]],Tabla1[[#This Row],[FECHA RETIRO]]))/30,"")</f>
        <v/>
      </c>
    </row>
    <row r="4219" spans="1:66" x14ac:dyDescent="0.35">
      <c r="A4219" s="21">
        <v>1010248342</v>
      </c>
      <c r="B4219" s="22" t="s">
        <v>21949</v>
      </c>
      <c r="C4219" s="25">
        <v>45111</v>
      </c>
      <c r="D4219" s="24" t="s">
        <v>4008</v>
      </c>
      <c r="E4219" s="24" t="s">
        <v>111</v>
      </c>
      <c r="F4219" s="24" t="s">
        <v>70</v>
      </c>
      <c r="G4219" s="24"/>
      <c r="H4219" s="24">
        <v>24123633905</v>
      </c>
      <c r="I4219" s="24" t="s">
        <v>95</v>
      </c>
      <c r="J4219" s="24">
        <f>DATEDIF(Tabla1[[#This Row],[FECHA DE NACIMIENTO]],Tabla1[[#This Row],[FECHA ACTUAL]],"Y")</f>
        <v>23</v>
      </c>
      <c r="K4219" s="24" t="s">
        <v>96</v>
      </c>
      <c r="L4219" s="24" t="s">
        <v>234</v>
      </c>
      <c r="M4219" s="24">
        <v>1</v>
      </c>
      <c r="N4219" s="24">
        <v>2</v>
      </c>
      <c r="O4219" s="24">
        <v>2</v>
      </c>
      <c r="P4219" s="24" t="s">
        <v>101</v>
      </c>
      <c r="Q4219" s="23">
        <v>36440</v>
      </c>
      <c r="R4219" s="24" t="s">
        <v>76</v>
      </c>
      <c r="S4219" s="25">
        <v>45119</v>
      </c>
      <c r="T4219" s="24"/>
      <c r="U4219" s="24">
        <v>3028464906</v>
      </c>
      <c r="V4219" s="148" t="s">
        <v>21950</v>
      </c>
      <c r="W4219" s="24" t="s">
        <v>21951</v>
      </c>
      <c r="X4219" s="24" t="s">
        <v>18382</v>
      </c>
      <c r="Y4219" s="24" t="s">
        <v>21952</v>
      </c>
      <c r="Z4219" s="24" t="s">
        <v>13095</v>
      </c>
      <c r="AA4219" s="24">
        <v>3144803070</v>
      </c>
      <c r="AB4219" s="24"/>
      <c r="AC4219" s="24"/>
      <c r="AD4219" s="24"/>
      <c r="AE4219" s="26" t="s">
        <v>151</v>
      </c>
      <c r="AF4219" s="26"/>
      <c r="AG4219" s="26"/>
      <c r="AH4219" s="27" t="s">
        <v>955</v>
      </c>
      <c r="AI4219" s="27" t="s">
        <v>120</v>
      </c>
      <c r="AJ4219" s="27" t="s">
        <v>120</v>
      </c>
      <c r="AK4219" s="24" t="s">
        <v>121</v>
      </c>
      <c r="AL4219" s="24" t="s">
        <v>7086</v>
      </c>
      <c r="AM4219" s="25">
        <v>45111</v>
      </c>
      <c r="AN4219" s="28">
        <v>1160000</v>
      </c>
      <c r="AO4219" s="28">
        <v>140606</v>
      </c>
      <c r="AP4219" s="24"/>
      <c r="AQ4219" s="24"/>
      <c r="AR4219" s="24"/>
      <c r="AS4219" s="24"/>
      <c r="AT4219" s="24"/>
      <c r="AU4219" s="24"/>
      <c r="AV4219" s="24"/>
      <c r="AW4219" s="24"/>
      <c r="AX4219" s="24"/>
      <c r="AY4219" s="24"/>
      <c r="AZ4219" s="24"/>
      <c r="BA4219" s="24"/>
      <c r="BB4219" s="24"/>
      <c r="BC4219" s="24"/>
      <c r="BD4219" s="24"/>
      <c r="BE4219" s="24"/>
      <c r="BF4219" s="23"/>
      <c r="BG4219" s="23"/>
      <c r="BH4219" s="23" t="s">
        <v>75</v>
      </c>
      <c r="BI4219" s="26">
        <v>0</v>
      </c>
      <c r="BJ4219" s="26">
        <v>0</v>
      </c>
      <c r="BK4219" s="29">
        <v>0</v>
      </c>
      <c r="BL4219" s="24" t="s">
        <v>91</v>
      </c>
      <c r="BM4219" s="22" t="str">
        <f ca="1">+IF(Tabla1[[#This Row],[FECHA INGRESO]]&gt;=44986,IF((TODAY()-Tabla1[[#This Row],[FECHA INGRESO]])&gt;=50,"ALERTA","TODAVÍA FALTA"),"N/A")</f>
        <v>TODAVÍA FALTA</v>
      </c>
      <c r="BN4219" s="7" t="str">
        <f>IFERROR((_xlfn.DAYS(Tabla1[[#This Row],[FECHA INGRESO]],Tabla1[[#This Row],[FECHA RETIRO]]))/30,"")</f>
        <v/>
      </c>
    </row>
    <row r="4220" spans="1:66" x14ac:dyDescent="0.35">
      <c r="A4220" s="21">
        <v>1005741343</v>
      </c>
      <c r="B4220" s="22" t="s">
        <v>21953</v>
      </c>
      <c r="C4220" s="25">
        <v>45111</v>
      </c>
      <c r="D4220" s="24" t="s">
        <v>188</v>
      </c>
      <c r="E4220" s="24" t="s">
        <v>111</v>
      </c>
      <c r="F4220" s="24" t="s">
        <v>111</v>
      </c>
      <c r="G4220" s="24"/>
      <c r="H4220" s="24">
        <v>24105346955</v>
      </c>
      <c r="I4220" s="24" t="s">
        <v>95</v>
      </c>
      <c r="J4220" s="24">
        <f>DATEDIF(Tabla1[[#This Row],[FECHA DE NACIMIENTO]],Tabla1[[#This Row],[FECHA ACTUAL]],"Y")</f>
        <v>23</v>
      </c>
      <c r="K4220" s="24" t="s">
        <v>73</v>
      </c>
      <c r="L4220" s="24" t="s">
        <v>112</v>
      </c>
      <c r="M4220" s="24">
        <v>0</v>
      </c>
      <c r="N4220" s="24">
        <v>1</v>
      </c>
      <c r="O4220" s="24">
        <v>2</v>
      </c>
      <c r="P4220" s="24" t="s">
        <v>101</v>
      </c>
      <c r="Q4220" s="23">
        <v>36689</v>
      </c>
      <c r="R4220" s="24" t="s">
        <v>76</v>
      </c>
      <c r="S4220" s="25">
        <v>45119</v>
      </c>
      <c r="T4220" s="24"/>
      <c r="U4220" s="24">
        <v>3107883411</v>
      </c>
      <c r="V4220" s="148" t="s">
        <v>21954</v>
      </c>
      <c r="W4220" s="24" t="s">
        <v>21955</v>
      </c>
      <c r="X4220" s="24" t="s">
        <v>3976</v>
      </c>
      <c r="Y4220" s="24" t="s">
        <v>21956</v>
      </c>
      <c r="Z4220" s="24" t="s">
        <v>117</v>
      </c>
      <c r="AA4220" s="24">
        <v>3107883411</v>
      </c>
      <c r="AB4220" s="24"/>
      <c r="AC4220" s="24"/>
      <c r="AD4220" s="24"/>
      <c r="AE4220" s="26" t="s">
        <v>102</v>
      </c>
      <c r="AF4220" s="26" t="s">
        <v>21957</v>
      </c>
      <c r="AG4220" s="26"/>
      <c r="AH4220" s="27" t="s">
        <v>955</v>
      </c>
      <c r="AI4220" s="27" t="s">
        <v>877</v>
      </c>
      <c r="AJ4220" s="27" t="s">
        <v>877</v>
      </c>
      <c r="AK4220" s="24" t="s">
        <v>121</v>
      </c>
      <c r="AL4220" s="24" t="s">
        <v>7086</v>
      </c>
      <c r="AM4220" s="25">
        <v>45111</v>
      </c>
      <c r="AN4220" s="28">
        <v>1160000</v>
      </c>
      <c r="AO4220" s="28">
        <v>140606</v>
      </c>
      <c r="AP4220" s="24"/>
      <c r="AQ4220" s="24"/>
      <c r="AR4220" s="24"/>
      <c r="AS4220" s="24"/>
      <c r="AT4220" s="24"/>
      <c r="AU4220" s="24"/>
      <c r="AV4220" s="24"/>
      <c r="AW4220" s="24"/>
      <c r="AX4220" s="24"/>
      <c r="AY4220" s="24"/>
      <c r="AZ4220" s="24"/>
      <c r="BA4220" s="24"/>
      <c r="BB4220" s="24"/>
      <c r="BC4220" s="24"/>
      <c r="BD4220" s="24"/>
      <c r="BE4220" s="24"/>
      <c r="BF4220" s="23"/>
      <c r="BG4220" s="23"/>
      <c r="BH4220" s="23" t="s">
        <v>75</v>
      </c>
      <c r="BI4220" s="26">
        <v>0</v>
      </c>
      <c r="BJ4220" s="26">
        <v>0</v>
      </c>
      <c r="BK4220" s="29">
        <v>0</v>
      </c>
      <c r="BL4220" s="24" t="s">
        <v>91</v>
      </c>
      <c r="BM4220" s="22" t="str">
        <f ca="1">+IF(Tabla1[[#This Row],[FECHA INGRESO]]&gt;=44986,IF((TODAY()-Tabla1[[#This Row],[FECHA INGRESO]])&gt;=50,"ALERTA","TODAVÍA FALTA"),"N/A")</f>
        <v>TODAVÍA FALTA</v>
      </c>
      <c r="BN4220" s="7" t="str">
        <f>IFERROR((_xlfn.DAYS(Tabla1[[#This Row],[FECHA INGRESO]],Tabla1[[#This Row],[FECHA RETIRO]]))/30,"")</f>
        <v/>
      </c>
    </row>
    <row r="4221" spans="1:66" x14ac:dyDescent="0.35">
      <c r="A4221" s="21">
        <v>1031164041</v>
      </c>
      <c r="B4221" s="22" t="s">
        <v>21958</v>
      </c>
      <c r="C4221" s="25">
        <v>45112</v>
      </c>
      <c r="D4221" s="24" t="s">
        <v>157</v>
      </c>
      <c r="E4221" s="24" t="s">
        <v>111</v>
      </c>
      <c r="F4221" s="24" t="s">
        <v>70</v>
      </c>
      <c r="G4221" s="24"/>
      <c r="H4221" s="24">
        <v>24123744610</v>
      </c>
      <c r="I4221" s="24" t="s">
        <v>95</v>
      </c>
      <c r="J4221" s="24">
        <f>DATEDIF(Tabla1[[#This Row],[FECHA DE NACIMIENTO]],Tabla1[[#This Row],[FECHA ACTUAL]],"Y")</f>
        <v>27</v>
      </c>
      <c r="K4221" s="24" t="s">
        <v>500</v>
      </c>
      <c r="L4221" s="24" t="s">
        <v>112</v>
      </c>
      <c r="M4221" s="24">
        <v>0</v>
      </c>
      <c r="N4221" s="24">
        <v>1</v>
      </c>
      <c r="O4221" s="24">
        <v>3</v>
      </c>
      <c r="P4221" s="24" t="s">
        <v>101</v>
      </c>
      <c r="Q4221" s="23">
        <v>35143</v>
      </c>
      <c r="R4221" s="24" t="s">
        <v>76</v>
      </c>
      <c r="S4221" s="25">
        <v>45119</v>
      </c>
      <c r="T4221" s="24"/>
      <c r="U4221" s="24">
        <v>3005950028</v>
      </c>
      <c r="V4221" s="148" t="s">
        <v>21959</v>
      </c>
      <c r="W4221" s="24" t="s">
        <v>21960</v>
      </c>
      <c r="X4221" s="24" t="s">
        <v>6491</v>
      </c>
      <c r="Y4221" s="24" t="s">
        <v>21961</v>
      </c>
      <c r="Z4221" s="24" t="s">
        <v>117</v>
      </c>
      <c r="AA4221" s="24">
        <v>3024193589</v>
      </c>
      <c r="AB4221" s="24"/>
      <c r="AC4221" s="24"/>
      <c r="AD4221" s="24"/>
      <c r="AE4221" s="26" t="s">
        <v>151</v>
      </c>
      <c r="AF4221" s="26"/>
      <c r="AG4221" s="26"/>
      <c r="AH4221" s="27" t="s">
        <v>955</v>
      </c>
      <c r="AI4221" s="27" t="s">
        <v>877</v>
      </c>
      <c r="AJ4221" s="27" t="s">
        <v>877</v>
      </c>
      <c r="AK4221" s="24" t="s">
        <v>121</v>
      </c>
      <c r="AL4221" s="24" t="s">
        <v>7086</v>
      </c>
      <c r="AM4221" s="25">
        <v>45112</v>
      </c>
      <c r="AN4221" s="28">
        <v>1160000</v>
      </c>
      <c r="AO4221" s="28">
        <v>140606</v>
      </c>
      <c r="AP4221" s="24"/>
      <c r="AQ4221" s="24"/>
      <c r="AR4221" s="24"/>
      <c r="AS4221" s="24"/>
      <c r="AT4221" s="24"/>
      <c r="AU4221" s="24"/>
      <c r="AV4221" s="24"/>
      <c r="AW4221" s="24"/>
      <c r="AX4221" s="24"/>
      <c r="AY4221" s="24"/>
      <c r="AZ4221" s="24"/>
      <c r="BA4221" s="24"/>
      <c r="BB4221" s="24"/>
      <c r="BC4221" s="24"/>
      <c r="BD4221" s="24"/>
      <c r="BE4221" s="24"/>
      <c r="BF4221" s="23"/>
      <c r="BG4221" s="23"/>
      <c r="BH4221" s="23" t="s">
        <v>75</v>
      </c>
      <c r="BI4221" s="26">
        <v>0</v>
      </c>
      <c r="BJ4221" s="26">
        <v>0</v>
      </c>
      <c r="BK4221" s="29">
        <v>0</v>
      </c>
      <c r="BL4221" s="24" t="s">
        <v>91</v>
      </c>
      <c r="BM4221" s="22" t="str">
        <f ca="1">+IF(Tabla1[[#This Row],[FECHA INGRESO]]&gt;=44986,IF((TODAY()-Tabla1[[#This Row],[FECHA INGRESO]])&gt;=50,"ALERTA","TODAVÍA FALTA"),"N/A")</f>
        <v>TODAVÍA FALTA</v>
      </c>
      <c r="BN4221" s="7" t="str">
        <f>IFERROR((_xlfn.DAYS(Tabla1[[#This Row],[FECHA INGRESO]],Tabla1[[#This Row],[FECHA RETIRO]]))/30,"")</f>
        <v/>
      </c>
    </row>
    <row r="4222" spans="1:66" x14ac:dyDescent="0.35">
      <c r="A4222" s="21">
        <v>1024550250</v>
      </c>
      <c r="B4222" s="22" t="s">
        <v>21962</v>
      </c>
      <c r="C4222" s="25">
        <v>45112</v>
      </c>
      <c r="D4222" s="24" t="s">
        <v>188</v>
      </c>
      <c r="E4222" s="24" t="s">
        <v>94</v>
      </c>
      <c r="F4222" s="24" t="s">
        <v>70</v>
      </c>
      <c r="G4222" s="24"/>
      <c r="H4222" s="24">
        <v>24123745783</v>
      </c>
      <c r="I4222" s="24" t="s">
        <v>95</v>
      </c>
      <c r="J4222" s="24">
        <f>DATEDIF(Tabla1[[#This Row],[FECHA DE NACIMIENTO]],Tabla1[[#This Row],[FECHA ACTUAL]],"Y")</f>
        <v>29</v>
      </c>
      <c r="K4222" s="24" t="s">
        <v>73</v>
      </c>
      <c r="L4222" s="24" t="s">
        <v>112</v>
      </c>
      <c r="M4222" s="24">
        <v>0</v>
      </c>
      <c r="N4222" s="24">
        <v>1</v>
      </c>
      <c r="O4222" s="24">
        <v>3</v>
      </c>
      <c r="P4222" s="24" t="s">
        <v>101</v>
      </c>
      <c r="Q4222" s="23">
        <v>34399</v>
      </c>
      <c r="R4222" s="24" t="s">
        <v>76</v>
      </c>
      <c r="S4222" s="25">
        <v>45119</v>
      </c>
      <c r="T4222" s="24"/>
      <c r="U4222" s="24">
        <v>3013852916</v>
      </c>
      <c r="V4222" s="148" t="s">
        <v>21963</v>
      </c>
      <c r="W4222" s="24" t="s">
        <v>21964</v>
      </c>
      <c r="X4222" s="24" t="s">
        <v>865</v>
      </c>
      <c r="Y4222" s="24" t="s">
        <v>21965</v>
      </c>
      <c r="Z4222" s="24" t="s">
        <v>162</v>
      </c>
      <c r="AA4222" s="24">
        <v>3027072773</v>
      </c>
      <c r="AB4222" s="24"/>
      <c r="AC4222" s="24"/>
      <c r="AD4222" s="24"/>
      <c r="AE4222" s="26" t="s">
        <v>102</v>
      </c>
      <c r="AF4222" s="26" t="s">
        <v>21966</v>
      </c>
      <c r="AG4222" s="26"/>
      <c r="AH4222" s="27" t="s">
        <v>955</v>
      </c>
      <c r="AI4222" s="27" t="s">
        <v>877</v>
      </c>
      <c r="AJ4222" s="27" t="s">
        <v>877</v>
      </c>
      <c r="AK4222" s="24" t="s">
        <v>121</v>
      </c>
      <c r="AL4222" s="24" t="s">
        <v>7086</v>
      </c>
      <c r="AM4222" s="25">
        <v>45112</v>
      </c>
      <c r="AN4222" s="28">
        <v>1160000</v>
      </c>
      <c r="AO4222" s="28">
        <v>140606</v>
      </c>
      <c r="AP4222" s="24"/>
      <c r="AQ4222" s="24"/>
      <c r="AR4222" s="24"/>
      <c r="AS4222" s="24"/>
      <c r="AT4222" s="24"/>
      <c r="AU4222" s="24"/>
      <c r="AV4222" s="24"/>
      <c r="AW4222" s="24"/>
      <c r="AX4222" s="24"/>
      <c r="AY4222" s="24"/>
      <c r="AZ4222" s="24"/>
      <c r="BA4222" s="24"/>
      <c r="BB4222" s="24"/>
      <c r="BC4222" s="24"/>
      <c r="BD4222" s="24"/>
      <c r="BE4222" s="24"/>
      <c r="BF4222" s="23"/>
      <c r="BG4222" s="23"/>
      <c r="BH4222" s="23" t="s">
        <v>75</v>
      </c>
      <c r="BI4222" s="26">
        <v>0</v>
      </c>
      <c r="BJ4222" s="26">
        <v>0</v>
      </c>
      <c r="BK4222" s="29">
        <v>0</v>
      </c>
      <c r="BL4222" s="24" t="s">
        <v>91</v>
      </c>
      <c r="BM4222" s="22" t="str">
        <f ca="1">+IF(Tabla1[[#This Row],[FECHA INGRESO]]&gt;=44986,IF((TODAY()-Tabla1[[#This Row],[FECHA INGRESO]])&gt;=50,"ALERTA","TODAVÍA FALTA"),"N/A")</f>
        <v>TODAVÍA FALTA</v>
      </c>
      <c r="BN4222" s="7" t="str">
        <f>IFERROR((_xlfn.DAYS(Tabla1[[#This Row],[FECHA INGRESO]],Tabla1[[#This Row],[FECHA RETIRO]]))/30,"")</f>
        <v/>
      </c>
    </row>
    <row r="4223" spans="1:66" x14ac:dyDescent="0.35">
      <c r="A4223" s="21">
        <v>1019035529</v>
      </c>
      <c r="B4223" s="22" t="s">
        <v>21967</v>
      </c>
      <c r="C4223" s="25">
        <v>45113</v>
      </c>
      <c r="D4223" s="24" t="s">
        <v>131</v>
      </c>
      <c r="E4223" s="24" t="s">
        <v>111</v>
      </c>
      <c r="F4223" s="24" t="s">
        <v>70</v>
      </c>
      <c r="G4223" s="24"/>
      <c r="H4223" s="24">
        <v>24103508896</v>
      </c>
      <c r="I4223" s="24" t="s">
        <v>95</v>
      </c>
      <c r="J4223" s="24">
        <f>DATEDIF(Tabla1[[#This Row],[FECHA DE NACIMIENTO]],Tabla1[[#This Row],[FECHA ACTUAL]],"Y")</f>
        <v>34</v>
      </c>
      <c r="K4223" s="24" t="s">
        <v>73</v>
      </c>
      <c r="L4223" s="24" t="s">
        <v>234</v>
      </c>
      <c r="M4223" s="24">
        <v>0</v>
      </c>
      <c r="N4223" s="24">
        <v>0</v>
      </c>
      <c r="O4223" s="24">
        <v>2</v>
      </c>
      <c r="P4223" s="24" t="s">
        <v>101</v>
      </c>
      <c r="Q4223" s="23">
        <v>32695</v>
      </c>
      <c r="R4223" s="24" t="s">
        <v>76</v>
      </c>
      <c r="S4223" s="25">
        <v>45119</v>
      </c>
      <c r="T4223" s="24">
        <v>7353978</v>
      </c>
      <c r="U4223" s="24">
        <v>3143244676</v>
      </c>
      <c r="V4223" s="148" t="s">
        <v>21968</v>
      </c>
      <c r="W4223" s="24" t="s">
        <v>21969</v>
      </c>
      <c r="X4223" s="24" t="s">
        <v>820</v>
      </c>
      <c r="Y4223" s="24" t="s">
        <v>21970</v>
      </c>
      <c r="Z4223" s="24" t="s">
        <v>13095</v>
      </c>
      <c r="AA4223" s="24">
        <v>3143735316</v>
      </c>
      <c r="AB4223" s="24"/>
      <c r="AC4223" s="24"/>
      <c r="AD4223" s="24"/>
      <c r="AE4223" s="26" t="s">
        <v>84</v>
      </c>
      <c r="AF4223" s="26" t="s">
        <v>21971</v>
      </c>
      <c r="AG4223" s="26"/>
      <c r="AH4223" s="27" t="s">
        <v>10056</v>
      </c>
      <c r="AI4223" s="27" t="s">
        <v>410</v>
      </c>
      <c r="AJ4223" s="27" t="s">
        <v>410</v>
      </c>
      <c r="AK4223" s="24" t="s">
        <v>121</v>
      </c>
      <c r="AL4223" s="24" t="s">
        <v>7086</v>
      </c>
      <c r="AM4223" s="25">
        <v>45113</v>
      </c>
      <c r="AN4223" s="28">
        <v>1160000</v>
      </c>
      <c r="AO4223" s="28">
        <v>140606</v>
      </c>
      <c r="AP4223" s="24"/>
      <c r="AQ4223" s="24"/>
      <c r="AR4223" s="24"/>
      <c r="AS4223" s="24"/>
      <c r="AT4223" s="24"/>
      <c r="AU4223" s="24"/>
      <c r="AV4223" s="24"/>
      <c r="AW4223" s="24"/>
      <c r="AX4223" s="24"/>
      <c r="AY4223" s="24"/>
      <c r="AZ4223" s="24"/>
      <c r="BA4223" s="24"/>
      <c r="BB4223" s="24"/>
      <c r="BC4223" s="24"/>
      <c r="BD4223" s="24"/>
      <c r="BE4223" s="24"/>
      <c r="BF4223" s="23"/>
      <c r="BG4223" s="23"/>
      <c r="BH4223" s="23" t="s">
        <v>75</v>
      </c>
      <c r="BI4223" s="26">
        <v>0</v>
      </c>
      <c r="BJ4223" s="26">
        <v>0</v>
      </c>
      <c r="BK4223" s="29">
        <v>0</v>
      </c>
      <c r="BL4223" s="24" t="s">
        <v>91</v>
      </c>
      <c r="BM4223" s="22" t="str">
        <f ca="1">+IF(Tabla1[[#This Row],[FECHA INGRESO]]&gt;=44986,IF((TODAY()-Tabla1[[#This Row],[FECHA INGRESO]])&gt;=50,"ALERTA","TODAVÍA FALTA"),"N/A")</f>
        <v>TODAVÍA FALTA</v>
      </c>
      <c r="BN4223" s="7" t="str">
        <f>IFERROR((_xlfn.DAYS(Tabla1[[#This Row],[FECHA INGRESO]],Tabla1[[#This Row],[FECHA RETIRO]]))/30,"")</f>
        <v/>
      </c>
    </row>
    <row r="4224" spans="1:66" x14ac:dyDescent="0.35">
      <c r="A4224" s="21">
        <v>1070613404</v>
      </c>
      <c r="B4224" s="22" t="s">
        <v>21972</v>
      </c>
      <c r="C4224" s="25">
        <v>45113</v>
      </c>
      <c r="D4224" s="24" t="s">
        <v>131</v>
      </c>
      <c r="E4224" s="24" t="s">
        <v>111</v>
      </c>
      <c r="F4224" s="24" t="s">
        <v>70</v>
      </c>
      <c r="G4224" s="24"/>
      <c r="H4224" s="24">
        <v>24123743453</v>
      </c>
      <c r="I4224" s="24" t="s">
        <v>95</v>
      </c>
      <c r="J4224" s="24">
        <f>DATEDIF(Tabla1[[#This Row],[FECHA DE NACIMIENTO]],Tabla1[[#This Row],[FECHA ACTUAL]],"Y")</f>
        <v>29</v>
      </c>
      <c r="K4224" s="24" t="s">
        <v>96</v>
      </c>
      <c r="L4224" s="24" t="s">
        <v>112</v>
      </c>
      <c r="M4224" s="24">
        <v>1</v>
      </c>
      <c r="N4224" s="24">
        <v>2</v>
      </c>
      <c r="O4224" s="24">
        <v>3</v>
      </c>
      <c r="P4224" s="24" t="s">
        <v>101</v>
      </c>
      <c r="Q4224" s="23">
        <v>34476</v>
      </c>
      <c r="R4224" s="24" t="s">
        <v>967</v>
      </c>
      <c r="S4224" s="25">
        <v>45119</v>
      </c>
      <c r="T4224" s="24">
        <v>4682967</v>
      </c>
      <c r="U4224" s="24">
        <v>3212476528</v>
      </c>
      <c r="V4224" s="148" t="s">
        <v>21973</v>
      </c>
      <c r="W4224" s="24" t="s">
        <v>21974</v>
      </c>
      <c r="X4224" s="24" t="s">
        <v>5499</v>
      </c>
      <c r="Y4224" s="24" t="s">
        <v>21975</v>
      </c>
      <c r="Z4224" s="24" t="s">
        <v>13095</v>
      </c>
      <c r="AA4224" s="24">
        <v>3154103640</v>
      </c>
      <c r="AB4224" s="24"/>
      <c r="AC4224" s="24"/>
      <c r="AD4224" s="24"/>
      <c r="AE4224" s="26" t="s">
        <v>151</v>
      </c>
      <c r="AF4224" s="26"/>
      <c r="AG4224" s="26"/>
      <c r="AH4224" s="27" t="s">
        <v>10056</v>
      </c>
      <c r="AI4224" s="27" t="s">
        <v>410</v>
      </c>
      <c r="AJ4224" s="27" t="s">
        <v>410</v>
      </c>
      <c r="AK4224" s="24" t="s">
        <v>121</v>
      </c>
      <c r="AL4224" s="24" t="s">
        <v>7086</v>
      </c>
      <c r="AM4224" s="25">
        <v>45113</v>
      </c>
      <c r="AN4224" s="28">
        <v>1160000</v>
      </c>
      <c r="AO4224" s="28">
        <v>140606</v>
      </c>
      <c r="AP4224" s="24"/>
      <c r="AQ4224" s="24"/>
      <c r="AR4224" s="24"/>
      <c r="AS4224" s="24"/>
      <c r="AT4224" s="24"/>
      <c r="AU4224" s="24"/>
      <c r="AV4224" s="24"/>
      <c r="AW4224" s="24"/>
      <c r="AX4224" s="24"/>
      <c r="AY4224" s="24"/>
      <c r="AZ4224" s="24"/>
      <c r="BA4224" s="24"/>
      <c r="BB4224" s="24"/>
      <c r="BC4224" s="24"/>
      <c r="BD4224" s="24"/>
      <c r="BE4224" s="24"/>
      <c r="BF4224" s="23"/>
      <c r="BG4224" s="23"/>
      <c r="BH4224" s="23" t="s">
        <v>75</v>
      </c>
      <c r="BI4224" s="26">
        <v>0</v>
      </c>
      <c r="BJ4224" s="26">
        <v>0</v>
      </c>
      <c r="BK4224" s="29">
        <v>0</v>
      </c>
      <c r="BL4224" s="24" t="s">
        <v>91</v>
      </c>
      <c r="BM4224" s="22" t="str">
        <f ca="1">+IF(Tabla1[[#This Row],[FECHA INGRESO]]&gt;=44986,IF((TODAY()-Tabla1[[#This Row],[FECHA INGRESO]])&gt;=50,"ALERTA","TODAVÍA FALTA"),"N/A")</f>
        <v>TODAVÍA FALTA</v>
      </c>
      <c r="BN4224" s="7" t="str">
        <f>IFERROR((_xlfn.DAYS(Tabla1[[#This Row],[FECHA INGRESO]],Tabla1[[#This Row],[FECHA RETIRO]]))/30,"")</f>
        <v/>
      </c>
    </row>
    <row r="4225" spans="1:67" x14ac:dyDescent="0.35">
      <c r="A4225" s="21">
        <v>1001916532</v>
      </c>
      <c r="B4225" s="22" t="s">
        <v>21976</v>
      </c>
      <c r="C4225" s="25">
        <v>45113</v>
      </c>
      <c r="D4225" s="24" t="s">
        <v>188</v>
      </c>
      <c r="E4225" s="24" t="s">
        <v>94</v>
      </c>
      <c r="F4225" s="24" t="s">
        <v>70</v>
      </c>
      <c r="G4225" s="24"/>
      <c r="H4225" s="24">
        <v>24123735654</v>
      </c>
      <c r="I4225" s="24" t="s">
        <v>95</v>
      </c>
      <c r="J4225" s="24">
        <f>DATEDIF(Tabla1[[#This Row],[FECHA DE NACIMIENTO]],Tabla1[[#This Row],[FECHA ACTUAL]],"Y")</f>
        <v>20</v>
      </c>
      <c r="K4225" s="24" t="s">
        <v>73</v>
      </c>
      <c r="L4225" s="24" t="s">
        <v>112</v>
      </c>
      <c r="M4225" s="24">
        <v>0</v>
      </c>
      <c r="N4225" s="24">
        <v>0</v>
      </c>
      <c r="O4225" s="24">
        <v>3</v>
      </c>
      <c r="P4225" s="24" t="s">
        <v>101</v>
      </c>
      <c r="Q4225" s="23">
        <v>37537</v>
      </c>
      <c r="R4225" s="24" t="s">
        <v>76</v>
      </c>
      <c r="S4225" s="25">
        <v>45119</v>
      </c>
      <c r="T4225" s="24"/>
      <c r="U4225" s="24">
        <v>3193293779</v>
      </c>
      <c r="V4225" s="148" t="s">
        <v>21977</v>
      </c>
      <c r="W4225" s="24" t="s">
        <v>21978</v>
      </c>
      <c r="X4225" s="24" t="s">
        <v>16897</v>
      </c>
      <c r="Y4225" s="24" t="s">
        <v>21979</v>
      </c>
      <c r="Z4225" s="24" t="s">
        <v>117</v>
      </c>
      <c r="AA4225" s="24">
        <v>3224492668</v>
      </c>
      <c r="AB4225" s="24"/>
      <c r="AC4225" s="24"/>
      <c r="AD4225" s="24"/>
      <c r="AE4225" s="26" t="s">
        <v>151</v>
      </c>
      <c r="AF4225" s="26"/>
      <c r="AG4225" s="26"/>
      <c r="AH4225" s="27" t="s">
        <v>10056</v>
      </c>
      <c r="AI4225" s="27" t="s">
        <v>410</v>
      </c>
      <c r="AJ4225" s="27" t="s">
        <v>410</v>
      </c>
      <c r="AK4225" s="24" t="s">
        <v>121</v>
      </c>
      <c r="AL4225" s="24" t="s">
        <v>7086</v>
      </c>
      <c r="AM4225" s="25">
        <v>45113</v>
      </c>
      <c r="AN4225" s="28">
        <v>1160000</v>
      </c>
      <c r="AO4225" s="28">
        <v>140606</v>
      </c>
      <c r="AP4225" s="24"/>
      <c r="AQ4225" s="24"/>
      <c r="AR4225" s="24"/>
      <c r="AS4225" s="24"/>
      <c r="AT4225" s="24"/>
      <c r="AU4225" s="24"/>
      <c r="AV4225" s="24"/>
      <c r="AW4225" s="24"/>
      <c r="AX4225" s="24"/>
      <c r="AY4225" s="24"/>
      <c r="AZ4225" s="24"/>
      <c r="BA4225" s="24"/>
      <c r="BB4225" s="24"/>
      <c r="BC4225" s="24"/>
      <c r="BD4225" s="24"/>
      <c r="BE4225" s="24"/>
      <c r="BF4225" s="23"/>
      <c r="BG4225" s="23"/>
      <c r="BH4225" s="23" t="s">
        <v>75</v>
      </c>
      <c r="BI4225" s="26">
        <v>0</v>
      </c>
      <c r="BJ4225" s="26">
        <v>0</v>
      </c>
      <c r="BK4225" s="29">
        <v>0</v>
      </c>
      <c r="BL4225" s="24" t="s">
        <v>91</v>
      </c>
      <c r="BM4225" s="22" t="str">
        <f ca="1">+IF(Tabla1[[#This Row],[FECHA INGRESO]]&gt;=44986,IF((TODAY()-Tabla1[[#This Row],[FECHA INGRESO]])&gt;=50,"ALERTA","TODAVÍA FALTA"),"N/A")</f>
        <v>TODAVÍA FALTA</v>
      </c>
      <c r="BN4225" s="7" t="str">
        <f>IFERROR((_xlfn.DAYS(Tabla1[[#This Row],[FECHA INGRESO]],Tabla1[[#This Row],[FECHA RETIRO]]))/30,"")</f>
        <v/>
      </c>
    </row>
    <row r="4226" spans="1:67" x14ac:dyDescent="0.35">
      <c r="A4226" s="21">
        <v>52342464</v>
      </c>
      <c r="B4226" s="22" t="s">
        <v>21980</v>
      </c>
      <c r="C4226" s="25">
        <v>45113</v>
      </c>
      <c r="D4226" s="24" t="s">
        <v>188</v>
      </c>
      <c r="E4226" s="24" t="s">
        <v>69</v>
      </c>
      <c r="F4226" s="24" t="s">
        <v>70</v>
      </c>
      <c r="G4226" s="24"/>
      <c r="H4226" s="24">
        <v>24123729635</v>
      </c>
      <c r="I4226" s="24" t="s">
        <v>95</v>
      </c>
      <c r="J4226" s="24">
        <f>DATEDIF(Tabla1[[#This Row],[FECHA DE NACIMIENTO]],Tabla1[[#This Row],[FECHA ACTUAL]],"Y")</f>
        <v>48</v>
      </c>
      <c r="K4226" s="24" t="s">
        <v>73</v>
      </c>
      <c r="L4226" s="24" t="s">
        <v>112</v>
      </c>
      <c r="M4226" s="24">
        <v>2</v>
      </c>
      <c r="N4226" s="24">
        <v>2</v>
      </c>
      <c r="O4226" s="24">
        <v>3</v>
      </c>
      <c r="P4226" s="24" t="s">
        <v>101</v>
      </c>
      <c r="Q4226" s="23">
        <v>27400</v>
      </c>
      <c r="R4226" s="24" t="s">
        <v>76</v>
      </c>
      <c r="S4226" s="25">
        <v>45119</v>
      </c>
      <c r="T4226" s="24"/>
      <c r="U4226" s="24">
        <v>3045367349</v>
      </c>
      <c r="V4226" s="148" t="s">
        <v>21981</v>
      </c>
      <c r="W4226" s="24" t="s">
        <v>21982</v>
      </c>
      <c r="X4226" s="24" t="s">
        <v>1507</v>
      </c>
      <c r="Y4226" s="24" t="s">
        <v>11148</v>
      </c>
      <c r="Z4226" s="24" t="s">
        <v>150</v>
      </c>
      <c r="AA4226" s="24">
        <v>3193913471</v>
      </c>
      <c r="AB4226" s="24"/>
      <c r="AC4226" s="24"/>
      <c r="AD4226" s="24"/>
      <c r="AE4226" s="26" t="s">
        <v>183</v>
      </c>
      <c r="AF4226" s="26"/>
      <c r="AG4226" s="26"/>
      <c r="AH4226" s="27" t="s">
        <v>10056</v>
      </c>
      <c r="AI4226" s="27" t="s">
        <v>410</v>
      </c>
      <c r="AJ4226" s="27" t="s">
        <v>410</v>
      </c>
      <c r="AK4226" s="24" t="s">
        <v>121</v>
      </c>
      <c r="AL4226" s="24" t="s">
        <v>7086</v>
      </c>
      <c r="AM4226" s="25">
        <v>45113</v>
      </c>
      <c r="AN4226" s="28">
        <v>1160000</v>
      </c>
      <c r="AO4226" s="28">
        <v>140606</v>
      </c>
      <c r="AP4226" s="24"/>
      <c r="AQ4226" s="24"/>
      <c r="AR4226" s="24"/>
      <c r="AS4226" s="24"/>
      <c r="AT4226" s="24"/>
      <c r="AU4226" s="24"/>
      <c r="AV4226" s="24"/>
      <c r="AW4226" s="24"/>
      <c r="AX4226" s="24"/>
      <c r="AY4226" s="24"/>
      <c r="AZ4226" s="24"/>
      <c r="BA4226" s="24"/>
      <c r="BB4226" s="24"/>
      <c r="BC4226" s="24"/>
      <c r="BD4226" s="24"/>
      <c r="BE4226" s="24"/>
      <c r="BF4226" s="23"/>
      <c r="BG4226" s="23"/>
      <c r="BH4226" s="23" t="s">
        <v>75</v>
      </c>
      <c r="BI4226" s="26">
        <v>0</v>
      </c>
      <c r="BJ4226" s="26">
        <v>0</v>
      </c>
      <c r="BK4226" s="29">
        <v>0</v>
      </c>
      <c r="BL4226" s="24" t="s">
        <v>91</v>
      </c>
      <c r="BM4226" s="22" t="str">
        <f ca="1">+IF(Tabla1[[#This Row],[FECHA INGRESO]]&gt;=44986,IF((TODAY()-Tabla1[[#This Row],[FECHA INGRESO]])&gt;=50,"ALERTA","TODAVÍA FALTA"),"N/A")</f>
        <v>TODAVÍA FALTA</v>
      </c>
      <c r="BN4226" s="7" t="str">
        <f>IFERROR((_xlfn.DAYS(Tabla1[[#This Row],[FECHA INGRESO]],Tabla1[[#This Row],[FECHA RETIRO]]))/30,"")</f>
        <v/>
      </c>
    </row>
    <row r="4227" spans="1:67" x14ac:dyDescent="0.35">
      <c r="A4227" s="21">
        <v>1002600103</v>
      </c>
      <c r="B4227" s="22" t="s">
        <v>21983</v>
      </c>
      <c r="C4227" s="25">
        <v>45113</v>
      </c>
      <c r="D4227" s="24" t="s">
        <v>93</v>
      </c>
      <c r="E4227" s="24"/>
      <c r="F4227" s="24"/>
      <c r="G4227" s="24"/>
      <c r="H4227" s="24">
        <v>24123736152</v>
      </c>
      <c r="I4227" s="24" t="s">
        <v>95</v>
      </c>
      <c r="J4227" s="24">
        <f>DATEDIF(Tabla1[[#This Row],[FECHA DE NACIMIENTO]],Tabla1[[#This Row],[FECHA ACTUAL]],"Y")</f>
        <v>19</v>
      </c>
      <c r="K4227" s="24" t="s">
        <v>73</v>
      </c>
      <c r="L4227" s="24" t="s">
        <v>112</v>
      </c>
      <c r="M4227" s="24">
        <v>0</v>
      </c>
      <c r="N4227" s="24">
        <v>0</v>
      </c>
      <c r="O4227" s="24">
        <v>4</v>
      </c>
      <c r="P4227" s="24" t="s">
        <v>101</v>
      </c>
      <c r="Q4227" s="23">
        <v>37825</v>
      </c>
      <c r="R4227" s="24" t="s">
        <v>76</v>
      </c>
      <c r="S4227" s="25">
        <v>45119</v>
      </c>
      <c r="T4227" s="24"/>
      <c r="U4227" s="24">
        <v>3153627298</v>
      </c>
      <c r="V4227" s="148" t="s">
        <v>21984</v>
      </c>
      <c r="W4227" s="24" t="s">
        <v>21985</v>
      </c>
      <c r="X4227" s="24" t="s">
        <v>2432</v>
      </c>
      <c r="Y4227" s="24" t="s">
        <v>21986</v>
      </c>
      <c r="Z4227" s="24" t="s">
        <v>117</v>
      </c>
      <c r="AA4227" s="24">
        <v>3153627298</v>
      </c>
      <c r="AB4227" s="24"/>
      <c r="AC4227" s="24"/>
      <c r="AD4227" s="24"/>
      <c r="AE4227" s="26" t="s">
        <v>102</v>
      </c>
      <c r="AF4227" s="26" t="s">
        <v>85</v>
      </c>
      <c r="AG4227" s="26"/>
      <c r="AH4227" s="27" t="s">
        <v>10056</v>
      </c>
      <c r="AI4227" s="27" t="s">
        <v>410</v>
      </c>
      <c r="AJ4227" s="27" t="s">
        <v>410</v>
      </c>
      <c r="AK4227" s="24" t="s">
        <v>121</v>
      </c>
      <c r="AL4227" s="24" t="s">
        <v>7086</v>
      </c>
      <c r="AM4227" s="25">
        <v>45113</v>
      </c>
      <c r="AN4227" s="28">
        <v>1160000</v>
      </c>
      <c r="AO4227" s="28">
        <v>140606</v>
      </c>
      <c r="AP4227" s="24"/>
      <c r="AQ4227" s="24"/>
      <c r="AR4227" s="24"/>
      <c r="AS4227" s="24"/>
      <c r="AT4227" s="24"/>
      <c r="AU4227" s="24"/>
      <c r="AV4227" s="24"/>
      <c r="AW4227" s="24"/>
      <c r="AX4227" s="24"/>
      <c r="AY4227" s="24"/>
      <c r="AZ4227" s="24"/>
      <c r="BA4227" s="24"/>
      <c r="BB4227" s="24"/>
      <c r="BC4227" s="24"/>
      <c r="BD4227" s="24"/>
      <c r="BE4227" s="24"/>
      <c r="BF4227" s="23"/>
      <c r="BG4227" s="23"/>
      <c r="BH4227" s="23" t="s">
        <v>75</v>
      </c>
      <c r="BI4227" s="26">
        <v>0</v>
      </c>
      <c r="BJ4227" s="26">
        <v>0</v>
      </c>
      <c r="BK4227" s="29">
        <v>0</v>
      </c>
      <c r="BL4227" s="24" t="s">
        <v>91</v>
      </c>
      <c r="BM4227" s="22" t="str">
        <f ca="1">+IF(Tabla1[[#This Row],[FECHA INGRESO]]&gt;=44986,IF((TODAY()-Tabla1[[#This Row],[FECHA INGRESO]])&gt;=50,"ALERTA","TODAVÍA FALTA"),"N/A")</f>
        <v>TODAVÍA FALTA</v>
      </c>
      <c r="BN4227" s="7" t="str">
        <f>IFERROR((_xlfn.DAYS(Tabla1[[#This Row],[FECHA INGRESO]],Tabla1[[#This Row],[FECHA RETIRO]]))/30,"")</f>
        <v/>
      </c>
    </row>
    <row r="4228" spans="1:67" x14ac:dyDescent="0.35">
      <c r="A4228" s="21">
        <v>1018419772</v>
      </c>
      <c r="B4228" s="22" t="s">
        <v>21987</v>
      </c>
      <c r="C4228" s="25">
        <v>45113</v>
      </c>
      <c r="D4228" s="24" t="s">
        <v>188</v>
      </c>
      <c r="E4228" s="24" t="s">
        <v>94</v>
      </c>
      <c r="F4228" s="24" t="s">
        <v>70</v>
      </c>
      <c r="G4228" s="24"/>
      <c r="H4228" s="24">
        <v>24123728182</v>
      </c>
      <c r="I4228" s="24" t="s">
        <v>72</v>
      </c>
      <c r="J4228" s="24">
        <f>DATEDIF(Tabla1[[#This Row],[FECHA DE NACIMIENTO]],Tabla1[[#This Row],[FECHA ACTUAL]],"Y")</f>
        <v>34</v>
      </c>
      <c r="K4228" s="24" t="s">
        <v>73</v>
      </c>
      <c r="L4228" s="24" t="s">
        <v>112</v>
      </c>
      <c r="M4228" s="24">
        <v>0</v>
      </c>
      <c r="N4228" s="24">
        <v>0</v>
      </c>
      <c r="O4228" s="24">
        <v>4</v>
      </c>
      <c r="P4228" s="24" t="s">
        <v>101</v>
      </c>
      <c r="Q4228" s="23">
        <v>32469</v>
      </c>
      <c r="R4228" s="24" t="s">
        <v>76</v>
      </c>
      <c r="S4228" s="25">
        <v>45119</v>
      </c>
      <c r="T4228" s="24"/>
      <c r="U4228" s="24">
        <v>3168333211</v>
      </c>
      <c r="V4228" s="148" t="s">
        <v>21988</v>
      </c>
      <c r="W4228" s="24" t="s">
        <v>21989</v>
      </c>
      <c r="X4228" s="24" t="s">
        <v>21990</v>
      </c>
      <c r="Y4228" s="24" t="s">
        <v>21991</v>
      </c>
      <c r="Z4228" s="24" t="s">
        <v>285</v>
      </c>
      <c r="AA4228" s="24">
        <v>3153496569</v>
      </c>
      <c r="AB4228" s="24"/>
      <c r="AC4228" s="24"/>
      <c r="AD4228" s="24"/>
      <c r="AE4228" s="26" t="s">
        <v>151</v>
      </c>
      <c r="AF4228" s="26"/>
      <c r="AG4228" s="26"/>
      <c r="AH4228" s="27" t="s">
        <v>10056</v>
      </c>
      <c r="AI4228" s="27" t="s">
        <v>410</v>
      </c>
      <c r="AJ4228" s="27" t="s">
        <v>410</v>
      </c>
      <c r="AK4228" s="24" t="s">
        <v>121</v>
      </c>
      <c r="AL4228" s="24" t="s">
        <v>7086</v>
      </c>
      <c r="AM4228" s="25">
        <v>45113</v>
      </c>
      <c r="AN4228" s="28">
        <v>1160000</v>
      </c>
      <c r="AO4228" s="28">
        <v>140606</v>
      </c>
      <c r="AP4228" s="24"/>
      <c r="AQ4228" s="24"/>
      <c r="AR4228" s="24"/>
      <c r="AS4228" s="24"/>
      <c r="AT4228" s="24"/>
      <c r="AU4228" s="24"/>
      <c r="AV4228" s="24"/>
      <c r="AW4228" s="24"/>
      <c r="AX4228" s="24"/>
      <c r="AY4228" s="24"/>
      <c r="AZ4228" s="24"/>
      <c r="BA4228" s="24"/>
      <c r="BB4228" s="24"/>
      <c r="BC4228" s="24"/>
      <c r="BD4228" s="24"/>
      <c r="BE4228" s="24"/>
      <c r="BF4228" s="23"/>
      <c r="BG4228" s="23"/>
      <c r="BH4228" s="23" t="s">
        <v>75</v>
      </c>
      <c r="BI4228" s="26">
        <v>0</v>
      </c>
      <c r="BJ4228" s="26">
        <v>0</v>
      </c>
      <c r="BK4228" s="29">
        <v>0</v>
      </c>
      <c r="BL4228" s="24" t="s">
        <v>91</v>
      </c>
      <c r="BM4228" s="22" t="str">
        <f ca="1">+IF(Tabla1[[#This Row],[FECHA INGRESO]]&gt;=44986,IF((TODAY()-Tabla1[[#This Row],[FECHA INGRESO]])&gt;=50,"ALERTA","TODAVÍA FALTA"),"N/A")</f>
        <v>TODAVÍA FALTA</v>
      </c>
      <c r="BN4228" s="7" t="str">
        <f>IFERROR((_xlfn.DAYS(Tabla1[[#This Row],[FECHA INGRESO]],Tabla1[[#This Row],[FECHA RETIRO]]))/30,"")</f>
        <v/>
      </c>
    </row>
    <row r="4229" spans="1:67" x14ac:dyDescent="0.35">
      <c r="A4229" s="21">
        <v>53128747</v>
      </c>
      <c r="B4229" s="22" t="s">
        <v>21992</v>
      </c>
      <c r="C4229" s="25">
        <v>45113</v>
      </c>
      <c r="D4229" s="24" t="s">
        <v>582</v>
      </c>
      <c r="E4229" s="24" t="s">
        <v>111</v>
      </c>
      <c r="F4229" s="24" t="s">
        <v>70</v>
      </c>
      <c r="G4229" s="24"/>
      <c r="H4229" s="24">
        <v>24123729363</v>
      </c>
      <c r="I4229" s="24" t="s">
        <v>95</v>
      </c>
      <c r="J4229" s="24">
        <f>DATEDIF(Tabla1[[#This Row],[FECHA DE NACIMIENTO]],Tabla1[[#This Row],[FECHA ACTUAL]],"Y")</f>
        <v>38</v>
      </c>
      <c r="K4229" s="24" t="s">
        <v>73</v>
      </c>
      <c r="L4229" s="24" t="s">
        <v>112</v>
      </c>
      <c r="M4229" s="24">
        <v>2</v>
      </c>
      <c r="N4229" s="24">
        <v>1</v>
      </c>
      <c r="O4229" s="24">
        <v>2</v>
      </c>
      <c r="P4229" s="24" t="s">
        <v>101</v>
      </c>
      <c r="Q4229" s="23">
        <v>30891</v>
      </c>
      <c r="R4229" s="24" t="s">
        <v>76</v>
      </c>
      <c r="S4229" s="25">
        <v>45119</v>
      </c>
      <c r="T4229" s="24"/>
      <c r="U4229" s="24">
        <v>3204026541</v>
      </c>
      <c r="V4229" s="148" t="s">
        <v>21993</v>
      </c>
      <c r="W4229" s="24" t="s">
        <v>21994</v>
      </c>
      <c r="X4229" s="24" t="s">
        <v>16270</v>
      </c>
      <c r="Y4229" s="24" t="s">
        <v>21995</v>
      </c>
      <c r="Z4229" s="24" t="s">
        <v>16878</v>
      </c>
      <c r="AA4229" s="24">
        <v>3024237224</v>
      </c>
      <c r="AB4229" s="24"/>
      <c r="AC4229" s="24"/>
      <c r="AD4229" s="24"/>
      <c r="AE4229" s="26" t="s">
        <v>151</v>
      </c>
      <c r="AF4229" s="26"/>
      <c r="AG4229" s="26"/>
      <c r="AH4229" s="27" t="s">
        <v>10056</v>
      </c>
      <c r="AI4229" s="27" t="s">
        <v>410</v>
      </c>
      <c r="AJ4229" s="27" t="s">
        <v>410</v>
      </c>
      <c r="AK4229" s="24" t="s">
        <v>121</v>
      </c>
      <c r="AL4229" s="24" t="s">
        <v>7086</v>
      </c>
      <c r="AM4229" s="25">
        <v>45113</v>
      </c>
      <c r="AN4229" s="28">
        <v>1160000</v>
      </c>
      <c r="AO4229" s="28">
        <v>140606</v>
      </c>
      <c r="AP4229" s="24"/>
      <c r="AQ4229" s="24"/>
      <c r="AR4229" s="24"/>
      <c r="AS4229" s="24"/>
      <c r="AT4229" s="24"/>
      <c r="AU4229" s="24"/>
      <c r="AV4229" s="24"/>
      <c r="AW4229" s="24"/>
      <c r="AX4229" s="24"/>
      <c r="AY4229" s="24"/>
      <c r="AZ4229" s="24"/>
      <c r="BA4229" s="24"/>
      <c r="BB4229" s="24"/>
      <c r="BC4229" s="24"/>
      <c r="BD4229" s="24"/>
      <c r="BE4229" s="24"/>
      <c r="BF4229" s="23"/>
      <c r="BG4229" s="23"/>
      <c r="BH4229" s="23" t="s">
        <v>75</v>
      </c>
      <c r="BI4229" s="26">
        <v>0</v>
      </c>
      <c r="BJ4229" s="26">
        <v>0</v>
      </c>
      <c r="BK4229" s="29">
        <v>0</v>
      </c>
      <c r="BL4229" s="24" t="s">
        <v>91</v>
      </c>
      <c r="BM4229" s="22" t="str">
        <f ca="1">+IF(Tabla1[[#This Row],[FECHA INGRESO]]&gt;=44986,IF((TODAY()-Tabla1[[#This Row],[FECHA INGRESO]])&gt;=50,"ALERTA","TODAVÍA FALTA"),"N/A")</f>
        <v>TODAVÍA FALTA</v>
      </c>
      <c r="BN4229" s="7" t="str">
        <f>IFERROR((_xlfn.DAYS(Tabla1[[#This Row],[FECHA INGRESO]],Tabla1[[#This Row],[FECHA RETIRO]]))/30,"")</f>
        <v/>
      </c>
    </row>
    <row r="4230" spans="1:67" x14ac:dyDescent="0.35">
      <c r="A4230" s="21">
        <v>1000502426</v>
      </c>
      <c r="B4230" s="22" t="s">
        <v>21996</v>
      </c>
      <c r="C4230" s="25">
        <v>45113</v>
      </c>
      <c r="D4230" s="24" t="s">
        <v>93</v>
      </c>
      <c r="E4230" s="24" t="s">
        <v>94</v>
      </c>
      <c r="F4230" s="24" t="s">
        <v>70</v>
      </c>
      <c r="G4230" s="24"/>
      <c r="H4230" s="24">
        <v>24123763255</v>
      </c>
      <c r="I4230" s="24" t="s">
        <v>95</v>
      </c>
      <c r="J4230" s="24">
        <f>DATEDIF(Tabla1[[#This Row],[FECHA DE NACIMIENTO]],Tabla1[[#This Row],[FECHA ACTUAL]],"Y")</f>
        <v>21</v>
      </c>
      <c r="K4230" s="24" t="s">
        <v>73</v>
      </c>
      <c r="L4230" s="24" t="s">
        <v>112</v>
      </c>
      <c r="M4230" s="24">
        <v>0</v>
      </c>
      <c r="N4230" s="24">
        <v>0</v>
      </c>
      <c r="O4230" s="24">
        <v>2</v>
      </c>
      <c r="P4230" s="24" t="s">
        <v>101</v>
      </c>
      <c r="Q4230" s="23">
        <v>37136</v>
      </c>
      <c r="R4230" s="24" t="s">
        <v>76</v>
      </c>
      <c r="S4230" s="25">
        <v>45119</v>
      </c>
      <c r="T4230" s="24"/>
      <c r="U4230" s="24">
        <v>3102476872</v>
      </c>
      <c r="V4230" s="148" t="s">
        <v>21997</v>
      </c>
      <c r="W4230" s="24" t="s">
        <v>20621</v>
      </c>
      <c r="X4230" s="24" t="s">
        <v>19856</v>
      </c>
      <c r="Y4230" s="24" t="s">
        <v>21998</v>
      </c>
      <c r="Z4230" s="24" t="s">
        <v>117</v>
      </c>
      <c r="AA4230" s="24">
        <v>3204192026</v>
      </c>
      <c r="AB4230" s="24"/>
      <c r="AC4230" s="24"/>
      <c r="AD4230" s="24"/>
      <c r="AE4230" s="26" t="s">
        <v>183</v>
      </c>
      <c r="AF4230" s="26" t="s">
        <v>21999</v>
      </c>
      <c r="AG4230" s="26"/>
      <c r="AH4230" s="27" t="s">
        <v>10056</v>
      </c>
      <c r="AI4230" s="27" t="s">
        <v>410</v>
      </c>
      <c r="AJ4230" s="27" t="s">
        <v>410</v>
      </c>
      <c r="AK4230" s="24" t="s">
        <v>121</v>
      </c>
      <c r="AL4230" s="24" t="s">
        <v>7086</v>
      </c>
      <c r="AM4230" s="25">
        <v>45113</v>
      </c>
      <c r="AN4230" s="28">
        <v>1160000</v>
      </c>
      <c r="AO4230" s="28">
        <v>140606</v>
      </c>
      <c r="AP4230" s="24"/>
      <c r="AQ4230" s="24"/>
      <c r="AR4230" s="24"/>
      <c r="AS4230" s="24"/>
      <c r="AT4230" s="24"/>
      <c r="AU4230" s="24"/>
      <c r="AV4230" s="24"/>
      <c r="AW4230" s="24"/>
      <c r="AX4230" s="24"/>
      <c r="AY4230" s="24"/>
      <c r="AZ4230" s="24"/>
      <c r="BA4230" s="24"/>
      <c r="BB4230" s="24"/>
      <c r="BC4230" s="24"/>
      <c r="BD4230" s="24"/>
      <c r="BE4230" s="24"/>
      <c r="BF4230" s="23"/>
      <c r="BG4230" s="23"/>
      <c r="BH4230" s="23" t="s">
        <v>75</v>
      </c>
      <c r="BI4230" s="26">
        <v>0</v>
      </c>
      <c r="BJ4230" s="26">
        <v>0</v>
      </c>
      <c r="BK4230" s="29">
        <v>0</v>
      </c>
      <c r="BL4230" s="24" t="s">
        <v>91</v>
      </c>
      <c r="BM4230" s="22" t="str">
        <f ca="1">+IF(Tabla1[[#This Row],[FECHA INGRESO]]&gt;=44986,IF((TODAY()-Tabla1[[#This Row],[FECHA INGRESO]])&gt;=50,"ALERTA","TODAVÍA FALTA"),"N/A")</f>
        <v>TODAVÍA FALTA</v>
      </c>
      <c r="BN4230" s="7" t="str">
        <f>IFERROR((_xlfn.DAYS(Tabla1[[#This Row],[FECHA INGRESO]],Tabla1[[#This Row],[FECHA RETIRO]]))/30,"")</f>
        <v/>
      </c>
    </row>
    <row r="4231" spans="1:67" x14ac:dyDescent="0.35">
      <c r="A4231" s="21">
        <v>25785003</v>
      </c>
      <c r="B4231" s="22" t="s">
        <v>22000</v>
      </c>
      <c r="C4231" s="25">
        <v>45113</v>
      </c>
      <c r="D4231" s="24" t="s">
        <v>93</v>
      </c>
      <c r="E4231" s="24" t="s">
        <v>111</v>
      </c>
      <c r="F4231" s="24" t="s">
        <v>70</v>
      </c>
      <c r="G4231" s="24"/>
      <c r="H4231" s="24">
        <v>24123746933</v>
      </c>
      <c r="I4231" s="24" t="s">
        <v>95</v>
      </c>
      <c r="J4231" s="24">
        <f>DATEDIF(Tabla1[[#This Row],[FECHA DE NACIMIENTO]],Tabla1[[#This Row],[FECHA ACTUAL]],"Y")</f>
        <v>38</v>
      </c>
      <c r="K4231" s="24" t="s">
        <v>73</v>
      </c>
      <c r="L4231" s="24" t="s">
        <v>234</v>
      </c>
      <c r="M4231" s="24">
        <v>1</v>
      </c>
      <c r="N4231" s="24">
        <v>1</v>
      </c>
      <c r="O4231" s="24">
        <v>3</v>
      </c>
      <c r="P4231" s="24" t="s">
        <v>101</v>
      </c>
      <c r="Q4231" s="23">
        <v>31009</v>
      </c>
      <c r="R4231" s="24" t="s">
        <v>4539</v>
      </c>
      <c r="S4231" s="25">
        <v>45119</v>
      </c>
      <c r="T4231" s="24">
        <v>8121707</v>
      </c>
      <c r="U4231" s="24">
        <v>3193974751</v>
      </c>
      <c r="V4231" s="148" t="s">
        <v>22001</v>
      </c>
      <c r="W4231" s="24" t="s">
        <v>22002</v>
      </c>
      <c r="X4231" s="24" t="s">
        <v>12002</v>
      </c>
      <c r="Y4231" s="24" t="s">
        <v>22003</v>
      </c>
      <c r="Z4231" s="24" t="s">
        <v>13095</v>
      </c>
      <c r="AA4231" s="24">
        <v>3045600228</v>
      </c>
      <c r="AB4231" s="24"/>
      <c r="AC4231" s="24"/>
      <c r="AD4231" s="24"/>
      <c r="AE4231" s="26" t="s">
        <v>151</v>
      </c>
      <c r="AF4231" s="26"/>
      <c r="AG4231" s="26"/>
      <c r="AH4231" s="27" t="s">
        <v>163</v>
      </c>
      <c r="AI4231" s="27" t="s">
        <v>877</v>
      </c>
      <c r="AJ4231" s="27" t="s">
        <v>877</v>
      </c>
      <c r="AK4231" s="24" t="s">
        <v>121</v>
      </c>
      <c r="AL4231" s="24" t="s">
        <v>7086</v>
      </c>
      <c r="AM4231" s="25">
        <v>45113</v>
      </c>
      <c r="AN4231" s="28">
        <v>1736155</v>
      </c>
      <c r="AO4231" s="28">
        <v>140606</v>
      </c>
      <c r="AP4231" s="24"/>
      <c r="AQ4231" s="24"/>
      <c r="AR4231" s="24"/>
      <c r="AS4231" s="24"/>
      <c r="AT4231" s="24"/>
      <c r="AU4231" s="24"/>
      <c r="AV4231" s="24"/>
      <c r="AW4231" s="24"/>
      <c r="AX4231" s="24"/>
      <c r="AY4231" s="24"/>
      <c r="AZ4231" s="24"/>
      <c r="BA4231" s="24"/>
      <c r="BB4231" s="24"/>
      <c r="BC4231" s="24"/>
      <c r="BD4231" s="24"/>
      <c r="BE4231" s="24"/>
      <c r="BF4231" s="23"/>
      <c r="BG4231" s="23"/>
      <c r="BH4231" s="23">
        <v>45117</v>
      </c>
      <c r="BI4231" s="26" t="s">
        <v>10014</v>
      </c>
      <c r="BJ4231" s="26" t="s">
        <v>10594</v>
      </c>
      <c r="BK4231" s="29">
        <v>0</v>
      </c>
      <c r="BL4231" s="24" t="s">
        <v>129</v>
      </c>
      <c r="BM4231" s="22" t="str">
        <f ca="1">+IF(Tabla1[[#This Row],[FECHA INGRESO]]&gt;=44986,IF((TODAY()-Tabla1[[#This Row],[FECHA INGRESO]])&gt;=50,"ALERTA","TODAVÍA FALTA"),"N/A")</f>
        <v>TODAVÍA FALTA</v>
      </c>
      <c r="BN4231" s="7">
        <f>IFERROR((_xlfn.DAYS(Tabla1[[#This Row],[FECHA INGRESO]],Tabla1[[#This Row],[FECHA RETIRO]]))/30,"")</f>
        <v>-0.13333333333333333</v>
      </c>
      <c r="BO4231" t="s">
        <v>22004</v>
      </c>
    </row>
    <row r="4232" spans="1:67" x14ac:dyDescent="0.35">
      <c r="A4232" s="21">
        <v>1026290921</v>
      </c>
      <c r="B4232" s="22" t="s">
        <v>22005</v>
      </c>
      <c r="C4232" s="25">
        <v>45113</v>
      </c>
      <c r="D4232" s="24" t="s">
        <v>93</v>
      </c>
      <c r="E4232" s="24" t="s">
        <v>94</v>
      </c>
      <c r="F4232" s="24" t="s">
        <v>111</v>
      </c>
      <c r="G4232" s="24"/>
      <c r="H4232" s="24">
        <v>24056174962</v>
      </c>
      <c r="I4232" s="24" t="s">
        <v>95</v>
      </c>
      <c r="J4232" s="24">
        <f>DATEDIF(Tabla1[[#This Row],[FECHA DE NACIMIENTO]],Tabla1[[#This Row],[FECHA ACTUAL]],"Y")</f>
        <v>28</v>
      </c>
      <c r="K4232" s="24" t="s">
        <v>96</v>
      </c>
      <c r="L4232" s="24" t="s">
        <v>74</v>
      </c>
      <c r="M4232" s="24">
        <v>2</v>
      </c>
      <c r="N4232" s="24">
        <v>2</v>
      </c>
      <c r="O4232" s="24">
        <v>2</v>
      </c>
      <c r="P4232" s="24" t="s">
        <v>101</v>
      </c>
      <c r="Q4232" s="23">
        <v>34806</v>
      </c>
      <c r="R4232" s="24" t="s">
        <v>76</v>
      </c>
      <c r="S4232" s="25">
        <v>45119</v>
      </c>
      <c r="T4232" s="24"/>
      <c r="U4232" s="24">
        <v>3155619866</v>
      </c>
      <c r="V4232" s="148" t="s">
        <v>22006</v>
      </c>
      <c r="W4232" s="24" t="s">
        <v>22007</v>
      </c>
      <c r="X4232" s="24" t="s">
        <v>343</v>
      </c>
      <c r="Y4232" s="24" t="s">
        <v>22008</v>
      </c>
      <c r="Z4232" s="24" t="s">
        <v>82</v>
      </c>
      <c r="AA4232" s="24">
        <v>3132720890</v>
      </c>
      <c r="AB4232" s="24"/>
      <c r="AC4232" s="24"/>
      <c r="AD4232" s="24"/>
      <c r="AE4232" s="26" t="s">
        <v>151</v>
      </c>
      <c r="AF4232" s="26"/>
      <c r="AG4232" s="26"/>
      <c r="AH4232" s="27" t="s">
        <v>955</v>
      </c>
      <c r="AI4232" s="27" t="s">
        <v>877</v>
      </c>
      <c r="AJ4232" s="27" t="s">
        <v>877</v>
      </c>
      <c r="AK4232" s="24" t="s">
        <v>121</v>
      </c>
      <c r="AL4232" s="24" t="s">
        <v>7086</v>
      </c>
      <c r="AM4232" s="25">
        <v>45113</v>
      </c>
      <c r="AN4232" s="28">
        <v>1160000</v>
      </c>
      <c r="AO4232" s="28">
        <v>140606</v>
      </c>
      <c r="AP4232" s="24"/>
      <c r="AQ4232" s="24"/>
      <c r="AR4232" s="24"/>
      <c r="AS4232" s="24"/>
      <c r="AT4232" s="24"/>
      <c r="AU4232" s="24"/>
      <c r="AV4232" s="24"/>
      <c r="AW4232" s="24"/>
      <c r="AX4232" s="24"/>
      <c r="AY4232" s="24"/>
      <c r="AZ4232" s="24"/>
      <c r="BA4232" s="24"/>
      <c r="BB4232" s="24"/>
      <c r="BC4232" s="24"/>
      <c r="BD4232" s="24"/>
      <c r="BE4232" s="24"/>
      <c r="BF4232" s="23"/>
      <c r="BG4232" s="23"/>
      <c r="BH4232" s="23" t="s">
        <v>75</v>
      </c>
      <c r="BI4232" s="26">
        <v>0</v>
      </c>
      <c r="BJ4232" s="26">
        <v>0</v>
      </c>
      <c r="BK4232" s="29">
        <v>0</v>
      </c>
      <c r="BL4232" s="24" t="s">
        <v>91</v>
      </c>
      <c r="BM4232" s="22" t="str">
        <f ca="1">+IF(Tabla1[[#This Row],[FECHA INGRESO]]&gt;=44986,IF((TODAY()-Tabla1[[#This Row],[FECHA INGRESO]])&gt;=50,"ALERTA","TODAVÍA FALTA"),"N/A")</f>
        <v>TODAVÍA FALTA</v>
      </c>
      <c r="BN4232" s="7" t="str">
        <f>IFERROR((_xlfn.DAYS(Tabla1[[#This Row],[FECHA INGRESO]],Tabla1[[#This Row],[FECHA RETIRO]]))/30,"")</f>
        <v/>
      </c>
    </row>
    <row r="4233" spans="1:67" x14ac:dyDescent="0.35">
      <c r="A4233" s="21">
        <v>1020822928</v>
      </c>
      <c r="B4233" s="22" t="s">
        <v>22009</v>
      </c>
      <c r="C4233" s="25">
        <v>45114</v>
      </c>
      <c r="D4233" s="24" t="s">
        <v>93</v>
      </c>
      <c r="E4233" s="24" t="s">
        <v>111</v>
      </c>
      <c r="F4233" s="24" t="s">
        <v>111</v>
      </c>
      <c r="G4233" s="24"/>
      <c r="H4233" s="24">
        <v>24123757281</v>
      </c>
      <c r="I4233" s="24" t="s">
        <v>72</v>
      </c>
      <c r="J4233" s="24">
        <f>DATEDIF(Tabla1[[#This Row],[FECHA DE NACIMIENTO]],Tabla1[[#This Row],[FECHA ACTUAL]],"Y")</f>
        <v>26</v>
      </c>
      <c r="K4233" s="24" t="s">
        <v>73</v>
      </c>
      <c r="L4233" s="24" t="s">
        <v>112</v>
      </c>
      <c r="M4233" s="24">
        <v>0</v>
      </c>
      <c r="N4233" s="24">
        <v>0</v>
      </c>
      <c r="O4233" s="24">
        <v>3</v>
      </c>
      <c r="P4233" s="24" t="s">
        <v>101</v>
      </c>
      <c r="Q4233" s="23">
        <v>35463</v>
      </c>
      <c r="R4233" s="24" t="s">
        <v>76</v>
      </c>
      <c r="S4233" s="25">
        <v>45119</v>
      </c>
      <c r="T4233" s="24"/>
      <c r="U4233" s="24">
        <v>3022544656</v>
      </c>
      <c r="V4233" s="148" t="s">
        <v>22010</v>
      </c>
      <c r="W4233" s="24" t="s">
        <v>22011</v>
      </c>
      <c r="X4233" s="24" t="s">
        <v>18266</v>
      </c>
      <c r="Y4233" s="24" t="s">
        <v>22012</v>
      </c>
      <c r="Z4233" s="24" t="s">
        <v>162</v>
      </c>
      <c r="AA4233" s="24">
        <v>3115176696</v>
      </c>
      <c r="AB4233" s="24"/>
      <c r="AC4233" s="24"/>
      <c r="AD4233" s="24"/>
      <c r="AE4233" s="26" t="s">
        <v>84</v>
      </c>
      <c r="AF4233" s="26" t="s">
        <v>22013</v>
      </c>
      <c r="AG4233" s="26"/>
      <c r="AH4233" s="27" t="s">
        <v>1717</v>
      </c>
      <c r="AI4233" s="27" t="s">
        <v>260</v>
      </c>
      <c r="AJ4233" s="27" t="s">
        <v>260</v>
      </c>
      <c r="AK4233" s="24" t="s">
        <v>89</v>
      </c>
      <c r="AL4233" s="24" t="s">
        <v>90</v>
      </c>
      <c r="AM4233" s="25">
        <v>45114</v>
      </c>
      <c r="AN4233" s="28">
        <v>3195132</v>
      </c>
      <c r="AO4233" s="28">
        <v>0</v>
      </c>
      <c r="AP4233" s="24"/>
      <c r="AQ4233" s="24"/>
      <c r="AR4233" s="24"/>
      <c r="AS4233" s="24"/>
      <c r="AT4233" s="24"/>
      <c r="AU4233" s="24"/>
      <c r="AV4233" s="24"/>
      <c r="AW4233" s="24"/>
      <c r="AX4233" s="24"/>
      <c r="AY4233" s="24"/>
      <c r="AZ4233" s="24"/>
      <c r="BA4233" s="24"/>
      <c r="BB4233" s="24"/>
      <c r="BC4233" s="24"/>
      <c r="BD4233" s="24"/>
      <c r="BE4233" s="24"/>
      <c r="BF4233" s="23"/>
      <c r="BG4233" s="23"/>
      <c r="BH4233" s="23" t="s">
        <v>75</v>
      </c>
      <c r="BI4233" s="26">
        <v>0</v>
      </c>
      <c r="BJ4233" s="26">
        <v>0</v>
      </c>
      <c r="BK4233" s="29">
        <v>0</v>
      </c>
      <c r="BL4233" s="24" t="s">
        <v>91</v>
      </c>
      <c r="BM4233" s="22" t="str">
        <f ca="1">+IF(Tabla1[[#This Row],[FECHA INGRESO]]&gt;=44986,IF((TODAY()-Tabla1[[#This Row],[FECHA INGRESO]])&gt;=50,"ALERTA","TODAVÍA FALTA"),"N/A")</f>
        <v>TODAVÍA FALTA</v>
      </c>
      <c r="BN4233" s="7" t="str">
        <f>IFERROR((_xlfn.DAYS(Tabla1[[#This Row],[FECHA INGRESO]],Tabla1[[#This Row],[FECHA RETIRO]]))/30,"")</f>
        <v/>
      </c>
    </row>
    <row r="4234" spans="1:67" x14ac:dyDescent="0.35">
      <c r="A4234" s="21">
        <v>1021667541</v>
      </c>
      <c r="B4234" s="22" t="s">
        <v>22014</v>
      </c>
      <c r="C4234" s="25">
        <v>45114</v>
      </c>
      <c r="D4234" s="24" t="s">
        <v>93</v>
      </c>
      <c r="E4234" s="24"/>
      <c r="F4234" s="24"/>
      <c r="G4234" s="24"/>
      <c r="H4234" s="24">
        <v>24123795935</v>
      </c>
      <c r="I4234" s="24" t="s">
        <v>95</v>
      </c>
      <c r="J4234" s="24">
        <f>DATEDIF(Tabla1[[#This Row],[FECHA DE NACIMIENTO]],Tabla1[[#This Row],[FECHA ACTUAL]],"Y")</f>
        <v>18</v>
      </c>
      <c r="K4234" s="24" t="s">
        <v>320</v>
      </c>
      <c r="L4234" s="24" t="s">
        <v>112</v>
      </c>
      <c r="M4234" s="24">
        <v>0</v>
      </c>
      <c r="N4234" s="24">
        <v>0</v>
      </c>
      <c r="O4234" s="24">
        <v>3</v>
      </c>
      <c r="P4234" s="24" t="s">
        <v>101</v>
      </c>
      <c r="Q4234" s="23">
        <v>38475</v>
      </c>
      <c r="R4234" s="24" t="s">
        <v>76</v>
      </c>
      <c r="S4234" s="25">
        <v>45119</v>
      </c>
      <c r="T4234" s="24"/>
      <c r="U4234" s="24">
        <v>3197348967</v>
      </c>
      <c r="V4234" s="148" t="s">
        <v>22015</v>
      </c>
      <c r="W4234" s="24" t="s">
        <v>22016</v>
      </c>
      <c r="X4234" s="24" t="s">
        <v>3453</v>
      </c>
      <c r="Y4234" s="24" t="s">
        <v>22017</v>
      </c>
      <c r="Z4234" s="24" t="s">
        <v>117</v>
      </c>
      <c r="AA4234" s="24">
        <v>3197348967</v>
      </c>
      <c r="AB4234" s="24"/>
      <c r="AC4234" s="24"/>
      <c r="AD4234" s="24"/>
      <c r="AE4234" s="26" t="s">
        <v>151</v>
      </c>
      <c r="AF4234" s="26"/>
      <c r="AG4234" s="26"/>
      <c r="AH4234" s="27" t="s">
        <v>955</v>
      </c>
      <c r="AI4234" s="27" t="s">
        <v>1612</v>
      </c>
      <c r="AJ4234" s="27" t="s">
        <v>487</v>
      </c>
      <c r="AK4234" s="24" t="s">
        <v>121</v>
      </c>
      <c r="AL4234" s="24" t="s">
        <v>7086</v>
      </c>
      <c r="AM4234" s="25">
        <v>45114</v>
      </c>
      <c r="AN4234" s="28">
        <v>1160000</v>
      </c>
      <c r="AO4234" s="28">
        <v>140606</v>
      </c>
      <c r="AP4234" s="24"/>
      <c r="AQ4234" s="24"/>
      <c r="AR4234" s="24"/>
      <c r="AS4234" s="24"/>
      <c r="AT4234" s="24"/>
      <c r="AU4234" s="24"/>
      <c r="AV4234" s="24"/>
      <c r="AW4234" s="24"/>
      <c r="AX4234" s="24"/>
      <c r="AY4234" s="24"/>
      <c r="AZ4234" s="24"/>
      <c r="BA4234" s="24"/>
      <c r="BB4234" s="24"/>
      <c r="BC4234" s="24"/>
      <c r="BD4234" s="24"/>
      <c r="BE4234" s="24"/>
      <c r="BF4234" s="23"/>
      <c r="BG4234" s="23"/>
      <c r="BH4234" s="23" t="s">
        <v>75</v>
      </c>
      <c r="BI4234" s="26">
        <v>0</v>
      </c>
      <c r="BJ4234" s="26">
        <v>0</v>
      </c>
      <c r="BK4234" s="29">
        <v>0</v>
      </c>
      <c r="BL4234" s="24" t="s">
        <v>91</v>
      </c>
      <c r="BM4234" s="22" t="str">
        <f ca="1">+IF(Tabla1[[#This Row],[FECHA INGRESO]]&gt;=44986,IF((TODAY()-Tabla1[[#This Row],[FECHA INGRESO]])&gt;=50,"ALERTA","TODAVÍA FALTA"),"N/A")</f>
        <v>TODAVÍA FALTA</v>
      </c>
      <c r="BN4234" s="7" t="str">
        <f>IFERROR((_xlfn.DAYS(Tabla1[[#This Row],[FECHA INGRESO]],Tabla1[[#This Row],[FECHA RETIRO]]))/30,"")</f>
        <v/>
      </c>
    </row>
    <row r="4235" spans="1:67" x14ac:dyDescent="0.35">
      <c r="A4235" s="21">
        <v>1000338959</v>
      </c>
      <c r="B4235" s="22" t="s">
        <v>22018</v>
      </c>
      <c r="C4235" s="25">
        <v>45114</v>
      </c>
      <c r="D4235" s="24" t="s">
        <v>4008</v>
      </c>
      <c r="E4235" s="24"/>
      <c r="F4235" s="24"/>
      <c r="G4235" s="24"/>
      <c r="H4235" s="24">
        <v>24123810151</v>
      </c>
      <c r="I4235" s="24" t="s">
        <v>95</v>
      </c>
      <c r="J4235" s="24">
        <f>DATEDIF(Tabla1[[#This Row],[FECHA DE NACIMIENTO]],Tabla1[[#This Row],[FECHA ACTUAL]],"Y")</f>
        <v>19</v>
      </c>
      <c r="K4235" s="24" t="s">
        <v>73</v>
      </c>
      <c r="L4235" s="24" t="s">
        <v>112</v>
      </c>
      <c r="M4235" s="24">
        <v>0</v>
      </c>
      <c r="N4235" s="24">
        <v>0</v>
      </c>
      <c r="O4235" s="24">
        <v>2</v>
      </c>
      <c r="P4235" s="24" t="s">
        <v>101</v>
      </c>
      <c r="Q4235" s="23">
        <v>37904</v>
      </c>
      <c r="R4235" s="24" t="s">
        <v>76</v>
      </c>
      <c r="S4235" s="25">
        <v>45119</v>
      </c>
      <c r="T4235" s="24"/>
      <c r="U4235" s="24">
        <v>3205569378</v>
      </c>
      <c r="V4235" s="148" t="s">
        <v>22019</v>
      </c>
      <c r="W4235" s="24" t="s">
        <v>22020</v>
      </c>
      <c r="X4235" s="24" t="s">
        <v>1376</v>
      </c>
      <c r="Y4235" s="24" t="s">
        <v>22021</v>
      </c>
      <c r="Z4235" s="24" t="s">
        <v>285</v>
      </c>
      <c r="AA4235" s="24">
        <v>3125274046</v>
      </c>
      <c r="AB4235" s="24"/>
      <c r="AC4235" s="24"/>
      <c r="AD4235" s="24"/>
      <c r="AE4235" s="26" t="s">
        <v>151</v>
      </c>
      <c r="AF4235" s="26"/>
      <c r="AG4235" s="26"/>
      <c r="AH4235" s="27" t="s">
        <v>955</v>
      </c>
      <c r="AI4235" s="27" t="s">
        <v>1612</v>
      </c>
      <c r="AJ4235" s="27" t="s">
        <v>487</v>
      </c>
      <c r="AK4235" s="24" t="s">
        <v>121</v>
      </c>
      <c r="AL4235" s="24" t="s">
        <v>7086</v>
      </c>
      <c r="AM4235" s="25">
        <v>45114</v>
      </c>
      <c r="AN4235" s="28">
        <v>1160000</v>
      </c>
      <c r="AO4235" s="28">
        <v>140606</v>
      </c>
      <c r="AP4235" s="24"/>
      <c r="AQ4235" s="24"/>
      <c r="AR4235" s="24"/>
      <c r="AS4235" s="24"/>
      <c r="AT4235" s="24"/>
      <c r="AU4235" s="24"/>
      <c r="AV4235" s="24"/>
      <c r="AW4235" s="24"/>
      <c r="AX4235" s="24"/>
      <c r="AY4235" s="24"/>
      <c r="AZ4235" s="24"/>
      <c r="BA4235" s="24"/>
      <c r="BB4235" s="24"/>
      <c r="BC4235" s="24"/>
      <c r="BD4235" s="24"/>
      <c r="BE4235" s="24"/>
      <c r="BF4235" s="23"/>
      <c r="BG4235" s="23"/>
      <c r="BH4235" s="23" t="s">
        <v>75</v>
      </c>
      <c r="BI4235" s="26">
        <v>0</v>
      </c>
      <c r="BJ4235" s="26">
        <v>0</v>
      </c>
      <c r="BK4235" s="29">
        <v>0</v>
      </c>
      <c r="BL4235" s="24" t="s">
        <v>91</v>
      </c>
      <c r="BM4235" s="22" t="str">
        <f ca="1">+IF(Tabla1[[#This Row],[FECHA INGRESO]]&gt;=44986,IF((TODAY()-Tabla1[[#This Row],[FECHA INGRESO]])&gt;=50,"ALERTA","TODAVÍA FALTA"),"N/A")</f>
        <v>TODAVÍA FALTA</v>
      </c>
      <c r="BN4235" s="7" t="str">
        <f>IFERROR((_xlfn.DAYS(Tabla1[[#This Row],[FECHA INGRESO]],Tabla1[[#This Row],[FECHA RETIRO]]))/30,"")</f>
        <v/>
      </c>
    </row>
    <row r="4236" spans="1:67" x14ac:dyDescent="0.35">
      <c r="A4236" s="21">
        <v>1018464533</v>
      </c>
      <c r="B4236" s="22" t="s">
        <v>22022</v>
      </c>
      <c r="C4236" s="25">
        <v>45114</v>
      </c>
      <c r="D4236" s="24" t="s">
        <v>131</v>
      </c>
      <c r="E4236" s="24" t="s">
        <v>111</v>
      </c>
      <c r="F4236" s="24" t="s">
        <v>70</v>
      </c>
      <c r="G4236" s="24"/>
      <c r="H4236" s="24">
        <v>24123796471</v>
      </c>
      <c r="I4236" s="24" t="s">
        <v>72</v>
      </c>
      <c r="J4236" s="24">
        <f>DATEDIF(Tabla1[[#This Row],[FECHA DE NACIMIENTO]],Tabla1[[#This Row],[FECHA ACTUAL]],"Y")</f>
        <v>29</v>
      </c>
      <c r="K4236" s="24" t="s">
        <v>73</v>
      </c>
      <c r="L4236" s="24" t="s">
        <v>112</v>
      </c>
      <c r="M4236" s="24">
        <v>0</v>
      </c>
      <c r="N4236" s="24">
        <v>2</v>
      </c>
      <c r="O4236" s="24">
        <v>2</v>
      </c>
      <c r="P4236" s="24" t="s">
        <v>101</v>
      </c>
      <c r="Q4236" s="23">
        <v>34368</v>
      </c>
      <c r="R4236" s="24" t="s">
        <v>76</v>
      </c>
      <c r="S4236" s="25">
        <v>45119</v>
      </c>
      <c r="T4236" s="24"/>
      <c r="U4236" s="24">
        <v>3219473614</v>
      </c>
      <c r="V4236" s="148" t="s">
        <v>22023</v>
      </c>
      <c r="W4236" s="24" t="s">
        <v>22024</v>
      </c>
      <c r="X4236" s="24" t="s">
        <v>2952</v>
      </c>
      <c r="Y4236" s="24" t="s">
        <v>22025</v>
      </c>
      <c r="Z4236" s="24" t="s">
        <v>117</v>
      </c>
      <c r="AA4236" s="24">
        <v>3138271801</v>
      </c>
      <c r="AB4236" s="24"/>
      <c r="AC4236" s="24"/>
      <c r="AD4236" s="24"/>
      <c r="AE4236" s="26" t="s">
        <v>183</v>
      </c>
      <c r="AF4236" s="26"/>
      <c r="AG4236" s="26"/>
      <c r="AH4236" s="27" t="s">
        <v>955</v>
      </c>
      <c r="AI4236" s="27" t="s">
        <v>1612</v>
      </c>
      <c r="AJ4236" s="27" t="s">
        <v>487</v>
      </c>
      <c r="AK4236" s="24" t="s">
        <v>121</v>
      </c>
      <c r="AL4236" s="24" t="s">
        <v>7086</v>
      </c>
      <c r="AM4236" s="25">
        <v>45114</v>
      </c>
      <c r="AN4236" s="28">
        <v>1160000</v>
      </c>
      <c r="AO4236" s="28">
        <v>140606</v>
      </c>
      <c r="AP4236" s="24"/>
      <c r="AQ4236" s="24"/>
      <c r="AR4236" s="24"/>
      <c r="AS4236" s="24"/>
      <c r="AT4236" s="24"/>
      <c r="AU4236" s="24"/>
      <c r="AV4236" s="24"/>
      <c r="AW4236" s="24"/>
      <c r="AX4236" s="24"/>
      <c r="AY4236" s="24"/>
      <c r="AZ4236" s="24"/>
      <c r="BA4236" s="24"/>
      <c r="BB4236" s="24"/>
      <c r="BC4236" s="24"/>
      <c r="BD4236" s="24"/>
      <c r="BE4236" s="24"/>
      <c r="BF4236" s="23"/>
      <c r="BG4236" s="23"/>
      <c r="BH4236" s="23" t="s">
        <v>75</v>
      </c>
      <c r="BI4236" s="26">
        <v>0</v>
      </c>
      <c r="BJ4236" s="26">
        <v>0</v>
      </c>
      <c r="BK4236" s="29">
        <v>0</v>
      </c>
      <c r="BL4236" s="24" t="s">
        <v>91</v>
      </c>
      <c r="BM4236" s="22" t="str">
        <f ca="1">+IF(Tabla1[[#This Row],[FECHA INGRESO]]&gt;=44986,IF((TODAY()-Tabla1[[#This Row],[FECHA INGRESO]])&gt;=50,"ALERTA","TODAVÍA FALTA"),"N/A")</f>
        <v>TODAVÍA FALTA</v>
      </c>
      <c r="BN4236" s="7" t="str">
        <f>IFERROR((_xlfn.DAYS(Tabla1[[#This Row],[FECHA INGRESO]],Tabla1[[#This Row],[FECHA RETIRO]]))/30,"")</f>
        <v/>
      </c>
    </row>
    <row r="4237" spans="1:67" x14ac:dyDescent="0.35">
      <c r="A4237" s="21">
        <v>1022329135</v>
      </c>
      <c r="B4237" s="22" t="s">
        <v>22026</v>
      </c>
      <c r="C4237" s="25">
        <v>45114</v>
      </c>
      <c r="D4237" s="24" t="s">
        <v>93</v>
      </c>
      <c r="E4237" s="24" t="s">
        <v>111</v>
      </c>
      <c r="F4237" s="24" t="s">
        <v>111</v>
      </c>
      <c r="G4237" s="24"/>
      <c r="H4237" s="24">
        <v>24123798617</v>
      </c>
      <c r="I4237" s="24" t="s">
        <v>95</v>
      </c>
      <c r="J4237" s="24">
        <f>DATEDIF(Tabla1[[#This Row],[FECHA DE NACIMIENTO]],Tabla1[[#This Row],[FECHA ACTUAL]],"Y")</f>
        <v>36</v>
      </c>
      <c r="K4237" s="24" t="s">
        <v>73</v>
      </c>
      <c r="L4237" s="24" t="s">
        <v>74</v>
      </c>
      <c r="M4237" s="24">
        <v>2</v>
      </c>
      <c r="N4237" s="24">
        <v>2</v>
      </c>
      <c r="O4237" s="24">
        <v>1</v>
      </c>
      <c r="P4237" s="24" t="s">
        <v>101</v>
      </c>
      <c r="Q4237" s="23">
        <v>31819</v>
      </c>
      <c r="R4237" s="24" t="s">
        <v>76</v>
      </c>
      <c r="S4237" s="25">
        <v>45119</v>
      </c>
      <c r="T4237" s="24"/>
      <c r="U4237" s="24">
        <v>3026129991</v>
      </c>
      <c r="V4237" s="148" t="s">
        <v>22027</v>
      </c>
      <c r="W4237" s="24" t="s">
        <v>22028</v>
      </c>
      <c r="X4237" s="24" t="s">
        <v>22029</v>
      </c>
      <c r="Y4237" s="24" t="s">
        <v>22030</v>
      </c>
      <c r="Z4237" s="24" t="s">
        <v>117</v>
      </c>
      <c r="AA4237" s="24">
        <v>3153586319</v>
      </c>
      <c r="AB4237" s="24"/>
      <c r="AC4237" s="24"/>
      <c r="AD4237" s="24"/>
      <c r="AE4237" s="26" t="s">
        <v>183</v>
      </c>
      <c r="AF4237" s="26" t="s">
        <v>22031</v>
      </c>
      <c r="AG4237" s="26"/>
      <c r="AH4237" s="27" t="s">
        <v>955</v>
      </c>
      <c r="AI4237" s="27" t="s">
        <v>1612</v>
      </c>
      <c r="AJ4237" s="27" t="s">
        <v>487</v>
      </c>
      <c r="AK4237" s="24" t="s">
        <v>121</v>
      </c>
      <c r="AL4237" s="24" t="s">
        <v>7086</v>
      </c>
      <c r="AM4237" s="25">
        <v>45114</v>
      </c>
      <c r="AN4237" s="28">
        <v>1160000</v>
      </c>
      <c r="AO4237" s="28">
        <v>140606</v>
      </c>
      <c r="AP4237" s="24"/>
      <c r="AQ4237" s="24"/>
      <c r="AR4237" s="24"/>
      <c r="AS4237" s="24"/>
      <c r="AT4237" s="24"/>
      <c r="AU4237" s="24"/>
      <c r="AV4237" s="24"/>
      <c r="AW4237" s="24"/>
      <c r="AX4237" s="24"/>
      <c r="AY4237" s="24"/>
      <c r="AZ4237" s="24"/>
      <c r="BA4237" s="24"/>
      <c r="BB4237" s="24"/>
      <c r="BC4237" s="24"/>
      <c r="BD4237" s="24"/>
      <c r="BE4237" s="24"/>
      <c r="BF4237" s="23"/>
      <c r="BG4237" s="23"/>
      <c r="BH4237" s="23" t="s">
        <v>75</v>
      </c>
      <c r="BI4237" s="26">
        <v>0</v>
      </c>
      <c r="BJ4237" s="26">
        <v>0</v>
      </c>
      <c r="BK4237" s="29">
        <v>0</v>
      </c>
      <c r="BL4237" s="24" t="s">
        <v>91</v>
      </c>
      <c r="BM4237" s="22" t="str">
        <f ca="1">+IF(Tabla1[[#This Row],[FECHA INGRESO]]&gt;=44986,IF((TODAY()-Tabla1[[#This Row],[FECHA INGRESO]])&gt;=50,"ALERTA","TODAVÍA FALTA"),"N/A")</f>
        <v>TODAVÍA FALTA</v>
      </c>
      <c r="BN4237" s="7" t="str">
        <f>IFERROR((_xlfn.DAYS(Tabla1[[#This Row],[FECHA INGRESO]],Tabla1[[#This Row],[FECHA RETIRO]]))/30,"")</f>
        <v/>
      </c>
    </row>
    <row r="4238" spans="1:67" x14ac:dyDescent="0.35">
      <c r="A4238" s="21">
        <v>1140915113</v>
      </c>
      <c r="B4238" s="22" t="s">
        <v>22032</v>
      </c>
      <c r="C4238" s="25">
        <v>45114</v>
      </c>
      <c r="D4238" s="24" t="s">
        <v>4008</v>
      </c>
      <c r="E4238" s="24"/>
      <c r="F4238" s="24"/>
      <c r="G4238" s="24"/>
      <c r="H4238" s="24">
        <v>24123498056</v>
      </c>
      <c r="I4238" s="24" t="s">
        <v>95</v>
      </c>
      <c r="J4238" s="24">
        <f>DATEDIF(Tabla1[[#This Row],[FECHA DE NACIMIENTO]],Tabla1[[#This Row],[FECHA ACTUAL]],"Y")</f>
        <v>21</v>
      </c>
      <c r="K4238" s="24" t="s">
        <v>320</v>
      </c>
      <c r="L4238" s="24" t="s">
        <v>112</v>
      </c>
      <c r="M4238" s="24">
        <v>1</v>
      </c>
      <c r="N4238" s="24">
        <v>1</v>
      </c>
      <c r="O4238" s="24">
        <v>1</v>
      </c>
      <c r="P4238" s="24" t="s">
        <v>101</v>
      </c>
      <c r="Q4238" s="23">
        <v>37281</v>
      </c>
      <c r="R4238" s="24" t="s">
        <v>76</v>
      </c>
      <c r="S4238" s="25">
        <v>45119</v>
      </c>
      <c r="T4238" s="24"/>
      <c r="U4238" s="24">
        <v>3222768179</v>
      </c>
      <c r="V4238" s="148" t="s">
        <v>22033</v>
      </c>
      <c r="W4238" s="24" t="s">
        <v>22034</v>
      </c>
      <c r="X4238" s="24" t="s">
        <v>1344</v>
      </c>
      <c r="Y4238" s="24" t="s">
        <v>22035</v>
      </c>
      <c r="Z4238" s="24" t="s">
        <v>117</v>
      </c>
      <c r="AA4238" s="24">
        <v>3054651764</v>
      </c>
      <c r="AB4238" s="24"/>
      <c r="AC4238" s="24"/>
      <c r="AD4238" s="24"/>
      <c r="AE4238" s="26" t="s">
        <v>151</v>
      </c>
      <c r="AF4238" s="26"/>
      <c r="AG4238" s="26"/>
      <c r="AH4238" s="27" t="s">
        <v>955</v>
      </c>
      <c r="AI4238" s="27" t="s">
        <v>1612</v>
      </c>
      <c r="AJ4238" s="27" t="s">
        <v>487</v>
      </c>
      <c r="AK4238" s="24" t="s">
        <v>121</v>
      </c>
      <c r="AL4238" s="24" t="s">
        <v>7086</v>
      </c>
      <c r="AM4238" s="25">
        <v>45114</v>
      </c>
      <c r="AN4238" s="28">
        <v>1160000</v>
      </c>
      <c r="AO4238" s="28">
        <v>140606</v>
      </c>
      <c r="AP4238" s="24"/>
      <c r="AQ4238" s="24"/>
      <c r="AR4238" s="24"/>
      <c r="AS4238" s="24"/>
      <c r="AT4238" s="24"/>
      <c r="AU4238" s="24"/>
      <c r="AV4238" s="24"/>
      <c r="AW4238" s="24"/>
      <c r="AX4238" s="24"/>
      <c r="AY4238" s="24"/>
      <c r="AZ4238" s="24"/>
      <c r="BA4238" s="24"/>
      <c r="BB4238" s="24"/>
      <c r="BC4238" s="24"/>
      <c r="BD4238" s="24"/>
      <c r="BE4238" s="24"/>
      <c r="BF4238" s="23"/>
      <c r="BG4238" s="23"/>
      <c r="BH4238" s="23" t="s">
        <v>75</v>
      </c>
      <c r="BI4238" s="26">
        <v>0</v>
      </c>
      <c r="BJ4238" s="26">
        <v>0</v>
      </c>
      <c r="BK4238" s="29">
        <v>0</v>
      </c>
      <c r="BL4238" s="24" t="s">
        <v>91</v>
      </c>
      <c r="BM4238" s="22" t="str">
        <f ca="1">+IF(Tabla1[[#This Row],[FECHA INGRESO]]&gt;=44986,IF((TODAY()-Tabla1[[#This Row],[FECHA INGRESO]])&gt;=50,"ALERTA","TODAVÍA FALTA"),"N/A")</f>
        <v>TODAVÍA FALTA</v>
      </c>
      <c r="BN4238" s="7" t="str">
        <f>IFERROR((_xlfn.DAYS(Tabla1[[#This Row],[FECHA INGRESO]],Tabla1[[#This Row],[FECHA RETIRO]]))/30,"")</f>
        <v/>
      </c>
    </row>
    <row r="4239" spans="1:67" x14ac:dyDescent="0.35">
      <c r="A4239" s="21">
        <v>1026257939</v>
      </c>
      <c r="B4239" s="22" t="s">
        <v>22036</v>
      </c>
      <c r="C4239" s="25">
        <v>45114</v>
      </c>
      <c r="D4239" s="24" t="s">
        <v>131</v>
      </c>
      <c r="E4239" s="24" t="s">
        <v>111</v>
      </c>
      <c r="F4239" s="24" t="s">
        <v>70</v>
      </c>
      <c r="G4239" s="24"/>
      <c r="H4239" s="24">
        <v>24123811495</v>
      </c>
      <c r="I4239" s="24" t="s">
        <v>72</v>
      </c>
      <c r="J4239" s="24">
        <f>DATEDIF(Tabla1[[#This Row],[FECHA DE NACIMIENTO]],Tabla1[[#This Row],[FECHA ACTUAL]],"Y")</f>
        <v>35</v>
      </c>
      <c r="K4239" s="24" t="s">
        <v>96</v>
      </c>
      <c r="L4239" s="24" t="s">
        <v>234</v>
      </c>
      <c r="M4239" s="24">
        <v>2</v>
      </c>
      <c r="N4239" s="24">
        <v>3</v>
      </c>
      <c r="O4239" s="24">
        <v>3</v>
      </c>
      <c r="P4239" s="24" t="s">
        <v>101</v>
      </c>
      <c r="Q4239" s="23">
        <v>32110</v>
      </c>
      <c r="R4239" s="24" t="s">
        <v>76</v>
      </c>
      <c r="S4239" s="25">
        <v>45119</v>
      </c>
      <c r="T4239" s="24"/>
      <c r="U4239" s="24">
        <v>3143242606</v>
      </c>
      <c r="V4239" s="148" t="s">
        <v>22037</v>
      </c>
      <c r="W4239" s="24" t="s">
        <v>22038</v>
      </c>
      <c r="X4239" s="24" t="s">
        <v>11972</v>
      </c>
      <c r="Y4239" s="24" t="s">
        <v>22039</v>
      </c>
      <c r="Z4239" s="24" t="s">
        <v>13095</v>
      </c>
      <c r="AA4239" s="24">
        <v>3058978090</v>
      </c>
      <c r="AB4239" s="24"/>
      <c r="AC4239" s="24"/>
      <c r="AD4239" s="24"/>
      <c r="AE4239" s="26" t="s">
        <v>151</v>
      </c>
      <c r="AF4239" s="26"/>
      <c r="AG4239" s="26"/>
      <c r="AH4239" s="27" t="s">
        <v>955</v>
      </c>
      <c r="AI4239" s="27" t="s">
        <v>1612</v>
      </c>
      <c r="AJ4239" s="27" t="s">
        <v>487</v>
      </c>
      <c r="AK4239" s="24" t="s">
        <v>121</v>
      </c>
      <c r="AL4239" s="24" t="s">
        <v>7086</v>
      </c>
      <c r="AM4239" s="25">
        <v>45114</v>
      </c>
      <c r="AN4239" s="28">
        <v>1160000</v>
      </c>
      <c r="AO4239" s="28">
        <v>140606</v>
      </c>
      <c r="AP4239" s="24"/>
      <c r="AQ4239" s="24"/>
      <c r="AR4239" s="24"/>
      <c r="AS4239" s="24"/>
      <c r="AT4239" s="24"/>
      <c r="AU4239" s="24"/>
      <c r="AV4239" s="24"/>
      <c r="AW4239" s="24"/>
      <c r="AX4239" s="24"/>
      <c r="AY4239" s="24"/>
      <c r="AZ4239" s="24"/>
      <c r="BA4239" s="24"/>
      <c r="BB4239" s="24"/>
      <c r="BC4239" s="24"/>
      <c r="BD4239" s="24"/>
      <c r="BE4239" s="24"/>
      <c r="BF4239" s="23"/>
      <c r="BG4239" s="23"/>
      <c r="BH4239" s="23">
        <v>45117</v>
      </c>
      <c r="BI4239" s="26" t="s">
        <v>466</v>
      </c>
      <c r="BJ4239" s="26" t="s">
        <v>273</v>
      </c>
      <c r="BK4239" s="29">
        <v>0</v>
      </c>
      <c r="BL4239" s="24" t="s">
        <v>129</v>
      </c>
      <c r="BM4239" s="22" t="str">
        <f ca="1">+IF(Tabla1[[#This Row],[FECHA INGRESO]]&gt;=44986,IF((TODAY()-Tabla1[[#This Row],[FECHA INGRESO]])&gt;=50,"ALERTA","TODAVÍA FALTA"),"N/A")</f>
        <v>TODAVÍA FALTA</v>
      </c>
      <c r="BN4239" s="7">
        <f>IFERROR((_xlfn.DAYS(Tabla1[[#This Row],[FECHA INGRESO]],Tabla1[[#This Row],[FECHA RETIRO]]))/30,"")</f>
        <v>-0.1</v>
      </c>
    </row>
    <row r="4240" spans="1:67" x14ac:dyDescent="0.35">
      <c r="A4240" s="21">
        <v>1000859940</v>
      </c>
      <c r="B4240" s="22" t="s">
        <v>22040</v>
      </c>
      <c r="C4240" s="25">
        <v>45114</v>
      </c>
      <c r="D4240" s="24" t="s">
        <v>131</v>
      </c>
      <c r="E4240" s="24" t="s">
        <v>110</v>
      </c>
      <c r="F4240" s="24" t="s">
        <v>110</v>
      </c>
      <c r="G4240" s="24"/>
      <c r="H4240" s="24">
        <v>24123789473</v>
      </c>
      <c r="I4240" s="24" t="s">
        <v>72</v>
      </c>
      <c r="J4240" s="24">
        <f>DATEDIF(Tabla1[[#This Row],[FECHA DE NACIMIENTO]],Tabla1[[#This Row],[FECHA ACTUAL]],"Y")</f>
        <v>20</v>
      </c>
      <c r="K4240" s="24" t="s">
        <v>73</v>
      </c>
      <c r="L4240" s="24" t="s">
        <v>112</v>
      </c>
      <c r="M4240" s="24">
        <v>0</v>
      </c>
      <c r="N4240" s="24">
        <v>0</v>
      </c>
      <c r="O4240" s="24">
        <v>3</v>
      </c>
      <c r="P4240" s="24" t="s">
        <v>101</v>
      </c>
      <c r="Q4240" s="23">
        <v>37556</v>
      </c>
      <c r="R4240" s="24" t="s">
        <v>76</v>
      </c>
      <c r="S4240" s="25">
        <v>45119</v>
      </c>
      <c r="T4240" s="24"/>
      <c r="U4240" s="24">
        <v>3504421017</v>
      </c>
      <c r="V4240" s="148" t="s">
        <v>22041</v>
      </c>
      <c r="W4240" s="24" t="s">
        <v>22042</v>
      </c>
      <c r="X4240" s="24" t="s">
        <v>6370</v>
      </c>
      <c r="Y4240" s="24" t="s">
        <v>22043</v>
      </c>
      <c r="Z4240" s="24" t="s">
        <v>117</v>
      </c>
      <c r="AA4240" s="24">
        <v>3222461205</v>
      </c>
      <c r="AB4240" s="24"/>
      <c r="AC4240" s="24"/>
      <c r="AD4240" s="24"/>
      <c r="AE4240" s="26" t="s">
        <v>183</v>
      </c>
      <c r="AF4240" s="26"/>
      <c r="AG4240" s="26"/>
      <c r="AH4240" s="27" t="s">
        <v>955</v>
      </c>
      <c r="AI4240" s="27" t="s">
        <v>1612</v>
      </c>
      <c r="AJ4240" s="27" t="s">
        <v>487</v>
      </c>
      <c r="AK4240" s="24" t="s">
        <v>121</v>
      </c>
      <c r="AL4240" s="24" t="s">
        <v>7086</v>
      </c>
      <c r="AM4240" s="25">
        <v>45114</v>
      </c>
      <c r="AN4240" s="28">
        <v>1160000</v>
      </c>
      <c r="AO4240" s="28">
        <v>140606</v>
      </c>
      <c r="AP4240" s="24"/>
      <c r="AQ4240" s="24"/>
      <c r="AR4240" s="24"/>
      <c r="AS4240" s="24"/>
      <c r="AT4240" s="24"/>
      <c r="AU4240" s="24"/>
      <c r="AV4240" s="24"/>
      <c r="AW4240" s="24"/>
      <c r="AX4240" s="24"/>
      <c r="AY4240" s="24"/>
      <c r="AZ4240" s="24"/>
      <c r="BA4240" s="24"/>
      <c r="BB4240" s="24"/>
      <c r="BC4240" s="24"/>
      <c r="BD4240" s="24"/>
      <c r="BE4240" s="24"/>
      <c r="BF4240" s="23"/>
      <c r="BG4240" s="23"/>
      <c r="BH4240" s="23" t="s">
        <v>75</v>
      </c>
      <c r="BI4240" s="26">
        <v>0</v>
      </c>
      <c r="BJ4240" s="26">
        <v>0</v>
      </c>
      <c r="BK4240" s="29">
        <v>0</v>
      </c>
      <c r="BL4240" s="24" t="s">
        <v>91</v>
      </c>
      <c r="BM4240" s="22" t="str">
        <f ca="1">+IF(Tabla1[[#This Row],[FECHA INGRESO]]&gt;=44986,IF((TODAY()-Tabla1[[#This Row],[FECHA INGRESO]])&gt;=50,"ALERTA","TODAVÍA FALTA"),"N/A")</f>
        <v>TODAVÍA FALTA</v>
      </c>
      <c r="BN4240" s="7" t="str">
        <f>IFERROR((_xlfn.DAYS(Tabla1[[#This Row],[FECHA INGRESO]],Tabla1[[#This Row],[FECHA RETIRO]]))/30,"")</f>
        <v/>
      </c>
    </row>
    <row r="4241" spans="1:66" x14ac:dyDescent="0.35">
      <c r="A4241" s="21">
        <v>1066084627</v>
      </c>
      <c r="B4241" s="22" t="s">
        <v>22044</v>
      </c>
      <c r="C4241" s="25">
        <v>45114</v>
      </c>
      <c r="D4241" s="24" t="s">
        <v>131</v>
      </c>
      <c r="E4241" s="24"/>
      <c r="F4241" s="24"/>
      <c r="G4241" s="24"/>
      <c r="H4241" s="24">
        <v>24123808817</v>
      </c>
      <c r="I4241" s="24" t="s">
        <v>95</v>
      </c>
      <c r="J4241" s="24">
        <f>DATEDIF(Tabla1[[#This Row],[FECHA DE NACIMIENTO]],Tabla1[[#This Row],[FECHA ACTUAL]],"Y")</f>
        <v>18</v>
      </c>
      <c r="K4241" s="24" t="s">
        <v>73</v>
      </c>
      <c r="L4241" s="24" t="s">
        <v>112</v>
      </c>
      <c r="M4241" s="24">
        <v>0</v>
      </c>
      <c r="N4241" s="24">
        <v>0</v>
      </c>
      <c r="O4241" s="24">
        <v>2</v>
      </c>
      <c r="P4241" s="24" t="s">
        <v>101</v>
      </c>
      <c r="Q4241" s="23">
        <v>38402</v>
      </c>
      <c r="R4241" s="24" t="s">
        <v>76</v>
      </c>
      <c r="S4241" s="25">
        <v>45119</v>
      </c>
      <c r="T4241" s="24"/>
      <c r="U4241" s="24">
        <v>3143569908</v>
      </c>
      <c r="V4241" s="148" t="s">
        <v>22045</v>
      </c>
      <c r="W4241" s="24" t="s">
        <v>22046</v>
      </c>
      <c r="X4241" s="24" t="s">
        <v>13136</v>
      </c>
      <c r="Y4241" s="24" t="s">
        <v>22047</v>
      </c>
      <c r="Z4241" s="24" t="s">
        <v>117</v>
      </c>
      <c r="AA4241" s="24">
        <v>3213997146</v>
      </c>
      <c r="AB4241" s="24"/>
      <c r="AC4241" s="24"/>
      <c r="AD4241" s="24"/>
      <c r="AE4241" s="26" t="s">
        <v>151</v>
      </c>
      <c r="AF4241" s="26"/>
      <c r="AG4241" s="26"/>
      <c r="AH4241" s="27" t="s">
        <v>955</v>
      </c>
      <c r="AI4241" s="27" t="s">
        <v>1612</v>
      </c>
      <c r="AJ4241" s="27" t="s">
        <v>487</v>
      </c>
      <c r="AK4241" s="24" t="s">
        <v>121</v>
      </c>
      <c r="AL4241" s="24" t="s">
        <v>7086</v>
      </c>
      <c r="AM4241" s="25">
        <v>45114</v>
      </c>
      <c r="AN4241" s="28">
        <v>1160000</v>
      </c>
      <c r="AO4241" s="28">
        <v>140606</v>
      </c>
      <c r="AP4241" s="24"/>
      <c r="AQ4241" s="24"/>
      <c r="AR4241" s="24"/>
      <c r="AS4241" s="24"/>
      <c r="AT4241" s="24"/>
      <c r="AU4241" s="24"/>
      <c r="AV4241" s="24"/>
      <c r="AW4241" s="24"/>
      <c r="AX4241" s="24"/>
      <c r="AY4241" s="24"/>
      <c r="AZ4241" s="24"/>
      <c r="BA4241" s="24"/>
      <c r="BB4241" s="24"/>
      <c r="BC4241" s="24"/>
      <c r="BD4241" s="24"/>
      <c r="BE4241" s="24"/>
      <c r="BF4241" s="23"/>
      <c r="BG4241" s="23"/>
      <c r="BH4241" s="23" t="s">
        <v>75</v>
      </c>
      <c r="BI4241" s="26">
        <v>0</v>
      </c>
      <c r="BJ4241" s="26">
        <v>0</v>
      </c>
      <c r="BK4241" s="29">
        <v>0</v>
      </c>
      <c r="BL4241" s="24" t="s">
        <v>91</v>
      </c>
      <c r="BM4241" s="22" t="str">
        <f ca="1">+IF(Tabla1[[#This Row],[FECHA INGRESO]]&gt;=44986,IF((TODAY()-Tabla1[[#This Row],[FECHA INGRESO]])&gt;=50,"ALERTA","TODAVÍA FALTA"),"N/A")</f>
        <v>TODAVÍA FALTA</v>
      </c>
      <c r="BN4241" s="7" t="str">
        <f>IFERROR((_xlfn.DAYS(Tabla1[[#This Row],[FECHA INGRESO]],Tabla1[[#This Row],[FECHA RETIRO]]))/30,"")</f>
        <v/>
      </c>
    </row>
    <row r="4242" spans="1:66" x14ac:dyDescent="0.35">
      <c r="A4242" s="21">
        <v>1014476530</v>
      </c>
      <c r="B4242" s="22" t="s">
        <v>22048</v>
      </c>
      <c r="C4242" s="25">
        <v>45114</v>
      </c>
      <c r="D4242" s="24" t="s">
        <v>266</v>
      </c>
      <c r="E4242" s="24"/>
      <c r="F4242" s="24"/>
      <c r="G4242" s="24"/>
      <c r="H4242" s="24">
        <v>24123461472</v>
      </c>
      <c r="I4242" s="24" t="s">
        <v>95</v>
      </c>
      <c r="J4242" s="24">
        <f>DATEDIF(Tabla1[[#This Row],[FECHA DE NACIMIENTO]],Tabla1[[#This Row],[FECHA ACTUAL]],"Y")</f>
        <v>19</v>
      </c>
      <c r="K4242" s="24" t="s">
        <v>73</v>
      </c>
      <c r="L4242" s="24" t="s">
        <v>112</v>
      </c>
      <c r="M4242" s="24">
        <v>0</v>
      </c>
      <c r="N4242" s="24">
        <v>1</v>
      </c>
      <c r="O4242" s="24">
        <v>2</v>
      </c>
      <c r="P4242" s="24" t="s">
        <v>101</v>
      </c>
      <c r="Q4242" s="23">
        <v>38059</v>
      </c>
      <c r="R4242" s="24" t="s">
        <v>830</v>
      </c>
      <c r="S4242" s="25">
        <v>45119</v>
      </c>
      <c r="T4242" s="24"/>
      <c r="U4242" s="24">
        <v>3128754004</v>
      </c>
      <c r="V4242" s="148" t="s">
        <v>22049</v>
      </c>
      <c r="W4242" s="24" t="s">
        <v>22050</v>
      </c>
      <c r="X4242" s="24" t="s">
        <v>6205</v>
      </c>
      <c r="Y4242" s="24" t="s">
        <v>22051</v>
      </c>
      <c r="Z4242" s="24" t="s">
        <v>117</v>
      </c>
      <c r="AA4242" s="24">
        <v>3146922542</v>
      </c>
      <c r="AB4242" s="24"/>
      <c r="AC4242" s="24"/>
      <c r="AD4242" s="24"/>
      <c r="AE4242" s="26" t="s">
        <v>183</v>
      </c>
      <c r="AF4242" s="26" t="s">
        <v>22052</v>
      </c>
      <c r="AG4242" s="26"/>
      <c r="AH4242" s="27" t="s">
        <v>955</v>
      </c>
      <c r="AI4242" s="27" t="s">
        <v>1612</v>
      </c>
      <c r="AJ4242" s="27" t="s">
        <v>487</v>
      </c>
      <c r="AK4242" s="24" t="s">
        <v>121</v>
      </c>
      <c r="AL4242" s="24" t="s">
        <v>7086</v>
      </c>
      <c r="AM4242" s="25">
        <v>45114</v>
      </c>
      <c r="AN4242" s="28">
        <v>1160000</v>
      </c>
      <c r="AO4242" s="28">
        <v>140606</v>
      </c>
      <c r="AP4242" s="24"/>
      <c r="AQ4242" s="24"/>
      <c r="AR4242" s="24"/>
      <c r="AS4242" s="24"/>
      <c r="AT4242" s="24"/>
      <c r="AU4242" s="24"/>
      <c r="AV4242" s="24"/>
      <c r="AW4242" s="24"/>
      <c r="AX4242" s="24"/>
      <c r="AY4242" s="24"/>
      <c r="AZ4242" s="24"/>
      <c r="BA4242" s="24"/>
      <c r="BB4242" s="24"/>
      <c r="BC4242" s="24"/>
      <c r="BD4242" s="24"/>
      <c r="BE4242" s="24"/>
      <c r="BF4242" s="23"/>
      <c r="BG4242" s="23"/>
      <c r="BH4242" s="23" t="s">
        <v>75</v>
      </c>
      <c r="BI4242" s="26">
        <v>0</v>
      </c>
      <c r="BJ4242" s="26">
        <v>0</v>
      </c>
      <c r="BK4242" s="29">
        <v>0</v>
      </c>
      <c r="BL4242" s="24" t="s">
        <v>91</v>
      </c>
      <c r="BM4242" s="22" t="str">
        <f ca="1">+IF(Tabla1[[#This Row],[FECHA INGRESO]]&gt;=44986,IF((TODAY()-Tabla1[[#This Row],[FECHA INGRESO]])&gt;=50,"ALERTA","TODAVÍA FALTA"),"N/A")</f>
        <v>TODAVÍA FALTA</v>
      </c>
      <c r="BN4242" s="7" t="str">
        <f>IFERROR((_xlfn.DAYS(Tabla1[[#This Row],[FECHA INGRESO]],Tabla1[[#This Row],[FECHA RETIRO]]))/30,"")</f>
        <v/>
      </c>
    </row>
    <row r="4243" spans="1:66" x14ac:dyDescent="0.35">
      <c r="A4243" s="21">
        <v>1001282630</v>
      </c>
      <c r="B4243" s="22" t="s">
        <v>22053</v>
      </c>
      <c r="C4243" s="25">
        <v>45114</v>
      </c>
      <c r="D4243" s="24" t="s">
        <v>188</v>
      </c>
      <c r="E4243" s="24" t="s">
        <v>69</v>
      </c>
      <c r="F4243" s="24" t="s">
        <v>70</v>
      </c>
      <c r="G4243" s="24"/>
      <c r="H4243" s="24">
        <v>24123793876</v>
      </c>
      <c r="I4243" s="24" t="s">
        <v>72</v>
      </c>
      <c r="J4243" s="24">
        <f>DATEDIF(Tabla1[[#This Row],[FECHA DE NACIMIENTO]],Tabla1[[#This Row],[FECHA ACTUAL]],"Y")</f>
        <v>21</v>
      </c>
      <c r="K4243" s="24" t="s">
        <v>500</v>
      </c>
      <c r="L4243" s="24" t="s">
        <v>112</v>
      </c>
      <c r="M4243" s="24">
        <v>0</v>
      </c>
      <c r="N4243" s="24">
        <v>0</v>
      </c>
      <c r="O4243" s="24">
        <v>2</v>
      </c>
      <c r="P4243" s="24" t="s">
        <v>101</v>
      </c>
      <c r="Q4243" s="23">
        <v>37127</v>
      </c>
      <c r="R4243" s="24" t="s">
        <v>76</v>
      </c>
      <c r="S4243" s="25">
        <v>45119</v>
      </c>
      <c r="T4243" s="24"/>
      <c r="U4243" s="24">
        <v>3102208152</v>
      </c>
      <c r="V4243" s="148" t="s">
        <v>22054</v>
      </c>
      <c r="W4243" s="24" t="s">
        <v>22055</v>
      </c>
      <c r="X4243" s="24" t="s">
        <v>2946</v>
      </c>
      <c r="Y4243" s="24" t="s">
        <v>22056</v>
      </c>
      <c r="Z4243" s="24" t="s">
        <v>162</v>
      </c>
      <c r="AA4243" s="24">
        <v>3118831381</v>
      </c>
      <c r="AB4243" s="24"/>
      <c r="AC4243" s="24"/>
      <c r="AD4243" s="24"/>
      <c r="AE4243" s="26" t="s">
        <v>151</v>
      </c>
      <c r="AF4243" s="26"/>
      <c r="AG4243" s="26"/>
      <c r="AH4243" s="27" t="s">
        <v>955</v>
      </c>
      <c r="AI4243" s="27" t="s">
        <v>1612</v>
      </c>
      <c r="AJ4243" s="27" t="s">
        <v>487</v>
      </c>
      <c r="AK4243" s="24" t="s">
        <v>121</v>
      </c>
      <c r="AL4243" s="24" t="s">
        <v>7086</v>
      </c>
      <c r="AM4243" s="25">
        <v>45114</v>
      </c>
      <c r="AN4243" s="28">
        <v>1160000</v>
      </c>
      <c r="AO4243" s="28">
        <v>140606</v>
      </c>
      <c r="AP4243" s="24"/>
      <c r="AQ4243" s="24"/>
      <c r="AR4243" s="24"/>
      <c r="AS4243" s="24"/>
      <c r="AT4243" s="24"/>
      <c r="AU4243" s="24"/>
      <c r="AV4243" s="24"/>
      <c r="AW4243" s="24"/>
      <c r="AX4243" s="24"/>
      <c r="AY4243" s="24"/>
      <c r="AZ4243" s="24"/>
      <c r="BA4243" s="24"/>
      <c r="BB4243" s="24"/>
      <c r="BC4243" s="24"/>
      <c r="BD4243" s="24"/>
      <c r="BE4243" s="24"/>
      <c r="BF4243" s="23"/>
      <c r="BG4243" s="23"/>
      <c r="BH4243" s="23" t="s">
        <v>75</v>
      </c>
      <c r="BI4243" s="26">
        <v>0</v>
      </c>
      <c r="BJ4243" s="26">
        <v>0</v>
      </c>
      <c r="BK4243" s="29">
        <v>0</v>
      </c>
      <c r="BL4243" s="24" t="s">
        <v>91</v>
      </c>
      <c r="BM4243" s="22" t="str">
        <f ca="1">+IF(Tabla1[[#This Row],[FECHA INGRESO]]&gt;=44986,IF((TODAY()-Tabla1[[#This Row],[FECHA INGRESO]])&gt;=50,"ALERTA","TODAVÍA FALTA"),"N/A")</f>
        <v>TODAVÍA FALTA</v>
      </c>
      <c r="BN4243" s="7" t="str">
        <f>IFERROR((_xlfn.DAYS(Tabla1[[#This Row],[FECHA INGRESO]],Tabla1[[#This Row],[FECHA RETIRO]]))/30,"")</f>
        <v/>
      </c>
    </row>
    <row r="4244" spans="1:66" x14ac:dyDescent="0.35">
      <c r="A4244" s="21">
        <v>1001046241</v>
      </c>
      <c r="B4244" s="22" t="s">
        <v>22057</v>
      </c>
      <c r="C4244" s="25">
        <v>45114</v>
      </c>
      <c r="D4244" s="24" t="s">
        <v>93</v>
      </c>
      <c r="E4244" s="24" t="s">
        <v>111</v>
      </c>
      <c r="F4244" s="24" t="s">
        <v>70</v>
      </c>
      <c r="G4244" s="24"/>
      <c r="H4244" s="24">
        <v>24123783918</v>
      </c>
      <c r="I4244" s="24" t="s">
        <v>95</v>
      </c>
      <c r="J4244" s="24">
        <f>DATEDIF(Tabla1[[#This Row],[FECHA DE NACIMIENTO]],Tabla1[[#This Row],[FECHA ACTUAL]],"Y")</f>
        <v>21</v>
      </c>
      <c r="K4244" s="24" t="s">
        <v>96</v>
      </c>
      <c r="L4244" s="24" t="s">
        <v>112</v>
      </c>
      <c r="M4244" s="24">
        <v>0</v>
      </c>
      <c r="N4244" s="24">
        <v>1</v>
      </c>
      <c r="O4244" s="24">
        <v>2</v>
      </c>
      <c r="P4244" s="24" t="s">
        <v>101</v>
      </c>
      <c r="Q4244" s="23">
        <v>37285</v>
      </c>
      <c r="R4244" s="24" t="s">
        <v>736</v>
      </c>
      <c r="S4244" s="25">
        <v>45119</v>
      </c>
      <c r="T4244" s="24"/>
      <c r="U4244" s="24">
        <v>3195469090</v>
      </c>
      <c r="V4244" s="148" t="s">
        <v>22058</v>
      </c>
      <c r="W4244" s="24" t="s">
        <v>22059</v>
      </c>
      <c r="X4244" s="24" t="s">
        <v>22060</v>
      </c>
      <c r="Y4244" s="24" t="s">
        <v>22061</v>
      </c>
      <c r="Z4244" s="24" t="s">
        <v>117</v>
      </c>
      <c r="AA4244" s="24">
        <v>3108132432</v>
      </c>
      <c r="AB4244" s="24"/>
      <c r="AC4244" s="24"/>
      <c r="AD4244" s="24"/>
      <c r="AE4244" s="26" t="s">
        <v>183</v>
      </c>
      <c r="AF4244" s="26" t="s">
        <v>103</v>
      </c>
      <c r="AG4244" s="26"/>
      <c r="AH4244" s="27" t="s">
        <v>955</v>
      </c>
      <c r="AI4244" s="27" t="s">
        <v>11625</v>
      </c>
      <c r="AJ4244" s="27" t="s">
        <v>11625</v>
      </c>
      <c r="AK4244" s="24" t="s">
        <v>121</v>
      </c>
      <c r="AL4244" s="24" t="s">
        <v>7086</v>
      </c>
      <c r="AM4244" s="25">
        <v>45114</v>
      </c>
      <c r="AN4244" s="28">
        <v>1160000</v>
      </c>
      <c r="AO4244" s="28">
        <v>140606</v>
      </c>
      <c r="AP4244" s="24"/>
      <c r="AQ4244" s="24"/>
      <c r="AR4244" s="24"/>
      <c r="AS4244" s="24"/>
      <c r="AT4244" s="24"/>
      <c r="AU4244" s="24"/>
      <c r="AV4244" s="24"/>
      <c r="AW4244" s="24"/>
      <c r="AX4244" s="24"/>
      <c r="AY4244" s="24"/>
      <c r="AZ4244" s="24"/>
      <c r="BA4244" s="24"/>
      <c r="BB4244" s="24"/>
      <c r="BC4244" s="24"/>
      <c r="BD4244" s="24"/>
      <c r="BE4244" s="24"/>
      <c r="BF4244" s="23"/>
      <c r="BG4244" s="23"/>
      <c r="BH4244" s="23" t="s">
        <v>75</v>
      </c>
      <c r="BI4244" s="26">
        <v>0</v>
      </c>
      <c r="BJ4244" s="26">
        <v>0</v>
      </c>
      <c r="BK4244" s="29">
        <v>0</v>
      </c>
      <c r="BL4244" s="24" t="s">
        <v>91</v>
      </c>
      <c r="BM4244" s="22" t="str">
        <f ca="1">+IF(Tabla1[[#This Row],[FECHA INGRESO]]&gt;=44986,IF((TODAY()-Tabla1[[#This Row],[FECHA INGRESO]])&gt;=50,"ALERTA","TODAVÍA FALTA"),"N/A")</f>
        <v>TODAVÍA FALTA</v>
      </c>
      <c r="BN4244" s="7" t="str">
        <f>IFERROR((_xlfn.DAYS(Tabla1[[#This Row],[FECHA INGRESO]],Tabla1[[#This Row],[FECHA RETIRO]]))/30,"")</f>
        <v/>
      </c>
    </row>
    <row r="4245" spans="1:66" x14ac:dyDescent="0.35">
      <c r="A4245" s="21">
        <v>1022922261</v>
      </c>
      <c r="B4245" s="22" t="s">
        <v>22062</v>
      </c>
      <c r="C4245" s="25">
        <v>45114</v>
      </c>
      <c r="D4245" s="24" t="s">
        <v>93</v>
      </c>
      <c r="E4245" s="24" t="s">
        <v>111</v>
      </c>
      <c r="F4245" s="24" t="s">
        <v>70</v>
      </c>
      <c r="G4245" s="24"/>
      <c r="H4245" s="24">
        <v>24123807706</v>
      </c>
      <c r="I4245" s="24" t="s">
        <v>72</v>
      </c>
      <c r="J4245" s="24">
        <f>DATEDIF(Tabla1[[#This Row],[FECHA DE NACIMIENTO]],Tabla1[[#This Row],[FECHA ACTUAL]],"Y")</f>
        <v>19</v>
      </c>
      <c r="K4245" s="24" t="s">
        <v>73</v>
      </c>
      <c r="L4245" s="24" t="s">
        <v>112</v>
      </c>
      <c r="M4245" s="24">
        <v>0</v>
      </c>
      <c r="N4245" s="24">
        <v>0</v>
      </c>
      <c r="O4245" s="24">
        <v>2</v>
      </c>
      <c r="P4245" s="24" t="s">
        <v>101</v>
      </c>
      <c r="Q4245" s="23">
        <v>37876</v>
      </c>
      <c r="R4245" s="24" t="s">
        <v>76</v>
      </c>
      <c r="S4245" s="25">
        <v>45119</v>
      </c>
      <c r="T4245" s="24"/>
      <c r="U4245" s="24">
        <v>3127770809</v>
      </c>
      <c r="V4245" s="148" t="s">
        <v>22063</v>
      </c>
      <c r="W4245" s="24" t="s">
        <v>22064</v>
      </c>
      <c r="X4245" s="24" t="s">
        <v>1344</v>
      </c>
      <c r="Y4245" s="24" t="s">
        <v>22065</v>
      </c>
      <c r="Z4245" s="24" t="s">
        <v>117</v>
      </c>
      <c r="AA4245" s="24">
        <v>3144338941</v>
      </c>
      <c r="AB4245" s="24"/>
      <c r="AC4245" s="24"/>
      <c r="AD4245" s="24"/>
      <c r="AE4245" s="26" t="s">
        <v>151</v>
      </c>
      <c r="AF4245" s="26"/>
      <c r="AG4245" s="26"/>
      <c r="AH4245" s="27" t="s">
        <v>955</v>
      </c>
      <c r="AI4245" s="27" t="s">
        <v>11625</v>
      </c>
      <c r="AJ4245" s="27" t="s">
        <v>11625</v>
      </c>
      <c r="AK4245" s="24" t="s">
        <v>121</v>
      </c>
      <c r="AL4245" s="24" t="s">
        <v>7086</v>
      </c>
      <c r="AM4245" s="25">
        <v>45114</v>
      </c>
      <c r="AN4245" s="28">
        <v>1160000</v>
      </c>
      <c r="AO4245" s="28">
        <v>140606</v>
      </c>
      <c r="AP4245" s="24"/>
      <c r="AQ4245" s="24"/>
      <c r="AR4245" s="24"/>
      <c r="AS4245" s="24"/>
      <c r="AT4245" s="24"/>
      <c r="AU4245" s="24"/>
      <c r="AV4245" s="24"/>
      <c r="AW4245" s="24"/>
      <c r="AX4245" s="24"/>
      <c r="AY4245" s="24"/>
      <c r="AZ4245" s="24"/>
      <c r="BA4245" s="24"/>
      <c r="BB4245" s="24"/>
      <c r="BC4245" s="24"/>
      <c r="BD4245" s="24"/>
      <c r="BE4245" s="24"/>
      <c r="BF4245" s="23"/>
      <c r="BG4245" s="23"/>
      <c r="BH4245" s="23" t="s">
        <v>75</v>
      </c>
      <c r="BI4245" s="26">
        <v>0</v>
      </c>
      <c r="BJ4245" s="26">
        <v>0</v>
      </c>
      <c r="BK4245" s="29">
        <v>0</v>
      </c>
      <c r="BL4245" s="24" t="s">
        <v>91</v>
      </c>
      <c r="BM4245" s="22" t="str">
        <f ca="1">+IF(Tabla1[[#This Row],[FECHA INGRESO]]&gt;=44986,IF((TODAY()-Tabla1[[#This Row],[FECHA INGRESO]])&gt;=50,"ALERTA","TODAVÍA FALTA"),"N/A")</f>
        <v>TODAVÍA FALTA</v>
      </c>
      <c r="BN4245" s="7" t="str">
        <f>IFERROR((_xlfn.DAYS(Tabla1[[#This Row],[FECHA INGRESO]],Tabla1[[#This Row],[FECHA RETIRO]]))/30,"")</f>
        <v/>
      </c>
    </row>
    <row r="4246" spans="1:66" x14ac:dyDescent="0.35">
      <c r="A4246" s="21">
        <v>1000239028</v>
      </c>
      <c r="B4246" s="22" t="s">
        <v>22066</v>
      </c>
      <c r="C4246" s="25">
        <v>45114</v>
      </c>
      <c r="D4246" s="24" t="s">
        <v>188</v>
      </c>
      <c r="E4246" s="24" t="s">
        <v>94</v>
      </c>
      <c r="F4246" s="24" t="s">
        <v>70</v>
      </c>
      <c r="G4246" s="24"/>
      <c r="H4246" s="24">
        <v>24123813097</v>
      </c>
      <c r="I4246" s="24" t="s">
        <v>72</v>
      </c>
      <c r="J4246" s="24">
        <f>DATEDIF(Tabla1[[#This Row],[FECHA DE NACIMIENTO]],Tabla1[[#This Row],[FECHA ACTUAL]],"Y")</f>
        <v>22</v>
      </c>
      <c r="K4246" s="24" t="s">
        <v>73</v>
      </c>
      <c r="L4246" s="24" t="s">
        <v>112</v>
      </c>
      <c r="M4246" s="24">
        <v>0</v>
      </c>
      <c r="N4246" s="24">
        <v>0</v>
      </c>
      <c r="O4246" s="24">
        <v>2</v>
      </c>
      <c r="P4246" s="24" t="s">
        <v>101</v>
      </c>
      <c r="Q4246" s="23">
        <v>36901</v>
      </c>
      <c r="R4246" s="24" t="s">
        <v>76</v>
      </c>
      <c r="S4246" s="25">
        <v>45119</v>
      </c>
      <c r="T4246" s="24"/>
      <c r="U4246" s="24">
        <v>3132910007</v>
      </c>
      <c r="V4246" s="148" t="s">
        <v>22067</v>
      </c>
      <c r="W4246" s="24" t="s">
        <v>22068</v>
      </c>
      <c r="X4246" s="24" t="s">
        <v>4836</v>
      </c>
      <c r="Y4246" s="24" t="s">
        <v>22069</v>
      </c>
      <c r="Z4246" s="24" t="s">
        <v>285</v>
      </c>
      <c r="AA4246" s="24">
        <v>3133249948</v>
      </c>
      <c r="AB4246" s="24"/>
      <c r="AC4246" s="24"/>
      <c r="AD4246" s="24"/>
      <c r="AE4246" s="26" t="s">
        <v>151</v>
      </c>
      <c r="AF4246" s="26"/>
      <c r="AG4246" s="26"/>
      <c r="AH4246" s="27" t="s">
        <v>955</v>
      </c>
      <c r="AI4246" s="27" t="s">
        <v>11625</v>
      </c>
      <c r="AJ4246" s="27" t="s">
        <v>11625</v>
      </c>
      <c r="AK4246" s="24" t="s">
        <v>121</v>
      </c>
      <c r="AL4246" s="24" t="s">
        <v>7086</v>
      </c>
      <c r="AM4246" s="25">
        <v>45114</v>
      </c>
      <c r="AN4246" s="28">
        <v>1160000</v>
      </c>
      <c r="AO4246" s="28">
        <v>140606</v>
      </c>
      <c r="AP4246" s="24"/>
      <c r="AQ4246" s="24"/>
      <c r="AR4246" s="24"/>
      <c r="AS4246" s="24"/>
      <c r="AT4246" s="24"/>
      <c r="AU4246" s="24"/>
      <c r="AV4246" s="24"/>
      <c r="AW4246" s="24"/>
      <c r="AX4246" s="24"/>
      <c r="AY4246" s="24"/>
      <c r="AZ4246" s="24"/>
      <c r="BA4246" s="24"/>
      <c r="BB4246" s="24"/>
      <c r="BC4246" s="24"/>
      <c r="BD4246" s="24"/>
      <c r="BE4246" s="24"/>
      <c r="BF4246" s="23"/>
      <c r="BG4246" s="23"/>
      <c r="BH4246" s="23" t="s">
        <v>75</v>
      </c>
      <c r="BI4246" s="26">
        <v>0</v>
      </c>
      <c r="BJ4246" s="26">
        <v>0</v>
      </c>
      <c r="BK4246" s="29">
        <v>0</v>
      </c>
      <c r="BL4246" s="24" t="s">
        <v>91</v>
      </c>
      <c r="BM4246" s="22" t="str">
        <f ca="1">+IF(Tabla1[[#This Row],[FECHA INGRESO]]&gt;=44986,IF((TODAY()-Tabla1[[#This Row],[FECHA INGRESO]])&gt;=50,"ALERTA","TODAVÍA FALTA"),"N/A")</f>
        <v>TODAVÍA FALTA</v>
      </c>
      <c r="BN4246" s="7" t="str">
        <f>IFERROR((_xlfn.DAYS(Tabla1[[#This Row],[FECHA INGRESO]],Tabla1[[#This Row],[FECHA RETIRO]]))/30,"")</f>
        <v/>
      </c>
    </row>
    <row r="4247" spans="1:66" x14ac:dyDescent="0.35">
      <c r="A4247" s="21">
        <v>39717560</v>
      </c>
      <c r="B4247" s="22" t="s">
        <v>22070</v>
      </c>
      <c r="C4247" s="25">
        <v>45114</v>
      </c>
      <c r="D4247" s="24" t="s">
        <v>266</v>
      </c>
      <c r="E4247" s="24" t="s">
        <v>111</v>
      </c>
      <c r="F4247" s="24" t="s">
        <v>70</v>
      </c>
      <c r="G4247" s="24"/>
      <c r="H4247" s="24">
        <v>24042586838</v>
      </c>
      <c r="I4247" s="24" t="s">
        <v>95</v>
      </c>
      <c r="J4247" s="24">
        <f>DATEDIF(Tabla1[[#This Row],[FECHA DE NACIMIENTO]],Tabla1[[#This Row],[FECHA ACTUAL]],"Y")</f>
        <v>57</v>
      </c>
      <c r="K4247" s="24" t="s">
        <v>500</v>
      </c>
      <c r="L4247" s="24" t="s">
        <v>112</v>
      </c>
      <c r="M4247" s="24">
        <v>1</v>
      </c>
      <c r="N4247" s="24">
        <v>0</v>
      </c>
      <c r="O4247" s="24">
        <v>3</v>
      </c>
      <c r="P4247" s="24" t="s">
        <v>101</v>
      </c>
      <c r="Q4247" s="23">
        <v>24096</v>
      </c>
      <c r="R4247" s="24" t="s">
        <v>76</v>
      </c>
      <c r="S4247" s="25">
        <v>45119</v>
      </c>
      <c r="T4247" s="24">
        <v>3059427</v>
      </c>
      <c r="U4247" s="24">
        <v>3143291294</v>
      </c>
      <c r="V4247" s="148" t="s">
        <v>22071</v>
      </c>
      <c r="W4247" s="24" t="s">
        <v>22072</v>
      </c>
      <c r="X4247" s="24" t="s">
        <v>5499</v>
      </c>
      <c r="Y4247" s="24" t="s">
        <v>22073</v>
      </c>
      <c r="Z4247" s="24" t="s">
        <v>9131</v>
      </c>
      <c r="AA4247" s="24">
        <v>3174679070</v>
      </c>
      <c r="AB4247" s="24"/>
      <c r="AC4247" s="24"/>
      <c r="AD4247" s="24"/>
      <c r="AE4247" s="26" t="s">
        <v>151</v>
      </c>
      <c r="AF4247" s="26"/>
      <c r="AG4247" s="26"/>
      <c r="AH4247" s="27" t="s">
        <v>955</v>
      </c>
      <c r="AI4247" s="27" t="s">
        <v>11625</v>
      </c>
      <c r="AJ4247" s="27" t="s">
        <v>11625</v>
      </c>
      <c r="AK4247" s="24" t="s">
        <v>121</v>
      </c>
      <c r="AL4247" s="24" t="s">
        <v>7086</v>
      </c>
      <c r="AM4247" s="25">
        <v>45114</v>
      </c>
      <c r="AN4247" s="28">
        <v>1160000</v>
      </c>
      <c r="AO4247" s="28">
        <v>140606</v>
      </c>
      <c r="AP4247" s="24"/>
      <c r="AQ4247" s="24"/>
      <c r="AR4247" s="24"/>
      <c r="AS4247" s="24"/>
      <c r="AT4247" s="24"/>
      <c r="AU4247" s="24"/>
      <c r="AV4247" s="24"/>
      <c r="AW4247" s="24"/>
      <c r="AX4247" s="24"/>
      <c r="AY4247" s="24"/>
      <c r="AZ4247" s="24"/>
      <c r="BA4247" s="24"/>
      <c r="BB4247" s="24"/>
      <c r="BC4247" s="24"/>
      <c r="BD4247" s="24"/>
      <c r="BE4247" s="24"/>
      <c r="BF4247" s="23"/>
      <c r="BG4247" s="23"/>
      <c r="BH4247" s="23" t="s">
        <v>75</v>
      </c>
      <c r="BI4247" s="26">
        <v>0</v>
      </c>
      <c r="BJ4247" s="26">
        <v>0</v>
      </c>
      <c r="BK4247" s="29">
        <v>0</v>
      </c>
      <c r="BL4247" s="24" t="s">
        <v>91</v>
      </c>
      <c r="BM4247" s="22" t="str">
        <f ca="1">+IF(Tabla1[[#This Row],[FECHA INGRESO]]&gt;=44986,IF((TODAY()-Tabla1[[#This Row],[FECHA INGRESO]])&gt;=50,"ALERTA","TODAVÍA FALTA"),"N/A")</f>
        <v>TODAVÍA FALTA</v>
      </c>
      <c r="BN4247" s="7" t="str">
        <f>IFERROR((_xlfn.DAYS(Tabla1[[#This Row],[FECHA INGRESO]],Tabla1[[#This Row],[FECHA RETIRO]]))/30,"")</f>
        <v/>
      </c>
    </row>
    <row r="4248" spans="1:66" x14ac:dyDescent="0.35">
      <c r="A4248" s="21">
        <v>1000807599</v>
      </c>
      <c r="B4248" s="22" t="s">
        <v>22074</v>
      </c>
      <c r="C4248" s="25">
        <v>45114</v>
      </c>
      <c r="D4248" s="24" t="s">
        <v>93</v>
      </c>
      <c r="E4248" s="24" t="s">
        <v>94</v>
      </c>
      <c r="F4248" s="24" t="s">
        <v>70</v>
      </c>
      <c r="G4248" s="24"/>
      <c r="H4248" s="24">
        <v>24123797614</v>
      </c>
      <c r="I4248" s="24" t="s">
        <v>95</v>
      </c>
      <c r="J4248" s="24">
        <f>DATEDIF(Tabla1[[#This Row],[FECHA DE NACIMIENTO]],Tabla1[[#This Row],[FECHA ACTUAL]],"Y")</f>
        <v>22</v>
      </c>
      <c r="K4248" s="24" t="s">
        <v>73</v>
      </c>
      <c r="L4248" s="24" t="s">
        <v>112</v>
      </c>
      <c r="M4248" s="24">
        <v>0</v>
      </c>
      <c r="N4248" s="24">
        <v>0</v>
      </c>
      <c r="O4248" s="24">
        <v>2</v>
      </c>
      <c r="P4248" s="24" t="s">
        <v>101</v>
      </c>
      <c r="Q4248" s="23">
        <v>36892</v>
      </c>
      <c r="R4248" s="24" t="s">
        <v>76</v>
      </c>
      <c r="S4248" s="25">
        <v>45119</v>
      </c>
      <c r="T4248" s="24"/>
      <c r="U4248" s="24">
        <v>3113485466</v>
      </c>
      <c r="V4248" s="148" t="s">
        <v>22075</v>
      </c>
      <c r="W4248" s="24" t="s">
        <v>22076</v>
      </c>
      <c r="X4248" s="24" t="s">
        <v>16212</v>
      </c>
      <c r="Y4248" s="24" t="s">
        <v>22077</v>
      </c>
      <c r="Z4248" s="24" t="s">
        <v>117</v>
      </c>
      <c r="AA4248" s="24">
        <v>3114826161</v>
      </c>
      <c r="AB4248" s="24"/>
      <c r="AC4248" s="24"/>
      <c r="AD4248" s="24"/>
      <c r="AE4248" s="26" t="s">
        <v>183</v>
      </c>
      <c r="AF4248" s="26" t="s">
        <v>18923</v>
      </c>
      <c r="AG4248" s="26"/>
      <c r="AH4248" s="27" t="s">
        <v>955</v>
      </c>
      <c r="AI4248" s="27" t="s">
        <v>120</v>
      </c>
      <c r="AJ4248" s="27" t="s">
        <v>120</v>
      </c>
      <c r="AK4248" s="24" t="s">
        <v>121</v>
      </c>
      <c r="AL4248" s="24" t="s">
        <v>7086</v>
      </c>
      <c r="AM4248" s="25">
        <v>45114</v>
      </c>
      <c r="AN4248" s="28">
        <v>1160000</v>
      </c>
      <c r="AO4248" s="28">
        <v>140606</v>
      </c>
      <c r="AP4248" s="24"/>
      <c r="AQ4248" s="24"/>
      <c r="AR4248" s="24"/>
      <c r="AS4248" s="24"/>
      <c r="AT4248" s="24"/>
      <c r="AU4248" s="24"/>
      <c r="AV4248" s="24"/>
      <c r="AW4248" s="24"/>
      <c r="AX4248" s="24"/>
      <c r="AY4248" s="24"/>
      <c r="AZ4248" s="24"/>
      <c r="BA4248" s="24"/>
      <c r="BB4248" s="24"/>
      <c r="BC4248" s="24"/>
      <c r="BD4248" s="24"/>
      <c r="BE4248" s="24"/>
      <c r="BF4248" s="23"/>
      <c r="BG4248" s="23"/>
      <c r="BH4248" s="23" t="s">
        <v>75</v>
      </c>
      <c r="BI4248" s="26">
        <v>0</v>
      </c>
      <c r="BJ4248" s="26">
        <v>0</v>
      </c>
      <c r="BK4248" s="29">
        <v>0</v>
      </c>
      <c r="BL4248" s="24" t="s">
        <v>91</v>
      </c>
      <c r="BM4248" s="22" t="str">
        <f ca="1">+IF(Tabla1[[#This Row],[FECHA INGRESO]]&gt;=44986,IF((TODAY()-Tabla1[[#This Row],[FECHA INGRESO]])&gt;=50,"ALERTA","TODAVÍA FALTA"),"N/A")</f>
        <v>TODAVÍA FALTA</v>
      </c>
      <c r="BN4248" s="7" t="str">
        <f>IFERROR((_xlfn.DAYS(Tabla1[[#This Row],[FECHA INGRESO]],Tabla1[[#This Row],[FECHA RETIRO]]))/30,"")</f>
        <v/>
      </c>
    </row>
    <row r="4249" spans="1:66" x14ac:dyDescent="0.35">
      <c r="A4249" s="21">
        <v>1001329161</v>
      </c>
      <c r="B4249" s="22" t="s">
        <v>22078</v>
      </c>
      <c r="C4249" s="25">
        <v>45114</v>
      </c>
      <c r="D4249" s="24" t="s">
        <v>93</v>
      </c>
      <c r="E4249" s="24" t="s">
        <v>69</v>
      </c>
      <c r="F4249" s="24" t="s">
        <v>70</v>
      </c>
      <c r="G4249" s="24"/>
      <c r="H4249" s="24">
        <v>24123807782</v>
      </c>
      <c r="I4249" s="24" t="s">
        <v>72</v>
      </c>
      <c r="J4249" s="24">
        <f>DATEDIF(Tabla1[[#This Row],[FECHA DE NACIMIENTO]],Tabla1[[#This Row],[FECHA ACTUAL]],"Y")</f>
        <v>21</v>
      </c>
      <c r="K4249" s="24" t="s">
        <v>73</v>
      </c>
      <c r="L4249" s="24" t="s">
        <v>112</v>
      </c>
      <c r="M4249" s="24">
        <v>0</v>
      </c>
      <c r="N4249" s="24">
        <v>2</v>
      </c>
      <c r="O4249" s="24">
        <v>3</v>
      </c>
      <c r="P4249" s="24" t="s">
        <v>101</v>
      </c>
      <c r="Q4249" s="23">
        <v>37405</v>
      </c>
      <c r="R4249" s="24" t="s">
        <v>76</v>
      </c>
      <c r="S4249" s="25">
        <v>45119</v>
      </c>
      <c r="T4249" s="24">
        <v>2079262</v>
      </c>
      <c r="U4249" s="24">
        <v>3143420469</v>
      </c>
      <c r="V4249" s="148" t="s">
        <v>22079</v>
      </c>
      <c r="W4249" s="24" t="s">
        <v>22080</v>
      </c>
      <c r="X4249" s="24" t="s">
        <v>4836</v>
      </c>
      <c r="Y4249" s="24" t="s">
        <v>22081</v>
      </c>
      <c r="Z4249" s="24" t="s">
        <v>117</v>
      </c>
      <c r="AA4249" s="24">
        <v>3134527414</v>
      </c>
      <c r="AB4249" s="24"/>
      <c r="AC4249" s="24"/>
      <c r="AD4249" s="24"/>
      <c r="AE4249" s="26" t="s">
        <v>151</v>
      </c>
      <c r="AF4249" s="26"/>
      <c r="AG4249" s="26"/>
      <c r="AH4249" s="27" t="s">
        <v>955</v>
      </c>
      <c r="AI4249" s="27" t="s">
        <v>120</v>
      </c>
      <c r="AJ4249" s="27" t="s">
        <v>120</v>
      </c>
      <c r="AK4249" s="24" t="s">
        <v>121</v>
      </c>
      <c r="AL4249" s="24" t="s">
        <v>7086</v>
      </c>
      <c r="AM4249" s="25">
        <v>45114</v>
      </c>
      <c r="AN4249" s="28">
        <v>1160000</v>
      </c>
      <c r="AO4249" s="28">
        <v>140606</v>
      </c>
      <c r="AP4249" s="24"/>
      <c r="AQ4249" s="24"/>
      <c r="AR4249" s="24"/>
      <c r="AS4249" s="24"/>
      <c r="AT4249" s="24"/>
      <c r="AU4249" s="24"/>
      <c r="AV4249" s="24"/>
      <c r="AW4249" s="24"/>
      <c r="AX4249" s="24"/>
      <c r="AY4249" s="24"/>
      <c r="AZ4249" s="24"/>
      <c r="BA4249" s="24"/>
      <c r="BB4249" s="24"/>
      <c r="BC4249" s="24"/>
      <c r="BD4249" s="24"/>
      <c r="BE4249" s="24"/>
      <c r="BF4249" s="23"/>
      <c r="BG4249" s="23"/>
      <c r="BH4249" s="23" t="s">
        <v>75</v>
      </c>
      <c r="BI4249" s="26">
        <v>0</v>
      </c>
      <c r="BJ4249" s="26">
        <v>0</v>
      </c>
      <c r="BK4249" s="29">
        <v>0</v>
      </c>
      <c r="BL4249" s="24" t="s">
        <v>91</v>
      </c>
      <c r="BM4249" s="22" t="str">
        <f ca="1">+IF(Tabla1[[#This Row],[FECHA INGRESO]]&gt;=44986,IF((TODAY()-Tabla1[[#This Row],[FECHA INGRESO]])&gt;=50,"ALERTA","TODAVÍA FALTA"),"N/A")</f>
        <v>TODAVÍA FALTA</v>
      </c>
      <c r="BN4249" s="7" t="str">
        <f>IFERROR((_xlfn.DAYS(Tabla1[[#This Row],[FECHA INGRESO]],Tabla1[[#This Row],[FECHA RETIRO]]))/30,"")</f>
        <v/>
      </c>
    </row>
    <row r="4250" spans="1:66" x14ac:dyDescent="0.35">
      <c r="A4250" s="21">
        <v>1021667525</v>
      </c>
      <c r="B4250" s="22" t="s">
        <v>22082</v>
      </c>
      <c r="C4250" s="25">
        <v>45117</v>
      </c>
      <c r="D4250" s="24" t="s">
        <v>188</v>
      </c>
      <c r="E4250" s="24"/>
      <c r="F4250" s="24"/>
      <c r="G4250" s="24"/>
      <c r="H4250" s="24">
        <v>24123818201</v>
      </c>
      <c r="I4250" s="24" t="s">
        <v>72</v>
      </c>
      <c r="J4250" s="24">
        <f>DATEDIF(Tabla1[[#This Row],[FECHA DE NACIMIENTO]],Tabla1[[#This Row],[FECHA ACTUAL]],"Y")</f>
        <v>18</v>
      </c>
      <c r="K4250" s="24" t="s">
        <v>73</v>
      </c>
      <c r="L4250" s="24" t="s">
        <v>112</v>
      </c>
      <c r="M4250" s="24">
        <v>0</v>
      </c>
      <c r="N4250" s="24">
        <v>0</v>
      </c>
      <c r="O4250" s="24">
        <v>2</v>
      </c>
      <c r="P4250" s="24" t="s">
        <v>101</v>
      </c>
      <c r="Q4250" s="23">
        <v>38488</v>
      </c>
      <c r="R4250" s="24" t="s">
        <v>76</v>
      </c>
      <c r="S4250" s="25">
        <v>45119</v>
      </c>
      <c r="T4250" s="24"/>
      <c r="U4250" s="24">
        <v>3224229332</v>
      </c>
      <c r="V4250" s="148" t="s">
        <v>22083</v>
      </c>
      <c r="W4250" s="24" t="s">
        <v>22084</v>
      </c>
      <c r="X4250" s="24" t="s">
        <v>1258</v>
      </c>
      <c r="Y4250" s="24" t="s">
        <v>22085</v>
      </c>
      <c r="Z4250" s="24" t="s">
        <v>117</v>
      </c>
      <c r="AA4250" s="24">
        <v>3212496273</v>
      </c>
      <c r="AB4250" s="24"/>
      <c r="AC4250" s="24"/>
      <c r="AD4250" s="24"/>
      <c r="AE4250" s="26" t="s">
        <v>151</v>
      </c>
      <c r="AF4250" s="26"/>
      <c r="AG4250" s="26"/>
      <c r="AH4250" s="27" t="s">
        <v>955</v>
      </c>
      <c r="AI4250" s="27" t="s">
        <v>11625</v>
      </c>
      <c r="AJ4250" s="27" t="s">
        <v>11625</v>
      </c>
      <c r="AK4250" s="24" t="s">
        <v>121</v>
      </c>
      <c r="AL4250" s="24" t="s">
        <v>7086</v>
      </c>
      <c r="AM4250" s="25">
        <v>45117</v>
      </c>
      <c r="AN4250" s="28">
        <v>1160000</v>
      </c>
      <c r="AO4250" s="28">
        <v>140606</v>
      </c>
      <c r="AP4250" s="24"/>
      <c r="AQ4250" s="24"/>
      <c r="AR4250" s="24"/>
      <c r="AS4250" s="24"/>
      <c r="AT4250" s="24"/>
      <c r="AU4250" s="24"/>
      <c r="AV4250" s="24"/>
      <c r="AW4250" s="24"/>
      <c r="AX4250" s="24"/>
      <c r="AY4250" s="24"/>
      <c r="AZ4250" s="24"/>
      <c r="BA4250" s="24"/>
      <c r="BB4250" s="24"/>
      <c r="BC4250" s="24"/>
      <c r="BD4250" s="24"/>
      <c r="BE4250" s="24"/>
      <c r="BF4250" s="23"/>
      <c r="BG4250" s="23"/>
      <c r="BH4250" s="23" t="s">
        <v>75</v>
      </c>
      <c r="BI4250" s="26">
        <v>0</v>
      </c>
      <c r="BJ4250" s="26">
        <v>0</v>
      </c>
      <c r="BK4250" s="29">
        <v>0</v>
      </c>
      <c r="BL4250" s="24" t="s">
        <v>91</v>
      </c>
      <c r="BM4250" s="22" t="str">
        <f ca="1">+IF(Tabla1[[#This Row],[FECHA INGRESO]]&gt;=44986,IF((TODAY()-Tabla1[[#This Row],[FECHA INGRESO]])&gt;=50,"ALERTA","TODAVÍA FALTA"),"N/A")</f>
        <v>TODAVÍA FALTA</v>
      </c>
      <c r="BN4250" s="7" t="str">
        <f>IFERROR((_xlfn.DAYS(Tabla1[[#This Row],[FECHA INGRESO]],Tabla1[[#This Row],[FECHA RETIRO]]))/30,"")</f>
        <v/>
      </c>
    </row>
    <row r="4251" spans="1:66" x14ac:dyDescent="0.35">
      <c r="A4251" s="21">
        <v>1012394516</v>
      </c>
      <c r="B4251" s="22" t="s">
        <v>22086</v>
      </c>
      <c r="C4251" s="25">
        <v>45117</v>
      </c>
      <c r="D4251" s="24" t="s">
        <v>266</v>
      </c>
      <c r="E4251" s="24" t="s">
        <v>94</v>
      </c>
      <c r="F4251" s="24" t="s">
        <v>94</v>
      </c>
      <c r="G4251" s="24"/>
      <c r="H4251" s="24">
        <v>24123816414</v>
      </c>
      <c r="I4251" s="24" t="s">
        <v>95</v>
      </c>
      <c r="J4251" s="24">
        <f>DATEDIF(Tabla1[[#This Row],[FECHA DE NACIMIENTO]],Tabla1[[#This Row],[FECHA ACTUAL]],"Y")</f>
        <v>30</v>
      </c>
      <c r="K4251" s="24" t="s">
        <v>73</v>
      </c>
      <c r="L4251" s="24" t="s">
        <v>234</v>
      </c>
      <c r="M4251" s="24">
        <v>1</v>
      </c>
      <c r="N4251" s="24">
        <v>1</v>
      </c>
      <c r="O4251" s="24">
        <v>3</v>
      </c>
      <c r="P4251" s="24" t="s">
        <v>101</v>
      </c>
      <c r="Q4251" s="23">
        <v>33944</v>
      </c>
      <c r="R4251" s="24" t="s">
        <v>76</v>
      </c>
      <c r="S4251" s="25">
        <v>45119</v>
      </c>
      <c r="T4251" s="24"/>
      <c r="U4251" s="24">
        <v>3022715403</v>
      </c>
      <c r="V4251" s="148" t="s">
        <v>6144</v>
      </c>
      <c r="W4251" s="24" t="s">
        <v>22087</v>
      </c>
      <c r="X4251" s="24" t="s">
        <v>11972</v>
      </c>
      <c r="Y4251" s="24" t="s">
        <v>22088</v>
      </c>
      <c r="Z4251" s="24" t="s">
        <v>13095</v>
      </c>
      <c r="AA4251" s="24">
        <v>3045327856</v>
      </c>
      <c r="AB4251" s="24"/>
      <c r="AC4251" s="24"/>
      <c r="AD4251" s="24"/>
      <c r="AE4251" s="26" t="s">
        <v>151</v>
      </c>
      <c r="AF4251" s="26"/>
      <c r="AG4251" s="26"/>
      <c r="AH4251" s="27" t="s">
        <v>955</v>
      </c>
      <c r="AI4251" s="27" t="s">
        <v>120</v>
      </c>
      <c r="AJ4251" s="27" t="s">
        <v>120</v>
      </c>
      <c r="AK4251" s="24" t="s">
        <v>121</v>
      </c>
      <c r="AL4251" s="24" t="s">
        <v>7086</v>
      </c>
      <c r="AM4251" s="25">
        <v>45117</v>
      </c>
      <c r="AN4251" s="28">
        <v>1160000</v>
      </c>
      <c r="AO4251" s="28">
        <v>140606</v>
      </c>
      <c r="AP4251" s="24"/>
      <c r="AQ4251" s="24"/>
      <c r="AR4251" s="24"/>
      <c r="AS4251" s="24"/>
      <c r="AT4251" s="24"/>
      <c r="AU4251" s="24"/>
      <c r="AV4251" s="24"/>
      <c r="AW4251" s="24"/>
      <c r="AX4251" s="24"/>
      <c r="AY4251" s="24"/>
      <c r="AZ4251" s="24"/>
      <c r="BA4251" s="24"/>
      <c r="BB4251" s="24"/>
      <c r="BC4251" s="24"/>
      <c r="BD4251" s="24"/>
      <c r="BE4251" s="24"/>
      <c r="BF4251" s="23"/>
      <c r="BG4251" s="23"/>
      <c r="BH4251" s="23" t="s">
        <v>75</v>
      </c>
      <c r="BI4251" s="26">
        <v>0</v>
      </c>
      <c r="BJ4251" s="26">
        <v>0</v>
      </c>
      <c r="BK4251" s="29">
        <v>0</v>
      </c>
      <c r="BL4251" s="24" t="s">
        <v>91</v>
      </c>
      <c r="BM4251" s="22" t="str">
        <f ca="1">+IF(Tabla1[[#This Row],[FECHA INGRESO]]&gt;=44986,IF((TODAY()-Tabla1[[#This Row],[FECHA INGRESO]])&gt;=50,"ALERTA","TODAVÍA FALTA"),"N/A")</f>
        <v>TODAVÍA FALTA</v>
      </c>
      <c r="BN4251" s="7" t="str">
        <f>IFERROR((_xlfn.DAYS(Tabla1[[#This Row],[FECHA INGRESO]],Tabla1[[#This Row],[FECHA RETIRO]]))/30,"")</f>
        <v/>
      </c>
    </row>
    <row r="4252" spans="1:66" x14ac:dyDescent="0.35">
      <c r="A4252" s="21">
        <v>1000215231</v>
      </c>
      <c r="B4252" s="22" t="s">
        <v>22089</v>
      </c>
      <c r="C4252" s="25">
        <v>45117</v>
      </c>
      <c r="D4252" s="24" t="s">
        <v>93</v>
      </c>
      <c r="E4252" s="24" t="s">
        <v>111</v>
      </c>
      <c r="F4252" s="24" t="s">
        <v>70</v>
      </c>
      <c r="G4252" s="24"/>
      <c r="H4252" s="24">
        <v>24123829597</v>
      </c>
      <c r="I4252" s="24" t="s">
        <v>95</v>
      </c>
      <c r="J4252" s="24">
        <f>DATEDIF(Tabla1[[#This Row],[FECHA DE NACIMIENTO]],Tabla1[[#This Row],[FECHA ACTUAL]],"Y")</f>
        <v>21</v>
      </c>
      <c r="K4252" s="24" t="s">
        <v>500</v>
      </c>
      <c r="L4252" s="24" t="s">
        <v>112</v>
      </c>
      <c r="M4252" s="24">
        <v>0</v>
      </c>
      <c r="N4252" s="24">
        <v>0</v>
      </c>
      <c r="O4252" s="24">
        <v>1</v>
      </c>
      <c r="P4252" s="24" t="s">
        <v>101</v>
      </c>
      <c r="Q4252" s="23">
        <v>37419</v>
      </c>
      <c r="R4252" s="24" t="s">
        <v>76</v>
      </c>
      <c r="S4252" s="25">
        <v>45119</v>
      </c>
      <c r="T4252" s="24">
        <v>7538537</v>
      </c>
      <c r="U4252" s="24">
        <v>3052019388</v>
      </c>
      <c r="V4252" s="148" t="s">
        <v>22090</v>
      </c>
      <c r="W4252" s="24" t="s">
        <v>22091</v>
      </c>
      <c r="X4252" s="24" t="s">
        <v>1344</v>
      </c>
      <c r="Y4252" s="24" t="s">
        <v>22092</v>
      </c>
      <c r="Z4252" s="24" t="s">
        <v>285</v>
      </c>
      <c r="AA4252" s="24">
        <v>3124338014</v>
      </c>
      <c r="AB4252" s="24"/>
      <c r="AC4252" s="24"/>
      <c r="AD4252" s="24"/>
      <c r="AE4252" s="26" t="s">
        <v>151</v>
      </c>
      <c r="AF4252" s="26"/>
      <c r="AG4252" s="26"/>
      <c r="AH4252" s="27" t="s">
        <v>955</v>
      </c>
      <c r="AI4252" s="27" t="s">
        <v>1612</v>
      </c>
      <c r="AJ4252" s="27" t="s">
        <v>487</v>
      </c>
      <c r="AK4252" s="24" t="s">
        <v>121</v>
      </c>
      <c r="AL4252" s="24" t="s">
        <v>7086</v>
      </c>
      <c r="AM4252" s="25">
        <v>45117</v>
      </c>
      <c r="AN4252" s="28">
        <v>1160000</v>
      </c>
      <c r="AO4252" s="28">
        <v>140606</v>
      </c>
      <c r="AP4252" s="24"/>
      <c r="AQ4252" s="24"/>
      <c r="AR4252" s="24"/>
      <c r="AS4252" s="24"/>
      <c r="AT4252" s="24"/>
      <c r="AU4252" s="24"/>
      <c r="AV4252" s="24"/>
      <c r="AW4252" s="24"/>
      <c r="AX4252" s="24"/>
      <c r="AY4252" s="24"/>
      <c r="AZ4252" s="24"/>
      <c r="BA4252" s="24"/>
      <c r="BB4252" s="24"/>
      <c r="BC4252" s="24"/>
      <c r="BD4252" s="24"/>
      <c r="BE4252" s="24"/>
      <c r="BF4252" s="23"/>
      <c r="BG4252" s="23"/>
      <c r="BH4252" s="23" t="s">
        <v>75</v>
      </c>
      <c r="BI4252" s="26">
        <v>0</v>
      </c>
      <c r="BJ4252" s="26">
        <v>0</v>
      </c>
      <c r="BK4252" s="29">
        <v>0</v>
      </c>
      <c r="BL4252" s="24" t="s">
        <v>91</v>
      </c>
      <c r="BM4252" s="22" t="str">
        <f ca="1">+IF(Tabla1[[#This Row],[FECHA INGRESO]]&gt;=44986,IF((TODAY()-Tabla1[[#This Row],[FECHA INGRESO]])&gt;=50,"ALERTA","TODAVÍA FALTA"),"N/A")</f>
        <v>TODAVÍA FALTA</v>
      </c>
      <c r="BN4252" s="7" t="str">
        <f>IFERROR((_xlfn.DAYS(Tabla1[[#This Row],[FECHA INGRESO]],Tabla1[[#This Row],[FECHA RETIRO]]))/30,"")</f>
        <v/>
      </c>
    </row>
    <row r="4253" spans="1:66" x14ac:dyDescent="0.35">
      <c r="A4253" s="21">
        <v>1013672094</v>
      </c>
      <c r="B4253" s="22" t="s">
        <v>22093</v>
      </c>
      <c r="C4253" s="25">
        <v>45117</v>
      </c>
      <c r="D4253" s="24" t="s">
        <v>93</v>
      </c>
      <c r="E4253" s="24" t="s">
        <v>111</v>
      </c>
      <c r="F4253" s="24" t="s">
        <v>111</v>
      </c>
      <c r="G4253" s="24"/>
      <c r="H4253" s="24">
        <v>24123826581</v>
      </c>
      <c r="I4253" s="24" t="s">
        <v>72</v>
      </c>
      <c r="J4253" s="24">
        <f>DATEDIF(Tabla1[[#This Row],[FECHA DE NACIMIENTO]],Tabla1[[#This Row],[FECHA ACTUAL]],"Y")</f>
        <v>26</v>
      </c>
      <c r="K4253" s="24" t="s">
        <v>96</v>
      </c>
      <c r="L4253" s="24" t="s">
        <v>112</v>
      </c>
      <c r="M4253" s="24">
        <v>0</v>
      </c>
      <c r="N4253" s="24">
        <v>1</v>
      </c>
      <c r="O4253" s="24">
        <v>2</v>
      </c>
      <c r="P4253" s="24" t="s">
        <v>101</v>
      </c>
      <c r="Q4253" s="23">
        <v>35453</v>
      </c>
      <c r="R4253" s="24" t="s">
        <v>76</v>
      </c>
      <c r="S4253" s="25">
        <v>45119</v>
      </c>
      <c r="T4253" s="24"/>
      <c r="U4253" s="24">
        <v>3194780840</v>
      </c>
      <c r="V4253" s="148" t="s">
        <v>22094</v>
      </c>
      <c r="W4253" s="24" t="s">
        <v>22095</v>
      </c>
      <c r="X4253" s="24" t="s">
        <v>1258</v>
      </c>
      <c r="Y4253" s="24" t="s">
        <v>22096</v>
      </c>
      <c r="Z4253" s="24" t="s">
        <v>117</v>
      </c>
      <c r="AA4253" s="24">
        <v>3233132154</v>
      </c>
      <c r="AB4253" s="24"/>
      <c r="AC4253" s="24"/>
      <c r="AD4253" s="24"/>
      <c r="AE4253" s="26" t="s">
        <v>151</v>
      </c>
      <c r="AF4253" s="26"/>
      <c r="AG4253" s="26"/>
      <c r="AH4253" s="27" t="s">
        <v>955</v>
      </c>
      <c r="AI4253" s="27" t="s">
        <v>11625</v>
      </c>
      <c r="AJ4253" s="27" t="s">
        <v>11625</v>
      </c>
      <c r="AK4253" s="24" t="s">
        <v>121</v>
      </c>
      <c r="AL4253" s="24" t="s">
        <v>7086</v>
      </c>
      <c r="AM4253" s="25">
        <v>45117</v>
      </c>
      <c r="AN4253" s="28">
        <v>1160000</v>
      </c>
      <c r="AO4253" s="28">
        <v>140606</v>
      </c>
      <c r="AP4253" s="24"/>
      <c r="AQ4253" s="24"/>
      <c r="AR4253" s="24"/>
      <c r="AS4253" s="24"/>
      <c r="AT4253" s="24"/>
      <c r="AU4253" s="24"/>
      <c r="AV4253" s="24"/>
      <c r="AW4253" s="24"/>
      <c r="AX4253" s="24"/>
      <c r="AY4253" s="24"/>
      <c r="AZ4253" s="24"/>
      <c r="BA4253" s="24"/>
      <c r="BB4253" s="24"/>
      <c r="BC4253" s="24"/>
      <c r="BD4253" s="24"/>
      <c r="BE4253" s="24"/>
      <c r="BF4253" s="23"/>
      <c r="BG4253" s="23"/>
      <c r="BH4253" s="23" t="s">
        <v>75</v>
      </c>
      <c r="BI4253" s="26">
        <v>0</v>
      </c>
      <c r="BJ4253" s="26">
        <v>0</v>
      </c>
      <c r="BK4253" s="29">
        <v>0</v>
      </c>
      <c r="BL4253" s="24" t="s">
        <v>91</v>
      </c>
      <c r="BM4253" s="22" t="str">
        <f ca="1">+IF(Tabla1[[#This Row],[FECHA INGRESO]]&gt;=44986,IF((TODAY()-Tabla1[[#This Row],[FECHA INGRESO]])&gt;=50,"ALERTA","TODAVÍA FALTA"),"N/A")</f>
        <v>TODAVÍA FALTA</v>
      </c>
      <c r="BN4253" s="7" t="str">
        <f>IFERROR((_xlfn.DAYS(Tabla1[[#This Row],[FECHA INGRESO]],Tabla1[[#This Row],[FECHA RETIRO]]))/30,"")</f>
        <v/>
      </c>
    </row>
    <row r="4254" spans="1:66" x14ac:dyDescent="0.35">
      <c r="A4254" s="21">
        <v>1000334188</v>
      </c>
      <c r="B4254" s="22" t="s">
        <v>22097</v>
      </c>
      <c r="C4254" s="25">
        <v>45117</v>
      </c>
      <c r="D4254" s="24" t="s">
        <v>266</v>
      </c>
      <c r="E4254" s="24"/>
      <c r="F4254" s="24"/>
      <c r="G4254" s="24"/>
      <c r="H4254" s="24">
        <v>24123817082</v>
      </c>
      <c r="I4254" s="24" t="s">
        <v>95</v>
      </c>
      <c r="J4254" s="24">
        <f>DATEDIF(Tabla1[[#This Row],[FECHA DE NACIMIENTO]],Tabla1[[#This Row],[FECHA ACTUAL]],"Y")</f>
        <v>23</v>
      </c>
      <c r="K4254" s="24" t="s">
        <v>73</v>
      </c>
      <c r="L4254" s="24" t="s">
        <v>112</v>
      </c>
      <c r="M4254" s="24">
        <v>0</v>
      </c>
      <c r="N4254" s="24">
        <v>0</v>
      </c>
      <c r="O4254" s="24">
        <v>2</v>
      </c>
      <c r="P4254" s="24" t="s">
        <v>101</v>
      </c>
      <c r="Q4254" s="23">
        <v>36625</v>
      </c>
      <c r="R4254" s="24" t="s">
        <v>76</v>
      </c>
      <c r="S4254" s="25">
        <v>45119</v>
      </c>
      <c r="T4254" s="24"/>
      <c r="U4254" s="24">
        <v>3212058361</v>
      </c>
      <c r="V4254" s="148" t="s">
        <v>22098</v>
      </c>
      <c r="W4254" s="24" t="s">
        <v>22099</v>
      </c>
      <c r="X4254" s="24" t="s">
        <v>1768</v>
      </c>
      <c r="Y4254" s="24" t="s">
        <v>22100</v>
      </c>
      <c r="Z4254" s="24" t="s">
        <v>162</v>
      </c>
      <c r="AA4254" s="24">
        <v>3102357451</v>
      </c>
      <c r="AB4254" s="24"/>
      <c r="AC4254" s="24"/>
      <c r="AD4254" s="24"/>
      <c r="AE4254" s="26" t="s">
        <v>183</v>
      </c>
      <c r="AF4254" s="26"/>
      <c r="AG4254" s="26"/>
      <c r="AH4254" s="27" t="s">
        <v>955</v>
      </c>
      <c r="AI4254" s="27" t="s">
        <v>1612</v>
      </c>
      <c r="AJ4254" s="27" t="s">
        <v>487</v>
      </c>
      <c r="AK4254" s="24" t="s">
        <v>121</v>
      </c>
      <c r="AL4254" s="24" t="s">
        <v>7086</v>
      </c>
      <c r="AM4254" s="25">
        <v>45117</v>
      </c>
      <c r="AN4254" s="28">
        <v>1160000</v>
      </c>
      <c r="AO4254" s="28">
        <v>140606</v>
      </c>
      <c r="AP4254" s="24"/>
      <c r="AQ4254" s="24"/>
      <c r="AR4254" s="24"/>
      <c r="AS4254" s="24"/>
      <c r="AT4254" s="24"/>
      <c r="AU4254" s="24"/>
      <c r="AV4254" s="24"/>
      <c r="AW4254" s="24"/>
      <c r="AX4254" s="24"/>
      <c r="AY4254" s="24"/>
      <c r="AZ4254" s="24"/>
      <c r="BA4254" s="24"/>
      <c r="BB4254" s="24"/>
      <c r="BC4254" s="24"/>
      <c r="BD4254" s="24"/>
      <c r="BE4254" s="24"/>
      <c r="BF4254" s="23"/>
      <c r="BG4254" s="23"/>
      <c r="BH4254" s="23" t="s">
        <v>75</v>
      </c>
      <c r="BI4254" s="26">
        <v>0</v>
      </c>
      <c r="BJ4254" s="26">
        <v>0</v>
      </c>
      <c r="BK4254" s="29">
        <v>0</v>
      </c>
      <c r="BL4254" s="24" t="s">
        <v>91</v>
      </c>
      <c r="BM4254" s="22" t="str">
        <f ca="1">+IF(Tabla1[[#This Row],[FECHA INGRESO]]&gt;=44986,IF((TODAY()-Tabla1[[#This Row],[FECHA INGRESO]])&gt;=50,"ALERTA","TODAVÍA FALTA"),"N/A")</f>
        <v>TODAVÍA FALTA</v>
      </c>
      <c r="BN4254" s="7" t="str">
        <f>IFERROR((_xlfn.DAYS(Tabla1[[#This Row],[FECHA INGRESO]],Tabla1[[#This Row],[FECHA RETIRO]]))/30,"")</f>
        <v/>
      </c>
    </row>
    <row r="4255" spans="1:66" x14ac:dyDescent="0.35">
      <c r="A4255" s="21">
        <v>1027522388</v>
      </c>
      <c r="B4255" s="22" t="s">
        <v>22101</v>
      </c>
      <c r="C4255" s="25">
        <v>45118</v>
      </c>
      <c r="D4255" s="24" t="s">
        <v>4008</v>
      </c>
      <c r="E4255" s="24"/>
      <c r="F4255" s="24"/>
      <c r="G4255" s="24"/>
      <c r="H4255" s="24">
        <v>24123859480</v>
      </c>
      <c r="I4255" s="24" t="s">
        <v>72</v>
      </c>
      <c r="J4255" s="24">
        <f>DATEDIF(Tabla1[[#This Row],[FECHA DE NACIMIENTO]],Tabla1[[#This Row],[FECHA ACTUAL]],"Y")</f>
        <v>18</v>
      </c>
      <c r="K4255" s="24" t="s">
        <v>73</v>
      </c>
      <c r="L4255" s="24" t="s">
        <v>112</v>
      </c>
      <c r="M4255" s="24">
        <v>0</v>
      </c>
      <c r="N4255" s="24">
        <v>0</v>
      </c>
      <c r="O4255" s="24">
        <v>1</v>
      </c>
      <c r="P4255" s="24" t="s">
        <v>101</v>
      </c>
      <c r="Q4255" s="23">
        <v>38221</v>
      </c>
      <c r="R4255" s="24" t="s">
        <v>76</v>
      </c>
      <c r="S4255" s="25">
        <v>45119</v>
      </c>
      <c r="T4255" s="24"/>
      <c r="U4255" s="24">
        <v>3203300670</v>
      </c>
      <c r="V4255" s="148" t="s">
        <v>22102</v>
      </c>
      <c r="W4255" s="24" t="s">
        <v>22103</v>
      </c>
      <c r="X4255" s="24" t="s">
        <v>6550</v>
      </c>
      <c r="Y4255" s="24" t="s">
        <v>22104</v>
      </c>
      <c r="Z4255" s="24" t="s">
        <v>17135</v>
      </c>
      <c r="AA4255" s="24">
        <v>3144697082</v>
      </c>
      <c r="AB4255" s="24"/>
      <c r="AC4255" s="24"/>
      <c r="AD4255" s="24"/>
      <c r="AE4255" s="26" t="s">
        <v>151</v>
      </c>
      <c r="AF4255" s="26"/>
      <c r="AG4255" s="26"/>
      <c r="AH4255" s="27" t="s">
        <v>955</v>
      </c>
      <c r="AI4255" s="27" t="s">
        <v>1612</v>
      </c>
      <c r="AJ4255" s="27" t="s">
        <v>487</v>
      </c>
      <c r="AK4255" s="24" t="s">
        <v>121</v>
      </c>
      <c r="AL4255" s="24" t="s">
        <v>7086</v>
      </c>
      <c r="AM4255" s="25">
        <v>45118</v>
      </c>
      <c r="AN4255" s="28">
        <v>1160000</v>
      </c>
      <c r="AO4255" s="28">
        <v>140606</v>
      </c>
      <c r="AP4255" s="24"/>
      <c r="AQ4255" s="24"/>
      <c r="AR4255" s="24"/>
      <c r="AS4255" s="24"/>
      <c r="AT4255" s="24"/>
      <c r="AU4255" s="24"/>
      <c r="AV4255" s="24"/>
      <c r="AW4255" s="24"/>
      <c r="AX4255" s="24"/>
      <c r="AY4255" s="24"/>
      <c r="AZ4255" s="24"/>
      <c r="BA4255" s="24"/>
      <c r="BB4255" s="24"/>
      <c r="BC4255" s="24"/>
      <c r="BD4255" s="24"/>
      <c r="BE4255" s="24"/>
      <c r="BF4255" s="23"/>
      <c r="BG4255" s="23"/>
      <c r="BH4255" s="23">
        <v>45119</v>
      </c>
      <c r="BI4255" s="26" t="s">
        <v>466</v>
      </c>
      <c r="BJ4255" s="26" t="s">
        <v>1550</v>
      </c>
      <c r="BK4255" s="29">
        <v>0</v>
      </c>
      <c r="BL4255" s="24" t="s">
        <v>129</v>
      </c>
      <c r="BM4255" s="22" t="str">
        <f ca="1">+IF(Tabla1[[#This Row],[FECHA INGRESO]]&gt;=44986,IF((TODAY()-Tabla1[[#This Row],[FECHA INGRESO]])&gt;=50,"ALERTA","TODAVÍA FALTA"),"N/A")</f>
        <v>TODAVÍA FALTA</v>
      </c>
      <c r="BN4255" s="7">
        <f>IFERROR((_xlfn.DAYS(Tabla1[[#This Row],[FECHA INGRESO]],Tabla1[[#This Row],[FECHA RETIRO]]))/30,"")</f>
        <v>-3.3333333333333333E-2</v>
      </c>
    </row>
    <row r="4256" spans="1:66" x14ac:dyDescent="0.35">
      <c r="A4256" s="21">
        <v>1091658373</v>
      </c>
      <c r="B4256" s="22" t="s">
        <v>22105</v>
      </c>
      <c r="C4256" s="25">
        <v>45119</v>
      </c>
      <c r="D4256" s="24" t="s">
        <v>11633</v>
      </c>
      <c r="E4256" s="24" t="s">
        <v>94</v>
      </c>
      <c r="F4256" s="24" t="s">
        <v>70</v>
      </c>
      <c r="G4256" s="24"/>
      <c r="H4256" s="24">
        <v>24123919553</v>
      </c>
      <c r="I4256" s="24" t="s">
        <v>95</v>
      </c>
      <c r="J4256" s="24">
        <f>DATEDIF(Tabla1[[#This Row],[FECHA DE NACIMIENTO]],Tabla1[[#This Row],[FECHA ACTUAL]],"Y")</f>
        <v>21</v>
      </c>
      <c r="K4256" s="24" t="s">
        <v>96</v>
      </c>
      <c r="L4256" s="24" t="s">
        <v>112</v>
      </c>
      <c r="M4256" s="24">
        <v>0</v>
      </c>
      <c r="N4256" s="24">
        <v>0</v>
      </c>
      <c r="O4256" s="24">
        <v>1</v>
      </c>
      <c r="P4256" s="24" t="s">
        <v>101</v>
      </c>
      <c r="Q4256" s="23">
        <v>37226</v>
      </c>
      <c r="R4256" s="24" t="s">
        <v>22106</v>
      </c>
      <c r="S4256" s="25">
        <v>45119</v>
      </c>
      <c r="T4256" s="24"/>
      <c r="U4256" s="24">
        <v>3225875828</v>
      </c>
      <c r="V4256" s="148" t="s">
        <v>22107</v>
      </c>
      <c r="W4256" s="24" t="s">
        <v>22108</v>
      </c>
      <c r="X4256" s="24" t="s">
        <v>6550</v>
      </c>
      <c r="Y4256" s="24" t="s">
        <v>22109</v>
      </c>
      <c r="Z4256" s="24" t="s">
        <v>162</v>
      </c>
      <c r="AA4256" s="24">
        <v>3223458281</v>
      </c>
      <c r="AB4256" s="24"/>
      <c r="AC4256" s="24"/>
      <c r="AD4256" s="24"/>
      <c r="AE4256" s="26" t="s">
        <v>151</v>
      </c>
      <c r="AF4256" s="26"/>
      <c r="AG4256" s="26"/>
      <c r="AH4256" s="27" t="s">
        <v>955</v>
      </c>
      <c r="AI4256" s="27" t="s">
        <v>1612</v>
      </c>
      <c r="AJ4256" s="27" t="s">
        <v>487</v>
      </c>
      <c r="AK4256" s="24" t="s">
        <v>121</v>
      </c>
      <c r="AL4256" s="24" t="s">
        <v>7086</v>
      </c>
      <c r="AM4256" s="25">
        <v>45119</v>
      </c>
      <c r="AN4256" s="28">
        <v>1160000</v>
      </c>
      <c r="AO4256" s="28">
        <v>140606</v>
      </c>
      <c r="AP4256" s="24"/>
      <c r="AQ4256" s="24"/>
      <c r="AR4256" s="24"/>
      <c r="AS4256" s="24"/>
      <c r="AT4256" s="24"/>
      <c r="AU4256" s="24"/>
      <c r="AV4256" s="24"/>
      <c r="AW4256" s="24"/>
      <c r="AX4256" s="24"/>
      <c r="AY4256" s="24"/>
      <c r="AZ4256" s="24"/>
      <c r="BA4256" s="24"/>
      <c r="BB4256" s="24"/>
      <c r="BC4256" s="24"/>
      <c r="BD4256" s="24"/>
      <c r="BE4256" s="24"/>
      <c r="BF4256" s="23"/>
      <c r="BG4256" s="23"/>
      <c r="BH4256" s="23" t="s">
        <v>75</v>
      </c>
      <c r="BI4256" s="26">
        <v>0</v>
      </c>
      <c r="BJ4256" s="26">
        <v>0</v>
      </c>
      <c r="BK4256" s="29">
        <v>0</v>
      </c>
      <c r="BL4256" s="24" t="s">
        <v>91</v>
      </c>
      <c r="BM4256" s="22" t="str">
        <f ca="1">+IF(Tabla1[[#This Row],[FECHA INGRESO]]&gt;=44986,IF((TODAY()-Tabla1[[#This Row],[FECHA INGRESO]])&gt;=50,"ALERTA","TODAVÍA FALTA"),"N/A")</f>
        <v>TODAVÍA FALTA</v>
      </c>
      <c r="BN4256" s="7" t="str">
        <f>IFERROR((_xlfn.DAYS(Tabla1[[#This Row],[FECHA INGRESO]],Tabla1[[#This Row],[FECHA RETIRO]]))/30,"")</f>
        <v/>
      </c>
    </row>
    <row r="4257" spans="1:66" x14ac:dyDescent="0.35">
      <c r="A4257" s="21">
        <v>1005330004</v>
      </c>
      <c r="B4257" s="22" t="s">
        <v>22110</v>
      </c>
      <c r="C4257" s="25">
        <v>45119</v>
      </c>
      <c r="D4257" s="24" t="s">
        <v>4008</v>
      </c>
      <c r="E4257" s="24" t="s">
        <v>111</v>
      </c>
      <c r="F4257" s="24" t="s">
        <v>70</v>
      </c>
      <c r="G4257" s="24"/>
      <c r="H4257" s="24">
        <v>24123919414</v>
      </c>
      <c r="I4257" s="24" t="s">
        <v>95</v>
      </c>
      <c r="J4257" s="24">
        <f>DATEDIF(Tabla1[[#This Row],[FECHA DE NACIMIENTO]],Tabla1[[#This Row],[FECHA ACTUAL]],"Y")</f>
        <v>20</v>
      </c>
      <c r="K4257" s="24" t="s">
        <v>96</v>
      </c>
      <c r="L4257" s="24" t="s">
        <v>112</v>
      </c>
      <c r="M4257" s="24">
        <v>0</v>
      </c>
      <c r="N4257" s="24">
        <v>0</v>
      </c>
      <c r="O4257" s="24">
        <v>1</v>
      </c>
      <c r="P4257" s="24" t="s">
        <v>101</v>
      </c>
      <c r="Q4257" s="23">
        <v>37600</v>
      </c>
      <c r="R4257" s="24" t="s">
        <v>13124</v>
      </c>
      <c r="S4257" s="25">
        <v>45119</v>
      </c>
      <c r="T4257" s="24"/>
      <c r="U4257" s="24">
        <v>3227778467</v>
      </c>
      <c r="V4257" s="148" t="s">
        <v>22111</v>
      </c>
      <c r="W4257" s="24" t="s">
        <v>22112</v>
      </c>
      <c r="X4257" s="24" t="s">
        <v>1568</v>
      </c>
      <c r="Y4257" s="24" t="s">
        <v>22113</v>
      </c>
      <c r="Z4257" s="24" t="s">
        <v>17135</v>
      </c>
      <c r="AA4257" s="24">
        <v>3204035907</v>
      </c>
      <c r="AB4257" s="24"/>
      <c r="AC4257" s="24"/>
      <c r="AD4257" s="24"/>
      <c r="AE4257" s="26" t="s">
        <v>151</v>
      </c>
      <c r="AF4257" s="26"/>
      <c r="AG4257" s="26"/>
      <c r="AH4257" s="27" t="s">
        <v>955</v>
      </c>
      <c r="AI4257" s="27" t="s">
        <v>1612</v>
      </c>
      <c r="AJ4257" s="27" t="s">
        <v>487</v>
      </c>
      <c r="AK4257" s="24" t="s">
        <v>121</v>
      </c>
      <c r="AL4257" s="24" t="s">
        <v>7086</v>
      </c>
      <c r="AM4257" s="25">
        <v>45119</v>
      </c>
      <c r="AN4257" s="28">
        <v>1160000</v>
      </c>
      <c r="AO4257" s="28">
        <v>140606</v>
      </c>
      <c r="AP4257" s="24"/>
      <c r="AQ4257" s="24"/>
      <c r="AR4257" s="24"/>
      <c r="AS4257" s="24"/>
      <c r="AT4257" s="24"/>
      <c r="AU4257" s="24"/>
      <c r="AV4257" s="24"/>
      <c r="AW4257" s="24"/>
      <c r="AX4257" s="24"/>
      <c r="AY4257" s="24"/>
      <c r="AZ4257" s="24"/>
      <c r="BA4257" s="24"/>
      <c r="BB4257" s="24"/>
      <c r="BC4257" s="24"/>
      <c r="BD4257" s="24"/>
      <c r="BE4257" s="24"/>
      <c r="BF4257" s="23"/>
      <c r="BG4257" s="23"/>
      <c r="BH4257" s="23" t="s">
        <v>75</v>
      </c>
      <c r="BI4257" s="26">
        <v>0</v>
      </c>
      <c r="BJ4257" s="26">
        <v>0</v>
      </c>
      <c r="BK4257" s="29">
        <v>0</v>
      </c>
      <c r="BL4257" s="24" t="s">
        <v>91</v>
      </c>
      <c r="BM4257" s="22" t="str">
        <f ca="1">+IF(Tabla1[[#This Row],[FECHA INGRESO]]&gt;=44986,IF((TODAY()-Tabla1[[#This Row],[FECHA INGRESO]])&gt;=50,"ALERTA","TODAVÍA FALTA"),"N/A")</f>
        <v>TODAVÍA FALTA</v>
      </c>
      <c r="BN4257" s="7" t="str">
        <f>IFERROR((_xlfn.DAYS(Tabla1[[#This Row],[FECHA INGRESO]],Tabla1[[#This Row],[FECHA RETIRO]]))/30,"")</f>
        <v/>
      </c>
    </row>
  </sheetData>
  <conditionalFormatting sqref="G2077:H2077 G2078 P2081:R2081 G2081:G2083 C2081 N2090:N2096 H2093:H2096 O2092:O2096 P2093:P2096 T2092:U2096 V2096 G2096 K2093:K2102 O2082:R2082 P2155:P2201 V2077:V2082 V2086 V2088:V2091 V2093:V2094 V2105 V2117:V2118 Q2149 Z2222:AA2222 O2229:O2235 Q2229:Q2241 G2005:I2076 Z2220:Z2221 Z2131:Z2133 Z2099 T2227:V2248 U2255:U2257 C2255:C2258 U2259 T2282:V2286 Z2283:Z2286 Q2280:Q2286 G2288:H2288 V2345 Z2345:AA2345 Z2119:Z2120 Z2124 Z2126 V2288:V2289 Z2122 V2107:V2109 Z2141 M2097:O2103 Q2093:Q2103 T2097:V2103 I2077:I2105 Z2136 B1363:B1373 Z2128 H2215:H2217 G2215:G2216 I2215:I2238 Z2217:Z2218 X2217:Y2222 G2004 I2004 X2278:Y2278 V2267 C2127 Z2108:Z2114 I2107:I2122 I2128:I2201 Z2079:AA2088 X2078:AA2078 X2146:AA2148 AA2207:AA2208 AA2227:AA2234 V2280 AA2282:AA2286 AA2373:AA2374 AB2376:AD2385 Z2090:AD2093 AA2217:AA2221 AB2217:AD2222 V2255 AB2430:AD2432 AB2101:AD2104 AB2463:AD2469 AB2456:AD2461 AB2438:AD2438 AB2421:AD2428 AB2416:AD2417 AB2404:AD2405 AB2395:AD2402 AB2372:AD2374 AB2367:AD2368 AB2282:AD2289 AB2278:AD2280 V2273:V2276 U2258:V2258 U2250:V2254 AB2227:AD2248 AB2207:AD2214 AB2143:AD2148 AA2095:AD2099 AB2078:AD2088 AB2480:AD2497 AB2434:AD2434 AB2124:AD2128 I2124:I2126 V2124:V2126 C2146 C2148 C2402:C2404 C2428 V2479:V2487 C2437:C2438 G2446:I2447 C2388 C2441 C2932:C2933 C2123 C2872 C2938 C2994 C2921 H2445:I2445 M2278:P2278 X2209:AA2214 T2881:V2882 T2895:V2898 R2476 T2225:V2225 X2123:AD2123 X2406:AA2406 X2477:AA2477 X2437:AA2438 X2344:AA2344 X2479:AA2497 X2428:AA2428 X2456:AA2469 X2430:AA2434 X2421:AA2426 X2346:AA2351 X2279:AA2280 X2127:AA2127 X2367:AA2367 X2287:AA2289 X2412:AA2417 X2390:AA2404 X2379:AA2385 X2368:Y2368 X2282:Y2286 X2235:AA2248 X2093:Y2093 X2095:Y2099 Z2095:Z2097 X2101:AA2103 AB2106:AD2106 AB2108:AD2114 AB2116:AD2116 Z2116 AB2118:AD2122 AB2131:AD2136 AB2138:AD2138 Z2138 AB2141:AD2141 Z2143:Z2145 X2207:Y2208 Z2207 Z2227:Z2230 X2227:Y2234 AB2343:AD2351 X2372:Y2374 X2376:Y2378 AB2412:AD2414 M2092:M2096 M2149:O2149 M2150:Q2153 K2215:K2247 C2278:C2281 W3020 C2816 C2819:C2820 G2881:I2882 C2076:C2078 G2283:I2287 G2388:I2388 C2406 C2421:C2426 C2430:C2434 C2443 C2445:C2447 C2895:C2898 C2926:C2927 C2936 B758:B765 B1009:B1045 B1047:B1100 G2474:I2475 G2456:I2469 G2443:I2444 G2430:I2434 G2421:I2426 G2412:I2417 G2408:I2410 G2406:I2406 G2441:I2441 G2437:I2438 G2428:I2428 G2390:I2404 B1467:B1489 B1640:B1675 W3060:Y3060 C2881:C2882 C2346:C2385 C2289:C2344 G2278:H2278 G2260:I2277 C2237:C2253 C2192:C2225 C8 E8:F8 C2390:C2400 C2408:C2410 C2412:C2417 C2456:C2469 G2289:I2344 G2936:I2936 G2926:I2927 G2895:I2898 G2921:I2921 G2994:I2994 G2938:I2938 G2872:I2872 G2941:I2942 G2886:I2886 G2123:I2123 G2932:I2933 G2146:H2201 G2202:I2214 G2127:I2127 G2346:I2385 G2279:I2281 G2236:H2259 W3062:Y3064 W3061 T3004:V3004 AF3080:AM3081 W2937:W2943 C2990 G2990:I2990 C2911:C2913 G2911:I2913 C2874:C2875 G2874:I2875 W3068:Y3069 W3067 C3002:C3004 G3002:I3004 C2923 G2923:I2923 W3071 W2453:W2814 C2452:C2454 G2452:I2454 C2905 G2905:I2905 G2944:I2945 C2948:C2949 G2948:I2949 W2991:W2996 C3006:C3009 G3006:I3009 T3014:X3014 T3018:AC3018 C3018 G3018:I3018 X3085:Y3085 X3100:Y3111 C2900 G2900:I2900 W3140:AD3140 G2822:I2845 W3042:W3059 C2902 G2902:I2902 C2907 G2907:I2907 C2996:C2997 G2996:I2997 AO3248 AA3207 B704:B756 B1102:B1361 B1426:B1462 U2249 T2249:T2259 Z3246:AD3248 W3025:W3038 W3246:W3248 W3112:AA3112 C3065 G3065:I3065 W3254:W3256 W3274:W3277 Z3288:AD3288 C2918 G2918:I2918 Z3259:AD3260 W3259 W3119:AD3119 W3073:W3111 AB3120:AD3122 W3120:Y3128 W2956:W2989 W3113:Y3118 AG3252 C3011:C3014 G3011:I3014 W3288:Y3306 G2477:I2814 W2880:W2910 C2878:C2879 W3279:W3287 Y3070 BH3274:BH3306 AE33:AH33 AK33 AF2661:AH2661 W3349:Y3349 W3404 B767:B1007 W3435:W3436 W3432:W3433 AM2975 AL2813:AM2813 AF3086:AM3086 W2046:W2451 C2885:C2886 Z3114:AG3114 C2474:C2814 AI3262:AL3262 BH3481:BI3485 W3462 W3516:W3523 B1491:B1513 X2090:X2092 Z2376:AA2377 B3:B103 B105:B702 B1375:B1394 X2910:Y2910 X2117:AD2117 X2137:AD2137 X3048:Y3048 AA3048:AD3048 X3042:AD3047 X2105:AD2105 X3029:AD3032 X3049:AD3049 X2089:AD2089 X2100:AD2100 X2375:AD2375 X2386:AD2389 X2129:AD2130 X2094:AD2094 X2107:AD2107 X2115:AD2115 X2142:AD2142 X2223:AD2226 X2281:AD2281 X2453:AD2455 X2478:AD2478 G2816:I2816 W3022:AD3023 X2956:AD2959 X2961:AD2962 X2994:AD2996 W3004:AD3005 W2950:AD2950 W3010:AD3011 X2139:AD2140 X2418:AD2420 X2435:AD2436 X2439:AD2448 X2894:AD2899 W2876:AD2878 X3025:AD3025 X2369:AD2371 X2991:AD2991 X2980:AD2983 X2937:AD2937 T3012:AD3013 AB3058:AD3059 W2914:AD2917 Y2963:AD2963 X2972:AD2973 X3057:AD3057 X2965:AD2970 T3002:AD3003 X2975:AD2978 AB3055:AD3056 T3006:AD3009 X2900:Y2900 AA2900:AD2900 W2998:AD3001 W2953:AD2953 X2985:AD2988 Z2984:AD2984 G2951:I2952 G2954:I2955 G2878:I2879 X3034:AD3038 X3027:AD3027 W3015:AD3017 W2927:AD2935 W2924:AD2925 Z2910:AD2913 X2901:AD2909 X2880:AD2892 Z2861:AD2861 G2819:I2820 X2498:AD2814 X2470:AD2476 X2450:AD2451 X2429:AD2429 X2407:AD2411 X2352:AD2366 X2290:AD2342 X2249:AD2277 X2215:AD2216 X2149:AD2206 X2046:AD2077 X3058:AA3058 X3073:AA3077 Z3060:AA3064 W3066:AA3066 X3079:Y3083 X3096:Y3096 G2890:I2890 Z3113:AA3113 Z3115:AA3118 G2893:I2893 G2960:I2960 C2963:C2964 G2964:I2964 Z3125:AA3126 BH3148:BI3148 BK3148:BL3148 AL3130:AM3130 W3133:AA3133 AK3132:AM3134 AM3136:AM3139 W3137:AA3139 W3141:AA3144 AK3141:AM3141 AM3142:AM3145 W3150:AA3152 AB3141:AD3152 AB3153:AC3153 BH3149:BL3155 W3158:Y3158 W3162:Y3164 AB3154:AD3156 X3159:Y3159 Z3158:AA3159 W3166:AD3166 AK3158:AM3159 AB3157:AC3157 W3165 W3171:AA3171 W3168:AD3169 Z3175:AA3176 W3175:W3176 AB3171:AD3177 AK3177:AL3177 AB3201:AD3201 Z3191:AB3195 Z3203:AD3204 W3211:AD3217 Z3231:AD3231 Z3185:AD3185 AA3196:AB3196 Z3206:AA3206 Z3200:AD3200 Z3210:AD3210 AA3202:AD3202 Z3230:AE3230 W3233:AE3233 AB3206:AD3207 Z3197:AB3197 AC3228:AD3228 AC3218:AD3218 AK3235 AK3193:AL3204 W3191:Y3200 W3182:Y3185 W3218:Y3219 W3227:Y3231 X3176:Y3180 X3181:AD3181 W3190:AB3190 W3220:AD3226 W3232:AD3232 Z3236:AD3236 X3238:AD3240 AA3241:AD3241 W3241:Y3242 W3239:W3240 BE3250:BG3250 AG3246:AG3247 BE3247:BG3247 BE3252:BG3252 BH3267:BH3271 AO3257 AK3259:AL3259 AK3261:AL3261 AG3259 X3254:AD3257 W3250:AD3252 X3260:Y3273 X3280:Y3287 Y3278 AB3270:AD3271 AB3273:AD3273 BC3250:BD3251 AB3131:AD3139 Z3292:AD3292 Z3299:AD3299 Z3303:AD3303 Z3297:AD3297 Z3301:AD3301 Z3316:AD3316 Z3308:AD3308 Z3314:AD3314 Z3320:AE3320 AK3313:AL3317 AF3254:AG3254 AF3261:AG3262 AF3269:AG3271 AF3293:AG3298 AF3305:AG3306 AF3317:AG3321 W3323:Y3326 AE3328:AG3328 W3343:Y3344 AP3332 W3332:Y3341 AI3338:AL3338 W3346:Y3347 W3351:Y3351 W3355:Y3355 AF3353:AG3355 AF3357:AG3358 AL3361:AL3362 W3366:Y3366 AK3365:AL3366 W3369:Y3369 AF3368:AG3368 W3374:Y3374 AK3371:AL3371 AL3246:AL3247 W3382:Y3382 W3386:Y3386 W3384:Y3384 AF3394:AG3394 AF3392:AG3392 W3393:Y3395 AF3401:AG3403 W3400:Y3403 AE3400:AG3400 AK3252:AL3252 AP3334:AP3336 W3408 AF3410:AG3410 AO3429:AO3431 W3424 W3428:W3429 X3428:Y3428 AF3428:AG3428 AB3158:AD3160 AF3131:AG3166 W3430:Y3431 W3434:Y3434 W3439:W3440 W3442:W3444 W3437:Y3438 W3445:Y3450 AF3445:AG3449 W3441:Y3441 W3455:W3459 AF3454:AG3455 X3455:Y3455 W3453:Y3454 W3460:Y3461 AK3470:AL3470 X3475:Y3479 AF3478:AG3479 X3503:Y3504 AF3503:AG3504 X3508:Y3509 AF3508:AG3509 AK3506:AL3506 AI3263:AM3265 AM3365:AM3371 AM3350:AM3363 AF3249:AG3249 X3516:Y3517 X3519:Y3523 AF3516:AG3523 AK3523:AL3523 BG3525:BG3530 X3528:Y3530 AF3550:AG3550 W3538:W3550 AE3548:AG3549 X3535:Y3550 AF3535:AG3547 BG3532:BG3552 W3553 T2960 T2819:AD2820 T2879:AD2879 T2954:AD2954 T2951:AD2952 T2816:AD2816 T2478:U2488 T2918:AD2918 T3065:AA3065 T2996:V2996 T2997:AD2997 T2955:AB2955 T2452:AD2452 T2875:AD2875 T2911:Y2913 T2046:V2076 T2261:U2281 T2127:V2127 T2932:V2933 T2123:V2123 T2886:V2886 T2941:V2942 T2874:V2874 T2872:V2872 T2938:V2938 T2994:V2994 T2921:V2921 T2926:AD2926 T2927:V2927 T2936:AD2936 T2292:V2344 T2260:V2260 T2428:V2428 T2453:V2454 T2437:V2438 T2441:V2441 T2406:V2406 T2408:V2410 T2412:V2417 T2421:V2426 T2430:V2434 T2456:V2469 T2474:V2475 T2477:V2477 T2489:V2814 T2388:V2388 T2443:V2447 T2223:U2223 T2390:V2404 T2346:V2385 T2287:U2291 T2146:U2153 T2077:U2086 K2960 K2893 K2890 K2819:K2820 K2954:K2955 K2816 K2918 K3011:K3014 K3065 K2996:K2997 K2907 K2902 K2900 K3018 K3006:K3009 K2948:K2949 K2905 K2923 K3002:K3004 K2990 K2127 K2123 K2886 K2872 K2938 K2994 K2921 K2926:K2927 K2895:K2898 K2936 K2878:K2879 K2428 K2437:K2438 K2441 K2406 K2388 K2881:K2882 K2154:K2203 W3397:Y3398 BI3282:BI3306 AF3556:AG3559 W3556:Y3559 W3564:Y3564 AF3564:AG3564 BG3562:BG3564 BG3554:BG3560 W3560:W3561 BH3344:BI3363 BG3569:BG3570 BG3572:BG3573 BG3575:BG3577 BG3579:BG3580 AF3233:AG3245 AM3220:AM3262 BH3379:BI3387 W3376:Y3380 AF3375:AG3380 W3463:Y3463 BH3434:BI3457 BH3420:BI3420 W3328:Y3330 BG3582 BK3187:BL3187 AF1863:AG1863 AF2584:AG2584 AL2584:AM2584 AE1008:AG1008 AF2270:AG2270 AL2270:AM2270 AE2962:AG2962 AL2962:AM2962 AI3296:AL3299 AI3324:AL3326 BE3248:BI3248 BE3251:BI3251 BH3365:BI3371 W3359:Y3364 AF3360:AG3365 X3387:Y3387 AK3206:AL3213 BK3248:BL3248 BK3343:BL3371 BH3492:BJ3493 BK3206:BL3246 AA3205:AD3205 W3202:Y3210 BG3584:BG3585 W3583 W3586 AO3590:AO3591 W3388:Y3390 AF3386:AG3388 W3409:Y3423 BH3428:BI3432 W3425:Y3427 BH3421:BL3427 AL3323 X3054:AD3054 AC3188:AD3199 AD3561 AD3575 BG3596:BG3597 W3187:Y3189 W3186:AD3186 BG3608 BG3618 AF3413:AG3419 BG3635 V2150:V2153 T2154:V2222 BG3649 BG3647 BG3654 BG3656:BG3657 BG3659 BG3566:BL3568 BG3664 AE2760:AG2760 W3680:Y3681 AF3688:AG3688 W3682 AF1508:AI1508 AF1515:AM1515 AF1514:AI1514 AF1516:AI1516 AF1561:AI1561 AF2265:AI2265 AF2959:AM2961 AF2958:AI2958 AE3031:AM3031 AF3032:AI3032 AK3144:AL3144 K2932:K2933 X3690:Y3690 AF3690:AG3691 W3689:W3690 AF2510:AG2510 AM2510 D3654:K3654 AF3087:AG3087 AI3087:AM3087 T3654 T3394:V3394 C3394:K3394 AF3370:AG3373 AK3372:AM3372 AF3743:AJ3743 AL2858:AM2859 AE3746:AK3746 AF3744:AG3745 AH3672 AA3059 BJ3413:BL3420 AI3266:AL3266 G1465:I2003 AI3411:AL3418 AI3349:AM3349 BH3674:BL3679 AF3308:AG3310 AO3308 W3308:Y3311 W3307:AD3307 W3313:Y3321 BH3313:BI3341 W3312:AD3312 AM3266:AM3348 W3598:W3667 W3669:W3679 W3668:Y3668 B1677:B1781 X2862:AD2874 AB3457:AD3458 AB3510:AD3511 AB3760:AD3763 AE479:AI479 AF3784:AG3786 AM3373:AM3415 W3405:Y3407 AI3808:AJ3809 AF3799:AG3827 AH3458:AL3458 AM3573:AM3780 BK3492:BL3565 X2847:AD2860 T2847:V2870 G2847:I2870 W2847:W2874 G2846:K2846 C2822:C2870 AI3364:AM3364 C2940:C2945 C2951:C2956 BH3142:BL3147 AO3132:AO3134 AO3136:AO3143 AO3161:AO3166 AO3170:AO3176 AO3188:AO3204 AO3206:AO3217 AO3238:AO3246 AO3259:AO3261 AO3288:AO3306 AO3323:AO3326 AO3331:AO3333 AO3337:AP3340 AO3345:AO3361 AO3367:AO3377 AO3379:AO3407 AO3410:AO3427 AO3436:AO3439 AO3457:AO3458 AO3499:AO3504 AO3510:AO3513 AO3531:AO3551 AO3594:AO3605 AO3608:AO3657 AO3659:AO3663 AO3692:AO3696 AO3698:AO3699 AO3798:AO3802 AO3219:AO3236 AO3441:AO3455 AN3782:AN3802 AN3721:AN3770 BH3830:BL3833 W3831:W3833 AM3831:AM3833 B1515:B1637 B3494:B3495 AG3831:AG3832 AN3803:AO3833 AN3363:AN3439 AO3363:AO3364 AN3362:AO3362 C3831:C3834 AF3833:AG3834 AA3834 W3834:Y3834 BH3486:BL3491 AM3782:AM3827 AI3778:AJ3781 C3583:C3827 BJ3373:BL3387 BK3826:BL3826 T2822:AD2846 AN3:AN1421 T2963 K2963:K2964 AK3142 AO3148:AO3153 AO3156:AO3159 AK3172:AL3175 AK3245:AL3245 AK3241:AL3241 BK3250 BK3247 AK3254:AL3254 AK3256:AL3257 BK3251:BL3257 BK3258:BK3259 BK3260:BL3268 BK3269:BK3272 BK3274:BL3278 BK3279:BK3280 AK3306:AL3306 AK3319:AL3319 AK3354:AL3355 AK3387:AL3387 AK3400:AL3401 AK3424:AL3424 AK3429:AL3429 AK3451:AL3452 AK3490:AL3490 AK3501:AL3503 AK3248:AL3249 AK3516:AL3518 AK3548:AL3549 AK3551:AL3551 AO3566:AO3588 AO3561:AO3563 W3574:W3581 W3568:W3571 X3572:Y3572 AF3572:AG3572 X3580:Y3580 AF3580:AG3580 AK3576:AL3577 W3588:W3595 BG3587:BG3590 BG3592:BG3593 AF3588:AG3592 X3588:Y3592 AK3322 AF3598:AG3599 X3601:Y3603 X3598:Y3599 AF3601:AG3603 AL3606 AK3602:AL3603 BG3622:BG3623 AF3612:AG3616 X3612:Y3616 AK3608:AL3610 AK3618:AL3618 AL3621 BG3628:BG3629 AF3628:AG3630 X3628:Y3630 AF3638:AG3639 BG3637:BG3645 AF3642:AG3644 X3638:Y3644 AK3633:AL3633 AK3635:AL3639 AK3647:AL3647 X3651:Y3651 AF3651:AG3651 AK3651:AL3651 AF3658:AG3658 X3658:Y3658 AF3661:AG3663 X3661:Y3663 AK3568:AL3570 X3667:Y3667 AF3667:AG3668 X3670:Y3671 AF3676:AG3681 X3676:Y3679 AK3680:AL3680 W3683:Y3688 AF3684:AG3686 AI2373:AJ2514 AF2050:AJ2050 AF2139:AJ2139 AI2051:AJ2138 AI2140:AJ2251 AF3695:AG3707 W3691:Y3827 AF3692:AK3692 AI3698:AK3698 AI3701:AK3701 AH3704:AK3704 AH3712 AK3694:AK3695 AK3700 AK3712 BK3166:BL3167 AK3738:AK3739 AK3736 AK3730:AK3734 AK3742 AK2858 AI2926:AI2957 AJ2926:AJ2958 AI2962:AJ3030 AI3033:AI3059 AI3065:AI3079 AF3088:AM3088 AK3752:AL3752 AH3333:AH3334 AH3459:AH3460 AH3329:AH3331 AH3327 AK3770:AL3770 AK3780:AL3780 AK3790 AL3788 AH3791:AL3791 AK3797:AL3797 AL3794 AK3792:AK3796 AK3798:AK3800 AK3753 AK3808 AK3812 AO3554:AO3557 AO3525 AO3522 AO3516:AO3518 AO3490:AO3495 AO3483:AO3484 AO3461:AO3465 AO3335:AO3336 AO3271 AO3250 AO3181:AO3183 AO3145 AK3836 AK3856:AK3861 AK3870 AI3872:AI3873 AK3872:AK3873 AN3869:AO3873 AJ3874:AK3874 AJ2372:AM2372 BH3389:BL3412 J1465:J2845 AF2719:AJ2719 AI2702:AJ2718 AI2720:AJ2723 AF1009:AJ1009 AI480:AJ1008 AF1169:AJ1169 AI1010:AJ1168 AI1170:AJ1421 AN3670:AN3719 BH3918:BL3918 AN3918:AO3918 AK3918 BK3820:BL3821 W3919:W3927 C3919:C3927 AM3928:AO3928 W3929:W3930 AM3931:AO3931 W3932 C3929:C3930 AN3441:AN3473 AH3952:AJ3952 AI3935:AJ3935 AI3938:AJ3938 K2944:K2945 BG3630:BL3630 W3876:W3917 C3869:C3917 AF1966:AI1966 Z3162:AE3163 Z3227:AD3227 AE3349:AG3350 BH3569:BL3616 AI3968:AJ3968 N2911:Q2911 BK3313:BL3341 BH3926:BL3929 AF3998:AG4000 AM3998:AM4002 BH3669:BL3672 W4004:AJ4004 W3998:AD4000 BK3281:BL3306 AN3475:AN3663 BJ3475:BL3485 BG3475:BI3480 W3464:W3514 J2847:J3393 J3395:J3653 AI3459:AJ3470 G3998:I4040 K3998:K4040 AH4027:AK4027 AO3761 BH3161:BL3165 AI3222:AJ3222 AF4041:AL4041 BH3931:BL3931 AJ1508:AM1514 AI1509:AI1513 AI1517:AI1560 AI1562:AI1587 AI1621:AI1965 AI1967:AI2005 AJ1516:AJ2005 B1396:B1424 AM3105 AH3106:AM3106 BK3834:BL3834 BJ3428:BL3457 BH3188:BL3204 BK3957:BL3957 AI2882:AM2923 BK3806:BL3806 J3984:J4040 G3984:I3988 K3984:K3988 B3933:B3988 BJ3313:BJ3371 AN3835:AO3853 AI3770:AJ3774 AI3365:AJ3410 AI3419:AJ3457 AL31:AM33 AL949:AM1014 AL3145 AL3176 AK3222:AL3233 AL3234:AL3236 AL3274 AL3466 AL3485 AK3674:AL3674 W4076:AD4076 W4078:AD4078 W4089:AD4090 AF4095:AG4096 T4083:U4083 B1783:B3492 AK3761:AL3764 AI3644:AJ3659 AK3887:AK3888 AK3879 AK3904 AK3906:AK3909 AK3921:AK3922 AK3926:AK3929 AK3946:AK3949 AK3944 AK3942 AK3940 AK3936:AK3937 AK3933:AK3934 AK3911:AK3914 AK3961:AK3962 AK3964:AL3964 AK3969:AK3978 AK3984:AK3985 AK3980:AK3982 BK3989:BL3989 AG3990:AG3997 BK3994:BL3994 AK4007:AK4009 AK4013:AK4022 AN4025:AO4039 AH4028:AJ4029 AK4024:AK4026 AH4032:AH4033 AK4028:AK4033 AI4031:AJ4033 AK4042 AN4047:AO4058 AK4045:AK4053 AK4055:AK4058 AN4069:AO4074 AN4076:AO4079 AN4090:AO4091 AN4095:AO4096 AK4086:AK4096 AK4011 AK3988:AK4002 AN4101:AO4102 AK4099:AK4102 AN2373:AN2615 T1465:AD2045 S4:AD4 K2146:K2150 Q2154:Q2157 Q2200:Q2201 M2390:Q2390 K2390:K2404 K2408:K2410 K2421:K2426 K2452:K2454 K2874:K2875 K2911:K2913 K2941:K2942 K2951:K2952 R4065 AI4112:AL4112 AK4104:AK4110 G4104:Q4114 R2079:R2080 R2083:R2102 R2104:R2120 R2122:R2123 Q2158:R2199 R2200:R2244 R2247:R2251 K2249:K2277 R2277:R2288 R2385:R2390 R2405:R2406 R2409:R2413 K2412:K2417 R2422:R2430 K2443:K2447 R2453:R2459 R2468:R2470 R2472:R2473 K2474:K2475 R2813:R2816 R2818:R2825 K2822:K2845 K2847:K2870 R2868:R2873 R2958:R2970 R2972:R2989 R2991:R3005 R3007:R3029 R3031:R3036 R3038:R3043 R3045:R3056 R3058:R3062 R3065:R3069 R3072:R3076 R3078:R3089 R3102:R3104 R3106:R3114 R3116:R3128 R3130:R3134 R3136:R3151 R3153:R3159 R3161:R3167 R3169:R3171 R3173:R3177 R3179:R3187 R3189:R3200 R3218:R3223 R3225:R3231 R3233:R3246 R3291:R3292 R3294:R3299 R3301:R3306 R3308:R3316 R3318:R3327 R3329:R3333 R3335:R3339 R3341:R3346 R3382:R3383 R3396:R3402 R3405:R3406 R3408:R3409 R3411:R3423 R3426 R3435:R3439 R3441:R3447 R3476:R3483 R3485:R3487 R3489:R3493 R3495:R3497 R3499 R3501:R3512 R3543:R3545 R3573:R3574 R3576:R3580 R3582:R3600 R3602 R3604 R3624:R3632 R3634 R3636:R3638 R3640:R3648 R3650:R3669 R3671:R3672 R3674:R3678 R3680:R3686 R3688:R3689 R3691:R3694 R3696:R3702 R3704:R3705 R3707:R3710 R3712:R3713 R3728 R3744:R3748 R3750:R3758 R3785:R3790 R3792:R3805 R3842:R3846 R3876:R3878 R3880:R3882 R3884 R3886:R3894 R3896:R3902 R3904:R3935 R3984:R4003 R4005:R4011 R4013:R4028 R4049:R4055 R4057:R4060 R4063 R4067:R4073 R4076:R4079 R4085:R4087 R4090:R4101 R2253:R2259 K2430:K2434 K2456:K2469 R2909:R2956 R3091:R3100 R3248:R3289 R3373:R3380 R3385:R3394 R3428:R3433 R3514:R3541 R3715:R3726 G3933:K3983 R4030:R4047 R2125:R2157 K2346:K2385 R3565:R3571 R3760:R3783 R3807:R3839 K1465:K2076 R3348:R3371 R3606:R3622 R3730:R3742 G3:K1464 K2279:K2344 R2418:R2419 K2477:K2814 R2875:R2907 M2477:R2539 M2289:R2337 M1007:R1433 M1802:R1830 M752:R935 M2541:R2746 M293:R739 M3936:R3983 M2460:R2467 M2431:R2433 M937:R1005 M936:Q936 M2338:Q2338 M2339:R2340 M1452:Q1452 M2748:R2812 M2474:R2475 R2434:R2451 M2443:Q2447 M2414:R2417 M2379:R2384 M2260:R2276 M1453:R1646 M1435:R1451 M741:R750 M241:R291 M4:R239 M1831:Q1831 M751:Q751 M1434:Q1434 M2540:Q2540 M292:Q292 M740:Q740 M1006:Q1006 M2747:Q2747 M1801:Q1801 M240:Q240 M1647:Q1647 M2875:Q2875 M2868:Q2870 M2822:Q2825 M2813:Q2814 M2468:Q2469 M2453:Q2454 M2456:Q2459 M2434:Q2434 M2422:Q2426 M2430:Q2430 M2409:Q2410 M2412:Q2413 M2385:Q2385 R2341:R2378 M2341:Q2344 M2287:Q2288 M2277:Q2277 M1832:R2078 M3984:Q3988 M3:AM3 M4005:Q4060 M4004:R4004 M3998:Q4003 M2944:Q2945 M3933:Q3935 M2963:Q2964 M2826:R2867 M3394:Q3394 M3654:Q3654 M2932:Q2933 M2912:Q2913 M2283:P2286 M2881:Q2882 M2388:Q2388 M2421:R2421 M2408:R2408 M2406:Q2406 M2441:Q2441 M2437:Q2438 M2428:Q2428 M2346:Q2378 M2391:R2404 M2936:Q2936 M2926:Q2927 M2280:P2281 M2895:Q2898 M2921:Q2921 M2994:Q2994 M2938:Q2938 M2872:Q2872 M2941:Q2942 M2886:Q2886 M2123:Q2123 M2127:Q2127 M2279:Q2279 M2990:R2990 M2874:R2874 M3002:Q3004 M2923:Q2923 M2452:R2452 M2905:N2905 M2948:Q2949 M3006:Q3009 M3018:Q3018 M2900:N2900 M2902:N2902 M2907:N2907 M2996:Q2997 M3065:Q3065 M3012:Q3014 M2918:Q2918 M3011:O3011 M2816:Q2816 M2951:Q2952 M2954:Q2955 M2879:Q2879 M2819:Q2820 M2890:O2890 M2893:O2893 M2960:Q2960 M2236:O2259 M2224:N2235 M2202:Q2223 M2154:O2201 M2282:N2282 M2146:Q2148 BH3525:BJ3564 R4103:R4109 B3998:B4060 M4115:Q4120 C3932:C4060 G4115:K4120 BK3935:BL3935 BK3798:BL3798 AH3510:AL3511 G4121:Q4121 T5:AD1421 C52:C2074 R4125:R4126 AK4129:AK4130 AH4128:AK4128 AK4116:AK4118 R4129:R4130 BK3908:BL3908 AM4011:AM4060 BK3800:BL3800 M4081:Q4103 R4081:R4083 AN4081:AO4084 AK4067:AK4084 M4080:R4080 AH3491:AL3493 AM4062:AM4079 M4062:Q4079 AK4060:AK4064 M4061:R4061 G4041:K4103 T3998:U4081 BH3835:BL3853 C3:F7 E56 E60:E61 E63:E65 E71:E72 E76:E77 E82 E84 E92:E93 E95:E97 E100:E101 E105:E106 E116 E122 E134:E135 E140 E145 E153 E159 E175 E177 E183 E195 E197:E200 E202 E207 E219 E224 E232 E238 E240 E243:E244 E246 E248 E251 E256 E261 E263 E272 E281 E283 E285 E293:E294 E297 E299 E306 E308 E314:E316 E319 E321 E328:E330 E335 E342:E343 E345 E353 E355:E357 E361:E362 E365 E368 E381 E386 E391 E394:E396 E400 E402:E406 E410 E412 E415 E417 E434:E435 E437 E444:E446 E450:E452 E455:E457 E460:E464 E474 E486 E497 E499:E500 E505 E510 E512 E522 E536:E538 E540 E542 E544 E546:E548 E551 E557 E563:E564 E579 E581 E583 E586:E588 E590 E596 E602:E603 E605:E607 E612:E613 E619 E630 E651:E652 E654 E665:E667 E669:E671 E673 E686 E689 E698 E700 E703 E708:E709 E712 E716:E717 E719 E732 E734 E742 E753 E760 E764 E770:E771 E778 E791 E794 E797 E800 E807:E809 E816 E824:E825 E832:E833 E845 E857 E859 E872:E874 E878 E884:E887 E896 E901:E902 E907 E909:E910 E921 E923:E924 E938:E939 E942 E944:E945 E953:E954 E957 E960 E969:E970 E972:E973 E978:E979 E981 E984 E987 E991:E995 E1001:E1002 E1010:E1013 E1018:E1020 E1022 E1025 E1033:E1034 E1037 E1042 E1060 E1062 E1064 E1068 E1075 E1080 E1098 E1112 E1114 E1120 E1142:E1143 E1158 E1161:E1162 E1165 E1172:E1174 E1177 E1180 E1189 E1192:E1195 E1197 E1199 E1201 E1204:E1205 E1207 E1210 E1220 E1234 E1237 E1240 E1252:E1253 E1255 E1259:E1260 E1266 E1268 E1270:E1271 E1273 E1277:E1278 E1281 E1286 E1288 E1291 E1296:E1297 E1299:E1302 E1309 E1313 E1321 E1324 E1328 E1330:E1331 E1333 E1337:E1338 E1343:E1344 E1346:E1349 E1351 E1355:E1357 E1359:E1361 E1363 E1370:E1371 E1373 E1377 E1379 E1385 E1388 E1390 E1396:E1398 E1401:E1402 E1404:E1405 E1407 E1411 E1414 E1424 E1431 E1438 E1446 E1450 E1455 E1459:E1460 E1462:E1463 E1473 E1478:E1479 E1482 E1484:E1485 E1497:E1499 E1502 E1506:E1509 E1514:E1515 E1518 E1523 E1535 E1537 E1540 E1543:E1544 E1548 E1557 E1559 E1562 E1565:E1566 E1569 E1573:E1574 E1579 E1588 E1602 E1604:E1605 E1609:E1611 E1615 E1617:E1618 E1622 E1632 E1636 E1641 E1643:E1644 E1655:E1656 E1658 E1661 E1663:E1664 E1669 E1680 E1683 E1685 E1687:E1688 E1692 E1694:E1695 E1698 E1706 E1713 E1715 E1717 E1720 E1725 E1732 E1736 E1738 E1748 E1750 E1754 E1757 E1759:E1760 E1765:E1766 E1777:E1778 E1783 E1785 E1788 E1798 E1803 E1813:E1814 E1818 E1820 E1836:E1837 E1841 E1848 E1851 E1853 E1859 E1863 E1866 E1870 E1880 E1895 E1897 E1899 E1904:E1907 E1911 E1914 E1933 E1937:E1938 E1942 E1947:E1948 E1954 E1961 E1965 E1970:E1971 E1985 E1991 E2001 E2006 E2017 E2021 E2026 E2032 E2035 E2041 E2046 E2051 E2056:E2058 E2068 E2076 E2081 E2084 E2086 E2088 E2092:E2094 E2100:E2101 E2103:E2104 E2115:E2116 E2118 E2124 E2130 E2133 E2140 E2143 E2150 E2152 E2155 E2159 E2161 E2169 E2173 E2179:E2181 E2184 E2186 E2191 E2203 E2218 E2225 E2228 E2234 E2236 E2239 E2244:E2245 E2259 E2266:E2267 E2270:E2272 E2287:E2289 E2291:E2292 E2296:E2297 E2300 E2306 E2309 E2313 E2319 E2325 E2335 E2340 E2343 E2346:E2347 E2350:E2352 E2355 E2361 E2365 E2367:E2368 E2373 E2378 E2383 E2388 E2390:E2391 E2394 E2396 E2398 E2406 E2410 E2416 E2422 E2427 E2434 E2436 E2438 E2444:E2445 E2447 E2454 E2458 E2461:E2463 E2469 E2471 E2475 E2477:E2478 E2487:E2488 E2490 E2495 E2497:E2499 E2507 E2514 E2520 E2522 E2524 E2531 E2533:E2534 E2538 E2541 E2543:E2544 E2547 E2563 E2567 E2569:E2570 E2578 E2588 E2592:E2593 E2595 E2606 E2610 E2616 E2618 E2620:E2622 E2624:E2625 E2630 E2633 E2635 E2637 E2639 E2651 E2656 E2662:E2663 E2671 E2674 E2680 E2685 E2687 E2689 E2692 E2697 E2699 E2711 E2714 E2727:E2729 E2733 E2737 E2744 E2749 E2751 E2758:E2759 E2762 E2764:E2765 E2773:E2774 E2781 E2784:E2785 E2788 E2794 E2799 E2801:E2803 E2805:E2807 E2811 E2813 E2821:E2822 E2826 E2836 E2840:E2841 E2855 E2862 E2866 E2868 E2874 E2878 E2880 E2882:E2885 E2891:E2892 E2897:E2898 E2901 E2906 E2910 E2913 E2918 E2920 E2924 E2928 E2932 E2950 E2956 E2962 E2965:E2966 E2968 E2971 E2977:E2979 E2982 E2985 E2990 E3002:E3003 E3009:E3012 E3015 E3024 E3027 E3034 E3045 E3050 E3055 E3066 E3068 E3080 E3082 E3084 E3099:E3103 E3106 E3112 E3115:E3116 E3127 E3130 E3138:E3139 E3147 E3150 E3155 E3159 E3162:E3163 E3167 E3169 E3171 E3173 E3175:E3176 E3184 E3186:E3187 E3195:E3196 E3198 E3200 E3202 E3206 E3215:E3218 E3222 E3226 E3228 E3232 E3234 E3239 E3243:E3245 E3250:E3251 E3253 E3255 E3257 E3270 E3272 E3276:E3277 E3281 E3285 E3288 E3302 E3313 E3319:E3320 E3324 E3329 E3332 E3334 E3336 E3349 E3351 E3357:E3358 E3371 E3373 E3377:E3378 E3382 E3388:E3390 E3400:E3401 E3403:E3404 E3409 E3412 E3415 E3419 E3421 E3424:E3425 E3429 E3435 E3438:E3439 E3441 E3443 E3449:E3451 E3469:E3470 E3474 E3481 E3483 E3491 E3497 E3500:E3501 E3504 E3508 E3515 E3517:E3518 E3522 E3526 E3530 E3533 E3537:E3538 E3545:E3546 E3553 E3555 E3558 E3567:E3569 E3572 E3577 E3579 E3592 E3602:E3603 E3618 E3621 E3625 E3627 E3635:E3636 E3641:E3642 E3646 E3652:E3653 E3657 E3659 E3663 E3667 E3670:E3673 E3675 E3680 E3683 E3686:E3688 E3691 E3693 E3695 E3713 E3717 E3723 E3725 E3738 E3740:E3742 E3744 E3753 E3764:E3766 E3772:E3774 E3776 E3778 E3784:E3785 E3789:E3790 E3792 E3794 E3796 E3798 E3805 E3807 E3809 E3814 E3839 E3842 E3848 E3854 E3857 E3871:E3872 E3885 E3894 E3898 E3901 E3903 E3906 E3925 E3927 E3937:E3939 E3942 E3946 E3948 E3954:E3956 E3958:E3959 E3961 E3969 E3971:E3972 E3982 E3985 E3988:E3989 E3993 E3995 E4003 E4009:E4010 E4014:E4015 E4024 E4043:E4044 E4050 E4054 E4056 E4058 E4062 E4064 E4069 E4071 E4077 E4081 E4098 E4103:E4104 E4106 E4108 E4111 E4115 E4120 E4125 E4128 E4130:E4131 E4136 E4143 AK3866:AK3868 AN3862:AO3865 C3862:C3865 AG3835:AG3932 J3655:J3932 BH3855:BL3875 BM3:BM4060 R3848:R3874 E3862:E3867 AK4147 AN2946:AN3361 AF2035:AG2035 AM2035 AE3714:AH3714 AE480:AH1007 AF1010:AH1010 AE1169:AE1171 AF1517:AH1522 AF1562:AH1562 AE1561:AE1562 AF1587:AH1587 AF1621:AH1621 AF2048:AH2049 AF2051:AH2051 AE2048:AE2051 AE2052:AH2135 AF2136:AH2138 AE2136:AE2139 AE2247:AE2255 AF2507:AH2509 AF2511:AH2511 AE2507:AE2511 AF2582:AM2583 AF2718:AH2718 AF2720:AH2720 AE2718:AE2720 AE2813:AG2813 W2919:AD2919 AE2963:AH2989 T2990:AH2990 W3041:AD3041 AF3078:AH3079 W3161:AE3161 Z3164:AD3165 AF3168:AG3231 AF3232 W3234:AD3235 AE3278:AG3278 Z3294:AE3294 Z3306:AE3306 AE3343:AG3344 AE3389:AG3389 AE3396:AG3396 AE3398:AG3398 AE3640:AG3641 AE3670:AG3670 AE3708:AG3713 AE3772:AH3772 AE3782:AJ3782 AE3965:AG3967 AF4005:AG4009 AF4010:AJ4010 AF4011:AG4040 W4080:AD4084 W4095:AE4095 AF1507:AH1507 AE1507:AE1508 AF1513:AH1513 AE1513:AE1522 AE1940:AG1940 AF1967:AH1967 AE1966:AE1967 AE2272:AI2272 AB2390:AH2392 AF2659:AM2660 AE2659:AE2661 T2948:AH2948 AE2958:AE2961 AE2991:AH3030 AF3060:AI3064 AB3072:AH3077 Z3078:AE3081 AE3089:AM3104 Z3285:AG3286 AE3333:AG3341 AE3342 AE3397 AE3475:AG3477 AE3773:AG3781 AF3783:AJ3783 W4001:AG4002 AE4076:AG4084 AE31:AK32 AF1862:AH1862 AE1862:AE1863 AF2036:AM2036 AE2035:AE2036 T2949:AD2949 AK2963:AM2974 AE3032:AE3035 AE3060:AE3066 AB3109:AG3113 AF3117:AG3122 AB3117:AE3118 AE3119:AE3122 AE3287:AE3293 AF3332:AG3332 AE3715:AG3742 AE3783:AE3786 W4005:AE4041 W4092:AG4094 AE1009:AE1010 AK1009:AK1014 AE1509:AH1512 AE1563:AH1586 AK1516:AM2019 AE2031:AG2031 AE2372:AG2372 T2923:AH2923 W3039:AH3040 AB3115:AG3116 AE3964:AH3964 T3972:AG3988 AE3989:AE4000 AE1523:AH1560 AE2020:AM2030 AE2032:AM2034 AE2582:AE2584 AE2882:AG2882 AE3041:AH3059 AE3086:AE3088 Z3106:AG3108 AB3123:AG3130 AE3131:AE3160 AE3164:AE3229 AE3231:AE3232 AE3234:AE3277 AE3279:AE3284 AE3307:AE3319 AE3321:AE3327 AE3329:AE3332 AE3345:AE3348 AE3351:AE3388 AE3390:AE3395 AE3399 AE3401:AE3474 AE3478:AE3547 AE3550:AE3639 AE3642:AE3669 AE3743:AE3745 AE3747:AG3771 AE3787:AG3798 AE3799:AE3963 T3933:AD3971 AF3933:AG3963 W4042:AG4075 W4085:AG4088 AE4096 W4097:AG4102 AE4:AM30 AE1465:AH1506 AE2265:AE2271 AE2373:AH2389 W2946:AH2947 AE3295:AE3305 AH3239:AL3239 AH3223:AJ3238 AH3240:AJ3246 AI3290:AJ3295 AI3304:AL3304 AI3300:AJ3303 AI3305:AJ3323 AI3327:AJ3337 AI3339:AJ3348 AI3350:AJ3362 AI3673:AJ3682 AI3686:AJ3687 R3202:R3216 R3450:R3473 R3547:R3563 AI3913 AI3921 AI3929 AI3933 AN4062:AO4062 AE4089:AG4091 AN4122:AO4122 AN4126:AO4132 M4134:R4134 AR3248:AX3248 AY3247:BB3248 AY3392:BG3398 AP3131:AX3139 AQ3159:AX3159 AY3142:BG3166 AP3142:AX3158 AO3168:AX3169 AY3168:BL3186 AQ3170:AX3170 AO3251:AX3251 AY3250:BB3252 AP3274:AX3298 AY3267:BG3306 AP3300:AX3306 AP3308:AX3311 AY3307:BL3312 AY3313:BG3321 AQ3332:AX3340 AY3332:BG3341 AY3353:BG3355 AY3357:BG3363 AY3373:BI3378 AY3379:BG3380 AY3386:BG3387 AY3389:BG3390 AY3400:BG3407 AY3413:BI3419 AO3341:AX3341 AY3409:BG3412 AO3428:AX3428 AY3425:BG3432 AY3445:BG3463 AP3480:AX3509 AY3475:BF3564 AP3511:AX3560 AO3564:AX3564 AP1863:AX1863 AP2584:AX2584 AP1940:AX1940 AP1008:AX1008 AP2270:AX2270 AP2962:AX2962 AP3160:AX3166 AQ3446:AX3446 AY3206:BI3246 AO3205:BL3205 AY3187:BG3204 AP3171:AX3204 AY3690:BG3705 AP3699:AX3699 AO3697:AX3697 AP3747:AX3747 AP3249:BJ3249 AO3343:BI3343 AP3696:AX3696 AP3364:BI3364 AY3680:BL3681 AO3668:BL3668 AO3312:AX3321 AO3307:AX3307 AY3349:BG3351 AY3388:BL3388 AO3378:AX3378 AO3262:BI3266 AO3328:AX3328 AY3328:BG3330 AO2946:AX2961 AP3831:BG3833 AN3771:AX3780 AM3834:BI3834 AO2271:AX2371 AM3781:AX3781 AY3827:BL3827 AY3826:BI3826 AP2372:AX2372 AY3566:BF3590 AY3592:BF3597 AY3591:BG3591 AY3598:BG3603 AY3612:BG3616 AY3618:BF3631 AY3634:BF3650 AY3651:BG3651 AY3658:BG3658 AY3661:BG3663 AY3667:BG3667 AO3670:BG3672 AY3676:BG3679 AY3683:BG3688 AP3692:AX3694 AQ3695:AX3695 AQ3698:AX3698 AO3700:AX3718 AP3829:BL3829 AO1864:AX1939 AY3820:BI3821 AY3929:BG3929 AY3926:BG3927 AM3929:AX3930 AY3930:BL3930 AO2963:AX3130 AO3475:AX3479 AO3748:AX3760 AO1009:AX1421 AY4010:BK4010 AO3762:AX3770 AQ3761:AX3761 AQ3140:AX3141 AY3957:BI3957 AO3782:AX3797 AY3807:BL3816 AY3806:BI3806 AM3919:AX3927 AY3919:BL3925 AP3998:AX4002 AY3996:BL4009 AO1941:AX2269 AY3958:BL3988 AY3822:BL3825 AO3721:AX3746 AN3720:AX3720 AP3719:AX3719 AY3799:BL3799 AO2585:AX2615 AY3935:BI3935 AM4004:AX4010 AY3798:BI3798 AO2373:AX2583 AY3909:BL3917 AM3876:AX3917 AY3908:BI3908 AY3801:BL3805 AP3798:AX3827 AY3800:BI3800 AM4080:AX4080 AM3932:AX3988 AY3936:BL3952 AM4133:AX4133 AM4061:AX4061 AP4062:AX4079 AP4081:AX4122 W4003:AX4003 AI2:AX2 AR3250:AX3250 AP3206:AX3247 AR3252:AX3252 AO3253:AX3253 AY3253:BG3261 AP3254:AX3261 AP3267:AX3272 AQ3273:AX3273 AQ3299:AX3299 AP3322:BF3322 AQ3323:AX3324 AY3323:BG3326 AP3325:AX3327 AY3327:BF3327 AP3329:AX3331 AY3331:BF3331 AY3344:BG3344 AY3345:BF3345 AY3346:BG3347 AY3348:BF3348 AY3352:BF3352 AP3344:AX3363 AY3356:BF3356 AY3365:BG3366 AY3367:BF3367 AY3368:BG3371 AY3381:BF3381 AY3382:BG3382 AY3383:BF3383 AY3384:BG3384 AY3385:BF3385 AY3391:BF3391 AY3399:BF3399 AY3408:BF3408 AY3420:BG3423 AY3424:BF3424 AP3379:AX3427 AY3433:BI3433 AY3434:BG3443 AY3444:BF3444 AP3429:AX3439 AN3440:AX3440 AP3441:AX3445 AP3447:AX3467 AY3464:BI3473 AO3468:AX3473 AQ3342:BF3342 AQ3510:AX3510 AQ3561:AX3562 AP3563:AX3563 AY3565:BJ3565 AP3565:AX3605 AY3604:BF3611 AQ3606:AX3606 AQ3624:AX3624 AP3625:AX3633 AY3632:BG3633 AQ3634:AX3634 AY3652:BF3657 AY3659:BF3660 AP3635:AX3667 AY3664:BF3666 AN3669:BF3669 AP3673:BL3673 AY3674:BE3674 AO3674:AX3691 AY3675:BF3675 AY3682:BF3682 AY3689:BF3689 AP3365:AX3377 AY3372:BL3372 AP3607:AX3623 AY3617:BL3617 AY3989:BI3989 AY3990:BL3990 AY3991:BI3991 AY3992:BL3992 AY3993:BI3994 AY3995:BH3995 AN3989:AX3997 AN3474:BL3474 BJ3250:BJ3306 AM4134:AM4157 W4145:AD4157 AK4155 AF4146:AG4157 AP4134:AX4157 AY3932:BL3934 AY3876:BL3907 AY3818:BL3819 AY3817:BI3817 BK3817:BL3817 M4135:Q4158 W4158:AG4158 AE2019:AJ2019 AI2007:AJ2018 AI2031:AM2031 AF2255:AJ2255 AI2253:AJ2254 AI2266:AI2271 AI2273:AI2314 AJ2265:AJ2314 AF2247:AH2254 AE2316:AM2371 AE2733:AM2759 AI2725:AJ2732 AE2827:AM2833 AE2800:AJ2800 AI2760:AJ2799 AE2801:AM2812 AI2813:AJ2826 AE2834:AJ2881 AH3247 AH3588:AJ3597 AH3587 AI3689:AJ3691 AI3693:AJ3697 AI3699:AJ3700 AI3702:AJ3703 AI3705:AJ3742 AI3744:AJ3745 AI3747:AJ3747 AI3749:AJ3768 AM4158:AN4158 AP4158:BM4158 J4159:J4168 R4132 AK3748:AL3748 W4169:AG4171 AE2516:AM2581 AI2584:AJ2584 AE2585:AM2658 AE2680:AJ2680 AI2661:AJ2679 AM2515 AE2515:AJ2515 BH4159:BL4168 AL3686:AL3747 AL3749:AL3750 AL3107:AM3107 AK2834:AM2857 AI3598:AJ3642 AI3661:AJ3663 AI3472:AJ3473 AP4169:BM4172 G4169:K4175 AN4170:AO4175 M4169:Q4175 T4169:U4175 AM4169:AM4175 W4174:AG4175 BG3495:BJ3524 E4074:F4074 BH3166:BJ3166 AP4011:BL4060 BJ3206:BJ3248 AE4124:AE4157 AP4124:AX4132 AF4124:AG4144 AK4124:AK4127 W4124:AD4133 M4122:Q4133 G4122:K4158 AM4081:AM4132 E4123 W4104:AG4123 B4061:C4158 T4086:U4158 AP4123:BM4123 AE34:AM478 AK479:AM948 AE1011:AH1168 AF1170:AH1171 AK1015:AM1421 T1422:AX1422 AE1587:AE1621 AF1588:AI1620 AE1941:AH1965 AE1968:AH2018 AI2037:AJ2049 AE2037:AH2047 AE2140:AH2246 AK2037:AM2255 AE2256:AM2264 AF2266:AH2269 AF2271:AH2271 AE2273:AH2315 AK2271:AM2315 AE2393:AH2506 AK2373:AM2509 AE2662:AH2679 AE2721:AH2732 AK2860:AM2881 AE2883:AH2919 W2920:AH2922 X2938:AH2943 AE2949:AH2957 AK2976:AM3030 AF3033:AH3035 AF3065:AH3066 AE3082:AM3085 AH3340:AH3352 AH3462:AH3465 AH3471:AJ3471 AH3474:AJ3490 AH3498:AL3498 AH3496:AL3496 AH3494:AJ3495 AH3497:AJ3497 AH3499:AJ3509 AF3671:AJ3671 AG3683:AH3683 AH3735 AH3738:AH3740 AH3804:AK3804 AH3870:AI3870 AH3920:AH3922 AH3928:AH3933 AH3936:AH3937 AH3953:AH3954 AI3963:AJ3963 AH3961:AH3963 AH4034:AK4039 AH4082:AH4085 AH4121:AK4122 AH4132:AK4132 AI2681:AJ2700 AE2681:AH2717 AK2661:AM2732 AE2924:AH2937 AI2924:AJ2925 AE3036:AH3038 Z3067:AH3071 AJ3032:AM3079 AE3105:AJ3105 AH3140:AM3140 AH3131:AM3131 AH3126:AM3129 AI3107:AJ3107 AI3108:AM3125 AH3107:AH3125 AH3130:AJ3130 AH3132:AJ3139 AH3141:AJ3144 AH3248:AJ3261 AI3267:AJ3288 AH3262:AH3288 AH3290:AH3312 AH3337:AH3338 AH3380:AH3456 AH3467:AH3470 AF3528:AL3530 AH3512:AJ3527 AH3531:AJ3586 AH3598:AH3634 AH3684:AJ3684 AG3687:AH3687 AE3671:AE3707 AF3693:AH3694 AH3831:AH3833 AE3968:AH3971 W4103:AJ4103 AH4111:AH4113 AF4145:AJ4145 AK949:AK1007 AE1172:AH1421 AE1622:AH1861 AE1864:AH1939 AE2512:AH2514 AK2511:AM2514 AE2761:AH2799 AK2760:AM2800 AH3705 AH3759:AH3763 AP4175:BM4175 AQ4173:BM4174 B4169:C4175 AK2265:AM2269 BJ3459:BL3473 BH3459:BI3463 BH3458:BL3458 AY4124:BM4157 T2944:AH2945 AK2924:AM2958 AK3215:AL3217 AL3214 AH3161:AM3166 AH3146:AJ3160 AH3205:AL3205 AH3167:AJ3204 AH3206:AJ3221 AI3665:AJ3670 AH3664:AL3664 AN3665:AN3668 AO3665:AO3666 AN3664:AO3664 AE2814:AH2826 AK2814:AM2826 AN2616:AX2945 BH3682:BL3705 AY3954:BL3956 AY3953:BI3953 BK3953:BL3953 C9:F51 E111 E118:E119 E128:E131 E143 E148 E209 E211:E213 E216:E217 E267:E270 E332:E333 E337:E340 E350 E371:E372 E374:E377 E398 E427:E428 E468:E469 E476 E478:E483 E507 E516 E525:E528 E568:E569 E592 E615 E623:E626 E646:E647 E661:E663 E684 E705:E706 E757 E775 E805 E851 E866 E869 E876 E917:E919 E931:E932 E963:E965 E998:E999 E1005:E1006 E1016 E1047:E1050 E1052 E1058 E1077 E1092 E1101 E1104:E1108 E1118 E1130:E1135 E1153:E1154 E1182:E1183 E1216:E1218 E1222 E1224:E1228 E1230:E1232 E1245 E1248:E1250 BH3618:BL3629 M4205:Q4220 G4205:I4220 T4205:U4220 K4205:K4220 BM4205:BM4220 AP4205:BG4220 B4205:C4220 AM4205:AM4220 W4208:AG4210 AI4209:AJ4214 AN4206:AO4214 AY3706:BL3797 AY2:BL3141 AY4061:BM4122 T1423:AH1464 AI1423:AM1507 AO1459:AX1862 AN1459:AN2371 AN1423:AX1458 AO3:AX1007 R4242:R4243 AE4241 C4233:C4249 AM4233 M4233:Q4243 B4233:B4243 T4233:U4243 K4233:K4243 BM4233:BM4243 AP4233:BG4243 W4233:AD4243 AF4233:AG4243 AM4234:AO4249 AE4233:AE4235 BH3631:BL3667 M4250:Q4250 G4250:I4250 W4250:AD4250 AF4250:AG4250 AM4250 AP4250:BG4250 AM4252 AM4254 T4250:U4250 B4250:C4250 C4252 C4254 K4250 BM4250 AN4250:AO4254 M4252:Q4254 G4252:I4254 B4252:B4254 T4252:U4254 K4252:K4254 BM4252:BM4254 AP4252:BG4254 W4252:AD4254 AF4252:AG4254 J4176:J4255 G4233:I4243 B4256:C4257 M4256:Q4257 T4256:U4257 W4256:AD4257 AF4256:AG4257 BH4176:BL4257 AM4256:AM4257 AP4256:BG4257 BM4256:BM4257 G4256:K4257 S5:S4257 M1648:R1800">
    <cfRule type="expression" dxfId="4274" priority="4204">
      <formula>$BL2="RETIRADO"</formula>
    </cfRule>
  </conditionalFormatting>
  <conditionalFormatting sqref="B5">
    <cfRule type="expression" dxfId="4273" priority="4203">
      <formula>$BL5="RETIRADO"</formula>
    </cfRule>
  </conditionalFormatting>
  <conditionalFormatting sqref="C2079">
    <cfRule type="expression" dxfId="4272" priority="4202">
      <formula>$BL2079="RETIRADO"</formula>
    </cfRule>
  </conditionalFormatting>
  <conditionalFormatting sqref="C2080">
    <cfRule type="expression" dxfId="4271" priority="4201">
      <formula>$BL2080="RETIRADO"</formula>
    </cfRule>
  </conditionalFormatting>
  <conditionalFormatting sqref="C2083">
    <cfRule type="expression" dxfId="4270" priority="4200">
      <formula>$BL2083="RETIRADO"</formula>
    </cfRule>
  </conditionalFormatting>
  <conditionalFormatting sqref="G2079:G2080">
    <cfRule type="expression" dxfId="4269" priority="4199">
      <formula>$BL2079="RETIRADO"</formula>
    </cfRule>
  </conditionalFormatting>
  <conditionalFormatting sqref="Q2079:Q2080">
    <cfRule type="expression" dxfId="4268" priority="4197">
      <formula>$BL2079="RETIRADO"</formula>
    </cfRule>
  </conditionalFormatting>
  <conditionalFormatting sqref="V2083">
    <cfRule type="expression" dxfId="4267" priority="4195">
      <formula>$BL2083="RETIRADO"</formula>
    </cfRule>
  </conditionalFormatting>
  <conditionalFormatting sqref="C2082">
    <cfRule type="expression" dxfId="4266" priority="4198">
      <formula>$BL2082="RETIRADO"</formula>
    </cfRule>
  </conditionalFormatting>
  <conditionalFormatting sqref="Q2083">
    <cfRule type="expression" dxfId="4265" priority="4196">
      <formula>$BL2083="RETIRADO"</formula>
    </cfRule>
  </conditionalFormatting>
  <conditionalFormatting sqref="C2084">
    <cfRule type="expression" dxfId="4264" priority="4194">
      <formula>$BL2084="RETIRADO"</formula>
    </cfRule>
  </conditionalFormatting>
  <conditionalFormatting sqref="C2085:C2086">
    <cfRule type="expression" dxfId="4263" priority="4193">
      <formula>$BL2085="RETIRADO"</formula>
    </cfRule>
  </conditionalFormatting>
  <conditionalFormatting sqref="Q2084:Q2086">
    <cfRule type="expression" dxfId="4262" priority="4190">
      <formula>$BL2084="RETIRADO"</formula>
    </cfRule>
  </conditionalFormatting>
  <conditionalFormatting sqref="V2084:V2085">
    <cfRule type="expression" dxfId="4261" priority="4192">
      <formula>$BL2084="RETIRADO"</formula>
    </cfRule>
  </conditionalFormatting>
  <conditionalFormatting sqref="G2084:G2086">
    <cfRule type="expression" dxfId="4260" priority="4191">
      <formula>$BL2084="RETIRADO"</formula>
    </cfRule>
  </conditionalFormatting>
  <conditionalFormatting sqref="O2083:O2086">
    <cfRule type="expression" dxfId="4259" priority="4188">
      <formula>$BL2083="RETIRADO"</formula>
    </cfRule>
  </conditionalFormatting>
  <conditionalFormatting sqref="P2083:P2086">
    <cfRule type="expression" dxfId="4258" priority="4189">
      <formula>$BL2083="RETIRADO"</formula>
    </cfRule>
  </conditionalFormatting>
  <conditionalFormatting sqref="O2079:O2081">
    <cfRule type="expression" dxfId="4257" priority="4187">
      <formula>$BL2079="RETIRADO"</formula>
    </cfRule>
  </conditionalFormatting>
  <conditionalFormatting sqref="P2079:P2080">
    <cfRule type="expression" dxfId="4256" priority="4186">
      <formula>$BL2079="RETIRADO"</formula>
    </cfRule>
  </conditionalFormatting>
  <conditionalFormatting sqref="N2079:N2086">
    <cfRule type="expression" dxfId="4255" priority="4185">
      <formula>$BL2079="RETIRADO"</formula>
    </cfRule>
  </conditionalFormatting>
  <conditionalFormatting sqref="M2079:M2086">
    <cfRule type="expression" dxfId="4254" priority="4184">
      <formula>$BL2079="RETIRADO"</formula>
    </cfRule>
  </conditionalFormatting>
  <conditionalFormatting sqref="X2079:X2086">
    <cfRule type="expression" dxfId="4253" priority="4183">
      <formula>$BL2079="RETIRADO"</formula>
    </cfRule>
  </conditionalFormatting>
  <conditionalFormatting sqref="H2078:H2086">
    <cfRule type="expression" dxfId="4252" priority="4182">
      <formula>$BL2078="RETIRADO"</formula>
    </cfRule>
  </conditionalFormatting>
  <conditionalFormatting sqref="H2087">
    <cfRule type="expression" dxfId="4251" priority="4170">
      <formula>$BL2087="RETIRADO"</formula>
    </cfRule>
  </conditionalFormatting>
  <conditionalFormatting sqref="K2077:K2086">
    <cfRule type="expression" dxfId="4250" priority="4181">
      <formula>$BL2077="RETIRADO"</formula>
    </cfRule>
  </conditionalFormatting>
  <conditionalFormatting sqref="T2087:U2087">
    <cfRule type="expression" dxfId="4249" priority="4180">
      <formula>$BL2087="RETIRADO"</formula>
    </cfRule>
  </conditionalFormatting>
  <conditionalFormatting sqref="C2087">
    <cfRule type="expression" dxfId="4248" priority="4179">
      <formula>$BL2087="RETIRADO"</formula>
    </cfRule>
  </conditionalFormatting>
  <conditionalFormatting sqref="Q2087">
    <cfRule type="expression" dxfId="4247" priority="4176">
      <formula>$BL2087="RETIRADO"</formula>
    </cfRule>
  </conditionalFormatting>
  <conditionalFormatting sqref="V2087">
    <cfRule type="expression" dxfId="4246" priority="4178">
      <formula>$BL2087="RETIRADO"</formula>
    </cfRule>
  </conditionalFormatting>
  <conditionalFormatting sqref="G2087">
    <cfRule type="expression" dxfId="4245" priority="4177">
      <formula>$BL2087="RETIRADO"</formula>
    </cfRule>
  </conditionalFormatting>
  <conditionalFormatting sqref="O2087">
    <cfRule type="expression" dxfId="4244" priority="4174">
      <formula>$BL2087="RETIRADO"</formula>
    </cfRule>
  </conditionalFormatting>
  <conditionalFormatting sqref="P2087">
    <cfRule type="expression" dxfId="4243" priority="4175">
      <formula>$BL2087="RETIRADO"</formula>
    </cfRule>
  </conditionalFormatting>
  <conditionalFormatting sqref="N2087">
    <cfRule type="expression" dxfId="4242" priority="4173">
      <formula>$BL2087="RETIRADO"</formula>
    </cfRule>
  </conditionalFormatting>
  <conditionalFormatting sqref="M2087">
    <cfRule type="expression" dxfId="4241" priority="4172">
      <formula>$BL2087="RETIRADO"</formula>
    </cfRule>
  </conditionalFormatting>
  <conditionalFormatting sqref="X2087">
    <cfRule type="expression" dxfId="4240" priority="4171">
      <formula>$BL2087="RETIRADO"</formula>
    </cfRule>
  </conditionalFormatting>
  <conditionalFormatting sqref="K2087">
    <cfRule type="expression" dxfId="4239" priority="4169">
      <formula>$BL2087="RETIRADO"</formula>
    </cfRule>
  </conditionalFormatting>
  <conditionalFormatting sqref="P2089">
    <cfRule type="expression" dxfId="4238" priority="4157">
      <formula>$BL2089="RETIRADO"</formula>
    </cfRule>
  </conditionalFormatting>
  <conditionalFormatting sqref="C2088:C2092">
    <cfRule type="expression" dxfId="4237" priority="4168">
      <formula>$BL2088="RETIRADO"</formula>
    </cfRule>
  </conditionalFormatting>
  <conditionalFormatting sqref="T2088:U2088">
    <cfRule type="expression" dxfId="4236" priority="4167">
      <formula>$BL2088="RETIRADO"</formula>
    </cfRule>
  </conditionalFormatting>
  <conditionalFormatting sqref="Y2079:Y2088">
    <cfRule type="expression" dxfId="4235" priority="4166">
      <formula>$BL2079="RETIRADO"</formula>
    </cfRule>
  </conditionalFormatting>
  <conditionalFormatting sqref="G2089">
    <cfRule type="expression" dxfId="4234" priority="4165">
      <formula>$BL2089="RETIRADO"</formula>
    </cfRule>
  </conditionalFormatting>
  <conditionalFormatting sqref="G2088">
    <cfRule type="expression" dxfId="4233" priority="4164">
      <formula>$BL2088="RETIRADO"</formula>
    </cfRule>
  </conditionalFormatting>
  <conditionalFormatting sqref="Q2088">
    <cfRule type="expression" dxfId="4232" priority="4163">
      <formula>$BL2088="RETIRADO"</formula>
    </cfRule>
  </conditionalFormatting>
  <conditionalFormatting sqref="G2090">
    <cfRule type="expression" dxfId="4231" priority="4155">
      <formula>$BL2090="RETIRADO"</formula>
    </cfRule>
  </conditionalFormatting>
  <conditionalFormatting sqref="P2088">
    <cfRule type="expression" dxfId="4230" priority="4162">
      <formula>$BL2088="RETIRADO"</formula>
    </cfRule>
  </conditionalFormatting>
  <conditionalFormatting sqref="K2088">
    <cfRule type="expression" dxfId="4229" priority="4161">
      <formula>$BL2088="RETIRADO"</formula>
    </cfRule>
  </conditionalFormatting>
  <conditionalFormatting sqref="M2088:M2089">
    <cfRule type="expression" dxfId="4228" priority="4160">
      <formula>$BL2088="RETIRADO"</formula>
    </cfRule>
  </conditionalFormatting>
  <conditionalFormatting sqref="N2088:N2089">
    <cfRule type="expression" dxfId="4227" priority="4159">
      <formula>$BL2088="RETIRADO"</formula>
    </cfRule>
  </conditionalFormatting>
  <conditionalFormatting sqref="O2088:O2089">
    <cfRule type="expression" dxfId="4226" priority="4158">
      <formula>$BL2088="RETIRADO"</formula>
    </cfRule>
  </conditionalFormatting>
  <conditionalFormatting sqref="Q2089">
    <cfRule type="expression" dxfId="4225" priority="4156">
      <formula>$BL2089="RETIRADO"</formula>
    </cfRule>
  </conditionalFormatting>
  <conditionalFormatting sqref="Y2090:Y2092">
    <cfRule type="expression" dxfId="4224" priority="4145">
      <formula>$BL2090="RETIRADO"</formula>
    </cfRule>
  </conditionalFormatting>
  <conditionalFormatting sqref="T2089:U2090">
    <cfRule type="expression" dxfId="4223" priority="4154">
      <formula>$BL2089="RETIRADO"</formula>
    </cfRule>
  </conditionalFormatting>
  <conditionalFormatting sqref="X2088">
    <cfRule type="expression" dxfId="4222" priority="4146">
      <formula>$BL2088="RETIRADO"</formula>
    </cfRule>
  </conditionalFormatting>
  <conditionalFormatting sqref="G2091:G2092">
    <cfRule type="expression" dxfId="4221" priority="4153">
      <formula>$BL2091="RETIRADO"</formula>
    </cfRule>
  </conditionalFormatting>
  <conditionalFormatting sqref="H2088:H2092">
    <cfRule type="expression" dxfId="4220" priority="4152">
      <formula>$BL2088="RETIRADO"</formula>
    </cfRule>
  </conditionalFormatting>
  <conditionalFormatting sqref="K2089:K2092">
    <cfRule type="expression" dxfId="4219" priority="4151">
      <formula>$BL2089="RETIRADO"</formula>
    </cfRule>
  </conditionalFormatting>
  <conditionalFormatting sqref="M2090:M2091">
    <cfRule type="expression" dxfId="4218" priority="4150">
      <formula>$BL2090="RETIRADO"</formula>
    </cfRule>
  </conditionalFormatting>
  <conditionalFormatting sqref="O2090:O2091">
    <cfRule type="expression" dxfId="4217" priority="4149">
      <formula>$BL2090="RETIRADO"</formula>
    </cfRule>
  </conditionalFormatting>
  <conditionalFormatting sqref="P2090:P2092">
    <cfRule type="expression" dxfId="4216" priority="4148">
      <formula>$BL2090="RETIRADO"</formula>
    </cfRule>
  </conditionalFormatting>
  <conditionalFormatting sqref="Q2090:Q2092">
    <cfRule type="expression" dxfId="4215" priority="4147">
      <formula>$BL2090="RETIRADO"</formula>
    </cfRule>
  </conditionalFormatting>
  <conditionalFormatting sqref="T2091:U2091">
    <cfRule type="expression" dxfId="4214" priority="4144">
      <formula>$BL2091="RETIRADO"</formula>
    </cfRule>
  </conditionalFormatting>
  <conditionalFormatting sqref="V2092">
    <cfRule type="expression" dxfId="4213" priority="4143">
      <formula>$BL2092="RETIRADO"</formula>
    </cfRule>
  </conditionalFormatting>
  <conditionalFormatting sqref="V2095">
    <cfRule type="expression" dxfId="4212" priority="4142">
      <formula>$BL2095="RETIRADO"</formula>
    </cfRule>
  </conditionalFormatting>
  <conditionalFormatting sqref="C2093">
    <cfRule type="expression" dxfId="4211" priority="4141">
      <formula>$BL2093="RETIRADO"</formula>
    </cfRule>
  </conditionalFormatting>
  <conditionalFormatting sqref="C2094:C2095">
    <cfRule type="expression" dxfId="4210" priority="4140">
      <formula>$BL2094="RETIRADO"</formula>
    </cfRule>
  </conditionalFormatting>
  <conditionalFormatting sqref="G2093:G2095">
    <cfRule type="expression" dxfId="4209" priority="4139">
      <formula>$BL2093="RETIRADO"</formula>
    </cfRule>
  </conditionalFormatting>
  <conditionalFormatting sqref="C2096">
    <cfRule type="expression" dxfId="4208" priority="4138">
      <formula>$BL2096="RETIRADO"</formula>
    </cfRule>
  </conditionalFormatting>
  <conditionalFormatting sqref="P2099:P2102">
    <cfRule type="expression" dxfId="4207" priority="4137">
      <formula>$BL2099="RETIRADO"</formula>
    </cfRule>
  </conditionalFormatting>
  <conditionalFormatting sqref="P2097">
    <cfRule type="expression" dxfId="4206" priority="4136">
      <formula>$BL2097="RETIRADO"</formula>
    </cfRule>
  </conditionalFormatting>
  <conditionalFormatting sqref="N2104">
    <cfRule type="expression" dxfId="4205" priority="4130">
      <formula>$BL2104="RETIRADO"</formula>
    </cfRule>
  </conditionalFormatting>
  <conditionalFormatting sqref="P2098">
    <cfRule type="expression" dxfId="4204" priority="4135">
      <formula>$BL2098="RETIRADO"</formula>
    </cfRule>
  </conditionalFormatting>
  <conditionalFormatting sqref="Z2098">
    <cfRule type="expression" dxfId="4203" priority="4134">
      <formula>$BL2098="RETIRADO"</formula>
    </cfRule>
  </conditionalFormatting>
  <conditionalFormatting sqref="P2104">
    <cfRule type="expression" dxfId="4202" priority="4126">
      <formula>$BL2104="RETIRADO"</formula>
    </cfRule>
  </conditionalFormatting>
  <conditionalFormatting sqref="C2100">
    <cfRule type="expression" dxfId="4201" priority="4133">
      <formula>$BL2100="RETIRADO"</formula>
    </cfRule>
  </conditionalFormatting>
  <conditionalFormatting sqref="C2101">
    <cfRule type="expression" dxfId="4200" priority="4132">
      <formula>$BL2101="RETIRADO"</formula>
    </cfRule>
  </conditionalFormatting>
  <conditionalFormatting sqref="Y2104">
    <cfRule type="expression" dxfId="4199" priority="4121">
      <formula>$BL2104="RETIRADO"</formula>
    </cfRule>
  </conditionalFormatting>
  <conditionalFormatting sqref="C2102">
    <cfRule type="expression" dxfId="4198" priority="4131">
      <formula>$BL2102="RETIRADO"</formula>
    </cfRule>
  </conditionalFormatting>
  <conditionalFormatting sqref="K2105">
    <cfRule type="expression" dxfId="4197" priority="4117">
      <formula>$BL2105="RETIRADO"</formula>
    </cfRule>
  </conditionalFormatting>
  <conditionalFormatting sqref="K2104">
    <cfRule type="expression" dxfId="4196" priority="4129">
      <formula>$BL2104="RETIRADO"</formula>
    </cfRule>
  </conditionalFormatting>
  <conditionalFormatting sqref="M2104">
    <cfRule type="expression" dxfId="4195" priority="4128">
      <formula>$BL2104="RETIRADO"</formula>
    </cfRule>
  </conditionalFormatting>
  <conditionalFormatting sqref="O2104">
    <cfRule type="expression" dxfId="4194" priority="4127">
      <formula>$BL2104="RETIRADO"</formula>
    </cfRule>
  </conditionalFormatting>
  <conditionalFormatting sqref="Q2104">
    <cfRule type="expression" dxfId="4193" priority="4125">
      <formula>$BL2104="RETIRADO"</formula>
    </cfRule>
  </conditionalFormatting>
  <conditionalFormatting sqref="T2104:U2104">
    <cfRule type="expression" dxfId="4192" priority="4124">
      <formula>$BL2104="RETIRADO"</formula>
    </cfRule>
  </conditionalFormatting>
  <conditionalFormatting sqref="V2104">
    <cfRule type="expression" dxfId="4191" priority="4123">
      <formula>$BL2104="RETIRADO"</formula>
    </cfRule>
  </conditionalFormatting>
  <conditionalFormatting sqref="X2104">
    <cfRule type="expression" dxfId="4190" priority="4122">
      <formula>$BL2104="RETIRADO"</formula>
    </cfRule>
  </conditionalFormatting>
  <conditionalFormatting sqref="Z2104">
    <cfRule type="expression" dxfId="4189" priority="4120">
      <formula>$BL2104="RETIRADO"</formula>
    </cfRule>
  </conditionalFormatting>
  <conditionalFormatting sqref="AA2104">
    <cfRule type="expression" dxfId="4188" priority="4119">
      <formula>$BL2104="RETIRADO"</formula>
    </cfRule>
  </conditionalFormatting>
  <conditionalFormatting sqref="C2104">
    <cfRule type="expression" dxfId="4187" priority="4118">
      <formula>$BL2104="RETIRADO"</formula>
    </cfRule>
  </conditionalFormatting>
  <conditionalFormatting sqref="P2105">
    <cfRule type="expression" dxfId="4186" priority="4116">
      <formula>$BL2105="RETIRADO"</formula>
    </cfRule>
  </conditionalFormatting>
  <conditionalFormatting sqref="B1425">
    <cfRule type="expression" dxfId="4185" priority="4115">
      <formula>$BL1425="RETIRADO"</formula>
    </cfRule>
  </conditionalFormatting>
  <conditionalFormatting sqref="C2147">
    <cfRule type="expression" dxfId="4184" priority="4114">
      <formula>$BL2147="RETIRADO"</formula>
    </cfRule>
  </conditionalFormatting>
  <conditionalFormatting sqref="C2149">
    <cfRule type="expression" dxfId="4183" priority="4113">
      <formula>$BL2149="RETIRADO"</formula>
    </cfRule>
  </conditionalFormatting>
  <conditionalFormatting sqref="P2149">
    <cfRule type="expression" dxfId="4182" priority="4112">
      <formula>$BL2149="RETIRADO"</formula>
    </cfRule>
  </conditionalFormatting>
  <conditionalFormatting sqref="C2150">
    <cfRule type="expression" dxfId="4181" priority="4111">
      <formula>$BL2150="RETIRADO"</formula>
    </cfRule>
  </conditionalFormatting>
  <conditionalFormatting sqref="C2151">
    <cfRule type="expression" dxfId="4180" priority="4110">
      <formula>$BL2151="RETIRADO"</formula>
    </cfRule>
  </conditionalFormatting>
  <conditionalFormatting sqref="K2151">
    <cfRule type="expression" dxfId="4179" priority="4109">
      <formula>$BL2151="RETIRADO"</formula>
    </cfRule>
  </conditionalFormatting>
  <conditionalFormatting sqref="C2075">
    <cfRule type="expression" dxfId="4178" priority="4108">
      <formula>$BL2075="RETIRADO"</formula>
    </cfRule>
  </conditionalFormatting>
  <conditionalFormatting sqref="C2152:C2153">
    <cfRule type="expression" dxfId="4177" priority="4107">
      <formula>$BL2152="RETIRADO"</formula>
    </cfRule>
  </conditionalFormatting>
  <conditionalFormatting sqref="K2152:K2153">
    <cfRule type="expression" dxfId="4176" priority="4106">
      <formula>$BL2152="RETIRADO"</formula>
    </cfRule>
  </conditionalFormatting>
  <conditionalFormatting sqref="C2154">
    <cfRule type="expression" dxfId="4175" priority="4105">
      <formula>$BL2154="RETIRADO"</formula>
    </cfRule>
  </conditionalFormatting>
  <conditionalFormatting sqref="C2155:C2191">
    <cfRule type="expression" dxfId="4174" priority="4104">
      <formula>$BL2155="RETIRADO"</formula>
    </cfRule>
  </conditionalFormatting>
  <conditionalFormatting sqref="K2203:K2213">
    <cfRule type="expression" dxfId="4173" priority="4101">
      <formula>$BL2203="RETIRADO"</formula>
    </cfRule>
  </conditionalFormatting>
  <conditionalFormatting sqref="G2216:H2223">
    <cfRule type="expression" dxfId="4172" priority="4103">
      <formula>$BL2216="RETIRADO"</formula>
    </cfRule>
  </conditionalFormatting>
  <conditionalFormatting sqref="T2226:U2226">
    <cfRule type="expression" dxfId="4171" priority="4092">
      <formula>$BL2226="RETIRADO"</formula>
    </cfRule>
  </conditionalFormatting>
  <conditionalFormatting sqref="O2154:Q2154">
    <cfRule type="expression" dxfId="4170" priority="4102">
      <formula>$BL2154="RETIRADO"</formula>
    </cfRule>
  </conditionalFormatting>
  <conditionalFormatting sqref="T2224:U2224">
    <cfRule type="expression" dxfId="4169" priority="4100">
      <formula>$BL2224="RETIRADO"</formula>
    </cfRule>
  </conditionalFormatting>
  <conditionalFormatting sqref="G2224:H2224">
    <cfRule type="expression" dxfId="4168" priority="4099">
      <formula>$BL2224="RETIRADO"</formula>
    </cfRule>
  </conditionalFormatting>
  <conditionalFormatting sqref="O2224:Q2224">
    <cfRule type="expression" dxfId="4167" priority="4098">
      <formula>$BL2224="RETIRADO"</formula>
    </cfRule>
  </conditionalFormatting>
  <conditionalFormatting sqref="G2225:H2225">
    <cfRule type="expression" dxfId="4166" priority="4097">
      <formula>$BL2225="RETIRADO"</formula>
    </cfRule>
  </conditionalFormatting>
  <conditionalFormatting sqref="O2225:Q2225">
    <cfRule type="expression" dxfId="4165" priority="4096">
      <formula>$BL2225="RETIRADO"</formula>
    </cfRule>
  </conditionalFormatting>
  <conditionalFormatting sqref="H2097">
    <cfRule type="expression" dxfId="4164" priority="4095">
      <formula>$BL2097="RETIRADO"</formula>
    </cfRule>
  </conditionalFormatting>
  <conditionalFormatting sqref="C2226">
    <cfRule type="expression" dxfId="4163" priority="4094">
      <formula>$BL2226="RETIRADO"</formula>
    </cfRule>
  </conditionalFormatting>
  <conditionalFormatting sqref="C2227:C2235">
    <cfRule type="expression" dxfId="4162" priority="4093">
      <formula>$BL2227="RETIRADO"</formula>
    </cfRule>
  </conditionalFormatting>
  <conditionalFormatting sqref="G2226:H2226">
    <cfRule type="expression" dxfId="4161" priority="4091">
      <formula>$BL2226="RETIRADO"</formula>
    </cfRule>
  </conditionalFormatting>
  <conditionalFormatting sqref="O2226:Q2226">
    <cfRule type="expression" dxfId="4160" priority="4090">
      <formula>$BL2226="RETIRADO"</formula>
    </cfRule>
  </conditionalFormatting>
  <conditionalFormatting sqref="G2227:H2235">
    <cfRule type="expression" dxfId="4159" priority="4089">
      <formula>$BL2227="RETIRADO"</formula>
    </cfRule>
  </conditionalFormatting>
  <conditionalFormatting sqref="O2227:Q2228">
    <cfRule type="expression" dxfId="4158" priority="4088">
      <formula>$BL2227="RETIRADO"</formula>
    </cfRule>
  </conditionalFormatting>
  <conditionalFormatting sqref="C2236">
    <cfRule type="expression" dxfId="4157" priority="4087">
      <formula>$BL2236="RETIRADO"</formula>
    </cfRule>
  </conditionalFormatting>
  <conditionalFormatting sqref="I2241">
    <cfRule type="expression" dxfId="4156" priority="4084">
      <formula>$BL2241="RETIRADO"</formula>
    </cfRule>
  </conditionalFormatting>
  <conditionalFormatting sqref="Z2231">
    <cfRule type="expression" dxfId="4155" priority="4082">
      <formula>$BL2231="RETIRADO"</formula>
    </cfRule>
  </conditionalFormatting>
  <conditionalFormatting sqref="P2229:P2241">
    <cfRule type="expression" dxfId="4154" priority="4086">
      <formula>$BL2229="RETIRADO"</formula>
    </cfRule>
  </conditionalFormatting>
  <conditionalFormatting sqref="Z2219">
    <cfRule type="expression" dxfId="4153" priority="4079">
      <formula>$BL2219="RETIRADO"</formula>
    </cfRule>
  </conditionalFormatting>
  <conditionalFormatting sqref="Z2208">
    <cfRule type="expression" dxfId="4152" priority="4078">
      <formula>$BL2208="RETIRADO"</formula>
    </cfRule>
  </conditionalFormatting>
  <conditionalFormatting sqref="Q2242:Q2245">
    <cfRule type="expression" dxfId="4151" priority="4077">
      <formula>$BL2242="RETIRADO"</formula>
    </cfRule>
  </conditionalFormatting>
  <conditionalFormatting sqref="P2242:P2245">
    <cfRule type="expression" dxfId="4150" priority="4076">
      <formula>$BL2242="RETIRADO"</formula>
    </cfRule>
  </conditionalFormatting>
  <conditionalFormatting sqref="I2242:I2245">
    <cfRule type="expression" dxfId="4149" priority="4075">
      <formula>$BL2242="RETIRADO"</formula>
    </cfRule>
  </conditionalFormatting>
  <conditionalFormatting sqref="Q2246:Q2247">
    <cfRule type="expression" dxfId="4148" priority="4073">
      <formula>$BL2246="RETIRADO"</formula>
    </cfRule>
  </conditionalFormatting>
  <conditionalFormatting sqref="I2239:I2240">
    <cfRule type="expression" dxfId="4147" priority="4085">
      <formula>$BL2239="RETIRADO"</formula>
    </cfRule>
  </conditionalFormatting>
  <conditionalFormatting sqref="Z2233:Z2234">
    <cfRule type="expression" dxfId="4146" priority="4083">
      <formula>$BL2233="RETIRADO"</formula>
    </cfRule>
  </conditionalFormatting>
  <conditionalFormatting sqref="Z2118">
    <cfRule type="expression" dxfId="4145" priority="4081">
      <formula>$BL2118="RETIRADO"</formula>
    </cfRule>
  </conditionalFormatting>
  <conditionalFormatting sqref="Z2232">
    <cfRule type="expression" dxfId="4144" priority="4080">
      <formula>$BL2232="RETIRADO"</formula>
    </cfRule>
  </conditionalFormatting>
  <conditionalFormatting sqref="R2245">
    <cfRule type="expression" dxfId="4143" priority="4074">
      <formula>$BL2245="RETIRADO"</formula>
    </cfRule>
  </conditionalFormatting>
  <conditionalFormatting sqref="P2246:P2247">
    <cfRule type="expression" dxfId="4142" priority="4072">
      <formula>$BL2246="RETIRADO"</formula>
    </cfRule>
  </conditionalFormatting>
  <conditionalFormatting sqref="I2246:I2247">
    <cfRule type="expression" dxfId="4141" priority="4071">
      <formula>$BL2246="RETIRADO"</formula>
    </cfRule>
  </conditionalFormatting>
  <conditionalFormatting sqref="R2246">
    <cfRule type="expression" dxfId="4140" priority="4070">
      <formula>$BL2246="RETIRADO"</formula>
    </cfRule>
  </conditionalFormatting>
  <conditionalFormatting sqref="Q2248:Q2253">
    <cfRule type="expression" dxfId="4139" priority="4069">
      <formula>$BL2248="RETIRADO"</formula>
    </cfRule>
  </conditionalFormatting>
  <conditionalFormatting sqref="P2248:P2253">
    <cfRule type="expression" dxfId="4138" priority="4068">
      <formula>$BL2248="RETIRADO"</formula>
    </cfRule>
  </conditionalFormatting>
  <conditionalFormatting sqref="I2248:I2253">
    <cfRule type="expression" dxfId="4137" priority="4067">
      <formula>$BL2248="RETIRADO"</formula>
    </cfRule>
  </conditionalFormatting>
  <conditionalFormatting sqref="R2252">
    <cfRule type="expression" dxfId="4136" priority="4066">
      <formula>$BL2252="RETIRADO"</formula>
    </cfRule>
  </conditionalFormatting>
  <conditionalFormatting sqref="Q2254:Q2259">
    <cfRule type="expression" dxfId="4135" priority="4065">
      <formula>$BL2254="RETIRADO"</formula>
    </cfRule>
  </conditionalFormatting>
  <conditionalFormatting sqref="P2254:P2259">
    <cfRule type="expression" dxfId="4134" priority="4064">
      <formula>$BL2254="RETIRADO"</formula>
    </cfRule>
  </conditionalFormatting>
  <conditionalFormatting sqref="I2254:I2259">
    <cfRule type="expression" dxfId="4133" priority="4063">
      <formula>$BL2254="RETIRADO"</formula>
    </cfRule>
  </conditionalFormatting>
  <conditionalFormatting sqref="C2254">
    <cfRule type="expression" dxfId="4132" priority="4062">
      <formula>$BL2254="RETIRADO"</formula>
    </cfRule>
  </conditionalFormatting>
  <conditionalFormatting sqref="K2248">
    <cfRule type="expression" dxfId="4131" priority="4061">
      <formula>$BL2248="RETIRADO"</formula>
    </cfRule>
  </conditionalFormatting>
  <conditionalFormatting sqref="V2256">
    <cfRule type="expression" dxfId="4130" priority="4060">
      <formula>$BL2256="RETIRADO"</formula>
    </cfRule>
  </conditionalFormatting>
  <conditionalFormatting sqref="C2259:C2261">
    <cfRule type="expression" dxfId="4129" priority="4059">
      <formula>$BL2259="RETIRADO"</formula>
    </cfRule>
  </conditionalFormatting>
  <conditionalFormatting sqref="C2262">
    <cfRule type="expression" dxfId="4128" priority="4058">
      <formula>$BL2262="RETIRADO"</formula>
    </cfRule>
  </conditionalFormatting>
  <conditionalFormatting sqref="C2263:C2277">
    <cfRule type="expression" dxfId="4127" priority="4057">
      <formula>$BL2263="RETIRADO"</formula>
    </cfRule>
  </conditionalFormatting>
  <conditionalFormatting sqref="V2263:V2264">
    <cfRule type="expression" dxfId="4126" priority="4056">
      <formula>$BL2263="RETIRADO"</formula>
    </cfRule>
  </conditionalFormatting>
  <conditionalFormatting sqref="V2268">
    <cfRule type="expression" dxfId="4125" priority="4055">
      <formula>$BL2268="RETIRADO"</formula>
    </cfRule>
  </conditionalFormatting>
  <conditionalFormatting sqref="V2269">
    <cfRule type="expression" dxfId="4124" priority="4054">
      <formula>$BL2269="RETIRADO"</formula>
    </cfRule>
  </conditionalFormatting>
  <conditionalFormatting sqref="Q2278">
    <cfRule type="expression" dxfId="4123" priority="4053">
      <formula>$BL2278="RETIRADO"</formula>
    </cfRule>
  </conditionalFormatting>
  <conditionalFormatting sqref="K2278">
    <cfRule type="expression" dxfId="4122" priority="4051">
      <formula>$BL2278="RETIRADO"</formula>
    </cfRule>
  </conditionalFormatting>
  <conditionalFormatting sqref="AA2278">
    <cfRule type="expression" dxfId="4121" priority="4052">
      <formula>$BL2278="RETIRADO"</formula>
    </cfRule>
  </conditionalFormatting>
  <conditionalFormatting sqref="Z2278">
    <cfRule type="expression" dxfId="4120" priority="4049">
      <formula>$BL2278="RETIRADO"</formula>
    </cfRule>
  </conditionalFormatting>
  <conditionalFormatting sqref="I2278">
    <cfRule type="expression" dxfId="4119" priority="4050">
      <formula>$BL2278="RETIRADO"</formula>
    </cfRule>
  </conditionalFormatting>
  <conditionalFormatting sqref="G2282:H2282">
    <cfRule type="expression" dxfId="4118" priority="4047">
      <formula>$BL2282="RETIRADO"</formula>
    </cfRule>
  </conditionalFormatting>
  <conditionalFormatting sqref="C2282:C2286">
    <cfRule type="expression" dxfId="4117" priority="4048">
      <formula>$BL2282="RETIRADO"</formula>
    </cfRule>
  </conditionalFormatting>
  <conditionalFormatting sqref="O2282">
    <cfRule type="expression" dxfId="4116" priority="4046">
      <formula>$BL2282="RETIRADO"</formula>
    </cfRule>
  </conditionalFormatting>
  <conditionalFormatting sqref="I2282">
    <cfRule type="expression" dxfId="4115" priority="4044">
      <formula>$BL2282="RETIRADO"</formula>
    </cfRule>
  </conditionalFormatting>
  <conditionalFormatting sqref="P2282">
    <cfRule type="expression" dxfId="4114" priority="4045">
      <formula>$BL2282="RETIRADO"</formula>
    </cfRule>
  </conditionalFormatting>
  <conditionalFormatting sqref="Z2282">
    <cfRule type="expression" dxfId="4113" priority="4043">
      <formula>$BL2282="RETIRADO"</formula>
    </cfRule>
  </conditionalFormatting>
  <conditionalFormatting sqref="C2287:C2288">
    <cfRule type="expression" dxfId="4112" priority="4042">
      <formula>$BL2287="RETIRADO"</formula>
    </cfRule>
  </conditionalFormatting>
  <conditionalFormatting sqref="V2287">
    <cfRule type="expression" dxfId="4111" priority="4041">
      <formula>$BL2287="RETIRADO"</formula>
    </cfRule>
  </conditionalFormatting>
  <conditionalFormatting sqref="I2288">
    <cfRule type="expression" dxfId="4110" priority="4040">
      <formula>$BL2288="RETIRADO"</formula>
    </cfRule>
  </conditionalFormatting>
  <conditionalFormatting sqref="Z2343:AA2343">
    <cfRule type="expression" dxfId="4109" priority="4039">
      <formula>$BL2343="RETIRADO"</formula>
    </cfRule>
  </conditionalFormatting>
  <conditionalFormatting sqref="X2343">
    <cfRule type="expression" dxfId="4108" priority="4038">
      <formula>$BL2343="RETIRADO"</formula>
    </cfRule>
  </conditionalFormatting>
  <conditionalFormatting sqref="Y2343">
    <cfRule type="expression" dxfId="4107" priority="4037">
      <formula>$BL2343="RETIRADO"</formula>
    </cfRule>
  </conditionalFormatting>
  <conditionalFormatting sqref="T2345:U2345">
    <cfRule type="expression" dxfId="4106" priority="4036">
      <formula>$BL2345="RETIRADO"</formula>
    </cfRule>
  </conditionalFormatting>
  <conditionalFormatting sqref="C2345">
    <cfRule type="expression" dxfId="4105" priority="4035">
      <formula>$BL2345="RETIRADO"</formula>
    </cfRule>
  </conditionalFormatting>
  <conditionalFormatting sqref="G2345">
    <cfRule type="expression" dxfId="4104" priority="4034">
      <formula>$BL2345="RETIRADO"</formula>
    </cfRule>
  </conditionalFormatting>
  <conditionalFormatting sqref="Q2345">
    <cfRule type="expression" dxfId="4103" priority="4033">
      <formula>$BL2345="RETIRADO"</formula>
    </cfRule>
  </conditionalFormatting>
  <conditionalFormatting sqref="O2345">
    <cfRule type="expression" dxfId="4102" priority="4032">
      <formula>$BL2345="RETIRADO"</formula>
    </cfRule>
  </conditionalFormatting>
  <conditionalFormatting sqref="P2345">
    <cfRule type="expression" dxfId="4101" priority="4031">
      <formula>$BL2345="RETIRADO"</formula>
    </cfRule>
  </conditionalFormatting>
  <conditionalFormatting sqref="N2345">
    <cfRule type="expression" dxfId="4100" priority="4030">
      <formula>$BL2345="RETIRADO"</formula>
    </cfRule>
  </conditionalFormatting>
  <conditionalFormatting sqref="M2345">
    <cfRule type="expression" dxfId="4099" priority="4029">
      <formula>$BL2345="RETIRADO"</formula>
    </cfRule>
  </conditionalFormatting>
  <conditionalFormatting sqref="X2345">
    <cfRule type="expression" dxfId="4098" priority="4028">
      <formula>$BL2345="RETIRADO"</formula>
    </cfRule>
  </conditionalFormatting>
  <conditionalFormatting sqref="H2345">
    <cfRule type="expression" dxfId="4097" priority="4027">
      <formula>$BL2345="RETIRADO"</formula>
    </cfRule>
  </conditionalFormatting>
  <conditionalFormatting sqref="K2345">
    <cfRule type="expression" dxfId="4096" priority="4026">
      <formula>$BL2345="RETIRADO"</formula>
    </cfRule>
  </conditionalFormatting>
  <conditionalFormatting sqref="Y2345">
    <cfRule type="expression" dxfId="4095" priority="4025">
      <formula>$BL2345="RETIRADO"</formula>
    </cfRule>
  </conditionalFormatting>
  <conditionalFormatting sqref="I2345">
    <cfRule type="expression" dxfId="4094" priority="4024">
      <formula>$BL2345="RETIRADO"</formula>
    </cfRule>
  </conditionalFormatting>
  <conditionalFormatting sqref="Z2368">
    <cfRule type="expression" dxfId="4093" priority="4022">
      <formula>$BL2368="RETIRADO"</formula>
    </cfRule>
  </conditionalFormatting>
  <conditionalFormatting sqref="AA2372">
    <cfRule type="expression" dxfId="4092" priority="4021">
      <formula>$BL2372="RETIRADO"</formula>
    </cfRule>
  </conditionalFormatting>
  <conditionalFormatting sqref="AA2368">
    <cfRule type="expression" dxfId="4091" priority="4023">
      <formula>$BL2368="RETIRADO"</formula>
    </cfRule>
  </conditionalFormatting>
  <conditionalFormatting sqref="Z2372">
    <cfRule type="expression" dxfId="4090" priority="4020">
      <formula>$BL2372="RETIRADO"</formula>
    </cfRule>
  </conditionalFormatting>
  <conditionalFormatting sqref="Z2373:Z2374">
    <cfRule type="expression" dxfId="4089" priority="4019">
      <formula>$BL2373="RETIRADO"</formula>
    </cfRule>
  </conditionalFormatting>
  <conditionalFormatting sqref="R2124">
    <cfRule type="expression" dxfId="4088" priority="4018">
      <formula>$BL2124="RETIRADO"</formula>
    </cfRule>
  </conditionalFormatting>
  <conditionalFormatting sqref="Z2125">
    <cfRule type="expression" dxfId="4087" priority="4017">
      <formula>$BL2125="RETIRADO"</formula>
    </cfRule>
  </conditionalFormatting>
  <conditionalFormatting sqref="K2103">
    <cfRule type="expression" dxfId="4086" priority="4016">
      <formula>$BL2103="RETIRADO"</formula>
    </cfRule>
  </conditionalFormatting>
  <conditionalFormatting sqref="P2103">
    <cfRule type="expression" dxfId="4085" priority="4015">
      <formula>$BL2103="RETIRADO"</formula>
    </cfRule>
  </conditionalFormatting>
  <conditionalFormatting sqref="R2103">
    <cfRule type="expression" dxfId="4084" priority="4013">
      <formula>$BL2103="RETIRADO"</formula>
    </cfRule>
  </conditionalFormatting>
  <conditionalFormatting sqref="C2103">
    <cfRule type="expression" dxfId="4083" priority="4014">
      <formula>$BL2103="RETIRADO"</formula>
    </cfRule>
  </conditionalFormatting>
  <conditionalFormatting sqref="Z2121">
    <cfRule type="expression" dxfId="4082" priority="4012">
      <formula>$BL2121="RETIRADO"</formula>
    </cfRule>
  </conditionalFormatting>
  <conditionalFormatting sqref="R2121">
    <cfRule type="expression" dxfId="4081" priority="4011">
      <formula>$BL2121="RETIRADO"</formula>
    </cfRule>
  </conditionalFormatting>
  <conditionalFormatting sqref="B1782">
    <cfRule type="expression" dxfId="4080" priority="4010">
      <formula>$BL1782="RETIRADO"</formula>
    </cfRule>
  </conditionalFormatting>
  <conditionalFormatting sqref="B1490">
    <cfRule type="expression" dxfId="4079" priority="4009">
      <formula>$BL1490="RETIRADO"</formula>
    </cfRule>
  </conditionalFormatting>
  <conditionalFormatting sqref="K2528">
    <cfRule type="expression" dxfId="4078" priority="4008">
      <formula>$BL2528="RETIRADO"</formula>
    </cfRule>
  </conditionalFormatting>
  <conditionalFormatting sqref="Z2530">
    <cfRule type="expression" dxfId="4077" priority="4007">
      <formula>$BL2530="RETIRADO"</formula>
    </cfRule>
  </conditionalFormatting>
  <conditionalFormatting sqref="R2532">
    <cfRule type="expression" dxfId="4076" priority="4006">
      <formula>$BL2532="RETIRADO"</formula>
    </cfRule>
  </conditionalFormatting>
  <conditionalFormatting sqref="R2533">
    <cfRule type="expression" dxfId="4075" priority="4005">
      <formula>$BL2533="RETIRADO"</formula>
    </cfRule>
  </conditionalFormatting>
  <conditionalFormatting sqref="R2534">
    <cfRule type="expression" dxfId="4074" priority="4004">
      <formula>$BL2534="RETIRADO"</formula>
    </cfRule>
  </conditionalFormatting>
  <conditionalFormatting sqref="R2537">
    <cfRule type="expression" dxfId="4073" priority="4003">
      <formula>$BL2537="RETIRADO"</formula>
    </cfRule>
  </conditionalFormatting>
  <conditionalFormatting sqref="R2539">
    <cfRule type="expression" dxfId="4072" priority="4002">
      <formula>$BL2539="RETIRADO"</formula>
    </cfRule>
  </conditionalFormatting>
  <conditionalFormatting sqref="I2106">
    <cfRule type="expression" dxfId="4071" priority="4001">
      <formula>$BL2106="RETIRADO"</formula>
    </cfRule>
  </conditionalFormatting>
  <conditionalFormatting sqref="N2106">
    <cfRule type="expression" dxfId="4070" priority="4000">
      <formula>$BL2106="RETIRADO"</formula>
    </cfRule>
  </conditionalFormatting>
  <conditionalFormatting sqref="P2106">
    <cfRule type="expression" dxfId="4069" priority="3996">
      <formula>$BL2106="RETIRADO"</formula>
    </cfRule>
  </conditionalFormatting>
  <conditionalFormatting sqref="Y2106">
    <cfRule type="expression" dxfId="4068" priority="3991">
      <formula>$BL2106="RETIRADO"</formula>
    </cfRule>
  </conditionalFormatting>
  <conditionalFormatting sqref="K2106">
    <cfRule type="expression" dxfId="4067" priority="3999">
      <formula>$BL2106="RETIRADO"</formula>
    </cfRule>
  </conditionalFormatting>
  <conditionalFormatting sqref="M2106">
    <cfRule type="expression" dxfId="4066" priority="3998">
      <formula>$BL2106="RETIRADO"</formula>
    </cfRule>
  </conditionalFormatting>
  <conditionalFormatting sqref="O2106">
    <cfRule type="expression" dxfId="4065" priority="3997">
      <formula>$BL2106="RETIRADO"</formula>
    </cfRule>
  </conditionalFormatting>
  <conditionalFormatting sqref="Q2106">
    <cfRule type="expression" dxfId="4064" priority="3995">
      <formula>$BL2106="RETIRADO"</formula>
    </cfRule>
  </conditionalFormatting>
  <conditionalFormatting sqref="T2106:U2106">
    <cfRule type="expression" dxfId="4063" priority="3994">
      <formula>$BL2106="RETIRADO"</formula>
    </cfRule>
  </conditionalFormatting>
  <conditionalFormatting sqref="V2106">
    <cfRule type="expression" dxfId="4062" priority="3993">
      <formula>$BL2106="RETIRADO"</formula>
    </cfRule>
  </conditionalFormatting>
  <conditionalFormatting sqref="X2106">
    <cfRule type="expression" dxfId="4061" priority="3992">
      <formula>$BL2106="RETIRADO"</formula>
    </cfRule>
  </conditionalFormatting>
  <conditionalFormatting sqref="Z2106">
    <cfRule type="expression" dxfId="4060" priority="3990">
      <formula>$BL2106="RETIRADO"</formula>
    </cfRule>
  </conditionalFormatting>
  <conditionalFormatting sqref="AA2106">
    <cfRule type="expression" dxfId="4059" priority="3989">
      <formula>$BL2106="RETIRADO"</formula>
    </cfRule>
  </conditionalFormatting>
  <conditionalFormatting sqref="C2106">
    <cfRule type="expression" dxfId="4058" priority="3988">
      <formula>$BL2106="RETIRADO"</formula>
    </cfRule>
  </conditionalFormatting>
  <conditionalFormatting sqref="B1362">
    <cfRule type="expression" dxfId="4057" priority="3987">
      <formula>$BL1362="RETIRADO"</formula>
    </cfRule>
  </conditionalFormatting>
  <conditionalFormatting sqref="C2444">
    <cfRule type="expression" dxfId="4056" priority="3986">
      <formula>$BL2444="RETIRADO"</formula>
    </cfRule>
  </conditionalFormatting>
  <conditionalFormatting sqref="Z2134">
    <cfRule type="expression" dxfId="4055" priority="3985">
      <formula>$BL2134="RETIRADO"</formula>
    </cfRule>
  </conditionalFormatting>
  <conditionalFormatting sqref="B1731">
    <cfRule type="expression" dxfId="4054" priority="3984">
      <formula>$BL1731="RETIRADO"</formula>
    </cfRule>
  </conditionalFormatting>
  <conditionalFormatting sqref="K2740">
    <cfRule type="expression" dxfId="4053" priority="3983">
      <formula>$BL2740="RETIRADO"</formula>
    </cfRule>
  </conditionalFormatting>
  <conditionalFormatting sqref="R2740">
    <cfRule type="expression" dxfId="4052" priority="3982">
      <formula>$BL2740="RETIRADO"</formula>
    </cfRule>
  </conditionalFormatting>
  <conditionalFormatting sqref="Z2740">
    <cfRule type="expression" dxfId="4051" priority="3981">
      <formula>$BL2740="RETIRADO"</formula>
    </cfRule>
  </conditionalFormatting>
  <conditionalFormatting sqref="R2741:R2742">
    <cfRule type="expression" dxfId="4050" priority="3980">
      <formula>$BL2741="RETIRADO"</formula>
    </cfRule>
  </conditionalFormatting>
  <conditionalFormatting sqref="R2743">
    <cfRule type="expression" dxfId="4049" priority="3979">
      <formula>$BL2743="RETIRADO"</formula>
    </cfRule>
  </conditionalFormatting>
  <conditionalFormatting sqref="R2745">
    <cfRule type="expression" dxfId="4048" priority="3978">
      <formula>$BL2745="RETIRADO"</formula>
    </cfRule>
  </conditionalFormatting>
  <conditionalFormatting sqref="R2746">
    <cfRule type="expression" dxfId="4047" priority="3977">
      <formula>$BL2746="RETIRADO"</formula>
    </cfRule>
  </conditionalFormatting>
  <conditionalFormatting sqref="K2214">
    <cfRule type="expression" dxfId="4046" priority="3976">
      <formula>$BL2214="RETIRADO"</formula>
    </cfRule>
  </conditionalFormatting>
  <conditionalFormatting sqref="Y2618:AA2618">
    <cfRule type="expression" dxfId="4045" priority="3975">
      <formula>$BL2618="RETIRADO"</formula>
    </cfRule>
  </conditionalFormatting>
  <conditionalFormatting sqref="K2775">
    <cfRule type="expression" dxfId="4044" priority="3973">
      <formula>$BL2775="RETIRADO"</formula>
    </cfRule>
  </conditionalFormatting>
  <conditionalFormatting sqref="I2775">
    <cfRule type="expression" dxfId="4043" priority="3974">
      <formula>$BL2775="RETIRADO"</formula>
    </cfRule>
  </conditionalFormatting>
  <conditionalFormatting sqref="R2775">
    <cfRule type="expression" dxfId="4042" priority="3972">
      <formula>$BL2775="RETIRADO"</formula>
    </cfRule>
  </conditionalFormatting>
  <conditionalFormatting sqref="K2776:K2779">
    <cfRule type="expression" dxfId="4041" priority="3971">
      <formula>$BL2776="RETIRADO"</formula>
    </cfRule>
  </conditionalFormatting>
  <conditionalFormatting sqref="R2776">
    <cfRule type="expression" dxfId="4040" priority="3970">
      <formula>$BL2776="RETIRADO"</formula>
    </cfRule>
  </conditionalFormatting>
  <conditionalFormatting sqref="B1731">
    <cfRule type="expression" dxfId="4039" priority="3969">
      <formula>$BL1731="RETIRADO"</formula>
    </cfRule>
  </conditionalFormatting>
  <conditionalFormatting sqref="K2786">
    <cfRule type="expression" dxfId="4038" priority="3968">
      <formula>$BL2786="RETIRADO"</formula>
    </cfRule>
  </conditionalFormatting>
  <conditionalFormatting sqref="R2786">
    <cfRule type="expression" dxfId="4037" priority="3967">
      <formula>$BL2786="RETIRADO"</formula>
    </cfRule>
  </conditionalFormatting>
  <conditionalFormatting sqref="C2788">
    <cfRule type="expression" dxfId="4036" priority="3966">
      <formula>$BL2788="RETIRADO"</formula>
    </cfRule>
  </conditionalFormatting>
  <conditionalFormatting sqref="T2788:U2788">
    <cfRule type="expression" dxfId="4035" priority="3965">
      <formula>$BL2788="RETIRADO"</formula>
    </cfRule>
  </conditionalFormatting>
  <conditionalFormatting sqref="G2788">
    <cfRule type="expression" dxfId="4034" priority="3964">
      <formula>$BL2788="RETIRADO"</formula>
    </cfRule>
  </conditionalFormatting>
  <conditionalFormatting sqref="Q2788">
    <cfRule type="expression" dxfId="4033" priority="3963">
      <formula>$BL2788="RETIRADO"</formula>
    </cfRule>
  </conditionalFormatting>
  <conditionalFormatting sqref="P2788">
    <cfRule type="expression" dxfId="4032" priority="3962">
      <formula>$BL2788="RETIRADO"</formula>
    </cfRule>
  </conditionalFormatting>
  <conditionalFormatting sqref="K2788">
    <cfRule type="expression" dxfId="4031" priority="3961">
      <formula>$BL2788="RETIRADO"</formula>
    </cfRule>
  </conditionalFormatting>
  <conditionalFormatting sqref="M2788">
    <cfRule type="expression" dxfId="4030" priority="3960">
      <formula>$BL2788="RETIRADO"</formula>
    </cfRule>
  </conditionalFormatting>
  <conditionalFormatting sqref="N2788">
    <cfRule type="expression" dxfId="4029" priority="3959">
      <formula>$BL2788="RETIRADO"</formula>
    </cfRule>
  </conditionalFormatting>
  <conditionalFormatting sqref="O2788">
    <cfRule type="expression" dxfId="4028" priority="3958">
      <formula>$BL2788="RETIRADO"</formula>
    </cfRule>
  </conditionalFormatting>
  <conditionalFormatting sqref="H2788">
    <cfRule type="expression" dxfId="4027" priority="3957">
      <formula>$BL2788="RETIRADO"</formula>
    </cfRule>
  </conditionalFormatting>
  <conditionalFormatting sqref="K2789">
    <cfRule type="expression" dxfId="4026" priority="3956">
      <formula>$BL2789="RETIRADO"</formula>
    </cfRule>
  </conditionalFormatting>
  <conditionalFormatting sqref="R2789">
    <cfRule type="expression" dxfId="4025" priority="3955">
      <formula>$BL2789="RETIRADO"</formula>
    </cfRule>
  </conditionalFormatting>
  <conditionalFormatting sqref="K2790">
    <cfRule type="expression" dxfId="4024" priority="3954">
      <formula>$BL2790="RETIRADO"</formula>
    </cfRule>
  </conditionalFormatting>
  <conditionalFormatting sqref="R2790">
    <cfRule type="expression" dxfId="4023" priority="3953">
      <formula>$BL2790="RETIRADO"</formula>
    </cfRule>
  </conditionalFormatting>
  <conditionalFormatting sqref="K2792">
    <cfRule type="expression" dxfId="4022" priority="3952">
      <formula>$BL2792="RETIRADO"</formula>
    </cfRule>
  </conditionalFormatting>
  <conditionalFormatting sqref="K2793">
    <cfRule type="expression" dxfId="4021" priority="3951">
      <formula>$BL2793="RETIRADO"</formula>
    </cfRule>
  </conditionalFormatting>
  <conditionalFormatting sqref="R2793">
    <cfRule type="expression" dxfId="4020" priority="3950">
      <formula>$BL2793="RETIRADO"</formula>
    </cfRule>
  </conditionalFormatting>
  <conditionalFormatting sqref="R2794">
    <cfRule type="expression" dxfId="4019" priority="3949">
      <formula>$BL2794="RETIRADO"</formula>
    </cfRule>
  </conditionalFormatting>
  <conditionalFormatting sqref="K2802:K2803">
    <cfRule type="expression" dxfId="4018" priority="3948">
      <formula>$BL2802="RETIRADO"</formula>
    </cfRule>
  </conditionalFormatting>
  <conditionalFormatting sqref="R2802:R2803">
    <cfRule type="expression" dxfId="4017" priority="3947">
      <formula>$BL2802="RETIRADO"</formula>
    </cfRule>
  </conditionalFormatting>
  <conditionalFormatting sqref="K2804">
    <cfRule type="expression" dxfId="4016" priority="3946">
      <formula>$BL2804="RETIRADO"</formula>
    </cfRule>
  </conditionalFormatting>
  <conditionalFormatting sqref="R2804">
    <cfRule type="expression" dxfId="4015" priority="3945">
      <formula>$BL2804="RETIRADO"</formula>
    </cfRule>
  </conditionalFormatting>
  <conditionalFormatting sqref="K2806">
    <cfRule type="expression" dxfId="4014" priority="3944">
      <formula>$BL2806="RETIRADO"</formula>
    </cfRule>
  </conditionalFormatting>
  <conditionalFormatting sqref="R2806">
    <cfRule type="expression" dxfId="4013" priority="3943">
      <formula>$BL2806="RETIRADO"</formula>
    </cfRule>
  </conditionalFormatting>
  <conditionalFormatting sqref="AA2378">
    <cfRule type="expression" dxfId="4012" priority="3942">
      <formula>$BL2378="RETIRADO"</formula>
    </cfRule>
  </conditionalFormatting>
  <conditionalFormatting sqref="Z2378">
    <cfRule type="expression" dxfId="4011" priority="3941">
      <formula>$BL2378="RETIRADO"</formula>
    </cfRule>
  </conditionalFormatting>
  <conditionalFormatting sqref="R2810:R2812">
    <cfRule type="expression" dxfId="4010" priority="3940">
      <formula>$BL2810="RETIRADO"</formula>
    </cfRule>
  </conditionalFormatting>
  <conditionalFormatting sqref="R2809">
    <cfRule type="expression" dxfId="4009" priority="3939">
      <formula>$BL2809="RETIRADO"</formula>
    </cfRule>
  </conditionalFormatting>
  <conditionalFormatting sqref="R2808">
    <cfRule type="expression" dxfId="4008" priority="3938">
      <formula>$BL2808="RETIRADO"</formula>
    </cfRule>
  </conditionalFormatting>
  <conditionalFormatting sqref="Z2135">
    <cfRule type="expression" dxfId="4007" priority="3937">
      <formula>$BL2135="RETIRADO"</formula>
    </cfRule>
  </conditionalFormatting>
  <conditionalFormatting sqref="B703">
    <cfRule type="expression" dxfId="4006" priority="3936">
      <formula>$BL703="RETIRADO"</formula>
    </cfRule>
  </conditionalFormatting>
  <conditionalFormatting sqref="K2819">
    <cfRule type="expression" dxfId="4005" priority="3935">
      <formula>$BL2819="RETIRADO"</formula>
    </cfRule>
  </conditionalFormatting>
  <conditionalFormatting sqref="K2825">
    <cfRule type="expression" dxfId="4004" priority="3934">
      <formula>$BL2825="RETIRADO"</formula>
    </cfRule>
  </conditionalFormatting>
  <conditionalFormatting sqref="R2829">
    <cfRule type="expression" dxfId="4003" priority="3933">
      <formula>$BL2829="RETIRADO"</formula>
    </cfRule>
  </conditionalFormatting>
  <conditionalFormatting sqref="R2830">
    <cfRule type="expression" dxfId="4002" priority="3932">
      <formula>$BL2830="RETIRADO"</formula>
    </cfRule>
  </conditionalFormatting>
  <conditionalFormatting sqref="R2832">
    <cfRule type="expression" dxfId="4001" priority="3931">
      <formula>$BL2832="RETIRADO"</formula>
    </cfRule>
  </conditionalFormatting>
  <conditionalFormatting sqref="C2831">
    <cfRule type="expression" dxfId="4000" priority="3930">
      <formula>$BL2831="RETIRADO"</formula>
    </cfRule>
  </conditionalFormatting>
  <conditionalFormatting sqref="V2488">
    <cfRule type="expression" dxfId="3999" priority="3929">
      <formula>$BL2488="RETIRADO"</formula>
    </cfRule>
  </conditionalFormatting>
  <conditionalFormatting sqref="V2110:V2116">
    <cfRule type="expression" dxfId="3998" priority="3928">
      <formula>$BL2110="RETIRADO"</formula>
    </cfRule>
  </conditionalFormatting>
  <conditionalFormatting sqref="V2119:V2122">
    <cfRule type="expression" dxfId="3997" priority="3927">
      <formula>$BL2119="RETIRADO"</formula>
    </cfRule>
  </conditionalFormatting>
  <conditionalFormatting sqref="V2128:V2149">
    <cfRule type="expression" dxfId="3996" priority="3926">
      <formula>$BL2128="RETIRADO"</formula>
    </cfRule>
  </conditionalFormatting>
  <conditionalFormatting sqref="V2223:V2224">
    <cfRule type="expression" dxfId="3995" priority="3925">
      <formula>$BL2223="RETIRADO"</formula>
    </cfRule>
  </conditionalFormatting>
  <conditionalFormatting sqref="V2226">
    <cfRule type="expression" dxfId="3994" priority="3924">
      <formula>$BL2226="RETIRADO"</formula>
    </cfRule>
  </conditionalFormatting>
  <conditionalFormatting sqref="V2249">
    <cfRule type="expression" dxfId="3993" priority="3923">
      <formula>$BL2249="RETIRADO"</formula>
    </cfRule>
  </conditionalFormatting>
  <conditionalFormatting sqref="V2257">
    <cfRule type="expression" dxfId="3992" priority="3922">
      <formula>$BL2257="RETIRADO"</formula>
    </cfRule>
  </conditionalFormatting>
  <conditionalFormatting sqref="V2259">
    <cfRule type="expression" dxfId="3991" priority="3921">
      <formula>$BL2259="RETIRADO"</formula>
    </cfRule>
  </conditionalFormatting>
  <conditionalFormatting sqref="V2261:V2262">
    <cfRule type="expression" dxfId="3990" priority="3920">
      <formula>$BL2261="RETIRADO"</formula>
    </cfRule>
  </conditionalFormatting>
  <conditionalFormatting sqref="V2265:V2266">
    <cfRule type="expression" dxfId="3989" priority="3919">
      <formula>$BL2265="RETIRADO"</formula>
    </cfRule>
  </conditionalFormatting>
  <conditionalFormatting sqref="V2270:V2272">
    <cfRule type="expression" dxfId="3988" priority="3918">
      <formula>$BL2270="RETIRADO"</formula>
    </cfRule>
  </conditionalFormatting>
  <conditionalFormatting sqref="V2277:V2279">
    <cfRule type="expression" dxfId="3987" priority="3917">
      <formula>$BL2277="RETIRADO"</formula>
    </cfRule>
  </conditionalFormatting>
  <conditionalFormatting sqref="V2281">
    <cfRule type="expression" dxfId="3986" priority="3916">
      <formula>$BL2281="RETIRADO"</formula>
    </cfRule>
  </conditionalFormatting>
  <conditionalFormatting sqref="V2290:V2291">
    <cfRule type="expression" dxfId="3985" priority="3915">
      <formula>$BL2290="RETIRADO"</formula>
    </cfRule>
  </conditionalFormatting>
  <conditionalFormatting sqref="AB2714">
    <cfRule type="expression" dxfId="3984" priority="3914">
      <formula>$BL2714="RETIRADO"</formula>
    </cfRule>
  </conditionalFormatting>
  <conditionalFormatting sqref="AB2718:AC2719">
    <cfRule type="expression" dxfId="3983" priority="3913">
      <formula>$BL2718="RETIRADO"</formula>
    </cfRule>
  </conditionalFormatting>
  <conditionalFormatting sqref="AB2477:AD2477">
    <cfRule type="expression" dxfId="3982" priority="3912">
      <formula>$BL2477="RETIRADO"</formula>
    </cfRule>
  </conditionalFormatting>
  <conditionalFormatting sqref="R2853:R2854">
    <cfRule type="expression" dxfId="3981" priority="3911">
      <formula>$BL2852="RETIRADO"</formula>
    </cfRule>
  </conditionalFormatting>
  <conditionalFormatting sqref="AB2393:AD2393">
    <cfRule type="expression" dxfId="3980" priority="3910">
      <formula>$BL2393="RETIRADO"</formula>
    </cfRule>
  </conditionalFormatting>
  <conditionalFormatting sqref="AB2842:AD2842">
    <cfRule type="expression" dxfId="3979" priority="3909">
      <formula>$BL2842="RETIRADO"</formula>
    </cfRule>
  </conditionalFormatting>
  <conditionalFormatting sqref="R2857:R2861">
    <cfRule type="expression" dxfId="3978" priority="3908">
      <formula>$BL2856="RETIRADO"</formula>
    </cfRule>
  </conditionalFormatting>
  <conditionalFormatting sqref="R2864">
    <cfRule type="expression" dxfId="3977" priority="3907">
      <formula>$BL2863="RETIRADO"</formula>
    </cfRule>
  </conditionalFormatting>
  <conditionalFormatting sqref="R2866:R2867">
    <cfRule type="expression" dxfId="3976" priority="3906">
      <formula>$BL2865="RETIRADO"</formula>
    </cfRule>
  </conditionalFormatting>
  <conditionalFormatting sqref="AB2643:AD2643">
    <cfRule type="expression" dxfId="3975" priority="3905">
      <formula>$BL2643="RETIRADO"</formula>
    </cfRule>
  </conditionalFormatting>
  <conditionalFormatting sqref="AB2863:AD2863">
    <cfRule type="expression" dxfId="3974" priority="3904">
      <formula>$BL2863="RETIRADO"</formula>
    </cfRule>
  </conditionalFormatting>
  <conditionalFormatting sqref="AB2868:AD2868">
    <cfRule type="expression" dxfId="3973" priority="3903">
      <formula>$BL2868="RETIRADO"</formula>
    </cfRule>
  </conditionalFormatting>
  <conditionalFormatting sqref="AB2845:AD2845">
    <cfRule type="expression" dxfId="3972" priority="3902">
      <formula>$BL2845="RETIRADO"</formula>
    </cfRule>
  </conditionalFormatting>
  <conditionalFormatting sqref="AB2394:AD2394">
    <cfRule type="expression" dxfId="3971" priority="3901">
      <formula>$BL2394="RETIRADO"</formula>
    </cfRule>
  </conditionalFormatting>
  <conditionalFormatting sqref="C2856">
    <cfRule type="expression" dxfId="3970" priority="3900">
      <formula>$BL2856="RETIRADO"</formula>
    </cfRule>
  </conditionalFormatting>
  <conditionalFormatting sqref="AB2856:AD2856">
    <cfRule type="expression" dxfId="3969" priority="3899">
      <formula>$BL2856="RETIRADO"</formula>
    </cfRule>
  </conditionalFormatting>
  <conditionalFormatting sqref="R2840">
    <cfRule type="expression" dxfId="3968" priority="4205">
      <formula>$BL2838="RETIRADO"</formula>
    </cfRule>
  </conditionalFormatting>
  <conditionalFormatting sqref="R2839">
    <cfRule type="expression" dxfId="3967" priority="3898">
      <formula>$BL2838="RETIRADO"</formula>
    </cfRule>
  </conditionalFormatting>
  <conditionalFormatting sqref="Y2845">
    <cfRule type="expression" dxfId="3966" priority="3897">
      <formula>$BL2845="RETIRADO"</formula>
    </cfRule>
  </conditionalFormatting>
  <conditionalFormatting sqref="AB2681:AD2681">
    <cfRule type="expression" dxfId="3965" priority="3896">
      <formula>$BL2681="RETIRADO"</formula>
    </cfRule>
  </conditionalFormatting>
  <conditionalFormatting sqref="H2004">
    <cfRule type="expression" dxfId="3964" priority="3895">
      <formula>$BL2004="RETIRADO"</formula>
    </cfRule>
  </conditionalFormatting>
  <conditionalFormatting sqref="AB2462:AD2462">
    <cfRule type="expression" dxfId="3963" priority="3894">
      <formula>$BL2462="RETIRADO"</formula>
    </cfRule>
  </conditionalFormatting>
  <conditionalFormatting sqref="C2401">
    <cfRule type="expression" dxfId="3962" priority="3893">
      <formula>$BL2401="RETIRADO"</formula>
    </cfRule>
  </conditionalFormatting>
  <conditionalFormatting sqref="AB2406:AD2406">
    <cfRule type="expression" dxfId="3961" priority="3892">
      <formula>$BL2406="RETIRADO"</formula>
    </cfRule>
  </conditionalFormatting>
  <conditionalFormatting sqref="AB2437:AD2437">
    <cfRule type="expression" dxfId="3960" priority="3891">
      <formula>$BL2437="RETIRADO"</formula>
    </cfRule>
  </conditionalFormatting>
  <conditionalFormatting sqref="AB2403:AD2403">
    <cfRule type="expression" dxfId="3959" priority="3890">
      <formula>$BL2403="RETIRADO"</formula>
    </cfRule>
  </conditionalFormatting>
  <conditionalFormatting sqref="AB2433:AD2433">
    <cfRule type="expression" dxfId="3958" priority="3889">
      <formula>$BL2433="RETIRADO"</formula>
    </cfRule>
  </conditionalFormatting>
  <conditionalFormatting sqref="R2941">
    <cfRule type="expression" dxfId="3957" priority="3888">
      <formula>$BL2940="RETIRADO"</formula>
    </cfRule>
  </conditionalFormatting>
  <conditionalFormatting sqref="AB2415:AD2415">
    <cfRule type="expression" dxfId="3956" priority="3887">
      <formula>$BL2415="RETIRADO"</formula>
    </cfRule>
  </conditionalFormatting>
  <conditionalFormatting sqref="AB2479:AD2479">
    <cfRule type="expression" dxfId="3955" priority="3886">
      <formula>$BL2479="RETIRADO"</formula>
    </cfRule>
  </conditionalFormatting>
  <conditionalFormatting sqref="R2874">
    <cfRule type="expression" dxfId="3954" priority="3885">
      <formula>$BL2873="RETIRADO"</formula>
    </cfRule>
  </conditionalFormatting>
  <conditionalFormatting sqref="AB2872:AD2872">
    <cfRule type="expression" dxfId="3953" priority="3884">
      <formula>$BL2872="RETIRADO"</formula>
    </cfRule>
  </conditionalFormatting>
  <conditionalFormatting sqref="AB2896:AD2896">
    <cfRule type="expression" dxfId="3952" priority="3883">
      <formula>$BL2896="RETIRADO"</formula>
    </cfRule>
  </conditionalFormatting>
  <conditionalFormatting sqref="AB2938:AD2938">
    <cfRule type="expression" dxfId="3951" priority="3882">
      <formula>$BL2938="RETIRADO"</formula>
    </cfRule>
  </conditionalFormatting>
  <conditionalFormatting sqref="X2861:Y2861">
    <cfRule type="expression" dxfId="3950" priority="3881">
      <formula>$BL2861="RETIRADO"</formula>
    </cfRule>
  </conditionalFormatting>
  <conditionalFormatting sqref="Z3048">
    <cfRule type="expression" dxfId="3949" priority="3880">
      <formula>$BL3048="RETIRADO"</formula>
    </cfRule>
  </conditionalFormatting>
  <conditionalFormatting sqref="AB3060:AD3060">
    <cfRule type="expression" dxfId="3948" priority="3879">
      <formula>$BL3060="RETIRADO"</formula>
    </cfRule>
  </conditionalFormatting>
  <conditionalFormatting sqref="AB3061:AD3066">
    <cfRule type="expression" dxfId="3947" priority="3878">
      <formula>$BL3061="RETIRADO"</formula>
    </cfRule>
  </conditionalFormatting>
  <conditionalFormatting sqref="C2821 C2815 G2817:I2818 G2815:I2815 G2821:I2821 C2817:C2818 T2821:AD2821 T2815:AD2815 T2817:AD2818 K2821 K2815 K2817:K2818 M2818:Q2818 M2817:R2817 M2815:Q2815 M2821:Q2821">
    <cfRule type="expression" dxfId="3946" priority="4206">
      <formula>#REF!="RETIRADO"</formula>
    </cfRule>
  </conditionalFormatting>
  <conditionalFormatting sqref="AE2">
    <cfRule type="expression" dxfId="3945" priority="3877">
      <formula>$BL2="RETIRADO"</formula>
    </cfRule>
  </conditionalFormatting>
  <conditionalFormatting sqref="AF2:AG2">
    <cfRule type="expression" dxfId="3944" priority="3876">
      <formula>$BL2="RETIRADO"</formula>
    </cfRule>
  </conditionalFormatting>
  <conditionalFormatting sqref="AK3571:AL3571 AK3600:AL3601 AK3604:AL3605 AK3611:AL3612 AK3620:AL3620 AK3622:AL3622 AK3626:AL3626 AK3648:AL3649 AK3670:AL3670 AI3693:AK3693 AI3699:AK3699 AI3702:AK3702 AK3727 AK3667:AL3668 AL3778:AL3779 AL3781 AL3786 AL3789:AL3790 AL3792:AL3793 AL3795:AL3796 AL3798:AL3800 AL3870 AL3872:AL3873 AL3922 AL4027:AL4029 AL4032:AL4039 AL4121:AL4122 AL3866:AL3868">
    <cfRule type="expression" dxfId="3943" priority="3875">
      <formula>$BK3571="RETIRADO"</formula>
    </cfRule>
  </conditionalFormatting>
  <conditionalFormatting sqref="AH2">
    <cfRule type="expression" dxfId="3942" priority="3874">
      <formula>$BL2="RETIRADO"</formula>
    </cfRule>
  </conditionalFormatting>
  <conditionalFormatting sqref="AH2:AJ2">
    <cfRule type="expression" dxfId="3941" priority="3873">
      <formula>$BL2="RETIRADO"</formula>
    </cfRule>
  </conditionalFormatting>
  <conditionalFormatting sqref="Z3082:AD3082">
    <cfRule type="expression" dxfId="3940" priority="3872">
      <formula>$BL3082="RETIRADO"</formula>
    </cfRule>
  </conditionalFormatting>
  <conditionalFormatting sqref="Z3083:AD3083">
    <cfRule type="expression" dxfId="3939" priority="3871">
      <formula>$BL3083="RETIRADO"</formula>
    </cfRule>
  </conditionalFormatting>
  <conditionalFormatting sqref="Z3085:AD3085">
    <cfRule type="expression" dxfId="3938" priority="3870">
      <formula>$BL3085="RETIRADO"</formula>
    </cfRule>
  </conditionalFormatting>
  <conditionalFormatting sqref="Z3087:AB3087">
    <cfRule type="expression" dxfId="3937" priority="3869">
      <formula>$BL3087="RETIRADO"</formula>
    </cfRule>
  </conditionalFormatting>
  <conditionalFormatting sqref="Z3088:AB3088">
    <cfRule type="expression" dxfId="3936" priority="3868">
      <formula>$BL3088="RETIRADO"</formula>
    </cfRule>
  </conditionalFormatting>
  <conditionalFormatting sqref="Z3091:AC3091">
    <cfRule type="expression" dxfId="3935" priority="3867">
      <formula>$BL3091="RETIRADO"</formula>
    </cfRule>
  </conditionalFormatting>
  <conditionalFormatting sqref="Z3092:AB3092">
    <cfRule type="expression" dxfId="3934" priority="3866">
      <formula>$BL3092="RETIRADO"</formula>
    </cfRule>
  </conditionalFormatting>
  <conditionalFormatting sqref="Z3093:AB3093">
    <cfRule type="expression" dxfId="3933" priority="3865">
      <formula>$BL3093="RETIRADO"</formula>
    </cfRule>
  </conditionalFormatting>
  <conditionalFormatting sqref="Z3094:AD3094">
    <cfRule type="expression" dxfId="3932" priority="3864">
      <formula>$BL3094="RETIRADO"</formula>
    </cfRule>
  </conditionalFormatting>
  <conditionalFormatting sqref="Z3095:AD3095">
    <cfRule type="expression" dxfId="3931" priority="3863">
      <formula>$BL3095="RETIRADO"</formula>
    </cfRule>
  </conditionalFormatting>
  <conditionalFormatting sqref="Z3096:AD3096">
    <cfRule type="expression" dxfId="3930" priority="3862">
      <formula>$BL3096="RETIRADO"</formula>
    </cfRule>
  </conditionalFormatting>
  <conditionalFormatting sqref="Z3097:AC3097">
    <cfRule type="expression" dxfId="3929" priority="3861">
      <formula>$BL3097="RETIRADO"</formula>
    </cfRule>
  </conditionalFormatting>
  <conditionalFormatting sqref="Z3099:AD3099">
    <cfRule type="expression" dxfId="3928" priority="3860">
      <formula>$BL3099="RETIRADO"</formula>
    </cfRule>
  </conditionalFormatting>
  <conditionalFormatting sqref="Z3100:AD3100">
    <cfRule type="expression" dxfId="3927" priority="3859">
      <formula>$BL3100="RETIRADO"</formula>
    </cfRule>
  </conditionalFormatting>
  <conditionalFormatting sqref="Z3101:AD3101">
    <cfRule type="expression" dxfId="3926" priority="3858">
      <formula>$BL3101="RETIRADO"</formula>
    </cfRule>
  </conditionalFormatting>
  <conditionalFormatting sqref="Z3102:AD3102">
    <cfRule type="expression" dxfId="3925" priority="3857">
      <formula>$BL3102="RETIRADO"</formula>
    </cfRule>
  </conditionalFormatting>
  <conditionalFormatting sqref="Z3103:AD3103">
    <cfRule type="expression" dxfId="3924" priority="3856">
      <formula>$BL3103="RETIRADO"</formula>
    </cfRule>
  </conditionalFormatting>
  <conditionalFormatting sqref="B104">
    <cfRule type="expression" dxfId="3923" priority="3855">
      <formula>$BL104="RETIRADO"</formula>
    </cfRule>
  </conditionalFormatting>
  <conditionalFormatting sqref="AB2936:AD2936">
    <cfRule type="expression" dxfId="3922" priority="3854">
      <formula>$BL2936="RETIRADO"</formula>
    </cfRule>
  </conditionalFormatting>
  <conditionalFormatting sqref="X3072:Y3072">
    <cfRule type="expression" dxfId="3921" priority="3853">
      <formula>$BL3072="RETIRADO"</formula>
    </cfRule>
  </conditionalFormatting>
  <conditionalFormatting sqref="Z3072:AA3072">
    <cfRule type="expression" dxfId="3920" priority="3852">
      <formula>$BL3072="RETIRADO"</formula>
    </cfRule>
  </conditionalFormatting>
  <conditionalFormatting sqref="F1833">
    <cfRule type="expression" dxfId="3919" priority="3851">
      <formula>$BL1833="RETIRADO"</formula>
    </cfRule>
  </conditionalFormatting>
  <conditionalFormatting sqref="R2913">
    <cfRule type="expression" dxfId="3918" priority="3850">
      <formula>$BL2912="RETIRADO"</formula>
    </cfRule>
  </conditionalFormatting>
  <conditionalFormatting sqref="X3078:Y3078">
    <cfRule type="expression" dxfId="3917" priority="3849">
      <formula>$BL3078="RETIRADO"</formula>
    </cfRule>
  </conditionalFormatting>
  <conditionalFormatting sqref="R2990">
    <cfRule type="expression" dxfId="3916" priority="3848">
      <formula>$BL2989="RETIRADO"</formula>
    </cfRule>
  </conditionalFormatting>
  <conditionalFormatting sqref="X3087:Y3088">
    <cfRule type="expression" dxfId="3915" priority="3847">
      <formula>$BL3087="RETIRADO"</formula>
    </cfRule>
  </conditionalFormatting>
  <conditionalFormatting sqref="AC3086:AD3088">
    <cfRule type="expression" dxfId="3914" priority="3846">
      <formula>$BL3086="RETIRADO"</formula>
    </cfRule>
  </conditionalFormatting>
  <conditionalFormatting sqref="AD3091:AD3093">
    <cfRule type="expression" dxfId="3913" priority="3845">
      <formula>$BL3091="RETIRADO"</formula>
    </cfRule>
  </conditionalFormatting>
  <conditionalFormatting sqref="AC3092:AC3093">
    <cfRule type="expression" dxfId="3912" priority="3844">
      <formula>$BL3092="RETIRADO"</formula>
    </cfRule>
  </conditionalFormatting>
  <conditionalFormatting sqref="X3091:Y3092">
    <cfRule type="expression" dxfId="3911" priority="3843">
      <formula>$BL3091="RETIRADO"</formula>
    </cfRule>
  </conditionalFormatting>
  <conditionalFormatting sqref="AB3089:AD3089">
    <cfRule type="expression" dxfId="3910" priority="3842">
      <formula>$BL3089="RETIRADO"</formula>
    </cfRule>
  </conditionalFormatting>
  <conditionalFormatting sqref="AA3089:AA3090">
    <cfRule type="expression" dxfId="3909" priority="3841">
      <formula>$BL3089="RETIRADO"</formula>
    </cfRule>
  </conditionalFormatting>
  <conditionalFormatting sqref="AA3055:AA3056">
    <cfRule type="expression" dxfId="3908" priority="3840">
      <formula>$BL3055="RETIRADO"</formula>
    </cfRule>
  </conditionalFormatting>
  <conditionalFormatting sqref="X3093:Y3093">
    <cfRule type="expression" dxfId="3907" priority="3839">
      <formula>$BL3093="RETIRADO"</formula>
    </cfRule>
  </conditionalFormatting>
  <conditionalFormatting sqref="X3094:Y3095">
    <cfRule type="expression" dxfId="3906" priority="3838">
      <formula>$BL3094="RETIRADO"</formula>
    </cfRule>
  </conditionalFormatting>
  <conditionalFormatting sqref="AB3090:AD3090">
    <cfRule type="expression" dxfId="3905" priority="3837">
      <formula>$BL3090="RETIRADO"</formula>
    </cfRule>
  </conditionalFormatting>
  <conditionalFormatting sqref="AD3097:AD3098">
    <cfRule type="expression" dxfId="3904" priority="3836">
      <formula>$BL3097="RETIRADO"</formula>
    </cfRule>
  </conditionalFormatting>
  <conditionalFormatting sqref="AB3086">
    <cfRule type="expression" dxfId="3903" priority="3835">
      <formula>$BL3086="RETIRADO"</formula>
    </cfRule>
  </conditionalFormatting>
  <conditionalFormatting sqref="AA3086">
    <cfRule type="expression" dxfId="3902" priority="3834">
      <formula>$BL3086="RETIRADO"</formula>
    </cfRule>
  </conditionalFormatting>
  <conditionalFormatting sqref="X3097:Y3099">
    <cfRule type="expression" dxfId="3901" priority="3833">
      <formula>$BL3097="RETIRADO"</formula>
    </cfRule>
  </conditionalFormatting>
  <conditionalFormatting sqref="Z3104:AD3104">
    <cfRule type="expression" dxfId="3900" priority="3832">
      <formula>$BL3104="RETIRADO"</formula>
    </cfRule>
  </conditionalFormatting>
  <conditionalFormatting sqref="Z3105:AD3105">
    <cfRule type="expression" dxfId="3899" priority="3831">
      <formula>$BL3105="RETIRADO"</formula>
    </cfRule>
  </conditionalFormatting>
  <conditionalFormatting sqref="C2890">
    <cfRule type="expression" dxfId="3898" priority="3830">
      <formula>$BL2890="RETIRADO"</formula>
    </cfRule>
  </conditionalFormatting>
  <conditionalFormatting sqref="Z3109:AA3110">
    <cfRule type="expression" dxfId="3897" priority="3829">
      <formula>$BL3109="RETIRADO"</formula>
    </cfRule>
  </conditionalFormatting>
  <conditionalFormatting sqref="Z3111:AA3111">
    <cfRule type="expression" dxfId="3896" priority="3828">
      <formula>$BL3111="RETIRADO"</formula>
    </cfRule>
  </conditionalFormatting>
  <conditionalFormatting sqref="X2893:AC2893">
    <cfRule type="expression" dxfId="3895" priority="3827">
      <formula>$BL2893="RETIRADO"</formula>
    </cfRule>
  </conditionalFormatting>
  <conditionalFormatting sqref="C2893">
    <cfRule type="expression" dxfId="3894" priority="3826">
      <formula>$BL2893="RETIRADO"</formula>
    </cfRule>
  </conditionalFormatting>
  <conditionalFormatting sqref="C2959:C2960">
    <cfRule type="expression" dxfId="3893" priority="3825">
      <formula>$BL2959="RETIRADO"</formula>
    </cfRule>
  </conditionalFormatting>
  <conditionalFormatting sqref="G2963:I2963">
    <cfRule type="expression" dxfId="3892" priority="3824">
      <formula>$BL2963="RETIRADO"</formula>
    </cfRule>
  </conditionalFormatting>
  <conditionalFormatting sqref="AD3018">
    <cfRule type="expression" dxfId="3891" priority="3823">
      <formula>$BL3018="RETIRADO"</formula>
    </cfRule>
  </conditionalFormatting>
  <conditionalFormatting sqref="X3028:AD3028">
    <cfRule type="expression" dxfId="3890" priority="3822">
      <formula>$BL3028="RETIRADO"</formula>
    </cfRule>
  </conditionalFormatting>
  <conditionalFormatting sqref="X3033:AA3033">
    <cfRule type="expression" dxfId="3889" priority="3821">
      <formula>$BL3033="RETIRADO"</formula>
    </cfRule>
  </conditionalFormatting>
  <conditionalFormatting sqref="Z3121:AA3122">
    <cfRule type="expression" dxfId="3888" priority="3820">
      <formula>$BL3121="RETIRADO"</formula>
    </cfRule>
  </conditionalFormatting>
  <conditionalFormatting sqref="Z3123:AA3124">
    <cfRule type="expression" dxfId="3887" priority="3819">
      <formula>$BL3123="RETIRADO"</formula>
    </cfRule>
  </conditionalFormatting>
  <conditionalFormatting sqref="Z3127:AA3128">
    <cfRule type="expression" dxfId="3886" priority="3818">
      <formula>$BL3127="RETIRADO"</formula>
    </cfRule>
  </conditionalFormatting>
  <conditionalFormatting sqref="AC3084:AD3084">
    <cfRule type="expression" dxfId="3885" priority="3817">
      <formula>$BL3084="RETIRADO"</formula>
    </cfRule>
  </conditionalFormatting>
  <conditionalFormatting sqref="AB3084">
    <cfRule type="expression" dxfId="3884" priority="3816">
      <formula>$BL3084="RETIRADO"</formula>
    </cfRule>
  </conditionalFormatting>
  <conditionalFormatting sqref="AA3084">
    <cfRule type="expression" dxfId="3883" priority="3815">
      <formula>$BL3084="RETIRADO"</formula>
    </cfRule>
  </conditionalFormatting>
  <conditionalFormatting sqref="X3129:Y3129">
    <cfRule type="expression" dxfId="3882" priority="3814">
      <formula>$BL3129="RETIRADO"</formula>
    </cfRule>
  </conditionalFormatting>
  <conditionalFormatting sqref="Z3129:AA3129">
    <cfRule type="expression" dxfId="3881" priority="3813">
      <formula>$BL3129="RETIRADO"</formula>
    </cfRule>
  </conditionalFormatting>
  <conditionalFormatting sqref="W3130:Y3130">
    <cfRule type="expression" dxfId="3880" priority="3812">
      <formula>$BL3130="RETIRADO"</formula>
    </cfRule>
  </conditionalFormatting>
  <conditionalFormatting sqref="Z3130:AA3130">
    <cfRule type="expression" dxfId="3879" priority="3811">
      <formula>$BL3130="RETIRADO"</formula>
    </cfRule>
  </conditionalFormatting>
  <conditionalFormatting sqref="W3131:Y3131">
    <cfRule type="expression" dxfId="3878" priority="3810">
      <formula>$BL3131="RETIRADO"</formula>
    </cfRule>
  </conditionalFormatting>
  <conditionalFormatting sqref="Z3131:AA3131">
    <cfRule type="expression" dxfId="3877" priority="3809">
      <formula>$BL3131="RETIRADO"</formula>
    </cfRule>
  </conditionalFormatting>
  <conditionalFormatting sqref="W3134:Y3134">
    <cfRule type="expression" dxfId="3876" priority="3808">
      <formula>$BL3134="RETIRADO"</formula>
    </cfRule>
  </conditionalFormatting>
  <conditionalFormatting sqref="Z3134:AA3134">
    <cfRule type="expression" dxfId="3875" priority="3807">
      <formula>$BL3134="RETIRADO"</formula>
    </cfRule>
  </conditionalFormatting>
  <conditionalFormatting sqref="AO3131">
    <cfRule type="expression" dxfId="3874" priority="3806">
      <formula>$BL3131="RETIRADO"</formula>
    </cfRule>
  </conditionalFormatting>
  <conditionalFormatting sqref="AI3131">
    <cfRule type="expression" dxfId="3873" priority="3805">
      <formula>$BL3131="RETIRADO"</formula>
    </cfRule>
  </conditionalFormatting>
  <conditionalFormatting sqref="AI3133:AJ3133">
    <cfRule type="expression" dxfId="3872" priority="3804">
      <formula>$BL3133="RETIRADO"</formula>
    </cfRule>
  </conditionalFormatting>
  <conditionalFormatting sqref="AI3134">
    <cfRule type="expression" dxfId="3871" priority="3803">
      <formula>$BL3134="RETIRADO"</formula>
    </cfRule>
  </conditionalFormatting>
  <conditionalFormatting sqref="AM3135">
    <cfRule type="expression" dxfId="3870" priority="3802">
      <formula>$BL3135="RETIRADO"</formula>
    </cfRule>
  </conditionalFormatting>
  <conditionalFormatting sqref="W3136:Y3136">
    <cfRule type="expression" dxfId="3869" priority="3801">
      <formula>$BL3136="RETIRADO"</formula>
    </cfRule>
  </conditionalFormatting>
  <conditionalFormatting sqref="Z3136:AA3136">
    <cfRule type="expression" dxfId="3868" priority="3800">
      <formula>$BL3136="RETIRADO"</formula>
    </cfRule>
  </conditionalFormatting>
  <conditionalFormatting sqref="W3135:Y3135">
    <cfRule type="expression" dxfId="3867" priority="3799">
      <formula>$BL3135="RETIRADO"</formula>
    </cfRule>
  </conditionalFormatting>
  <conditionalFormatting sqref="Z3135:AA3135">
    <cfRule type="expression" dxfId="3866" priority="3798">
      <formula>$BL3135="RETIRADO"</formula>
    </cfRule>
  </conditionalFormatting>
  <conditionalFormatting sqref="W3145:Y3145">
    <cfRule type="expression" dxfId="3865" priority="3797">
      <formula>$BL3145="RETIRADO"</formula>
    </cfRule>
  </conditionalFormatting>
  <conditionalFormatting sqref="Z3145:AA3145">
    <cfRule type="expression" dxfId="3864" priority="3796">
      <formula>$BL3145="RETIRADO"</formula>
    </cfRule>
  </conditionalFormatting>
  <conditionalFormatting sqref="AK3135:AL3135">
    <cfRule type="expression" dxfId="3863" priority="3795">
      <formula>$BL3135="RETIRADO"</formula>
    </cfRule>
  </conditionalFormatting>
  <conditionalFormatting sqref="AI3135:AJ3135">
    <cfRule type="expression" dxfId="3862" priority="3794">
      <formula>$BL3135="RETIRADO"</formula>
    </cfRule>
  </conditionalFormatting>
  <conditionalFormatting sqref="AK3136:AL3136">
    <cfRule type="expression" dxfId="3861" priority="3793">
      <formula>$BL3136="RETIRADO"</formula>
    </cfRule>
  </conditionalFormatting>
  <conditionalFormatting sqref="AI3136:AJ3136">
    <cfRule type="expression" dxfId="3860" priority="3792">
      <formula>$BL3136="RETIRADO"</formula>
    </cfRule>
  </conditionalFormatting>
  <conditionalFormatting sqref="AK3137:AL3137">
    <cfRule type="expression" dxfId="3859" priority="3791">
      <formula>$BL3137="RETIRADO"</formula>
    </cfRule>
  </conditionalFormatting>
  <conditionalFormatting sqref="AI3137:AJ3137">
    <cfRule type="expression" dxfId="3858" priority="3790">
      <formula>$BL3137="RETIRADO"</formula>
    </cfRule>
  </conditionalFormatting>
  <conditionalFormatting sqref="AI3138:AL3138">
    <cfRule type="expression" dxfId="3857" priority="3789">
      <formula>$BL3138="RETIRADO"</formula>
    </cfRule>
  </conditionalFormatting>
  <conditionalFormatting sqref="AI3139:AL3139">
    <cfRule type="expression" dxfId="3856" priority="3788">
      <formula>$BL3139="RETIRADO"</formula>
    </cfRule>
  </conditionalFormatting>
  <conditionalFormatting sqref="AL3142">
    <cfRule type="expression" dxfId="3855" priority="3787">
      <formula>$BL3142="RETIRADO"</formula>
    </cfRule>
  </conditionalFormatting>
  <conditionalFormatting sqref="AI3143:AL3143">
    <cfRule type="expression" dxfId="3854" priority="3786">
      <formula>$BL3143="RETIRADO"</formula>
    </cfRule>
  </conditionalFormatting>
  <conditionalFormatting sqref="AI3142">
    <cfRule type="expression" dxfId="3853" priority="3785">
      <formula>$BL3142="RETIRADO"</formula>
    </cfRule>
  </conditionalFormatting>
  <conditionalFormatting sqref="AO3135">
    <cfRule type="expression" dxfId="3852" priority="3784">
      <formula>$BL3135="RETIRADO"</formula>
    </cfRule>
  </conditionalFormatting>
  <conditionalFormatting sqref="AO3144">
    <cfRule type="expression" dxfId="3851" priority="3783">
      <formula>$BL3144="RETIRADO"</formula>
    </cfRule>
  </conditionalFormatting>
  <conditionalFormatting sqref="Z2900">
    <cfRule type="expression" dxfId="3850" priority="3782">
      <formula>$BL2900="RETIRADO"</formula>
    </cfRule>
  </conditionalFormatting>
  <conditionalFormatting sqref="AM3146:AM3152">
    <cfRule type="expression" dxfId="3849" priority="3781">
      <formula>$BL3146="RETIRADO"</formula>
    </cfRule>
  </conditionalFormatting>
  <conditionalFormatting sqref="W3146:Y3148">
    <cfRule type="expression" dxfId="3848" priority="3780">
      <formula>$BL3146="RETIRADO"</formula>
    </cfRule>
  </conditionalFormatting>
  <conditionalFormatting sqref="Z3146:AA3148">
    <cfRule type="expression" dxfId="3847" priority="3779">
      <formula>$BL3146="RETIRADO"</formula>
    </cfRule>
  </conditionalFormatting>
  <conditionalFormatting sqref="W3149:Y3149">
    <cfRule type="expression" dxfId="3846" priority="3778">
      <formula>$BL3149="RETIRADO"</formula>
    </cfRule>
  </conditionalFormatting>
  <conditionalFormatting sqref="Z3149:AA3149">
    <cfRule type="expression" dxfId="3845" priority="3777">
      <formula>$BL3149="RETIRADO"</formula>
    </cfRule>
  </conditionalFormatting>
  <conditionalFormatting sqref="AK3146:AL3152">
    <cfRule type="expression" dxfId="3844" priority="3776">
      <formula>$BL3146="RETIRADO"</formula>
    </cfRule>
  </conditionalFormatting>
  <conditionalFormatting sqref="AI3146:AJ3146">
    <cfRule type="expression" dxfId="3843" priority="3775">
      <formula>$BL3146="RETIRADO"</formula>
    </cfRule>
  </conditionalFormatting>
  <conditionalFormatting sqref="AO3146">
    <cfRule type="expression" dxfId="3842" priority="3774">
      <formula>$BL3146="RETIRADO"</formula>
    </cfRule>
  </conditionalFormatting>
  <conditionalFormatting sqref="AO3147">
    <cfRule type="expression" dxfId="3841" priority="3773">
      <formula>$BL3147="RETIRADO"</formula>
    </cfRule>
  </conditionalFormatting>
  <conditionalFormatting sqref="X3153:Y3153">
    <cfRule type="expression" dxfId="3840" priority="3772">
      <formula>$BL3153="RETIRADO"</formula>
    </cfRule>
  </conditionalFormatting>
  <conditionalFormatting sqref="Z3153:AA3153">
    <cfRule type="expression" dxfId="3839" priority="3771">
      <formula>$BL3153="RETIRADO"</formula>
    </cfRule>
  </conditionalFormatting>
  <conditionalFormatting sqref="W3153">
    <cfRule type="expression" dxfId="3838" priority="3770">
      <formula>$BL3153="RETIRADO"</formula>
    </cfRule>
  </conditionalFormatting>
  <conditionalFormatting sqref="AD3153">
    <cfRule type="expression" dxfId="3837" priority="3769">
      <formula>$BL3153="RETIRADO"</formula>
    </cfRule>
  </conditionalFormatting>
  <conditionalFormatting sqref="AK3153:AM3153">
    <cfRule type="expression" dxfId="3836" priority="3768">
      <formula>$BL3153="RETIRADO"</formula>
    </cfRule>
  </conditionalFormatting>
  <conditionalFormatting sqref="R2857">
    <cfRule type="expression" dxfId="3835" priority="3767">
      <formula>$BL2856="RETIRADO"</formula>
    </cfRule>
  </conditionalFormatting>
  <conditionalFormatting sqref="BH3157:BL3159">
    <cfRule type="expression" dxfId="3834" priority="3766">
      <formula>$BL3157="RETIRADO"</formula>
    </cfRule>
  </conditionalFormatting>
  <conditionalFormatting sqref="BH3156:BL3156">
    <cfRule type="expression" dxfId="3833" priority="3765">
      <formula>$BL3156="RETIRADO"</formula>
    </cfRule>
  </conditionalFormatting>
  <conditionalFormatting sqref="AM3154:AM3156">
    <cfRule type="expression" dxfId="3832" priority="3764">
      <formula>$BL3154="RETIRADO"</formula>
    </cfRule>
  </conditionalFormatting>
  <conditionalFormatting sqref="W3154:Y3156">
    <cfRule type="expression" dxfId="3831" priority="3763">
      <formula>$BL3154="RETIRADO"</formula>
    </cfRule>
  </conditionalFormatting>
  <conditionalFormatting sqref="Z3154:AA3156">
    <cfRule type="expression" dxfId="3830" priority="3762">
      <formula>$BL3154="RETIRADO"</formula>
    </cfRule>
  </conditionalFormatting>
  <conditionalFormatting sqref="AI3155:AJ3156">
    <cfRule type="expression" dxfId="3829" priority="3761">
      <formula>$BL3155="RETIRADO"</formula>
    </cfRule>
  </conditionalFormatting>
  <conditionalFormatting sqref="AK3154:AL3156">
    <cfRule type="expression" dxfId="3828" priority="3760">
      <formula>$BL3154="RETIRADO"</formula>
    </cfRule>
  </conditionalFormatting>
  <conditionalFormatting sqref="AO3154">
    <cfRule type="expression" dxfId="3827" priority="3759">
      <formula>$BL3154="RETIRADO"</formula>
    </cfRule>
  </conditionalFormatting>
  <conditionalFormatting sqref="AO3155">
    <cfRule type="expression" dxfId="3826" priority="3758">
      <formula>$BL3155="RETIRADO"</formula>
    </cfRule>
  </conditionalFormatting>
  <conditionalFormatting sqref="X3157:Y3157">
    <cfRule type="expression" dxfId="3825" priority="3757">
      <formula>$BL3157="RETIRADO"</formula>
    </cfRule>
  </conditionalFormatting>
  <conditionalFormatting sqref="Z3157:AA3157">
    <cfRule type="expression" dxfId="3824" priority="3756">
      <formula>$BL3157="RETIRADO"</formula>
    </cfRule>
  </conditionalFormatting>
  <conditionalFormatting sqref="W3157">
    <cfRule type="expression" dxfId="3823" priority="3755">
      <formula>$BL3157="RETIRADO"</formula>
    </cfRule>
  </conditionalFormatting>
  <conditionalFormatting sqref="AD3157">
    <cfRule type="expression" dxfId="3822" priority="3754">
      <formula>$BL3157="RETIRADO"</formula>
    </cfRule>
  </conditionalFormatting>
  <conditionalFormatting sqref="AI3157:AM3157">
    <cfRule type="expression" dxfId="3821" priority="3753">
      <formula>$BL3157="RETIRADO"</formula>
    </cfRule>
  </conditionalFormatting>
  <conditionalFormatting sqref="W3173:Y3174">
    <cfRule type="expression" dxfId="3820" priority="3752">
      <formula>$BL3173="RETIRADO"</formula>
    </cfRule>
  </conditionalFormatting>
  <conditionalFormatting sqref="Z3173:AA3174">
    <cfRule type="expression" dxfId="3819" priority="3751">
      <formula>$BL3173="RETIRADO"</formula>
    </cfRule>
  </conditionalFormatting>
  <conditionalFormatting sqref="AB3170:AC3170">
    <cfRule type="expression" dxfId="3818" priority="3750">
      <formula>$BL3170="RETIRADO"</formula>
    </cfRule>
  </conditionalFormatting>
  <conditionalFormatting sqref="Z3170:AA3170">
    <cfRule type="expression" dxfId="3817" priority="3749">
      <formula>$BL3170="RETIRADO"</formula>
    </cfRule>
  </conditionalFormatting>
  <conditionalFormatting sqref="W3170">
    <cfRule type="expression" dxfId="3816" priority="3748">
      <formula>$BL3170="RETIRADO"</formula>
    </cfRule>
  </conditionalFormatting>
  <conditionalFormatting sqref="AD3170">
    <cfRule type="expression" dxfId="3815" priority="3747">
      <formula>$BL3170="RETIRADO"</formula>
    </cfRule>
  </conditionalFormatting>
  <conditionalFormatting sqref="W3172:Y3172">
    <cfRule type="expression" dxfId="3814" priority="3746">
      <formula>$BL3172="RETIRADO"</formula>
    </cfRule>
  </conditionalFormatting>
  <conditionalFormatting sqref="Z3172:AA3172">
    <cfRule type="expression" dxfId="3813" priority="3745">
      <formula>$BL3172="RETIRADO"</formula>
    </cfRule>
  </conditionalFormatting>
  <conditionalFormatting sqref="AI3168:AJ3168">
    <cfRule type="expression" dxfId="3812" priority="3744">
      <formula>$BL3168="RETIRADO"</formula>
    </cfRule>
  </conditionalFormatting>
  <conditionalFormatting sqref="AK3168:AL3168">
    <cfRule type="expression" dxfId="3811" priority="3743">
      <formula>$BL3168="RETIRADO"</formula>
    </cfRule>
  </conditionalFormatting>
  <conditionalFormatting sqref="AK3170:AL3170">
    <cfRule type="expression" dxfId="3810" priority="3742">
      <formula>$BL3170="RETIRADO"</formula>
    </cfRule>
  </conditionalFormatting>
  <conditionalFormatting sqref="AI3171:AJ3171">
    <cfRule type="expression" dxfId="3809" priority="3741">
      <formula>$BL3171="RETIRADO"</formula>
    </cfRule>
  </conditionalFormatting>
  <conditionalFormatting sqref="AK3171:AL3171">
    <cfRule type="expression" dxfId="3808" priority="3740">
      <formula>$BL3171="RETIRADO"</formula>
    </cfRule>
  </conditionalFormatting>
  <conditionalFormatting sqref="AI3174">
    <cfRule type="expression" dxfId="3807" priority="3739">
      <formula>$BL3174="RETIRADO"</formula>
    </cfRule>
  </conditionalFormatting>
  <conditionalFormatting sqref="AI3175">
    <cfRule type="expression" dxfId="3806" priority="3738">
      <formula>$BL3175="RETIRADO"</formula>
    </cfRule>
  </conditionalFormatting>
  <conditionalFormatting sqref="AI3176:AK3176">
    <cfRule type="expression" dxfId="3805" priority="3737">
      <formula>$BL3176="RETIRADO"</formula>
    </cfRule>
  </conditionalFormatting>
  <conditionalFormatting sqref="AO3177">
    <cfRule type="expression" dxfId="3804" priority="3736">
      <formula>$BL3177="RETIRADO"</formula>
    </cfRule>
  </conditionalFormatting>
  <conditionalFormatting sqref="W3177">
    <cfRule type="expression" dxfId="3803" priority="3735">
      <formula>$BL3177="RETIRADO"</formula>
    </cfRule>
  </conditionalFormatting>
  <conditionalFormatting sqref="Z3177:AA3177">
    <cfRule type="expression" dxfId="3802" priority="3734">
      <formula>$BL3177="RETIRADO"</formula>
    </cfRule>
  </conditionalFormatting>
  <conditionalFormatting sqref="W3178">
    <cfRule type="expression" dxfId="3801" priority="3733">
      <formula>$BL3178="RETIRADO"</formula>
    </cfRule>
  </conditionalFormatting>
  <conditionalFormatting sqref="AO3178">
    <cfRule type="expression" dxfId="3800" priority="3732">
      <formula>$BL3178="RETIRADO"</formula>
    </cfRule>
  </conditionalFormatting>
  <conditionalFormatting sqref="AC3178:AD3178">
    <cfRule type="expression" dxfId="3799" priority="3731">
      <formula>$BL3178="RETIRADO"</formula>
    </cfRule>
  </conditionalFormatting>
  <conditionalFormatting sqref="AK3178:AL3178">
    <cfRule type="expression" dxfId="3798" priority="3730">
      <formula>$BL3178="RETIRADO"</formula>
    </cfRule>
  </conditionalFormatting>
  <conditionalFormatting sqref="AB3183:AD3184">
    <cfRule type="expression" dxfId="3797" priority="3729">
      <formula>$BL3183="RETIRADO"</formula>
    </cfRule>
  </conditionalFormatting>
  <conditionalFormatting sqref="Z3183:AA3184">
    <cfRule type="expression" dxfId="3796" priority="3728">
      <formula>$BL3183="RETIRADO"</formula>
    </cfRule>
  </conditionalFormatting>
  <conditionalFormatting sqref="AB3180:AC3180">
    <cfRule type="expression" dxfId="3795" priority="3727">
      <formula>$BL3180="RETIRADO"</formula>
    </cfRule>
  </conditionalFormatting>
  <conditionalFormatting sqref="Z3180:AA3180">
    <cfRule type="expression" dxfId="3794" priority="3726">
      <formula>$BL3180="RETIRADO"</formula>
    </cfRule>
  </conditionalFormatting>
  <conditionalFormatting sqref="AD3180">
    <cfRule type="expression" dxfId="3793" priority="3725">
      <formula>$BL3180="RETIRADO"</formula>
    </cfRule>
  </conditionalFormatting>
  <conditionalFormatting sqref="AB3182:AD3182">
    <cfRule type="expression" dxfId="3792" priority="3724">
      <formula>$BL3182="RETIRADO"</formula>
    </cfRule>
  </conditionalFormatting>
  <conditionalFormatting sqref="Z3182:AA3182">
    <cfRule type="expression" dxfId="3791" priority="3723">
      <formula>$BL3182="RETIRADO"</formula>
    </cfRule>
  </conditionalFormatting>
  <conditionalFormatting sqref="AB3187:AD3187">
    <cfRule type="expression" dxfId="3790" priority="3722">
      <formula>$BL3187="RETIRADO"</formula>
    </cfRule>
  </conditionalFormatting>
  <conditionalFormatting sqref="Z3187:AA3187">
    <cfRule type="expression" dxfId="3789" priority="3721">
      <formula>$BL3187="RETIRADO"</formula>
    </cfRule>
  </conditionalFormatting>
  <conditionalFormatting sqref="AC3208:AD3208">
    <cfRule type="expression" dxfId="3788" priority="3720">
      <formula>$BL3208="RETIRADO"</formula>
    </cfRule>
  </conditionalFormatting>
  <conditionalFormatting sqref="AC3219:AD3219">
    <cfRule type="expression" dxfId="3787" priority="3719">
      <formula>$BL3219="RETIRADO"</formula>
    </cfRule>
  </conditionalFormatting>
  <conditionalFormatting sqref="AC3229:AD3229">
    <cfRule type="expression" dxfId="3786" priority="3718">
      <formula>$BL3229="RETIRADO"</formula>
    </cfRule>
  </conditionalFormatting>
  <conditionalFormatting sqref="AC3209:AD3209">
    <cfRule type="expression" dxfId="3785" priority="3717">
      <formula>$BL3209="RETIRADO"</formula>
    </cfRule>
  </conditionalFormatting>
  <conditionalFormatting sqref="AC3179:AD3179">
    <cfRule type="expression" dxfId="3784" priority="3716">
      <formula>$BL3179="RETIRADO"</formula>
    </cfRule>
  </conditionalFormatting>
  <conditionalFormatting sqref="AO3179">
    <cfRule type="expression" dxfId="3783" priority="3715">
      <formula>$BL3179="RETIRADO"</formula>
    </cfRule>
  </conditionalFormatting>
  <conditionalFormatting sqref="AK3179:AL3179">
    <cfRule type="expression" dxfId="3782" priority="3714">
      <formula>$BL3179="RETIRADO"</formula>
    </cfRule>
  </conditionalFormatting>
  <conditionalFormatting sqref="AO3180">
    <cfRule type="expression" dxfId="3781" priority="3713">
      <formula>$BL3180="RETIRADO"</formula>
    </cfRule>
  </conditionalFormatting>
  <conditionalFormatting sqref="AK3180:AL3180">
    <cfRule type="expression" dxfId="3780" priority="3712">
      <formula>$BL3180="RETIRADO"</formula>
    </cfRule>
  </conditionalFormatting>
  <conditionalFormatting sqref="AK3181:AL3181">
    <cfRule type="expression" dxfId="3779" priority="3711">
      <formula>$BL3181="RETIRADO"</formula>
    </cfRule>
  </conditionalFormatting>
  <conditionalFormatting sqref="AK3182:AL3182">
    <cfRule type="expression" dxfId="3778" priority="3710">
      <formula>$BL3182="RETIRADO"</formula>
    </cfRule>
  </conditionalFormatting>
  <conditionalFormatting sqref="AK3183:AL3183">
    <cfRule type="expression" dxfId="3777" priority="3709">
      <formula>$BL3183="RETIRADO"</formula>
    </cfRule>
  </conditionalFormatting>
  <conditionalFormatting sqref="AO3184">
    <cfRule type="expression" dxfId="3776" priority="3708">
      <formula>$BL3184="RETIRADO"</formula>
    </cfRule>
  </conditionalFormatting>
  <conditionalFormatting sqref="AK3184:AL3184">
    <cfRule type="expression" dxfId="3775" priority="3707">
      <formula>$BL3184="RETIRADO"</formula>
    </cfRule>
  </conditionalFormatting>
  <conditionalFormatting sqref="AO3185">
    <cfRule type="expression" dxfId="3774" priority="3706">
      <formula>$BL3185="RETIRADO"</formula>
    </cfRule>
  </conditionalFormatting>
  <conditionalFormatting sqref="AK3185:AL3185">
    <cfRule type="expression" dxfId="3773" priority="3705">
      <formula>$BL3185="RETIRADO"</formula>
    </cfRule>
  </conditionalFormatting>
  <conditionalFormatting sqref="AO3187">
    <cfRule type="expression" dxfId="3772" priority="3704">
      <formula>$BL3187="RETIRADO"</formula>
    </cfRule>
  </conditionalFormatting>
  <conditionalFormatting sqref="AK3187:AL3187">
    <cfRule type="expression" dxfId="3771" priority="3703">
      <formula>$BL3187="RETIRADO"</formula>
    </cfRule>
  </conditionalFormatting>
  <conditionalFormatting sqref="AK3188:AL3188">
    <cfRule type="expression" dxfId="3770" priority="3702">
      <formula>$BL3188="RETIRADO"</formula>
    </cfRule>
  </conditionalFormatting>
  <conditionalFormatting sqref="AK3189:AL3189">
    <cfRule type="expression" dxfId="3769" priority="3701">
      <formula>$BL3189="RETIRADO"</formula>
    </cfRule>
  </conditionalFormatting>
  <conditionalFormatting sqref="AK3190:AL3190">
    <cfRule type="expression" dxfId="3768" priority="3700">
      <formula>$BL3190="RETIRADO"</formula>
    </cfRule>
  </conditionalFormatting>
  <conditionalFormatting sqref="AK3191:AL3191">
    <cfRule type="expression" dxfId="3767" priority="3699">
      <formula>$BL3191="RETIRADO"</formula>
    </cfRule>
  </conditionalFormatting>
  <conditionalFormatting sqref="AK3221:AL3221">
    <cfRule type="expression" dxfId="3766" priority="3698">
      <formula>$BL3221="RETIRADO"</formula>
    </cfRule>
  </conditionalFormatting>
  <conditionalFormatting sqref="AK3220:AL3220">
    <cfRule type="expression" dxfId="3765" priority="3697">
      <formula>$BL3220="RETIRADO"</formula>
    </cfRule>
  </conditionalFormatting>
  <conditionalFormatting sqref="AK3219:AL3219">
    <cfRule type="expression" dxfId="3764" priority="3696">
      <formula>$BL3219="RETIRADO"</formula>
    </cfRule>
  </conditionalFormatting>
  <conditionalFormatting sqref="AO3218">
    <cfRule type="expression" dxfId="3763" priority="3695">
      <formula>$BL3218="RETIRADO"</formula>
    </cfRule>
  </conditionalFormatting>
  <conditionalFormatting sqref="AK3218:AL3218">
    <cfRule type="expression" dxfId="3762" priority="3694">
      <formula>$BL3218="RETIRADO"</formula>
    </cfRule>
  </conditionalFormatting>
  <conditionalFormatting sqref="AK3192:AL3192">
    <cfRule type="expression" dxfId="3761" priority="3693">
      <formula>$BL3192="RETIRADO"</formula>
    </cfRule>
  </conditionalFormatting>
  <conditionalFormatting sqref="W3179">
    <cfRule type="expression" dxfId="3760" priority="3692">
      <formula>$BL3179="RETIRADO"</formula>
    </cfRule>
  </conditionalFormatting>
  <conditionalFormatting sqref="W3180">
    <cfRule type="expression" dxfId="3759" priority="3691">
      <formula>$BL3180="RETIRADO"</formula>
    </cfRule>
  </conditionalFormatting>
  <conditionalFormatting sqref="W3181">
    <cfRule type="expression" dxfId="3758" priority="3690">
      <formula>$BL3181="RETIRADO"</formula>
    </cfRule>
  </conditionalFormatting>
  <conditionalFormatting sqref="X3175:Y3175">
    <cfRule type="expression" dxfId="3757" priority="3689">
      <formula>$BL3175="RETIRADO"</formula>
    </cfRule>
  </conditionalFormatting>
  <conditionalFormatting sqref="X3165:Y3165">
    <cfRule type="expression" dxfId="3756" priority="3688">
      <formula>$BL3165="RETIRADO"</formula>
    </cfRule>
  </conditionalFormatting>
  <conditionalFormatting sqref="X3170:Y3170">
    <cfRule type="expression" dxfId="3755" priority="3687">
      <formula>$BL3170="RETIRADO"</formula>
    </cfRule>
  </conditionalFormatting>
  <conditionalFormatting sqref="AP3140:AP3141">
    <cfRule type="expression" dxfId="3754" priority="3686">
      <formula>$BL3140="RETIRADO"</formula>
    </cfRule>
  </conditionalFormatting>
  <conditionalFormatting sqref="AI3154">
    <cfRule type="expression" dxfId="3753" priority="3685">
      <formula>$BL3154="RETIRADO"</formula>
    </cfRule>
  </conditionalFormatting>
  <conditionalFormatting sqref="AJ3154">
    <cfRule type="expression" dxfId="3752" priority="3684">
      <formula>$BL3154="RETIRADO"</formula>
    </cfRule>
  </conditionalFormatting>
  <conditionalFormatting sqref="X3236:Y3236">
    <cfRule type="expression" dxfId="3751" priority="3683">
      <formula>$BL3236="RETIRADO"</formula>
    </cfRule>
  </conditionalFormatting>
  <conditionalFormatting sqref="AB3242:AD3242">
    <cfRule type="expression" dxfId="3750" priority="3682">
      <formula>$BL3242="RETIRADO"</formula>
    </cfRule>
  </conditionalFormatting>
  <conditionalFormatting sqref="Z3242:AA3242">
    <cfRule type="expression" dxfId="3749" priority="3681">
      <formula>$BL3242="RETIRADO"</formula>
    </cfRule>
  </conditionalFormatting>
  <conditionalFormatting sqref="AB3237:AD3237">
    <cfRule type="expression" dxfId="3748" priority="3680">
      <formula>$BL3237="RETIRADO"</formula>
    </cfRule>
  </conditionalFormatting>
  <conditionalFormatting sqref="Z3237:AA3237">
    <cfRule type="expression" dxfId="3747" priority="3679">
      <formula>$BL3237="RETIRADO"</formula>
    </cfRule>
  </conditionalFormatting>
  <conditionalFormatting sqref="W3238">
    <cfRule type="expression" dxfId="3746" priority="3678">
      <formula>$BL3238="RETIRADO"</formula>
    </cfRule>
  </conditionalFormatting>
  <conditionalFormatting sqref="W3236">
    <cfRule type="expression" dxfId="3745" priority="3677">
      <formula>$BL3236="RETIRADO"</formula>
    </cfRule>
  </conditionalFormatting>
  <conditionalFormatting sqref="W3237">
    <cfRule type="expression" dxfId="3744" priority="3676">
      <formula>$BL3237="RETIRADO"</formula>
    </cfRule>
  </conditionalFormatting>
  <conditionalFormatting sqref="X3237:Y3237">
    <cfRule type="expression" dxfId="3743" priority="3675">
      <formula>$BL3237="RETIRADO"</formula>
    </cfRule>
  </conditionalFormatting>
  <conditionalFormatting sqref="AK3236">
    <cfRule type="expression" dxfId="3742" priority="3674">
      <formula>$BL3236="RETIRADO"</formula>
    </cfRule>
  </conditionalFormatting>
  <conditionalFormatting sqref="AK3237:AL3237">
    <cfRule type="expression" dxfId="3741" priority="3673">
      <formula>$BL3237="RETIRADO"</formula>
    </cfRule>
  </conditionalFormatting>
  <conditionalFormatting sqref="AI3237">
    <cfRule type="expression" dxfId="3740" priority="3672">
      <formula>$BL3237="RETIRADO"</formula>
    </cfRule>
  </conditionalFormatting>
  <conditionalFormatting sqref="AK3238:AL3238">
    <cfRule type="expression" dxfId="3739" priority="3671">
      <formula>$BL3238="RETIRADO"</formula>
    </cfRule>
  </conditionalFormatting>
  <conditionalFormatting sqref="AI3238">
    <cfRule type="expression" dxfId="3738" priority="3670">
      <formula>$BL3238="RETIRADO"</formula>
    </cfRule>
  </conditionalFormatting>
  <conditionalFormatting sqref="X3243:Y3244">
    <cfRule type="expression" dxfId="3737" priority="3669">
      <formula>$BL3243="RETIRADO"</formula>
    </cfRule>
  </conditionalFormatting>
  <conditionalFormatting sqref="AB3243:AD3244">
    <cfRule type="expression" dxfId="3736" priority="3668">
      <formula>$BL3243="RETIRADO"</formula>
    </cfRule>
  </conditionalFormatting>
  <conditionalFormatting sqref="Z3243:AA3244">
    <cfRule type="expression" dxfId="3735" priority="3667">
      <formula>$BL3243="RETIRADO"</formula>
    </cfRule>
  </conditionalFormatting>
  <conditionalFormatting sqref="AB3245:AD3245">
    <cfRule type="expression" dxfId="3734" priority="3666">
      <formula>$BL3245="RETIRADO"</formula>
    </cfRule>
  </conditionalFormatting>
  <conditionalFormatting sqref="Z3245:AA3245">
    <cfRule type="expression" dxfId="3733" priority="3665">
      <formula>$BL3245="RETIRADO"</formula>
    </cfRule>
  </conditionalFormatting>
  <conditionalFormatting sqref="W3243:W3244">
    <cfRule type="expression" dxfId="3732" priority="3664">
      <formula>$BL3243="RETIRADO"</formula>
    </cfRule>
  </conditionalFormatting>
  <conditionalFormatting sqref="W3245">
    <cfRule type="expression" dxfId="3731" priority="3663">
      <formula>$BL3245="RETIRADO"</formula>
    </cfRule>
  </conditionalFormatting>
  <conditionalFormatting sqref="AO3237">
    <cfRule type="expression" dxfId="3730" priority="3662">
      <formula>$BL3237="RETIRADO"</formula>
    </cfRule>
  </conditionalFormatting>
  <conditionalFormatting sqref="AI3245">
    <cfRule type="expression" dxfId="3729" priority="3661">
      <formula>$BL3245="RETIRADO"</formula>
    </cfRule>
  </conditionalFormatting>
  <conditionalFormatting sqref="AI3240:AL3240">
    <cfRule type="expression" dxfId="3728" priority="3660">
      <formula>$BL3240="RETIRADO"</formula>
    </cfRule>
  </conditionalFormatting>
  <conditionalFormatting sqref="AI3241">
    <cfRule type="expression" dxfId="3727" priority="3659">
      <formula>$BL3241="RETIRADO"</formula>
    </cfRule>
  </conditionalFormatting>
  <conditionalFormatting sqref="AI3242:AL3242">
    <cfRule type="expression" dxfId="3726" priority="3658">
      <formula>$BL3242="RETIRADO"</formula>
    </cfRule>
  </conditionalFormatting>
  <conditionalFormatting sqref="AI3243:AL3243">
    <cfRule type="expression" dxfId="3725" priority="3657">
      <formula>$BL3243="RETIRADO"</formula>
    </cfRule>
  </conditionalFormatting>
  <conditionalFormatting sqref="BH3250:BI3250">
    <cfRule type="expression" dxfId="3724" priority="3656">
      <formula>$BL3250="RETIRADO"</formula>
    </cfRule>
  </conditionalFormatting>
  <conditionalFormatting sqref="AL3250">
    <cfRule type="expression" dxfId="3723" priority="3655">
      <formula>$BL3250="RETIRADO"</formula>
    </cfRule>
  </conditionalFormatting>
  <conditionalFormatting sqref="BL3250">
    <cfRule type="expression" dxfId="3722" priority="3654">
      <formula>$BL3250="RETIRADO"</formula>
    </cfRule>
  </conditionalFormatting>
  <conditionalFormatting sqref="AI3250">
    <cfRule type="expression" dxfId="3721" priority="3653">
      <formula>$BL3250="RETIRADO"</formula>
    </cfRule>
  </conditionalFormatting>
  <conditionalFormatting sqref="AJ3250">
    <cfRule type="expression" dxfId="3720" priority="3652">
      <formula>$BL3250="RETIRADO"</formula>
    </cfRule>
  </conditionalFormatting>
  <conditionalFormatting sqref="BH3247:BI3247">
    <cfRule type="expression" dxfId="3719" priority="3651">
      <formula>$BL3247="RETIRADO"</formula>
    </cfRule>
  </conditionalFormatting>
  <conditionalFormatting sqref="AO3247">
    <cfRule type="expression" dxfId="3718" priority="3650">
      <formula>$BL3247="RETIRADO"</formula>
    </cfRule>
  </conditionalFormatting>
  <conditionalFormatting sqref="BL3247">
    <cfRule type="expression" dxfId="3717" priority="3649">
      <formula>$BL3247="RETIRADO"</formula>
    </cfRule>
  </conditionalFormatting>
  <conditionalFormatting sqref="AL3251">
    <cfRule type="expression" dxfId="3716" priority="3648">
      <formula>$BL3251="RETIRADO"</formula>
    </cfRule>
  </conditionalFormatting>
  <conditionalFormatting sqref="BH3252:BI3252">
    <cfRule type="expression" dxfId="3715" priority="3647">
      <formula>$BL3252="RETIRADO"</formula>
    </cfRule>
  </conditionalFormatting>
  <conditionalFormatting sqref="AO3252">
    <cfRule type="expression" dxfId="3714" priority="3646">
      <formula>$BL3252="RETIRADO"</formula>
    </cfRule>
  </conditionalFormatting>
  <conditionalFormatting sqref="AI3252">
    <cfRule type="expression" dxfId="3713" priority="3645">
      <formula>$BL3252="RETIRADO"</formula>
    </cfRule>
  </conditionalFormatting>
  <conditionalFormatting sqref="Z3241">
    <cfRule type="expression" dxfId="3712" priority="3644">
      <formula>$BL3241="RETIRADO"</formula>
    </cfRule>
  </conditionalFormatting>
  <conditionalFormatting sqref="BH3253:BI3253">
    <cfRule type="expression" dxfId="3711" priority="3643">
      <formula>$BL3253="RETIRADO"</formula>
    </cfRule>
  </conditionalFormatting>
  <conditionalFormatting sqref="BH3254:BI3254">
    <cfRule type="expression" dxfId="3710" priority="3642">
      <formula>$BL3254="RETIRADO"</formula>
    </cfRule>
  </conditionalFormatting>
  <conditionalFormatting sqref="AO3254">
    <cfRule type="expression" dxfId="3709" priority="3641">
      <formula>$BL3254="RETIRADO"</formula>
    </cfRule>
  </conditionalFormatting>
  <conditionalFormatting sqref="AI3254">
    <cfRule type="expression" dxfId="3708" priority="3640">
      <formula>$BL3254="RETIRADO"</formula>
    </cfRule>
  </conditionalFormatting>
  <conditionalFormatting sqref="BH3255:BI3255">
    <cfRule type="expression" dxfId="3707" priority="3639">
      <formula>$BL3255="RETIRADO"</formula>
    </cfRule>
  </conditionalFormatting>
  <conditionalFormatting sqref="AO3255">
    <cfRule type="expression" dxfId="3706" priority="3638">
      <formula>$BL3255="RETIRADO"</formula>
    </cfRule>
  </conditionalFormatting>
  <conditionalFormatting sqref="AI3255:AL3255">
    <cfRule type="expression" dxfId="3705" priority="3637">
      <formula>$BL3255="RETIRADO"</formula>
    </cfRule>
  </conditionalFormatting>
  <conditionalFormatting sqref="BH3256:BI3256">
    <cfRule type="expression" dxfId="3704" priority="3636">
      <formula>$BL3256="RETIRADO"</formula>
    </cfRule>
  </conditionalFormatting>
  <conditionalFormatting sqref="AO3256">
    <cfRule type="expression" dxfId="3703" priority="3635">
      <formula>$BL3256="RETIRADO"</formula>
    </cfRule>
  </conditionalFormatting>
  <conditionalFormatting sqref="AI3256">
    <cfRule type="expression" dxfId="3702" priority="3634">
      <formula>$BL3256="RETIRADO"</formula>
    </cfRule>
  </conditionalFormatting>
  <conditionalFormatting sqref="BH3257:BI3257">
    <cfRule type="expression" dxfId="3701" priority="3633">
      <formula>$BL3257="RETIRADO"</formula>
    </cfRule>
  </conditionalFormatting>
  <conditionalFormatting sqref="AI3257:AJ3257">
    <cfRule type="expression" dxfId="3700" priority="3632">
      <formula>$BL3257="RETIRADO"</formula>
    </cfRule>
  </conditionalFormatting>
  <conditionalFormatting sqref="AI3258">
    <cfRule type="expression" dxfId="3699" priority="3631">
      <formula>$BL3258="RETIRADO"</formula>
    </cfRule>
  </conditionalFormatting>
  <conditionalFormatting sqref="BH3258:BI3258">
    <cfRule type="expression" dxfId="3698" priority="3630">
      <formula>$BL3258="RETIRADO"</formula>
    </cfRule>
  </conditionalFormatting>
  <conditionalFormatting sqref="AK3258:AL3258">
    <cfRule type="expression" dxfId="3697" priority="3629">
      <formula>$BL3258="RETIRADO"</formula>
    </cfRule>
  </conditionalFormatting>
  <conditionalFormatting sqref="AO3258">
    <cfRule type="expression" dxfId="3696" priority="3628">
      <formula>$BL3258="RETIRADO"</formula>
    </cfRule>
  </conditionalFormatting>
  <conditionalFormatting sqref="BL3258">
    <cfRule type="expression" dxfId="3695" priority="3627">
      <formula>$BL3258="RETIRADO"</formula>
    </cfRule>
  </conditionalFormatting>
  <conditionalFormatting sqref="BH3259:BI3259">
    <cfRule type="expression" dxfId="3694" priority="3626">
      <formula>$BL3259="RETIRADO"</formula>
    </cfRule>
  </conditionalFormatting>
  <conditionalFormatting sqref="AI3259:AJ3259">
    <cfRule type="expression" dxfId="3693" priority="3625">
      <formula>$BL3259="RETIRADO"</formula>
    </cfRule>
  </conditionalFormatting>
  <conditionalFormatting sqref="BH3260:BI3260">
    <cfRule type="expression" dxfId="3692" priority="3624">
      <formula>$BL3260="RETIRADO"</formula>
    </cfRule>
  </conditionalFormatting>
  <conditionalFormatting sqref="AI3260:AL3260">
    <cfRule type="expression" dxfId="3691" priority="3623">
      <formula>$BL3260="RETIRADO"</formula>
    </cfRule>
  </conditionalFormatting>
  <conditionalFormatting sqref="Z3196">
    <cfRule type="expression" dxfId="3690" priority="3622">
      <formula>$BL3196="RETIRADO"</formula>
    </cfRule>
  </conditionalFormatting>
  <conditionalFormatting sqref="AJ3258">
    <cfRule type="expression" dxfId="3689" priority="3621">
      <formula>$BL3258="RETIRADO"</formula>
    </cfRule>
  </conditionalFormatting>
  <conditionalFormatting sqref="BH3261:BI3261">
    <cfRule type="expression" dxfId="3688" priority="3620">
      <formula>$BL3261="RETIRADO"</formula>
    </cfRule>
  </conditionalFormatting>
  <conditionalFormatting sqref="AI3261:AJ3261">
    <cfRule type="expression" dxfId="3687" priority="3619">
      <formula>$BL3261="RETIRADO"</formula>
    </cfRule>
  </conditionalFormatting>
  <conditionalFormatting sqref="W3201">
    <cfRule type="expression" dxfId="3686" priority="3618">
      <formula>$BL3201="RETIRADO"</formula>
    </cfRule>
  </conditionalFormatting>
  <conditionalFormatting sqref="X3201">
    <cfRule type="expression" dxfId="3685" priority="3617">
      <formula>$BL3201="RETIRADO"</formula>
    </cfRule>
  </conditionalFormatting>
  <conditionalFormatting sqref="Y3201">
    <cfRule type="expression" dxfId="3684" priority="3616">
      <formula>$BL3201="RETIRADO"</formula>
    </cfRule>
  </conditionalFormatting>
  <conditionalFormatting sqref="Z3202">
    <cfRule type="expression" dxfId="3683" priority="3615">
      <formula>$BL3202="RETIRADO"</formula>
    </cfRule>
  </conditionalFormatting>
  <conditionalFormatting sqref="Z3201">
    <cfRule type="expression" dxfId="3682" priority="3614">
      <formula>$BL3201="RETIRADO"</formula>
    </cfRule>
  </conditionalFormatting>
  <conditionalFormatting sqref="AA3201">
    <cfRule type="expression" dxfId="3681" priority="3613">
      <formula>$BL3201="RETIRADO"</formula>
    </cfRule>
  </conditionalFormatting>
  <conditionalFormatting sqref="AG3232">
    <cfRule type="expression" dxfId="3680" priority="3612">
      <formula>$BL3232="RETIRADO"</formula>
    </cfRule>
  </conditionalFormatting>
  <conditionalFormatting sqref="BI3267">
    <cfRule type="expression" dxfId="3679" priority="3611">
      <formula>$BL3267="RETIRADO"</formula>
    </cfRule>
  </conditionalFormatting>
  <conditionalFormatting sqref="AO3267">
    <cfRule type="expression" dxfId="3678" priority="3610">
      <formula>$BL3267="RETIRADO"</formula>
    </cfRule>
  </conditionalFormatting>
  <conditionalFormatting sqref="AI3267:AL3267">
    <cfRule type="expression" dxfId="3677" priority="3609">
      <formula>$BL3267="RETIRADO"</formula>
    </cfRule>
  </conditionalFormatting>
  <conditionalFormatting sqref="BI3268">
    <cfRule type="expression" dxfId="3676" priority="3608">
      <formula>$BL3268="RETIRADO"</formula>
    </cfRule>
  </conditionalFormatting>
  <conditionalFormatting sqref="AO3268">
    <cfRule type="expression" dxfId="3675" priority="3607">
      <formula>$BL3268="RETIRADO"</formula>
    </cfRule>
  </conditionalFormatting>
  <conditionalFormatting sqref="AK3268:AL3268">
    <cfRule type="expression" dxfId="3674" priority="3606">
      <formula>$BL3268="RETIRADO"</formula>
    </cfRule>
  </conditionalFormatting>
  <conditionalFormatting sqref="AI3269">
    <cfRule type="expression" dxfId="3673" priority="3605">
      <formula>$BL3269="RETIRADO"</formula>
    </cfRule>
  </conditionalFormatting>
  <conditionalFormatting sqref="AJ3269">
    <cfRule type="expression" dxfId="3672" priority="3604">
      <formula>$BL3269="RETIRADO"</formula>
    </cfRule>
  </conditionalFormatting>
  <conditionalFormatting sqref="BI3269">
    <cfRule type="expression" dxfId="3671" priority="3603">
      <formula>$BL3269="RETIRADO"</formula>
    </cfRule>
  </conditionalFormatting>
  <conditionalFormatting sqref="AK3269:AL3269">
    <cfRule type="expression" dxfId="3670" priority="3602">
      <formula>$BL3269="RETIRADO"</formula>
    </cfRule>
  </conditionalFormatting>
  <conditionalFormatting sqref="AO3269">
    <cfRule type="expression" dxfId="3669" priority="3601">
      <formula>$BL3269="RETIRADO"</formula>
    </cfRule>
  </conditionalFormatting>
  <conditionalFormatting sqref="BL3269">
    <cfRule type="expression" dxfId="3668" priority="3600">
      <formula>$BL3269="RETIRADO"</formula>
    </cfRule>
  </conditionalFormatting>
  <conditionalFormatting sqref="AI3270">
    <cfRule type="expression" dxfId="3667" priority="3599">
      <formula>$BL3270="RETIRADO"</formula>
    </cfRule>
  </conditionalFormatting>
  <conditionalFormatting sqref="AJ3270">
    <cfRule type="expression" dxfId="3666" priority="3598">
      <formula>$BL3270="RETIRADO"</formula>
    </cfRule>
  </conditionalFormatting>
  <conditionalFormatting sqref="BI3270">
    <cfRule type="expression" dxfId="3665" priority="3597">
      <formula>$BL3270="RETIRADO"</formula>
    </cfRule>
  </conditionalFormatting>
  <conditionalFormatting sqref="AK3270:AL3270">
    <cfRule type="expression" dxfId="3664" priority="3596">
      <formula>$BL3270="RETIRADO"</formula>
    </cfRule>
  </conditionalFormatting>
  <conditionalFormatting sqref="AO3270">
    <cfRule type="expression" dxfId="3663" priority="3595">
      <formula>$BL3270="RETIRADO"</formula>
    </cfRule>
  </conditionalFormatting>
  <conditionalFormatting sqref="BL3270:BL3271">
    <cfRule type="expression" dxfId="3662" priority="3594">
      <formula>$BL3270="RETIRADO"</formula>
    </cfRule>
  </conditionalFormatting>
  <conditionalFormatting sqref="AI3272">
    <cfRule type="expression" dxfId="3661" priority="3593">
      <formula>$BL3272="RETIRADO"</formula>
    </cfRule>
  </conditionalFormatting>
  <conditionalFormatting sqref="AJ3272">
    <cfRule type="expression" dxfId="3660" priority="3592">
      <formula>$BL3272="RETIRADO"</formula>
    </cfRule>
  </conditionalFormatting>
  <conditionalFormatting sqref="BH3272:BI3272">
    <cfRule type="expression" dxfId="3659" priority="3591">
      <formula>$BL3272="RETIRADO"</formula>
    </cfRule>
  </conditionalFormatting>
  <conditionalFormatting sqref="AK3272:AL3272">
    <cfRule type="expression" dxfId="3658" priority="3590">
      <formula>$BL3272="RETIRADO"</formula>
    </cfRule>
  </conditionalFormatting>
  <conditionalFormatting sqref="AO3272">
    <cfRule type="expression" dxfId="3657" priority="3589">
      <formula>$BL3272="RETIRADO"</formula>
    </cfRule>
  </conditionalFormatting>
  <conditionalFormatting sqref="BL3272">
    <cfRule type="expression" dxfId="3656" priority="3588">
      <formula>$BL3272="RETIRADO"</formula>
    </cfRule>
  </conditionalFormatting>
  <conditionalFormatting sqref="AI3273">
    <cfRule type="expression" dxfId="3655" priority="3587">
      <formula>$BL3273="RETIRADO"</formula>
    </cfRule>
  </conditionalFormatting>
  <conditionalFormatting sqref="AJ3273">
    <cfRule type="expression" dxfId="3654" priority="3586">
      <formula>$BL3273="RETIRADO"</formula>
    </cfRule>
  </conditionalFormatting>
  <conditionalFormatting sqref="BK3273">
    <cfRule type="expression" dxfId="3653" priority="3585">
      <formula>$BL3273="RETIRADO"</formula>
    </cfRule>
  </conditionalFormatting>
  <conditionalFormatting sqref="AK3273:AL3273">
    <cfRule type="expression" dxfId="3652" priority="3584">
      <formula>$BL3273="RETIRADO"</formula>
    </cfRule>
  </conditionalFormatting>
  <conditionalFormatting sqref="AO3273">
    <cfRule type="expression" dxfId="3651" priority="3583">
      <formula>$BL3273="RETIRADO"</formula>
    </cfRule>
  </conditionalFormatting>
  <conditionalFormatting sqref="BL3273">
    <cfRule type="expression" dxfId="3650" priority="3582">
      <formula>$BL3273="RETIRADO"</formula>
    </cfRule>
  </conditionalFormatting>
  <conditionalFormatting sqref="AI3271:AL3271">
    <cfRule type="expression" dxfId="3649" priority="3581">
      <formula>$BL3271="RETIRADO"</formula>
    </cfRule>
  </conditionalFormatting>
  <conditionalFormatting sqref="X3245:Y3247">
    <cfRule type="expression" dxfId="3648" priority="3580">
      <formula>$BL3245="RETIRADO"</formula>
    </cfRule>
  </conditionalFormatting>
  <conditionalFormatting sqref="X3248:Y3248">
    <cfRule type="expression" dxfId="3647" priority="3579">
      <formula>$BL3248="RETIRADO"</formula>
    </cfRule>
  </conditionalFormatting>
  <conditionalFormatting sqref="X3259:Y3259">
    <cfRule type="expression" dxfId="3646" priority="3578">
      <formula>$BL3259="RETIRADO"</formula>
    </cfRule>
  </conditionalFormatting>
  <conditionalFormatting sqref="X3026:AD3026">
    <cfRule type="expression" dxfId="3645" priority="3577">
      <formula>$BL3026="RETIRADO"</formula>
    </cfRule>
  </conditionalFormatting>
  <conditionalFormatting sqref="W3265:W3271">
    <cfRule type="expression" dxfId="3644" priority="3576">
      <formula>$BL3265="RETIRADO"</formula>
    </cfRule>
  </conditionalFormatting>
  <conditionalFormatting sqref="AI3248:AJ3248">
    <cfRule type="expression" dxfId="3643" priority="3575">
      <formula>$BL3248="RETIRADO"</formula>
    </cfRule>
  </conditionalFormatting>
  <conditionalFormatting sqref="AI3251:AJ3251">
    <cfRule type="expression" dxfId="3642" priority="3574">
      <formula>$BL3251="RETIRADO"</formula>
    </cfRule>
  </conditionalFormatting>
  <conditionalFormatting sqref="AP3252:AQ3252">
    <cfRule type="expression" dxfId="3641" priority="3573">
      <formula>$BL3252="RETIRADO"</formula>
    </cfRule>
  </conditionalFormatting>
  <conditionalFormatting sqref="AP3248:AQ3248">
    <cfRule type="expression" dxfId="3640" priority="3572">
      <formula>$BL3248="RETIRADO"</formula>
    </cfRule>
  </conditionalFormatting>
  <conditionalFormatting sqref="AP3250:AQ3250">
    <cfRule type="expression" dxfId="3639" priority="3571">
      <formula>$BL3250="RETIRADO"</formula>
    </cfRule>
  </conditionalFormatting>
  <conditionalFormatting sqref="AP3273">
    <cfRule type="expression" dxfId="3638" priority="3570">
      <formula>$BL3273="RETIRADO"</formula>
    </cfRule>
  </conditionalFormatting>
  <conditionalFormatting sqref="BH3273:BI3273">
    <cfRule type="expression" dxfId="3637" priority="3569">
      <formula>$BL3273="RETIRADO"</formula>
    </cfRule>
  </conditionalFormatting>
  <conditionalFormatting sqref="R2952">
    <cfRule type="expression" dxfId="3636" priority="3568">
      <formula>$BL2951="RETIRADO"</formula>
    </cfRule>
  </conditionalFormatting>
  <conditionalFormatting sqref="X3274:Y3277">
    <cfRule type="expression" dxfId="3635" priority="3567">
      <formula>$BL3274="RETIRADO"</formula>
    </cfRule>
  </conditionalFormatting>
  <conditionalFormatting sqref="X3279:Y3279">
    <cfRule type="expression" dxfId="3634" priority="3566">
      <formula>$BL3279="RETIRADO"</formula>
    </cfRule>
  </conditionalFormatting>
  <conditionalFormatting sqref="BI3275:BI3276">
    <cfRule type="expression" dxfId="3633" priority="3565">
      <formula>$BL3275="RETIRADO"</formula>
    </cfRule>
  </conditionalFormatting>
  <conditionalFormatting sqref="BI3277">
    <cfRule type="expression" dxfId="3632" priority="3564">
      <formula>$BL3277="RETIRADO"</formula>
    </cfRule>
  </conditionalFormatting>
  <conditionalFormatting sqref="BI3278">
    <cfRule type="expression" dxfId="3631" priority="3563">
      <formula>$BL3278="RETIRADO"</formula>
    </cfRule>
  </conditionalFormatting>
  <conditionalFormatting sqref="BI3279">
    <cfRule type="expression" dxfId="3630" priority="3562">
      <formula>$BL3279="RETIRADO"</formula>
    </cfRule>
  </conditionalFormatting>
  <conditionalFormatting sqref="BL3279">
    <cfRule type="expression" dxfId="3629" priority="3561">
      <formula>$BL3279="RETIRADO"</formula>
    </cfRule>
  </conditionalFormatting>
  <conditionalFormatting sqref="BI3280">
    <cfRule type="expression" dxfId="3628" priority="3560">
      <formula>$BL3280="RETIRADO"</formula>
    </cfRule>
  </conditionalFormatting>
  <conditionalFormatting sqref="BL3280">
    <cfRule type="expression" dxfId="3627" priority="3559">
      <formula>$BL3280="RETIRADO"</formula>
    </cfRule>
  </conditionalFormatting>
  <conditionalFormatting sqref="BI3281">
    <cfRule type="expression" dxfId="3626" priority="3558">
      <formula>$BL3281="RETIRADO"</formula>
    </cfRule>
  </conditionalFormatting>
  <conditionalFormatting sqref="AO3274">
    <cfRule type="expression" dxfId="3625" priority="3557">
      <formula>$BL3274="RETIRADO"</formula>
    </cfRule>
  </conditionalFormatting>
  <conditionalFormatting sqref="AK3274">
    <cfRule type="expression" dxfId="3624" priority="3556">
      <formula>$BL3274="RETIRADO"</formula>
    </cfRule>
  </conditionalFormatting>
  <conditionalFormatting sqref="AI3274">
    <cfRule type="expression" dxfId="3623" priority="3555">
      <formula>$BL3274="RETIRADO"</formula>
    </cfRule>
  </conditionalFormatting>
  <conditionalFormatting sqref="AJ3274">
    <cfRule type="expression" dxfId="3622" priority="3554">
      <formula>$BL3274="RETIRADO"</formula>
    </cfRule>
  </conditionalFormatting>
  <conditionalFormatting sqref="AK3275:AL3275">
    <cfRule type="expression" dxfId="3621" priority="3553">
      <formula>$BL3275="RETIRADO"</formula>
    </cfRule>
  </conditionalFormatting>
  <conditionalFormatting sqref="AI3275:AJ3275">
    <cfRule type="expression" dxfId="3620" priority="3552">
      <formula>$BL3275="RETIRADO"</formula>
    </cfRule>
  </conditionalFormatting>
  <conditionalFormatting sqref="AI3276:AL3276">
    <cfRule type="expression" dxfId="3619" priority="3551">
      <formula>$BL3276="RETIRADO"</formula>
    </cfRule>
  </conditionalFormatting>
  <conditionalFormatting sqref="AI3277:AL3277">
    <cfRule type="expression" dxfId="3618" priority="3550">
      <formula>$BL3277="RETIRADO"</formula>
    </cfRule>
  </conditionalFormatting>
  <conditionalFormatting sqref="AI3278:AL3278">
    <cfRule type="expression" dxfId="3617" priority="3549">
      <formula>$BL3278="RETIRADO"</formula>
    </cfRule>
  </conditionalFormatting>
  <conditionalFormatting sqref="AI3279:AL3279">
    <cfRule type="expression" dxfId="3616" priority="3548">
      <formula>$BL3279="RETIRADO"</formula>
    </cfRule>
  </conditionalFormatting>
  <conditionalFormatting sqref="AI3280:AL3280">
    <cfRule type="expression" dxfId="3615" priority="3547">
      <formula>$BL3280="RETIRADO"</formula>
    </cfRule>
  </conditionalFormatting>
  <conditionalFormatting sqref="AO3280">
    <cfRule type="expression" dxfId="3614" priority="3546">
      <formula>$BL3280="RETIRADO"</formula>
    </cfRule>
  </conditionalFormatting>
  <conditionalFormatting sqref="AI3281:AL3281">
    <cfRule type="expression" dxfId="3613" priority="3545">
      <formula>$BL3281="RETIRADO"</formula>
    </cfRule>
  </conditionalFormatting>
  <conditionalFormatting sqref="AI3282">
    <cfRule type="expression" dxfId="3612" priority="3544">
      <formula>$BL3282="RETIRADO"</formula>
    </cfRule>
  </conditionalFormatting>
  <conditionalFormatting sqref="AK3282:AL3282">
    <cfRule type="expression" dxfId="3611" priority="3543">
      <formula>$BL3282="RETIRADO"</formula>
    </cfRule>
  </conditionalFormatting>
  <conditionalFormatting sqref="AI3283">
    <cfRule type="expression" dxfId="3610" priority="3542">
      <formula>$BL3283="RETIRADO"</formula>
    </cfRule>
  </conditionalFormatting>
  <conditionalFormatting sqref="AK3283:AL3283">
    <cfRule type="expression" dxfId="3609" priority="3541">
      <formula>$BL3283="RETIRADO"</formula>
    </cfRule>
  </conditionalFormatting>
  <conditionalFormatting sqref="AI3284">
    <cfRule type="expression" dxfId="3608" priority="3540">
      <formula>$BL3284="RETIRADO"</formula>
    </cfRule>
  </conditionalFormatting>
  <conditionalFormatting sqref="AK3284:AL3284">
    <cfRule type="expression" dxfId="3607" priority="3539">
      <formula>$BL3284="RETIRADO"</formula>
    </cfRule>
  </conditionalFormatting>
  <conditionalFormatting sqref="AI3285">
    <cfRule type="expression" dxfId="3606" priority="3538">
      <formula>$BL3285="RETIRADO"</formula>
    </cfRule>
  </conditionalFormatting>
  <conditionalFormatting sqref="AJ3285">
    <cfRule type="expression" dxfId="3605" priority="3537">
      <formula>$BL3285="RETIRADO"</formula>
    </cfRule>
  </conditionalFormatting>
  <conditionalFormatting sqref="AK3285:AL3285">
    <cfRule type="expression" dxfId="3604" priority="3536">
      <formula>$BL3285="RETIRADO"</formula>
    </cfRule>
  </conditionalFormatting>
  <conditionalFormatting sqref="AI3286">
    <cfRule type="expression" dxfId="3603" priority="3535">
      <formula>$BL3286="RETIRADO"</formula>
    </cfRule>
  </conditionalFormatting>
  <conditionalFormatting sqref="AJ3286">
    <cfRule type="expression" dxfId="3602" priority="3534">
      <formula>$BL3286="RETIRADO"</formula>
    </cfRule>
  </conditionalFormatting>
  <conditionalFormatting sqref="AK3286:AL3286">
    <cfRule type="expression" dxfId="3601" priority="3533">
      <formula>$BL3286="RETIRADO"</formula>
    </cfRule>
  </conditionalFormatting>
  <conditionalFormatting sqref="AI3287">
    <cfRule type="expression" dxfId="3600" priority="3532">
      <formula>$BL3287="RETIRADO"</formula>
    </cfRule>
  </conditionalFormatting>
  <conditionalFormatting sqref="AK3287:AL3287">
    <cfRule type="expression" dxfId="3599" priority="3531">
      <formula>$BL3287="RETIRADO"</formula>
    </cfRule>
  </conditionalFormatting>
  <conditionalFormatting sqref="AO3275">
    <cfRule type="expression" dxfId="3598" priority="3530">
      <formula>$BL3275="RETIRADO"</formula>
    </cfRule>
  </conditionalFormatting>
  <conditionalFormatting sqref="AO3276">
    <cfRule type="expression" dxfId="3597" priority="3529">
      <formula>$BL3276="RETIRADO"</formula>
    </cfRule>
  </conditionalFormatting>
  <conditionalFormatting sqref="AO3277">
    <cfRule type="expression" dxfId="3596" priority="3528">
      <formula>$BL3277="RETIRADO"</formula>
    </cfRule>
  </conditionalFormatting>
  <conditionalFormatting sqref="AO3278">
    <cfRule type="expression" dxfId="3595" priority="3527">
      <formula>$BL3278="RETIRADO"</formula>
    </cfRule>
  </conditionalFormatting>
  <conditionalFormatting sqref="AO3279">
    <cfRule type="expression" dxfId="3594" priority="3526">
      <formula>$BL3279="RETIRADO"</formula>
    </cfRule>
  </conditionalFormatting>
  <conditionalFormatting sqref="AO3281">
    <cfRule type="expression" dxfId="3593" priority="3525">
      <formula>$BL3281="RETIRADO"</formula>
    </cfRule>
  </conditionalFormatting>
  <conditionalFormatting sqref="AO3282">
    <cfRule type="expression" dxfId="3592" priority="3524">
      <formula>$BL3282="RETIRADO"</formula>
    </cfRule>
  </conditionalFormatting>
  <conditionalFormatting sqref="AO3283">
    <cfRule type="expression" dxfId="3591" priority="3523">
      <formula>$BL3283="RETIRADO"</formula>
    </cfRule>
  </conditionalFormatting>
  <conditionalFormatting sqref="AO3284">
    <cfRule type="expression" dxfId="3590" priority="3522">
      <formula>$BL3284="RETIRADO"</formula>
    </cfRule>
  </conditionalFormatting>
  <conditionalFormatting sqref="AO3285">
    <cfRule type="expression" dxfId="3589" priority="3521">
      <formula>$BL3285="RETIRADO"</formula>
    </cfRule>
  </conditionalFormatting>
  <conditionalFormatting sqref="AO3286">
    <cfRule type="expression" dxfId="3588" priority="3520">
      <formula>$BL3286="RETIRADO"</formula>
    </cfRule>
  </conditionalFormatting>
  <conditionalFormatting sqref="AO3287">
    <cfRule type="expression" dxfId="3587" priority="3519">
      <formula>$BL3287="RETIRADO"</formula>
    </cfRule>
  </conditionalFormatting>
  <conditionalFormatting sqref="Z3275:AD3279">
    <cfRule type="expression" dxfId="3586" priority="3518">
      <formula>$BL3275="RETIRADO"</formula>
    </cfRule>
  </conditionalFormatting>
  <conditionalFormatting sqref="Z3281:AD3283">
    <cfRule type="expression" dxfId="3585" priority="3517">
      <formula>$BL3281="RETIRADO"</formula>
    </cfRule>
  </conditionalFormatting>
  <conditionalFormatting sqref="AB3267:AD3268">
    <cfRule type="expression" dxfId="3584" priority="3516">
      <formula>$BL3267="RETIRADO"</formula>
    </cfRule>
  </conditionalFormatting>
  <conditionalFormatting sqref="AF3247">
    <cfRule type="expression" dxfId="3583" priority="3515">
      <formula>$BL3247="RETIRADO"</formula>
    </cfRule>
  </conditionalFormatting>
  <conditionalFormatting sqref="AF3246">
    <cfRule type="expression" dxfId="3582" priority="3514">
      <formula>$BL3246="RETIRADO"</formula>
    </cfRule>
  </conditionalFormatting>
  <conditionalFormatting sqref="BC3252:BD3252">
    <cfRule type="expression" dxfId="3581" priority="3513">
      <formula>$BL3252="RETIRADO"</formula>
    </cfRule>
  </conditionalFormatting>
  <conditionalFormatting sqref="BC3247:BD3247">
    <cfRule type="expression" dxfId="3580" priority="3512">
      <formula>$BL3247="RETIRADO"</formula>
    </cfRule>
  </conditionalFormatting>
  <conditionalFormatting sqref="BC3248:BD3248">
    <cfRule type="expression" dxfId="3579" priority="3511">
      <formula>$BL3248="RETIRADO"</formula>
    </cfRule>
  </conditionalFormatting>
  <conditionalFormatting sqref="AI3253:AL3253">
    <cfRule type="expression" dxfId="3578" priority="3510">
      <formula>$BL3253="RETIRADO"</formula>
    </cfRule>
  </conditionalFormatting>
  <conditionalFormatting sqref="X3253:Y3253">
    <cfRule type="expression" dxfId="3577" priority="3509">
      <formula>$BL3253="RETIRADO"</formula>
    </cfRule>
  </conditionalFormatting>
  <conditionalFormatting sqref="AI3170:AJ3170">
    <cfRule type="expression" dxfId="3576" priority="3508">
      <formula>$BL3170="RETIRADO"</formula>
    </cfRule>
  </conditionalFormatting>
  <conditionalFormatting sqref="AI3172:AJ3172">
    <cfRule type="expression" dxfId="3575" priority="3507">
      <formula>$BL3172="RETIRADO"</formula>
    </cfRule>
  </conditionalFormatting>
  <conditionalFormatting sqref="AI3159:AJ3159">
    <cfRule type="expression" dxfId="3574" priority="3506">
      <formula>$BL3159="RETIRADO"</formula>
    </cfRule>
  </conditionalFormatting>
  <conditionalFormatting sqref="AI3288:AL3288">
    <cfRule type="expression" dxfId="3573" priority="3505">
      <formula>$BL3288="RETIRADO"</formula>
    </cfRule>
  </conditionalFormatting>
  <conditionalFormatting sqref="AP3170">
    <cfRule type="expression" dxfId="3572" priority="3504">
      <formula>$BL3170="RETIRADO"</formula>
    </cfRule>
  </conditionalFormatting>
  <conditionalFormatting sqref="AP3159">
    <cfRule type="expression" dxfId="3571" priority="3503">
      <formula>$BL3159="RETIRADO"</formula>
    </cfRule>
  </conditionalFormatting>
  <conditionalFormatting sqref="X3258:Y3258">
    <cfRule type="expression" dxfId="3570" priority="3502">
      <formula>$BL3258="RETIRADO"</formula>
    </cfRule>
  </conditionalFormatting>
  <conditionalFormatting sqref="W3132:Y3132">
    <cfRule type="expression" dxfId="3569" priority="3501">
      <formula>$BL3132="RETIRADO"</formula>
    </cfRule>
  </conditionalFormatting>
  <conditionalFormatting sqref="Z3132:AA3132">
    <cfRule type="expression" dxfId="3568" priority="3500">
      <formula>$BL3132="RETIRADO"</formula>
    </cfRule>
  </conditionalFormatting>
  <conditionalFormatting sqref="AI3132:AJ3132">
    <cfRule type="expression" dxfId="3567" priority="3499">
      <formula>$BL3132="RETIRADO"</formula>
    </cfRule>
  </conditionalFormatting>
  <conditionalFormatting sqref="Z3098:AC3098">
    <cfRule type="expression" dxfId="3566" priority="3498">
      <formula>$BL3098="RETIRADO"</formula>
    </cfRule>
  </conditionalFormatting>
  <conditionalFormatting sqref="Z3290:AD3290">
    <cfRule type="expression" dxfId="3565" priority="3497">
      <formula>$BL3290="RETIRADO"</formula>
    </cfRule>
  </conditionalFormatting>
  <conditionalFormatting sqref="AI3290">
    <cfRule type="expression" dxfId="3564" priority="3496">
      <formula>$BL3290="RETIRADO"</formula>
    </cfRule>
  </conditionalFormatting>
  <conditionalFormatting sqref="AJ3290">
    <cfRule type="expression" dxfId="3563" priority="3495">
      <formula>$BL3290="RETIRADO"</formula>
    </cfRule>
  </conditionalFormatting>
  <conditionalFormatting sqref="AK3290:AL3290">
    <cfRule type="expression" dxfId="3562" priority="3494">
      <formula>$BL3290="RETIRADO"</formula>
    </cfRule>
  </conditionalFormatting>
  <conditionalFormatting sqref="AI3291">
    <cfRule type="expression" dxfId="3561" priority="3493">
      <formula>$BL3291="RETIRADO"</formula>
    </cfRule>
  </conditionalFormatting>
  <conditionalFormatting sqref="AJ3291">
    <cfRule type="expression" dxfId="3560" priority="3492">
      <formula>$BL3291="RETIRADO"</formula>
    </cfRule>
  </conditionalFormatting>
  <conditionalFormatting sqref="AK3291:AL3291">
    <cfRule type="expression" dxfId="3559" priority="3491">
      <formula>$BL3291="RETIRADO"</formula>
    </cfRule>
  </conditionalFormatting>
  <conditionalFormatting sqref="AI3292">
    <cfRule type="expression" dxfId="3558" priority="3490">
      <formula>$BL3292="RETIRADO"</formula>
    </cfRule>
  </conditionalFormatting>
  <conditionalFormatting sqref="AJ3292">
    <cfRule type="expression" dxfId="3557" priority="3489">
      <formula>$BL3292="RETIRADO"</formula>
    </cfRule>
  </conditionalFormatting>
  <conditionalFormatting sqref="AK3292:AL3292">
    <cfRule type="expression" dxfId="3556" priority="3488">
      <formula>$BL3292="RETIRADO"</formula>
    </cfRule>
  </conditionalFormatting>
  <conditionalFormatting sqref="AI3293">
    <cfRule type="expression" dxfId="3555" priority="3487">
      <formula>$BL3293="RETIRADO"</formula>
    </cfRule>
  </conditionalFormatting>
  <conditionalFormatting sqref="AJ3293">
    <cfRule type="expression" dxfId="3554" priority="3486">
      <formula>$BL3293="RETIRADO"</formula>
    </cfRule>
  </conditionalFormatting>
  <conditionalFormatting sqref="AK3293:AL3293">
    <cfRule type="expression" dxfId="3553" priority="3485">
      <formula>$BL3293="RETIRADO"</formula>
    </cfRule>
  </conditionalFormatting>
  <conditionalFormatting sqref="AI3294">
    <cfRule type="expression" dxfId="3552" priority="3484">
      <formula>$BL3294="RETIRADO"</formula>
    </cfRule>
  </conditionalFormatting>
  <conditionalFormatting sqref="AJ3294">
    <cfRule type="expression" dxfId="3551" priority="3483">
      <formula>$BL3294="RETIRADO"</formula>
    </cfRule>
  </conditionalFormatting>
  <conditionalFormatting sqref="AK3294:AL3294">
    <cfRule type="expression" dxfId="3550" priority="3482">
      <formula>$BL3294="RETIRADO"</formula>
    </cfRule>
  </conditionalFormatting>
  <conditionalFormatting sqref="AI3295">
    <cfRule type="expression" dxfId="3549" priority="3481">
      <formula>$BL3295="RETIRADO"</formula>
    </cfRule>
  </conditionalFormatting>
  <conditionalFormatting sqref="AJ3295">
    <cfRule type="expression" dxfId="3548" priority="3480">
      <formula>$BL3295="RETIRADO"</formula>
    </cfRule>
  </conditionalFormatting>
  <conditionalFormatting sqref="AK3295:AL3295">
    <cfRule type="expression" dxfId="3547" priority="3479">
      <formula>$BL3295="RETIRADO"</formula>
    </cfRule>
  </conditionalFormatting>
  <conditionalFormatting sqref="Z3120:AA3120">
    <cfRule type="expression" dxfId="3546" priority="3478">
      <formula>$BL3120="RETIRADO"</formula>
    </cfRule>
  </conditionalFormatting>
  <conditionalFormatting sqref="W3159">
    <cfRule type="expression" dxfId="3545" priority="3477">
      <formula>$BL3159="RETIRADO"</formula>
    </cfRule>
  </conditionalFormatting>
  <conditionalFormatting sqref="AI3300:AL3300">
    <cfRule type="expression" dxfId="3544" priority="3476">
      <formula>$BL3300="RETIRADO"</formula>
    </cfRule>
  </conditionalFormatting>
  <conditionalFormatting sqref="AI3301:AL3301">
    <cfRule type="expression" dxfId="3543" priority="3475">
      <formula>$BL3301="RETIRADO"</formula>
    </cfRule>
  </conditionalFormatting>
  <conditionalFormatting sqref="AK3302:AL3302">
    <cfRule type="expression" dxfId="3542" priority="3474">
      <formula>$BL3302="RETIRADO"</formula>
    </cfRule>
  </conditionalFormatting>
  <conditionalFormatting sqref="AI3302:AJ3302">
    <cfRule type="expression" dxfId="3541" priority="3473">
      <formula>$BL3302="RETIRADO"</formula>
    </cfRule>
  </conditionalFormatting>
  <conditionalFormatting sqref="AK3303:AL3303">
    <cfRule type="expression" dxfId="3540" priority="3472">
      <formula>$BL3303="RETIRADO"</formula>
    </cfRule>
  </conditionalFormatting>
  <conditionalFormatting sqref="AI3303:AJ3303">
    <cfRule type="expression" dxfId="3539" priority="3471">
      <formula>$BL3303="RETIRADO"</formula>
    </cfRule>
  </conditionalFormatting>
  <conditionalFormatting sqref="AI3304">
    <cfRule type="expression" dxfId="3538" priority="3470">
      <formula>$BL3304="RETIRADO"</formula>
    </cfRule>
  </conditionalFormatting>
  <conditionalFormatting sqref="AI3305:AL3305">
    <cfRule type="expression" dxfId="3537" priority="3469">
      <formula>$BL3305="RETIRADO"</formula>
    </cfRule>
  </conditionalFormatting>
  <conditionalFormatting sqref="AI3306">
    <cfRule type="expression" dxfId="3536" priority="3468">
      <formula>$BL3306="RETIRADO"</formula>
    </cfRule>
  </conditionalFormatting>
  <conditionalFormatting sqref="W3129">
    <cfRule type="expression" dxfId="3535" priority="3467">
      <formula>$BL3129="RETIRADO"</formula>
    </cfRule>
  </conditionalFormatting>
  <conditionalFormatting sqref="Z3310:AD3310">
    <cfRule type="expression" dxfId="3534" priority="3466">
      <formula>$BL3310="RETIRADO"</formula>
    </cfRule>
  </conditionalFormatting>
  <conditionalFormatting sqref="AI3308">
    <cfRule type="expression" dxfId="3533" priority="3465">
      <formula>$BL3308="RETIRADO"</formula>
    </cfRule>
  </conditionalFormatting>
  <conditionalFormatting sqref="AJ3308">
    <cfRule type="expression" dxfId="3532" priority="3464">
      <formula>$BL3308="RETIRADO"</formula>
    </cfRule>
  </conditionalFormatting>
  <conditionalFormatting sqref="AK3308:AL3308">
    <cfRule type="expression" dxfId="3531" priority="3463">
      <formula>$BL3308="RETIRADO"</formula>
    </cfRule>
  </conditionalFormatting>
  <conditionalFormatting sqref="AL3309">
    <cfRule type="expression" dxfId="3530" priority="3462">
      <formula>$BL3309="RETIRADO"</formula>
    </cfRule>
  </conditionalFormatting>
  <conditionalFormatting sqref="AK3310:AL3310">
    <cfRule type="expression" dxfId="3529" priority="3461">
      <formula>$BL3310="RETIRADO"</formula>
    </cfRule>
  </conditionalFormatting>
  <conditionalFormatting sqref="AI3311:AL3311">
    <cfRule type="expression" dxfId="3528" priority="3460">
      <formula>$BL3311="RETIRADO"</formula>
    </cfRule>
  </conditionalFormatting>
  <conditionalFormatting sqref="AI3318:AL3318">
    <cfRule type="expression" dxfId="3527" priority="3459">
      <formula>$BL3318="RETIRADO"</formula>
    </cfRule>
  </conditionalFormatting>
  <conditionalFormatting sqref="AI3320:AL3320">
    <cfRule type="expression" dxfId="3526" priority="3458">
      <formula>$BL3320="RETIRADO"</formula>
    </cfRule>
  </conditionalFormatting>
  <conditionalFormatting sqref="AI3319">
    <cfRule type="expression" dxfId="3525" priority="3457">
      <formula>$BL3319="RETIRADO"</formula>
    </cfRule>
  </conditionalFormatting>
  <conditionalFormatting sqref="AI3321:AL3321">
    <cfRule type="expression" dxfId="3524" priority="3456">
      <formula>$BL3321="RETIRADO"</formula>
    </cfRule>
  </conditionalFormatting>
  <conditionalFormatting sqref="AO3310:AO3311">
    <cfRule type="expression" dxfId="3523" priority="3455">
      <formula>$BL3310="RETIRADO"</formula>
    </cfRule>
  </conditionalFormatting>
  <conditionalFormatting sqref="AF3248:AG3248">
    <cfRule type="expression" dxfId="3522" priority="3454">
      <formula>$BL3248="RETIRADO"</formula>
    </cfRule>
  </conditionalFormatting>
  <conditionalFormatting sqref="AF3250:AG3250">
    <cfRule type="expression" dxfId="3521" priority="3453">
      <formula>$BL3250="RETIRADO"</formula>
    </cfRule>
  </conditionalFormatting>
  <conditionalFormatting sqref="AF3251:AG3251">
    <cfRule type="expression" dxfId="3520" priority="3452">
      <formula>$BL3251="RETIRADO"</formula>
    </cfRule>
  </conditionalFormatting>
  <conditionalFormatting sqref="AG3253">
    <cfRule type="expression" dxfId="3519" priority="3451">
      <formula>$BL3253="RETIRADO"</formula>
    </cfRule>
  </conditionalFormatting>
  <conditionalFormatting sqref="AF3253">
    <cfRule type="expression" dxfId="3518" priority="3450">
      <formula>$BL3253="RETIRADO"</formula>
    </cfRule>
  </conditionalFormatting>
  <conditionalFormatting sqref="AF3252">
    <cfRule type="expression" dxfId="3517" priority="3449">
      <formula>$BL3252="RETIRADO"</formula>
    </cfRule>
  </conditionalFormatting>
  <conditionalFormatting sqref="AF3255:AG3255">
    <cfRule type="expression" dxfId="3516" priority="3448">
      <formula>$BL3255="RETIRADO"</formula>
    </cfRule>
  </conditionalFormatting>
  <conditionalFormatting sqref="AF3256:AG3257">
    <cfRule type="expression" dxfId="3515" priority="3447">
      <formula>$BL3256="RETIRADO"</formula>
    </cfRule>
  </conditionalFormatting>
  <conditionalFormatting sqref="AF3258:AG3258">
    <cfRule type="expression" dxfId="3514" priority="3446">
      <formula>$BL3258="RETIRADO"</formula>
    </cfRule>
  </conditionalFormatting>
  <conditionalFormatting sqref="AG3260">
    <cfRule type="expression" dxfId="3513" priority="3445">
      <formula>$BL3260="RETIRADO"</formula>
    </cfRule>
  </conditionalFormatting>
  <conditionalFormatting sqref="AF3260">
    <cfRule type="expression" dxfId="3512" priority="3444">
      <formula>$BL3260="RETIRADO"</formula>
    </cfRule>
  </conditionalFormatting>
  <conditionalFormatting sqref="AF3259">
    <cfRule type="expression" dxfId="3511" priority="3443">
      <formula>$BL3259="RETIRADO"</formula>
    </cfRule>
  </conditionalFormatting>
  <conditionalFormatting sqref="AG3267">
    <cfRule type="expression" dxfId="3510" priority="3442">
      <formula>$BL3267="RETIRADO"</formula>
    </cfRule>
  </conditionalFormatting>
  <conditionalFormatting sqref="AF3263:AG3263">
    <cfRule type="expression" dxfId="3509" priority="3441">
      <formula>$BL3263="RETIRADO"</formula>
    </cfRule>
  </conditionalFormatting>
  <conditionalFormatting sqref="AF3264:AG3265">
    <cfRule type="expression" dxfId="3508" priority="3440">
      <formula>$BL3264="RETIRADO"</formula>
    </cfRule>
  </conditionalFormatting>
  <conditionalFormatting sqref="AF3266:AG3266">
    <cfRule type="expression" dxfId="3507" priority="3439">
      <formula>$BL3266="RETIRADO"</formula>
    </cfRule>
  </conditionalFormatting>
  <conditionalFormatting sqref="AG3268">
    <cfRule type="expression" dxfId="3506" priority="3438">
      <formula>$BL3268="RETIRADO"</formula>
    </cfRule>
  </conditionalFormatting>
  <conditionalFormatting sqref="AF3268">
    <cfRule type="expression" dxfId="3505" priority="3437">
      <formula>$BL3268="RETIRADO"</formula>
    </cfRule>
  </conditionalFormatting>
  <conditionalFormatting sqref="AF3267">
    <cfRule type="expression" dxfId="3504" priority="3436">
      <formula>$BL3267="RETIRADO"</formula>
    </cfRule>
  </conditionalFormatting>
  <conditionalFormatting sqref="AG3276">
    <cfRule type="expression" dxfId="3503" priority="3435">
      <formula>$BL3276="RETIRADO"</formula>
    </cfRule>
  </conditionalFormatting>
  <conditionalFormatting sqref="AF3272:AG3272">
    <cfRule type="expression" dxfId="3502" priority="3434">
      <formula>$BL3272="RETIRADO"</formula>
    </cfRule>
  </conditionalFormatting>
  <conditionalFormatting sqref="AF3273:AG3274">
    <cfRule type="expression" dxfId="3501" priority="3433">
      <formula>$BL3273="RETIRADO"</formula>
    </cfRule>
  </conditionalFormatting>
  <conditionalFormatting sqref="AF3275:AG3275">
    <cfRule type="expression" dxfId="3500" priority="3432">
      <formula>$BL3275="RETIRADO"</formula>
    </cfRule>
  </conditionalFormatting>
  <conditionalFormatting sqref="AG3277">
    <cfRule type="expression" dxfId="3499" priority="3431">
      <formula>$BL3277="RETIRADO"</formula>
    </cfRule>
  </conditionalFormatting>
  <conditionalFormatting sqref="AF3277">
    <cfRule type="expression" dxfId="3498" priority="3430">
      <formula>$BL3277="RETIRADO"</formula>
    </cfRule>
  </conditionalFormatting>
  <conditionalFormatting sqref="AF3276">
    <cfRule type="expression" dxfId="3497" priority="3429">
      <formula>$BL3276="RETIRADO"</formula>
    </cfRule>
  </conditionalFormatting>
  <conditionalFormatting sqref="AG3283">
    <cfRule type="expression" dxfId="3496" priority="3428">
      <formula>$BL3283="RETIRADO"</formula>
    </cfRule>
  </conditionalFormatting>
  <conditionalFormatting sqref="AF3279:AG3279">
    <cfRule type="expression" dxfId="3495" priority="3427">
      <formula>$BL3279="RETIRADO"</formula>
    </cfRule>
  </conditionalFormatting>
  <conditionalFormatting sqref="AF3280:AG3281">
    <cfRule type="expression" dxfId="3494" priority="3426">
      <formula>$BL3280="RETIRADO"</formula>
    </cfRule>
  </conditionalFormatting>
  <conditionalFormatting sqref="AF3282:AG3282">
    <cfRule type="expression" dxfId="3493" priority="3425">
      <formula>$BL3282="RETIRADO"</formula>
    </cfRule>
  </conditionalFormatting>
  <conditionalFormatting sqref="AG3284">
    <cfRule type="expression" dxfId="3492" priority="3424">
      <formula>$BL3284="RETIRADO"</formula>
    </cfRule>
  </conditionalFormatting>
  <conditionalFormatting sqref="AF3284">
    <cfRule type="expression" dxfId="3491" priority="3423">
      <formula>$BL3284="RETIRADO"</formula>
    </cfRule>
  </conditionalFormatting>
  <conditionalFormatting sqref="AF3283">
    <cfRule type="expression" dxfId="3490" priority="3422">
      <formula>$BL3283="RETIRADO"</formula>
    </cfRule>
  </conditionalFormatting>
  <conditionalFormatting sqref="AG3291">
    <cfRule type="expression" dxfId="3489" priority="3421">
      <formula>$BL3291="RETIRADO"</formula>
    </cfRule>
  </conditionalFormatting>
  <conditionalFormatting sqref="AF3287:AG3287">
    <cfRule type="expression" dxfId="3488" priority="3420">
      <formula>$BL3287="RETIRADO"</formula>
    </cfRule>
  </conditionalFormatting>
  <conditionalFormatting sqref="AF3288:AG3289">
    <cfRule type="expression" dxfId="3487" priority="3419">
      <formula>$BL3288="RETIRADO"</formula>
    </cfRule>
  </conditionalFormatting>
  <conditionalFormatting sqref="AF3290:AG3290">
    <cfRule type="expression" dxfId="3486" priority="3418">
      <formula>$BL3290="RETIRADO"</formula>
    </cfRule>
  </conditionalFormatting>
  <conditionalFormatting sqref="AG3292">
    <cfRule type="expression" dxfId="3485" priority="3417">
      <formula>$BL3292="RETIRADO"</formula>
    </cfRule>
  </conditionalFormatting>
  <conditionalFormatting sqref="AF3292">
    <cfRule type="expression" dxfId="3484" priority="3416">
      <formula>$BL3292="RETIRADO"</formula>
    </cfRule>
  </conditionalFormatting>
  <conditionalFormatting sqref="AF3291">
    <cfRule type="expression" dxfId="3483" priority="3415">
      <formula>$BL3291="RETIRADO"</formula>
    </cfRule>
  </conditionalFormatting>
  <conditionalFormatting sqref="AG3303">
    <cfRule type="expression" dxfId="3482" priority="3414">
      <formula>$BL3303="RETIRADO"</formula>
    </cfRule>
  </conditionalFormatting>
  <conditionalFormatting sqref="AF3299:AG3299">
    <cfRule type="expression" dxfId="3481" priority="3413">
      <formula>$BL3299="RETIRADO"</formula>
    </cfRule>
  </conditionalFormatting>
  <conditionalFormatting sqref="AF3300:AG3301">
    <cfRule type="expression" dxfId="3480" priority="3412">
      <formula>$BL3300="RETIRADO"</formula>
    </cfRule>
  </conditionalFormatting>
  <conditionalFormatting sqref="AF3302:AG3302">
    <cfRule type="expression" dxfId="3479" priority="3411">
      <formula>$BL3302="RETIRADO"</formula>
    </cfRule>
  </conditionalFormatting>
  <conditionalFormatting sqref="AG3304">
    <cfRule type="expression" dxfId="3478" priority="3410">
      <formula>$BL3304="RETIRADO"</formula>
    </cfRule>
  </conditionalFormatting>
  <conditionalFormatting sqref="AF3304">
    <cfRule type="expression" dxfId="3477" priority="3409">
      <formula>$BL3304="RETIRADO"</formula>
    </cfRule>
  </conditionalFormatting>
  <conditionalFormatting sqref="AF3303">
    <cfRule type="expression" dxfId="3476" priority="3408">
      <formula>$BL3303="RETIRADO"</formula>
    </cfRule>
  </conditionalFormatting>
  <conditionalFormatting sqref="AG3315">
    <cfRule type="expression" dxfId="3475" priority="3407">
      <formula>$BL3315="RETIRADO"</formula>
    </cfRule>
  </conditionalFormatting>
  <conditionalFormatting sqref="AF3311:AG3311">
    <cfRule type="expression" dxfId="3474" priority="3406">
      <formula>$BL3311="RETIRADO"</formula>
    </cfRule>
  </conditionalFormatting>
  <conditionalFormatting sqref="AF3313:AG3313">
    <cfRule type="expression" dxfId="3473" priority="3405">
      <formula>$BL3313="RETIRADO"</formula>
    </cfRule>
  </conditionalFormatting>
  <conditionalFormatting sqref="AF3314:AG3314">
    <cfRule type="expression" dxfId="3472" priority="3404">
      <formula>$BL3314="RETIRADO"</formula>
    </cfRule>
  </conditionalFormatting>
  <conditionalFormatting sqref="AG3316">
    <cfRule type="expression" dxfId="3471" priority="3403">
      <formula>$BL3316="RETIRADO"</formula>
    </cfRule>
  </conditionalFormatting>
  <conditionalFormatting sqref="AF3316">
    <cfRule type="expression" dxfId="3470" priority="3402">
      <formula>$BL3316="RETIRADO"</formula>
    </cfRule>
  </conditionalFormatting>
  <conditionalFormatting sqref="AF3315">
    <cfRule type="expression" dxfId="3469" priority="3401">
      <formula>$BL3315="RETIRADO"</formula>
    </cfRule>
  </conditionalFormatting>
  <conditionalFormatting sqref="W3322:Y3322">
    <cfRule type="expression" dxfId="3468" priority="3400">
      <formula>$BL3322="RETIRADO"</formula>
    </cfRule>
  </conditionalFormatting>
  <conditionalFormatting sqref="AF3322:AG3322">
    <cfRule type="expression" dxfId="3467" priority="3399">
      <formula>$BL3322="RETIRADO"</formula>
    </cfRule>
  </conditionalFormatting>
  <conditionalFormatting sqref="BG3322">
    <cfRule type="expression" dxfId="3466" priority="3398">
      <formula>$BL3322="RETIRADO"</formula>
    </cfRule>
  </conditionalFormatting>
  <conditionalFormatting sqref="AL3322">
    <cfRule type="expression" dxfId="3465" priority="3397">
      <formula>$BL3322="RETIRADO"</formula>
    </cfRule>
  </conditionalFormatting>
  <conditionalFormatting sqref="AO3322">
    <cfRule type="expression" dxfId="3464" priority="3396">
      <formula>$BL3322="RETIRADO"</formula>
    </cfRule>
  </conditionalFormatting>
  <conditionalFormatting sqref="AF3323:AG3323">
    <cfRule type="expression" dxfId="3463" priority="3395">
      <formula>$BL3323="RETIRADO"</formula>
    </cfRule>
  </conditionalFormatting>
  <conditionalFormatting sqref="Z3325:AD3325">
    <cfRule type="expression" dxfId="3462" priority="3394">
      <formula>$BL3325="RETIRADO"</formula>
    </cfRule>
  </conditionalFormatting>
  <conditionalFormatting sqref="AF3324:AG3325">
    <cfRule type="expression" dxfId="3461" priority="3393">
      <formula>$BL3324="RETIRADO"</formula>
    </cfRule>
  </conditionalFormatting>
  <conditionalFormatting sqref="W3327:Y3327">
    <cfRule type="expression" dxfId="3460" priority="3392">
      <formula>$BL3327="RETIRADO"</formula>
    </cfRule>
  </conditionalFormatting>
  <conditionalFormatting sqref="AF3327:AG3327">
    <cfRule type="expression" dxfId="3459" priority="3391">
      <formula>$BL3327="RETIRADO"</formula>
    </cfRule>
  </conditionalFormatting>
  <conditionalFormatting sqref="BG3327">
    <cfRule type="expression" dxfId="3458" priority="3390">
      <formula>$BL3327="RETIRADO"</formula>
    </cfRule>
  </conditionalFormatting>
  <conditionalFormatting sqref="AI3328">
    <cfRule type="expression" dxfId="3457" priority="3389">
      <formula>$BL3328="RETIRADO"</formula>
    </cfRule>
  </conditionalFormatting>
  <conditionalFormatting sqref="AJ3328">
    <cfRule type="expression" dxfId="3456" priority="3388">
      <formula>$BL3328="RETIRADO"</formula>
    </cfRule>
  </conditionalFormatting>
  <conditionalFormatting sqref="AK3328:AL3328">
    <cfRule type="expression" dxfId="3455" priority="3387">
      <formula>$BL3328="RETIRADO"</formula>
    </cfRule>
  </conditionalFormatting>
  <conditionalFormatting sqref="AI3327:AL3327">
    <cfRule type="expression" dxfId="3454" priority="3386">
      <formula>$BL3327="RETIRADO"</formula>
    </cfRule>
  </conditionalFormatting>
  <conditionalFormatting sqref="AO3327">
    <cfRule type="expression" dxfId="3453" priority="3385">
      <formula>$BL3327="RETIRADO"</formula>
    </cfRule>
  </conditionalFormatting>
  <conditionalFormatting sqref="X3278">
    <cfRule type="expression" dxfId="3452" priority="3384">
      <formula>$BL3278="RETIRADO"</formula>
    </cfRule>
  </conditionalFormatting>
  <conditionalFormatting sqref="W3278">
    <cfRule type="expression" dxfId="3451" priority="3383">
      <formula>$BL3278="RETIRADO"</formula>
    </cfRule>
  </conditionalFormatting>
  <conditionalFormatting sqref="X3070">
    <cfRule type="expression" dxfId="3450" priority="3382">
      <formula>$BL3070="RETIRADO"</formula>
    </cfRule>
  </conditionalFormatting>
  <conditionalFormatting sqref="AI3124:AJ3124">
    <cfRule type="expression" dxfId="3449" priority="3381">
      <formula>$BL3124="RETIRADO"</formula>
    </cfRule>
  </conditionalFormatting>
  <conditionalFormatting sqref="AI3126">
    <cfRule type="expression" dxfId="3448" priority="3380">
      <formula>$BL3126="RETIRADO"</formula>
    </cfRule>
  </conditionalFormatting>
  <conditionalFormatting sqref="AI3141:AJ3141">
    <cfRule type="expression" dxfId="3447" priority="3379">
      <formula>$BL3141="RETIRADO"</formula>
    </cfRule>
  </conditionalFormatting>
  <conditionalFormatting sqref="AF3329:AG3330">
    <cfRule type="expression" dxfId="3446" priority="3378">
      <formula>$BL3329="RETIRADO"</formula>
    </cfRule>
  </conditionalFormatting>
  <conditionalFormatting sqref="W3331:Y3331">
    <cfRule type="expression" dxfId="3445" priority="3377">
      <formula>$BL3331="RETIRADO"</formula>
    </cfRule>
  </conditionalFormatting>
  <conditionalFormatting sqref="AF3331:AG3331">
    <cfRule type="expression" dxfId="3444" priority="3376">
      <formula>$BL3331="RETIRADO"</formula>
    </cfRule>
  </conditionalFormatting>
  <conditionalFormatting sqref="BG3331">
    <cfRule type="expression" dxfId="3443" priority="3375">
      <formula>$BL3331="RETIRADO"</formula>
    </cfRule>
  </conditionalFormatting>
  <conditionalFormatting sqref="AK3329:AL3329">
    <cfRule type="expression" dxfId="3442" priority="3374">
      <formula>$BL3329="RETIRADO"</formula>
    </cfRule>
  </conditionalFormatting>
  <conditionalFormatting sqref="AK3331:AL3331">
    <cfRule type="expression" dxfId="3441" priority="3373">
      <formula>$BL3331="RETIRADO"</formula>
    </cfRule>
  </conditionalFormatting>
  <conditionalFormatting sqref="AK3332:AL3332">
    <cfRule type="expression" dxfId="3440" priority="3372">
      <formula>$BL3332="RETIRADO"</formula>
    </cfRule>
  </conditionalFormatting>
  <conditionalFormatting sqref="AI3333:AL3333">
    <cfRule type="expression" dxfId="3439" priority="3371">
      <formula>$BL3333="RETIRADO"</formula>
    </cfRule>
  </conditionalFormatting>
  <conditionalFormatting sqref="AI3334:AL3334">
    <cfRule type="expression" dxfId="3438" priority="3370">
      <formula>$BL3334="RETIRADO"</formula>
    </cfRule>
  </conditionalFormatting>
  <conditionalFormatting sqref="AI3335:AL3335">
    <cfRule type="expression" dxfId="3437" priority="3369">
      <formula>$BL3335="RETIRADO"</formula>
    </cfRule>
  </conditionalFormatting>
  <conditionalFormatting sqref="AI3336:AL3336">
    <cfRule type="expression" dxfId="3436" priority="3368">
      <formula>$BL3336="RETIRADO"</formula>
    </cfRule>
  </conditionalFormatting>
  <conditionalFormatting sqref="AI3337:AL3337">
    <cfRule type="expression" dxfId="3435" priority="3367">
      <formula>$BL3337="RETIRADO"</formula>
    </cfRule>
  </conditionalFormatting>
  <conditionalFormatting sqref="AI3339">
    <cfRule type="expression" dxfId="3434" priority="3366">
      <formula>$BL3339="RETIRADO"</formula>
    </cfRule>
  </conditionalFormatting>
  <conditionalFormatting sqref="AK3339:AL3339">
    <cfRule type="expression" dxfId="3433" priority="3365">
      <formula>$BL3339="RETIRADO"</formula>
    </cfRule>
  </conditionalFormatting>
  <conditionalFormatting sqref="AI3340">
    <cfRule type="expression" dxfId="3432" priority="3364">
      <formula>$BL3340="RETIRADO"</formula>
    </cfRule>
  </conditionalFormatting>
  <conditionalFormatting sqref="AK3340:AL3340">
    <cfRule type="expression" dxfId="3431" priority="3363">
      <formula>$BL3340="RETIRADO"</formula>
    </cfRule>
  </conditionalFormatting>
  <conditionalFormatting sqref="AI3341">
    <cfRule type="expression" dxfId="3430" priority="3362">
      <formula>$BL3341="RETIRADO"</formula>
    </cfRule>
  </conditionalFormatting>
  <conditionalFormatting sqref="AJ3341">
    <cfRule type="expression" dxfId="3429" priority="3361">
      <formula>$BL3341="RETIRADO"</formula>
    </cfRule>
  </conditionalFormatting>
  <conditionalFormatting sqref="AK3341:AL3341">
    <cfRule type="expression" dxfId="3428" priority="3360">
      <formula>$BL3341="RETIRADO"</formula>
    </cfRule>
  </conditionalFormatting>
  <conditionalFormatting sqref="AK3343:AL3343">
    <cfRule type="expression" dxfId="3427" priority="3359">
      <formula>$BL3343="RETIRADO"</formula>
    </cfRule>
  </conditionalFormatting>
  <conditionalFormatting sqref="AO3329">
    <cfRule type="expression" dxfId="3426" priority="3358">
      <formula>$BL3329="RETIRADO"</formula>
    </cfRule>
  </conditionalFormatting>
  <conditionalFormatting sqref="AO3334">
    <cfRule type="expression" dxfId="3425" priority="3357">
      <formula>$BL3334="RETIRADO"</formula>
    </cfRule>
  </conditionalFormatting>
  <conditionalFormatting sqref="AI3314:AJ3317">
    <cfRule type="expression" dxfId="3424" priority="3356">
      <formula>$BL3314="RETIRADO"</formula>
    </cfRule>
  </conditionalFormatting>
  <conditionalFormatting sqref="W3345:Y3345">
    <cfRule type="expression" dxfId="3423" priority="3355">
      <formula>$BL3345="RETIRADO"</formula>
    </cfRule>
  </conditionalFormatting>
  <conditionalFormatting sqref="AF3345:AG3345">
    <cfRule type="expression" dxfId="3422" priority="3354">
      <formula>$BL3345="RETIRADO"</formula>
    </cfRule>
  </conditionalFormatting>
  <conditionalFormatting sqref="BG3345">
    <cfRule type="expression" dxfId="3421" priority="3353">
      <formula>$BL3345="RETIRADO"</formula>
    </cfRule>
  </conditionalFormatting>
  <conditionalFormatting sqref="AI3345">
    <cfRule type="expression" dxfId="3420" priority="3352">
      <formula>$BL3345="RETIRADO"</formula>
    </cfRule>
  </conditionalFormatting>
  <conditionalFormatting sqref="AJ3345">
    <cfRule type="expression" dxfId="3419" priority="3351">
      <formula>$BL3345="RETIRADO"</formula>
    </cfRule>
  </conditionalFormatting>
  <conditionalFormatting sqref="AK3345:AL3345">
    <cfRule type="expression" dxfId="3418" priority="3350">
      <formula>$BL3345="RETIRADO"</formula>
    </cfRule>
  </conditionalFormatting>
  <conditionalFormatting sqref="AK3344:AL3344">
    <cfRule type="expression" dxfId="3417" priority="3349">
      <formula>$BL3344="RETIRADO"</formula>
    </cfRule>
  </conditionalFormatting>
  <conditionalFormatting sqref="AO3344">
    <cfRule type="expression" dxfId="3416" priority="3348">
      <formula>$BL3344="RETIRADO"</formula>
    </cfRule>
  </conditionalFormatting>
  <conditionalFormatting sqref="BJ3148">
    <cfRule type="expression" dxfId="3415" priority="3347">
      <formula>$BL3148="RETIRADO"</formula>
    </cfRule>
  </conditionalFormatting>
  <conditionalFormatting sqref="AF3346:AG3347">
    <cfRule type="expression" dxfId="3414" priority="3346">
      <formula>$BL3346="RETIRADO"</formula>
    </cfRule>
  </conditionalFormatting>
  <conditionalFormatting sqref="W3348:Y3348">
    <cfRule type="expression" dxfId="3413" priority="3345">
      <formula>$BL3348="RETIRADO"</formula>
    </cfRule>
  </conditionalFormatting>
  <conditionalFormatting sqref="AF3348:AG3348">
    <cfRule type="expression" dxfId="3412" priority="3344">
      <formula>$BL3348="RETIRADO"</formula>
    </cfRule>
  </conditionalFormatting>
  <conditionalFormatting sqref="BG3348">
    <cfRule type="expression" dxfId="3411" priority="3343">
      <formula>$BL3348="RETIRADO"</formula>
    </cfRule>
  </conditionalFormatting>
  <conditionalFormatting sqref="AI3346:AL3346">
    <cfRule type="expression" dxfId="3410" priority="3342">
      <formula>$BL3346="RETIRADO"</formula>
    </cfRule>
  </conditionalFormatting>
  <conditionalFormatting sqref="AI3347:AL3347">
    <cfRule type="expression" dxfId="3409" priority="3341">
      <formula>$BL3347="RETIRADO"</formula>
    </cfRule>
  </conditionalFormatting>
  <conditionalFormatting sqref="AI3348:AL3348">
    <cfRule type="expression" dxfId="3408" priority="3340">
      <formula>$BL3348="RETIRADO"</formula>
    </cfRule>
  </conditionalFormatting>
  <conditionalFormatting sqref="W3350:Y3350">
    <cfRule type="expression" dxfId="3407" priority="3339">
      <formula>$BL3350="RETIRADO"</formula>
    </cfRule>
  </conditionalFormatting>
  <conditionalFormatting sqref="AK3350:AL3350">
    <cfRule type="expression" dxfId="3406" priority="3338">
      <formula>$BL3350="RETIRADO"</formula>
    </cfRule>
  </conditionalFormatting>
  <conditionalFormatting sqref="AI3350:AJ3350">
    <cfRule type="expression" dxfId="3405" priority="3337">
      <formula>$BL3350="RETIRADO"</formula>
    </cfRule>
  </conditionalFormatting>
  <conditionalFormatting sqref="W3353:Y3353">
    <cfRule type="expression" dxfId="3404" priority="3336">
      <formula>$BL3353="RETIRADO"</formula>
    </cfRule>
  </conditionalFormatting>
  <conditionalFormatting sqref="AF3351:AG3351">
    <cfRule type="expression" dxfId="3403" priority="3335">
      <formula>$BL3351="RETIRADO"</formula>
    </cfRule>
  </conditionalFormatting>
  <conditionalFormatting sqref="W3352:Y3352">
    <cfRule type="expression" dxfId="3402" priority="3334">
      <formula>$BL3352="RETIRADO"</formula>
    </cfRule>
  </conditionalFormatting>
  <conditionalFormatting sqref="AF3352:AG3352">
    <cfRule type="expression" dxfId="3401" priority="3333">
      <formula>$BL3352="RETIRADO"</formula>
    </cfRule>
  </conditionalFormatting>
  <conditionalFormatting sqref="BG3352">
    <cfRule type="expression" dxfId="3400" priority="3332">
      <formula>$BL3352="RETIRADO"</formula>
    </cfRule>
  </conditionalFormatting>
  <conditionalFormatting sqref="W3354:Y3354">
    <cfRule type="expression" dxfId="3399" priority="3331">
      <formula>$BL3354="RETIRADO"</formula>
    </cfRule>
  </conditionalFormatting>
  <conditionalFormatting sqref="AI3355">
    <cfRule type="expression" dxfId="3398" priority="3330">
      <formula>$BL3355="RETIRADO"</formula>
    </cfRule>
  </conditionalFormatting>
  <conditionalFormatting sqref="AI3351">
    <cfRule type="expression" dxfId="3397" priority="3329">
      <formula>$BL3351="RETIRADO"</formula>
    </cfRule>
  </conditionalFormatting>
  <conditionalFormatting sqref="AJ3351">
    <cfRule type="expression" dxfId="3396" priority="3328">
      <formula>$BL3351="RETIRADO"</formula>
    </cfRule>
  </conditionalFormatting>
  <conditionalFormatting sqref="AK3351:AL3351">
    <cfRule type="expression" dxfId="3395" priority="3327">
      <formula>$BL3351="RETIRADO"</formula>
    </cfRule>
  </conditionalFormatting>
  <conditionalFormatting sqref="AI3352">
    <cfRule type="expression" dxfId="3394" priority="3326">
      <formula>$BL3352="RETIRADO"</formula>
    </cfRule>
  </conditionalFormatting>
  <conditionalFormatting sqref="AK3352:AL3352">
    <cfRule type="expression" dxfId="3393" priority="3325">
      <formula>$BL3352="RETIRADO"</formula>
    </cfRule>
  </conditionalFormatting>
  <conditionalFormatting sqref="AI3354">
    <cfRule type="expression" dxfId="3392" priority="3324">
      <formula>$BL3354="RETIRADO"</formula>
    </cfRule>
  </conditionalFormatting>
  <conditionalFormatting sqref="AI3353:AL3353">
    <cfRule type="expression" dxfId="3391" priority="3323">
      <formula>$BL3353="RETIRADO"</formula>
    </cfRule>
  </conditionalFormatting>
  <conditionalFormatting sqref="Z3326:AD3326">
    <cfRule type="expression" dxfId="3390" priority="3322">
      <formula>$BL3326="RETIRADO"</formula>
    </cfRule>
  </conditionalFormatting>
  <conditionalFormatting sqref="AF3326:AG3326">
    <cfRule type="expression" dxfId="3389" priority="3321">
      <formula>$BL3326="RETIRADO"</formula>
    </cfRule>
  </conditionalFormatting>
  <conditionalFormatting sqref="W3357:Y3357">
    <cfRule type="expression" dxfId="3388" priority="3320">
      <formula>$BL3357="RETIRADO"</formula>
    </cfRule>
  </conditionalFormatting>
  <conditionalFormatting sqref="AF3359:AG3359">
    <cfRule type="expression" dxfId="3387" priority="3319">
      <formula>$BL3359="RETIRADO"</formula>
    </cfRule>
  </conditionalFormatting>
  <conditionalFormatting sqref="W3356:Y3356">
    <cfRule type="expression" dxfId="3386" priority="3318">
      <formula>$BL3356="RETIRADO"</formula>
    </cfRule>
  </conditionalFormatting>
  <conditionalFormatting sqref="AF3356:AG3356">
    <cfRule type="expression" dxfId="3385" priority="3317">
      <formula>$BL3356="RETIRADO"</formula>
    </cfRule>
  </conditionalFormatting>
  <conditionalFormatting sqref="BG3356">
    <cfRule type="expression" dxfId="3384" priority="3316">
      <formula>$BL3356="RETIRADO"</formula>
    </cfRule>
  </conditionalFormatting>
  <conditionalFormatting sqref="W3358:Y3358">
    <cfRule type="expression" dxfId="3383" priority="3315">
      <formula>$BL3358="RETIRADO"</formula>
    </cfRule>
  </conditionalFormatting>
  <conditionalFormatting sqref="AI3356">
    <cfRule type="expression" dxfId="3382" priority="3314">
      <formula>$BL3356="RETIRADO"</formula>
    </cfRule>
  </conditionalFormatting>
  <conditionalFormatting sqref="AJ3356">
    <cfRule type="expression" dxfId="3381" priority="3313">
      <formula>$BL3356="RETIRADO"</formula>
    </cfRule>
  </conditionalFormatting>
  <conditionalFormatting sqref="AK3356:AL3356">
    <cfRule type="expression" dxfId="3380" priority="3312">
      <formula>$BL3356="RETIRADO"</formula>
    </cfRule>
  </conditionalFormatting>
  <conditionalFormatting sqref="AI3357">
    <cfRule type="expression" dxfId="3379" priority="3311">
      <formula>$BL3357="RETIRADO"</formula>
    </cfRule>
  </conditionalFormatting>
  <conditionalFormatting sqref="AJ3357">
    <cfRule type="expression" dxfId="3378" priority="3310">
      <formula>$BL3357="RETIRADO"</formula>
    </cfRule>
  </conditionalFormatting>
  <conditionalFormatting sqref="AK3357:AL3357">
    <cfRule type="expression" dxfId="3377" priority="3309">
      <formula>$BL3357="RETIRADO"</formula>
    </cfRule>
  </conditionalFormatting>
  <conditionalFormatting sqref="AI3358">
    <cfRule type="expression" dxfId="3376" priority="3308">
      <formula>$BL3358="RETIRADO"</formula>
    </cfRule>
  </conditionalFormatting>
  <conditionalFormatting sqref="AJ3358">
    <cfRule type="expression" dxfId="3375" priority="3307">
      <formula>$BL3358="RETIRADO"</formula>
    </cfRule>
  </conditionalFormatting>
  <conditionalFormatting sqref="AK3358:AL3358">
    <cfRule type="expression" dxfId="3374" priority="3306">
      <formula>$BL3358="RETIRADO"</formula>
    </cfRule>
  </conditionalFormatting>
  <conditionalFormatting sqref="AI3359">
    <cfRule type="expression" dxfId="3373" priority="3305">
      <formula>$BL3359="RETIRADO"</formula>
    </cfRule>
  </conditionalFormatting>
  <conditionalFormatting sqref="AJ3359">
    <cfRule type="expression" dxfId="3372" priority="3304">
      <formula>$BL3359="RETIRADO"</formula>
    </cfRule>
  </conditionalFormatting>
  <conditionalFormatting sqref="AK3359:AL3359">
    <cfRule type="expression" dxfId="3371" priority="3303">
      <formula>$BL3359="RETIRADO"</formula>
    </cfRule>
  </conditionalFormatting>
  <conditionalFormatting sqref="AI3360:AL3360">
    <cfRule type="expression" dxfId="3370" priority="3302">
      <formula>$BL3360="RETIRADO"</formula>
    </cfRule>
  </conditionalFormatting>
  <conditionalFormatting sqref="AI3362:AJ3362">
    <cfRule type="expression" dxfId="3369" priority="3301">
      <formula>$BL3362="RETIRADO"</formula>
    </cfRule>
  </conditionalFormatting>
  <conditionalFormatting sqref="AL3363">
    <cfRule type="expression" dxfId="3368" priority="3300">
      <formula>$BL3363="RETIRADO"</formula>
    </cfRule>
  </conditionalFormatting>
  <conditionalFormatting sqref="AJ3355">
    <cfRule type="expression" dxfId="3367" priority="3299">
      <formula>$BL3355="RETIRADO"</formula>
    </cfRule>
  </conditionalFormatting>
  <conditionalFormatting sqref="AF3366:AG3366">
    <cfRule type="expression" dxfId="3366" priority="3298">
      <formula>$BL3366="RETIRADO"</formula>
    </cfRule>
  </conditionalFormatting>
  <conditionalFormatting sqref="W3365:Y3365">
    <cfRule type="expression" dxfId="3365" priority="3297">
      <formula>$BL3365="RETIRADO"</formula>
    </cfRule>
  </conditionalFormatting>
  <conditionalFormatting sqref="AK3361">
    <cfRule type="expression" dxfId="3364" priority="3296">
      <formula>$BL3361="RETIRADO"</formula>
    </cfRule>
  </conditionalFormatting>
  <conditionalFormatting sqref="AK3362">
    <cfRule type="expression" dxfId="3363" priority="3295">
      <formula>$BL3362="RETIRADO"</formula>
    </cfRule>
  </conditionalFormatting>
  <conditionalFormatting sqref="AK3363">
    <cfRule type="expression" dxfId="3362" priority="3294">
      <formula>$BL3363="RETIRADO"</formula>
    </cfRule>
  </conditionalFormatting>
  <conditionalFormatting sqref="AO3365">
    <cfRule type="expression" dxfId="3361" priority="3293">
      <formula>$BL3365="RETIRADO"</formula>
    </cfRule>
  </conditionalFormatting>
  <conditionalFormatting sqref="AO3366">
    <cfRule type="expression" dxfId="3360" priority="3292">
      <formula>$BL3366="RETIRADO"</formula>
    </cfRule>
  </conditionalFormatting>
  <conditionalFormatting sqref="AI3365">
    <cfRule type="expression" dxfId="3359" priority="3291">
      <formula>$BL3365="RETIRADO"</formula>
    </cfRule>
  </conditionalFormatting>
  <conditionalFormatting sqref="AJ3365">
    <cfRule type="expression" dxfId="3358" priority="3290">
      <formula>$BL3365="RETIRADO"</formula>
    </cfRule>
  </conditionalFormatting>
  <conditionalFormatting sqref="AI3366">
    <cfRule type="expression" dxfId="3357" priority="3289">
      <formula>$BL3366="RETIRADO"</formula>
    </cfRule>
  </conditionalFormatting>
  <conditionalFormatting sqref="AJ3366">
    <cfRule type="expression" dxfId="3356" priority="3288">
      <formula>$BL3366="RETIRADO"</formula>
    </cfRule>
  </conditionalFormatting>
  <conditionalFormatting sqref="W3367:Y3367">
    <cfRule type="expression" dxfId="3355" priority="3287">
      <formula>$BL3367="RETIRADO"</formula>
    </cfRule>
  </conditionalFormatting>
  <conditionalFormatting sqref="AF3367:AG3367">
    <cfRule type="expression" dxfId="3354" priority="3286">
      <formula>$BL3367="RETIRADO"</formula>
    </cfRule>
  </conditionalFormatting>
  <conditionalFormatting sqref="BG3367">
    <cfRule type="expression" dxfId="3353" priority="3285">
      <formula>$BL3367="RETIRADO"</formula>
    </cfRule>
  </conditionalFormatting>
  <conditionalFormatting sqref="AF3369:AG3369">
    <cfRule type="expression" dxfId="3352" priority="3284">
      <formula>$BL3369="RETIRADO"</formula>
    </cfRule>
  </conditionalFormatting>
  <conditionalFormatting sqref="W3368:Y3368">
    <cfRule type="expression" dxfId="3351" priority="3283">
      <formula>$BL3368="RETIRADO"</formula>
    </cfRule>
  </conditionalFormatting>
  <conditionalFormatting sqref="AI3367:AL3367">
    <cfRule type="expression" dxfId="3350" priority="3282">
      <formula>$BL3367="RETIRADO"</formula>
    </cfRule>
  </conditionalFormatting>
  <conditionalFormatting sqref="AI3368:AL3368">
    <cfRule type="expression" dxfId="3349" priority="3281">
      <formula>$BL3368="RETIRADO"</formula>
    </cfRule>
  </conditionalFormatting>
  <conditionalFormatting sqref="AI3369:AL3369">
    <cfRule type="expression" dxfId="3348" priority="3280">
      <formula>$BL3369="RETIRADO"</formula>
    </cfRule>
  </conditionalFormatting>
  <conditionalFormatting sqref="W3370:Y3370">
    <cfRule type="expression" dxfId="3347" priority="3279">
      <formula>$BL3370="RETIRADO"</formula>
    </cfRule>
  </conditionalFormatting>
  <conditionalFormatting sqref="AI3370">
    <cfRule type="expression" dxfId="3346" priority="3278">
      <formula>$BL3370="RETIRADO"</formula>
    </cfRule>
  </conditionalFormatting>
  <conditionalFormatting sqref="AK3370:AL3370">
    <cfRule type="expression" dxfId="3345" priority="3277">
      <formula>$BL3370="RETIRADO"</formula>
    </cfRule>
  </conditionalFormatting>
  <conditionalFormatting sqref="W3371:Y3371">
    <cfRule type="expression" dxfId="3344" priority="3276">
      <formula>$BL3371="RETIRADO"</formula>
    </cfRule>
  </conditionalFormatting>
  <conditionalFormatting sqref="AF3374:AG3374">
    <cfRule type="expression" dxfId="3343" priority="3275">
      <formula>$BL3374="RETIRADO"</formula>
    </cfRule>
  </conditionalFormatting>
  <conditionalFormatting sqref="W3373:Y3373">
    <cfRule type="expression" dxfId="3342" priority="3274">
      <formula>$BL3373="RETIRADO"</formula>
    </cfRule>
  </conditionalFormatting>
  <conditionalFormatting sqref="W3375:Y3375">
    <cfRule type="expression" dxfId="3341" priority="3273">
      <formula>$BL3375="RETIRADO"</formula>
    </cfRule>
  </conditionalFormatting>
  <conditionalFormatting sqref="AI3371">
    <cfRule type="expression" dxfId="3340" priority="3272">
      <formula>$BL3371="RETIRADO"</formula>
    </cfRule>
  </conditionalFormatting>
  <conditionalFormatting sqref="AJ3370">
    <cfRule type="expression" dxfId="3339" priority="3271">
      <formula>$BL3370="RETIRADO"</formula>
    </cfRule>
  </conditionalFormatting>
  <conditionalFormatting sqref="AI3373">
    <cfRule type="expression" dxfId="3338" priority="3270">
      <formula>$BL3373="RETIRADO"</formula>
    </cfRule>
  </conditionalFormatting>
  <conditionalFormatting sqref="AK3373:AL3373">
    <cfRule type="expression" dxfId="3337" priority="3269">
      <formula>$BL3373="RETIRADO"</formula>
    </cfRule>
  </conditionalFormatting>
  <conditionalFormatting sqref="AI3374">
    <cfRule type="expression" dxfId="3336" priority="3268">
      <formula>$BL3374="RETIRADO"</formula>
    </cfRule>
  </conditionalFormatting>
  <conditionalFormatting sqref="AJ3374">
    <cfRule type="expression" dxfId="3335" priority="3267">
      <formula>$BL3374="RETIRADO"</formula>
    </cfRule>
  </conditionalFormatting>
  <conditionalFormatting sqref="AK3374:AL3374">
    <cfRule type="expression" dxfId="3334" priority="3266">
      <formula>$BL3374="RETIRADO"</formula>
    </cfRule>
  </conditionalFormatting>
  <conditionalFormatting sqref="AI3375">
    <cfRule type="expression" dxfId="3333" priority="3265">
      <formula>$BL3375="RETIRADO"</formula>
    </cfRule>
  </conditionalFormatting>
  <conditionalFormatting sqref="AJ3375">
    <cfRule type="expression" dxfId="3332" priority="3264">
      <formula>$BL3375="RETIRADO"</formula>
    </cfRule>
  </conditionalFormatting>
  <conditionalFormatting sqref="AK3375:AL3375">
    <cfRule type="expression" dxfId="3331" priority="3263">
      <formula>$BL3375="RETIRADO"</formula>
    </cfRule>
  </conditionalFormatting>
  <conditionalFormatting sqref="AK3376:AL3376">
    <cfRule type="expression" dxfId="3330" priority="3262">
      <formula>$BL3376="RETIRADO"</formula>
    </cfRule>
  </conditionalFormatting>
  <conditionalFormatting sqref="AI3377:AL3377">
    <cfRule type="expression" dxfId="3329" priority="3261">
      <formula>$BL3377="RETIRADO"</formula>
    </cfRule>
  </conditionalFormatting>
  <conditionalFormatting sqref="AI3379:AL3379">
    <cfRule type="expression" dxfId="3328" priority="3260">
      <formula>$BL3379="RETIRADO"</formula>
    </cfRule>
  </conditionalFormatting>
  <conditionalFormatting sqref="AK3145">
    <cfRule type="expression" dxfId="3327" priority="3259">
      <formula>$BL3145="RETIRADO"</formula>
    </cfRule>
  </conditionalFormatting>
  <conditionalFormatting sqref="W3381:Y3381">
    <cfRule type="expression" dxfId="3326" priority="3258">
      <formula>$BL3381="RETIRADO"</formula>
    </cfRule>
  </conditionalFormatting>
  <conditionalFormatting sqref="AF3381:AG3381">
    <cfRule type="expression" dxfId="3325" priority="3257">
      <formula>$BL3381="RETIRADO"</formula>
    </cfRule>
  </conditionalFormatting>
  <conditionalFormatting sqref="BG3381">
    <cfRule type="expression" dxfId="3324" priority="3256">
      <formula>$BL3381="RETIRADO"</formula>
    </cfRule>
  </conditionalFormatting>
  <conditionalFormatting sqref="AI3381">
    <cfRule type="expression" dxfId="3323" priority="3255">
      <formula>$BL3381="RETIRADO"</formula>
    </cfRule>
  </conditionalFormatting>
  <conditionalFormatting sqref="AJ3381">
    <cfRule type="expression" dxfId="3322" priority="3254">
      <formula>$BL3381="RETIRADO"</formula>
    </cfRule>
  </conditionalFormatting>
  <conditionalFormatting sqref="AK3381:AL3381">
    <cfRule type="expression" dxfId="3321" priority="3253">
      <formula>$BL3381="RETIRADO"</formula>
    </cfRule>
  </conditionalFormatting>
  <conditionalFormatting sqref="AF3382:AG3382">
    <cfRule type="expression" dxfId="3320" priority="3252">
      <formula>$BL3382="RETIRADO"</formula>
    </cfRule>
  </conditionalFormatting>
  <conditionalFormatting sqref="W3383:Y3383">
    <cfRule type="expression" dxfId="3319" priority="3251">
      <formula>$BL3383="RETIRADO"</formula>
    </cfRule>
  </conditionalFormatting>
  <conditionalFormatting sqref="AF3383:AG3383">
    <cfRule type="expression" dxfId="3318" priority="3250">
      <formula>$BL3383="RETIRADO"</formula>
    </cfRule>
  </conditionalFormatting>
  <conditionalFormatting sqref="BG3383">
    <cfRule type="expression" dxfId="3317" priority="3249">
      <formula>$BL3383="RETIRADO"</formula>
    </cfRule>
  </conditionalFormatting>
  <conditionalFormatting sqref="AF3384:AG3384">
    <cfRule type="expression" dxfId="3316" priority="3248">
      <formula>$BL3384="RETIRADO"</formula>
    </cfRule>
  </conditionalFormatting>
  <conditionalFormatting sqref="W3385:Y3385">
    <cfRule type="expression" dxfId="3315" priority="3247">
      <formula>$BL3385="RETIRADO"</formula>
    </cfRule>
  </conditionalFormatting>
  <conditionalFormatting sqref="AF3385:AG3385">
    <cfRule type="expression" dxfId="3314" priority="3246">
      <formula>$BL3385="RETIRADO"</formula>
    </cfRule>
  </conditionalFormatting>
  <conditionalFormatting sqref="BG3385">
    <cfRule type="expression" dxfId="3313" priority="3245">
      <formula>$BL3385="RETIRADO"</formula>
    </cfRule>
  </conditionalFormatting>
  <conditionalFormatting sqref="AI3389:AL3389">
    <cfRule type="expression" dxfId="3312" priority="3244">
      <formula>$BL3389="RETIRADO"</formula>
    </cfRule>
  </conditionalFormatting>
  <conditionalFormatting sqref="AI3387">
    <cfRule type="expression" dxfId="3311" priority="3243">
      <formula>$BL3387="RETIRADO"</formula>
    </cfRule>
  </conditionalFormatting>
  <conditionalFormatting sqref="AI3385">
    <cfRule type="expression" dxfId="3310" priority="3242">
      <formula>$BL3385="RETIRADO"</formula>
    </cfRule>
  </conditionalFormatting>
  <conditionalFormatting sqref="AJ3385">
    <cfRule type="expression" dxfId="3309" priority="3241">
      <formula>$BL3385="RETIRADO"</formula>
    </cfRule>
  </conditionalFormatting>
  <conditionalFormatting sqref="AK3385:AL3385">
    <cfRule type="expression" dxfId="3308" priority="3240">
      <formula>$BL3385="RETIRADO"</formula>
    </cfRule>
  </conditionalFormatting>
  <conditionalFormatting sqref="AI3386">
    <cfRule type="expression" dxfId="3307" priority="3239">
      <formula>$BL3386="RETIRADO"</formula>
    </cfRule>
  </conditionalFormatting>
  <conditionalFormatting sqref="AK3386:AL3386">
    <cfRule type="expression" dxfId="3306" priority="3238">
      <formula>$BL3386="RETIRADO"</formula>
    </cfRule>
  </conditionalFormatting>
  <conditionalFormatting sqref="AI3382">
    <cfRule type="expression" dxfId="3305" priority="3237">
      <formula>$BL3382="RETIRADO"</formula>
    </cfRule>
  </conditionalFormatting>
  <conditionalFormatting sqref="AJ3382">
    <cfRule type="expression" dxfId="3304" priority="3236">
      <formula>$BL3382="RETIRADO"</formula>
    </cfRule>
  </conditionalFormatting>
  <conditionalFormatting sqref="AK3382:AL3382">
    <cfRule type="expression" dxfId="3303" priority="3235">
      <formula>$BL3382="RETIRADO"</formula>
    </cfRule>
  </conditionalFormatting>
  <conditionalFormatting sqref="AL3383">
    <cfRule type="expression" dxfId="3302" priority="3234">
      <formula>$BL3383="RETIRADO"</formula>
    </cfRule>
  </conditionalFormatting>
  <conditionalFormatting sqref="AI3384">
    <cfRule type="expression" dxfId="3301" priority="3233">
      <formula>$BL3384="RETIRADO"</formula>
    </cfRule>
  </conditionalFormatting>
  <conditionalFormatting sqref="AJ3384">
    <cfRule type="expression" dxfId="3300" priority="3232">
      <formula>$BL3384="RETIRADO"</formula>
    </cfRule>
  </conditionalFormatting>
  <conditionalFormatting sqref="AK3384:AL3384">
    <cfRule type="expression" dxfId="3299" priority="3231">
      <formula>$BL3384="RETIRADO"</formula>
    </cfRule>
  </conditionalFormatting>
  <conditionalFormatting sqref="AI3383">
    <cfRule type="expression" dxfId="3298" priority="3230">
      <formula>$BL3383="RETIRADO"</formula>
    </cfRule>
  </conditionalFormatting>
  <conditionalFormatting sqref="AJ3383">
    <cfRule type="expression" dxfId="3297" priority="3229">
      <formula>$BL3383="RETIRADO"</formula>
    </cfRule>
  </conditionalFormatting>
  <conditionalFormatting sqref="AK3383">
    <cfRule type="expression" dxfId="3296" priority="3228">
      <formula>$BL3383="RETIRADO"</formula>
    </cfRule>
  </conditionalFormatting>
  <conditionalFormatting sqref="W3387">
    <cfRule type="expression" dxfId="3295" priority="3227">
      <formula>$BL3387="RETIRADO"</formula>
    </cfRule>
  </conditionalFormatting>
  <conditionalFormatting sqref="AJ3371:AJ3372">
    <cfRule type="expression" dxfId="3294" priority="3226">
      <formula>$BL3371="RETIRADO"</formula>
    </cfRule>
  </conditionalFormatting>
  <conditionalFormatting sqref="AF3390:AG3390">
    <cfRule type="expression" dxfId="3293" priority="3225">
      <formula>$BL3390="RETIRADO"</formula>
    </cfRule>
  </conditionalFormatting>
  <conditionalFormatting sqref="X3391:Y3391">
    <cfRule type="expression" dxfId="3292" priority="3224">
      <formula>$BL3391="RETIRADO"</formula>
    </cfRule>
  </conditionalFormatting>
  <conditionalFormatting sqref="AF3391:AG3391">
    <cfRule type="expression" dxfId="3291" priority="3223">
      <formula>$BL3391="RETIRADO"</formula>
    </cfRule>
  </conditionalFormatting>
  <conditionalFormatting sqref="BG3391">
    <cfRule type="expression" dxfId="3290" priority="3222">
      <formula>$BL3391="RETIRADO"</formula>
    </cfRule>
  </conditionalFormatting>
  <conditionalFormatting sqref="AF3393:AG3393">
    <cfRule type="expression" dxfId="3289" priority="3221">
      <formula>$BL3393="RETIRADO"</formula>
    </cfRule>
  </conditionalFormatting>
  <conditionalFormatting sqref="W3392:Y3392">
    <cfRule type="expression" dxfId="3288" priority="3220">
      <formula>$BL3392="RETIRADO"</formula>
    </cfRule>
  </conditionalFormatting>
  <conditionalFormatting sqref="W3391">
    <cfRule type="expression" dxfId="3287" priority="3219">
      <formula>$BL3391="RETIRADO"</formula>
    </cfRule>
  </conditionalFormatting>
  <conditionalFormatting sqref="AK3390:AL3390">
    <cfRule type="expression" dxfId="3286" priority="3218">
      <formula>$BL3390="RETIRADO"</formula>
    </cfRule>
  </conditionalFormatting>
  <conditionalFormatting sqref="AI3391:AL3391">
    <cfRule type="expression" dxfId="3285" priority="3217">
      <formula>$BL3391="RETIRADO"</formula>
    </cfRule>
  </conditionalFormatting>
  <conditionalFormatting sqref="AL3392">
    <cfRule type="expression" dxfId="3284" priority="3216">
      <formula>$BL3392="RETIRADO"</formula>
    </cfRule>
  </conditionalFormatting>
  <conditionalFormatting sqref="AI3392">
    <cfRule type="expression" dxfId="3283" priority="3215">
      <formula>$BL3392="RETIRADO"</formula>
    </cfRule>
  </conditionalFormatting>
  <conditionalFormatting sqref="AJ3392">
    <cfRule type="expression" dxfId="3282" priority="3214">
      <formula>$BL3392="RETIRADO"</formula>
    </cfRule>
  </conditionalFormatting>
  <conditionalFormatting sqref="AK3392">
    <cfRule type="expression" dxfId="3281" priority="3213">
      <formula>$BL3392="RETIRADO"</formula>
    </cfRule>
  </conditionalFormatting>
  <conditionalFormatting sqref="AI3393">
    <cfRule type="expression" dxfId="3280" priority="3212">
      <formula>$BL3393="RETIRADO"</formula>
    </cfRule>
  </conditionalFormatting>
  <conditionalFormatting sqref="AJ3393">
    <cfRule type="expression" dxfId="3279" priority="3211">
      <formula>$BL3393="RETIRADO"</formula>
    </cfRule>
  </conditionalFormatting>
  <conditionalFormatting sqref="AK3393:AL3393">
    <cfRule type="expression" dxfId="3278" priority="3210">
      <formula>$BL3393="RETIRADO"</formula>
    </cfRule>
  </conditionalFormatting>
  <conditionalFormatting sqref="AK3394:AL3394">
    <cfRule type="expression" dxfId="3277" priority="3209">
      <formula>$BL3394="RETIRADO"</formula>
    </cfRule>
  </conditionalFormatting>
  <conditionalFormatting sqref="AI3394:AJ3394">
    <cfRule type="expression" dxfId="3276" priority="3208">
      <formula>$BL3394="RETIRADO"</formula>
    </cfRule>
  </conditionalFormatting>
  <conditionalFormatting sqref="AF3395:AG3395">
    <cfRule type="expression" dxfId="3275" priority="3207">
      <formula>$BL3395="RETIRADO"</formula>
    </cfRule>
  </conditionalFormatting>
  <conditionalFormatting sqref="X3399:Y3399">
    <cfRule type="expression" dxfId="3274" priority="3206">
      <formula>$BL3399="RETIRADO"</formula>
    </cfRule>
  </conditionalFormatting>
  <conditionalFormatting sqref="AF3399:AG3399">
    <cfRule type="expression" dxfId="3273" priority="3205">
      <formula>$BL3399="RETIRADO"</formula>
    </cfRule>
  </conditionalFormatting>
  <conditionalFormatting sqref="BG3399">
    <cfRule type="expression" dxfId="3272" priority="3204">
      <formula>$BL3399="RETIRADO"</formula>
    </cfRule>
  </conditionalFormatting>
  <conditionalFormatting sqref="W3396:Y3396">
    <cfRule type="expression" dxfId="3271" priority="3203">
      <formula>$BL3396="RETIRADO"</formula>
    </cfRule>
  </conditionalFormatting>
  <conditionalFormatting sqref="W3399">
    <cfRule type="expression" dxfId="3270" priority="3202">
      <formula>$BL3399="RETIRADO"</formula>
    </cfRule>
  </conditionalFormatting>
  <conditionalFormatting sqref="AL3395">
    <cfRule type="expression" dxfId="3269" priority="3201">
      <formula>$BL3395="RETIRADO"</formula>
    </cfRule>
  </conditionalFormatting>
  <conditionalFormatting sqref="AI3395">
    <cfRule type="expression" dxfId="3268" priority="3200">
      <formula>$BL3395="RETIRADO"</formula>
    </cfRule>
  </conditionalFormatting>
  <conditionalFormatting sqref="AJ3395">
    <cfRule type="expression" dxfId="3267" priority="3199">
      <formula>$BL3395="RETIRADO"</formula>
    </cfRule>
  </conditionalFormatting>
  <conditionalFormatting sqref="AK3395">
    <cfRule type="expression" dxfId="3266" priority="3198">
      <formula>$BL3395="RETIRADO"</formula>
    </cfRule>
  </conditionalFormatting>
  <conditionalFormatting sqref="AL3396">
    <cfRule type="expression" dxfId="3265" priority="3197">
      <formula>$BL3396="RETIRADO"</formula>
    </cfRule>
  </conditionalFormatting>
  <conditionalFormatting sqref="AI3396">
    <cfRule type="expression" dxfId="3264" priority="3196">
      <formula>$BL3396="RETIRADO"</formula>
    </cfRule>
  </conditionalFormatting>
  <conditionalFormatting sqref="AJ3396">
    <cfRule type="expression" dxfId="3263" priority="3195">
      <formula>$BL3396="RETIRADO"</formula>
    </cfRule>
  </conditionalFormatting>
  <conditionalFormatting sqref="AK3396">
    <cfRule type="expression" dxfId="3262" priority="3194">
      <formula>$BL3396="RETIRADO"</formula>
    </cfRule>
  </conditionalFormatting>
  <conditionalFormatting sqref="AK3398:AL3398">
    <cfRule type="expression" dxfId="3261" priority="3193">
      <formula>$BL3398="RETIRADO"</formula>
    </cfRule>
  </conditionalFormatting>
  <conditionalFormatting sqref="AI3398:AJ3398">
    <cfRule type="expression" dxfId="3260" priority="3192">
      <formula>$BL3398="RETIRADO"</formula>
    </cfRule>
  </conditionalFormatting>
  <conditionalFormatting sqref="AI3399:AL3399">
    <cfRule type="expression" dxfId="3259" priority="3191">
      <formula>$BL3399="RETIRADO"</formula>
    </cfRule>
  </conditionalFormatting>
  <conditionalFormatting sqref="AI3400">
    <cfRule type="expression" dxfId="3258" priority="3190">
      <formula>$BL3400="RETIRADO"</formula>
    </cfRule>
  </conditionalFormatting>
  <conditionalFormatting sqref="AI3401">
    <cfRule type="expression" dxfId="3257" priority="3189">
      <formula>$BL3401="RETIRADO"</formula>
    </cfRule>
  </conditionalFormatting>
  <conditionalFormatting sqref="AI3402:AL3402">
    <cfRule type="expression" dxfId="3256" priority="3188">
      <formula>$BL3402="RETIRADO"</formula>
    </cfRule>
  </conditionalFormatting>
  <conditionalFormatting sqref="AI3403">
    <cfRule type="expression" dxfId="3255" priority="3187">
      <formula>$BL3403="RETIRADO"</formula>
    </cfRule>
  </conditionalFormatting>
  <conditionalFormatting sqref="AJ3403">
    <cfRule type="expression" dxfId="3254" priority="3186">
      <formula>$BL3403="RETIRADO"</formula>
    </cfRule>
  </conditionalFormatting>
  <conditionalFormatting sqref="AK3403:AL3403">
    <cfRule type="expression" dxfId="3253" priority="3185">
      <formula>$BL3403="RETIRADO"</formula>
    </cfRule>
  </conditionalFormatting>
  <conditionalFormatting sqref="AK3246">
    <cfRule type="expression" dxfId="3252" priority="3184">
      <formula>$BL3246="RETIRADO"</formula>
    </cfRule>
  </conditionalFormatting>
  <conditionalFormatting sqref="AK3247">
    <cfRule type="expression" dxfId="3251" priority="3183">
      <formula>$BL3247="RETIRADO"</formula>
    </cfRule>
  </conditionalFormatting>
  <conditionalFormatting sqref="AK3250">
    <cfRule type="expression" dxfId="3250" priority="3182">
      <formula>$BL3250="RETIRADO"</formula>
    </cfRule>
  </conditionalFormatting>
  <conditionalFormatting sqref="AK3251">
    <cfRule type="expression" dxfId="3249" priority="3181">
      <formula>$BL3251="RETIRADO"</formula>
    </cfRule>
  </conditionalFormatting>
  <conditionalFormatting sqref="X3404:Y3404">
    <cfRule type="expression" dxfId="3248" priority="3180">
      <formula>$BL3404="RETIRADO"</formula>
    </cfRule>
  </conditionalFormatting>
  <conditionalFormatting sqref="AF3404:AG3404">
    <cfRule type="expression" dxfId="3247" priority="3179">
      <formula>$BL3404="RETIRADO"</formula>
    </cfRule>
  </conditionalFormatting>
  <conditionalFormatting sqref="AK3404:AL3404">
    <cfRule type="expression" dxfId="3246" priority="3178">
      <formula>$BL3404="RETIRADO"</formula>
    </cfRule>
  </conditionalFormatting>
  <conditionalFormatting sqref="AP3333">
    <cfRule type="expression" dxfId="3245" priority="3177">
      <formula>$BL3333="RETIRADO"</formula>
    </cfRule>
  </conditionalFormatting>
  <conditionalFormatting sqref="AF3405:AG3405">
    <cfRule type="expression" dxfId="3244" priority="3176">
      <formula>$BL3405="RETIRADO"</formula>
    </cfRule>
  </conditionalFormatting>
  <conditionalFormatting sqref="AI3405:AL3405">
    <cfRule type="expression" dxfId="3243" priority="3175">
      <formula>$BL3405="RETIRADO"</formula>
    </cfRule>
  </conditionalFormatting>
  <conditionalFormatting sqref="BG3408">
    <cfRule type="expression" dxfId="3242" priority="3174">
      <formula>$BL3408="RETIRADO"</formula>
    </cfRule>
  </conditionalFormatting>
  <conditionalFormatting sqref="AF3411:AG3412">
    <cfRule type="expression" dxfId="3241" priority="3173">
      <formula>$BL3411="RETIRADO"</formula>
    </cfRule>
  </conditionalFormatting>
  <conditionalFormatting sqref="X3408:Y3408">
    <cfRule type="expression" dxfId="3240" priority="3172">
      <formula>$BL3408="RETIRADO"</formula>
    </cfRule>
  </conditionalFormatting>
  <conditionalFormatting sqref="AF3408:AG3408">
    <cfRule type="expression" dxfId="3239" priority="3171">
      <formula>$BL3408="RETIRADO"</formula>
    </cfRule>
  </conditionalFormatting>
  <conditionalFormatting sqref="AF3409:AG3409">
    <cfRule type="expression" dxfId="3238" priority="3170">
      <formula>$BL3409="RETIRADO"</formula>
    </cfRule>
  </conditionalFormatting>
  <conditionalFormatting sqref="AO3409">
    <cfRule type="expression" dxfId="3237" priority="3169">
      <formula>$BL3409="RETIRADO"</formula>
    </cfRule>
  </conditionalFormatting>
  <conditionalFormatting sqref="AO3408">
    <cfRule type="expression" dxfId="3236" priority="3168">
      <formula>$BL3408="RETIRADO"</formula>
    </cfRule>
  </conditionalFormatting>
  <conditionalFormatting sqref="AL3408">
    <cfRule type="expression" dxfId="3235" priority="3167">
      <formula>$BL3408="RETIRADO"</formula>
    </cfRule>
  </conditionalFormatting>
  <conditionalFormatting sqref="AI3408">
    <cfRule type="expression" dxfId="3234" priority="3166">
      <formula>$BL3408="RETIRADO"</formula>
    </cfRule>
  </conditionalFormatting>
  <conditionalFormatting sqref="AJ3408">
    <cfRule type="expression" dxfId="3233" priority="3165">
      <formula>$BL3408="RETIRADO"</formula>
    </cfRule>
  </conditionalFormatting>
  <conditionalFormatting sqref="AK3408">
    <cfRule type="expression" dxfId="3232" priority="3164">
      <formula>$BL3408="RETIRADO"</formula>
    </cfRule>
  </conditionalFormatting>
  <conditionalFormatting sqref="AL3409">
    <cfRule type="expression" dxfId="3231" priority="3163">
      <formula>$BL3409="RETIRADO"</formula>
    </cfRule>
  </conditionalFormatting>
  <conditionalFormatting sqref="AI3409">
    <cfRule type="expression" dxfId="3230" priority="3162">
      <formula>$BL3409="RETIRADO"</formula>
    </cfRule>
  </conditionalFormatting>
  <conditionalFormatting sqref="AJ3409">
    <cfRule type="expression" dxfId="3229" priority="3161">
      <formula>$BL3409="RETIRADO"</formula>
    </cfRule>
  </conditionalFormatting>
  <conditionalFormatting sqref="AK3409">
    <cfRule type="expression" dxfId="3228" priority="3160">
      <formula>$BL3409="RETIRADO"</formula>
    </cfRule>
  </conditionalFormatting>
  <conditionalFormatting sqref="AL3410">
    <cfRule type="expression" dxfId="3227" priority="3159">
      <formula>$BL3410="RETIRADO"</formula>
    </cfRule>
  </conditionalFormatting>
  <conditionalFormatting sqref="AI3410">
    <cfRule type="expression" dxfId="3226" priority="3158">
      <formula>$BL3410="RETIRADO"</formula>
    </cfRule>
  </conditionalFormatting>
  <conditionalFormatting sqref="AJ3410">
    <cfRule type="expression" dxfId="3225" priority="3157">
      <formula>$BL3410="RETIRADO"</formula>
    </cfRule>
  </conditionalFormatting>
  <conditionalFormatting sqref="AK3410">
    <cfRule type="expression" dxfId="3224" priority="3156">
      <formula>$BL3410="RETIRADO"</formula>
    </cfRule>
  </conditionalFormatting>
  <conditionalFormatting sqref="AK3419:AL3419">
    <cfRule type="expression" dxfId="3223" priority="3155">
      <formula>$BL3419="RETIRADO"</formula>
    </cfRule>
  </conditionalFormatting>
  <conditionalFormatting sqref="AI3419:AJ3419">
    <cfRule type="expression" dxfId="3222" priority="3154">
      <formula>$BL3419="RETIRADO"</formula>
    </cfRule>
  </conditionalFormatting>
  <conditionalFormatting sqref="AF3420:AG3420">
    <cfRule type="expression" dxfId="3221" priority="3153">
      <formula>$BL3420="RETIRADO"</formula>
    </cfRule>
  </conditionalFormatting>
  <conditionalFormatting sqref="AF3422:AG3422">
    <cfRule type="expression" dxfId="3220" priority="3152">
      <formula>$BL3422="RETIRADO"</formula>
    </cfRule>
  </conditionalFormatting>
  <conditionalFormatting sqref="AL3420:AL3421">
    <cfRule type="expression" dxfId="3219" priority="3151">
      <formula>$BL3420="RETIRADO"</formula>
    </cfRule>
  </conditionalFormatting>
  <conditionalFormatting sqref="AI3420:AI3421">
    <cfRule type="expression" dxfId="3218" priority="3150">
      <formula>$BL3420="RETIRADO"</formula>
    </cfRule>
  </conditionalFormatting>
  <conditionalFormatting sqref="AJ3420:AJ3421">
    <cfRule type="expression" dxfId="3217" priority="3149">
      <formula>$BL3420="RETIRADO"</formula>
    </cfRule>
  </conditionalFormatting>
  <conditionalFormatting sqref="AK3420:AK3421">
    <cfRule type="expression" dxfId="3216" priority="3148">
      <formula>$BL3420="RETIRADO"</formula>
    </cfRule>
  </conditionalFormatting>
  <conditionalFormatting sqref="AI3422">
    <cfRule type="expression" dxfId="3215" priority="3147">
      <formula>$BL3422="RETIRADO"</formula>
    </cfRule>
  </conditionalFormatting>
  <conditionalFormatting sqref="AJ3422">
    <cfRule type="expression" dxfId="3214" priority="3146">
      <formula>$BL3422="RETIRADO"</formula>
    </cfRule>
  </conditionalFormatting>
  <conditionalFormatting sqref="AK3422:AL3422">
    <cfRule type="expression" dxfId="3213" priority="3145">
      <formula>$BL3422="RETIRADO"</formula>
    </cfRule>
  </conditionalFormatting>
  <conditionalFormatting sqref="AF3423:AG3423">
    <cfRule type="expression" dxfId="3212" priority="3144">
      <formula>$BL3423="RETIRADO"</formula>
    </cfRule>
  </conditionalFormatting>
  <conditionalFormatting sqref="AI3423:AL3423">
    <cfRule type="expression" dxfId="3211" priority="3143">
      <formula>$BL3423="RETIRADO"</formula>
    </cfRule>
  </conditionalFormatting>
  <conditionalFormatting sqref="BG3424">
    <cfRule type="expression" dxfId="3210" priority="3142">
      <formula>$BL3424="RETIRADO"</formula>
    </cfRule>
  </conditionalFormatting>
  <conditionalFormatting sqref="X3424:Y3424">
    <cfRule type="expression" dxfId="3209" priority="3141">
      <formula>$BL3424="RETIRADO"</formula>
    </cfRule>
  </conditionalFormatting>
  <conditionalFormatting sqref="AF3424:AG3424">
    <cfRule type="expression" dxfId="3208" priority="3140">
      <formula>$BL3424="RETIRADO"</formula>
    </cfRule>
  </conditionalFormatting>
  <conditionalFormatting sqref="AF3425:AG3425">
    <cfRule type="expression" dxfId="3207" priority="3139">
      <formula>$BL3425="RETIRADO"</formula>
    </cfRule>
  </conditionalFormatting>
  <conditionalFormatting sqref="AF3426:AG3426">
    <cfRule type="expression" dxfId="3206" priority="3138">
      <formula>$BL3426="RETIRADO"</formula>
    </cfRule>
  </conditionalFormatting>
  <conditionalFormatting sqref="AI3424">
    <cfRule type="expression" dxfId="3205" priority="3137">
      <formula>$BL3424="RETIRADO"</formula>
    </cfRule>
  </conditionalFormatting>
  <conditionalFormatting sqref="AI3425:AL3425">
    <cfRule type="expression" dxfId="3204" priority="3136">
      <formula>$BL3425="RETIRADO"</formula>
    </cfRule>
  </conditionalFormatting>
  <conditionalFormatting sqref="AI3426:AL3426">
    <cfRule type="expression" dxfId="3203" priority="3135">
      <formula>$BL3426="RETIRADO"</formula>
    </cfRule>
  </conditionalFormatting>
  <conditionalFormatting sqref="AI3428:AL3428">
    <cfRule type="expression" dxfId="3202" priority="3134">
      <formula>$BL3428="RETIRADO"</formula>
    </cfRule>
  </conditionalFormatting>
  <conditionalFormatting sqref="AI3344:AJ3344">
    <cfRule type="expression" dxfId="3201" priority="3133">
      <formula>$BL3344="RETIRADO"</formula>
    </cfRule>
  </conditionalFormatting>
  <conditionalFormatting sqref="AI2829">
    <cfRule type="expression" dxfId="3200" priority="3132">
      <formula>$BL2829="RETIRADO"</formula>
    </cfRule>
  </conditionalFormatting>
  <conditionalFormatting sqref="X3429:Y3429">
    <cfRule type="expression" dxfId="3199" priority="3131">
      <formula>$BL3429="RETIRADO"</formula>
    </cfRule>
  </conditionalFormatting>
  <conditionalFormatting sqref="AF3429:AG3429">
    <cfRule type="expression" dxfId="3198" priority="3130">
      <formula>$BL3429="RETIRADO"</formula>
    </cfRule>
  </conditionalFormatting>
  <conditionalFormatting sqref="AI3429">
    <cfRule type="expression" dxfId="3197" priority="3129">
      <formula>$BL3429="RETIRADO"</formula>
    </cfRule>
  </conditionalFormatting>
  <conditionalFormatting sqref="BH3160:BL3160">
    <cfRule type="expression" dxfId="3196" priority="3128">
      <formula>$BL3160="RETIRADO"</formula>
    </cfRule>
  </conditionalFormatting>
  <conditionalFormatting sqref="AM3160">
    <cfRule type="expression" dxfId="3195" priority="3127">
      <formula>$BL3160="RETIRADO"</formula>
    </cfRule>
  </conditionalFormatting>
  <conditionalFormatting sqref="W3160:Y3160">
    <cfRule type="expression" dxfId="3194" priority="3126">
      <formula>$BL3160="RETIRADO"</formula>
    </cfRule>
  </conditionalFormatting>
  <conditionalFormatting sqref="Z3160:AA3160">
    <cfRule type="expression" dxfId="3193" priority="3125">
      <formula>$BL3160="RETIRADO"</formula>
    </cfRule>
  </conditionalFormatting>
  <conditionalFormatting sqref="AK3160:AL3160">
    <cfRule type="expression" dxfId="3192" priority="3124">
      <formula>$BL3160="RETIRADO"</formula>
    </cfRule>
  </conditionalFormatting>
  <conditionalFormatting sqref="AO3160">
    <cfRule type="expression" dxfId="3191" priority="3123">
      <formula>$BL3160="RETIRADO"</formula>
    </cfRule>
  </conditionalFormatting>
  <conditionalFormatting sqref="AI3160">
    <cfRule type="expression" dxfId="3190" priority="3122">
      <formula>$BL3160="RETIRADO"</formula>
    </cfRule>
  </conditionalFormatting>
  <conditionalFormatting sqref="AJ3160">
    <cfRule type="expression" dxfId="3189" priority="3121">
      <formula>$BL3160="RETIRADO"</formula>
    </cfRule>
  </conditionalFormatting>
  <conditionalFormatting sqref="AF3431:AG3431">
    <cfRule type="expression" dxfId="3188" priority="3120">
      <formula>$BL3431="RETIRADO"</formula>
    </cfRule>
  </conditionalFormatting>
  <conditionalFormatting sqref="X3432:Y3432">
    <cfRule type="expression" dxfId="3187" priority="3119">
      <formula>$BL3432="RETIRADO"</formula>
    </cfRule>
  </conditionalFormatting>
  <conditionalFormatting sqref="AF3432:AG3432">
    <cfRule type="expression" dxfId="3186" priority="3118">
      <formula>$BL3432="RETIRADO"</formula>
    </cfRule>
  </conditionalFormatting>
  <conditionalFormatting sqref="AF3430:AG3430">
    <cfRule type="expression" dxfId="3185" priority="3117">
      <formula>$BL3430="RETIRADO"</formula>
    </cfRule>
  </conditionalFormatting>
  <conditionalFormatting sqref="AL3430">
    <cfRule type="expression" dxfId="3184" priority="3116">
      <formula>$BL3430="RETIRADO"</formula>
    </cfRule>
  </conditionalFormatting>
  <conditionalFormatting sqref="AI3430">
    <cfRule type="expression" dxfId="3183" priority="3115">
      <formula>$BL3430="RETIRADO"</formula>
    </cfRule>
  </conditionalFormatting>
  <conditionalFormatting sqref="AK3430">
    <cfRule type="expression" dxfId="3182" priority="3114">
      <formula>$BL3430="RETIRADO"</formula>
    </cfRule>
  </conditionalFormatting>
  <conditionalFormatting sqref="AL3431">
    <cfRule type="expression" dxfId="3181" priority="3113">
      <formula>$BL3431="RETIRADO"</formula>
    </cfRule>
  </conditionalFormatting>
  <conditionalFormatting sqref="AI3431">
    <cfRule type="expression" dxfId="3180" priority="3112">
      <formula>$BL3431="RETIRADO"</formula>
    </cfRule>
  </conditionalFormatting>
  <conditionalFormatting sqref="AK3431">
    <cfRule type="expression" dxfId="3179" priority="3111">
      <formula>$BL3431="RETIRADO"</formula>
    </cfRule>
  </conditionalFormatting>
  <conditionalFormatting sqref="AI3432:AL3432">
    <cfRule type="expression" dxfId="3178" priority="3110">
      <formula>$BL3432="RETIRADO"</formula>
    </cfRule>
  </conditionalFormatting>
  <conditionalFormatting sqref="AO3432">
    <cfRule type="expression" dxfId="3177" priority="3109">
      <formula>$BL3432="RETIRADO"</formula>
    </cfRule>
  </conditionalFormatting>
  <conditionalFormatting sqref="X3433:Y3433">
    <cfRule type="expression" dxfId="3176" priority="3108">
      <formula>$BL3433="RETIRADO"</formula>
    </cfRule>
  </conditionalFormatting>
  <conditionalFormatting sqref="AF3433:AG3433">
    <cfRule type="expression" dxfId="3175" priority="3107">
      <formula>$BL3433="RETIRADO"</formula>
    </cfRule>
  </conditionalFormatting>
  <conditionalFormatting sqref="AO3433:AO3434">
    <cfRule type="expression" dxfId="3174" priority="3106">
      <formula>$BL3433="RETIRADO"</formula>
    </cfRule>
  </conditionalFormatting>
  <conditionalFormatting sqref="AK3433:AL3433">
    <cfRule type="expression" dxfId="3173" priority="3105">
      <formula>$BL3433="RETIRADO"</formula>
    </cfRule>
  </conditionalFormatting>
  <conditionalFormatting sqref="AO3435">
    <cfRule type="expression" dxfId="3172" priority="3104">
      <formula>$BL3435="RETIRADO"</formula>
    </cfRule>
  </conditionalFormatting>
  <conditionalFormatting sqref="AF3434:AG3434">
    <cfRule type="expression" dxfId="3171" priority="3103">
      <formula>$BL3434="RETIRADO"</formula>
    </cfRule>
  </conditionalFormatting>
  <conditionalFormatting sqref="X3435:Y3435">
    <cfRule type="expression" dxfId="3170" priority="3102">
      <formula>$BL3435="RETIRADO"</formula>
    </cfRule>
  </conditionalFormatting>
  <conditionalFormatting sqref="AF3435:AG3435">
    <cfRule type="expression" dxfId="3169" priority="3101">
      <formula>$BL3435="RETIRADO"</formula>
    </cfRule>
  </conditionalFormatting>
  <conditionalFormatting sqref="X3436:Y3436">
    <cfRule type="expression" dxfId="3168" priority="3100">
      <formula>$BL3436="RETIRADO"</formula>
    </cfRule>
  </conditionalFormatting>
  <conditionalFormatting sqref="AF3436:AG3436">
    <cfRule type="expression" dxfId="3167" priority="3099">
      <formula>$BL3436="RETIRADO"</formula>
    </cfRule>
  </conditionalFormatting>
  <conditionalFormatting sqref="AK3434:AL3434">
    <cfRule type="expression" dxfId="3166" priority="3098">
      <formula>$BL3434="RETIRADO"</formula>
    </cfRule>
  </conditionalFormatting>
  <conditionalFormatting sqref="AI3434">
    <cfRule type="expression" dxfId="3165" priority="3097">
      <formula>$BL3434="RETIRADO"</formula>
    </cfRule>
  </conditionalFormatting>
  <conditionalFormatting sqref="AK3435:AL3435">
    <cfRule type="expression" dxfId="3164" priority="3096">
      <formula>$BL3435="RETIRADO"</formula>
    </cfRule>
  </conditionalFormatting>
  <conditionalFormatting sqref="AI3435:AJ3435">
    <cfRule type="expression" dxfId="3163" priority="3095">
      <formula>$BL3435="RETIRADO"</formula>
    </cfRule>
  </conditionalFormatting>
  <conditionalFormatting sqref="AK3436:AL3436">
    <cfRule type="expression" dxfId="3162" priority="3094">
      <formula>$BL3436="RETIRADO"</formula>
    </cfRule>
  </conditionalFormatting>
  <conditionalFormatting sqref="AI3436:AJ3436">
    <cfRule type="expression" dxfId="3161" priority="3093">
      <formula>$BL3436="RETIRADO"</formula>
    </cfRule>
  </conditionalFormatting>
  <conditionalFormatting sqref="AJ3433">
    <cfRule type="expression" dxfId="3160" priority="3092">
      <formula>$BL3433="RETIRADO"</formula>
    </cfRule>
  </conditionalFormatting>
  <conditionalFormatting sqref="AI2975:AL2975">
    <cfRule type="expression" dxfId="3159" priority="3091">
      <formula>$BL2975="RETIRADO"</formula>
    </cfRule>
  </conditionalFormatting>
  <conditionalFormatting sqref="AI3169:AL3169">
    <cfRule type="expression" dxfId="3158" priority="3090">
      <formula>$BL3169="RETIRADO"</formula>
    </cfRule>
  </conditionalFormatting>
  <conditionalFormatting sqref="AH2813:AK2813">
    <cfRule type="expression" dxfId="3157" priority="3089">
      <formula>$BL2813="RETIRADO"</formula>
    </cfRule>
  </conditionalFormatting>
  <conditionalFormatting sqref="BG3444">
    <cfRule type="expression" dxfId="3156" priority="3088">
      <formula>$BL3444="RETIRADO"</formula>
    </cfRule>
  </conditionalFormatting>
  <conditionalFormatting sqref="X3444:Y3444">
    <cfRule type="expression" dxfId="3155" priority="3087">
      <formula>$BL3444="RETIRADO"</formula>
    </cfRule>
  </conditionalFormatting>
  <conditionalFormatting sqref="AF3444:AG3444">
    <cfRule type="expression" dxfId="3154" priority="3086">
      <formula>$BL3444="RETIRADO"</formula>
    </cfRule>
  </conditionalFormatting>
  <conditionalFormatting sqref="AF3438:AG3438">
    <cfRule type="expression" dxfId="3153" priority="3085">
      <formula>$BL3438="RETIRADO"</formula>
    </cfRule>
  </conditionalFormatting>
  <conditionalFormatting sqref="X3439:Y3439">
    <cfRule type="expression" dxfId="3152" priority="3084">
      <formula>$BL3439="RETIRADO"</formula>
    </cfRule>
  </conditionalFormatting>
  <conditionalFormatting sqref="AF3439:AG3439">
    <cfRule type="expression" dxfId="3151" priority="3083">
      <formula>$BL3439="RETIRADO"</formula>
    </cfRule>
  </conditionalFormatting>
  <conditionalFormatting sqref="AF3437:AG3437">
    <cfRule type="expression" dxfId="3150" priority="3082">
      <formula>$BL3437="RETIRADO"</formula>
    </cfRule>
  </conditionalFormatting>
  <conditionalFormatting sqref="X3440:Y3440">
    <cfRule type="expression" dxfId="3149" priority="3081">
      <formula>$BL3440="RETIRADO"</formula>
    </cfRule>
  </conditionalFormatting>
  <conditionalFormatting sqref="AF3440:AG3440">
    <cfRule type="expression" dxfId="3148" priority="3080">
      <formula>$BL3440="RETIRADO"</formula>
    </cfRule>
  </conditionalFormatting>
  <conditionalFormatting sqref="AF3441:AG3441">
    <cfRule type="expression" dxfId="3147" priority="3079">
      <formula>$BL3441="RETIRADO"</formula>
    </cfRule>
  </conditionalFormatting>
  <conditionalFormatting sqref="X3442:Y3442">
    <cfRule type="expression" dxfId="3146" priority="3078">
      <formula>$BL3442="RETIRADO"</formula>
    </cfRule>
  </conditionalFormatting>
  <conditionalFormatting sqref="AF3442:AG3442">
    <cfRule type="expression" dxfId="3145" priority="3077">
      <formula>$BL3442="RETIRADO"</formula>
    </cfRule>
  </conditionalFormatting>
  <conditionalFormatting sqref="X3443:Y3443">
    <cfRule type="expression" dxfId="3144" priority="3076">
      <formula>$BL3443="RETIRADO"</formula>
    </cfRule>
  </conditionalFormatting>
  <conditionalFormatting sqref="AF3443:AG3443">
    <cfRule type="expression" dxfId="3143" priority="3075">
      <formula>$BL3443="RETIRADO"</formula>
    </cfRule>
  </conditionalFormatting>
  <conditionalFormatting sqref="AL3437">
    <cfRule type="expression" dxfId="3142" priority="3074">
      <formula>$BL3437="RETIRADO"</formula>
    </cfRule>
  </conditionalFormatting>
  <conditionalFormatting sqref="AI3437">
    <cfRule type="expression" dxfId="3141" priority="3073">
      <formula>$BL3437="RETIRADO"</formula>
    </cfRule>
  </conditionalFormatting>
  <conditionalFormatting sqref="AJ3437">
    <cfRule type="expression" dxfId="3140" priority="3072">
      <formula>$BL3437="RETIRADO"</formula>
    </cfRule>
  </conditionalFormatting>
  <conditionalFormatting sqref="AK3437">
    <cfRule type="expression" dxfId="3139" priority="3071">
      <formula>$BL3437="RETIRADO"</formula>
    </cfRule>
  </conditionalFormatting>
  <conditionalFormatting sqref="AL3438">
    <cfRule type="expression" dxfId="3138" priority="3070">
      <formula>$BL3438="RETIRADO"</formula>
    </cfRule>
  </conditionalFormatting>
  <conditionalFormatting sqref="AI3438">
    <cfRule type="expression" dxfId="3137" priority="3069">
      <formula>$BL3438="RETIRADO"</formula>
    </cfRule>
  </conditionalFormatting>
  <conditionalFormatting sqref="AJ3438">
    <cfRule type="expression" dxfId="3136" priority="3068">
      <formula>$BL3438="RETIRADO"</formula>
    </cfRule>
  </conditionalFormatting>
  <conditionalFormatting sqref="AK3438">
    <cfRule type="expression" dxfId="3135" priority="3067">
      <formula>$BL3438="RETIRADO"</formula>
    </cfRule>
  </conditionalFormatting>
  <conditionalFormatting sqref="AI3439:AL3439">
    <cfRule type="expression" dxfId="3134" priority="3066">
      <formula>$BL3439="RETIRADO"</formula>
    </cfRule>
  </conditionalFormatting>
  <conditionalFormatting sqref="AI3440:AL3440">
    <cfRule type="expression" dxfId="3133" priority="3065">
      <formula>$BL3440="RETIRADO"</formula>
    </cfRule>
  </conditionalFormatting>
  <conditionalFormatting sqref="AI3441:AL3441">
    <cfRule type="expression" dxfId="3132" priority="3064">
      <formula>$BL3441="RETIRADO"</formula>
    </cfRule>
  </conditionalFormatting>
  <conditionalFormatting sqref="AK3442:AL3442">
    <cfRule type="expression" dxfId="3131" priority="3063">
      <formula>$BL3442="RETIRADO"</formula>
    </cfRule>
  </conditionalFormatting>
  <conditionalFormatting sqref="AI3442:AJ3442">
    <cfRule type="expression" dxfId="3130" priority="3062">
      <formula>$BL3442="RETIRADO"</formula>
    </cfRule>
  </conditionalFormatting>
  <conditionalFormatting sqref="AK3443:AL3443">
    <cfRule type="expression" dxfId="3129" priority="3061">
      <formula>$BL3443="RETIRADO"</formula>
    </cfRule>
  </conditionalFormatting>
  <conditionalFormatting sqref="AI3443:AJ3443">
    <cfRule type="expression" dxfId="3128" priority="3060">
      <formula>$BL3443="RETIRADO"</formula>
    </cfRule>
  </conditionalFormatting>
  <conditionalFormatting sqref="AK3444:AL3444">
    <cfRule type="expression" dxfId="3127" priority="3059">
      <formula>$BL3444="RETIRADO"</formula>
    </cfRule>
  </conditionalFormatting>
  <conditionalFormatting sqref="AI3445">
    <cfRule type="expression" dxfId="3126" priority="3058">
      <formula>$BL3445="RETIRADO"</formula>
    </cfRule>
  </conditionalFormatting>
  <conditionalFormatting sqref="AJ3445">
    <cfRule type="expression" dxfId="3125" priority="3057">
      <formula>$BL3445="RETIRADO"</formula>
    </cfRule>
  </conditionalFormatting>
  <conditionalFormatting sqref="AK3445:AL3445">
    <cfRule type="expression" dxfId="3124" priority="3056">
      <formula>$BL3445="RETIRADO"</formula>
    </cfRule>
  </conditionalFormatting>
  <conditionalFormatting sqref="AK3446:AL3446">
    <cfRule type="expression" dxfId="3123" priority="3055">
      <formula>$BL3446="RETIRADO"</formula>
    </cfRule>
  </conditionalFormatting>
  <conditionalFormatting sqref="AI3447:AJ3447">
    <cfRule type="expression" dxfId="3122" priority="3054">
      <formula>$BL3447="RETIRADO"</formula>
    </cfRule>
  </conditionalFormatting>
  <conditionalFormatting sqref="AK3447:AL3447">
    <cfRule type="expression" dxfId="3121" priority="3053">
      <formula>$BL3447="RETIRADO"</formula>
    </cfRule>
  </conditionalFormatting>
  <conditionalFormatting sqref="AI3448">
    <cfRule type="expression" dxfId="3120" priority="3052">
      <formula>$BL3448="RETIRADO"</formula>
    </cfRule>
  </conditionalFormatting>
  <conditionalFormatting sqref="AK3448:AL3448">
    <cfRule type="expression" dxfId="3119" priority="3051">
      <formula>$BL3448="RETIRADO"</formula>
    </cfRule>
  </conditionalFormatting>
  <conditionalFormatting sqref="AI3449">
    <cfRule type="expression" dxfId="3118" priority="3050">
      <formula>$BL3449="RETIRADO"</formula>
    </cfRule>
  </conditionalFormatting>
  <conditionalFormatting sqref="AK3449:AL3449">
    <cfRule type="expression" dxfId="3117" priority="3049">
      <formula>$BL3449="RETIRADO"</formula>
    </cfRule>
  </conditionalFormatting>
  <conditionalFormatting sqref="W3451:W3452">
    <cfRule type="expression" dxfId="3116" priority="3048">
      <formula>$BL3451="RETIRADO"</formula>
    </cfRule>
  </conditionalFormatting>
  <conditionalFormatting sqref="AF3450:AG3450">
    <cfRule type="expression" dxfId="3115" priority="3047">
      <formula>$BL3450="RETIRADO"</formula>
    </cfRule>
  </conditionalFormatting>
  <conditionalFormatting sqref="X3451:Y3451">
    <cfRule type="expression" dxfId="3114" priority="3046">
      <formula>$BL3451="RETIRADO"</formula>
    </cfRule>
  </conditionalFormatting>
  <conditionalFormatting sqref="AF3451:AG3451">
    <cfRule type="expression" dxfId="3113" priority="3045">
      <formula>$BL3451="RETIRADO"</formula>
    </cfRule>
  </conditionalFormatting>
  <conditionalFormatting sqref="X3452:Y3452">
    <cfRule type="expression" dxfId="3112" priority="3044">
      <formula>$BL3452="RETIRADO"</formula>
    </cfRule>
  </conditionalFormatting>
  <conditionalFormatting sqref="AF3452:AG3452">
    <cfRule type="expression" dxfId="3111" priority="3043">
      <formula>$BL3452="RETIRADO"</formula>
    </cfRule>
  </conditionalFormatting>
  <conditionalFormatting sqref="AF3453:AG3453">
    <cfRule type="expression" dxfId="3110" priority="3042">
      <formula>$BL3453="RETIRADO"</formula>
    </cfRule>
  </conditionalFormatting>
  <conditionalFormatting sqref="AI3450:AL3450">
    <cfRule type="expression" dxfId="3109" priority="3041">
      <formula>$BL3450="RETIRADO"</formula>
    </cfRule>
  </conditionalFormatting>
  <conditionalFormatting sqref="AI3451">
    <cfRule type="expression" dxfId="3108" priority="3040">
      <formula>$BL3451="RETIRADO"</formula>
    </cfRule>
  </conditionalFormatting>
  <conditionalFormatting sqref="AI3452">
    <cfRule type="expression" dxfId="3107" priority="3039">
      <formula>$BL3452="RETIRADO"</formula>
    </cfRule>
  </conditionalFormatting>
  <conditionalFormatting sqref="AI3453:AL3453">
    <cfRule type="expression" dxfId="3106" priority="3038">
      <formula>$BL3453="RETIRADO"</formula>
    </cfRule>
  </conditionalFormatting>
  <conditionalFormatting sqref="AI3455:AJ3455">
    <cfRule type="expression" dxfId="3105" priority="3037">
      <formula>$BL3455="RETIRADO"</formula>
    </cfRule>
  </conditionalFormatting>
  <conditionalFormatting sqref="AK3455:AL3455">
    <cfRule type="expression" dxfId="3104" priority="3036">
      <formula>$BL3455="RETIRADO"</formula>
    </cfRule>
  </conditionalFormatting>
  <conditionalFormatting sqref="AK3454:AL3454">
    <cfRule type="expression" dxfId="3103" priority="3035">
      <formula>$BL3454="RETIRADO"</formula>
    </cfRule>
  </conditionalFormatting>
  <conditionalFormatting sqref="AI3454:AJ3454">
    <cfRule type="expression" dxfId="3102" priority="3034">
      <formula>$BL3454="RETIRADO"</formula>
    </cfRule>
  </conditionalFormatting>
  <conditionalFormatting sqref="AO3456">
    <cfRule type="expression" dxfId="3101" priority="3033">
      <formula>$BL3456="RETIRADO"</formula>
    </cfRule>
  </conditionalFormatting>
  <conditionalFormatting sqref="X3456:Y3456">
    <cfRule type="expression" dxfId="3100" priority="3032">
      <formula>$BL3456="RETIRADO"</formula>
    </cfRule>
  </conditionalFormatting>
  <conditionalFormatting sqref="AF3456:AG3456">
    <cfRule type="expression" dxfId="3099" priority="3031">
      <formula>$BL3456="RETIRADO"</formula>
    </cfRule>
  </conditionalFormatting>
  <conditionalFormatting sqref="AI3456:AJ3456">
    <cfRule type="expression" dxfId="3098" priority="3030">
      <formula>$BL3456="RETIRADO"</formula>
    </cfRule>
  </conditionalFormatting>
  <conditionalFormatting sqref="AK3456:AL3456">
    <cfRule type="expression" dxfId="3097" priority="3029">
      <formula>$BL3456="RETIRADO"</formula>
    </cfRule>
  </conditionalFormatting>
  <conditionalFormatting sqref="X3457:Y3457">
    <cfRule type="expression" dxfId="3096" priority="3028">
      <formula>$BL3457="RETIRADO"</formula>
    </cfRule>
  </conditionalFormatting>
  <conditionalFormatting sqref="AF3457:AG3457">
    <cfRule type="expression" dxfId="3095" priority="3027">
      <formula>$BL3457="RETIRADO"</formula>
    </cfRule>
  </conditionalFormatting>
  <conditionalFormatting sqref="AI3457:AJ3457">
    <cfRule type="expression" dxfId="3094" priority="3026">
      <formula>$BL3457="RETIRADO"</formula>
    </cfRule>
  </conditionalFormatting>
  <conditionalFormatting sqref="AK3457:AL3457">
    <cfRule type="expression" dxfId="3093" priority="3025">
      <formula>$BL3457="RETIRADO"</formula>
    </cfRule>
  </conditionalFormatting>
  <conditionalFormatting sqref="X3458:Y3458">
    <cfRule type="expression" dxfId="3092" priority="3024">
      <formula>$BL3458="RETIRADO"</formula>
    </cfRule>
  </conditionalFormatting>
  <conditionalFormatting sqref="AF3458:AG3458">
    <cfRule type="expression" dxfId="3091" priority="3023">
      <formula>$BL3458="RETIRADO"</formula>
    </cfRule>
  </conditionalFormatting>
  <conditionalFormatting sqref="AK3130">
    <cfRule type="expression" dxfId="3090" priority="3022">
      <formula>$BL3130="RETIRADO"</formula>
    </cfRule>
  </conditionalFormatting>
  <conditionalFormatting sqref="AF3461:AG3461">
    <cfRule type="expression" dxfId="3089" priority="3021">
      <formula>$BL3461="RETIRADO"</formula>
    </cfRule>
  </conditionalFormatting>
  <conditionalFormatting sqref="X3462:Y3462">
    <cfRule type="expression" dxfId="3088" priority="3020">
      <formula>$BL3462="RETIRADO"</formula>
    </cfRule>
  </conditionalFormatting>
  <conditionalFormatting sqref="AF3462:AG3462">
    <cfRule type="expression" dxfId="3087" priority="3019">
      <formula>$BL3462="RETIRADO"</formula>
    </cfRule>
  </conditionalFormatting>
  <conditionalFormatting sqref="X3459:Y3459">
    <cfRule type="expression" dxfId="3086" priority="3018">
      <formula>$BL3459="RETIRADO"</formula>
    </cfRule>
  </conditionalFormatting>
  <conditionalFormatting sqref="AF3459:AG3459">
    <cfRule type="expression" dxfId="3085" priority="3017">
      <formula>$BL3459="RETIRADO"</formula>
    </cfRule>
  </conditionalFormatting>
  <conditionalFormatting sqref="AF3460:AG3460">
    <cfRule type="expression" dxfId="3084" priority="3016">
      <formula>$BL3460="RETIRADO"</formula>
    </cfRule>
  </conditionalFormatting>
  <conditionalFormatting sqref="X3464:Y3464">
    <cfRule type="expression" dxfId="3083" priority="3015">
      <formula>$BL3464="RETIRADO"</formula>
    </cfRule>
  </conditionalFormatting>
  <conditionalFormatting sqref="AF3464:AG3464">
    <cfRule type="expression" dxfId="3082" priority="3014">
      <formula>$BL3464="RETIRADO"</formula>
    </cfRule>
  </conditionalFormatting>
  <conditionalFormatting sqref="AK3459:AL3459">
    <cfRule type="expression" dxfId="3081" priority="3013">
      <formula>$BL3459="RETIRADO"</formula>
    </cfRule>
  </conditionalFormatting>
  <conditionalFormatting sqref="AI3459:AJ3459">
    <cfRule type="expression" dxfId="3080" priority="3012">
      <formula>$BL3459="RETIRADO"</formula>
    </cfRule>
  </conditionalFormatting>
  <conditionalFormatting sqref="AK3460:AL3460">
    <cfRule type="expression" dxfId="3079" priority="3011">
      <formula>$BL3460="RETIRADO"</formula>
    </cfRule>
  </conditionalFormatting>
  <conditionalFormatting sqref="AL3461">
    <cfRule type="expression" dxfId="3078" priority="3010">
      <formula>$BL3461="RETIRADO"</formula>
    </cfRule>
  </conditionalFormatting>
  <conditionalFormatting sqref="AK3462:AL3462">
    <cfRule type="expression" dxfId="3077" priority="3009">
      <formula>$BL3462="RETIRADO"</formula>
    </cfRule>
  </conditionalFormatting>
  <conditionalFormatting sqref="AI3462:AJ3462">
    <cfRule type="expression" dxfId="3076" priority="3008">
      <formula>$BL3462="RETIRADO"</formula>
    </cfRule>
  </conditionalFormatting>
  <conditionalFormatting sqref="AL3464">
    <cfRule type="expression" dxfId="3075" priority="3007">
      <formula>$BL3464="RETIRADO"</formula>
    </cfRule>
  </conditionalFormatting>
  <conditionalFormatting sqref="AI3464">
    <cfRule type="expression" dxfId="3074" priority="3006">
      <formula>$BL3464="RETIRADO"</formula>
    </cfRule>
  </conditionalFormatting>
  <conditionalFormatting sqref="AJ3464">
    <cfRule type="expression" dxfId="3073" priority="3005">
      <formula>$BL3464="RETIRADO"</formula>
    </cfRule>
  </conditionalFormatting>
  <conditionalFormatting sqref="AK3464">
    <cfRule type="expression" dxfId="3072" priority="3004">
      <formula>$BL3464="RETIRADO"</formula>
    </cfRule>
  </conditionalFormatting>
  <conditionalFormatting sqref="AO3459:AO3460">
    <cfRule type="expression" dxfId="3071" priority="3003">
      <formula>$BL3459="RETIRADO"</formula>
    </cfRule>
  </conditionalFormatting>
  <conditionalFormatting sqref="X3465:Y3465">
    <cfRule type="expression" dxfId="3070" priority="3002">
      <formula>$BL3465="RETIRADO"</formula>
    </cfRule>
  </conditionalFormatting>
  <conditionalFormatting sqref="AF3465:AG3465">
    <cfRule type="expression" dxfId="3069" priority="3001">
      <formula>$BL3465="RETIRADO"</formula>
    </cfRule>
  </conditionalFormatting>
  <conditionalFormatting sqref="AK3465:AL3465">
    <cfRule type="expression" dxfId="3068" priority="3000">
      <formula>$BL3465="RETIRADO"</formula>
    </cfRule>
  </conditionalFormatting>
  <conditionalFormatting sqref="AI3465">
    <cfRule type="expression" dxfId="3067" priority="2999">
      <formula>$BL3465="RETIRADO"</formula>
    </cfRule>
  </conditionalFormatting>
  <conditionalFormatting sqref="AO3466">
    <cfRule type="expression" dxfId="3066" priority="2998">
      <formula>$BL3466="RETIRADO"</formula>
    </cfRule>
  </conditionalFormatting>
  <conditionalFormatting sqref="AH3466:AK3466">
    <cfRule type="expression" dxfId="3065" priority="2997">
      <formula>$BL3466="RETIRADO"</formula>
    </cfRule>
  </conditionalFormatting>
  <conditionalFormatting sqref="AO3467">
    <cfRule type="expression" dxfId="3064" priority="2996">
      <formula>$BL3467="RETIRADO"</formula>
    </cfRule>
  </conditionalFormatting>
  <conditionalFormatting sqref="AI3467:AL3467">
    <cfRule type="expression" dxfId="3063" priority="2995">
      <formula>$BL3467="RETIRADO"</formula>
    </cfRule>
  </conditionalFormatting>
  <conditionalFormatting sqref="AK3468:AL3468">
    <cfRule type="expression" dxfId="3062" priority="2994">
      <formula>$BL3468="RETIRADO"</formula>
    </cfRule>
  </conditionalFormatting>
  <conditionalFormatting sqref="AI3468:AJ3468">
    <cfRule type="expression" dxfId="3061" priority="2993">
      <formula>$BL3468="RETIRADO"</formula>
    </cfRule>
  </conditionalFormatting>
  <conditionalFormatting sqref="AI3469">
    <cfRule type="expression" dxfId="3060" priority="2992">
      <formula>$BL3469="RETIRADO"</formula>
    </cfRule>
  </conditionalFormatting>
  <conditionalFormatting sqref="AJ3469">
    <cfRule type="expression" dxfId="3059" priority="2991">
      <formula>$BL3469="RETIRADO"</formula>
    </cfRule>
  </conditionalFormatting>
  <conditionalFormatting sqref="AK3469:AL3469">
    <cfRule type="expression" dxfId="3058" priority="2990">
      <formula>$BL3469="RETIRADO"</formula>
    </cfRule>
  </conditionalFormatting>
  <conditionalFormatting sqref="AI3472">
    <cfRule type="expression" dxfId="3057" priority="2989">
      <formula>$BL3472="RETIRADO"</formula>
    </cfRule>
  </conditionalFormatting>
  <conditionalFormatting sqref="AJ3472">
    <cfRule type="expression" dxfId="3056" priority="2988">
      <formula>$BL3472="RETIRADO"</formula>
    </cfRule>
  </conditionalFormatting>
  <conditionalFormatting sqref="AK3472:AL3472">
    <cfRule type="expression" dxfId="3055" priority="2987">
      <formula>$BL3472="RETIRADO"</formula>
    </cfRule>
  </conditionalFormatting>
  <conditionalFormatting sqref="AI3470">
    <cfRule type="expression" dxfId="3054" priority="2986">
      <formula>$BL3470="RETIRADO"</formula>
    </cfRule>
  </conditionalFormatting>
  <conditionalFormatting sqref="AJ3470">
    <cfRule type="expression" dxfId="3053" priority="2985">
      <formula>$BL3470="RETIRADO"</formula>
    </cfRule>
  </conditionalFormatting>
  <conditionalFormatting sqref="AI3473:AL3473">
    <cfRule type="expression" dxfId="3052" priority="2984">
      <formula>$BL3473="RETIRADO"</formula>
    </cfRule>
  </conditionalFormatting>
  <conditionalFormatting sqref="AJ3475">
    <cfRule type="expression" dxfId="3051" priority="2983">
      <formula>$BL3475="RETIRADO"</formula>
    </cfRule>
  </conditionalFormatting>
  <conditionalFormatting sqref="AI3475">
    <cfRule type="expression" dxfId="3050" priority="2982">
      <formula>$BL3475="RETIRADO"</formula>
    </cfRule>
  </conditionalFormatting>
  <conditionalFormatting sqref="AK3475:AL3475">
    <cfRule type="expression" dxfId="3049" priority="2981">
      <formula>$BL3475="RETIRADO"</formula>
    </cfRule>
  </conditionalFormatting>
  <conditionalFormatting sqref="AL3476">
    <cfRule type="expression" dxfId="3048" priority="2980">
      <formula>$BL3476="RETIRADO"</formula>
    </cfRule>
  </conditionalFormatting>
  <conditionalFormatting sqref="AI3476">
    <cfRule type="expression" dxfId="3047" priority="2979">
      <formula>$BL3476="RETIRADO"</formula>
    </cfRule>
  </conditionalFormatting>
  <conditionalFormatting sqref="AJ3476">
    <cfRule type="expression" dxfId="3046" priority="2978">
      <formula>$BL3476="RETIRADO"</formula>
    </cfRule>
  </conditionalFormatting>
  <conditionalFormatting sqref="AK3476">
    <cfRule type="expression" dxfId="3045" priority="2977">
      <formula>$BL3476="RETIRADO"</formula>
    </cfRule>
  </conditionalFormatting>
  <conditionalFormatting sqref="AL3477">
    <cfRule type="expression" dxfId="3044" priority="2976">
      <formula>$BL3477="RETIRADO"</formula>
    </cfRule>
  </conditionalFormatting>
  <conditionalFormatting sqref="AI3477">
    <cfRule type="expression" dxfId="3043" priority="2975">
      <formula>$BL3477="RETIRADO"</formula>
    </cfRule>
  </conditionalFormatting>
  <conditionalFormatting sqref="AJ3477">
    <cfRule type="expression" dxfId="3042" priority="2974">
      <formula>$BL3477="RETIRADO"</formula>
    </cfRule>
  </conditionalFormatting>
  <conditionalFormatting sqref="AK3477">
    <cfRule type="expression" dxfId="3041" priority="2973">
      <formula>$BL3477="RETIRADO"</formula>
    </cfRule>
  </conditionalFormatting>
  <conditionalFormatting sqref="AL3478">
    <cfRule type="expression" dxfId="3040" priority="2972">
      <formula>$BL3478="RETIRADO"</formula>
    </cfRule>
  </conditionalFormatting>
  <conditionalFormatting sqref="AI3478">
    <cfRule type="expression" dxfId="3039" priority="2971">
      <formula>$BL3478="RETIRADO"</formula>
    </cfRule>
  </conditionalFormatting>
  <conditionalFormatting sqref="AJ3478">
    <cfRule type="expression" dxfId="3038" priority="2970">
      <formula>$BL3478="RETIRADO"</formula>
    </cfRule>
  </conditionalFormatting>
  <conditionalFormatting sqref="AK3478">
    <cfRule type="expression" dxfId="3037" priority="2969">
      <formula>$BL3478="RETIRADO"</formula>
    </cfRule>
  </conditionalFormatting>
  <conditionalFormatting sqref="AL3479">
    <cfRule type="expression" dxfId="3036" priority="2968">
      <formula>$BL3479="RETIRADO"</formula>
    </cfRule>
  </conditionalFormatting>
  <conditionalFormatting sqref="AI3479">
    <cfRule type="expression" dxfId="3035" priority="2967">
      <formula>$BL3479="RETIRADO"</formula>
    </cfRule>
  </conditionalFormatting>
  <conditionalFormatting sqref="AK3479">
    <cfRule type="expression" dxfId="3034" priority="2966">
      <formula>$BL3479="RETIRADO"</formula>
    </cfRule>
  </conditionalFormatting>
  <conditionalFormatting sqref="AO3480">
    <cfRule type="expression" dxfId="3033" priority="2965">
      <formula>$BL3480="RETIRADO"</formula>
    </cfRule>
  </conditionalFormatting>
  <conditionalFormatting sqref="AK3480:AL3480">
    <cfRule type="expression" dxfId="3032" priority="2964">
      <formula>$BL3480="RETIRADO"</formula>
    </cfRule>
  </conditionalFormatting>
  <conditionalFormatting sqref="BK3342:BL3342">
    <cfRule type="expression" dxfId="3031" priority="2963">
      <formula>$BL3342="RETIRADO"</formula>
    </cfRule>
  </conditionalFormatting>
  <conditionalFormatting sqref="AP3342">
    <cfRule type="expression" dxfId="3030" priority="2962">
      <formula>$BL3342="RETIRADO"</formula>
    </cfRule>
  </conditionalFormatting>
  <conditionalFormatting sqref="W3342:Y3342">
    <cfRule type="expression" dxfId="3029" priority="2961">
      <formula>$BL3342="RETIRADO"</formula>
    </cfRule>
  </conditionalFormatting>
  <conditionalFormatting sqref="AF3342:AG3342">
    <cfRule type="expression" dxfId="3028" priority="2960">
      <formula>$BL3342="RETIRADO"</formula>
    </cfRule>
  </conditionalFormatting>
  <conditionalFormatting sqref="BG3342">
    <cfRule type="expression" dxfId="3027" priority="2959">
      <formula>$BL3342="RETIRADO"</formula>
    </cfRule>
  </conditionalFormatting>
  <conditionalFormatting sqref="AI3342">
    <cfRule type="expression" dxfId="3026" priority="2958">
      <formula>$BL3342="RETIRADO"</formula>
    </cfRule>
  </conditionalFormatting>
  <conditionalFormatting sqref="AJ3342">
    <cfRule type="expression" dxfId="3025" priority="2957">
      <formula>$BL3342="RETIRADO"</formula>
    </cfRule>
  </conditionalFormatting>
  <conditionalFormatting sqref="AK3342:AL3342">
    <cfRule type="expression" dxfId="3024" priority="2956">
      <formula>$BL3342="RETIRADO"</formula>
    </cfRule>
  </conditionalFormatting>
  <conditionalFormatting sqref="AO3342">
    <cfRule type="expression" dxfId="3023" priority="2955">
      <formula>$BL3342="RETIRADO"</formula>
    </cfRule>
  </conditionalFormatting>
  <conditionalFormatting sqref="BH3342:BI3342">
    <cfRule type="expression" dxfId="3022" priority="2954">
      <formula>$BL3342="RETIRADO"</formula>
    </cfRule>
  </conditionalFormatting>
  <conditionalFormatting sqref="X3466:Y3466">
    <cfRule type="expression" dxfId="3021" priority="2953">
      <formula>$BL3466="RETIRADO"</formula>
    </cfRule>
  </conditionalFormatting>
  <conditionalFormatting sqref="AF3466:AG3466">
    <cfRule type="expression" dxfId="3020" priority="2952">
      <formula>$BL3466="RETIRADO"</formula>
    </cfRule>
  </conditionalFormatting>
  <conditionalFormatting sqref="X3467:Y3467">
    <cfRule type="expression" dxfId="3019" priority="2951">
      <formula>$BL3467="RETIRADO"</formula>
    </cfRule>
  </conditionalFormatting>
  <conditionalFormatting sqref="AF3467:AG3467">
    <cfRule type="expression" dxfId="3018" priority="2950">
      <formula>$BL3467="RETIRADO"</formula>
    </cfRule>
  </conditionalFormatting>
  <conditionalFormatting sqref="X3468:Y3468">
    <cfRule type="expression" dxfId="3017" priority="2949">
      <formula>$BL3468="RETIRADO"</formula>
    </cfRule>
  </conditionalFormatting>
  <conditionalFormatting sqref="AF3468:AG3468">
    <cfRule type="expression" dxfId="3016" priority="2948">
      <formula>$BL3468="RETIRADO"</formula>
    </cfRule>
  </conditionalFormatting>
  <conditionalFormatting sqref="X3469:Y3469">
    <cfRule type="expression" dxfId="3015" priority="2947">
      <formula>$BL3469="RETIRADO"</formula>
    </cfRule>
  </conditionalFormatting>
  <conditionalFormatting sqref="AF3469:AG3469">
    <cfRule type="expression" dxfId="3014" priority="2946">
      <formula>$BL3469="RETIRADO"</formula>
    </cfRule>
  </conditionalFormatting>
  <conditionalFormatting sqref="X3470:Y3470">
    <cfRule type="expression" dxfId="3013" priority="2945">
      <formula>$BL3470="RETIRADO"</formula>
    </cfRule>
  </conditionalFormatting>
  <conditionalFormatting sqref="AF3470:AG3470">
    <cfRule type="expression" dxfId="3012" priority="2944">
      <formula>$BL3470="RETIRADO"</formula>
    </cfRule>
  </conditionalFormatting>
  <conditionalFormatting sqref="X3471:Y3471">
    <cfRule type="expression" dxfId="3011" priority="2943">
      <formula>$BL3471="RETIRADO"</formula>
    </cfRule>
  </conditionalFormatting>
  <conditionalFormatting sqref="AF3471:AG3471">
    <cfRule type="expression" dxfId="3010" priority="2942">
      <formula>$BL3471="RETIRADO"</formula>
    </cfRule>
  </conditionalFormatting>
  <conditionalFormatting sqref="X3472:Y3472">
    <cfRule type="expression" dxfId="3009" priority="2941">
      <formula>$BL3472="RETIRADO"</formula>
    </cfRule>
  </conditionalFormatting>
  <conditionalFormatting sqref="AF3472:AG3472">
    <cfRule type="expression" dxfId="3008" priority="2940">
      <formula>$BL3472="RETIRADO"</formula>
    </cfRule>
  </conditionalFormatting>
  <conditionalFormatting sqref="X3473:Y3473">
    <cfRule type="expression" dxfId="3007" priority="2939">
      <formula>$BL3473="RETIRADO"</formula>
    </cfRule>
  </conditionalFormatting>
  <conditionalFormatting sqref="AF3473:AG3473">
    <cfRule type="expression" dxfId="3006" priority="2938">
      <formula>$BL3473="RETIRADO"</formula>
    </cfRule>
  </conditionalFormatting>
  <conditionalFormatting sqref="X3480:Y3480">
    <cfRule type="expression" dxfId="3005" priority="2937">
      <formula>$BL3480="RETIRADO"</formula>
    </cfRule>
  </conditionalFormatting>
  <conditionalFormatting sqref="AF3480:AG3480">
    <cfRule type="expression" dxfId="3004" priority="2936">
      <formula>$BL3480="RETIRADO"</formula>
    </cfRule>
  </conditionalFormatting>
  <conditionalFormatting sqref="BG3481">
    <cfRule type="expression" dxfId="3003" priority="2935">
      <formula>$BL3481="RETIRADO"</formula>
    </cfRule>
  </conditionalFormatting>
  <conditionalFormatting sqref="X3481:Y3481">
    <cfRule type="expression" dxfId="3002" priority="2934">
      <formula>$BL3481="RETIRADO"</formula>
    </cfRule>
  </conditionalFormatting>
  <conditionalFormatting sqref="AF3481:AG3481">
    <cfRule type="expression" dxfId="3001" priority="2933">
      <formula>$BL3481="RETIRADO"</formula>
    </cfRule>
  </conditionalFormatting>
  <conditionalFormatting sqref="AO3481">
    <cfRule type="expression" dxfId="3000" priority="2932">
      <formula>$BL3481="RETIRADO"</formula>
    </cfRule>
  </conditionalFormatting>
  <conditionalFormatting sqref="AK3481:AL3481">
    <cfRule type="expression" dxfId="2999" priority="2931">
      <formula>$BL3481="RETIRADO"</formula>
    </cfRule>
  </conditionalFormatting>
  <conditionalFormatting sqref="AI3481:AJ3481">
    <cfRule type="expression" dxfId="2998" priority="2930">
      <formula>$BL3481="RETIRADO"</formula>
    </cfRule>
  </conditionalFormatting>
  <conditionalFormatting sqref="BI3274">
    <cfRule type="expression" dxfId="2997" priority="2929">
      <formula>$BL3274="RETIRADO"</formula>
    </cfRule>
  </conditionalFormatting>
  <conditionalFormatting sqref="BG3482:BG3485">
    <cfRule type="expression" dxfId="2996" priority="2928">
      <formula>$BL3482="RETIRADO"</formula>
    </cfRule>
  </conditionalFormatting>
  <conditionalFormatting sqref="X3484:Y3484">
    <cfRule type="expression" dxfId="2995" priority="2927">
      <formula>$BL3484="RETIRADO"</formula>
    </cfRule>
  </conditionalFormatting>
  <conditionalFormatting sqref="AF3484:AG3484">
    <cfRule type="expression" dxfId="2994" priority="2926">
      <formula>$BL3484="RETIRADO"</formula>
    </cfRule>
  </conditionalFormatting>
  <conditionalFormatting sqref="X3482:Y3482">
    <cfRule type="expression" dxfId="2993" priority="2925">
      <formula>$BL3482="RETIRADO"</formula>
    </cfRule>
  </conditionalFormatting>
  <conditionalFormatting sqref="AF3482:AG3482">
    <cfRule type="expression" dxfId="2992" priority="2924">
      <formula>$BL3482="RETIRADO"</formula>
    </cfRule>
  </conditionalFormatting>
  <conditionalFormatting sqref="X3483:Y3483">
    <cfRule type="expression" dxfId="2991" priority="2923">
      <formula>$BL3483="RETIRADO"</formula>
    </cfRule>
  </conditionalFormatting>
  <conditionalFormatting sqref="AF3483">
    <cfRule type="expression" dxfId="2990" priority="2922">
      <formula>$BL3483="RETIRADO"</formula>
    </cfRule>
  </conditionalFormatting>
  <conditionalFormatting sqref="X3485:Y3485">
    <cfRule type="expression" dxfId="2989" priority="2921">
      <formula>$BL3485="RETIRADO"</formula>
    </cfRule>
  </conditionalFormatting>
  <conditionalFormatting sqref="AF3485:AG3485">
    <cfRule type="expression" dxfId="2988" priority="2920">
      <formula>$BL3485="RETIRADO"</formula>
    </cfRule>
  </conditionalFormatting>
  <conditionalFormatting sqref="AK3485">
    <cfRule type="expression" dxfId="2987" priority="2919">
      <formula>$BL3485="RETIRADO"</formula>
    </cfRule>
  </conditionalFormatting>
  <conditionalFormatting sqref="AI3485">
    <cfRule type="expression" dxfId="2986" priority="2918">
      <formula>$BL3485="RETIRADO"</formula>
    </cfRule>
  </conditionalFormatting>
  <conditionalFormatting sqref="AJ3485">
    <cfRule type="expression" dxfId="2985" priority="2917">
      <formula>$BL3485="RETIRADO"</formula>
    </cfRule>
  </conditionalFormatting>
  <conditionalFormatting sqref="AK3482:AL3482">
    <cfRule type="expression" dxfId="2984" priority="2916">
      <formula>$BL3482="RETIRADO"</formula>
    </cfRule>
  </conditionalFormatting>
  <conditionalFormatting sqref="AI3482:AJ3482">
    <cfRule type="expression" dxfId="2983" priority="2915">
      <formula>$BL3482="RETIRADO"</formula>
    </cfRule>
  </conditionalFormatting>
  <conditionalFormatting sqref="AI3483:AL3483">
    <cfRule type="expression" dxfId="2982" priority="2914">
      <formula>$BL3483="RETIRADO"</formula>
    </cfRule>
  </conditionalFormatting>
  <conditionalFormatting sqref="AI3484:AL3484">
    <cfRule type="expression" dxfId="2981" priority="2913">
      <formula>$BL3484="RETIRADO"</formula>
    </cfRule>
  </conditionalFormatting>
  <conditionalFormatting sqref="AO3482">
    <cfRule type="expression" dxfId="2980" priority="2912">
      <formula>$BL3482="RETIRADO"</formula>
    </cfRule>
  </conditionalFormatting>
  <conditionalFormatting sqref="X2449:AD2449">
    <cfRule type="expression" dxfId="2979" priority="2911">
      <formula>$BL2449="RETIRADO"</formula>
    </cfRule>
  </conditionalFormatting>
  <conditionalFormatting sqref="AG3483">
    <cfRule type="expression" dxfId="2978" priority="2910">
      <formula>$BL3483="RETIRADO"</formula>
    </cfRule>
  </conditionalFormatting>
  <conditionalFormatting sqref="BG3486">
    <cfRule type="expression" dxfId="2977" priority="2909">
      <formula>$BL3486="RETIRADO"</formula>
    </cfRule>
  </conditionalFormatting>
  <conditionalFormatting sqref="X3486:Y3486">
    <cfRule type="expression" dxfId="2976" priority="2908">
      <formula>$BL3486="RETIRADO"</formula>
    </cfRule>
  </conditionalFormatting>
  <conditionalFormatting sqref="AF3486:AG3486">
    <cfRule type="expression" dxfId="2975" priority="2907">
      <formula>$BL3486="RETIRADO"</formula>
    </cfRule>
  </conditionalFormatting>
  <conditionalFormatting sqref="BG3487:BG3493">
    <cfRule type="expression" dxfId="2974" priority="2906">
      <formula>$BL3487="RETIRADO"</formula>
    </cfRule>
  </conditionalFormatting>
  <conditionalFormatting sqref="X3489:Y3489">
    <cfRule type="expression" dxfId="2973" priority="2905">
      <formula>$BL3489="RETIRADO"</formula>
    </cfRule>
  </conditionalFormatting>
  <conditionalFormatting sqref="AF3489:AG3489">
    <cfRule type="expression" dxfId="2972" priority="2904">
      <formula>$BL3489="RETIRADO"</formula>
    </cfRule>
  </conditionalFormatting>
  <conditionalFormatting sqref="X3487:Y3487">
    <cfRule type="expression" dxfId="2971" priority="2903">
      <formula>$BL3487="RETIRADO"</formula>
    </cfRule>
  </conditionalFormatting>
  <conditionalFormatting sqref="AF3487:AG3487">
    <cfRule type="expression" dxfId="2970" priority="2902">
      <formula>$BL3487="RETIRADO"</formula>
    </cfRule>
  </conditionalFormatting>
  <conditionalFormatting sqref="X3488:Y3488">
    <cfRule type="expression" dxfId="2969" priority="2901">
      <formula>$BL3488="RETIRADO"</formula>
    </cfRule>
  </conditionalFormatting>
  <conditionalFormatting sqref="AF3488">
    <cfRule type="expression" dxfId="2968" priority="2900">
      <formula>$BL3488="RETIRADO"</formula>
    </cfRule>
  </conditionalFormatting>
  <conditionalFormatting sqref="X3490:Y3490">
    <cfRule type="expression" dxfId="2967" priority="2899">
      <formula>$BL3490="RETIRADO"</formula>
    </cfRule>
  </conditionalFormatting>
  <conditionalFormatting sqref="AF3490:AG3490">
    <cfRule type="expression" dxfId="2966" priority="2898">
      <formula>$BL3490="RETIRADO"</formula>
    </cfRule>
  </conditionalFormatting>
  <conditionalFormatting sqref="AG3488">
    <cfRule type="expression" dxfId="2965" priority="2897">
      <formula>$BL3488="RETIRADO"</formula>
    </cfRule>
  </conditionalFormatting>
  <conditionalFormatting sqref="AI3490">
    <cfRule type="expression" dxfId="2964" priority="2896">
      <formula>$BL3490="RETIRADO"</formula>
    </cfRule>
  </conditionalFormatting>
  <conditionalFormatting sqref="AK3489:AL3489">
    <cfRule type="expression" dxfId="2963" priority="2895">
      <formula>$BL3489="RETIRADO"</formula>
    </cfRule>
  </conditionalFormatting>
  <conditionalFormatting sqref="AI3489">
    <cfRule type="expression" dxfId="2962" priority="2894">
      <formula>$BL3489="RETIRADO"</formula>
    </cfRule>
  </conditionalFormatting>
  <conditionalFormatting sqref="AK3488:AL3488">
    <cfRule type="expression" dxfId="2961" priority="2893">
      <formula>$BL3488="RETIRADO"</formula>
    </cfRule>
  </conditionalFormatting>
  <conditionalFormatting sqref="AI3488:AJ3488">
    <cfRule type="expression" dxfId="2960" priority="2892">
      <formula>$BL3488="RETIRADO"</formula>
    </cfRule>
  </conditionalFormatting>
  <conditionalFormatting sqref="AI3487:AL3487">
    <cfRule type="expression" dxfId="2959" priority="2891">
      <formula>$BL3487="RETIRADO"</formula>
    </cfRule>
  </conditionalFormatting>
  <conditionalFormatting sqref="AI3486:AL3486">
    <cfRule type="expression" dxfId="2958" priority="2890">
      <formula>$BL3486="RETIRADO"</formula>
    </cfRule>
  </conditionalFormatting>
  <conditionalFormatting sqref="AO3487">
    <cfRule type="expression" dxfId="2957" priority="2889">
      <formula>$BL3487="RETIRADO"</formula>
    </cfRule>
  </conditionalFormatting>
  <conditionalFormatting sqref="AO3488:AO3489">
    <cfRule type="expression" dxfId="2956" priority="2888">
      <formula>$BL3488="RETIRADO"</formula>
    </cfRule>
  </conditionalFormatting>
  <conditionalFormatting sqref="AO3486">
    <cfRule type="expression" dxfId="2955" priority="2887">
      <formula>$BL3486="RETIRADO"</formula>
    </cfRule>
  </conditionalFormatting>
  <conditionalFormatting sqref="BG3494">
    <cfRule type="expression" dxfId="2954" priority="2886">
      <formula>$BL3494="RETIRADO"</formula>
    </cfRule>
  </conditionalFormatting>
  <conditionalFormatting sqref="X3494:Y3494">
    <cfRule type="expression" dxfId="2953" priority="2885">
      <formula>$BL3494="RETIRADO"</formula>
    </cfRule>
  </conditionalFormatting>
  <conditionalFormatting sqref="AF3494:AG3494">
    <cfRule type="expression" dxfId="2952" priority="2884">
      <formula>$BL3494="RETIRADO"</formula>
    </cfRule>
  </conditionalFormatting>
  <conditionalFormatting sqref="X3492:Y3492">
    <cfRule type="expression" dxfId="2951" priority="2883">
      <formula>$BL3492="RETIRADO"</formula>
    </cfRule>
  </conditionalFormatting>
  <conditionalFormatting sqref="AF3492:AG3492">
    <cfRule type="expression" dxfId="2950" priority="2882">
      <formula>$BL3492="RETIRADO"</formula>
    </cfRule>
  </conditionalFormatting>
  <conditionalFormatting sqref="X3493:Y3493">
    <cfRule type="expression" dxfId="2949" priority="2881">
      <formula>$BL3493="RETIRADO"</formula>
    </cfRule>
  </conditionalFormatting>
  <conditionalFormatting sqref="AF3493:AG3493">
    <cfRule type="expression" dxfId="2948" priority="2880">
      <formula>$BL3493="RETIRADO"</formula>
    </cfRule>
  </conditionalFormatting>
  <conditionalFormatting sqref="AI3491:AI3492">
    <cfRule type="expression" dxfId="2947" priority="2879">
      <formula>$BL3491="RETIRADO"</formula>
    </cfRule>
  </conditionalFormatting>
  <conditionalFormatting sqref="AJ3491:AJ3492">
    <cfRule type="expression" dxfId="2946" priority="2878">
      <formula>$BL3491="RETIRADO"</formula>
    </cfRule>
  </conditionalFormatting>
  <conditionalFormatting sqref="AI3494:AL3494">
    <cfRule type="expression" dxfId="2945" priority="2877">
      <formula>$BL3494="RETIRADO"</formula>
    </cfRule>
  </conditionalFormatting>
  <conditionalFormatting sqref="X3498:Y3498">
    <cfRule type="expression" dxfId="2944" priority="2876">
      <formula>$BL3498="RETIRADO"</formula>
    </cfRule>
  </conditionalFormatting>
  <conditionalFormatting sqref="AF3498:AG3498">
    <cfRule type="expression" dxfId="2943" priority="2875">
      <formula>$BL3498="RETIRADO"</formula>
    </cfRule>
  </conditionalFormatting>
  <conditionalFormatting sqref="X3496:Y3496">
    <cfRule type="expression" dxfId="2942" priority="2874">
      <formula>$BL3496="RETIRADO"</formula>
    </cfRule>
  </conditionalFormatting>
  <conditionalFormatting sqref="AF3496:AG3496">
    <cfRule type="expression" dxfId="2941" priority="2873">
      <formula>$BL3496="RETIRADO"</formula>
    </cfRule>
  </conditionalFormatting>
  <conditionalFormatting sqref="X3497:Y3497">
    <cfRule type="expression" dxfId="2940" priority="2872">
      <formula>$BL3497="RETIRADO"</formula>
    </cfRule>
  </conditionalFormatting>
  <conditionalFormatting sqref="AF3497:AG3497">
    <cfRule type="expression" dxfId="2939" priority="2871">
      <formula>$BL3497="RETIRADO"</formula>
    </cfRule>
  </conditionalFormatting>
  <conditionalFormatting sqref="AI3496">
    <cfRule type="expression" dxfId="2938" priority="2870">
      <formula>$BL3496="RETIRADO"</formula>
    </cfRule>
  </conditionalFormatting>
  <conditionalFormatting sqref="AO3496">
    <cfRule type="expression" dxfId="2937" priority="2869">
      <formula>$BL3496="RETIRADO"</formula>
    </cfRule>
  </conditionalFormatting>
  <conditionalFormatting sqref="AI3497:AL3497">
    <cfRule type="expression" dxfId="2936" priority="2868">
      <formula>$BL3497="RETIRADO"</formula>
    </cfRule>
  </conditionalFormatting>
  <conditionalFormatting sqref="AI3498">
    <cfRule type="expression" dxfId="2935" priority="2867">
      <formula>$BL3498="RETIRADO"</formula>
    </cfRule>
  </conditionalFormatting>
  <conditionalFormatting sqref="AO3498">
    <cfRule type="expression" dxfId="2934" priority="2866">
      <formula>$BL3498="RETIRADO"</formula>
    </cfRule>
  </conditionalFormatting>
  <conditionalFormatting sqref="AO3497">
    <cfRule type="expression" dxfId="2933" priority="2865">
      <formula>$BL3497="RETIRADO"</formula>
    </cfRule>
  </conditionalFormatting>
  <conditionalFormatting sqref="X3499:Y3499">
    <cfRule type="expression" dxfId="2932" priority="2864">
      <formula>$BL3499="RETIRADO"</formula>
    </cfRule>
  </conditionalFormatting>
  <conditionalFormatting sqref="AF3499:AG3499">
    <cfRule type="expression" dxfId="2931" priority="2863">
      <formula>$BL3499="RETIRADO"</formula>
    </cfRule>
  </conditionalFormatting>
  <conditionalFormatting sqref="X3502:Y3502">
    <cfRule type="expression" dxfId="2930" priority="2862">
      <formula>$BL3502="RETIRADO"</formula>
    </cfRule>
  </conditionalFormatting>
  <conditionalFormatting sqref="AF3502:AG3502">
    <cfRule type="expression" dxfId="2929" priority="2861">
      <formula>$BL3502="RETIRADO"</formula>
    </cfRule>
  </conditionalFormatting>
  <conditionalFormatting sqref="X3500:Y3500">
    <cfRule type="expression" dxfId="2928" priority="2860">
      <formula>$BL3500="RETIRADO"</formula>
    </cfRule>
  </conditionalFormatting>
  <conditionalFormatting sqref="AF3500:AG3500">
    <cfRule type="expression" dxfId="2927" priority="2859">
      <formula>$BL3500="RETIRADO"</formula>
    </cfRule>
  </conditionalFormatting>
  <conditionalFormatting sqref="X3501:Y3501">
    <cfRule type="expression" dxfId="2926" priority="2858">
      <formula>$BL3501="RETIRADO"</formula>
    </cfRule>
  </conditionalFormatting>
  <conditionalFormatting sqref="AF3501:AG3501">
    <cfRule type="expression" dxfId="2925" priority="2857">
      <formula>$BL3501="RETIRADO"</formula>
    </cfRule>
  </conditionalFormatting>
  <conditionalFormatting sqref="AK3499:AL3499">
    <cfRule type="expression" dxfId="2924" priority="2856">
      <formula>$BL3499="RETIRADO"</formula>
    </cfRule>
  </conditionalFormatting>
  <conditionalFormatting sqref="AI3499:AJ3499">
    <cfRule type="expression" dxfId="2923" priority="2855">
      <formula>$BL3499="RETIRADO"</formula>
    </cfRule>
  </conditionalFormatting>
  <conditionalFormatting sqref="AK3500:AL3500">
    <cfRule type="expression" dxfId="2922" priority="2854">
      <formula>$BL3500="RETIRADO"</formula>
    </cfRule>
  </conditionalFormatting>
  <conditionalFormatting sqref="AI3500:AJ3500">
    <cfRule type="expression" dxfId="2921" priority="2853">
      <formula>$BL3500="RETIRADO"</formula>
    </cfRule>
  </conditionalFormatting>
  <conditionalFormatting sqref="AI3501">
    <cfRule type="expression" dxfId="2920" priority="2852">
      <formula>$BL3501="RETIRADO"</formula>
    </cfRule>
  </conditionalFormatting>
  <conditionalFormatting sqref="AI3502">
    <cfRule type="expression" dxfId="2919" priority="2851">
      <formula>$BL3502="RETIRADO"</formula>
    </cfRule>
  </conditionalFormatting>
  <conditionalFormatting sqref="AI3503">
    <cfRule type="expression" dxfId="2918" priority="2850">
      <formula>$BL3503="RETIRADO"</formula>
    </cfRule>
  </conditionalFormatting>
  <conditionalFormatting sqref="AI3504:AL3504">
    <cfRule type="expression" dxfId="2917" priority="2849">
      <formula>$BL3504="RETIRADO"</formula>
    </cfRule>
  </conditionalFormatting>
  <conditionalFormatting sqref="BJ3167">
    <cfRule type="expression" dxfId="2916" priority="2848">
      <formula>$BL3167="RETIRADO"</formula>
    </cfRule>
  </conditionalFormatting>
  <conditionalFormatting sqref="X3507:Y3507">
    <cfRule type="expression" dxfId="2915" priority="2847">
      <formula>$BL3507="RETIRADO"</formula>
    </cfRule>
  </conditionalFormatting>
  <conditionalFormatting sqref="AF3507:AG3507">
    <cfRule type="expression" dxfId="2914" priority="2846">
      <formula>$BL3507="RETIRADO"</formula>
    </cfRule>
  </conditionalFormatting>
  <conditionalFormatting sqref="X3506:Y3506">
    <cfRule type="expression" dxfId="2913" priority="2845">
      <formula>$BL3506="RETIRADO"</formula>
    </cfRule>
  </conditionalFormatting>
  <conditionalFormatting sqref="AF3506:AG3506">
    <cfRule type="expression" dxfId="2912" priority="2844">
      <formula>$BL3506="RETIRADO"</formula>
    </cfRule>
  </conditionalFormatting>
  <conditionalFormatting sqref="X3505:Y3505">
    <cfRule type="expression" dxfId="2911" priority="2843">
      <formula>$BL3505="RETIRADO"</formula>
    </cfRule>
  </conditionalFormatting>
  <conditionalFormatting sqref="AF3505:AG3505">
    <cfRule type="expression" dxfId="2910" priority="2842">
      <formula>$BL3505="RETIRADO"</formula>
    </cfRule>
  </conditionalFormatting>
  <conditionalFormatting sqref="AI3505:AJ3505">
    <cfRule type="expression" dxfId="2909" priority="2841">
      <formula>$BL3505="RETIRADO"</formula>
    </cfRule>
  </conditionalFormatting>
  <conditionalFormatting sqref="AK3505:AL3505">
    <cfRule type="expression" dxfId="2908" priority="2840">
      <formula>$BL3505="RETIRADO"</formula>
    </cfRule>
  </conditionalFormatting>
  <conditionalFormatting sqref="AI3506">
    <cfRule type="expression" dxfId="2907" priority="2839">
      <formula>$BL3506="RETIRADO"</formula>
    </cfRule>
  </conditionalFormatting>
  <conditionalFormatting sqref="AJ3506">
    <cfRule type="expression" dxfId="2906" priority="2838">
      <formula>$BL3506="RETIRADO"</formula>
    </cfRule>
  </conditionalFormatting>
  <conditionalFormatting sqref="AL3507">
    <cfRule type="expression" dxfId="2905" priority="2837">
      <formula>$BL3507="RETIRADO"</formula>
    </cfRule>
  </conditionalFormatting>
  <conditionalFormatting sqref="AI3507">
    <cfRule type="expression" dxfId="2904" priority="2836">
      <formula>$BL3507="RETIRADO"</formula>
    </cfRule>
  </conditionalFormatting>
  <conditionalFormatting sqref="AJ3507">
    <cfRule type="expression" dxfId="2903" priority="2835">
      <formula>$BL3507="RETIRADO"</formula>
    </cfRule>
  </conditionalFormatting>
  <conditionalFormatting sqref="AK3507">
    <cfRule type="expression" dxfId="2902" priority="2834">
      <formula>$BL3507="RETIRADO"</formula>
    </cfRule>
  </conditionalFormatting>
  <conditionalFormatting sqref="AI3508:AL3508">
    <cfRule type="expression" dxfId="2901" priority="2833">
      <formula>$BL3508="RETIRADO"</formula>
    </cfRule>
  </conditionalFormatting>
  <conditionalFormatting sqref="AO3508">
    <cfRule type="expression" dxfId="2900" priority="2832">
      <formula>$BL3508="RETIRADO"</formula>
    </cfRule>
  </conditionalFormatting>
  <conditionalFormatting sqref="AK3509:AL3509">
    <cfRule type="expression" dxfId="2899" priority="2831">
      <formula>$BL3509="RETIRADO"</formula>
    </cfRule>
  </conditionalFormatting>
  <conditionalFormatting sqref="AI3509:AJ3509">
    <cfRule type="expression" dxfId="2898" priority="2830">
      <formula>$BL3509="RETIRADO"</formula>
    </cfRule>
  </conditionalFormatting>
  <conditionalFormatting sqref="AO3506">
    <cfRule type="expression" dxfId="2897" priority="2829">
      <formula>$BL3506="RETIRADO"</formula>
    </cfRule>
  </conditionalFormatting>
  <conditionalFormatting sqref="AO3507">
    <cfRule type="expression" dxfId="2896" priority="2828">
      <formula>$BL3507="RETIRADO"</formula>
    </cfRule>
  </conditionalFormatting>
  <conditionalFormatting sqref="AO3509">
    <cfRule type="expression" dxfId="2895" priority="2827">
      <formula>$BL3509="RETIRADO"</formula>
    </cfRule>
  </conditionalFormatting>
  <conditionalFormatting sqref="AM3416">
    <cfRule type="expression" dxfId="2894" priority="2826">
      <formula>$BL3416="RETIRADO"</formula>
    </cfRule>
  </conditionalFormatting>
  <conditionalFormatting sqref="AM3417">
    <cfRule type="expression" dxfId="2893" priority="2825">
      <formula>$BL3417="RETIRADO"</formula>
    </cfRule>
  </conditionalFormatting>
  <conditionalFormatting sqref="X3510:Y3510">
    <cfRule type="expression" dxfId="2892" priority="2824">
      <formula>$BL3510="RETIRADO"</formula>
    </cfRule>
  </conditionalFormatting>
  <conditionalFormatting sqref="AF3510:AG3510">
    <cfRule type="expression" dxfId="2891" priority="2823">
      <formula>$BL3510="RETIRADO"</formula>
    </cfRule>
  </conditionalFormatting>
  <conditionalFormatting sqref="AI3495">
    <cfRule type="expression" dxfId="2890" priority="2822">
      <formula>$BL3495="RETIRADO"</formula>
    </cfRule>
  </conditionalFormatting>
  <conditionalFormatting sqref="AJ3495">
    <cfRule type="expression" dxfId="2889" priority="2821">
      <formula>$BL3495="RETIRADO"</formula>
    </cfRule>
  </conditionalFormatting>
  <conditionalFormatting sqref="AK3495:AL3495">
    <cfRule type="expression" dxfId="2888" priority="2820">
      <formula>$BL3495="RETIRADO"</formula>
    </cfRule>
  </conditionalFormatting>
  <conditionalFormatting sqref="X3495:Y3495">
    <cfRule type="expression" dxfId="2887" priority="2819">
      <formula>$BL3495="RETIRADO"</formula>
    </cfRule>
  </conditionalFormatting>
  <conditionalFormatting sqref="AF3495:AG3495">
    <cfRule type="expression" dxfId="2886" priority="2818">
      <formula>$BL3495="RETIRADO"</formula>
    </cfRule>
  </conditionalFormatting>
  <conditionalFormatting sqref="X3511:Y3511">
    <cfRule type="expression" dxfId="2885" priority="2817">
      <formula>$BL3511="RETIRADO"</formula>
    </cfRule>
  </conditionalFormatting>
  <conditionalFormatting sqref="AF3511:AG3511">
    <cfRule type="expression" dxfId="2884" priority="2816">
      <formula>$BL3511="RETIRADO"</formula>
    </cfRule>
  </conditionalFormatting>
  <conditionalFormatting sqref="AI3760:AJ3760">
    <cfRule type="expression" dxfId="2883" priority="2815">
      <formula>$BL3760="RETIRADO"</formula>
    </cfRule>
  </conditionalFormatting>
  <conditionalFormatting sqref="AK3760:AL3760">
    <cfRule type="expression" dxfId="2882" priority="2814">
      <formula>$BL3760="RETIRADO"</formula>
    </cfRule>
  </conditionalFormatting>
  <conditionalFormatting sqref="AK3234">
    <cfRule type="expression" dxfId="2881" priority="2813">
      <formula>$BL3234="RETIRADO"</formula>
    </cfRule>
  </conditionalFormatting>
  <conditionalFormatting sqref="BK3249:BL3249">
    <cfRule type="expression" dxfId="2880" priority="2812">
      <formula>$BL3249="RETIRADO"</formula>
    </cfRule>
  </conditionalFormatting>
  <conditionalFormatting sqref="AB3249:AD3249">
    <cfRule type="expression" dxfId="2879" priority="2811">
      <formula>$BL3249="RETIRADO"</formula>
    </cfRule>
  </conditionalFormatting>
  <conditionalFormatting sqref="AA3249">
    <cfRule type="expression" dxfId="2878" priority="2810">
      <formula>$BL3249="RETIRADO"</formula>
    </cfRule>
  </conditionalFormatting>
  <conditionalFormatting sqref="W3249">
    <cfRule type="expression" dxfId="2877" priority="2809">
      <formula>$BL3249="RETIRADO"</formula>
    </cfRule>
  </conditionalFormatting>
  <conditionalFormatting sqref="X3249:Y3249">
    <cfRule type="expression" dxfId="2876" priority="2808">
      <formula>$BL3249="RETIRADO"</formula>
    </cfRule>
  </conditionalFormatting>
  <conditionalFormatting sqref="AO3249">
    <cfRule type="expression" dxfId="2875" priority="2807">
      <formula>$BL3249="RETIRADO"</formula>
    </cfRule>
  </conditionalFormatting>
  <conditionalFormatting sqref="AI3249">
    <cfRule type="expression" dxfId="2874" priority="2806">
      <formula>$BL3249="RETIRADO"</formula>
    </cfRule>
  </conditionalFormatting>
  <conditionalFormatting sqref="Z3249">
    <cfRule type="expression" dxfId="2873" priority="2805">
      <formula>$BL3249="RETIRADO"</formula>
    </cfRule>
  </conditionalFormatting>
  <conditionalFormatting sqref="X3513:Y3513">
    <cfRule type="expression" dxfId="2872" priority="2804">
      <formula>$BL3513="RETIRADO"</formula>
    </cfRule>
  </conditionalFormatting>
  <conditionalFormatting sqref="AF3513:AG3513">
    <cfRule type="expression" dxfId="2871" priority="2803">
      <formula>$BL3513="RETIRADO"</formula>
    </cfRule>
  </conditionalFormatting>
  <conditionalFormatting sqref="X3512:Y3512">
    <cfRule type="expression" dxfId="2870" priority="2802">
      <formula>$BL3512="RETIRADO"</formula>
    </cfRule>
  </conditionalFormatting>
  <conditionalFormatting sqref="AF3512:AG3512">
    <cfRule type="expression" dxfId="2869" priority="2801">
      <formula>$BL3512="RETIRADO"</formula>
    </cfRule>
  </conditionalFormatting>
  <conditionalFormatting sqref="X3514:Y3514">
    <cfRule type="expression" dxfId="2868" priority="2800">
      <formula>$BL3514="RETIRADO"</formula>
    </cfRule>
  </conditionalFormatting>
  <conditionalFormatting sqref="AF3514:AG3514">
    <cfRule type="expression" dxfId="2867" priority="2799">
      <formula>$BL3514="RETIRADO"</formula>
    </cfRule>
  </conditionalFormatting>
  <conditionalFormatting sqref="X3518:Y3518">
    <cfRule type="expression" dxfId="2866" priority="2798">
      <formula>$BL3518="RETIRADO"</formula>
    </cfRule>
  </conditionalFormatting>
  <conditionalFormatting sqref="AF3515:AG3515">
    <cfRule type="expression" dxfId="2865" priority="2797">
      <formula>$BL3515="RETIRADO"</formula>
    </cfRule>
  </conditionalFormatting>
  <conditionalFormatting sqref="AK3512:AL3512">
    <cfRule type="expression" dxfId="2864" priority="2796">
      <formula>$BL3512="RETIRADO"</formula>
    </cfRule>
  </conditionalFormatting>
  <conditionalFormatting sqref="AL3514">
    <cfRule type="expression" dxfId="2863" priority="2795">
      <formula>$BL3514="RETIRADO"</formula>
    </cfRule>
  </conditionalFormatting>
  <conditionalFormatting sqref="AI3514">
    <cfRule type="expression" dxfId="2862" priority="2794">
      <formula>$BL3514="RETIRADO"</formula>
    </cfRule>
  </conditionalFormatting>
  <conditionalFormatting sqref="AK3514">
    <cfRule type="expression" dxfId="2861" priority="2793">
      <formula>$BL3514="RETIRADO"</formula>
    </cfRule>
  </conditionalFormatting>
  <conditionalFormatting sqref="AL3515">
    <cfRule type="expression" dxfId="2860" priority="2792">
      <formula>$BL3515="RETIRADO"</formula>
    </cfRule>
  </conditionalFormatting>
  <conditionalFormatting sqref="AI3515">
    <cfRule type="expression" dxfId="2859" priority="2791">
      <formula>$BL3515="RETIRADO"</formula>
    </cfRule>
  </conditionalFormatting>
  <conditionalFormatting sqref="AK3515">
    <cfRule type="expression" dxfId="2858" priority="2790">
      <formula>$BL3515="RETIRADO"</formula>
    </cfRule>
  </conditionalFormatting>
  <conditionalFormatting sqref="AI3516">
    <cfRule type="expression" dxfId="2857" priority="2789">
      <formula>$BL3516="RETIRADO"</formula>
    </cfRule>
  </conditionalFormatting>
  <conditionalFormatting sqref="AI3517">
    <cfRule type="expression" dxfId="2856" priority="2788">
      <formula>$BL3517="RETIRADO"</formula>
    </cfRule>
  </conditionalFormatting>
  <conditionalFormatting sqref="AI3518">
    <cfRule type="expression" dxfId="2855" priority="2787">
      <formula>$BL3518="RETIRADO"</formula>
    </cfRule>
  </conditionalFormatting>
  <conditionalFormatting sqref="AI3519:AL3519">
    <cfRule type="expression" dxfId="2854" priority="2786">
      <formula>$BL3519="RETIRADO"</formula>
    </cfRule>
  </conditionalFormatting>
  <conditionalFormatting sqref="AI3520:AL3520">
    <cfRule type="expression" dxfId="2853" priority="2785">
      <formula>$BL3520="RETIRADO"</formula>
    </cfRule>
  </conditionalFormatting>
  <conditionalFormatting sqref="AI3521:AL3521">
    <cfRule type="expression" dxfId="2852" priority="2784">
      <formula>$BL3521="RETIRADO"</formula>
    </cfRule>
  </conditionalFormatting>
  <conditionalFormatting sqref="AI3522:AL3522">
    <cfRule type="expression" dxfId="2851" priority="2783">
      <formula>$BL3522="RETIRADO"</formula>
    </cfRule>
  </conditionalFormatting>
  <conditionalFormatting sqref="AI3523">
    <cfRule type="expression" dxfId="2850" priority="2782">
      <formula>$BL3523="RETIRADO"</formula>
    </cfRule>
  </conditionalFormatting>
  <conditionalFormatting sqref="AJ3523">
    <cfRule type="expression" dxfId="2849" priority="2781">
      <formula>$BL3523="RETIRADO"</formula>
    </cfRule>
  </conditionalFormatting>
  <conditionalFormatting sqref="AO3519">
    <cfRule type="expression" dxfId="2848" priority="2780">
      <formula>$BL3519="RETIRADO"</formula>
    </cfRule>
  </conditionalFormatting>
  <conditionalFormatting sqref="AO3520">
    <cfRule type="expression" dxfId="2847" priority="2779">
      <formula>$BL3520="RETIRADO"</formula>
    </cfRule>
  </conditionalFormatting>
  <conditionalFormatting sqref="AO3521">
    <cfRule type="expression" dxfId="2846" priority="2778">
      <formula>$BL3521="RETIRADO"</formula>
    </cfRule>
  </conditionalFormatting>
  <conditionalFormatting sqref="AO3515">
    <cfRule type="expression" dxfId="2845" priority="2777">
      <formula>$BL3515="RETIRADO"</formula>
    </cfRule>
  </conditionalFormatting>
  <conditionalFormatting sqref="AO3514">
    <cfRule type="expression" dxfId="2844" priority="2776">
      <formula>$BL3514="RETIRADO"</formula>
    </cfRule>
  </conditionalFormatting>
  <conditionalFormatting sqref="AO3523">
    <cfRule type="expression" dxfId="2843" priority="2775">
      <formula>$BL3523="RETIRADO"</formula>
    </cfRule>
  </conditionalFormatting>
  <conditionalFormatting sqref="AF3524:AG3524">
    <cfRule type="expression" dxfId="2842" priority="2774">
      <formula>$BL3524="RETIRADO"</formula>
    </cfRule>
  </conditionalFormatting>
  <conditionalFormatting sqref="AK3524:AL3524">
    <cfRule type="expression" dxfId="2841" priority="2773">
      <formula>$BL3524="RETIRADO"</formula>
    </cfRule>
  </conditionalFormatting>
  <conditionalFormatting sqref="AO3524">
    <cfRule type="expression" dxfId="2840" priority="2772">
      <formula>$BL3524="RETIRADO"</formula>
    </cfRule>
  </conditionalFormatting>
  <conditionalFormatting sqref="W3515">
    <cfRule type="expression" dxfId="2839" priority="2771">
      <formula>$BL3515="RETIRADO"</formula>
    </cfRule>
  </conditionalFormatting>
  <conditionalFormatting sqref="X3515:Y3515">
    <cfRule type="expression" dxfId="2838" priority="2770">
      <formula>$BL3515="RETIRADO"</formula>
    </cfRule>
  </conditionalFormatting>
  <conditionalFormatting sqref="W3524">
    <cfRule type="expression" dxfId="2837" priority="2769">
      <formula>$BL3524="RETIRADO"</formula>
    </cfRule>
  </conditionalFormatting>
  <conditionalFormatting sqref="X3524:Y3524">
    <cfRule type="expression" dxfId="2836" priority="2768">
      <formula>$BL3524="RETIRADO"</formula>
    </cfRule>
  </conditionalFormatting>
  <conditionalFormatting sqref="W3525:W3530">
    <cfRule type="expression" dxfId="2835" priority="2767">
      <formula>$BL3525="RETIRADO"</formula>
    </cfRule>
  </conditionalFormatting>
  <conditionalFormatting sqref="X3527:Y3527">
    <cfRule type="expression" dxfId="2834" priority="2766">
      <formula>$BL3527="RETIRADO"</formula>
    </cfRule>
  </conditionalFormatting>
  <conditionalFormatting sqref="AF3527:AG3527">
    <cfRule type="expression" dxfId="2833" priority="2765">
      <formula>$BL3527="RETIRADO"</formula>
    </cfRule>
  </conditionalFormatting>
  <conditionalFormatting sqref="X3525:Y3525">
    <cfRule type="expression" dxfId="2832" priority="2764">
      <formula>$BL3525="RETIRADO"</formula>
    </cfRule>
  </conditionalFormatting>
  <conditionalFormatting sqref="AF3525:AG3525">
    <cfRule type="expression" dxfId="2831" priority="2763">
      <formula>$BL3525="RETIRADO"</formula>
    </cfRule>
  </conditionalFormatting>
  <conditionalFormatting sqref="X3526:Y3526">
    <cfRule type="expression" dxfId="2830" priority="2762">
      <formula>$BL3526="RETIRADO"</formula>
    </cfRule>
  </conditionalFormatting>
  <conditionalFormatting sqref="AF3526:AG3526">
    <cfRule type="expression" dxfId="2829" priority="2761">
      <formula>$BL3526="RETIRADO"</formula>
    </cfRule>
  </conditionalFormatting>
  <conditionalFormatting sqref="AI3525:AL3525">
    <cfRule type="expression" dxfId="2828" priority="2760">
      <formula>$BL3525="RETIRADO"</formula>
    </cfRule>
  </conditionalFormatting>
  <conditionalFormatting sqref="AL3526">
    <cfRule type="expression" dxfId="2827" priority="2759">
      <formula>$BL3526="RETIRADO"</formula>
    </cfRule>
  </conditionalFormatting>
  <conditionalFormatting sqref="AK3526">
    <cfRule type="expression" dxfId="2826" priority="2758">
      <formula>$BL3526="RETIRADO"</formula>
    </cfRule>
  </conditionalFormatting>
  <conditionalFormatting sqref="AL3527">
    <cfRule type="expression" dxfId="2825" priority="2757">
      <formula>$BL3527="RETIRADO"</formula>
    </cfRule>
  </conditionalFormatting>
  <conditionalFormatting sqref="AI3527">
    <cfRule type="expression" dxfId="2824" priority="2756">
      <formula>$BL3527="RETIRADO"</formula>
    </cfRule>
  </conditionalFormatting>
  <conditionalFormatting sqref="AK3527">
    <cfRule type="expression" dxfId="2823" priority="2755">
      <formula>$BL3527="RETIRADO"</formula>
    </cfRule>
  </conditionalFormatting>
  <conditionalFormatting sqref="AO3527">
    <cfRule type="expression" dxfId="2822" priority="2754">
      <formula>$BL3527="RETIRADO"</formula>
    </cfRule>
  </conditionalFormatting>
  <conditionalFormatting sqref="AO3526">
    <cfRule type="expression" dxfId="2821" priority="2753">
      <formula>$BL3526="RETIRADO"</formula>
    </cfRule>
  </conditionalFormatting>
  <conditionalFormatting sqref="AO3528">
    <cfRule type="expression" dxfId="2820" priority="2752">
      <formula>$BL3528="RETIRADO"</formula>
    </cfRule>
  </conditionalFormatting>
  <conditionalFormatting sqref="AO3529">
    <cfRule type="expression" dxfId="2819" priority="2751">
      <formula>$BL3529="RETIRADO"</formula>
    </cfRule>
  </conditionalFormatting>
  <conditionalFormatting sqref="AO3530">
    <cfRule type="expression" dxfId="2818" priority="2750">
      <formula>$BL3530="RETIRADO"</formula>
    </cfRule>
  </conditionalFormatting>
  <conditionalFormatting sqref="BG3531">
    <cfRule type="expression" dxfId="2817" priority="2749">
      <formula>$BL3531="RETIRADO"</formula>
    </cfRule>
  </conditionalFormatting>
  <conditionalFormatting sqref="AF3531:AG3531">
    <cfRule type="expression" dxfId="2816" priority="2748">
      <formula>$BL3531="RETIRADO"</formula>
    </cfRule>
  </conditionalFormatting>
  <conditionalFormatting sqref="W3531">
    <cfRule type="expression" dxfId="2815" priority="2747">
      <formula>$BL3531="RETIRADO"</formula>
    </cfRule>
  </conditionalFormatting>
  <conditionalFormatting sqref="X3531:Y3531">
    <cfRule type="expression" dxfId="2814" priority="2746">
      <formula>$BL3531="RETIRADO"</formula>
    </cfRule>
  </conditionalFormatting>
  <conditionalFormatting sqref="W3532:W3537">
    <cfRule type="expression" dxfId="2813" priority="2745">
      <formula>$BL3532="RETIRADO"</formula>
    </cfRule>
  </conditionalFormatting>
  <conditionalFormatting sqref="X3534:Y3534">
    <cfRule type="expression" dxfId="2812" priority="2744">
      <formula>$BL3534="RETIRADO"</formula>
    </cfRule>
  </conditionalFormatting>
  <conditionalFormatting sqref="AF3534:AG3534">
    <cfRule type="expression" dxfId="2811" priority="2743">
      <formula>$BL3534="RETIRADO"</formula>
    </cfRule>
  </conditionalFormatting>
  <conditionalFormatting sqref="X3532:Y3532">
    <cfRule type="expression" dxfId="2810" priority="2742">
      <formula>$BL3532="RETIRADO"</formula>
    </cfRule>
  </conditionalFormatting>
  <conditionalFormatting sqref="AF3532:AG3532">
    <cfRule type="expression" dxfId="2809" priority="2741">
      <formula>$BL3532="RETIRADO"</formula>
    </cfRule>
  </conditionalFormatting>
  <conditionalFormatting sqref="X3533:Y3533">
    <cfRule type="expression" dxfId="2808" priority="2740">
      <formula>$BL3533="RETIRADO"</formula>
    </cfRule>
  </conditionalFormatting>
  <conditionalFormatting sqref="AF3533:AG3533">
    <cfRule type="expression" dxfId="2807" priority="2739">
      <formula>$BL3533="RETIRADO"</formula>
    </cfRule>
  </conditionalFormatting>
  <conditionalFormatting sqref="AL3532">
    <cfRule type="expression" dxfId="2806" priority="2738">
      <formula>$BL3532="RETIRADO"</formula>
    </cfRule>
  </conditionalFormatting>
  <conditionalFormatting sqref="AI3532">
    <cfRule type="expression" dxfId="2805" priority="2737">
      <formula>$BL3532="RETIRADO"</formula>
    </cfRule>
  </conditionalFormatting>
  <conditionalFormatting sqref="AJ3532">
    <cfRule type="expression" dxfId="2804" priority="2736">
      <formula>$BL3532="RETIRADO"</formula>
    </cfRule>
  </conditionalFormatting>
  <conditionalFormatting sqref="AK3532">
    <cfRule type="expression" dxfId="2803" priority="2735">
      <formula>$BL3532="RETIRADO"</formula>
    </cfRule>
  </conditionalFormatting>
  <conditionalFormatting sqref="AL3531">
    <cfRule type="expression" dxfId="2802" priority="2734">
      <formula>$BL3531="RETIRADO"</formula>
    </cfRule>
  </conditionalFormatting>
  <conditionalFormatting sqref="AI3531">
    <cfRule type="expression" dxfId="2801" priority="2733">
      <formula>$BL3531="RETIRADO"</formula>
    </cfRule>
  </conditionalFormatting>
  <conditionalFormatting sqref="AJ3531">
    <cfRule type="expression" dxfId="2800" priority="2732">
      <formula>$BL3531="RETIRADO"</formula>
    </cfRule>
  </conditionalFormatting>
  <conditionalFormatting sqref="AK3531">
    <cfRule type="expression" dxfId="2799" priority="2731">
      <formula>$BL3531="RETIRADO"</formula>
    </cfRule>
  </conditionalFormatting>
  <conditionalFormatting sqref="AL3534">
    <cfRule type="expression" dxfId="2798" priority="2730">
      <formula>$BL3534="RETIRADO"</formula>
    </cfRule>
  </conditionalFormatting>
  <conditionalFormatting sqref="AI3534">
    <cfRule type="expression" dxfId="2797" priority="2729">
      <formula>$BL3534="RETIRADO"</formula>
    </cfRule>
  </conditionalFormatting>
  <conditionalFormatting sqref="AK3534">
    <cfRule type="expression" dxfId="2796" priority="2728">
      <formula>$BL3534="RETIRADO"</formula>
    </cfRule>
  </conditionalFormatting>
  <conditionalFormatting sqref="AL3533">
    <cfRule type="expression" dxfId="2795" priority="2727">
      <formula>$BL3533="RETIRADO"</formula>
    </cfRule>
  </conditionalFormatting>
  <conditionalFormatting sqref="AI3533">
    <cfRule type="expression" dxfId="2794" priority="2726">
      <formula>$BL3533="RETIRADO"</formula>
    </cfRule>
  </conditionalFormatting>
  <conditionalFormatting sqref="AK3533">
    <cfRule type="expression" dxfId="2793" priority="2725">
      <formula>$BL3533="RETIRADO"</formula>
    </cfRule>
  </conditionalFormatting>
  <conditionalFormatting sqref="AL3536">
    <cfRule type="expression" dxfId="2792" priority="2724">
      <formula>$BL3536="RETIRADO"</formula>
    </cfRule>
  </conditionalFormatting>
  <conditionalFormatting sqref="AI3536">
    <cfRule type="expression" dxfId="2791" priority="2723">
      <formula>$BL3536="RETIRADO"</formula>
    </cfRule>
  </conditionalFormatting>
  <conditionalFormatting sqref="AK3536">
    <cfRule type="expression" dxfId="2790" priority="2722">
      <formula>$BL3536="RETIRADO"</formula>
    </cfRule>
  </conditionalFormatting>
  <conditionalFormatting sqref="AL3535">
    <cfRule type="expression" dxfId="2789" priority="2721">
      <formula>$BL3535="RETIRADO"</formula>
    </cfRule>
  </conditionalFormatting>
  <conditionalFormatting sqref="AI3535">
    <cfRule type="expression" dxfId="2788" priority="2720">
      <formula>$BL3535="RETIRADO"</formula>
    </cfRule>
  </conditionalFormatting>
  <conditionalFormatting sqref="AJ3535">
    <cfRule type="expression" dxfId="2787" priority="2719">
      <formula>$BL3535="RETIRADO"</formula>
    </cfRule>
  </conditionalFormatting>
  <conditionalFormatting sqref="AK3535">
    <cfRule type="expression" dxfId="2786" priority="2718">
      <formula>$BL3535="RETIRADO"</formula>
    </cfRule>
  </conditionalFormatting>
  <conditionalFormatting sqref="AL3538">
    <cfRule type="expression" dxfId="2785" priority="2717">
      <formula>$BL3538="RETIRADO"</formula>
    </cfRule>
  </conditionalFormatting>
  <conditionalFormatting sqref="AI3538">
    <cfRule type="expression" dxfId="2784" priority="2716">
      <formula>$BL3538="RETIRADO"</formula>
    </cfRule>
  </conditionalFormatting>
  <conditionalFormatting sqref="AK3538">
    <cfRule type="expression" dxfId="2783" priority="2715">
      <formula>$BL3538="RETIRADO"</formula>
    </cfRule>
  </conditionalFormatting>
  <conditionalFormatting sqref="AL3537">
    <cfRule type="expression" dxfId="2782" priority="2714">
      <formula>$BL3537="RETIRADO"</formula>
    </cfRule>
  </conditionalFormatting>
  <conditionalFormatting sqref="AI3537">
    <cfRule type="expression" dxfId="2781" priority="2713">
      <formula>$BL3537="RETIRADO"</formula>
    </cfRule>
  </conditionalFormatting>
  <conditionalFormatting sqref="AJ3537">
    <cfRule type="expression" dxfId="2780" priority="2712">
      <formula>$BL3537="RETIRADO"</formula>
    </cfRule>
  </conditionalFormatting>
  <conditionalFormatting sqref="AK3537">
    <cfRule type="expression" dxfId="2779" priority="2711">
      <formula>$BL3537="RETIRADO"</formula>
    </cfRule>
  </conditionalFormatting>
  <conditionalFormatting sqref="AL3540">
    <cfRule type="expression" dxfId="2778" priority="2710">
      <formula>$BL3540="RETIRADO"</formula>
    </cfRule>
  </conditionalFormatting>
  <conditionalFormatting sqref="AI3540">
    <cfRule type="expression" dxfId="2777" priority="2709">
      <formula>$BL3540="RETIRADO"</formula>
    </cfRule>
  </conditionalFormatting>
  <conditionalFormatting sqref="AK3540">
    <cfRule type="expression" dxfId="2776" priority="2708">
      <formula>$BL3540="RETIRADO"</formula>
    </cfRule>
  </conditionalFormatting>
  <conditionalFormatting sqref="AL3539">
    <cfRule type="expression" dxfId="2775" priority="2707">
      <formula>$BL3539="RETIRADO"</formula>
    </cfRule>
  </conditionalFormatting>
  <conditionalFormatting sqref="AK3539">
    <cfRule type="expression" dxfId="2774" priority="2706">
      <formula>$BL3539="RETIRADO"</formula>
    </cfRule>
  </conditionalFormatting>
  <conditionalFormatting sqref="AL3542">
    <cfRule type="expression" dxfId="2773" priority="2705">
      <formula>$BL3542="RETIRADO"</formula>
    </cfRule>
  </conditionalFormatting>
  <conditionalFormatting sqref="AI3542">
    <cfRule type="expression" dxfId="2772" priority="2704">
      <formula>$BL3542="RETIRADO"</formula>
    </cfRule>
  </conditionalFormatting>
  <conditionalFormatting sqref="AJ3542">
    <cfRule type="expression" dxfId="2771" priority="2703">
      <formula>$BL3542="RETIRADO"</formula>
    </cfRule>
  </conditionalFormatting>
  <conditionalFormatting sqref="AK3542">
    <cfRule type="expression" dxfId="2770" priority="2702">
      <formula>$BL3542="RETIRADO"</formula>
    </cfRule>
  </conditionalFormatting>
  <conditionalFormatting sqref="AL3541">
    <cfRule type="expression" dxfId="2769" priority="2701">
      <formula>$BL3541="RETIRADO"</formula>
    </cfRule>
  </conditionalFormatting>
  <conditionalFormatting sqref="AI3541">
    <cfRule type="expression" dxfId="2768" priority="2700">
      <formula>$BL3541="RETIRADO"</formula>
    </cfRule>
  </conditionalFormatting>
  <conditionalFormatting sqref="AK3541">
    <cfRule type="expression" dxfId="2767" priority="2699">
      <formula>$BL3541="RETIRADO"</formula>
    </cfRule>
  </conditionalFormatting>
  <conditionalFormatting sqref="AL3543">
    <cfRule type="expression" dxfId="2766" priority="2698">
      <formula>$BL3543="RETIRADO"</formula>
    </cfRule>
  </conditionalFormatting>
  <conditionalFormatting sqref="AI3543">
    <cfRule type="expression" dxfId="2765" priority="2697">
      <formula>$BL3543="RETIRADO"</formula>
    </cfRule>
  </conditionalFormatting>
  <conditionalFormatting sqref="AJ3543">
    <cfRule type="expression" dxfId="2764" priority="2696">
      <formula>$BL3543="RETIRADO"</formula>
    </cfRule>
  </conditionalFormatting>
  <conditionalFormatting sqref="AK3543">
    <cfRule type="expression" dxfId="2763" priority="2695">
      <formula>$BL3543="RETIRADO"</formula>
    </cfRule>
  </conditionalFormatting>
  <conditionalFormatting sqref="AI3544">
    <cfRule type="expression" dxfId="2762" priority="2694">
      <formula>$BL3544="RETIRADO"</formula>
    </cfRule>
  </conditionalFormatting>
  <conditionalFormatting sqref="AJ3544">
    <cfRule type="expression" dxfId="2761" priority="2693">
      <formula>$BL3544="RETIRADO"</formula>
    </cfRule>
  </conditionalFormatting>
  <conditionalFormatting sqref="AK3544:AL3544">
    <cfRule type="expression" dxfId="2760" priority="2692">
      <formula>$BL3544="RETIRADO"</formula>
    </cfRule>
  </conditionalFormatting>
  <conditionalFormatting sqref="AI3545:AL3545">
    <cfRule type="expression" dxfId="2759" priority="2691">
      <formula>$BL3545="RETIRADO"</formula>
    </cfRule>
  </conditionalFormatting>
  <conditionalFormatting sqref="AK3546:AL3546">
    <cfRule type="expression" dxfId="2758" priority="2690">
      <formula>$BL3546="RETIRADO"</formula>
    </cfRule>
  </conditionalFormatting>
  <conditionalFormatting sqref="AI3546:AJ3546">
    <cfRule type="expression" dxfId="2757" priority="2689">
      <formula>$BL3546="RETIRADO"</formula>
    </cfRule>
  </conditionalFormatting>
  <conditionalFormatting sqref="AK3547:AL3547">
    <cfRule type="expression" dxfId="2756" priority="2688">
      <formula>$BL3547="RETIRADO"</formula>
    </cfRule>
  </conditionalFormatting>
  <conditionalFormatting sqref="AI3547:AJ3547">
    <cfRule type="expression" dxfId="2755" priority="2687">
      <formula>$BL3547="RETIRADO"</formula>
    </cfRule>
  </conditionalFormatting>
  <conditionalFormatting sqref="AI3548">
    <cfRule type="expression" dxfId="2754" priority="2686">
      <formula>$BL3548="RETIRADO"</formula>
    </cfRule>
  </conditionalFormatting>
  <conditionalFormatting sqref="AI3549">
    <cfRule type="expression" dxfId="2753" priority="2685">
      <formula>$BL3549="RETIRADO"</formula>
    </cfRule>
  </conditionalFormatting>
  <conditionalFormatting sqref="AI3550:AL3550">
    <cfRule type="expression" dxfId="2752" priority="2684">
      <formula>$BL3550="RETIRADO"</formula>
    </cfRule>
  </conditionalFormatting>
  <conditionalFormatting sqref="W3551:W3552">
    <cfRule type="expression" dxfId="2751" priority="2683">
      <formula>$BL3551="RETIRADO"</formula>
    </cfRule>
  </conditionalFormatting>
  <conditionalFormatting sqref="X3551:Y3551">
    <cfRule type="expression" dxfId="2750" priority="2682">
      <formula>$BL3551="RETIRADO"</formula>
    </cfRule>
  </conditionalFormatting>
  <conditionalFormatting sqref="AF3551:AG3551">
    <cfRule type="expression" dxfId="2749" priority="2681">
      <formula>$BL3551="RETIRADO"</formula>
    </cfRule>
  </conditionalFormatting>
  <conditionalFormatting sqref="X3552:Y3552">
    <cfRule type="expression" dxfId="2748" priority="2680">
      <formula>$BL3552="RETIRADO"</formula>
    </cfRule>
  </conditionalFormatting>
  <conditionalFormatting sqref="AF3552:AG3552">
    <cfRule type="expression" dxfId="2747" priority="2679">
      <formula>$BL3552="RETIRADO"</formula>
    </cfRule>
  </conditionalFormatting>
  <conditionalFormatting sqref="AI3551">
    <cfRule type="expression" dxfId="2746" priority="2678">
      <formula>$BL3551="RETIRADO"</formula>
    </cfRule>
  </conditionalFormatting>
  <conditionalFormatting sqref="AI3552:AL3552">
    <cfRule type="expression" dxfId="2745" priority="2677">
      <formula>$BL3552="RETIRADO"</formula>
    </cfRule>
  </conditionalFormatting>
  <conditionalFormatting sqref="AO3552">
    <cfRule type="expression" dxfId="2744" priority="2676">
      <formula>$BL3552="RETIRADO"</formula>
    </cfRule>
  </conditionalFormatting>
  <conditionalFormatting sqref="BG3553">
    <cfRule type="expression" dxfId="2743" priority="2675">
      <formula>$BL3553="RETIRADO"</formula>
    </cfRule>
  </conditionalFormatting>
  <conditionalFormatting sqref="AF3553:AG3553">
    <cfRule type="expression" dxfId="2742" priority="2674">
      <formula>$BL3553="RETIRADO"</formula>
    </cfRule>
  </conditionalFormatting>
  <conditionalFormatting sqref="X3553:Y3553">
    <cfRule type="expression" dxfId="2741" priority="2673">
      <formula>$BL3553="RETIRADO"</formula>
    </cfRule>
  </conditionalFormatting>
  <conditionalFormatting sqref="W3554:W3555">
    <cfRule type="expression" dxfId="2740" priority="2672">
      <formula>$BL3554="RETIRADO"</formula>
    </cfRule>
  </conditionalFormatting>
  <conditionalFormatting sqref="X3554:Y3554">
    <cfRule type="expression" dxfId="2739" priority="2671">
      <formula>$BL3554="RETIRADO"</formula>
    </cfRule>
  </conditionalFormatting>
  <conditionalFormatting sqref="AF3554:AG3554">
    <cfRule type="expression" dxfId="2738" priority="2670">
      <formula>$BL3554="RETIRADO"</formula>
    </cfRule>
  </conditionalFormatting>
  <conditionalFormatting sqref="X3555:Y3555">
    <cfRule type="expression" dxfId="2737" priority="2669">
      <formula>$BL3555="RETIRADO"</formula>
    </cfRule>
  </conditionalFormatting>
  <conditionalFormatting sqref="AF3555:AG3555">
    <cfRule type="expression" dxfId="2736" priority="2668">
      <formula>$BL3555="RETIRADO"</formula>
    </cfRule>
  </conditionalFormatting>
  <conditionalFormatting sqref="AI3553:AL3553">
    <cfRule type="expression" dxfId="2735" priority="2667">
      <formula>$BL3553="RETIRADO"</formula>
    </cfRule>
  </conditionalFormatting>
  <conditionalFormatting sqref="AK3554:AL3554">
    <cfRule type="expression" dxfId="2734" priority="2666">
      <formula>$BL3554="RETIRADO"</formula>
    </cfRule>
  </conditionalFormatting>
  <conditionalFormatting sqref="AI3554:AJ3554">
    <cfRule type="expression" dxfId="2733" priority="2665">
      <formula>$BL3554="RETIRADO"</formula>
    </cfRule>
  </conditionalFormatting>
  <conditionalFormatting sqref="AK3555:AL3555">
    <cfRule type="expression" dxfId="2732" priority="2664">
      <formula>$BL3555="RETIRADO"</formula>
    </cfRule>
  </conditionalFormatting>
  <conditionalFormatting sqref="AI3555:AJ3555">
    <cfRule type="expression" dxfId="2731" priority="2663">
      <formula>$BL3555="RETIRADO"</formula>
    </cfRule>
  </conditionalFormatting>
  <conditionalFormatting sqref="AO3553">
    <cfRule type="expression" dxfId="2730" priority="2662">
      <formula>$BL3553="RETIRADO"</formula>
    </cfRule>
  </conditionalFormatting>
  <conditionalFormatting sqref="AO3558:AO3559">
    <cfRule type="expression" dxfId="2729" priority="2661">
      <formula>$BL3558="RETIRADO"</formula>
    </cfRule>
  </conditionalFormatting>
  <conditionalFormatting sqref="AF3397:AG3397">
    <cfRule type="expression" dxfId="2728" priority="2660">
      <formula>$BL3397="RETIRADO"</formula>
    </cfRule>
  </conditionalFormatting>
  <conditionalFormatting sqref="AI3397">
    <cfRule type="expression" dxfId="2727" priority="2659">
      <formula>$BL3397="RETIRADO"</formula>
    </cfRule>
  </conditionalFormatting>
  <conditionalFormatting sqref="AJ3397">
    <cfRule type="expression" dxfId="2726" priority="2658">
      <formula>$BL3397="RETIRADO"</formula>
    </cfRule>
  </conditionalFormatting>
  <conditionalFormatting sqref="AK3397:AL3397">
    <cfRule type="expression" dxfId="2725" priority="2657">
      <formula>$BL3397="RETIRADO"</formula>
    </cfRule>
  </conditionalFormatting>
  <conditionalFormatting sqref="X3560:Y3560">
    <cfRule type="expression" dxfId="2724" priority="2656">
      <formula>$BL3560="RETIRADO"</formula>
    </cfRule>
  </conditionalFormatting>
  <conditionalFormatting sqref="AF3560:AG3560">
    <cfRule type="expression" dxfId="2723" priority="2655">
      <formula>$BL3560="RETIRADO"</formula>
    </cfRule>
  </conditionalFormatting>
  <conditionalFormatting sqref="BG3561">
    <cfRule type="expression" dxfId="2722" priority="2654">
      <formula>$BL3561="RETIRADO"</formula>
    </cfRule>
  </conditionalFormatting>
  <conditionalFormatting sqref="AF3561:AG3561">
    <cfRule type="expression" dxfId="2721" priority="2653">
      <formula>$BL3561="RETIRADO"</formula>
    </cfRule>
  </conditionalFormatting>
  <conditionalFormatting sqref="X3561:Y3561">
    <cfRule type="expression" dxfId="2720" priority="2652">
      <formula>$BL3561="RETIRADO"</formula>
    </cfRule>
  </conditionalFormatting>
  <conditionalFormatting sqref="W3562:W3563">
    <cfRule type="expression" dxfId="2719" priority="2651">
      <formula>$BL3562="RETIRADO"</formula>
    </cfRule>
  </conditionalFormatting>
  <conditionalFormatting sqref="X3562:Y3562">
    <cfRule type="expression" dxfId="2718" priority="2650">
      <formula>$BL3562="RETIRADO"</formula>
    </cfRule>
  </conditionalFormatting>
  <conditionalFormatting sqref="AF3562:AG3562">
    <cfRule type="expression" dxfId="2717" priority="2649">
      <formula>$BL3562="RETIRADO"</formula>
    </cfRule>
  </conditionalFormatting>
  <conditionalFormatting sqref="X3563:Y3563">
    <cfRule type="expression" dxfId="2716" priority="2648">
      <formula>$BL3563="RETIRADO"</formula>
    </cfRule>
  </conditionalFormatting>
  <conditionalFormatting sqref="AF3563:AG3563">
    <cfRule type="expression" dxfId="2715" priority="2647">
      <formula>$BL3563="RETIRADO"</formula>
    </cfRule>
  </conditionalFormatting>
  <conditionalFormatting sqref="AK3556:AL3557">
    <cfRule type="expression" dxfId="2714" priority="2646">
      <formula>$BK3556="RETIRADO"</formula>
    </cfRule>
  </conditionalFormatting>
  <conditionalFormatting sqref="AI3557">
    <cfRule type="expression" dxfId="2713" priority="2645">
      <formula>$BK3557="RETIRADO"</formula>
    </cfRule>
  </conditionalFormatting>
  <conditionalFormatting sqref="AI3558:AL3558">
    <cfRule type="expression" dxfId="2712" priority="2644">
      <formula>$BK3558="RETIRADO"</formula>
    </cfRule>
  </conditionalFormatting>
  <conditionalFormatting sqref="AK3559:AL3559">
    <cfRule type="expression" dxfId="2711" priority="2643">
      <formula>$BK3559="RETIRADO"</formula>
    </cfRule>
  </conditionalFormatting>
  <conditionalFormatting sqref="AI3559:AJ3559">
    <cfRule type="expression" dxfId="2710" priority="2642">
      <formula>$BK3559="RETIRADO"</formula>
    </cfRule>
  </conditionalFormatting>
  <conditionalFormatting sqref="AK3560:AL3560">
    <cfRule type="expression" dxfId="2709" priority="2641">
      <formula>$BK3560="RETIRADO"</formula>
    </cfRule>
  </conditionalFormatting>
  <conditionalFormatting sqref="AI3560">
    <cfRule type="expression" dxfId="2708" priority="2640">
      <formula>$BK3560="RETIRADO"</formula>
    </cfRule>
  </conditionalFormatting>
  <conditionalFormatting sqref="AK3561:AL3561">
    <cfRule type="expression" dxfId="2707" priority="2639">
      <formula>$BK3561="RETIRADO"</formula>
    </cfRule>
  </conditionalFormatting>
  <conditionalFormatting sqref="AK3562:AL3562">
    <cfRule type="expression" dxfId="2706" priority="2638">
      <formula>$BK3562="RETIRADO"</formula>
    </cfRule>
  </conditionalFormatting>
  <conditionalFormatting sqref="AI3563:AL3563">
    <cfRule type="expression" dxfId="2705" priority="2637">
      <formula>$BK3563="RETIRADO"</formula>
    </cfRule>
  </conditionalFormatting>
  <conditionalFormatting sqref="AI3564:AL3564">
    <cfRule type="expression" dxfId="2704" priority="2636">
      <formula>$BK3564="RETIRADO"</formula>
    </cfRule>
  </conditionalFormatting>
  <conditionalFormatting sqref="AI3268:AJ3268">
    <cfRule type="expression" dxfId="2703" priority="2635">
      <formula>$BK3268="RETIRADO"</formula>
    </cfRule>
  </conditionalFormatting>
  <conditionalFormatting sqref="W3566:W3567">
    <cfRule type="expression" dxfId="2702" priority="2634">
      <formula>$BL3566="RETIRADO"</formula>
    </cfRule>
  </conditionalFormatting>
  <conditionalFormatting sqref="X3566:Y3566">
    <cfRule type="expression" dxfId="2701" priority="2633">
      <formula>$BL3566="RETIRADO"</formula>
    </cfRule>
  </conditionalFormatting>
  <conditionalFormatting sqref="AF3566:AG3566">
    <cfRule type="expression" dxfId="2700" priority="2632">
      <formula>$BL3566="RETIRADO"</formula>
    </cfRule>
  </conditionalFormatting>
  <conditionalFormatting sqref="X3567:Y3567">
    <cfRule type="expression" dxfId="2699" priority="2631">
      <formula>$BL3567="RETIRADO"</formula>
    </cfRule>
  </conditionalFormatting>
  <conditionalFormatting sqref="AF3567:AG3567">
    <cfRule type="expression" dxfId="2698" priority="2630">
      <formula>$BL3567="RETIRADO"</formula>
    </cfRule>
  </conditionalFormatting>
  <conditionalFormatting sqref="AI3567:AL3567">
    <cfRule type="expression" dxfId="2697" priority="2629">
      <formula>$BK3567="RETIRADO"</formula>
    </cfRule>
  </conditionalFormatting>
  <conditionalFormatting sqref="AI3566:AL3566">
    <cfRule type="expression" dxfId="2696" priority="2628">
      <formula>$BL3566="RETIRADO"</formula>
    </cfRule>
  </conditionalFormatting>
  <conditionalFormatting sqref="BG3571">
    <cfRule type="expression" dxfId="2695" priority="2627">
      <formula>$BL3571="RETIRADO"</formula>
    </cfRule>
  </conditionalFormatting>
  <conditionalFormatting sqref="AF3571:AG3571">
    <cfRule type="expression" dxfId="2694" priority="2626">
      <formula>$BL3571="RETIRADO"</formula>
    </cfRule>
  </conditionalFormatting>
  <conditionalFormatting sqref="X3571:Y3571">
    <cfRule type="expression" dxfId="2693" priority="2625">
      <formula>$BL3571="RETIRADO"</formula>
    </cfRule>
  </conditionalFormatting>
  <conditionalFormatting sqref="W3572:W3573">
    <cfRule type="expression" dxfId="2692" priority="2624">
      <formula>$BL3572="RETIRADO"</formula>
    </cfRule>
  </conditionalFormatting>
  <conditionalFormatting sqref="X3569:Y3569">
    <cfRule type="expression" dxfId="2691" priority="2623">
      <formula>$BL3569="RETIRADO"</formula>
    </cfRule>
  </conditionalFormatting>
  <conditionalFormatting sqref="AF3569:AG3569">
    <cfRule type="expression" dxfId="2690" priority="2622">
      <formula>$BL3569="RETIRADO"</formula>
    </cfRule>
  </conditionalFormatting>
  <conditionalFormatting sqref="X3570:Y3570">
    <cfRule type="expression" dxfId="2689" priority="2621">
      <formula>$BL3570="RETIRADO"</formula>
    </cfRule>
  </conditionalFormatting>
  <conditionalFormatting sqref="AF3570:AG3570">
    <cfRule type="expression" dxfId="2688" priority="2620">
      <formula>$BL3570="RETIRADO"</formula>
    </cfRule>
  </conditionalFormatting>
  <conditionalFormatting sqref="AI3569">
    <cfRule type="expression" dxfId="2687" priority="2619">
      <formula>$BL3569="RETIRADO"</formula>
    </cfRule>
  </conditionalFormatting>
  <conditionalFormatting sqref="AI3570">
    <cfRule type="expression" dxfId="2686" priority="2618">
      <formula>$BL3570="RETIRADO"</formula>
    </cfRule>
  </conditionalFormatting>
  <conditionalFormatting sqref="AK3572:AL3572">
    <cfRule type="expression" dxfId="2685" priority="2617">
      <formula>$BL3572="RETIRADO"</formula>
    </cfRule>
  </conditionalFormatting>
  <conditionalFormatting sqref="AI3571">
    <cfRule type="expression" dxfId="2684" priority="2616">
      <formula>$BK3571="RETIRADO"</formula>
    </cfRule>
  </conditionalFormatting>
  <conditionalFormatting sqref="BG3574">
    <cfRule type="expression" dxfId="2683" priority="2615">
      <formula>$BL3574="RETIRADO"</formula>
    </cfRule>
  </conditionalFormatting>
  <conditionalFormatting sqref="AF3574:AG3574">
    <cfRule type="expression" dxfId="2682" priority="2614">
      <formula>$BL3574="RETIRADO"</formula>
    </cfRule>
  </conditionalFormatting>
  <conditionalFormatting sqref="X3574:Y3574">
    <cfRule type="expression" dxfId="2681" priority="2613">
      <formula>$BL3574="RETIRADO"</formula>
    </cfRule>
  </conditionalFormatting>
  <conditionalFormatting sqref="X3575:Y3575">
    <cfRule type="expression" dxfId="2680" priority="2612">
      <formula>$BL3575="RETIRADO"</formula>
    </cfRule>
  </conditionalFormatting>
  <conditionalFormatting sqref="AF3575:AG3575">
    <cfRule type="expression" dxfId="2679" priority="2611">
      <formula>$BL3575="RETIRADO"</formula>
    </cfRule>
  </conditionalFormatting>
  <conditionalFormatting sqref="X3573:Y3573">
    <cfRule type="expression" dxfId="2678" priority="2610">
      <formula>$BL3573="RETIRADO"</formula>
    </cfRule>
  </conditionalFormatting>
  <conditionalFormatting sqref="AF3573:AG3573">
    <cfRule type="expression" dxfId="2677" priority="2609">
      <formula>$BL3573="RETIRADO"</formula>
    </cfRule>
  </conditionalFormatting>
  <conditionalFormatting sqref="C3573:C3575">
    <cfRule type="expression" dxfId="2676" priority="2608">
      <formula>$BL3573="RETIRADO"</formula>
    </cfRule>
  </conditionalFormatting>
  <conditionalFormatting sqref="AK3574:AL3574">
    <cfRule type="expression" dxfId="2675" priority="2607">
      <formula>$BL3574="RETIRADO"</formula>
    </cfRule>
  </conditionalFormatting>
  <conditionalFormatting sqref="AI3574:AJ3574">
    <cfRule type="expression" dxfId="2674" priority="2606">
      <formula>$BL3574="RETIRADO"</formula>
    </cfRule>
  </conditionalFormatting>
  <conditionalFormatting sqref="AK3575:AL3575">
    <cfRule type="expression" dxfId="2673" priority="2605">
      <formula>$BL3575="RETIRADO"</formula>
    </cfRule>
  </conditionalFormatting>
  <conditionalFormatting sqref="AI3575:AJ3575">
    <cfRule type="expression" dxfId="2672" priority="2604">
      <formula>$BL3575="RETIRADO"</formula>
    </cfRule>
  </conditionalFormatting>
  <conditionalFormatting sqref="AI3573:AL3573">
    <cfRule type="expression" dxfId="2671" priority="2603">
      <formula>$BL3573="RETIRADO"</formula>
    </cfRule>
  </conditionalFormatting>
  <conditionalFormatting sqref="X3576:Y3576">
    <cfRule type="expression" dxfId="2670" priority="2602">
      <formula>$BL3576="RETIRADO"</formula>
    </cfRule>
  </conditionalFormatting>
  <conditionalFormatting sqref="AF3576:AG3576">
    <cfRule type="expression" dxfId="2669" priority="2601">
      <formula>$BL3576="RETIRADO"</formula>
    </cfRule>
  </conditionalFormatting>
  <conditionalFormatting sqref="BG3578">
    <cfRule type="expression" dxfId="2668" priority="2600">
      <formula>$BL3578="RETIRADO"</formula>
    </cfRule>
  </conditionalFormatting>
  <conditionalFormatting sqref="AF3578:AG3578">
    <cfRule type="expression" dxfId="2667" priority="2599">
      <formula>$BL3578="RETIRADO"</formula>
    </cfRule>
  </conditionalFormatting>
  <conditionalFormatting sqref="X3578:Y3578">
    <cfRule type="expression" dxfId="2666" priority="2598">
      <formula>$BL3578="RETIRADO"</formula>
    </cfRule>
  </conditionalFormatting>
  <conditionalFormatting sqref="X3579:Y3579">
    <cfRule type="expression" dxfId="2665" priority="2597">
      <formula>$BL3579="RETIRADO"</formula>
    </cfRule>
  </conditionalFormatting>
  <conditionalFormatting sqref="AF3579:AG3579">
    <cfRule type="expression" dxfId="2664" priority="2596">
      <formula>$BL3579="RETIRADO"</formula>
    </cfRule>
  </conditionalFormatting>
  <conditionalFormatting sqref="X3577:Y3577">
    <cfRule type="expression" dxfId="2663" priority="2595">
      <formula>$BL3577="RETIRADO"</formula>
    </cfRule>
  </conditionalFormatting>
  <conditionalFormatting sqref="AF3577:AG3577">
    <cfRule type="expression" dxfId="2662" priority="2594">
      <formula>$BL3577="RETIRADO"</formula>
    </cfRule>
  </conditionalFormatting>
  <conditionalFormatting sqref="C3576:C3580">
    <cfRule type="expression" dxfId="2661" priority="2593">
      <formula>$BL3576="RETIRADO"</formula>
    </cfRule>
  </conditionalFormatting>
  <conditionalFormatting sqref="AI3576">
    <cfRule type="expression" dxfId="2660" priority="2592">
      <formula>$BL3576="RETIRADO"</formula>
    </cfRule>
  </conditionalFormatting>
  <conditionalFormatting sqref="AI3577">
    <cfRule type="expression" dxfId="2659" priority="2591">
      <formula>$BL3577="RETIRADO"</formula>
    </cfRule>
  </conditionalFormatting>
  <conditionalFormatting sqref="AK3578:AL3578">
    <cfRule type="expression" dxfId="2658" priority="2590">
      <formula>$BK3578="RETIRADO"</formula>
    </cfRule>
  </conditionalFormatting>
  <conditionalFormatting sqref="AK3579:AL3579">
    <cfRule type="expression" dxfId="2657" priority="2589">
      <formula>$BK3579="RETIRADO"</formula>
    </cfRule>
  </conditionalFormatting>
  <conditionalFormatting sqref="AK3580:AL3580">
    <cfRule type="expression" dxfId="2656" priority="2588">
      <formula>$BK3580="RETIRADO"</formula>
    </cfRule>
  </conditionalFormatting>
  <conditionalFormatting sqref="AI3378:AL3378">
    <cfRule type="expression" dxfId="2655" priority="2587">
      <formula>$BL3378="RETIRADO"</formula>
    </cfRule>
  </conditionalFormatting>
  <conditionalFormatting sqref="AF3463:AG3463">
    <cfRule type="expression" dxfId="2654" priority="2586">
      <formula>$BL3463="RETIRADO"</formula>
    </cfRule>
  </conditionalFormatting>
  <conditionalFormatting sqref="AK3463:AL3463">
    <cfRule type="expression" dxfId="2653" priority="2585">
      <formula>$BL3463="RETIRADO"</formula>
    </cfRule>
  </conditionalFormatting>
  <conditionalFormatting sqref="AI3463:AJ3463">
    <cfRule type="expression" dxfId="2652" priority="2584">
      <formula>$BL3463="RETIRADO"</formula>
    </cfRule>
  </conditionalFormatting>
  <conditionalFormatting sqref="AK3330:AL3330">
    <cfRule type="expression" dxfId="2651" priority="2583">
      <formula>$BL3330="RETIRADO"</formula>
    </cfRule>
  </conditionalFormatting>
  <conditionalFormatting sqref="AO3330">
    <cfRule type="expression" dxfId="2650" priority="2582">
      <formula>$BL3330="RETIRADO"</formula>
    </cfRule>
  </conditionalFormatting>
  <conditionalFormatting sqref="W3582">
    <cfRule type="expression" dxfId="2649" priority="2581">
      <formula>$BL3582="RETIRADO"</formula>
    </cfRule>
  </conditionalFormatting>
  <conditionalFormatting sqref="BG3581">
    <cfRule type="expression" dxfId="2648" priority="2580">
      <formula>$BL3581="RETIRADO"</formula>
    </cfRule>
  </conditionalFormatting>
  <conditionalFormatting sqref="AF3581:AG3581">
    <cfRule type="expression" dxfId="2647" priority="2579">
      <formula>$BL3581="RETIRADO"</formula>
    </cfRule>
  </conditionalFormatting>
  <conditionalFormatting sqref="X3581:Y3581">
    <cfRule type="expression" dxfId="2646" priority="2578">
      <formula>$BL3581="RETIRADO"</formula>
    </cfRule>
  </conditionalFormatting>
  <conditionalFormatting sqref="X3582:Y3582">
    <cfRule type="expression" dxfId="2645" priority="2577">
      <formula>$BL3582="RETIRADO"</formula>
    </cfRule>
  </conditionalFormatting>
  <conditionalFormatting sqref="AF3582:AG3582">
    <cfRule type="expression" dxfId="2644" priority="2576">
      <formula>$BL3582="RETIRADO"</formula>
    </cfRule>
  </conditionalFormatting>
  <conditionalFormatting sqref="C3581:C3582">
    <cfRule type="expression" dxfId="2643" priority="2575">
      <formula>$BL3581="RETIRADO"</formula>
    </cfRule>
  </conditionalFormatting>
  <conditionalFormatting sqref="AK3582:AL3582">
    <cfRule type="expression" dxfId="2642" priority="2574">
      <formula>$BL3582="RETIRADO"</formula>
    </cfRule>
  </conditionalFormatting>
  <conditionalFormatting sqref="AK3581:AL3581">
    <cfRule type="expression" dxfId="2641" priority="2573">
      <formula>$BK3581="RETIRADO"</formula>
    </cfRule>
  </conditionalFormatting>
  <conditionalFormatting sqref="BH3187:BJ3187">
    <cfRule type="expression" dxfId="2640" priority="2572">
      <formula>$BL3187="RETIRADO"</formula>
    </cfRule>
  </conditionalFormatting>
  <conditionalFormatting sqref="AH1863:AI1863">
    <cfRule type="expression" dxfId="2639" priority="2571">
      <formula>$BL1863="RETIRADO"</formula>
    </cfRule>
  </conditionalFormatting>
  <conditionalFormatting sqref="AO1863">
    <cfRule type="expression" dxfId="2638" priority="2570">
      <formula>$BL1863="RETIRADO"</formula>
    </cfRule>
  </conditionalFormatting>
  <conditionalFormatting sqref="AH2584:AK2584">
    <cfRule type="expression" dxfId="2637" priority="2569">
      <formula>$BL2584="RETIRADO"</formula>
    </cfRule>
  </conditionalFormatting>
  <conditionalFormatting sqref="AO2584">
    <cfRule type="expression" dxfId="2636" priority="2568">
      <formula>$BL2584="RETIRADO"</formula>
    </cfRule>
  </conditionalFormatting>
  <conditionalFormatting sqref="AH1940:AI1940">
    <cfRule type="expression" dxfId="2635" priority="2567">
      <formula>$BL1940="RETIRADO"</formula>
    </cfRule>
  </conditionalFormatting>
  <conditionalFormatting sqref="AO1940">
    <cfRule type="expression" dxfId="2634" priority="2566">
      <formula>$BL1940="RETIRADO"</formula>
    </cfRule>
  </conditionalFormatting>
  <conditionalFormatting sqref="AO1008">
    <cfRule type="expression" dxfId="2633" priority="2565">
      <formula>$BL1008="RETIRADO"</formula>
    </cfRule>
  </conditionalFormatting>
  <conditionalFormatting sqref="AH1008:AK1008">
    <cfRule type="expression" dxfId="2632" priority="2564">
      <formula>$BL1008="RETIRADO"</formula>
    </cfRule>
  </conditionalFormatting>
  <conditionalFormatting sqref="AI2270:AK2270">
    <cfRule type="expression" dxfId="2631" priority="2563">
      <formula>$BL2270="RETIRADO"</formula>
    </cfRule>
  </conditionalFormatting>
  <conditionalFormatting sqref="AH2270">
    <cfRule type="expression" dxfId="2630" priority="2562">
      <formula>$BL2270="RETIRADO"</formula>
    </cfRule>
  </conditionalFormatting>
  <conditionalFormatting sqref="AO2270">
    <cfRule type="expression" dxfId="2629" priority="2561">
      <formula>$BL2270="RETIRADO"</formula>
    </cfRule>
  </conditionalFormatting>
  <conditionalFormatting sqref="AH2962:AK2962">
    <cfRule type="expression" dxfId="2628" priority="2560">
      <formula>$BL2962="RETIRADO"</formula>
    </cfRule>
  </conditionalFormatting>
  <conditionalFormatting sqref="AO2962">
    <cfRule type="expression" dxfId="2627" priority="2559">
      <formula>$BL2962="RETIRADO"</formula>
    </cfRule>
  </conditionalFormatting>
  <conditionalFormatting sqref="AI3309:AK3309">
    <cfRule type="expression" dxfId="2626" priority="2558">
      <formula>$BL3309="RETIRADO"</formula>
    </cfRule>
  </conditionalFormatting>
  <conditionalFormatting sqref="AO3309">
    <cfRule type="expression" dxfId="2625" priority="2557">
      <formula>$BL3309="RETIRADO"</formula>
    </cfRule>
  </conditionalFormatting>
  <conditionalFormatting sqref="AP3299">
    <cfRule type="expression" dxfId="2624" priority="2556">
      <formula>$BL3299="RETIRADO"</formula>
    </cfRule>
  </conditionalFormatting>
  <conditionalFormatting sqref="AP3323:AP3324">
    <cfRule type="expression" dxfId="2623" priority="2555">
      <formula>$BL3323="RETIRADO"</formula>
    </cfRule>
  </conditionalFormatting>
  <conditionalFormatting sqref="AP3446">
    <cfRule type="expression" dxfId="2622" priority="2554">
      <formula>$BL3446="RETIRADO"</formula>
    </cfRule>
  </conditionalFormatting>
  <conditionalFormatting sqref="AP3561:AP3562">
    <cfRule type="expression" dxfId="2621" priority="2553">
      <formula>$BL3561="RETIRADO"</formula>
    </cfRule>
  </conditionalFormatting>
  <conditionalFormatting sqref="AI3561:AI3562">
    <cfRule type="expression" dxfId="2620" priority="2552">
      <formula>$BL3561="RETIRADO"</formula>
    </cfRule>
  </conditionalFormatting>
  <conditionalFormatting sqref="AJ3561:AJ3562">
    <cfRule type="expression" dxfId="2619" priority="2551">
      <formula>$BL3561="RETIRADO"</formula>
    </cfRule>
  </conditionalFormatting>
  <conditionalFormatting sqref="AH2882">
    <cfRule type="expression" dxfId="2618" priority="2550">
      <formula>$BL2882="RETIRADO"</formula>
    </cfRule>
  </conditionalFormatting>
  <conditionalFormatting sqref="AO3565">
    <cfRule type="expression" dxfId="2617" priority="2549">
      <formula>$BL3565="RETIRADO"</formula>
    </cfRule>
  </conditionalFormatting>
  <conditionalFormatting sqref="W3565">
    <cfRule type="expression" dxfId="2616" priority="2548">
      <formula>$BL3565="RETIRADO"</formula>
    </cfRule>
  </conditionalFormatting>
  <conditionalFormatting sqref="X3565:Y3565">
    <cfRule type="expression" dxfId="2615" priority="2547">
      <formula>$BL3565="RETIRADO"</formula>
    </cfRule>
  </conditionalFormatting>
  <conditionalFormatting sqref="AF3565:AG3565">
    <cfRule type="expression" dxfId="2614" priority="2546">
      <formula>$BL3565="RETIRADO"</formula>
    </cfRule>
  </conditionalFormatting>
  <conditionalFormatting sqref="AI3565:AL3565">
    <cfRule type="expression" dxfId="2613" priority="2545">
      <formula>$BK3565="RETIRADO"</formula>
    </cfRule>
  </conditionalFormatting>
  <conditionalFormatting sqref="Z3205">
    <cfRule type="expression" dxfId="2612" priority="2544">
      <formula>$BL3205="RETIRADO"</formula>
    </cfRule>
  </conditionalFormatting>
  <conditionalFormatting sqref="W3584:W3585">
    <cfRule type="expression" dxfId="2611" priority="2543">
      <formula>$BL3584="RETIRADO"</formula>
    </cfRule>
  </conditionalFormatting>
  <conditionalFormatting sqref="X3585:Y3585">
    <cfRule type="expression" dxfId="2610" priority="2542">
      <formula>$BL3585="RETIRADO"</formula>
    </cfRule>
  </conditionalFormatting>
  <conditionalFormatting sqref="AF3585:AG3585">
    <cfRule type="expression" dxfId="2609" priority="2541">
      <formula>$BL3585="RETIRADO"</formula>
    </cfRule>
  </conditionalFormatting>
  <conditionalFormatting sqref="BG3583">
    <cfRule type="expression" dxfId="2608" priority="2540">
      <formula>$BL3583="RETIRADO"</formula>
    </cfRule>
  </conditionalFormatting>
  <conditionalFormatting sqref="AF3583:AG3583">
    <cfRule type="expression" dxfId="2607" priority="2539">
      <formula>$BL3583="RETIRADO"</formula>
    </cfRule>
  </conditionalFormatting>
  <conditionalFormatting sqref="X3583:Y3583">
    <cfRule type="expression" dxfId="2606" priority="2538">
      <formula>$BL3583="RETIRADO"</formula>
    </cfRule>
  </conditionalFormatting>
  <conditionalFormatting sqref="X3584:Y3584">
    <cfRule type="expression" dxfId="2605" priority="2537">
      <formula>$BL3584="RETIRADO"</formula>
    </cfRule>
  </conditionalFormatting>
  <conditionalFormatting sqref="AF3584:AG3584">
    <cfRule type="expression" dxfId="2604" priority="2536">
      <formula>$BL3584="RETIRADO"</formula>
    </cfRule>
  </conditionalFormatting>
  <conditionalFormatting sqref="W3587">
    <cfRule type="expression" dxfId="2603" priority="2535">
      <formula>$BL3587="RETIRADO"</formula>
    </cfRule>
  </conditionalFormatting>
  <conditionalFormatting sqref="BG3586">
    <cfRule type="expression" dxfId="2602" priority="2534">
      <formula>$BL3586="RETIRADO"</formula>
    </cfRule>
  </conditionalFormatting>
  <conditionalFormatting sqref="AF3586:AG3586">
    <cfRule type="expression" dxfId="2601" priority="2533">
      <formula>$BL3586="RETIRADO"</formula>
    </cfRule>
  </conditionalFormatting>
  <conditionalFormatting sqref="X3586:Y3586">
    <cfRule type="expression" dxfId="2600" priority="2532">
      <formula>$BL3586="RETIRADO"</formula>
    </cfRule>
  </conditionalFormatting>
  <conditionalFormatting sqref="X3587:Y3587">
    <cfRule type="expression" dxfId="2599" priority="2531">
      <formula>$BL3587="RETIRADO"</formula>
    </cfRule>
  </conditionalFormatting>
  <conditionalFormatting sqref="AF3587:AG3587">
    <cfRule type="expression" dxfId="2598" priority="2530">
      <formula>$BL3587="RETIRADO"</formula>
    </cfRule>
  </conditionalFormatting>
  <conditionalFormatting sqref="AK3583:AL3583">
    <cfRule type="expression" dxfId="2597" priority="2529">
      <formula>$BK3583="RETIRADO"</formula>
    </cfRule>
  </conditionalFormatting>
  <conditionalFormatting sqref="AK3584:AL3584">
    <cfRule type="expression" dxfId="2596" priority="2528">
      <formula>$BK3584="RETIRADO"</formula>
    </cfRule>
  </conditionalFormatting>
  <conditionalFormatting sqref="AK3585:AL3585">
    <cfRule type="expression" dxfId="2595" priority="2527">
      <formula>$BK3585="RETIRADO"</formula>
    </cfRule>
  </conditionalFormatting>
  <conditionalFormatting sqref="AK3586:AL3586">
    <cfRule type="expression" dxfId="2594" priority="2526">
      <formula>$BK3586="RETIRADO"</formula>
    </cfRule>
  </conditionalFormatting>
  <conditionalFormatting sqref="AK3588:AL3588">
    <cfRule type="expression" dxfId="2593" priority="2525">
      <formula>$BL3588="RETIRADO"</formula>
    </cfRule>
  </conditionalFormatting>
  <conditionalFormatting sqref="AK3589:AL3589">
    <cfRule type="expression" dxfId="2592" priority="2524">
      <formula>$BL3589="RETIRADO"</formula>
    </cfRule>
  </conditionalFormatting>
  <conditionalFormatting sqref="AK3590:AL3590">
    <cfRule type="expression" dxfId="2591" priority="2523">
      <formula>$BL3590="RETIRADO"</formula>
    </cfRule>
  </conditionalFormatting>
  <conditionalFormatting sqref="AK3591:AL3591">
    <cfRule type="expression" dxfId="2590" priority="2522">
      <formula>$BL3591="RETIRADO"</formula>
    </cfRule>
  </conditionalFormatting>
  <conditionalFormatting sqref="AK3592:AL3592">
    <cfRule type="expression" dxfId="2589" priority="2521">
      <formula>$BL3592="RETIRADO"</formula>
    </cfRule>
  </conditionalFormatting>
  <conditionalFormatting sqref="AO3589">
    <cfRule type="expression" dxfId="2588" priority="2520">
      <formula>$BL3589="RETIRADO"</formula>
    </cfRule>
  </conditionalFormatting>
  <conditionalFormatting sqref="AK3587">
    <cfRule type="expression" dxfId="2587" priority="2519">
      <formula>$BL3587="RETIRADO"</formula>
    </cfRule>
  </conditionalFormatting>
  <conditionalFormatting sqref="AO3592">
    <cfRule type="expression" dxfId="2586" priority="2518">
      <formula>$BL3592="RETIRADO"</formula>
    </cfRule>
  </conditionalFormatting>
  <conditionalFormatting sqref="AI3322">
    <cfRule type="expression" dxfId="2585" priority="2517">
      <formula>$BL3322="RETIRADO"</formula>
    </cfRule>
  </conditionalFormatting>
  <conditionalFormatting sqref="AI3388">
    <cfRule type="expression" dxfId="2584" priority="2516">
      <formula>$BL3388="RETIRADO"</formula>
    </cfRule>
  </conditionalFormatting>
  <conditionalFormatting sqref="AK3388:AL3388">
    <cfRule type="expression" dxfId="2583" priority="2515">
      <formula>$BL3388="RETIRADO"</formula>
    </cfRule>
  </conditionalFormatting>
  <conditionalFormatting sqref="AF3421:AG3421">
    <cfRule type="expression" dxfId="2582" priority="2514">
      <formula>$BL3421="RETIRADO"</formula>
    </cfRule>
  </conditionalFormatting>
  <conditionalFormatting sqref="AF3427:AG3427">
    <cfRule type="expression" dxfId="2581" priority="2513">
      <formula>$BL3427="RETIRADO"</formula>
    </cfRule>
  </conditionalFormatting>
  <conditionalFormatting sqref="AI3427:AL3427">
    <cfRule type="expression" dxfId="2580" priority="2512">
      <formula>$BL3427="RETIRADO"</formula>
    </cfRule>
  </conditionalFormatting>
  <conditionalFormatting sqref="AI3323">
    <cfRule type="expression" dxfId="2579" priority="2511">
      <formula>$BL3323="RETIRADO"</formula>
    </cfRule>
  </conditionalFormatting>
  <conditionalFormatting sqref="AJ3323">
    <cfRule type="expression" dxfId="2578" priority="2510">
      <formula>$BL3323="RETIRADO"</formula>
    </cfRule>
  </conditionalFormatting>
  <conditionalFormatting sqref="AK3323">
    <cfRule type="expression" dxfId="2577" priority="2509">
      <formula>$BL3323="RETIRADO"</formula>
    </cfRule>
  </conditionalFormatting>
  <conditionalFormatting sqref="AF3593:AG3593">
    <cfRule type="expression" dxfId="2576" priority="2508">
      <formula>$BL3593="RETIRADO"</formula>
    </cfRule>
  </conditionalFormatting>
  <conditionalFormatting sqref="X3593:Y3593">
    <cfRule type="expression" dxfId="2575" priority="2507">
      <formula>$BL3593="RETIRADO"</formula>
    </cfRule>
  </conditionalFormatting>
  <conditionalFormatting sqref="AO3593">
    <cfRule type="expression" dxfId="2574" priority="2506">
      <formula>$BL3593="RETIRADO"</formula>
    </cfRule>
  </conditionalFormatting>
  <conditionalFormatting sqref="AK3593:AL3593">
    <cfRule type="expression" dxfId="2573" priority="2505">
      <formula>$BL3593="RETIRADO"</formula>
    </cfRule>
  </conditionalFormatting>
  <conditionalFormatting sqref="W3596:W3597">
    <cfRule type="expression" dxfId="2572" priority="2504">
      <formula>$BL3596="RETIRADO"</formula>
    </cfRule>
  </conditionalFormatting>
  <conditionalFormatting sqref="X3597:Y3597">
    <cfRule type="expression" dxfId="2571" priority="2503">
      <formula>$BL3597="RETIRADO"</formula>
    </cfRule>
  </conditionalFormatting>
  <conditionalFormatting sqref="AF3597:AG3597">
    <cfRule type="expression" dxfId="2570" priority="2502">
      <formula>$BL3597="RETIRADO"</formula>
    </cfRule>
  </conditionalFormatting>
  <conditionalFormatting sqref="BG3595">
    <cfRule type="expression" dxfId="2569" priority="2501">
      <formula>$BL3595="RETIRADO"</formula>
    </cfRule>
  </conditionalFormatting>
  <conditionalFormatting sqref="AF3595:AG3595">
    <cfRule type="expression" dxfId="2568" priority="2500">
      <formula>$BL3595="RETIRADO"</formula>
    </cfRule>
  </conditionalFormatting>
  <conditionalFormatting sqref="X3595:Y3595">
    <cfRule type="expression" dxfId="2567" priority="2499">
      <formula>$BL3595="RETIRADO"</formula>
    </cfRule>
  </conditionalFormatting>
  <conditionalFormatting sqref="X3596:Y3596">
    <cfRule type="expression" dxfId="2566" priority="2498">
      <formula>$BL3596="RETIRADO"</formula>
    </cfRule>
  </conditionalFormatting>
  <conditionalFormatting sqref="AF3596:AG3596">
    <cfRule type="expression" dxfId="2565" priority="2497">
      <formula>$BL3596="RETIRADO"</formula>
    </cfRule>
  </conditionalFormatting>
  <conditionalFormatting sqref="BG3594">
    <cfRule type="expression" dxfId="2564" priority="2496">
      <formula>$BL3594="RETIRADO"</formula>
    </cfRule>
  </conditionalFormatting>
  <conditionalFormatting sqref="AF3594:AG3594">
    <cfRule type="expression" dxfId="2563" priority="2495">
      <formula>$BL3594="RETIRADO"</formula>
    </cfRule>
  </conditionalFormatting>
  <conditionalFormatting sqref="X3594:Y3594">
    <cfRule type="expression" dxfId="2562" priority="2494">
      <formula>$BL3594="RETIRADO"</formula>
    </cfRule>
  </conditionalFormatting>
  <conditionalFormatting sqref="AF3600:AG3600">
    <cfRule type="expression" dxfId="2561" priority="2493">
      <formula>$BL3600="RETIRADO"</formula>
    </cfRule>
  </conditionalFormatting>
  <conditionalFormatting sqref="X3600:Y3600">
    <cfRule type="expression" dxfId="2560" priority="2492">
      <formula>$BL3600="RETIRADO"</formula>
    </cfRule>
  </conditionalFormatting>
  <conditionalFormatting sqref="AK3594:AL3594">
    <cfRule type="expression" dxfId="2559" priority="2491">
      <formula>$BK3594="RETIRADO"</formula>
    </cfRule>
  </conditionalFormatting>
  <conditionalFormatting sqref="AK3596:AL3596">
    <cfRule type="expression" dxfId="2558" priority="2490">
      <formula>$BK3596="RETIRADO"</formula>
    </cfRule>
  </conditionalFormatting>
  <conditionalFormatting sqref="AK3597:AL3597">
    <cfRule type="expression" dxfId="2557" priority="2489">
      <formula>$BK3597="RETIRADO"</formula>
    </cfRule>
  </conditionalFormatting>
  <conditionalFormatting sqref="AK3598:AL3598">
    <cfRule type="expression" dxfId="2556" priority="2488">
      <formula>$BK3598="RETIRADO"</formula>
    </cfRule>
  </conditionalFormatting>
  <conditionalFormatting sqref="AK3599:AL3599">
    <cfRule type="expression" dxfId="2555" priority="2487">
      <formula>$BK3599="RETIRADO"</formula>
    </cfRule>
  </conditionalFormatting>
  <conditionalFormatting sqref="AI3600">
    <cfRule type="expression" dxfId="2554" priority="2486">
      <formula>$BK3600="RETIRADO"</formula>
    </cfRule>
  </conditionalFormatting>
  <conditionalFormatting sqref="AI3601">
    <cfRule type="expression" dxfId="2553" priority="2485">
      <formula>$BK3601="RETIRADO"</formula>
    </cfRule>
  </conditionalFormatting>
  <conditionalFormatting sqref="AI3602">
    <cfRule type="expression" dxfId="2552" priority="2484">
      <formula>$BL3602="RETIRADO"</formula>
    </cfRule>
  </conditionalFormatting>
  <conditionalFormatting sqref="AI3603">
    <cfRule type="expression" dxfId="2551" priority="2483">
      <formula>$BL3603="RETIRADO"</formula>
    </cfRule>
  </conditionalFormatting>
  <conditionalFormatting sqref="AK3595:AL3595">
    <cfRule type="expression" dxfId="2550" priority="2482">
      <formula>$BK3595="RETIRADO"</formula>
    </cfRule>
  </conditionalFormatting>
  <conditionalFormatting sqref="AO3186">
    <cfRule type="expression" dxfId="2549" priority="2481">
      <formula>$BL3186="RETIRADO"</formula>
    </cfRule>
  </conditionalFormatting>
  <conditionalFormatting sqref="AK3186:AL3186">
    <cfRule type="expression" dxfId="2548" priority="2480">
      <formula>$BL3186="RETIRADO"</formula>
    </cfRule>
  </conditionalFormatting>
  <conditionalFormatting sqref="BG3604">
    <cfRule type="expression" dxfId="2547" priority="2479">
      <formula>$BL3604="RETIRADO"</formula>
    </cfRule>
  </conditionalFormatting>
  <conditionalFormatting sqref="BG3605:BG3606">
    <cfRule type="expression" dxfId="2546" priority="2478">
      <formula>$BL3605="RETIRADO"</formula>
    </cfRule>
  </conditionalFormatting>
  <conditionalFormatting sqref="AF3605:AG3605">
    <cfRule type="expression" dxfId="2545" priority="2477">
      <formula>$BL3605="RETIRADO"</formula>
    </cfRule>
  </conditionalFormatting>
  <conditionalFormatting sqref="X3605:Y3605">
    <cfRule type="expression" dxfId="2544" priority="2476">
      <formula>$BL3605="RETIRADO"</formula>
    </cfRule>
  </conditionalFormatting>
  <conditionalFormatting sqref="AF3604:AG3604">
    <cfRule type="expression" dxfId="2543" priority="2475">
      <formula>$BL3604="RETIRADO"</formula>
    </cfRule>
  </conditionalFormatting>
  <conditionalFormatting sqref="X3604:Y3604">
    <cfRule type="expression" dxfId="2542" priority="2474">
      <formula>$BL3604="RETIRADO"</formula>
    </cfRule>
  </conditionalFormatting>
  <conditionalFormatting sqref="AI3604">
    <cfRule type="expression" dxfId="2541" priority="2473">
      <formula>$BK3604="RETIRADO"</formula>
    </cfRule>
  </conditionalFormatting>
  <conditionalFormatting sqref="AI3605">
    <cfRule type="expression" dxfId="2540" priority="2472">
      <formula>$BK3605="RETIRADO"</formula>
    </cfRule>
  </conditionalFormatting>
  <conditionalFormatting sqref="AF3606:AG3606">
    <cfRule type="expression" dxfId="2539" priority="2471">
      <formula>$BL3606="RETIRADO"</formula>
    </cfRule>
  </conditionalFormatting>
  <conditionalFormatting sqref="X3606:Y3606">
    <cfRule type="expression" dxfId="2538" priority="2470">
      <formula>$BL3606="RETIRADO"</formula>
    </cfRule>
  </conditionalFormatting>
  <conditionalFormatting sqref="AK3606">
    <cfRule type="expression" dxfId="2537" priority="2469">
      <formula>$BL3606="RETIRADO"</formula>
    </cfRule>
  </conditionalFormatting>
  <conditionalFormatting sqref="AO3606">
    <cfRule type="expression" dxfId="2536" priority="2468">
      <formula>$BL3606="RETIRADO"</formula>
    </cfRule>
  </conditionalFormatting>
  <conditionalFormatting sqref="BG3607">
    <cfRule type="expression" dxfId="2535" priority="2467">
      <formula>$BL3607="RETIRADO"</formula>
    </cfRule>
  </conditionalFormatting>
  <conditionalFormatting sqref="AF3607:AG3607">
    <cfRule type="expression" dxfId="2534" priority="2466">
      <formula>$BL3607="RETIRADO"</formula>
    </cfRule>
  </conditionalFormatting>
  <conditionalFormatting sqref="X3607:Y3607">
    <cfRule type="expression" dxfId="2533" priority="2465">
      <formula>$BL3607="RETIRADO"</formula>
    </cfRule>
  </conditionalFormatting>
  <conditionalFormatting sqref="X3608:Y3608">
    <cfRule type="expression" dxfId="2532" priority="2464">
      <formula>$BL3608="RETIRADO"</formula>
    </cfRule>
  </conditionalFormatting>
  <conditionalFormatting sqref="AF3608:AG3608">
    <cfRule type="expression" dxfId="2531" priority="2463">
      <formula>$BL3608="RETIRADO"</formula>
    </cfRule>
  </conditionalFormatting>
  <conditionalFormatting sqref="BG3609">
    <cfRule type="expression" dxfId="2530" priority="2462">
      <formula>$BL3609="RETIRADO"</formula>
    </cfRule>
  </conditionalFormatting>
  <conditionalFormatting sqref="BG3610:BG3611">
    <cfRule type="expression" dxfId="2529" priority="2461">
      <formula>$BL3610="RETIRADO"</formula>
    </cfRule>
  </conditionalFormatting>
  <conditionalFormatting sqref="AF3610:AG3610">
    <cfRule type="expression" dxfId="2528" priority="2460">
      <formula>$BL3610="RETIRADO"</formula>
    </cfRule>
  </conditionalFormatting>
  <conditionalFormatting sqref="X3610:Y3610">
    <cfRule type="expression" dxfId="2527" priority="2459">
      <formula>$BL3610="RETIRADO"</formula>
    </cfRule>
  </conditionalFormatting>
  <conditionalFormatting sqref="AF3609:AG3609">
    <cfRule type="expression" dxfId="2526" priority="2458">
      <formula>$BL3609="RETIRADO"</formula>
    </cfRule>
  </conditionalFormatting>
  <conditionalFormatting sqref="X3609:Y3609">
    <cfRule type="expression" dxfId="2525" priority="2457">
      <formula>$BL3609="RETIRADO"</formula>
    </cfRule>
  </conditionalFormatting>
  <conditionalFormatting sqref="AF3611:AG3611">
    <cfRule type="expression" dxfId="2524" priority="2456">
      <formula>$BL3611="RETIRADO"</formula>
    </cfRule>
  </conditionalFormatting>
  <conditionalFormatting sqref="X3611:Y3611">
    <cfRule type="expression" dxfId="2523" priority="2455">
      <formula>$BL3611="RETIRADO"</formula>
    </cfRule>
  </conditionalFormatting>
  <conditionalFormatting sqref="AK3607:AL3607">
    <cfRule type="expression" dxfId="2522" priority="2454">
      <formula>$BL3607="RETIRADO"</formula>
    </cfRule>
  </conditionalFormatting>
  <conditionalFormatting sqref="AO3607">
    <cfRule type="expression" dxfId="2521" priority="2453">
      <formula>$BL3607="RETIRADO"</formula>
    </cfRule>
  </conditionalFormatting>
  <conditionalFormatting sqref="AI3608">
    <cfRule type="expression" dxfId="2520" priority="2452">
      <formula>$BL3608="RETIRADO"</formula>
    </cfRule>
  </conditionalFormatting>
  <conditionalFormatting sqref="AI3609">
    <cfRule type="expression" dxfId="2519" priority="2451">
      <formula>$BL3609="RETIRADO"</formula>
    </cfRule>
  </conditionalFormatting>
  <conditionalFormatting sqref="AI3610">
    <cfRule type="expression" dxfId="2518" priority="2450">
      <formula>$BL3610="RETIRADO"</formula>
    </cfRule>
  </conditionalFormatting>
  <conditionalFormatting sqref="AI3611">
    <cfRule type="expression" dxfId="2517" priority="2449">
      <formula>$BK3611="RETIRADO"</formula>
    </cfRule>
  </conditionalFormatting>
  <conditionalFormatting sqref="AI3612">
    <cfRule type="expression" dxfId="2516" priority="2448">
      <formula>$BK3612="RETIRADO"</formula>
    </cfRule>
  </conditionalFormatting>
  <conditionalFormatting sqref="AK3613:AL3613">
    <cfRule type="expression" dxfId="2515" priority="2447">
      <formula>$BL3613="RETIRADO"</formula>
    </cfRule>
  </conditionalFormatting>
  <conditionalFormatting sqref="AI3613:AJ3613">
    <cfRule type="expression" dxfId="2514" priority="2446">
      <formula>$BL3613="RETIRADO"</formula>
    </cfRule>
  </conditionalFormatting>
  <conditionalFormatting sqref="AK3614:AL3614">
    <cfRule type="expression" dxfId="2513" priority="2445">
      <formula>$BL3614="RETIRADO"</formula>
    </cfRule>
  </conditionalFormatting>
  <conditionalFormatting sqref="AI3614:AJ3614">
    <cfRule type="expression" dxfId="2512" priority="2444">
      <formula>$BL3614="RETIRADO"</formula>
    </cfRule>
  </conditionalFormatting>
  <conditionalFormatting sqref="AJ3616:AL3616">
    <cfRule type="expression" dxfId="2511" priority="2443">
      <formula>$BL3616="RETIRADO"</formula>
    </cfRule>
  </conditionalFormatting>
  <conditionalFormatting sqref="AK3619:AL3619">
    <cfRule type="expression" dxfId="2510" priority="2442">
      <formula>$BL3619="RETIRADO"</formula>
    </cfRule>
  </conditionalFormatting>
  <conditionalFormatting sqref="AF3622:AG3622">
    <cfRule type="expression" dxfId="2509" priority="2441">
      <formula>$BL3622="RETIRADO"</formula>
    </cfRule>
  </conditionalFormatting>
  <conditionalFormatting sqref="X3622:Y3622">
    <cfRule type="expression" dxfId="2508" priority="2440">
      <formula>$BL3622="RETIRADO"</formula>
    </cfRule>
  </conditionalFormatting>
  <conditionalFormatting sqref="X3618:Y3618">
    <cfRule type="expression" dxfId="2507" priority="2439">
      <formula>$BL3618="RETIRADO"</formula>
    </cfRule>
  </conditionalFormatting>
  <conditionalFormatting sqref="AF3618:AG3618">
    <cfRule type="expression" dxfId="2506" priority="2438">
      <formula>$BL3618="RETIRADO"</formula>
    </cfRule>
  </conditionalFormatting>
  <conditionalFormatting sqref="BG3619">
    <cfRule type="expression" dxfId="2505" priority="2437">
      <formula>$BL3619="RETIRADO"</formula>
    </cfRule>
  </conditionalFormatting>
  <conditionalFormatting sqref="BG3620:BG3621">
    <cfRule type="expression" dxfId="2504" priority="2436">
      <formula>$BL3620="RETIRADO"</formula>
    </cfRule>
  </conditionalFormatting>
  <conditionalFormatting sqref="AF3620:AG3620">
    <cfRule type="expression" dxfId="2503" priority="2435">
      <formula>$BL3620="RETIRADO"</formula>
    </cfRule>
  </conditionalFormatting>
  <conditionalFormatting sqref="X3620:Y3620">
    <cfRule type="expression" dxfId="2502" priority="2434">
      <formula>$BL3620="RETIRADO"</formula>
    </cfRule>
  </conditionalFormatting>
  <conditionalFormatting sqref="AF3619:AG3619">
    <cfRule type="expression" dxfId="2501" priority="2433">
      <formula>$BL3619="RETIRADO"</formula>
    </cfRule>
  </conditionalFormatting>
  <conditionalFormatting sqref="X3619:Y3619">
    <cfRule type="expression" dxfId="2500" priority="2432">
      <formula>$BL3619="RETIRADO"</formula>
    </cfRule>
  </conditionalFormatting>
  <conditionalFormatting sqref="AF3621:AG3621">
    <cfRule type="expression" dxfId="2499" priority="2431">
      <formula>$BL3621="RETIRADO"</formula>
    </cfRule>
  </conditionalFormatting>
  <conditionalFormatting sqref="X3621:Y3621">
    <cfRule type="expression" dxfId="2498" priority="2430">
      <formula>$BL3621="RETIRADO"</formula>
    </cfRule>
  </conditionalFormatting>
  <conditionalFormatting sqref="AJ3608:AJ3610">
    <cfRule type="expression" dxfId="2497" priority="2429">
      <formula>$BL3608="RETIRADO"</formula>
    </cfRule>
  </conditionalFormatting>
  <conditionalFormatting sqref="BG3627">
    <cfRule type="expression" dxfId="2496" priority="2428">
      <formula>$BL3627="RETIRADO"</formula>
    </cfRule>
  </conditionalFormatting>
  <conditionalFormatting sqref="AK3623:AL3623">
    <cfRule type="expression" dxfId="2495" priority="2427">
      <formula>$BL3623="RETIRADO"</formula>
    </cfRule>
  </conditionalFormatting>
  <conditionalFormatting sqref="AI3623">
    <cfRule type="expression" dxfId="2494" priority="2426">
      <formula>$BL3623="RETIRADO"</formula>
    </cfRule>
  </conditionalFormatting>
  <conditionalFormatting sqref="AF3627:AG3627">
    <cfRule type="expression" dxfId="2493" priority="2425">
      <formula>$BL3627="RETIRADO"</formula>
    </cfRule>
  </conditionalFormatting>
  <conditionalFormatting sqref="X3627:Y3627">
    <cfRule type="expression" dxfId="2492" priority="2424">
      <formula>$BL3627="RETIRADO"</formula>
    </cfRule>
  </conditionalFormatting>
  <conditionalFormatting sqref="X3623:Y3623">
    <cfRule type="expression" dxfId="2491" priority="2423">
      <formula>$BL3623="RETIRADO"</formula>
    </cfRule>
  </conditionalFormatting>
  <conditionalFormatting sqref="AF3623:AG3623">
    <cfRule type="expression" dxfId="2490" priority="2422">
      <formula>$BL3623="RETIRADO"</formula>
    </cfRule>
  </conditionalFormatting>
  <conditionalFormatting sqref="BG3624">
    <cfRule type="expression" dxfId="2489" priority="2421">
      <formula>$BL3624="RETIRADO"</formula>
    </cfRule>
  </conditionalFormatting>
  <conditionalFormatting sqref="BG3625:BG3626">
    <cfRule type="expression" dxfId="2488" priority="2420">
      <formula>$BL3625="RETIRADO"</formula>
    </cfRule>
  </conditionalFormatting>
  <conditionalFormatting sqref="AF3625:AG3625">
    <cfRule type="expression" dxfId="2487" priority="2419">
      <formula>$BL3625="RETIRADO"</formula>
    </cfRule>
  </conditionalFormatting>
  <conditionalFormatting sqref="X3625:Y3625">
    <cfRule type="expression" dxfId="2486" priority="2418">
      <formula>$BL3625="RETIRADO"</formula>
    </cfRule>
  </conditionalFormatting>
  <conditionalFormatting sqref="AF3624:AG3624">
    <cfRule type="expression" dxfId="2485" priority="2417">
      <formula>$BL3624="RETIRADO"</formula>
    </cfRule>
  </conditionalFormatting>
  <conditionalFormatting sqref="X3624:Y3624">
    <cfRule type="expression" dxfId="2484" priority="2416">
      <formula>$BL3624="RETIRADO"</formula>
    </cfRule>
  </conditionalFormatting>
  <conditionalFormatting sqref="AF3626:AG3626">
    <cfRule type="expression" dxfId="2483" priority="2415">
      <formula>$BL3626="RETIRADO"</formula>
    </cfRule>
  </conditionalFormatting>
  <conditionalFormatting sqref="X3626:Y3626">
    <cfRule type="expression" dxfId="2482" priority="2414">
      <formula>$BL3626="RETIRADO"</formula>
    </cfRule>
  </conditionalFormatting>
  <conditionalFormatting sqref="AK3624:AL3624">
    <cfRule type="expression" dxfId="2481" priority="2413">
      <formula>$BK3624="RETIRADO"</formula>
    </cfRule>
  </conditionalFormatting>
  <conditionalFormatting sqref="AK3625:AL3625">
    <cfRule type="expression" dxfId="2480" priority="2412">
      <formula>$BK3625="RETIRADO"</formula>
    </cfRule>
  </conditionalFormatting>
  <conditionalFormatting sqref="AI3626">
    <cfRule type="expression" dxfId="2479" priority="2411">
      <formula>$BK3626="RETIRADO"</formula>
    </cfRule>
  </conditionalFormatting>
  <conditionalFormatting sqref="AI3627">
    <cfRule type="expression" dxfId="2478" priority="2410">
      <formula>$BL3627="RETIRADO"</formula>
    </cfRule>
  </conditionalFormatting>
  <conditionalFormatting sqref="AJ3627">
    <cfRule type="expression" dxfId="2477" priority="2409">
      <formula>$BL3627="RETIRADO"</formula>
    </cfRule>
  </conditionalFormatting>
  <conditionalFormatting sqref="AK3627:AL3627">
    <cfRule type="expression" dxfId="2476" priority="2408">
      <formula>$BL3627="RETIRADO"</formula>
    </cfRule>
  </conditionalFormatting>
  <conditionalFormatting sqref="AK3628:AL3628">
    <cfRule type="expression" dxfId="2475" priority="2407">
      <formula>$BK3628="RETIRADO"</formula>
    </cfRule>
  </conditionalFormatting>
  <conditionalFormatting sqref="AI3628:AJ3628">
    <cfRule type="expression" dxfId="2474" priority="2406">
      <formula>$BK3628="RETIRADO"</formula>
    </cfRule>
  </conditionalFormatting>
  <conditionalFormatting sqref="AK3629:AL3629">
    <cfRule type="expression" dxfId="2473" priority="2405">
      <formula>$BK3629="RETIRADO"</formula>
    </cfRule>
  </conditionalFormatting>
  <conditionalFormatting sqref="AI3629:AJ3629">
    <cfRule type="expression" dxfId="2472" priority="2404">
      <formula>$BK3629="RETIRADO"</formula>
    </cfRule>
  </conditionalFormatting>
  <conditionalFormatting sqref="AI3630:AL3630">
    <cfRule type="expression" dxfId="2471" priority="2403">
      <formula>$BL3630="RETIRADO"</formula>
    </cfRule>
  </conditionalFormatting>
  <conditionalFormatting sqref="BG3631">
    <cfRule type="expression" dxfId="2470" priority="2402">
      <formula>$BL3631="RETIRADO"</formula>
    </cfRule>
  </conditionalFormatting>
  <conditionalFormatting sqref="AF3631:AG3631">
    <cfRule type="expression" dxfId="2469" priority="2401">
      <formula>$BL3631="RETIRADO"</formula>
    </cfRule>
  </conditionalFormatting>
  <conditionalFormatting sqref="X3631:Y3631">
    <cfRule type="expression" dxfId="2468" priority="2400">
      <formula>$BL3631="RETIRADO"</formula>
    </cfRule>
  </conditionalFormatting>
  <conditionalFormatting sqref="AF3632:AG3632">
    <cfRule type="expression" dxfId="2467" priority="2399">
      <formula>$BL3632="RETIRADO"</formula>
    </cfRule>
  </conditionalFormatting>
  <conditionalFormatting sqref="X3632:Y3632">
    <cfRule type="expression" dxfId="2466" priority="2398">
      <formula>$BL3632="RETIRADO"</formula>
    </cfRule>
  </conditionalFormatting>
  <conditionalFormatting sqref="AK3631:AL3631">
    <cfRule type="expression" dxfId="2465" priority="2397">
      <formula>$BK3631="RETIRADO"</formula>
    </cfRule>
  </conditionalFormatting>
  <conditionalFormatting sqref="AI3631:AJ3631">
    <cfRule type="expression" dxfId="2464" priority="2396">
      <formula>$BK3631="RETIRADO"</formula>
    </cfRule>
  </conditionalFormatting>
  <conditionalFormatting sqref="AK3632:AL3632">
    <cfRule type="expression" dxfId="2463" priority="2395">
      <formula>$BK3632="RETIRADO"</formula>
    </cfRule>
  </conditionalFormatting>
  <conditionalFormatting sqref="AI3632:AJ3632">
    <cfRule type="expression" dxfId="2462" priority="2394">
      <formula>$BK3632="RETIRADO"</formula>
    </cfRule>
  </conditionalFormatting>
  <conditionalFormatting sqref="X3633:Y3633">
    <cfRule type="expression" dxfId="2461" priority="2393">
      <formula>$BL3633="RETIRADO"</formula>
    </cfRule>
  </conditionalFormatting>
  <conditionalFormatting sqref="AF3633:AG3633">
    <cfRule type="expression" dxfId="2460" priority="2392">
      <formula>$BL3633="RETIRADO"</formula>
    </cfRule>
  </conditionalFormatting>
  <conditionalFormatting sqref="BG3634">
    <cfRule type="expression" dxfId="2459" priority="2391">
      <formula>$BL3634="RETIRADO"</formula>
    </cfRule>
  </conditionalFormatting>
  <conditionalFormatting sqref="AF3634:AG3634">
    <cfRule type="expression" dxfId="2458" priority="2390">
      <formula>$BL3634="RETIRADO"</formula>
    </cfRule>
  </conditionalFormatting>
  <conditionalFormatting sqref="X3634:Y3634">
    <cfRule type="expression" dxfId="2457" priority="2389">
      <formula>$BL3634="RETIRADO"</formula>
    </cfRule>
  </conditionalFormatting>
  <conditionalFormatting sqref="AF3635:AG3635">
    <cfRule type="expression" dxfId="2456" priority="2388">
      <formula>$BL3635="RETIRADO"</formula>
    </cfRule>
  </conditionalFormatting>
  <conditionalFormatting sqref="X3635:Y3635">
    <cfRule type="expression" dxfId="2455" priority="2387">
      <formula>$BL3635="RETIRADO"</formula>
    </cfRule>
  </conditionalFormatting>
  <conditionalFormatting sqref="BG3636">
    <cfRule type="expression" dxfId="2454" priority="2386">
      <formula>$BL3636="RETIRADO"</formula>
    </cfRule>
  </conditionalFormatting>
  <conditionalFormatting sqref="AF3636:AG3636">
    <cfRule type="expression" dxfId="2453" priority="2385">
      <formula>$BL3636="RETIRADO"</formula>
    </cfRule>
  </conditionalFormatting>
  <conditionalFormatting sqref="X3636:Y3636">
    <cfRule type="expression" dxfId="2452" priority="2384">
      <formula>$BL3636="RETIRADO"</formula>
    </cfRule>
  </conditionalFormatting>
  <conditionalFormatting sqref="AF3637:AG3637">
    <cfRule type="expression" dxfId="2451" priority="2383">
      <formula>$BL3637="RETIRADO"</formula>
    </cfRule>
  </conditionalFormatting>
  <conditionalFormatting sqref="X3637:Y3637">
    <cfRule type="expression" dxfId="2450" priority="2382">
      <formula>$BL3637="RETIRADO"</formula>
    </cfRule>
  </conditionalFormatting>
  <conditionalFormatting sqref="AI3633">
    <cfRule type="expression" dxfId="2449" priority="2381">
      <formula>$BL3633="RETIRADO"</formula>
    </cfRule>
  </conditionalFormatting>
  <conditionalFormatting sqref="AJ3633">
    <cfRule type="expression" dxfId="2448" priority="2380">
      <formula>$BL3633="RETIRADO"</formula>
    </cfRule>
  </conditionalFormatting>
  <conditionalFormatting sqref="AK3634:AL3634">
    <cfRule type="expression" dxfId="2447" priority="2379">
      <formula>$BL3634="RETIRADO"</formula>
    </cfRule>
  </conditionalFormatting>
  <conditionalFormatting sqref="AH3635:AI3635">
    <cfRule type="expression" dxfId="2446" priority="2378">
      <formula>$BL3635="RETIRADO"</formula>
    </cfRule>
  </conditionalFormatting>
  <conditionalFormatting sqref="AJ3635">
    <cfRule type="expression" dxfId="2445" priority="2377">
      <formula>$BL3635="RETIRADO"</formula>
    </cfRule>
  </conditionalFormatting>
  <conditionalFormatting sqref="AH3636:AI3636">
    <cfRule type="expression" dxfId="2444" priority="2376">
      <formula>$BL3636="RETIRADO"</formula>
    </cfRule>
  </conditionalFormatting>
  <conditionalFormatting sqref="AJ3636">
    <cfRule type="expression" dxfId="2443" priority="2375">
      <formula>$BL3636="RETIRADO"</formula>
    </cfRule>
  </conditionalFormatting>
  <conditionalFormatting sqref="AH3637:AI3637">
    <cfRule type="expression" dxfId="2442" priority="2374">
      <formula>$BL3637="RETIRADO"</formula>
    </cfRule>
  </conditionalFormatting>
  <conditionalFormatting sqref="AJ3637">
    <cfRule type="expression" dxfId="2441" priority="2373">
      <formula>$BL3637="RETIRADO"</formula>
    </cfRule>
  </conditionalFormatting>
  <conditionalFormatting sqref="AH3638:AI3638">
    <cfRule type="expression" dxfId="2440" priority="2372">
      <formula>$BL3638="RETIRADO"</formula>
    </cfRule>
  </conditionalFormatting>
  <conditionalFormatting sqref="AJ3638">
    <cfRule type="expression" dxfId="2439" priority="2371">
      <formula>$BL3638="RETIRADO"</formula>
    </cfRule>
  </conditionalFormatting>
  <conditionalFormatting sqref="AH3639:AI3639">
    <cfRule type="expression" dxfId="2438" priority="2370">
      <formula>$BL3639="RETIRADO"</formula>
    </cfRule>
  </conditionalFormatting>
  <conditionalFormatting sqref="AJ3639">
    <cfRule type="expression" dxfId="2437" priority="2369">
      <formula>$BL3639="RETIRADO"</formula>
    </cfRule>
  </conditionalFormatting>
  <conditionalFormatting sqref="AK3640:AL3640">
    <cfRule type="expression" dxfId="2436" priority="2368">
      <formula>$BK3640="RETIRADO"</formula>
    </cfRule>
  </conditionalFormatting>
  <conditionalFormatting sqref="AI3640:AJ3640">
    <cfRule type="expression" dxfId="2435" priority="2367">
      <formula>$BK3640="RETIRADO"</formula>
    </cfRule>
  </conditionalFormatting>
  <conditionalFormatting sqref="AH3640">
    <cfRule type="expression" dxfId="2434" priority="2366">
      <formula>$BK3640="RETIRADO"</formula>
    </cfRule>
  </conditionalFormatting>
  <conditionalFormatting sqref="AK3641:AL3641">
    <cfRule type="expression" dxfId="2433" priority="2365">
      <formula>$BK3641="RETIRADO"</formula>
    </cfRule>
  </conditionalFormatting>
  <conditionalFormatting sqref="AI3641:AJ3641">
    <cfRule type="expression" dxfId="2432" priority="2364">
      <formula>$BK3641="RETIRADO"</formula>
    </cfRule>
  </conditionalFormatting>
  <conditionalFormatting sqref="AH3641">
    <cfRule type="expression" dxfId="2431" priority="2363">
      <formula>$BK3641="RETIRADO"</formula>
    </cfRule>
  </conditionalFormatting>
  <conditionalFormatting sqref="AK3642:AL3642">
    <cfRule type="expression" dxfId="2430" priority="2362">
      <formula>$BK3642="RETIRADO"</formula>
    </cfRule>
  </conditionalFormatting>
  <conditionalFormatting sqref="AI3642:AJ3642">
    <cfRule type="expression" dxfId="2429" priority="2361">
      <formula>$BK3642="RETIRADO"</formula>
    </cfRule>
  </conditionalFormatting>
  <conditionalFormatting sqref="AH3642">
    <cfRule type="expression" dxfId="2428" priority="2360">
      <formula>$BK3642="RETIRADO"</formula>
    </cfRule>
  </conditionalFormatting>
  <conditionalFormatting sqref="AK3644:AL3644">
    <cfRule type="expression" dxfId="2427" priority="2359">
      <formula>$BK3644="RETIRADO"</formula>
    </cfRule>
  </conditionalFormatting>
  <conditionalFormatting sqref="AI3644">
    <cfRule type="expression" dxfId="2426" priority="2358">
      <formula>$BK3644="RETIRADO"</formula>
    </cfRule>
  </conditionalFormatting>
  <conditionalFormatting sqref="AH3644">
    <cfRule type="expression" dxfId="2425" priority="2357">
      <formula>$BK3644="RETIRADO"</formula>
    </cfRule>
  </conditionalFormatting>
  <conditionalFormatting sqref="AF3645:AG3645">
    <cfRule type="expression" dxfId="2424" priority="2356">
      <formula>$BL3645="RETIRADO"</formula>
    </cfRule>
  </conditionalFormatting>
  <conditionalFormatting sqref="X3645:Y3645">
    <cfRule type="expression" dxfId="2423" priority="2355">
      <formula>$BL3645="RETIRADO"</formula>
    </cfRule>
  </conditionalFormatting>
  <conditionalFormatting sqref="BG3646">
    <cfRule type="expression" dxfId="2422" priority="2354">
      <formula>$BL3646="RETIRADO"</formula>
    </cfRule>
  </conditionalFormatting>
  <conditionalFormatting sqref="AF3646:AG3646">
    <cfRule type="expression" dxfId="2421" priority="2353">
      <formula>$BL3646="RETIRADO"</formula>
    </cfRule>
  </conditionalFormatting>
  <conditionalFormatting sqref="X3646:Y3646">
    <cfRule type="expression" dxfId="2420" priority="2352">
      <formula>$BL3646="RETIRADO"</formula>
    </cfRule>
  </conditionalFormatting>
  <conditionalFormatting sqref="AK3646:AL3646">
    <cfRule type="expression" dxfId="2419" priority="2351">
      <formula>$BK3646="RETIRADO"</formula>
    </cfRule>
  </conditionalFormatting>
  <conditionalFormatting sqref="AI3646:AJ3646">
    <cfRule type="expression" dxfId="2418" priority="2350">
      <formula>$BK3646="RETIRADO"</formula>
    </cfRule>
  </conditionalFormatting>
  <conditionalFormatting sqref="AI3645:AL3645">
    <cfRule type="expression" dxfId="2417" priority="2349">
      <formula>$BK3645="RETIRADO"</formula>
    </cfRule>
  </conditionalFormatting>
  <conditionalFormatting sqref="AH3645">
    <cfRule type="expression" dxfId="2416" priority="2348">
      <formula>$BL3645="RETIRADO"</formula>
    </cfRule>
  </conditionalFormatting>
  <conditionalFormatting sqref="X3647:Y3647">
    <cfRule type="expression" dxfId="2415" priority="2347">
      <formula>$BL3647="RETIRADO"</formula>
    </cfRule>
  </conditionalFormatting>
  <conditionalFormatting sqref="AF3647:AG3647">
    <cfRule type="expression" dxfId="2414" priority="2346">
      <formula>$BL3647="RETIRADO"</formula>
    </cfRule>
  </conditionalFormatting>
  <conditionalFormatting sqref="BG3648">
    <cfRule type="expression" dxfId="2413" priority="2345">
      <formula>$BL3648="RETIRADO"</formula>
    </cfRule>
  </conditionalFormatting>
  <conditionalFormatting sqref="AF3648:AG3648">
    <cfRule type="expression" dxfId="2412" priority="2344">
      <formula>$BL3648="RETIRADO"</formula>
    </cfRule>
  </conditionalFormatting>
  <conditionalFormatting sqref="X3648:Y3648">
    <cfRule type="expression" dxfId="2411" priority="2343">
      <formula>$BL3648="RETIRADO"</formula>
    </cfRule>
  </conditionalFormatting>
  <conditionalFormatting sqref="AF3649:AG3649">
    <cfRule type="expression" dxfId="2410" priority="2342">
      <formula>$BL3649="RETIRADO"</formula>
    </cfRule>
  </conditionalFormatting>
  <conditionalFormatting sqref="X3649:Y3649">
    <cfRule type="expression" dxfId="2409" priority="2341">
      <formula>$BL3649="RETIRADO"</formula>
    </cfRule>
  </conditionalFormatting>
  <conditionalFormatting sqref="BG3650">
    <cfRule type="expression" dxfId="2408" priority="2340">
      <formula>$BL3650="RETIRADO"</formula>
    </cfRule>
  </conditionalFormatting>
  <conditionalFormatting sqref="AF3650:AG3650">
    <cfRule type="expression" dxfId="2407" priority="2339">
      <formula>$BL3650="RETIRADO"</formula>
    </cfRule>
  </conditionalFormatting>
  <conditionalFormatting sqref="X3650:Y3650">
    <cfRule type="expression" dxfId="2406" priority="2338">
      <formula>$BL3650="RETIRADO"</formula>
    </cfRule>
  </conditionalFormatting>
  <conditionalFormatting sqref="AH3647">
    <cfRule type="expression" dxfId="2405" priority="2337">
      <formula>$BL3647="RETIRADO"</formula>
    </cfRule>
  </conditionalFormatting>
  <conditionalFormatting sqref="AI3647:AJ3647">
    <cfRule type="expression" dxfId="2404" priority="2336">
      <formula>$BL3647="RETIRADO"</formula>
    </cfRule>
  </conditionalFormatting>
  <conditionalFormatting sqref="AH3648">
    <cfRule type="expression" dxfId="2403" priority="2335">
      <formula>$BL3648="RETIRADO"</formula>
    </cfRule>
  </conditionalFormatting>
  <conditionalFormatting sqref="AI3648">
    <cfRule type="expression" dxfId="2402" priority="2334">
      <formula>$BK3648="RETIRADO"</formula>
    </cfRule>
  </conditionalFormatting>
  <conditionalFormatting sqref="AH3649">
    <cfRule type="expression" dxfId="2401" priority="2333">
      <formula>$BL3649="RETIRADO"</formula>
    </cfRule>
  </conditionalFormatting>
  <conditionalFormatting sqref="AI3649">
    <cfRule type="expression" dxfId="2400" priority="2332">
      <formula>$BK3649="RETIRADO"</formula>
    </cfRule>
  </conditionalFormatting>
  <conditionalFormatting sqref="AH3651:AI3651">
    <cfRule type="expression" dxfId="2399" priority="2331">
      <formula>$BL3651="RETIRADO"</formula>
    </cfRule>
  </conditionalFormatting>
  <conditionalFormatting sqref="AJ3651">
    <cfRule type="expression" dxfId="2398" priority="2330">
      <formula>$BL3651="RETIRADO"</formula>
    </cfRule>
  </conditionalFormatting>
  <conditionalFormatting sqref="AH3650:AL3650">
    <cfRule type="expression" dxfId="2397" priority="2329">
      <formula>$BK3650="RETIRADO"</formula>
    </cfRule>
  </conditionalFormatting>
  <conditionalFormatting sqref="X3656:Y3657">
    <cfRule type="expression" dxfId="2396" priority="2328">
      <formula>$BL3656="RETIRADO"</formula>
    </cfRule>
  </conditionalFormatting>
  <conditionalFormatting sqref="AF3656:AG3657">
    <cfRule type="expression" dxfId="2395" priority="2327">
      <formula>$BL3656="RETIRADO"</formula>
    </cfRule>
  </conditionalFormatting>
  <conditionalFormatting sqref="BG3653">
    <cfRule type="expression" dxfId="2394" priority="2326">
      <formula>$BL3653="RETIRADO"</formula>
    </cfRule>
  </conditionalFormatting>
  <conditionalFormatting sqref="AF3653:AG3653">
    <cfRule type="expression" dxfId="2393" priority="2325">
      <formula>$BL3653="RETIRADO"</formula>
    </cfRule>
  </conditionalFormatting>
  <conditionalFormatting sqref="X3653:Y3653">
    <cfRule type="expression" dxfId="2392" priority="2324">
      <formula>$BL3653="RETIRADO"</formula>
    </cfRule>
  </conditionalFormatting>
  <conditionalFormatting sqref="AF3654:AG3654">
    <cfRule type="expression" dxfId="2391" priority="2323">
      <formula>$BL3654="RETIRADO"</formula>
    </cfRule>
  </conditionalFormatting>
  <conditionalFormatting sqref="X3654:Y3654">
    <cfRule type="expression" dxfId="2390" priority="2322">
      <formula>$BL3654="RETIRADO"</formula>
    </cfRule>
  </conditionalFormatting>
  <conditionalFormatting sqref="BG3655">
    <cfRule type="expression" dxfId="2389" priority="2321">
      <formula>$BL3655="RETIRADO"</formula>
    </cfRule>
  </conditionalFormatting>
  <conditionalFormatting sqref="AF3655:AG3655">
    <cfRule type="expression" dxfId="2388" priority="2320">
      <formula>$BL3655="RETIRADO"</formula>
    </cfRule>
  </conditionalFormatting>
  <conditionalFormatting sqref="X3655:Y3655">
    <cfRule type="expression" dxfId="2387" priority="2319">
      <formula>$BL3655="RETIRADO"</formula>
    </cfRule>
  </conditionalFormatting>
  <conditionalFormatting sqref="AK3653:AL3653">
    <cfRule type="expression" dxfId="2386" priority="2318">
      <formula>$BK3653="RETIRADO"</formula>
    </cfRule>
  </conditionalFormatting>
  <conditionalFormatting sqref="AH3654:AL3654">
    <cfRule type="expression" dxfId="2385" priority="2317">
      <formula>$BL3654="RETIRADO"</formula>
    </cfRule>
  </conditionalFormatting>
  <conditionalFormatting sqref="AK3655:AL3655">
    <cfRule type="expression" dxfId="2384" priority="2316">
      <formula>$BK3655="RETIRADO"</formula>
    </cfRule>
  </conditionalFormatting>
  <conditionalFormatting sqref="AI3655:AJ3655">
    <cfRule type="expression" dxfId="2383" priority="2315">
      <formula>$BK3655="RETIRADO"</formula>
    </cfRule>
  </conditionalFormatting>
  <conditionalFormatting sqref="AH3655">
    <cfRule type="expression" dxfId="2382" priority="2314">
      <formula>$BK3655="RETIRADO"</formula>
    </cfRule>
  </conditionalFormatting>
  <conditionalFormatting sqref="AK3656:AL3656">
    <cfRule type="expression" dxfId="2381" priority="2313">
      <formula>$BK3656="RETIRADO"</formula>
    </cfRule>
  </conditionalFormatting>
  <conditionalFormatting sqref="AI3656:AJ3656">
    <cfRule type="expression" dxfId="2380" priority="2312">
      <formula>$BK3656="RETIRADO"</formula>
    </cfRule>
  </conditionalFormatting>
  <conditionalFormatting sqref="AH3656">
    <cfRule type="expression" dxfId="2379" priority="2311">
      <formula>$BK3656="RETIRADO"</formula>
    </cfRule>
  </conditionalFormatting>
  <conditionalFormatting sqref="AK3657:AL3657">
    <cfRule type="expression" dxfId="2378" priority="2310">
      <formula>$BL3657="RETIRADO"</formula>
    </cfRule>
  </conditionalFormatting>
  <conditionalFormatting sqref="AH3658:AL3658">
    <cfRule type="expression" dxfId="2377" priority="2309">
      <formula>$BL3658="RETIRADO"</formula>
    </cfRule>
  </conditionalFormatting>
  <conditionalFormatting sqref="AO3658">
    <cfRule type="expression" dxfId="2376" priority="2308">
      <formula>$BL3658="RETIRADO"</formula>
    </cfRule>
  </conditionalFormatting>
  <conditionalFormatting sqref="AI999:AJ999">
    <cfRule type="expression" dxfId="2375" priority="2307">
      <formula>$BL999="RETIRADO"</formula>
    </cfRule>
  </conditionalFormatting>
  <conditionalFormatting sqref="AI2808:AJ2808">
    <cfRule type="expression" dxfId="2374" priority="2306">
      <formula>$BL2808="RETIRADO"</formula>
    </cfRule>
  </conditionalFormatting>
  <conditionalFormatting sqref="AH2031:AJ2031">
    <cfRule type="expression" dxfId="2373" priority="2305">
      <formula>$BL2031="RETIRADO"</formula>
    </cfRule>
  </conditionalFormatting>
  <conditionalFormatting sqref="X3659:Y3659">
    <cfRule type="expression" dxfId="2372" priority="2304">
      <formula>$BL3659="RETIRADO"</formula>
    </cfRule>
  </conditionalFormatting>
  <conditionalFormatting sqref="AF3659:AG3659">
    <cfRule type="expression" dxfId="2371" priority="2303">
      <formula>$BL3659="RETIRADO"</formula>
    </cfRule>
  </conditionalFormatting>
  <conditionalFormatting sqref="BG3660">
    <cfRule type="expression" dxfId="2370" priority="2302">
      <formula>$BL3660="RETIRADO"</formula>
    </cfRule>
  </conditionalFormatting>
  <conditionalFormatting sqref="AF3660:AG3660">
    <cfRule type="expression" dxfId="2369" priority="2301">
      <formula>$BL3660="RETIRADO"</formula>
    </cfRule>
  </conditionalFormatting>
  <conditionalFormatting sqref="X3660:Y3660">
    <cfRule type="expression" dxfId="2368" priority="2300">
      <formula>$BL3660="RETIRADO"</formula>
    </cfRule>
  </conditionalFormatting>
  <conditionalFormatting sqref="AH3663">
    <cfRule type="expression" dxfId="2367" priority="2299">
      <formula>$BL3663="RETIRADO"</formula>
    </cfRule>
  </conditionalFormatting>
  <conditionalFormatting sqref="AK3659:AL3659">
    <cfRule type="expression" dxfId="2366" priority="2298">
      <formula>$BK3659="RETIRADO"</formula>
    </cfRule>
  </conditionalFormatting>
  <conditionalFormatting sqref="AI3659:AJ3659">
    <cfRule type="expression" dxfId="2365" priority="2297">
      <formula>$BK3659="RETIRADO"</formula>
    </cfRule>
  </conditionalFormatting>
  <conditionalFormatting sqref="AH3659">
    <cfRule type="expression" dxfId="2364" priority="2296">
      <formula>$BL3659="RETIRADO"</formula>
    </cfRule>
  </conditionalFormatting>
  <conditionalFormatting sqref="AH3661">
    <cfRule type="expression" dxfId="2363" priority="2295">
      <formula>$BL3661="RETIRADO"</formula>
    </cfRule>
  </conditionalFormatting>
  <conditionalFormatting sqref="AI3663:AL3663">
    <cfRule type="expression" dxfId="2362" priority="2294">
      <formula>$BL3663="RETIRADO"</formula>
    </cfRule>
  </conditionalFormatting>
  <conditionalFormatting sqref="B3497:B3498">
    <cfRule type="expression" dxfId="2361" priority="2293">
      <formula>$BL3497="RETIRADO"</formula>
    </cfRule>
  </conditionalFormatting>
  <conditionalFormatting sqref="X3568:Y3568">
    <cfRule type="expression" dxfId="2360" priority="2292">
      <formula>$BL3568="RETIRADO"</formula>
    </cfRule>
  </conditionalFormatting>
  <conditionalFormatting sqref="AF3568:AG3568">
    <cfRule type="expression" dxfId="2359" priority="2291">
      <formula>$BL3568="RETIRADO"</formula>
    </cfRule>
  </conditionalFormatting>
  <conditionalFormatting sqref="AI3568">
    <cfRule type="expression" dxfId="2358" priority="2290">
      <formula>$BL3568="RETIRADO"</formula>
    </cfRule>
  </conditionalFormatting>
  <conditionalFormatting sqref="AH3657:AJ3657">
    <cfRule type="expression" dxfId="2357" priority="2289">
      <formula>$BL3657="RETIRADO"</formula>
    </cfRule>
  </conditionalFormatting>
  <conditionalFormatting sqref="AI3572">
    <cfRule type="expression" dxfId="2356" priority="2288">
      <formula>$BK3572="RETIRADO"</formula>
    </cfRule>
  </conditionalFormatting>
  <conditionalFormatting sqref="AH3653">
    <cfRule type="expression" dxfId="2355" priority="2287">
      <formula>$BL3653="RETIRADO"</formula>
    </cfRule>
  </conditionalFormatting>
  <conditionalFormatting sqref="X3664:Y3664">
    <cfRule type="expression" dxfId="2354" priority="2286">
      <formula>$BL3664="RETIRADO"</formula>
    </cfRule>
  </conditionalFormatting>
  <conditionalFormatting sqref="AF3664:AG3664">
    <cfRule type="expression" dxfId="2353" priority="2285">
      <formula>$BL3664="RETIRADO"</formula>
    </cfRule>
  </conditionalFormatting>
  <conditionalFormatting sqref="BG3665:BG3666">
    <cfRule type="expression" dxfId="2352" priority="2284">
      <formula>$BL3665="RETIRADO"</formula>
    </cfRule>
  </conditionalFormatting>
  <conditionalFormatting sqref="AF3665:AG3665">
    <cfRule type="expression" dxfId="2351" priority="2283">
      <formula>$BL3665="RETIRADO"</formula>
    </cfRule>
  </conditionalFormatting>
  <conditionalFormatting sqref="X3665:Y3665">
    <cfRule type="expression" dxfId="2350" priority="2282">
      <formula>$BL3665="RETIRADO"</formula>
    </cfRule>
  </conditionalFormatting>
  <conditionalFormatting sqref="AI3665:AJ3667">
    <cfRule type="expression" dxfId="2349" priority="2281">
      <formula>$BK3665="RETIRADO"</formula>
    </cfRule>
  </conditionalFormatting>
  <conditionalFormatting sqref="AK3665:AL3665">
    <cfRule type="expression" dxfId="2348" priority="2280">
      <formula>$BK3665="RETIRADO"</formula>
    </cfRule>
  </conditionalFormatting>
  <conditionalFormatting sqref="AO3667">
    <cfRule type="expression" dxfId="2347" priority="2279">
      <formula>$BL3667="RETIRADO"</formula>
    </cfRule>
  </conditionalFormatting>
  <conditionalFormatting sqref="AH3665:AH3667">
    <cfRule type="expression" dxfId="2346" priority="2278">
      <formula>$BL3665="RETIRADO"</formula>
    </cfRule>
  </conditionalFormatting>
  <conditionalFormatting sqref="X3672:Y3672">
    <cfRule type="expression" dxfId="2345" priority="2277">
      <formula>$BL3672="RETIRADO"</formula>
    </cfRule>
  </conditionalFormatting>
  <conditionalFormatting sqref="AG3672">
    <cfRule type="expression" dxfId="2344" priority="2276">
      <formula>$BL3672="RETIRADO"</formula>
    </cfRule>
  </conditionalFormatting>
  <conditionalFormatting sqref="BG3669">
    <cfRule type="expression" dxfId="2343" priority="2275">
      <formula>$BL3669="RETIRADO"</formula>
    </cfRule>
  </conditionalFormatting>
  <conditionalFormatting sqref="AF3669:AG3669">
    <cfRule type="expression" dxfId="2342" priority="2274">
      <formula>$BL3669="RETIRADO"</formula>
    </cfRule>
  </conditionalFormatting>
  <conditionalFormatting sqref="X3669:Y3669">
    <cfRule type="expression" dxfId="2341" priority="2273">
      <formula>$BL3669="RETIRADO"</formula>
    </cfRule>
  </conditionalFormatting>
  <conditionalFormatting sqref="AK3669:AL3669">
    <cfRule type="expression" dxfId="2340" priority="2272">
      <formula>$BL3669="RETIRADO"</formula>
    </cfRule>
  </conditionalFormatting>
  <conditionalFormatting sqref="AH3669">
    <cfRule type="expression" dxfId="2339" priority="2271">
      <formula>$BL3669="RETIRADO"</formula>
    </cfRule>
  </conditionalFormatting>
  <conditionalFormatting sqref="AI3669:AJ3669">
    <cfRule type="expression" dxfId="2338" priority="2270">
      <formula>$BL3669="RETIRADO"</formula>
    </cfRule>
  </conditionalFormatting>
  <conditionalFormatting sqref="AH3670">
    <cfRule type="expression" dxfId="2337" priority="2269">
      <formula>$BL3670="RETIRADO"</formula>
    </cfRule>
  </conditionalFormatting>
  <conditionalFormatting sqref="AI3670">
    <cfRule type="expression" dxfId="2336" priority="2268">
      <formula>$BK3670="RETIRADO"</formula>
    </cfRule>
  </conditionalFormatting>
  <conditionalFormatting sqref="AK3672:AL3672">
    <cfRule type="expression" dxfId="2335" priority="2267">
      <formula>$BL3672="RETIRADO"</formula>
    </cfRule>
  </conditionalFormatting>
  <conditionalFormatting sqref="AI3578:AJ3578">
    <cfRule type="expression" dxfId="2334" priority="2266">
      <formula>$BL3578="RETIRADO"</formula>
    </cfRule>
  </conditionalFormatting>
  <conditionalFormatting sqref="AI3579">
    <cfRule type="expression" dxfId="2333" priority="2265">
      <formula>$BL3579="RETIRADO"</formula>
    </cfRule>
  </conditionalFormatting>
  <conditionalFormatting sqref="X3673:Y3673">
    <cfRule type="expression" dxfId="2332" priority="2264">
      <formula>$BL3673="RETIRADO"</formula>
    </cfRule>
  </conditionalFormatting>
  <conditionalFormatting sqref="AF3673:AG3673">
    <cfRule type="expression" dxfId="2331" priority="2263">
      <formula>$BL3673="RETIRADO"</formula>
    </cfRule>
  </conditionalFormatting>
  <conditionalFormatting sqref="AH3673">
    <cfRule type="expression" dxfId="2330" priority="2262">
      <formula>$BL3673="RETIRADO"</formula>
    </cfRule>
  </conditionalFormatting>
  <conditionalFormatting sqref="AI3673:AL3673">
    <cfRule type="expression" dxfId="2329" priority="2261">
      <formula>$BK3673="RETIRADO"</formula>
    </cfRule>
  </conditionalFormatting>
  <conditionalFormatting sqref="AO3673">
    <cfRule type="expression" dxfId="2328" priority="2260">
      <formula>$BL3673="RETIRADO"</formula>
    </cfRule>
  </conditionalFormatting>
  <conditionalFormatting sqref="AF3672">
    <cfRule type="expression" dxfId="2327" priority="2259">
      <formula>$BL3672="RETIRADO"</formula>
    </cfRule>
  </conditionalFormatting>
  <conditionalFormatting sqref="AH2760">
    <cfRule type="expression" dxfId="2326" priority="2258">
      <formula>$BL2760="RETIRADO"</formula>
    </cfRule>
  </conditionalFormatting>
  <conditionalFormatting sqref="BF3674:BG3674">
    <cfRule type="expression" dxfId="2325" priority="2257">
      <formula>$BL3674="RETIRADO"</formula>
    </cfRule>
  </conditionalFormatting>
  <conditionalFormatting sqref="AF3674">
    <cfRule type="expression" dxfId="2324" priority="2256">
      <formula>$BL3674="RETIRADO"</formula>
    </cfRule>
  </conditionalFormatting>
  <conditionalFormatting sqref="AH3674">
    <cfRule type="expression" dxfId="2323" priority="2255">
      <formula>$BK3674="RETIRADO"</formula>
    </cfRule>
  </conditionalFormatting>
  <conditionalFormatting sqref="AD3674">
    <cfRule type="expression" dxfId="2322" priority="2254">
      <formula>$BL3674="RETIRADO"</formula>
    </cfRule>
  </conditionalFormatting>
  <conditionalFormatting sqref="AG3674">
    <cfRule type="expression" dxfId="2321" priority="2253">
      <formula>$BL3674="RETIRADO"</formula>
    </cfRule>
  </conditionalFormatting>
  <conditionalFormatting sqref="AI3674">
    <cfRule type="expression" dxfId="2320" priority="2252">
      <formula>$BL3674="RETIRADO"</formula>
    </cfRule>
  </conditionalFormatting>
  <conditionalFormatting sqref="X3674">
    <cfRule type="expression" dxfId="2319" priority="2251">
      <formula>$BL3674="RETIRADO"</formula>
    </cfRule>
  </conditionalFormatting>
  <conditionalFormatting sqref="BG3675">
    <cfRule type="expression" dxfId="2318" priority="2250">
      <formula>$BL3675="RETIRADO"</formula>
    </cfRule>
  </conditionalFormatting>
  <conditionalFormatting sqref="AF3675:AG3675">
    <cfRule type="expression" dxfId="2317" priority="2249">
      <formula>$BL3675="RETIRADO"</formula>
    </cfRule>
  </conditionalFormatting>
  <conditionalFormatting sqref="X3675:Y3675">
    <cfRule type="expression" dxfId="2316" priority="2248">
      <formula>$BL3675="RETIRADO"</formula>
    </cfRule>
  </conditionalFormatting>
  <conditionalFormatting sqref="AK3675:AL3679">
    <cfRule type="expression" dxfId="2315" priority="2247">
      <formula>$BK3675="RETIRADO"</formula>
    </cfRule>
  </conditionalFormatting>
  <conditionalFormatting sqref="AH3675">
    <cfRule type="expression" dxfId="2314" priority="2246">
      <formula>$BL3675="RETIRADO"</formula>
    </cfRule>
  </conditionalFormatting>
  <conditionalFormatting sqref="AI3675">
    <cfRule type="expression" dxfId="2313" priority="2245">
      <formula>$BK3675="RETIRADO"</formula>
    </cfRule>
  </conditionalFormatting>
  <conditionalFormatting sqref="AH3676">
    <cfRule type="expression" dxfId="2312" priority="2244">
      <formula>$BL3676="RETIRADO"</formula>
    </cfRule>
  </conditionalFormatting>
  <conditionalFormatting sqref="AI3676">
    <cfRule type="expression" dxfId="2311" priority="2243">
      <formula>$BK3676="RETIRADO"</formula>
    </cfRule>
  </conditionalFormatting>
  <conditionalFormatting sqref="AI3679">
    <cfRule type="expression" dxfId="2310" priority="2242">
      <formula>$BK3679="RETIRADO"</formula>
    </cfRule>
  </conditionalFormatting>
  <conditionalFormatting sqref="AI3677">
    <cfRule type="expression" dxfId="2309" priority="2241">
      <formula>$BK3677="RETIRADO"</formula>
    </cfRule>
  </conditionalFormatting>
  <conditionalFormatting sqref="AH3678:AH3679">
    <cfRule type="expression" dxfId="2308" priority="2240">
      <formula>$BL3678="RETIRADO"</formula>
    </cfRule>
  </conditionalFormatting>
  <conditionalFormatting sqref="AI3678">
    <cfRule type="expression" dxfId="2307" priority="2239">
      <formula>$BK3678="RETIRADO"</formula>
    </cfRule>
  </conditionalFormatting>
  <conditionalFormatting sqref="BH3494:BJ3494">
    <cfRule type="expression" dxfId="2306" priority="2238">
      <formula>$BL3494="RETIRADO"</formula>
    </cfRule>
  </conditionalFormatting>
  <conditionalFormatting sqref="AH3680:AI3680">
    <cfRule type="expression" dxfId="2305" priority="2237">
      <formula>$BL3680="RETIRADO"</formula>
    </cfRule>
  </conditionalFormatting>
  <conditionalFormatting sqref="AJ3680">
    <cfRule type="expression" dxfId="2304" priority="2236">
      <formula>$BL3680="RETIRADO"</formula>
    </cfRule>
  </conditionalFormatting>
  <conditionalFormatting sqref="AI3681">
    <cfRule type="expression" dxfId="2303" priority="2235">
      <formula>$BK3681="RETIRADO"</formula>
    </cfRule>
  </conditionalFormatting>
  <conditionalFormatting sqref="AF3666:AG3666">
    <cfRule type="expression" dxfId="2302" priority="2234">
      <formula>$BL3666="RETIRADO"</formula>
    </cfRule>
  </conditionalFormatting>
  <conditionalFormatting sqref="X3666:Y3666">
    <cfRule type="expression" dxfId="2301" priority="2233">
      <formula>$BL3666="RETIRADO"</formula>
    </cfRule>
  </conditionalFormatting>
  <conditionalFormatting sqref="AK3666:AL3666">
    <cfRule type="expression" dxfId="2300" priority="2232">
      <formula>$BK3666="RETIRADO"</formula>
    </cfRule>
  </conditionalFormatting>
  <conditionalFormatting sqref="BG3682">
    <cfRule type="expression" dxfId="2299" priority="2231">
      <formula>$BL3682="RETIRADO"</formula>
    </cfRule>
  </conditionalFormatting>
  <conditionalFormatting sqref="AF3682:AG3682">
    <cfRule type="expression" dxfId="2298" priority="2230">
      <formula>$BL3682="RETIRADO"</formula>
    </cfRule>
  </conditionalFormatting>
  <conditionalFormatting sqref="X3682:Y3682">
    <cfRule type="expression" dxfId="2297" priority="2229">
      <formula>$BL3682="RETIRADO"</formula>
    </cfRule>
  </conditionalFormatting>
  <conditionalFormatting sqref="AI3682:AK3682">
    <cfRule type="expression" dxfId="2296" priority="2228">
      <formula>$BL3682="RETIRADO"</formula>
    </cfRule>
  </conditionalFormatting>
  <conditionalFormatting sqref="AI3684:AK3684">
    <cfRule type="expression" dxfId="2295" priority="2227">
      <formula>$BL3684="RETIRADO"</formula>
    </cfRule>
  </conditionalFormatting>
  <conditionalFormatting sqref="AH3686:AK3686">
    <cfRule type="expression" dxfId="2294" priority="2226">
      <formula>$BL3686="RETIRADO"</formula>
    </cfRule>
  </conditionalFormatting>
  <conditionalFormatting sqref="AH3688">
    <cfRule type="expression" dxfId="2293" priority="2225">
      <formula>$BL3688="RETIRADO"</formula>
    </cfRule>
  </conditionalFormatting>
  <conditionalFormatting sqref="AK3688">
    <cfRule type="expression" dxfId="2292" priority="2224">
      <formula>$BL3688="RETIRADO"</formula>
    </cfRule>
  </conditionalFormatting>
  <conditionalFormatting sqref="AJ3675:AJ3679">
    <cfRule type="expression" dxfId="2291" priority="2223">
      <formula>$BL3675="RETIRADO"</formula>
    </cfRule>
  </conditionalFormatting>
  <conditionalFormatting sqref="AF3683">
    <cfRule type="expression" dxfId="2290" priority="2222">
      <formula>$BL3683="RETIRADO"</formula>
    </cfRule>
  </conditionalFormatting>
  <conditionalFormatting sqref="BG3689">
    <cfRule type="expression" dxfId="2289" priority="2221">
      <formula>$BL3689="RETIRADO"</formula>
    </cfRule>
  </conditionalFormatting>
  <conditionalFormatting sqref="AF3689:AG3689">
    <cfRule type="expression" dxfId="2288" priority="2220">
      <formula>$BL3689="RETIRADO"</formula>
    </cfRule>
  </conditionalFormatting>
  <conditionalFormatting sqref="X3689:Y3689">
    <cfRule type="expression" dxfId="2287" priority="2219">
      <formula>$BL3689="RETIRADO"</formula>
    </cfRule>
  </conditionalFormatting>
  <conditionalFormatting sqref="AH3689:AK3689">
    <cfRule type="expression" dxfId="2286" priority="2218">
      <formula>$BL3689="RETIRADO"</formula>
    </cfRule>
  </conditionalFormatting>
  <conditionalFormatting sqref="AI3690:AJ3690">
    <cfRule type="expression" dxfId="2285" priority="2217">
      <formula>$BK3690="RETIRADO"</formula>
    </cfRule>
  </conditionalFormatting>
  <conditionalFormatting sqref="AK3690">
    <cfRule type="expression" dxfId="2284" priority="2216">
      <formula>$BK3690="RETIRADO"</formula>
    </cfRule>
  </conditionalFormatting>
  <conditionalFormatting sqref="AH3690">
    <cfRule type="expression" dxfId="2283" priority="2215">
      <formula>$BL3690="RETIRADO"</formula>
    </cfRule>
  </conditionalFormatting>
  <conditionalFormatting sqref="AH3691">
    <cfRule type="expression" dxfId="2282" priority="2214">
      <formula>$BL3691="RETIRADO"</formula>
    </cfRule>
  </conditionalFormatting>
  <conditionalFormatting sqref="AK3691">
    <cfRule type="expression" dxfId="2281" priority="2213">
      <formula>$BL3691="RETIRADO"</formula>
    </cfRule>
  </conditionalFormatting>
  <conditionalFormatting sqref="AI3691:AJ3691">
    <cfRule type="expression" dxfId="2280" priority="2212">
      <formula>$BL3691="RETIRADO"</formula>
    </cfRule>
  </conditionalFormatting>
  <conditionalFormatting sqref="AF3687">
    <cfRule type="expression" dxfId="2279" priority="2211">
      <formula>$BL3687="RETIRADO"</formula>
    </cfRule>
  </conditionalFormatting>
  <conditionalFormatting sqref="AI2510:AJ2510">
    <cfRule type="expression" dxfId="2278" priority="2210">
      <formula>$BK2510="RETIRADO"</formula>
    </cfRule>
  </conditionalFormatting>
  <conditionalFormatting sqref="AK2510:AL2510">
    <cfRule type="expression" dxfId="2277" priority="2209">
      <formula>$BK2510="RETIRADO"</formula>
    </cfRule>
  </conditionalFormatting>
  <conditionalFormatting sqref="AH2510">
    <cfRule type="expression" dxfId="2276" priority="2208">
      <formula>$BL2510="RETIRADO"</formula>
    </cfRule>
  </conditionalFormatting>
  <conditionalFormatting sqref="AI3705:AJ3705">
    <cfRule type="expression" dxfId="2275" priority="2207">
      <formula>$BK3705="RETIRADO"</formula>
    </cfRule>
  </conditionalFormatting>
  <conditionalFormatting sqref="AK3705">
    <cfRule type="expression" dxfId="2274" priority="2206">
      <formula>$BK3705="RETIRADO"</formula>
    </cfRule>
  </conditionalFormatting>
  <conditionalFormatting sqref="V3654">
    <cfRule type="expression" dxfId="2273" priority="2205">
      <formula>$BL3654="RETIRADO"</formula>
    </cfRule>
  </conditionalFormatting>
  <conditionalFormatting sqref="AK3661:AL3661">
    <cfRule type="expression" dxfId="2272" priority="2204">
      <formula>$BL3661="RETIRADO"</formula>
    </cfRule>
  </conditionalFormatting>
  <conditionalFormatting sqref="AI3661">
    <cfRule type="expression" dxfId="2271" priority="2203">
      <formula>$BL3661="RETIRADO"</formula>
    </cfRule>
  </conditionalFormatting>
  <conditionalFormatting sqref="B3661:B3662">
    <cfRule type="expression" dxfId="2270" priority="2202">
      <formula>$BL3661="RETIRADO"</formula>
    </cfRule>
  </conditionalFormatting>
  <conditionalFormatting sqref="AI3714:AJ3714">
    <cfRule type="expression" dxfId="2269" priority="2201">
      <formula>$BK3714="RETIRADO"</formula>
    </cfRule>
  </conditionalFormatting>
  <conditionalFormatting sqref="AK3714">
    <cfRule type="expression" dxfId="2268" priority="2200">
      <formula>$BK3714="RETIRADO"</formula>
    </cfRule>
  </conditionalFormatting>
  <conditionalFormatting sqref="AH3713:AK3713">
    <cfRule type="expression" dxfId="2267" priority="2199">
      <formula>$BL3713="RETIRADO"</formula>
    </cfRule>
  </conditionalFormatting>
  <conditionalFormatting sqref="AI3712:AJ3712">
    <cfRule type="expression" dxfId="2266" priority="2198">
      <formula>$BL3712="RETIRADO"</formula>
    </cfRule>
  </conditionalFormatting>
  <conditionalFormatting sqref="AK3707">
    <cfRule type="expression" dxfId="2265" priority="2197">
      <formula>$BK3707="RETIRADO"</formula>
    </cfRule>
  </conditionalFormatting>
  <conditionalFormatting sqref="AI3706:AI3707">
    <cfRule type="expression" dxfId="2264" priority="2196">
      <formula>$BK3706="RETIRADO"</formula>
    </cfRule>
  </conditionalFormatting>
  <conditionalFormatting sqref="AH3706">
    <cfRule type="expression" dxfId="2263" priority="2195">
      <formula>$BK3706="RETIRADO"</formula>
    </cfRule>
  </conditionalFormatting>
  <conditionalFormatting sqref="AK3708">
    <cfRule type="expression" dxfId="2262" priority="2194">
      <formula>$BK3708="RETIRADO"</formula>
    </cfRule>
  </conditionalFormatting>
  <conditionalFormatting sqref="AI3708">
    <cfRule type="expression" dxfId="2261" priority="2193">
      <formula>$BK3708="RETIRADO"</formula>
    </cfRule>
  </conditionalFormatting>
  <conditionalFormatting sqref="AK3709">
    <cfRule type="expression" dxfId="2260" priority="2192">
      <formula>$BK3709="RETIRADO"</formula>
    </cfRule>
  </conditionalFormatting>
  <conditionalFormatting sqref="AI3709">
    <cfRule type="expression" dxfId="2259" priority="2191">
      <formula>$BK3709="RETIRADO"</formula>
    </cfRule>
  </conditionalFormatting>
  <conditionalFormatting sqref="AK3710">
    <cfRule type="expression" dxfId="2258" priority="2190">
      <formula>$BK3710="RETIRADO"</formula>
    </cfRule>
  </conditionalFormatting>
  <conditionalFormatting sqref="AI3710">
    <cfRule type="expression" dxfId="2257" priority="2189">
      <formula>$BK3710="RETIRADO"</formula>
    </cfRule>
  </conditionalFormatting>
  <conditionalFormatting sqref="AH3711">
    <cfRule type="expression" dxfId="2256" priority="2188">
      <formula>$BK3711="RETIRADO"</formula>
    </cfRule>
  </conditionalFormatting>
  <conditionalFormatting sqref="AH3646">
    <cfRule type="expression" dxfId="2255" priority="2187">
      <formula>$BL3646="RETIRADO"</formula>
    </cfRule>
  </conditionalFormatting>
  <conditionalFormatting sqref="AJ3674">
    <cfRule type="expression" dxfId="2254" priority="2186">
      <formula>$BL3674="RETIRADO"</formula>
    </cfRule>
  </conditionalFormatting>
  <conditionalFormatting sqref="BH3167:BI3167">
    <cfRule type="expression" dxfId="2253" priority="2185">
      <formula>$BL3167="RETIRADO"</formula>
    </cfRule>
  </conditionalFormatting>
  <conditionalFormatting sqref="AK3711">
    <cfRule type="expression" dxfId="2252" priority="2184">
      <formula>$BK3711="RETIRADO"</formula>
    </cfRule>
  </conditionalFormatting>
  <conditionalFormatting sqref="AI3711">
    <cfRule type="expression" dxfId="2251" priority="2183">
      <formula>$BK3711="RETIRADO"</formula>
    </cfRule>
  </conditionalFormatting>
  <conditionalFormatting sqref="W3372:Y3372">
    <cfRule type="expression" dxfId="2250" priority="2182">
      <formula>$BL3372="RETIRADO"</formula>
    </cfRule>
  </conditionalFormatting>
  <conditionalFormatting sqref="AI3372">
    <cfRule type="expression" dxfId="2249" priority="2181">
      <formula>$BL3372="RETIRADO"</formula>
    </cfRule>
  </conditionalFormatting>
  <conditionalFormatting sqref="AK3715">
    <cfRule type="expression" dxfId="2248" priority="2180">
      <formula>$BK3715="RETIRADO"</formula>
    </cfRule>
  </conditionalFormatting>
  <conditionalFormatting sqref="AI3715">
    <cfRule type="expression" dxfId="2247" priority="2179">
      <formula>$BK3715="RETIRADO"</formula>
    </cfRule>
  </conditionalFormatting>
  <conditionalFormatting sqref="AH3715">
    <cfRule type="expression" dxfId="2246" priority="2178">
      <formula>$BK3715="RETIRADO"</formula>
    </cfRule>
  </conditionalFormatting>
  <conditionalFormatting sqref="AK3716">
    <cfRule type="expression" dxfId="2245" priority="2177">
      <formula>$BK3716="RETIRADO"</formula>
    </cfRule>
  </conditionalFormatting>
  <conditionalFormatting sqref="AI3716:AJ3716">
    <cfRule type="expression" dxfId="2244" priority="2176">
      <formula>$BK3716="RETIRADO"</formula>
    </cfRule>
  </conditionalFormatting>
  <conditionalFormatting sqref="AH3716">
    <cfRule type="expression" dxfId="2243" priority="2175">
      <formula>$BK3716="RETIRADO"</formula>
    </cfRule>
  </conditionalFormatting>
  <conditionalFormatting sqref="AK3717">
    <cfRule type="expression" dxfId="2242" priority="2174">
      <formula>$BK3717="RETIRADO"</formula>
    </cfRule>
  </conditionalFormatting>
  <conditionalFormatting sqref="AI3717">
    <cfRule type="expression" dxfId="2241" priority="2173">
      <formula>$BK3717="RETIRADO"</formula>
    </cfRule>
  </conditionalFormatting>
  <conditionalFormatting sqref="AH3719">
    <cfRule type="expression" dxfId="2240" priority="2172">
      <formula>$BK3719="RETIRADO"</formula>
    </cfRule>
  </conditionalFormatting>
  <conditionalFormatting sqref="AK3718">
    <cfRule type="expression" dxfId="2239" priority="2171">
      <formula>$BK3718="RETIRADO"</formula>
    </cfRule>
  </conditionalFormatting>
  <conditionalFormatting sqref="AI3718">
    <cfRule type="expression" dxfId="2238" priority="2170">
      <formula>$BK3718="RETIRADO"</formula>
    </cfRule>
  </conditionalFormatting>
  <conditionalFormatting sqref="AI3526:AJ3526">
    <cfRule type="expression" dxfId="2237" priority="2169">
      <formula>$BL3526="RETIRADO"</formula>
    </cfRule>
  </conditionalFormatting>
  <conditionalFormatting sqref="AI3539:AJ3539">
    <cfRule type="expression" dxfId="2236" priority="2168">
      <formula>$BL3539="RETIRADO"</formula>
    </cfRule>
  </conditionalFormatting>
  <conditionalFormatting sqref="AI3619:AJ3619">
    <cfRule type="expression" dxfId="2235" priority="2167">
      <formula>$BL3619="RETIRADO"</formula>
    </cfRule>
  </conditionalFormatting>
  <conditionalFormatting sqref="AI3620:AJ3620">
    <cfRule type="expression" dxfId="2234" priority="2166">
      <formula>$BL3620="RETIRADO"</formula>
    </cfRule>
  </conditionalFormatting>
  <conditionalFormatting sqref="AI3622:AJ3622">
    <cfRule type="expression" dxfId="2233" priority="2165">
      <formula>$BL3622="RETIRADO"</formula>
    </cfRule>
  </conditionalFormatting>
  <conditionalFormatting sqref="AI3625:AJ3625">
    <cfRule type="expression" dxfId="2232" priority="2164">
      <formula>$BL3625="RETIRADO"</formula>
    </cfRule>
  </conditionalFormatting>
  <conditionalFormatting sqref="AK3719">
    <cfRule type="expression" dxfId="2231" priority="2163">
      <formula>$BK3719="RETIRADO"</formula>
    </cfRule>
  </conditionalFormatting>
  <conditionalFormatting sqref="AI3719:AJ3719">
    <cfRule type="expression" dxfId="2230" priority="2162">
      <formula>$BK3719="RETIRADO"</formula>
    </cfRule>
  </conditionalFormatting>
  <conditionalFormatting sqref="AI3720">
    <cfRule type="expression" dxfId="2229" priority="2161">
      <formula>$BK3720="RETIRADO"</formula>
    </cfRule>
  </conditionalFormatting>
  <conditionalFormatting sqref="AH3722">
    <cfRule type="expression" dxfId="2228" priority="2160">
      <formula>$BL3722="RETIRADO"</formula>
    </cfRule>
  </conditionalFormatting>
  <conditionalFormatting sqref="AI3722:AJ3722">
    <cfRule type="expression" dxfId="2227" priority="2159">
      <formula>$BK3722="RETIRADO"</formula>
    </cfRule>
  </conditionalFormatting>
  <conditionalFormatting sqref="AK3722">
    <cfRule type="expression" dxfId="2226" priority="2158">
      <formula>$BK3722="RETIRADO"</formula>
    </cfRule>
  </conditionalFormatting>
  <conditionalFormatting sqref="AI3723:AJ3723">
    <cfRule type="expression" dxfId="2225" priority="2157">
      <formula>$BK3723="RETIRADO"</formula>
    </cfRule>
  </conditionalFormatting>
  <conditionalFormatting sqref="AK3723">
    <cfRule type="expression" dxfId="2224" priority="2156">
      <formula>$BK3723="RETIRADO"</formula>
    </cfRule>
  </conditionalFormatting>
  <conditionalFormatting sqref="AH3724:AK3724">
    <cfRule type="expression" dxfId="2223" priority="2155">
      <formula>$BL3724="RETIRADO"</formula>
    </cfRule>
  </conditionalFormatting>
  <conditionalFormatting sqref="AH3741:AK3741">
    <cfRule type="expression" dxfId="2222" priority="2154">
      <formula>$BL3741="RETIRADO"</formula>
    </cfRule>
  </conditionalFormatting>
  <conditionalFormatting sqref="AI3740:AK3740">
    <cfRule type="expression" dxfId="2221" priority="2153">
      <formula>$BL3740="RETIRADO"</formula>
    </cfRule>
  </conditionalFormatting>
  <conditionalFormatting sqref="AI3739">
    <cfRule type="expression" dxfId="2220" priority="2152">
      <formula>$BL3739="RETIRADO"</formula>
    </cfRule>
  </conditionalFormatting>
  <conditionalFormatting sqref="AI3738">
    <cfRule type="expression" dxfId="2219" priority="2151">
      <formula>$BL3738="RETIRADO"</formula>
    </cfRule>
  </conditionalFormatting>
  <conditionalFormatting sqref="AH3736:AI3736">
    <cfRule type="expression" dxfId="2218" priority="2150">
      <formula>$BL3736="RETIRADO"</formula>
    </cfRule>
  </conditionalFormatting>
  <conditionalFormatting sqref="AH3734:AI3734">
    <cfRule type="expression" dxfId="2217" priority="2149">
      <formula>$BL3734="RETIRADO"</formula>
    </cfRule>
  </conditionalFormatting>
  <conditionalFormatting sqref="AI3733">
    <cfRule type="expression" dxfId="2216" priority="2148">
      <formula>$BL3733="RETIRADO"</formula>
    </cfRule>
  </conditionalFormatting>
  <conditionalFormatting sqref="AH3732:AI3732">
    <cfRule type="expression" dxfId="2215" priority="2147">
      <formula>$BL3732="RETIRADO"</formula>
    </cfRule>
  </conditionalFormatting>
  <conditionalFormatting sqref="AH3731:AI3731">
    <cfRule type="expression" dxfId="2214" priority="2146">
      <formula>$BL3731="RETIRADO"</formula>
    </cfRule>
  </conditionalFormatting>
  <conditionalFormatting sqref="AH3730:AI3730">
    <cfRule type="expression" dxfId="2213" priority="2145">
      <formula>$BL3730="RETIRADO"</formula>
    </cfRule>
  </conditionalFormatting>
  <conditionalFormatting sqref="AH3725:AK3725">
    <cfRule type="expression" dxfId="2212" priority="2144">
      <formula>$BL3725="RETIRADO"</formula>
    </cfRule>
  </conditionalFormatting>
  <conditionalFormatting sqref="AI3735:AK3735">
    <cfRule type="expression" dxfId="2211" priority="2143">
      <formula>$BL3735="RETIRADO"</formula>
    </cfRule>
  </conditionalFormatting>
  <conditionalFormatting sqref="AH3737:AK3737">
    <cfRule type="expression" dxfId="2210" priority="2142">
      <formula>$BL3737="RETIRADO"</formula>
    </cfRule>
  </conditionalFormatting>
  <conditionalFormatting sqref="AI3727:AJ3727">
    <cfRule type="expression" dxfId="2209" priority="2141">
      <formula>$BK3727="RETIRADO"</formula>
    </cfRule>
  </conditionalFormatting>
  <conditionalFormatting sqref="AI3728:AJ3728">
    <cfRule type="expression" dxfId="2208" priority="2140">
      <formula>$BK3728="RETIRADO"</formula>
    </cfRule>
  </conditionalFormatting>
  <conditionalFormatting sqref="AK3728">
    <cfRule type="expression" dxfId="2207" priority="2139">
      <formula>$BK3728="RETIRADO"</formula>
    </cfRule>
  </conditionalFormatting>
  <conditionalFormatting sqref="AK3729">
    <cfRule type="expression" dxfId="2206" priority="2138">
      <formula>$BL3729="RETIRADO"</formula>
    </cfRule>
  </conditionalFormatting>
  <conditionalFormatting sqref="AH3729">
    <cfRule type="expression" dxfId="2205" priority="2137">
      <formula>$BL3729="RETIRADO"</formula>
    </cfRule>
  </conditionalFormatting>
  <conditionalFormatting sqref="AI3729:AJ3729">
    <cfRule type="expression" dxfId="2204" priority="2136">
      <formula>$BL3729="RETIRADO"</formula>
    </cfRule>
  </conditionalFormatting>
  <conditionalFormatting sqref="AH3742:AI3742">
    <cfRule type="expression" dxfId="2203" priority="2135">
      <formula>$BL3742="RETIRADO"</formula>
    </cfRule>
  </conditionalFormatting>
  <conditionalFormatting sqref="BL3259">
    <cfRule type="expression" dxfId="2202" priority="2134">
      <formula>$BL3259="RETIRADO"</formula>
    </cfRule>
  </conditionalFormatting>
  <conditionalFormatting sqref="AK3743">
    <cfRule type="expression" dxfId="2201" priority="2133">
      <formula>$BL3743="RETIRADO"</formula>
    </cfRule>
  </conditionalFormatting>
  <conditionalFormatting sqref="AI2858">
    <cfRule type="expression" dxfId="2200" priority="2132">
      <formula>$BL2858="RETIRADO"</formula>
    </cfRule>
  </conditionalFormatting>
  <conditionalFormatting sqref="AI2888">
    <cfRule type="expression" dxfId="2199" priority="2131">
      <formula>$BL2888="RETIRADO"</formula>
    </cfRule>
  </conditionalFormatting>
  <conditionalFormatting sqref="AI2859:AK2859">
    <cfRule type="expression" dxfId="2198" priority="2130">
      <formula>$BL2859="RETIRADO"</formula>
    </cfRule>
  </conditionalFormatting>
  <conditionalFormatting sqref="AJ2888">
    <cfRule type="expression" dxfId="2197" priority="2129">
      <formula>$BL2888="RETIRADO"</formula>
    </cfRule>
  </conditionalFormatting>
  <conditionalFormatting sqref="AK3744">
    <cfRule type="expression" dxfId="2196" priority="2128">
      <formula>$BL3744="RETIRADO"</formula>
    </cfRule>
  </conditionalFormatting>
  <conditionalFormatting sqref="AI3744:AJ3744">
    <cfRule type="expression" dxfId="2195" priority="2127">
      <formula>$BL3744="RETIRADO"</formula>
    </cfRule>
  </conditionalFormatting>
  <conditionalFormatting sqref="AK3745">
    <cfRule type="expression" dxfId="2194" priority="2126">
      <formula>$BL3745="RETIRADO"</formula>
    </cfRule>
  </conditionalFormatting>
  <conditionalFormatting sqref="AI3745:AJ3745">
    <cfRule type="expression" dxfId="2193" priority="2125">
      <formula>$BL3745="RETIRADO"</formula>
    </cfRule>
  </conditionalFormatting>
  <conditionalFormatting sqref="AH3747">
    <cfRule type="expression" dxfId="2192" priority="2124">
      <formula>$BL3747="RETIRADO"</formula>
    </cfRule>
  </conditionalFormatting>
  <conditionalFormatting sqref="AI3747:AK3747">
    <cfRule type="expression" dxfId="2191" priority="2123">
      <formula>$BL3747="RETIRADO"</formula>
    </cfRule>
  </conditionalFormatting>
  <conditionalFormatting sqref="B3526">
    <cfRule type="expression" dxfId="2190" priority="2122">
      <formula>$BL3526="RETIRADO"</formula>
    </cfRule>
  </conditionalFormatting>
  <conditionalFormatting sqref="B3530">
    <cfRule type="expression" dxfId="2189" priority="2121">
      <formula>$BL3530="RETIRADO"</formula>
    </cfRule>
  </conditionalFormatting>
  <conditionalFormatting sqref="B3514:B3516">
    <cfRule type="expression" dxfId="2188" priority="2120">
      <formula>$BL3514="RETIRADO"</formula>
    </cfRule>
  </conditionalFormatting>
  <conditionalFormatting sqref="B3539">
    <cfRule type="expression" dxfId="2187" priority="2119">
      <formula>$BL3539="RETIRADO"</formula>
    </cfRule>
  </conditionalFormatting>
  <conditionalFormatting sqref="AI3606">
    <cfRule type="expression" dxfId="2186" priority="2118">
      <formula>$BL3606="RETIRADO"</formula>
    </cfRule>
  </conditionalFormatting>
  <conditionalFormatting sqref="AP3606">
    <cfRule type="expression" dxfId="2185" priority="2117">
      <formula>$BL3606="RETIRADO"</formula>
    </cfRule>
  </conditionalFormatting>
  <conditionalFormatting sqref="AP3624">
    <cfRule type="expression" dxfId="2184" priority="2116">
      <formula>$BL3624="RETIRADO"</formula>
    </cfRule>
  </conditionalFormatting>
  <conditionalFormatting sqref="AI3624:AJ3624">
    <cfRule type="expression" dxfId="2183" priority="2115">
      <formula>$BL3624="RETIRADO"</formula>
    </cfRule>
  </conditionalFormatting>
  <conditionalFormatting sqref="AI3634:AJ3634">
    <cfRule type="expression" dxfId="2182" priority="2114">
      <formula>$BL3634="RETIRADO"</formula>
    </cfRule>
  </conditionalFormatting>
  <conditionalFormatting sqref="AP3634">
    <cfRule type="expression" dxfId="2181" priority="2113">
      <formula>$BL3634="RETIRADO"</formula>
    </cfRule>
  </conditionalFormatting>
  <conditionalFormatting sqref="AP3695">
    <cfRule type="expression" dxfId="2180" priority="2112">
      <formula>$BL3695="RETIRADO"</formula>
    </cfRule>
  </conditionalFormatting>
  <conditionalFormatting sqref="AI3695:AJ3695">
    <cfRule type="expression" dxfId="2179" priority="2111">
      <formula>$BL3695="RETIRADO"</formula>
    </cfRule>
  </conditionalFormatting>
  <conditionalFormatting sqref="AP3698">
    <cfRule type="expression" dxfId="2178" priority="2110">
      <formula>$BL3698="RETIRADO"</formula>
    </cfRule>
  </conditionalFormatting>
  <conditionalFormatting sqref="AJ3742">
    <cfRule type="expression" dxfId="2177" priority="2109">
      <formula>$BL3742="RETIRADO"</formula>
    </cfRule>
  </conditionalFormatting>
  <conditionalFormatting sqref="X3617:Y3617">
    <cfRule type="expression" dxfId="2176" priority="2108">
      <formula>$BL3617="RETIRADO"</formula>
    </cfRule>
  </conditionalFormatting>
  <conditionalFormatting sqref="AF3617:AG3617">
    <cfRule type="expression" dxfId="2175" priority="2107">
      <formula>$BL3617="RETIRADO"</formula>
    </cfRule>
  </conditionalFormatting>
  <conditionalFormatting sqref="AK3617:AL3617">
    <cfRule type="expression" dxfId="2174" priority="2106">
      <formula>$BL3617="RETIRADO"</formula>
    </cfRule>
  </conditionalFormatting>
  <conditionalFormatting sqref="AI3617:AJ3617">
    <cfRule type="expression" dxfId="2173" priority="2105">
      <formula>$BL3617="RETIRADO"</formula>
    </cfRule>
  </conditionalFormatting>
  <conditionalFormatting sqref="AI3343">
    <cfRule type="expression" dxfId="2172" priority="2104">
      <formula>$BL3343="RETIRADO"</formula>
    </cfRule>
  </conditionalFormatting>
  <conditionalFormatting sqref="AJ3343">
    <cfRule type="expression" dxfId="2171" priority="2103">
      <formula>$BL3343="RETIRADO"</formula>
    </cfRule>
  </conditionalFormatting>
  <conditionalFormatting sqref="AI3616">
    <cfRule type="expression" dxfId="2170" priority="2102">
      <formula>$BL3616="RETIRADO"</formula>
    </cfRule>
  </conditionalFormatting>
  <conditionalFormatting sqref="B1464:B1465">
    <cfRule type="expression" dxfId="2169" priority="2101">
      <formula>$BL1464="RETIRADO"</formula>
    </cfRule>
  </conditionalFormatting>
  <conditionalFormatting sqref="AI3749:AJ3749">
    <cfRule type="expression" dxfId="2168" priority="2100">
      <formula>$BL3749="RETIRADO"</formula>
    </cfRule>
  </conditionalFormatting>
  <conditionalFormatting sqref="AK3749">
    <cfRule type="expression" dxfId="2167" priority="2099">
      <formula>$BL3749="RETIRADO"</formula>
    </cfRule>
  </conditionalFormatting>
  <conditionalFormatting sqref="AH3749">
    <cfRule type="expression" dxfId="2166" priority="2098">
      <formula>$BL3749="RETIRADO"</formula>
    </cfRule>
  </conditionalFormatting>
  <conditionalFormatting sqref="AI3310">
    <cfRule type="expression" dxfId="2165" priority="2097">
      <formula>$BL3310="RETIRADO"</formula>
    </cfRule>
  </conditionalFormatting>
  <conditionalFormatting sqref="AJ3310">
    <cfRule type="expression" dxfId="2164" priority="2096">
      <formula>$BL3310="RETIRADO"</formula>
    </cfRule>
  </conditionalFormatting>
  <conditionalFormatting sqref="AI3621:AK3621">
    <cfRule type="expression" dxfId="2163" priority="2095">
      <formula>$BL3621="RETIRADO"</formula>
    </cfRule>
  </conditionalFormatting>
  <conditionalFormatting sqref="AI3697:AK3697">
    <cfRule type="expression" dxfId="2162" priority="2094">
      <formula>$BL3697="RETIRADO"</formula>
    </cfRule>
  </conditionalFormatting>
  <conditionalFormatting sqref="AL3751">
    <cfRule type="expression" dxfId="2161" priority="2093">
      <formula>$BK3751="RETIRADO"</formula>
    </cfRule>
  </conditionalFormatting>
  <conditionalFormatting sqref="AH3750:AK3750">
    <cfRule type="expression" dxfId="2160" priority="2092">
      <formula>$BL3750="RETIRADO"</formula>
    </cfRule>
  </conditionalFormatting>
  <conditionalFormatting sqref="AH3751:AK3751">
    <cfRule type="expression" dxfId="2159" priority="2091">
      <formula>$BL3751="RETIRADO"</formula>
    </cfRule>
  </conditionalFormatting>
  <conditionalFormatting sqref="AH3752:AI3752">
    <cfRule type="expression" dxfId="2158" priority="2090">
      <formula>$BL3752="RETIRADO"</formula>
    </cfRule>
  </conditionalFormatting>
  <conditionalFormatting sqref="AJ3752">
    <cfRule type="expression" dxfId="2157" priority="2089">
      <formula>$BL3752="RETIRADO"</formula>
    </cfRule>
  </conditionalFormatting>
  <conditionalFormatting sqref="AH3695:AH3703">
    <cfRule type="expression" dxfId="2156" priority="2088">
      <formula>$BL3695="RETIRADO"</formula>
    </cfRule>
  </conditionalFormatting>
  <conditionalFormatting sqref="AI3696:AK3696">
    <cfRule type="expression" dxfId="2155" priority="2087">
      <formula>$BL3696="RETIRADO"</formula>
    </cfRule>
  </conditionalFormatting>
  <conditionalFormatting sqref="AI3703:AK3703">
    <cfRule type="expression" dxfId="2154" priority="2086">
      <formula>$BL3703="RETIRADO"</formula>
    </cfRule>
  </conditionalFormatting>
  <conditionalFormatting sqref="AH3721">
    <cfRule type="expression" dxfId="2153" priority="2085">
      <formula>$BL3721="RETIRADO"</formula>
    </cfRule>
  </conditionalFormatting>
  <conditionalFormatting sqref="AI3721:AK3721">
    <cfRule type="expression" dxfId="2152" priority="2084">
      <formula>$BL3721="RETIRADO"</formula>
    </cfRule>
  </conditionalFormatting>
  <conditionalFormatting sqref="AL3753">
    <cfRule type="expression" dxfId="2151" priority="2083">
      <formula>$BL3753="RETIRADO"</formula>
    </cfRule>
  </conditionalFormatting>
  <conditionalFormatting sqref="AH3754">
    <cfRule type="expression" dxfId="2150" priority="2082">
      <formula>$BL3754="RETIRADO"</formula>
    </cfRule>
  </conditionalFormatting>
  <conditionalFormatting sqref="AI3754:AL3754">
    <cfRule type="expression" dxfId="2149" priority="2081">
      <formula>$BL3754="RETIRADO"</formula>
    </cfRule>
  </conditionalFormatting>
  <conditionalFormatting sqref="AK3755:AL3755">
    <cfRule type="expression" dxfId="2148" priority="2080">
      <formula>$BL3755="RETIRADO"</formula>
    </cfRule>
  </conditionalFormatting>
  <conditionalFormatting sqref="AH3758">
    <cfRule type="expression" dxfId="2147" priority="2079">
      <formula>$BL3758="RETIRADO"</formula>
    </cfRule>
  </conditionalFormatting>
  <conditionalFormatting sqref="AI3758:AL3758">
    <cfRule type="expression" dxfId="2146" priority="2078">
      <formula>$BL3758="RETIRADO"</formula>
    </cfRule>
  </conditionalFormatting>
  <conditionalFormatting sqref="AH3353:AH3354 AH3356:AH3368 AH3370:AH3379">
    <cfRule type="expression" dxfId="2145" priority="2077">
      <formula>$BL3353="RETIRADO"</formula>
    </cfRule>
  </conditionalFormatting>
  <conditionalFormatting sqref="AI3759:AL3759">
    <cfRule type="expression" dxfId="2144" priority="2076">
      <formula>$BL3759="RETIRADO"</formula>
    </cfRule>
  </conditionalFormatting>
  <conditionalFormatting sqref="AK3307:AL3307">
    <cfRule type="expression" dxfId="2143" priority="2075">
      <formula>$BL3307="RETIRADO"</formula>
    </cfRule>
  </conditionalFormatting>
  <conditionalFormatting sqref="AI3307:AJ3307">
    <cfRule type="expression" dxfId="2142" priority="2074">
      <formula>$BL3307="RETIRADO"</formula>
    </cfRule>
  </conditionalFormatting>
  <conditionalFormatting sqref="AG3307">
    <cfRule type="expression" dxfId="2141" priority="2073">
      <formula>$BL3307="RETIRADO"</formula>
    </cfRule>
  </conditionalFormatting>
  <conditionalFormatting sqref="AF3307">
    <cfRule type="expression" dxfId="2140" priority="2072">
      <formula>$BL3307="RETIRADO"</formula>
    </cfRule>
  </conditionalFormatting>
  <conditionalFormatting sqref="AK3312:AL3312">
    <cfRule type="expression" dxfId="2139" priority="2071">
      <formula>$BL3312="RETIRADO"</formula>
    </cfRule>
  </conditionalFormatting>
  <conditionalFormatting sqref="AI3312:AJ3312">
    <cfRule type="expression" dxfId="2138" priority="2070">
      <formula>$BL3312="RETIRADO"</formula>
    </cfRule>
  </conditionalFormatting>
  <conditionalFormatting sqref="AG3312">
    <cfRule type="expression" dxfId="2137" priority="2069">
      <formula>$BL3312="RETIRADO"</formula>
    </cfRule>
  </conditionalFormatting>
  <conditionalFormatting sqref="AF3312">
    <cfRule type="expression" dxfId="2136" priority="2068">
      <formula>$BL3312="RETIRADO"</formula>
    </cfRule>
  </conditionalFormatting>
  <conditionalFormatting sqref="B3506">
    <cfRule type="expression" dxfId="2135" priority="2067">
      <formula>$BL3506="RETIRADO"</formula>
    </cfRule>
  </conditionalFormatting>
  <conditionalFormatting sqref="AH3756">
    <cfRule type="expression" dxfId="2134" priority="2066">
      <formula>$BL3756="RETIRADO"</formula>
    </cfRule>
  </conditionalFormatting>
  <conditionalFormatting sqref="AI3756:AL3756">
    <cfRule type="expression" dxfId="2133" priority="2065">
      <formula>$BL3756="RETIRADO"</formula>
    </cfRule>
  </conditionalFormatting>
  <conditionalFormatting sqref="AH3764:AI3764">
    <cfRule type="expression" dxfId="2132" priority="2064">
      <formula>$BL3764="RETIRADO"</formula>
    </cfRule>
  </conditionalFormatting>
  <conditionalFormatting sqref="AJ3764">
    <cfRule type="expression" dxfId="2131" priority="2063">
      <formula>$BL3764="RETIRADO"</formula>
    </cfRule>
  </conditionalFormatting>
  <conditionalFormatting sqref="AL3765">
    <cfRule type="expression" dxfId="2130" priority="2062">
      <formula>$BL3765="RETIRADO"</formula>
    </cfRule>
  </conditionalFormatting>
  <conditionalFormatting sqref="AH3765:AK3765">
    <cfRule type="expression" dxfId="2129" priority="2061">
      <formula>$BL3765="RETIRADO"</formula>
    </cfRule>
  </conditionalFormatting>
  <conditionalFormatting sqref="AL3767:AL3768">
    <cfRule type="expression" dxfId="2128" priority="2060">
      <formula>$BK3767="RETIRADO"</formula>
    </cfRule>
  </conditionalFormatting>
  <conditionalFormatting sqref="AH3768:AK3768">
    <cfRule type="expression" dxfId="2127" priority="2059">
      <formula>$BL3768="RETIRADO"</formula>
    </cfRule>
  </conditionalFormatting>
  <conditionalFormatting sqref="AH3767:AK3767">
    <cfRule type="expression" dxfId="2126" priority="2058">
      <formula>$BL3767="RETIRADO"</formula>
    </cfRule>
  </conditionalFormatting>
  <conditionalFormatting sqref="AH3766:AL3766">
    <cfRule type="expression" dxfId="2125" priority="2057">
      <formula>$BL3766="RETIRADO"</formula>
    </cfRule>
  </conditionalFormatting>
  <conditionalFormatting sqref="BG3652">
    <cfRule type="expression" dxfId="2124" priority="2056">
      <formula>$BL3652="RETIRADO"</formula>
    </cfRule>
  </conditionalFormatting>
  <conditionalFormatting sqref="AF3652:AG3652">
    <cfRule type="expression" dxfId="2123" priority="2055">
      <formula>$BL3652="RETIRADO"</formula>
    </cfRule>
  </conditionalFormatting>
  <conditionalFormatting sqref="X3652:Y3652">
    <cfRule type="expression" dxfId="2122" priority="2054">
      <formula>$BL3652="RETIRADO"</formula>
    </cfRule>
  </conditionalFormatting>
  <conditionalFormatting sqref="AH3652:AL3652">
    <cfRule type="expression" dxfId="2121" priority="2053">
      <formula>$BK3652="RETIRADO"</formula>
    </cfRule>
  </conditionalFormatting>
  <conditionalFormatting sqref="AH3668">
    <cfRule type="expression" dxfId="2120" priority="2052">
      <formula>$BL3668="RETIRADO"</formula>
    </cfRule>
  </conditionalFormatting>
  <conditionalFormatting sqref="AI3668">
    <cfRule type="expression" dxfId="2119" priority="2051">
      <formula>$BK3668="RETIRADO"</formula>
    </cfRule>
  </conditionalFormatting>
  <conditionalFormatting sqref="AJ3668">
    <cfRule type="expression" dxfId="2118" priority="2050">
      <formula>$BL3668="RETIRADO"</formula>
    </cfRule>
  </conditionalFormatting>
  <conditionalFormatting sqref="AK3706">
    <cfRule type="expression" dxfId="2117" priority="2049">
      <formula>$BK3706="RETIRADO"</formula>
    </cfRule>
  </conditionalFormatting>
  <conditionalFormatting sqref="AH3457">
    <cfRule type="expression" dxfId="2116" priority="2048">
      <formula>$BL3457="RETIRADO"</formula>
    </cfRule>
  </conditionalFormatting>
  <conditionalFormatting sqref="AL3774">
    <cfRule type="expression" dxfId="2115" priority="2047">
      <formula>$BL3774="RETIRADO"</formula>
    </cfRule>
  </conditionalFormatting>
  <conditionalFormatting sqref="AK3774">
    <cfRule type="expression" dxfId="2114" priority="2046">
      <formula>$BL3774="RETIRADO"</formula>
    </cfRule>
  </conditionalFormatting>
  <conditionalFormatting sqref="AH3773:AL3773">
    <cfRule type="expression" dxfId="2113" priority="2045">
      <formula>$BL3773="RETIRADO"</formula>
    </cfRule>
  </conditionalFormatting>
  <conditionalFormatting sqref="AI3772:AL3772">
    <cfRule type="expression" dxfId="2112" priority="2044">
      <formula>$BK3772="RETIRADO"</formula>
    </cfRule>
  </conditionalFormatting>
  <conditionalFormatting sqref="AL3771">
    <cfRule type="expression" dxfId="2111" priority="2043">
      <formula>$BL3771="RETIRADO"</formula>
    </cfRule>
  </conditionalFormatting>
  <conditionalFormatting sqref="AK3771">
    <cfRule type="expression" dxfId="2110" priority="2042">
      <formula>$BL3771="RETIRADO"</formula>
    </cfRule>
  </conditionalFormatting>
  <conditionalFormatting sqref="AH3771">
    <cfRule type="expression" dxfId="2109" priority="2041">
      <formula>$BL3771="RETIRADO"</formula>
    </cfRule>
  </conditionalFormatting>
  <conditionalFormatting sqref="AI3771:AJ3771">
    <cfRule type="expression" dxfId="2108" priority="2040">
      <formula>$BL3771="RETIRADO"</formula>
    </cfRule>
  </conditionalFormatting>
  <conditionalFormatting sqref="AI3770">
    <cfRule type="expression" dxfId="2107" priority="2039">
      <formula>$BL3770="RETIRADO"</formula>
    </cfRule>
  </conditionalFormatting>
  <conditionalFormatting sqref="AJ3770">
    <cfRule type="expression" dxfId="2106" priority="2038">
      <formula>$BL3770="RETIRADO"</formula>
    </cfRule>
  </conditionalFormatting>
  <conditionalFormatting sqref="AL3775:AL3776">
    <cfRule type="expression" dxfId="2105" priority="2037">
      <formula>$BK3775="RETIRADO"</formula>
    </cfRule>
  </conditionalFormatting>
  <conditionalFormatting sqref="AH3775:AK3775">
    <cfRule type="expression" dxfId="2104" priority="2036">
      <formula>$BL3775="RETIRADO"</formula>
    </cfRule>
  </conditionalFormatting>
  <conditionalFormatting sqref="AI3776:AK3776">
    <cfRule type="expression" dxfId="2103" priority="2035">
      <formula>$BL3776="RETIRADO"</formula>
    </cfRule>
  </conditionalFormatting>
  <conditionalFormatting sqref="AI3777:AL3777">
    <cfRule type="expression" dxfId="2102" priority="2034">
      <formula>$BL3777="RETIRADO"</formula>
    </cfRule>
  </conditionalFormatting>
  <conditionalFormatting sqref="AI3244:AK3244">
    <cfRule type="expression" dxfId="2101" priority="2033">
      <formula>$BL3244="RETIRADO"</formula>
    </cfRule>
  </conditionalFormatting>
  <conditionalFormatting sqref="AI3780">
    <cfRule type="expression" dxfId="2100" priority="2032">
      <formula>$BL3780="RETIRADO"</formula>
    </cfRule>
  </conditionalFormatting>
  <conditionalFormatting sqref="AJ3780">
    <cfRule type="expression" dxfId="2099" priority="2031">
      <formula>$BL3780="RETIRADO"</formula>
    </cfRule>
  </conditionalFormatting>
  <conditionalFormatting sqref="AK3779">
    <cfRule type="expression" dxfId="2098" priority="2030">
      <formula>$BL3779="RETIRADO"</formula>
    </cfRule>
  </conditionalFormatting>
  <conditionalFormatting sqref="AH3779:AH3781">
    <cfRule type="expression" dxfId="2097" priority="2029">
      <formula>$BL3779="RETIRADO"</formula>
    </cfRule>
  </conditionalFormatting>
  <conditionalFormatting sqref="AI3779:AJ3779">
    <cfRule type="expression" dxfId="2096" priority="2028">
      <formula>$BL3779="RETIRADO"</formula>
    </cfRule>
  </conditionalFormatting>
  <conditionalFormatting sqref="AI3778:AJ3778">
    <cfRule type="expression" dxfId="2095" priority="2027">
      <formula>$BL3778="RETIRADO"</formula>
    </cfRule>
  </conditionalFormatting>
  <conditionalFormatting sqref="AK3778">
    <cfRule type="expression" dxfId="2094" priority="2026">
      <formula>$BL3778="RETIRADO"</formula>
    </cfRule>
  </conditionalFormatting>
  <conditionalFormatting sqref="AH3778">
    <cfRule type="expression" dxfId="2093" priority="2025">
      <formula>$BL3778="RETIRADO"</formula>
    </cfRule>
  </conditionalFormatting>
  <conditionalFormatting sqref="AI3782:AJ3783">
    <cfRule type="expression" dxfId="2092" priority="2024">
      <formula>$BL3782="RETIRADO"</formula>
    </cfRule>
  </conditionalFormatting>
  <conditionalFormatting sqref="AK3782:AL3783">
    <cfRule type="expression" dxfId="2091" priority="2023">
      <formula>$BL3782="RETIRADO"</formula>
    </cfRule>
  </conditionalFormatting>
  <conditionalFormatting sqref="AH3745">
    <cfRule type="expression" dxfId="2090" priority="2022">
      <formula>$BL3745="RETIRADO"</formula>
    </cfRule>
  </conditionalFormatting>
  <conditionalFormatting sqref="AH3757">
    <cfRule type="expression" dxfId="2089" priority="2021">
      <formula>$BL3757="RETIRADO"</formula>
    </cfRule>
  </conditionalFormatting>
  <conditionalFormatting sqref="AI3757:AL3757">
    <cfRule type="expression" dxfId="2088" priority="2020">
      <formula>$BL3757="RETIRADO"</formula>
    </cfRule>
  </conditionalFormatting>
  <conditionalFormatting sqref="AH3748">
    <cfRule type="expression" dxfId="2087" priority="2019">
      <formula>$BL3748="RETIRADO"</formula>
    </cfRule>
  </conditionalFormatting>
  <conditionalFormatting sqref="AI33:AJ33">
    <cfRule type="expression" dxfId="2086" priority="2018">
      <formula>$BL33="RETIRADO"</formula>
    </cfRule>
  </conditionalFormatting>
  <conditionalFormatting sqref="AJ479">
    <cfRule type="expression" dxfId="2085" priority="2017">
      <formula>$BL479="RETIRADO"</formula>
    </cfRule>
  </conditionalFormatting>
  <conditionalFormatting sqref="AH3289:AL3289">
    <cfRule type="expression" dxfId="2084" priority="2016">
      <formula>$BL3289="RETIRADO"</formula>
    </cfRule>
  </conditionalFormatting>
  <conditionalFormatting sqref="AL3784">
    <cfRule type="expression" dxfId="2083" priority="2015">
      <formula>$BK3784="RETIRADO"</formula>
    </cfRule>
  </conditionalFormatting>
  <conditionalFormatting sqref="AK3784">
    <cfRule type="expression" dxfId="2082" priority="2014">
      <formula>$BL3784="RETIRADO"</formula>
    </cfRule>
  </conditionalFormatting>
  <conditionalFormatting sqref="AK3785:AL3785">
    <cfRule type="expression" dxfId="2081" priority="2013">
      <formula>$BL3785="RETIRADO"</formula>
    </cfRule>
  </conditionalFormatting>
  <conditionalFormatting sqref="AK3789">
    <cfRule type="expression" dxfId="2080" priority="2012">
      <formula>$BL3789="RETIRADO"</formula>
    </cfRule>
  </conditionalFormatting>
  <conditionalFormatting sqref="AK3788">
    <cfRule type="expression" dxfId="2079" priority="2011">
      <formula>$BL3788="RETIRADO"</formula>
    </cfRule>
  </conditionalFormatting>
  <conditionalFormatting sqref="AK3787">
    <cfRule type="expression" dxfId="2078" priority="2010">
      <formula>$BL3787="RETIRADO"</formula>
    </cfRule>
  </conditionalFormatting>
  <conditionalFormatting sqref="AK3786">
    <cfRule type="expression" dxfId="2077" priority="2009">
      <formula>$BL3786="RETIRADO"</formula>
    </cfRule>
  </conditionalFormatting>
  <conditionalFormatting sqref="AH3784:AJ3784">
    <cfRule type="expression" dxfId="2076" priority="2008">
      <formula>$BL3784="RETIRADO"</formula>
    </cfRule>
  </conditionalFormatting>
  <conditionalFormatting sqref="AH3785:AJ3785">
    <cfRule type="expression" dxfId="2075" priority="2007">
      <formula>$BL3785="RETIRADO"</formula>
    </cfRule>
  </conditionalFormatting>
  <conditionalFormatting sqref="AH3786:AJ3786">
    <cfRule type="expression" dxfId="2074" priority="2006">
      <formula>$BL3786="RETIRADO"</formula>
    </cfRule>
  </conditionalFormatting>
  <conditionalFormatting sqref="AH3787:AJ3787">
    <cfRule type="expression" dxfId="2073" priority="2005">
      <formula>$BL3787="RETIRADO"</formula>
    </cfRule>
  </conditionalFormatting>
  <conditionalFormatting sqref="AH3788:AJ3788">
    <cfRule type="expression" dxfId="2072" priority="2004">
      <formula>$BL3788="RETIRADO"</formula>
    </cfRule>
  </conditionalFormatting>
  <conditionalFormatting sqref="AH3789:AJ3789">
    <cfRule type="expression" dxfId="2071" priority="2003">
      <formula>$BL3789="RETIRADO"</formula>
    </cfRule>
  </conditionalFormatting>
  <conditionalFormatting sqref="AH3790:AJ3790">
    <cfRule type="expression" dxfId="2070" priority="2002">
      <formula>$BL3790="RETIRADO"</formula>
    </cfRule>
  </conditionalFormatting>
  <conditionalFormatting sqref="AI3791:AJ3791">
    <cfRule type="expression" dxfId="2069" priority="2001">
      <formula>$BL3791="RETIRADO"</formula>
    </cfRule>
  </conditionalFormatting>
  <conditionalFormatting sqref="AI3792:AJ3792">
    <cfRule type="expression" dxfId="2068" priority="2000">
      <formula>$BL3792="RETIRADO"</formula>
    </cfRule>
  </conditionalFormatting>
  <conditionalFormatting sqref="AH3793:AJ3793">
    <cfRule type="expression" dxfId="2067" priority="1999">
      <formula>$BL3793="RETIRADO"</formula>
    </cfRule>
  </conditionalFormatting>
  <conditionalFormatting sqref="AI3794:AJ3794">
    <cfRule type="expression" dxfId="2066" priority="1998">
      <formula>$BL3794="RETIRADO"</formula>
    </cfRule>
  </conditionalFormatting>
  <conditionalFormatting sqref="AH3795:AJ3795">
    <cfRule type="expression" dxfId="2065" priority="1997">
      <formula>$BL3795="RETIRADO"</formula>
    </cfRule>
  </conditionalFormatting>
  <conditionalFormatting sqref="AI3796:AJ3796">
    <cfRule type="expression" dxfId="2064" priority="1996">
      <formula>$BL3796="RETIRADO"</formula>
    </cfRule>
  </conditionalFormatting>
  <conditionalFormatting sqref="AH3797:AJ3797">
    <cfRule type="expression" dxfId="2063" priority="1995">
      <formula>$BL3797="RETIRADO"</formula>
    </cfRule>
  </conditionalFormatting>
  <conditionalFormatting sqref="AI3798:AJ3798">
    <cfRule type="expression" dxfId="2062" priority="1994">
      <formula>$BL3798="RETIRADO"</formula>
    </cfRule>
  </conditionalFormatting>
  <conditionalFormatting sqref="AI3753">
    <cfRule type="expression" dxfId="2061" priority="1993">
      <formula>$BL3753="RETIRADO"</formula>
    </cfRule>
  </conditionalFormatting>
  <conditionalFormatting sqref="AJ3753">
    <cfRule type="expression" dxfId="2060" priority="1992">
      <formula>$BL3753="RETIRADO"</formula>
    </cfRule>
  </conditionalFormatting>
  <conditionalFormatting sqref="AH3755:AI3755">
    <cfRule type="expression" dxfId="2059" priority="1991">
      <formula>$BL3755="RETIRADO"</formula>
    </cfRule>
  </conditionalFormatting>
  <conditionalFormatting sqref="AJ3755">
    <cfRule type="expression" dxfId="2058" priority="1990">
      <formula>$BL3755="RETIRADO"</formula>
    </cfRule>
  </conditionalFormatting>
  <conditionalFormatting sqref="AH3461">
    <cfRule type="expression" dxfId="2057" priority="1989">
      <formula>$BL3461="RETIRADO"</formula>
    </cfRule>
  </conditionalFormatting>
  <conditionalFormatting sqref="AI3461:AK3461">
    <cfRule type="expression" dxfId="2056" priority="1988">
      <formula>$BL3461="RETIRADO"</formula>
    </cfRule>
  </conditionalFormatting>
  <conditionalFormatting sqref="AI3801:AJ3801">
    <cfRule type="expression" dxfId="2055" priority="1987">
      <formula>$BL3801="RETIRADO"</formula>
    </cfRule>
  </conditionalFormatting>
  <conditionalFormatting sqref="AL3801">
    <cfRule type="expression" dxfId="2054" priority="1986">
      <formula>$BL3801="RETIRADO"</formula>
    </cfRule>
  </conditionalFormatting>
  <conditionalFormatting sqref="AH3801:AK3801">
    <cfRule type="expression" dxfId="2053" priority="1985">
      <formula>$BL3801="RETIRADO"</formula>
    </cfRule>
  </conditionalFormatting>
  <conditionalFormatting sqref="AM3200:AM3207">
    <cfRule type="expression" dxfId="2052" priority="1984">
      <formula>$BL3200="RETIRADO"</formula>
    </cfRule>
  </conditionalFormatting>
  <conditionalFormatting sqref="AL3681:AL3682 AL3684">
    <cfRule type="expression" dxfId="2051" priority="1983">
      <formula>$BL3681="RETIRADO"</formula>
    </cfRule>
  </conditionalFormatting>
  <conditionalFormatting sqref="AK3681">
    <cfRule type="expression" dxfId="2050" priority="1982">
      <formula>$BL3681="RETIRADO"</formula>
    </cfRule>
  </conditionalFormatting>
  <conditionalFormatting sqref="AH3681">
    <cfRule type="expression" dxfId="2049" priority="1981">
      <formula>$BL3681="RETIRADO"</formula>
    </cfRule>
  </conditionalFormatting>
  <conditionalFormatting sqref="AH3798 AH3800">
    <cfRule type="expression" dxfId="2048" priority="1980">
      <formula>$BL3798="RETIRADO"</formula>
    </cfRule>
  </conditionalFormatting>
  <conditionalFormatting sqref="AH3682">
    <cfRule type="expression" dxfId="2047" priority="1979">
      <formula>$BL3682="RETIRADO"</formula>
    </cfRule>
  </conditionalFormatting>
  <conditionalFormatting sqref="AH3802">
    <cfRule type="expression" dxfId="2046" priority="1978">
      <formula>$BL3802="RETIRADO"</formula>
    </cfRule>
  </conditionalFormatting>
  <conditionalFormatting sqref="AI3805:AJ3805">
    <cfRule type="expression" dxfId="2045" priority="1977">
      <formula>$BL3805="RETIRADO"</formula>
    </cfRule>
  </conditionalFormatting>
  <conditionalFormatting sqref="AH3805:AH3806">
    <cfRule type="expression" dxfId="2044" priority="1976">
      <formula>$BL3805="RETIRADO"</formula>
    </cfRule>
  </conditionalFormatting>
  <conditionalFormatting sqref="AI3805:AJ3805">
    <cfRule type="expression" dxfId="2043" priority="1975">
      <formula>$BK3805="RETIRADO"</formula>
    </cfRule>
  </conditionalFormatting>
  <conditionalFormatting sqref="AK3805:AK3806">
    <cfRule type="expression" dxfId="2042" priority="1974">
      <formula>$BK3805="RETIRADO"</formula>
    </cfRule>
  </conditionalFormatting>
  <conditionalFormatting sqref="AL3805:AL3806">
    <cfRule type="expression" dxfId="2041" priority="1973">
      <formula>$BL3805="RETIRADO"</formula>
    </cfRule>
  </conditionalFormatting>
  <conditionalFormatting sqref="AL3804">
    <cfRule type="expression" dxfId="2040" priority="1972">
      <formula>$BK3804="RETIRADO"</formula>
    </cfRule>
  </conditionalFormatting>
  <conditionalFormatting sqref="AI3804">
    <cfRule type="expression" dxfId="2039" priority="1971">
      <formula>$BL3804="RETIRADO"</formula>
    </cfRule>
  </conditionalFormatting>
  <conditionalFormatting sqref="AJ3804">
    <cfRule type="expression" dxfId="2038" priority="1970">
      <formula>$BL3804="RETIRADO"</formula>
    </cfRule>
  </conditionalFormatting>
  <conditionalFormatting sqref="AI3803:AJ3803">
    <cfRule type="expression" dxfId="2037" priority="1969">
      <formula>$BL3803="RETIRADO"</formula>
    </cfRule>
  </conditionalFormatting>
  <conditionalFormatting sqref="AH3803">
    <cfRule type="expression" dxfId="2036" priority="1968">
      <formula>$BL3803="RETIRADO"</formula>
    </cfRule>
  </conditionalFormatting>
  <conditionalFormatting sqref="AI3803:AL3803">
    <cfRule type="expression" dxfId="2035" priority="1967">
      <formula>$BL3803="RETIRADO"</formula>
    </cfRule>
  </conditionalFormatting>
  <conditionalFormatting sqref="AI3806:AJ3806">
    <cfRule type="expression" dxfId="2034" priority="1966">
      <formula>$BL3806="RETIRADO"</formula>
    </cfRule>
  </conditionalFormatting>
  <conditionalFormatting sqref="AI3806:AJ3806">
    <cfRule type="expression" dxfId="2033" priority="1965">
      <formula>$BK3806="RETIRADO"</formula>
    </cfRule>
  </conditionalFormatting>
  <conditionalFormatting sqref="AF3407:AG3407">
    <cfRule type="expression" dxfId="2032" priority="1964">
      <formula>$BL3407="RETIRADO"</formula>
    </cfRule>
  </conditionalFormatting>
  <conditionalFormatting sqref="AI3407:AL3407">
    <cfRule type="expression" dxfId="2031" priority="1963">
      <formula>$BL3407="RETIRADO"</formula>
    </cfRule>
  </conditionalFormatting>
  <conditionalFormatting sqref="AF3406:AG3406">
    <cfRule type="expression" dxfId="2030" priority="1962">
      <formula>$BL3406="RETIRADO"</formula>
    </cfRule>
  </conditionalFormatting>
  <conditionalFormatting sqref="AI3406:AL3406">
    <cfRule type="expression" dxfId="2029" priority="1961">
      <formula>$BL3406="RETIRADO"</formula>
    </cfRule>
  </conditionalFormatting>
  <conditionalFormatting sqref="AI3799:AJ3799">
    <cfRule type="expression" dxfId="2028" priority="1960">
      <formula>$BL3799="RETIRADO"</formula>
    </cfRule>
  </conditionalFormatting>
  <conditionalFormatting sqref="AI3800:AJ3800">
    <cfRule type="expression" dxfId="2027" priority="1959">
      <formula>$BL3800="RETIRADO"</formula>
    </cfRule>
  </conditionalFormatting>
  <conditionalFormatting sqref="AL3808">
    <cfRule type="expression" dxfId="2026" priority="1958">
      <formula>$BK3808="RETIRADO"</formula>
    </cfRule>
  </conditionalFormatting>
  <conditionalFormatting sqref="AI3808">
    <cfRule type="expression" dxfId="2025" priority="1957">
      <formula>$BL3808="RETIRADO"</formula>
    </cfRule>
  </conditionalFormatting>
  <conditionalFormatting sqref="AJ3808">
    <cfRule type="expression" dxfId="2024" priority="1956">
      <formula>$BL3808="RETIRADO"</formula>
    </cfRule>
  </conditionalFormatting>
  <conditionalFormatting sqref="AL3809">
    <cfRule type="expression" dxfId="2023" priority="1955">
      <formula>$BK3809="RETIRADO"</formula>
    </cfRule>
  </conditionalFormatting>
  <conditionalFormatting sqref="AK3809">
    <cfRule type="expression" dxfId="2022" priority="1954">
      <formula>$BL3809="RETIRADO"</formula>
    </cfRule>
  </conditionalFormatting>
  <conditionalFormatting sqref="AH3809">
    <cfRule type="expression" dxfId="2021" priority="1953">
      <formula>$BL3809="RETIRADO"</formula>
    </cfRule>
  </conditionalFormatting>
  <conditionalFormatting sqref="AI3809:AJ3809">
    <cfRule type="expression" dxfId="2020" priority="1952">
      <formula>$BL3809="RETIRADO"</formula>
    </cfRule>
  </conditionalFormatting>
  <conditionalFormatting sqref="B3501">
    <cfRule type="expression" dxfId="2019" priority="1951">
      <formula>$BL3501="RETIRADO"</formula>
    </cfRule>
  </conditionalFormatting>
  <conditionalFormatting sqref="AI3812:AJ3812">
    <cfRule type="expression" dxfId="2018" priority="1950">
      <formula>$BL3812="RETIRADO"</formula>
    </cfRule>
  </conditionalFormatting>
  <conditionalFormatting sqref="AL3812">
    <cfRule type="expression" dxfId="2017" priority="1949">
      <formula>$BK3812="RETIRADO"</formula>
    </cfRule>
  </conditionalFormatting>
  <conditionalFormatting sqref="AI3812">
    <cfRule type="expression" dxfId="2016" priority="1948">
      <formula>$BL3812="RETIRADO"</formula>
    </cfRule>
  </conditionalFormatting>
  <conditionalFormatting sqref="AJ3812">
    <cfRule type="expression" dxfId="2015" priority="1947">
      <formula>$BL3812="RETIRADO"</formula>
    </cfRule>
  </conditionalFormatting>
  <conditionalFormatting sqref="AI3811:AJ3811">
    <cfRule type="expression" dxfId="2014" priority="1946">
      <formula>$BL3811="RETIRADO"</formula>
    </cfRule>
  </conditionalFormatting>
  <conditionalFormatting sqref="AI3811:AJ3811">
    <cfRule type="expression" dxfId="2013" priority="1945">
      <formula>$BK3811="RETIRADO"</formula>
    </cfRule>
  </conditionalFormatting>
  <conditionalFormatting sqref="AK3811">
    <cfRule type="expression" dxfId="2012" priority="1944">
      <formula>$BK3811="RETIRADO"</formula>
    </cfRule>
  </conditionalFormatting>
  <conditionalFormatting sqref="AH3811">
    <cfRule type="expression" dxfId="2011" priority="1943">
      <formula>$BL3811="RETIRADO"</formula>
    </cfRule>
  </conditionalFormatting>
  <conditionalFormatting sqref="AL3811">
    <cfRule type="expression" dxfId="2010" priority="1942">
      <formula>$BL3811="RETIRADO"</formula>
    </cfRule>
  </conditionalFormatting>
  <conditionalFormatting sqref="AI3810:AJ3810">
    <cfRule type="expression" dxfId="2009" priority="1941">
      <formula>$BL3810="RETIRADO"</formula>
    </cfRule>
  </conditionalFormatting>
  <conditionalFormatting sqref="AI3810:AJ3810">
    <cfRule type="expression" dxfId="2008" priority="1940">
      <formula>$BK3810="RETIRADO"</formula>
    </cfRule>
  </conditionalFormatting>
  <conditionalFormatting sqref="AK3810">
    <cfRule type="expression" dxfId="2007" priority="1939">
      <formula>$BK3810="RETIRADO"</formula>
    </cfRule>
  </conditionalFormatting>
  <conditionalFormatting sqref="AH3810">
    <cfRule type="expression" dxfId="2006" priority="1938">
      <formula>$BL3810="RETIRADO"</formula>
    </cfRule>
  </conditionalFormatting>
  <conditionalFormatting sqref="AL3810">
    <cfRule type="expression" dxfId="2005" priority="1937">
      <formula>$BL3810="RETIRADO"</formula>
    </cfRule>
  </conditionalFormatting>
  <conditionalFormatting sqref="AH3816:AJ3816">
    <cfRule type="expression" dxfId="2004" priority="1936">
      <formula>$BL3816="RETIRADO"</formula>
    </cfRule>
  </conditionalFormatting>
  <conditionalFormatting sqref="AK3816">
    <cfRule type="expression" dxfId="2003" priority="1935">
      <formula>$BL3816="RETIRADO"</formula>
    </cfRule>
  </conditionalFormatting>
  <conditionalFormatting sqref="AL3816">
    <cfRule type="expression" dxfId="2002" priority="1934">
      <formula>$BL3816="RETIRADO"</formula>
    </cfRule>
  </conditionalFormatting>
  <conditionalFormatting sqref="AI3815:AJ3815">
    <cfRule type="expression" dxfId="2001" priority="1933">
      <formula>$BL3815="RETIRADO"</formula>
    </cfRule>
  </conditionalFormatting>
  <conditionalFormatting sqref="AL3815">
    <cfRule type="expression" dxfId="2000" priority="1932">
      <formula>$BK3815="RETIRADO"</formula>
    </cfRule>
  </conditionalFormatting>
  <conditionalFormatting sqref="AK3815">
    <cfRule type="expression" dxfId="1999" priority="1931">
      <formula>$BL3815="RETIRADO"</formula>
    </cfRule>
  </conditionalFormatting>
  <conditionalFormatting sqref="AH3815">
    <cfRule type="expression" dxfId="1998" priority="1930">
      <formula>$BL3815="RETIRADO"</formula>
    </cfRule>
  </conditionalFormatting>
  <conditionalFormatting sqref="AI3815:AJ3815">
    <cfRule type="expression" dxfId="1997" priority="1929">
      <formula>$BL3815="RETIRADO"</formula>
    </cfRule>
  </conditionalFormatting>
  <conditionalFormatting sqref="AL3814">
    <cfRule type="expression" dxfId="1996" priority="1928">
      <formula>$BK3814="RETIRADO"</formula>
    </cfRule>
  </conditionalFormatting>
  <conditionalFormatting sqref="AK3814">
    <cfRule type="expression" dxfId="1995" priority="1927">
      <formula>$BL3814="RETIRADO"</formula>
    </cfRule>
  </conditionalFormatting>
  <conditionalFormatting sqref="AI3814:AJ3814">
    <cfRule type="expression" dxfId="1994" priority="1926">
      <formula>$BL3814="RETIRADO"</formula>
    </cfRule>
  </conditionalFormatting>
  <conditionalFormatting sqref="AL3813">
    <cfRule type="expression" dxfId="1993" priority="1925">
      <formula>$BK3813="RETIRADO"</formula>
    </cfRule>
  </conditionalFormatting>
  <conditionalFormatting sqref="AK3813">
    <cfRule type="expression" dxfId="1992" priority="1924">
      <formula>$BL3813="RETIRADO"</formula>
    </cfRule>
  </conditionalFormatting>
  <conditionalFormatting sqref="AI3813:AJ3813">
    <cfRule type="expression" dxfId="1991" priority="1923">
      <formula>$BL3813="RETIRADO"</formula>
    </cfRule>
  </conditionalFormatting>
  <conditionalFormatting sqref="AH3828">
    <cfRule type="expression" dxfId="1990" priority="1922">
      <formula>$BL3828="RETIRADO"</formula>
    </cfRule>
  </conditionalFormatting>
  <conditionalFormatting sqref="AK3827">
    <cfRule type="expression" dxfId="1989" priority="1921">
      <formula>$BK3827="RETIRADO"</formula>
    </cfRule>
  </conditionalFormatting>
  <conditionalFormatting sqref="AL3827:AL3828">
    <cfRule type="expression" dxfId="1988" priority="1920">
      <formula>$BL3827="RETIRADO"</formula>
    </cfRule>
  </conditionalFormatting>
  <conditionalFormatting sqref="AI3827:AJ3827">
    <cfRule type="expression" dxfId="1987" priority="1919">
      <formula>$BL3827="RETIRADO"</formula>
    </cfRule>
  </conditionalFormatting>
  <conditionalFormatting sqref="AI3827:AJ3827">
    <cfRule type="expression" dxfId="1986" priority="1918">
      <formula>$BK3827="RETIRADO"</formula>
    </cfRule>
  </conditionalFormatting>
  <conditionalFormatting sqref="AH3826">
    <cfRule type="expression" dxfId="1985" priority="1917">
      <formula>$BL3826="RETIRADO"</formula>
    </cfRule>
  </conditionalFormatting>
  <conditionalFormatting sqref="AK3826">
    <cfRule type="expression" dxfId="1984" priority="1916">
      <formula>$BK3826="RETIRADO"</formula>
    </cfRule>
  </conditionalFormatting>
  <conditionalFormatting sqref="AL3826">
    <cfRule type="expression" dxfId="1983" priority="1915">
      <formula>$BL3826="RETIRADO"</formula>
    </cfRule>
  </conditionalFormatting>
  <conditionalFormatting sqref="AI3826:AJ3826">
    <cfRule type="expression" dxfId="1982" priority="1914">
      <formula>$BL3826="RETIRADO"</formula>
    </cfRule>
  </conditionalFormatting>
  <conditionalFormatting sqref="AI3826:AJ3826">
    <cfRule type="expression" dxfId="1981" priority="1913">
      <formula>$BK3826="RETIRADO"</formula>
    </cfRule>
  </conditionalFormatting>
  <conditionalFormatting sqref="AI3825:AJ3825">
    <cfRule type="expression" dxfId="1980" priority="1912">
      <formula>$BL3825="RETIRADO"</formula>
    </cfRule>
  </conditionalFormatting>
  <conditionalFormatting sqref="AI3825:AJ3825">
    <cfRule type="expression" dxfId="1979" priority="1911">
      <formula>$BK3825="RETIRADO"</formula>
    </cfRule>
  </conditionalFormatting>
  <conditionalFormatting sqref="AK3825">
    <cfRule type="expression" dxfId="1978" priority="1910">
      <formula>$BK3825="RETIRADO"</formula>
    </cfRule>
  </conditionalFormatting>
  <conditionalFormatting sqref="AH3825">
    <cfRule type="expression" dxfId="1977" priority="1909">
      <formula>$BL3825="RETIRADO"</formula>
    </cfRule>
  </conditionalFormatting>
  <conditionalFormatting sqref="AL3825">
    <cfRule type="expression" dxfId="1976" priority="1908">
      <formula>$BL3825="RETIRADO"</formula>
    </cfRule>
  </conditionalFormatting>
  <conditionalFormatting sqref="AK3824">
    <cfRule type="expression" dxfId="1975" priority="1907">
      <formula>$BL3824="RETIRADO"</formula>
    </cfRule>
  </conditionalFormatting>
  <conditionalFormatting sqref="AL3823">
    <cfRule type="expression" dxfId="1974" priority="1906">
      <formula>$BK3823="RETIRADO"</formula>
    </cfRule>
  </conditionalFormatting>
  <conditionalFormatting sqref="AK3823">
    <cfRule type="expression" dxfId="1973" priority="1905">
      <formula>$BL3823="RETIRADO"</formula>
    </cfRule>
  </conditionalFormatting>
  <conditionalFormatting sqref="AI3822:AJ3822">
    <cfRule type="expression" dxfId="1972" priority="1904">
      <formula>$BL3822="RETIRADO"</formula>
    </cfRule>
  </conditionalFormatting>
  <conditionalFormatting sqref="AL3822">
    <cfRule type="expression" dxfId="1971" priority="1903">
      <formula>$BK3822="RETIRADO"</formula>
    </cfRule>
  </conditionalFormatting>
  <conditionalFormatting sqref="AK3822">
    <cfRule type="expression" dxfId="1970" priority="1902">
      <formula>$BL3822="RETIRADO"</formula>
    </cfRule>
  </conditionalFormatting>
  <conditionalFormatting sqref="AI3822:AJ3822">
    <cfRule type="expression" dxfId="1969" priority="1901">
      <formula>$BL3822="RETIRADO"</formula>
    </cfRule>
  </conditionalFormatting>
  <conditionalFormatting sqref="AI3821:AJ3821">
    <cfRule type="expression" dxfId="1968" priority="1900">
      <formula>$BL3821="RETIRADO"</formula>
    </cfRule>
  </conditionalFormatting>
  <conditionalFormatting sqref="AH3821">
    <cfRule type="expression" dxfId="1967" priority="1899">
      <formula>$BL3821="RETIRADO"</formula>
    </cfRule>
  </conditionalFormatting>
  <conditionalFormatting sqref="AI3821:AJ3821">
    <cfRule type="expression" dxfId="1966" priority="1898">
      <formula>$BK3821="RETIRADO"</formula>
    </cfRule>
  </conditionalFormatting>
  <conditionalFormatting sqref="AK3821">
    <cfRule type="expression" dxfId="1965" priority="1897">
      <formula>$BK3821="RETIRADO"</formula>
    </cfRule>
  </conditionalFormatting>
  <conditionalFormatting sqref="AL3821">
    <cfRule type="expression" dxfId="1964" priority="1896">
      <formula>$BL3821="RETIRADO"</formula>
    </cfRule>
  </conditionalFormatting>
  <conditionalFormatting sqref="AK3820:AL3820">
    <cfRule type="expression" dxfId="1963" priority="1895">
      <formula>$BK3820="RETIRADO"</formula>
    </cfRule>
  </conditionalFormatting>
  <conditionalFormatting sqref="AL3819">
    <cfRule type="expression" dxfId="1962" priority="1894">
      <formula>$BK3819="RETIRADO"</formula>
    </cfRule>
  </conditionalFormatting>
  <conditionalFormatting sqref="AK3819">
    <cfRule type="expression" dxfId="1961" priority="1893">
      <formula>$BL3819="RETIRADO"</formula>
    </cfRule>
  </conditionalFormatting>
  <conditionalFormatting sqref="AL3818">
    <cfRule type="expression" dxfId="1960" priority="1892">
      <formula>$BK3818="RETIRADO"</formula>
    </cfRule>
  </conditionalFormatting>
  <conditionalFormatting sqref="AK3818">
    <cfRule type="expression" dxfId="1959" priority="1891">
      <formula>$BL3818="RETIRADO"</formula>
    </cfRule>
  </conditionalFormatting>
  <conditionalFormatting sqref="AI3817:AJ3817">
    <cfRule type="expression" dxfId="1958" priority="1890">
      <formula>$BL3817="RETIRADO"</formula>
    </cfRule>
  </conditionalFormatting>
  <conditionalFormatting sqref="AI3817:AJ3817">
    <cfRule type="expression" dxfId="1957" priority="1889">
      <formula>$BK3817="RETIRADO"</formula>
    </cfRule>
  </conditionalFormatting>
  <conditionalFormatting sqref="AK3817">
    <cfRule type="expression" dxfId="1956" priority="1888">
      <formula>$BK3817="RETIRADO"</formula>
    </cfRule>
  </conditionalFormatting>
  <conditionalFormatting sqref="AH3817">
    <cfRule type="expression" dxfId="1955" priority="1887">
      <formula>$BL3817="RETIRADO"</formula>
    </cfRule>
  </conditionalFormatting>
  <conditionalFormatting sqref="AL3817">
    <cfRule type="expression" dxfId="1954" priority="1886">
      <formula>$BL3817="RETIRADO"</formula>
    </cfRule>
  </conditionalFormatting>
  <conditionalFormatting sqref="AG3828:AG3830">
    <cfRule type="expression" dxfId="1953" priority="1885">
      <formula>$BL3828="RETIRADO"</formula>
    </cfRule>
  </conditionalFormatting>
  <conditionalFormatting sqref="AM3828">
    <cfRule type="expression" dxfId="1952" priority="1884">
      <formula>$BL3828="RETIRADO"</formula>
    </cfRule>
  </conditionalFormatting>
  <conditionalFormatting sqref="AI3828:AJ3828">
    <cfRule type="expression" dxfId="1951" priority="1883">
      <formula>$BL3828="RETIRADO"</formula>
    </cfRule>
  </conditionalFormatting>
  <conditionalFormatting sqref="AI3828:AJ3828">
    <cfRule type="expression" dxfId="1950" priority="1882">
      <formula>$BK3828="RETIRADO"</formula>
    </cfRule>
  </conditionalFormatting>
  <conditionalFormatting sqref="AF3829">
    <cfRule type="expression" dxfId="1949" priority="1881">
      <formula>$BL3829="RETIRADO"</formula>
    </cfRule>
  </conditionalFormatting>
  <conditionalFormatting sqref="AM3829">
    <cfRule type="expression" dxfId="1948" priority="1880">
      <formula>$BL3829="RETIRADO"</formula>
    </cfRule>
  </conditionalFormatting>
  <conditionalFormatting sqref="AH3829">
    <cfRule type="expression" dxfId="1947" priority="1879">
      <formula>$BL3829="RETIRADO"</formula>
    </cfRule>
  </conditionalFormatting>
  <conditionalFormatting sqref="AK3829:AL3829">
    <cfRule type="expression" dxfId="1946" priority="1878">
      <formula>$BL3829="RETIRADO"</formula>
    </cfRule>
  </conditionalFormatting>
  <conditionalFormatting sqref="AI3829:AJ3829">
    <cfRule type="expression" dxfId="1945" priority="1877">
      <formula>$BL3829="RETIRADO"</formula>
    </cfRule>
  </conditionalFormatting>
  <conditionalFormatting sqref="AI3829">
    <cfRule type="expression" dxfId="1944" priority="1876">
      <formula>$BL3829="RETIRADO"</formula>
    </cfRule>
  </conditionalFormatting>
  <conditionalFormatting sqref="AJ3829">
    <cfRule type="expression" dxfId="1943" priority="1875">
      <formula>$BL3829="RETIRADO"</formula>
    </cfRule>
  </conditionalFormatting>
  <conditionalFormatting sqref="BH3828:BL3828">
    <cfRule type="expression" dxfId="1942" priority="1874">
      <formula>$BL3828="RETIRADO"</formula>
    </cfRule>
  </conditionalFormatting>
  <conditionalFormatting sqref="AJ2846">
    <cfRule type="expression" dxfId="1941" priority="1873">
      <formula>$BL2846="RETIRADO"</formula>
    </cfRule>
  </conditionalFormatting>
  <conditionalFormatting sqref="AI3818:AJ3818">
    <cfRule type="expression" dxfId="1940" priority="1872">
      <formula>$BL3818="RETIRADO"</formula>
    </cfRule>
  </conditionalFormatting>
  <conditionalFormatting sqref="AH3819:AH3820">
    <cfRule type="expression" dxfId="1939" priority="1871">
      <formula>$BL3819="RETIRADO"</formula>
    </cfRule>
  </conditionalFormatting>
  <conditionalFormatting sqref="AI3819:AJ3819">
    <cfRule type="expression" dxfId="1938" priority="1870">
      <formula>$BL3819="RETIRADO"</formula>
    </cfRule>
  </conditionalFormatting>
  <conditionalFormatting sqref="AH3824">
    <cfRule type="expression" dxfId="1937" priority="1869">
      <formula>$BL3824="RETIRADO"</formula>
    </cfRule>
  </conditionalFormatting>
  <conditionalFormatting sqref="AI3824:AJ3824">
    <cfRule type="expression" dxfId="1936" priority="1868">
      <formula>$BL3824="RETIRADO"</formula>
    </cfRule>
  </conditionalFormatting>
  <conditionalFormatting sqref="AI3774:AJ3774">
    <cfRule type="expression" dxfId="1935" priority="1867">
      <formula>$BL3774="RETIRADO"</formula>
    </cfRule>
  </conditionalFormatting>
  <conditionalFormatting sqref="AI3823:AJ3823">
    <cfRule type="expression" dxfId="1934" priority="1866">
      <formula>$BL3823="RETIRADO"</formula>
    </cfRule>
  </conditionalFormatting>
  <conditionalFormatting sqref="AI3823">
    <cfRule type="expression" dxfId="1933" priority="1865">
      <formula>$BL3823="RETIRADO"</formula>
    </cfRule>
  </conditionalFormatting>
  <conditionalFormatting sqref="AJ3823">
    <cfRule type="expression" dxfId="1932" priority="1864">
      <formula>$BL3823="RETIRADO"</formula>
    </cfRule>
  </conditionalFormatting>
  <conditionalFormatting sqref="AH3823">
    <cfRule type="expression" dxfId="1931" priority="1863">
      <formula>$BL3823="RETIRADO"</formula>
    </cfRule>
  </conditionalFormatting>
  <conditionalFormatting sqref="AI3820:AJ3820">
    <cfRule type="expression" dxfId="1930" priority="1862">
      <formula>$BL3820="RETIRADO"</formula>
    </cfRule>
  </conditionalFormatting>
  <conditionalFormatting sqref="AO3560">
    <cfRule type="expression" dxfId="1929" priority="1861">
      <formula>$BL3560="RETIRADO"</formula>
    </cfRule>
  </conditionalFormatting>
  <conditionalFormatting sqref="AO3485">
    <cfRule type="expression" dxfId="1928" priority="1860">
      <formula>$BL3485="RETIRADO"</formula>
    </cfRule>
  </conditionalFormatting>
  <conditionalFormatting sqref="AO3719">
    <cfRule type="expression" dxfId="1927" priority="1859">
      <formula>$BL3719="RETIRADO"</formula>
    </cfRule>
  </conditionalFormatting>
  <conditionalFormatting sqref="AO3505">
    <cfRule type="expression" dxfId="1926" priority="1858">
      <formula>$BL3505="RETIRADO"</formula>
    </cfRule>
  </conditionalFormatting>
  <conditionalFormatting sqref="AH3145">
    <cfRule type="expression" dxfId="1925" priority="1857">
      <formula>$BL3145="RETIRADO"</formula>
    </cfRule>
  </conditionalFormatting>
  <conditionalFormatting sqref="AH3466">
    <cfRule type="expression" dxfId="1924" priority="1856">
      <formula>$BL3466="RETIRADO"</formula>
    </cfRule>
  </conditionalFormatting>
  <conditionalFormatting sqref="AH3313:AH3317">
    <cfRule type="expression" dxfId="1923" priority="1855">
      <formula>$BL3313="RETIRADO"</formula>
    </cfRule>
  </conditionalFormatting>
  <conditionalFormatting sqref="AH3720">
    <cfRule type="expression" dxfId="1922" priority="1854">
      <formula>$BL3720="RETIRADO"</formula>
    </cfRule>
  </conditionalFormatting>
  <conditionalFormatting sqref="AK3830">
    <cfRule type="expression" dxfId="1921" priority="1853">
      <formula>$BK3830="RETIRADO"</formula>
    </cfRule>
  </conditionalFormatting>
  <conditionalFormatting sqref="AL3830">
    <cfRule type="expression" dxfId="1920" priority="1852">
      <formula>$BL3830="RETIRADO"</formula>
    </cfRule>
  </conditionalFormatting>
  <conditionalFormatting sqref="AI3830:AJ3830">
    <cfRule type="expression" dxfId="1919" priority="1851">
      <formula>$BL3830="RETIRADO"</formula>
    </cfRule>
  </conditionalFormatting>
  <conditionalFormatting sqref="AI3830:AJ3830">
    <cfRule type="expression" dxfId="1918" priority="1850">
      <formula>$BK3830="RETIRADO"</formula>
    </cfRule>
  </conditionalFormatting>
  <conditionalFormatting sqref="AI3831:AJ3831">
    <cfRule type="expression" dxfId="1917" priority="1849">
      <formula>$BL3831="RETIRADO"</formula>
    </cfRule>
  </conditionalFormatting>
  <conditionalFormatting sqref="AI3831:AJ3831">
    <cfRule type="expression" dxfId="1916" priority="1848">
      <formula>$BK3831="RETIRADO"</formula>
    </cfRule>
  </conditionalFormatting>
  <conditionalFormatting sqref="AK3831">
    <cfRule type="expression" dxfId="1915" priority="1847">
      <formula>$BK3831="RETIRADO"</formula>
    </cfRule>
  </conditionalFormatting>
  <conditionalFormatting sqref="AL3831">
    <cfRule type="expression" dxfId="1914" priority="1846">
      <formula>$BL3831="RETIRADO"</formula>
    </cfRule>
  </conditionalFormatting>
  <conditionalFormatting sqref="AI3832:AJ3832">
    <cfRule type="expression" dxfId="1913" priority="1845">
      <formula>$BL3832="RETIRADO"</formula>
    </cfRule>
  </conditionalFormatting>
  <conditionalFormatting sqref="AL3832">
    <cfRule type="expression" dxfId="1912" priority="1844">
      <formula>$BK3832="RETIRADO"</formula>
    </cfRule>
  </conditionalFormatting>
  <conditionalFormatting sqref="AK3832">
    <cfRule type="expression" dxfId="1911" priority="1843">
      <formula>$BL3832="RETIRADO"</formula>
    </cfRule>
  </conditionalFormatting>
  <conditionalFormatting sqref="AI3832:AJ3832">
    <cfRule type="expression" dxfId="1910" priority="1842">
      <formula>$BL3832="RETIRADO"</formula>
    </cfRule>
  </conditionalFormatting>
  <conditionalFormatting sqref="AI3833:AJ3833">
    <cfRule type="expression" dxfId="1909" priority="1841">
      <formula>$BL3833="RETIRADO"</formula>
    </cfRule>
  </conditionalFormatting>
  <conditionalFormatting sqref="AL3833">
    <cfRule type="expression" dxfId="1908" priority="1840">
      <formula>$BK3833="RETIRADO"</formula>
    </cfRule>
  </conditionalFormatting>
  <conditionalFormatting sqref="AK3833">
    <cfRule type="expression" dxfId="1907" priority="1839">
      <formula>$BL3833="RETIRADO"</formula>
    </cfRule>
  </conditionalFormatting>
  <conditionalFormatting sqref="AI3833:AJ3833">
    <cfRule type="expression" dxfId="1906" priority="1838">
      <formula>$BL3833="RETIRADO"</formula>
    </cfRule>
  </conditionalFormatting>
  <conditionalFormatting sqref="AH3320 AH3322:AH3325">
    <cfRule type="expression" dxfId="1905" priority="1837">
      <formula>$BL3320="RETIRADO"</formula>
    </cfRule>
  </conditionalFormatting>
  <conditionalFormatting sqref="AH3328">
    <cfRule type="expression" dxfId="1904" priority="1836">
      <formula>$BL3328="RETIRADO"</formula>
    </cfRule>
  </conditionalFormatting>
  <conditionalFormatting sqref="AH3326:AH3337 AH3472:AH3473 AH3350:AH3354 AH3356:AH3368 AH3381:AH3469 AH3339:AH3348 AH3370:AH3379">
    <cfRule type="expression" dxfId="1903" priority="1835">
      <formula>$BL3326="RETIRADO"</formula>
    </cfRule>
  </conditionalFormatting>
  <conditionalFormatting sqref="AH3332">
    <cfRule type="expression" dxfId="1902" priority="1834">
      <formula>$BL3332="RETIRADO"</formula>
    </cfRule>
  </conditionalFormatting>
  <conditionalFormatting sqref="AH3335:AH3336">
    <cfRule type="expression" dxfId="1901" priority="1833">
      <formula>$BL3335="RETIRADO"</formula>
    </cfRule>
  </conditionalFormatting>
  <conditionalFormatting sqref="AH3339">
    <cfRule type="expression" dxfId="1900" priority="1832">
      <formula>$BL3339="RETIRADO"</formula>
    </cfRule>
  </conditionalFormatting>
  <conditionalFormatting sqref="AF3832">
    <cfRule type="expression" dxfId="1899" priority="1831">
      <formula>$BL3832="RETIRADO"</formula>
    </cfRule>
  </conditionalFormatting>
  <conditionalFormatting sqref="AH3830">
    <cfRule type="expression" dxfId="1898" priority="1830">
      <formula>$BL3830="RETIRADO"</formula>
    </cfRule>
  </conditionalFormatting>
  <conditionalFormatting sqref="AM3481">
    <cfRule type="expression" dxfId="1897" priority="1829">
      <formula>$BL3481="RETIRADO"</formula>
    </cfRule>
  </conditionalFormatting>
  <conditionalFormatting sqref="AL3824">
    <cfRule type="expression" dxfId="1896" priority="1828">
      <formula>$BL3824="RETIRADO"</formula>
    </cfRule>
  </conditionalFormatting>
  <conditionalFormatting sqref="AK3720">
    <cfRule type="expression" dxfId="1895" priority="1827">
      <formula>$BL3720="RETIRADO"</formula>
    </cfRule>
  </conditionalFormatting>
  <conditionalFormatting sqref="AH3834">
    <cfRule type="expression" dxfId="1894" priority="1826">
      <formula>$BL3834="RETIRADO"</formula>
    </cfRule>
  </conditionalFormatting>
  <conditionalFormatting sqref="AK3834:AK3835">
    <cfRule type="expression" dxfId="1893" priority="1825">
      <formula>$BK3834="RETIRADO"</formula>
    </cfRule>
  </conditionalFormatting>
  <conditionalFormatting sqref="AL3834">
    <cfRule type="expression" dxfId="1892" priority="1824">
      <formula>$BL3834="RETIRADO"</formula>
    </cfRule>
  </conditionalFormatting>
  <conditionalFormatting sqref="AI3834:AJ3834">
    <cfRule type="expression" dxfId="1891" priority="1823">
      <formula>$BL3834="RETIRADO"</formula>
    </cfRule>
  </conditionalFormatting>
  <conditionalFormatting sqref="AI3834:AJ3834">
    <cfRule type="expression" dxfId="1890" priority="1822">
      <formula>$BK3834="RETIRADO"</formula>
    </cfRule>
  </conditionalFormatting>
  <conditionalFormatting sqref="AL3843">
    <cfRule type="expression" dxfId="1889" priority="1821">
      <formula>$BK3843="RETIRADO"</formula>
    </cfRule>
  </conditionalFormatting>
  <conditionalFormatting sqref="AK3843">
    <cfRule type="expression" dxfId="1888" priority="1820">
      <formula>$BL3843="RETIRADO"</formula>
    </cfRule>
  </conditionalFormatting>
  <conditionalFormatting sqref="AI3843:AJ3843">
    <cfRule type="expression" dxfId="1887" priority="1819">
      <formula>$BL3843="RETIRADO"</formula>
    </cfRule>
  </conditionalFormatting>
  <conditionalFormatting sqref="AL3842">
    <cfRule type="expression" dxfId="1886" priority="1818">
      <formula>$BK3842="RETIRADO"</formula>
    </cfRule>
  </conditionalFormatting>
  <conditionalFormatting sqref="AK3842">
    <cfRule type="expression" dxfId="1885" priority="1817">
      <formula>$BL3842="RETIRADO"</formula>
    </cfRule>
  </conditionalFormatting>
  <conditionalFormatting sqref="AH3842">
    <cfRule type="expression" dxfId="1884" priority="1816">
      <formula>$BL3842="RETIRADO"</formula>
    </cfRule>
  </conditionalFormatting>
  <conditionalFormatting sqref="AI3842:AJ3842">
    <cfRule type="expression" dxfId="1883" priority="1815">
      <formula>$BL3842="RETIRADO"</formula>
    </cfRule>
  </conditionalFormatting>
  <conditionalFormatting sqref="AL3841">
    <cfRule type="expression" dxfId="1882" priority="1814">
      <formula>$BK3841="RETIRADO"</formula>
    </cfRule>
  </conditionalFormatting>
  <conditionalFormatting sqref="AK3841">
    <cfRule type="expression" dxfId="1881" priority="1813">
      <formula>$BL3841="RETIRADO"</formula>
    </cfRule>
  </conditionalFormatting>
  <conditionalFormatting sqref="AH3841">
    <cfRule type="expression" dxfId="1880" priority="1812">
      <formula>$BL3841="RETIRADO"</formula>
    </cfRule>
  </conditionalFormatting>
  <conditionalFormatting sqref="AI3841:AJ3841">
    <cfRule type="expression" dxfId="1879" priority="1811">
      <formula>$BL3841="RETIRADO"</formula>
    </cfRule>
  </conditionalFormatting>
  <conditionalFormatting sqref="AL3840">
    <cfRule type="expression" dxfId="1878" priority="1810">
      <formula>$BK3840="RETIRADO"</formula>
    </cfRule>
  </conditionalFormatting>
  <conditionalFormatting sqref="AK3840">
    <cfRule type="expression" dxfId="1877" priority="1809">
      <formula>$BL3840="RETIRADO"</formula>
    </cfRule>
  </conditionalFormatting>
  <conditionalFormatting sqref="AH3840">
    <cfRule type="expression" dxfId="1876" priority="1808">
      <formula>$BL3840="RETIRADO"</formula>
    </cfRule>
  </conditionalFormatting>
  <conditionalFormatting sqref="AI3840:AJ3840">
    <cfRule type="expression" dxfId="1875" priority="1807">
      <formula>$BL3840="RETIRADO"</formula>
    </cfRule>
  </conditionalFormatting>
  <conditionalFormatting sqref="AI3839:AJ3839">
    <cfRule type="expression" dxfId="1874" priority="1806">
      <formula>$BL3839="RETIRADO"</formula>
    </cfRule>
  </conditionalFormatting>
  <conditionalFormatting sqref="AL3839">
    <cfRule type="expression" dxfId="1873" priority="1805">
      <formula>$BK3839="RETIRADO"</formula>
    </cfRule>
  </conditionalFormatting>
  <conditionalFormatting sqref="AK3839">
    <cfRule type="expression" dxfId="1872" priority="1804">
      <formula>$BL3839="RETIRADO"</formula>
    </cfRule>
  </conditionalFormatting>
  <conditionalFormatting sqref="AI3839:AJ3839">
    <cfRule type="expression" dxfId="1871" priority="1803">
      <formula>$BL3839="RETIRADO"</formula>
    </cfRule>
  </conditionalFormatting>
  <conditionalFormatting sqref="AI3838:AJ3838">
    <cfRule type="expression" dxfId="1870" priority="1802">
      <formula>$BL3838="RETIRADO"</formula>
    </cfRule>
  </conditionalFormatting>
  <conditionalFormatting sqref="AL3838">
    <cfRule type="expression" dxfId="1869" priority="1801">
      <formula>$BK3838="RETIRADO"</formula>
    </cfRule>
  </conditionalFormatting>
  <conditionalFormatting sqref="AK3838">
    <cfRule type="expression" dxfId="1868" priority="1800">
      <formula>$BL3838="RETIRADO"</formula>
    </cfRule>
  </conditionalFormatting>
  <conditionalFormatting sqref="AI3838:AJ3838">
    <cfRule type="expression" dxfId="1867" priority="1799">
      <formula>$BL3838="RETIRADO"</formula>
    </cfRule>
  </conditionalFormatting>
  <conditionalFormatting sqref="AI3837:AJ3837">
    <cfRule type="expression" dxfId="1866" priority="1798">
      <formula>$BL3837="RETIRADO"</formula>
    </cfRule>
  </conditionalFormatting>
  <conditionalFormatting sqref="AL3837">
    <cfRule type="expression" dxfId="1865" priority="1797">
      <formula>$BK3837="RETIRADO"</formula>
    </cfRule>
  </conditionalFormatting>
  <conditionalFormatting sqref="AK3837">
    <cfRule type="expression" dxfId="1864" priority="1796">
      <formula>$BL3837="RETIRADO"</formula>
    </cfRule>
  </conditionalFormatting>
  <conditionalFormatting sqref="AI3837:AJ3837">
    <cfRule type="expression" dxfId="1863" priority="1795">
      <formula>$BL3837="RETIRADO"</formula>
    </cfRule>
  </conditionalFormatting>
  <conditionalFormatting sqref="AH3837">
    <cfRule type="expression" dxfId="1862" priority="1794">
      <formula>$BL3837="RETIRADO"</formula>
    </cfRule>
  </conditionalFormatting>
  <conditionalFormatting sqref="AI3836:AJ3836">
    <cfRule type="expression" dxfId="1861" priority="1793">
      <formula>$BL3836="RETIRADO"</formula>
    </cfRule>
  </conditionalFormatting>
  <conditionalFormatting sqref="AL3836">
    <cfRule type="expression" dxfId="1860" priority="1792">
      <formula>$BK3836="RETIRADO"</formula>
    </cfRule>
  </conditionalFormatting>
  <conditionalFormatting sqref="AI3836">
    <cfRule type="expression" dxfId="1859" priority="1791">
      <formula>$BL3836="RETIRADO"</formula>
    </cfRule>
  </conditionalFormatting>
  <conditionalFormatting sqref="AJ3836">
    <cfRule type="expression" dxfId="1858" priority="1790">
      <formula>$BL3836="RETIRADO"</formula>
    </cfRule>
  </conditionalFormatting>
  <conditionalFormatting sqref="AH3836">
    <cfRule type="expression" dxfId="1857" priority="1789">
      <formula>$BL3836="RETIRADO"</formula>
    </cfRule>
  </conditionalFormatting>
  <conditionalFormatting sqref="AI3835:AJ3835">
    <cfRule type="expression" dxfId="1856" priority="1788">
      <formula>$BL3835="RETIRADO"</formula>
    </cfRule>
  </conditionalFormatting>
  <conditionalFormatting sqref="AL3835">
    <cfRule type="expression" dxfId="1855" priority="1787">
      <formula>$BK3835="RETIRADO"</formula>
    </cfRule>
  </conditionalFormatting>
  <conditionalFormatting sqref="AI3835">
    <cfRule type="expression" dxfId="1854" priority="1786">
      <formula>$BL3835="RETIRADO"</formula>
    </cfRule>
  </conditionalFormatting>
  <conditionalFormatting sqref="AJ3835">
    <cfRule type="expression" dxfId="1853" priority="1785">
      <formula>$BL3835="RETIRADO"</formula>
    </cfRule>
  </conditionalFormatting>
  <conditionalFormatting sqref="AH3835">
    <cfRule type="expression" dxfId="1852" priority="1784">
      <formula>$BL3835="RETIRADO"</formula>
    </cfRule>
  </conditionalFormatting>
  <conditionalFormatting sqref="AH3844:AJ3844">
    <cfRule type="expression" dxfId="1851" priority="1783">
      <formula>$BL3844="RETIRADO"</formula>
    </cfRule>
  </conditionalFormatting>
  <conditionalFormatting sqref="AK3844">
    <cfRule type="expression" dxfId="1850" priority="1782">
      <formula>$BL3844="RETIRADO"</formula>
    </cfRule>
  </conditionalFormatting>
  <conditionalFormatting sqref="X3491:Y3491">
    <cfRule type="expression" dxfId="1849" priority="1781">
      <formula>$BL3491="RETIRADO"</formula>
    </cfRule>
  </conditionalFormatting>
  <conditionalFormatting sqref="AF3491:AG3491">
    <cfRule type="expression" dxfId="1848" priority="1780">
      <formula>$BL3491="RETIRADO"</formula>
    </cfRule>
  </conditionalFormatting>
  <conditionalFormatting sqref="AK3845">
    <cfRule type="expression" dxfId="1847" priority="1779">
      <formula>$BK3845="RETIRADO"</formula>
    </cfRule>
  </conditionalFormatting>
  <conditionalFormatting sqref="AL3845">
    <cfRule type="expression" dxfId="1846" priority="1778">
      <formula>$BL3845="RETIRADO"</formula>
    </cfRule>
  </conditionalFormatting>
  <conditionalFormatting sqref="AI3845:AJ3845">
    <cfRule type="expression" dxfId="1845" priority="1777">
      <formula>$BL3845="RETIRADO"</formula>
    </cfRule>
  </conditionalFormatting>
  <conditionalFormatting sqref="AI3845:AJ3845">
    <cfRule type="expression" dxfId="1844" priority="1776">
      <formula>$BK3845="RETIRADO"</formula>
    </cfRule>
  </conditionalFormatting>
  <conditionalFormatting sqref="AH3846">
    <cfRule type="expression" dxfId="1843" priority="1775">
      <formula>$BL3846="RETIRADO"</formula>
    </cfRule>
  </conditionalFormatting>
  <conditionalFormatting sqref="AK3846">
    <cfRule type="expression" dxfId="1842" priority="1774">
      <formula>$BL3846="RETIRADO"</formula>
    </cfRule>
  </conditionalFormatting>
  <conditionalFormatting sqref="AK3828">
    <cfRule type="expression" dxfId="1841" priority="1773">
      <formula>$BL3828="RETIRADO"</formula>
    </cfRule>
  </conditionalFormatting>
  <conditionalFormatting sqref="AL3787">
    <cfRule type="expression" dxfId="1840" priority="1772">
      <formula>$BL3787="RETIRADO"</formula>
    </cfRule>
  </conditionalFormatting>
  <conditionalFormatting sqref="AM3170:AM3188">
    <cfRule type="expression" dxfId="1839" priority="1771">
      <formula>$BL3170="RETIRADO"</formula>
    </cfRule>
  </conditionalFormatting>
  <conditionalFormatting sqref="AI3852:AJ3852">
    <cfRule type="expression" dxfId="1838" priority="1770">
      <formula>$BL3852="RETIRADO"</formula>
    </cfRule>
  </conditionalFormatting>
  <conditionalFormatting sqref="AI3852:AL3852">
    <cfRule type="expression" dxfId="1837" priority="1769">
      <formula>$BK3852="RETIRADO"</formula>
    </cfRule>
  </conditionalFormatting>
  <conditionalFormatting sqref="AK3850">
    <cfRule type="expression" dxfId="1836" priority="1768">
      <formula>$BK3850="RETIRADO"</formula>
    </cfRule>
  </conditionalFormatting>
  <conditionalFormatting sqref="AI3850:AJ3850">
    <cfRule type="expression" dxfId="1835" priority="1767">
      <formula>$BL3850="RETIRADO"</formula>
    </cfRule>
  </conditionalFormatting>
  <conditionalFormatting sqref="AL3850">
    <cfRule type="expression" dxfId="1834" priority="1766">
      <formula>$BK3850="RETIRADO"</formula>
    </cfRule>
  </conditionalFormatting>
  <conditionalFormatting sqref="AI3850">
    <cfRule type="expression" dxfId="1833" priority="1765">
      <formula>$BL3850="RETIRADO"</formula>
    </cfRule>
  </conditionalFormatting>
  <conditionalFormatting sqref="AJ3850">
    <cfRule type="expression" dxfId="1832" priority="1764">
      <formula>$BL3850="RETIRADO"</formula>
    </cfRule>
  </conditionalFormatting>
  <conditionalFormatting sqref="AH3850">
    <cfRule type="expression" dxfId="1831" priority="1763">
      <formula>$BL3850="RETIRADO"</formula>
    </cfRule>
  </conditionalFormatting>
  <conditionalFormatting sqref="AI3849:AJ3849">
    <cfRule type="expression" dxfId="1830" priority="1762">
      <formula>$BL3849="RETIRADO"</formula>
    </cfRule>
  </conditionalFormatting>
  <conditionalFormatting sqref="AL3849">
    <cfRule type="expression" dxfId="1829" priority="1761">
      <formula>$BK3849="RETIRADO"</formula>
    </cfRule>
  </conditionalFormatting>
  <conditionalFormatting sqref="AK3849">
    <cfRule type="expression" dxfId="1828" priority="1760">
      <formula>$BL3849="RETIRADO"</formula>
    </cfRule>
  </conditionalFormatting>
  <conditionalFormatting sqref="AI3849:AJ3849">
    <cfRule type="expression" dxfId="1827" priority="1759">
      <formula>$BL3849="RETIRADO"</formula>
    </cfRule>
  </conditionalFormatting>
  <conditionalFormatting sqref="AH3849">
    <cfRule type="expression" dxfId="1826" priority="1758">
      <formula>$BL3849="RETIRADO"</formula>
    </cfRule>
  </conditionalFormatting>
  <conditionalFormatting sqref="AI3848:AJ3848">
    <cfRule type="expression" dxfId="1825" priority="1757">
      <formula>$BL3848="RETIRADO"</formula>
    </cfRule>
  </conditionalFormatting>
  <conditionalFormatting sqref="AL3848">
    <cfRule type="expression" dxfId="1824" priority="1756">
      <formula>$BK3848="RETIRADO"</formula>
    </cfRule>
  </conditionalFormatting>
  <conditionalFormatting sqref="AK3848">
    <cfRule type="expression" dxfId="1823" priority="1755">
      <formula>$BL3848="RETIRADO"</formula>
    </cfRule>
  </conditionalFormatting>
  <conditionalFormatting sqref="AI3848:AJ3848">
    <cfRule type="expression" dxfId="1822" priority="1754">
      <formula>$BL3848="RETIRADO"</formula>
    </cfRule>
  </conditionalFormatting>
  <conditionalFormatting sqref="AH3848">
    <cfRule type="expression" dxfId="1821" priority="1753">
      <formula>$BL3848="RETIRADO"</formula>
    </cfRule>
  </conditionalFormatting>
  <conditionalFormatting sqref="AI3847:AJ3847">
    <cfRule type="expression" dxfId="1820" priority="1752">
      <formula>$BL3847="RETIRADO"</formula>
    </cfRule>
  </conditionalFormatting>
  <conditionalFormatting sqref="AL3847">
    <cfRule type="expression" dxfId="1819" priority="1751">
      <formula>$BK3847="RETIRADO"</formula>
    </cfRule>
  </conditionalFormatting>
  <conditionalFormatting sqref="AK3847">
    <cfRule type="expression" dxfId="1818" priority="1750">
      <formula>$BL3847="RETIRADO"</formula>
    </cfRule>
  </conditionalFormatting>
  <conditionalFormatting sqref="AI3847:AJ3847">
    <cfRule type="expression" dxfId="1817" priority="1749">
      <formula>$BL3847="RETIRADO"</formula>
    </cfRule>
  </conditionalFormatting>
  <conditionalFormatting sqref="BJ3820">
    <cfRule type="expression" dxfId="1816" priority="1748">
      <formula>$BL3820="RETIRADO"</formula>
    </cfRule>
  </conditionalFormatting>
  <conditionalFormatting sqref="AH3853">
    <cfRule type="expression" dxfId="1815" priority="1747">
      <formula>$BL3853="RETIRADO"</formula>
    </cfRule>
  </conditionalFormatting>
  <conditionalFormatting sqref="AK3853:AL3853">
    <cfRule type="expression" dxfId="1814" priority="1746">
      <formula>$BL3853="RETIRADO"</formula>
    </cfRule>
  </conditionalFormatting>
  <conditionalFormatting sqref="AN3854:AO3854">
    <cfRule type="expression" dxfId="1813" priority="1745">
      <formula>$BL3854="RETIRADO"</formula>
    </cfRule>
  </conditionalFormatting>
  <conditionalFormatting sqref="AL3854">
    <cfRule type="expression" dxfId="1812" priority="1744">
      <formula>$BK3854="RETIRADO"</formula>
    </cfRule>
  </conditionalFormatting>
  <conditionalFormatting sqref="AK3854">
    <cfRule type="expression" dxfId="1811" priority="1743">
      <formula>$BL3854="RETIRADO"</formula>
    </cfRule>
  </conditionalFormatting>
  <conditionalFormatting sqref="AI3854:AJ3854">
    <cfRule type="expression" dxfId="1810" priority="1742">
      <formula>$BL3854="RETIRADO"</formula>
    </cfRule>
  </conditionalFormatting>
  <conditionalFormatting sqref="BH3854:BL3854">
    <cfRule type="expression" dxfId="1809" priority="1741">
      <formula>$BL3854="RETIRADO"</formula>
    </cfRule>
  </conditionalFormatting>
  <conditionalFormatting sqref="AN3855:AO3855">
    <cfRule type="expression" dxfId="1808" priority="1740">
      <formula>$BL3855="RETIRADO"</formula>
    </cfRule>
  </conditionalFormatting>
  <conditionalFormatting sqref="AL3855">
    <cfRule type="expression" dxfId="1807" priority="1739">
      <formula>$BK3855="RETIRADO"</formula>
    </cfRule>
  </conditionalFormatting>
  <conditionalFormatting sqref="AK3855">
    <cfRule type="expression" dxfId="1806" priority="1738">
      <formula>$BL3855="RETIRADO"</formula>
    </cfRule>
  </conditionalFormatting>
  <conditionalFormatting sqref="AI3855:AJ3855">
    <cfRule type="expression" dxfId="1805" priority="1737">
      <formula>$BL3855="RETIRADO"</formula>
    </cfRule>
  </conditionalFormatting>
  <conditionalFormatting sqref="AN3856:AO3856">
    <cfRule type="expression" dxfId="1804" priority="1736">
      <formula>$BL3856="RETIRADO"</formula>
    </cfRule>
  </conditionalFormatting>
  <conditionalFormatting sqref="AI3856:AJ3856">
    <cfRule type="expression" dxfId="1803" priority="1735">
      <formula>$BL3856="RETIRADO"</formula>
    </cfRule>
  </conditionalFormatting>
  <conditionalFormatting sqref="AL3856:AL3861">
    <cfRule type="expression" dxfId="1802" priority="1734">
      <formula>$BK3856="RETIRADO"</formula>
    </cfRule>
  </conditionalFormatting>
  <conditionalFormatting sqref="AI3856">
    <cfRule type="expression" dxfId="1801" priority="1733">
      <formula>$BL3856="RETIRADO"</formula>
    </cfRule>
  </conditionalFormatting>
  <conditionalFormatting sqref="AJ3856">
    <cfRule type="expression" dxfId="1800" priority="1732">
      <formula>$BL3856="RETIRADO"</formula>
    </cfRule>
  </conditionalFormatting>
  <conditionalFormatting sqref="AN3857:AO3857">
    <cfRule type="expression" dxfId="1799" priority="1731">
      <formula>$BL3857="RETIRADO"</formula>
    </cfRule>
  </conditionalFormatting>
  <conditionalFormatting sqref="AI3857:AJ3857">
    <cfRule type="expression" dxfId="1798" priority="1730">
      <formula>$BL3857="RETIRADO"</formula>
    </cfRule>
  </conditionalFormatting>
  <conditionalFormatting sqref="AN3858:AO3858">
    <cfRule type="expression" dxfId="1797" priority="1729">
      <formula>$BL3858="RETIRADO"</formula>
    </cfRule>
  </conditionalFormatting>
  <conditionalFormatting sqref="AI3858:AJ3858">
    <cfRule type="expression" dxfId="1796" priority="1728">
      <formula>$BL3858="RETIRADO"</formula>
    </cfRule>
  </conditionalFormatting>
  <conditionalFormatting sqref="AN3859:AO3859">
    <cfRule type="expression" dxfId="1795" priority="1727">
      <formula>$BL3859="RETIRADO"</formula>
    </cfRule>
  </conditionalFormatting>
  <conditionalFormatting sqref="AI3859:AJ3859">
    <cfRule type="expression" dxfId="1794" priority="1726">
      <formula>$BL3859="RETIRADO"</formula>
    </cfRule>
  </conditionalFormatting>
  <conditionalFormatting sqref="AI3859">
    <cfRule type="expression" dxfId="1793" priority="1725">
      <formula>$BL3859="RETIRADO"</formula>
    </cfRule>
  </conditionalFormatting>
  <conditionalFormatting sqref="AJ3859">
    <cfRule type="expression" dxfId="1792" priority="1724">
      <formula>$BL3859="RETIRADO"</formula>
    </cfRule>
  </conditionalFormatting>
  <conditionalFormatting sqref="AN3860:AO3860">
    <cfRule type="expression" dxfId="1791" priority="1723">
      <formula>$BL3860="RETIRADO"</formula>
    </cfRule>
  </conditionalFormatting>
  <conditionalFormatting sqref="AI3860:AJ3860">
    <cfRule type="expression" dxfId="1790" priority="1722">
      <formula>$BL3860="RETIRADO"</formula>
    </cfRule>
  </conditionalFormatting>
  <conditionalFormatting sqref="AN3861:AO3861">
    <cfRule type="expression" dxfId="1789" priority="1721">
      <formula>$BL3861="RETIRADO"</formula>
    </cfRule>
  </conditionalFormatting>
  <conditionalFormatting sqref="AI3861:AJ3861">
    <cfRule type="expression" dxfId="1788" priority="1720">
      <formula>$BL3861="RETIRADO"</formula>
    </cfRule>
  </conditionalFormatting>
  <conditionalFormatting sqref="AI3861:AJ3861">
    <cfRule type="expression" dxfId="1787" priority="1719">
      <formula>$BK3861="RETIRADO"</formula>
    </cfRule>
  </conditionalFormatting>
  <conditionalFormatting sqref="AH3867">
    <cfRule type="expression" dxfId="1786" priority="1718">
      <formula>$BL3867="RETIRADO"</formula>
    </cfRule>
  </conditionalFormatting>
  <conditionalFormatting sqref="AN3866:AO3866">
    <cfRule type="expression" dxfId="1785" priority="1717">
      <formula>$BL3866="RETIRADO"</formula>
    </cfRule>
  </conditionalFormatting>
  <conditionalFormatting sqref="AI3866:AJ3866">
    <cfRule type="expression" dxfId="1784" priority="1716">
      <formula>$BL3866="RETIRADO"</formula>
    </cfRule>
  </conditionalFormatting>
  <conditionalFormatting sqref="AI3866:AI3867">
    <cfRule type="expression" dxfId="1783" priority="1715">
      <formula>$BL3866="RETIRADO"</formula>
    </cfRule>
  </conditionalFormatting>
  <conditionalFormatting sqref="AJ3866:AJ3867">
    <cfRule type="expression" dxfId="1782" priority="1714">
      <formula>$BL3866="RETIRADO"</formula>
    </cfRule>
  </conditionalFormatting>
  <conditionalFormatting sqref="AN3867:AO3867">
    <cfRule type="expression" dxfId="1781" priority="1713">
      <formula>$BL3867="RETIRADO"</formula>
    </cfRule>
  </conditionalFormatting>
  <conditionalFormatting sqref="AI3867:AJ3867">
    <cfRule type="expression" dxfId="1780" priority="1712">
      <formula>$BL3867="RETIRADO"</formula>
    </cfRule>
  </conditionalFormatting>
  <conditionalFormatting sqref="AN3868:AO3868">
    <cfRule type="expression" dxfId="1779" priority="1711">
      <formula>$BL3868="RETIRADO"</formula>
    </cfRule>
  </conditionalFormatting>
  <conditionalFormatting sqref="AI3868:AJ3868">
    <cfRule type="expression" dxfId="1778" priority="1710">
      <formula>$BL3868="RETIRADO"</formula>
    </cfRule>
  </conditionalFormatting>
  <conditionalFormatting sqref="AI3868:AJ3868">
    <cfRule type="expression" dxfId="1777" priority="1709">
      <formula>$BK3868="RETIRADO"</formula>
    </cfRule>
  </conditionalFormatting>
  <conditionalFormatting sqref="AK3781">
    <cfRule type="expression" dxfId="1776" priority="1708">
      <formula>$BL3781="RETIRADO"</formula>
    </cfRule>
  </conditionalFormatting>
  <conditionalFormatting sqref="AI3781:AJ3781">
    <cfRule type="expression" dxfId="1775" priority="1707">
      <formula>$BL3781="RETIRADO"</formula>
    </cfRule>
  </conditionalFormatting>
  <conditionalFormatting sqref="B3503">
    <cfRule type="expression" dxfId="1774" priority="1706">
      <formula>$BL3503="RETIRADO"</formula>
    </cfRule>
  </conditionalFormatting>
  <conditionalFormatting sqref="BJ3826">
    <cfRule type="expression" dxfId="1773" priority="1705">
      <formula>$BL3826="RETIRADO"</formula>
    </cfRule>
  </conditionalFormatting>
  <conditionalFormatting sqref="AN3874">
    <cfRule type="expression" dxfId="1772" priority="1704">
      <formula>$BL3874="RETIRADO"</formula>
    </cfRule>
  </conditionalFormatting>
  <conditionalFormatting sqref="AL3869">
    <cfRule type="expression" dxfId="1771" priority="1703">
      <formula>$BK3869="RETIRADO"</formula>
    </cfRule>
  </conditionalFormatting>
  <conditionalFormatting sqref="AK3869">
    <cfRule type="expression" dxfId="1770" priority="1702">
      <formula>$BL3869="RETIRADO"</formula>
    </cfRule>
  </conditionalFormatting>
  <conditionalFormatting sqref="AI3869:AJ3869">
    <cfRule type="expression" dxfId="1769" priority="1701">
      <formula>$BL3869="RETIRADO"</formula>
    </cfRule>
  </conditionalFormatting>
  <conditionalFormatting sqref="AI3870:AJ3870">
    <cfRule type="expression" dxfId="1768" priority="1700">
      <formula>$BL3870="RETIRADO"</formula>
    </cfRule>
  </conditionalFormatting>
  <conditionalFormatting sqref="AJ3870">
    <cfRule type="expression" dxfId="1767" priority="1699">
      <formula>$BL3870="RETIRADO"</formula>
    </cfRule>
  </conditionalFormatting>
  <conditionalFormatting sqref="AI3871:AJ3871">
    <cfRule type="expression" dxfId="1766" priority="1698">
      <formula>$BL3871="RETIRADO"</formula>
    </cfRule>
  </conditionalFormatting>
  <conditionalFormatting sqref="AL3871">
    <cfRule type="expression" dxfId="1765" priority="1697">
      <formula>$BK3871="RETIRADO"</formula>
    </cfRule>
  </conditionalFormatting>
  <conditionalFormatting sqref="AK3871">
    <cfRule type="expression" dxfId="1764" priority="1696">
      <formula>$BL3871="RETIRADO"</formula>
    </cfRule>
  </conditionalFormatting>
  <conditionalFormatting sqref="AI3871:AJ3871">
    <cfRule type="expression" dxfId="1763" priority="1695">
      <formula>$BL3871="RETIRADO"</formula>
    </cfRule>
  </conditionalFormatting>
  <conditionalFormatting sqref="AH3871">
    <cfRule type="expression" dxfId="1762" priority="1694">
      <formula>$BL3871="RETIRADO"</formula>
    </cfRule>
  </conditionalFormatting>
  <conditionalFormatting sqref="AI3872:AJ3872">
    <cfRule type="expression" dxfId="1761" priority="1693">
      <formula>$BL3872="RETIRADO"</formula>
    </cfRule>
  </conditionalFormatting>
  <conditionalFormatting sqref="AJ3872">
    <cfRule type="expression" dxfId="1760" priority="1692">
      <formula>$BL3872="RETIRADO"</formula>
    </cfRule>
  </conditionalFormatting>
  <conditionalFormatting sqref="AI3873:AJ3873">
    <cfRule type="expression" dxfId="1759" priority="1691">
      <formula>$BL3873="RETIRADO"</formula>
    </cfRule>
  </conditionalFormatting>
  <conditionalFormatting sqref="AJ3873">
    <cfRule type="expression" dxfId="1758" priority="1690">
      <formula>$BL3873="RETIRADO"</formula>
    </cfRule>
  </conditionalFormatting>
  <conditionalFormatting sqref="AJ3874">
    <cfRule type="expression" dxfId="1757" priority="1689">
      <formula>$BL3874="RETIRADO"</formula>
    </cfRule>
  </conditionalFormatting>
  <conditionalFormatting sqref="AH3874">
    <cfRule type="expression" dxfId="1756" priority="1688">
      <formula>$BL3874="RETIRADO"</formula>
    </cfRule>
  </conditionalFormatting>
  <conditionalFormatting sqref="AL3874">
    <cfRule type="expression" dxfId="1755" priority="1687">
      <formula>$BL3874="RETIRADO"</formula>
    </cfRule>
  </conditionalFormatting>
  <conditionalFormatting sqref="AO3874">
    <cfRule type="expression" dxfId="1754" priority="1686">
      <formula>$BL3874="RETIRADO"</formula>
    </cfRule>
  </conditionalFormatting>
  <conditionalFormatting sqref="AH3717">
    <cfRule type="expression" dxfId="1753" priority="1685">
      <formula>$BL3717="RETIRADO"</formula>
    </cfRule>
  </conditionalFormatting>
  <conditionalFormatting sqref="AL3875">
    <cfRule type="expression" dxfId="1752" priority="1684">
      <formula>$BK3875="RETIRADO"</formula>
    </cfRule>
  </conditionalFormatting>
  <conditionalFormatting sqref="AK3875">
    <cfRule type="expression" dxfId="1751" priority="1683">
      <formula>$BL3875="RETIRADO"</formula>
    </cfRule>
  </conditionalFormatting>
  <conditionalFormatting sqref="AH3875">
    <cfRule type="expression" dxfId="1750" priority="1682">
      <formula>$BL3875="RETIRADO"</formula>
    </cfRule>
  </conditionalFormatting>
  <conditionalFormatting sqref="AI3875:AJ3875">
    <cfRule type="expression" dxfId="1749" priority="1681">
      <formula>$BL3875="RETIRADO"</formula>
    </cfRule>
  </conditionalFormatting>
  <conditionalFormatting sqref="AN3875:AO3875">
    <cfRule type="expression" dxfId="1748" priority="1680">
      <formula>$BL3875="RETIRADO"</formula>
    </cfRule>
  </conditionalFormatting>
  <conditionalFormatting sqref="AK3726">
    <cfRule type="expression" dxfId="1747" priority="1679">
      <formula>$BL3726="RETIRADO"</formula>
    </cfRule>
  </conditionalFormatting>
  <conditionalFormatting sqref="AI3726:AJ3726">
    <cfRule type="expression" dxfId="1746" priority="1678">
      <formula>$BL3726="RETIRADO"</formula>
    </cfRule>
  </conditionalFormatting>
  <conditionalFormatting sqref="AI3874">
    <cfRule type="expression" dxfId="1745" priority="1677">
      <formula>$BL3874="RETIRADO"</formula>
    </cfRule>
  </conditionalFormatting>
  <conditionalFormatting sqref="AI3874">
    <cfRule type="expression" dxfId="1744" priority="1676">
      <formula>$BL3874="RETIRADO"</formula>
    </cfRule>
  </conditionalFormatting>
  <conditionalFormatting sqref="AJ2372">
    <cfRule type="expression" dxfId="1743" priority="1675">
      <formula>$BL2372="RETIRADO"</formula>
    </cfRule>
  </conditionalFormatting>
  <conditionalFormatting sqref="AH2372">
    <cfRule type="expression" dxfId="1742" priority="1674">
      <formula>$BL2372="RETIRADO"</formula>
    </cfRule>
  </conditionalFormatting>
  <conditionalFormatting sqref="AI2372">
    <cfRule type="expression" dxfId="1741" priority="1673">
      <formula>$BL2372="RETIRADO"</formula>
    </cfRule>
  </conditionalFormatting>
  <conditionalFormatting sqref="AI2372">
    <cfRule type="expression" dxfId="1740" priority="1672">
      <formula>$BL2372="RETIRADO"</formula>
    </cfRule>
  </conditionalFormatting>
  <conditionalFormatting sqref="AN2372">
    <cfRule type="expression" dxfId="1739" priority="1671">
      <formula>$BL2372="RETIRADO"</formula>
    </cfRule>
  </conditionalFormatting>
  <conditionalFormatting sqref="AO2372">
    <cfRule type="expression" dxfId="1738" priority="1670">
      <formula>$BL2372="RETIRADO"</formula>
    </cfRule>
  </conditionalFormatting>
  <conditionalFormatting sqref="AI3671:AL3671">
    <cfRule type="expression" dxfId="1737" priority="1669">
      <formula>$BL3671="RETIRADO"</formula>
    </cfRule>
  </conditionalFormatting>
  <conditionalFormatting sqref="AK3662:AL3662">
    <cfRule type="expression" dxfId="1736" priority="1668">
      <formula>$BK3662="RETIRADO"</formula>
    </cfRule>
  </conditionalFormatting>
  <conditionalFormatting sqref="AH3662">
    <cfRule type="expression" dxfId="1735" priority="1667">
      <formula>$BL3662="RETIRADO"</formula>
    </cfRule>
  </conditionalFormatting>
  <conditionalFormatting sqref="AI3662">
    <cfRule type="expression" dxfId="1734" priority="1666">
      <formula>$BK3662="RETIRADO"</formula>
    </cfRule>
  </conditionalFormatting>
  <conditionalFormatting sqref="AF3876:AF3917">
    <cfRule type="expression" dxfId="1733" priority="1665">
      <formula>$BL3876="RETIRADO"</formula>
    </cfRule>
  </conditionalFormatting>
  <conditionalFormatting sqref="AM3869:AM3875">
    <cfRule type="expression" dxfId="1732" priority="1664">
      <formula>$BL3869="RETIRADO"</formula>
    </cfRule>
  </conditionalFormatting>
  <conditionalFormatting sqref="AK3892">
    <cfRule type="expression" dxfId="1731" priority="1663">
      <formula>$BL3892="RETIRADO"</formula>
    </cfRule>
  </conditionalFormatting>
  <conditionalFormatting sqref="AL3892">
    <cfRule type="expression" dxfId="1730" priority="1662">
      <formula>$BK3892="RETIRADO"</formula>
    </cfRule>
  </conditionalFormatting>
  <conditionalFormatting sqref="AI3892:AJ3892">
    <cfRule type="expression" dxfId="1729" priority="1661">
      <formula>$BL3892="RETIRADO"</formula>
    </cfRule>
  </conditionalFormatting>
  <conditionalFormatting sqref="AI3892:AJ3892">
    <cfRule type="expression" dxfId="1728" priority="1660">
      <formula>$BK3892="RETIRADO"</formula>
    </cfRule>
  </conditionalFormatting>
  <conditionalFormatting sqref="AK3891">
    <cfRule type="expression" dxfId="1727" priority="1659">
      <formula>$BL3891="RETIRADO"</formula>
    </cfRule>
  </conditionalFormatting>
  <conditionalFormatting sqref="AI3891:AJ3891">
    <cfRule type="expression" dxfId="1726" priority="1658">
      <formula>$BL3891="RETIRADO"</formula>
    </cfRule>
  </conditionalFormatting>
  <conditionalFormatting sqref="AI3891:AJ3891">
    <cfRule type="expression" dxfId="1725" priority="1657">
      <formula>$BK3891="RETIRADO"</formula>
    </cfRule>
  </conditionalFormatting>
  <conditionalFormatting sqref="AK3890">
    <cfRule type="expression" dxfId="1724" priority="1656">
      <formula>$BL3890="RETIRADO"</formula>
    </cfRule>
  </conditionalFormatting>
  <conditionalFormatting sqref="AL3890">
    <cfRule type="expression" dxfId="1723" priority="1655">
      <formula>$BK3890="RETIRADO"</formula>
    </cfRule>
  </conditionalFormatting>
  <conditionalFormatting sqref="AH3890">
    <cfRule type="expression" dxfId="1722" priority="1654">
      <formula>$BL3890="RETIRADO"</formula>
    </cfRule>
  </conditionalFormatting>
  <conditionalFormatting sqref="AI3890:AJ3890">
    <cfRule type="expression" dxfId="1721" priority="1653">
      <formula>$BL3890="RETIRADO"</formula>
    </cfRule>
  </conditionalFormatting>
  <conditionalFormatting sqref="AK3889">
    <cfRule type="expression" dxfId="1720" priority="1652">
      <formula>$BL3889="RETIRADO"</formula>
    </cfRule>
  </conditionalFormatting>
  <conditionalFormatting sqref="AL3889">
    <cfRule type="expression" dxfId="1719" priority="1651">
      <formula>$BK3889="RETIRADO"</formula>
    </cfRule>
  </conditionalFormatting>
  <conditionalFormatting sqref="AH3889">
    <cfRule type="expression" dxfId="1718" priority="1650">
      <formula>$BL3889="RETIRADO"</formula>
    </cfRule>
  </conditionalFormatting>
  <conditionalFormatting sqref="AI3889:AJ3889">
    <cfRule type="expression" dxfId="1717" priority="1649">
      <formula>$BL3889="RETIRADO"</formula>
    </cfRule>
  </conditionalFormatting>
  <conditionalFormatting sqref="AI3888">
    <cfRule type="expression" dxfId="1716" priority="1648">
      <formula>$BL3888="RETIRADO"</formula>
    </cfRule>
  </conditionalFormatting>
  <conditionalFormatting sqref="AL3888">
    <cfRule type="expression" dxfId="1715" priority="1647">
      <formula>$BK3888="RETIRADO"</formula>
    </cfRule>
  </conditionalFormatting>
  <conditionalFormatting sqref="AI3888:AJ3888">
    <cfRule type="expression" dxfId="1714" priority="1646">
      <formula>$BL3888="RETIRADO"</formula>
    </cfRule>
  </conditionalFormatting>
  <conditionalFormatting sqref="AJ3888">
    <cfRule type="expression" dxfId="1713" priority="1645">
      <formula>$BL3888="RETIRADO"</formula>
    </cfRule>
  </conditionalFormatting>
  <conditionalFormatting sqref="AH3888">
    <cfRule type="expression" dxfId="1712" priority="1644">
      <formula>$BL3888="RETIRADO"</formula>
    </cfRule>
  </conditionalFormatting>
  <conditionalFormatting sqref="AI3887">
    <cfRule type="expression" dxfId="1711" priority="1643">
      <formula>$BL3887="RETIRADO"</formula>
    </cfRule>
  </conditionalFormatting>
  <conditionalFormatting sqref="AL3887">
    <cfRule type="expression" dxfId="1710" priority="1642">
      <formula>$BK3887="RETIRADO"</formula>
    </cfRule>
  </conditionalFormatting>
  <conditionalFormatting sqref="AI3887:AJ3887">
    <cfRule type="expression" dxfId="1709" priority="1641">
      <formula>$BL3887="RETIRADO"</formula>
    </cfRule>
  </conditionalFormatting>
  <conditionalFormatting sqref="AJ3887">
    <cfRule type="expression" dxfId="1708" priority="1640">
      <formula>$BL3887="RETIRADO"</formula>
    </cfRule>
  </conditionalFormatting>
  <conditionalFormatting sqref="AH3887">
    <cfRule type="expression" dxfId="1707" priority="1639">
      <formula>$BL3887="RETIRADO"</formula>
    </cfRule>
  </conditionalFormatting>
  <conditionalFormatting sqref="AK3886">
    <cfRule type="expression" dxfId="1706" priority="1638">
      <formula>$BL3886="RETIRADO"</formula>
    </cfRule>
  </conditionalFormatting>
  <conditionalFormatting sqref="AL3886">
    <cfRule type="expression" dxfId="1705" priority="1637">
      <formula>$BK3886="RETIRADO"</formula>
    </cfRule>
  </conditionalFormatting>
  <conditionalFormatting sqref="AH3886">
    <cfRule type="expression" dxfId="1704" priority="1636">
      <formula>$BL3886="RETIRADO"</formula>
    </cfRule>
  </conditionalFormatting>
  <conditionalFormatting sqref="AI3886:AJ3886">
    <cfRule type="expression" dxfId="1703" priority="1635">
      <formula>$BL3886="RETIRADO"</formula>
    </cfRule>
  </conditionalFormatting>
  <conditionalFormatting sqref="AK3885">
    <cfRule type="expression" dxfId="1702" priority="1634">
      <formula>$BL3885="RETIRADO"</formula>
    </cfRule>
  </conditionalFormatting>
  <conditionalFormatting sqref="AL3885">
    <cfRule type="expression" dxfId="1701" priority="1633">
      <formula>$BK3885="RETIRADO"</formula>
    </cfRule>
  </conditionalFormatting>
  <conditionalFormatting sqref="AH3885">
    <cfRule type="expression" dxfId="1700" priority="1632">
      <formula>$BL3885="RETIRADO"</formula>
    </cfRule>
  </conditionalFormatting>
  <conditionalFormatting sqref="AI3885:AJ3885">
    <cfRule type="expression" dxfId="1699" priority="1631">
      <formula>$BL3885="RETIRADO"</formula>
    </cfRule>
  </conditionalFormatting>
  <conditionalFormatting sqref="AK3884">
    <cfRule type="expression" dxfId="1698" priority="1630">
      <formula>$BL3884="RETIRADO"</formula>
    </cfRule>
  </conditionalFormatting>
  <conditionalFormatting sqref="AL3884">
    <cfRule type="expression" dxfId="1697" priority="1629">
      <formula>$BK3884="RETIRADO"</formula>
    </cfRule>
  </conditionalFormatting>
  <conditionalFormatting sqref="AH3884">
    <cfRule type="expression" dxfId="1696" priority="1628">
      <formula>$BL3884="RETIRADO"</formula>
    </cfRule>
  </conditionalFormatting>
  <conditionalFormatting sqref="AI3884:AJ3884">
    <cfRule type="expression" dxfId="1695" priority="1627">
      <formula>$BL3884="RETIRADO"</formula>
    </cfRule>
  </conditionalFormatting>
  <conditionalFormatting sqref="AK3883">
    <cfRule type="expression" dxfId="1694" priority="1626">
      <formula>$BL3883="RETIRADO"</formula>
    </cfRule>
  </conditionalFormatting>
  <conditionalFormatting sqref="AL3883">
    <cfRule type="expression" dxfId="1693" priority="1625">
      <formula>$BK3883="RETIRADO"</formula>
    </cfRule>
  </conditionalFormatting>
  <conditionalFormatting sqref="AH3883">
    <cfRule type="expression" dxfId="1692" priority="1624">
      <formula>$BL3883="RETIRADO"</formula>
    </cfRule>
  </conditionalFormatting>
  <conditionalFormatting sqref="AI3883:AJ3883">
    <cfRule type="expression" dxfId="1691" priority="1623">
      <formula>$BL3883="RETIRADO"</formula>
    </cfRule>
  </conditionalFormatting>
  <conditionalFormatting sqref="AK3882">
    <cfRule type="expression" dxfId="1690" priority="1622">
      <formula>$BL3882="RETIRADO"</formula>
    </cfRule>
  </conditionalFormatting>
  <conditionalFormatting sqref="AL3882">
    <cfRule type="expression" dxfId="1689" priority="1621">
      <formula>$BK3882="RETIRADO"</formula>
    </cfRule>
  </conditionalFormatting>
  <conditionalFormatting sqref="AH3882">
    <cfRule type="expression" dxfId="1688" priority="1620">
      <formula>$BL3882="RETIRADO"</formula>
    </cfRule>
  </conditionalFormatting>
  <conditionalFormatting sqref="AI3882:AJ3882">
    <cfRule type="expression" dxfId="1687" priority="1619">
      <formula>$BL3882="RETIRADO"</formula>
    </cfRule>
  </conditionalFormatting>
  <conditionalFormatting sqref="AK3881">
    <cfRule type="expression" dxfId="1686" priority="1618">
      <formula>$BL3881="RETIRADO"</formula>
    </cfRule>
  </conditionalFormatting>
  <conditionalFormatting sqref="AL3881">
    <cfRule type="expression" dxfId="1685" priority="1617">
      <formula>$BK3881="RETIRADO"</formula>
    </cfRule>
  </conditionalFormatting>
  <conditionalFormatting sqref="AH3881">
    <cfRule type="expression" dxfId="1684" priority="1616">
      <formula>$BL3881="RETIRADO"</formula>
    </cfRule>
  </conditionalFormatting>
  <conditionalFormatting sqref="AI3881:AJ3881">
    <cfRule type="expression" dxfId="1683" priority="1615">
      <formula>$BL3881="RETIRADO"</formula>
    </cfRule>
  </conditionalFormatting>
  <conditionalFormatting sqref="AI3879">
    <cfRule type="expression" dxfId="1682" priority="1614">
      <formula>$BL3879="RETIRADO"</formula>
    </cfRule>
  </conditionalFormatting>
  <conditionalFormatting sqref="AL3879">
    <cfRule type="expression" dxfId="1681" priority="1613">
      <formula>$BK3879="RETIRADO"</formula>
    </cfRule>
  </conditionalFormatting>
  <conditionalFormatting sqref="AI3879:AJ3879">
    <cfRule type="expression" dxfId="1680" priority="1612">
      <formula>$BL3879="RETIRADO"</formula>
    </cfRule>
  </conditionalFormatting>
  <conditionalFormatting sqref="AJ3879">
    <cfRule type="expression" dxfId="1679" priority="1611">
      <formula>$BL3879="RETIRADO"</formula>
    </cfRule>
  </conditionalFormatting>
  <conditionalFormatting sqref="AI3878:AJ3878">
    <cfRule type="expression" dxfId="1678" priority="1610">
      <formula>$BL3878="RETIRADO"</formula>
    </cfRule>
  </conditionalFormatting>
  <conditionalFormatting sqref="AL3878">
    <cfRule type="expression" dxfId="1677" priority="1609">
      <formula>$BK3878="RETIRADO"</formula>
    </cfRule>
  </conditionalFormatting>
  <conditionalFormatting sqref="AK3878">
    <cfRule type="expression" dxfId="1676" priority="1608">
      <formula>$BL3878="RETIRADO"</formula>
    </cfRule>
  </conditionalFormatting>
  <conditionalFormatting sqref="AI3878:AJ3878">
    <cfRule type="expression" dxfId="1675" priority="1607">
      <formula>$BL3878="RETIRADO"</formula>
    </cfRule>
  </conditionalFormatting>
  <conditionalFormatting sqref="AH3876:AJ3876">
    <cfRule type="expression" dxfId="1674" priority="1606">
      <formula>$BL3876="RETIRADO"</formula>
    </cfRule>
  </conditionalFormatting>
  <conditionalFormatting sqref="AI3876:AK3876">
    <cfRule type="expression" dxfId="1673" priority="1605">
      <formula>$BL3876="RETIRADO"</formula>
    </cfRule>
  </conditionalFormatting>
  <conditionalFormatting sqref="AL3876">
    <cfRule type="expression" dxfId="1672" priority="1604">
      <formula>$BL3876="RETIRADO"</formula>
    </cfRule>
  </conditionalFormatting>
  <conditionalFormatting sqref="AI3877:AJ3877">
    <cfRule type="expression" dxfId="1671" priority="1603">
      <formula>$BL3877="RETIRADO"</formula>
    </cfRule>
  </conditionalFormatting>
  <conditionalFormatting sqref="AH3877">
    <cfRule type="expression" dxfId="1670" priority="1602">
      <formula>$BL3877="RETIRADO"</formula>
    </cfRule>
  </conditionalFormatting>
  <conditionalFormatting sqref="AI3877:AL3877">
    <cfRule type="expression" dxfId="1669" priority="1601">
      <formula>$BL3877="RETIRADO"</formula>
    </cfRule>
  </conditionalFormatting>
  <conditionalFormatting sqref="AO3747">
    <cfRule type="expression" dxfId="1668" priority="1600">
      <formula>$BL3747="RETIRADO"</formula>
    </cfRule>
  </conditionalFormatting>
  <conditionalFormatting sqref="AI3893:AJ3893">
    <cfRule type="expression" dxfId="1667" priority="1599">
      <formula>$BL3893="RETIRADO"</formula>
    </cfRule>
  </conditionalFormatting>
  <conditionalFormatting sqref="AL3893">
    <cfRule type="expression" dxfId="1666" priority="1598">
      <formula>$BK3893="RETIRADO"</formula>
    </cfRule>
  </conditionalFormatting>
  <conditionalFormatting sqref="AI3893:AJ3893">
    <cfRule type="expression" dxfId="1665" priority="1597">
      <formula>$BL3893="RETIRADO"</formula>
    </cfRule>
  </conditionalFormatting>
  <conditionalFormatting sqref="AK3893">
    <cfRule type="expression" dxfId="1664" priority="1596">
      <formula>$BL3893="RETIRADO"</formula>
    </cfRule>
  </conditionalFormatting>
  <conditionalFormatting sqref="AK3895:AK3896">
    <cfRule type="expression" dxfId="1663" priority="1595">
      <formula>$BL3895="RETIRADO"</formula>
    </cfRule>
  </conditionalFormatting>
  <conditionalFormatting sqref="AL3895:AL3896">
    <cfRule type="expression" dxfId="1662" priority="1594">
      <formula>$BK3895="RETIRADO"</formula>
    </cfRule>
  </conditionalFormatting>
  <conditionalFormatting sqref="AH3895">
    <cfRule type="expression" dxfId="1661" priority="1593">
      <formula>$BL3895="RETIRADO"</formula>
    </cfRule>
  </conditionalFormatting>
  <conditionalFormatting sqref="AI3895:AJ3895">
    <cfRule type="expression" dxfId="1660" priority="1592">
      <formula>$BL3895="RETIRADO"</formula>
    </cfRule>
  </conditionalFormatting>
  <conditionalFormatting sqref="AK3894">
    <cfRule type="expression" dxfId="1659" priority="1591">
      <formula>$BL3894="RETIRADO"</formula>
    </cfRule>
  </conditionalFormatting>
  <conditionalFormatting sqref="AL3894">
    <cfRule type="expression" dxfId="1658" priority="1590">
      <formula>$BK3894="RETIRADO"</formula>
    </cfRule>
  </conditionalFormatting>
  <conditionalFormatting sqref="AI3894:AJ3894">
    <cfRule type="expression" dxfId="1657" priority="1589">
      <formula>$BL3894="RETIRADO"</formula>
    </cfRule>
  </conditionalFormatting>
  <conditionalFormatting sqref="AK3897">
    <cfRule type="expression" dxfId="1656" priority="1588">
      <formula>$BL3897="RETIRADO"</formula>
    </cfRule>
  </conditionalFormatting>
  <conditionalFormatting sqref="AL3897">
    <cfRule type="expression" dxfId="1655" priority="1587">
      <formula>$BK3897="RETIRADO"</formula>
    </cfRule>
  </conditionalFormatting>
  <conditionalFormatting sqref="AH3897">
    <cfRule type="expression" dxfId="1654" priority="1586">
      <formula>$BL3897="RETIRADO"</formula>
    </cfRule>
  </conditionalFormatting>
  <conditionalFormatting sqref="AI3897:AJ3897">
    <cfRule type="expression" dxfId="1653" priority="1585">
      <formula>$BL3897="RETIRADO"</formula>
    </cfRule>
  </conditionalFormatting>
  <conditionalFormatting sqref="AK3898:AK3899">
    <cfRule type="expression" dxfId="1652" priority="1584">
      <formula>$BL3898="RETIRADO"</formula>
    </cfRule>
  </conditionalFormatting>
  <conditionalFormatting sqref="AL3898:AL3899">
    <cfRule type="expression" dxfId="1651" priority="1583">
      <formula>$BK3898="RETIRADO"</formula>
    </cfRule>
  </conditionalFormatting>
  <conditionalFormatting sqref="AH3899">
    <cfRule type="expression" dxfId="1650" priority="1582">
      <formula>$BL3899="RETIRADO"</formula>
    </cfRule>
  </conditionalFormatting>
  <conditionalFormatting sqref="AI3898:AJ3898">
    <cfRule type="expression" dxfId="1649" priority="1581">
      <formula>$BL3898="RETIRADO"</formula>
    </cfRule>
  </conditionalFormatting>
  <conditionalFormatting sqref="AH3900:AL3900">
    <cfRule type="expression" dxfId="1648" priority="1580">
      <formula>$BL3900="RETIRADO"</formula>
    </cfRule>
  </conditionalFormatting>
  <conditionalFormatting sqref="AI3900:AJ3900">
    <cfRule type="expression" dxfId="1647" priority="1579">
      <formula>$BL3900="RETIRADO"</formula>
    </cfRule>
  </conditionalFormatting>
  <conditionalFormatting sqref="AH3901:AJ3901">
    <cfRule type="expression" dxfId="1646" priority="1578">
      <formula>$BL3901="RETIRADO"</formula>
    </cfRule>
  </conditionalFormatting>
  <conditionalFormatting sqref="AK3901:AL3901">
    <cfRule type="expression" dxfId="1645" priority="1577">
      <formula>$BL3901="RETIRADO"</formula>
    </cfRule>
  </conditionalFormatting>
  <conditionalFormatting sqref="AH3902:AK3902">
    <cfRule type="expression" dxfId="1644" priority="1576">
      <formula>$BL3902="RETIRADO"</formula>
    </cfRule>
  </conditionalFormatting>
  <conditionalFormatting sqref="AL3902">
    <cfRule type="expression" dxfId="1643" priority="1575">
      <formula>$BL3902="RETIRADO"</formula>
    </cfRule>
  </conditionalFormatting>
  <conditionalFormatting sqref="AI3903:AJ3903">
    <cfRule type="expression" dxfId="1642" priority="1574">
      <formula>$BL3903="RETIRADO"</formula>
    </cfRule>
  </conditionalFormatting>
  <conditionalFormatting sqref="AI3903:AK3903">
    <cfRule type="expression" dxfId="1641" priority="1573">
      <formula>$BL3903="RETIRADO"</formula>
    </cfRule>
  </conditionalFormatting>
  <conditionalFormatting sqref="AL3903">
    <cfRule type="expression" dxfId="1640" priority="1572">
      <formula>$BL3903="RETIRADO"</formula>
    </cfRule>
  </conditionalFormatting>
  <conditionalFormatting sqref="AI3904">
    <cfRule type="expression" dxfId="1639" priority="1571">
      <formula>$BL3904="RETIRADO"</formula>
    </cfRule>
  </conditionalFormatting>
  <conditionalFormatting sqref="AL3904">
    <cfRule type="expression" dxfId="1638" priority="1570">
      <formula>$BK3904="RETIRADO"</formula>
    </cfRule>
  </conditionalFormatting>
  <conditionalFormatting sqref="AI3904:AJ3904">
    <cfRule type="expression" dxfId="1637" priority="1569">
      <formula>$BL3904="RETIRADO"</formula>
    </cfRule>
  </conditionalFormatting>
  <conditionalFormatting sqref="AJ3904">
    <cfRule type="expression" dxfId="1636" priority="1568">
      <formula>$BL3904="RETIRADO"</formula>
    </cfRule>
  </conditionalFormatting>
  <conditionalFormatting sqref="AI3905:AJ3905">
    <cfRule type="expression" dxfId="1635" priority="1567">
      <formula>$BL3905="RETIRADO"</formula>
    </cfRule>
  </conditionalFormatting>
  <conditionalFormatting sqref="AL3905">
    <cfRule type="expression" dxfId="1634" priority="1566">
      <formula>$BK3905="RETIRADO"</formula>
    </cfRule>
  </conditionalFormatting>
  <conditionalFormatting sqref="AK3905">
    <cfRule type="expression" dxfId="1633" priority="1565">
      <formula>$BL3905="RETIRADO"</formula>
    </cfRule>
  </conditionalFormatting>
  <conditionalFormatting sqref="AI3905:AJ3905">
    <cfRule type="expression" dxfId="1632" priority="1564">
      <formula>$BL3905="RETIRADO"</formula>
    </cfRule>
  </conditionalFormatting>
  <conditionalFormatting sqref="AH3685:AJ3685">
    <cfRule type="expression" dxfId="1631" priority="1563">
      <formula>$BL3685="RETIRADO"</formula>
    </cfRule>
  </conditionalFormatting>
  <conditionalFormatting sqref="AI3685:AL3685">
    <cfRule type="expression" dxfId="1630" priority="1562">
      <formula>$BK3685="RETIRADO"</formula>
    </cfRule>
  </conditionalFormatting>
  <conditionalFormatting sqref="AI3896:AJ3896">
    <cfRule type="expression" dxfId="1629" priority="1561">
      <formula>$BL3896="RETIRADO"</formula>
    </cfRule>
  </conditionalFormatting>
  <conditionalFormatting sqref="AK3917">
    <cfRule type="expression" dxfId="1628" priority="1560">
      <formula>$BL3917="RETIRADO"</formula>
    </cfRule>
  </conditionalFormatting>
  <conditionalFormatting sqref="AL3917">
    <cfRule type="expression" dxfId="1627" priority="1559">
      <formula>$BK3917="RETIRADO"</formula>
    </cfRule>
  </conditionalFormatting>
  <conditionalFormatting sqref="AI3917:AJ3917">
    <cfRule type="expression" dxfId="1626" priority="1558">
      <formula>$BL3917="RETIRADO"</formula>
    </cfRule>
  </conditionalFormatting>
  <conditionalFormatting sqref="AI3917:AJ3917">
    <cfRule type="expression" dxfId="1625" priority="1557">
      <formula>$BK3917="RETIRADO"</formula>
    </cfRule>
  </conditionalFormatting>
  <conditionalFormatting sqref="AK3916">
    <cfRule type="expression" dxfId="1624" priority="1556">
      <formula>$BL3916="RETIRADO"</formula>
    </cfRule>
  </conditionalFormatting>
  <conditionalFormatting sqref="AL3916">
    <cfRule type="expression" dxfId="1623" priority="1555">
      <formula>$BK3916="RETIRADO"</formula>
    </cfRule>
  </conditionalFormatting>
  <conditionalFormatting sqref="AI3916:AJ3916">
    <cfRule type="expression" dxfId="1622" priority="1554">
      <formula>$BL3916="RETIRADO"</formula>
    </cfRule>
  </conditionalFormatting>
  <conditionalFormatting sqref="AI3916:AJ3916">
    <cfRule type="expression" dxfId="1621" priority="1553">
      <formula>$BK3916="RETIRADO"</formula>
    </cfRule>
  </conditionalFormatting>
  <conditionalFormatting sqref="AH3916">
    <cfRule type="expression" dxfId="1620" priority="1552">
      <formula>$BL3916="RETIRADO"</formula>
    </cfRule>
  </conditionalFormatting>
  <conditionalFormatting sqref="AI3915:AJ3915">
    <cfRule type="expression" dxfId="1619" priority="1551">
      <formula>$BL3915="RETIRADO"</formula>
    </cfRule>
  </conditionalFormatting>
  <conditionalFormatting sqref="AL3915">
    <cfRule type="expression" dxfId="1618" priority="1550">
      <formula>$BK3915="RETIRADO"</formula>
    </cfRule>
  </conditionalFormatting>
  <conditionalFormatting sqref="AK3915">
    <cfRule type="expression" dxfId="1617" priority="1549">
      <formula>$BL3915="RETIRADO"</formula>
    </cfRule>
  </conditionalFormatting>
  <conditionalFormatting sqref="AI3915:AJ3915">
    <cfRule type="expression" dxfId="1616" priority="1548">
      <formula>$BL3915="RETIRADO"</formula>
    </cfRule>
  </conditionalFormatting>
  <conditionalFormatting sqref="AH3915">
    <cfRule type="expression" dxfId="1615" priority="1547">
      <formula>$BL3915="RETIRADO"</formula>
    </cfRule>
  </conditionalFormatting>
  <conditionalFormatting sqref="AL3913">
    <cfRule type="expression" dxfId="1614" priority="1546">
      <formula>$BK3913="RETIRADO"</formula>
    </cfRule>
  </conditionalFormatting>
  <conditionalFormatting sqref="AJ3913">
    <cfRule type="expression" dxfId="1613" priority="1545">
      <formula>$BL3913="RETIRADO"</formula>
    </cfRule>
  </conditionalFormatting>
  <conditionalFormatting sqref="AJ3913">
    <cfRule type="expression" dxfId="1612" priority="1544">
      <formula>$BL3913="RETIRADO"</formula>
    </cfRule>
  </conditionalFormatting>
  <conditionalFormatting sqref="AI3912:AI3913">
    <cfRule type="expression" dxfId="1611" priority="1543">
      <formula>$BL3912="RETIRADO"</formula>
    </cfRule>
  </conditionalFormatting>
  <conditionalFormatting sqref="AL3912">
    <cfRule type="expression" dxfId="1610" priority="1542">
      <formula>$BK3912="RETIRADO"</formula>
    </cfRule>
  </conditionalFormatting>
  <conditionalFormatting sqref="AI3912:AJ3912">
    <cfRule type="expression" dxfId="1609" priority="1541">
      <formula>$BL3912="RETIRADO"</formula>
    </cfRule>
  </conditionalFormatting>
  <conditionalFormatting sqref="AJ3912">
    <cfRule type="expression" dxfId="1608" priority="1540">
      <formula>$BL3912="RETIRADO"</formula>
    </cfRule>
  </conditionalFormatting>
  <conditionalFormatting sqref="AI3911">
    <cfRule type="expression" dxfId="1607" priority="1539">
      <formula>$BL3911="RETIRADO"</formula>
    </cfRule>
  </conditionalFormatting>
  <conditionalFormatting sqref="AL3911">
    <cfRule type="expression" dxfId="1606" priority="1538">
      <formula>$BK3911="RETIRADO"</formula>
    </cfRule>
  </conditionalFormatting>
  <conditionalFormatting sqref="AI3911:AJ3911">
    <cfRule type="expression" dxfId="1605" priority="1537">
      <formula>$BL3911="RETIRADO"</formula>
    </cfRule>
  </conditionalFormatting>
  <conditionalFormatting sqref="AJ3911">
    <cfRule type="expression" dxfId="1604" priority="1536">
      <formula>$BL3911="RETIRADO"</formula>
    </cfRule>
  </conditionalFormatting>
  <conditionalFormatting sqref="AK3910">
    <cfRule type="expression" dxfId="1603" priority="1535">
      <formula>$BL3910="RETIRADO"</formula>
    </cfRule>
  </conditionalFormatting>
  <conditionalFormatting sqref="AL3910">
    <cfRule type="expression" dxfId="1602" priority="1534">
      <formula>$BK3910="RETIRADO"</formula>
    </cfRule>
  </conditionalFormatting>
  <conditionalFormatting sqref="AI3909">
    <cfRule type="expression" dxfId="1601" priority="1533">
      <formula>$BL3909="RETIRADO"</formula>
    </cfRule>
  </conditionalFormatting>
  <conditionalFormatting sqref="AL3909">
    <cfRule type="expression" dxfId="1600" priority="1532">
      <formula>$BK3909="RETIRADO"</formula>
    </cfRule>
  </conditionalFormatting>
  <conditionalFormatting sqref="AI3909:AJ3909">
    <cfRule type="expression" dxfId="1599" priority="1531">
      <formula>$BL3909="RETIRADO"</formula>
    </cfRule>
  </conditionalFormatting>
  <conditionalFormatting sqref="AJ3909">
    <cfRule type="expression" dxfId="1598" priority="1530">
      <formula>$BL3909="RETIRADO"</formula>
    </cfRule>
  </conditionalFormatting>
  <conditionalFormatting sqref="AI3908">
    <cfRule type="expression" dxfId="1597" priority="1529">
      <formula>$BL3908="RETIRADO"</formula>
    </cfRule>
  </conditionalFormatting>
  <conditionalFormatting sqref="AL3908">
    <cfRule type="expression" dxfId="1596" priority="1528">
      <formula>$BK3908="RETIRADO"</formula>
    </cfRule>
  </conditionalFormatting>
  <conditionalFormatting sqref="AI3908:AJ3908">
    <cfRule type="expression" dxfId="1595" priority="1527">
      <formula>$BL3908="RETIRADO"</formula>
    </cfRule>
  </conditionalFormatting>
  <conditionalFormatting sqref="AJ3908">
    <cfRule type="expression" dxfId="1594" priority="1526">
      <formula>$BL3908="RETIRADO"</formula>
    </cfRule>
  </conditionalFormatting>
  <conditionalFormatting sqref="AH3908">
    <cfRule type="expression" dxfId="1593" priority="1525">
      <formula>$BL3908="RETIRADO"</formula>
    </cfRule>
  </conditionalFormatting>
  <conditionalFormatting sqref="AI3907">
    <cfRule type="expression" dxfId="1592" priority="1524">
      <formula>$BL3907="RETIRADO"</formula>
    </cfRule>
  </conditionalFormatting>
  <conditionalFormatting sqref="AL3907">
    <cfRule type="expression" dxfId="1591" priority="1523">
      <formula>$BK3907="RETIRADO"</formula>
    </cfRule>
  </conditionalFormatting>
  <conditionalFormatting sqref="AI3907:AJ3907">
    <cfRule type="expression" dxfId="1590" priority="1522">
      <formula>$BL3907="RETIRADO"</formula>
    </cfRule>
  </conditionalFormatting>
  <conditionalFormatting sqref="AJ3907">
    <cfRule type="expression" dxfId="1589" priority="1521">
      <formula>$BL3907="RETIRADO"</formula>
    </cfRule>
  </conditionalFormatting>
  <conditionalFormatting sqref="AI3906">
    <cfRule type="expression" dxfId="1588" priority="1520">
      <formula>$BL3906="RETIRADO"</formula>
    </cfRule>
  </conditionalFormatting>
  <conditionalFormatting sqref="AL3906">
    <cfRule type="expression" dxfId="1587" priority="1519">
      <formula>$BK3906="RETIRADO"</formula>
    </cfRule>
  </conditionalFormatting>
  <conditionalFormatting sqref="AI3906:AJ3906">
    <cfRule type="expression" dxfId="1586" priority="1518">
      <formula>$BL3906="RETIRADO"</formula>
    </cfRule>
  </conditionalFormatting>
  <conditionalFormatting sqref="AJ3906">
    <cfRule type="expression" dxfId="1585" priority="1517">
      <formula>$BL3906="RETIRADO"</formula>
    </cfRule>
  </conditionalFormatting>
  <conditionalFormatting sqref="AL3918">
    <cfRule type="expression" dxfId="1584" priority="1516">
      <formula>$BK3918="RETIRADO"</formula>
    </cfRule>
  </conditionalFormatting>
  <conditionalFormatting sqref="AI3918:AJ3918">
    <cfRule type="expression" dxfId="1583" priority="1515">
      <formula>$BL3918="RETIRADO"</formula>
    </cfRule>
  </conditionalFormatting>
  <conditionalFormatting sqref="AL3891">
    <cfRule type="expression" dxfId="1582" priority="1514">
      <formula>$BK3891="RETIRADO"</formula>
    </cfRule>
  </conditionalFormatting>
  <conditionalFormatting sqref="AF3919:AF3922">
    <cfRule type="expression" dxfId="1581" priority="1513">
      <formula>$BL3919="RETIRADO"</formula>
    </cfRule>
  </conditionalFormatting>
  <conditionalFormatting sqref="AH3896">
    <cfRule type="expression" dxfId="1580" priority="1512">
      <formula>$BL3896="RETIRADO"</formula>
    </cfRule>
  </conditionalFormatting>
  <conditionalFormatting sqref="AI3922:AJ3922">
    <cfRule type="expression" dxfId="1579" priority="1511">
      <formula>$BL3922="RETIRADO"</formula>
    </cfRule>
  </conditionalFormatting>
  <conditionalFormatting sqref="AL3921">
    <cfRule type="expression" dxfId="1578" priority="1510">
      <formula>$BK3921="RETIRADO"</formula>
    </cfRule>
  </conditionalFormatting>
  <conditionalFormatting sqref="AJ3921">
    <cfRule type="expression" dxfId="1577" priority="1509">
      <formula>$BL3921="RETIRADO"</formula>
    </cfRule>
  </conditionalFormatting>
  <conditionalFormatting sqref="AJ3921">
    <cfRule type="expression" dxfId="1576" priority="1508">
      <formula>$BL3921="RETIRADO"</formula>
    </cfRule>
  </conditionalFormatting>
  <conditionalFormatting sqref="AI3920:AJ3920">
    <cfRule type="expression" dxfId="1575" priority="1507">
      <formula>$BL3920="RETIRADO"</formula>
    </cfRule>
  </conditionalFormatting>
  <conditionalFormatting sqref="AI3920:AK3920">
    <cfRule type="expression" dxfId="1574" priority="1506">
      <formula>$BL3920="RETIRADO"</formula>
    </cfRule>
  </conditionalFormatting>
  <conditionalFormatting sqref="AL3920">
    <cfRule type="expression" dxfId="1573" priority="1505">
      <formula>$BL3920="RETIRADO"</formula>
    </cfRule>
  </conditionalFormatting>
  <conditionalFormatting sqref="AF3923">
    <cfRule type="expression" dxfId="1572" priority="1504">
      <formula>$BL3923="RETIRADO"</formula>
    </cfRule>
  </conditionalFormatting>
  <conditionalFormatting sqref="AH3923:AJ3923">
    <cfRule type="expression" dxfId="1571" priority="1503">
      <formula>$BL3923="RETIRADO"</formula>
    </cfRule>
  </conditionalFormatting>
  <conditionalFormatting sqref="AI3923:AJ3923">
    <cfRule type="expression" dxfId="1570" priority="1502">
      <formula>$BL3923="RETIRADO"</formula>
    </cfRule>
  </conditionalFormatting>
  <conditionalFormatting sqref="AK3923:AL3923">
    <cfRule type="expression" dxfId="1569" priority="1501">
      <formula>$BL3923="RETIRADO"</formula>
    </cfRule>
  </conditionalFormatting>
  <conditionalFormatting sqref="BJ3821">
    <cfRule type="expression" dxfId="1568" priority="1500">
      <formula>$BL3821="RETIRADO"</formula>
    </cfRule>
  </conditionalFormatting>
  <conditionalFormatting sqref="AF3924">
    <cfRule type="expression" dxfId="1567" priority="1499">
      <formula>$BL3924="RETIRADO"</formula>
    </cfRule>
  </conditionalFormatting>
  <conditionalFormatting sqref="AK3924:AK3925">
    <cfRule type="expression" dxfId="1566" priority="1498">
      <formula>$BL3924="RETIRADO"</formula>
    </cfRule>
  </conditionalFormatting>
  <conditionalFormatting sqref="AL3924:AL3925">
    <cfRule type="expression" dxfId="1565" priority="1497">
      <formula>$BK3924="RETIRADO"</formula>
    </cfRule>
  </conditionalFormatting>
  <conditionalFormatting sqref="AI3924:AJ3924">
    <cfRule type="expression" dxfId="1564" priority="1496">
      <formula>$BL3924="RETIRADO"</formula>
    </cfRule>
  </conditionalFormatting>
  <conditionalFormatting sqref="AI3924:AJ3924">
    <cfRule type="expression" dxfId="1563" priority="1495">
      <formula>$BK3924="RETIRADO"</formula>
    </cfRule>
  </conditionalFormatting>
  <conditionalFormatting sqref="AF3925">
    <cfRule type="expression" dxfId="1562" priority="1494">
      <formula>$BL3925="RETIRADO"</formula>
    </cfRule>
  </conditionalFormatting>
  <conditionalFormatting sqref="AI3925:AJ3925">
    <cfRule type="expression" dxfId="1561" priority="1493">
      <formula>$BL3925="RETIRADO"</formula>
    </cfRule>
  </conditionalFormatting>
  <conditionalFormatting sqref="AI3925:AJ3925">
    <cfRule type="expression" dxfId="1560" priority="1492">
      <formula>$BK3925="RETIRADO"</formula>
    </cfRule>
  </conditionalFormatting>
  <conditionalFormatting sqref="AF3926">
    <cfRule type="expression" dxfId="1559" priority="1491">
      <formula>$BL3926="RETIRADO"</formula>
    </cfRule>
  </conditionalFormatting>
  <conditionalFormatting sqref="AI3926:AI3927">
    <cfRule type="expression" dxfId="1558" priority="1490">
      <formula>$BL3926="RETIRADO"</formula>
    </cfRule>
  </conditionalFormatting>
  <conditionalFormatting sqref="AL3926:AL3927">
    <cfRule type="expression" dxfId="1557" priority="1489">
      <formula>$BK3926="RETIRADO"</formula>
    </cfRule>
  </conditionalFormatting>
  <conditionalFormatting sqref="AI3926:AJ3926">
    <cfRule type="expression" dxfId="1556" priority="1488">
      <formula>$BL3926="RETIRADO"</formula>
    </cfRule>
  </conditionalFormatting>
  <conditionalFormatting sqref="AJ3926:AJ3927">
    <cfRule type="expression" dxfId="1555" priority="1487">
      <formula>$BL3926="RETIRADO"</formula>
    </cfRule>
  </conditionalFormatting>
  <conditionalFormatting sqref="AH3926:AH3927">
    <cfRule type="expression" dxfId="1554" priority="1486">
      <formula>$BL3926="RETIRADO"</formula>
    </cfRule>
  </conditionalFormatting>
  <conditionalFormatting sqref="AF3927">
    <cfRule type="expression" dxfId="1553" priority="1485">
      <formula>$BL3927="RETIRADO"</formula>
    </cfRule>
  </conditionalFormatting>
  <conditionalFormatting sqref="AI3927:AJ3927">
    <cfRule type="expression" dxfId="1552" priority="1484">
      <formula>$BL3927="RETIRADO"</formula>
    </cfRule>
  </conditionalFormatting>
  <conditionalFormatting sqref="AL3928">
    <cfRule type="expression" dxfId="1551" priority="1483">
      <formula>$BK3928="RETIRADO"</formula>
    </cfRule>
  </conditionalFormatting>
  <conditionalFormatting sqref="AI3928:AJ3928">
    <cfRule type="expression" dxfId="1550" priority="1482">
      <formula>$BL3928="RETIRADO"</formula>
    </cfRule>
  </conditionalFormatting>
  <conditionalFormatting sqref="AF3929">
    <cfRule type="expression" dxfId="1549" priority="1481">
      <formula>$BL3929="RETIRADO"</formula>
    </cfRule>
  </conditionalFormatting>
  <conditionalFormatting sqref="AL3929">
    <cfRule type="expression" dxfId="1548" priority="1480">
      <formula>$BK3929="RETIRADO"</formula>
    </cfRule>
  </conditionalFormatting>
  <conditionalFormatting sqref="AJ3929">
    <cfRule type="expression" dxfId="1547" priority="1479">
      <formula>$BL3929="RETIRADO"</formula>
    </cfRule>
  </conditionalFormatting>
  <conditionalFormatting sqref="AJ3929">
    <cfRule type="expression" dxfId="1546" priority="1478">
      <formula>$BL3929="RETIRADO"</formula>
    </cfRule>
  </conditionalFormatting>
  <conditionalFormatting sqref="AF3930">
    <cfRule type="expression" dxfId="1545" priority="1477">
      <formula>$BL3930="RETIRADO"</formula>
    </cfRule>
  </conditionalFormatting>
  <conditionalFormatting sqref="AK3930:AK3932">
    <cfRule type="expression" dxfId="1544" priority="1476">
      <formula>$BL3930="RETIRADO"</formula>
    </cfRule>
  </conditionalFormatting>
  <conditionalFormatting sqref="AL3930:AL3932">
    <cfRule type="expression" dxfId="1543" priority="1475">
      <formula>$BK3930="RETIRADO"</formula>
    </cfRule>
  </conditionalFormatting>
  <conditionalFormatting sqref="AI3930:AJ3930">
    <cfRule type="expression" dxfId="1542" priority="1474">
      <formula>$BL3930="RETIRADO"</formula>
    </cfRule>
  </conditionalFormatting>
  <conditionalFormatting sqref="AI3931:AJ3931">
    <cfRule type="expression" dxfId="1541" priority="1473">
      <formula>$BL3931="RETIRADO"</formula>
    </cfRule>
  </conditionalFormatting>
  <conditionalFormatting sqref="AF3932">
    <cfRule type="expression" dxfId="1540" priority="1472">
      <formula>$BL3932="RETIRADO"</formula>
    </cfRule>
  </conditionalFormatting>
  <conditionalFormatting sqref="AI3932:AJ3932">
    <cfRule type="expression" dxfId="1539" priority="1471">
      <formula>$BL3932="RETIRADO"</formula>
    </cfRule>
  </conditionalFormatting>
  <conditionalFormatting sqref="AK3953:AK3954">
    <cfRule type="expression" dxfId="1538" priority="1470">
      <formula>$BL3953="RETIRADO"</formula>
    </cfRule>
  </conditionalFormatting>
  <conditionalFormatting sqref="AL3953:AL3954">
    <cfRule type="expression" dxfId="1537" priority="1469">
      <formula>$BK3953="RETIRADO"</formula>
    </cfRule>
  </conditionalFormatting>
  <conditionalFormatting sqref="AI3953:AJ3953">
    <cfRule type="expression" dxfId="1536" priority="1468">
      <formula>$BL3953="RETIRADO"</formula>
    </cfRule>
  </conditionalFormatting>
  <conditionalFormatting sqref="AK3952">
    <cfRule type="expression" dxfId="1535" priority="1467">
      <formula>$BL3952="RETIRADO"</formula>
    </cfRule>
  </conditionalFormatting>
  <conditionalFormatting sqref="AI3950:AJ3950">
    <cfRule type="expression" dxfId="1534" priority="1466">
      <formula>$BL3950="RETIRADO"</formula>
    </cfRule>
  </conditionalFormatting>
  <conditionalFormatting sqref="AL3950">
    <cfRule type="expression" dxfId="1533" priority="1465">
      <formula>$BK3950="RETIRADO"</formula>
    </cfRule>
  </conditionalFormatting>
  <conditionalFormatting sqref="AK3950">
    <cfRule type="expression" dxfId="1532" priority="1464">
      <formula>$BL3950="RETIRADO"</formula>
    </cfRule>
  </conditionalFormatting>
  <conditionalFormatting sqref="AI3950:AJ3950">
    <cfRule type="expression" dxfId="1531" priority="1463">
      <formula>$BL3950="RETIRADO"</formula>
    </cfRule>
  </conditionalFormatting>
  <conditionalFormatting sqref="AH3950">
    <cfRule type="expression" dxfId="1530" priority="1462">
      <formula>$BL3950="RETIRADO"</formula>
    </cfRule>
  </conditionalFormatting>
  <conditionalFormatting sqref="AI3949">
    <cfRule type="expression" dxfId="1529" priority="1461">
      <formula>$BL3949="RETIRADO"</formula>
    </cfRule>
  </conditionalFormatting>
  <conditionalFormatting sqref="AL3949">
    <cfRule type="expression" dxfId="1528" priority="1460">
      <formula>$BK3949="RETIRADO"</formula>
    </cfRule>
  </conditionalFormatting>
  <conditionalFormatting sqref="AI3949:AJ3949">
    <cfRule type="expression" dxfId="1527" priority="1459">
      <formula>$BL3949="RETIRADO"</formula>
    </cfRule>
  </conditionalFormatting>
  <conditionalFormatting sqref="AJ3949">
    <cfRule type="expression" dxfId="1526" priority="1458">
      <formula>$BL3949="RETIRADO"</formula>
    </cfRule>
  </conditionalFormatting>
  <conditionalFormatting sqref="AI3948">
    <cfRule type="expression" dxfId="1525" priority="1457">
      <formula>$BL3948="RETIRADO"</formula>
    </cfRule>
  </conditionalFormatting>
  <conditionalFormatting sqref="AL3948">
    <cfRule type="expression" dxfId="1524" priority="1456">
      <formula>$BK3948="RETIRADO"</formula>
    </cfRule>
  </conditionalFormatting>
  <conditionalFormatting sqref="AI3948:AJ3948">
    <cfRule type="expression" dxfId="1523" priority="1455">
      <formula>$BL3948="RETIRADO"</formula>
    </cfRule>
  </conditionalFormatting>
  <conditionalFormatting sqref="AJ3948">
    <cfRule type="expression" dxfId="1522" priority="1454">
      <formula>$BL3948="RETIRADO"</formula>
    </cfRule>
  </conditionalFormatting>
  <conditionalFormatting sqref="AI3947">
    <cfRule type="expression" dxfId="1521" priority="1453">
      <formula>$BL3947="RETIRADO"</formula>
    </cfRule>
  </conditionalFormatting>
  <conditionalFormatting sqref="AL3947">
    <cfRule type="expression" dxfId="1520" priority="1452">
      <formula>$BK3947="RETIRADO"</formula>
    </cfRule>
  </conditionalFormatting>
  <conditionalFormatting sqref="AI3947:AJ3947">
    <cfRule type="expression" dxfId="1519" priority="1451">
      <formula>$BL3947="RETIRADO"</formula>
    </cfRule>
  </conditionalFormatting>
  <conditionalFormatting sqref="AJ3947">
    <cfRule type="expression" dxfId="1518" priority="1450">
      <formula>$BL3947="RETIRADO"</formula>
    </cfRule>
  </conditionalFormatting>
  <conditionalFormatting sqref="AI3946">
    <cfRule type="expression" dxfId="1517" priority="1449">
      <formula>$BL3946="RETIRADO"</formula>
    </cfRule>
  </conditionalFormatting>
  <conditionalFormatting sqref="AL3946">
    <cfRule type="expression" dxfId="1516" priority="1448">
      <formula>$BK3946="RETIRADO"</formula>
    </cfRule>
  </conditionalFormatting>
  <conditionalFormatting sqref="AI3946:AJ3946">
    <cfRule type="expression" dxfId="1515" priority="1447">
      <formula>$BL3946="RETIRADO"</formula>
    </cfRule>
  </conditionalFormatting>
  <conditionalFormatting sqref="AJ3946">
    <cfRule type="expression" dxfId="1514" priority="1446">
      <formula>$BL3946="RETIRADO"</formula>
    </cfRule>
  </conditionalFormatting>
  <conditionalFormatting sqref="AK3945">
    <cfRule type="expression" dxfId="1513" priority="1445">
      <formula>$BL3945="RETIRADO"</formula>
    </cfRule>
  </conditionalFormatting>
  <conditionalFormatting sqref="AL3945">
    <cfRule type="expression" dxfId="1512" priority="1444">
      <formula>$BK3945="RETIRADO"</formula>
    </cfRule>
  </conditionalFormatting>
  <conditionalFormatting sqref="AH3945">
    <cfRule type="expression" dxfId="1511" priority="1443">
      <formula>$BL3945="RETIRADO"</formula>
    </cfRule>
  </conditionalFormatting>
  <conditionalFormatting sqref="AI3945:AJ3945">
    <cfRule type="expression" dxfId="1510" priority="1442">
      <formula>$BL3945="RETIRADO"</formula>
    </cfRule>
  </conditionalFormatting>
  <conditionalFormatting sqref="AI3945:AJ3945">
    <cfRule type="expression" dxfId="1509" priority="1441">
      <formula>$BK3945="RETIRADO"</formula>
    </cfRule>
  </conditionalFormatting>
  <conditionalFormatting sqref="AI3944">
    <cfRule type="expression" dxfId="1508" priority="1440">
      <formula>$BL3944="RETIRADO"</formula>
    </cfRule>
  </conditionalFormatting>
  <conditionalFormatting sqref="AL3944">
    <cfRule type="expression" dxfId="1507" priority="1439">
      <formula>$BK3944="RETIRADO"</formula>
    </cfRule>
  </conditionalFormatting>
  <conditionalFormatting sqref="AI3944:AJ3944">
    <cfRule type="expression" dxfId="1506" priority="1438">
      <formula>$BL3944="RETIRADO"</formula>
    </cfRule>
  </conditionalFormatting>
  <conditionalFormatting sqref="AJ3944">
    <cfRule type="expression" dxfId="1505" priority="1437">
      <formula>$BL3944="RETIRADO"</formula>
    </cfRule>
  </conditionalFormatting>
  <conditionalFormatting sqref="AH3944">
    <cfRule type="expression" dxfId="1504" priority="1436">
      <formula>$BL3944="RETIRADO"</formula>
    </cfRule>
  </conditionalFormatting>
  <conditionalFormatting sqref="AI3942">
    <cfRule type="expression" dxfId="1503" priority="1435">
      <formula>$BL3942="RETIRADO"</formula>
    </cfRule>
  </conditionalFormatting>
  <conditionalFormatting sqref="AL3942">
    <cfRule type="expression" dxfId="1502" priority="1434">
      <formula>$BK3942="RETIRADO"</formula>
    </cfRule>
  </conditionalFormatting>
  <conditionalFormatting sqref="AI3942:AJ3942">
    <cfRule type="expression" dxfId="1501" priority="1433">
      <formula>$BL3942="RETIRADO"</formula>
    </cfRule>
  </conditionalFormatting>
  <conditionalFormatting sqref="AJ3942">
    <cfRule type="expression" dxfId="1500" priority="1432">
      <formula>$BL3942="RETIRADO"</formula>
    </cfRule>
  </conditionalFormatting>
  <conditionalFormatting sqref="AH3942">
    <cfRule type="expression" dxfId="1499" priority="1431">
      <formula>$BL3942="RETIRADO"</formula>
    </cfRule>
  </conditionalFormatting>
  <conditionalFormatting sqref="AK3941">
    <cfRule type="expression" dxfId="1498" priority="1430">
      <formula>$BL3941="RETIRADO"</formula>
    </cfRule>
  </conditionalFormatting>
  <conditionalFormatting sqref="AL3941">
    <cfRule type="expression" dxfId="1497" priority="1429">
      <formula>$BK3941="RETIRADO"</formula>
    </cfRule>
  </conditionalFormatting>
  <conditionalFormatting sqref="AI3941:AJ3941">
    <cfRule type="expression" dxfId="1496" priority="1428">
      <formula>$BL3941="RETIRADO"</formula>
    </cfRule>
  </conditionalFormatting>
  <conditionalFormatting sqref="AI3941:AJ3941">
    <cfRule type="expression" dxfId="1495" priority="1427">
      <formula>$BK3941="RETIRADO"</formula>
    </cfRule>
  </conditionalFormatting>
  <conditionalFormatting sqref="AI3940">
    <cfRule type="expression" dxfId="1494" priority="1426">
      <formula>$BL3940="RETIRADO"</formula>
    </cfRule>
  </conditionalFormatting>
  <conditionalFormatting sqref="AL3940">
    <cfRule type="expression" dxfId="1493" priority="1425">
      <formula>$BK3940="RETIRADO"</formula>
    </cfRule>
  </conditionalFormatting>
  <conditionalFormatting sqref="AI3940:AJ3940">
    <cfRule type="expression" dxfId="1492" priority="1424">
      <formula>$BL3940="RETIRADO"</formula>
    </cfRule>
  </conditionalFormatting>
  <conditionalFormatting sqref="AJ3940">
    <cfRule type="expression" dxfId="1491" priority="1423">
      <formula>$BL3940="RETIRADO"</formula>
    </cfRule>
  </conditionalFormatting>
  <conditionalFormatting sqref="AK3939">
    <cfRule type="expression" dxfId="1490" priority="1422">
      <formula>$BL3939="RETIRADO"</formula>
    </cfRule>
  </conditionalFormatting>
  <conditionalFormatting sqref="AL3939">
    <cfRule type="expression" dxfId="1489" priority="1421">
      <formula>$BL3939="RETIRADO"</formula>
    </cfRule>
  </conditionalFormatting>
  <conditionalFormatting sqref="AH3938">
    <cfRule type="expression" dxfId="1488" priority="1420">
      <formula>$BL3938="RETIRADO"</formula>
    </cfRule>
  </conditionalFormatting>
  <conditionalFormatting sqref="AI3937">
    <cfRule type="expression" dxfId="1487" priority="1419">
      <formula>$BL3937="RETIRADO"</formula>
    </cfRule>
  </conditionalFormatting>
  <conditionalFormatting sqref="AL3937">
    <cfRule type="expression" dxfId="1486" priority="1418">
      <formula>$BK3937="RETIRADO"</formula>
    </cfRule>
  </conditionalFormatting>
  <conditionalFormatting sqref="AJ3937">
    <cfRule type="expression" dxfId="1485" priority="1417">
      <formula>$BL3937="RETIRADO"</formula>
    </cfRule>
  </conditionalFormatting>
  <conditionalFormatting sqref="AI3937:AJ3937">
    <cfRule type="expression" dxfId="1484" priority="1416">
      <formula>$BL3937="RETIRADO"</formula>
    </cfRule>
  </conditionalFormatting>
  <conditionalFormatting sqref="AL3936">
    <cfRule type="expression" dxfId="1483" priority="1415">
      <formula>$BK3936="RETIRADO"</formula>
    </cfRule>
  </conditionalFormatting>
  <conditionalFormatting sqref="AI3936:AJ3936">
    <cfRule type="expression" dxfId="1482" priority="1414">
      <formula>$BL3936="RETIRADO"</formula>
    </cfRule>
  </conditionalFormatting>
  <conditionalFormatting sqref="AI3934">
    <cfRule type="expression" dxfId="1481" priority="1413">
      <formula>$BL3934="RETIRADO"</formula>
    </cfRule>
  </conditionalFormatting>
  <conditionalFormatting sqref="AL3934">
    <cfRule type="expression" dxfId="1480" priority="1412">
      <formula>$BK3934="RETIRADO"</formula>
    </cfRule>
  </conditionalFormatting>
  <conditionalFormatting sqref="AI3934:AJ3934">
    <cfRule type="expression" dxfId="1479" priority="1411">
      <formula>$BL3934="RETIRADO"</formula>
    </cfRule>
  </conditionalFormatting>
  <conditionalFormatting sqref="AJ3934">
    <cfRule type="expression" dxfId="1478" priority="1410">
      <formula>$BL3934="RETIRADO"</formula>
    </cfRule>
  </conditionalFormatting>
  <conditionalFormatting sqref="AH3934">
    <cfRule type="expression" dxfId="1477" priority="1409">
      <formula>$BL3934="RETIRADO"</formula>
    </cfRule>
  </conditionalFormatting>
  <conditionalFormatting sqref="AL3933">
    <cfRule type="expression" dxfId="1476" priority="1408">
      <formula>$BK3933="RETIRADO"</formula>
    </cfRule>
  </conditionalFormatting>
  <conditionalFormatting sqref="AJ3933">
    <cfRule type="expression" dxfId="1475" priority="1407">
      <formula>$BL3933="RETIRADO"</formula>
    </cfRule>
  </conditionalFormatting>
  <conditionalFormatting sqref="AJ3933">
    <cfRule type="expression" dxfId="1474" priority="1406">
      <formula>$BL3933="RETIRADO"</formula>
    </cfRule>
  </conditionalFormatting>
  <conditionalFormatting sqref="AK3935">
    <cfRule type="expression" dxfId="1473" priority="1405">
      <formula>$BL3935="RETIRADO"</formula>
    </cfRule>
  </conditionalFormatting>
  <conditionalFormatting sqref="AL3935">
    <cfRule type="expression" dxfId="1472" priority="1404">
      <formula>$BK3935="RETIRADO"</formula>
    </cfRule>
  </conditionalFormatting>
  <conditionalFormatting sqref="AK3938">
    <cfRule type="expression" dxfId="1471" priority="1403">
      <formula>$BL3938="RETIRADO"</formula>
    </cfRule>
  </conditionalFormatting>
  <conditionalFormatting sqref="AL3938">
    <cfRule type="expression" dxfId="1470" priority="1402">
      <formula>$BK3938="RETIRADO"</formula>
    </cfRule>
  </conditionalFormatting>
  <conditionalFormatting sqref="AH3935">
    <cfRule type="expression" dxfId="1469" priority="1401">
      <formula>$BL3935="RETIRADO"</formula>
    </cfRule>
  </conditionalFormatting>
  <conditionalFormatting sqref="AI3939:AJ3939">
    <cfRule type="expression" dxfId="1468" priority="1400">
      <formula>$BL3939="RETIRADO"</formula>
    </cfRule>
  </conditionalFormatting>
  <conditionalFormatting sqref="AI3899:AJ3899">
    <cfRule type="expression" dxfId="1467" priority="1399">
      <formula>$BL3899="RETIRADO"</formula>
    </cfRule>
  </conditionalFormatting>
  <conditionalFormatting sqref="B3502">
    <cfRule type="expression" dxfId="1466" priority="1398">
      <formula>$BL3502="RETIRADO"</formula>
    </cfRule>
  </conditionalFormatting>
  <conditionalFormatting sqref="AI3914">
    <cfRule type="expression" dxfId="1465" priority="1397">
      <formula>$BL3914="RETIRADO"</formula>
    </cfRule>
  </conditionalFormatting>
  <conditionalFormatting sqref="AL3914">
    <cfRule type="expression" dxfId="1464" priority="1396">
      <formula>$BK3914="RETIRADO"</formula>
    </cfRule>
  </conditionalFormatting>
  <conditionalFormatting sqref="AI3914:AJ3914">
    <cfRule type="expression" dxfId="1463" priority="1395">
      <formula>$BL3914="RETIRADO"</formula>
    </cfRule>
  </conditionalFormatting>
  <conditionalFormatting sqref="AJ3914">
    <cfRule type="expression" dxfId="1462" priority="1394">
      <formula>$BL3914="RETIRADO"</formula>
    </cfRule>
  </conditionalFormatting>
  <conditionalFormatting sqref="AH3914">
    <cfRule type="expression" dxfId="1461" priority="1393">
      <formula>$BL3914="RETIRADO"</formula>
    </cfRule>
  </conditionalFormatting>
  <conditionalFormatting sqref="AH3960:AL3960">
    <cfRule type="expression" dxfId="1460" priority="1392">
      <formula>$BL3960="RETIRADO"</formula>
    </cfRule>
  </conditionalFormatting>
  <conditionalFormatting sqref="AI3959:AJ3959">
    <cfRule type="expression" dxfId="1459" priority="1391">
      <formula>$BL3959="RETIRADO"</formula>
    </cfRule>
  </conditionalFormatting>
  <conditionalFormatting sqref="AI3959:AL3959">
    <cfRule type="expression" dxfId="1458" priority="1390">
      <formula>$BL3959="RETIRADO"</formula>
    </cfRule>
  </conditionalFormatting>
  <conditionalFormatting sqref="AH3959">
    <cfRule type="expression" dxfId="1457" priority="1389">
      <formula>$BL3959="RETIRADO"</formula>
    </cfRule>
  </conditionalFormatting>
  <conditionalFormatting sqref="AK3958">
    <cfRule type="expression" dxfId="1456" priority="1388">
      <formula>$BL3958="RETIRADO"</formula>
    </cfRule>
  </conditionalFormatting>
  <conditionalFormatting sqref="AL3958">
    <cfRule type="expression" dxfId="1455" priority="1387">
      <formula>$BL3958="RETIRADO"</formula>
    </cfRule>
  </conditionalFormatting>
  <conditionalFormatting sqref="AI3958:AJ3958">
    <cfRule type="expression" dxfId="1454" priority="1386">
      <formula>$BL3958="RETIRADO"</formula>
    </cfRule>
  </conditionalFormatting>
  <conditionalFormatting sqref="AK3957">
    <cfRule type="expression" dxfId="1453" priority="1385">
      <formula>$BL3957="RETIRADO"</formula>
    </cfRule>
  </conditionalFormatting>
  <conditionalFormatting sqref="AL3957">
    <cfRule type="expression" dxfId="1452" priority="1384">
      <formula>$BL3957="RETIRADO"</formula>
    </cfRule>
  </conditionalFormatting>
  <conditionalFormatting sqref="AH3957">
    <cfRule type="expression" dxfId="1451" priority="1383">
      <formula>$BL3957="RETIRADO"</formula>
    </cfRule>
  </conditionalFormatting>
  <conditionalFormatting sqref="AI3957:AJ3957">
    <cfRule type="expression" dxfId="1450" priority="1382">
      <formula>$BL3957="RETIRADO"</formula>
    </cfRule>
  </conditionalFormatting>
  <conditionalFormatting sqref="AI3956:AJ3956">
    <cfRule type="expression" dxfId="1449" priority="1381">
      <formula>$BL3956="RETIRADO"</formula>
    </cfRule>
  </conditionalFormatting>
  <conditionalFormatting sqref="AL3956">
    <cfRule type="expression" dxfId="1448" priority="1380">
      <formula>$BK3956="RETIRADO"</formula>
    </cfRule>
  </conditionalFormatting>
  <conditionalFormatting sqref="AK3956">
    <cfRule type="expression" dxfId="1447" priority="1379">
      <formula>$BL3956="RETIRADO"</formula>
    </cfRule>
  </conditionalFormatting>
  <conditionalFormatting sqref="AI3956:AJ3956">
    <cfRule type="expression" dxfId="1446" priority="1378">
      <formula>$BL3956="RETIRADO"</formula>
    </cfRule>
  </conditionalFormatting>
  <conditionalFormatting sqref="AI3955:AJ3955">
    <cfRule type="expression" dxfId="1445" priority="1377">
      <formula>$BL3955="RETIRADO"</formula>
    </cfRule>
  </conditionalFormatting>
  <conditionalFormatting sqref="AL3955">
    <cfRule type="expression" dxfId="1444" priority="1376">
      <formula>$BK3955="RETIRADO"</formula>
    </cfRule>
  </conditionalFormatting>
  <conditionalFormatting sqref="AK3955">
    <cfRule type="expression" dxfId="1443" priority="1375">
      <formula>$BL3955="RETIRADO"</formula>
    </cfRule>
  </conditionalFormatting>
  <conditionalFormatting sqref="AI3955:AJ3955">
    <cfRule type="expression" dxfId="1442" priority="1374">
      <formula>$BL3955="RETIRADO"</formula>
    </cfRule>
  </conditionalFormatting>
  <conditionalFormatting sqref="AH3955">
    <cfRule type="expression" dxfId="1441" priority="1373">
      <formula>$BL3955="RETIRADO"</formula>
    </cfRule>
  </conditionalFormatting>
  <conditionalFormatting sqref="AI3954:AJ3954">
    <cfRule type="expression" dxfId="1440" priority="1372">
      <formula>$BL3954="RETIRADO"</formula>
    </cfRule>
  </conditionalFormatting>
  <conditionalFormatting sqref="AI3961:AI3962">
    <cfRule type="expression" dxfId="1439" priority="1371">
      <formula>$BL3961="RETIRADO"</formula>
    </cfRule>
  </conditionalFormatting>
  <conditionalFormatting sqref="AL3961:AL3962">
    <cfRule type="expression" dxfId="1438" priority="1370">
      <formula>$BK3961="RETIRADO"</formula>
    </cfRule>
  </conditionalFormatting>
  <conditionalFormatting sqref="AI3961:AJ3961">
    <cfRule type="expression" dxfId="1437" priority="1369">
      <formula>$BL3961="RETIRADO"</formula>
    </cfRule>
  </conditionalFormatting>
  <conditionalFormatting sqref="AJ3961:AJ3962">
    <cfRule type="expression" dxfId="1436" priority="1368">
      <formula>$BL3961="RETIRADO"</formula>
    </cfRule>
  </conditionalFormatting>
  <conditionalFormatting sqref="AI3962:AJ3962">
    <cfRule type="expression" dxfId="1435" priority="1367">
      <formula>$BL3962="RETIRADO"</formula>
    </cfRule>
  </conditionalFormatting>
  <conditionalFormatting sqref="AI3963:AL3963">
    <cfRule type="expression" dxfId="1434" priority="1366">
      <formula>$BL3963="RETIRADO"</formula>
    </cfRule>
  </conditionalFormatting>
  <conditionalFormatting sqref="AI3107:AK3107">
    <cfRule type="expression" dxfId="1433" priority="1365">
      <formula>$BL3107="RETIRADO"</formula>
    </cfRule>
  </conditionalFormatting>
  <conditionalFormatting sqref="AI3964">
    <cfRule type="expression" dxfId="1432" priority="1364">
      <formula>$BL3964="RETIRADO"</formula>
    </cfRule>
  </conditionalFormatting>
  <conditionalFormatting sqref="AI3964:AJ3964">
    <cfRule type="expression" dxfId="1431" priority="1363">
      <formula>$BL3964="RETIRADO"</formula>
    </cfRule>
  </conditionalFormatting>
  <conditionalFormatting sqref="AJ3964">
    <cfRule type="expression" dxfId="1430" priority="1362">
      <formula>$BL3964="RETIRADO"</formula>
    </cfRule>
  </conditionalFormatting>
  <conditionalFormatting sqref="AI3968">
    <cfRule type="expression" dxfId="1429" priority="1361">
      <formula>$BL3968="RETIRADO"</formula>
    </cfRule>
  </conditionalFormatting>
  <conditionalFormatting sqref="AK3968:AL3968">
    <cfRule type="expression" dxfId="1428" priority="1360">
      <formula>$BL3968="RETIRADO"</formula>
    </cfRule>
  </conditionalFormatting>
  <conditionalFormatting sqref="AI3965:AJ3965">
    <cfRule type="expression" dxfId="1427" priority="1359">
      <formula>$BL3965="RETIRADO"</formula>
    </cfRule>
  </conditionalFormatting>
  <conditionalFormatting sqref="AL3965">
    <cfRule type="expression" dxfId="1426" priority="1358">
      <formula>$BK3965="RETIRADO"</formula>
    </cfRule>
  </conditionalFormatting>
  <conditionalFormatting sqref="AK3965">
    <cfRule type="expression" dxfId="1425" priority="1357">
      <formula>$BL3965="RETIRADO"</formula>
    </cfRule>
  </conditionalFormatting>
  <conditionalFormatting sqref="AI3965:AJ3965">
    <cfRule type="expression" dxfId="1424" priority="1356">
      <formula>$BL3965="RETIRADO"</formula>
    </cfRule>
  </conditionalFormatting>
  <conditionalFormatting sqref="AI3966:AJ3966">
    <cfRule type="expression" dxfId="1423" priority="1355">
      <formula>$BL3966="RETIRADO"</formula>
    </cfRule>
  </conditionalFormatting>
  <conditionalFormatting sqref="AL3966">
    <cfRule type="expression" dxfId="1422" priority="1354">
      <formula>$BK3966="RETIRADO"</formula>
    </cfRule>
  </conditionalFormatting>
  <conditionalFormatting sqref="AK3966">
    <cfRule type="expression" dxfId="1421" priority="1353">
      <formula>$BL3966="RETIRADO"</formula>
    </cfRule>
  </conditionalFormatting>
  <conditionalFormatting sqref="AI3966:AJ3966">
    <cfRule type="expression" dxfId="1420" priority="1352">
      <formula>$BL3966="RETIRADO"</formula>
    </cfRule>
  </conditionalFormatting>
  <conditionalFormatting sqref="AI3967:AJ3967">
    <cfRule type="expression" dxfId="1419" priority="1351">
      <formula>$BL3967="RETIRADO"</formula>
    </cfRule>
  </conditionalFormatting>
  <conditionalFormatting sqref="AL3967">
    <cfRule type="expression" dxfId="1418" priority="1350">
      <formula>$BK3967="RETIRADO"</formula>
    </cfRule>
  </conditionalFormatting>
  <conditionalFormatting sqref="AK3967">
    <cfRule type="expression" dxfId="1417" priority="1349">
      <formula>$BL3967="RETIRADO"</formula>
    </cfRule>
  </conditionalFormatting>
  <conditionalFormatting sqref="AI3967:AJ3967">
    <cfRule type="expression" dxfId="1416" priority="1348">
      <formula>$BL3967="RETIRADO"</formula>
    </cfRule>
  </conditionalFormatting>
  <conditionalFormatting sqref="AH3967">
    <cfRule type="expression" dxfId="1415" priority="1347">
      <formula>$BL3967="RETIRADO"</formula>
    </cfRule>
  </conditionalFormatting>
  <conditionalFormatting sqref="AI3969:AI3978">
    <cfRule type="expression" dxfId="1414" priority="1346">
      <formula>$BL3969="RETIRADO"</formula>
    </cfRule>
  </conditionalFormatting>
  <conditionalFormatting sqref="AL3969:AL3978">
    <cfRule type="expression" dxfId="1413" priority="1345">
      <formula>$BK3969="RETIRADO"</formula>
    </cfRule>
  </conditionalFormatting>
  <conditionalFormatting sqref="AI3969:AJ3978">
    <cfRule type="expression" dxfId="1412" priority="1344">
      <formula>$BL3969="RETIRADO"</formula>
    </cfRule>
  </conditionalFormatting>
  <conditionalFormatting sqref="AJ3969:AJ3978">
    <cfRule type="expression" dxfId="1411" priority="1343">
      <formula>$BL3969="RETIRADO"</formula>
    </cfRule>
  </conditionalFormatting>
  <conditionalFormatting sqref="AH3975:AH3978">
    <cfRule type="expression" dxfId="1410" priority="1342">
      <formula>$BL3975="RETIRADO"</formula>
    </cfRule>
  </conditionalFormatting>
  <conditionalFormatting sqref="AK3986">
    <cfRule type="expression" dxfId="1409" priority="1341">
      <formula>$BL3986="RETIRADO"</formula>
    </cfRule>
  </conditionalFormatting>
  <conditionalFormatting sqref="AL3986">
    <cfRule type="expression" dxfId="1408" priority="1340">
      <formula>$BL3986="RETIRADO"</formula>
    </cfRule>
  </conditionalFormatting>
  <conditionalFormatting sqref="AI3986:AJ3986">
    <cfRule type="expression" dxfId="1407" priority="1339">
      <formula>$BL3986="RETIRADO"</formula>
    </cfRule>
  </conditionalFormatting>
  <conditionalFormatting sqref="AI3985">
    <cfRule type="expression" dxfId="1406" priority="1338">
      <formula>$BL3985="RETIRADO"</formula>
    </cfRule>
  </conditionalFormatting>
  <conditionalFormatting sqref="AL3985">
    <cfRule type="expression" dxfId="1405" priority="1337">
      <formula>$BK3985="RETIRADO"</formula>
    </cfRule>
  </conditionalFormatting>
  <conditionalFormatting sqref="AI3985:AJ3985">
    <cfRule type="expression" dxfId="1404" priority="1336">
      <formula>$BL3985="RETIRADO"</formula>
    </cfRule>
  </conditionalFormatting>
  <conditionalFormatting sqref="AJ3985">
    <cfRule type="expression" dxfId="1403" priority="1335">
      <formula>$BL3985="RETIRADO"</formula>
    </cfRule>
  </conditionalFormatting>
  <conditionalFormatting sqref="AH3985">
    <cfRule type="expression" dxfId="1402" priority="1334">
      <formula>$BL3985="RETIRADO"</formula>
    </cfRule>
  </conditionalFormatting>
  <conditionalFormatting sqref="AI3984">
    <cfRule type="expression" dxfId="1401" priority="1333">
      <formula>$BL3984="RETIRADO"</formula>
    </cfRule>
  </conditionalFormatting>
  <conditionalFormatting sqref="AL3984">
    <cfRule type="expression" dxfId="1400" priority="1332">
      <formula>$BK3984="RETIRADO"</formula>
    </cfRule>
  </conditionalFormatting>
  <conditionalFormatting sqref="AI3984:AJ3984">
    <cfRule type="expression" dxfId="1399" priority="1331">
      <formula>$BL3984="RETIRADO"</formula>
    </cfRule>
  </conditionalFormatting>
  <conditionalFormatting sqref="AJ3984">
    <cfRule type="expression" dxfId="1398" priority="1330">
      <formula>$BL3984="RETIRADO"</formula>
    </cfRule>
  </conditionalFormatting>
  <conditionalFormatting sqref="AH3984">
    <cfRule type="expression" dxfId="1397" priority="1329">
      <formula>$BL3984="RETIRADO"</formula>
    </cfRule>
  </conditionalFormatting>
  <conditionalFormatting sqref="AI3982">
    <cfRule type="expression" dxfId="1396" priority="1328">
      <formula>$BL3982="RETIRADO"</formula>
    </cfRule>
  </conditionalFormatting>
  <conditionalFormatting sqref="AL3982">
    <cfRule type="expression" dxfId="1395" priority="1327">
      <formula>$BK3982="RETIRADO"</formula>
    </cfRule>
  </conditionalFormatting>
  <conditionalFormatting sqref="AI3982:AJ3982">
    <cfRule type="expression" dxfId="1394" priority="1326">
      <formula>$BL3982="RETIRADO"</formula>
    </cfRule>
  </conditionalFormatting>
  <conditionalFormatting sqref="AJ3982">
    <cfRule type="expression" dxfId="1393" priority="1325">
      <formula>$BL3982="RETIRADO"</formula>
    </cfRule>
  </conditionalFormatting>
  <conditionalFormatting sqref="AH3982">
    <cfRule type="expression" dxfId="1392" priority="1324">
      <formula>$BL3982="RETIRADO"</formula>
    </cfRule>
  </conditionalFormatting>
  <conditionalFormatting sqref="AI3981">
    <cfRule type="expression" dxfId="1391" priority="1323">
      <formula>$BL3981="RETIRADO"</formula>
    </cfRule>
  </conditionalFormatting>
  <conditionalFormatting sqref="AL3981">
    <cfRule type="expression" dxfId="1390" priority="1322">
      <formula>$BK3981="RETIRADO"</formula>
    </cfRule>
  </conditionalFormatting>
  <conditionalFormatting sqref="AI3981:AJ3981">
    <cfRule type="expression" dxfId="1389" priority="1321">
      <formula>$BL3981="RETIRADO"</formula>
    </cfRule>
  </conditionalFormatting>
  <conditionalFormatting sqref="AJ3981">
    <cfRule type="expression" dxfId="1388" priority="1320">
      <formula>$BL3981="RETIRADO"</formula>
    </cfRule>
  </conditionalFormatting>
  <conditionalFormatting sqref="AH3981">
    <cfRule type="expression" dxfId="1387" priority="1319">
      <formula>$BL3981="RETIRADO"</formula>
    </cfRule>
  </conditionalFormatting>
  <conditionalFormatting sqref="AI3980">
    <cfRule type="expression" dxfId="1386" priority="1318">
      <formula>$BL3980="RETIRADO"</formula>
    </cfRule>
  </conditionalFormatting>
  <conditionalFormatting sqref="AL3980">
    <cfRule type="expression" dxfId="1385" priority="1317">
      <formula>$BK3980="RETIRADO"</formula>
    </cfRule>
  </conditionalFormatting>
  <conditionalFormatting sqref="AI3980:AJ3980">
    <cfRule type="expression" dxfId="1384" priority="1316">
      <formula>$BL3980="RETIRADO"</formula>
    </cfRule>
  </conditionalFormatting>
  <conditionalFormatting sqref="AJ3980">
    <cfRule type="expression" dxfId="1383" priority="1315">
      <formula>$BL3980="RETIRADO"</formula>
    </cfRule>
  </conditionalFormatting>
  <conditionalFormatting sqref="AI3988">
    <cfRule type="expression" dxfId="1382" priority="1314">
      <formula>$BL3988="RETIRADO"</formula>
    </cfRule>
  </conditionalFormatting>
  <conditionalFormatting sqref="AL3988">
    <cfRule type="expression" dxfId="1381" priority="1313">
      <formula>$BK3988="RETIRADO"</formula>
    </cfRule>
  </conditionalFormatting>
  <conditionalFormatting sqref="AI3988:AJ3988">
    <cfRule type="expression" dxfId="1380" priority="1312">
      <formula>$BL3988="RETIRADO"</formula>
    </cfRule>
  </conditionalFormatting>
  <conditionalFormatting sqref="AJ3988">
    <cfRule type="expression" dxfId="1379" priority="1311">
      <formula>$BL3988="RETIRADO"</formula>
    </cfRule>
  </conditionalFormatting>
  <conditionalFormatting sqref="AH3989">
    <cfRule type="expression" dxfId="1378" priority="1310">
      <formula>$BL3989="RETIRADO"</formula>
    </cfRule>
  </conditionalFormatting>
  <conditionalFormatting sqref="AH3987:AJ3987">
    <cfRule type="expression" dxfId="1377" priority="1309">
      <formula>$BL3987="RETIRADO"</formula>
    </cfRule>
  </conditionalFormatting>
  <conditionalFormatting sqref="AI3987:AJ3987">
    <cfRule type="expression" dxfId="1376" priority="1308">
      <formula>$BL3987="RETIRADO"</formula>
    </cfRule>
  </conditionalFormatting>
  <conditionalFormatting sqref="AK3987:AL3987">
    <cfRule type="expression" dxfId="1375" priority="1307">
      <formula>$BL3987="RETIRADO"</formula>
    </cfRule>
  </conditionalFormatting>
  <conditionalFormatting sqref="AH3979">
    <cfRule type="expression" dxfId="1374" priority="1306">
      <formula>$BL3979="RETIRADO"</formula>
    </cfRule>
  </conditionalFormatting>
  <conditionalFormatting sqref="AK3979:AL3979">
    <cfRule type="expression" dxfId="1373" priority="1305">
      <formula>$BL3979="RETIRADO"</formula>
    </cfRule>
  </conditionalFormatting>
  <conditionalFormatting sqref="AI3979:AJ3979">
    <cfRule type="expression" dxfId="1372" priority="1304">
      <formula>$BL3979="RETIRADO"</formula>
    </cfRule>
  </conditionalFormatting>
  <conditionalFormatting sqref="AI3979">
    <cfRule type="expression" dxfId="1371" priority="1303">
      <formula>$BL3979="RETIRADO"</formula>
    </cfRule>
  </conditionalFormatting>
  <conditionalFormatting sqref="AJ3979">
    <cfRule type="expression" dxfId="1370" priority="1302">
      <formula>$BL3979="RETIRADO"</formula>
    </cfRule>
  </conditionalFormatting>
  <conditionalFormatting sqref="AF3989">
    <cfRule type="expression" dxfId="1369" priority="1301">
      <formula>$BL3989="RETIRADO"</formula>
    </cfRule>
  </conditionalFormatting>
  <conditionalFormatting sqref="AG3989">
    <cfRule type="expression" dxfId="1368" priority="1300">
      <formula>$BL3989="RETIRADO"</formula>
    </cfRule>
  </conditionalFormatting>
  <conditionalFormatting sqref="AI3989">
    <cfRule type="expression" dxfId="1367" priority="1299">
      <formula>$BL3989="RETIRADO"</formula>
    </cfRule>
  </conditionalFormatting>
  <conditionalFormatting sqref="AL3989">
    <cfRule type="expression" dxfId="1366" priority="1298">
      <formula>$BK3989="RETIRADO"</formula>
    </cfRule>
  </conditionalFormatting>
  <conditionalFormatting sqref="AI3989:AJ3989">
    <cfRule type="expression" dxfId="1365" priority="1297">
      <formula>$BL3989="RETIRADO"</formula>
    </cfRule>
  </conditionalFormatting>
  <conditionalFormatting sqref="AJ3989">
    <cfRule type="expression" dxfId="1364" priority="1296">
      <formula>$BL3989="RETIRADO"</formula>
    </cfRule>
  </conditionalFormatting>
  <conditionalFormatting sqref="AM3989:AM3997">
    <cfRule type="expression" dxfId="1363" priority="1295">
      <formula>$BL3989="RETIRADO"</formula>
    </cfRule>
  </conditionalFormatting>
  <conditionalFormatting sqref="AF3990">
    <cfRule type="expression" dxfId="1362" priority="1294">
      <formula>$BL3990="RETIRADO"</formula>
    </cfRule>
  </conditionalFormatting>
  <conditionalFormatting sqref="AI3990">
    <cfRule type="expression" dxfId="1361" priority="1293">
      <formula>$BL3990="RETIRADO"</formula>
    </cfRule>
  </conditionalFormatting>
  <conditionalFormatting sqref="AL3990">
    <cfRule type="expression" dxfId="1360" priority="1292">
      <formula>$BK3990="RETIRADO"</formula>
    </cfRule>
  </conditionalFormatting>
  <conditionalFormatting sqref="AI3990:AJ3990">
    <cfRule type="expression" dxfId="1359" priority="1291">
      <formula>$BL3990="RETIRADO"</formula>
    </cfRule>
  </conditionalFormatting>
  <conditionalFormatting sqref="AJ3990">
    <cfRule type="expression" dxfId="1358" priority="1290">
      <formula>$BL3990="RETIRADO"</formula>
    </cfRule>
  </conditionalFormatting>
  <conditionalFormatting sqref="AH3990">
    <cfRule type="expression" dxfId="1357" priority="1289">
      <formula>$BL3990="RETIRADO"</formula>
    </cfRule>
  </conditionalFormatting>
  <conditionalFormatting sqref="AF3991:AF3997">
    <cfRule type="expression" dxfId="1356" priority="1288">
      <formula>$BL3991="RETIRADO"</formula>
    </cfRule>
  </conditionalFormatting>
  <conditionalFormatting sqref="AH3991">
    <cfRule type="expression" dxfId="1355" priority="1287">
      <formula>$BL3991="RETIRADO"</formula>
    </cfRule>
  </conditionalFormatting>
  <conditionalFormatting sqref="BK3991:BL3991">
    <cfRule type="expression" dxfId="1354" priority="1286">
      <formula>$BL3991="RETIRADO"</formula>
    </cfRule>
  </conditionalFormatting>
  <conditionalFormatting sqref="AI3991:AI3992">
    <cfRule type="expression" dxfId="1353" priority="1285">
      <formula>$BL3991="RETIRADO"</formula>
    </cfRule>
  </conditionalFormatting>
  <conditionalFormatting sqref="AL3991:AL3992">
    <cfRule type="expression" dxfId="1352" priority="1284">
      <formula>$BK3991="RETIRADO"</formula>
    </cfRule>
  </conditionalFormatting>
  <conditionalFormatting sqref="AI3991:AJ3991">
    <cfRule type="expression" dxfId="1351" priority="1283">
      <formula>$BL3991="RETIRADO"</formula>
    </cfRule>
  </conditionalFormatting>
  <conditionalFormatting sqref="AJ3991:AJ3992">
    <cfRule type="expression" dxfId="1350" priority="1282">
      <formula>$BL3991="RETIRADO"</formula>
    </cfRule>
  </conditionalFormatting>
  <conditionalFormatting sqref="AI3992:AJ3992">
    <cfRule type="expression" dxfId="1349" priority="1281">
      <formula>$BL3992="RETIRADO"</formula>
    </cfRule>
  </conditionalFormatting>
  <conditionalFormatting sqref="BK3993:BL3993">
    <cfRule type="expression" dxfId="1348" priority="1280">
      <formula>$BL3993="RETIRADO"</formula>
    </cfRule>
  </conditionalFormatting>
  <conditionalFormatting sqref="AI3994">
    <cfRule type="expression" dxfId="1347" priority="1279">
      <formula>$BL3994="RETIRADO"</formula>
    </cfRule>
  </conditionalFormatting>
  <conditionalFormatting sqref="AL3994">
    <cfRule type="expression" dxfId="1346" priority="1278">
      <formula>$BK3994="RETIRADO"</formula>
    </cfRule>
  </conditionalFormatting>
  <conditionalFormatting sqref="AI3994:AJ3994">
    <cfRule type="expression" dxfId="1345" priority="1277">
      <formula>$BL3994="RETIRADO"</formula>
    </cfRule>
  </conditionalFormatting>
  <conditionalFormatting sqref="AJ3994">
    <cfRule type="expression" dxfId="1344" priority="1276">
      <formula>$BL3994="RETIRADO"</formula>
    </cfRule>
  </conditionalFormatting>
  <conditionalFormatting sqref="AH3994">
    <cfRule type="expression" dxfId="1343" priority="1275">
      <formula>$BL3994="RETIRADO"</formula>
    </cfRule>
  </conditionalFormatting>
  <conditionalFormatting sqref="AH3995 AH3997">
    <cfRule type="expression" dxfId="1342" priority="1274">
      <formula>$BL3995="RETIRADO"</formula>
    </cfRule>
  </conditionalFormatting>
  <conditionalFormatting sqref="AI3995:AI3997">
    <cfRule type="expression" dxfId="1341" priority="1273">
      <formula>$BL3995="RETIRADO"</formula>
    </cfRule>
  </conditionalFormatting>
  <conditionalFormatting sqref="AL3995:AL3997">
    <cfRule type="expression" dxfId="1340" priority="1272">
      <formula>$BK3995="RETIRADO"</formula>
    </cfRule>
  </conditionalFormatting>
  <conditionalFormatting sqref="AJ3995:AJ3997">
    <cfRule type="expression" dxfId="1339" priority="1271">
      <formula>$BL3995="RETIRADO"</formula>
    </cfRule>
  </conditionalFormatting>
  <conditionalFormatting sqref="AI3995:AJ3995">
    <cfRule type="expression" dxfId="1338" priority="1270">
      <formula>$BL3995="RETIRADO"</formula>
    </cfRule>
  </conditionalFormatting>
  <conditionalFormatting sqref="AI3996:AJ3996">
    <cfRule type="expression" dxfId="1337" priority="1269">
      <formula>$BL3996="RETIRADO"</formula>
    </cfRule>
  </conditionalFormatting>
  <conditionalFormatting sqref="AI3997:AJ3997">
    <cfRule type="expression" dxfId="1336" priority="1268">
      <formula>$BL3997="RETIRADO"</formula>
    </cfRule>
  </conditionalFormatting>
  <conditionalFormatting sqref="AI3597:AJ3597">
    <cfRule type="expression" dxfId="1335" priority="1267">
      <formula>$BK3597="RETIRADO"</formula>
    </cfRule>
  </conditionalFormatting>
  <conditionalFormatting sqref="AI3910:AJ3910">
    <cfRule type="expression" dxfId="1334" priority="1266">
      <formula>$BL3910="RETIRADO"</formula>
    </cfRule>
  </conditionalFormatting>
  <conditionalFormatting sqref="AI3910:AJ3910">
    <cfRule type="expression" dxfId="1333" priority="1265">
      <formula>$BK3910="RETIRADO"</formula>
    </cfRule>
  </conditionalFormatting>
  <conditionalFormatting sqref="AN3998:AO4000">
    <cfRule type="expression" dxfId="1332" priority="1264">
      <formula>$BL3998="RETIRADO"</formula>
    </cfRule>
  </conditionalFormatting>
  <conditionalFormatting sqref="AI3998">
    <cfRule type="expression" dxfId="1331" priority="1263">
      <formula>$BL3998="RETIRADO"</formula>
    </cfRule>
  </conditionalFormatting>
  <conditionalFormatting sqref="AL3998">
    <cfRule type="expression" dxfId="1330" priority="1262">
      <formula>$BK3998="RETIRADO"</formula>
    </cfRule>
  </conditionalFormatting>
  <conditionalFormatting sqref="AI3998:AJ3998">
    <cfRule type="expression" dxfId="1329" priority="1261">
      <formula>$BL3998="RETIRADO"</formula>
    </cfRule>
  </conditionalFormatting>
  <conditionalFormatting sqref="AJ3998">
    <cfRule type="expression" dxfId="1328" priority="1260">
      <formula>$BL3998="RETIRADO"</formula>
    </cfRule>
  </conditionalFormatting>
  <conditionalFormatting sqref="AI3999">
    <cfRule type="expression" dxfId="1327" priority="1259">
      <formula>$BL3999="RETIRADO"</formula>
    </cfRule>
  </conditionalFormatting>
  <conditionalFormatting sqref="AL3999">
    <cfRule type="expression" dxfId="1326" priority="1258">
      <formula>$BK3999="RETIRADO"</formula>
    </cfRule>
  </conditionalFormatting>
  <conditionalFormatting sqref="AI3999:AJ3999">
    <cfRule type="expression" dxfId="1325" priority="1257">
      <formula>$BL3999="RETIRADO"</formula>
    </cfRule>
  </conditionalFormatting>
  <conditionalFormatting sqref="AJ3999">
    <cfRule type="expression" dxfId="1324" priority="1256">
      <formula>$BL3999="RETIRADO"</formula>
    </cfRule>
  </conditionalFormatting>
  <conditionalFormatting sqref="AH3999">
    <cfRule type="expression" dxfId="1323" priority="1255">
      <formula>$BL3999="RETIRADO"</formula>
    </cfRule>
  </conditionalFormatting>
  <conditionalFormatting sqref="AI4000">
    <cfRule type="expression" dxfId="1322" priority="1254">
      <formula>$BL4000="RETIRADO"</formula>
    </cfRule>
  </conditionalFormatting>
  <conditionalFormatting sqref="AL4000">
    <cfRule type="expression" dxfId="1321" priority="1253">
      <formula>$BK4000="RETIRADO"</formula>
    </cfRule>
  </conditionalFormatting>
  <conditionalFormatting sqref="AI4000:AJ4000">
    <cfRule type="expression" dxfId="1320" priority="1252">
      <formula>$BL4000="RETIRADO"</formula>
    </cfRule>
  </conditionalFormatting>
  <conditionalFormatting sqref="AJ4000">
    <cfRule type="expression" dxfId="1319" priority="1251">
      <formula>$BL4000="RETIRADO"</formula>
    </cfRule>
  </conditionalFormatting>
  <conditionalFormatting sqref="BI3995:BL3995">
    <cfRule type="expression" dxfId="1318" priority="1250">
      <formula>$BL3995="RETIRADO"</formula>
    </cfRule>
  </conditionalFormatting>
  <conditionalFormatting sqref="AN4001:AO4002">
    <cfRule type="expression" dxfId="1317" priority="1249">
      <formula>$BL4001="RETIRADO"</formula>
    </cfRule>
  </conditionalFormatting>
  <conditionalFormatting sqref="AI4002">
    <cfRule type="expression" dxfId="1316" priority="1248">
      <formula>$BL4002="RETIRADO"</formula>
    </cfRule>
  </conditionalFormatting>
  <conditionalFormatting sqref="AL4002">
    <cfRule type="expression" dxfId="1315" priority="1247">
      <formula>$BK4002="RETIRADO"</formula>
    </cfRule>
  </conditionalFormatting>
  <conditionalFormatting sqref="AI4002:AJ4002">
    <cfRule type="expression" dxfId="1314" priority="1246">
      <formula>$BL4002="RETIRADO"</formula>
    </cfRule>
  </conditionalFormatting>
  <conditionalFormatting sqref="AJ4002">
    <cfRule type="expression" dxfId="1313" priority="1245">
      <formula>$BL4002="RETIRADO"</formula>
    </cfRule>
  </conditionalFormatting>
  <conditionalFormatting sqref="AI4001">
    <cfRule type="expression" dxfId="1312" priority="1244">
      <formula>$BL4001="RETIRADO"</formula>
    </cfRule>
  </conditionalFormatting>
  <conditionalFormatting sqref="AL4001">
    <cfRule type="expression" dxfId="1311" priority="1243">
      <formula>$BK4001="RETIRADO"</formula>
    </cfRule>
  </conditionalFormatting>
  <conditionalFormatting sqref="AI4001:AJ4001">
    <cfRule type="expression" dxfId="1310" priority="1242">
      <formula>$BL4001="RETIRADO"</formula>
    </cfRule>
  </conditionalFormatting>
  <conditionalFormatting sqref="AJ4001">
    <cfRule type="expression" dxfId="1309" priority="1241">
      <formula>$BL4001="RETIRADO"</formula>
    </cfRule>
  </conditionalFormatting>
  <conditionalFormatting sqref="AH4001">
    <cfRule type="expression" dxfId="1308" priority="1240">
      <formula>$BL4001="RETIRADO"</formula>
    </cfRule>
  </conditionalFormatting>
  <conditionalFormatting sqref="AH3708">
    <cfRule type="expression" dxfId="1307" priority="1239">
      <formula>$BL3708="RETIRADO"</formula>
    </cfRule>
  </conditionalFormatting>
  <conditionalFormatting sqref="AI4010:AL4010">
    <cfRule type="expression" dxfId="1306" priority="1238">
      <formula>$BL4010="RETIRADO"</formula>
    </cfRule>
  </conditionalFormatting>
  <conditionalFormatting sqref="AI4009">
    <cfRule type="expression" dxfId="1305" priority="1237">
      <formula>$BL4009="RETIRADO"</formula>
    </cfRule>
  </conditionalFormatting>
  <conditionalFormatting sqref="AL4009">
    <cfRule type="expression" dxfId="1304" priority="1236">
      <formula>$BK4009="RETIRADO"</formula>
    </cfRule>
  </conditionalFormatting>
  <conditionalFormatting sqref="AI4009:AJ4009">
    <cfRule type="expression" dxfId="1303" priority="1235">
      <formula>$BL4009="RETIRADO"</formula>
    </cfRule>
  </conditionalFormatting>
  <conditionalFormatting sqref="AJ4009">
    <cfRule type="expression" dxfId="1302" priority="1234">
      <formula>$BL4009="RETIRADO"</formula>
    </cfRule>
  </conditionalFormatting>
  <conditionalFormatting sqref="AI4008">
    <cfRule type="expression" dxfId="1301" priority="1233">
      <formula>$BL4008="RETIRADO"</formula>
    </cfRule>
  </conditionalFormatting>
  <conditionalFormatting sqref="AL4008">
    <cfRule type="expression" dxfId="1300" priority="1232">
      <formula>$BK4008="RETIRADO"</formula>
    </cfRule>
  </conditionalFormatting>
  <conditionalFormatting sqref="AJ4008">
    <cfRule type="expression" dxfId="1299" priority="1231">
      <formula>$BL4008="RETIRADO"</formula>
    </cfRule>
  </conditionalFormatting>
  <conditionalFormatting sqref="AI4008:AJ4008">
    <cfRule type="expression" dxfId="1298" priority="1230">
      <formula>$BL4008="RETIRADO"</formula>
    </cfRule>
  </conditionalFormatting>
  <conditionalFormatting sqref="AI4007">
    <cfRule type="expression" dxfId="1297" priority="1229">
      <formula>$BL4007="RETIRADO"</formula>
    </cfRule>
  </conditionalFormatting>
  <conditionalFormatting sqref="AL4007">
    <cfRule type="expression" dxfId="1296" priority="1228">
      <formula>$BK4007="RETIRADO"</formula>
    </cfRule>
  </conditionalFormatting>
  <conditionalFormatting sqref="AJ4007">
    <cfRule type="expression" dxfId="1295" priority="1227">
      <formula>$BL4007="RETIRADO"</formula>
    </cfRule>
  </conditionalFormatting>
  <conditionalFormatting sqref="AI4007:AJ4007">
    <cfRule type="expression" dxfId="1294" priority="1226">
      <formula>$BL4007="RETIRADO"</formula>
    </cfRule>
  </conditionalFormatting>
  <conditionalFormatting sqref="AK4006">
    <cfRule type="expression" dxfId="1293" priority="1225">
      <formula>$BL4006="RETIRADO"</formula>
    </cfRule>
  </conditionalFormatting>
  <conditionalFormatting sqref="AL4006">
    <cfRule type="expression" dxfId="1292" priority="1224">
      <formula>$BK4006="RETIRADO"</formula>
    </cfRule>
  </conditionalFormatting>
  <conditionalFormatting sqref="AK4005">
    <cfRule type="expression" dxfId="1291" priority="1223">
      <formula>$BL4005="RETIRADO"</formula>
    </cfRule>
  </conditionalFormatting>
  <conditionalFormatting sqref="AL4005">
    <cfRule type="expression" dxfId="1290" priority="1222">
      <formula>$BK4005="RETIRADO"</formula>
    </cfRule>
  </conditionalFormatting>
  <conditionalFormatting sqref="AI4004">
    <cfRule type="expression" dxfId="1289" priority="1221">
      <formula>$BL4004="RETIRADO"</formula>
    </cfRule>
  </conditionalFormatting>
  <conditionalFormatting sqref="AJ4004">
    <cfRule type="expression" dxfId="1288" priority="1220">
      <formula>$BL4004="RETIRADO"</formula>
    </cfRule>
  </conditionalFormatting>
  <conditionalFormatting sqref="AK4004:AL4004">
    <cfRule type="expression" dxfId="1287" priority="1219">
      <formula>$BL4004="RETIRADO"</formula>
    </cfRule>
  </conditionalFormatting>
  <conditionalFormatting sqref="AI4006">
    <cfRule type="expression" dxfId="1286" priority="1218">
      <formula>$BL4006="RETIRADO"</formula>
    </cfRule>
  </conditionalFormatting>
  <conditionalFormatting sqref="AI4006:AJ4006">
    <cfRule type="expression" dxfId="1285" priority="1217">
      <formula>$BL4006="RETIRADO"</formula>
    </cfRule>
  </conditionalFormatting>
  <conditionalFormatting sqref="AJ4006">
    <cfRule type="expression" dxfId="1284" priority="1216">
      <formula>$BL4006="RETIRADO"</formula>
    </cfRule>
  </conditionalFormatting>
  <conditionalFormatting sqref="AH4006">
    <cfRule type="expression" dxfId="1283" priority="1215">
      <formula>$BL4006="RETIRADO"</formula>
    </cfRule>
  </conditionalFormatting>
  <conditionalFormatting sqref="AI4005">
    <cfRule type="expression" dxfId="1282" priority="1214">
      <formula>$BL4005="RETIRADO"</formula>
    </cfRule>
  </conditionalFormatting>
  <conditionalFormatting sqref="AI4005:AJ4005">
    <cfRule type="expression" dxfId="1281" priority="1213">
      <formula>$BL4005="RETIRADO"</formula>
    </cfRule>
  </conditionalFormatting>
  <conditionalFormatting sqref="AJ4005">
    <cfRule type="expression" dxfId="1280" priority="1212">
      <formula>$BL4005="RETIRADO"</formula>
    </cfRule>
  </conditionalFormatting>
  <conditionalFormatting sqref="AH4005">
    <cfRule type="expression" dxfId="1279" priority="1211">
      <formula>$BL4005="RETIRADO"</formula>
    </cfRule>
  </conditionalFormatting>
  <conditionalFormatting sqref="AN4011:AO4022">
    <cfRule type="expression" dxfId="1278" priority="1210">
      <formula>$BL4011="RETIRADO"</formula>
    </cfRule>
  </conditionalFormatting>
  <conditionalFormatting sqref="AI4015">
    <cfRule type="expression" dxfId="1277" priority="1209">
      <formula>$BL4015="RETIRADO"</formula>
    </cfRule>
  </conditionalFormatting>
  <conditionalFormatting sqref="AL4015">
    <cfRule type="expression" dxfId="1276" priority="1208">
      <formula>$BK4015="RETIRADO"</formula>
    </cfRule>
  </conditionalFormatting>
  <conditionalFormatting sqref="AI4015:AJ4015">
    <cfRule type="expression" dxfId="1275" priority="1207">
      <formula>$BL4015="RETIRADO"</formula>
    </cfRule>
  </conditionalFormatting>
  <conditionalFormatting sqref="AJ4015">
    <cfRule type="expression" dxfId="1274" priority="1206">
      <formula>$BL4015="RETIRADO"</formula>
    </cfRule>
  </conditionalFormatting>
  <conditionalFormatting sqref="AH4015">
    <cfRule type="expression" dxfId="1273" priority="1205">
      <formula>$BL4015="RETIRADO"</formula>
    </cfRule>
  </conditionalFormatting>
  <conditionalFormatting sqref="AI4014">
    <cfRule type="expression" dxfId="1272" priority="1204">
      <formula>$BL4014="RETIRADO"</formula>
    </cfRule>
  </conditionalFormatting>
  <conditionalFormatting sqref="AL4014">
    <cfRule type="expression" dxfId="1271" priority="1203">
      <formula>$BK4014="RETIRADO"</formula>
    </cfRule>
  </conditionalFormatting>
  <conditionalFormatting sqref="AI4014:AJ4014">
    <cfRule type="expression" dxfId="1270" priority="1202">
      <formula>$BL4014="RETIRADO"</formula>
    </cfRule>
  </conditionalFormatting>
  <conditionalFormatting sqref="AJ4014">
    <cfRule type="expression" dxfId="1269" priority="1201">
      <formula>$BL4014="RETIRADO"</formula>
    </cfRule>
  </conditionalFormatting>
  <conditionalFormatting sqref="AH4014">
    <cfRule type="expression" dxfId="1268" priority="1200">
      <formula>$BL4014="RETIRADO"</formula>
    </cfRule>
  </conditionalFormatting>
  <conditionalFormatting sqref="AI4013">
    <cfRule type="expression" dxfId="1267" priority="1199">
      <formula>$BL4013="RETIRADO"</formula>
    </cfRule>
  </conditionalFormatting>
  <conditionalFormatting sqref="AL4013">
    <cfRule type="expression" dxfId="1266" priority="1198">
      <formula>$BK4013="RETIRADO"</formula>
    </cfRule>
  </conditionalFormatting>
  <conditionalFormatting sqref="AI4013:AJ4013">
    <cfRule type="expression" dxfId="1265" priority="1197">
      <formula>$BL4013="RETIRADO"</formula>
    </cfRule>
  </conditionalFormatting>
  <conditionalFormatting sqref="AJ4013">
    <cfRule type="expression" dxfId="1264" priority="1196">
      <formula>$BL4013="RETIRADO"</formula>
    </cfRule>
  </conditionalFormatting>
  <conditionalFormatting sqref="AI4012:AJ4012">
    <cfRule type="expression" dxfId="1263" priority="1195">
      <formula>$BL4012="RETIRADO"</formula>
    </cfRule>
  </conditionalFormatting>
  <conditionalFormatting sqref="AI4012:AJ4012">
    <cfRule type="expression" dxfId="1262" priority="1194">
      <formula>$BK4012="RETIRADO"</formula>
    </cfRule>
  </conditionalFormatting>
  <conditionalFormatting sqref="AK4012">
    <cfRule type="expression" dxfId="1261" priority="1193">
      <formula>$BK4012="RETIRADO"</formula>
    </cfRule>
  </conditionalFormatting>
  <conditionalFormatting sqref="AL4012">
    <cfRule type="expression" dxfId="1260" priority="1192">
      <formula>$BL4012="RETIRADO"</formula>
    </cfRule>
  </conditionalFormatting>
  <conditionalFormatting sqref="BJ3994">
    <cfRule type="expression" dxfId="1259" priority="1191">
      <formula>$BL3994="RETIRADO"</formula>
    </cfRule>
  </conditionalFormatting>
  <conditionalFormatting sqref="X3474:Y3474">
    <cfRule type="expression" dxfId="1258" priority="1190">
      <formula>$BL3474="RETIRADO"</formula>
    </cfRule>
  </conditionalFormatting>
  <conditionalFormatting sqref="AF3474:AG3474">
    <cfRule type="expression" dxfId="1257" priority="1189">
      <formula>$BL3474="RETIRADO"</formula>
    </cfRule>
  </conditionalFormatting>
  <conditionalFormatting sqref="AK3474:AL3474">
    <cfRule type="expression" dxfId="1256" priority="1188">
      <formula>$BL3474="RETIRADO"</formula>
    </cfRule>
  </conditionalFormatting>
  <conditionalFormatting sqref="AI3474">
    <cfRule type="expression" dxfId="1255" priority="1187">
      <formula>$BL3474="RETIRADO"</formula>
    </cfRule>
  </conditionalFormatting>
  <conditionalFormatting sqref="AH3474">
    <cfRule type="expression" dxfId="1254" priority="1186">
      <formula>$BL3474="RETIRADO"</formula>
    </cfRule>
  </conditionalFormatting>
  <conditionalFormatting sqref="AI4017">
    <cfRule type="expression" dxfId="1253" priority="1185">
      <formula>$BL4017="RETIRADO"</formula>
    </cfRule>
  </conditionalFormatting>
  <conditionalFormatting sqref="AL4017">
    <cfRule type="expression" dxfId="1252" priority="1184">
      <formula>$BK4017="RETIRADO"</formula>
    </cfRule>
  </conditionalFormatting>
  <conditionalFormatting sqref="AI4017:AJ4017">
    <cfRule type="expression" dxfId="1251" priority="1183">
      <formula>$BL4017="RETIRADO"</formula>
    </cfRule>
  </conditionalFormatting>
  <conditionalFormatting sqref="AJ4017">
    <cfRule type="expression" dxfId="1250" priority="1182">
      <formula>$BL4017="RETIRADO"</formula>
    </cfRule>
  </conditionalFormatting>
  <conditionalFormatting sqref="AI4016">
    <cfRule type="expression" dxfId="1249" priority="1181">
      <formula>$BL4016="RETIRADO"</formula>
    </cfRule>
  </conditionalFormatting>
  <conditionalFormatting sqref="AL4016">
    <cfRule type="expression" dxfId="1248" priority="1180">
      <formula>$BK4016="RETIRADO"</formula>
    </cfRule>
  </conditionalFormatting>
  <conditionalFormatting sqref="AI4016:AJ4016">
    <cfRule type="expression" dxfId="1247" priority="1179">
      <formula>$BL4016="RETIRADO"</formula>
    </cfRule>
  </conditionalFormatting>
  <conditionalFormatting sqref="AJ4016">
    <cfRule type="expression" dxfId="1246" priority="1178">
      <formula>$BL4016="RETIRADO"</formula>
    </cfRule>
  </conditionalFormatting>
  <conditionalFormatting sqref="AI4018">
    <cfRule type="expression" dxfId="1245" priority="1177">
      <formula>$BL4018="RETIRADO"</formula>
    </cfRule>
  </conditionalFormatting>
  <conditionalFormatting sqref="AL4018">
    <cfRule type="expression" dxfId="1244" priority="1176">
      <formula>$BK4018="RETIRADO"</formula>
    </cfRule>
  </conditionalFormatting>
  <conditionalFormatting sqref="AI4018:AJ4018">
    <cfRule type="expression" dxfId="1243" priority="1175">
      <formula>$BL4018="RETIRADO"</formula>
    </cfRule>
  </conditionalFormatting>
  <conditionalFormatting sqref="AJ4018">
    <cfRule type="expression" dxfId="1242" priority="1174">
      <formula>$BL4018="RETIRADO"</formula>
    </cfRule>
  </conditionalFormatting>
  <conditionalFormatting sqref="AH4018">
    <cfRule type="expression" dxfId="1241" priority="1173">
      <formula>$BL4018="RETIRADO"</formula>
    </cfRule>
  </conditionalFormatting>
  <conditionalFormatting sqref="AI4019">
    <cfRule type="expression" dxfId="1240" priority="1172">
      <formula>$BL4019="RETIRADO"</formula>
    </cfRule>
  </conditionalFormatting>
  <conditionalFormatting sqref="AL4019">
    <cfRule type="expression" dxfId="1239" priority="1171">
      <formula>$BK4019="RETIRADO"</formula>
    </cfRule>
  </conditionalFormatting>
  <conditionalFormatting sqref="AI4019:AJ4019">
    <cfRule type="expression" dxfId="1238" priority="1170">
      <formula>$BL4019="RETIRADO"</formula>
    </cfRule>
  </conditionalFormatting>
  <conditionalFormatting sqref="AJ4019">
    <cfRule type="expression" dxfId="1237" priority="1169">
      <formula>$BL4019="RETIRADO"</formula>
    </cfRule>
  </conditionalFormatting>
  <conditionalFormatting sqref="AH4019">
    <cfRule type="expression" dxfId="1236" priority="1168">
      <formula>$BL4019="RETIRADO"</formula>
    </cfRule>
  </conditionalFormatting>
  <conditionalFormatting sqref="AI4020">
    <cfRule type="expression" dxfId="1235" priority="1167">
      <formula>$BL4020="RETIRADO"</formula>
    </cfRule>
  </conditionalFormatting>
  <conditionalFormatting sqref="AL4020">
    <cfRule type="expression" dxfId="1234" priority="1166">
      <formula>$BK4020="RETIRADO"</formula>
    </cfRule>
  </conditionalFormatting>
  <conditionalFormatting sqref="AI4020:AJ4020">
    <cfRule type="expression" dxfId="1233" priority="1165">
      <formula>$BL4020="RETIRADO"</formula>
    </cfRule>
  </conditionalFormatting>
  <conditionalFormatting sqref="AJ4020">
    <cfRule type="expression" dxfId="1232" priority="1164">
      <formula>$BL4020="RETIRADO"</formula>
    </cfRule>
  </conditionalFormatting>
  <conditionalFormatting sqref="AH4020">
    <cfRule type="expression" dxfId="1231" priority="1163">
      <formula>$BL4020="RETIRADO"</formula>
    </cfRule>
  </conditionalFormatting>
  <conditionalFormatting sqref="AI4021">
    <cfRule type="expression" dxfId="1230" priority="1162">
      <formula>$BL4021="RETIRADO"</formula>
    </cfRule>
  </conditionalFormatting>
  <conditionalFormatting sqref="AL4021">
    <cfRule type="expression" dxfId="1229" priority="1161">
      <formula>$BK4021="RETIRADO"</formula>
    </cfRule>
  </conditionalFormatting>
  <conditionalFormatting sqref="AI4021:AJ4021">
    <cfRule type="expression" dxfId="1228" priority="1160">
      <formula>$BL4021="RETIRADO"</formula>
    </cfRule>
  </conditionalFormatting>
  <conditionalFormatting sqref="AJ4021">
    <cfRule type="expression" dxfId="1227" priority="1159">
      <formula>$BL4021="RETIRADO"</formula>
    </cfRule>
  </conditionalFormatting>
  <conditionalFormatting sqref="AH4021">
    <cfRule type="expression" dxfId="1226" priority="1158">
      <formula>$BL4021="RETIRADO"</formula>
    </cfRule>
  </conditionalFormatting>
  <conditionalFormatting sqref="AI4022">
    <cfRule type="expression" dxfId="1225" priority="1157">
      <formula>$BL4022="RETIRADO"</formula>
    </cfRule>
  </conditionalFormatting>
  <conditionalFormatting sqref="AL4022">
    <cfRule type="expression" dxfId="1224" priority="1156">
      <formula>$BK4022="RETIRADO"</formula>
    </cfRule>
  </conditionalFormatting>
  <conditionalFormatting sqref="AI4022:AJ4022">
    <cfRule type="expression" dxfId="1223" priority="1155">
      <formula>$BL4022="RETIRADO"</formula>
    </cfRule>
  </conditionalFormatting>
  <conditionalFormatting sqref="AJ4022">
    <cfRule type="expression" dxfId="1222" priority="1154">
      <formula>$BL4022="RETIRADO"</formula>
    </cfRule>
  </conditionalFormatting>
  <conditionalFormatting sqref="AN4023:AO4023">
    <cfRule type="expression" dxfId="1221" priority="1153">
      <formula>$BL4023="RETIRADO"</formula>
    </cfRule>
  </conditionalFormatting>
  <conditionalFormatting sqref="AN4024:AO4024">
    <cfRule type="expression" dxfId="1220" priority="1152">
      <formula>$BL4024="RETIRADO"</formula>
    </cfRule>
  </conditionalFormatting>
  <conditionalFormatting sqref="AI4024">
    <cfRule type="expression" dxfId="1219" priority="1151">
      <formula>$BL4024="RETIRADO"</formula>
    </cfRule>
  </conditionalFormatting>
  <conditionalFormatting sqref="AL4024">
    <cfRule type="expression" dxfId="1218" priority="1150">
      <formula>$BK4024="RETIRADO"</formula>
    </cfRule>
  </conditionalFormatting>
  <conditionalFormatting sqref="AI4024:AJ4024">
    <cfRule type="expression" dxfId="1217" priority="1149">
      <formula>$BL4024="RETIRADO"</formula>
    </cfRule>
  </conditionalFormatting>
  <conditionalFormatting sqref="AJ4024">
    <cfRule type="expression" dxfId="1216" priority="1148">
      <formula>$BL4024="RETIRADO"</formula>
    </cfRule>
  </conditionalFormatting>
  <conditionalFormatting sqref="AH4024">
    <cfRule type="expression" dxfId="1215" priority="1147">
      <formula>$BL4024="RETIRADO"</formula>
    </cfRule>
  </conditionalFormatting>
  <conditionalFormatting sqref="AI4025">
    <cfRule type="expression" dxfId="1214" priority="1146">
      <formula>$BL4025="RETIRADO"</formula>
    </cfRule>
  </conditionalFormatting>
  <conditionalFormatting sqref="AL4025">
    <cfRule type="expression" dxfId="1213" priority="1145">
      <formula>$BK4025="RETIRADO"</formula>
    </cfRule>
  </conditionalFormatting>
  <conditionalFormatting sqref="AI4025:AJ4025">
    <cfRule type="expression" dxfId="1212" priority="1144">
      <formula>$BL4025="RETIRADO"</formula>
    </cfRule>
  </conditionalFormatting>
  <conditionalFormatting sqref="AJ4025">
    <cfRule type="expression" dxfId="1211" priority="1143">
      <formula>$BL4025="RETIRADO"</formula>
    </cfRule>
  </conditionalFormatting>
  <conditionalFormatting sqref="AH4025">
    <cfRule type="expression" dxfId="1210" priority="1142">
      <formula>$BL4025="RETIRADO"</formula>
    </cfRule>
  </conditionalFormatting>
  <conditionalFormatting sqref="AI4026">
    <cfRule type="expression" dxfId="1209" priority="1141">
      <formula>$BL4026="RETIRADO"</formula>
    </cfRule>
  </conditionalFormatting>
  <conditionalFormatting sqref="AL4026">
    <cfRule type="expression" dxfId="1208" priority="1140">
      <formula>$BK4026="RETIRADO"</formula>
    </cfRule>
  </conditionalFormatting>
  <conditionalFormatting sqref="AI4026:AJ4026">
    <cfRule type="expression" dxfId="1207" priority="1139">
      <formula>$BL4026="RETIRADO"</formula>
    </cfRule>
  </conditionalFormatting>
  <conditionalFormatting sqref="AJ4026">
    <cfRule type="expression" dxfId="1206" priority="1138">
      <formula>$BL4026="RETIRADO"</formula>
    </cfRule>
  </conditionalFormatting>
  <conditionalFormatting sqref="AH4026">
    <cfRule type="expression" dxfId="1205" priority="1137">
      <formula>$BL4026="RETIRADO"</formula>
    </cfRule>
  </conditionalFormatting>
  <conditionalFormatting sqref="AI4030:AI4031">
    <cfRule type="expression" dxfId="1204" priority="1136">
      <formula>$BL4030="RETIRADO"</formula>
    </cfRule>
  </conditionalFormatting>
  <conditionalFormatting sqref="AL4030:AL4031">
    <cfRule type="expression" dxfId="1203" priority="1135">
      <formula>$BK4030="RETIRADO"</formula>
    </cfRule>
  </conditionalFormatting>
  <conditionalFormatting sqref="AI4030:AJ4030">
    <cfRule type="expression" dxfId="1202" priority="1134">
      <formula>$BL4030="RETIRADO"</formula>
    </cfRule>
  </conditionalFormatting>
  <conditionalFormatting sqref="AJ4030:AJ4031">
    <cfRule type="expression" dxfId="1201" priority="1133">
      <formula>$BL4030="RETIRADO"</formula>
    </cfRule>
  </conditionalFormatting>
  <conditionalFormatting sqref="AH4030:AH4031">
    <cfRule type="expression" dxfId="1200" priority="1132">
      <formula>$BL4030="RETIRADO"</formula>
    </cfRule>
  </conditionalFormatting>
  <conditionalFormatting sqref="AI4027:AJ4027">
    <cfRule type="expression" dxfId="1199" priority="1131">
      <formula>$BL4027="RETIRADO"</formula>
    </cfRule>
  </conditionalFormatting>
  <conditionalFormatting sqref="AN4040:AO4040">
    <cfRule type="expression" dxfId="1198" priority="1130">
      <formula>$BL4040="RETIRADO"</formula>
    </cfRule>
  </conditionalFormatting>
  <conditionalFormatting sqref="AK4040">
    <cfRule type="expression" dxfId="1197" priority="1129">
      <formula>$BL4040="RETIRADO"</formula>
    </cfRule>
  </conditionalFormatting>
  <conditionalFormatting sqref="AL4040">
    <cfRule type="expression" dxfId="1196" priority="1128">
      <formula>$BK4040="RETIRADO"</formula>
    </cfRule>
  </conditionalFormatting>
  <conditionalFormatting sqref="BI3271">
    <cfRule type="expression" dxfId="1195" priority="1127">
      <formula>$BL3271="RETIRADO"</formula>
    </cfRule>
  </conditionalFormatting>
  <conditionalFormatting sqref="BL4010">
    <cfRule type="expression" dxfId="1194" priority="1126">
      <formula>$BL4010="RETIRADO"</formula>
    </cfRule>
  </conditionalFormatting>
  <conditionalFormatting sqref="AH3761">
    <cfRule type="expression" dxfId="1193" priority="1125">
      <formula>$BL3761="RETIRADO"</formula>
    </cfRule>
  </conditionalFormatting>
  <conditionalFormatting sqref="AP3761">
    <cfRule type="expression" dxfId="1192" priority="1124">
      <formula>$BL3761="RETIRADO"</formula>
    </cfRule>
  </conditionalFormatting>
  <conditionalFormatting sqref="AN4041:AO4041">
    <cfRule type="expression" dxfId="1191" priority="1123">
      <formula>$BL4041="RETIRADO"</formula>
    </cfRule>
  </conditionalFormatting>
  <conditionalFormatting sqref="AH3222">
    <cfRule type="expression" dxfId="1190" priority="1122">
      <formula>$BL3222="RETIRADO"</formula>
    </cfRule>
  </conditionalFormatting>
  <conditionalFormatting sqref="AH3650">
    <cfRule type="expression" dxfId="1189" priority="1121">
      <formula>$BL3650="RETIRADO"</formula>
    </cfRule>
  </conditionalFormatting>
  <conditionalFormatting sqref="AN4042:AO4042">
    <cfRule type="expression" dxfId="1188" priority="1120">
      <formula>$BL4042="RETIRADO"</formula>
    </cfRule>
  </conditionalFormatting>
  <conditionalFormatting sqref="AI4042">
    <cfRule type="expression" dxfId="1187" priority="1119">
      <formula>$BL4042="RETIRADO"</formula>
    </cfRule>
  </conditionalFormatting>
  <conditionalFormatting sqref="AL4042">
    <cfRule type="expression" dxfId="1186" priority="1118">
      <formula>$BK4042="RETIRADO"</formula>
    </cfRule>
  </conditionalFormatting>
  <conditionalFormatting sqref="AI4042:AJ4042">
    <cfRule type="expression" dxfId="1185" priority="1117">
      <formula>$BL4042="RETIRADO"</formula>
    </cfRule>
  </conditionalFormatting>
  <conditionalFormatting sqref="AJ4042">
    <cfRule type="expression" dxfId="1184" priority="1116">
      <formula>$BL4042="RETIRADO"</formula>
    </cfRule>
  </conditionalFormatting>
  <conditionalFormatting sqref="AH4042">
    <cfRule type="expression" dxfId="1183" priority="1115">
      <formula>$BL4042="RETIRADO"</formula>
    </cfRule>
  </conditionalFormatting>
  <conditionalFormatting sqref="AH4043:AL4043">
    <cfRule type="expression" dxfId="1182" priority="1114">
      <formula>$BL4043="RETIRADO"</formula>
    </cfRule>
  </conditionalFormatting>
  <conditionalFormatting sqref="AN4043:AO4043">
    <cfRule type="expression" dxfId="1181" priority="1113">
      <formula>$BL4043="RETIRADO"</formula>
    </cfRule>
  </conditionalFormatting>
  <conditionalFormatting sqref="AI4040">
    <cfRule type="expression" dxfId="1180" priority="1112">
      <formula>$BL4040="RETIRADO"</formula>
    </cfRule>
  </conditionalFormatting>
  <conditionalFormatting sqref="AI4040:AJ4040">
    <cfRule type="expression" dxfId="1179" priority="1111">
      <formula>$BL4040="RETIRADO"</formula>
    </cfRule>
  </conditionalFormatting>
  <conditionalFormatting sqref="AJ4040">
    <cfRule type="expression" dxfId="1178" priority="1110">
      <formula>$BL4040="RETIRADO"</formula>
    </cfRule>
  </conditionalFormatting>
  <conditionalFormatting sqref="AH4040">
    <cfRule type="expression" dxfId="1177" priority="1109">
      <formula>$BL4040="RETIRADO"</formula>
    </cfRule>
  </conditionalFormatting>
  <conditionalFormatting sqref="AN4045:AO4045">
    <cfRule type="expression" dxfId="1176" priority="1108">
      <formula>$BL4045="RETIRADO"</formula>
    </cfRule>
  </conditionalFormatting>
  <conditionalFormatting sqref="AN4044:AO4044">
    <cfRule type="expression" dxfId="1175" priority="1107">
      <formula>$BL4044="RETIRADO"</formula>
    </cfRule>
  </conditionalFormatting>
  <conditionalFormatting sqref="AN4046:AO4046">
    <cfRule type="expression" dxfId="1174" priority="1106">
      <formula>$BL4046="RETIRADO"</formula>
    </cfRule>
  </conditionalFormatting>
  <conditionalFormatting sqref="AI4045:AI4047">
    <cfRule type="expression" dxfId="1173" priority="1105">
      <formula>$BL4045="RETIRADO"</formula>
    </cfRule>
  </conditionalFormatting>
  <conditionalFormatting sqref="AL4045:AL4047">
    <cfRule type="expression" dxfId="1172" priority="1104">
      <formula>$BK4045="RETIRADO"</formula>
    </cfRule>
  </conditionalFormatting>
  <conditionalFormatting sqref="AI4045:AJ4045">
    <cfRule type="expression" dxfId="1171" priority="1103">
      <formula>$BL4045="RETIRADO"</formula>
    </cfRule>
  </conditionalFormatting>
  <conditionalFormatting sqref="AJ4045:AJ4047">
    <cfRule type="expression" dxfId="1170" priority="1102">
      <formula>$BL4045="RETIRADO"</formula>
    </cfRule>
  </conditionalFormatting>
  <conditionalFormatting sqref="AH4045:AH4047">
    <cfRule type="expression" dxfId="1169" priority="1101">
      <formula>$BL4045="RETIRADO"</formula>
    </cfRule>
  </conditionalFormatting>
  <conditionalFormatting sqref="AI4046:AJ4046">
    <cfRule type="expression" dxfId="1168" priority="1100">
      <formula>$BL4046="RETIRADO"</formula>
    </cfRule>
  </conditionalFormatting>
  <conditionalFormatting sqref="AI4023:AL4023">
    <cfRule type="expression" dxfId="1167" priority="1099">
      <formula>$BL4023="RETIRADO"</formula>
    </cfRule>
  </conditionalFormatting>
  <conditionalFormatting sqref="AH4023">
    <cfRule type="expression" dxfId="1166" priority="1098">
      <formula>$BL4023="RETIRADO"</formula>
    </cfRule>
  </conditionalFormatting>
  <conditionalFormatting sqref="AH4023">
    <cfRule type="expression" dxfId="1165" priority="1097">
      <formula>$BL4023="RETIRADO"</formula>
    </cfRule>
  </conditionalFormatting>
  <conditionalFormatting sqref="AK3919">
    <cfRule type="expression" dxfId="1164" priority="1096">
      <formula>$BL3919="RETIRADO"</formula>
    </cfRule>
  </conditionalFormatting>
  <conditionalFormatting sqref="AL3919">
    <cfRule type="expression" dxfId="1163" priority="1095">
      <formula>$BL3919="RETIRADO"</formula>
    </cfRule>
  </conditionalFormatting>
  <conditionalFormatting sqref="AH3919">
    <cfRule type="expression" dxfId="1162" priority="1094">
      <formula>$BL3919="RETIRADO"</formula>
    </cfRule>
  </conditionalFormatting>
  <conditionalFormatting sqref="AJ3919">
    <cfRule type="expression" dxfId="1161" priority="1093">
      <formula>$BL3919="RETIRADO"</formula>
    </cfRule>
  </conditionalFormatting>
  <conditionalFormatting sqref="AI3919">
    <cfRule type="expression" dxfId="1160" priority="1092">
      <formula>$BL3919="RETIRADO"</formula>
    </cfRule>
  </conditionalFormatting>
  <conditionalFormatting sqref="AI3919">
    <cfRule type="expression" dxfId="1159" priority="1091">
      <formula>$BL3919="RETIRADO"</formula>
    </cfRule>
  </conditionalFormatting>
  <conditionalFormatting sqref="AH4053">
    <cfRule type="expression" dxfId="1158" priority="1090">
      <formula>$BL4053="RETIRADO"</formula>
    </cfRule>
  </conditionalFormatting>
  <conditionalFormatting sqref="AI4053">
    <cfRule type="expression" dxfId="1157" priority="1089">
      <formula>$BL4053="RETIRADO"</formula>
    </cfRule>
  </conditionalFormatting>
  <conditionalFormatting sqref="AL4053">
    <cfRule type="expression" dxfId="1156" priority="1088">
      <formula>$BK4053="RETIRADO"</formula>
    </cfRule>
  </conditionalFormatting>
  <conditionalFormatting sqref="AJ4053">
    <cfRule type="expression" dxfId="1155" priority="1087">
      <formula>$BL4053="RETIRADO"</formula>
    </cfRule>
  </conditionalFormatting>
  <conditionalFormatting sqref="AI4053:AJ4053">
    <cfRule type="expression" dxfId="1154" priority="1086">
      <formula>$BL4053="RETIRADO"</formula>
    </cfRule>
  </conditionalFormatting>
  <conditionalFormatting sqref="AH4052">
    <cfRule type="expression" dxfId="1153" priority="1085">
      <formula>$BL4052="RETIRADO"</formula>
    </cfRule>
  </conditionalFormatting>
  <conditionalFormatting sqref="AI4052">
    <cfRule type="expression" dxfId="1152" priority="1084">
      <formula>$BL4052="RETIRADO"</formula>
    </cfRule>
  </conditionalFormatting>
  <conditionalFormatting sqref="AL4052">
    <cfRule type="expression" dxfId="1151" priority="1083">
      <formula>$BK4052="RETIRADO"</formula>
    </cfRule>
  </conditionalFormatting>
  <conditionalFormatting sqref="AJ4052">
    <cfRule type="expression" dxfId="1150" priority="1082">
      <formula>$BL4052="RETIRADO"</formula>
    </cfRule>
  </conditionalFormatting>
  <conditionalFormatting sqref="AI4052:AJ4052">
    <cfRule type="expression" dxfId="1149" priority="1081">
      <formula>$BL4052="RETIRADO"</formula>
    </cfRule>
  </conditionalFormatting>
  <conditionalFormatting sqref="AI4051">
    <cfRule type="expression" dxfId="1148" priority="1080">
      <formula>$BL4051="RETIRADO"</formula>
    </cfRule>
  </conditionalFormatting>
  <conditionalFormatting sqref="AL4051">
    <cfRule type="expression" dxfId="1147" priority="1079">
      <formula>$BK4051="RETIRADO"</formula>
    </cfRule>
  </conditionalFormatting>
  <conditionalFormatting sqref="AI4051:AJ4051">
    <cfRule type="expression" dxfId="1146" priority="1078">
      <formula>$BL4051="RETIRADO"</formula>
    </cfRule>
  </conditionalFormatting>
  <conditionalFormatting sqref="AJ4051">
    <cfRule type="expression" dxfId="1145" priority="1077">
      <formula>$BL4051="RETIRADO"</formula>
    </cfRule>
  </conditionalFormatting>
  <conditionalFormatting sqref="AH4051">
    <cfRule type="expression" dxfId="1144" priority="1076">
      <formula>$BL4051="RETIRADO"</formula>
    </cfRule>
  </conditionalFormatting>
  <conditionalFormatting sqref="AI4050">
    <cfRule type="expression" dxfId="1143" priority="1075">
      <formula>$BL4050="RETIRADO"</formula>
    </cfRule>
  </conditionalFormatting>
  <conditionalFormatting sqref="AL4050">
    <cfRule type="expression" dxfId="1142" priority="1074">
      <formula>$BK4050="RETIRADO"</formula>
    </cfRule>
  </conditionalFormatting>
  <conditionalFormatting sqref="AI4050:AJ4050">
    <cfRule type="expression" dxfId="1141" priority="1073">
      <formula>$BL4050="RETIRADO"</formula>
    </cfRule>
  </conditionalFormatting>
  <conditionalFormatting sqref="AJ4050">
    <cfRule type="expression" dxfId="1140" priority="1072">
      <formula>$BL4050="RETIRADO"</formula>
    </cfRule>
  </conditionalFormatting>
  <conditionalFormatting sqref="AH4050">
    <cfRule type="expression" dxfId="1139" priority="1071">
      <formula>$BL4050="RETIRADO"</formula>
    </cfRule>
  </conditionalFormatting>
  <conditionalFormatting sqref="AI4049">
    <cfRule type="expression" dxfId="1138" priority="1070">
      <formula>$BL4049="RETIRADO"</formula>
    </cfRule>
  </conditionalFormatting>
  <conditionalFormatting sqref="AL4049">
    <cfRule type="expression" dxfId="1137" priority="1069">
      <formula>$BK4049="RETIRADO"</formula>
    </cfRule>
  </conditionalFormatting>
  <conditionalFormatting sqref="AJ4049">
    <cfRule type="expression" dxfId="1136" priority="1068">
      <formula>$BL4049="RETIRADO"</formula>
    </cfRule>
  </conditionalFormatting>
  <conditionalFormatting sqref="AH4049">
    <cfRule type="expression" dxfId="1135" priority="1067">
      <formula>$BL4049="RETIRADO"</formula>
    </cfRule>
  </conditionalFormatting>
  <conditionalFormatting sqref="AI4049:AJ4049">
    <cfRule type="expression" dxfId="1134" priority="1066">
      <formula>$BL4049="RETIRADO"</formula>
    </cfRule>
  </conditionalFormatting>
  <conditionalFormatting sqref="AI4048">
    <cfRule type="expression" dxfId="1133" priority="1065">
      <formula>$BL4048="RETIRADO"</formula>
    </cfRule>
  </conditionalFormatting>
  <conditionalFormatting sqref="AL4048">
    <cfRule type="expression" dxfId="1132" priority="1064">
      <formula>$BK4048="RETIRADO"</formula>
    </cfRule>
  </conditionalFormatting>
  <conditionalFormatting sqref="AJ4048">
    <cfRule type="expression" dxfId="1131" priority="1063">
      <formula>$BL4048="RETIRADO"</formula>
    </cfRule>
  </conditionalFormatting>
  <conditionalFormatting sqref="AI4048:AJ4048">
    <cfRule type="expression" dxfId="1130" priority="1062">
      <formula>$BL4048="RETIRADO"</formula>
    </cfRule>
  </conditionalFormatting>
  <conditionalFormatting sqref="AI4047:AJ4047">
    <cfRule type="expression" dxfId="1129" priority="1061">
      <formula>$BL4047="RETIRADO"</formula>
    </cfRule>
  </conditionalFormatting>
  <conditionalFormatting sqref="BJ3834">
    <cfRule type="expression" dxfId="1128" priority="1060">
      <formula>$BL3834="RETIRADO"</formula>
    </cfRule>
  </conditionalFormatting>
  <conditionalFormatting sqref="AK4044">
    <cfRule type="expression" dxfId="1127" priority="1059">
      <formula>$BL4044="RETIRADO"</formula>
    </cfRule>
  </conditionalFormatting>
  <conditionalFormatting sqref="AL4044">
    <cfRule type="expression" dxfId="1126" priority="1058">
      <formula>$BL4044="RETIRADO"</formula>
    </cfRule>
  </conditionalFormatting>
  <conditionalFormatting sqref="AI4044:AJ4044">
    <cfRule type="expression" dxfId="1125" priority="1057">
      <formula>$BL4044="RETIRADO"</formula>
    </cfRule>
  </conditionalFormatting>
  <conditionalFormatting sqref="AI4054:AJ4054">
    <cfRule type="expression" dxfId="1124" priority="1056">
      <formula>$BL4054="RETIRADO"</formula>
    </cfRule>
  </conditionalFormatting>
  <conditionalFormatting sqref="AI4054:AL4054">
    <cfRule type="expression" dxfId="1123" priority="1055">
      <formula>$BK4054="RETIRADO"</formula>
    </cfRule>
  </conditionalFormatting>
  <conditionalFormatting sqref="BJ3957">
    <cfRule type="expression" dxfId="1122" priority="1054">
      <formula>$BL3957="RETIRADO"</formula>
    </cfRule>
  </conditionalFormatting>
  <conditionalFormatting sqref="AH3763">
    <cfRule type="expression" dxfId="1121" priority="1053">
      <formula>$BL3763="RETIRADO"</formula>
    </cfRule>
  </conditionalFormatting>
  <conditionalFormatting sqref="AI4055:AI4056">
    <cfRule type="expression" dxfId="1120" priority="1052">
      <formula>$BL4055="RETIRADO"</formula>
    </cfRule>
  </conditionalFormatting>
  <conditionalFormatting sqref="AL4055:AL4056">
    <cfRule type="expression" dxfId="1119" priority="1051">
      <formula>$BK4055="RETIRADO"</formula>
    </cfRule>
  </conditionalFormatting>
  <conditionalFormatting sqref="AJ4055:AJ4056">
    <cfRule type="expression" dxfId="1118" priority="1050">
      <formula>$BL4055="RETIRADO"</formula>
    </cfRule>
  </conditionalFormatting>
  <conditionalFormatting sqref="AH4056">
    <cfRule type="expression" dxfId="1117" priority="1049">
      <formula>$BL4056="RETIRADO"</formula>
    </cfRule>
  </conditionalFormatting>
  <conditionalFormatting sqref="AI4055:AJ4055">
    <cfRule type="expression" dxfId="1116" priority="1048">
      <formula>$BL4055="RETIRADO"</formula>
    </cfRule>
  </conditionalFormatting>
  <conditionalFormatting sqref="AI4058">
    <cfRule type="expression" dxfId="1115" priority="1047">
      <formula>$BL4058="RETIRADO"</formula>
    </cfRule>
  </conditionalFormatting>
  <conditionalFormatting sqref="AL4058">
    <cfRule type="expression" dxfId="1114" priority="1046">
      <formula>$BK4058="RETIRADO"</formula>
    </cfRule>
  </conditionalFormatting>
  <conditionalFormatting sqref="AJ4058">
    <cfRule type="expression" dxfId="1113" priority="1045">
      <formula>$BL4058="RETIRADO"</formula>
    </cfRule>
  </conditionalFormatting>
  <conditionalFormatting sqref="AI4058:AJ4058">
    <cfRule type="expression" dxfId="1112" priority="1044">
      <formula>$BL4058="RETIRADO"</formula>
    </cfRule>
  </conditionalFormatting>
  <conditionalFormatting sqref="AI4057">
    <cfRule type="expression" dxfId="1111" priority="1043">
      <formula>$BL4057="RETIRADO"</formula>
    </cfRule>
  </conditionalFormatting>
  <conditionalFormatting sqref="AL4057">
    <cfRule type="expression" dxfId="1110" priority="1042">
      <formula>$BK4057="RETIRADO"</formula>
    </cfRule>
  </conditionalFormatting>
  <conditionalFormatting sqref="AJ4057">
    <cfRule type="expression" dxfId="1109" priority="1041">
      <formula>$BL4057="RETIRADO"</formula>
    </cfRule>
  </conditionalFormatting>
  <conditionalFormatting sqref="AH4057">
    <cfRule type="expression" dxfId="1108" priority="1040">
      <formula>$BL4057="RETIRADO"</formula>
    </cfRule>
  </conditionalFormatting>
  <conditionalFormatting sqref="AI4057:AJ4057">
    <cfRule type="expression" dxfId="1107" priority="1039">
      <formula>$BL4057="RETIRADO"</formula>
    </cfRule>
  </conditionalFormatting>
  <conditionalFormatting sqref="AI4056:AJ4056">
    <cfRule type="expression" dxfId="1106" priority="1038">
      <formula>$BL4056="RETIRADO"</formula>
    </cfRule>
  </conditionalFormatting>
  <conditionalFormatting sqref="AN4059:AO4059">
    <cfRule type="expression" dxfId="1105" priority="1037">
      <formula>$BL4059="RETIRADO"</formula>
    </cfRule>
  </conditionalFormatting>
  <conditionalFormatting sqref="AH4059:AJ4059">
    <cfRule type="expression" dxfId="1104" priority="1036">
      <formula>$BL4059="RETIRADO"</formula>
    </cfRule>
  </conditionalFormatting>
  <conditionalFormatting sqref="AI4059:AJ4059">
    <cfRule type="expression" dxfId="1103" priority="1035">
      <formula>$BL4059="RETIRADO"</formula>
    </cfRule>
  </conditionalFormatting>
  <conditionalFormatting sqref="AK4059:AL4059">
    <cfRule type="expression" dxfId="1102" priority="1034">
      <formula>$BL4059="RETIRADO"</formula>
    </cfRule>
  </conditionalFormatting>
  <conditionalFormatting sqref="AH4059">
    <cfRule type="expression" dxfId="1101" priority="1033">
      <formula>$BL4059="RETIRADO"</formula>
    </cfRule>
  </conditionalFormatting>
  <conditionalFormatting sqref="BJ3989">
    <cfRule type="expression" dxfId="1100" priority="1032">
      <formula>$BL3989="RETIRADO"</formula>
    </cfRule>
  </conditionalFormatting>
  <conditionalFormatting sqref="AI4065:AJ4065">
    <cfRule type="expression" dxfId="1099" priority="1031">
      <formula>$BL4065="RETIRADO"</formula>
    </cfRule>
  </conditionalFormatting>
  <conditionalFormatting sqref="AL4065">
    <cfRule type="expression" dxfId="1098" priority="1030">
      <formula>$BK4065="RETIRADO"</formula>
    </cfRule>
  </conditionalFormatting>
  <conditionalFormatting sqref="AI4065:AJ4065">
    <cfRule type="expression" dxfId="1097" priority="1029">
      <formula>$BL4065="RETIRADO"</formula>
    </cfRule>
  </conditionalFormatting>
  <conditionalFormatting sqref="AK4065">
    <cfRule type="expression" dxfId="1096" priority="1028">
      <formula>$BL4065="RETIRADO"</formula>
    </cfRule>
  </conditionalFormatting>
  <conditionalFormatting sqref="AH4064">
    <cfRule type="expression" dxfId="1095" priority="1027">
      <formula>$BL4064="RETIRADO"</formula>
    </cfRule>
  </conditionalFormatting>
  <conditionalFormatting sqref="AI4064">
    <cfRule type="expression" dxfId="1094" priority="1026">
      <formula>$BL4064="RETIRADO"</formula>
    </cfRule>
  </conditionalFormatting>
  <conditionalFormatting sqref="AL4064">
    <cfRule type="expression" dxfId="1093" priority="1025">
      <formula>$BK4064="RETIRADO"</formula>
    </cfRule>
  </conditionalFormatting>
  <conditionalFormatting sqref="AJ4064">
    <cfRule type="expression" dxfId="1092" priority="1024">
      <formula>$BL4064="RETIRADO"</formula>
    </cfRule>
  </conditionalFormatting>
  <conditionalFormatting sqref="AI4064:AJ4064">
    <cfRule type="expression" dxfId="1091" priority="1023">
      <formula>$BL4064="RETIRADO"</formula>
    </cfRule>
  </conditionalFormatting>
  <conditionalFormatting sqref="AI4063">
    <cfRule type="expression" dxfId="1090" priority="1022">
      <formula>$BL4063="RETIRADO"</formula>
    </cfRule>
  </conditionalFormatting>
  <conditionalFormatting sqref="AL4063">
    <cfRule type="expression" dxfId="1089" priority="1021">
      <formula>$BK4063="RETIRADO"</formula>
    </cfRule>
  </conditionalFormatting>
  <conditionalFormatting sqref="AJ4063">
    <cfRule type="expression" dxfId="1088" priority="1020">
      <formula>$BL4063="RETIRADO"</formula>
    </cfRule>
  </conditionalFormatting>
  <conditionalFormatting sqref="AI4063:AJ4063">
    <cfRule type="expression" dxfId="1087" priority="1019">
      <formula>$BL4063="RETIRADO"</formula>
    </cfRule>
  </conditionalFormatting>
  <conditionalFormatting sqref="AI4062">
    <cfRule type="expression" dxfId="1086" priority="1018">
      <formula>$BL4062="RETIRADO"</formula>
    </cfRule>
  </conditionalFormatting>
  <conditionalFormatting sqref="AL4062">
    <cfRule type="expression" dxfId="1085" priority="1017">
      <formula>$BK4062="RETIRADO"</formula>
    </cfRule>
  </conditionalFormatting>
  <conditionalFormatting sqref="AJ4062">
    <cfRule type="expression" dxfId="1084" priority="1016">
      <formula>$BL4062="RETIRADO"</formula>
    </cfRule>
  </conditionalFormatting>
  <conditionalFormatting sqref="AI4062:AJ4062">
    <cfRule type="expression" dxfId="1083" priority="1015">
      <formula>$BL4062="RETIRADO"</formula>
    </cfRule>
  </conditionalFormatting>
  <conditionalFormatting sqref="AI4060">
    <cfRule type="expression" dxfId="1082" priority="1014">
      <formula>$BL4060="RETIRADO"</formula>
    </cfRule>
  </conditionalFormatting>
  <conditionalFormatting sqref="AL4060">
    <cfRule type="expression" dxfId="1081" priority="1013">
      <formula>$BK4060="RETIRADO"</formula>
    </cfRule>
  </conditionalFormatting>
  <conditionalFormatting sqref="AJ4060">
    <cfRule type="expression" dxfId="1080" priority="1012">
      <formula>$BL4060="RETIRADO"</formula>
    </cfRule>
  </conditionalFormatting>
  <conditionalFormatting sqref="AI4060:AJ4060">
    <cfRule type="expression" dxfId="1079" priority="1011">
      <formula>$BL4060="RETIRADO"</formula>
    </cfRule>
  </conditionalFormatting>
  <conditionalFormatting sqref="AN4060:AO4060">
    <cfRule type="expression" dxfId="1078" priority="1010">
      <formula>$BL4060="RETIRADO"</formula>
    </cfRule>
  </conditionalFormatting>
  <conditionalFormatting sqref="AN4063:AO4065">
    <cfRule type="expression" dxfId="1077" priority="1009">
      <formula>$BL4063="RETIRADO"</formula>
    </cfRule>
  </conditionalFormatting>
  <conditionalFormatting sqref="AN4066:AO4066">
    <cfRule type="expression" dxfId="1076" priority="1008">
      <formula>$BL4066="RETIRADO"</formula>
    </cfRule>
  </conditionalFormatting>
  <conditionalFormatting sqref="AH4066:AL4066">
    <cfRule type="expression" dxfId="1075" priority="1007">
      <formula>$BL4066="RETIRADO"</formula>
    </cfRule>
  </conditionalFormatting>
  <conditionalFormatting sqref="BJ3806">
    <cfRule type="expression" dxfId="1074" priority="1006">
      <formula>$BL3806="RETIRADO"</formula>
    </cfRule>
  </conditionalFormatting>
  <conditionalFormatting sqref="AH3983">
    <cfRule type="expression" dxfId="1073" priority="1005">
      <formula>$BL3983="RETIRADO"</formula>
    </cfRule>
  </conditionalFormatting>
  <conditionalFormatting sqref="AK3983:AL3983">
    <cfRule type="expression" dxfId="1072" priority="1004">
      <formula>$BL3983="RETIRADO"</formula>
    </cfRule>
  </conditionalFormatting>
  <conditionalFormatting sqref="AI3983:AJ3983">
    <cfRule type="expression" dxfId="1071" priority="1003">
      <formula>$BL3983="RETIRADO"</formula>
    </cfRule>
  </conditionalFormatting>
  <conditionalFormatting sqref="AI3983">
    <cfRule type="expression" dxfId="1070" priority="1002">
      <formula>$BL3983="RETIRADO"</formula>
    </cfRule>
  </conditionalFormatting>
  <conditionalFormatting sqref="AJ3983">
    <cfRule type="expression" dxfId="1069" priority="1001">
      <formula>$BL3983="RETIRADO"</formula>
    </cfRule>
  </conditionalFormatting>
  <conditionalFormatting sqref="AL3851">
    <cfRule type="expression" dxfId="1068" priority="1000">
      <formula>$BK3851="RETIRADO"</formula>
    </cfRule>
  </conditionalFormatting>
  <conditionalFormatting sqref="AK3851">
    <cfRule type="expression" dxfId="1067" priority="999">
      <formula>$BL3851="RETIRADO"</formula>
    </cfRule>
  </conditionalFormatting>
  <conditionalFormatting sqref="AH3851">
    <cfRule type="expression" dxfId="1066" priority="998">
      <formula>$BL3851="RETIRADO"</formula>
    </cfRule>
  </conditionalFormatting>
  <conditionalFormatting sqref="AI3851:AJ3851">
    <cfRule type="expression" dxfId="1065" priority="997">
      <formula>$BL3851="RETIRADO"</formula>
    </cfRule>
  </conditionalFormatting>
  <conditionalFormatting sqref="AI4067:AI4068">
    <cfRule type="expression" dxfId="1064" priority="996">
      <formula>$BL4067="RETIRADO"</formula>
    </cfRule>
  </conditionalFormatting>
  <conditionalFormatting sqref="AL4067:AL4068">
    <cfRule type="expression" dxfId="1063" priority="995">
      <formula>$BK4067="RETIRADO"</formula>
    </cfRule>
  </conditionalFormatting>
  <conditionalFormatting sqref="AJ4067:AJ4068">
    <cfRule type="expression" dxfId="1062" priority="994">
      <formula>$BL4067="RETIRADO"</formula>
    </cfRule>
  </conditionalFormatting>
  <conditionalFormatting sqref="AI4067:AJ4068">
    <cfRule type="expression" dxfId="1061" priority="993">
      <formula>$BL4067="RETIRADO"</formula>
    </cfRule>
  </conditionalFormatting>
  <conditionalFormatting sqref="AI4084">
    <cfRule type="expression" dxfId="1060" priority="992">
      <formula>$BL4084="RETIRADO"</formula>
    </cfRule>
  </conditionalFormatting>
  <conditionalFormatting sqref="AL4084">
    <cfRule type="expression" dxfId="1059" priority="991">
      <formula>$BK4084="RETIRADO"</formula>
    </cfRule>
  </conditionalFormatting>
  <conditionalFormatting sqref="AJ4084">
    <cfRule type="expression" dxfId="1058" priority="990">
      <formula>$BL4084="RETIRADO"</formula>
    </cfRule>
  </conditionalFormatting>
  <conditionalFormatting sqref="AI4084:AJ4084">
    <cfRule type="expression" dxfId="1057" priority="989">
      <formula>$BL4084="RETIRADO"</formula>
    </cfRule>
  </conditionalFormatting>
  <conditionalFormatting sqref="AI4083">
    <cfRule type="expression" dxfId="1056" priority="988">
      <formula>$BL4083="RETIRADO"</formula>
    </cfRule>
  </conditionalFormatting>
  <conditionalFormatting sqref="AL4083">
    <cfRule type="expression" dxfId="1055" priority="987">
      <formula>$BK4083="RETIRADO"</formula>
    </cfRule>
  </conditionalFormatting>
  <conditionalFormatting sqref="AJ4083">
    <cfRule type="expression" dxfId="1054" priority="986">
      <formula>$BL4083="RETIRADO"</formula>
    </cfRule>
  </conditionalFormatting>
  <conditionalFormatting sqref="AI4083:AJ4083">
    <cfRule type="expression" dxfId="1053" priority="985">
      <formula>$BL4083="RETIRADO"</formula>
    </cfRule>
  </conditionalFormatting>
  <conditionalFormatting sqref="AI4082">
    <cfRule type="expression" dxfId="1052" priority="984">
      <formula>$BL4082="RETIRADO"</formula>
    </cfRule>
  </conditionalFormatting>
  <conditionalFormatting sqref="AL4082">
    <cfRule type="expression" dxfId="1051" priority="983">
      <formula>$BK4082="RETIRADO"</formula>
    </cfRule>
  </conditionalFormatting>
  <conditionalFormatting sqref="AJ4082">
    <cfRule type="expression" dxfId="1050" priority="982">
      <formula>$BL4082="RETIRADO"</formula>
    </cfRule>
  </conditionalFormatting>
  <conditionalFormatting sqref="AI4082:AJ4082">
    <cfRule type="expression" dxfId="1049" priority="981">
      <formula>$BL4082="RETIRADO"</formula>
    </cfRule>
  </conditionalFormatting>
  <conditionalFormatting sqref="AI4080:AI4081">
    <cfRule type="expression" dxfId="1048" priority="980">
      <formula>$BL4080="RETIRADO"</formula>
    </cfRule>
  </conditionalFormatting>
  <conditionalFormatting sqref="AL4080:AL4081">
    <cfRule type="expression" dxfId="1047" priority="979">
      <formula>$BK4080="RETIRADO"</formula>
    </cfRule>
  </conditionalFormatting>
  <conditionalFormatting sqref="AJ4080:AJ4081">
    <cfRule type="expression" dxfId="1046" priority="978">
      <formula>$BL4080="RETIRADO"</formula>
    </cfRule>
  </conditionalFormatting>
  <conditionalFormatting sqref="AH4080:AH4081">
    <cfRule type="expression" dxfId="1045" priority="977">
      <formula>$BL4080="RETIRADO"</formula>
    </cfRule>
  </conditionalFormatting>
  <conditionalFormatting sqref="AI4081:AJ4081">
    <cfRule type="expression" dxfId="1044" priority="976">
      <formula>$BL4081="RETIRADO"</formula>
    </cfRule>
  </conditionalFormatting>
  <conditionalFormatting sqref="AI4079">
    <cfRule type="expression" dxfId="1043" priority="975">
      <formula>$BL4079="RETIRADO"</formula>
    </cfRule>
  </conditionalFormatting>
  <conditionalFormatting sqref="AL4079">
    <cfRule type="expression" dxfId="1042" priority="974">
      <formula>$BK4079="RETIRADO"</formula>
    </cfRule>
  </conditionalFormatting>
  <conditionalFormatting sqref="AJ4079">
    <cfRule type="expression" dxfId="1041" priority="973">
      <formula>$BL4079="RETIRADO"</formula>
    </cfRule>
  </conditionalFormatting>
  <conditionalFormatting sqref="AH4079">
    <cfRule type="expression" dxfId="1040" priority="972">
      <formula>$BL4079="RETIRADO"</formula>
    </cfRule>
  </conditionalFormatting>
  <conditionalFormatting sqref="AI4079:AJ4079">
    <cfRule type="expression" dxfId="1039" priority="971">
      <formula>$BL4079="RETIRADO"</formula>
    </cfRule>
  </conditionalFormatting>
  <conditionalFormatting sqref="AI4078">
    <cfRule type="expression" dxfId="1038" priority="970">
      <formula>$BL4078="RETIRADO"</formula>
    </cfRule>
  </conditionalFormatting>
  <conditionalFormatting sqref="AL4078">
    <cfRule type="expression" dxfId="1037" priority="969">
      <formula>$BK4078="RETIRADO"</formula>
    </cfRule>
  </conditionalFormatting>
  <conditionalFormatting sqref="AJ4078">
    <cfRule type="expression" dxfId="1036" priority="968">
      <formula>$BL4078="RETIRADO"</formula>
    </cfRule>
  </conditionalFormatting>
  <conditionalFormatting sqref="AI4078:AJ4078">
    <cfRule type="expression" dxfId="1035" priority="967">
      <formula>$BL4078="RETIRADO"</formula>
    </cfRule>
  </conditionalFormatting>
  <conditionalFormatting sqref="AI4077">
    <cfRule type="expression" dxfId="1034" priority="966">
      <formula>$BL4077="RETIRADO"</formula>
    </cfRule>
  </conditionalFormatting>
  <conditionalFormatting sqref="AL4077">
    <cfRule type="expression" dxfId="1033" priority="965">
      <formula>$BK4077="RETIRADO"</formula>
    </cfRule>
  </conditionalFormatting>
  <conditionalFormatting sqref="AJ4077">
    <cfRule type="expression" dxfId="1032" priority="964">
      <formula>$BL4077="RETIRADO"</formula>
    </cfRule>
  </conditionalFormatting>
  <conditionalFormatting sqref="AH4077">
    <cfRule type="expression" dxfId="1031" priority="963">
      <formula>$BL4077="RETIRADO"</formula>
    </cfRule>
  </conditionalFormatting>
  <conditionalFormatting sqref="AI4077:AJ4077">
    <cfRule type="expression" dxfId="1030" priority="962">
      <formula>$BL4077="RETIRADO"</formula>
    </cfRule>
  </conditionalFormatting>
  <conditionalFormatting sqref="AI4076">
    <cfRule type="expression" dxfId="1029" priority="961">
      <formula>$BL4076="RETIRADO"</formula>
    </cfRule>
  </conditionalFormatting>
  <conditionalFormatting sqref="AL4076">
    <cfRule type="expression" dxfId="1028" priority="960">
      <formula>$BK4076="RETIRADO"</formula>
    </cfRule>
  </conditionalFormatting>
  <conditionalFormatting sqref="AJ4076">
    <cfRule type="expression" dxfId="1027" priority="959">
      <formula>$BL4076="RETIRADO"</formula>
    </cfRule>
  </conditionalFormatting>
  <conditionalFormatting sqref="AI4076:AJ4076">
    <cfRule type="expression" dxfId="1026" priority="958">
      <formula>$BL4076="RETIRADO"</formula>
    </cfRule>
  </conditionalFormatting>
  <conditionalFormatting sqref="AI4074">
    <cfRule type="expression" dxfId="1025" priority="957">
      <formula>$BL4074="RETIRADO"</formula>
    </cfRule>
  </conditionalFormatting>
  <conditionalFormatting sqref="AL4074">
    <cfRule type="expression" dxfId="1024" priority="956">
      <formula>$BK4074="RETIRADO"</formula>
    </cfRule>
  </conditionalFormatting>
  <conditionalFormatting sqref="AJ4074">
    <cfRule type="expression" dxfId="1023" priority="955">
      <formula>$BL4074="RETIRADO"</formula>
    </cfRule>
  </conditionalFormatting>
  <conditionalFormatting sqref="AI4074:AJ4074">
    <cfRule type="expression" dxfId="1022" priority="954">
      <formula>$BL4074="RETIRADO"</formula>
    </cfRule>
  </conditionalFormatting>
  <conditionalFormatting sqref="AI4073">
    <cfRule type="expression" dxfId="1021" priority="953">
      <formula>$BL4073="RETIRADO"</formula>
    </cfRule>
  </conditionalFormatting>
  <conditionalFormatting sqref="AL4073">
    <cfRule type="expression" dxfId="1020" priority="952">
      <formula>$BK4073="RETIRADO"</formula>
    </cfRule>
  </conditionalFormatting>
  <conditionalFormatting sqref="AJ4073">
    <cfRule type="expression" dxfId="1019" priority="951">
      <formula>$BL4073="RETIRADO"</formula>
    </cfRule>
  </conditionalFormatting>
  <conditionalFormatting sqref="AI4073:AJ4073">
    <cfRule type="expression" dxfId="1018" priority="950">
      <formula>$BL4073="RETIRADO"</formula>
    </cfRule>
  </conditionalFormatting>
  <conditionalFormatting sqref="AI4072">
    <cfRule type="expression" dxfId="1017" priority="949">
      <formula>$BL4072="RETIRADO"</formula>
    </cfRule>
  </conditionalFormatting>
  <conditionalFormatting sqref="AL4072">
    <cfRule type="expression" dxfId="1016" priority="948">
      <formula>$BK4072="RETIRADO"</formula>
    </cfRule>
  </conditionalFormatting>
  <conditionalFormatting sqref="AJ4072">
    <cfRule type="expression" dxfId="1015" priority="947">
      <formula>$BL4072="RETIRADO"</formula>
    </cfRule>
  </conditionalFormatting>
  <conditionalFormatting sqref="AI4072:AJ4072">
    <cfRule type="expression" dxfId="1014" priority="946">
      <formula>$BL4072="RETIRADO"</formula>
    </cfRule>
  </conditionalFormatting>
  <conditionalFormatting sqref="AI4071">
    <cfRule type="expression" dxfId="1013" priority="945">
      <formula>$BL4071="RETIRADO"</formula>
    </cfRule>
  </conditionalFormatting>
  <conditionalFormatting sqref="AL4071">
    <cfRule type="expression" dxfId="1012" priority="944">
      <formula>$BK4071="RETIRADO"</formula>
    </cfRule>
  </conditionalFormatting>
  <conditionalFormatting sqref="AJ4071">
    <cfRule type="expression" dxfId="1011" priority="943">
      <formula>$BL4071="RETIRADO"</formula>
    </cfRule>
  </conditionalFormatting>
  <conditionalFormatting sqref="AH4071">
    <cfRule type="expression" dxfId="1010" priority="942">
      <formula>$BL4071="RETIRADO"</formula>
    </cfRule>
  </conditionalFormatting>
  <conditionalFormatting sqref="AI4071:AJ4071">
    <cfRule type="expression" dxfId="1009" priority="941">
      <formula>$BL4071="RETIRADO"</formula>
    </cfRule>
  </conditionalFormatting>
  <conditionalFormatting sqref="AI4070">
    <cfRule type="expression" dxfId="1008" priority="940">
      <formula>$BL4070="RETIRADO"</formula>
    </cfRule>
  </conditionalFormatting>
  <conditionalFormatting sqref="AL4070">
    <cfRule type="expression" dxfId="1007" priority="939">
      <formula>$BK4070="RETIRADO"</formula>
    </cfRule>
  </conditionalFormatting>
  <conditionalFormatting sqref="AJ4070">
    <cfRule type="expression" dxfId="1006" priority="938">
      <formula>$BL4070="RETIRADO"</formula>
    </cfRule>
  </conditionalFormatting>
  <conditionalFormatting sqref="AI4070:AJ4070">
    <cfRule type="expression" dxfId="1005" priority="937">
      <formula>$BL4070="RETIRADO"</formula>
    </cfRule>
  </conditionalFormatting>
  <conditionalFormatting sqref="AI4069">
    <cfRule type="expression" dxfId="1004" priority="936">
      <formula>$BL4069="RETIRADO"</formula>
    </cfRule>
  </conditionalFormatting>
  <conditionalFormatting sqref="AL4069">
    <cfRule type="expression" dxfId="1003" priority="935">
      <formula>$BK4069="RETIRADO"</formula>
    </cfRule>
  </conditionalFormatting>
  <conditionalFormatting sqref="AJ4069">
    <cfRule type="expression" dxfId="1002" priority="934">
      <formula>$BL4069="RETIRADO"</formula>
    </cfRule>
  </conditionalFormatting>
  <conditionalFormatting sqref="AI4069:AJ4069">
    <cfRule type="expression" dxfId="1001" priority="933">
      <formula>$BL4069="RETIRADO"</formula>
    </cfRule>
  </conditionalFormatting>
  <conditionalFormatting sqref="AN4067:AO4067">
    <cfRule type="expression" dxfId="1000" priority="932">
      <formula>$BL4067="RETIRADO"</formula>
    </cfRule>
  </conditionalFormatting>
  <conditionalFormatting sqref="AN4068:AO4068">
    <cfRule type="expression" dxfId="999" priority="931">
      <formula>$BL4068="RETIRADO"</formula>
    </cfRule>
  </conditionalFormatting>
  <conditionalFormatting sqref="AI4085:AK4085">
    <cfRule type="expression" dxfId="998" priority="930">
      <formula>$BL4085="RETIRADO"</formula>
    </cfRule>
  </conditionalFormatting>
  <conditionalFormatting sqref="AN4085:AO4085">
    <cfRule type="expression" dxfId="997" priority="929">
      <formula>$BL4085="RETIRADO"</formula>
    </cfRule>
  </conditionalFormatting>
  <conditionalFormatting sqref="AI4096">
    <cfRule type="expression" dxfId="996" priority="928">
      <formula>$BL4096="RETIRADO"</formula>
    </cfRule>
  </conditionalFormatting>
  <conditionalFormatting sqref="AL4096">
    <cfRule type="expression" dxfId="995" priority="927">
      <formula>$BK4096="RETIRADO"</formula>
    </cfRule>
  </conditionalFormatting>
  <conditionalFormatting sqref="AJ4096">
    <cfRule type="expression" dxfId="994" priority="926">
      <formula>$BL4096="RETIRADO"</formula>
    </cfRule>
  </conditionalFormatting>
  <conditionalFormatting sqref="AI4096:AJ4096">
    <cfRule type="expression" dxfId="993" priority="925">
      <formula>$BL4096="RETIRADO"</formula>
    </cfRule>
  </conditionalFormatting>
  <conditionalFormatting sqref="AI4095">
    <cfRule type="expression" dxfId="992" priority="924">
      <formula>$BL4095="RETIRADO"</formula>
    </cfRule>
  </conditionalFormatting>
  <conditionalFormatting sqref="AL4095">
    <cfRule type="expression" dxfId="991" priority="923">
      <formula>$BK4095="RETIRADO"</formula>
    </cfRule>
  </conditionalFormatting>
  <conditionalFormatting sqref="AJ4095">
    <cfRule type="expression" dxfId="990" priority="922">
      <formula>$BL4095="RETIRADO"</formula>
    </cfRule>
  </conditionalFormatting>
  <conditionalFormatting sqref="AI4095:AJ4095">
    <cfRule type="expression" dxfId="989" priority="921">
      <formula>$BL4095="RETIRADO"</formula>
    </cfRule>
  </conditionalFormatting>
  <conditionalFormatting sqref="AI4091">
    <cfRule type="expression" dxfId="988" priority="920">
      <formula>$BL4091="RETIRADO"</formula>
    </cfRule>
  </conditionalFormatting>
  <conditionalFormatting sqref="AL4091">
    <cfRule type="expression" dxfId="987" priority="919">
      <formula>$BK4091="RETIRADO"</formula>
    </cfRule>
  </conditionalFormatting>
  <conditionalFormatting sqref="AI4091:AJ4091">
    <cfRule type="expression" dxfId="986" priority="918">
      <formula>$BL4091="RETIRADO"</formula>
    </cfRule>
  </conditionalFormatting>
  <conditionalFormatting sqref="AJ4091">
    <cfRule type="expression" dxfId="985" priority="917">
      <formula>$BL4091="RETIRADO"</formula>
    </cfRule>
  </conditionalFormatting>
  <conditionalFormatting sqref="AI4090">
    <cfRule type="expression" dxfId="984" priority="916">
      <formula>$BL4090="RETIRADO"</formula>
    </cfRule>
  </conditionalFormatting>
  <conditionalFormatting sqref="AL4090">
    <cfRule type="expression" dxfId="983" priority="915">
      <formula>$BK4090="RETIRADO"</formula>
    </cfRule>
  </conditionalFormatting>
  <conditionalFormatting sqref="AI4090:AJ4090">
    <cfRule type="expression" dxfId="982" priority="914">
      <formula>$BL4090="RETIRADO"</formula>
    </cfRule>
  </conditionalFormatting>
  <conditionalFormatting sqref="AJ4090">
    <cfRule type="expression" dxfId="981" priority="913">
      <formula>$BL4090="RETIRADO"</formula>
    </cfRule>
  </conditionalFormatting>
  <conditionalFormatting sqref="AH4090">
    <cfRule type="expression" dxfId="980" priority="912">
      <formula>$BL4090="RETIRADO"</formula>
    </cfRule>
  </conditionalFormatting>
  <conditionalFormatting sqref="AI4089">
    <cfRule type="expression" dxfId="979" priority="911">
      <formula>$BL4089="RETIRADO"</formula>
    </cfRule>
  </conditionalFormatting>
  <conditionalFormatting sqref="AL4089">
    <cfRule type="expression" dxfId="978" priority="910">
      <formula>$BK4089="RETIRADO"</formula>
    </cfRule>
  </conditionalFormatting>
  <conditionalFormatting sqref="AI4089:AJ4089">
    <cfRule type="expression" dxfId="977" priority="909">
      <formula>$BL4089="RETIRADO"</formula>
    </cfRule>
  </conditionalFormatting>
  <conditionalFormatting sqref="AJ4089">
    <cfRule type="expression" dxfId="976" priority="908">
      <formula>$BL4089="RETIRADO"</formula>
    </cfRule>
  </conditionalFormatting>
  <conditionalFormatting sqref="AI4087:AI4088">
    <cfRule type="expression" dxfId="975" priority="907">
      <formula>$BL4087="RETIRADO"</formula>
    </cfRule>
  </conditionalFormatting>
  <conditionalFormatting sqref="AL4087:AL4088">
    <cfRule type="expression" dxfId="974" priority="906">
      <formula>$BK4087="RETIRADO"</formula>
    </cfRule>
  </conditionalFormatting>
  <conditionalFormatting sqref="AI4087:AJ4087">
    <cfRule type="expression" dxfId="973" priority="905">
      <formula>$BL4087="RETIRADO"</formula>
    </cfRule>
  </conditionalFormatting>
  <conditionalFormatting sqref="AJ4087:AJ4088">
    <cfRule type="expression" dxfId="972" priority="904">
      <formula>$BL4087="RETIRADO"</formula>
    </cfRule>
  </conditionalFormatting>
  <conditionalFormatting sqref="AN4089:AO4089">
    <cfRule type="expression" dxfId="971" priority="903">
      <formula>$BL4089="RETIRADO"</formula>
    </cfRule>
  </conditionalFormatting>
  <conditionalFormatting sqref="AN4087:AO4087">
    <cfRule type="expression" dxfId="970" priority="902">
      <formula>$BL4087="RETIRADO"</formula>
    </cfRule>
  </conditionalFormatting>
  <conditionalFormatting sqref="AI3643:AJ3643">
    <cfRule type="expression" dxfId="969" priority="901">
      <formula>$BL3643="RETIRADO"</formula>
    </cfRule>
  </conditionalFormatting>
  <conditionalFormatting sqref="AI3643:AL3643">
    <cfRule type="expression" dxfId="968" priority="900">
      <formula>$BL3643="RETIRADO"</formula>
    </cfRule>
  </conditionalFormatting>
  <conditionalFormatting sqref="AI3769:AJ3769">
    <cfRule type="expression" dxfId="967" priority="899">
      <formula>$BL3769="RETIRADO"</formula>
    </cfRule>
  </conditionalFormatting>
  <conditionalFormatting sqref="AI3769:AK3769">
    <cfRule type="expression" dxfId="966" priority="898">
      <formula>$BL3769="RETIRADO"</formula>
    </cfRule>
  </conditionalFormatting>
  <conditionalFormatting sqref="AL3769">
    <cfRule type="expression" dxfId="965" priority="897">
      <formula>$BL3769="RETIRADO"</formula>
    </cfRule>
  </conditionalFormatting>
  <conditionalFormatting sqref="AI3380:AJ3380">
    <cfRule type="expression" dxfId="964" priority="896">
      <formula>$BL3380="RETIRADO"</formula>
    </cfRule>
  </conditionalFormatting>
  <conditionalFormatting sqref="AK3380:AL3380">
    <cfRule type="expression" dxfId="963" priority="895">
      <formula>$BL3380="RETIRADO"</formula>
    </cfRule>
  </conditionalFormatting>
  <conditionalFormatting sqref="AH3807:AL3807">
    <cfRule type="expression" dxfId="962" priority="894">
      <formula>$BL3807="RETIRADO"</formula>
    </cfRule>
  </conditionalFormatting>
  <conditionalFormatting sqref="AI4075">
    <cfRule type="expression" dxfId="961" priority="893">
      <formula>$BL4075="RETIRADO"</formula>
    </cfRule>
  </conditionalFormatting>
  <conditionalFormatting sqref="AL4075">
    <cfRule type="expression" dxfId="960" priority="892">
      <formula>$BK4075="RETIRADO"</formula>
    </cfRule>
  </conditionalFormatting>
  <conditionalFormatting sqref="AJ4075">
    <cfRule type="expression" dxfId="959" priority="891">
      <formula>$BL4075="RETIRADO"</formula>
    </cfRule>
  </conditionalFormatting>
  <conditionalFormatting sqref="AI4075:AJ4075">
    <cfRule type="expression" dxfId="958" priority="890">
      <formula>$BL4075="RETIRADO"</formula>
    </cfRule>
  </conditionalFormatting>
  <conditionalFormatting sqref="AN4075:AO4075">
    <cfRule type="expression" dxfId="957" priority="889">
      <formula>$BL4075="RETIRADO"</formula>
    </cfRule>
  </conditionalFormatting>
  <conditionalFormatting sqref="AI4086">
    <cfRule type="expression" dxfId="956" priority="888">
      <formula>$BL4086="RETIRADO"</formula>
    </cfRule>
  </conditionalFormatting>
  <conditionalFormatting sqref="AL4086">
    <cfRule type="expression" dxfId="955" priority="887">
      <formula>$BK4086="RETIRADO"</formula>
    </cfRule>
  </conditionalFormatting>
  <conditionalFormatting sqref="AJ4086">
    <cfRule type="expression" dxfId="954" priority="886">
      <formula>$BL4086="RETIRADO"</formula>
    </cfRule>
  </conditionalFormatting>
  <conditionalFormatting sqref="AH4086">
    <cfRule type="expression" dxfId="953" priority="885">
      <formula>$BL4086="RETIRADO"</formula>
    </cfRule>
  </conditionalFormatting>
  <conditionalFormatting sqref="AI4086:AJ4086">
    <cfRule type="expression" dxfId="952" priority="884">
      <formula>$BL4086="RETIRADO"</formula>
    </cfRule>
  </conditionalFormatting>
  <conditionalFormatting sqref="AN4086:AO4086">
    <cfRule type="expression" dxfId="951" priority="883">
      <formula>$BL4086="RETIRADO"</formula>
    </cfRule>
  </conditionalFormatting>
  <conditionalFormatting sqref="AN4088:AO4088">
    <cfRule type="expression" dxfId="950" priority="882">
      <formula>$BL4088="RETIRADO"</formula>
    </cfRule>
  </conditionalFormatting>
  <conditionalFormatting sqref="AI4092:AI4094">
    <cfRule type="expression" dxfId="949" priority="881">
      <formula>$BL4092="RETIRADO"</formula>
    </cfRule>
  </conditionalFormatting>
  <conditionalFormatting sqref="AL4092:AL4094">
    <cfRule type="expression" dxfId="948" priority="880">
      <formula>$BK4092="RETIRADO"</formula>
    </cfRule>
  </conditionalFormatting>
  <conditionalFormatting sqref="AJ4092:AJ4094">
    <cfRule type="expression" dxfId="947" priority="879">
      <formula>$BL4092="RETIRADO"</formula>
    </cfRule>
  </conditionalFormatting>
  <conditionalFormatting sqref="AI4092:AJ4094">
    <cfRule type="expression" dxfId="946" priority="878">
      <formula>$BL4092="RETIRADO"</formula>
    </cfRule>
  </conditionalFormatting>
  <conditionalFormatting sqref="AN4092:AO4094">
    <cfRule type="expression" dxfId="945" priority="877">
      <formula>$BL4092="RETIRADO"</formula>
    </cfRule>
  </conditionalFormatting>
  <conditionalFormatting sqref="AL4097">
    <cfRule type="expression" dxfId="944" priority="876">
      <formula>$BK4097="RETIRADO"</formula>
    </cfRule>
  </conditionalFormatting>
  <conditionalFormatting sqref="AH4097">
    <cfRule type="expression" dxfId="943" priority="875">
      <formula>$BL4097="RETIRADO"</formula>
    </cfRule>
  </conditionalFormatting>
  <conditionalFormatting sqref="AN4097:AO4097">
    <cfRule type="expression" dxfId="942" priority="874">
      <formula>$BL4097="RETIRADO"</formula>
    </cfRule>
  </conditionalFormatting>
  <conditionalFormatting sqref="AI4097:AK4097">
    <cfRule type="expression" dxfId="941" priority="873">
      <formula>$BL4097="RETIRADO"</formula>
    </cfRule>
  </conditionalFormatting>
  <conditionalFormatting sqref="W4096:AD4096">
    <cfRule type="expression" dxfId="940" priority="872">
      <formula>$BL4096="RETIRADO"</formula>
    </cfRule>
  </conditionalFormatting>
  <conditionalFormatting sqref="W4091:AD4091">
    <cfRule type="expression" dxfId="939" priority="871">
      <formula>$BL4091="RETIRADO"</formula>
    </cfRule>
  </conditionalFormatting>
  <conditionalFormatting sqref="T4084:U4085">
    <cfRule type="expression" dxfId="938" priority="870">
      <formula>$BL4084="RETIRADO"</formula>
    </cfRule>
  </conditionalFormatting>
  <conditionalFormatting sqref="T4082:U4082">
    <cfRule type="expression" dxfId="937" priority="869">
      <formula>$BL4082="RETIRADO"</formula>
    </cfRule>
  </conditionalFormatting>
  <conditionalFormatting sqref="W4079:AD4079">
    <cfRule type="expression" dxfId="936" priority="868">
      <formula>$BL4079="RETIRADO"</formula>
    </cfRule>
  </conditionalFormatting>
  <conditionalFormatting sqref="W4077:AD4077">
    <cfRule type="expression" dxfId="935" priority="867">
      <formula>$BL4077="RETIRADO"</formula>
    </cfRule>
  </conditionalFormatting>
  <conditionalFormatting sqref="AI4011">
    <cfRule type="expression" dxfId="934" priority="866">
      <formula>$BL4011="RETIRADO"</formula>
    </cfRule>
  </conditionalFormatting>
  <conditionalFormatting sqref="AL4011">
    <cfRule type="expression" dxfId="933" priority="865">
      <formula>$BK4011="RETIRADO"</formula>
    </cfRule>
  </conditionalFormatting>
  <conditionalFormatting sqref="AI4011:AJ4011">
    <cfRule type="expression" dxfId="932" priority="864">
      <formula>$BL4011="RETIRADO"</formula>
    </cfRule>
  </conditionalFormatting>
  <conditionalFormatting sqref="AJ4011">
    <cfRule type="expression" dxfId="931" priority="863">
      <formula>$BL4011="RETIRADO"</formula>
    </cfRule>
  </conditionalFormatting>
  <conditionalFormatting sqref="AI3687:AJ3687">
    <cfRule type="expression" dxfId="930" priority="862">
      <formula>$BK3687="RETIRADO"</formula>
    </cfRule>
  </conditionalFormatting>
  <conditionalFormatting sqref="AK3687">
    <cfRule type="expression" dxfId="929" priority="861">
      <formula>$BK3687="RETIRADO"</formula>
    </cfRule>
  </conditionalFormatting>
  <conditionalFormatting sqref="AI3105:AL3105">
    <cfRule type="expression" dxfId="928" priority="860">
      <formula>$BL3105="RETIRADO"</formula>
    </cfRule>
  </conditionalFormatting>
  <conditionalFormatting sqref="AI3993">
    <cfRule type="expression" dxfId="927" priority="859">
      <formula>$BL3993="RETIRADO"</formula>
    </cfRule>
  </conditionalFormatting>
  <conditionalFormatting sqref="AL3993">
    <cfRule type="expression" dxfId="926" priority="858">
      <formula>$BK3993="RETIRADO"</formula>
    </cfRule>
  </conditionalFormatting>
  <conditionalFormatting sqref="AI3993:AJ3993">
    <cfRule type="expression" dxfId="925" priority="857">
      <formula>$BL3993="RETIRADO"</formula>
    </cfRule>
  </conditionalFormatting>
  <conditionalFormatting sqref="AJ3993">
    <cfRule type="expression" dxfId="924" priority="856">
      <formula>$BL3993="RETIRADO"</formula>
    </cfRule>
  </conditionalFormatting>
  <conditionalFormatting sqref="AH3993">
    <cfRule type="expression" dxfId="923" priority="855">
      <formula>$BL3993="RETIRADO"</formula>
    </cfRule>
  </conditionalFormatting>
  <conditionalFormatting sqref="AH3472:AH3473">
    <cfRule type="expression" dxfId="922" priority="854">
      <formula>$BL3472="RETIRADO"</formula>
    </cfRule>
  </conditionalFormatting>
  <conditionalFormatting sqref="AH4098">
    <cfRule type="expression" dxfId="921" priority="853">
      <formula>$BL4098="RETIRADO"</formula>
    </cfRule>
  </conditionalFormatting>
  <conditionalFormatting sqref="AK4098:AL4098">
    <cfRule type="expression" dxfId="920" priority="852">
      <formula>$BL4098="RETIRADO"</formula>
    </cfRule>
  </conditionalFormatting>
  <conditionalFormatting sqref="AI4098:AJ4098">
    <cfRule type="expression" dxfId="919" priority="851">
      <formula>$BL4098="RETIRADO"</formula>
    </cfRule>
  </conditionalFormatting>
  <conditionalFormatting sqref="AI4098">
    <cfRule type="expression" dxfId="918" priority="850">
      <formula>$BL4098="RETIRADO"</formula>
    </cfRule>
  </conditionalFormatting>
  <conditionalFormatting sqref="AJ4098">
    <cfRule type="expression" dxfId="917" priority="849">
      <formula>$BL4098="RETIRADO"</formula>
    </cfRule>
  </conditionalFormatting>
  <conditionalFormatting sqref="AN4098:AO4098">
    <cfRule type="expression" dxfId="916" priority="848">
      <formula>$BL4098="RETIRADO"</formula>
    </cfRule>
  </conditionalFormatting>
  <conditionalFormatting sqref="AI4088:AJ4088">
    <cfRule type="expression" dxfId="915" priority="847">
      <formula>$BL4088="RETIRADO"</formula>
    </cfRule>
  </conditionalFormatting>
  <conditionalFormatting sqref="AN4099:AO4099">
    <cfRule type="expression" dxfId="914" priority="846">
      <formula>$BL4099="RETIRADO"</formula>
    </cfRule>
  </conditionalFormatting>
  <conditionalFormatting sqref="AN4100:AO4100">
    <cfRule type="expression" dxfId="913" priority="845">
      <formula>$BL4100="RETIRADO"</formula>
    </cfRule>
  </conditionalFormatting>
  <conditionalFormatting sqref="AH4102">
    <cfRule type="expression" dxfId="912" priority="844">
      <formula>$BL4102="RETIRADO"</formula>
    </cfRule>
  </conditionalFormatting>
  <conditionalFormatting sqref="AI4102">
    <cfRule type="expression" dxfId="911" priority="843">
      <formula>$BL4102="RETIRADO"</formula>
    </cfRule>
  </conditionalFormatting>
  <conditionalFormatting sqref="AL4102">
    <cfRule type="expression" dxfId="910" priority="842">
      <formula>$BK4102="RETIRADO"</formula>
    </cfRule>
  </conditionalFormatting>
  <conditionalFormatting sqref="AJ4102">
    <cfRule type="expression" dxfId="909" priority="841">
      <formula>$BL4102="RETIRADO"</formula>
    </cfRule>
  </conditionalFormatting>
  <conditionalFormatting sqref="AI4102:AJ4102">
    <cfRule type="expression" dxfId="908" priority="840">
      <formula>$BL4102="RETIRADO"</formula>
    </cfRule>
  </conditionalFormatting>
  <conditionalFormatting sqref="AI4101">
    <cfRule type="expression" dxfId="907" priority="839">
      <formula>$BL4101="RETIRADO"</formula>
    </cfRule>
  </conditionalFormatting>
  <conditionalFormatting sqref="AL4101">
    <cfRule type="expression" dxfId="906" priority="838">
      <formula>$BK4101="RETIRADO"</formula>
    </cfRule>
  </conditionalFormatting>
  <conditionalFormatting sqref="AJ4101">
    <cfRule type="expression" dxfId="905" priority="837">
      <formula>$BL4101="RETIRADO"</formula>
    </cfRule>
  </conditionalFormatting>
  <conditionalFormatting sqref="AI4101:AJ4101">
    <cfRule type="expression" dxfId="904" priority="836">
      <formula>$BL4101="RETIRADO"</formula>
    </cfRule>
  </conditionalFormatting>
  <conditionalFormatting sqref="AH4100">
    <cfRule type="expression" dxfId="903" priority="835">
      <formula>$BL4100="RETIRADO"</formula>
    </cfRule>
  </conditionalFormatting>
  <conditionalFormatting sqref="AI4100">
    <cfRule type="expression" dxfId="902" priority="834">
      <formula>$BL4100="RETIRADO"</formula>
    </cfRule>
  </conditionalFormatting>
  <conditionalFormatting sqref="AL4100">
    <cfRule type="expression" dxfId="901" priority="833">
      <formula>$BK4100="RETIRADO"</formula>
    </cfRule>
  </conditionalFormatting>
  <conditionalFormatting sqref="AJ4100">
    <cfRule type="expression" dxfId="900" priority="832">
      <formula>$BL4100="RETIRADO"</formula>
    </cfRule>
  </conditionalFormatting>
  <conditionalFormatting sqref="AI4100:AJ4100">
    <cfRule type="expression" dxfId="899" priority="831">
      <formula>$BL4100="RETIRADO"</formula>
    </cfRule>
  </conditionalFormatting>
  <conditionalFormatting sqref="AI4099">
    <cfRule type="expression" dxfId="898" priority="830">
      <formula>$BL4099="RETIRADO"</formula>
    </cfRule>
  </conditionalFormatting>
  <conditionalFormatting sqref="AL4099">
    <cfRule type="expression" dxfId="897" priority="829">
      <formula>$BK4099="RETIRADO"</formula>
    </cfRule>
  </conditionalFormatting>
  <conditionalFormatting sqref="AJ4099">
    <cfRule type="expression" dxfId="896" priority="828">
      <formula>$BL4099="RETIRADO"</formula>
    </cfRule>
  </conditionalFormatting>
  <conditionalFormatting sqref="AH4099">
    <cfRule type="expression" dxfId="895" priority="827">
      <formula>$BL4099="RETIRADO"</formula>
    </cfRule>
  </conditionalFormatting>
  <conditionalFormatting sqref="AI4099:AJ4099">
    <cfRule type="expression" dxfId="894" priority="826">
      <formula>$BL4099="RETIRADO"</formula>
    </cfRule>
  </conditionalFormatting>
  <conditionalFormatting sqref="AN4103:AO4114">
    <cfRule type="expression" dxfId="893" priority="825">
      <formula>$BL4103="RETIRADO"</formula>
    </cfRule>
  </conditionalFormatting>
  <conditionalFormatting sqref="AI4103:AL4103">
    <cfRule type="expression" dxfId="892" priority="824">
      <formula>$BL4103="RETIRADO"</formula>
    </cfRule>
  </conditionalFormatting>
  <conditionalFormatting sqref="BJ3991">
    <cfRule type="expression" dxfId="891" priority="823">
      <formula>$BL3991="RETIRADO"</formula>
    </cfRule>
  </conditionalFormatting>
  <conditionalFormatting sqref="AI4104">
    <cfRule type="expression" dxfId="890" priority="822">
      <formula>$BL4104="RETIRADO"</formula>
    </cfRule>
  </conditionalFormatting>
  <conditionalFormatting sqref="AL4104">
    <cfRule type="expression" dxfId="889" priority="821">
      <formula>$BK4104="RETIRADO"</formula>
    </cfRule>
  </conditionalFormatting>
  <conditionalFormatting sqref="AJ4104">
    <cfRule type="expression" dxfId="888" priority="820">
      <formula>$BL4104="RETIRADO"</formula>
    </cfRule>
  </conditionalFormatting>
  <conditionalFormatting sqref="AI4104:AJ4104">
    <cfRule type="expression" dxfId="887" priority="819">
      <formula>$BL4104="RETIRADO"</formula>
    </cfRule>
  </conditionalFormatting>
  <conditionalFormatting sqref="AI4105">
    <cfRule type="expression" dxfId="886" priority="818">
      <formula>$BL4105="RETIRADO"</formula>
    </cfRule>
  </conditionalFormatting>
  <conditionalFormatting sqref="AL4105">
    <cfRule type="expression" dxfId="885" priority="817">
      <formula>$BK4105="RETIRADO"</formula>
    </cfRule>
  </conditionalFormatting>
  <conditionalFormatting sqref="AJ4105">
    <cfRule type="expression" dxfId="884" priority="816">
      <formula>$BL4105="RETIRADO"</formula>
    </cfRule>
  </conditionalFormatting>
  <conditionalFormatting sqref="AI4105:AJ4105">
    <cfRule type="expression" dxfId="883" priority="815">
      <formula>$BL4105="RETIRADO"</formula>
    </cfRule>
  </conditionalFormatting>
  <conditionalFormatting sqref="AI4106">
    <cfRule type="expression" dxfId="882" priority="814">
      <formula>$BL4106="RETIRADO"</formula>
    </cfRule>
  </conditionalFormatting>
  <conditionalFormatting sqref="AL4106">
    <cfRule type="expression" dxfId="881" priority="813">
      <formula>$BK4106="RETIRADO"</formula>
    </cfRule>
  </conditionalFormatting>
  <conditionalFormatting sqref="AJ4106">
    <cfRule type="expression" dxfId="880" priority="812">
      <formula>$BL4106="RETIRADO"</formula>
    </cfRule>
  </conditionalFormatting>
  <conditionalFormatting sqref="AI4106:AJ4106">
    <cfRule type="expression" dxfId="879" priority="811">
      <formula>$BL4106="RETIRADO"</formula>
    </cfRule>
  </conditionalFormatting>
  <conditionalFormatting sqref="AI4107">
    <cfRule type="expression" dxfId="878" priority="810">
      <formula>$BL4107="RETIRADO"</formula>
    </cfRule>
  </conditionalFormatting>
  <conditionalFormatting sqref="AL4107">
    <cfRule type="expression" dxfId="877" priority="809">
      <formula>$BK4107="RETIRADO"</formula>
    </cfRule>
  </conditionalFormatting>
  <conditionalFormatting sqref="AJ4107">
    <cfRule type="expression" dxfId="876" priority="808">
      <formula>$BL4107="RETIRADO"</formula>
    </cfRule>
  </conditionalFormatting>
  <conditionalFormatting sqref="AH4107">
    <cfRule type="expression" dxfId="875" priority="807">
      <formula>$BL4107="RETIRADO"</formula>
    </cfRule>
  </conditionalFormatting>
  <conditionalFormatting sqref="AI4107:AJ4107">
    <cfRule type="expression" dxfId="874" priority="806">
      <formula>$BL4107="RETIRADO"</formula>
    </cfRule>
  </conditionalFormatting>
  <conditionalFormatting sqref="AI4108">
    <cfRule type="expression" dxfId="873" priority="805">
      <formula>$BL4108="RETIRADO"</formula>
    </cfRule>
  </conditionalFormatting>
  <conditionalFormatting sqref="AL4108">
    <cfRule type="expression" dxfId="872" priority="804">
      <formula>$BK4108="RETIRADO"</formula>
    </cfRule>
  </conditionalFormatting>
  <conditionalFormatting sqref="AJ4108">
    <cfRule type="expression" dxfId="871" priority="803">
      <formula>$BL4108="RETIRADO"</formula>
    </cfRule>
  </conditionalFormatting>
  <conditionalFormatting sqref="AI4108:AJ4108">
    <cfRule type="expression" dxfId="870" priority="802">
      <formula>$BL4108="RETIRADO"</formula>
    </cfRule>
  </conditionalFormatting>
  <conditionalFormatting sqref="AL4111">
    <cfRule type="expression" dxfId="869" priority="801">
      <formula>$BK4111="RETIRADO"</formula>
    </cfRule>
  </conditionalFormatting>
  <conditionalFormatting sqref="AK4111">
    <cfRule type="expression" dxfId="868" priority="800">
      <formula>$BL4111="RETIRADO"</formula>
    </cfRule>
  </conditionalFormatting>
  <conditionalFormatting sqref="AI4111:AJ4111">
    <cfRule type="expression" dxfId="867" priority="799">
      <formula>$BL4111="RETIRADO"</formula>
    </cfRule>
  </conditionalFormatting>
  <conditionalFormatting sqref="AI4110">
    <cfRule type="expression" dxfId="866" priority="798">
      <formula>$BL4110="RETIRADO"</formula>
    </cfRule>
  </conditionalFormatting>
  <conditionalFormatting sqref="AL4110">
    <cfRule type="expression" dxfId="865" priority="797">
      <formula>$BK4110="RETIRADO"</formula>
    </cfRule>
  </conditionalFormatting>
  <conditionalFormatting sqref="AJ4110">
    <cfRule type="expression" dxfId="864" priority="796">
      <formula>$BL4110="RETIRADO"</formula>
    </cfRule>
  </conditionalFormatting>
  <conditionalFormatting sqref="AI4110:AJ4110">
    <cfRule type="expression" dxfId="863" priority="795">
      <formula>$BL4110="RETIRADO"</formula>
    </cfRule>
  </conditionalFormatting>
  <conditionalFormatting sqref="AI4109">
    <cfRule type="expression" dxfId="862" priority="794">
      <formula>$BL4109="RETIRADO"</formula>
    </cfRule>
  </conditionalFormatting>
  <conditionalFormatting sqref="AL4109">
    <cfRule type="expression" dxfId="861" priority="793">
      <formula>$BK4109="RETIRADO"</formula>
    </cfRule>
  </conditionalFormatting>
  <conditionalFormatting sqref="AJ4109">
    <cfRule type="expression" dxfId="860" priority="792">
      <formula>$BL4109="RETIRADO"</formula>
    </cfRule>
  </conditionalFormatting>
  <conditionalFormatting sqref="AI4109:AJ4109">
    <cfRule type="expression" dxfId="859" priority="791">
      <formula>$BL4109="RETIRADO"</formula>
    </cfRule>
  </conditionalFormatting>
  <conditionalFormatting sqref="L3235 L1054:L1093 L1095:L1215 L2100:L2103 L2105:L2109 L2111:L2127 L2129:L2133 L2135:L2142 L2144 L2146:L2344 L2347:L2417 L2419:L2426 L2428 L2430:L2820 L2822:L2839 L2841:L2875 L2877:L2967 L2969:L2986 L2988:L3019 L3021:L3023 L3025:L3046 L3048:L3050 L3052:L3069 L3072:L3085 L3087:L3108 L3111:L3120 L3122:L3125 L3127:L3129 L3131:L3139 L3141:L3144 L3146:L3151 L3153:L3159 L3163:L3168 L3170:L3177 L3179 L3181:L3187 L3189:L3194 L3196:L3198 L3200:L3202 L3205 L3208:L3221 L3223:L3228 L3231 L3233 L3237:L3249 L3251 L3255:L3263 L3265:L3277 L3279:L3285 L3287:L3294 L3296:L3300 L3302:L3309 L3311 L3313:L3315 L3317 L3320:L3322 L3324:L3334 L3336:L3338 L3340:L3341 L3343:L3350 L3352:L3362 L3364:L3367 L3369:L3377 L3379:L3390 L3392:L3398 L3400:L3401 L3403:L3405 L3407:L3420 L3422 L3424 L3427:L3435 L3437:L3447 L3449 L3452 L3454:L3462 L3464:L3473 L3475:L3482 L3484 L3486:L3495 L3497:L3506 L3508:L3521 L3524:L3536 L3538:L3547 L3549:L3554 L3556:L3561 L3563:L3568 L3570:L3571 L3573:L3574 L3578:L3579 L3583:L3586 L3588:L3589 L3591:L3594 L3596:L3598 L3600 L3602:L3606 L3608:L3610 L3612:L3617 L3620 L3622:L3632 L3634:L3641 L3643:L3645 L3647:L3651 L3653:L3667 L3669:L3671 L3673 L3675 L3677:L3678 L3680:L3688 L3690:L3694 L3696:L3697 L3699:L3713 L3715:L3719 L3721 L3723:L3734 L3736:L3739 L3742:L3750 L3752:L3766 L3768:L3783 L3785:L3795 L3797:L3805 L3807:L3810 L3812:L3828 L3830 L3832 L3836:L3843 L3848:L3849 L3851 L3870:L3871 L3873:L3888 L3890:L3891 L3893:L3905 L3920 L3922:L3923 L1217:L2097 L3253 L3907:L3918 L3:L835 L837:L869 L871:L1052 L3925:L4103 L3853:L3868 L4122 L4124:L4257">
    <cfRule type="expression" dxfId="858" priority="789">
      <formula>$BM3="RETIRADO"</formula>
    </cfRule>
  </conditionalFormatting>
  <conditionalFormatting sqref="L2098">
    <cfRule type="expression" dxfId="857" priority="788">
      <formula>$BM2098="RETIRADO"</formula>
    </cfRule>
  </conditionalFormatting>
  <conditionalFormatting sqref="L2099">
    <cfRule type="expression" dxfId="856" priority="787">
      <formula>$BM2099="RETIRADO"</formula>
    </cfRule>
  </conditionalFormatting>
  <conditionalFormatting sqref="L2104">
    <cfRule type="expression" dxfId="855" priority="786">
      <formula>$BM2104="RETIRADO"</formula>
    </cfRule>
  </conditionalFormatting>
  <conditionalFormatting sqref="L2110">
    <cfRule type="expression" dxfId="854" priority="785">
      <formula>$BM2110="RETIRADO"</formula>
    </cfRule>
  </conditionalFormatting>
  <conditionalFormatting sqref="L2346">
    <cfRule type="expression" dxfId="853" priority="784">
      <formula>$BM2346="RETIRADO"</formula>
    </cfRule>
  </conditionalFormatting>
  <conditionalFormatting sqref="L2345">
    <cfRule type="expression" dxfId="852" priority="783">
      <formula>$BM2345="RETIRADO"</formula>
    </cfRule>
  </conditionalFormatting>
  <conditionalFormatting sqref="L2502">
    <cfRule type="expression" dxfId="851" priority="782">
      <formula>$BM2502="RETIRADO"</formula>
    </cfRule>
  </conditionalFormatting>
  <conditionalFormatting sqref="L2508">
    <cfRule type="expression" dxfId="850" priority="781">
      <formula>$BM2508="RETIRADO"</formula>
    </cfRule>
  </conditionalFormatting>
  <conditionalFormatting sqref="L2514">
    <cfRule type="expression" dxfId="849" priority="780">
      <formula>$BM2514="RETIRADO"</formula>
    </cfRule>
  </conditionalFormatting>
  <conditionalFormatting sqref="L2528">
    <cfRule type="expression" dxfId="848" priority="779">
      <formula>$BM2528="RETIRADO"</formula>
    </cfRule>
  </conditionalFormatting>
  <conditionalFormatting sqref="L2529">
    <cfRule type="expression" dxfId="847" priority="778">
      <formula>$BM2529="RETIRADO"</formula>
    </cfRule>
  </conditionalFormatting>
  <conditionalFormatting sqref="L2530">
    <cfRule type="expression" dxfId="846" priority="777">
      <formula>$BM2530="RETIRADO"</formula>
    </cfRule>
  </conditionalFormatting>
  <conditionalFormatting sqref="L2532">
    <cfRule type="expression" dxfId="845" priority="776">
      <formula>$BM2532="RETIRADO"</formula>
    </cfRule>
  </conditionalFormatting>
  <conditionalFormatting sqref="L2537">
    <cfRule type="expression" dxfId="844" priority="775">
      <formula>$BM2537="RETIRADO"</formula>
    </cfRule>
  </conditionalFormatting>
  <conditionalFormatting sqref="L2539:L2540">
    <cfRule type="expression" dxfId="843" priority="774">
      <formula>$BM2539="RETIRADO"</formula>
    </cfRule>
  </conditionalFormatting>
  <conditionalFormatting sqref="L2686">
    <cfRule type="expression" dxfId="842" priority="773">
      <formula>$BM2686="RETIRADO"</formula>
    </cfRule>
  </conditionalFormatting>
  <conditionalFormatting sqref="L2714">
    <cfRule type="expression" dxfId="841" priority="772">
      <formula>$BM2714="RETIRADO"</formula>
    </cfRule>
  </conditionalFormatting>
  <conditionalFormatting sqref="L2715">
    <cfRule type="expression" dxfId="840" priority="771">
      <formula>$BM2715="RETIRADO"</formula>
    </cfRule>
  </conditionalFormatting>
  <conditionalFormatting sqref="L2738">
    <cfRule type="expression" dxfId="839" priority="770">
      <formula>$BM2738="RETIRADO"</formula>
    </cfRule>
  </conditionalFormatting>
  <conditionalFormatting sqref="L2740">
    <cfRule type="expression" dxfId="838" priority="769">
      <formula>$BM2740="RETIRADO"</formula>
    </cfRule>
  </conditionalFormatting>
  <conditionalFormatting sqref="L2741:L2742">
    <cfRule type="expression" dxfId="837" priority="768">
      <formula>$BM2741="RETIRADO"</formula>
    </cfRule>
  </conditionalFormatting>
  <conditionalFormatting sqref="L2743">
    <cfRule type="expression" dxfId="836" priority="767">
      <formula>$BM2743="RETIRADO"</formula>
    </cfRule>
  </conditionalFormatting>
  <conditionalFormatting sqref="L2756">
    <cfRule type="expression" dxfId="835" priority="766">
      <formula>$BM2756="RETIRADO"</formula>
    </cfRule>
  </conditionalFormatting>
  <conditionalFormatting sqref="L2758">
    <cfRule type="expression" dxfId="834" priority="765">
      <formula>$BM2758="RETIRADO"</formula>
    </cfRule>
  </conditionalFormatting>
  <conditionalFormatting sqref="L2760">
    <cfRule type="expression" dxfId="833" priority="764">
      <formula>$BM2760="RETIRADO"</formula>
    </cfRule>
  </conditionalFormatting>
  <conditionalFormatting sqref="L2762:L2763">
    <cfRule type="expression" dxfId="832" priority="763">
      <formula>$BM2762="RETIRADO"</formula>
    </cfRule>
  </conditionalFormatting>
  <conditionalFormatting sqref="L2764:L2767">
    <cfRule type="expression" dxfId="831" priority="762">
      <formula>$BM2764="RETIRADO"</formula>
    </cfRule>
  </conditionalFormatting>
  <conditionalFormatting sqref="L2768">
    <cfRule type="expression" dxfId="830" priority="761">
      <formula>$BM2768="RETIRADO"</formula>
    </cfRule>
  </conditionalFormatting>
  <conditionalFormatting sqref="L2771">
    <cfRule type="expression" dxfId="829" priority="760">
      <formula>$BM2771="RETIRADO"</formula>
    </cfRule>
  </conditionalFormatting>
  <conditionalFormatting sqref="L2769:L2770">
    <cfRule type="expression" dxfId="828" priority="759">
      <formula>$BM2769="RETIRADO"</formula>
    </cfRule>
  </conditionalFormatting>
  <conditionalFormatting sqref="L2775">
    <cfRule type="expression" dxfId="827" priority="758">
      <formula>$BM2775="RETIRADO"</formula>
    </cfRule>
  </conditionalFormatting>
  <conditionalFormatting sqref="L2776:L2777">
    <cfRule type="expression" dxfId="826" priority="757">
      <formula>$BM2776="RETIRADO"</formula>
    </cfRule>
  </conditionalFormatting>
  <conditionalFormatting sqref="L2786">
    <cfRule type="expression" dxfId="825" priority="756">
      <formula>$BM2786="RETIRADO"</formula>
    </cfRule>
  </conditionalFormatting>
  <conditionalFormatting sqref="L2788">
    <cfRule type="expression" dxfId="824" priority="755">
      <formula>$BM2788="RETIRADO"</formula>
    </cfRule>
  </conditionalFormatting>
  <conditionalFormatting sqref="L2789">
    <cfRule type="expression" dxfId="823" priority="754">
      <formula>$BM2789="RETIRADO"</formula>
    </cfRule>
  </conditionalFormatting>
  <conditionalFormatting sqref="L2792">
    <cfRule type="expression" dxfId="822" priority="753">
      <formula>$BM2792="RETIRADO"</formula>
    </cfRule>
  </conditionalFormatting>
  <conditionalFormatting sqref="L2793:L2794">
    <cfRule type="expression" dxfId="821" priority="752">
      <formula>$BM2793="RETIRADO"</formula>
    </cfRule>
  </conditionalFormatting>
  <conditionalFormatting sqref="L2802:L2803">
    <cfRule type="expression" dxfId="820" priority="751">
      <formula>$BM2802="RETIRADO"</formula>
    </cfRule>
  </conditionalFormatting>
  <conditionalFormatting sqref="L2804">
    <cfRule type="expression" dxfId="819" priority="750">
      <formula>$BM2804="RETIRADO"</formula>
    </cfRule>
  </conditionalFormatting>
  <conditionalFormatting sqref="L2806">
    <cfRule type="expression" dxfId="818" priority="749">
      <formula>$BM2806="RETIRADO"</formula>
    </cfRule>
  </conditionalFormatting>
  <conditionalFormatting sqref="L2814">
    <cfRule type="expression" dxfId="817" priority="748">
      <formula>$BM2814="RETIRADO"</formula>
    </cfRule>
  </conditionalFormatting>
  <conditionalFormatting sqref="L2822">
    <cfRule type="expression" dxfId="816" priority="747">
      <formula>$BM2822="RETIRADO"</formula>
    </cfRule>
  </conditionalFormatting>
  <conditionalFormatting sqref="L2824">
    <cfRule type="expression" dxfId="815" priority="746">
      <formula>$BM2824="RETIRADO"</formula>
    </cfRule>
  </conditionalFormatting>
  <conditionalFormatting sqref="L2821">
    <cfRule type="expression" dxfId="814" priority="790">
      <formula>#REF!="RETIRADO"</formula>
    </cfRule>
  </conditionalFormatting>
  <conditionalFormatting sqref="BJ3993">
    <cfRule type="expression" dxfId="813" priority="745">
      <formula>$BL3993="RETIRADO"</formula>
    </cfRule>
  </conditionalFormatting>
  <conditionalFormatting sqref="R4113:R4116">
    <cfRule type="expression" dxfId="812" priority="744">
      <formula>$BL4113="RETIRADO"</formula>
    </cfRule>
  </conditionalFormatting>
  <conditionalFormatting sqref="R4111">
    <cfRule type="expression" dxfId="811" priority="743">
      <formula>$BL4111="RETIRADO"</formula>
    </cfRule>
  </conditionalFormatting>
  <conditionalFormatting sqref="L4115:L4120">
    <cfRule type="expression" dxfId="810" priority="742">
      <formula>$BM4115="RETIRADO"</formula>
    </cfRule>
  </conditionalFormatting>
  <conditionalFormatting sqref="AI4118">
    <cfRule type="expression" dxfId="809" priority="741">
      <formula>$BL4118="RETIRADO"</formula>
    </cfRule>
  </conditionalFormatting>
  <conditionalFormatting sqref="AL4118">
    <cfRule type="expression" dxfId="808" priority="740">
      <formula>$BK4118="RETIRADO"</formula>
    </cfRule>
  </conditionalFormatting>
  <conditionalFormatting sqref="AJ4118">
    <cfRule type="expression" dxfId="807" priority="739">
      <formula>$BL4118="RETIRADO"</formula>
    </cfRule>
  </conditionalFormatting>
  <conditionalFormatting sqref="AI4118:AJ4118">
    <cfRule type="expression" dxfId="806" priority="738">
      <formula>$BL4118="RETIRADO"</formula>
    </cfRule>
  </conditionalFormatting>
  <conditionalFormatting sqref="AI4117">
    <cfRule type="expression" dxfId="805" priority="737">
      <formula>$BL4117="RETIRADO"</formula>
    </cfRule>
  </conditionalFormatting>
  <conditionalFormatting sqref="AL4117">
    <cfRule type="expression" dxfId="804" priority="736">
      <formula>$BK4117="RETIRADO"</formula>
    </cfRule>
  </conditionalFormatting>
  <conditionalFormatting sqref="AJ4117">
    <cfRule type="expression" dxfId="803" priority="735">
      <formula>$BL4117="RETIRADO"</formula>
    </cfRule>
  </conditionalFormatting>
  <conditionalFormatting sqref="AI4117:AJ4117">
    <cfRule type="expression" dxfId="802" priority="734">
      <formula>$BL4117="RETIRADO"</formula>
    </cfRule>
  </conditionalFormatting>
  <conditionalFormatting sqref="AI4116">
    <cfRule type="expression" dxfId="801" priority="733">
      <formula>$BL4116="RETIRADO"</formula>
    </cfRule>
  </conditionalFormatting>
  <conditionalFormatting sqref="AL4116">
    <cfRule type="expression" dxfId="800" priority="732">
      <formula>$BK4116="RETIRADO"</formula>
    </cfRule>
  </conditionalFormatting>
  <conditionalFormatting sqref="AJ4116">
    <cfRule type="expression" dxfId="799" priority="731">
      <formula>$BL4116="RETIRADO"</formula>
    </cfRule>
  </conditionalFormatting>
  <conditionalFormatting sqref="AI4116:AJ4116">
    <cfRule type="expression" dxfId="798" priority="730">
      <formula>$BL4116="RETIRADO"</formula>
    </cfRule>
  </conditionalFormatting>
  <conditionalFormatting sqref="AH4115:AL4115">
    <cfRule type="expression" dxfId="797" priority="729">
      <formula>$BL4115="RETIRADO"</formula>
    </cfRule>
  </conditionalFormatting>
  <conditionalFormatting sqref="AN4115:AO4115">
    <cfRule type="expression" dxfId="796" priority="728">
      <formula>$BL4115="RETIRADO"</formula>
    </cfRule>
  </conditionalFormatting>
  <conditionalFormatting sqref="AN4116:AO4120">
    <cfRule type="expression" dxfId="795" priority="727">
      <formula>$BL4116="RETIRADO"</formula>
    </cfRule>
  </conditionalFormatting>
  <conditionalFormatting sqref="BJ3935">
    <cfRule type="expression" dxfId="794" priority="726">
      <formula>$BL3935="RETIRADO"</formula>
    </cfRule>
  </conditionalFormatting>
  <conditionalFormatting sqref="BJ3798">
    <cfRule type="expression" dxfId="793" priority="725">
      <formula>$BL3798="RETIRADO"</formula>
    </cfRule>
  </conditionalFormatting>
  <conditionalFormatting sqref="AP3510">
    <cfRule type="expression" dxfId="792" priority="724">
      <formula>$BL3510="RETIRADO"</formula>
    </cfRule>
  </conditionalFormatting>
  <conditionalFormatting sqref="AN4121:AO4121">
    <cfRule type="expression" dxfId="791" priority="723">
      <formula>$BL4121="RETIRADO"</formula>
    </cfRule>
  </conditionalFormatting>
  <conditionalFormatting sqref="R4121:R4122">
    <cfRule type="expression" dxfId="790" priority="722">
      <formula>$BL4121="RETIRADO"</formula>
    </cfRule>
  </conditionalFormatting>
  <conditionalFormatting sqref="AI4121:AJ4121">
    <cfRule type="expression" dxfId="789" priority="721">
      <formula>$BL4121="RETIRADO"</formula>
    </cfRule>
  </conditionalFormatting>
  <conditionalFormatting sqref="AI4122:AJ4122">
    <cfRule type="expression" dxfId="788" priority="720">
      <formula>$BL4122="RETIRADO"</formula>
    </cfRule>
  </conditionalFormatting>
  <conditionalFormatting sqref="AH4114">
    <cfRule type="expression" dxfId="787" priority="719">
      <formula>$BL4114="RETIRADO"</formula>
    </cfRule>
  </conditionalFormatting>
  <conditionalFormatting sqref="AL4114">
    <cfRule type="expression" dxfId="786" priority="718">
      <formula>$BK4114="RETIRADO"</formula>
    </cfRule>
  </conditionalFormatting>
  <conditionalFormatting sqref="AK4114">
    <cfRule type="expression" dxfId="785" priority="717">
      <formula>$BL4114="RETIRADO"</formula>
    </cfRule>
  </conditionalFormatting>
  <conditionalFormatting sqref="AI4114:AJ4114">
    <cfRule type="expression" dxfId="784" priority="716">
      <formula>$BL4114="RETIRADO"</formula>
    </cfRule>
  </conditionalFormatting>
  <conditionalFormatting sqref="AH4131:AJ4131">
    <cfRule type="expression" dxfId="783" priority="715">
      <formula>$BL4131="RETIRADO"</formula>
    </cfRule>
  </conditionalFormatting>
  <conditionalFormatting sqref="AI4131:AL4131">
    <cfRule type="expression" dxfId="782" priority="714">
      <formula>$BL4131="RETIRADO"</formula>
    </cfRule>
  </conditionalFormatting>
  <conditionalFormatting sqref="AI4130">
    <cfRule type="expression" dxfId="781" priority="713">
      <formula>$BL4130="RETIRADO"</formula>
    </cfRule>
  </conditionalFormatting>
  <conditionalFormatting sqref="AL4130">
    <cfRule type="expression" dxfId="780" priority="712">
      <formula>$BK4130="RETIRADO"</formula>
    </cfRule>
  </conditionalFormatting>
  <conditionalFormatting sqref="AJ4130">
    <cfRule type="expression" dxfId="779" priority="711">
      <formula>$BL4130="RETIRADO"</formula>
    </cfRule>
  </conditionalFormatting>
  <conditionalFormatting sqref="AI4130:AJ4130">
    <cfRule type="expression" dxfId="778" priority="710">
      <formula>$BL4130="RETIRADO"</formula>
    </cfRule>
  </conditionalFormatting>
  <conditionalFormatting sqref="AI4129">
    <cfRule type="expression" dxfId="777" priority="709">
      <formula>$BL4129="RETIRADO"</formula>
    </cfRule>
  </conditionalFormatting>
  <conditionalFormatting sqref="AL4129">
    <cfRule type="expression" dxfId="776" priority="708">
      <formula>$BK4129="RETIRADO"</formula>
    </cfRule>
  </conditionalFormatting>
  <conditionalFormatting sqref="AJ4129">
    <cfRule type="expression" dxfId="775" priority="707">
      <formula>$BL4129="RETIRADO"</formula>
    </cfRule>
  </conditionalFormatting>
  <conditionalFormatting sqref="AI4129:AJ4129">
    <cfRule type="expression" dxfId="774" priority="706">
      <formula>$BL4129="RETIRADO"</formula>
    </cfRule>
  </conditionalFormatting>
  <conditionalFormatting sqref="AL4128">
    <cfRule type="expression" dxfId="773" priority="705">
      <formula>$BK4128="RETIRADO"</formula>
    </cfRule>
  </conditionalFormatting>
  <conditionalFormatting sqref="AI4128:AJ4128">
    <cfRule type="expression" dxfId="772" priority="704">
      <formula>$BL4128="RETIRADO"</formula>
    </cfRule>
  </conditionalFormatting>
  <conditionalFormatting sqref="AI4127">
    <cfRule type="expression" dxfId="771" priority="703">
      <formula>$BL4127="RETIRADO"</formula>
    </cfRule>
  </conditionalFormatting>
  <conditionalFormatting sqref="AL4127">
    <cfRule type="expression" dxfId="770" priority="702">
      <formula>$BK4127="RETIRADO"</formula>
    </cfRule>
  </conditionalFormatting>
  <conditionalFormatting sqref="AI4127:AJ4127">
    <cfRule type="expression" dxfId="769" priority="701">
      <formula>$BL4127="RETIRADO"</formula>
    </cfRule>
  </conditionalFormatting>
  <conditionalFormatting sqref="AJ4127">
    <cfRule type="expression" dxfId="768" priority="700">
      <formula>$BL4127="RETIRADO"</formula>
    </cfRule>
  </conditionalFormatting>
  <conditionalFormatting sqref="AI4126">
    <cfRule type="expression" dxfId="767" priority="699">
      <formula>$BL4126="RETIRADO"</formula>
    </cfRule>
  </conditionalFormatting>
  <conditionalFormatting sqref="AL4126">
    <cfRule type="expression" dxfId="766" priority="698">
      <formula>$BK4126="RETIRADO"</formula>
    </cfRule>
  </conditionalFormatting>
  <conditionalFormatting sqref="AJ4126">
    <cfRule type="expression" dxfId="765" priority="697">
      <formula>$BL4126="RETIRADO"</formula>
    </cfRule>
  </conditionalFormatting>
  <conditionalFormatting sqref="AH4126">
    <cfRule type="expression" dxfId="764" priority="696">
      <formula>$BL4126="RETIRADO"</formula>
    </cfRule>
  </conditionalFormatting>
  <conditionalFormatting sqref="AI4126:AJ4126">
    <cfRule type="expression" dxfId="763" priority="695">
      <formula>$BL4126="RETIRADO"</formula>
    </cfRule>
  </conditionalFormatting>
  <conditionalFormatting sqref="AI4125">
    <cfRule type="expression" dxfId="762" priority="694">
      <formula>$BL4125="RETIRADO"</formula>
    </cfRule>
  </conditionalFormatting>
  <conditionalFormatting sqref="AL4125">
    <cfRule type="expression" dxfId="761" priority="693">
      <formula>$BK4125="RETIRADO"</formula>
    </cfRule>
  </conditionalFormatting>
  <conditionalFormatting sqref="AJ4125">
    <cfRule type="expression" dxfId="760" priority="692">
      <formula>$BL4125="RETIRADO"</formula>
    </cfRule>
  </conditionalFormatting>
  <conditionalFormatting sqref="AI4125:AJ4125">
    <cfRule type="expression" dxfId="759" priority="691">
      <formula>$BL4125="RETIRADO"</formula>
    </cfRule>
  </conditionalFormatting>
  <conditionalFormatting sqref="AI4124">
    <cfRule type="expression" dxfId="758" priority="690">
      <formula>$BL4124="RETIRADO"</formula>
    </cfRule>
  </conditionalFormatting>
  <conditionalFormatting sqref="AL4124">
    <cfRule type="expression" dxfId="757" priority="689">
      <formula>$BK4124="RETIRADO"</formula>
    </cfRule>
  </conditionalFormatting>
  <conditionalFormatting sqref="AJ4124">
    <cfRule type="expression" dxfId="756" priority="688">
      <formula>$BL4124="RETIRADO"</formula>
    </cfRule>
  </conditionalFormatting>
  <conditionalFormatting sqref="AH4124">
    <cfRule type="expression" dxfId="755" priority="687">
      <formula>$BL4124="RETIRADO"</formula>
    </cfRule>
  </conditionalFormatting>
  <conditionalFormatting sqref="AI4124:AJ4124">
    <cfRule type="expression" dxfId="754" priority="686">
      <formula>$BL4124="RETIRADO"</formula>
    </cfRule>
  </conditionalFormatting>
  <conditionalFormatting sqref="AN4124:AO4124">
    <cfRule type="expression" dxfId="753" priority="685">
      <formula>$BL4124="RETIRADO"</formula>
    </cfRule>
  </conditionalFormatting>
  <conditionalFormatting sqref="AN4125:AO4125">
    <cfRule type="expression" dxfId="752" priority="684">
      <formula>$BL4125="RETIRADO"</formula>
    </cfRule>
  </conditionalFormatting>
  <conditionalFormatting sqref="R4127:R4128">
    <cfRule type="expression" dxfId="751" priority="683">
      <formula>$BL4127="RETIRADO"</formula>
    </cfRule>
  </conditionalFormatting>
  <conditionalFormatting sqref="R4124">
    <cfRule type="expression" dxfId="750" priority="682">
      <formula>$BL4124="RETIRADO"</formula>
    </cfRule>
  </conditionalFormatting>
  <conditionalFormatting sqref="R4131">
    <cfRule type="expression" dxfId="749" priority="681">
      <formula>$BL4131="RETIRADO"</formula>
    </cfRule>
  </conditionalFormatting>
  <conditionalFormatting sqref="BJ3908">
    <cfRule type="expression" dxfId="748" priority="680">
      <formula>$BL3908="RETIRADO"</formula>
    </cfRule>
  </conditionalFormatting>
  <conditionalFormatting sqref="AL4132">
    <cfRule type="expression" dxfId="747" priority="679">
      <formula>$BK4132="RETIRADO"</formula>
    </cfRule>
  </conditionalFormatting>
  <conditionalFormatting sqref="AI4132:AJ4132">
    <cfRule type="expression" dxfId="746" priority="678">
      <formula>$BL4132="RETIRADO"</formula>
    </cfRule>
  </conditionalFormatting>
  <conditionalFormatting sqref="AI3880:AJ3880">
    <cfRule type="expression" dxfId="745" priority="677">
      <formula>$BL3880="RETIRADO"</formula>
    </cfRule>
  </conditionalFormatting>
  <conditionalFormatting sqref="AL3880">
    <cfRule type="expression" dxfId="744" priority="676">
      <formula>$BK3880="RETIRADO"</formula>
    </cfRule>
  </conditionalFormatting>
  <conditionalFormatting sqref="AK3880">
    <cfRule type="expression" dxfId="743" priority="675">
      <formula>$BL3880="RETIRADO"</formula>
    </cfRule>
  </conditionalFormatting>
  <conditionalFormatting sqref="AI3880:AJ3880">
    <cfRule type="expression" dxfId="742" priority="674">
      <formula>$BL3880="RETIRADO"</formula>
    </cfRule>
  </conditionalFormatting>
  <conditionalFormatting sqref="AH3880">
    <cfRule type="expression" dxfId="741" priority="673">
      <formula>$BL3880="RETIRADO"</formula>
    </cfRule>
  </conditionalFormatting>
  <conditionalFormatting sqref="BJ3800">
    <cfRule type="expression" dxfId="740" priority="672">
      <formula>$BL3800="RETIRADO"</formula>
    </cfRule>
  </conditionalFormatting>
  <conditionalFormatting sqref="AI4080:AJ4080">
    <cfRule type="expression" dxfId="739" priority="671">
      <formula>$BL4080="RETIRADO"</formula>
    </cfRule>
  </conditionalFormatting>
  <conditionalFormatting sqref="AK4113">
    <cfRule type="expression" dxfId="738" priority="670">
      <formula>$BL4113="RETIRADO"</formula>
    </cfRule>
  </conditionalFormatting>
  <conditionalFormatting sqref="AI4113">
    <cfRule type="expression" dxfId="737" priority="669">
      <formula>$BL4113="RETIRADO"</formula>
    </cfRule>
  </conditionalFormatting>
  <conditionalFormatting sqref="AL4113">
    <cfRule type="expression" dxfId="736" priority="668">
      <formula>$BK4113="RETIRADO"</formula>
    </cfRule>
  </conditionalFormatting>
  <conditionalFormatting sqref="AJ4113">
    <cfRule type="expression" dxfId="735" priority="667">
      <formula>$BL4113="RETIRADO"</formula>
    </cfRule>
  </conditionalFormatting>
  <conditionalFormatting sqref="AI4113:AJ4113">
    <cfRule type="expression" dxfId="734" priority="666">
      <formula>$BL4113="RETIRADO"</formula>
    </cfRule>
  </conditionalFormatting>
  <conditionalFormatting sqref="AH4133:AJ4133">
    <cfRule type="expression" dxfId="733" priority="665">
      <formula>$BL4133="RETIRADO"</formula>
    </cfRule>
  </conditionalFormatting>
  <conditionalFormatting sqref="AK4133:AL4133">
    <cfRule type="expression" dxfId="732" priority="664">
      <formula>$BL4133="RETIRADO"</formula>
    </cfRule>
  </conditionalFormatting>
  <conditionalFormatting sqref="R4133">
    <cfRule type="expression" dxfId="731" priority="663">
      <formula>$BL4133="RETIRADO"</formula>
    </cfRule>
  </conditionalFormatting>
  <conditionalFormatting sqref="AH4061">
    <cfRule type="expression" dxfId="730" priority="662">
      <formula>$BL4061="RETIRADO"</formula>
    </cfRule>
  </conditionalFormatting>
  <conditionalFormatting sqref="AI4061">
    <cfRule type="expression" dxfId="729" priority="661">
      <formula>$BL4061="RETIRADO"</formula>
    </cfRule>
  </conditionalFormatting>
  <conditionalFormatting sqref="AL4061">
    <cfRule type="expression" dxfId="728" priority="660">
      <formula>$BK4061="RETIRADO"</formula>
    </cfRule>
  </conditionalFormatting>
  <conditionalFormatting sqref="AJ4061">
    <cfRule type="expression" dxfId="727" priority="659">
      <formula>$BL4061="RETIRADO"</formula>
    </cfRule>
  </conditionalFormatting>
  <conditionalFormatting sqref="AI4061:AJ4061">
    <cfRule type="expression" dxfId="726" priority="658">
      <formula>$BL4061="RETIRADO"</formula>
    </cfRule>
  </conditionalFormatting>
  <conditionalFormatting sqref="W4134:AD4144">
    <cfRule type="expression" dxfId="725" priority="657">
      <formula>$BL4134="RETIRADO"</formula>
    </cfRule>
  </conditionalFormatting>
  <conditionalFormatting sqref="AH4143:AL4143">
    <cfRule type="expression" dxfId="724" priority="656">
      <formula>$BL4143="RETIRADO"</formula>
    </cfRule>
  </conditionalFormatting>
  <conditionalFormatting sqref="AN4143:AO4143">
    <cfRule type="expression" dxfId="723" priority="655">
      <formula>$BL4143="RETIRADO"</formula>
    </cfRule>
  </conditionalFormatting>
  <conditionalFormatting sqref="AI4142:AK4142">
    <cfRule type="expression" dxfId="722" priority="654">
      <formula>$BL4142="RETIRADO"</formula>
    </cfRule>
  </conditionalFormatting>
  <conditionalFormatting sqref="AL4142">
    <cfRule type="expression" dxfId="721" priority="653">
      <formula>$BK4142="RETIRADO"</formula>
    </cfRule>
  </conditionalFormatting>
  <conditionalFormatting sqref="AI4142:AJ4142">
    <cfRule type="expression" dxfId="720" priority="652">
      <formula>$BL4142="RETIRADO"</formula>
    </cfRule>
  </conditionalFormatting>
  <conditionalFormatting sqref="AI4141:AK4141">
    <cfRule type="expression" dxfId="719" priority="651">
      <formula>$BL4141="RETIRADO"</formula>
    </cfRule>
  </conditionalFormatting>
  <conditionalFormatting sqref="AL4141">
    <cfRule type="expression" dxfId="718" priority="650">
      <formula>$BK4141="RETIRADO"</formula>
    </cfRule>
  </conditionalFormatting>
  <conditionalFormatting sqref="AI4141:AJ4141">
    <cfRule type="expression" dxfId="717" priority="649">
      <formula>$BL4141="RETIRADO"</formula>
    </cfRule>
  </conditionalFormatting>
  <conditionalFormatting sqref="AK4140">
    <cfRule type="expression" dxfId="716" priority="648">
      <formula>$BL4140="RETIRADO"</formula>
    </cfRule>
  </conditionalFormatting>
  <conditionalFormatting sqref="AI4140">
    <cfRule type="expression" dxfId="715" priority="647">
      <formula>$BL4140="RETIRADO"</formula>
    </cfRule>
  </conditionalFormatting>
  <conditionalFormatting sqref="AL4140">
    <cfRule type="expression" dxfId="714" priority="646">
      <formula>$BK4140="RETIRADO"</formula>
    </cfRule>
  </conditionalFormatting>
  <conditionalFormatting sqref="AI4140:AJ4140">
    <cfRule type="expression" dxfId="713" priority="645">
      <formula>$BL4140="RETIRADO"</formula>
    </cfRule>
  </conditionalFormatting>
  <conditionalFormatting sqref="AJ4140">
    <cfRule type="expression" dxfId="712" priority="644">
      <formula>$BL4140="RETIRADO"</formula>
    </cfRule>
  </conditionalFormatting>
  <conditionalFormatting sqref="AH4140">
    <cfRule type="expression" dxfId="711" priority="643">
      <formula>$BL4140="RETIRADO"</formula>
    </cfRule>
  </conditionalFormatting>
  <conditionalFormatting sqref="AK4139">
    <cfRule type="expression" dxfId="710" priority="642">
      <formula>$BL4139="RETIRADO"</formula>
    </cfRule>
  </conditionalFormatting>
  <conditionalFormatting sqref="AI4139">
    <cfRule type="expression" dxfId="709" priority="641">
      <formula>$BL4139="RETIRADO"</formula>
    </cfRule>
  </conditionalFormatting>
  <conditionalFormatting sqref="AL4139">
    <cfRule type="expression" dxfId="708" priority="640">
      <formula>$BK4139="RETIRADO"</formula>
    </cfRule>
  </conditionalFormatting>
  <conditionalFormatting sqref="AI4139:AJ4139">
    <cfRule type="expression" dxfId="707" priority="639">
      <formula>$BL4139="RETIRADO"</formula>
    </cfRule>
  </conditionalFormatting>
  <conditionalFormatting sqref="AJ4139">
    <cfRule type="expression" dxfId="706" priority="638">
      <formula>$BL4139="RETIRADO"</formula>
    </cfRule>
  </conditionalFormatting>
  <conditionalFormatting sqref="AK4138">
    <cfRule type="expression" dxfId="705" priority="637">
      <formula>$BL4138="RETIRADO"</formula>
    </cfRule>
  </conditionalFormatting>
  <conditionalFormatting sqref="AI4138">
    <cfRule type="expression" dxfId="704" priority="636">
      <formula>$BL4138="RETIRADO"</formula>
    </cfRule>
  </conditionalFormatting>
  <conditionalFormatting sqref="AL4138">
    <cfRule type="expression" dxfId="703" priority="635">
      <formula>$BK4138="RETIRADO"</formula>
    </cfRule>
  </conditionalFormatting>
  <conditionalFormatting sqref="AJ4138">
    <cfRule type="expression" dxfId="702" priority="634">
      <formula>$BL4138="RETIRADO"</formula>
    </cfRule>
  </conditionalFormatting>
  <conditionalFormatting sqref="AI4138:AJ4138">
    <cfRule type="expression" dxfId="701" priority="633">
      <formula>$BL4138="RETIRADO"</formula>
    </cfRule>
  </conditionalFormatting>
  <conditionalFormatting sqref="AK4137">
    <cfRule type="expression" dxfId="700" priority="632">
      <formula>$BL4137="RETIRADO"</formula>
    </cfRule>
  </conditionalFormatting>
  <conditionalFormatting sqref="AI4137">
    <cfRule type="expression" dxfId="699" priority="631">
      <formula>$BL4137="RETIRADO"</formula>
    </cfRule>
  </conditionalFormatting>
  <conditionalFormatting sqref="AL4137">
    <cfRule type="expression" dxfId="698" priority="630">
      <formula>$BK4137="RETIRADO"</formula>
    </cfRule>
  </conditionalFormatting>
  <conditionalFormatting sqref="AJ4137">
    <cfRule type="expression" dxfId="697" priority="629">
      <formula>$BL4137="RETIRADO"</formula>
    </cfRule>
  </conditionalFormatting>
  <conditionalFormatting sqref="AI4137:AJ4137">
    <cfRule type="expression" dxfId="696" priority="628">
      <formula>$BL4137="RETIRADO"</formula>
    </cfRule>
  </conditionalFormatting>
  <conditionalFormatting sqref="AK4136">
    <cfRule type="expression" dxfId="695" priority="627">
      <formula>$BL4136="RETIRADO"</formula>
    </cfRule>
  </conditionalFormatting>
  <conditionalFormatting sqref="AI4136">
    <cfRule type="expression" dxfId="694" priority="626">
      <formula>$BL4136="RETIRADO"</formula>
    </cfRule>
  </conditionalFormatting>
  <conditionalFormatting sqref="AL4136">
    <cfRule type="expression" dxfId="693" priority="625">
      <formula>$BK4136="RETIRADO"</formula>
    </cfRule>
  </conditionalFormatting>
  <conditionalFormatting sqref="AJ4136">
    <cfRule type="expression" dxfId="692" priority="624">
      <formula>$BL4136="RETIRADO"</formula>
    </cfRule>
  </conditionalFormatting>
  <conditionalFormatting sqref="AI4136:AJ4136">
    <cfRule type="expression" dxfId="691" priority="623">
      <formula>$BL4136="RETIRADO"</formula>
    </cfRule>
  </conditionalFormatting>
  <conditionalFormatting sqref="AK4135">
    <cfRule type="expression" dxfId="690" priority="622">
      <formula>$BL4135="RETIRADO"</formula>
    </cfRule>
  </conditionalFormatting>
  <conditionalFormatting sqref="AI4135">
    <cfRule type="expression" dxfId="689" priority="621">
      <formula>$BL4135="RETIRADO"</formula>
    </cfRule>
  </conditionalFormatting>
  <conditionalFormatting sqref="AL4135">
    <cfRule type="expression" dxfId="688" priority="620">
      <formula>$BK4135="RETIRADO"</formula>
    </cfRule>
  </conditionalFormatting>
  <conditionalFormatting sqref="AJ4135">
    <cfRule type="expression" dxfId="687" priority="619">
      <formula>$BL4135="RETIRADO"</formula>
    </cfRule>
  </conditionalFormatting>
  <conditionalFormatting sqref="AI4135:AJ4135">
    <cfRule type="expression" dxfId="686" priority="618">
      <formula>$BL4135="RETIRADO"</formula>
    </cfRule>
  </conditionalFormatting>
  <conditionalFormatting sqref="AK4134">
    <cfRule type="expression" dxfId="685" priority="617">
      <formula>$BL4134="RETIRADO"</formula>
    </cfRule>
  </conditionalFormatting>
  <conditionalFormatting sqref="AI4134">
    <cfRule type="expression" dxfId="684" priority="616">
      <formula>$BL4134="RETIRADO"</formula>
    </cfRule>
  </conditionalFormatting>
  <conditionalFormatting sqref="AL4134">
    <cfRule type="expression" dxfId="683" priority="615">
      <formula>$BK4134="RETIRADO"</formula>
    </cfRule>
  </conditionalFormatting>
  <conditionalFormatting sqref="AJ4134">
    <cfRule type="expression" dxfId="682" priority="614">
      <formula>$BL4134="RETIRADO"</formula>
    </cfRule>
  </conditionalFormatting>
  <conditionalFormatting sqref="AI4134:AJ4134">
    <cfRule type="expression" dxfId="681" priority="613">
      <formula>$BL4134="RETIRADO"</formula>
    </cfRule>
  </conditionalFormatting>
  <conditionalFormatting sqref="AN4134:AO4142">
    <cfRule type="expression" dxfId="680" priority="612">
      <formula>$BL4134="RETIRADO"</formula>
    </cfRule>
  </conditionalFormatting>
  <conditionalFormatting sqref="AI4144:AJ4144">
    <cfRule type="expression" dxfId="679" priority="611">
      <formula>$BL4144="RETIRADO"</formula>
    </cfRule>
  </conditionalFormatting>
  <conditionalFormatting sqref="AH4144:AJ4144">
    <cfRule type="expression" dxfId="678" priority="610">
      <formula>$BK4144="RETIRADO"</formula>
    </cfRule>
  </conditionalFormatting>
  <conditionalFormatting sqref="AH4144">
    <cfRule type="expression" dxfId="677" priority="609">
      <formula>$BL4144="RETIRADO"</formula>
    </cfRule>
  </conditionalFormatting>
  <conditionalFormatting sqref="AK4144:AL4144">
    <cfRule type="expression" dxfId="676" priority="608">
      <formula>$BL4144="RETIRADO"</formula>
    </cfRule>
  </conditionalFormatting>
  <conditionalFormatting sqref="AN4144:AO4144">
    <cfRule type="expression" dxfId="675" priority="607">
      <formula>$BL4144="RETIRADO"</formula>
    </cfRule>
  </conditionalFormatting>
  <conditionalFormatting sqref="R4139:R4143">
    <cfRule type="expression" dxfId="674" priority="606">
      <formula>$BL4139="RETIRADO"</formula>
    </cfRule>
  </conditionalFormatting>
  <conditionalFormatting sqref="R4135:R4138">
    <cfRule type="expression" dxfId="673" priority="605">
      <formula>$BL4135="RETIRADO"</formula>
    </cfRule>
  </conditionalFormatting>
  <conditionalFormatting sqref="R4144:R4147">
    <cfRule type="expression" dxfId="672" priority="604">
      <formula>$BL4144="RETIRADO"</formula>
    </cfRule>
  </conditionalFormatting>
  <conditionalFormatting sqref="AN4145:AO4145">
    <cfRule type="expression" dxfId="671" priority="603">
      <formula>$BL4145="RETIRADO"</formula>
    </cfRule>
  </conditionalFormatting>
  <conditionalFormatting sqref="AI4145:AL4145">
    <cfRule type="expression" dxfId="670" priority="602">
      <formula>$BL4145="RETIRADO"</formula>
    </cfRule>
  </conditionalFormatting>
  <conditionalFormatting sqref="AI3862:AJ3865">
    <cfRule type="expression" dxfId="669" priority="601">
      <formula>$BL3862="RETIRADO"</formula>
    </cfRule>
  </conditionalFormatting>
  <conditionalFormatting sqref="AL3862:AL3865">
    <cfRule type="expression" dxfId="668" priority="600">
      <formula>$BK3862="RETIRADO"</formula>
    </cfRule>
  </conditionalFormatting>
  <conditionalFormatting sqref="AK3862:AK3865">
    <cfRule type="expression" dxfId="667" priority="599">
      <formula>$BL3862="RETIRADO"</formula>
    </cfRule>
  </conditionalFormatting>
  <conditionalFormatting sqref="AI3862:AJ3865">
    <cfRule type="expression" dxfId="666" priority="598">
      <formula>$BL3862="RETIRADO"</formula>
    </cfRule>
  </conditionalFormatting>
  <conditionalFormatting sqref="AH3862:AH3865">
    <cfRule type="expression" dxfId="665" priority="597">
      <formula>$BL3862="RETIRADO"</formula>
    </cfRule>
  </conditionalFormatting>
  <conditionalFormatting sqref="AM3862:AM3865">
    <cfRule type="expression" dxfId="664" priority="596">
      <formula>$BL3862="RETIRADO"</formula>
    </cfRule>
  </conditionalFormatting>
  <conditionalFormatting sqref="AI4155">
    <cfRule type="expression" dxfId="663" priority="595">
      <formula>$BL4155="RETIRADO"</formula>
    </cfRule>
  </conditionalFormatting>
  <conditionalFormatting sqref="AL4155">
    <cfRule type="expression" dxfId="662" priority="594">
      <formula>$BK4155="RETIRADO"</formula>
    </cfRule>
  </conditionalFormatting>
  <conditionalFormatting sqref="AJ4155">
    <cfRule type="expression" dxfId="661" priority="593">
      <formula>$BL4155="RETIRADO"</formula>
    </cfRule>
  </conditionalFormatting>
  <conditionalFormatting sqref="AI4155:AJ4155">
    <cfRule type="expression" dxfId="660" priority="592">
      <formula>$BL4155="RETIRADO"</formula>
    </cfRule>
  </conditionalFormatting>
  <conditionalFormatting sqref="AK4154">
    <cfRule type="expression" dxfId="659" priority="591">
      <formula>$BL4154="RETIRADO"</formula>
    </cfRule>
  </conditionalFormatting>
  <conditionalFormatting sqref="AI4154">
    <cfRule type="expression" dxfId="658" priority="590">
      <formula>$BL4154="RETIRADO"</formula>
    </cfRule>
  </conditionalFormatting>
  <conditionalFormatting sqref="AL4154">
    <cfRule type="expression" dxfId="657" priority="589">
      <formula>$BK4154="RETIRADO"</formula>
    </cfRule>
  </conditionalFormatting>
  <conditionalFormatting sqref="AI4154:AJ4154">
    <cfRule type="expression" dxfId="656" priority="588">
      <formula>$BL4154="RETIRADO"</formula>
    </cfRule>
  </conditionalFormatting>
  <conditionalFormatting sqref="AJ4154">
    <cfRule type="expression" dxfId="655" priority="587">
      <formula>$BL4154="RETIRADO"</formula>
    </cfRule>
  </conditionalFormatting>
  <conditionalFormatting sqref="AH4153:AK4153">
    <cfRule type="expression" dxfId="654" priority="586">
      <formula>$BL4153="RETIRADO"</formula>
    </cfRule>
  </conditionalFormatting>
  <conditionalFormatting sqref="AL4153">
    <cfRule type="expression" dxfId="653" priority="585">
      <formula>$BK4153="RETIRADO"</formula>
    </cfRule>
  </conditionalFormatting>
  <conditionalFormatting sqref="AI4153:AJ4153">
    <cfRule type="expression" dxfId="652" priority="584">
      <formula>$BL4153="RETIRADO"</formula>
    </cfRule>
  </conditionalFormatting>
  <conditionalFormatting sqref="AK4152">
    <cfRule type="expression" dxfId="651" priority="583">
      <formula>$BL4152="RETIRADO"</formula>
    </cfRule>
  </conditionalFormatting>
  <conditionalFormatting sqref="AI4152">
    <cfRule type="expression" dxfId="650" priority="582">
      <formula>$BL4152="RETIRADO"</formula>
    </cfRule>
  </conditionalFormatting>
  <conditionalFormatting sqref="AL4152">
    <cfRule type="expression" dxfId="649" priority="581">
      <formula>$BK4152="RETIRADO"</formula>
    </cfRule>
  </conditionalFormatting>
  <conditionalFormatting sqref="AJ4152">
    <cfRule type="expression" dxfId="648" priority="580">
      <formula>$BL4152="RETIRADO"</formula>
    </cfRule>
  </conditionalFormatting>
  <conditionalFormatting sqref="AI4152:AJ4152">
    <cfRule type="expression" dxfId="647" priority="579">
      <formula>$BL4152="RETIRADO"</formula>
    </cfRule>
  </conditionalFormatting>
  <conditionalFormatting sqref="AH4151:AK4151">
    <cfRule type="expression" dxfId="646" priority="578">
      <formula>$BL4151="RETIRADO"</formula>
    </cfRule>
  </conditionalFormatting>
  <conditionalFormatting sqref="AL4151">
    <cfRule type="expression" dxfId="645" priority="577">
      <formula>$BK4151="RETIRADO"</formula>
    </cfRule>
  </conditionalFormatting>
  <conditionalFormatting sqref="AI4151:AJ4151">
    <cfRule type="expression" dxfId="644" priority="576">
      <formula>$BL4151="RETIRADO"</formula>
    </cfRule>
  </conditionalFormatting>
  <conditionalFormatting sqref="AH4150:AK4150">
    <cfRule type="expression" dxfId="643" priority="575">
      <formula>$BL4150="RETIRADO"</formula>
    </cfRule>
  </conditionalFormatting>
  <conditionalFormatting sqref="AL4150">
    <cfRule type="expression" dxfId="642" priority="574">
      <formula>$BK4150="RETIRADO"</formula>
    </cfRule>
  </conditionalFormatting>
  <conditionalFormatting sqref="AI4150:AJ4150">
    <cfRule type="expression" dxfId="641" priority="573">
      <formula>$BL4150="RETIRADO"</formula>
    </cfRule>
  </conditionalFormatting>
  <conditionalFormatting sqref="AK4149">
    <cfRule type="expression" dxfId="640" priority="572">
      <formula>$BL4149="RETIRADO"</formula>
    </cfRule>
  </conditionalFormatting>
  <conditionalFormatting sqref="AI4149">
    <cfRule type="expression" dxfId="639" priority="571">
      <formula>$BL4149="RETIRADO"</formula>
    </cfRule>
  </conditionalFormatting>
  <conditionalFormatting sqref="AL4149">
    <cfRule type="expression" dxfId="638" priority="570">
      <formula>$BK4149="RETIRADO"</formula>
    </cfRule>
  </conditionalFormatting>
  <conditionalFormatting sqref="AJ4149">
    <cfRule type="expression" dxfId="637" priority="569">
      <formula>$BL4149="RETIRADO"</formula>
    </cfRule>
  </conditionalFormatting>
  <conditionalFormatting sqref="AI4149:AJ4149">
    <cfRule type="expression" dxfId="636" priority="568">
      <formula>$BL4149="RETIRADO"</formula>
    </cfRule>
  </conditionalFormatting>
  <conditionalFormatting sqref="AK4148">
    <cfRule type="expression" dxfId="635" priority="567">
      <formula>$BL4148="RETIRADO"</formula>
    </cfRule>
  </conditionalFormatting>
  <conditionalFormatting sqref="AI4148">
    <cfRule type="expression" dxfId="634" priority="566">
      <formula>$BL4148="RETIRADO"</formula>
    </cfRule>
  </conditionalFormatting>
  <conditionalFormatting sqref="AL4148">
    <cfRule type="expression" dxfId="633" priority="565">
      <formula>$BK4148="RETIRADO"</formula>
    </cfRule>
  </conditionalFormatting>
  <conditionalFormatting sqref="AJ4148">
    <cfRule type="expression" dxfId="632" priority="564">
      <formula>$BL4148="RETIRADO"</formula>
    </cfRule>
  </conditionalFormatting>
  <conditionalFormatting sqref="AH4148">
    <cfRule type="expression" dxfId="631" priority="563">
      <formula>$BL4148="RETIRADO"</formula>
    </cfRule>
  </conditionalFormatting>
  <conditionalFormatting sqref="AI4148:AJ4148">
    <cfRule type="expression" dxfId="630" priority="562">
      <formula>$BL4148="RETIRADO"</formula>
    </cfRule>
  </conditionalFormatting>
  <conditionalFormatting sqref="AI4147">
    <cfRule type="expression" dxfId="629" priority="561">
      <formula>$BL4147="RETIRADO"</formula>
    </cfRule>
  </conditionalFormatting>
  <conditionalFormatting sqref="AL4147">
    <cfRule type="expression" dxfId="628" priority="560">
      <formula>$BK4147="RETIRADO"</formula>
    </cfRule>
  </conditionalFormatting>
  <conditionalFormatting sqref="AJ4147">
    <cfRule type="expression" dxfId="627" priority="559">
      <formula>$BL4147="RETIRADO"</formula>
    </cfRule>
  </conditionalFormatting>
  <conditionalFormatting sqref="AI4147:AJ4147">
    <cfRule type="expression" dxfId="626" priority="558">
      <formula>$BL4147="RETIRADO"</formula>
    </cfRule>
  </conditionalFormatting>
  <conditionalFormatting sqref="AK4146">
    <cfRule type="expression" dxfId="625" priority="557">
      <formula>$BL4146="RETIRADO"</formula>
    </cfRule>
  </conditionalFormatting>
  <conditionalFormatting sqref="AI4146">
    <cfRule type="expression" dxfId="624" priority="556">
      <formula>$BL4146="RETIRADO"</formula>
    </cfRule>
  </conditionalFormatting>
  <conditionalFormatting sqref="AI4146:AJ4146">
    <cfRule type="expression" dxfId="623" priority="555">
      <formula>$BL4146="RETIRADO"</formula>
    </cfRule>
  </conditionalFormatting>
  <conditionalFormatting sqref="AJ4146">
    <cfRule type="expression" dxfId="622" priority="554">
      <formula>$BL4146="RETIRADO"</formula>
    </cfRule>
  </conditionalFormatting>
  <conditionalFormatting sqref="AH4146">
    <cfRule type="expression" dxfId="621" priority="553">
      <formula>$BL4146="RETIRADO"</formula>
    </cfRule>
  </conditionalFormatting>
  <conditionalFormatting sqref="AN4146:AO4146">
    <cfRule type="expression" dxfId="620" priority="552">
      <formula>$BL4146="RETIRADO"</formula>
    </cfRule>
  </conditionalFormatting>
  <conditionalFormatting sqref="AN4147:AO4147">
    <cfRule type="expression" dxfId="619" priority="551">
      <formula>$BL4147="RETIRADO"</formula>
    </cfRule>
  </conditionalFormatting>
  <conditionalFormatting sqref="AN4148:AO4157">
    <cfRule type="expression" dxfId="618" priority="550">
      <formula>$BL4148="RETIRADO"</formula>
    </cfRule>
  </conditionalFormatting>
  <conditionalFormatting sqref="AH2035">
    <cfRule type="expression" dxfId="617" priority="549">
      <formula>$BL2035="RETIRADO"</formula>
    </cfRule>
  </conditionalFormatting>
  <conditionalFormatting sqref="AI4119:AJ4119">
    <cfRule type="expression" dxfId="616" priority="548">
      <formula>$BL4119="RETIRADO"</formula>
    </cfRule>
  </conditionalFormatting>
  <conditionalFormatting sqref="AI4119:AL4119">
    <cfRule type="expression" dxfId="615" priority="547">
      <formula>$BL4119="RETIRADO"</formula>
    </cfRule>
  </conditionalFormatting>
  <conditionalFormatting sqref="AI4120:AJ4120">
    <cfRule type="expression" dxfId="614" priority="546">
      <formula>$BL4120="RETIRADO"</formula>
    </cfRule>
  </conditionalFormatting>
  <conditionalFormatting sqref="AI4120:AL4120">
    <cfRule type="expression" dxfId="613" priority="545">
      <formula>$BL4120="RETIRADO"</formula>
    </cfRule>
  </conditionalFormatting>
  <conditionalFormatting sqref="R4148:R4151">
    <cfRule type="expression" dxfId="612" priority="544">
      <formula>$BL4148="RETIRADO"</formula>
    </cfRule>
  </conditionalFormatting>
  <conditionalFormatting sqref="R4152:R4156">
    <cfRule type="expression" dxfId="611" priority="543">
      <formula>$BL4152="RETIRADO"</formula>
    </cfRule>
  </conditionalFormatting>
  <conditionalFormatting sqref="AL4146">
    <cfRule type="expression" dxfId="610" priority="542">
      <formula>$BL4146="RETIRADO"</formula>
    </cfRule>
  </conditionalFormatting>
  <conditionalFormatting sqref="AI3802:AJ3802">
    <cfRule type="expression" dxfId="609" priority="541">
      <formula>$BL3802="RETIRADO"</formula>
    </cfRule>
  </conditionalFormatting>
  <conditionalFormatting sqref="AL3802">
    <cfRule type="expression" dxfId="608" priority="540">
      <formula>$BK3802="RETIRADO"</formula>
    </cfRule>
  </conditionalFormatting>
  <conditionalFormatting sqref="AK3802">
    <cfRule type="expression" dxfId="607" priority="539">
      <formula>$BL3802="RETIRADO"</formula>
    </cfRule>
  </conditionalFormatting>
  <conditionalFormatting sqref="AI3802:AJ3802">
    <cfRule type="expression" dxfId="606" priority="538">
      <formula>$BL3802="RETIRADO"</formula>
    </cfRule>
  </conditionalFormatting>
  <conditionalFormatting sqref="AK4157">
    <cfRule type="expression" dxfId="605" priority="537">
      <formula>$BL4157="RETIRADO"</formula>
    </cfRule>
  </conditionalFormatting>
  <conditionalFormatting sqref="AI4157">
    <cfRule type="expression" dxfId="604" priority="536">
      <formula>$BL4157="RETIRADO"</formula>
    </cfRule>
  </conditionalFormatting>
  <conditionalFormatting sqref="AL4157">
    <cfRule type="expression" dxfId="603" priority="535">
      <formula>$BK4157="RETIRADO"</formula>
    </cfRule>
  </conditionalFormatting>
  <conditionalFormatting sqref="AJ4157">
    <cfRule type="expression" dxfId="602" priority="534">
      <formula>$BL4157="RETIRADO"</formula>
    </cfRule>
  </conditionalFormatting>
  <conditionalFormatting sqref="AI4157:AJ4157">
    <cfRule type="expression" dxfId="601" priority="533">
      <formula>$BL4157="RETIRADO"</formula>
    </cfRule>
  </conditionalFormatting>
  <conditionalFormatting sqref="AK4156">
    <cfRule type="expression" dxfId="600" priority="532">
      <formula>$BL4156="RETIRADO"</formula>
    </cfRule>
  </conditionalFormatting>
  <conditionalFormatting sqref="AI4156">
    <cfRule type="expression" dxfId="599" priority="531">
      <formula>$BL4156="RETIRADO"</formula>
    </cfRule>
  </conditionalFormatting>
  <conditionalFormatting sqref="AL4156">
    <cfRule type="expression" dxfId="598" priority="530">
      <formula>$BK4156="RETIRADO"</formula>
    </cfRule>
  </conditionalFormatting>
  <conditionalFormatting sqref="AJ4156">
    <cfRule type="expression" dxfId="597" priority="529">
      <formula>$BL4156="RETIRADO"</formula>
    </cfRule>
  </conditionalFormatting>
  <conditionalFormatting sqref="AI4156:AJ4156">
    <cfRule type="expression" dxfId="596" priority="528">
      <formula>$BL4156="RETIRADO"</formula>
    </cfRule>
  </conditionalFormatting>
  <conditionalFormatting sqref="R4157:R4159">
    <cfRule type="expression" dxfId="595" priority="527">
      <formula>$BL4157="RETIRADO"</formula>
    </cfRule>
  </conditionalFormatting>
  <conditionalFormatting sqref="BJ3817">
    <cfRule type="expression" dxfId="594" priority="526">
      <formula>$BL3817="RETIRADO"</formula>
    </cfRule>
  </conditionalFormatting>
  <conditionalFormatting sqref="AI3853:AJ3853 AI3846:AJ3846 AI3748:AJ3748 AI3688:AJ3688 AI3672:AJ3672 AI3587:AJ3587 AI3363:AJ3363 AI3247:AJ3247 AI3145:AJ3145 AI2724:AJ2724 AI2701:AJ2701 AI2315:AJ2315 AI2252:AJ2252 AI2006:AJ2006">
    <cfRule type="expression" dxfId="593" priority="525">
      <formula>$BL2006="RETIRADO"</formula>
    </cfRule>
  </conditionalFormatting>
  <conditionalFormatting sqref="AH4158">
    <cfRule type="expression" dxfId="592" priority="524">
      <formula>$BL4158="RETIRADO"</formula>
    </cfRule>
  </conditionalFormatting>
  <conditionalFormatting sqref="AO4158">
    <cfRule type="expression" dxfId="591" priority="523">
      <formula>$BL4158="RETIRADO"</formula>
    </cfRule>
  </conditionalFormatting>
  <conditionalFormatting sqref="AH3951:AK3951">
    <cfRule type="expression" dxfId="590" priority="522">
      <formula>$BL3951="RETIRADO"</formula>
    </cfRule>
  </conditionalFormatting>
  <conditionalFormatting sqref="AI3943:AJ3943">
    <cfRule type="expression" dxfId="589" priority="521">
      <formula>$BL3943="RETIRADO"</formula>
    </cfRule>
  </conditionalFormatting>
  <conditionalFormatting sqref="AL3943">
    <cfRule type="expression" dxfId="588" priority="520">
      <formula>$BK3943="RETIRADO"</formula>
    </cfRule>
  </conditionalFormatting>
  <conditionalFormatting sqref="AK3943">
    <cfRule type="expression" dxfId="587" priority="519">
      <formula>$BL3943="RETIRADO"</formula>
    </cfRule>
  </conditionalFormatting>
  <conditionalFormatting sqref="AI3943:AJ3943">
    <cfRule type="expression" dxfId="586" priority="518">
      <formula>$BL3943="RETIRADO"</formula>
    </cfRule>
  </conditionalFormatting>
  <conditionalFormatting sqref="AK3513:AL3513">
    <cfRule type="expression" dxfId="585" priority="517">
      <formula>$BL3513="RETIRADO"</formula>
    </cfRule>
  </conditionalFormatting>
  <conditionalFormatting sqref="AI3513:AJ3513">
    <cfRule type="expression" dxfId="584" priority="516">
      <formula>$BL3513="RETIRADO"</formula>
    </cfRule>
  </conditionalFormatting>
  <conditionalFormatting sqref="W4159:AG4162 M4159:Q4168 G4159:I4168 B4159:C4168 T4159:U4168 AM4159:AM4168 K4159:K4168 BM4159:BM4168 W4164:AG4166 W4163:AD4163 AF4163:AG4163 W4167:AD4168 AF4167:AG4168 AP4159:BG4168">
    <cfRule type="expression" dxfId="583" priority="515">
      <formula>$BL4159="RETIRADO"</formula>
    </cfRule>
  </conditionalFormatting>
  <conditionalFormatting sqref="R4165:R4167">
    <cfRule type="expression" dxfId="582" priority="514">
      <formula>$BL4165="RETIRADO"</formula>
    </cfRule>
  </conditionalFormatting>
  <conditionalFormatting sqref="AL4160">
    <cfRule type="expression" dxfId="581" priority="513">
      <formula>$BK4160="RETIRADO"</formula>
    </cfRule>
  </conditionalFormatting>
  <conditionalFormatting sqref="AK4160">
    <cfRule type="expression" dxfId="580" priority="512">
      <formula>$BL4160="RETIRADO"</formula>
    </cfRule>
  </conditionalFormatting>
  <conditionalFormatting sqref="AI4160:AJ4160">
    <cfRule type="expression" dxfId="579" priority="511">
      <formula>$BL4160="RETIRADO"</formula>
    </cfRule>
  </conditionalFormatting>
  <conditionalFormatting sqref="AK4161">
    <cfRule type="expression" dxfId="578" priority="510">
      <formula>$BL4161="RETIRADO"</formula>
    </cfRule>
  </conditionalFormatting>
  <conditionalFormatting sqref="AI4161">
    <cfRule type="expression" dxfId="577" priority="509">
      <formula>$BL4161="RETIRADO"</formula>
    </cfRule>
  </conditionalFormatting>
  <conditionalFormatting sqref="AL4161">
    <cfRule type="expression" dxfId="576" priority="508">
      <formula>$BK4161="RETIRADO"</formula>
    </cfRule>
  </conditionalFormatting>
  <conditionalFormatting sqref="AJ4161">
    <cfRule type="expression" dxfId="575" priority="507">
      <formula>$BL4161="RETIRADO"</formula>
    </cfRule>
  </conditionalFormatting>
  <conditionalFormatting sqref="AI4161:AJ4161">
    <cfRule type="expression" dxfId="574" priority="506">
      <formula>$BL4161="RETIRADO"</formula>
    </cfRule>
  </conditionalFormatting>
  <conditionalFormatting sqref="AK4162">
    <cfRule type="expression" dxfId="573" priority="505">
      <formula>$BL4162="RETIRADO"</formula>
    </cfRule>
  </conditionalFormatting>
  <conditionalFormatting sqref="AI4162">
    <cfRule type="expression" dxfId="572" priority="504">
      <formula>$BL4162="RETIRADO"</formula>
    </cfRule>
  </conditionalFormatting>
  <conditionalFormatting sqref="AL4162">
    <cfRule type="expression" dxfId="571" priority="503">
      <formula>$BK4162="RETIRADO"</formula>
    </cfRule>
  </conditionalFormatting>
  <conditionalFormatting sqref="AJ4162">
    <cfRule type="expression" dxfId="570" priority="502">
      <formula>$BL4162="RETIRADO"</formula>
    </cfRule>
  </conditionalFormatting>
  <conditionalFormatting sqref="AH4162">
    <cfRule type="expression" dxfId="569" priority="501">
      <formula>$BL4162="RETIRADO"</formula>
    </cfRule>
  </conditionalFormatting>
  <conditionalFormatting sqref="AI4162:AJ4162">
    <cfRule type="expression" dxfId="568" priority="500">
      <formula>$BL4162="RETIRADO"</formula>
    </cfRule>
  </conditionalFormatting>
  <conditionalFormatting sqref="AK4163">
    <cfRule type="expression" dxfId="567" priority="499">
      <formula>$BL4163="RETIRADO"</formula>
    </cfRule>
  </conditionalFormatting>
  <conditionalFormatting sqref="AI4163">
    <cfRule type="expression" dxfId="566" priority="498">
      <formula>$BL4163="RETIRADO"</formula>
    </cfRule>
  </conditionalFormatting>
  <conditionalFormatting sqref="AL4163">
    <cfRule type="expression" dxfId="565" priority="497">
      <formula>$BK4163="RETIRADO"</formula>
    </cfRule>
  </conditionalFormatting>
  <conditionalFormatting sqref="AI4163:AJ4163">
    <cfRule type="expression" dxfId="564" priority="496">
      <formula>$BL4163="RETIRADO"</formula>
    </cfRule>
  </conditionalFormatting>
  <conditionalFormatting sqref="AJ4163">
    <cfRule type="expression" dxfId="563" priority="495">
      <formula>$BL4163="RETIRADO"</formula>
    </cfRule>
  </conditionalFormatting>
  <conditionalFormatting sqref="AI4164:AK4164">
    <cfRule type="expression" dxfId="562" priority="494">
      <formula>$BL4164="RETIRADO"</formula>
    </cfRule>
  </conditionalFormatting>
  <conditionalFormatting sqref="AL4164">
    <cfRule type="expression" dxfId="561" priority="493">
      <formula>$BK4164="RETIRADO"</formula>
    </cfRule>
  </conditionalFormatting>
  <conditionalFormatting sqref="AI4164:AJ4164">
    <cfRule type="expression" dxfId="560" priority="492">
      <formula>$BL4164="RETIRADO"</formula>
    </cfRule>
  </conditionalFormatting>
  <conditionalFormatting sqref="AK4165">
    <cfRule type="expression" dxfId="559" priority="491">
      <formula>$BL4165="RETIRADO"</formula>
    </cfRule>
  </conditionalFormatting>
  <conditionalFormatting sqref="AI4165">
    <cfRule type="expression" dxfId="558" priority="490">
      <formula>$BL4165="RETIRADO"</formula>
    </cfRule>
  </conditionalFormatting>
  <conditionalFormatting sqref="AL4165">
    <cfRule type="expression" dxfId="557" priority="489">
      <formula>$BK4165="RETIRADO"</formula>
    </cfRule>
  </conditionalFormatting>
  <conditionalFormatting sqref="AJ4165">
    <cfRule type="expression" dxfId="556" priority="488">
      <formula>$BL4165="RETIRADO"</formula>
    </cfRule>
  </conditionalFormatting>
  <conditionalFormatting sqref="AI4165:AJ4165">
    <cfRule type="expression" dxfId="555" priority="487">
      <formula>$BL4165="RETIRADO"</formula>
    </cfRule>
  </conditionalFormatting>
  <conditionalFormatting sqref="AK4166">
    <cfRule type="expression" dxfId="554" priority="486">
      <formula>$BL4166="RETIRADO"</formula>
    </cfRule>
  </conditionalFormatting>
  <conditionalFormatting sqref="AI4166">
    <cfRule type="expression" dxfId="553" priority="485">
      <formula>$BL4166="RETIRADO"</formula>
    </cfRule>
  </conditionalFormatting>
  <conditionalFormatting sqref="AL4166">
    <cfRule type="expression" dxfId="552" priority="484">
      <formula>$BK4166="RETIRADO"</formula>
    </cfRule>
  </conditionalFormatting>
  <conditionalFormatting sqref="AJ4166">
    <cfRule type="expression" dxfId="551" priority="483">
      <formula>$BL4166="RETIRADO"</formula>
    </cfRule>
  </conditionalFormatting>
  <conditionalFormatting sqref="AI4166:AJ4166">
    <cfRule type="expression" dxfId="550" priority="482">
      <formula>$BL4166="RETIRADO"</formula>
    </cfRule>
  </conditionalFormatting>
  <conditionalFormatting sqref="AK4167">
    <cfRule type="expression" dxfId="549" priority="481">
      <formula>$BL4167="RETIRADO"</formula>
    </cfRule>
  </conditionalFormatting>
  <conditionalFormatting sqref="AI4167">
    <cfRule type="expression" dxfId="548" priority="480">
      <formula>$BL4167="RETIRADO"</formula>
    </cfRule>
  </conditionalFormatting>
  <conditionalFormatting sqref="AL4167">
    <cfRule type="expression" dxfId="547" priority="479">
      <formula>$BK4167="RETIRADO"</formula>
    </cfRule>
  </conditionalFormatting>
  <conditionalFormatting sqref="AJ4167">
    <cfRule type="expression" dxfId="546" priority="478">
      <formula>$BL4167="RETIRADO"</formula>
    </cfRule>
  </conditionalFormatting>
  <conditionalFormatting sqref="AI4167:AJ4167">
    <cfRule type="expression" dxfId="545" priority="477">
      <formula>$BL4167="RETIRADO"</formula>
    </cfRule>
  </conditionalFormatting>
  <conditionalFormatting sqref="AK4168">
    <cfRule type="expression" dxfId="544" priority="476">
      <formula>$BL4168="RETIRADO"</formula>
    </cfRule>
  </conditionalFormatting>
  <conditionalFormatting sqref="AL4168">
    <cfRule type="expression" dxfId="543" priority="475">
      <formula>$BK4168="RETIRADO"</formula>
    </cfRule>
  </conditionalFormatting>
  <conditionalFormatting sqref="AN4159:AO4168">
    <cfRule type="expression" dxfId="542" priority="474">
      <formula>$BL4159="RETIRADO"</formula>
    </cfRule>
  </conditionalFormatting>
  <conditionalFormatting sqref="R4160:R4162">
    <cfRule type="expression" dxfId="541" priority="473">
      <formula>$BL4160="RETIRADO"</formula>
    </cfRule>
  </conditionalFormatting>
  <conditionalFormatting sqref="R4163:R4164">
    <cfRule type="expression" dxfId="540" priority="472">
      <formula>$BL4163="RETIRADO"</formula>
    </cfRule>
  </conditionalFormatting>
  <conditionalFormatting sqref="AE4163">
    <cfRule type="expression" dxfId="539" priority="471">
      <formula>$BL4163="RETIRADO"</formula>
    </cfRule>
  </conditionalFormatting>
  <conditionalFormatting sqref="AE4167:AE4168">
    <cfRule type="expression" dxfId="538" priority="470">
      <formula>$BL4167="RETIRADO"</formula>
    </cfRule>
  </conditionalFormatting>
  <conditionalFormatting sqref="R4168">
    <cfRule type="expression" dxfId="537" priority="469">
      <formula>$BL4168="RETIRADO"</formula>
    </cfRule>
  </conditionalFormatting>
  <conditionalFormatting sqref="AK4159">
    <cfRule type="expression" dxfId="536" priority="468">
      <formula>$BL4159="RETIRADO"</formula>
    </cfRule>
  </conditionalFormatting>
  <conditionalFormatting sqref="AI4159">
    <cfRule type="expression" dxfId="535" priority="467">
      <formula>$BL4159="RETIRADO"</formula>
    </cfRule>
  </conditionalFormatting>
  <conditionalFormatting sqref="AL4159">
    <cfRule type="expression" dxfId="534" priority="466">
      <formula>$BK4159="RETIRADO"</formula>
    </cfRule>
  </conditionalFormatting>
  <conditionalFormatting sqref="AJ4159">
    <cfRule type="expression" dxfId="533" priority="465">
      <formula>$BL4159="RETIRADO"</formula>
    </cfRule>
  </conditionalFormatting>
  <conditionalFormatting sqref="AH4159">
    <cfRule type="expression" dxfId="532" priority="464">
      <formula>$BL4159="RETIRADO"</formula>
    </cfRule>
  </conditionalFormatting>
  <conditionalFormatting sqref="AI4159:AJ4159">
    <cfRule type="expression" dxfId="531" priority="463">
      <formula>$BL4159="RETIRADO"</formula>
    </cfRule>
  </conditionalFormatting>
  <conditionalFormatting sqref="AL3846">
    <cfRule type="expression" dxfId="530" priority="462">
      <formula>$BL3846="RETIRADO"</formula>
    </cfRule>
  </conditionalFormatting>
  <conditionalFormatting sqref="AL3587">
    <cfRule type="expression" dxfId="529" priority="461">
      <formula>$BL3587="RETIRADO"</formula>
    </cfRule>
  </conditionalFormatting>
  <conditionalFormatting sqref="R4169 R4171">
    <cfRule type="expression" dxfId="528" priority="460">
      <formula>$BL4169="RETIRADO"</formula>
    </cfRule>
  </conditionalFormatting>
  <conditionalFormatting sqref="AI4171:AK4171">
    <cfRule type="expression" dxfId="527" priority="459">
      <formula>$BL4171="RETIRADO"</formula>
    </cfRule>
  </conditionalFormatting>
  <conditionalFormatting sqref="AL4171">
    <cfRule type="expression" dxfId="526" priority="458">
      <formula>$BK4171="RETIRADO"</formula>
    </cfRule>
  </conditionalFormatting>
  <conditionalFormatting sqref="AI4171:AJ4171">
    <cfRule type="expression" dxfId="525" priority="457">
      <formula>$BL4171="RETIRADO"</formula>
    </cfRule>
  </conditionalFormatting>
  <conditionalFormatting sqref="AK4170">
    <cfRule type="expression" dxfId="524" priority="456">
      <formula>$BL4170="RETIRADO"</formula>
    </cfRule>
  </conditionalFormatting>
  <conditionalFormatting sqref="AI4170">
    <cfRule type="expression" dxfId="523" priority="455">
      <formula>$BL4170="RETIRADO"</formula>
    </cfRule>
  </conditionalFormatting>
  <conditionalFormatting sqref="AL4170">
    <cfRule type="expression" dxfId="522" priority="454">
      <formula>$BK4170="RETIRADO"</formula>
    </cfRule>
  </conditionalFormatting>
  <conditionalFormatting sqref="AJ4170">
    <cfRule type="expression" dxfId="521" priority="453">
      <formula>$BL4170="RETIRADO"</formula>
    </cfRule>
  </conditionalFormatting>
  <conditionalFormatting sqref="AI4170:AJ4170">
    <cfRule type="expression" dxfId="520" priority="452">
      <formula>$BL4170="RETIRADO"</formula>
    </cfRule>
  </conditionalFormatting>
  <conditionalFormatting sqref="AL4169">
    <cfRule type="expression" dxfId="519" priority="451">
      <formula>$BL4169="RETIRADO"</formula>
    </cfRule>
  </conditionalFormatting>
  <conditionalFormatting sqref="AH4169">
    <cfRule type="expression" dxfId="518" priority="450">
      <formula>$BL4169="RETIRADO"</formula>
    </cfRule>
  </conditionalFormatting>
  <conditionalFormatting sqref="AK4169">
    <cfRule type="expression" dxfId="517" priority="449">
      <formula>$BL4169="RETIRADO"</formula>
    </cfRule>
  </conditionalFormatting>
  <conditionalFormatting sqref="AI4169:AJ4169">
    <cfRule type="expression" dxfId="516" priority="448">
      <formula>$BL4169="RETIRADO"</formula>
    </cfRule>
  </conditionalFormatting>
  <conditionalFormatting sqref="AN4169:AO4169">
    <cfRule type="expression" dxfId="515" priority="447">
      <formula>$BL4169="RETIRADO"</formula>
    </cfRule>
  </conditionalFormatting>
  <conditionalFormatting sqref="R4170">
    <cfRule type="expression" dxfId="514" priority="446">
      <formula>$BL4170="RETIRADO"</formula>
    </cfRule>
  </conditionalFormatting>
  <conditionalFormatting sqref="AI2515:AL2515">
    <cfRule type="expression" dxfId="513" priority="445">
      <formula>$BL2515="RETIRADO"</formula>
    </cfRule>
  </conditionalFormatting>
  <conditionalFormatting sqref="AI3683:AJ3683">
    <cfRule type="expression" dxfId="512" priority="444">
      <formula>$BL3683="RETIRADO"</formula>
    </cfRule>
  </conditionalFormatting>
  <conditionalFormatting sqref="AI3683:AL3683">
    <cfRule type="expression" dxfId="511" priority="443">
      <formula>$BL3683="RETIRADO"</formula>
    </cfRule>
  </conditionalFormatting>
  <conditionalFormatting sqref="AL3244">
    <cfRule type="expression" dxfId="510" priority="442">
      <formula>$BL3244="RETIRADO"</formula>
    </cfRule>
  </conditionalFormatting>
  <conditionalFormatting sqref="AL3951">
    <cfRule type="expression" dxfId="509" priority="441">
      <formula>$BL3951="RETIRADO"</formula>
    </cfRule>
  </conditionalFormatting>
  <conditionalFormatting sqref="W4172:AD4173 AF4172:AG4173">
    <cfRule type="expression" dxfId="508" priority="440">
      <formula>$BL4172="RETIRADO"</formula>
    </cfRule>
  </conditionalFormatting>
  <conditionalFormatting sqref="R4173">
    <cfRule type="expression" dxfId="507" priority="439">
      <formula>$BL4173="RETIRADO"</formula>
    </cfRule>
  </conditionalFormatting>
  <conditionalFormatting sqref="AK4175:AK4176">
    <cfRule type="expression" dxfId="506" priority="438">
      <formula>$BL4175="RETIRADO"</formula>
    </cfRule>
  </conditionalFormatting>
  <conditionalFormatting sqref="AI4175:AI4176">
    <cfRule type="expression" dxfId="505" priority="437">
      <formula>$BL4175="RETIRADO"</formula>
    </cfRule>
  </conditionalFormatting>
  <conditionalFormatting sqref="AL4175:AL4176">
    <cfRule type="expression" dxfId="504" priority="436">
      <formula>$BK4175="RETIRADO"</formula>
    </cfRule>
  </conditionalFormatting>
  <conditionalFormatting sqref="AJ4175:AJ4176">
    <cfRule type="expression" dxfId="503" priority="435">
      <formula>$BL4175="RETIRADO"</formula>
    </cfRule>
  </conditionalFormatting>
  <conditionalFormatting sqref="AI4175:AJ4175">
    <cfRule type="expression" dxfId="502" priority="434">
      <formula>$BL4175="RETIRADO"</formula>
    </cfRule>
  </conditionalFormatting>
  <conditionalFormatting sqref="AK4174">
    <cfRule type="expression" dxfId="501" priority="433">
      <formula>$BL4174="RETIRADO"</formula>
    </cfRule>
  </conditionalFormatting>
  <conditionalFormatting sqref="AL4174">
    <cfRule type="expression" dxfId="500" priority="432">
      <formula>$BK4174="RETIRADO"</formula>
    </cfRule>
  </conditionalFormatting>
  <conditionalFormatting sqref="AK4173">
    <cfRule type="expression" dxfId="499" priority="431">
      <formula>$BL4173="RETIRADO"</formula>
    </cfRule>
  </conditionalFormatting>
  <conditionalFormatting sqref="AL4173">
    <cfRule type="expression" dxfId="498" priority="430">
      <formula>$BK4173="RETIRADO"</formula>
    </cfRule>
  </conditionalFormatting>
  <conditionalFormatting sqref="AI4172:AJ4172">
    <cfRule type="expression" dxfId="497" priority="429">
      <formula>$BL4172="RETIRADO"</formula>
    </cfRule>
  </conditionalFormatting>
  <conditionalFormatting sqref="AI4172:AJ4172">
    <cfRule type="expression" dxfId="496" priority="428">
      <formula>$BK4172="RETIRADO"</formula>
    </cfRule>
  </conditionalFormatting>
  <conditionalFormatting sqref="AK4172">
    <cfRule type="expression" dxfId="495" priority="427">
      <formula>$BK4172="RETIRADO"</formula>
    </cfRule>
  </conditionalFormatting>
  <conditionalFormatting sqref="AL4172">
    <cfRule type="expression" dxfId="494" priority="426">
      <formula>$BL4172="RETIRADO"</formula>
    </cfRule>
  </conditionalFormatting>
  <conditionalFormatting sqref="AI3615:AJ3615">
    <cfRule type="expression" dxfId="493" priority="425">
      <formula>$BK3615="RETIRADO"</formula>
    </cfRule>
  </conditionalFormatting>
  <conditionalFormatting sqref="AK3615:AL3615">
    <cfRule type="expression" dxfId="492" priority="424">
      <formula>$BK3615="RETIRADO"</formula>
    </cfRule>
  </conditionalFormatting>
  <conditionalFormatting sqref="AI3660:AJ3660">
    <cfRule type="expression" dxfId="491" priority="423">
      <formula>$BL3660="RETIRADO"</formula>
    </cfRule>
  </conditionalFormatting>
  <conditionalFormatting sqref="AI3660:AL3660">
    <cfRule type="expression" dxfId="490" priority="422">
      <formula>$BL3660="RETIRADO"</formula>
    </cfRule>
  </conditionalFormatting>
  <conditionalFormatting sqref="AK3471:AL3471">
    <cfRule type="expression" dxfId="489" priority="421">
      <formula>$BL3471="RETIRADO"</formula>
    </cfRule>
  </conditionalFormatting>
  <conditionalFormatting sqref="AI3471:AJ3471">
    <cfRule type="expression" dxfId="488" priority="420">
      <formula>$BL3471="RETIRADO"</formula>
    </cfRule>
  </conditionalFormatting>
  <conditionalFormatting sqref="AE4172:AE4173">
    <cfRule type="expression" dxfId="487" priority="419">
      <formula>$BL4172="RETIRADO"</formula>
    </cfRule>
  </conditionalFormatting>
  <conditionalFormatting sqref="R4175:R4176">
    <cfRule type="expression" dxfId="486" priority="418">
      <formula>$BL4175="RETIRADO"</formula>
    </cfRule>
  </conditionalFormatting>
  <conditionalFormatting sqref="R4174">
    <cfRule type="expression" dxfId="485" priority="417">
      <formula>$BL4174="RETIRADO"</formula>
    </cfRule>
  </conditionalFormatting>
  <conditionalFormatting sqref="R4172">
    <cfRule type="expression" dxfId="484" priority="416">
      <formula>$BL4172="RETIRADO"</formula>
    </cfRule>
  </conditionalFormatting>
  <conditionalFormatting sqref="AL3844">
    <cfRule type="expression" dxfId="483" priority="415">
      <formula>$BL3844="RETIRADO"</formula>
    </cfRule>
  </conditionalFormatting>
  <conditionalFormatting sqref="W4176:AG4176 AP4176:BG4176 M4176:Q4176 G4176:I4176 B4176:C4176 T4176:U4176 AM4176 K4176 BM4176">
    <cfRule type="expression" dxfId="482" priority="414">
      <formula>$BL4176="RETIRADO"</formula>
    </cfRule>
  </conditionalFormatting>
  <conditionalFormatting sqref="AI4176:AJ4176">
    <cfRule type="expression" dxfId="481" priority="413">
      <formula>$BL4176="RETIRADO"</formula>
    </cfRule>
  </conditionalFormatting>
  <conditionalFormatting sqref="AN4176:AO4176">
    <cfRule type="expression" dxfId="480" priority="412">
      <formula>$BL4176="RETIRADO"</formula>
    </cfRule>
  </conditionalFormatting>
  <conditionalFormatting sqref="B3511">
    <cfRule type="expression" dxfId="479" priority="411">
      <formula>$BL3511="RETIRADO"</formula>
    </cfRule>
  </conditionalFormatting>
  <conditionalFormatting sqref="W4178:AG4179 AP4178:BG4180 M4178:Q4180 G4178:I4180 T4178:U4180 K4178:K4180 BM4178:BM4180 B4178:C4180 AM4178:AM4180 W4180:AD4180 AF4180:AG4180">
    <cfRule type="expression" dxfId="478" priority="410">
      <formula>$BL4178="RETIRADO"</formula>
    </cfRule>
  </conditionalFormatting>
  <conditionalFormatting sqref="R4178">
    <cfRule type="expression" dxfId="477" priority="409">
      <formula>$BL4178="RETIRADO"</formula>
    </cfRule>
  </conditionalFormatting>
  <conditionalFormatting sqref="AN4178:AO4179 AN4181:AO4182 AN4184:AO4185 AN4187:AO4188 AN4190:AO4191 AN4193:AO4194">
    <cfRule type="expression" dxfId="476" priority="408">
      <formula>$BL4178="RETIRADO"</formula>
    </cfRule>
  </conditionalFormatting>
  <conditionalFormatting sqref="AN4180:AO4180 AN4183:AO4183 AN4186:AO4186 AN4189:AO4189 AN4192:AO4192 AN4195:AO4195">
    <cfRule type="expression" dxfId="475" priority="407">
      <formula>$BL4180="RETIRADO"</formula>
    </cfRule>
  </conditionalFormatting>
  <conditionalFormatting sqref="AI4180:AJ4180">
    <cfRule type="expression" dxfId="474" priority="406">
      <formula>$BL4180="RETIRADO"</formula>
    </cfRule>
  </conditionalFormatting>
  <conditionalFormatting sqref="AI4180:AJ4180">
    <cfRule type="expression" dxfId="473" priority="405">
      <formula>$BK4180="RETIRADO"</formula>
    </cfRule>
  </conditionalFormatting>
  <conditionalFormatting sqref="AK4180">
    <cfRule type="expression" dxfId="472" priority="404">
      <formula>$BK4180="RETIRADO"</formula>
    </cfRule>
  </conditionalFormatting>
  <conditionalFormatting sqref="AL4180">
    <cfRule type="expression" dxfId="471" priority="403">
      <formula>$BL4180="RETIRADO"</formula>
    </cfRule>
  </conditionalFormatting>
  <conditionalFormatting sqref="AI4178:AJ4178">
    <cfRule type="expression" dxfId="470" priority="402">
      <formula>$BL4178="RETIRADO"</formula>
    </cfRule>
  </conditionalFormatting>
  <conditionalFormatting sqref="AI4178:AL4178">
    <cfRule type="expression" dxfId="469" priority="401">
      <formula>$BL4178="RETIRADO"</formula>
    </cfRule>
  </conditionalFormatting>
  <conditionalFormatting sqref="R4179:R4183">
    <cfRule type="expression" dxfId="468" priority="400">
      <formula>$BL4179="RETIRADO"</formula>
    </cfRule>
  </conditionalFormatting>
  <conditionalFormatting sqref="AE4180">
    <cfRule type="expression" dxfId="467" priority="399">
      <formula>$BL4180="RETIRADO"</formula>
    </cfRule>
  </conditionalFormatting>
  <conditionalFormatting sqref="AK4158:AL4158">
    <cfRule type="expression" dxfId="466" priority="398">
      <formula>$BL4158="RETIRADO"</formula>
    </cfRule>
  </conditionalFormatting>
  <conditionalFormatting sqref="AI4158:AJ4158">
    <cfRule type="expression" dxfId="465" priority="397">
      <formula>$BL4158="RETIRADO"</formula>
    </cfRule>
  </conditionalFormatting>
  <conditionalFormatting sqref="AI4158">
    <cfRule type="expression" dxfId="464" priority="396">
      <formula>$BL4158="RETIRADO"</formula>
    </cfRule>
  </conditionalFormatting>
  <conditionalFormatting sqref="AJ4158">
    <cfRule type="expression" dxfId="463" priority="395">
      <formula>$BL4158="RETIRADO"</formula>
    </cfRule>
  </conditionalFormatting>
  <conditionalFormatting sqref="R4123">
    <cfRule type="expression" dxfId="462" priority="394">
      <formula>$BL4123="RETIRADO"</formula>
    </cfRule>
  </conditionalFormatting>
  <conditionalFormatting sqref="L4123">
    <cfRule type="expression" dxfId="461" priority="393">
      <formula>$BM4123="RETIRADO"</formula>
    </cfRule>
  </conditionalFormatting>
  <conditionalFormatting sqref="AH4123:AL4123">
    <cfRule type="expression" dxfId="460" priority="392">
      <formula>$BL4123="RETIRADO"</formula>
    </cfRule>
  </conditionalFormatting>
  <conditionalFormatting sqref="AN4123:AO4123">
    <cfRule type="expression" dxfId="459" priority="391">
      <formula>$BL4123="RETIRADO"</formula>
    </cfRule>
  </conditionalFormatting>
  <conditionalFormatting sqref="W4177:AG4177 AP4177:BG4177 M4177:Q4177 G4177:I4177 B4177:C4177 T4177:U4177 AM4177 K4177 BM4177">
    <cfRule type="expression" dxfId="458" priority="390">
      <formula>$BL4177="RETIRADO"</formula>
    </cfRule>
  </conditionalFormatting>
  <conditionalFormatting sqref="AK4177">
    <cfRule type="expression" dxfId="457" priority="389">
      <formula>$BL4177="RETIRADO"</formula>
    </cfRule>
  </conditionalFormatting>
  <conditionalFormatting sqref="AI4177">
    <cfRule type="expression" dxfId="456" priority="388">
      <formula>$BL4177="RETIRADO"</formula>
    </cfRule>
  </conditionalFormatting>
  <conditionalFormatting sqref="AL4177">
    <cfRule type="expression" dxfId="455" priority="387">
      <formula>$BK4177="RETIRADO"</formula>
    </cfRule>
  </conditionalFormatting>
  <conditionalFormatting sqref="AJ4177">
    <cfRule type="expression" dxfId="454" priority="386">
      <formula>$BL4177="RETIRADO"</formula>
    </cfRule>
  </conditionalFormatting>
  <conditionalFormatting sqref="AH4177">
    <cfRule type="expression" dxfId="453" priority="385">
      <formula>$BL4177="RETIRADO"</formula>
    </cfRule>
  </conditionalFormatting>
  <conditionalFormatting sqref="AI4177:AJ4177">
    <cfRule type="expression" dxfId="452" priority="384">
      <formula>$BL4177="RETIRADO"</formula>
    </cfRule>
  </conditionalFormatting>
  <conditionalFormatting sqref="AN4177:AO4177">
    <cfRule type="expression" dxfId="451" priority="383">
      <formula>$BL4177="RETIRADO"</formula>
    </cfRule>
  </conditionalFormatting>
  <conditionalFormatting sqref="R4177">
    <cfRule type="expression" dxfId="450" priority="382">
      <formula>$BL4177="RETIRADO"</formula>
    </cfRule>
  </conditionalFormatting>
  <conditionalFormatting sqref="W4181:AG4189 AP4181:BG4189 M4181:Q4189 G4181:I4189 T4181:U4189 K4181:K4189 BM4181:BM4189 B4181:C4189 AM4181:AM4189">
    <cfRule type="expression" dxfId="449" priority="381">
      <formula>$BL4181="RETIRADO"</formula>
    </cfRule>
  </conditionalFormatting>
  <conditionalFormatting sqref="AK4189">
    <cfRule type="expression" dxfId="448" priority="380">
      <formula>$BL4189="RETIRADO"</formula>
    </cfRule>
  </conditionalFormatting>
  <conditionalFormatting sqref="AI4189">
    <cfRule type="expression" dxfId="447" priority="379">
      <formula>$BL4189="RETIRADO"</formula>
    </cfRule>
  </conditionalFormatting>
  <conditionalFormatting sqref="AL4189">
    <cfRule type="expression" dxfId="446" priority="378">
      <formula>$BK4189="RETIRADO"</formula>
    </cfRule>
  </conditionalFormatting>
  <conditionalFormatting sqref="AJ4189">
    <cfRule type="expression" dxfId="445" priority="377">
      <formula>$BL4189="RETIRADO"</formula>
    </cfRule>
  </conditionalFormatting>
  <conditionalFormatting sqref="AI4189:AJ4189">
    <cfRule type="expression" dxfId="444" priority="376">
      <formula>$BL4189="RETIRADO"</formula>
    </cfRule>
  </conditionalFormatting>
  <conditionalFormatting sqref="AK4188">
    <cfRule type="expression" dxfId="443" priority="375">
      <formula>$BL4188="RETIRADO"</formula>
    </cfRule>
  </conditionalFormatting>
  <conditionalFormatting sqref="AI4188">
    <cfRule type="expression" dxfId="442" priority="374">
      <formula>$BL4188="RETIRADO"</formula>
    </cfRule>
  </conditionalFormatting>
  <conditionalFormatting sqref="AL4188">
    <cfRule type="expression" dxfId="441" priority="373">
      <formula>$BK4188="RETIRADO"</formula>
    </cfRule>
  </conditionalFormatting>
  <conditionalFormatting sqref="AJ4188">
    <cfRule type="expression" dxfId="440" priority="372">
      <formula>$BL4188="RETIRADO"</formula>
    </cfRule>
  </conditionalFormatting>
  <conditionalFormatting sqref="AI4188:AJ4188">
    <cfRule type="expression" dxfId="439" priority="371">
      <formula>$BL4188="RETIRADO"</formula>
    </cfRule>
  </conditionalFormatting>
  <conditionalFormatting sqref="AK4187">
    <cfRule type="expression" dxfId="438" priority="370">
      <formula>$BL4187="RETIRADO"</formula>
    </cfRule>
  </conditionalFormatting>
  <conditionalFormatting sqref="AI4187">
    <cfRule type="expression" dxfId="437" priority="369">
      <formula>$BL4187="RETIRADO"</formula>
    </cfRule>
  </conditionalFormatting>
  <conditionalFormatting sqref="AL4187">
    <cfRule type="expression" dxfId="436" priority="368">
      <formula>$BK4187="RETIRADO"</formula>
    </cfRule>
  </conditionalFormatting>
  <conditionalFormatting sqref="AJ4187">
    <cfRule type="expression" dxfId="435" priority="367">
      <formula>$BL4187="RETIRADO"</formula>
    </cfRule>
  </conditionalFormatting>
  <conditionalFormatting sqref="AI4187:AJ4187">
    <cfRule type="expression" dxfId="434" priority="366">
      <formula>$BL4187="RETIRADO"</formula>
    </cfRule>
  </conditionalFormatting>
  <conditionalFormatting sqref="AI4186:AK4186">
    <cfRule type="expression" dxfId="433" priority="365">
      <formula>$BL4186="RETIRADO"</formula>
    </cfRule>
  </conditionalFormatting>
  <conditionalFormatting sqref="AL4186">
    <cfRule type="expression" dxfId="432" priority="364">
      <formula>$BK4186="RETIRADO"</formula>
    </cfRule>
  </conditionalFormatting>
  <conditionalFormatting sqref="AI4186:AJ4186">
    <cfRule type="expression" dxfId="431" priority="363">
      <formula>$BL4186="RETIRADO"</formula>
    </cfRule>
  </conditionalFormatting>
  <conditionalFormatting sqref="AI4181:AK4181">
    <cfRule type="expression" dxfId="430" priority="362">
      <formula>$BL4181="RETIRADO"</formula>
    </cfRule>
  </conditionalFormatting>
  <conditionalFormatting sqref="AL4181">
    <cfRule type="expression" dxfId="429" priority="361">
      <formula>$BK4181="RETIRADO"</formula>
    </cfRule>
  </conditionalFormatting>
  <conditionalFormatting sqref="AI4181:AJ4181">
    <cfRule type="expression" dxfId="428" priority="360">
      <formula>$BL4181="RETIRADO"</formula>
    </cfRule>
  </conditionalFormatting>
  <conditionalFormatting sqref="AI4185:AK4185">
    <cfRule type="expression" dxfId="427" priority="359">
      <formula>$BL4185="RETIRADO"</formula>
    </cfRule>
  </conditionalFormatting>
  <conditionalFormatting sqref="AL4185">
    <cfRule type="expression" dxfId="426" priority="358">
      <formula>$BK4185="RETIRADO"</formula>
    </cfRule>
  </conditionalFormatting>
  <conditionalFormatting sqref="AI4185:AJ4185">
    <cfRule type="expression" dxfId="425" priority="357">
      <formula>$BL4185="RETIRADO"</formula>
    </cfRule>
  </conditionalFormatting>
  <conditionalFormatting sqref="AK4184">
    <cfRule type="expression" dxfId="424" priority="356">
      <formula>$BL4184="RETIRADO"</formula>
    </cfRule>
  </conditionalFormatting>
  <conditionalFormatting sqref="AI4184">
    <cfRule type="expression" dxfId="423" priority="355">
      <formula>$BL4184="RETIRADO"</formula>
    </cfRule>
  </conditionalFormatting>
  <conditionalFormatting sqref="AL4184">
    <cfRule type="expression" dxfId="422" priority="354">
      <formula>$BK4184="RETIRADO"</formula>
    </cfRule>
  </conditionalFormatting>
  <conditionalFormatting sqref="AJ4184">
    <cfRule type="expression" dxfId="421" priority="353">
      <formula>$BL4184="RETIRADO"</formula>
    </cfRule>
  </conditionalFormatting>
  <conditionalFormatting sqref="AI4184:AJ4184">
    <cfRule type="expression" dxfId="420" priority="352">
      <formula>$BL4184="RETIRADO"</formula>
    </cfRule>
  </conditionalFormatting>
  <conditionalFormatting sqref="AK4183">
    <cfRule type="expression" dxfId="419" priority="351">
      <formula>$BL4183="RETIRADO"</formula>
    </cfRule>
  </conditionalFormatting>
  <conditionalFormatting sqref="AI4183">
    <cfRule type="expression" dxfId="418" priority="350">
      <formula>$BL4183="RETIRADO"</formula>
    </cfRule>
  </conditionalFormatting>
  <conditionalFormatting sqref="AL4183">
    <cfRule type="expression" dxfId="417" priority="349">
      <formula>$BK4183="RETIRADO"</formula>
    </cfRule>
  </conditionalFormatting>
  <conditionalFormatting sqref="AJ4183">
    <cfRule type="expression" dxfId="416" priority="348">
      <formula>$BL4183="RETIRADO"</formula>
    </cfRule>
  </conditionalFormatting>
  <conditionalFormatting sqref="AI4183:AJ4183">
    <cfRule type="expression" dxfId="415" priority="347">
      <formula>$BL4183="RETIRADO"</formula>
    </cfRule>
  </conditionalFormatting>
  <conditionalFormatting sqref="AK4182">
    <cfRule type="expression" dxfId="414" priority="346">
      <formula>$BL4182="RETIRADO"</formula>
    </cfRule>
  </conditionalFormatting>
  <conditionalFormatting sqref="AI4182">
    <cfRule type="expression" dxfId="413" priority="345">
      <formula>$BL4182="RETIRADO"</formula>
    </cfRule>
  </conditionalFormatting>
  <conditionalFormatting sqref="AL4182">
    <cfRule type="expression" dxfId="412" priority="344">
      <formula>$BK4182="RETIRADO"</formula>
    </cfRule>
  </conditionalFormatting>
  <conditionalFormatting sqref="AJ4182">
    <cfRule type="expression" dxfId="411" priority="343">
      <formula>$BL4182="RETIRADO"</formula>
    </cfRule>
  </conditionalFormatting>
  <conditionalFormatting sqref="AI4182:AJ4182">
    <cfRule type="expression" dxfId="410" priority="342">
      <formula>$BL4182="RETIRADO"</formula>
    </cfRule>
  </conditionalFormatting>
  <conditionalFormatting sqref="R4184:R4187">
    <cfRule type="expression" dxfId="409" priority="341">
      <formula>$BL4184="RETIRADO"</formula>
    </cfRule>
  </conditionalFormatting>
  <conditionalFormatting sqref="R4188:R4191">
    <cfRule type="expression" dxfId="408" priority="340">
      <formula>$BL4188="RETIRADO"</formula>
    </cfRule>
  </conditionalFormatting>
  <conditionalFormatting sqref="AH4170:AH4171 AH4161 AH4154:AH4157 AH4152 AH4149 AH4141:AH4142 AH4134:AH4139 AH4129:AH4130 AH4127 AH4125 AH4108:AH4110 AH4104:AH4106 AH4101 AH4091:AH4096 AH4087:AH4089 AH4078 AH4072:AH4076 AH4069:AH4070 AH4065 AH4062:AH4063 AH4060 AH4058 AH4055 AH4048 AH4044 AH4022 AH4016:AH4017 AH4007:AH4009 AH4000 AH3998 AH3996 AH3992 AH3988 AH3986 AH3980 AH3972:AH3974 AH3965:AH3966 AH3958 AH3956 AH3946:AH3949 AH3943 AH3939:AH3940 AH3918 AH3911:AH3913 AH3909 AH3903:AH3907 AH3898 AH3893:AH3894 AH3878:AH3879 AH3872:AH3873 AH3866 AH3855:AH3860 AH3847 AH3843 AH3838:AH3839 AH3822 AH3818 AH3812:AH3814 AH3808 AH3799 AH3796 AH3794 AH3792 AH3776:AH3777 AH3769:AH3770 AH3753 AH3744 AH3733 AH3726 AH3718 AH3709:AH3710 AH3707 AH3677 AH3660 AH3643 AH3355 AH3321 AH3319 AH4163:AH4168 AH4173:AH4176 AH4181:AH4190">
    <cfRule type="expression" dxfId="407" priority="339">
      <formula>$BL3319="RETIRADO"</formula>
    </cfRule>
  </conditionalFormatting>
  <conditionalFormatting sqref="AH4178 AH4172 AH4160 AH4147 AH4116:AH4120 AH4067:AH4068 AH4054 AH4011:AH4013 AH4002 AH3941 AH3924:AH3925 AH3917 AH3910 AH3891:AH3892 AH3868:AH3869 AH3861 AH3854 AH3852 AH3845 AH3827 AH3727:AH3728 AH3723 AH3369 AH3318 AH4180">
    <cfRule type="expression" dxfId="406" priority="338">
      <formula>$BL3318="RETIRADO"</formula>
    </cfRule>
  </conditionalFormatting>
  <conditionalFormatting sqref="AH3774">
    <cfRule type="expression" dxfId="405" priority="337">
      <formula>$BL3774="RETIRADO"</formula>
    </cfRule>
  </conditionalFormatting>
  <conditionalFormatting sqref="AI4168">
    <cfRule type="expression" dxfId="404" priority="336">
      <formula>$BL4168="RETIRADO"</formula>
    </cfRule>
  </conditionalFormatting>
  <conditionalFormatting sqref="AJ4168">
    <cfRule type="expression" dxfId="403" priority="335">
      <formula>$BL4168="RETIRADO"</formula>
    </cfRule>
  </conditionalFormatting>
  <conditionalFormatting sqref="AI4168:AJ4168">
    <cfRule type="expression" dxfId="402" priority="334">
      <formula>$BL4168="RETIRADO"</formula>
    </cfRule>
  </conditionalFormatting>
  <conditionalFormatting sqref="AI4173:AI4174">
    <cfRule type="expression" dxfId="401" priority="333">
      <formula>$BL4173="RETIRADO"</formula>
    </cfRule>
  </conditionalFormatting>
  <conditionalFormatting sqref="AJ4173:AJ4174">
    <cfRule type="expression" dxfId="400" priority="332">
      <formula>$BL4173="RETIRADO"</formula>
    </cfRule>
  </conditionalFormatting>
  <conditionalFormatting sqref="AI4174:AJ4174">
    <cfRule type="expression" dxfId="399" priority="331">
      <formula>$BL4174="RETIRADO"</formula>
    </cfRule>
  </conditionalFormatting>
  <conditionalFormatting sqref="AP4173:AP4174">
    <cfRule type="expression" dxfId="398" priority="330">
      <formula>$BL4173="RETIRADO"</formula>
    </cfRule>
  </conditionalFormatting>
  <conditionalFormatting sqref="AI4173:AJ4173">
    <cfRule type="expression" dxfId="397" priority="329">
      <formula>$BL4173="RETIRADO"</formula>
    </cfRule>
  </conditionalFormatting>
  <conditionalFormatting sqref="W4190:AG4195 M4190:Q4195 G4190:I4195 T4190:U4195 K4190:K4195 BM4190:BM4195 AP4190:BG4195 B4190:C4195 AM4190:AM4195">
    <cfRule type="expression" dxfId="396" priority="328">
      <formula>$BL4190="RETIRADO"</formula>
    </cfRule>
  </conditionalFormatting>
  <conditionalFormatting sqref="R4192:R4193">
    <cfRule type="expression" dxfId="395" priority="327">
      <formula>$BL4192="RETIRADO"</formula>
    </cfRule>
  </conditionalFormatting>
  <conditionalFormatting sqref="R4194:R4196">
    <cfRule type="expression" dxfId="394" priority="326">
      <formula>$BL4194="RETIRADO"</formula>
    </cfRule>
  </conditionalFormatting>
  <conditionalFormatting sqref="AI4191:AJ4191">
    <cfRule type="expression" dxfId="393" priority="325">
      <formula>$BL4191="RETIRADO"</formula>
    </cfRule>
  </conditionalFormatting>
  <conditionalFormatting sqref="AI4191:AL4191">
    <cfRule type="expression" dxfId="392" priority="324">
      <formula>$BL4191="RETIRADO"</formula>
    </cfRule>
  </conditionalFormatting>
  <conditionalFormatting sqref="AH4191">
    <cfRule type="expression" dxfId="391" priority="323">
      <formula>$BL4191="RETIRADO"</formula>
    </cfRule>
  </conditionalFormatting>
  <conditionalFormatting sqref="AK4190">
    <cfRule type="expression" dxfId="390" priority="322">
      <formula>$BL4190="RETIRADO"</formula>
    </cfRule>
  </conditionalFormatting>
  <conditionalFormatting sqref="AL4190">
    <cfRule type="expression" dxfId="389" priority="321">
      <formula>$BK4190="RETIRADO"</formula>
    </cfRule>
  </conditionalFormatting>
  <conditionalFormatting sqref="AI4190">
    <cfRule type="expression" dxfId="388" priority="320">
      <formula>$BL4190="RETIRADO"</formula>
    </cfRule>
  </conditionalFormatting>
  <conditionalFormatting sqref="AJ4190">
    <cfRule type="expression" dxfId="387" priority="319">
      <formula>$BL4190="RETIRADO"</formula>
    </cfRule>
  </conditionalFormatting>
  <conditionalFormatting sqref="AI4190:AJ4190">
    <cfRule type="expression" dxfId="386" priority="318">
      <formula>$BL4190="RETIRADO"</formula>
    </cfRule>
  </conditionalFormatting>
  <conditionalFormatting sqref="AK4192">
    <cfRule type="expression" dxfId="385" priority="317">
      <formula>$BL4192="RETIRADO"</formula>
    </cfRule>
  </conditionalFormatting>
  <conditionalFormatting sqref="AL4192">
    <cfRule type="expression" dxfId="384" priority="316">
      <formula>$BK4192="RETIRADO"</formula>
    </cfRule>
  </conditionalFormatting>
  <conditionalFormatting sqref="AH4192">
    <cfRule type="expression" dxfId="383" priority="315">
      <formula>$BL4192="RETIRADO"</formula>
    </cfRule>
  </conditionalFormatting>
  <conditionalFormatting sqref="AI4192">
    <cfRule type="expression" dxfId="382" priority="314">
      <formula>$BL4192="RETIRADO"</formula>
    </cfRule>
  </conditionalFormatting>
  <conditionalFormatting sqref="AJ4192">
    <cfRule type="expression" dxfId="381" priority="313">
      <formula>$BL4192="RETIRADO"</formula>
    </cfRule>
  </conditionalFormatting>
  <conditionalFormatting sqref="AI4192:AJ4192">
    <cfRule type="expression" dxfId="380" priority="312">
      <formula>$BL4192="RETIRADO"</formula>
    </cfRule>
  </conditionalFormatting>
  <conditionalFormatting sqref="AK4194">
    <cfRule type="expression" dxfId="379" priority="311">
      <formula>$BL4194="RETIRADO"</formula>
    </cfRule>
  </conditionalFormatting>
  <conditionalFormatting sqref="AL4194">
    <cfRule type="expression" dxfId="378" priority="310">
      <formula>$BK4194="RETIRADO"</formula>
    </cfRule>
  </conditionalFormatting>
  <conditionalFormatting sqref="AH4194">
    <cfRule type="expression" dxfId="377" priority="309">
      <formula>$BL4194="RETIRADO"</formula>
    </cfRule>
  </conditionalFormatting>
  <conditionalFormatting sqref="AI4194">
    <cfRule type="expression" dxfId="376" priority="308">
      <formula>$BL4194="RETIRADO"</formula>
    </cfRule>
  </conditionalFormatting>
  <conditionalFormatting sqref="AJ4194">
    <cfRule type="expression" dxfId="375" priority="307">
      <formula>$BL4194="RETIRADO"</formula>
    </cfRule>
  </conditionalFormatting>
  <conditionalFormatting sqref="AI4194:AJ4194">
    <cfRule type="expression" dxfId="374" priority="306">
      <formula>$BL4194="RETIRADO"</formula>
    </cfRule>
  </conditionalFormatting>
  <conditionalFormatting sqref="AK4193">
    <cfRule type="expression" dxfId="373" priority="305">
      <formula>$BL4193="RETIRADO"</formula>
    </cfRule>
  </conditionalFormatting>
  <conditionalFormatting sqref="AL4193">
    <cfRule type="expression" dxfId="372" priority="304">
      <formula>$BK4193="RETIRADO"</formula>
    </cfRule>
  </conditionalFormatting>
  <conditionalFormatting sqref="AH4193">
    <cfRule type="expression" dxfId="371" priority="303">
      <formula>$BL4193="RETIRADO"</formula>
    </cfRule>
  </conditionalFormatting>
  <conditionalFormatting sqref="AI4193">
    <cfRule type="expression" dxfId="370" priority="302">
      <formula>$BL4193="RETIRADO"</formula>
    </cfRule>
  </conditionalFormatting>
  <conditionalFormatting sqref="AJ4193">
    <cfRule type="expression" dxfId="369" priority="301">
      <formula>$BL4193="RETIRADO"</formula>
    </cfRule>
  </conditionalFormatting>
  <conditionalFormatting sqref="AI4193:AJ4193">
    <cfRule type="expression" dxfId="368" priority="300">
      <formula>$BL4193="RETIRADO"</formula>
    </cfRule>
  </conditionalFormatting>
  <conditionalFormatting sqref="AK4195:AK4196">
    <cfRule type="expression" dxfId="367" priority="299">
      <formula>$BL4195="RETIRADO"</formula>
    </cfRule>
  </conditionalFormatting>
  <conditionalFormatting sqref="AL4195:AL4196">
    <cfRule type="expression" dxfId="366" priority="298">
      <formula>$BK4195="RETIRADO"</formula>
    </cfRule>
  </conditionalFormatting>
  <conditionalFormatting sqref="AH4195">
    <cfRule type="expression" dxfId="365" priority="297">
      <formula>$BL4195="RETIRADO"</formula>
    </cfRule>
  </conditionalFormatting>
  <conditionalFormatting sqref="AI4195:AI4196">
    <cfRule type="expression" dxfId="364" priority="296">
      <formula>$BL4195="RETIRADO"</formula>
    </cfRule>
  </conditionalFormatting>
  <conditionalFormatting sqref="AJ4195:AJ4196">
    <cfRule type="expression" dxfId="363" priority="295">
      <formula>$BL4195="RETIRADO"</formula>
    </cfRule>
  </conditionalFormatting>
  <conditionalFormatting sqref="AI4195:AJ4195">
    <cfRule type="expression" dxfId="362" priority="294">
      <formula>$BL4195="RETIRADO"</formula>
    </cfRule>
  </conditionalFormatting>
  <conditionalFormatting sqref="M4196:Q4198 G4196:I4198 B4196:C4198 T4196:U4198 K4196:K4198 BM4196:BM4198 AP4196:BG4198 AM4196:AM4198 W4198:AG4198 W4196:AD4197 AF4196:AG4197">
    <cfRule type="expression" dxfId="361" priority="293">
      <formula>$BL4196="RETIRADO"</formula>
    </cfRule>
  </conditionalFormatting>
  <conditionalFormatting sqref="AK4197">
    <cfRule type="expression" dxfId="360" priority="292">
      <formula>$BL4197="RETIRADO"</formula>
    </cfRule>
  </conditionalFormatting>
  <conditionalFormatting sqref="AL4197">
    <cfRule type="expression" dxfId="359" priority="291">
      <formula>$BK4197="RETIRADO"</formula>
    </cfRule>
  </conditionalFormatting>
  <conditionalFormatting sqref="AH4197">
    <cfRule type="expression" dxfId="358" priority="290">
      <formula>$BL4197="RETIRADO"</formula>
    </cfRule>
  </conditionalFormatting>
  <conditionalFormatting sqref="AI4197">
    <cfRule type="expression" dxfId="357" priority="289">
      <formula>$BL4197="RETIRADO"</formula>
    </cfRule>
  </conditionalFormatting>
  <conditionalFormatting sqref="AJ4197">
    <cfRule type="expression" dxfId="356" priority="288">
      <formula>$BL4197="RETIRADO"</formula>
    </cfRule>
  </conditionalFormatting>
  <conditionalFormatting sqref="AI4197:AJ4197">
    <cfRule type="expression" dxfId="355" priority="287">
      <formula>$BL4197="RETIRADO"</formula>
    </cfRule>
  </conditionalFormatting>
  <conditionalFormatting sqref="AK4198:AK4203">
    <cfRule type="expression" dxfId="354" priority="286">
      <formula>$BL4198="RETIRADO"</formula>
    </cfRule>
  </conditionalFormatting>
  <conditionalFormatting sqref="AL4198:AL4203">
    <cfRule type="expression" dxfId="353" priority="285">
      <formula>$BK4198="RETIRADO"</formula>
    </cfRule>
  </conditionalFormatting>
  <conditionalFormatting sqref="AH4198:AH4202">
    <cfRule type="expression" dxfId="352" priority="284">
      <formula>$BL4198="RETIRADO"</formula>
    </cfRule>
  </conditionalFormatting>
  <conditionalFormatting sqref="AI4198:AI4203">
    <cfRule type="expression" dxfId="351" priority="283">
      <formula>$BL4198="RETIRADO"</formula>
    </cfRule>
  </conditionalFormatting>
  <conditionalFormatting sqref="AJ4198:AJ4203">
    <cfRule type="expression" dxfId="350" priority="282">
      <formula>$BL4198="RETIRADO"</formula>
    </cfRule>
  </conditionalFormatting>
  <conditionalFormatting sqref="AI4198:AJ4198">
    <cfRule type="expression" dxfId="349" priority="281">
      <formula>$BL4198="RETIRADO"</formula>
    </cfRule>
  </conditionalFormatting>
  <conditionalFormatting sqref="AI4196:AJ4196">
    <cfRule type="expression" dxfId="348" priority="280">
      <formula>$BL4196="RETIRADO"</formula>
    </cfRule>
  </conditionalFormatting>
  <conditionalFormatting sqref="AH4196">
    <cfRule type="expression" dxfId="347" priority="279">
      <formula>$BL4196="RETIRADO"</formula>
    </cfRule>
  </conditionalFormatting>
  <conditionalFormatting sqref="AN4196:AO4196">
    <cfRule type="expression" dxfId="346" priority="278">
      <formula>$BL4196="RETIRADO"</formula>
    </cfRule>
  </conditionalFormatting>
  <conditionalFormatting sqref="AN4197:AO4197 AN4199:AO4199 AN4201:AO4201">
    <cfRule type="expression" dxfId="345" priority="277">
      <formula>$BL4197="RETIRADO"</formula>
    </cfRule>
  </conditionalFormatting>
  <conditionalFormatting sqref="AN4198:AO4198 AN4200:AO4200 AN4202:AO4202">
    <cfRule type="expression" dxfId="344" priority="276">
      <formula>$BL4198="RETIRADO"</formula>
    </cfRule>
  </conditionalFormatting>
  <conditionalFormatting sqref="R4197:R4201">
    <cfRule type="expression" dxfId="343" priority="275">
      <formula>$BL4197="RETIRADO"</formula>
    </cfRule>
  </conditionalFormatting>
  <conditionalFormatting sqref="AE4197">
    <cfRule type="expression" dxfId="342" priority="274">
      <formula>$BL4197="RETIRADO"</formula>
    </cfRule>
  </conditionalFormatting>
  <conditionalFormatting sqref="AE4196">
    <cfRule type="expression" dxfId="341" priority="273">
      <formula>$BL4196="RETIRADO"</formula>
    </cfRule>
  </conditionalFormatting>
  <conditionalFormatting sqref="AK4179">
    <cfRule type="expression" dxfId="340" priority="272">
      <formula>$BL4179="RETIRADO"</formula>
    </cfRule>
  </conditionalFormatting>
  <conditionalFormatting sqref="AL4179">
    <cfRule type="expression" dxfId="339" priority="271">
      <formula>$BK4179="RETIRADO"</formula>
    </cfRule>
  </conditionalFormatting>
  <conditionalFormatting sqref="AI4179:AJ4179">
    <cfRule type="expression" dxfId="338" priority="270">
      <formula>$BL4179="RETIRADO"</formula>
    </cfRule>
  </conditionalFormatting>
  <conditionalFormatting sqref="AH4179">
    <cfRule type="expression" dxfId="337" priority="269">
      <formula>$BL4179="RETIRADO"</formula>
    </cfRule>
  </conditionalFormatting>
  <conditionalFormatting sqref="W4199:AG4199 M4199:Q4202 G4199:I4202 T4199:U4202 K4199:K4202 BM4199:BM4202 AP4199:BG4202 B4199:C4202 W4201:AG4202 W4200:AD4200 AF4200:AG4200 C4203:C4204 AM4199:AM4204">
    <cfRule type="expression" dxfId="336" priority="268">
      <formula>$BL4199="RETIRADO"</formula>
    </cfRule>
  </conditionalFormatting>
  <conditionalFormatting sqref="AI4199:AJ4199">
    <cfRule type="expression" dxfId="335" priority="267">
      <formula>$BL4199="RETIRADO"</formula>
    </cfRule>
  </conditionalFormatting>
  <conditionalFormatting sqref="AI4200:AJ4200">
    <cfRule type="expression" dxfId="334" priority="266">
      <formula>$BL4200="RETIRADO"</formula>
    </cfRule>
  </conditionalFormatting>
  <conditionalFormatting sqref="AI4201:AJ4201">
    <cfRule type="expression" dxfId="333" priority="265">
      <formula>$BL4201="RETIRADO"</formula>
    </cfRule>
  </conditionalFormatting>
  <conditionalFormatting sqref="AI4202:AJ4202">
    <cfRule type="expression" dxfId="332" priority="264">
      <formula>$BL4202="RETIRADO"</formula>
    </cfRule>
  </conditionalFormatting>
  <conditionalFormatting sqref="R4202:R4204">
    <cfRule type="expression" dxfId="331" priority="263">
      <formula>$BL4202="RETIRADO"</formula>
    </cfRule>
  </conditionalFormatting>
  <conditionalFormatting sqref="AE4200">
    <cfRule type="expression" dxfId="330" priority="262">
      <formula>$BL4200="RETIRADO"</formula>
    </cfRule>
  </conditionalFormatting>
  <conditionalFormatting sqref="W4204:AG4204 M4203:Q4204 G4203:I4204 B4203:B4204 T4203:U4204 K4203:K4204 BM4203:BM4204 AP4203:BG4204 W4203:AD4203 AF4203:AG4203">
    <cfRule type="expression" dxfId="329" priority="261">
      <formula>$BL4203="RETIRADO"</formula>
    </cfRule>
  </conditionalFormatting>
  <conditionalFormatting sqref="AK4204">
    <cfRule type="expression" dxfId="328" priority="260">
      <formula>$BL4204="RETIRADO"</formula>
    </cfRule>
  </conditionalFormatting>
  <conditionalFormatting sqref="AL4204">
    <cfRule type="expression" dxfId="327" priority="259">
      <formula>$BK4204="RETIRADO"</formula>
    </cfRule>
  </conditionalFormatting>
  <conditionalFormatting sqref="AH4204">
    <cfRule type="expression" dxfId="326" priority="258">
      <formula>$BL4204="RETIRADO"</formula>
    </cfRule>
  </conditionalFormatting>
  <conditionalFormatting sqref="AI4204">
    <cfRule type="expression" dxfId="325" priority="257">
      <formula>$BL4204="RETIRADO"</formula>
    </cfRule>
  </conditionalFormatting>
  <conditionalFormatting sqref="AJ4204">
    <cfRule type="expression" dxfId="324" priority="256">
      <formula>$BL4204="RETIRADO"</formula>
    </cfRule>
  </conditionalFormatting>
  <conditionalFormatting sqref="AI4204:AJ4204">
    <cfRule type="expression" dxfId="323" priority="255">
      <formula>$BL4204="RETIRADO"</formula>
    </cfRule>
  </conditionalFormatting>
  <conditionalFormatting sqref="AN4204:AO4204">
    <cfRule type="expression" dxfId="322" priority="254">
      <formula>$BL4204="RETIRADO"</formula>
    </cfRule>
  </conditionalFormatting>
  <conditionalFormatting sqref="AI4203:AJ4203">
    <cfRule type="expression" dxfId="321" priority="253">
      <formula>$BL4203="RETIRADO"</formula>
    </cfRule>
  </conditionalFormatting>
  <conditionalFormatting sqref="AH4203">
    <cfRule type="expression" dxfId="320" priority="252">
      <formula>$BL4203="RETIRADO"</formula>
    </cfRule>
  </conditionalFormatting>
  <conditionalFormatting sqref="AN4203:AO4203">
    <cfRule type="expression" dxfId="319" priority="251">
      <formula>$BL4203="RETIRADO"</formula>
    </cfRule>
  </conditionalFormatting>
  <conditionalFormatting sqref="AE4203">
    <cfRule type="expression" dxfId="318" priority="250">
      <formula>$BL4203="RETIRADO"</formula>
    </cfRule>
  </conditionalFormatting>
  <conditionalFormatting sqref="AI3214:AK3214">
    <cfRule type="expression" dxfId="317" priority="249">
      <formula>$BL3214="RETIRADO"</formula>
    </cfRule>
  </conditionalFormatting>
  <conditionalFormatting sqref="BJ3953">
    <cfRule type="expression" dxfId="316" priority="248">
      <formula>$BL3953="RETIRADO"</formula>
    </cfRule>
  </conditionalFormatting>
  <conditionalFormatting sqref="W4205:AG4206 W4207:AD4207 AF4207:AG4207 W4212:AG4213 W4211:AD4211 AF4211:AG4211 W4215:AG4215 W4214:AD4214 AF4214:AG4214 W4218:AG4220 W4216:AD4217 AF4216:AG4217">
    <cfRule type="expression" dxfId="315" priority="247">
      <formula>$BL4205="RETIRADO"</formula>
    </cfRule>
  </conditionalFormatting>
  <conditionalFormatting sqref="AI4220:AI4222">
    <cfRule type="expression" dxfId="314" priority="246">
      <formula>$BL4220="RETIRADO"</formula>
    </cfRule>
  </conditionalFormatting>
  <conditionalFormatting sqref="AJ4220:AJ4222">
    <cfRule type="expression" dxfId="313" priority="245">
      <formula>$BL4220="RETIRADO"</formula>
    </cfRule>
  </conditionalFormatting>
  <conditionalFormatting sqref="AH4215 AH4206:AH4208">
    <cfRule type="expression" dxfId="312" priority="244">
      <formula>$BL4206="RETIRADO"</formula>
    </cfRule>
  </conditionalFormatting>
  <conditionalFormatting sqref="AI4220:AJ4222">
    <cfRule type="expression" dxfId="311" priority="243">
      <formula>$BL4220="RETIRADO"</formula>
    </cfRule>
  </conditionalFormatting>
  <conditionalFormatting sqref="AN4215:AO4215 AN4216:AN4217">
    <cfRule type="expression" dxfId="310" priority="242">
      <formula>$BL4215="RETIRADO"</formula>
    </cfRule>
  </conditionalFormatting>
  <conditionalFormatting sqref="R4205">
    <cfRule type="expression" dxfId="309" priority="241">
      <formula>$BL4205="RETIRADO"</formula>
    </cfRule>
  </conditionalFormatting>
  <conditionalFormatting sqref="AH4220:AH4222">
    <cfRule type="expression" dxfId="308" priority="240">
      <formula>$BL4220="RETIRADO"</formula>
    </cfRule>
  </conditionalFormatting>
  <conditionalFormatting sqref="AJ4220:AJ4222">
    <cfRule type="expression" dxfId="307" priority="239">
      <formula>$BL4220="RETIRADO"</formula>
    </cfRule>
  </conditionalFormatting>
  <conditionalFormatting sqref="AK4220:AK4222">
    <cfRule type="expression" dxfId="306" priority="238">
      <formula>$BL4220="RETIRADO"</formula>
    </cfRule>
  </conditionalFormatting>
  <conditionalFormatting sqref="AL4220:AL4222">
    <cfRule type="expression" dxfId="305" priority="237">
      <formula>$BK4220="RETIRADO"</formula>
    </cfRule>
  </conditionalFormatting>
  <conditionalFormatting sqref="AI4219:AK4219">
    <cfRule type="expression" dxfId="304" priority="236">
      <formula>$BL4219="RETIRADO"</formula>
    </cfRule>
  </conditionalFormatting>
  <conditionalFormatting sqref="AL4219">
    <cfRule type="expression" dxfId="303" priority="235">
      <formula>$BK4219="RETIRADO"</formula>
    </cfRule>
  </conditionalFormatting>
  <conditionalFormatting sqref="AI4219:AJ4219">
    <cfRule type="expression" dxfId="302" priority="234">
      <formula>$BL4219="RETIRADO"</formula>
    </cfRule>
  </conditionalFormatting>
  <conditionalFormatting sqref="AH4219">
    <cfRule type="expression" dxfId="301" priority="233">
      <formula>$BL4219="RETIRADO"</formula>
    </cfRule>
  </conditionalFormatting>
  <conditionalFormatting sqref="AI4218:AK4218">
    <cfRule type="expression" dxfId="300" priority="232">
      <formula>$BL4218="RETIRADO"</formula>
    </cfRule>
  </conditionalFormatting>
  <conditionalFormatting sqref="AL4218">
    <cfRule type="expression" dxfId="299" priority="231">
      <formula>$BK4218="RETIRADO"</formula>
    </cfRule>
  </conditionalFormatting>
  <conditionalFormatting sqref="AI4218:AJ4218">
    <cfRule type="expression" dxfId="298" priority="230">
      <formula>$BL4218="RETIRADO"</formula>
    </cfRule>
  </conditionalFormatting>
  <conditionalFormatting sqref="AH4218">
    <cfRule type="expression" dxfId="297" priority="229">
      <formula>$BL4218="RETIRADO"</formula>
    </cfRule>
  </conditionalFormatting>
  <conditionalFormatting sqref="AH4216:AJ4216 AL4215:AL4216 AI4215:AJ4215">
    <cfRule type="expression" dxfId="296" priority="228">
      <formula>$BL4215="RETIRADO"</formula>
    </cfRule>
  </conditionalFormatting>
  <conditionalFormatting sqref="AK4215:AK4216">
    <cfRule type="expression" dxfId="295" priority="227">
      <formula>$BL4215="RETIRADO"</formula>
    </cfRule>
  </conditionalFormatting>
  <conditionalFormatting sqref="AL4217 AH4217:AJ4217">
    <cfRule type="expression" dxfId="294" priority="226">
      <formula>$BL4217="RETIRADO"</formula>
    </cfRule>
  </conditionalFormatting>
  <conditionalFormatting sqref="AK4217">
    <cfRule type="expression" dxfId="293" priority="225">
      <formula>$BL4217="RETIRADO"</formula>
    </cfRule>
  </conditionalFormatting>
  <conditionalFormatting sqref="AO4216:AO4217">
    <cfRule type="expression" dxfId="292" priority="224">
      <formula>$BL4216="RETIRADO"</formula>
    </cfRule>
  </conditionalFormatting>
  <conditionalFormatting sqref="AH4214">
    <cfRule type="expression" dxfId="291" priority="223">
      <formula>$BL4214="RETIRADO"</formula>
    </cfRule>
  </conditionalFormatting>
  <conditionalFormatting sqref="AJ4214">
    <cfRule type="expression" dxfId="290" priority="222">
      <formula>$BL4214="RETIRADO"</formula>
    </cfRule>
  </conditionalFormatting>
  <conditionalFormatting sqref="AK4214">
    <cfRule type="expression" dxfId="289" priority="221">
      <formula>$BL4214="RETIRADO"</formula>
    </cfRule>
  </conditionalFormatting>
  <conditionalFormatting sqref="AL4214">
    <cfRule type="expression" dxfId="288" priority="220">
      <formula>$BK4214="RETIRADO"</formula>
    </cfRule>
  </conditionalFormatting>
  <conditionalFormatting sqref="AH4213">
    <cfRule type="expression" dxfId="287" priority="219">
      <formula>$BL4213="RETIRADO"</formula>
    </cfRule>
  </conditionalFormatting>
  <conditionalFormatting sqref="AJ4213">
    <cfRule type="expression" dxfId="286" priority="218">
      <formula>$BL4213="RETIRADO"</formula>
    </cfRule>
  </conditionalFormatting>
  <conditionalFormatting sqref="AK4213">
    <cfRule type="expression" dxfId="285" priority="217">
      <formula>$BL4213="RETIRADO"</formula>
    </cfRule>
  </conditionalFormatting>
  <conditionalFormatting sqref="AL4213">
    <cfRule type="expression" dxfId="284" priority="216">
      <formula>$BK4213="RETIRADO"</formula>
    </cfRule>
  </conditionalFormatting>
  <conditionalFormatting sqref="AH4212">
    <cfRule type="expression" dxfId="283" priority="215">
      <formula>$BL4212="RETIRADO"</formula>
    </cfRule>
  </conditionalFormatting>
  <conditionalFormatting sqref="AJ4212">
    <cfRule type="expression" dxfId="282" priority="214">
      <formula>$BL4212="RETIRADO"</formula>
    </cfRule>
  </conditionalFormatting>
  <conditionalFormatting sqref="AK4212">
    <cfRule type="expression" dxfId="281" priority="213">
      <formula>$BL4212="RETIRADO"</formula>
    </cfRule>
  </conditionalFormatting>
  <conditionalFormatting sqref="AL4212">
    <cfRule type="expression" dxfId="280" priority="212">
      <formula>$BK4212="RETIRADO"</formula>
    </cfRule>
  </conditionalFormatting>
  <conditionalFormatting sqref="AH4211">
    <cfRule type="expression" dxfId="279" priority="211">
      <formula>$BL4211="RETIRADO"</formula>
    </cfRule>
  </conditionalFormatting>
  <conditionalFormatting sqref="AJ4211">
    <cfRule type="expression" dxfId="278" priority="210">
      <formula>$BL4211="RETIRADO"</formula>
    </cfRule>
  </conditionalFormatting>
  <conditionalFormatting sqref="AK4211">
    <cfRule type="expression" dxfId="277" priority="209">
      <formula>$BL4211="RETIRADO"</formula>
    </cfRule>
  </conditionalFormatting>
  <conditionalFormatting sqref="AL4211">
    <cfRule type="expression" dxfId="276" priority="208">
      <formula>$BK4211="RETIRADO"</formula>
    </cfRule>
  </conditionalFormatting>
  <conditionalFormatting sqref="AH4210">
    <cfRule type="expression" dxfId="275" priority="207">
      <formula>$BL4210="RETIRADO"</formula>
    </cfRule>
  </conditionalFormatting>
  <conditionalFormatting sqref="AJ4210">
    <cfRule type="expression" dxfId="274" priority="206">
      <formula>$BL4210="RETIRADO"</formula>
    </cfRule>
  </conditionalFormatting>
  <conditionalFormatting sqref="AK4210">
    <cfRule type="expression" dxfId="273" priority="205">
      <formula>$BL4210="RETIRADO"</formula>
    </cfRule>
  </conditionalFormatting>
  <conditionalFormatting sqref="AL4210">
    <cfRule type="expression" dxfId="272" priority="204">
      <formula>$BK4210="RETIRADO"</formula>
    </cfRule>
  </conditionalFormatting>
  <conditionalFormatting sqref="AH4209">
    <cfRule type="expression" dxfId="271" priority="203">
      <formula>$BL4209="RETIRADO"</formula>
    </cfRule>
  </conditionalFormatting>
  <conditionalFormatting sqref="AJ4209">
    <cfRule type="expression" dxfId="270" priority="202">
      <formula>$BL4209="RETIRADO"</formula>
    </cfRule>
  </conditionalFormatting>
  <conditionalFormatting sqref="AK4209">
    <cfRule type="expression" dxfId="269" priority="201">
      <formula>$BL4209="RETIRADO"</formula>
    </cfRule>
  </conditionalFormatting>
  <conditionalFormatting sqref="AL4209">
    <cfRule type="expression" dxfId="268" priority="200">
      <formula>$BK4209="RETIRADO"</formula>
    </cfRule>
  </conditionalFormatting>
  <conditionalFormatting sqref="AK4206:AK4208">
    <cfRule type="expression" dxfId="267" priority="199">
      <formula>$BL4206="RETIRADO"</formula>
    </cfRule>
  </conditionalFormatting>
  <conditionalFormatting sqref="AI4206:AI4208">
    <cfRule type="expression" dxfId="266" priority="198">
      <formula>$BL4206="RETIRADO"</formula>
    </cfRule>
  </conditionalFormatting>
  <conditionalFormatting sqref="AL4206:AL4208">
    <cfRule type="expression" dxfId="265" priority="197">
      <formula>$BK4206="RETIRADO"</formula>
    </cfRule>
  </conditionalFormatting>
  <conditionalFormatting sqref="AI4208:AJ4208">
    <cfRule type="expression" dxfId="264" priority="196">
      <formula>$BL4208="RETIRADO"</formula>
    </cfRule>
  </conditionalFormatting>
  <conditionalFormatting sqref="AJ4206:AJ4208">
    <cfRule type="expression" dxfId="263" priority="195">
      <formula>$BL4206="RETIRADO"</formula>
    </cfRule>
  </conditionalFormatting>
  <conditionalFormatting sqref="AI4207:AJ4207">
    <cfRule type="expression" dxfId="262" priority="194">
      <formula>$BL4207="RETIRADO"</formula>
    </cfRule>
  </conditionalFormatting>
  <conditionalFormatting sqref="AI4206:AJ4206">
    <cfRule type="expression" dxfId="261" priority="193">
      <formula>$BL4206="RETIRADO"</formula>
    </cfRule>
  </conditionalFormatting>
  <conditionalFormatting sqref="AK4205">
    <cfRule type="expression" dxfId="260" priority="192">
      <formula>$BL4205="RETIRADO"</formula>
    </cfRule>
  </conditionalFormatting>
  <conditionalFormatting sqref="AI4205">
    <cfRule type="expression" dxfId="259" priority="191">
      <formula>$BL4205="RETIRADO"</formula>
    </cfRule>
  </conditionalFormatting>
  <conditionalFormatting sqref="AI4205:AJ4205">
    <cfRule type="expression" dxfId="258" priority="190">
      <formula>$BL4205="RETIRADO"</formula>
    </cfRule>
  </conditionalFormatting>
  <conditionalFormatting sqref="AJ4205">
    <cfRule type="expression" dxfId="257" priority="189">
      <formula>$BL4205="RETIRADO"</formula>
    </cfRule>
  </conditionalFormatting>
  <conditionalFormatting sqref="AH4205">
    <cfRule type="expression" dxfId="256" priority="188">
      <formula>$BL4205="RETIRADO"</formula>
    </cfRule>
  </conditionalFormatting>
  <conditionalFormatting sqref="AL4205">
    <cfRule type="expression" dxfId="255" priority="187">
      <formula>$BL4205="RETIRADO"</formula>
    </cfRule>
  </conditionalFormatting>
  <conditionalFormatting sqref="AN4205:AO4205">
    <cfRule type="expression" dxfId="254" priority="186">
      <formula>$BL4205="RETIRADO"</formula>
    </cfRule>
  </conditionalFormatting>
  <conditionalFormatting sqref="R4206:R4207">
    <cfRule type="expression" dxfId="253" priority="185">
      <formula>$BL4206="RETIRADO"</formula>
    </cfRule>
  </conditionalFormatting>
  <conditionalFormatting sqref="R4208">
    <cfRule type="expression" dxfId="252" priority="184">
      <formula>$BL4208="RETIRADO"</formula>
    </cfRule>
  </conditionalFormatting>
  <conditionalFormatting sqref="AE4207">
    <cfRule type="expression" dxfId="251" priority="183">
      <formula>$BL4207="RETIRADO"</formula>
    </cfRule>
  </conditionalFormatting>
  <conditionalFormatting sqref="R4216:R4218">
    <cfRule type="expression" dxfId="250" priority="182">
      <formula>$BL4216="RETIRADO"</formula>
    </cfRule>
  </conditionalFormatting>
  <conditionalFormatting sqref="R4211:R4212">
    <cfRule type="expression" dxfId="249" priority="181">
      <formula>$BL4211="RETIRADO"</formula>
    </cfRule>
  </conditionalFormatting>
  <conditionalFormatting sqref="AE4211">
    <cfRule type="expression" dxfId="248" priority="180">
      <formula>$BL4211="RETIRADO"</formula>
    </cfRule>
  </conditionalFormatting>
  <conditionalFormatting sqref="R4219:R4223">
    <cfRule type="expression" dxfId="247" priority="179">
      <formula>$BL4219="RETIRADO"</formula>
    </cfRule>
  </conditionalFormatting>
  <conditionalFormatting sqref="R4213:R4215">
    <cfRule type="expression" dxfId="246" priority="178">
      <formula>$BL4213="RETIRADO"</formula>
    </cfRule>
  </conditionalFormatting>
  <conditionalFormatting sqref="AE4214">
    <cfRule type="expression" dxfId="245" priority="177">
      <formula>$BL4214="RETIRADO"</formula>
    </cfRule>
  </conditionalFormatting>
  <conditionalFormatting sqref="R4209:R4210">
    <cfRule type="expression" dxfId="244" priority="176">
      <formula>$BL4209="RETIRADO"</formula>
    </cfRule>
  </conditionalFormatting>
  <conditionalFormatting sqref="AE4216:AE4217">
    <cfRule type="expression" dxfId="243" priority="175">
      <formula>$BL4216="RETIRADO"</formula>
    </cfRule>
  </conditionalFormatting>
  <conditionalFormatting sqref="W4221:AG4222 M4221:Q4222 G4221:I4222 B4221:C4222 T4221:U4222 K4221:K4222 BM4221:BM4222 AP4221:BG4222 AM4221:AM4222">
    <cfRule type="expression" dxfId="242" priority="174">
      <formula>$BL4221="RETIRADO"</formula>
    </cfRule>
  </conditionalFormatting>
  <conditionalFormatting sqref="AN4218:AO4222">
    <cfRule type="expression" dxfId="241" priority="173">
      <formula>$BL4218="RETIRADO"</formula>
    </cfRule>
  </conditionalFormatting>
  <conditionalFormatting sqref="AL4085">
    <cfRule type="expression" dxfId="240" priority="172">
      <formula>$BL4085="RETIRADO"</formula>
    </cfRule>
  </conditionalFormatting>
  <conditionalFormatting sqref="W4223:AG4225 W4227:AG4229 W4226:AD4226 AF4226:AG4226 C4232 AP4223:BG4231 M4223:Q4231 G4223:I4231 T4223:U4231 K4223:K4231 BM4223:BM4231 AM4223:AM4232 W4230:AD4231 AF4230:AG4231 B4223:C4231">
    <cfRule type="expression" dxfId="239" priority="171">
      <formula>$BL4223="RETIRADO"</formula>
    </cfRule>
  </conditionalFormatting>
  <conditionalFormatting sqref="AK4223:AK4231">
    <cfRule type="expression" dxfId="238" priority="170">
      <formula>$BL4223="RETIRADO"</formula>
    </cfRule>
  </conditionalFormatting>
  <conditionalFormatting sqref="AI4223:AI4231">
    <cfRule type="expression" dxfId="237" priority="169">
      <formula>$BL4223="RETIRADO"</formula>
    </cfRule>
  </conditionalFormatting>
  <conditionalFormatting sqref="AL4223:AL4231">
    <cfRule type="expression" dxfId="236" priority="168">
      <formula>$BK4223="RETIRADO"</formula>
    </cfRule>
  </conditionalFormatting>
  <conditionalFormatting sqref="AJ4223:AJ4231">
    <cfRule type="expression" dxfId="235" priority="167">
      <formula>$BL4223="RETIRADO"</formula>
    </cfRule>
  </conditionalFormatting>
  <conditionalFormatting sqref="AI4223:AJ4230">
    <cfRule type="expression" dxfId="234" priority="166">
      <formula>$BL4223="RETIRADO"</formula>
    </cfRule>
  </conditionalFormatting>
  <conditionalFormatting sqref="R4224">
    <cfRule type="expression" dxfId="233" priority="165">
      <formula>$BL4224="RETIRADO"</formula>
    </cfRule>
  </conditionalFormatting>
  <conditionalFormatting sqref="AH4223:AH4231">
    <cfRule type="expression" dxfId="232" priority="164">
      <formula>$BL4223="RETIRADO"</formula>
    </cfRule>
  </conditionalFormatting>
  <conditionalFormatting sqref="W4232:AG4232 AP4232:BG4232 M4232:Q4232 G4232:I4232 T4232:U4232 K4232 BM4232 B4232">
    <cfRule type="expression" dxfId="231" priority="163">
      <formula>$BL4232="RETIRADO"</formula>
    </cfRule>
  </conditionalFormatting>
  <conditionalFormatting sqref="AK4232">
    <cfRule type="expression" dxfId="230" priority="162">
      <formula>$BL4232="RETIRADO"</formula>
    </cfRule>
  </conditionalFormatting>
  <conditionalFormatting sqref="AI4232">
    <cfRule type="expression" dxfId="229" priority="161">
      <formula>$BL4232="RETIRADO"</formula>
    </cfRule>
  </conditionalFormatting>
  <conditionalFormatting sqref="AL4232">
    <cfRule type="expression" dxfId="228" priority="160">
      <formula>$BK4232="RETIRADO"</formula>
    </cfRule>
  </conditionalFormatting>
  <conditionalFormatting sqref="AJ4232">
    <cfRule type="expression" dxfId="227" priority="159">
      <formula>$BL4232="RETIRADO"</formula>
    </cfRule>
  </conditionalFormatting>
  <conditionalFormatting sqref="AI4232:AJ4232">
    <cfRule type="expression" dxfId="226" priority="158">
      <formula>$BL4232="RETIRADO"</formula>
    </cfRule>
  </conditionalFormatting>
  <conditionalFormatting sqref="AH4232">
    <cfRule type="expression" dxfId="225" priority="157">
      <formula>$BL4232="RETIRADO"</formula>
    </cfRule>
  </conditionalFormatting>
  <conditionalFormatting sqref="AN4223:AO4230">
    <cfRule type="expression" dxfId="224" priority="156">
      <formula>$BL4223="RETIRADO"</formula>
    </cfRule>
  </conditionalFormatting>
  <conditionalFormatting sqref="AN4232:AO4232">
    <cfRule type="expression" dxfId="223" priority="155">
      <formula>$BL4232="RETIRADO"</formula>
    </cfRule>
  </conditionalFormatting>
  <conditionalFormatting sqref="R4232:R4233">
    <cfRule type="expression" dxfId="222" priority="154">
      <formula>$BL4232="RETIRADO"</formula>
    </cfRule>
  </conditionalFormatting>
  <conditionalFormatting sqref="R4229:R4231">
    <cfRule type="expression" dxfId="221" priority="153">
      <formula>$BL4229="RETIRADO"</formula>
    </cfRule>
  </conditionalFormatting>
  <conditionalFormatting sqref="R4227:R4228">
    <cfRule type="expression" dxfId="220" priority="152">
      <formula>$BL4227="RETIRADO"</formula>
    </cfRule>
  </conditionalFormatting>
  <conditionalFormatting sqref="R4225:R4226">
    <cfRule type="expression" dxfId="219" priority="151">
      <formula>$BL4225="RETIRADO"</formula>
    </cfRule>
  </conditionalFormatting>
  <conditionalFormatting sqref="AE4226">
    <cfRule type="expression" dxfId="218" priority="150">
      <formula>$BL4226="RETIRADO"</formula>
    </cfRule>
  </conditionalFormatting>
  <conditionalFormatting sqref="AE4230:AE4231">
    <cfRule type="expression" dxfId="217" priority="149">
      <formula>$BL4230="RETIRADO"</formula>
    </cfRule>
  </conditionalFormatting>
  <conditionalFormatting sqref="AE4238:AE4239 AE4243">
    <cfRule type="expression" dxfId="216" priority="148">
      <formula>$BL4238="RETIRADO"</formula>
    </cfRule>
  </conditionalFormatting>
  <conditionalFormatting sqref="AK4243">
    <cfRule type="expression" dxfId="215" priority="147">
      <formula>$BL4243="RETIRADO"</formula>
    </cfRule>
  </conditionalFormatting>
  <conditionalFormatting sqref="AI4243">
    <cfRule type="expression" dxfId="214" priority="146">
      <formula>$BL4243="RETIRADO"</formula>
    </cfRule>
  </conditionalFormatting>
  <conditionalFormatting sqref="AL4243">
    <cfRule type="expression" dxfId="213" priority="145">
      <formula>$BK4243="RETIRADO"</formula>
    </cfRule>
  </conditionalFormatting>
  <conditionalFormatting sqref="AJ4243">
    <cfRule type="expression" dxfId="212" priority="144">
      <formula>$BL4243="RETIRADO"</formula>
    </cfRule>
  </conditionalFormatting>
  <conditionalFormatting sqref="AI4243:AJ4243">
    <cfRule type="expression" dxfId="211" priority="143">
      <formula>$BL4243="RETIRADO"</formula>
    </cfRule>
  </conditionalFormatting>
  <conditionalFormatting sqref="AH4243">
    <cfRule type="expression" dxfId="210" priority="142">
      <formula>$BL4243="RETIRADO"</formula>
    </cfRule>
  </conditionalFormatting>
  <conditionalFormatting sqref="AK4242">
    <cfRule type="expression" dxfId="209" priority="141">
      <formula>$BL4242="RETIRADO"</formula>
    </cfRule>
  </conditionalFormatting>
  <conditionalFormatting sqref="AI4242">
    <cfRule type="expression" dxfId="208" priority="140">
      <formula>$BL4242="RETIRADO"</formula>
    </cfRule>
  </conditionalFormatting>
  <conditionalFormatting sqref="AL4242">
    <cfRule type="expression" dxfId="207" priority="139">
      <formula>$BK4242="RETIRADO"</formula>
    </cfRule>
  </conditionalFormatting>
  <conditionalFormatting sqref="AJ4242">
    <cfRule type="expression" dxfId="206" priority="138">
      <formula>$BL4242="RETIRADO"</formula>
    </cfRule>
  </conditionalFormatting>
  <conditionalFormatting sqref="AI4242:AJ4242">
    <cfRule type="expression" dxfId="205" priority="137">
      <formula>$BL4242="RETIRADO"</formula>
    </cfRule>
  </conditionalFormatting>
  <conditionalFormatting sqref="AH4242">
    <cfRule type="expression" dxfId="204" priority="136">
      <formula>$BL4242="RETIRADO"</formula>
    </cfRule>
  </conditionalFormatting>
  <conditionalFormatting sqref="AK4241">
    <cfRule type="expression" dxfId="203" priority="135">
      <formula>$BL4241="RETIRADO"</formula>
    </cfRule>
  </conditionalFormatting>
  <conditionalFormatting sqref="AI4241">
    <cfRule type="expression" dxfId="202" priority="134">
      <formula>$BL4241="RETIRADO"</formula>
    </cfRule>
  </conditionalFormatting>
  <conditionalFormatting sqref="AL4241">
    <cfRule type="expression" dxfId="201" priority="133">
      <formula>$BK4241="RETIRADO"</formula>
    </cfRule>
  </conditionalFormatting>
  <conditionalFormatting sqref="AJ4241">
    <cfRule type="expression" dxfId="200" priority="132">
      <formula>$BL4241="RETIRADO"</formula>
    </cfRule>
  </conditionalFormatting>
  <conditionalFormatting sqref="AI4241:AJ4241">
    <cfRule type="expression" dxfId="199" priority="131">
      <formula>$BL4241="RETIRADO"</formula>
    </cfRule>
  </conditionalFormatting>
  <conditionalFormatting sqref="AH4241">
    <cfRule type="expression" dxfId="198" priority="130">
      <formula>$BL4241="RETIRADO"</formula>
    </cfRule>
  </conditionalFormatting>
  <conditionalFormatting sqref="AK4240">
    <cfRule type="expression" dxfId="197" priority="129">
      <formula>$BL4240="RETIRADO"</formula>
    </cfRule>
  </conditionalFormatting>
  <conditionalFormatting sqref="AI4240">
    <cfRule type="expression" dxfId="196" priority="128">
      <formula>$BL4240="RETIRADO"</formula>
    </cfRule>
  </conditionalFormatting>
  <conditionalFormatting sqref="AL4240">
    <cfRule type="expression" dxfId="195" priority="127">
      <formula>$BK4240="RETIRADO"</formula>
    </cfRule>
  </conditionalFormatting>
  <conditionalFormatting sqref="AJ4240">
    <cfRule type="expression" dxfId="194" priority="126">
      <formula>$BL4240="RETIRADO"</formula>
    </cfRule>
  </conditionalFormatting>
  <conditionalFormatting sqref="AI4240:AJ4240">
    <cfRule type="expression" dxfId="193" priority="125">
      <formula>$BL4240="RETIRADO"</formula>
    </cfRule>
  </conditionalFormatting>
  <conditionalFormatting sqref="AH4240">
    <cfRule type="expression" dxfId="192" priority="124">
      <formula>$BL4240="RETIRADO"</formula>
    </cfRule>
  </conditionalFormatting>
  <conditionalFormatting sqref="AK4238">
    <cfRule type="expression" dxfId="191" priority="123">
      <formula>$BL4238="RETIRADO"</formula>
    </cfRule>
  </conditionalFormatting>
  <conditionalFormatting sqref="AI4238">
    <cfRule type="expression" dxfId="190" priority="122">
      <formula>$BL4238="RETIRADO"</formula>
    </cfRule>
  </conditionalFormatting>
  <conditionalFormatting sqref="AL4238">
    <cfRule type="expression" dxfId="189" priority="121">
      <formula>$BK4238="RETIRADO"</formula>
    </cfRule>
  </conditionalFormatting>
  <conditionalFormatting sqref="AJ4238">
    <cfRule type="expression" dxfId="188" priority="120">
      <formula>$BL4238="RETIRADO"</formula>
    </cfRule>
  </conditionalFormatting>
  <conditionalFormatting sqref="AI4238:AJ4238">
    <cfRule type="expression" dxfId="187" priority="119">
      <formula>$BL4238="RETIRADO"</formula>
    </cfRule>
  </conditionalFormatting>
  <conditionalFormatting sqref="AH4238">
    <cfRule type="expression" dxfId="186" priority="118">
      <formula>$BL4238="RETIRADO"</formula>
    </cfRule>
  </conditionalFormatting>
  <conditionalFormatting sqref="AK4239">
    <cfRule type="expression" dxfId="185" priority="117">
      <formula>$BL4239="RETIRADO"</formula>
    </cfRule>
  </conditionalFormatting>
  <conditionalFormatting sqref="AI4239">
    <cfRule type="expression" dxfId="184" priority="116">
      <formula>$BL4239="RETIRADO"</formula>
    </cfRule>
  </conditionalFormatting>
  <conditionalFormatting sqref="AL4239">
    <cfRule type="expression" dxfId="183" priority="115">
      <formula>$BK4239="RETIRADO"</formula>
    </cfRule>
  </conditionalFormatting>
  <conditionalFormatting sqref="AJ4239">
    <cfRule type="expression" dxfId="182" priority="114">
      <formula>$BL4239="RETIRADO"</formula>
    </cfRule>
  </conditionalFormatting>
  <conditionalFormatting sqref="AI4239:AJ4239">
    <cfRule type="expression" dxfId="181" priority="113">
      <formula>$BL4239="RETIRADO"</formula>
    </cfRule>
  </conditionalFormatting>
  <conditionalFormatting sqref="AH4239">
    <cfRule type="expression" dxfId="180" priority="112">
      <formula>$BL4239="RETIRADO"</formula>
    </cfRule>
  </conditionalFormatting>
  <conditionalFormatting sqref="AK4236">
    <cfRule type="expression" dxfId="179" priority="111">
      <formula>$BL4236="RETIRADO"</formula>
    </cfRule>
  </conditionalFormatting>
  <conditionalFormatting sqref="AI4236">
    <cfRule type="expression" dxfId="178" priority="110">
      <formula>$BL4236="RETIRADO"</formula>
    </cfRule>
  </conditionalFormatting>
  <conditionalFormatting sqref="AL4236">
    <cfRule type="expression" dxfId="177" priority="109">
      <formula>$BK4236="RETIRADO"</formula>
    </cfRule>
  </conditionalFormatting>
  <conditionalFormatting sqref="AJ4236">
    <cfRule type="expression" dxfId="176" priority="108">
      <formula>$BL4236="RETIRADO"</formula>
    </cfRule>
  </conditionalFormatting>
  <conditionalFormatting sqref="AI4236:AJ4236">
    <cfRule type="expression" dxfId="175" priority="107">
      <formula>$BL4236="RETIRADO"</formula>
    </cfRule>
  </conditionalFormatting>
  <conditionalFormatting sqref="AH4236">
    <cfRule type="expression" dxfId="174" priority="106">
      <formula>$BL4236="RETIRADO"</formula>
    </cfRule>
  </conditionalFormatting>
  <conditionalFormatting sqref="AK4237">
    <cfRule type="expression" dxfId="173" priority="105">
      <formula>$BL4237="RETIRADO"</formula>
    </cfRule>
  </conditionalFormatting>
  <conditionalFormatting sqref="AI4237">
    <cfRule type="expression" dxfId="172" priority="104">
      <formula>$BL4237="RETIRADO"</formula>
    </cfRule>
  </conditionalFormatting>
  <conditionalFormatting sqref="AL4237">
    <cfRule type="expression" dxfId="171" priority="103">
      <formula>$BK4237="RETIRADO"</formula>
    </cfRule>
  </conditionalFormatting>
  <conditionalFormatting sqref="AJ4237">
    <cfRule type="expression" dxfId="170" priority="102">
      <formula>$BL4237="RETIRADO"</formula>
    </cfRule>
  </conditionalFormatting>
  <conditionalFormatting sqref="AI4237:AJ4237">
    <cfRule type="expression" dxfId="169" priority="101">
      <formula>$BL4237="RETIRADO"</formula>
    </cfRule>
  </conditionalFormatting>
  <conditionalFormatting sqref="AH4237">
    <cfRule type="expression" dxfId="168" priority="100">
      <formula>$BL4237="RETIRADO"</formula>
    </cfRule>
  </conditionalFormatting>
  <conditionalFormatting sqref="AK4234">
    <cfRule type="expression" dxfId="167" priority="99">
      <formula>$BL4234="RETIRADO"</formula>
    </cfRule>
  </conditionalFormatting>
  <conditionalFormatting sqref="AI4234">
    <cfRule type="expression" dxfId="166" priority="98">
      <formula>$BL4234="RETIRADO"</formula>
    </cfRule>
  </conditionalFormatting>
  <conditionalFormatting sqref="AL4234">
    <cfRule type="expression" dxfId="165" priority="97">
      <formula>$BK4234="RETIRADO"</formula>
    </cfRule>
  </conditionalFormatting>
  <conditionalFormatting sqref="AJ4234">
    <cfRule type="expression" dxfId="164" priority="96">
      <formula>$BL4234="RETIRADO"</formula>
    </cfRule>
  </conditionalFormatting>
  <conditionalFormatting sqref="AI4234:AJ4234">
    <cfRule type="expression" dxfId="163" priority="95">
      <formula>$BL4234="RETIRADO"</formula>
    </cfRule>
  </conditionalFormatting>
  <conditionalFormatting sqref="AH4234">
    <cfRule type="expression" dxfId="162" priority="94">
      <formula>$BL4234="RETIRADO"</formula>
    </cfRule>
  </conditionalFormatting>
  <conditionalFormatting sqref="AK4235">
    <cfRule type="expression" dxfId="161" priority="93">
      <formula>$BL4235="RETIRADO"</formula>
    </cfRule>
  </conditionalFormatting>
  <conditionalFormatting sqref="AI4235">
    <cfRule type="expression" dxfId="160" priority="92">
      <formula>$BL4235="RETIRADO"</formula>
    </cfRule>
  </conditionalFormatting>
  <conditionalFormatting sqref="AL4235">
    <cfRule type="expression" dxfId="159" priority="91">
      <formula>$BK4235="RETIRADO"</formula>
    </cfRule>
  </conditionalFormatting>
  <conditionalFormatting sqref="AJ4235">
    <cfRule type="expression" dxfId="158" priority="90">
      <formula>$BL4235="RETIRADO"</formula>
    </cfRule>
  </conditionalFormatting>
  <conditionalFormatting sqref="AI4235:AJ4235">
    <cfRule type="expression" dxfId="157" priority="89">
      <formula>$BL4235="RETIRADO"</formula>
    </cfRule>
  </conditionalFormatting>
  <conditionalFormatting sqref="AH4235">
    <cfRule type="expression" dxfId="156" priority="88">
      <formula>$BL4235="RETIRADO"</formula>
    </cfRule>
  </conditionalFormatting>
  <conditionalFormatting sqref="AK4244:AK4247">
    <cfRule type="expression" dxfId="155" priority="87">
      <formula>$BL4244="RETIRADO"</formula>
    </cfRule>
  </conditionalFormatting>
  <conditionalFormatting sqref="AL4244:AL4247">
    <cfRule type="expression" dxfId="154" priority="86">
      <formula>$BK4244="RETIRADO"</formula>
    </cfRule>
  </conditionalFormatting>
  <conditionalFormatting sqref="AI4244:AI4247">
    <cfRule type="expression" dxfId="153" priority="85">
      <formula>$BL4244="RETIRADO"</formula>
    </cfRule>
  </conditionalFormatting>
  <conditionalFormatting sqref="AJ4244:AJ4247">
    <cfRule type="expression" dxfId="152" priority="84">
      <formula>$BL4244="RETIRADO"</formula>
    </cfRule>
  </conditionalFormatting>
  <conditionalFormatting sqref="R4244:R4251">
    <cfRule type="expression" dxfId="151" priority="83">
      <formula>$BL4244="RETIRADO"</formula>
    </cfRule>
  </conditionalFormatting>
  <conditionalFormatting sqref="M4244:Q4249 G4244:I4249 B4244:B4249 T4244:U4249 K4244:K4249 BM4244:BM4249 AP4244:BG4249 W4244:AD4249 AF4244:AG4249">
    <cfRule type="expression" dxfId="150" priority="82">
      <formula>$BL4244="RETIRADO"</formula>
    </cfRule>
  </conditionalFormatting>
  <conditionalFormatting sqref="AI4244:AJ4247">
    <cfRule type="expression" dxfId="149" priority="81">
      <formula>$BL4244="RETIRADO"</formula>
    </cfRule>
  </conditionalFormatting>
  <conditionalFormatting sqref="AH4244:AH4247">
    <cfRule type="expression" dxfId="148" priority="80">
      <formula>$BL4244="RETIRADO"</formula>
    </cfRule>
  </conditionalFormatting>
  <conditionalFormatting sqref="AE4245:AE4247 AE4249">
    <cfRule type="expression" dxfId="147" priority="79">
      <formula>$BL4245="RETIRADO"</formula>
    </cfRule>
  </conditionalFormatting>
  <conditionalFormatting sqref="AI4248:AK4248">
    <cfRule type="expression" dxfId="146" priority="78">
      <formula>$BL4248="RETIRADO"</formula>
    </cfRule>
  </conditionalFormatting>
  <conditionalFormatting sqref="AL4248">
    <cfRule type="expression" dxfId="145" priority="77">
      <formula>$BK4248="RETIRADO"</formula>
    </cfRule>
  </conditionalFormatting>
  <conditionalFormatting sqref="AI4248:AJ4248">
    <cfRule type="expression" dxfId="144" priority="76">
      <formula>$BL4248="RETIRADO"</formula>
    </cfRule>
  </conditionalFormatting>
  <conditionalFormatting sqref="AH4248">
    <cfRule type="expression" dxfId="143" priority="75">
      <formula>$BL4248="RETIRADO"</formula>
    </cfRule>
  </conditionalFormatting>
  <conditionalFormatting sqref="AI4249:AK4249">
    <cfRule type="expression" dxfId="142" priority="74">
      <formula>$BL4249="RETIRADO"</formula>
    </cfRule>
  </conditionalFormatting>
  <conditionalFormatting sqref="AL4249">
    <cfRule type="expression" dxfId="141" priority="73">
      <formula>$BK4249="RETIRADO"</formula>
    </cfRule>
  </conditionalFormatting>
  <conditionalFormatting sqref="AI4249:AJ4249">
    <cfRule type="expression" dxfId="140" priority="72">
      <formula>$BL4249="RETIRADO"</formula>
    </cfRule>
  </conditionalFormatting>
  <conditionalFormatting sqref="AH4249">
    <cfRule type="expression" dxfId="139" priority="71">
      <formula>$BL4249="RETIRADO"</formula>
    </cfRule>
  </conditionalFormatting>
  <conditionalFormatting sqref="AH4233:AK4233">
    <cfRule type="expression" dxfId="138" priority="70">
      <formula>$BL4233="RETIRADO"</formula>
    </cfRule>
  </conditionalFormatting>
  <conditionalFormatting sqref="AL4233">
    <cfRule type="expression" dxfId="137" priority="69">
      <formula>$BL4233="RETIRADO"</formula>
    </cfRule>
  </conditionalFormatting>
  <conditionalFormatting sqref="AN4233:AO4233">
    <cfRule type="expression" dxfId="136" priority="68">
      <formula>$BL4233="RETIRADO"</formula>
    </cfRule>
  </conditionalFormatting>
  <conditionalFormatting sqref="AE4248">
    <cfRule type="expression" dxfId="135" priority="67">
      <formula>$BL4248="RETIRADO"</formula>
    </cfRule>
  </conditionalFormatting>
  <conditionalFormatting sqref="R4241">
    <cfRule type="expression" dxfId="134" priority="66">
      <formula>$BL4241="RETIRADO"</formula>
    </cfRule>
  </conditionalFormatting>
  <conditionalFormatting sqref="R4238:R4239">
    <cfRule type="expression" dxfId="133" priority="65">
      <formula>$BL4238="RETIRADO"</formula>
    </cfRule>
  </conditionalFormatting>
  <conditionalFormatting sqref="R4236:R4237">
    <cfRule type="expression" dxfId="132" priority="64">
      <formula>$BL4236="RETIRADO"</formula>
    </cfRule>
  </conditionalFormatting>
  <conditionalFormatting sqref="AE4236:AE4237">
    <cfRule type="expression" dxfId="131" priority="63">
      <formula>$BL4236="RETIRADO"</formula>
    </cfRule>
  </conditionalFormatting>
  <conditionalFormatting sqref="AE4242">
    <cfRule type="expression" dxfId="130" priority="62">
      <formula>$BL4242="RETIRADO"</formula>
    </cfRule>
  </conditionalFormatting>
  <conditionalFormatting sqref="R4240">
    <cfRule type="expression" dxfId="129" priority="61">
      <formula>$BL4240="RETIRADO"</formula>
    </cfRule>
  </conditionalFormatting>
  <conditionalFormatting sqref="AE4240">
    <cfRule type="expression" dxfId="128" priority="60">
      <formula>$BL4240="RETIRADO"</formula>
    </cfRule>
  </conditionalFormatting>
  <conditionalFormatting sqref="R4234:R4235">
    <cfRule type="expression" dxfId="127" priority="59">
      <formula>$BL4234="RETIRADO"</formula>
    </cfRule>
  </conditionalFormatting>
  <conditionalFormatting sqref="AE4244">
    <cfRule type="expression" dxfId="126" priority="58">
      <formula>$BL4244="RETIRADO"</formula>
    </cfRule>
  </conditionalFormatting>
  <conditionalFormatting sqref="AE4250">
    <cfRule type="expression" dxfId="125" priority="57">
      <formula>$BL4250="RETIRADO"</formula>
    </cfRule>
  </conditionalFormatting>
  <conditionalFormatting sqref="AK4250">
    <cfRule type="expression" dxfId="124" priority="56">
      <formula>$BL4250="RETIRADO"</formula>
    </cfRule>
  </conditionalFormatting>
  <conditionalFormatting sqref="AL4250">
    <cfRule type="expression" dxfId="123" priority="55">
      <formula>$BK4250="RETIRADO"</formula>
    </cfRule>
  </conditionalFormatting>
  <conditionalFormatting sqref="AI4250">
    <cfRule type="expression" dxfId="122" priority="54">
      <formula>$BL4250="RETIRADO"</formula>
    </cfRule>
  </conditionalFormatting>
  <conditionalFormatting sqref="AJ4250">
    <cfRule type="expression" dxfId="121" priority="53">
      <formula>$BL4250="RETIRADO"</formula>
    </cfRule>
  </conditionalFormatting>
  <conditionalFormatting sqref="AI4250:AJ4250">
    <cfRule type="expression" dxfId="120" priority="52">
      <formula>$BL4250="RETIRADO"</formula>
    </cfRule>
  </conditionalFormatting>
  <conditionalFormatting sqref="AH4250">
    <cfRule type="expression" dxfId="119" priority="51">
      <formula>$BL4250="RETIRADO"</formula>
    </cfRule>
  </conditionalFormatting>
  <conditionalFormatting sqref="AM4251 AM4253 C4251 C4253">
    <cfRule type="expression" dxfId="118" priority="50">
      <formula>$BL4251="RETIRADO"</formula>
    </cfRule>
  </conditionalFormatting>
  <conditionalFormatting sqref="M4251:Q4251 G4251:I4251 B4251 T4251:U4251 K4251 BM4251 AP4251:BG4251 W4251:AD4251 AF4251:AG4251">
    <cfRule type="expression" dxfId="117" priority="49">
      <formula>$BL4251="RETIRADO"</formula>
    </cfRule>
  </conditionalFormatting>
  <conditionalFormatting sqref="AE4251">
    <cfRule type="expression" dxfId="116" priority="48">
      <formula>$BL4251="RETIRADO"</formula>
    </cfRule>
  </conditionalFormatting>
  <conditionalFormatting sqref="AI4251:AK4251">
    <cfRule type="expression" dxfId="115" priority="47">
      <formula>$BL4251="RETIRADO"</formula>
    </cfRule>
  </conditionalFormatting>
  <conditionalFormatting sqref="AL4251">
    <cfRule type="expression" dxfId="114" priority="46">
      <formula>$BK4251="RETIRADO"</formula>
    </cfRule>
  </conditionalFormatting>
  <conditionalFormatting sqref="AI4251:AJ4251">
    <cfRule type="expression" dxfId="113" priority="45">
      <formula>$BL4251="RETIRADO"</formula>
    </cfRule>
  </conditionalFormatting>
  <conditionalFormatting sqref="AH4251">
    <cfRule type="expression" dxfId="112" priority="44">
      <formula>$BL4251="RETIRADO"</formula>
    </cfRule>
  </conditionalFormatting>
  <conditionalFormatting sqref="R4252:R4253">
    <cfRule type="expression" dxfId="111" priority="43">
      <formula>$BL4252="RETIRADO"</formula>
    </cfRule>
  </conditionalFormatting>
  <conditionalFormatting sqref="AE4252:AE4253">
    <cfRule type="expression" dxfId="110" priority="42">
      <formula>$BL4252="RETIRADO"</formula>
    </cfRule>
  </conditionalFormatting>
  <conditionalFormatting sqref="AK4253">
    <cfRule type="expression" dxfId="109" priority="41">
      <formula>$BL4253="RETIRADO"</formula>
    </cfRule>
  </conditionalFormatting>
  <conditionalFormatting sqref="AL4253">
    <cfRule type="expression" dxfId="108" priority="40">
      <formula>$BK4253="RETIRADO"</formula>
    </cfRule>
  </conditionalFormatting>
  <conditionalFormatting sqref="AI4253">
    <cfRule type="expression" dxfId="107" priority="39">
      <formula>$BL4253="RETIRADO"</formula>
    </cfRule>
  </conditionalFormatting>
  <conditionalFormatting sqref="AJ4253">
    <cfRule type="expression" dxfId="106" priority="38">
      <formula>$BL4253="RETIRADO"</formula>
    </cfRule>
  </conditionalFormatting>
  <conditionalFormatting sqref="AI4253:AJ4253">
    <cfRule type="expression" dxfId="105" priority="37">
      <formula>$BL4253="RETIRADO"</formula>
    </cfRule>
  </conditionalFormatting>
  <conditionalFormatting sqref="AH4253">
    <cfRule type="expression" dxfId="104" priority="36">
      <formula>$BL4253="RETIRADO"</formula>
    </cfRule>
  </conditionalFormatting>
  <conditionalFormatting sqref="AK4252">
    <cfRule type="expression" dxfId="103" priority="35">
      <formula>$BL4252="RETIRADO"</formula>
    </cfRule>
  </conditionalFormatting>
  <conditionalFormatting sqref="AI4252">
    <cfRule type="expression" dxfId="102" priority="34">
      <formula>$BL4252="RETIRADO"</formula>
    </cfRule>
  </conditionalFormatting>
  <conditionalFormatting sqref="AL4252">
    <cfRule type="expression" dxfId="101" priority="33">
      <formula>$BK4252="RETIRADO"</formula>
    </cfRule>
  </conditionalFormatting>
  <conditionalFormatting sqref="AJ4252">
    <cfRule type="expression" dxfId="100" priority="32">
      <formula>$BL4252="RETIRADO"</formula>
    </cfRule>
  </conditionalFormatting>
  <conditionalFormatting sqref="AI4252:AJ4252">
    <cfRule type="expression" dxfId="99" priority="31">
      <formula>$BL4252="RETIRADO"</formula>
    </cfRule>
  </conditionalFormatting>
  <conditionalFormatting sqref="AH4252">
    <cfRule type="expression" dxfId="98" priority="30">
      <formula>$BL4252="RETIRADO"</formula>
    </cfRule>
  </conditionalFormatting>
  <conditionalFormatting sqref="AK4254">
    <cfRule type="expression" dxfId="97" priority="29">
      <formula>$BL4254="RETIRADO"</formula>
    </cfRule>
  </conditionalFormatting>
  <conditionalFormatting sqref="AI4254">
    <cfRule type="expression" dxfId="96" priority="28">
      <formula>$BL4254="RETIRADO"</formula>
    </cfRule>
  </conditionalFormatting>
  <conditionalFormatting sqref="AL4254">
    <cfRule type="expression" dxfId="95" priority="27">
      <formula>$BK4254="RETIRADO"</formula>
    </cfRule>
  </conditionalFormatting>
  <conditionalFormatting sqref="AJ4254">
    <cfRule type="expression" dxfId="94" priority="26">
      <formula>$BL4254="RETIRADO"</formula>
    </cfRule>
  </conditionalFormatting>
  <conditionalFormatting sqref="AI4254:AJ4254">
    <cfRule type="expression" dxfId="93" priority="25">
      <formula>$BL4254="RETIRADO"</formula>
    </cfRule>
  </conditionalFormatting>
  <conditionalFormatting sqref="AH4254">
    <cfRule type="expression" dxfId="92" priority="24">
      <formula>$BL4254="RETIRADO"</formula>
    </cfRule>
  </conditionalFormatting>
  <conditionalFormatting sqref="R4254:R4255">
    <cfRule type="expression" dxfId="91" priority="23">
      <formula>$BL4254="RETIRADO"</formula>
    </cfRule>
  </conditionalFormatting>
  <conditionalFormatting sqref="AE4254">
    <cfRule type="expression" dxfId="90" priority="22">
      <formula>$BL4254="RETIRADO"</formula>
    </cfRule>
  </conditionalFormatting>
  <conditionalFormatting sqref="AI4231:AJ4231">
    <cfRule type="expression" dxfId="89" priority="21">
      <formula>$BL4231="RETIRADO"</formula>
    </cfRule>
  </conditionalFormatting>
  <conditionalFormatting sqref="AN4231:AO4231">
    <cfRule type="expression" dxfId="88" priority="20">
      <formula>$BL4231="RETIRADO"</formula>
    </cfRule>
  </conditionalFormatting>
  <conditionalFormatting sqref="AK2035">
    <cfRule type="expression" dxfId="87" priority="19">
      <formula>$BL2035="RETIRADO"</formula>
    </cfRule>
  </conditionalFormatting>
  <conditionalFormatting sqref="AL2035">
    <cfRule type="expression" dxfId="86" priority="18">
      <formula>$BK2035="RETIRADO"</formula>
    </cfRule>
  </conditionalFormatting>
  <conditionalFormatting sqref="AI2035">
    <cfRule type="expression" dxfId="85" priority="17">
      <formula>$BL2035="RETIRADO"</formula>
    </cfRule>
  </conditionalFormatting>
  <conditionalFormatting sqref="AJ2035">
    <cfRule type="expression" dxfId="84" priority="16">
      <formula>$BL2035="RETIRADO"</formula>
    </cfRule>
  </conditionalFormatting>
  <conditionalFormatting sqref="AI2035:AJ2035">
    <cfRule type="expression" dxfId="83" priority="15">
      <formula>$BL2035="RETIRADO"</formula>
    </cfRule>
  </conditionalFormatting>
  <conditionalFormatting sqref="AP4255:BG4255 M4255:Q4255 G4255:I4255 T4255:U4255 K4255 BM4255 AM4255 W4255:AD4255 AF4255:AG4255 B4255:C4255">
    <cfRule type="expression" dxfId="82" priority="14">
      <formula>$BL4255="RETIRADO"</formula>
    </cfRule>
  </conditionalFormatting>
  <conditionalFormatting sqref="AE4255">
    <cfRule type="expression" dxfId="81" priority="13">
      <formula>$BL4255="RETIRADO"</formula>
    </cfRule>
  </conditionalFormatting>
  <conditionalFormatting sqref="AK4255:AK4257">
    <cfRule type="expression" dxfId="80" priority="12">
      <formula>$BL4255="RETIRADO"</formula>
    </cfRule>
  </conditionalFormatting>
  <conditionalFormatting sqref="AI4255:AI4257">
    <cfRule type="expression" dxfId="79" priority="11">
      <formula>$BL4255="RETIRADO"</formula>
    </cfRule>
  </conditionalFormatting>
  <conditionalFormatting sqref="AL4255:AL4257">
    <cfRule type="expression" dxfId="78" priority="10">
      <formula>$BK4255="RETIRADO"</formula>
    </cfRule>
  </conditionalFormatting>
  <conditionalFormatting sqref="AJ4255:AJ4257">
    <cfRule type="expression" dxfId="77" priority="9">
      <formula>$BL4255="RETIRADO"</formula>
    </cfRule>
  </conditionalFormatting>
  <conditionalFormatting sqref="AI4255:AJ4255">
    <cfRule type="expression" dxfId="76" priority="8">
      <formula>$BL4255="RETIRADO"</formula>
    </cfRule>
  </conditionalFormatting>
  <conditionalFormatting sqref="AH4255:AH4257">
    <cfRule type="expression" dxfId="75" priority="7">
      <formula>$BL4255="RETIRADO"</formula>
    </cfRule>
  </conditionalFormatting>
  <conditionalFormatting sqref="AN4255:AO4257">
    <cfRule type="expression" dxfId="74" priority="6">
      <formula>$BL4255="RETIRADO"</formula>
    </cfRule>
  </conditionalFormatting>
  <conditionalFormatting sqref="AL3952">
    <cfRule type="expression" dxfId="73" priority="5">
      <formula>$BL3952="RETIRADO"</formula>
    </cfRule>
  </conditionalFormatting>
  <conditionalFormatting sqref="AE4256:AE4257">
    <cfRule type="expression" dxfId="72" priority="4">
      <formula>$BL4256="RETIRADO"</formula>
    </cfRule>
  </conditionalFormatting>
  <conditionalFormatting sqref="R4256:R4257">
    <cfRule type="expression" dxfId="71" priority="3">
      <formula>$BL4256="RETIRADO"</formula>
    </cfRule>
  </conditionalFormatting>
  <conditionalFormatting sqref="AI4256:AJ4256">
    <cfRule type="expression" dxfId="70" priority="2">
      <formula>$BL4256="RETIRADO"</formula>
    </cfRule>
  </conditionalFormatting>
  <conditionalFormatting sqref="AI4257:AJ4257">
    <cfRule type="expression" dxfId="69" priority="1">
      <formula>$BL4257="RETIRADO"</formula>
    </cfRule>
  </conditionalFormatting>
  <hyperlinks>
    <hyperlink ref="V2079" r:id="rId1" xr:uid="{4A47082B-A1B6-47F9-AA1A-6B2BF0FFC364}"/>
    <hyperlink ref="V2082" r:id="rId2" xr:uid="{C7421D92-E723-41CD-95A8-F452D92C1BE6}"/>
    <hyperlink ref="V2083" r:id="rId3" display="mailto:herreravilla.am@gmail.com" xr:uid="{C44BCE48-1B06-4799-B1D6-0A55C26FCA74}"/>
    <hyperlink ref="V2084" r:id="rId4" display="mailto:jenny1227paola@gmail.com" xr:uid="{BEBED9B8-B785-45B8-9127-536F192BD0F7}"/>
    <hyperlink ref="V2086" r:id="rId5" display="mailto:Clickedcomunicaciondigital@gmail.com" xr:uid="{F351441D-F67D-454B-9661-7BB0D3A66B4A}"/>
    <hyperlink ref="V2091" r:id="rId6" xr:uid="{27EE9E6E-12A0-4E4A-9D43-9BB94D8D366A}"/>
    <hyperlink ref="V2094" r:id="rId7" xr:uid="{9B75116F-2127-42FF-96AF-79A577AFD347}"/>
    <hyperlink ref="V2095" r:id="rId8" xr:uid="{2E0640F6-DE8F-4F87-9711-9548DF2C3B7E}"/>
    <hyperlink ref="V2097" r:id="rId9" xr:uid="{E41EBA6D-2839-4773-80D4-154BDC38870B}"/>
    <hyperlink ref="V2098" r:id="rId10" xr:uid="{0081A047-83CC-4A19-83FA-F743C2555E4D}"/>
    <hyperlink ref="V2100" r:id="rId11" xr:uid="{ED8E318F-6FF3-48FB-BBA4-41CCC9B7C14D}"/>
    <hyperlink ref="V2101" r:id="rId12" xr:uid="{2B78D7C3-2C33-41E3-AE0B-9CF8CBB5F0CB}"/>
    <hyperlink ref="V2103" r:id="rId13" xr:uid="{99BADEE1-C21D-498B-8301-D98B364C174B}"/>
    <hyperlink ref="V2109" r:id="rId14" xr:uid="{F2359DFA-E7DD-41F8-9586-171D2CB1CD22}"/>
    <hyperlink ref="V2110" r:id="rId15" xr:uid="{2DCC2972-27A4-46F2-94FB-55C90245B553}"/>
    <hyperlink ref="V2111" r:id="rId16" xr:uid="{3FF8DBE4-CA66-4190-9CB5-5EDCD9EC8E99}"/>
    <hyperlink ref="V2114" r:id="rId17" xr:uid="{DFC3EAB9-D117-47CA-A3B1-6FC6F50251F0}"/>
    <hyperlink ref="V2112" r:id="rId18" xr:uid="{37A6EC77-2EBA-4541-84F7-24D3E3F7A258}"/>
    <hyperlink ref="V2113" r:id="rId19" xr:uid="{970E29C9-D78F-4E5D-8B7B-FF10784892A5}"/>
    <hyperlink ref="V2117" r:id="rId20" xr:uid="{A99F86F1-EAB5-4501-A1E9-393087DB0353}"/>
    <hyperlink ref="V2122" r:id="rId21" xr:uid="{563B7C51-9F00-4C9D-8C11-194E95298EDE}"/>
    <hyperlink ref="V2125" r:id="rId22" xr:uid="{517C265E-DA42-4593-BD35-9F06D6ACF8FB}"/>
    <hyperlink ref="V2127" r:id="rId23" xr:uid="{6C11DEDD-1AED-4C74-AB24-D41DEB6FDAFF}"/>
    <hyperlink ref="V2128" r:id="rId24" xr:uid="{B0588B4C-4835-457E-BBD9-20AABCAA34C4}"/>
    <hyperlink ref="V2129" r:id="rId25" xr:uid="{6EB0782F-ECB8-4EA5-A806-75B9521F5C27}"/>
    <hyperlink ref="V2130" r:id="rId26" xr:uid="{B26968BC-09F4-45FE-B0AE-1603234904EB}"/>
    <hyperlink ref="V2131" r:id="rId27" xr:uid="{C7A9764A-5528-4030-B4AD-0795698A893E}"/>
    <hyperlink ref="V2138" r:id="rId28" xr:uid="{E2205D25-41F5-425E-AF43-0CF108142D89}"/>
    <hyperlink ref="V1376" r:id="rId29" xr:uid="{EC4A1312-EB7E-416A-9F7E-98032C5930B6}"/>
    <hyperlink ref="V1315" r:id="rId30" xr:uid="{57FC5E47-76B7-49D5-8D0F-38DB72670FAA}"/>
    <hyperlink ref="V1416" r:id="rId31" xr:uid="{341C9D39-79B0-4E70-ABC0-6414DD38C10E}"/>
    <hyperlink ref="V1721" r:id="rId32" xr:uid="{E5172A0F-6BE4-49E8-AC15-10BEF131AAC5}"/>
    <hyperlink ref="V1864" r:id="rId33" xr:uid="{EB08FAD3-2BB9-41A2-83A9-FD5B94864B83}"/>
    <hyperlink ref="V2146" r:id="rId34" xr:uid="{74D7A9B7-1A7B-4579-839C-F615660201B3}"/>
    <hyperlink ref="V1536" r:id="rId35" xr:uid="{90BF8836-C14E-4FD2-B65F-6FE0565C1A61}"/>
    <hyperlink ref="V1508" r:id="rId36" xr:uid="{E98967C3-C6E7-4D3A-82BF-03A0CED89212}"/>
    <hyperlink ref="V2037" r:id="rId37" xr:uid="{9D264265-F15B-4580-A53D-C789E0F17680}"/>
    <hyperlink ref="V2054" r:id="rId38" xr:uid="{FEC9DAAF-FA92-4BCA-84D2-66A6037860EA}"/>
    <hyperlink ref="V2075" r:id="rId39" xr:uid="{E0A736E1-B203-487B-9A2A-F9005A9D2F28}"/>
    <hyperlink ref="V1794" r:id="rId40" xr:uid="{A84A358D-E76F-4222-A1B4-51654EBC1C05}"/>
    <hyperlink ref="V2151" r:id="rId41" xr:uid="{0832B002-D4B5-4C4E-87DD-942711AA790C}"/>
    <hyperlink ref="V2149" r:id="rId42" xr:uid="{B50F5552-AFBE-4D65-BF10-514E4936FAA9}"/>
    <hyperlink ref="V1560" r:id="rId43" xr:uid="{D3973574-00FF-4F1C-8ACA-74554E0C0759}"/>
    <hyperlink ref="V2155" r:id="rId44" xr:uid="{506CDEA6-E33E-45CB-814A-D5B6F4084C68}"/>
    <hyperlink ref="V2156" r:id="rId45" xr:uid="{A43BA331-438E-4355-BDDD-E8DC6A991E09}"/>
    <hyperlink ref="V2157" r:id="rId46" xr:uid="{0F29B657-B67C-4521-B2E1-F0A8B7BC95ED}"/>
    <hyperlink ref="V2158" r:id="rId47" xr:uid="{8388597A-171D-4A16-9520-6964ACCF01C5}"/>
    <hyperlink ref="V2159" r:id="rId48" xr:uid="{DA0BC0D1-532E-4553-8E74-601FED96CE1C}"/>
    <hyperlink ref="V2178" r:id="rId49" xr:uid="{7BAB75AE-FEFD-41CE-AC04-2D9DFADCA2C4}"/>
    <hyperlink ref="V2160" r:id="rId50" xr:uid="{4A255C37-C5FF-46EE-801D-EAFF5CA9384E}"/>
    <hyperlink ref="V2161" r:id="rId51" xr:uid="{0C797E4A-BBFD-4ED5-B94F-42E1D8A50525}"/>
    <hyperlink ref="V2162" r:id="rId52" xr:uid="{920F3536-8833-44CA-A493-37D61E54FE00}"/>
    <hyperlink ref="V2163" r:id="rId53" xr:uid="{3387EEF5-6A4C-40DE-B4BD-1B88C55D66DD}"/>
    <hyperlink ref="V2164" r:id="rId54" xr:uid="{5EDAC2DA-ED4C-4667-AED5-4F86ECC14BE3}"/>
    <hyperlink ref="V2165" r:id="rId55" xr:uid="{86BDA84A-2705-4635-B01D-F2069D97C78F}"/>
    <hyperlink ref="V2166" r:id="rId56" xr:uid="{82D5E062-34AE-4714-AD99-6CBDB47FF121}"/>
    <hyperlink ref="V2167" r:id="rId57" xr:uid="{D2ED4872-A3FA-4178-AED2-0F76066197CE}"/>
    <hyperlink ref="V2168" r:id="rId58" xr:uid="{11045E05-0E9B-4383-BFED-8979A73189C2}"/>
    <hyperlink ref="V2169" r:id="rId59" xr:uid="{1FC13866-889E-4D3F-AD0E-8A08487F0395}"/>
    <hyperlink ref="V2170" r:id="rId60" xr:uid="{326A0C5D-9D00-485D-964F-B7D0D950D4D9}"/>
    <hyperlink ref="V2171" r:id="rId61" xr:uid="{8C853B7A-3C8E-4151-8C55-169C24A5DEB7}"/>
    <hyperlink ref="V2173" r:id="rId62" xr:uid="{562BC721-595C-4202-8A23-E05942C0DC3A}"/>
    <hyperlink ref="V2174" r:id="rId63" xr:uid="{6C2457DB-361F-44DD-96AE-4ABB725CA7E7}"/>
    <hyperlink ref="V2175" r:id="rId64" xr:uid="{E75AAF31-D647-430D-BF61-73539F4A2074}"/>
    <hyperlink ref="V2172" r:id="rId65" xr:uid="{A4FEA88E-C82C-4C80-B619-C9DDA75B2411}"/>
    <hyperlink ref="V2176" r:id="rId66" xr:uid="{BE28DFB6-EE17-4A4B-9DAD-A76D6A60BCCB}"/>
    <hyperlink ref="V2177" r:id="rId67" xr:uid="{5E257899-E0D2-4FE2-993B-10F435E6AB24}"/>
    <hyperlink ref="V2179" r:id="rId68" xr:uid="{9A38A8C9-80A6-448F-9695-AF57081C7FE1}"/>
    <hyperlink ref="V2183" r:id="rId69" xr:uid="{FE97F99C-A103-49C5-90D6-D7FFC8A48A09}"/>
    <hyperlink ref="V2184" r:id="rId70" xr:uid="{502E6224-3D66-453F-AAE1-69DD55E1A38B}"/>
    <hyperlink ref="V2185" r:id="rId71" xr:uid="{814E0E94-503B-412F-A73F-5E659730D10F}"/>
    <hyperlink ref="V2182" r:id="rId72" xr:uid="{75934824-C9BA-413E-ACA3-497DE66A4A80}"/>
    <hyperlink ref="V2180" r:id="rId73" xr:uid="{9C340FE9-B1D1-4840-BA6A-B923631120B4}"/>
    <hyperlink ref="V2181" r:id="rId74" xr:uid="{E21B4018-3BE1-4B99-82B6-A835BCFEE031}"/>
    <hyperlink ref="V2186" r:id="rId75" xr:uid="{B0EBFB56-CDC6-445D-96EC-BFDBA20AA37C}"/>
    <hyperlink ref="V2187" r:id="rId76" xr:uid="{4534D002-A5E3-46A2-9F45-9DB85A1154F5}"/>
    <hyperlink ref="V2190" r:id="rId77" xr:uid="{C2AC5820-3300-4BA2-92CF-9817107AA8F0}"/>
    <hyperlink ref="V2188" r:id="rId78" xr:uid="{97AA903C-6457-49B2-B43C-424BB2DA44E3}"/>
    <hyperlink ref="V2191" r:id="rId79" xr:uid="{793A4AFF-80AE-47DB-878C-2E6C22F7F2F5}"/>
    <hyperlink ref="V2192" r:id="rId80" xr:uid="{7A610F65-9E04-463F-9FF2-57D1608E7DFE}"/>
    <hyperlink ref="V2193" r:id="rId81" xr:uid="{480C16F1-3B1D-4867-9DCB-3CA1627C05BF}"/>
    <hyperlink ref="V2194" r:id="rId82" xr:uid="{8CC49CB2-3826-41E4-8F54-0ED1BFED999A}"/>
    <hyperlink ref="V2195" r:id="rId83" xr:uid="{9D409F4D-AE27-4CBB-A3AD-D9488FA3EA6D}"/>
    <hyperlink ref="V2196" r:id="rId84" xr:uid="{77CE78BB-5D36-438C-99D0-E018A701EF9C}"/>
    <hyperlink ref="V2197" r:id="rId85" xr:uid="{C82AF86A-FA24-478A-814D-E4BB94883C3D}"/>
    <hyperlink ref="V2201" r:id="rId86" xr:uid="{8A461852-10FE-422E-BC97-ADDBCC948784}"/>
    <hyperlink ref="V2198" r:id="rId87" xr:uid="{83EA2826-5FC4-4C5A-86A4-38B77343569A}"/>
    <hyperlink ref="V2203" r:id="rId88" xr:uid="{775761A1-DD2B-4455-B7DC-590556277C70}"/>
    <hyperlink ref="V2199" r:id="rId89" xr:uid="{135EBF0D-99AB-4335-9C80-66D4836DB629}"/>
    <hyperlink ref="V2202" r:id="rId90" xr:uid="{D7FD0E10-D529-433E-A259-EAF4E8F6C4B7}"/>
    <hyperlink ref="V2200" r:id="rId91" xr:uid="{B625BF2D-5264-450A-B177-4E20E720C7C9}"/>
    <hyperlink ref="V2204" r:id="rId92" xr:uid="{6CD50094-752B-4E03-B8C3-4DDD311E6753}"/>
    <hyperlink ref="V2205" r:id="rId93" xr:uid="{82F274A0-CF0C-419A-B1C5-81840959798A}"/>
    <hyperlink ref="V2222" r:id="rId94" xr:uid="{1D7CF907-99B3-43D8-982E-B8227BAF7063}"/>
    <hyperlink ref="V2206" r:id="rId95" xr:uid="{4397993C-9F64-414C-A289-9DB985A50D74}"/>
    <hyperlink ref="V2207" r:id="rId96" xr:uid="{7E4AC729-7F5E-4EB2-9598-30F361EF69FC}"/>
    <hyperlink ref="V2208" r:id="rId97" xr:uid="{BF734551-EDCB-4FBC-A2C6-0211859AC4F3}"/>
    <hyperlink ref="V2209" r:id="rId98" xr:uid="{DFCDB146-75D1-41E2-9999-C60F0D0FE0A5}"/>
    <hyperlink ref="V2210" r:id="rId99" xr:uid="{56A6B5E2-B79D-46BC-9C2A-844EC90D9B66}"/>
    <hyperlink ref="V2211" r:id="rId100" xr:uid="{A91F1A79-641B-4BAA-84EA-E87AC7AE6D3D}"/>
    <hyperlink ref="V2212" r:id="rId101" xr:uid="{277D504A-6ADD-4382-98C6-5B68BE7AD335}"/>
    <hyperlink ref="V2213" r:id="rId102" xr:uid="{F5EA1766-FF60-4C10-849A-664162AEEB43}"/>
    <hyperlink ref="V2214" r:id="rId103" xr:uid="{B6A69BF6-725F-44FA-BCAD-66BDBE65DA40}"/>
    <hyperlink ref="V2223" r:id="rId104" xr:uid="{3763BE15-D8E2-4ED1-9624-E3F4C61B2D64}"/>
    <hyperlink ref="V2215" r:id="rId105" xr:uid="{B9FD3F60-9308-4288-B8A1-05DDFC744FCE}"/>
    <hyperlink ref="V2216" r:id="rId106" xr:uid="{FB5465DA-D856-497C-928C-C8117B033123}"/>
    <hyperlink ref="V2217" r:id="rId107" xr:uid="{DDEF5E76-5DFB-4D71-965B-E9C9EA256B83}"/>
    <hyperlink ref="V2218" r:id="rId108" xr:uid="{BF1F643A-EBDB-4646-BACA-96B18EC2B983}"/>
    <hyperlink ref="V2219" r:id="rId109" xr:uid="{CE74E5B2-848D-4530-87C7-6F9C4405EDD0}"/>
    <hyperlink ref="V2220" r:id="rId110" xr:uid="{498F78F4-A30B-4912-A2F9-EE4CE629D80D}"/>
    <hyperlink ref="V2224" r:id="rId111" xr:uid="{C557B1EA-C4CA-4658-8E7B-7CCECF4AFAA4}"/>
    <hyperlink ref="V2154" r:id="rId112" xr:uid="{D1B4893F-1014-4DBD-A21D-041ECCAEAFC7}"/>
    <hyperlink ref="V2221" r:id="rId113" xr:uid="{F15C7A22-C21A-408D-AB91-57EB3309F067}"/>
    <hyperlink ref="V2225" r:id="rId114" xr:uid="{59000581-182F-4E5B-A169-545DA561FD50}"/>
    <hyperlink ref="V1974" r:id="rId115" xr:uid="{489FDA81-F065-4F7E-A17C-D1FC5760E3FD}"/>
    <hyperlink ref="V2080" r:id="rId116" xr:uid="{290EAB16-0EE3-4CFA-B3EF-A5A1D14443EC}"/>
    <hyperlink ref="V2235" r:id="rId117" xr:uid="{2B06061C-D05C-44D4-82A9-3FDFDF7BBDFB}"/>
    <hyperlink ref="V2226" r:id="rId118" xr:uid="{75DEC1CD-2A08-4AFB-A3E4-0EDFAD97E77C}"/>
    <hyperlink ref="V2227" r:id="rId119" xr:uid="{C4DBAFAD-BA91-49D5-BF3A-2E9358FB21C5}"/>
    <hyperlink ref="V2228" r:id="rId120" xr:uid="{2B4953A4-805A-4955-8CCD-A29D7F94F51C}"/>
    <hyperlink ref="V2229" r:id="rId121" xr:uid="{F7D7BD34-1DA8-45AB-B4A6-3E134806C38D}"/>
    <hyperlink ref="V2230" r:id="rId122" xr:uid="{98043F32-6623-414D-BACF-8526F4B908D4}"/>
    <hyperlink ref="V2231" r:id="rId123" xr:uid="{5ECF8D5B-36B1-4C3F-94E6-8660F368B216}"/>
    <hyperlink ref="V2232" r:id="rId124" xr:uid="{DBE7E4EA-B558-436E-8BDA-A53FF9747DD9}"/>
    <hyperlink ref="V2233" r:id="rId125" xr:uid="{D51AA4AB-C0A2-40E7-B0E8-F6B86EE23853}"/>
    <hyperlink ref="V2234" r:id="rId126" xr:uid="{DC5B21A6-7018-4E8B-B0A1-BA01AF5919FC}"/>
    <hyperlink ref="V2237" r:id="rId127" xr:uid="{9B26047C-17C0-4FDE-904F-72C8C68DC22F}"/>
    <hyperlink ref="V2236" r:id="rId128" xr:uid="{C0804DB6-9DA7-4074-B7E6-A26024EC327E}"/>
    <hyperlink ref="V2238" r:id="rId129" xr:uid="{422ECACF-A93C-44CD-85C0-46CAC773541F}"/>
    <hyperlink ref="V2239" r:id="rId130" xr:uid="{9CC3ADD2-A131-45FE-ACB9-ED75E0C79B3B}"/>
    <hyperlink ref="V2240" r:id="rId131" xr:uid="{47864D70-FFE9-4DF3-AC21-D419B73B83FA}"/>
    <hyperlink ref="V2241" r:id="rId132" xr:uid="{9981B173-E64D-4FBD-8C8E-9F7495A47732}"/>
    <hyperlink ref="V2247" r:id="rId133" xr:uid="{A05F23E7-B9BA-44BD-900A-81667F38241E}"/>
    <hyperlink ref="V2248" r:id="rId134" xr:uid="{569D3947-A20F-48FF-A720-C6123930D64A}"/>
    <hyperlink ref="V2253" r:id="rId135" xr:uid="{8635CB79-0007-4E10-A71D-13694696AB56}"/>
    <hyperlink ref="V2254" r:id="rId136" xr:uid="{E8BFB5B8-4B85-4757-8929-670D9AA86364}"/>
    <hyperlink ref="V2252" r:id="rId137" xr:uid="{39A96224-8820-4CBC-A209-C7E4ADB5A0D4}"/>
    <hyperlink ref="V2243" r:id="rId138" xr:uid="{6E64F8FD-9125-4719-996E-EC534550F282}"/>
    <hyperlink ref="V2242" r:id="rId139" xr:uid="{F5947D0D-E554-4A8F-B090-A9A093AB597D}"/>
    <hyperlink ref="V2245" r:id="rId140" xr:uid="{DA62CA68-4541-4100-9929-98FF3D8EE53C}"/>
    <hyperlink ref="V2244" r:id="rId141" xr:uid="{4D1B30B9-6EB5-464C-89C0-45D647407AEB}"/>
    <hyperlink ref="V2249" r:id="rId142" xr:uid="{927135F0-97E9-417F-A6D3-CEDA966C0632}"/>
    <hyperlink ref="V2246" r:id="rId143" xr:uid="{766CB59D-5E9D-4261-B5F8-951AEB281C8D}"/>
    <hyperlink ref="V2250" r:id="rId144" xr:uid="{61227461-8B09-4CD4-AC7F-F5AE2466FC3C}"/>
    <hyperlink ref="V2255" r:id="rId145" display="mailto:rinconescobar1993@gmail.com" xr:uid="{F6946AE4-C8F6-4BA2-9E9E-DC8D49E5C634}"/>
    <hyperlink ref="V2257" r:id="rId146" display="mailto:maria.estilista96@gmail.com" xr:uid="{7210E07D-43E5-486E-94F8-CCEEBF84454F}"/>
    <hyperlink ref="V2096" r:id="rId147" xr:uid="{5B407916-0E9C-400D-A027-B64872682917}"/>
    <hyperlink ref="V2259" r:id="rId148" xr:uid="{D5B8BD19-AED7-4E2C-B229-DDAF9562C9A4}"/>
    <hyperlink ref="V2258" r:id="rId149" xr:uid="{F5591AE9-6D7F-4539-88EE-68C39F2BCF18}"/>
    <hyperlink ref="V2260" r:id="rId150" xr:uid="{443EFDEA-0B4D-4EB6-8C62-C13F46D27410}"/>
    <hyperlink ref="V2251" r:id="rId151" xr:uid="{83D6B052-EEDD-42AD-B8CA-2E2636BEA9E6}"/>
    <hyperlink ref="V2261" r:id="rId152" xr:uid="{FDEB360C-F5C1-488B-A4C9-A58B37B861DE}"/>
    <hyperlink ref="V588" r:id="rId153" xr:uid="{BFC85DD3-BB6B-400A-ACDC-C9B8F0DAC563}"/>
    <hyperlink ref="V1850" r:id="rId154" xr:uid="{82F85B8A-8258-4385-9971-6798F5787223}"/>
    <hyperlink ref="V2266" r:id="rId155" display="mailto:linarocioyucuma2016@gmail.com" xr:uid="{5946B7A9-5C58-41EC-8DE2-DC71C538FC33}"/>
    <hyperlink ref="V2262" r:id="rId156" display="mailto:jorgecortesa@hotmail.com" xr:uid="{EC056A77-1FE7-4361-959F-8E9769A053C9}"/>
    <hyperlink ref="V2263" r:id="rId157" display="mailto:Angietatianarb98@gmail.com" xr:uid="{44D8D542-41CA-4789-8E8D-8291FC63A3F5}"/>
    <hyperlink ref="V2265" r:id="rId158" display="mailto:Mateodondedios9@gmail.com" xr:uid="{5564B89D-6D36-4CD6-A032-61E1938A67A5}"/>
    <hyperlink ref="V2264" r:id="rId159" display="mailto:omarcris1411@gmail.com" xr:uid="{918C79F7-6D4F-4174-9430-8F27F2C3BE39}"/>
    <hyperlink ref="V2267" r:id="rId160" xr:uid="{F1759E47-DDF2-4239-B247-BC12A1C376AB}"/>
    <hyperlink ref="V2268" r:id="rId161" xr:uid="{7C3AAE4F-900C-48F1-ACE2-760EBE4637B3}"/>
    <hyperlink ref="V2271" r:id="rId162" xr:uid="{B3C6B06C-E7DF-4852-95EE-D993F9E8E75B}"/>
    <hyperlink ref="V2270" r:id="rId163" xr:uid="{9A361C3F-692F-4BD1-92A7-970DFE780D00}"/>
    <hyperlink ref="V2269" r:id="rId164" xr:uid="{EBB889D9-A49C-43BB-B3B8-F40EF9D822CF}"/>
    <hyperlink ref="V2273" r:id="rId165" xr:uid="{25AEE8EB-6C6E-4F9F-97EB-775E180518ED}"/>
    <hyperlink ref="V2272" r:id="rId166" xr:uid="{9E311CA5-3399-48C3-AD76-3C33DED8FB01}"/>
    <hyperlink ref="V2274" r:id="rId167" xr:uid="{79C8B20E-82E4-429D-88D4-A9A05642441A}"/>
    <hyperlink ref="V2275" r:id="rId168" xr:uid="{912E2C36-A6D0-4B2A-BF44-1ACBD1D79DB2}"/>
    <hyperlink ref="V2276" r:id="rId169" xr:uid="{03142986-8AB6-4EA3-A9E7-9CF0F5FFBE25}"/>
    <hyperlink ref="V2277" r:id="rId170" xr:uid="{DE2B32D8-1557-4EF3-9012-3F547EC09C88}"/>
    <hyperlink ref="V2278" r:id="rId171" xr:uid="{C6B4B1BC-E401-438D-ADFE-A216EA01706F}"/>
    <hyperlink ref="V2280" r:id="rId172" xr:uid="{7E366CD6-E4AF-4447-9F84-CE67AC42A16B}"/>
    <hyperlink ref="V2279" r:id="rId173" xr:uid="{CD67916D-C83D-4C3B-94A9-3503A787D7EA}"/>
    <hyperlink ref="V1795" r:id="rId174" xr:uid="{4AD6495C-B309-4D2C-AA38-629E9225BB36}"/>
    <hyperlink ref="V2281" r:id="rId175" xr:uid="{9D8D052F-522B-4FA4-99A1-5A287C157566}"/>
    <hyperlink ref="V2282" r:id="rId176" xr:uid="{92A5C63C-033A-44FC-A6C0-3CDA45E556CF}"/>
    <hyperlink ref="V2283" r:id="rId177" xr:uid="{A27149EC-ED3D-46AA-B1F6-5FF85281490B}"/>
    <hyperlink ref="V2284" r:id="rId178" xr:uid="{8E76BC90-5C68-45F8-82C5-E54E6DEF6101}"/>
    <hyperlink ref="V2285" r:id="rId179" xr:uid="{637955E2-16DD-4FB2-921F-069886D59AA4}"/>
    <hyperlink ref="V2286" r:id="rId180" xr:uid="{FEC5E55C-037E-4216-BDE7-444E5F9355AE}"/>
    <hyperlink ref="V2287" r:id="rId181" xr:uid="{95275454-7D66-46F9-9038-DB8E8A1C6212}"/>
    <hyperlink ref="V2288" r:id="rId182" xr:uid="{45D97075-3217-4F11-9169-B7633814055D}"/>
    <hyperlink ref="V2289" r:id="rId183" xr:uid="{AD893A8F-5827-4A71-A37C-AC056CB97DE7}"/>
    <hyperlink ref="V2290" r:id="rId184" xr:uid="{2EDF5AB0-68BD-40EB-B3D3-A139EA23672C}"/>
    <hyperlink ref="V2293" r:id="rId185" xr:uid="{3CCD6DF3-6FD3-499D-A467-BD1ED126938A}"/>
    <hyperlink ref="V2291" r:id="rId186" xr:uid="{251AA76B-7615-4FB1-9D39-7C068DAD1FFA}"/>
    <hyperlink ref="V2292" r:id="rId187" xr:uid="{B0179AA0-D041-48C4-AFE2-34CE6AB9F50A}"/>
    <hyperlink ref="V2294" r:id="rId188" xr:uid="{81C21A2B-5E07-471C-81A4-AE5B6B35C05E}"/>
    <hyperlink ref="V2295" r:id="rId189" xr:uid="{78E5597A-C503-4C9E-A9C9-48DE541FB0E8}"/>
    <hyperlink ref="V2296" r:id="rId190" xr:uid="{020A6C17-A604-45BE-B1D7-37F0E00EDB39}"/>
    <hyperlink ref="V2297" r:id="rId191" xr:uid="{E814A953-BC71-453B-A541-23E41AEBA40B}"/>
    <hyperlink ref="V2298" r:id="rId192" xr:uid="{1993D636-F10E-443D-B82F-D0FBFEF45668}"/>
    <hyperlink ref="V2299" r:id="rId193" xr:uid="{6AAE9F60-4986-4856-9183-8F788796E08D}"/>
    <hyperlink ref="V2301" r:id="rId194" xr:uid="{8A128D9A-EAE5-4940-8413-C4763E6A9D2D}"/>
    <hyperlink ref="V1718" r:id="rId195" xr:uid="{E6006CEB-5087-4A4C-BFC7-8006270DED6F}"/>
    <hyperlink ref="V2300" r:id="rId196" xr:uid="{086CBB2F-8B93-4AD7-BC01-0D3D5811EF88}"/>
    <hyperlink ref="V101" r:id="rId197" xr:uid="{4D162CCB-6F33-4B4D-A111-9D44594C5B4E}"/>
    <hyperlink ref="V2302" r:id="rId198" xr:uid="{6DF89060-AB6C-41B3-83EA-93D10E7839F0}"/>
    <hyperlink ref="V2303" r:id="rId199" xr:uid="{E0D0A592-41F7-4119-A5DB-10E211926CC5}"/>
    <hyperlink ref="V2304" r:id="rId200" xr:uid="{E4011665-7EA9-41D5-A4D1-0CCE886D0E45}"/>
    <hyperlink ref="V2305" r:id="rId201" xr:uid="{175F94EB-D741-4E6D-9841-652EBABEE41C}"/>
    <hyperlink ref="V2308" r:id="rId202" xr:uid="{212EFC50-494A-4A4F-BB8E-A78F130A7D9F}"/>
    <hyperlink ref="V2306" r:id="rId203" xr:uid="{C4A55681-6301-494D-88E7-5A761CC95054}"/>
    <hyperlink ref="V2307" r:id="rId204" xr:uid="{75A9FE61-E144-462F-8811-CCAC52CE0E88}"/>
    <hyperlink ref="V2309" r:id="rId205" xr:uid="{E413E9B0-1E33-4684-AA3B-826E28DCFF03}"/>
    <hyperlink ref="V2310" r:id="rId206" xr:uid="{2C72446A-B666-40CD-9694-0E044FFF099E}"/>
    <hyperlink ref="V2311" r:id="rId207" xr:uid="{016A857F-97A1-4ABF-B047-881112F72803}"/>
    <hyperlink ref="V2312" r:id="rId208" xr:uid="{385428C6-5361-43A9-B95F-5AC728DBC582}"/>
    <hyperlink ref="V1756" r:id="rId209" xr:uid="{ABD9E989-7076-42B8-8DFD-9AB2B0ACFF57}"/>
    <hyperlink ref="V2313" r:id="rId210" xr:uid="{3A02F7FE-81FD-4011-8F01-29902EBD9442}"/>
    <hyperlink ref="V2314" r:id="rId211" xr:uid="{C228BE66-5333-458C-B827-EB733A8E857F}"/>
    <hyperlink ref="V2315" r:id="rId212" xr:uid="{094267F2-8CBC-4003-B22F-7E0A55AA88DA}"/>
    <hyperlink ref="V2316" r:id="rId213" xr:uid="{E1F6C0CB-6874-42E3-8858-23412287A01F}"/>
    <hyperlink ref="V2317" r:id="rId214" xr:uid="{AF56D934-0635-43E3-BDB6-F2B0398B5995}"/>
    <hyperlink ref="V2318" r:id="rId215" xr:uid="{9473A0F4-B13C-4125-86A1-1486DAD37CCE}"/>
    <hyperlink ref="V2319" r:id="rId216" xr:uid="{AC6E8089-696A-411B-AF14-2E5033992F1C}"/>
    <hyperlink ref="V2322" r:id="rId217" xr:uid="{E9DD093A-9092-470A-9D1E-7CEB5BE1EDEB}"/>
    <hyperlink ref="V2321" r:id="rId218" xr:uid="{91B1E6BA-14B9-4D0C-9C22-04154CD66C1D}"/>
    <hyperlink ref="V2320" r:id="rId219" xr:uid="{9E276A63-AAB4-4445-92FF-B0D51AB61783}"/>
    <hyperlink ref="V826" r:id="rId220" xr:uid="{FDA78520-3E89-4AA9-AFBE-0F66D3E8D009}"/>
    <hyperlink ref="V2323" r:id="rId221" xr:uid="{5E1337BA-28F0-4699-BC20-76F778795128}"/>
    <hyperlink ref="V2326" r:id="rId222" xr:uid="{9BDF0198-D57A-4EB2-8D65-03605BEF3770}"/>
    <hyperlink ref="V2324" r:id="rId223" xr:uid="{85D33200-FB4C-4053-85F4-3A5CA85CD054}"/>
    <hyperlink ref="V2325" r:id="rId224" xr:uid="{DD65C4DD-E2D4-4861-8441-C8C46C789168}"/>
    <hyperlink ref="V2328" r:id="rId225" xr:uid="{828F0E24-31A5-4130-83CF-C6DA95B5A40F}"/>
    <hyperlink ref="V2327" r:id="rId226" xr:uid="{B9655288-3D88-43B8-86F2-61F2DBF03322}"/>
    <hyperlink ref="V1812" r:id="rId227" xr:uid="{91E4D2A1-ADB9-4AC5-BF40-DDDB2EB9C4AF}"/>
    <hyperlink ref="V1841" r:id="rId228" xr:uid="{23995346-D52F-4C76-BDAF-ACD98EC32CF6}"/>
    <hyperlink ref="V1329" r:id="rId229" xr:uid="{D0876481-9BC4-4B73-97E0-57B0F275A152}"/>
    <hyperlink ref="V1532" r:id="rId230" xr:uid="{2F41440C-090E-4A11-AA99-137A444D1AB4}"/>
    <hyperlink ref="V2329" r:id="rId231" xr:uid="{98A66952-CF6F-4944-996A-ACA8A48B2368}"/>
    <hyperlink ref="V2330" r:id="rId232" xr:uid="{18F303A7-6502-4576-A248-C811AB878394}"/>
    <hyperlink ref="V2331" r:id="rId233" xr:uid="{D9BC8C71-63DF-4861-B598-F5DE818D8C6F}"/>
    <hyperlink ref="V2332" r:id="rId234" xr:uid="{5B43C232-BFC1-4B2F-9230-B5AC85D0C7CB}"/>
    <hyperlink ref="V2333" r:id="rId235" xr:uid="{BF2D59E9-F399-4E7A-AEBD-26B2270E04EE}"/>
    <hyperlink ref="V2334" r:id="rId236" xr:uid="{A859DDB3-35D8-4462-91C2-67489149B5CB}"/>
    <hyperlink ref="V2335" r:id="rId237" xr:uid="{1F931FBE-F7AA-49F7-BD89-CCD18169F60A}"/>
    <hyperlink ref="V2336" r:id="rId238" xr:uid="{C7048C60-0057-4033-9FA9-7CDFC948018E}"/>
    <hyperlink ref="V2337" r:id="rId239" xr:uid="{A4802856-EB49-4312-A1EA-6F7B1CE0C2B6}"/>
    <hyperlink ref="V2338" r:id="rId240" xr:uid="{0DEA3613-A168-42A5-9266-470CC4D194E1}"/>
    <hyperlink ref="V2339" r:id="rId241" xr:uid="{0DFF6B75-B85F-41E0-884D-CC4265B7C4DF}"/>
    <hyperlink ref="V2340" r:id="rId242" xr:uid="{A3810C76-9553-4837-9956-EA3189B3D08D}"/>
    <hyperlink ref="V2341" r:id="rId243" xr:uid="{917DA4DC-72DA-4783-8222-2932F71B49BF}"/>
    <hyperlink ref="V2342" r:id="rId244" xr:uid="{8327F44A-3042-4E98-8A64-4C13A9C33B22}"/>
    <hyperlink ref="V2343" r:id="rId245" xr:uid="{C9231C00-A4BA-4FB4-8FF7-FFC9D310D9F3}"/>
    <hyperlink ref="V2344" r:id="rId246" xr:uid="{75B4DA9C-EBB9-49E5-B074-46BE8CEFD1EB}"/>
    <hyperlink ref="V2345" r:id="rId247" xr:uid="{CB3E3BD6-9047-4F5E-AB38-4EF5740B8F70}"/>
    <hyperlink ref="V2347" r:id="rId248" xr:uid="{D4ED0BDF-4C9E-4B27-94AC-9F49CF459044}"/>
    <hyperlink ref="V2348" r:id="rId249" xr:uid="{A52F392F-0522-477B-A450-B4B7CF04A47E}"/>
    <hyperlink ref="V2349" r:id="rId250" xr:uid="{F765D105-07A9-4375-9ABB-D648445AA00C}"/>
    <hyperlink ref="V2350" r:id="rId251" xr:uid="{76E59A72-D690-4FE7-B58A-DD133781FDDF}"/>
    <hyperlink ref="V2351" r:id="rId252" xr:uid="{9E94EE31-DC61-424C-8AD0-8ACEE1F8B148}"/>
    <hyperlink ref="V2352" r:id="rId253" xr:uid="{A395904D-6F4A-4C02-95D0-D012A8B2353C}"/>
    <hyperlink ref="V2360" r:id="rId254" xr:uid="{B6F13EB4-712C-48B8-8EEC-D48623BCA814}"/>
    <hyperlink ref="V2353" r:id="rId255" xr:uid="{60023C52-98C5-41D3-B1EF-D0E86E66131F}"/>
    <hyperlink ref="V2354" r:id="rId256" xr:uid="{790462E2-E94F-4422-8B7C-C058D30F629A}"/>
    <hyperlink ref="V2355" r:id="rId257" xr:uid="{AAC2D5DA-6247-4376-8F7B-85107F5EFFEE}"/>
    <hyperlink ref="V2356" r:id="rId258" xr:uid="{F8CDAD88-C003-44E2-A83B-BFC4CE1A156C}"/>
    <hyperlink ref="V2357" r:id="rId259" xr:uid="{B32A02B2-4B01-40ED-BB90-D227526F41E9}"/>
    <hyperlink ref="V2358" r:id="rId260" xr:uid="{77C46F26-CB21-4AD4-8A71-503CC712E06E}"/>
    <hyperlink ref="V2359" r:id="rId261" xr:uid="{61046E76-532B-4ED3-AE1C-3A90FAD73B7D}"/>
    <hyperlink ref="V1920" r:id="rId262" xr:uid="{FE2E7B85-315D-4DD3-950E-6CA892B994D1}"/>
    <hyperlink ref="V2361" r:id="rId263" xr:uid="{B117630A-AF73-412E-8B20-F9194CC24F05}"/>
    <hyperlink ref="V2362" r:id="rId264" xr:uid="{7D2048DB-4D23-4FA8-84D7-02854F57C195}"/>
    <hyperlink ref="V2363" r:id="rId265" xr:uid="{2B85C0DD-4CC6-4039-91CC-3F3F07D362B9}"/>
    <hyperlink ref="V2364" r:id="rId266" xr:uid="{375D8356-852C-4AA8-BE5B-6C91E51D72F6}"/>
    <hyperlink ref="V2365" r:id="rId267" xr:uid="{DB5A8B98-1B0C-4F41-A0CA-046AB06E484A}"/>
    <hyperlink ref="V2366" r:id="rId268" xr:uid="{036A0387-7E83-4254-BC76-86B746602293}"/>
    <hyperlink ref="V1910" r:id="rId269" xr:uid="{18A16F3F-37AE-46EF-928C-78A370FCE00E}"/>
    <hyperlink ref="V1892" r:id="rId270" xr:uid="{7817FB3E-8FCB-43EC-920E-A02EFDA000AF}"/>
    <hyperlink ref="V1968" r:id="rId271" xr:uid="{D780BE12-04E0-4D06-AE63-5E169F504652}"/>
    <hyperlink ref="V2368" r:id="rId272" xr:uid="{F09FAB62-F017-4956-A14E-4AFAA15584EB}"/>
    <hyperlink ref="V2369" r:id="rId273" xr:uid="{D6F73600-649A-4241-8BAF-8FFB2989C778}"/>
    <hyperlink ref="V2371" r:id="rId274" xr:uid="{26F61835-B11D-4448-8930-917D1FF34415}"/>
    <hyperlink ref="V2372" r:id="rId275" xr:uid="{C618C133-4F5F-422E-8106-8FEF78914FE5}"/>
    <hyperlink ref="V2367" r:id="rId276" xr:uid="{511ED71F-A036-457A-8E1E-E93BFCC738FD}"/>
    <hyperlink ref="V2370" r:id="rId277" xr:uid="{55EE3227-A28F-4379-8B3E-3A20F72F9410}"/>
    <hyperlink ref="V2376" r:id="rId278" xr:uid="{510AF74C-5EC7-4987-B015-B6098AFB3294}"/>
    <hyperlink ref="V2375" r:id="rId279" xr:uid="{2BAD1CC2-1F9C-4B57-88A8-4D3E677BCB1E}"/>
    <hyperlink ref="V2377" r:id="rId280" xr:uid="{F913CA06-BEFB-4D5D-8F08-24980DFB70D3}"/>
    <hyperlink ref="V2373" r:id="rId281" xr:uid="{EAB206D4-D281-4B53-AD38-CC1050D39219}"/>
    <hyperlink ref="V2374" r:id="rId282" xr:uid="{F2E11DE8-D153-4FD8-A6C9-A78B6DB8B780}"/>
    <hyperlink ref="V2378" r:id="rId283" xr:uid="{48D68BF3-065F-4C99-8AC7-9D52FA27659A}"/>
    <hyperlink ref="V2379" r:id="rId284" xr:uid="{A0BF143C-FE33-4D86-B8DA-D382812BEBA3}"/>
    <hyperlink ref="V2380" r:id="rId285" xr:uid="{7F4A9C8D-A677-48BF-A12C-4E47B69C167B}"/>
    <hyperlink ref="V2381" r:id="rId286" xr:uid="{0A5966D1-E3BA-44CB-BF49-BF78C2DB99D5}"/>
    <hyperlink ref="V2382" r:id="rId287" xr:uid="{A1EC58A3-A6AE-4722-8B6B-34F173A42DD0}"/>
    <hyperlink ref="V2383" r:id="rId288" xr:uid="{4F623A63-9228-4423-8C5F-42241F35F452}"/>
    <hyperlink ref="V2384" r:id="rId289" xr:uid="{30974B67-F035-442B-8B03-2C0BA9A952EE}"/>
    <hyperlink ref="V2385" r:id="rId290" xr:uid="{84CA4F8D-0874-4DB0-8618-8E6976FD22A6}"/>
    <hyperlink ref="V2386" r:id="rId291" xr:uid="{38B27ADA-021F-4DF0-B18B-25199EE620B4}"/>
    <hyperlink ref="V2387" r:id="rId292" xr:uid="{11011E72-0462-4C8B-BA23-87D0EB65218E}"/>
    <hyperlink ref="V2388" r:id="rId293" xr:uid="{021CF813-7DD7-45E7-8B09-C45F4A3242B6}"/>
    <hyperlink ref="V2389" r:id="rId294" xr:uid="{CBA320F5-A0F4-44A0-ACD1-E32C098A5672}"/>
    <hyperlink ref="V2390" r:id="rId295" xr:uid="{23F4EC73-7C3D-4DE3-B4F9-6E92AD0F553A}"/>
    <hyperlink ref="V2391" r:id="rId296" xr:uid="{189A414B-DAB7-4201-9520-541BE8DA767E}"/>
    <hyperlink ref="V2392" r:id="rId297" xr:uid="{0955F6CE-9245-4E7A-A602-021B8B942BB7}"/>
    <hyperlink ref="V2393" r:id="rId298" xr:uid="{665B0EF8-A681-4A68-93D4-B3D23E902F04}"/>
    <hyperlink ref="V2394" r:id="rId299" xr:uid="{03C6C258-981C-4631-B2DD-9078DD3EB506}"/>
    <hyperlink ref="V2395" r:id="rId300" xr:uid="{E8278982-EABE-409F-A897-339903F707D1}"/>
    <hyperlink ref="V2396" r:id="rId301" xr:uid="{F43C680E-A219-44F7-BCE2-E00F1D6B51E1}"/>
    <hyperlink ref="V2398" r:id="rId302" xr:uid="{7D0B6480-8D3C-48D3-8A28-1016D7BEF7FE}"/>
    <hyperlink ref="V1923" r:id="rId303" xr:uid="{BECD3D59-6E6A-4B15-9263-4150D7CBB98A}"/>
    <hyperlink ref="V2401" r:id="rId304" xr:uid="{26A9B485-F012-4283-B3B0-16CDB89049B2}"/>
    <hyperlink ref="V2402" r:id="rId305" xr:uid="{AA8EB422-19E6-46F6-9CE9-B0575B1F0A94}"/>
    <hyperlink ref="V2403" r:id="rId306" xr:uid="{B92024BF-D884-4F64-95DD-91A66C8FA3B3}"/>
    <hyperlink ref="V2404" r:id="rId307" xr:uid="{99A2498D-593B-4DB0-AED9-D27BBC45D3AD}"/>
    <hyperlink ref="V2405" r:id="rId308" xr:uid="{0AA07792-D646-4564-842B-974B9B3183D2}"/>
    <hyperlink ref="V2400" r:id="rId309" xr:uid="{81D8DE14-D902-4DD7-8B43-50FEDD3AAA59}"/>
    <hyperlink ref="V2406" r:id="rId310" xr:uid="{CCDBB31C-CAD4-4EE3-B306-4A1B7AA1D3E8}"/>
    <hyperlink ref="V2407" r:id="rId311" xr:uid="{3B5C2D21-EB87-4591-A062-61FF4929CB39}"/>
    <hyperlink ref="V2408" r:id="rId312" xr:uid="{A52A5396-2564-4BD3-AC11-C194A838B37E}"/>
    <hyperlink ref="V2409" r:id="rId313" xr:uid="{E0ABB0D3-E358-4F6E-8D94-61C36FF3B131}"/>
    <hyperlink ref="V2410" r:id="rId314" xr:uid="{04B7D29F-B25E-4D66-B6F9-0630EB5FA9B2}"/>
    <hyperlink ref="V2411" r:id="rId315" xr:uid="{822CE555-E7C2-44CF-91B2-67820F44DB7E}"/>
    <hyperlink ref="V2399" r:id="rId316" xr:uid="{2E88AA99-7BC5-4E0B-9675-AF4EAAD57A4D}"/>
    <hyperlink ref="V2412" r:id="rId317" xr:uid="{C3DC0D50-0757-4CE7-9172-6D365EDCA02E}"/>
    <hyperlink ref="V2413" r:id="rId318" xr:uid="{8F73189C-A057-4A37-82FD-17CE5C83F728}"/>
    <hyperlink ref="V2414" r:id="rId319" xr:uid="{57945719-7952-4FCB-A47B-4828E196719B}"/>
    <hyperlink ref="V2415" r:id="rId320" xr:uid="{B0F308DF-B3C0-4397-A592-81351DB096FA}"/>
    <hyperlink ref="V2416" r:id="rId321" xr:uid="{0150DDFC-8463-408A-9FDF-3AA87FD0B077}"/>
    <hyperlink ref="V2417" r:id="rId322" xr:uid="{AD41D240-F15B-484D-83FF-4348EFBCE5F1}"/>
    <hyperlink ref="V2418" r:id="rId323" xr:uid="{56D52696-7549-4A02-943B-EEC80B7A23BF}"/>
    <hyperlink ref="V2419" r:id="rId324" xr:uid="{516563D0-F348-4B16-97BA-A40AA848EA21}"/>
    <hyperlink ref="V2420" r:id="rId325" xr:uid="{1AC2BE41-B4C2-49B9-B311-5C02A15B4759}"/>
    <hyperlink ref="V2424" r:id="rId326" xr:uid="{19EE48F0-F669-44E1-8C69-F5AFFB27526D}"/>
    <hyperlink ref="V2423" r:id="rId327" xr:uid="{5D42A7AF-78E6-42E7-AAC1-415FD0D0370B}"/>
    <hyperlink ref="V2425" r:id="rId328" xr:uid="{8057D484-87D0-4E07-9AEF-8CF0220F0A46}"/>
    <hyperlink ref="V2429" r:id="rId329" xr:uid="{608DA5AF-403E-4AB1-A38A-AC8EDFEB33A7}"/>
    <hyperlink ref="V2426" r:id="rId330" xr:uid="{7C811F75-8B1F-4A0A-86FA-AB8E32B11464}"/>
    <hyperlink ref="V2427" r:id="rId331" xr:uid="{BBB58B01-4746-4A1C-BC0B-57CB7EB1FCBC}"/>
    <hyperlink ref="V2422" r:id="rId332" xr:uid="{B2E0C69E-43EE-450D-ACB0-DCC1BCB2DE5E}"/>
    <hyperlink ref="V2428" r:id="rId333" xr:uid="{7C70179D-6012-4116-A481-90D50F66A68E}"/>
    <hyperlink ref="V2421" r:id="rId334" xr:uid="{842A39CC-2810-4656-8852-57F197D5A52D}"/>
    <hyperlink ref="V2454" r:id="rId335" xr:uid="{D41A0FB7-0AC7-4EB0-9708-E34643B40C20}"/>
    <hyperlink ref="V2455" r:id="rId336" xr:uid="{8AA35D7D-D564-4987-8E6F-479FC03FDD64}"/>
    <hyperlink ref="V2456" r:id="rId337" display="mailto:u1202025@unimilitar.edu.co" xr:uid="{670995B5-6610-42DB-8DEB-B7FF904AC809}"/>
    <hyperlink ref="V2461" r:id="rId338" xr:uid="{7F9E16F7-06E5-4420-82A2-F76E756CD47D}"/>
    <hyperlink ref="V2457" r:id="rId339" xr:uid="{42048041-1964-4653-917D-CA8E9FF76A41}"/>
    <hyperlink ref="V2458" r:id="rId340" display="mailto:jueznicole@gmail.com" xr:uid="{3E049706-EA7A-4847-95DD-9DE6DBA39507}"/>
    <hyperlink ref="V2460" r:id="rId341" xr:uid="{FF035C35-06C9-4ACB-8EC7-95D0D175E47B}"/>
    <hyperlink ref="V2433" r:id="rId342" xr:uid="{4BBC9F08-7EE0-43B3-9933-62E09E3B6E2E}"/>
    <hyperlink ref="V2434" r:id="rId343" xr:uid="{3C12F2C6-DD64-45A7-BCFE-682E33C7A97E}"/>
    <hyperlink ref="V2436" r:id="rId344" xr:uid="{44D87EA2-CA58-42CA-A268-D7B925C38B4B}"/>
    <hyperlink ref="V2430" r:id="rId345" xr:uid="{12D33DE8-F93D-476D-8060-1A208383BEFF}"/>
    <hyperlink ref="V2437" r:id="rId346" xr:uid="{21CE78C5-3C38-4FF6-A92A-8F7AE83D6FD7}"/>
    <hyperlink ref="V2440" r:id="rId347" xr:uid="{9C60E7C2-9D39-41EB-83CF-BE4EEC4B8893}"/>
    <hyperlink ref="V2465" r:id="rId348" xr:uid="{A0493722-8C02-4682-881F-264061728C40}"/>
    <hyperlink ref="V2431" r:id="rId349" xr:uid="{E1C5525B-99AD-445A-9739-6A23DDB64648}"/>
    <hyperlink ref="V2439" r:id="rId350" xr:uid="{1191EB56-84F1-4A1E-BB7C-E8C187586509}"/>
    <hyperlink ref="V2443" r:id="rId351" xr:uid="{DB2384F2-0C9B-4705-A0DD-9879E00C7F5C}"/>
    <hyperlink ref="V2442" r:id="rId352" xr:uid="{3A72A6B6-FBEF-417F-8E25-C568474E02B9}"/>
    <hyperlink ref="V2464" r:id="rId353" xr:uid="{39CFBB2A-0755-4810-A2E6-AE5FC8382E90}"/>
    <hyperlink ref="V2444" r:id="rId354" xr:uid="{8ED2319B-EEBB-4200-804F-ED1076155CB6}"/>
    <hyperlink ref="V2441" r:id="rId355" xr:uid="{E916A29A-D796-4024-8775-3E0C7AA09FA3}"/>
    <hyperlink ref="V2462" r:id="rId356" xr:uid="{769771F0-41A8-4860-9943-5947468FCBB8}"/>
    <hyperlink ref="V2446" r:id="rId357" xr:uid="{50259979-F9A6-42EB-AC23-1A4BECB9A2D5}"/>
    <hyperlink ref="V2447" r:id="rId358" xr:uid="{2B96EC0E-D7DD-4E83-A82F-5E7EFB54BEFA}"/>
    <hyperlink ref="V2463" r:id="rId359" xr:uid="{13CBE4AE-8B5D-4C68-BCA9-310298D3A5D5}"/>
    <hyperlink ref="V2448" r:id="rId360" xr:uid="{3BCFB464-73A4-405F-B288-2DC80FD1D7CB}"/>
    <hyperlink ref="V2438" r:id="rId361" xr:uid="{7932E185-0673-4B8D-9286-6ABA8F5F4CAF}"/>
    <hyperlink ref="V2432" r:id="rId362" xr:uid="{BFB03FC3-2D44-4434-A9D2-02EE3C128EF0}"/>
    <hyperlink ref="V2449" r:id="rId363" xr:uid="{D249CEBA-E2C0-410F-A7D1-715EE7489C3D}"/>
    <hyperlink ref="V2450" r:id="rId364" xr:uid="{B7324B8F-6773-48A8-A771-03A7A201B6D4}"/>
    <hyperlink ref="V2466" r:id="rId365" xr:uid="{FB7E6926-6B09-4B31-B6CA-5EC2217683F9}"/>
    <hyperlink ref="V2451" r:id="rId366" xr:uid="{8ECED52E-9319-4B99-9492-8509B6E72B35}"/>
    <hyperlink ref="V2452" r:id="rId367" xr:uid="{53B6B6A6-2F89-42EC-8F8A-8316B8F3F31D}"/>
    <hyperlink ref="V2453" r:id="rId368" xr:uid="{0968FD4F-AC23-4EA2-9375-E1F649441378}"/>
    <hyperlink ref="V2467" r:id="rId369" xr:uid="{A4D7FB67-C920-4A93-B581-04EF125AB5C8}"/>
    <hyperlink ref="V2468" r:id="rId370" xr:uid="{CD636544-C35F-4F0B-B495-50C8125B7B08}"/>
    <hyperlink ref="V2435" r:id="rId371" xr:uid="{2E7AE92B-23B2-4C30-A1E8-684CF5E31D97}"/>
    <hyperlink ref="V2459" r:id="rId372" xr:uid="{07215CB1-F3A1-46B3-960E-753863F6CEFA}"/>
    <hyperlink ref="V2445" r:id="rId373" xr:uid="{B94A0245-C09B-4F7D-AAA2-88F275EA868A}"/>
    <hyperlink ref="V2470" r:id="rId374" xr:uid="{0CE4A237-29F8-4981-969A-FA31CD4CDDA4}"/>
    <hyperlink ref="V1973" r:id="rId375" xr:uid="{C42C86F1-1391-46AA-A769-936897CA3F4C}"/>
    <hyperlink ref="V2471" r:id="rId376" xr:uid="{D36D4EB7-6A34-41FC-AC15-462A70FBB01A}"/>
    <hyperlink ref="V2476" r:id="rId377" display="mailto:mariasilva1986@gmail.com" xr:uid="{3691CA83-9B10-4F58-829B-8F5850315064}"/>
    <hyperlink ref="V2473" r:id="rId378" display="mailto:edna.hernandez0394@gmail.com" xr:uid="{B50C1794-2E65-43C5-B38C-EA400E3D3151}"/>
    <hyperlink ref="V2474" r:id="rId379" display="mailto:Cristianrodri99@gmail.com" xr:uid="{CF17FCA5-9C77-4B6C-A037-BEBABD15673B}"/>
    <hyperlink ref="V2475" r:id="rId380" display="mailto:tobysa97@gmail.com" xr:uid="{06963901-3CB9-4DB4-90DD-D5064E4861F2}"/>
    <hyperlink ref="V2472" r:id="rId381" display="mailto:jmayith1997@gmail.com" xr:uid="{58988B7F-6410-464B-8F90-C43198AAA0E0}"/>
    <hyperlink ref="V226" r:id="rId382" xr:uid="{D5A69153-9F9B-4305-B8F1-30B62F0A3CF2}"/>
    <hyperlink ref="V2469" r:id="rId383" xr:uid="{C7F5C4B3-2BDE-4E80-A1A7-4BAABC9E7D93}"/>
    <hyperlink ref="V2477" r:id="rId384" xr:uid="{EE206B4F-5684-4218-BBAB-D2369D8F6D65}"/>
    <hyperlink ref="V2479" r:id="rId385" xr:uid="{7A4261CC-5514-4B59-824F-551988F7C586}"/>
    <hyperlink ref="V2478" r:id="rId386" xr:uid="{8D896897-DDE4-42DA-A9EC-48C4F56B0F21}"/>
    <hyperlink ref="V2480" r:id="rId387" xr:uid="{DAF99E89-5790-49BD-86F8-329E368726B2}"/>
    <hyperlink ref="V2481" r:id="rId388" xr:uid="{07C67CD8-0AE5-43D5-B6E9-FFAF4CD6D59C}"/>
    <hyperlink ref="V2482" r:id="rId389" xr:uid="{516FDFC9-16A6-4BF3-9C42-C24F6C9511EE}"/>
    <hyperlink ref="V2483" r:id="rId390" xr:uid="{5A6934FB-CFA3-4EB8-9960-90696CFD5E3A}"/>
    <hyperlink ref="V2484" r:id="rId391" xr:uid="{C75A2E06-8F10-4B17-978C-776B2758E540}"/>
    <hyperlink ref="V2485" r:id="rId392" xr:uid="{629C1A11-9C5D-472E-A03E-D4AB048DE337}"/>
    <hyperlink ref="V2486" r:id="rId393" display="mailto:luiseliasperez@gmail.com" xr:uid="{16A3838F-8467-4D0E-B83B-E84B1263210A}"/>
    <hyperlink ref="V2487" r:id="rId394" xr:uid="{756ECB33-7B32-45C7-A867-4D00488C1856}"/>
    <hyperlink ref="V2489" r:id="rId395" display="mailto:djandrespj2014@gmail.com" xr:uid="{05CBE8D1-C302-4915-B4AC-3BAA76C4F298}"/>
    <hyperlink ref="V2488" r:id="rId396" xr:uid="{4AA24D18-1CC8-4E39-9FBA-94226EE6C029}"/>
    <hyperlink ref="V2493" r:id="rId397" xr:uid="{C2C309DC-92F9-414F-9C13-8D00AA5EE3B7}"/>
    <hyperlink ref="V2496" r:id="rId398" xr:uid="{34FDCF5E-8A73-4A01-956A-5828318EBA5A}"/>
    <hyperlink ref="V2494" r:id="rId399" xr:uid="{A7129BC6-14A6-4CCD-88EA-C57B0B7788E8}"/>
    <hyperlink ref="V2497" r:id="rId400" xr:uid="{53601472-D2AD-47DD-8B31-937F40E3F19F}"/>
    <hyperlink ref="V2499" r:id="rId401" xr:uid="{091364D4-9699-4C16-AD2F-7FC74DB7B300}"/>
    <hyperlink ref="V2495" r:id="rId402" xr:uid="{C60A50F8-4278-44E3-93B0-8CAA87185609}"/>
    <hyperlink ref="V2498" r:id="rId403" xr:uid="{0B72BFBF-08E7-4650-9602-DE16D49D3D91}"/>
    <hyperlink ref="V2502" r:id="rId404" xr:uid="{9F1931FB-8B25-4767-8509-72F3D40A6BF8}"/>
    <hyperlink ref="V2503" r:id="rId405" xr:uid="{C4047909-7866-4B5C-AA7E-3B282C670482}"/>
    <hyperlink ref="V2500" r:id="rId406" xr:uid="{D4E8F279-986C-4934-8193-9656F7B301C3}"/>
    <hyperlink ref="V2501" r:id="rId407" xr:uid="{A390D35C-3B17-4378-8F7A-9875FFFA9620}"/>
    <hyperlink ref="V2491" r:id="rId408" xr:uid="{D75DDAD0-0F02-4A30-A272-E6C7E9F5EBD1}"/>
    <hyperlink ref="V2505" r:id="rId409" xr:uid="{1481B980-5FE9-4770-83B4-41C4BA92743E}"/>
    <hyperlink ref="V2506" r:id="rId410" xr:uid="{34821E10-A550-4D6A-B6E4-76912165B7F4}"/>
    <hyperlink ref="V2507" r:id="rId411" xr:uid="{0D4BBA77-4B0D-4DBF-AC34-D02FC56B74DF}"/>
    <hyperlink ref="V2509" r:id="rId412" xr:uid="{F2ACD39E-DE90-40DF-8D06-080A54C2F354}"/>
    <hyperlink ref="V2504" r:id="rId413" xr:uid="{D04E9507-FC3A-4510-9D6D-8A6D7B0E74F4}"/>
    <hyperlink ref="V2510" r:id="rId414" xr:uid="{DA27C7BF-6BB7-4528-B9EB-19A3C87190DC}"/>
    <hyperlink ref="V2511" r:id="rId415" xr:uid="{B1832220-1E55-4C1D-89CB-2D200F39ECD3}"/>
    <hyperlink ref="V2513" r:id="rId416" xr:uid="{A14870D1-FA26-4653-880D-E8E68FE04737}"/>
    <hyperlink ref="V2514" r:id="rId417" xr:uid="{DDB50A13-D906-45B8-81D7-350D6E9CCCC8}"/>
    <hyperlink ref="V2515" r:id="rId418" xr:uid="{EDE91556-55D7-4C2D-8E61-AFCE94E66AD8}"/>
    <hyperlink ref="V2512" r:id="rId419" xr:uid="{70AB9E60-20C6-4F51-9D86-203432948DA9}"/>
    <hyperlink ref="V1698" r:id="rId420" xr:uid="{830685E6-35C9-417A-BF26-5A3A6D557C86}"/>
    <hyperlink ref="V2518" r:id="rId421" xr:uid="{1F72F4A5-C1A2-4A3B-985F-BDFA47C9E235}"/>
    <hyperlink ref="V2519" r:id="rId422" xr:uid="{888F3959-7CBD-43D3-898D-8288AC87ADDC}"/>
    <hyperlink ref="V2520" r:id="rId423" xr:uid="{3445118B-E5F5-46F6-86A9-C99301C6AF89}"/>
    <hyperlink ref="V2517" r:id="rId424" xr:uid="{76A5715E-4A43-49C5-9A4C-0A1B1C8E888B}"/>
    <hyperlink ref="V2516" r:id="rId425" xr:uid="{557974EA-C05A-4B54-97EA-C74EC6C2D3BC}"/>
    <hyperlink ref="V2521" r:id="rId426" xr:uid="{CB484275-8AAA-482D-AC53-9834CF081901}"/>
    <hyperlink ref="V2524" r:id="rId427" xr:uid="{750016D3-86EF-43D6-A599-B70974023E29}"/>
    <hyperlink ref="V1831" r:id="rId428" xr:uid="{82EC200F-B904-4B05-8420-B7B36625AD77}"/>
    <hyperlink ref="V2522" r:id="rId429" xr:uid="{A88651D3-60C9-438F-9F82-813275DAF0E7}"/>
    <hyperlink ref="V2523" r:id="rId430" xr:uid="{D3BEE2E2-6DDB-4A7B-94EE-55AB41332D0B}"/>
    <hyperlink ref="V2527" r:id="rId431" xr:uid="{3509C29A-183A-4686-B07E-044FEBB44532}"/>
    <hyperlink ref="V2525" r:id="rId432" xr:uid="{7B566290-94EA-43B7-B6F9-77CBD1E3E6B0}"/>
    <hyperlink ref="V2526" r:id="rId433" xr:uid="{BD0F2A98-ABA4-49B7-9B04-79EEFE1C4569}"/>
    <hyperlink ref="V2529" r:id="rId434" xr:uid="{9256BD26-4651-4A11-88E8-EFC28479B66F}"/>
    <hyperlink ref="V2528" r:id="rId435" xr:uid="{503C22F8-7A35-4F79-85F1-9EC22BACD28F}"/>
    <hyperlink ref="V2532" r:id="rId436" xr:uid="{DEA2E547-5BB6-4B4F-83B4-37463E16F268}"/>
    <hyperlink ref="V2530" r:id="rId437" xr:uid="{F4DE3758-4345-4D57-A496-7861A840096A}"/>
    <hyperlink ref="V2531" r:id="rId438" xr:uid="{D6235BE5-7D4F-42AA-AD56-28129DFDA327}"/>
    <hyperlink ref="V2534" r:id="rId439" xr:uid="{24AFDA91-80CE-4ACA-8B0F-7E7942219EE7}"/>
    <hyperlink ref="V2535" r:id="rId440" xr:uid="{055460C3-C7BE-4817-8596-DB5164335313}"/>
    <hyperlink ref="V2537" r:id="rId441" xr:uid="{598B2F39-5034-450F-AD0F-8EBA39FB7AD2}"/>
    <hyperlink ref="V2536" r:id="rId442" xr:uid="{A05B7739-DC10-4D30-B861-F4C00653FCD3}"/>
    <hyperlink ref="V2538" r:id="rId443" xr:uid="{0418BCBC-3F54-4EB4-BF55-D40338E6A86F}"/>
    <hyperlink ref="V2540" r:id="rId444" xr:uid="{2B69B600-B053-4F14-AE43-64754AD48FD6}"/>
    <hyperlink ref="V2539" r:id="rId445" xr:uid="{C54EF3EF-C6DF-4BC2-B9B6-B361D1935F1E}"/>
    <hyperlink ref="V2543" r:id="rId446" xr:uid="{5E448CF2-817A-486C-BDDE-5B78D656A1E2}"/>
    <hyperlink ref="V2542" r:id="rId447" xr:uid="{6B3D4037-AA92-4A9D-BEE1-99657E2154F0}"/>
    <hyperlink ref="V2541" r:id="rId448" xr:uid="{B5A07776-4E56-47B5-B9FE-33159BAD7D0C}"/>
    <hyperlink ref="V2544" r:id="rId449" xr:uid="{32C1B8CF-5F1A-4FC6-A657-FC00BF437D7F}"/>
    <hyperlink ref="V2547" r:id="rId450" xr:uid="{AA95E410-5C0D-45F2-B0F6-691C70939B4C}"/>
    <hyperlink ref="V2548" r:id="rId451" display="mailto:Paolaaleja15@gmail.com" xr:uid="{D34033EB-72A5-477E-8C7D-E1892955820D}"/>
    <hyperlink ref="V2549" r:id="rId452" display="mailto:tatan.perez2001@hotmail.com" xr:uid="{1C0AED2A-C160-48E3-AC0C-BE5C1A95E025}"/>
    <hyperlink ref="V2550" r:id="rId453" display="mailto:camisegura208@gmail.com" xr:uid="{0A40E3C7-25FC-401C-8BBC-D0C60727D202}"/>
    <hyperlink ref="V2545" r:id="rId454" display="mailto:stefanypachon11@hotmail.com" xr:uid="{3ACA2B9E-BDFB-43E4-8787-74AEB9A7B3A8}"/>
    <hyperlink ref="V2552" r:id="rId455" display="mailto:yudaleys@hotmail.com" xr:uid="{4452F2BB-1215-4511-AAFB-FB1487ED7DA3}"/>
    <hyperlink ref="V2553" r:id="rId456" xr:uid="{A670021A-0E31-47D5-B3AE-E8BC00151E89}"/>
    <hyperlink ref="V2554" r:id="rId457" display="mailto:milenita_0094@hotmail.com" xr:uid="{69F241F4-62E7-4072-8F87-CF3251335643}"/>
    <hyperlink ref="V2555" r:id="rId458" display="mailto:jairovargas89@outlook.com" xr:uid="{52A95FB0-27F1-4870-AAEE-7AF70E6A7CEA}"/>
    <hyperlink ref="V2551" r:id="rId459" display="mailto:lb.870531@hotmail.com" xr:uid="{3C9CAA67-5CB5-4AD3-88FD-0923C4410D1F}"/>
    <hyperlink ref="V2556" r:id="rId460" display="mailto:miletalia@hotmail.com" xr:uid="{7E1DC607-4DB8-4FA3-938A-1BA29D84E78A}"/>
    <hyperlink ref="V2557" r:id="rId461" display="mailto:moni4992@outlook.com" xr:uid="{E86DE6FE-1B58-47F6-886F-36F89CABFE39}"/>
    <hyperlink ref="V2558" r:id="rId462" display="mailto:julianaprinss89@gmail.com" xr:uid="{E8B3028D-7D90-4871-ABD7-EDC3FEF0B1AF}"/>
    <hyperlink ref="V2559" r:id="rId463" display="mailto:michelcortesfandino@gmail.com" xr:uid="{C93DFC75-96EE-454E-8C45-C38445AC7809}"/>
    <hyperlink ref="V2560" r:id="rId464" xr:uid="{56EC4482-63F7-4947-841F-DCDBDF22DCD6}"/>
    <hyperlink ref="V2561" r:id="rId465" display="mailto:samanthagonzalez8888@gmail.com" xr:uid="{EB1C72D6-1EA6-462E-BFA5-52754855625C}"/>
    <hyperlink ref="V2562" r:id="rId466" display="mailto:daniela_correa25@hotmail.com" xr:uid="{00C45DC6-F4D7-4DE0-996F-398F15CD3BCE}"/>
    <hyperlink ref="V2563" r:id="rId467" display="mailto:laufilmi@gmail.com" xr:uid="{5AB72EEE-95AB-4BAD-BED6-209B67FF1A82}"/>
    <hyperlink ref="V2564" r:id="rId468" display="mailto:AFBM1031@GMAIL.COM" xr:uid="{C567117B-95B9-4872-9DAA-0F42A4288016}"/>
    <hyperlink ref="V2574" r:id="rId469" display="mailto:Ivet7788@hotmail.com" xr:uid="{688C20EC-4FF6-4D45-890A-5AAB559C3F44}"/>
    <hyperlink ref="V2566" r:id="rId470" xr:uid="{B36ABF34-B976-4433-BCD3-A64FF01C76DA}"/>
    <hyperlink ref="V2567" r:id="rId471" xr:uid="{1CD15235-308C-41D8-B152-EA2FB469B789}"/>
    <hyperlink ref="V2573" r:id="rId472" display="mailto:lucisamu2017@gmail.com" xr:uid="{12C5C4FE-5B99-4083-A45A-72F9E64D489B}"/>
    <hyperlink ref="V2565" r:id="rId473" xr:uid="{715B54DA-704E-468E-92E0-99517330F27E}"/>
    <hyperlink ref="V2572" r:id="rId474" xr:uid="{F27803A9-8772-4D7F-B4E6-170549DA1084}"/>
    <hyperlink ref="V2568" r:id="rId475" display="mailto:Lauragineth3@gmail.com" xr:uid="{FB6DBA01-56A9-4AE5-8D40-E8D932F659FF}"/>
    <hyperlink ref="V2546" r:id="rId476" xr:uid="{9F177E51-44B5-40FB-AB44-818CE015170A}"/>
    <hyperlink ref="V2575" r:id="rId477" xr:uid="{860F44EF-FB8C-4CFA-823C-10B2CBE76E02}"/>
    <hyperlink ref="V2576" r:id="rId478" xr:uid="{2743E510-9C69-446D-8DAA-A32A3696ED00}"/>
    <hyperlink ref="V2577" r:id="rId479" xr:uid="{C27D088D-4220-478B-9F94-4915A4D8FB6E}"/>
    <hyperlink ref="V2571" r:id="rId480" xr:uid="{D8CB2272-B5DA-46D8-9DEE-D635A181EA33}"/>
    <hyperlink ref="V2570" r:id="rId481" xr:uid="{09F95612-DD6F-4678-920D-1C6BC4B22542}"/>
    <hyperlink ref="V2578" r:id="rId482" xr:uid="{AE91067F-3E2F-43EE-9EE9-CDF286C4E2FF}"/>
    <hyperlink ref="V2579" r:id="rId483" xr:uid="{C43610C2-ECDD-4702-9B18-A509F2DC1631}"/>
    <hyperlink ref="V2580" r:id="rId484" xr:uid="{484C720D-7FB8-4FBE-82F6-97B01CE58D7C}"/>
    <hyperlink ref="V2581" r:id="rId485" xr:uid="{EFD6AF51-BB7D-4D87-BBBA-D71780FD9717}"/>
    <hyperlink ref="V2582" r:id="rId486" xr:uid="{6507A6A6-2AD2-4AC9-98CA-5508F785842B}"/>
    <hyperlink ref="V2583" r:id="rId487" xr:uid="{EDB6C9F5-D1BC-4FD3-A56A-FA7323E27605}"/>
    <hyperlink ref="V2492" r:id="rId488" xr:uid="{39CB86B5-2F5C-44FA-B460-4D68FB6FD9A0}"/>
    <hyperlink ref="V2584" r:id="rId489" xr:uid="{3AA4EB66-B03F-450B-80D0-65984C64815B}"/>
    <hyperlink ref="V2585" r:id="rId490" xr:uid="{39B66F0F-1202-4D3E-A33C-677BC16B6862}"/>
    <hyperlink ref="V2586" r:id="rId491" xr:uid="{4BECE604-4B0E-4703-B080-BDFDC2FFDAE7}"/>
    <hyperlink ref="V2587" r:id="rId492" xr:uid="{FF6C4312-53B4-40DD-825A-07E6F76E08C8}"/>
    <hyperlink ref="V2589" r:id="rId493" xr:uid="{995C0190-A026-44A4-A5ED-748B66F337A5}"/>
    <hyperlink ref="V2588" r:id="rId494" xr:uid="{64AE4BCC-2089-4A1F-9DE9-6C2A52FCD994}"/>
    <hyperlink ref="V2590" r:id="rId495" xr:uid="{E01031DA-CB83-4BD6-B0E7-CDC281ACD6DD}"/>
    <hyperlink ref="V2591" r:id="rId496" xr:uid="{89165AD9-D8F0-4BFB-B8C9-0ADAC3AA0B0F}"/>
    <hyperlink ref="V2592" r:id="rId497" xr:uid="{A1B74087-57CB-4DAF-8EDA-4541DA0A8A79}"/>
    <hyperlink ref="V2596" r:id="rId498" xr:uid="{493F9EF0-A56C-4D5E-878F-A913C512D59A}"/>
    <hyperlink ref="V2593" r:id="rId499" xr:uid="{7DC3A0C3-4629-4C8C-965D-A35AFA73806D}"/>
    <hyperlink ref="V2594" r:id="rId500" xr:uid="{ECBC01B9-CADA-4E0D-A88F-BF69BA9F5634}"/>
    <hyperlink ref="V2595" r:id="rId501" xr:uid="{04A8C9F0-70B3-444E-8161-6E2BA2270F59}"/>
    <hyperlink ref="V2597" r:id="rId502" xr:uid="{E8FF69EA-3B7E-472F-9171-3633A6B69F68}"/>
    <hyperlink ref="V2599" r:id="rId503" xr:uid="{E90EF03E-D064-4F5A-8ED5-D143FF8F4084}"/>
    <hyperlink ref="V2600" r:id="rId504" xr:uid="{51A86E9F-A2B8-45A7-9A93-E125BB63ED77}"/>
    <hyperlink ref="V2598" r:id="rId505" xr:uid="{53610FFA-88A3-42BA-BF64-6D1FE2E602B1}"/>
    <hyperlink ref="V2604" r:id="rId506" xr:uid="{9D63EEB1-75C5-4ECE-AFE4-75E6A116E76B}"/>
    <hyperlink ref="V2601" r:id="rId507" xr:uid="{76A690A0-228F-4D98-9FB3-EB427A973793}"/>
    <hyperlink ref="V2602" r:id="rId508" xr:uid="{1981B7E8-331C-46F3-AA31-1F717CB00FA2}"/>
    <hyperlink ref="V2605" r:id="rId509" xr:uid="{F7C8B95F-5AF6-4CBC-8BE9-D56BE90E391A}"/>
    <hyperlink ref="V2606" r:id="rId510" xr:uid="{17C34F1E-0F37-4F93-A540-07AC216C9CED}"/>
    <hyperlink ref="V2603" r:id="rId511" xr:uid="{F4F5DB83-5F24-4E5E-BDCA-5B994F3072C9}"/>
    <hyperlink ref="V1367" r:id="rId512" xr:uid="{054D2D4A-FCB8-4B09-8AF0-0C3052F8F4C1}"/>
    <hyperlink ref="V2607" r:id="rId513" xr:uid="{BA44AF28-A455-47A6-8205-491D6A7F660E}"/>
    <hyperlink ref="V2608" r:id="rId514" xr:uid="{E7BF78FB-C1BD-43C9-B8FA-CBFFCFDCA074}"/>
    <hyperlink ref="V2614" r:id="rId515" xr:uid="{D6BD3A93-8EA1-4B9F-AFBA-1E02CC404384}"/>
    <hyperlink ref="V2610" r:id="rId516" xr:uid="{E7E2AD55-F443-4E40-B96B-53ACDB3FEA3B}"/>
    <hyperlink ref="V2612" r:id="rId517" xr:uid="{5F1DEEA4-87D7-4EB7-9BC7-7EACB6774604}"/>
    <hyperlink ref="V2611" r:id="rId518" xr:uid="{F0B18F71-BF8B-4694-96E5-8BDF24355D1D}"/>
    <hyperlink ref="V2613" r:id="rId519" xr:uid="{8D76A8B3-241C-433E-B5B2-040EEAFD62EC}"/>
    <hyperlink ref="V2609" r:id="rId520" xr:uid="{D5C27141-719E-4DEE-8ED7-25202FB03C25}"/>
    <hyperlink ref="V2616" r:id="rId521" xr:uid="{42F97713-CB15-4BF2-BB07-F265BE54F3CC}"/>
    <hyperlink ref="V2615" r:id="rId522" xr:uid="{31472A70-D2AA-4107-88AA-F20B8F217ADD}"/>
    <hyperlink ref="V2618" r:id="rId523" xr:uid="{67DD3495-00FB-4A4B-B792-1FC57A0D387B}"/>
    <hyperlink ref="V2620" r:id="rId524" xr:uid="{F7F0541B-4BD9-4D75-998F-D4EDBC2EF127}"/>
    <hyperlink ref="V2621" r:id="rId525" xr:uid="{16D5102A-390E-4919-8A80-3EB964DA801E}"/>
    <hyperlink ref="V2628" r:id="rId526" xr:uid="{34044BDC-1486-4BC7-8520-E37A19BF7408}"/>
    <hyperlink ref="V2622" r:id="rId527" xr:uid="{740DF01F-C717-4A8E-9966-C6E2FF211E8A}"/>
    <hyperlink ref="V2623" r:id="rId528" xr:uid="{D00FB4CE-5E28-422D-B676-6A52C47851A1}"/>
    <hyperlink ref="V2624" r:id="rId529" xr:uid="{CAE431E2-72B1-4635-B5FE-6D5E72AC0AAA}"/>
    <hyperlink ref="V2627" r:id="rId530" xr:uid="{0E34E8C3-4974-4475-A00B-3E3CA8659039}"/>
    <hyperlink ref="V2617" r:id="rId531" xr:uid="{037FD528-1BAF-455C-825F-5CD1449AB94C}"/>
    <hyperlink ref="V2619" r:id="rId532" xr:uid="{5DD2B53F-E139-4D29-BCFE-B1A8E64D0A4D}"/>
    <hyperlink ref="V2629" r:id="rId533" xr:uid="{FF76F72F-E07A-4243-88B6-411919B47BDE}"/>
    <hyperlink ref="V2625" r:id="rId534" xr:uid="{8A06FC60-8EA2-4480-95D9-44E1DF2D2BE0}"/>
    <hyperlink ref="V2626" r:id="rId535" xr:uid="{5607E4ED-18DA-474A-8308-C691BC36F171}"/>
    <hyperlink ref="V2631" r:id="rId536" xr:uid="{F4E971D0-A13A-4725-A360-2C13BA824F00}"/>
    <hyperlink ref="V2632" r:id="rId537" xr:uid="{C3D9F79C-A792-4418-BF4B-5560F347A707}"/>
    <hyperlink ref="V2633" r:id="rId538" xr:uid="{D0206F2B-EA6F-4435-9E1E-9F1389E343FA}"/>
    <hyperlink ref="V2634" r:id="rId539" xr:uid="{E9F32A84-2E7A-4B0E-9957-B3698CBC1539}"/>
    <hyperlink ref="V2630" r:id="rId540" xr:uid="{A6E4C10E-612D-4876-93B4-8BB1577A6BB7}"/>
    <hyperlink ref="V2637" r:id="rId541" xr:uid="{F629A29B-DEAF-41B1-901E-EB71386F849E}"/>
    <hyperlink ref="V2638" r:id="rId542" xr:uid="{10889936-3BA1-4A6F-8231-82CB82F1878D}"/>
    <hyperlink ref="V2635" r:id="rId543" xr:uid="{2C17758A-0BA9-4415-91C0-FCF465A95E6E}"/>
    <hyperlink ref="V2636" r:id="rId544" xr:uid="{09FCAA63-DC5A-4022-A361-68778A76C565}"/>
    <hyperlink ref="V2639" r:id="rId545" xr:uid="{EA45AECF-18B1-4ECD-8948-CEE4B1CE81A7}"/>
    <hyperlink ref="V2643" r:id="rId546" xr:uid="{2FE2701D-C42E-427C-8774-1F28DC41C733}"/>
    <hyperlink ref="V2644" r:id="rId547" xr:uid="{7E0C4B5B-84BF-4008-B7F6-440089DF8950}"/>
    <hyperlink ref="V2645" r:id="rId548" xr:uid="{E6DA73FE-75F1-4BD1-BE0A-C8BF0FA4D8DB}"/>
    <hyperlink ref="V2640" r:id="rId549" xr:uid="{E29E3F8E-794C-4B9A-84F5-78F609A7ECE9}"/>
    <hyperlink ref="V2641" r:id="rId550" xr:uid="{5AD9BC62-D85C-4532-8DF2-207629AAA583}"/>
    <hyperlink ref="V2646" r:id="rId551" xr:uid="{54054469-7950-4E53-80F3-7E87B04A5E7F}"/>
    <hyperlink ref="V2642" r:id="rId552" xr:uid="{C1CA7F74-D8F4-4327-9E4F-5F5132DF921C}"/>
    <hyperlink ref="V2647" r:id="rId553" xr:uid="{D205049E-ABE0-41DB-8A4B-687DFEBDD2A2}"/>
    <hyperlink ref="V2651" r:id="rId554" xr:uid="{6A2A7524-10D3-4F5B-8450-1B08A1B7B18A}"/>
    <hyperlink ref="V2648" r:id="rId555" xr:uid="{339AA396-6DCE-4926-B461-FD0DA720DFD9}"/>
    <hyperlink ref="V2649" r:id="rId556" xr:uid="{829AC39B-B1E7-411E-BDE4-13EBD96EDAF5}"/>
    <hyperlink ref="V2650" r:id="rId557" xr:uid="{BF13E95E-7406-4210-9F8F-CA816A78F4F8}"/>
    <hyperlink ref="V2652" r:id="rId558" xr:uid="{63404C86-78DD-40D8-984C-82455F8A4264}"/>
    <hyperlink ref="V2656" r:id="rId559" xr:uid="{998F2B80-3DDF-41AE-A259-9AB3722280AA}"/>
    <hyperlink ref="V2659" r:id="rId560" xr:uid="{7A0A314C-C266-4AAE-9B18-1E64654EE326}"/>
    <hyperlink ref="V2654" r:id="rId561" xr:uid="{9D6BDBB9-DA52-4895-82F8-2B0B22BF75AC}"/>
    <hyperlink ref="V2653" r:id="rId562" xr:uid="{E4EFAB4B-F947-470B-BF91-0B300B2E230A}"/>
    <hyperlink ref="V2660" r:id="rId563" xr:uid="{1A1501E1-A6CA-438C-A5F1-D21FDDD3C7C4}"/>
    <hyperlink ref="V2655" r:id="rId564" xr:uid="{0BD65299-601A-40A0-B47E-526BEFFD8869}"/>
    <hyperlink ref="V2658" r:id="rId565" xr:uid="{F7B7B65F-36CF-4D86-9401-A54F21711343}"/>
    <hyperlink ref="V2657" r:id="rId566" xr:uid="{E1BA9560-3F88-44DF-B396-80D4D171B2ED}"/>
    <hyperlink ref="V2662" r:id="rId567" xr:uid="{A258EA87-247C-49EA-9CF6-5BB082A3F9B5}"/>
    <hyperlink ref="V2661" r:id="rId568" xr:uid="{A3C56AA4-C64F-4888-A657-5A211AF60939}"/>
    <hyperlink ref="V2664" r:id="rId569" xr:uid="{416591A9-759D-47F3-B574-6E2B048A98FA}"/>
    <hyperlink ref="V2667" r:id="rId570" xr:uid="{FC42B517-2BB3-4BC1-BCE9-2CD870FDAD70}"/>
    <hyperlink ref="V2665" r:id="rId571" xr:uid="{2A18DDA2-BD43-439C-ABFD-91F74F2FA0F2}"/>
    <hyperlink ref="V2663" r:id="rId572" xr:uid="{1526B034-16CB-40A4-B2F3-19B9070018EB}"/>
    <hyperlink ref="V2666" r:id="rId573" xr:uid="{6A8CA539-53F1-4E93-9EAA-AD9A5C086F61}"/>
    <hyperlink ref="V2668" r:id="rId574" xr:uid="{BC21DE14-74EC-4AF0-9C4B-E191344B1349}"/>
    <hyperlink ref="V2669" r:id="rId575" xr:uid="{971FBDD2-31C5-42F4-9FDA-3427739B00E3}"/>
    <hyperlink ref="V2670" r:id="rId576" xr:uid="{ABA32366-9D67-40F7-AB3B-4110D5769585}"/>
    <hyperlink ref="V2671" r:id="rId577" xr:uid="{D7DF431D-3D13-4B36-828E-D11585F3809A}"/>
    <hyperlink ref="V2672" r:id="rId578" xr:uid="{D0461437-BA6A-4781-92CD-AEC868F35894}"/>
    <hyperlink ref="V2674" r:id="rId579" xr:uid="{E147391C-AF7D-46DE-9B7A-60C55836FF88}"/>
    <hyperlink ref="V2673" r:id="rId580" xr:uid="{715E7459-F407-4A26-9301-B86371B2BC60}"/>
    <hyperlink ref="V2675" r:id="rId581" xr:uid="{D30EBACC-478F-4764-9A24-4471C1501CCD}"/>
    <hyperlink ref="V2676" r:id="rId582" xr:uid="{3ABB82BC-AF5E-45D1-A2F8-238CDEC57FDE}"/>
    <hyperlink ref="V2677" r:id="rId583" xr:uid="{79102B21-C7B4-4D31-85AC-5E4F7A5D328D}"/>
    <hyperlink ref="V2679" r:id="rId584" xr:uid="{5EEF9EC7-F627-4AC6-9F03-4C44135E218A}"/>
    <hyperlink ref="V2678" r:id="rId585" xr:uid="{97DADBC5-FF46-4C15-B8E7-944B76FD3DC6}"/>
    <hyperlink ref="V2680" r:id="rId586" xr:uid="{6F550443-67E8-4C5E-9352-7F30707B06B7}"/>
    <hyperlink ref="V1972" r:id="rId587" xr:uid="{F6B83F49-4A04-4BE8-B852-C5EF3C487A1A}"/>
    <hyperlink ref="V2681" r:id="rId588" xr:uid="{8CC91ECF-809B-42A7-9876-F26DCAC4E3CA}"/>
    <hyperlink ref="V2682" r:id="rId589" xr:uid="{0F9C3B30-04C9-49D5-A92C-96F0C55ABDA7}"/>
    <hyperlink ref="V2683" r:id="rId590" xr:uid="{2F735448-8B63-4123-8C23-E40813EA9E4D}"/>
    <hyperlink ref="V2684" r:id="rId591" xr:uid="{ABFFA39E-CCC2-4E18-A814-50CDD22F59F9}"/>
    <hyperlink ref="V2685" r:id="rId592" xr:uid="{E3C2BF3E-3A46-498C-A6FE-0A0675850CCE}"/>
    <hyperlink ref="V2688" r:id="rId593" xr:uid="{3FA36FE8-1E22-4FCD-A2EE-591A76E43F20}"/>
    <hyperlink ref="V2687" r:id="rId594" xr:uid="{044C378F-6F90-4FEF-B9B1-18646506FC5B}"/>
    <hyperlink ref="V2686" r:id="rId595" xr:uid="{8C04B7D7-AD9D-4BDB-8D8A-CC32F7281F8B}"/>
    <hyperlink ref="V2689" r:id="rId596" xr:uid="{65035195-2C94-4F44-BCBC-2B5090DF3258}"/>
    <hyperlink ref="V2690" r:id="rId597" xr:uid="{05FCD500-DEBF-4946-9DAC-3D6E516CA51E}"/>
    <hyperlink ref="V2692" r:id="rId598" xr:uid="{809495B3-5DE4-4376-9102-A4E7D5ED00CD}"/>
    <hyperlink ref="V2691" r:id="rId599" xr:uid="{1998548A-D44B-4481-BA5F-82BDD88599B8}"/>
    <hyperlink ref="V2696" r:id="rId600" xr:uid="{BC83472E-0AC2-4175-B994-033F04E8A942}"/>
    <hyperlink ref="V2693" r:id="rId601" xr:uid="{51F83C93-2754-4836-B078-4B29B7576527}"/>
    <hyperlink ref="V2695" r:id="rId602" xr:uid="{BF6F392A-B5E7-42B4-A176-49EA9B69CB6F}"/>
    <hyperlink ref="V2697" r:id="rId603" xr:uid="{BF11BF5D-DE2F-4FC5-98C9-1825AA475B3C}"/>
    <hyperlink ref="V2698" r:id="rId604" xr:uid="{9DB15CE8-DE06-47FA-847D-3E63407DEA85}"/>
    <hyperlink ref="V2699" r:id="rId605" xr:uid="{F4576359-739D-4310-9332-5F139409CAF5}"/>
    <hyperlink ref="V2701" r:id="rId606" xr:uid="{59238D49-FFE8-4BCE-A880-9F5A578F8E6E}"/>
    <hyperlink ref="V2700" r:id="rId607" xr:uid="{C90E91C4-8DB3-4C1F-BEB4-6ACFFC9CA12C}"/>
    <hyperlink ref="V2702" r:id="rId608" xr:uid="{A3E06122-2CB9-480C-A0E8-C86A47FDD380}"/>
    <hyperlink ref="V2704" r:id="rId609" xr:uid="{9DC34384-BE50-432D-A5A4-6C6BBDFB373F}"/>
    <hyperlink ref="V2711" r:id="rId610" xr:uid="{87A191E1-4DD8-45A4-9C37-6B54176AE002}"/>
    <hyperlink ref="V2712" r:id="rId611" xr:uid="{CAECF86B-F648-4440-A0BC-1B2357162230}"/>
    <hyperlink ref="V2706" r:id="rId612" xr:uid="{EF7B414B-884D-4061-83D1-69CC6EECF264}"/>
    <hyperlink ref="V2707" r:id="rId613" xr:uid="{94A3AAA3-D55D-4EAC-8A60-AC9EFCDC76A3}"/>
    <hyperlink ref="V2708" r:id="rId614" xr:uid="{7596EEB0-D47B-4598-867E-D1CEE0F7BAD6}"/>
    <hyperlink ref="V2705" r:id="rId615" xr:uid="{98F2531F-D2EB-45AD-B9BA-7B1835E3662A}"/>
    <hyperlink ref="V2710" r:id="rId616" xr:uid="{84935B3B-D5C3-439F-B090-26FE91E534CA}"/>
    <hyperlink ref="V2713" r:id="rId617" xr:uid="{1D210CB7-AC2A-4A49-B8C5-09DF387F06BD}"/>
    <hyperlink ref="V2709" r:id="rId618" xr:uid="{8C9B9602-DB2E-415A-971A-AEAD15B38834}"/>
    <hyperlink ref="V2703" r:id="rId619" xr:uid="{5E5F26F7-3F56-4B89-BA56-DA70E3252937}"/>
    <hyperlink ref="V2718" r:id="rId620" xr:uid="{40A37D16-460D-4970-9F6E-E7D18D88C635}"/>
    <hyperlink ref="V2717" r:id="rId621" xr:uid="{A38816E0-1144-434A-9347-C6AFF0FD3812}"/>
    <hyperlink ref="V2716" r:id="rId622" xr:uid="{CB7AD80B-239E-457D-82E8-E6333AACFF64}"/>
    <hyperlink ref="V2715" r:id="rId623" xr:uid="{3735F2E4-A5C1-408C-842B-42E683E01616}"/>
    <hyperlink ref="V2714" r:id="rId624" xr:uid="{9284EA7D-6B23-4CE2-8F04-039C61DEF516}"/>
    <hyperlink ref="V2719" r:id="rId625" xr:uid="{BAB3F677-D7EE-4BF1-B3FC-E5A8766740F1}"/>
    <hyperlink ref="V2720" r:id="rId626" xr:uid="{2010719C-B85E-48FA-A9E3-A00586F793FF}"/>
    <hyperlink ref="V2722" r:id="rId627" xr:uid="{FDC2FB85-0E5A-43E7-8834-1B19D8DE488E}"/>
    <hyperlink ref="V2721" r:id="rId628" xr:uid="{34EE95CA-B02E-4C63-8EB7-C48BD50A6674}"/>
    <hyperlink ref="V2724" r:id="rId629" xr:uid="{F3300B8D-00CB-433E-875A-9594328FEF51}"/>
    <hyperlink ref="V2723" r:id="rId630" xr:uid="{498210BE-8669-4E85-9D9F-D36C9B129836}"/>
    <hyperlink ref="V2725" r:id="rId631" xr:uid="{2276C016-F891-4D0F-8EB1-9F5E4508138D}"/>
    <hyperlink ref="V2726" r:id="rId632" xr:uid="{68A0C0BF-B19D-429B-A428-6CB8EECF4B6B}"/>
    <hyperlink ref="V2727" r:id="rId633" xr:uid="{45A15783-6D9C-45E0-9C40-A8410010024D}"/>
    <hyperlink ref="V2728" r:id="rId634" xr:uid="{62425DBA-A15C-4752-9D0D-520023749AC0}"/>
    <hyperlink ref="V2730" r:id="rId635" xr:uid="{275591EA-1C2B-44DB-9D26-91F5AAB6491E}"/>
    <hyperlink ref="V2729" r:id="rId636" xr:uid="{A11978B5-9BC2-4C54-9F94-5705666BF4A5}"/>
    <hyperlink ref="V2731" r:id="rId637" xr:uid="{9EBF77A2-ECDA-49F6-BAC3-6D17F8829824}"/>
    <hyperlink ref="V2732" r:id="rId638" xr:uid="{EF83C447-5BE1-4E5D-8EED-7ECE0ED4F329}"/>
    <hyperlink ref="V2733" r:id="rId639" xr:uid="{90EAED87-93CF-4C13-B392-A275C74B8FAA}"/>
    <hyperlink ref="V2736" r:id="rId640" xr:uid="{893C91BB-C228-4B2D-96CC-B48138A6481D}"/>
    <hyperlink ref="V2734" r:id="rId641" xr:uid="{8FB4C2DA-9A30-433A-8834-DB7ABBA23307}"/>
    <hyperlink ref="V2735" r:id="rId642" xr:uid="{B7C6F5B2-36D5-4F5B-8E50-20B941D7D23B}"/>
    <hyperlink ref="V2740" r:id="rId643" xr:uid="{9EE012AE-5F29-43C6-90F9-8D2B0FFF84CB}"/>
    <hyperlink ref="V2741" r:id="rId644" xr:uid="{AE5EC967-58DA-440B-88AF-7049DE8896EC}"/>
    <hyperlink ref="V2739" r:id="rId645" xr:uid="{AED6FB1A-8671-47C6-A07F-3EEB9D3BBF00}"/>
    <hyperlink ref="V2738" r:id="rId646" xr:uid="{098DEFD9-7386-4D81-9FF2-08B195CDDEC1}"/>
    <hyperlink ref="V2737" r:id="rId647" xr:uid="{521499EA-B0B5-4FE0-9891-E540D8FB5B57}"/>
    <hyperlink ref="V1619" r:id="rId648" xr:uid="{3D22ADFC-C616-449C-8213-64BECA34C1DC}"/>
    <hyperlink ref="V2745" r:id="rId649" xr:uid="{647041D7-9A4A-46D7-87FC-67661E763873}"/>
    <hyperlink ref="V2742" r:id="rId650" xr:uid="{52045A9C-29D7-4CF9-81C0-0F3E89F5D55E}"/>
    <hyperlink ref="V2744" r:id="rId651" xr:uid="{29AA9B0B-5A0F-4515-B031-DEE96239360A}"/>
    <hyperlink ref="V2743" r:id="rId652" xr:uid="{4A012636-B0FD-49D2-8149-D34CDFC0A870}"/>
    <hyperlink ref="V2746" r:id="rId653" xr:uid="{F74CE626-6822-4281-A809-A620DD0E119D}"/>
    <hyperlink ref="V2747" r:id="rId654" xr:uid="{DB92BFF1-41B8-462B-940A-99FFA8C01CEF}"/>
    <hyperlink ref="V2748" r:id="rId655" xr:uid="{7CA23EAE-1DF8-40F1-B759-7E38F06B09D3}"/>
    <hyperlink ref="V2749" r:id="rId656" xr:uid="{2ECB338F-1CD2-4F47-8766-FB2630AE8372}"/>
    <hyperlink ref="V2753" r:id="rId657" xr:uid="{81CFCB08-0A76-4F85-9399-B6AEDC6DA9B9}"/>
    <hyperlink ref="V2750" r:id="rId658" xr:uid="{CC2E983D-34AC-491D-887C-889D227C7300}"/>
    <hyperlink ref="V2751" r:id="rId659" xr:uid="{94D8360C-1519-4834-8A07-045FE77D3220}"/>
    <hyperlink ref="V2752" r:id="rId660" xr:uid="{FBEFA001-256E-42A7-AE4D-1078B5437A9D}"/>
    <hyperlink ref="V2756" r:id="rId661" xr:uid="{1F9AA71E-57C9-417B-B0BA-2BC15CD4D04C}"/>
    <hyperlink ref="V2757" r:id="rId662" xr:uid="{830DC434-AD74-443C-8596-6C8C0EA1FA36}"/>
    <hyperlink ref="V2759" r:id="rId663" xr:uid="{7EE00E75-7482-4064-B24B-654144210613}"/>
    <hyperlink ref="V2755" r:id="rId664" xr:uid="{849B47DF-8D5E-4557-B047-DF17531D6399}"/>
    <hyperlink ref="V2754" r:id="rId665" xr:uid="{ADDC94AA-4CFC-4DD8-8AA9-EB1F007B5AAE}"/>
    <hyperlink ref="V2758" r:id="rId666" xr:uid="{5EAC7DD4-3BC3-4DF8-AAE8-FABA0CA31EAD}"/>
    <hyperlink ref="V2760" r:id="rId667" xr:uid="{1C86E764-195E-43CC-BE21-563E6AD41C11}"/>
    <hyperlink ref="V2761" r:id="rId668" xr:uid="{6685C1BD-3CEF-4EC2-8EA0-80022534A2D3}"/>
    <hyperlink ref="V2762" r:id="rId669" xr:uid="{3961B552-81E9-4CA4-AE40-1F75A79E1BA8}"/>
    <hyperlink ref="V2763" r:id="rId670" xr:uid="{693C53F0-5B06-42E9-BB69-CA59B57019AF}"/>
    <hyperlink ref="V2765" r:id="rId671" xr:uid="{A61E8EAF-33F7-485A-9FFE-A495FB2991A3}"/>
    <hyperlink ref="V2769" r:id="rId672" xr:uid="{FF5C2C3E-4611-4AC9-8CB4-4C2FEAD45336}"/>
    <hyperlink ref="V2764" r:id="rId673" xr:uid="{4B1100C1-64D3-44CA-83EC-B702D1AEC519}"/>
    <hyperlink ref="V2767" r:id="rId674" xr:uid="{A4E7856A-0F6F-4376-8A3C-CA4266384747}"/>
    <hyperlink ref="V2768" r:id="rId675" xr:uid="{925252F9-EEC3-4E30-809E-5C2D7D380A98}"/>
    <hyperlink ref="V2770" r:id="rId676" xr:uid="{E1540D1D-EF17-44A2-85C3-D03C99480AFC}"/>
    <hyperlink ref="V2772" r:id="rId677" xr:uid="{183F592B-5E80-4DE8-932F-ADF9A4DC72BF}"/>
    <hyperlink ref="V2771" r:id="rId678" xr:uid="{A69665E7-ED26-4340-855B-FC58C747CB22}"/>
    <hyperlink ref="V2773" r:id="rId679" xr:uid="{6DBC742C-ED66-43F9-8249-6A5408C675DF}"/>
    <hyperlink ref="V2766" r:id="rId680" xr:uid="{A49E6522-CEF3-47A2-952E-0EB54764DF2D}"/>
    <hyperlink ref="V2774" r:id="rId681" xr:uid="{392443B5-620B-4BAF-84C1-6F8C6144A637}"/>
    <hyperlink ref="V2775" r:id="rId682" xr:uid="{EFDE7A10-BAAB-4836-A69B-EA624DDF77EE}"/>
    <hyperlink ref="V1697" r:id="rId683" xr:uid="{89A038B3-5FBA-4AFF-B7AB-8F22A9F22F94}"/>
    <hyperlink ref="V2776" r:id="rId684" xr:uid="{DFB820BD-C7A9-4744-AB31-CD33576A9170}"/>
    <hyperlink ref="V2780" r:id="rId685" xr:uid="{63A98CDD-0132-43E4-933C-ED646B51CCD9}"/>
    <hyperlink ref="V2779" r:id="rId686" xr:uid="{2EE015BC-505A-494B-858B-69F3627CFBF2}"/>
    <hyperlink ref="V2782" r:id="rId687" xr:uid="{2512FBEE-D7F1-4375-90E6-B5CD60B1BCB9}"/>
    <hyperlink ref="V2777" r:id="rId688" xr:uid="{FC0B43F5-C282-4150-B4DB-BD62EC53E08B}"/>
    <hyperlink ref="V2783" r:id="rId689" xr:uid="{9A1399BA-966C-4974-8B18-A643B73C9FC5}"/>
    <hyperlink ref="V2781" r:id="rId690" xr:uid="{7944BDDF-CA4D-4365-9BF6-F4482BDEDEB8}"/>
    <hyperlink ref="V2778" r:id="rId691" xr:uid="{44FF073B-6307-4DEE-AB8B-DC7A1156EA5E}"/>
    <hyperlink ref="V2784" r:id="rId692" xr:uid="{45BD7978-FB7D-44F4-A879-80B272ADEEBC}"/>
    <hyperlink ref="V2786" r:id="rId693" xr:uid="{D108190F-A482-43AF-BCE1-9BDF354CE262}"/>
    <hyperlink ref="V2787" r:id="rId694" xr:uid="{97F3EE95-BFA6-4611-A47D-597F2FEB94AD}"/>
    <hyperlink ref="V2785" r:id="rId695" xr:uid="{FABC34D8-E3FA-42CC-AEB5-561EDC41ECCD}"/>
    <hyperlink ref="V2788" r:id="rId696" xr:uid="{BAAE2033-FB65-40F7-BCE5-3D3F27CD9AE2}"/>
    <hyperlink ref="V2790" r:id="rId697" xr:uid="{43648D21-30B4-4415-899B-D932AFD04DB6}"/>
    <hyperlink ref="V2791" r:id="rId698" xr:uid="{78A72B1E-2F44-439E-BC79-F72C8A54BA5B}"/>
    <hyperlink ref="V2789" r:id="rId699" xr:uid="{F33D4782-6582-406A-A599-D4DAD9842C69}"/>
    <hyperlink ref="V2792" r:id="rId700" xr:uid="{B648413C-A12B-4B23-90E4-C5D6552F4823}"/>
    <hyperlink ref="V2794" r:id="rId701" xr:uid="{1EF857FD-1928-4EE7-930A-094D1F68767F}"/>
    <hyperlink ref="V2795" r:id="rId702" xr:uid="{65017C80-FDA0-4A70-BBA9-FECB7FA4DC5F}"/>
    <hyperlink ref="V2796" r:id="rId703" xr:uid="{43EAE8D1-7DC2-4BE4-874E-E17D0451FC6C}"/>
    <hyperlink ref="V2799" r:id="rId704" xr:uid="{8CD2A08C-A340-42E7-B475-41C69ABB6755}"/>
    <hyperlink ref="V2798" r:id="rId705" xr:uid="{751BEF16-A70D-4C4F-A159-9A970E9F6B97}"/>
    <hyperlink ref="V2797" r:id="rId706" xr:uid="{874B7951-CBD6-4BC2-B738-3852D3AA2213}"/>
    <hyperlink ref="V2800" r:id="rId707" xr:uid="{23DCCDA7-4F42-4AA9-81FA-9A159A2CF730}"/>
    <hyperlink ref="V2801" r:id="rId708" xr:uid="{580989E3-2B89-43A1-B73A-1164F8439141}"/>
    <hyperlink ref="V2803" r:id="rId709" xr:uid="{904FD99F-F773-4CF3-82AB-B707549A606E}"/>
    <hyperlink ref="V2802" r:id="rId710" xr:uid="{977AFE63-D31A-4541-839C-A0C47CD22135}"/>
    <hyperlink ref="V2804" r:id="rId711" xr:uid="{FFAFDD9E-5BDD-4091-AB62-7258CC201CF8}"/>
    <hyperlink ref="V1206" r:id="rId712" xr:uid="{5987B0B6-E153-46EB-9C57-737C42DF4524}"/>
    <hyperlink ref="V2805" r:id="rId713" xr:uid="{44DD020C-7B13-40D2-A7AC-76A1112E2FFE}"/>
    <hyperlink ref="V2806" r:id="rId714" xr:uid="{B24D6158-2F07-40A2-A54B-A627CC3D2C6D}"/>
    <hyperlink ref="V2810" r:id="rId715" xr:uid="{1D7712D4-4413-46EE-ADFF-2451D5726860}"/>
    <hyperlink ref="V2808" r:id="rId716" xr:uid="{F89C7979-3840-4890-B9F2-55F6C54662F8}"/>
    <hyperlink ref="V2809" r:id="rId717" xr:uid="{43961F12-7C44-4E16-9BC3-F9BFB99CA701}"/>
    <hyperlink ref="V2807" r:id="rId718" xr:uid="{4FBBAF39-F315-4CCE-9C09-965884D58C66}"/>
    <hyperlink ref="V2811" r:id="rId719" xr:uid="{DEA9526D-0F6F-4577-B3A5-1BCB440716B6}"/>
    <hyperlink ref="V2814" r:id="rId720" xr:uid="{D5BA7C91-5580-49BE-A2CB-D4B99FA13F64}"/>
    <hyperlink ref="V2812" r:id="rId721" xr:uid="{03C2EC5A-C72F-446C-A115-F147F49EEE83}"/>
    <hyperlink ref="V2813" r:id="rId722" xr:uid="{72E80DBB-B073-43F4-A2A0-A3370D7B0F15}"/>
    <hyperlink ref="V2815" r:id="rId723" xr:uid="{CFD155E7-1091-4749-8485-662FD35E8737}"/>
    <hyperlink ref="V2816" r:id="rId724" xr:uid="{46688133-2AFB-4C31-AD74-7D3B572A537A}"/>
    <hyperlink ref="V2817" r:id="rId725" xr:uid="{DF5479CC-6D88-42E2-8136-BFCD5EAB8DBB}"/>
    <hyperlink ref="V2820" r:id="rId726" xr:uid="{A647594D-9F80-4BA7-8483-113434A04076}"/>
    <hyperlink ref="V2825" r:id="rId727" xr:uid="{DB25350A-D9A5-4A0F-A525-C474124E59F6}"/>
    <hyperlink ref="V2819" r:id="rId728" display="mailto:paulavalentina254@gmail.com" xr:uid="{0044204F-3523-4A2F-8C2A-6AEDB81A8B3D}"/>
    <hyperlink ref="V2822" r:id="rId729" display="mailto:karoldayanacaceres0621@gmail.com" xr:uid="{9C419457-1E30-4FA7-92CA-B9DB8D1B6CCC}"/>
    <hyperlink ref="V2824" r:id="rId730" display="mailto:deyanirasol@hotmail.com" xr:uid="{5F128D1F-AE10-4FAC-9880-A4D927943BAA}"/>
    <hyperlink ref="V2818" r:id="rId731" xr:uid="{E4551DD8-4A51-4587-93D0-E6FF89FEF4AE}"/>
    <hyperlink ref="V2830" r:id="rId732" xr:uid="{189E5477-A78E-4885-B214-C37601E645A0}"/>
    <hyperlink ref="V2828" r:id="rId733" xr:uid="{6D95C886-D6E8-4B6D-8D57-1314806D2DC9}"/>
    <hyperlink ref="V2827" r:id="rId734" xr:uid="{B60D23D4-BBE0-4022-BB9A-DFB1E596564A}"/>
    <hyperlink ref="V2831" r:id="rId735" display="mailto:chaurdanielalaura@gmail.com" xr:uid="{F09A32B7-EF28-4541-A381-2BB1107992BE}"/>
    <hyperlink ref="V2832" r:id="rId736" xr:uid="{A7FB221E-B234-4347-BB40-25C7DC1B8F45}"/>
    <hyperlink ref="V2833" r:id="rId737" xr:uid="{6514B7CF-E258-42D3-B3D0-EDC83B664D26}"/>
    <hyperlink ref="V2834" r:id="rId738" xr:uid="{92986FA3-5D91-422B-9893-A85171458590}"/>
    <hyperlink ref="V2837" r:id="rId739" xr:uid="{CC63EF31-7318-4B6C-BA30-0B6BA6E607B9}"/>
    <hyperlink ref="V2836" r:id="rId740" xr:uid="{AA6675AE-00C7-437A-A04C-E4610516DE59}"/>
    <hyperlink ref="V2835" r:id="rId741" xr:uid="{6E4BF385-170A-4FC5-AAFB-9A67E730A367}"/>
    <hyperlink ref="V914" r:id="rId742" xr:uid="{A1BB52B6-8E04-4C1E-984D-49349D2E2C2A}"/>
    <hyperlink ref="V2040" r:id="rId743" xr:uid="{6C1F1D4D-99D7-49D4-AF76-226E0FFBC073}"/>
    <hyperlink ref="V2118" r:id="rId744" xr:uid="{C20D526B-E3A2-4050-B40C-4C2E537A5236}"/>
    <hyperlink ref="V1624" r:id="rId745" xr:uid="{CF15D593-6796-4E7D-8E0C-E7171F1AFD22}"/>
    <hyperlink ref="V1639" r:id="rId746" xr:uid="{6E390A7E-1ED3-4612-9223-70C30F5E3AF9}"/>
    <hyperlink ref="V757" r:id="rId747" xr:uid="{35315140-5E9E-4E60-A2C2-B912596B257F}"/>
    <hyperlink ref="V1835" r:id="rId748" xr:uid="{754E7E59-18D8-4AE7-8C1E-37F334118A44}"/>
    <hyperlink ref="V1491" r:id="rId749" xr:uid="{392FFF4E-304D-4FA9-BD40-CA549494DC11}"/>
    <hyperlink ref="V2838" r:id="rId750" xr:uid="{EA00E4D8-CC83-4341-90C8-B881A1DC3F04}"/>
    <hyperlink ref="V2839" r:id="rId751" xr:uid="{09C607A3-F269-4D3A-9E2E-61AE5F9F3EF5}"/>
    <hyperlink ref="V2841" r:id="rId752" xr:uid="{7D31C4AF-39E8-4B54-B45F-48F43A4A72E6}"/>
    <hyperlink ref="V2840" r:id="rId753" xr:uid="{E9B716E7-F937-4894-9A75-8FB1BD575398}"/>
    <hyperlink ref="V1209" r:id="rId754" xr:uid="{D576EDB1-FD2E-45A1-934B-52910A66D18B}"/>
    <hyperlink ref="V2842" r:id="rId755" xr:uid="{06043E30-55F6-4BE5-A13A-00E48A00E52F}"/>
    <hyperlink ref="V2846" r:id="rId756" display="mailto:dpascuastriana@gmail.com" xr:uid="{3906986C-9A5B-420B-8AD0-E782CDCFF095}"/>
    <hyperlink ref="V2847" r:id="rId757" xr:uid="{8EF39FAD-38A5-4351-BD1B-58F186BD156C}"/>
    <hyperlink ref="V2848" r:id="rId758" xr:uid="{03C60B21-8210-45DC-9F16-8933E60D746D}"/>
    <hyperlink ref="V2850" r:id="rId759" xr:uid="{734897EF-3E8C-4C91-B7F3-214739BD6E23}"/>
    <hyperlink ref="V2851" r:id="rId760" xr:uid="{A018DC3B-E100-43AD-A0DA-E3F48DE3FED2}"/>
    <hyperlink ref="V2849" r:id="rId761" xr:uid="{61513DCC-0DE2-49C8-9E4A-CDB982EF0388}"/>
    <hyperlink ref="V1527" r:id="rId762" xr:uid="{7779C8DC-79E4-42B3-BC60-497783C5DE7B}"/>
    <hyperlink ref="V2852" r:id="rId763" xr:uid="{B9C3F5E4-4F32-40B3-84D4-DDE4F9591B04}"/>
    <hyperlink ref="V2854" r:id="rId764" xr:uid="{98FD05DD-2D75-47CD-88F3-CF1DB69E1504}"/>
    <hyperlink ref="V2855" r:id="rId765" xr:uid="{D89C1DB3-324A-458C-9504-2604009BEB10}"/>
    <hyperlink ref="V2853" r:id="rId766" xr:uid="{060F9743-C784-4080-AE8E-32721FD43D94}"/>
    <hyperlink ref="V2856" r:id="rId767" xr:uid="{C1BCAACA-D5B8-40A2-88E5-458D7D913725}"/>
    <hyperlink ref="V2857" r:id="rId768" xr:uid="{AD2BFBB7-F780-4963-BC1B-698B600E331B}"/>
    <hyperlink ref="V2859" r:id="rId769" xr:uid="{0EB40C2C-3095-4601-B86B-B78DEAEA5DE6}"/>
    <hyperlink ref="V2858" r:id="rId770" xr:uid="{66477123-342A-4ECA-AAB8-0E5564DFCF21}"/>
    <hyperlink ref="V2860" r:id="rId771" xr:uid="{32E61744-1912-4CEB-977A-4B49C74B1AD9}"/>
    <hyperlink ref="V2867" r:id="rId772" xr:uid="{4341BB54-DD96-4AA6-B634-69BE0051250F}"/>
    <hyperlink ref="V2866" r:id="rId773" xr:uid="{947E9618-D391-48FC-BEB2-A68A6E3843E1}"/>
    <hyperlink ref="V2861" r:id="rId774" xr:uid="{082D872D-7009-4617-8CA6-65963BD20B46}"/>
    <hyperlink ref="V2864" r:id="rId775" xr:uid="{1671B4F4-F822-47E0-B92A-2CBA82592EE2}"/>
    <hyperlink ref="V2868" r:id="rId776" xr:uid="{F1521E50-57C1-486F-BEBB-AC1355ED20A8}"/>
    <hyperlink ref="V2865" r:id="rId777" xr:uid="{F78F03A2-B462-44AF-91F9-1F346BF7DC76}"/>
    <hyperlink ref="V2862" r:id="rId778" xr:uid="{34B140F6-6990-4B5A-8C29-8A9B0AD9D897}"/>
    <hyperlink ref="V2863" r:id="rId779" xr:uid="{453F9889-9F26-4AA9-B77B-F5E8202060DF}"/>
    <hyperlink ref="V2099" r:id="rId780" xr:uid="{23EA72E4-E120-4184-94EF-BF1D78D0F2F6}"/>
    <hyperlink ref="V2869" r:id="rId781" xr:uid="{B70CFF31-D761-4C71-8F22-518DDAFD6C5C}"/>
    <hyperlink ref="V2870" r:id="rId782" xr:uid="{CD82B1BE-7F1F-417F-9DCC-496E0B19F3E7}"/>
    <hyperlink ref="V1684" r:id="rId783" xr:uid="{132781B3-DAB1-45A0-8593-B2A8AF656FB0}"/>
    <hyperlink ref="V2845" r:id="rId784" xr:uid="{3B9F8146-C473-4ECB-84C5-C0BD7CA26087}"/>
    <hyperlink ref="V1435" r:id="rId785" xr:uid="{78A93314-FC8A-4506-AB30-9B6D4F15541D}"/>
    <hyperlink ref="V2871" r:id="rId786" xr:uid="{729B4716-E153-440B-A207-F74B89BE28F9}"/>
    <hyperlink ref="V2872" r:id="rId787" xr:uid="{10FD9B74-7168-4092-BADA-A8F5F8147014}"/>
    <hyperlink ref="V2874" r:id="rId788" xr:uid="{2239CDAC-5125-462C-B51D-DF7ED8991B26}"/>
    <hyperlink ref="V2873" r:id="rId789" xr:uid="{DBF3C1BC-D06E-43E5-8409-5F0A17D41CF8}"/>
    <hyperlink ref="V2875" r:id="rId790" xr:uid="{44C3D143-194B-445A-A026-261F55FC03AA}"/>
    <hyperlink ref="V2876" r:id="rId791" xr:uid="{58171393-0AAF-4382-A5A4-2C7E904809ED}"/>
    <hyperlink ref="V2793" r:id="rId792" xr:uid="{5B624CBC-8D28-452F-97C1-87AB6902347D}"/>
    <hyperlink ref="V2877" r:id="rId793" xr:uid="{9B43A6EF-6B92-49EC-ABB4-B835A44715A5}"/>
    <hyperlink ref="V2879" r:id="rId794" xr:uid="{BBCC20E8-AF31-4EEC-81D4-600BE033942C}"/>
    <hyperlink ref="V2878" r:id="rId795" xr:uid="{C1766B0E-8DE6-43FD-B59A-9465FD7BC7EC}"/>
    <hyperlink ref="V2880" r:id="rId796" xr:uid="{96F3A357-3D06-443F-B2CC-5E4D20C121FD}"/>
    <hyperlink ref="V2881" r:id="rId797" xr:uid="{BD7C2F80-CA36-43B7-9669-CC33E9AB6715}"/>
    <hyperlink ref="V2882" r:id="rId798" xr:uid="{DF97FE20-F283-42B9-A02A-F8B7F557BF6E}"/>
    <hyperlink ref="V2884" r:id="rId799" xr:uid="{B8B0CF26-8878-4CA5-9F17-E9F1B101F3B8}"/>
    <hyperlink ref="V2885" r:id="rId800" xr:uid="{58E65994-0574-425A-A412-6BD934D4DB74}"/>
    <hyperlink ref="V2886" r:id="rId801" xr:uid="{7A1D5E32-F31F-4430-9E9F-72EA7C3F5AFE}"/>
    <hyperlink ref="V2883" r:id="rId802" xr:uid="{DB0B335D-4CD2-4B25-902C-815FD3B29DF2}"/>
    <hyperlink ref="V1819" r:id="rId803" xr:uid="{D92C9BEB-1241-4510-AF67-698600178755}"/>
    <hyperlink ref="V2888" r:id="rId804" xr:uid="{E7468F4D-55AA-403E-B246-91F40BBE2C44}"/>
    <hyperlink ref="V2896" r:id="rId805" xr:uid="{E39EFAEB-2BB0-4DC0-8908-DF443EA18903}"/>
    <hyperlink ref="V2890" r:id="rId806" xr:uid="{5C6D33E7-9FE1-4CC3-A1F9-BE59C0EEA56F}"/>
    <hyperlink ref="V2889" r:id="rId807" xr:uid="{44CE1355-40ED-4613-831E-74D9896B0CDC}"/>
    <hyperlink ref="V2897" r:id="rId808" xr:uid="{7D5C8374-D7E6-4309-B3B6-AA341DF474C4}"/>
    <hyperlink ref="V2898" r:id="rId809" xr:uid="{685D6B4C-8FF8-4789-A7D8-4764D01A1384}"/>
    <hyperlink ref="V2892" r:id="rId810" xr:uid="{C6B84E0C-B1D2-46E8-B988-5AFCC0142F61}"/>
    <hyperlink ref="V2893" r:id="rId811" xr:uid="{1BF007DE-E186-4EE7-9D01-BB1C47651A60}"/>
    <hyperlink ref="V2887" r:id="rId812" xr:uid="{3F78BBA7-B5ED-41BB-965A-CE0688F39B60}"/>
    <hyperlink ref="V2895" r:id="rId813" xr:uid="{92225CFF-D256-423F-95C3-11FFDF299E10}"/>
    <hyperlink ref="V2894" r:id="rId814" xr:uid="{14FEE077-8C44-4E5C-8C8E-219F9E41C43C}"/>
    <hyperlink ref="V2899" r:id="rId815" xr:uid="{4AD911B6-2851-4FEC-B009-51C9855C7154}"/>
    <hyperlink ref="V2891" r:id="rId816" xr:uid="{8697AE07-0EB5-4D68-A5BE-F10C0F9E05BB}"/>
    <hyperlink ref="V2900" r:id="rId817" xr:uid="{247522A4-271F-4EB5-AA1F-C43ED48ED673}"/>
    <hyperlink ref="V2902" r:id="rId818" xr:uid="{FE478F2F-416F-48B4-B099-C75F77686847}"/>
    <hyperlink ref="V2901" r:id="rId819" xr:uid="{4BA96552-7B15-4F30-9F9E-D2ECB18E6ED9}"/>
    <hyperlink ref="V2907" r:id="rId820" xr:uid="{B181C5B3-0601-4559-9AE7-D79A8EC75B9A}"/>
    <hyperlink ref="V2911" r:id="rId821" xr:uid="{9BE42E40-AC05-462B-B611-29D52FA023E1}"/>
    <hyperlink ref="V2908" r:id="rId822" xr:uid="{7391B508-FB0C-44C9-8558-FB7B38F92211}"/>
    <hyperlink ref="V2906" r:id="rId823" xr:uid="{B9D1DF30-8EC1-4A18-943A-026253FA1EF7}"/>
    <hyperlink ref="V2912" r:id="rId824" xr:uid="{3C293FA9-4D65-4E99-9861-465AFB344C9C}"/>
    <hyperlink ref="V2913" r:id="rId825" xr:uid="{04099D0E-67D4-444C-9E23-85975F770090}"/>
    <hyperlink ref="V2916" r:id="rId826" xr:uid="{A1FFCADF-69B2-4B70-905C-2E0D95328F9B}"/>
    <hyperlink ref="V2922" r:id="rId827" xr:uid="{D727FBE8-55CD-4791-A979-CCBCAB547897}"/>
    <hyperlink ref="V2923" r:id="rId828" xr:uid="{94459B86-D917-4585-9E1B-F1D87276215B}"/>
    <hyperlink ref="V2917" r:id="rId829" xr:uid="{90409706-DF78-432F-BE91-B11584200CC1}"/>
    <hyperlink ref="V2918" r:id="rId830" xr:uid="{0B9AC37C-BFFE-4951-B458-855C7DA2F322}"/>
    <hyperlink ref="V2925" r:id="rId831" xr:uid="{D845D6AB-C623-4D71-A40A-B2CAC359A257}"/>
    <hyperlink ref="V2924" r:id="rId832" xr:uid="{80ED184A-DA73-41EC-8C25-3532564C9EE2}"/>
    <hyperlink ref="V2927" r:id="rId833" xr:uid="{23E09AC3-E0A4-4F21-9E1D-3128BC46A7AE}"/>
    <hyperlink ref="V2919" r:id="rId834" xr:uid="{D4A7E97F-DB35-44F7-B8D7-A65F25CE837A}"/>
    <hyperlink ref="V2915" r:id="rId835" xr:uid="{5A26F12E-7045-45B8-90A8-13B992B9B292}"/>
    <hyperlink ref="V2921" r:id="rId836" xr:uid="{0365BB7D-87B5-4033-9208-35C63800F83D}"/>
    <hyperlink ref="V2920" r:id="rId837" xr:uid="{F52A98F8-3783-4A69-ADAF-98FD685F60E1}"/>
    <hyperlink ref="V2914" r:id="rId838" xr:uid="{EBD5A6A9-C7B4-4545-83D6-3954704BBB0F}"/>
    <hyperlink ref="V2926" r:id="rId839" xr:uid="{84A8479E-7E0B-4FCA-B724-FE06621099AE}"/>
    <hyperlink ref="V2932" r:id="rId840" xr:uid="{1A70CAEF-7067-4FBF-8A93-0E4703B81714}"/>
    <hyperlink ref="V2930" r:id="rId841" xr:uid="{AAA4D93F-2DE2-475F-99E9-AADCA99E314C}"/>
    <hyperlink ref="V2928" r:id="rId842" xr:uid="{6F7DDF60-2FEF-489F-95E0-125861D521ED}"/>
    <hyperlink ref="V2929" r:id="rId843" xr:uid="{5DC8DBD1-A4D4-4C86-B471-A99A9DBF45CC}"/>
    <hyperlink ref="V2931" r:id="rId844" xr:uid="{EE9E8828-7FEE-451B-B71F-52CD1E13C288}"/>
    <hyperlink ref="V2933" r:id="rId845" xr:uid="{0173166F-E35C-4EFF-841C-47CBA83078FE}"/>
    <hyperlink ref="V2905" r:id="rId846" xr:uid="{E5C61370-CB56-4E05-86BB-D5C7FC82C6FF}"/>
    <hyperlink ref="V1583" r:id="rId847" xr:uid="{EC1F8EEB-263C-4FE1-9877-7704978618A6}"/>
    <hyperlink ref="V2936" r:id="rId848" xr:uid="{E9D2F578-22E6-4734-A830-E0612608FD74}"/>
    <hyperlink ref="V2938" r:id="rId849" xr:uid="{5C01A1DC-DC76-4F2A-AAB4-177C8DF31FE1}"/>
    <hyperlink ref="V2937" r:id="rId850" xr:uid="{FDB33A5D-FC1C-457E-80A7-38216A78A3B5}"/>
    <hyperlink ref="V2939" r:id="rId851" xr:uid="{183E72F3-BC14-4668-BEA4-455D585F95E9}"/>
    <hyperlink ref="V2934" r:id="rId852" xr:uid="{E6824ECA-F41B-40D0-89BC-27F8D1056F6E}"/>
    <hyperlink ref="V2940" r:id="rId853" xr:uid="{267EDEFA-B54F-4BC3-9B7B-01632B668D5A}"/>
    <hyperlink ref="V2941" r:id="rId854" xr:uid="{108FEB25-2346-401A-93C5-98B6D34D689E}"/>
    <hyperlink ref="V2935" r:id="rId855" xr:uid="{EF11D453-4B5A-4F18-8854-A407E0B08969}"/>
    <hyperlink ref="V2942" r:id="rId856" xr:uid="{698B3EBD-25F0-4762-AF7D-31DBFA85EE90}"/>
    <hyperlink ref="V2944" r:id="rId857" xr:uid="{FDFB296C-8BFF-469A-B50C-3D2BE6BAB818}"/>
    <hyperlink ref="V2943" r:id="rId858" xr:uid="{5113C08B-32F0-40FA-83C4-7018DEE37CAA}"/>
    <hyperlink ref="V2946" r:id="rId859" xr:uid="{1ED75DD6-9A3F-4B65-8E75-1145A2C29747}"/>
    <hyperlink ref="V2945" r:id="rId860" xr:uid="{C40512CD-00D5-4856-9769-C7DC86D043D0}"/>
    <hyperlink ref="V2947" r:id="rId861" xr:uid="{21B048A8-E562-4143-9B00-10AB1336FEDB}"/>
    <hyperlink ref="V2949" r:id="rId862" xr:uid="{966C3F94-D3F6-4F52-8BB8-FD18FA724898}"/>
    <hyperlink ref="V2948" r:id="rId863" xr:uid="{667B6F60-0CFC-40DC-BF01-7E20B7D9F9B3}"/>
    <hyperlink ref="V2951" r:id="rId864" xr:uid="{337B8AC5-D197-48C6-84D4-47CF729B48EC}"/>
    <hyperlink ref="V2952" r:id="rId865" xr:uid="{460D9784-BAB7-46FD-A6F3-46162C4FAD2C}"/>
    <hyperlink ref="V2954" r:id="rId866" xr:uid="{46D3C8D6-BC51-4723-989B-A457F2BA6345}"/>
    <hyperlink ref="V2955" r:id="rId867" xr:uid="{BB863D09-1837-41E2-83FD-1EBC77D7559C}"/>
    <hyperlink ref="V2950" r:id="rId868" xr:uid="{E554B0E8-1431-473B-8A0C-56E65871CDE6}"/>
    <hyperlink ref="V2956" r:id="rId869" xr:uid="{3B45F017-B4D4-4E91-B02F-03B2173FCF25}"/>
    <hyperlink ref="V2957" r:id="rId870" xr:uid="{182FEDC0-0B58-4FDF-B635-052DACBAEFE5}"/>
    <hyperlink ref="V2958" r:id="rId871" xr:uid="{89B97205-3EAC-4CCD-B13E-EF19F51016E4}"/>
    <hyperlink ref="V3006" r:id="rId872" xr:uid="{8F2E8595-F0B3-4D79-9772-E8C58408E309}"/>
    <hyperlink ref="V2961" r:id="rId873" xr:uid="{03A99B14-1BC2-4567-9EC4-3374F7D05C84}"/>
    <hyperlink ref="V2968" r:id="rId874" xr:uid="{365019DF-E357-483D-91CD-82F25672B471}"/>
    <hyperlink ref="V2980" r:id="rId875" xr:uid="{AEF12C26-5822-446A-AD35-7864E026BC47}"/>
    <hyperlink ref="V2976" r:id="rId876" xr:uid="{87C5C540-D6BD-4585-B8AA-105C7E2DE979}"/>
    <hyperlink ref="V2960" r:id="rId877" xr:uid="{D637DE6A-F215-412E-8A8C-DC731A8C9757}"/>
    <hyperlink ref="V2971" r:id="rId878" xr:uid="{366810A6-C012-4584-9D2B-53E9FDD31BAD}"/>
    <hyperlink ref="V2972" r:id="rId879" xr:uid="{57B2F785-CF2D-42BD-AEFF-4D5FF2D773EF}"/>
    <hyperlink ref="V2973" r:id="rId880" xr:uid="{D43AE245-5D28-4F22-B6EB-EC08BF225C70}"/>
    <hyperlink ref="V2978" r:id="rId881" xr:uid="{01B90E1B-401F-4377-90A0-D0F729FC9D6D}"/>
    <hyperlink ref="V2996" r:id="rId882" xr:uid="{07FD7CB1-C950-4F0A-B384-BE85B8E4BC0E}"/>
    <hyperlink ref="V2983" r:id="rId883" xr:uid="{B5E307D9-0846-4280-89BE-87C64AD2A6FF}"/>
    <hyperlink ref="V3010" r:id="rId884" xr:uid="{BA990C1D-D835-4F0E-82AE-FA8DAC7400DB}"/>
    <hyperlink ref="V2997" r:id="rId885" xr:uid="{F28820B1-2ECF-4198-A328-0D44A6FCA497}"/>
    <hyperlink ref="V2982" r:id="rId886" xr:uid="{A0EA9533-9826-4251-87B8-9472D286A442}"/>
    <hyperlink ref="V2979" r:id="rId887" xr:uid="{71474CD3-D298-449A-83D9-335F6F27101B}"/>
    <hyperlink ref="V2987" r:id="rId888" xr:uid="{0C469325-88FD-4CE4-9140-E94D49EFC492}"/>
    <hyperlink ref="V2981" r:id="rId889" xr:uid="{66FA3C43-8A2C-4D22-9185-C957F78952EC}"/>
    <hyperlink ref="V2964" r:id="rId890" xr:uid="{25307E06-CA53-480F-801B-86BB7E581120}"/>
    <hyperlink ref="V2989" r:id="rId891" xr:uid="{C1C37C72-6DDA-4360-93EC-62C7F1AEE242}"/>
    <hyperlink ref="V3009" r:id="rId892" xr:uid="{1B4242B2-C230-4EC6-BA1E-175BA242A34F}"/>
    <hyperlink ref="V1909" r:id="rId893" xr:uid="{12AF063F-D26A-4CE9-83C8-2780C6C72061}"/>
    <hyperlink ref="V2984" r:id="rId894" xr:uid="{45A39A98-CF71-4745-A081-6145387D5F65}"/>
    <hyperlink ref="V2985" r:id="rId895" xr:uid="{80CEDD42-CDD4-4122-90BA-FBFEB5EF6FA2}"/>
    <hyperlink ref="V2993" r:id="rId896" xr:uid="{392107E4-2061-42D6-9A0B-862272972EF6}"/>
    <hyperlink ref="V2988" r:id="rId897" xr:uid="{74168DFB-D3AA-4B00-8610-2E766FBC91B5}"/>
    <hyperlink ref="V2967" r:id="rId898" xr:uid="{52C0E63D-DA2A-46BB-82EA-6623B9C4A3C3}"/>
    <hyperlink ref="V2990" r:id="rId899" xr:uid="{5E167F53-48C5-40EC-BF64-5DC8353C45A8}"/>
    <hyperlink ref="V2969" r:id="rId900" xr:uid="{7B7D4CA9-8CCC-4477-A4C5-B9A60F60809B}"/>
    <hyperlink ref="V2986" r:id="rId901" xr:uid="{728AF241-416A-4FE5-B435-FBD46A8E7ABA}"/>
    <hyperlink ref="V2992" r:id="rId902" xr:uid="{4AB6492F-9973-4734-B15A-BBADC157E040}"/>
    <hyperlink ref="V2962" r:id="rId903" xr:uid="{0D2B94E5-408D-4116-B648-BF8D5A14CDE6}"/>
    <hyperlink ref="V2994" r:id="rId904" xr:uid="{3F67FCDA-1ECC-4599-B511-EFA555D2CC6B}"/>
    <hyperlink ref="V2963" r:id="rId905" xr:uid="{BB8DB5E7-7B29-4662-8047-1E51FD3BA914}"/>
    <hyperlink ref="V2995" r:id="rId906" xr:uid="{06F4D287-9A25-4CBE-8B1D-0D9DF6823DE0}"/>
    <hyperlink ref="V3007" r:id="rId907" xr:uid="{A0B52B6E-3927-49AA-8F95-D02F3BCC61B4}"/>
    <hyperlink ref="V3005" r:id="rId908" xr:uid="{EEA828B7-C532-4DA2-89D8-C81305516D1C}"/>
    <hyperlink ref="V3004" r:id="rId909" xr:uid="{4CE3F630-CBCE-4771-AFF0-161EE2A0E7FD}"/>
    <hyperlink ref="V2999" r:id="rId910" xr:uid="{435F6634-339A-4B37-99B3-B7570F855F50}"/>
    <hyperlink ref="V3000" r:id="rId911" xr:uid="{53145BB1-9268-4634-8E7F-29C9246D9D06}"/>
    <hyperlink ref="V3001" r:id="rId912" xr:uid="{F2A51517-D7DD-4B2F-929F-01E2C51935A7}"/>
    <hyperlink ref="V2974" r:id="rId913" xr:uid="{01124775-9B9E-4DA7-B6AB-D7BF4FCA4FD7}"/>
    <hyperlink ref="V3002" r:id="rId914" xr:uid="{7FE7FCBD-A0F2-49FB-AE7E-BD0D02EAA7C4}"/>
    <hyperlink ref="V2970" r:id="rId915" xr:uid="{55AC7F04-4FCF-4E16-99B1-A5C5C710A75E}"/>
    <hyperlink ref="V2965" r:id="rId916" xr:uid="{3DF324D9-4F08-4993-BA74-9FC21CD80850}"/>
    <hyperlink ref="V2991" r:id="rId917" xr:uid="{2BF37D18-F808-4F4B-83FD-43D6CAA88E46}"/>
    <hyperlink ref="V2966" r:id="rId918" xr:uid="{0C9F8AAD-3618-4F52-B5D8-E4FCC4656D59}"/>
    <hyperlink ref="V3003" r:id="rId919" xr:uid="{DB5B81CD-A4CF-4944-B15E-0755D0D62CCD}"/>
    <hyperlink ref="V3011" r:id="rId920" xr:uid="{9CFDB78C-40CC-4A27-9AE6-8DC83D1DDCE8}"/>
    <hyperlink ref="V2959" r:id="rId921" xr:uid="{2C3EBB98-8121-4DF9-98D3-865DF847670D}"/>
    <hyperlink ref="V3012" r:id="rId922" xr:uid="{85DB775B-FDED-47F8-83CD-90AFB5A7D1F5}"/>
    <hyperlink ref="V3014" r:id="rId923" xr:uid="{9F6F24E5-405A-41E9-96DE-2129EA6C461A}"/>
    <hyperlink ref="V3013" r:id="rId924" xr:uid="{3DA8D21B-26DA-4125-A162-D6FBF195E961}"/>
    <hyperlink ref="V3017" r:id="rId925" xr:uid="{A5821A2A-DB0E-4D07-98C4-248E4179AFA4}"/>
    <hyperlink ref="V3015" r:id="rId926" xr:uid="{5708827A-BC51-4DDE-A06E-78FEFBAAFDF2}"/>
    <hyperlink ref="V3016" r:id="rId927" xr:uid="{48A97184-97D1-452C-B3AB-489E06C8EAB7}"/>
    <hyperlink ref="V3018" r:id="rId928" xr:uid="{93A1CC90-4B9A-4098-B1FA-51BD64D368E2}"/>
    <hyperlink ref="V3020" r:id="rId929" xr:uid="{8CFEF102-A663-4932-A620-79D1C3CF0DF6}"/>
    <hyperlink ref="V3025" r:id="rId930" xr:uid="{20C27550-451B-4449-B0AC-B9995DC2FBB4}"/>
    <hyperlink ref="V3022" r:id="rId931" xr:uid="{29AAF00B-46BE-4FE8-96AC-24E937E16509}"/>
    <hyperlink ref="V3021" r:id="rId932" xr:uid="{1D6F9737-5ACA-460D-AF03-A9937980F660}"/>
    <hyperlink ref="V3027" r:id="rId933" xr:uid="{D562D5DB-517A-46E9-AE7E-28D26C0991DC}"/>
    <hyperlink ref="V3032" r:id="rId934" xr:uid="{E1EC0D09-14F7-4C15-9F00-A12468836DAB}"/>
    <hyperlink ref="V3028" r:id="rId935" xr:uid="{74046B86-70E4-4111-9861-B3F77A7584DD}"/>
    <hyperlink ref="V3030" r:id="rId936" xr:uid="{8AECDBAE-969E-49D9-98FD-C9CA91801D72}"/>
    <hyperlink ref="V3031" r:id="rId937" xr:uid="{347DD568-6954-41D8-AC53-B1C2B7C89D7F}"/>
    <hyperlink ref="V3029" r:id="rId938" xr:uid="{F9E2E280-B0EC-4C8A-B6CC-82EC50E5D6F5}"/>
    <hyperlink ref="V3034" r:id="rId939" xr:uid="{BF81E0FC-34E1-46A2-BF7E-7BDC9DC8E35E}"/>
    <hyperlink ref="V3036" r:id="rId940" xr:uid="{3BC301DD-DD6D-4F5A-9703-E1E77A20CB3F}"/>
    <hyperlink ref="V3035" r:id="rId941" xr:uid="{1662011E-2E8D-4290-8746-435A131FB1F4}"/>
    <hyperlink ref="V3049" r:id="rId942" xr:uid="{C7853A34-3233-413C-BEE0-292FA6F5A0CD}"/>
    <hyperlink ref="V3046" r:id="rId943" xr:uid="{AE254E04-0EA0-4767-BEC5-088E112035AD}"/>
    <hyperlink ref="V3043" r:id="rId944" xr:uid="{5F38FEB5-035D-461F-9FE1-A8F98E8F5D56}"/>
    <hyperlink ref="V3040" r:id="rId945" xr:uid="{9D167D22-0D3A-4F47-8627-0F7E5722D661}"/>
    <hyperlink ref="V3038" r:id="rId946" xr:uid="{7E22808D-17C1-4474-B6CA-879C769DE23D}"/>
    <hyperlink ref="V3056" r:id="rId947" xr:uid="{4B483BD7-78E7-489C-AAAA-C7E9EEB2484F}"/>
    <hyperlink ref="V3047" r:id="rId948" xr:uid="{2CCA27E1-8951-41D4-9A3F-2E8CAFE50EC8}"/>
    <hyperlink ref="V3050" r:id="rId949" xr:uid="{433D167C-E385-47B4-AFC5-0D655AF9E47B}"/>
    <hyperlink ref="V3051" r:id="rId950" xr:uid="{F6C5286C-2746-43C0-B49C-9E65D59AF4EB}"/>
    <hyperlink ref="V3048" r:id="rId951" xr:uid="{284880A0-53D3-46B0-A714-B7B6FB6B0067}"/>
    <hyperlink ref="V3055" r:id="rId952" xr:uid="{937FD441-337C-4737-85B8-09369C159EB5}"/>
    <hyperlink ref="V3053" r:id="rId953" display="jab1405@hotmail.com" xr:uid="{0A1D25B4-3D70-4050-AD15-7D5C52A1C058}"/>
    <hyperlink ref="V3041" r:id="rId954" xr:uid="{3D9C6FAC-5B87-4D2D-8541-3350A79ACEF3}"/>
    <hyperlink ref="V3045" r:id="rId955" xr:uid="{8A59F4CE-D23F-4700-979C-67242AC5AC49}"/>
    <hyperlink ref="V3042" r:id="rId956" xr:uid="{4B2A1A0E-E4BB-4A0D-8967-79EB538449A7}"/>
    <hyperlink ref="V3054" r:id="rId957" xr:uid="{CE0ED9E7-411A-4C31-A9EC-DD76631B8A82}"/>
    <hyperlink ref="V3039" r:id="rId958" xr:uid="{923BC4F5-F9FA-4038-B547-F51941DE30D2}"/>
    <hyperlink ref="V3057" r:id="rId959" xr:uid="{C8C7C366-ADED-47DD-964E-E61F676E90C8}"/>
    <hyperlink ref="V3044" r:id="rId960" xr:uid="{FE91B302-ED75-4B64-954D-A83C5F145D9D}"/>
    <hyperlink ref="V3037" r:id="rId961" xr:uid="{D657E6CA-FC1E-4CCC-BBC2-F0484758B506}"/>
    <hyperlink ref="V3059" r:id="rId962" xr:uid="{89E91C7E-2E84-4321-BE9B-C51A781D6113}"/>
    <hyperlink ref="V3058" r:id="rId963" xr:uid="{3CC24633-F7BE-4277-BBC8-55866084F216}"/>
    <hyperlink ref="V3062" r:id="rId964" xr:uid="{88719823-0874-4848-B22F-756B2D4D4549}"/>
    <hyperlink ref="V3060" r:id="rId965" xr:uid="{D411E198-F1BE-4A5D-9910-8CE5449FDFA3}"/>
    <hyperlink ref="V3061" r:id="rId966" xr:uid="{DB0E7C27-BA79-4A65-A4C5-385BA87C0204}"/>
    <hyperlink ref="V3065" r:id="rId967" xr:uid="{A8049C9D-3D68-46EA-806B-1EC9C1538956}"/>
    <hyperlink ref="V3066" r:id="rId968" xr:uid="{B882B27F-BEF4-4B11-AA56-518D0C4527B4}"/>
    <hyperlink ref="V3063" r:id="rId969" xr:uid="{44612420-9065-4D16-A94C-9F2FE49B5F0D}"/>
    <hyperlink ref="V3064" r:id="rId970" xr:uid="{E199644E-B0D5-481C-80A1-2E751B01AD53}"/>
    <hyperlink ref="V3024" r:id="rId971" xr:uid="{41B391D2-DAF0-43B5-953F-ECDF1D368697}"/>
    <hyperlink ref="V3026" r:id="rId972" xr:uid="{D2E7B722-DE62-439A-BCB8-4D64831BDB1C}"/>
    <hyperlink ref="V3023" r:id="rId973" display="mailto:mariaceciliabernalgonzalez@gmail.com" xr:uid="{6FB30334-9C22-4917-B4C2-5FEE85725EA6}"/>
    <hyperlink ref="V3019" r:id="rId974" xr:uid="{40D1157E-B5F4-4788-99FC-F0D2C21D68B6}"/>
    <hyperlink ref="V2829" r:id="rId975" xr:uid="{F7373497-2D4F-4324-97B9-FE0D9CF84DAD}"/>
    <hyperlink ref="V2821" r:id="rId976" display="mailto:jeidymena8639@gmail.com" xr:uid="{0354867A-DCD5-466F-9BA7-EB928FCD5BD8}"/>
    <hyperlink ref="V2826" r:id="rId977" display="mailto:kebonilla4@gmail.com" xr:uid="{16B2CC46-DD90-444E-B292-E51CB5004193}"/>
    <hyperlink ref="V2823" r:id="rId978" xr:uid="{545D9535-0E10-462E-887C-35E7577FD082}"/>
    <hyperlink ref="V3067" r:id="rId979" xr:uid="{4ADBA776-15AC-40C7-9BDC-AD16BCD3BC3F}"/>
    <hyperlink ref="V3068" r:id="rId980" xr:uid="{10518220-A1A8-4D0A-A4A8-E97E0E5F6918}"/>
    <hyperlink ref="V3069" r:id="rId981" xr:uid="{BB8B34D0-E9CB-41BD-9A5F-3610BB925F98}"/>
    <hyperlink ref="V3077" r:id="rId982" xr:uid="{C1068462-9BEE-47BF-9377-7EC1B743C6F3}"/>
    <hyperlink ref="V3071" r:id="rId983" xr:uid="{740901E2-2B38-43FC-98B7-0B86F7295983}"/>
    <hyperlink ref="V3072" r:id="rId984" xr:uid="{63296DFD-4AFA-45EA-9E72-86E1DEA841DF}"/>
    <hyperlink ref="V3076" r:id="rId985" xr:uid="{D9CDC33C-CE39-4487-93E0-C5D882675C82}"/>
    <hyperlink ref="V3073" r:id="rId986" xr:uid="{0CE290A8-B71E-444E-AE01-CD539A6D3B46}"/>
    <hyperlink ref="V3074" r:id="rId987" xr:uid="{5FFB923F-6495-4AFB-9D19-FB411F528CD8}"/>
    <hyperlink ref="V3075" r:id="rId988" xr:uid="{34573EF9-B117-40DC-9482-514D326D89F2}"/>
    <hyperlink ref="V3070" r:id="rId989" xr:uid="{BEC731C4-1C42-4C7B-A32F-C3A3AF3D0E93}"/>
    <hyperlink ref="V3079" r:id="rId990" xr:uid="{4AE18381-DD37-40CF-ADFE-EC209C635847}"/>
    <hyperlink ref="V3078" r:id="rId991" xr:uid="{D38C59BB-4BE8-4901-AC90-D71BEDA1B944}"/>
    <hyperlink ref="V1375" r:id="rId992" xr:uid="{F8BE8D01-9695-432A-AB90-AE7C1D4C8E1B}"/>
    <hyperlink ref="V3082" r:id="rId993" xr:uid="{5E636417-4B37-4998-800D-64F00A854B40}"/>
    <hyperlink ref="V3081" r:id="rId994" xr:uid="{748E558B-A2F0-429C-B058-D956E90902CE}"/>
    <hyperlink ref="V3085" r:id="rId995" xr:uid="{D308C797-7CD5-4A70-9D0F-43B4D8F52E31}"/>
    <hyperlink ref="V3084" r:id="rId996" xr:uid="{60194BEB-1B80-4E23-848A-DD7A15DD2AF2}"/>
    <hyperlink ref="V3083" r:id="rId997" xr:uid="{C305DCDF-6439-463A-8550-2C2FC8B89FF1}"/>
    <hyperlink ref="V3080" r:id="rId998" xr:uid="{21F07140-9C55-4188-B257-1C1A8541B79A}"/>
    <hyperlink ref="V3033" r:id="rId999" xr:uid="{707CFEA3-EE30-43EA-B040-B99148EADF58}"/>
    <hyperlink ref="V2045" r:id="rId1000" xr:uid="{D4D0D1D4-BF0F-4A50-AD6E-90184147C2F0}"/>
    <hyperlink ref="V3087" r:id="rId1001" xr:uid="{C1CF4AD9-79EE-4C8F-98D1-5A854D01CC44}"/>
    <hyperlink ref="V3086" r:id="rId1002" xr:uid="{9C0ACF84-B9CA-4CDD-862F-9959AD6A59A1}"/>
    <hyperlink ref="V3089" r:id="rId1003" xr:uid="{5558AC78-6CC3-4284-A236-3224B3DFFEE8}"/>
    <hyperlink ref="V3090" r:id="rId1004" xr:uid="{A5FAE066-CBAB-4CD9-B609-420A5F91400B}"/>
    <hyperlink ref="V3088" r:id="rId1005" xr:uid="{C615BF55-FAF0-4732-9130-EA725A713821}"/>
    <hyperlink ref="V3092" r:id="rId1006" xr:uid="{A30B1940-1412-4590-B75A-98B6F62226B9}"/>
    <hyperlink ref="V3091" r:id="rId1007" xr:uid="{1D7D657E-1078-449E-82FF-559A616C249C}"/>
    <hyperlink ref="V3094" r:id="rId1008" xr:uid="{4D31A6FA-D4C7-43CA-B708-51502BF1CE3E}"/>
    <hyperlink ref="V3096" r:id="rId1009" xr:uid="{B86FACE4-0F03-49C0-9022-909846F78237}"/>
    <hyperlink ref="V3095" r:id="rId1010" xr:uid="{AF69B7EE-83BA-425F-B986-6AB93D928A14}"/>
    <hyperlink ref="V3093" r:id="rId1011" xr:uid="{E937A1F5-D504-46AA-9FCB-E4953040D742}"/>
    <hyperlink ref="V3097" r:id="rId1012" xr:uid="{557F8029-4805-4D94-A225-207A177FFCB7}"/>
    <hyperlink ref="V3099" r:id="rId1013" xr:uid="{439131F5-620C-4CCF-B74C-97B503B4C59E}"/>
    <hyperlink ref="V3101" r:id="rId1014" xr:uid="{27AEEFE1-2F90-4321-9FAB-8410F1636BDF}"/>
    <hyperlink ref="V3108" r:id="rId1015" xr:uid="{F09C8CCF-F5ED-4DE5-BC53-A92F0D4543BF}"/>
    <hyperlink ref="V3105" r:id="rId1016" xr:uid="{6EE83697-5A4C-4E68-98EF-745F9CC79159}"/>
    <hyperlink ref="V3098" r:id="rId1017" xr:uid="{1B9A5773-516C-49B3-B915-0AE623358E5C}"/>
    <hyperlink ref="V3100" r:id="rId1018" xr:uid="{87A7D71D-2111-4327-85E3-FEA1319AE483}"/>
    <hyperlink ref="V3107" r:id="rId1019" xr:uid="{A1ADFB3B-F6EB-4B91-86F4-2951E4C096CE}"/>
    <hyperlink ref="V3102" r:id="rId1020" xr:uid="{6EC6FFA3-7480-4DFC-99E5-BD3DDD89F858}"/>
    <hyperlink ref="V3103" r:id="rId1021" xr:uid="{E4D2E1CD-7792-4FE3-A7D0-607FC9B43383}"/>
    <hyperlink ref="V3106" r:id="rId1022" xr:uid="{072C0BCC-C98B-4751-8E86-FB783AC6ABB3}"/>
    <hyperlink ref="V3104" r:id="rId1023" xr:uid="{6365C702-68B2-4515-9154-2FCFE9ED5A5C}"/>
    <hyperlink ref="V1605" r:id="rId1024" xr:uid="{0F7AAD35-1849-4923-A40D-9E31E1F44183}"/>
    <hyperlink ref="V3111" r:id="rId1025" xr:uid="{E988F298-82F9-4154-9E2C-D0BDE8DF94BC}"/>
    <hyperlink ref="V3120" r:id="rId1026" xr:uid="{F8B21576-D878-4FA4-91F6-391D4DAE5B35}"/>
    <hyperlink ref="V3110" r:id="rId1027" xr:uid="{9E168945-E541-4D1E-B3F3-88FF2732775C}"/>
    <hyperlink ref="V3114" r:id="rId1028" xr:uid="{B0BF11D6-E597-443C-A638-1F62122A3492}"/>
    <hyperlink ref="V3116" r:id="rId1029" xr:uid="{1655FC2A-7A70-4C24-8293-275CB6DC24AC}"/>
    <hyperlink ref="V3115" r:id="rId1030" xr:uid="{A8794064-4501-4165-99E1-253AD79A673A}"/>
    <hyperlink ref="V3118" r:id="rId1031" xr:uid="{5AF2793D-8379-456E-B306-A0ADE565D344}"/>
    <hyperlink ref="V3119" r:id="rId1032" xr:uid="{9576D23C-E007-4619-9433-16F59548E3D5}"/>
    <hyperlink ref="V3109" r:id="rId1033" xr:uid="{C7085F59-00A2-47FF-832A-D33DC1D135F6}"/>
    <hyperlink ref="V3117" r:id="rId1034" xr:uid="{C5FB4570-555A-4C24-9BB6-B5561A4962CE}"/>
    <hyperlink ref="V3112" r:id="rId1035" xr:uid="{4D6CFA8D-F0E1-46BA-BA1A-06DB6B7CAA1D}"/>
    <hyperlink ref="V3113" r:id="rId1036" xr:uid="{FB73EC27-CCCE-4C84-9925-C326BB337CBB}"/>
    <hyperlink ref="V3122" r:id="rId1037" xr:uid="{55A2B11D-04F6-44CA-8C73-38A9CC363320}"/>
    <hyperlink ref="V3124" r:id="rId1038" xr:uid="{D2E827AD-D0C2-419B-A2E3-67CD7B92D657}"/>
    <hyperlink ref="V3126" r:id="rId1039" xr:uid="{2B45B878-48F5-46DB-9504-251CC130215B}"/>
    <hyperlink ref="V3121" r:id="rId1040" xr:uid="{CC74E772-408C-427D-BCFC-700DDE56E8CF}"/>
    <hyperlink ref="V3123" r:id="rId1041" xr:uid="{CFC02664-C1C7-4568-9779-8E26D99C42B1}"/>
    <hyperlink ref="V3125" r:id="rId1042" xr:uid="{D3AEAA3B-6020-42B7-8313-94F286A7B6C0}"/>
    <hyperlink ref="V3128" r:id="rId1043" xr:uid="{871D7133-F31A-4C9C-B94B-6A2615E31613}"/>
    <hyperlink ref="V3129" r:id="rId1044" xr:uid="{F6D9C975-85AB-466C-82BA-4C6C14C199B4}"/>
    <hyperlink ref="V3127" r:id="rId1045" xr:uid="{1E47F300-AFB4-423B-A526-4F9B74207BAA}"/>
    <hyperlink ref="V3133" r:id="rId1046" xr:uid="{7206C4F9-53DE-4330-A910-8404AC1B01D9}"/>
    <hyperlink ref="V3132" r:id="rId1047" xr:uid="{267DBFF8-DC3A-438D-A90A-A515463984C9}"/>
    <hyperlink ref="V3131" r:id="rId1048" xr:uid="{761FA821-719F-4BF7-AC46-3824E7F5DEF5}"/>
    <hyperlink ref="V3130" r:id="rId1049" xr:uid="{47BBA86C-708C-47EF-944C-13ABAF9364D7}"/>
    <hyperlink ref="V3134" r:id="rId1050" xr:uid="{AF7C4A8A-A384-477C-99BA-F8292A460C35}"/>
    <hyperlink ref="V2007" r:id="rId1051" xr:uid="{E868B8D0-ABCA-4E85-9BD7-43D466E7EF6F}"/>
    <hyperlink ref="V3135" r:id="rId1052" xr:uid="{2A840005-D6A7-4941-9AE0-A486B7688F73}"/>
    <hyperlink ref="V3140" r:id="rId1053" xr:uid="{370BB41E-2922-4B2B-A06E-CF5C23296753}"/>
    <hyperlink ref="V3142" r:id="rId1054" xr:uid="{1BA0785E-FCC9-463A-A222-A8CB1E6CC301}"/>
    <hyperlink ref="V3143" r:id="rId1055" xr:uid="{61FD3BD5-E4CE-41AE-BDF6-6627471B1216}"/>
    <hyperlink ref="V3141" r:id="rId1056" xr:uid="{9DAFED76-0E47-489F-8F2D-F47E336BE829}"/>
    <hyperlink ref="V3139" r:id="rId1057" xr:uid="{04F70EC7-6CCC-4496-81AC-C0FAE635B3D1}"/>
    <hyperlink ref="V3138" r:id="rId1058" xr:uid="{2694E2DC-29E8-4319-9BBD-A13B763AE354}"/>
    <hyperlink ref="V3136" r:id="rId1059" xr:uid="{3FEB36F5-3263-4369-AF8A-110988779D67}"/>
    <hyperlink ref="V3145" r:id="rId1060" xr:uid="{331F198B-E894-40FE-AA7D-A6B60350CA20}"/>
    <hyperlink ref="V3137" r:id="rId1061" xr:uid="{FBEB5FB7-1807-4E96-B4BD-A0AD982DF6DB}"/>
    <hyperlink ref="V3151" r:id="rId1062" xr:uid="{4E5721E3-9645-4325-9FB9-D21FADE82933}"/>
    <hyperlink ref="V3146" r:id="rId1063" xr:uid="{63A028DC-EB00-4ECA-864A-8B69C79D9E8D}"/>
    <hyperlink ref="V3150" r:id="rId1064" xr:uid="{BF99F5F7-8D36-41FA-8C50-E01DF5564619}"/>
    <hyperlink ref="V3149" r:id="rId1065" xr:uid="{CB0B6DD4-F30D-4CF9-8EF8-FCD5BED419F8}"/>
    <hyperlink ref="V3147" r:id="rId1066" xr:uid="{BB7DE14F-2C02-4EF4-92BC-41A656E5982B}"/>
    <hyperlink ref="V3148" r:id="rId1067" xr:uid="{4B0DD773-04F2-4FD9-8467-A23F3A0E9C8A}"/>
    <hyperlink ref="V3152" r:id="rId1068" xr:uid="{2CFAADAA-F684-4E12-BBB0-A0D7666F0EC2}"/>
    <hyperlink ref="V3153" r:id="rId1069" xr:uid="{43C4B336-2E6B-4F45-90D8-20074456FEF8}"/>
    <hyperlink ref="V3163" r:id="rId1070" xr:uid="{63A2EF1E-6ED6-4DB8-9C0A-7DE3201F08C2}"/>
    <hyperlink ref="V3157" r:id="rId1071" xr:uid="{F830EE40-0D4C-431C-81D6-4CA509070989}"/>
    <hyperlink ref="V3162" r:id="rId1072" xr:uid="{39E0CE7B-B8A0-4314-8CBB-6E25F70496D7}"/>
    <hyperlink ref="V3155" r:id="rId1073" xr:uid="{6FFED93F-F284-4F88-9ADD-19075D3C4976}"/>
    <hyperlink ref="V3154" r:id="rId1074" xr:uid="{37425E39-447C-4309-B10B-53ED690ACD54}"/>
    <hyperlink ref="V3160" r:id="rId1075" xr:uid="{759F0380-22A2-4FEA-8033-CE394B7DD061}"/>
    <hyperlink ref="V3164" r:id="rId1076" xr:uid="{171F61B0-1BEF-465E-B737-09C407806FF0}"/>
    <hyperlink ref="V3158" r:id="rId1077" xr:uid="{49708AE2-AAFC-4C11-BBD4-CB957693AE2B}"/>
    <hyperlink ref="V3166" r:id="rId1078" xr:uid="{66645BEB-4BF0-4FDC-8AFE-80F51E7A427A}"/>
    <hyperlink ref="V3161" r:id="rId1079" xr:uid="{EE373FD7-0BE7-4E15-8F8F-C5E3DB2DD2B2}"/>
    <hyperlink ref="V3159" r:id="rId1080" xr:uid="{2995437F-090F-4573-8601-744380F9CA8F}"/>
    <hyperlink ref="V3156" r:id="rId1081" xr:uid="{5A4410AC-3B7C-49D9-B43C-754F9E0BC85A}"/>
    <hyperlink ref="V3165" r:id="rId1082" xr:uid="{15C67CCE-5E16-4693-9F91-F680A4CB85C3}"/>
    <hyperlink ref="V3171" r:id="rId1083" xr:uid="{FA6DDBE8-B98F-42E8-B546-ED085C2058B3}"/>
    <hyperlink ref="V3170" r:id="rId1084" display="mayorga30h@hotmail.com" xr:uid="{3CDF4DDE-834F-4F8E-B8BB-5A62FF0CE3F1}"/>
    <hyperlink ref="V3172" r:id="rId1085" xr:uid="{88984F8F-0EC5-4488-B1EF-4A2A2515ECEC}"/>
    <hyperlink ref="V3173" r:id="rId1086" xr:uid="{63C19621-1B36-4B80-8441-50E410C73C11}"/>
    <hyperlink ref="V3169" r:id="rId1087" xr:uid="{56FAE099-F065-40D7-8190-67BE22CD7515}"/>
    <hyperlink ref="V3168" r:id="rId1088" xr:uid="{3210739D-E78E-4944-B196-5919F56C88FD}"/>
    <hyperlink ref="V3175" r:id="rId1089" xr:uid="{1F50575C-7AA1-40C3-B6CE-0FEF60B1B585}"/>
    <hyperlink ref="V3178" r:id="rId1090" xr:uid="{EF5164F2-BC16-4658-BD71-09DCF3C66FE9}"/>
    <hyperlink ref="V3176" r:id="rId1091" xr:uid="{6E8B7863-D320-423A-A8F4-0707A2BBE836}"/>
    <hyperlink ref="V3177" r:id="rId1092" xr:uid="{DCB973E6-5883-44C4-8BF6-E348E21B7356}"/>
    <hyperlink ref="V3179" r:id="rId1093" xr:uid="{9BCBBA0A-319B-4B17-9A81-263E265A0230}"/>
    <hyperlink ref="V3227" r:id="rId1094" xr:uid="{436EEBF4-3BC3-484F-8890-1C0B23D75265}"/>
    <hyperlink ref="V3214" r:id="rId1095" xr:uid="{F7BE5E8C-3796-4B37-A73B-1C8E61FCFEDD}"/>
    <hyperlink ref="V3205" r:id="rId1096" xr:uid="{D6763917-FE69-45E9-AB9B-540E4614FDB7}"/>
    <hyperlink ref="V3224" r:id="rId1097" xr:uid="{817A7346-D621-4BCB-AE9E-F805B753BD9A}"/>
    <hyperlink ref="V3222" r:id="rId1098" xr:uid="{1CE9CFD2-3469-4DB5-911D-F54C5080D02D}"/>
    <hyperlink ref="V3231" r:id="rId1099" xr:uid="{27EE65C2-460F-4497-84D5-9B143D9CF4DC}"/>
    <hyperlink ref="V3225" r:id="rId1100" xr:uid="{08B8B2FB-5767-410E-BEA4-2E3BA53B2354}"/>
    <hyperlink ref="V3228" r:id="rId1101" xr:uid="{37C9E7EA-BB8F-4B60-9895-5E591CC88841}"/>
    <hyperlink ref="V3229" r:id="rId1102" xr:uid="{C0AECBB0-CE91-4172-B628-282D274A84EF}"/>
    <hyperlink ref="V3226" r:id="rId1103" xr:uid="{6DA148E0-6AB7-46F4-B01D-43297E28738D}"/>
    <hyperlink ref="V3188" r:id="rId1104" xr:uid="{8A15D54E-1DE3-42B3-BE23-A1F94CAF53D4}"/>
    <hyperlink ref="V3182" r:id="rId1105" xr:uid="{730AAE6A-EC90-4514-B2CA-732A8A98FF27}"/>
    <hyperlink ref="V3185" r:id="rId1106" xr:uid="{00BBF879-BADF-40E1-9530-5F59F10F7E4E}"/>
    <hyperlink ref="V3187" r:id="rId1107" xr:uid="{38855AC4-B1BB-4EC5-BC12-0273F905DDE4}"/>
    <hyperlink ref="V3189" r:id="rId1108" xr:uid="{07D9B023-F16B-453B-9A3D-0D2F0805284B}"/>
    <hyperlink ref="V3211" r:id="rId1109" xr:uid="{65D7C888-D918-4FE8-83CB-B795DED8FB45}"/>
    <hyperlink ref="V3190" r:id="rId1110" xr:uid="{6FE091C6-1769-41CF-8B23-9D05B750A8EB}"/>
    <hyperlink ref="V3215" r:id="rId1111" xr:uid="{3484AB80-3431-426A-8B0C-4C583D7D0709}"/>
    <hyperlink ref="V3181" r:id="rId1112" xr:uid="{B97FA421-D736-443C-995E-5D9149551D90}"/>
    <hyperlink ref="V3186" r:id="rId1113" xr:uid="{1EB84D63-4B2E-4C7E-9046-CF85C5C54A24}"/>
    <hyperlink ref="V3183" r:id="rId1114" xr:uid="{905EAA08-4AD9-4B0B-89EF-9CF3702F2D2E}"/>
    <hyperlink ref="V3209" r:id="rId1115" xr:uid="{CFDF25D7-B14F-467D-AD8C-B2C8CD4180CC}"/>
    <hyperlink ref="V3184" r:id="rId1116" xr:uid="{589E19C5-B5C0-419D-8AFC-3A2CFBE61E84}"/>
    <hyperlink ref="V3206" r:id="rId1117" xr:uid="{6151A140-59A2-4754-8EF3-ECC691302410}"/>
    <hyperlink ref="V3212" r:id="rId1118" xr:uid="{E2EE0150-D434-4AAE-936C-6C1AF8F31DA1}"/>
    <hyperlink ref="V3180" r:id="rId1119" xr:uid="{6D537114-141B-4FD5-8E30-B1015C3563FE}"/>
    <hyperlink ref="V3213" r:id="rId1120" xr:uid="{87027D0B-16D4-4007-9539-50C6EDAEAE84}"/>
    <hyperlink ref="V3216" r:id="rId1121" xr:uid="{CC2D1478-5438-45CE-8A2B-2AC2DB47DE10}"/>
    <hyperlink ref="V3217" r:id="rId1122" xr:uid="{839AD42E-151C-43F9-8DAC-6588EA94F4F7}"/>
    <hyperlink ref="V3210" r:id="rId1123" xr:uid="{268B51E4-DC34-4726-943A-1E517AFF1A24}"/>
    <hyperlink ref="V3223" r:id="rId1124" xr:uid="{19258C06-94E5-4C91-A12A-969251DC45EF}"/>
    <hyperlink ref="V3191" r:id="rId1125" xr:uid="{5E67B0A2-C736-47B4-8189-A07B51FF6222}"/>
    <hyperlink ref="V3192" r:id="rId1126" xr:uid="{18526316-E9A3-4F2F-8DD3-AA6D4B939988}"/>
    <hyperlink ref="V3194" r:id="rId1127" xr:uid="{7CBDD5A3-607C-4B51-9F00-9FF0EE384CA6}"/>
    <hyperlink ref="V3195" r:id="rId1128" xr:uid="{F7F6FD4F-4EDD-49E2-B5BA-8FB6D49ACBD9}"/>
    <hyperlink ref="V3238" r:id="rId1129" xr:uid="{3C2CB76E-4AA0-4EEF-9969-B56AD48F5DAC}"/>
    <hyperlink ref="V3237" r:id="rId1130" xr:uid="{22513F4D-27CA-44A4-8211-757E7A396594}"/>
    <hyperlink ref="V3248" r:id="rId1131" xr:uid="{5FD55A4D-2C45-4B72-99A8-62534A4499D6}"/>
    <hyperlink ref="V3249" r:id="rId1132" xr:uid="{5521DC22-E91E-4B7E-B0DD-4830697AE724}"/>
    <hyperlink ref="V3234" r:id="rId1133" xr:uid="{8CAB3BF9-BA6A-4C9F-ABCD-6B001EBDCB5F}"/>
    <hyperlink ref="V3167" r:id="rId1134" xr:uid="{0E7030B8-E777-47FD-ABF3-151A81D485CA}"/>
    <hyperlink ref="V3250" r:id="rId1135" xr:uid="{A7FF113E-877E-4234-B749-6CB8FC219C74}"/>
    <hyperlink ref="V3239" r:id="rId1136" xr:uid="{70C8FD9D-4196-4224-8C3D-DBF7B36A55B7}"/>
    <hyperlink ref="V3247" r:id="rId1137" xr:uid="{B6328A41-A75C-420B-A1F9-B460C38283C7}"/>
    <hyperlink ref="V3193" r:id="rId1138" xr:uid="{26447BEF-A113-43A2-8A3E-F4FBA9BD657E}"/>
    <hyperlink ref="V3236" r:id="rId1139" xr:uid="{D65EFEC0-F0E4-4726-8F8A-FF69EF9FF62C}"/>
    <hyperlink ref="V3252" r:id="rId1140" xr:uid="{CA48BCF8-FF5A-4094-851E-F3D0AD1B8347}"/>
    <hyperlink ref="V3255" r:id="rId1141" xr:uid="{8580DF11-B0F5-46F8-80E1-C594EB99E5E3}"/>
    <hyperlink ref="V3244" r:id="rId1142" xr:uid="{76E852A6-DE1E-4E43-B5D2-A8F17E94FA6F}"/>
    <hyperlink ref="V3245" r:id="rId1143" xr:uid="{6D686F6F-2504-4811-BFCC-9A3EFE3488C4}"/>
    <hyperlink ref="V3246" r:id="rId1144" xr:uid="{EEAAE2A1-E05A-48E2-9C0F-56BA9A4B9A53}"/>
    <hyperlink ref="V3243" r:id="rId1145" xr:uid="{61D803BE-F4BC-4F3F-BC6E-CB91F85D94FF}"/>
    <hyperlink ref="V3242" r:id="rId1146" xr:uid="{52EFA7E4-D82D-4400-B7AC-CB5BE97850F0}"/>
    <hyperlink ref="V3241" r:id="rId1147" xr:uid="{67CC29F8-B9BB-4612-888A-AC7CD1D2A4E0}"/>
    <hyperlink ref="V3240" r:id="rId1148" xr:uid="{168D335D-481B-4E26-91EB-F7B5A4E034BA}"/>
    <hyperlink ref="V3200" r:id="rId1149" xr:uid="{D6AF7FA7-9465-456B-8832-CC858B1D8C53}"/>
    <hyperlink ref="V3232" r:id="rId1150" xr:uid="{73EA929F-297A-4DF4-ABCF-758BD8CA825B}"/>
    <hyperlink ref="V3220" r:id="rId1151" xr:uid="{FC4EAB32-39A3-4AA5-A389-DF0D123DBCF1}"/>
    <hyperlink ref="V3218" r:id="rId1152" xr:uid="{B8C6E8B2-0013-4E36-9664-340DF1397E66}"/>
    <hyperlink ref="V3208" r:id="rId1153" xr:uid="{0640ECAA-8607-44F3-94AF-0CF696E72921}"/>
    <hyperlink ref="V3204" r:id="rId1154" xr:uid="{1EB964ED-1AD5-42A0-AAEB-D5AB080AFDEF}"/>
    <hyperlink ref="V3203" r:id="rId1155" xr:uid="{A9631017-A02F-4EF6-BE91-1A433D1FEEC0}"/>
    <hyperlink ref="V3219" r:id="rId1156" xr:uid="{781024BB-A40E-430A-890E-F481AAD6DEAA}"/>
    <hyperlink ref="V3253" r:id="rId1157" xr:uid="{F3AF1FC9-C89B-4CDB-9988-E48E3254F465}"/>
    <hyperlink ref="V3052" r:id="rId1158" xr:uid="{C17E4AA2-FEBF-4514-AB1A-1058F5145169}"/>
    <hyperlink ref="V3259" r:id="rId1159" xr:uid="{68E33330-2511-42DD-A6CE-9B33037DF942}"/>
    <hyperlink ref="V3254" r:id="rId1160" xr:uid="{6060E038-FFD9-4F39-89E4-43961096ED6A}"/>
    <hyperlink ref="V3260" r:id="rId1161" xr:uid="{A6E45F46-193E-4C81-8FFE-7D1C9A3B5163}"/>
    <hyperlink ref="V3256" r:id="rId1162" xr:uid="{3818E6B7-B330-4954-AE4E-13C7164A6A79}"/>
    <hyperlink ref="V3251" r:id="rId1163" xr:uid="{EC9C5447-D057-4927-A280-7843C3FB25CE}"/>
    <hyperlink ref="V3257" r:id="rId1164" xr:uid="{AD24F534-3ED6-4755-8F1A-F9A5D3B84606}"/>
    <hyperlink ref="V3258" r:id="rId1165" xr:uid="{2A9D5482-3288-474F-BED4-B409E4C25685}"/>
    <hyperlink ref="V3197" r:id="rId1166" xr:uid="{ECC6A93C-2B9D-459F-B9B4-2DF91D959EDC}"/>
    <hyperlink ref="V3201" r:id="rId1167" xr:uid="{1F83186D-D604-4E15-8701-53D813DD6218}"/>
    <hyperlink ref="V3196" r:id="rId1168" xr:uid="{84988BEF-CF80-4A2B-A304-E2C1D4A41774}"/>
    <hyperlink ref="V3235" r:id="rId1169" xr:uid="{BAA7AF8B-0BE7-42EC-A5EF-32A505BCE271}"/>
    <hyperlink ref="V3199" r:id="rId1170" xr:uid="{BEDC2D9B-7FE3-4275-A795-093FEFBB8ECD}"/>
    <hyperlink ref="V3202" r:id="rId1171" xr:uid="{6E60551B-C385-4C3D-AFEA-3EDDE53ABB9F}"/>
    <hyperlink ref="V3221" r:id="rId1172" xr:uid="{35878981-D984-4D10-A20E-ECE739CFAE97}"/>
    <hyperlink ref="V3198" r:id="rId1173" xr:uid="{4A6479F7-F095-4978-8E35-274B4CBBC7CF}"/>
    <hyperlink ref="V3230" r:id="rId1174" xr:uid="{FAC01127-FFEF-4B94-81C1-7CE0D83C099A}"/>
    <hyperlink ref="V3272" r:id="rId1175" xr:uid="{F4C2A767-A40C-4DFA-85A9-22F8DCC650F8}"/>
    <hyperlink ref="V3268" r:id="rId1176" xr:uid="{82FF2176-D78A-4520-9DF1-A90C03333402}"/>
    <hyperlink ref="V3269" r:id="rId1177" xr:uid="{F95C9518-21A3-4718-9421-D47CC7BD0AE8}"/>
    <hyperlink ref="V3270" r:id="rId1178" xr:uid="{7A2B5DCF-9DD6-4C03-A53E-39E19C406510}"/>
    <hyperlink ref="V3271" r:id="rId1179" xr:uid="{0A033398-370C-440F-A59D-FBFB4C50D74A}"/>
    <hyperlink ref="V3267" r:id="rId1180" xr:uid="{48AA3FA4-8028-4B52-903D-15B0EE5C3B23}"/>
    <hyperlink ref="V3273" r:id="rId1181" xr:uid="{DFB169C7-C671-45AC-B206-9D0515D59D09}"/>
    <hyperlink ref="V3233" r:id="rId1182" display="mailto:ortizw.omega121986@hotmail.com" xr:uid="{7F15A089-1997-4BA3-8E99-33CFC9E6C855}"/>
    <hyperlink ref="V3281" r:id="rId1183" xr:uid="{1ACE8F88-4BC9-4D4A-9E34-68DAA69A3246}"/>
    <hyperlink ref="V3283" r:id="rId1184" xr:uid="{F3EBA4F0-74EB-4D3D-BD9E-7D37B0CA7D24}"/>
    <hyperlink ref="V3278" r:id="rId1185" xr:uid="{67EF6C92-C97C-4062-82FF-06ECC80A84EA}"/>
    <hyperlink ref="V3276" r:id="rId1186" xr:uid="{48B6C4E9-9A36-43A2-8691-EEB0FFD69CBE}"/>
    <hyperlink ref="V3284" r:id="rId1187" xr:uid="{634EBCD1-546B-4217-AE90-9017C39A4F52}"/>
    <hyperlink ref="V3274" r:id="rId1188" xr:uid="{63D4597D-4A3A-4A40-8B0B-C6A4A72E810D}"/>
    <hyperlink ref="V3277" r:id="rId1189" xr:uid="{AFE48B4B-8B0E-4450-88E4-A157F268DCD8}"/>
    <hyperlink ref="V3280" r:id="rId1190" xr:uid="{3D4EABE3-9374-47CE-AAA5-505E21A50099}"/>
    <hyperlink ref="V3275" r:id="rId1191" xr:uid="{A9D57A47-4BBF-4A33-8D06-9105901A05E7}"/>
    <hyperlink ref="V3285" r:id="rId1192" xr:uid="{92F8FE2D-0100-4FC8-BB3B-B0755EE4549E}"/>
    <hyperlink ref="V3282" r:id="rId1193" xr:uid="{A7E06763-A793-4397-B312-312E7D0BD72E}"/>
    <hyperlink ref="V3286" r:id="rId1194" xr:uid="{734E97BE-4536-4D2C-9BFF-3C05AAC993F4}"/>
    <hyperlink ref="V3287" r:id="rId1195" xr:uid="{7231BAB4-94A4-457F-90C4-BC9022607191}"/>
    <hyperlink ref="V3279" r:id="rId1196" xr:uid="{EA2DBEF4-3E2A-426C-A923-A994B2FFEB27}"/>
    <hyperlink ref="V3289" r:id="rId1197" xr:uid="{0796A4AA-9D43-4913-A641-D9BF82EC38E8}"/>
    <hyperlink ref="V3288" r:id="rId1198" xr:uid="{EF54975A-4CFE-4643-9E09-0A870382876F}"/>
    <hyperlink ref="V3292" r:id="rId1199" xr:uid="{33C88723-9304-47D5-A077-0B4432D4A1EC}"/>
    <hyperlink ref="V3291" r:id="rId1200" xr:uid="{0B722EA5-F6AA-4B92-9A5A-EFB0CB011B9A}"/>
    <hyperlink ref="V3295" r:id="rId1201" xr:uid="{A3D7A715-C658-4525-87C1-229BE8BDEB90}"/>
    <hyperlink ref="V3290" r:id="rId1202" xr:uid="{1FEE50B8-1A3E-45D9-A43D-68790EFDD620}"/>
    <hyperlink ref="V3294" r:id="rId1203" xr:uid="{C7D24364-1C2F-49AD-B5C7-F18ACF345F2A}"/>
    <hyperlink ref="V3293" r:id="rId1204" xr:uid="{C9787A02-1AE3-4FC5-9260-F5A99597D037}"/>
    <hyperlink ref="V3301" r:id="rId1205" xr:uid="{787B98AB-D613-4BEF-B217-91F0140D64C6}"/>
    <hyperlink ref="V3296" r:id="rId1206" xr:uid="{17CE4786-74D8-4524-843D-7FC98B9AD5DF}"/>
    <hyperlink ref="V3297" r:id="rId1207" xr:uid="{3A0ADF2D-FC08-435A-B02D-FEA4D4290F73}"/>
    <hyperlink ref="V3300" r:id="rId1208" xr:uid="{F46F0D26-C5A4-483A-B6A9-6C4BD2D1F4A1}"/>
    <hyperlink ref="V3298" r:id="rId1209" xr:uid="{1054EC9E-A740-4978-83E8-1E456D48DA6D}"/>
    <hyperlink ref="V3299" r:id="rId1210" xr:uid="{673AAAAD-77F2-438A-AADD-A07960C8A044}"/>
    <hyperlink ref="V3305" r:id="rId1211" xr:uid="{4C31655B-F59A-4241-8321-5EE665BD4923}"/>
    <hyperlink ref="V3306" r:id="rId1212" xr:uid="{A8C4D2F3-4876-439E-8112-92F7C85596F2}"/>
    <hyperlink ref="V3304" r:id="rId1213" xr:uid="{22397AC6-FD80-4767-BB34-0C30BEDBED74}"/>
    <hyperlink ref="V3303" r:id="rId1214" xr:uid="{1168B1E4-D325-4CCE-AB2D-C872D3269D5C}"/>
    <hyperlink ref="V3302" r:id="rId1215" xr:uid="{5946B5AD-CA51-4C51-9999-3F0F55C2B7F1}"/>
    <hyperlink ref="V31" r:id="rId1216" xr:uid="{5F290953-2C4E-408D-8291-A6E2FB707954}"/>
    <hyperlink ref="V3308" r:id="rId1217" xr:uid="{95073CAB-D1F0-4777-8BB8-D3B71B59664D}"/>
    <hyperlink ref="V3312" r:id="rId1218" xr:uid="{19BBD926-836B-4D26-AB5F-BBFABB733D8B}"/>
    <hyperlink ref="V3320" r:id="rId1219" xr:uid="{CEA3D775-C9A0-4F76-89FB-3909EE13849A}"/>
    <hyperlink ref="V3310" r:id="rId1220" xr:uid="{C36FF821-7749-470A-AE61-ABA4F5AC906D}"/>
    <hyperlink ref="V3317" r:id="rId1221" xr:uid="{6C4A395F-6C5C-4C7A-B8F1-CD0A28D6D67A}"/>
    <hyperlink ref="V3316" r:id="rId1222" xr:uid="{EE37FDD1-4B32-4B3A-B380-C068551B566F}"/>
    <hyperlink ref="V3315" r:id="rId1223" xr:uid="{F154F9C9-0D20-4386-AF42-933B7DEE5C46}"/>
    <hyperlink ref="V3319" r:id="rId1224" xr:uid="{3C3305D9-8288-4459-A0AC-3EA7D7D074A8}"/>
    <hyperlink ref="V3318" r:id="rId1225" xr:uid="{5188F2D8-4701-4E40-8FB5-81324F872DA4}"/>
    <hyperlink ref="V3313" r:id="rId1226" xr:uid="{B1A4C3A3-9E43-40BA-B5C4-8B06B63C10F2}"/>
    <hyperlink ref="V3309" r:id="rId1227" xr:uid="{E594EAD8-A070-4675-8FE5-C1A79EBBB104}"/>
    <hyperlink ref="V3314" r:id="rId1228" xr:uid="{4D0AB0B7-E50A-4BAC-A8C6-31AA2893E130}"/>
    <hyperlink ref="V3311" r:id="rId1229" xr:uid="{A1D6DE6C-B19E-441D-9669-FA00AB2F0CA8}"/>
    <hyperlink ref="V3307" r:id="rId1230" xr:uid="{C890F200-6914-461C-8F1C-F923C09AE749}"/>
    <hyperlink ref="V3321" r:id="rId1231" xr:uid="{B7BBDD71-5D03-4D2E-A01F-F63569028096}"/>
    <hyperlink ref="V3322" r:id="rId1232" xr:uid="{CFF6693A-48F5-412F-A859-86B87FBCB05E}"/>
    <hyperlink ref="V3325" r:id="rId1233" xr:uid="{A4D8F459-D482-4238-AF55-37353AF4D01F}"/>
    <hyperlink ref="V3327" r:id="rId1234" xr:uid="{6BAFD8D5-21A4-42DB-8506-2EC9EF048738}"/>
    <hyperlink ref="V3324" r:id="rId1235" xr:uid="{41CBF188-4190-4249-B8C4-3F75BA42EE28}"/>
    <hyperlink ref="V3326" r:id="rId1236" xr:uid="{E90E64A8-FEDB-4219-8115-7AC86B3DAA59}"/>
    <hyperlink ref="V3323" r:id="rId1237" xr:uid="{2458740D-A663-4984-96E6-64A69C5A5E9E}"/>
    <hyperlink ref="V3328" r:id="rId1238" xr:uid="{E5F73399-DBDC-4A0A-A6D4-6B1666E50EDE}"/>
    <hyperlink ref="V1996" r:id="rId1239" xr:uid="{EAAF624F-731B-40F3-92DC-D539D59A86ED}"/>
    <hyperlink ref="V3341" r:id="rId1240" xr:uid="{6499F3E7-F354-41C1-A1F7-AD1831C75283}"/>
    <hyperlink ref="V3334" r:id="rId1241" xr:uid="{3027B92C-8BDE-47E7-B05D-5487D39F75DA}"/>
    <hyperlink ref="V3342" r:id="rId1242" xr:uid="{943C7787-B171-4C24-AD2F-E891356A7279}"/>
    <hyperlink ref="V3338" r:id="rId1243" xr:uid="{E05FBC05-28C3-4AAD-A1A8-165EB52A580E}"/>
    <hyperlink ref="V3337" r:id="rId1244" xr:uid="{3C53029B-3E09-4D23-A66B-90F688F53C17}"/>
    <hyperlink ref="V3330" r:id="rId1245" xr:uid="{83881816-9EEB-4C12-9DA1-199A335F6FCD}"/>
    <hyperlink ref="V3344" r:id="rId1246" xr:uid="{6A6B13C5-074F-4647-AB85-D49EE3B36F61}"/>
    <hyperlink ref="V3349" r:id="rId1247" xr:uid="{04FCD171-6DAB-4A67-B13E-2D08A059E62B}"/>
    <hyperlink ref="V3346" r:id="rId1248" xr:uid="{7D676D8E-F043-46CE-8D8F-F63F532B6D4E}"/>
    <hyperlink ref="V3348" r:id="rId1249" xr:uid="{260C526B-56C8-4438-84EC-3AB1B87F222E}"/>
    <hyperlink ref="V3345" r:id="rId1250" xr:uid="{4276C285-354C-4E54-B797-301A78714279}"/>
    <hyperlink ref="V3347" r:id="rId1251" xr:uid="{65A3ABB5-C779-40C6-A04C-6D65814118BB}"/>
    <hyperlink ref="V3336" r:id="rId1252" xr:uid="{35257B96-3805-4A51-A4C9-C1B20C884DF7}"/>
    <hyperlink ref="V3331" r:id="rId1253" xr:uid="{33C32BB7-8BA8-4030-AB82-D88A8ACE2926}"/>
    <hyperlink ref="V3340" r:id="rId1254" xr:uid="{D93F03DC-5098-4FD1-8BE2-9B56F94FA6D0}"/>
    <hyperlink ref="V3332" r:id="rId1255" xr:uid="{8CB4B752-90D5-4D1E-89FB-398BF2FF606B}"/>
    <hyperlink ref="V3343" r:id="rId1256" xr:uid="{34AAFF73-A597-431C-9852-087C7EC50C79}"/>
    <hyperlink ref="V3329" r:id="rId1257" xr:uid="{A5222D6E-E791-4E15-B823-7060A2DF1DC7}"/>
    <hyperlink ref="V3333" r:id="rId1258" xr:uid="{9C074A09-4C9E-4225-AF4F-805DC3616AFB}"/>
    <hyperlink ref="V3335" r:id="rId1259" xr:uid="{DF0801D2-3A64-46D6-B91E-8ED47B932879}"/>
    <hyperlink ref="V3350" r:id="rId1260" xr:uid="{D420DD7F-9D98-4929-A9BF-0D4A2EF0B68A}"/>
    <hyperlink ref="V3354" r:id="rId1261" xr:uid="{9FEC6024-A24E-4275-B00F-FF6E8F6D9670}"/>
    <hyperlink ref="V3351" r:id="rId1262" xr:uid="{8240A126-CC58-46F8-A5E0-DED3A6BFC42D}"/>
    <hyperlink ref="V3355" r:id="rId1263" xr:uid="{F51008DF-A104-4F5B-8E44-D9D5D6E3572A}"/>
    <hyperlink ref="V3352" r:id="rId1264" xr:uid="{0581DE02-608F-4B4C-81AF-F08A85E9CE4E}"/>
    <hyperlink ref="V3353" r:id="rId1265" xr:uid="{A1B013C9-9A45-4957-B264-4A0231F942DF}"/>
    <hyperlink ref="V3359" r:id="rId1266" xr:uid="{E685F827-E3A5-46B3-8DB3-366E9581D639}"/>
    <hyperlink ref="V3357" r:id="rId1267" xr:uid="{2619AB71-2072-4A99-800D-E9A222F422E0}"/>
    <hyperlink ref="V3356" r:id="rId1268" xr:uid="{7974D9B2-D7FB-4964-A6D0-95E69FAA5078}"/>
    <hyperlink ref="V3364" r:id="rId1269" xr:uid="{C5583F05-1C01-44E7-AEEE-5035356C9122}"/>
    <hyperlink ref="V3360" r:id="rId1270" xr:uid="{979A68D3-AEAD-4ACA-A00E-9E5AD5D35D89}"/>
    <hyperlink ref="V3361" r:id="rId1271" xr:uid="{04B5F22D-20EC-4873-B113-848814268EDB}"/>
    <hyperlink ref="V3363" r:id="rId1272" xr:uid="{F2B409F6-8843-4D26-9E90-0F6CFC07B2DF}"/>
    <hyperlink ref="V3358" r:id="rId1273" xr:uid="{D5DF4571-5BD5-4557-B58F-70F11C8D1FB1}"/>
    <hyperlink ref="V3362" r:id="rId1274" xr:uid="{8BD2F77E-DB8A-49E4-97C4-7674594F73EA}"/>
    <hyperlink ref="V3365" r:id="rId1275" xr:uid="{4E2297C1-FF24-4562-BA3C-6EBA42472A90}"/>
    <hyperlink ref="V3366" r:id="rId1276" xr:uid="{96E7ACF4-2628-49CE-865B-321A31E1AD62}"/>
    <hyperlink ref="V3367" r:id="rId1277" xr:uid="{AD905238-1C37-4A24-B6BB-4877B3D79B76}"/>
    <hyperlink ref="V3368" r:id="rId1278" xr:uid="{A8D31E32-2E47-4CD6-9FBB-56BEFE14A8BF}"/>
    <hyperlink ref="V3369" r:id="rId1279" xr:uid="{5F8C087F-524A-4D85-90E8-4BA0DCF0BFE7}"/>
    <hyperlink ref="V3339" r:id="rId1280" xr:uid="{E475331E-B555-4EE5-871B-245B453E3093}"/>
    <hyperlink ref="V3379" r:id="rId1281" xr:uid="{FABDAC5E-06CE-4C7C-9A63-3ED8D0D17A48}"/>
    <hyperlink ref="V3380" r:id="rId1282" xr:uid="{DEEDE18F-F81B-4EE7-8B6A-BE5F2EFA82BD}"/>
    <hyperlink ref="V3377" r:id="rId1283" xr:uid="{A53F3E82-24C1-4A6E-BF42-4F1D8CEC8ECE}"/>
    <hyperlink ref="V3378" r:id="rId1284" xr:uid="{45A999BE-CDCF-4279-B961-4726CCC67D45}"/>
    <hyperlink ref="V3374" r:id="rId1285" xr:uid="{F017CDCC-DA7C-4B3B-8CD9-8EA1096FC2BE}"/>
    <hyperlink ref="V1714" r:id="rId1286" xr:uid="{FD936C5F-C26C-4D9C-83DB-7CF02E8AA1C1}"/>
    <hyperlink ref="V3370" r:id="rId1287" xr:uid="{03EEFE98-82EF-4DA1-9909-F2962D0F584E}"/>
    <hyperlink ref="V3373" r:id="rId1288" xr:uid="{8ED5698E-E68A-4D7B-8386-B5D5F5DDA937}"/>
    <hyperlink ref="V3375" r:id="rId1289" xr:uid="{ED3339BA-9723-4BE4-A066-DF0986A6D3A7}"/>
    <hyperlink ref="V3371" r:id="rId1290" xr:uid="{BEAF006B-94A5-4141-8224-E1AE0D1A932C}"/>
    <hyperlink ref="V3376" r:id="rId1291" xr:uid="{24189D05-416B-445B-9941-37FA02ABF623}"/>
    <hyperlink ref="V3381" r:id="rId1292" xr:uid="{A7684D42-3EE8-4042-A672-C8C61F300617}"/>
    <hyperlink ref="V3386" r:id="rId1293" xr:uid="{A1ED0E92-0A11-4505-BE3E-D23E6F6864B8}"/>
    <hyperlink ref="V3385" r:id="rId1294" xr:uid="{C321ACB8-0C0F-4BD1-BDD4-9FF143A0142B}"/>
    <hyperlink ref="V3383" r:id="rId1295" xr:uid="{894D5993-4C26-4535-98A8-8DB372160D80}"/>
    <hyperlink ref="V3387" r:id="rId1296" xr:uid="{73C38A3D-42B9-4C77-ACE9-76E4106E25F8}"/>
    <hyperlink ref="V3388" r:id="rId1297" xr:uid="{82CB73DA-F1A5-4492-9EE8-6F9D621D914E}"/>
    <hyperlink ref="V3384" r:id="rId1298" xr:uid="{ACA13AF4-766D-47FE-A0C5-E0476B3966E3}"/>
    <hyperlink ref="V3382" r:id="rId1299" xr:uid="{221D5C99-5C67-42CE-8FA2-D5B0B7E85FD1}"/>
    <hyperlink ref="V3389" r:id="rId1300" xr:uid="{5E366EFC-E1B0-4468-AAA2-A3CEF1B0B6F9}"/>
    <hyperlink ref="V3392" r:id="rId1301" xr:uid="{0A67A99A-835B-46E3-90B7-16D54D4503A5}"/>
    <hyperlink ref="V3391" r:id="rId1302" xr:uid="{1DA65E1E-B9A7-4F23-99A0-1EBC433B6664}"/>
    <hyperlink ref="V3390" r:id="rId1303" xr:uid="{AB6B5461-2732-4D57-8318-0438291EAF40}"/>
    <hyperlink ref="V3394" r:id="rId1304" xr:uid="{CA333689-E9F9-4882-95C3-FDA73B94CE75}"/>
    <hyperlink ref="V3393" r:id="rId1305" xr:uid="{B04B79A1-0783-4B38-BFA6-B071B1907D70}"/>
    <hyperlink ref="V3401" r:id="rId1306" xr:uid="{2876FBF6-C281-4644-A6EA-4BB35169D7E4}"/>
    <hyperlink ref="V3403" r:id="rId1307" xr:uid="{BD42314A-5D48-43C5-8BF6-57FD9AF4C6AE}"/>
    <hyperlink ref="V3396" r:id="rId1308" xr:uid="{8C5461FE-9712-4B82-BD99-99CFD85F04F7}"/>
    <hyperlink ref="V3397" r:id="rId1309" xr:uid="{123DC364-AC88-420C-9C8D-631F4458DE1B}"/>
    <hyperlink ref="V3400" r:id="rId1310" xr:uid="{30218E14-246F-4C69-81DC-B02E22F8E4F4}"/>
    <hyperlink ref="V3399" r:id="rId1311" xr:uid="{257D11F2-51CE-452B-934A-5E314EAFD3FE}"/>
    <hyperlink ref="V3398" r:id="rId1312" xr:uid="{7EA6DABD-804B-4752-B74F-990038C7A5C3}"/>
    <hyperlink ref="V3402" r:id="rId1313" xr:uid="{8CF0CE9A-A4FC-4C9D-96F7-609AB33B61BA}"/>
    <hyperlink ref="V3395" r:id="rId1314" xr:uid="{501303F7-C2B1-4BF3-A554-A1905C891261}"/>
    <hyperlink ref="V3404" r:id="rId1315" xr:uid="{35B77F97-9E07-42F2-9233-1A1CEB3FF0BB}"/>
    <hyperlink ref="V3405" r:id="rId1316" xr:uid="{C037DCD8-3437-4B0D-BF3B-0C27C0E82440}"/>
    <hyperlink ref="V3417" r:id="rId1317" xr:uid="{1BA867A3-21B1-4776-A1A7-8E70B08F7D60}"/>
    <hyperlink ref="V3415" r:id="rId1318" xr:uid="{198CE3F9-ADEC-4E96-BE95-87BAC9FD1FF9}"/>
    <hyperlink ref="V3410" r:id="rId1319" xr:uid="{67144C7B-A521-470E-A3F1-146CEF1C1E09}"/>
    <hyperlink ref="V3406" r:id="rId1320" xr:uid="{CC30777E-74DF-4BE5-8180-0003DF64CB44}"/>
    <hyperlink ref="V3414" r:id="rId1321" xr:uid="{79749B44-5079-467F-8681-FD80BF114A3A}"/>
    <hyperlink ref="V3409" r:id="rId1322" xr:uid="{617DC9BF-0A5B-4C36-BC57-66B00B399EAE}"/>
    <hyperlink ref="V3408" r:id="rId1323" xr:uid="{027145CD-7A1D-42BC-A30F-03CEC2AFBF63}"/>
    <hyperlink ref="V3407" r:id="rId1324" xr:uid="{C7798005-E00E-43FD-BC4A-176780F5ECF0}"/>
    <hyperlink ref="V3411" r:id="rId1325" xr:uid="{1E5E309C-659A-4752-A26A-A500AAED72B4}"/>
    <hyperlink ref="V3412" r:id="rId1326" xr:uid="{7609EF1F-9520-4A17-84EF-9746360DCEAD}"/>
    <hyperlink ref="V3419" r:id="rId1327" xr:uid="{7F01AB30-85D4-4138-8044-88284F5DBE25}"/>
    <hyperlink ref="V3416" r:id="rId1328" xr:uid="{F10B5B89-42D3-4A54-B8F8-846613CE8732}"/>
    <hyperlink ref="V3413" r:id="rId1329" xr:uid="{18AFED3A-2F73-43E9-AAB0-730A0F9EF884}"/>
    <hyperlink ref="V3418" r:id="rId1330" xr:uid="{78E9809F-F087-4A05-8BF0-F7D8A3C0AB64}"/>
    <hyperlink ref="V3423" r:id="rId1331" xr:uid="{5ED42CF2-C8EE-409A-874E-E3D7F96F9FED}"/>
    <hyperlink ref="V3421" r:id="rId1332" xr:uid="{8BBE3887-14AB-4341-B4BD-720EEC0D5BA7}"/>
    <hyperlink ref="V3420" r:id="rId1333" xr:uid="{4DDC9BF1-54EB-4AA8-B2ED-1D9C024CF80F}"/>
    <hyperlink ref="V1994" r:id="rId1334" xr:uid="{92D2EB13-516F-491D-A297-77CA7E3D1DCF}"/>
    <hyperlink ref="V3427" r:id="rId1335" xr:uid="{08941F34-D320-4EC9-856D-71C929FFDF1C}"/>
    <hyperlink ref="V3426" r:id="rId1336" xr:uid="{E4DD1D62-21DB-4DE9-94D0-A7AE18078EB4}"/>
    <hyperlink ref="V3425" r:id="rId1337" xr:uid="{1CCA7B4F-8D2B-434B-BAA9-9023375A7B30}"/>
    <hyperlink ref="V3422" r:id="rId1338" xr:uid="{C4E7AFD5-AD11-4233-9589-BFA0778C0CB9}"/>
    <hyperlink ref="V3424" r:id="rId1339" xr:uid="{D0DB7989-E486-4C89-8EBC-50A16EE64FB9}"/>
    <hyperlink ref="V3429" r:id="rId1340" xr:uid="{D887E0E1-594A-4ED6-911D-2BB089E5CA2C}"/>
    <hyperlink ref="V3432" r:id="rId1341" xr:uid="{332FFFB5-AD71-4EAE-AF62-AD0BFA44C251}"/>
    <hyperlink ref="V3430" r:id="rId1342" xr:uid="{F605CB0B-7A23-44E8-B446-474E756DAEC2}"/>
    <hyperlink ref="V3433" r:id="rId1343" xr:uid="{7493A014-F6EC-4E7B-A936-E4D3D0BF689E}"/>
    <hyperlink ref="V3436" r:id="rId1344" xr:uid="{FB7188F0-4542-441F-83EF-07789AB0492E}"/>
    <hyperlink ref="V3435" r:id="rId1345" xr:uid="{7936FA74-079C-46D7-BC25-896C5DCDD1DC}"/>
    <hyperlink ref="V3434" r:id="rId1346" xr:uid="{8CFFF932-6A76-40B7-9F96-A91D925661B8}"/>
    <hyperlink ref="V3431" r:id="rId1347" xr:uid="{B96BBAF6-2F44-446D-961B-84FB3BC02B85}"/>
    <hyperlink ref="V1743" r:id="rId1348" xr:uid="{FF3D62CF-ACDE-4BE7-8B2E-1946D0A62046}"/>
    <hyperlink ref="V3454" r:id="rId1349" xr:uid="{1AB1C094-F898-449A-AB43-0FE46B1B29FE}"/>
    <hyperlink ref="V3457" r:id="rId1350" xr:uid="{7BAB37BA-B801-4F31-89AA-083EA09CB51F}"/>
    <hyperlink ref="V3458" r:id="rId1351" xr:uid="{3E4FA1F9-5CFE-4365-A557-D3A6C214D004}"/>
    <hyperlink ref="V3456" r:id="rId1352" xr:uid="{0C6E8B7C-161E-494F-9128-42D517778D95}"/>
    <hyperlink ref="V3453" r:id="rId1353" xr:uid="{F7CF2819-4AC7-4A25-8421-2C1B2766F932}"/>
    <hyperlink ref="V3450" r:id="rId1354" xr:uid="{51D2C108-FDFF-46ED-9605-A7E005C20901}"/>
    <hyperlink ref="V3444" r:id="rId1355" xr:uid="{4A8C181C-DECA-4C78-9E71-5A9B870E74D0}"/>
    <hyperlink ref="V3451" r:id="rId1356" xr:uid="{706A5891-9FDA-4AC9-84CE-74FB7AD6A263}"/>
    <hyperlink ref="V3452" r:id="rId1357" xr:uid="{B5D66639-27BE-4175-8CFC-1327D8BE3185}"/>
    <hyperlink ref="V3455" r:id="rId1358" xr:uid="{2CEB3B3F-F40A-47BC-81E8-AC3E91A99A06}"/>
    <hyperlink ref="V3449" r:id="rId1359" xr:uid="{26BA6BF7-4AF6-4AB9-AB9C-B74B596CA0A0}"/>
    <hyperlink ref="V3441" r:id="rId1360" xr:uid="{1741E68F-E89E-4206-B866-7FEA252319EA}"/>
    <hyperlink ref="V3448" r:id="rId1361" xr:uid="{28F05C68-D89B-49E0-9F40-CAD1C3A402DF}"/>
    <hyperlink ref="V3447" r:id="rId1362" xr:uid="{8955177E-348D-4DFC-8B22-6646092FFB9D}"/>
    <hyperlink ref="V3445" r:id="rId1363" xr:uid="{7AC68BC1-B65E-4A1A-9A00-9F7AA09BEA23}"/>
    <hyperlink ref="V3443" r:id="rId1364" xr:uid="{05C8C373-2E5C-4A5E-910C-FEAC5A1AC831}"/>
    <hyperlink ref="V3438" r:id="rId1365" xr:uid="{22B5DAAC-5E1C-4BE2-A058-E0B7C2FF7BEF}"/>
    <hyperlink ref="V3439" r:id="rId1366" xr:uid="{2748C204-CF25-42BC-B983-749BD609F9E5}"/>
    <hyperlink ref="V3442" r:id="rId1367" xr:uid="{0FA76E73-311C-45F2-95D5-C41CE3DC5E51}"/>
    <hyperlink ref="V3437" r:id="rId1368" xr:uid="{BB0DD50F-F6C6-4B12-87D1-948F6AFDE4CB}"/>
    <hyperlink ref="V3446" r:id="rId1369" xr:uid="{D200BE49-AD2E-4E2B-8E01-545E6BE7F05E}"/>
    <hyperlink ref="V3440" r:id="rId1370" xr:uid="{1736DACF-CD5D-4F1F-AD9F-B042C008D059}"/>
    <hyperlink ref="V3459" r:id="rId1371" xr:uid="{3E2A5EC8-561A-4218-8C71-02BDD8706881}"/>
    <hyperlink ref="V3464" r:id="rId1372" xr:uid="{B3ACAFE6-155F-4794-886B-8666743ED248}"/>
    <hyperlink ref="V3461" r:id="rId1373" xr:uid="{B622C33B-2161-4C6D-B2F7-05976C58B68B}"/>
    <hyperlink ref="V3460" r:id="rId1374" xr:uid="{F2EB109D-5A4A-44E1-994F-F470033A3DB4}"/>
    <hyperlink ref="V3462" r:id="rId1375" xr:uid="{2FDD3EE8-71D0-408E-96F1-919507EF5EEF}"/>
    <hyperlink ref="V3463" r:id="rId1376" xr:uid="{3BB0CA2F-4698-43CE-8D4C-D7B97F0B07E8}"/>
    <hyperlink ref="V3465" r:id="rId1377" xr:uid="{7E7F4E9D-53D1-46F0-9337-2F2EECA4E306}"/>
    <hyperlink ref="V3466" r:id="rId1378" xr:uid="{1C7DEA1A-AC3A-4E79-AAE4-0C3722DA0603}"/>
    <hyperlink ref="V3467" r:id="rId1379" xr:uid="{6299556A-D14B-4BFF-B83F-5A193A3C7336}"/>
    <hyperlink ref="V3474" r:id="rId1380" xr:uid="{325C4F50-7489-4320-ABB7-DCDDD6D20A45}"/>
    <hyperlink ref="V3473" r:id="rId1381" xr:uid="{9CA00989-4AB7-450C-9070-0C6E5B8D25C0}"/>
    <hyperlink ref="V3470" r:id="rId1382" xr:uid="{52B15122-E099-446B-A309-4BF54F1973EC}"/>
    <hyperlink ref="V3468" r:id="rId1383" xr:uid="{7F70E0E3-E14F-4A26-8532-693CEA58AC57}"/>
    <hyperlink ref="V3479" r:id="rId1384" xr:uid="{5D5748ED-7FF4-4F8E-913E-16D5884A17A4}"/>
    <hyperlink ref="V3478" r:id="rId1385" xr:uid="{D82B37B6-431A-4FD1-8A64-1D95BADADB12}"/>
    <hyperlink ref="V3476" r:id="rId1386" xr:uid="{A782F4CC-336F-4F5A-A5A1-A27C7C93E976}"/>
    <hyperlink ref="V3477" r:id="rId1387" xr:uid="{69045616-7EFE-43B4-A15D-B07DD09094D9}"/>
    <hyperlink ref="V3471" r:id="rId1388" xr:uid="{5541A623-4ED3-46B2-A95F-0C0B44697B1B}"/>
    <hyperlink ref="V3480" r:id="rId1389" xr:uid="{E03D6D29-2CA6-444E-9FA8-AABC8DD97002}"/>
    <hyperlink ref="V3472" r:id="rId1390" xr:uid="{867789D1-3687-4281-AE83-B386CF2F0417}"/>
    <hyperlink ref="V3481" r:id="rId1391" xr:uid="{523C0640-F017-4926-9C1A-0E6442491404}"/>
    <hyperlink ref="V3475" r:id="rId1392" xr:uid="{B50BF831-7E6E-42AF-A427-FA5E400FA5BF}"/>
    <hyperlink ref="V3482" r:id="rId1393" xr:uid="{088F0E71-EEC7-482E-BC89-EC92E65389EB}"/>
    <hyperlink ref="V3485" r:id="rId1394" xr:uid="{FF15DCF9-F45B-4302-B45A-70B9865E42F5}"/>
    <hyperlink ref="V3483" r:id="rId1395" xr:uid="{32842A32-0142-4E4F-BFAA-DA0A969C5AE4}"/>
    <hyperlink ref="V3484" r:id="rId1396" xr:uid="{BF7135A6-D5C4-4FC5-9290-B740169829BC}"/>
    <hyperlink ref="V1576" r:id="rId1397" xr:uid="{2096AF6C-7299-4FD6-830B-7965B33431EE}"/>
    <hyperlink ref="V1752" r:id="rId1398" xr:uid="{84322844-A4F7-4037-959B-71B61BF637C0}"/>
    <hyperlink ref="V2013" r:id="rId1399" xr:uid="{277BEB63-617A-4469-81C4-37DA0E84453D}"/>
    <hyperlink ref="V3489" r:id="rId1400" xr:uid="{84359502-80F9-4BE8-AA39-F903D7FCAEBF}"/>
    <hyperlink ref="V3495" r:id="rId1401" xr:uid="{005CEF94-B095-40FC-BF58-4023FC1A317F}"/>
    <hyperlink ref="V3490" r:id="rId1402" xr:uid="{80705124-4B22-455A-BF67-4ACA790CE84E}"/>
    <hyperlink ref="V3486" r:id="rId1403" xr:uid="{989E18FD-B93E-425F-8D10-BD829C841D5E}"/>
    <hyperlink ref="V3493" r:id="rId1404" xr:uid="{2E748A46-8B20-47C5-BD45-FEE503E36E0C}"/>
    <hyperlink ref="V3487" r:id="rId1405" xr:uid="{F4649992-6150-47D1-95F4-A50A09A8B31F}"/>
    <hyperlink ref="V3494" r:id="rId1406" xr:uid="{FA597A46-A255-4B7E-B7B0-6775951844BF}"/>
    <hyperlink ref="V3491" r:id="rId1407" xr:uid="{72416D76-1641-485A-B8D1-3E7C2A004743}"/>
    <hyperlink ref="V3492" r:id="rId1408" xr:uid="{0F13947B-0990-48FC-92C5-1F364191A5CF}"/>
    <hyperlink ref="V3488" r:id="rId1409" xr:uid="{35EF3DE0-1EEC-4BEA-B7A3-76FEEECE9660}"/>
    <hyperlink ref="V3498" r:id="rId1410" xr:uid="{CF345460-9FE9-4886-90C9-48456FBDDE26}"/>
    <hyperlink ref="V3496" r:id="rId1411" xr:uid="{AD715EB9-1BBB-4251-AC1A-D5F2743028A2}"/>
    <hyperlink ref="V3501" r:id="rId1412" xr:uid="{D0B3DD7F-11B5-4FBD-AA94-B1A427BFB2F3}"/>
    <hyperlink ref="V3502" r:id="rId1413" xr:uid="{D928F770-0CAB-4212-BBA1-9927024CC615}"/>
    <hyperlink ref="V3504" r:id="rId1414" xr:uid="{C72A043F-57E1-49D6-9F44-1AC4ECEE4786}"/>
    <hyperlink ref="V3503" r:id="rId1415" xr:uid="{1D7BFC25-309B-4B89-B76F-4B43767DF915}"/>
    <hyperlink ref="V3500" r:id="rId1416" xr:uid="{5A0B3D1F-CDF3-42E3-8A81-31916F3F193F}"/>
    <hyperlink ref="V3499" r:id="rId1417" xr:uid="{F2F9AD02-1CD8-4CE2-9024-4F24F9CE8E32}"/>
    <hyperlink ref="V3506" r:id="rId1418" xr:uid="{8DA12D54-5A11-43ED-9018-D33225D2DB33}"/>
    <hyperlink ref="V3505" r:id="rId1419" xr:uid="{B1A49AFC-C920-40A4-96BB-FDC939CC53DA}"/>
    <hyperlink ref="V3510" r:id="rId1420" xr:uid="{B7F20FDD-8C45-4550-8803-558B5476B1F6}"/>
    <hyperlink ref="V3507" r:id="rId1421" xr:uid="{DA0C1A85-700F-4BA6-89FC-871407687E22}"/>
    <hyperlink ref="V3509" r:id="rId1422" xr:uid="{414C828C-68AD-4662-8F5D-75EF4BD61B1C}"/>
    <hyperlink ref="V3511" r:id="rId1423" xr:uid="{3E1EBAEC-C404-47D6-881B-C7A5CF6FA28C}"/>
    <hyperlink ref="V1623" r:id="rId1424" xr:uid="{7F8A9AEC-6D6A-4B8E-A08E-74E3B6886D21}"/>
    <hyperlink ref="V464" r:id="rId1425" xr:uid="{06DC7656-883E-42D9-9BC3-1C3C4551215D}"/>
    <hyperlink ref="V733" r:id="rId1426" xr:uid="{3EE2B761-292F-4A30-A0DC-0336092BED9C}"/>
    <hyperlink ref="V1457" r:id="rId1427" xr:uid="{A5970D8A-4F2F-40E3-869F-42DC60537218}"/>
    <hyperlink ref="V1731" r:id="rId1428" xr:uid="{D4EA652D-9915-4E17-8503-D1FECB473EC6}"/>
    <hyperlink ref="V1826" r:id="rId1429" xr:uid="{BA340060-EEE9-4C01-80FE-2F56BAC5BB25}"/>
    <hyperlink ref="V3515" r:id="rId1430" display="camila19vargas@hotmail.com" xr:uid="{31ED2433-86CB-4225-BB0A-41FF4CABDDF4}"/>
    <hyperlink ref="V3524" r:id="rId1431" xr:uid="{DA160D27-DC0F-4CF6-AD4C-2F9B2D911D74}"/>
    <hyperlink ref="V3518" r:id="rId1432" xr:uid="{7ADE5D41-AEDD-42B5-B127-E07D26C36B33}"/>
    <hyperlink ref="V3519" r:id="rId1433" xr:uid="{138E81DD-9BA5-41AA-8C3F-70863855EC3A}"/>
    <hyperlink ref="V3513" r:id="rId1434" xr:uid="{0F17143B-3105-4E2B-B310-1596BFB1AD08}"/>
    <hyperlink ref="V3523" r:id="rId1435" xr:uid="{79D1D10E-D29B-4D8A-B39B-54F409D2C73A}"/>
    <hyperlink ref="V3521" r:id="rId1436" xr:uid="{E6A4EC54-FBA7-4667-B449-8B65C783B628}"/>
    <hyperlink ref="V3522" r:id="rId1437" xr:uid="{784E4D56-17F2-46F8-A056-C649885D8F53}"/>
    <hyperlink ref="V3520" r:id="rId1438" xr:uid="{1459F8C2-3476-423C-A79E-4A6B676DBA28}"/>
    <hyperlink ref="V3512" r:id="rId1439" xr:uid="{43FDA149-A691-4C42-8009-A09E9E688966}"/>
    <hyperlink ref="V3517" r:id="rId1440" xr:uid="{29F69D89-677A-497A-AC2E-2B527FDD9FF2}"/>
    <hyperlink ref="V3514" r:id="rId1441" xr:uid="{07F377A4-2C27-4ACC-B447-3FEBFAD8C4D9}"/>
    <hyperlink ref="V3516" r:id="rId1442" xr:uid="{EF1055EA-9C71-4EB3-8DEB-2353F9C84307}"/>
    <hyperlink ref="V3527" r:id="rId1443" xr:uid="{C2AE137B-51CF-4537-A572-BB188E7829A6}"/>
    <hyperlink ref="V3528" r:id="rId1444" xr:uid="{0485C008-542A-4321-9427-D4C621C4B753}"/>
    <hyperlink ref="V3529" r:id="rId1445" xr:uid="{5F2ADB7F-0364-485F-A234-F27DF0C2DD86}"/>
    <hyperlink ref="V3525" r:id="rId1446" xr:uid="{51DD440D-0BA3-44F2-9BC6-873CFF05F469}"/>
    <hyperlink ref="V711" r:id="rId1447" xr:uid="{2D0133AA-1940-4287-A2F7-FC78F4B616C2}"/>
    <hyperlink ref="V3530" r:id="rId1448" xr:uid="{5A0B2402-5085-468F-B436-46A75A0B7473}"/>
    <hyperlink ref="V3526" r:id="rId1449" xr:uid="{F218A3E3-AA12-47DB-A35F-5C99F1F7C6D6}"/>
    <hyperlink ref="V3264" r:id="rId1450" xr:uid="{9AFCE511-3BB3-492C-BFDD-8AD63011500A}"/>
    <hyperlink ref="V3539" r:id="rId1451" xr:uid="{DB6C3DAF-8D2C-4725-B368-5E73414498BB}"/>
    <hyperlink ref="V3544" r:id="rId1452" xr:uid="{16A8D834-A065-4DEF-9D4E-BF148C02F1CD}"/>
    <hyperlink ref="V3533" r:id="rId1453" xr:uid="{42FC3585-361D-4E81-AD86-D97638E4B0B3}"/>
    <hyperlink ref="V3534" r:id="rId1454" xr:uid="{0AFC4C60-2413-4566-A835-831E71D1E05E}"/>
    <hyperlink ref="V3540" r:id="rId1455" xr:uid="{CED39B13-7ACC-4A02-BE65-72402EEC961B}"/>
    <hyperlink ref="V3536" r:id="rId1456" xr:uid="{C10CB190-D60A-43DF-A72D-D820B9D2FA24}"/>
    <hyperlink ref="V3548" r:id="rId1457" xr:uid="{A9CB174E-6E79-4858-A90A-570624785DEE}"/>
    <hyperlink ref="V3545" r:id="rId1458" xr:uid="{FFA91414-2BE4-4498-8347-C8A4F2DA9894}"/>
    <hyperlink ref="V3549" r:id="rId1459" xr:uid="{53F84A1B-25B8-4A53-ACAA-DE9B6148D09D}"/>
    <hyperlink ref="V3538" r:id="rId1460" xr:uid="{461C258D-8F3A-4DD7-854D-9D7DD157411B}"/>
    <hyperlink ref="V3550" r:id="rId1461" xr:uid="{C97A3051-0527-4008-B58C-BE36D27CB3BB}"/>
    <hyperlink ref="V3552" r:id="rId1462" xr:uid="{CE6B3D9E-8EBF-4300-BDC9-1F2DDB554A84}"/>
    <hyperlink ref="V3551" r:id="rId1463" xr:uid="{4EB76580-69FA-4271-8E1D-85A39520AEBE}"/>
    <hyperlink ref="V3547" r:id="rId1464" xr:uid="{A92A43E5-6D38-454C-8473-024699253DD3}"/>
    <hyperlink ref="V3535" r:id="rId1465" xr:uid="{D0E27122-D62C-452A-8A06-4DC167DDE11E}"/>
    <hyperlink ref="V3543" r:id="rId1466" xr:uid="{10E96D98-C801-4349-ADDA-40647CC5DF92}"/>
    <hyperlink ref="V3542" r:id="rId1467" xr:uid="{B455766F-94EE-4583-A468-997C474ADCF5}"/>
    <hyperlink ref="V3531" r:id="rId1468" xr:uid="{0101439E-3D39-4ACA-B118-74E0F30EF2DA}"/>
    <hyperlink ref="V3537" r:id="rId1469" xr:uid="{FFCFC359-1EA7-4188-BA8F-EC7EE50D56BE}"/>
    <hyperlink ref="V3555" r:id="rId1470" xr:uid="{C92798B2-AD81-4C68-A720-2F1AF9737B63}"/>
    <hyperlink ref="V3554" r:id="rId1471" xr:uid="{9C0BCA9A-5176-40DA-8716-C76D76F47648}"/>
    <hyperlink ref="V3553" r:id="rId1472" xr:uid="{78F21E35-C747-473B-8F10-FB8C0849184F}"/>
    <hyperlink ref="V3561" r:id="rId1473" xr:uid="{B3A27DC2-177D-450D-A9A0-4AEF0B073926}"/>
    <hyperlink ref="V3556" r:id="rId1474" xr:uid="{620FCC8D-3F95-4058-AAEE-42E2090E02FC}"/>
    <hyperlink ref="V3559" r:id="rId1475" xr:uid="{91AC43B5-B140-4159-B7E5-D60CCDAD54D8}"/>
    <hyperlink ref="V3564" r:id="rId1476" xr:uid="{54373EA9-FA11-40AF-96E7-87EE8D81067C}"/>
    <hyperlink ref="V3560" r:id="rId1477" xr:uid="{E4279811-9201-4545-ADDE-39794C5AC37B}"/>
    <hyperlink ref="V3558" r:id="rId1478" xr:uid="{F2C4AF58-0EB5-4BFC-A3B7-00DBA70C5816}"/>
    <hyperlink ref="V3557" r:id="rId1479" xr:uid="{40D93D7C-6FCB-4F3D-9107-8E2266666579}"/>
    <hyperlink ref="V3563" r:id="rId1480" xr:uid="{B74EC4EC-7A47-4B51-B746-C984C28C6EC7}"/>
    <hyperlink ref="V3562" r:id="rId1481" xr:uid="{AAC78603-C601-4762-9C47-A4315E6772D1}"/>
    <hyperlink ref="V3567" r:id="rId1482" xr:uid="{7AC286A0-30D7-43C4-951C-D0F406BE5005}"/>
    <hyperlink ref="V3566" r:id="rId1483" xr:uid="{89DB4595-7ADE-4485-A90D-D471C93F2D1D}"/>
    <hyperlink ref="V3565" r:id="rId1484" xr:uid="{63E01B8E-CBEA-42AD-A442-B383139603A9}"/>
    <hyperlink ref="V3541" r:id="rId1485" xr:uid="{B4B2E423-FA51-4478-B58B-5747592BB4B1}"/>
    <hyperlink ref="V2910" r:id="rId1486" xr:uid="{365A4900-F7C0-45D3-B874-046D9137763C}"/>
    <hyperlink ref="V3571" r:id="rId1487" xr:uid="{3B0766EC-19C0-490C-89F1-AE715D64E614}"/>
    <hyperlink ref="V3568" r:id="rId1488" xr:uid="{0A051C77-85C3-4FB0-AD5A-B5B273324CD6}"/>
    <hyperlink ref="V3569" r:id="rId1489" xr:uid="{C243DA2E-D73A-4641-9100-E17262B29DBD}"/>
    <hyperlink ref="V3570" r:id="rId1490" xr:uid="{858D4744-B715-44A7-AFE7-651ACBB364AE}"/>
    <hyperlink ref="V3572" r:id="rId1491" xr:uid="{1CE6415C-95A6-4E3B-BC02-A63B8415DCDE}"/>
    <hyperlink ref="V3574" r:id="rId1492" xr:uid="{84EC06C7-B834-45EC-BFB7-F6EF95CDA42C}"/>
    <hyperlink ref="V3575" r:id="rId1493" xr:uid="{C90D2D8A-2B2A-426E-9B18-A4E46C857709}"/>
    <hyperlink ref="V3573" r:id="rId1494" xr:uid="{2C57FBA3-690B-4DE2-95B0-A53227566A34}"/>
    <hyperlink ref="V3579" r:id="rId1495" xr:uid="{CE9AE416-9860-4F1D-9299-B34E3DCD7A84}"/>
    <hyperlink ref="V3580" r:id="rId1496" xr:uid="{6F50519B-9591-4CC6-A6A6-863159BC572D}"/>
    <hyperlink ref="V3578" r:id="rId1497" xr:uid="{12C5690E-F2C8-4981-8538-E6971B018B58}"/>
    <hyperlink ref="V3577" r:id="rId1498" xr:uid="{A2245696-5FCF-4590-BA89-3F84E7218330}"/>
    <hyperlink ref="V3576" r:id="rId1499" xr:uid="{596253C1-1906-4089-9A28-2CE1575E17BF}"/>
    <hyperlink ref="V3581" r:id="rId1500" xr:uid="{6EB92754-3239-407F-A040-DFEC5623B8DA}"/>
    <hyperlink ref="V3582" r:id="rId1501" xr:uid="{70EA6D4A-7904-4CCB-B037-761BF2A286BA}"/>
    <hyperlink ref="V3583" r:id="rId1502" xr:uid="{E2AAE94C-C8F5-401F-9513-1643E52B02CB}"/>
    <hyperlink ref="V3592" r:id="rId1503" xr:uid="{7187482F-F3C0-4CFB-A4B2-E4F10BD20C83}"/>
    <hyperlink ref="V3589" r:id="rId1504" xr:uid="{3159F9FD-D647-43A4-816E-3BE11A11AB28}"/>
    <hyperlink ref="V3586" r:id="rId1505" xr:uid="{B1B9C4C9-B775-413C-85F3-B72FE01B176F}"/>
    <hyperlink ref="V3585" r:id="rId1506" xr:uid="{AB6C0FC5-5173-4970-BF48-7F29378B7586}"/>
    <hyperlink ref="V3584" r:id="rId1507" xr:uid="{C558D35B-608F-426A-B35B-DDCF5F9179C5}"/>
    <hyperlink ref="V3587" r:id="rId1508" xr:uid="{84E3ED44-2022-4E9F-9701-E88A193534D7}"/>
    <hyperlink ref="V3591" r:id="rId1509" xr:uid="{79C2CF9D-50D1-4BC6-997E-DA937D28859D}"/>
    <hyperlink ref="V3588" r:id="rId1510" xr:uid="{1AC983F3-5DCE-4229-A8AA-47C168A25285}"/>
    <hyperlink ref="V3590" r:id="rId1511" xr:uid="{F185325F-9426-4AE9-9308-C3F1F09DBC7F}"/>
    <hyperlink ref="V3593" r:id="rId1512" xr:uid="{DD85DFB9-3000-4C8E-940C-971B0595B232}"/>
    <hyperlink ref="V3602" r:id="rId1513" xr:uid="{D2DA76A3-BA58-41B2-92E3-4F43B0D697B7}"/>
    <hyperlink ref="V3596" r:id="rId1514" xr:uid="{57E56EE4-CB9A-46C3-9CFE-BF8CD6175825}"/>
    <hyperlink ref="V3597" r:id="rId1515" xr:uid="{DB2250B0-E2CD-41E9-B4AF-010501B37EB5}"/>
    <hyperlink ref="V3595" r:id="rId1516" xr:uid="{A0192358-D210-4530-AB0B-681F144EFBD1}"/>
    <hyperlink ref="V3594" r:id="rId1517" xr:uid="{DF792554-D5E4-480F-9BE1-D215C17B4E58}"/>
    <hyperlink ref="V3599" r:id="rId1518" xr:uid="{33DAB4D0-EBF0-4C66-9093-71FAADA5E3FD}"/>
    <hyperlink ref="V3600" r:id="rId1519" xr:uid="{B12F270A-447F-4BC1-902C-A58ABE3AF703}"/>
    <hyperlink ref="V3603" r:id="rId1520" xr:uid="{1E89A28C-2CAA-4965-B898-993A566071A5}"/>
    <hyperlink ref="V3601" r:id="rId1521" xr:uid="{C7561B8E-F674-496E-A807-BAC0FE272823}"/>
    <hyperlink ref="V3598" r:id="rId1522" xr:uid="{210824F4-0DAC-4C42-B2A4-872A0D6C2EEF}"/>
    <hyperlink ref="V3605" r:id="rId1523" xr:uid="{53501A06-4326-44CA-ABFB-EA0A1A831B5B}"/>
    <hyperlink ref="V3604" r:id="rId1524" xr:uid="{BC7C275B-1116-4932-BE14-2FE8E9BB1B3B}"/>
    <hyperlink ref="V3606" r:id="rId1525" xr:uid="{9B455A42-EC63-468B-A74C-19739689A012}"/>
    <hyperlink ref="V3608" r:id="rId1526" xr:uid="{7D4B8EAB-A5FE-4432-AC37-4DFC0385EACF}"/>
    <hyperlink ref="V3617" r:id="rId1527" xr:uid="{6C16A480-22C7-4306-8B94-9B633E44761D}"/>
    <hyperlink ref="V3616" r:id="rId1528" xr:uid="{2ECFA18D-5F94-45A9-8573-D696EDA74C29}"/>
    <hyperlink ref="V3622" r:id="rId1529" xr:uid="{648370D5-E605-49D0-BBDF-984F622456D6}"/>
    <hyperlink ref="V3618" r:id="rId1530" xr:uid="{6608CE9A-852E-4417-BF8F-4BCE1DD2D737}"/>
    <hyperlink ref="V3620" r:id="rId1531" xr:uid="{BAE5BFFF-637E-4577-987C-2A8705755D70}"/>
    <hyperlink ref="V3621" r:id="rId1532" xr:uid="{FB59C09B-2E57-4F1F-8769-3D5565BD88CA}"/>
    <hyperlink ref="V3614" r:id="rId1533" xr:uid="{1C6FEEF7-C918-4643-A731-7A71A69C1F12}"/>
    <hyperlink ref="V3612" r:id="rId1534" xr:uid="{E13A1796-042F-42F3-9370-B6A9E0B8A478}"/>
    <hyperlink ref="V3619" r:id="rId1535" xr:uid="{8E42460C-BC0E-4D3E-9AEC-40972381E39F}"/>
    <hyperlink ref="V3607" r:id="rId1536" xr:uid="{B0F827FB-EF7F-44B4-BB51-0266C4DD1CF5}"/>
    <hyperlink ref="V3610" r:id="rId1537" xr:uid="{D5CB5074-A309-42E9-9DCC-E9ACC4A4C029}"/>
    <hyperlink ref="V3611" r:id="rId1538" xr:uid="{E338879C-C847-4BF7-8EE3-6AE404A42950}"/>
    <hyperlink ref="V3609" r:id="rId1539" xr:uid="{07D7CE2A-A9B7-4D94-A067-85765B565FE3}"/>
    <hyperlink ref="V3615" r:id="rId1540" xr:uid="{B6679AAE-56D8-4314-9549-3BD95501E2F9}"/>
    <hyperlink ref="V3613" r:id="rId1541" xr:uid="{FE4F6AE5-ED47-4BA0-86AC-AA70FDA00E8D}"/>
    <hyperlink ref="V3628" r:id="rId1542" xr:uid="{C0BC0949-B1B7-4955-8ABE-9DB452CB68E8}"/>
    <hyperlink ref="V3623" r:id="rId1543" xr:uid="{59D8E20B-D1F9-4F6C-9B9E-7BC784D36288}"/>
    <hyperlink ref="V3626" r:id="rId1544" xr:uid="{11708D2C-ED29-4131-AB9E-741158BAC9E6}"/>
    <hyperlink ref="V3627" r:id="rId1545" xr:uid="{0C537FA1-3194-4F80-B513-0445EF886D58}"/>
    <hyperlink ref="V3630" r:id="rId1546" xr:uid="{E0B5E54F-4928-44CF-832D-FE4262993D64}"/>
    <hyperlink ref="V3625" r:id="rId1547" xr:uid="{178F325D-5F2A-4FCE-BEF4-2D308484EF8D}"/>
    <hyperlink ref="V3624" r:id="rId1548" xr:uid="{53A21D82-C859-4896-8256-29BBB822E0DA}"/>
    <hyperlink ref="V3629" r:id="rId1549" xr:uid="{9DC1F2B7-E9B3-4464-9A5E-AD8C320B892D}"/>
    <hyperlink ref="V3631" r:id="rId1550" xr:uid="{A7130B4F-32D8-4CD5-B859-3EEC24B174FD}"/>
    <hyperlink ref="V3632" r:id="rId1551" xr:uid="{C0383E35-AF20-4ECC-896E-EEBCD109DBF5}"/>
    <hyperlink ref="V3639" r:id="rId1552" xr:uid="{B470A684-7F66-4F1D-A097-94A17FF8B99E}"/>
    <hyperlink ref="V3641" r:id="rId1553" xr:uid="{19BECD22-AEE9-4B64-9A62-5DF974CB96B1}"/>
    <hyperlink ref="V3640" r:id="rId1554" xr:uid="{31CAA871-8667-43F5-B548-8D2E4DE51FFC}"/>
    <hyperlink ref="V3644" r:id="rId1555" xr:uid="{A32BC9AE-E1AE-4E5A-9F16-24FF1B543E64}"/>
    <hyperlink ref="V3642" r:id="rId1556" xr:uid="{49A2E164-811C-495B-A3FA-3B5EB33ED53A}"/>
    <hyperlink ref="V3634" r:id="rId1557" xr:uid="{FAFCA34B-64C0-4BDF-A5B7-FA85534EE951}"/>
    <hyperlink ref="V3635" r:id="rId1558" xr:uid="{A3755818-A149-4DCA-A0C3-6D2D72F8C287}"/>
    <hyperlink ref="V3633" r:id="rId1559" xr:uid="{6A2D13F3-8186-4C9E-9008-1AA778C52BC2}"/>
    <hyperlink ref="V3637" r:id="rId1560" xr:uid="{FDA0C70E-EFC6-44A4-B740-CBEEA69D99C5}"/>
    <hyperlink ref="V3638" r:id="rId1561" xr:uid="{82B9FC24-1A07-4D86-BDF1-E5EC70E35B31}"/>
    <hyperlink ref="V3636" r:id="rId1562" xr:uid="{4C3E2FA9-602A-4CE5-B0A3-01174DACC09F}"/>
    <hyperlink ref="V3643" r:id="rId1563" xr:uid="{934D581F-4BB7-44A4-80F0-46EA1EE85E5F}"/>
    <hyperlink ref="V3646" r:id="rId1564" xr:uid="{A4E09C95-B80A-45CA-9473-F72BA5DBAB52}"/>
    <hyperlink ref="V3645" r:id="rId1565" xr:uid="{69FD7A0B-F818-49B3-9766-24ECF683E494}"/>
    <hyperlink ref="V2189" r:id="rId1566" display="mailto:jessidsanchez90@gmail.com" xr:uid="{35FD0A0F-A5E0-4D9F-B9AE-5F55AEF77012}"/>
    <hyperlink ref="V3651" r:id="rId1567" xr:uid="{AB0C0FF2-B150-4694-93CA-6E66EE4D4256}"/>
    <hyperlink ref="V3650" r:id="rId1568" xr:uid="{2E193309-1497-4C38-8EFB-41A74EB8B3DA}"/>
    <hyperlink ref="V3648" r:id="rId1569" xr:uid="{D7158A1E-C0CA-4A43-83AE-9CBED5039DAB}"/>
    <hyperlink ref="V3647" r:id="rId1570" xr:uid="{BE5C8939-3DC0-4D62-ADD9-7F198E85C048}"/>
    <hyperlink ref="V3649" r:id="rId1571" xr:uid="{9CF4AF02-0722-4F82-9A33-BE924DCA8E09}"/>
    <hyperlink ref="V3653" r:id="rId1572" xr:uid="{DC5D361A-DA39-48F9-86F2-B54CA33C9EA8}"/>
    <hyperlink ref="V3652" r:id="rId1573" xr:uid="{EE75A5CD-4702-4497-A9B1-6160C48350FA}"/>
    <hyperlink ref="V3655" r:id="rId1574" xr:uid="{6F4B22EA-9DB5-4D28-A49D-24A65E90006E}"/>
    <hyperlink ref="V3656" r:id="rId1575" xr:uid="{DD233E23-DF48-4414-ADDC-62F881DB1600}"/>
    <hyperlink ref="V3657" r:id="rId1576" xr:uid="{974188B5-8A31-47A4-B9E0-0FD984D19563}"/>
    <hyperlink ref="V3654" r:id="rId1577" xr:uid="{08A95959-CBCE-455C-BC9E-B3FA297C67AE}"/>
    <hyperlink ref="V3658" r:id="rId1578" xr:uid="{90952938-D31D-4CD4-81CE-57965EEB0653}"/>
    <hyperlink ref="V3663" r:id="rId1579" xr:uid="{F4E057CE-D8ED-4C75-BD02-41B750E15268}"/>
    <hyperlink ref="V3660" r:id="rId1580" xr:uid="{BF620B85-2916-4877-9AAB-13C2662F4956}"/>
    <hyperlink ref="V3659" r:id="rId1581" xr:uid="{F39A36C9-E0E5-4566-A826-FC5A0F160981}"/>
    <hyperlink ref="V3662" r:id="rId1582" xr:uid="{77A0F0D5-86E3-4E16-8587-729AFC9C2DE9}"/>
    <hyperlink ref="V3661" r:id="rId1583" xr:uid="{A1F95C84-8933-4643-8C19-DAF6BD60F376}"/>
    <hyperlink ref="V1492" r:id="rId1584" xr:uid="{06E759A8-8BDA-44E3-9F02-89F1F89F1765}"/>
    <hyperlink ref="V3667" r:id="rId1585" xr:uid="{B0438CD7-F7AC-4479-83BF-8F14986A2174}"/>
    <hyperlink ref="V3665" r:id="rId1586" xr:uid="{04F5C93E-FDA7-4A45-9B41-26C9FFC8013E}"/>
    <hyperlink ref="V3666" r:id="rId1587" xr:uid="{68412BDF-C359-4AB1-AB11-DDDACEC73819}"/>
    <hyperlink ref="V3664" r:id="rId1588" xr:uid="{120CDC23-C324-4C97-8055-9A323C50B818}"/>
    <hyperlink ref="V3669" r:id="rId1589" xr:uid="{0270000E-8039-4BF1-B854-F9E892A48472}"/>
    <hyperlink ref="V3672" r:id="rId1590" xr:uid="{1DBCC4EF-9CEB-408F-A426-191D8DB35B5C}"/>
    <hyperlink ref="V3668" r:id="rId1591" xr:uid="{4E28F961-C2B2-4CE4-B3BE-45F48709318F}"/>
    <hyperlink ref="V3670" r:id="rId1592" xr:uid="{A963A082-A60A-4A60-8267-1A8FA1CBF0AA}"/>
    <hyperlink ref="V3671" r:id="rId1593" xr:uid="{79B8A69E-4F65-4F16-94DE-8160CCDC0E97}"/>
    <hyperlink ref="V3673" r:id="rId1594" xr:uid="{2767A681-DDD8-45F6-B7DE-9698EC5EDF56}"/>
    <hyperlink ref="V15" r:id="rId1595" xr:uid="{10B252D3-E55F-4F1B-A9BE-A6937A0D1AA1}"/>
    <hyperlink ref="V3674" r:id="rId1596" xr:uid="{B5A56EB5-989D-4BAF-A82E-9D86E49F626C}"/>
    <hyperlink ref="V3678" r:id="rId1597" xr:uid="{DCB11897-4293-49EF-9394-CCBE016093FE}"/>
    <hyperlink ref="V3676" r:id="rId1598" xr:uid="{F58FF309-5FAD-4B08-BA6A-7DE78BA8143A}"/>
    <hyperlink ref="V3677" r:id="rId1599" xr:uid="{456C70CC-8AF5-45D3-8FB9-96227E8B0BE6}"/>
    <hyperlink ref="V3679" r:id="rId1600" xr:uid="{0797BCB4-7E63-49EC-8503-D309BB6A3659}"/>
    <hyperlink ref="V3675" r:id="rId1601" xr:uid="{D3F195F8-934F-46EA-9208-2DDECB4490B9}"/>
    <hyperlink ref="V3680" r:id="rId1602" xr:uid="{C1751A5B-D7BF-4948-8BCE-4E850143E54D}"/>
    <hyperlink ref="V3681" r:id="rId1603" xr:uid="{2D69AB0B-63C6-4E8D-9112-1DDE272F64D2}"/>
    <hyperlink ref="V3683" r:id="rId1604" xr:uid="{305846F8-EADB-4C0F-BEAB-C766DB910CB9}"/>
    <hyperlink ref="V3687" r:id="rId1605" xr:uid="{D2B41A35-E466-44E8-82A1-F125D8934590}"/>
    <hyperlink ref="V3685" r:id="rId1606" xr:uid="{247176FE-573D-441D-8ECC-CF2BF0FCAEAB}"/>
    <hyperlink ref="V3686" r:id="rId1607" xr:uid="{8EB17285-AC5E-45BA-A56D-A91CF8DB81CE}"/>
    <hyperlink ref="V3688" r:id="rId1608" xr:uid="{667B3B60-BB23-4A9A-A976-9D97D44751C7}"/>
    <hyperlink ref="V3684" r:id="rId1609" xr:uid="{2B6A91C2-8C03-4520-9C98-73FDC32C54E9}"/>
    <hyperlink ref="V3682" r:id="rId1610" xr:uid="{1BCF6F0E-24DB-4CB0-A1F8-6B161DB61E81}"/>
    <hyperlink ref="V3690" r:id="rId1611" xr:uid="{5F0CF516-07CD-4EF6-A894-4F848B033F46}"/>
    <hyperlink ref="V3692" r:id="rId1612" xr:uid="{19180DB7-6D95-4BFA-B258-A265A39C4254}"/>
    <hyperlink ref="V3689" r:id="rId1613" xr:uid="{20391407-9C73-490A-B540-6C11ABC427EF}"/>
    <hyperlink ref="V3691" r:id="rId1614" xr:uid="{DAB191E0-919F-4E5C-8470-9DF39A573B19}"/>
    <hyperlink ref="V3693" r:id="rId1615" xr:uid="{35CED623-A496-48A5-9183-716486B18BCB}"/>
    <hyperlink ref="V3705" r:id="rId1616" xr:uid="{91095DB7-173E-493C-8E4B-3E4F8605B319}"/>
    <hyperlink ref="V3696" r:id="rId1617" xr:uid="{3D6A410E-7327-4774-A073-B87292A28E43}"/>
    <hyperlink ref="V3697" r:id="rId1618" xr:uid="{845E4E54-F572-4725-AABD-6D6688D83632}"/>
    <hyperlink ref="V3700" r:id="rId1619" xr:uid="{9C58B601-39EA-456A-87AF-F3A2525521B3}"/>
    <hyperlink ref="V3699" r:id="rId1620" xr:uid="{151CA8A1-9F5D-45B8-B7D3-8CF0195562A8}"/>
    <hyperlink ref="V3704" r:id="rId1621" xr:uid="{A5FF92A5-374B-4E82-8712-5DF0C33966E1}"/>
    <hyperlink ref="V3695" r:id="rId1622" xr:uid="{46B04C13-0F41-4748-B216-19DEEFD12ED1}"/>
    <hyperlink ref="V3701" r:id="rId1623" xr:uid="{B3AB9160-1395-41E6-AAD6-E21372093967}"/>
    <hyperlink ref="V3702" r:id="rId1624" xr:uid="{A47ABEDC-EE51-42BB-A787-DEB56FF579FF}"/>
    <hyperlink ref="V3694" r:id="rId1625" xr:uid="{9B465903-08FA-45CE-B0CD-997843D48075}"/>
    <hyperlink ref="V3698" r:id="rId1626" xr:uid="{65A41966-5E01-4228-AC87-019C6C8FD2BF}"/>
    <hyperlink ref="V2256" r:id="rId1627" xr:uid="{6D4D6C4D-1E54-4801-A5D0-1D5295B1008E}"/>
    <hyperlink ref="V3714" r:id="rId1628" xr:uid="{4510FB13-A317-4532-9030-3DF2F55F029F}"/>
    <hyperlink ref="V3712" r:id="rId1629" xr:uid="{7E54E1CC-88ED-4F1E-AD83-9D8156955A33}"/>
    <hyperlink ref="V3713" r:id="rId1630" xr:uid="{7FD21165-8E0A-49B2-B9D2-F69A0EAA919B}"/>
    <hyperlink ref="V3707" r:id="rId1631" xr:uid="{9890907E-1FD5-40A9-A374-E5B8CF70F59D}"/>
    <hyperlink ref="V3711" r:id="rId1632" xr:uid="{BDE124FD-BCCA-46BB-B68A-52B101103FE2}"/>
    <hyperlink ref="V3708" r:id="rId1633" xr:uid="{E1E720CE-95D9-4D92-AF20-48D5C9B3CC1A}"/>
    <hyperlink ref="V3709" r:id="rId1634" xr:uid="{D09AD0E7-54E4-4802-B3F6-720CE4047F9B}"/>
    <hyperlink ref="V3710" r:id="rId1635" xr:uid="{43074427-9AC5-425E-8D85-1E57D1D9140A}"/>
    <hyperlink ref="V3706" r:id="rId1636" xr:uid="{1DBADC81-5B1D-40D8-8DC2-6E7B5922FB6C}"/>
    <hyperlink ref="V3372" r:id="rId1637" display="mailto:cristinaisabell93@outlook.com" xr:uid="{115F9915-101D-45D8-A718-BF7C4D7321CB}"/>
    <hyperlink ref="V3715" r:id="rId1638" xr:uid="{0B0D5BBF-0991-440E-9AC2-F99480FFE033}"/>
    <hyperlink ref="V3717" r:id="rId1639" xr:uid="{FB4B49AD-E182-4FDE-A841-872397ADFA05}"/>
    <hyperlink ref="V3718" r:id="rId1640" xr:uid="{887F150D-C0A6-48EC-9002-0CFF9F374881}"/>
    <hyperlink ref="V3716" r:id="rId1641" xr:uid="{B988CC56-E260-4B92-846E-70873CC7BAAA}"/>
    <hyperlink ref="V1749" r:id="rId1642" xr:uid="{99EF1ADF-77BD-4D2C-88BF-761281EC8FE9}"/>
    <hyperlink ref="V3719" r:id="rId1643" xr:uid="{9E1198F8-9F03-4997-A205-3FAD035387B5}"/>
    <hyperlink ref="V3723" r:id="rId1644" xr:uid="{970C9D41-F17B-4C01-8955-0615FC129A8B}"/>
    <hyperlink ref="V3724" r:id="rId1645" xr:uid="{BEDD3946-5774-4A58-992D-35ED3485869F}"/>
    <hyperlink ref="V3720" r:id="rId1646" xr:uid="{22631644-53CD-42E6-ACC7-F6A830CBBC30}"/>
    <hyperlink ref="V3722" r:id="rId1647" xr:uid="{B151F02D-0274-40FC-99E8-7C492607FC61}"/>
    <hyperlink ref="V3743" r:id="rId1648" xr:uid="{64D8ED94-3669-4D30-91A0-60DCCFE699BA}"/>
    <hyperlink ref="V3742" r:id="rId1649" xr:uid="{986F14FD-CEC5-4B48-B2F4-4A2FA51A8983}"/>
    <hyperlink ref="V3738" r:id="rId1650" xr:uid="{48364F2C-E4D6-4D6B-9FE0-DE954E2777DE}"/>
    <hyperlink ref="V3741" r:id="rId1651" xr:uid="{7AB8CC27-4C30-4B49-B06B-8CFFDB887FD7}"/>
    <hyperlink ref="V3731" r:id="rId1652" xr:uid="{AA871F65-B88A-4928-84A5-032D64B890A7}"/>
    <hyperlink ref="V3727" r:id="rId1653" xr:uid="{97B631C8-85A4-4FFB-917B-D8A563338443}"/>
    <hyperlink ref="V3732" r:id="rId1654" xr:uid="{ACDB87F1-458C-403A-B6A9-3F7A5A24CD1E}"/>
    <hyperlink ref="V3737" r:id="rId1655" xr:uid="{6870909F-7FBE-4AA0-93C0-A59F7DEFA1E1}"/>
    <hyperlink ref="V3736" r:id="rId1656" xr:uid="{B76E1524-E655-4F54-8112-8EC3FDF2F432}"/>
    <hyperlink ref="V3734" r:id="rId1657" xr:uid="{8FEF1182-FA6E-444F-B037-57662BE17527}"/>
    <hyperlink ref="V3729" r:id="rId1658" xr:uid="{49389EB6-2639-47FB-BA08-4E1B2399D819}"/>
    <hyperlink ref="V3733" r:id="rId1659" xr:uid="{95FE0D41-F99F-43D4-BA60-BA24C7140366}"/>
    <hyperlink ref="V3728" r:id="rId1660" xr:uid="{5994A7FF-9792-45C1-9DA7-191BB0139914}"/>
    <hyperlink ref="V3735" r:id="rId1661" xr:uid="{B68B3910-26B2-465F-82AE-B22A9D7065F9}"/>
    <hyperlink ref="V3739" r:id="rId1662" xr:uid="{596685DE-C2BB-4F9C-B04A-DFB06A1E0DED}"/>
    <hyperlink ref="V3740" r:id="rId1663" xr:uid="{7F524288-960A-4952-829B-6D286A9616B5}"/>
    <hyperlink ref="V3725" r:id="rId1664" xr:uid="{F9726208-F6C2-4C60-BB37-C79E57751FB7}"/>
    <hyperlink ref="V3726" r:id="rId1665" xr:uid="{D45174F4-F38E-48D8-A238-7F421EA9CEC5}"/>
    <hyperlink ref="V3730" r:id="rId1666" xr:uid="{F2E50B88-2CF8-414A-99DA-7218B0038F96}"/>
    <hyperlink ref="V3745" r:id="rId1667" xr:uid="{78776FAE-9A69-4817-8E84-9AE6B79CF026}"/>
    <hyperlink ref="V3746" r:id="rId1668" xr:uid="{DB43F03C-85A8-4C92-A848-1C3495B55538}"/>
    <hyperlink ref="V3744" r:id="rId1669" xr:uid="{653B4518-ED60-4560-A631-4A71ABB1D245}"/>
    <hyperlink ref="V3747" r:id="rId1670" xr:uid="{0040FBEF-9CE1-4510-B6C1-B446AE4FE4D5}"/>
    <hyperlink ref="V3748" r:id="rId1671" xr:uid="{EAA3CC0C-F348-40A8-ABCF-AC34CDD83A0A}"/>
    <hyperlink ref="V2087" r:id="rId1672" xr:uid="{9A50DEEE-0BD9-4790-8204-A36347E37A6A}"/>
    <hyperlink ref="V3721" r:id="rId1673" xr:uid="{57AE0BFD-7FC6-4D12-94DA-50DB5BEE6093}"/>
    <hyperlink ref="V1464" r:id="rId1674" xr:uid="{9C1D4E3E-12CE-4D53-86FC-1B7FEAF39017}"/>
    <hyperlink ref="V3749" r:id="rId1675" xr:uid="{0A4B82EB-518E-4201-8982-8686E8D87F48}"/>
    <hyperlink ref="V3750" r:id="rId1676" xr:uid="{713F74EC-FDE4-40E5-9661-176B9D5C9EB1}"/>
    <hyperlink ref="V3751" r:id="rId1677" xr:uid="{4B4D7CAF-65EB-4B1A-B20A-93EACCC88541}"/>
    <hyperlink ref="V3752" r:id="rId1678" xr:uid="{76BF7B06-BF7B-4073-AF6E-B7A4C22472D3}"/>
    <hyperlink ref="V996" r:id="rId1679" xr:uid="{50061373-D63B-4A96-B708-0C92568C92FF}"/>
    <hyperlink ref="V1265" r:id="rId1680" xr:uid="{F18921C8-8F57-4478-9EB4-E070AE81657C}"/>
    <hyperlink ref="V3760" r:id="rId1681" xr:uid="{93D6D61A-3E6F-4EC6-AD47-754058C4C4BB}"/>
    <hyperlink ref="V3761" r:id="rId1682" xr:uid="{4BD4CAFA-FD92-4290-9013-9647B3E8BF73}"/>
    <hyperlink ref="V3762" r:id="rId1683" xr:uid="{0484F73D-F267-4C80-B9A1-65EBE8EB70A6}"/>
    <hyperlink ref="V3763" r:id="rId1684" xr:uid="{93368664-BAF8-4379-96D3-9A4928B865D1}"/>
    <hyperlink ref="V1737" r:id="rId1685" xr:uid="{1433F803-D4C9-4977-B9F2-9E0BCF228F85}"/>
    <hyperlink ref="V3757" r:id="rId1686" xr:uid="{66006461-30B9-4556-A98F-23BA188C62F4}"/>
    <hyperlink ref="V3758" r:id="rId1687" xr:uid="{8DD69BC7-BADF-4214-AB30-7145DB9451D5}"/>
    <hyperlink ref="V3753" r:id="rId1688" xr:uid="{E5C0683C-4D61-43F6-9B2E-EB94E156FDC6}"/>
    <hyperlink ref="V3755" r:id="rId1689" xr:uid="{F206C49F-4D1A-47E4-B5EF-779BC596C282}"/>
    <hyperlink ref="V3756" r:id="rId1690" xr:uid="{34DECB70-4328-4BDF-B8A4-CBB74C5E1BDF}"/>
    <hyperlink ref="V3754" r:id="rId1691" xr:uid="{A22CE117-8514-4E61-B3AB-21F67733137B}"/>
    <hyperlink ref="V3759" r:id="rId1692" xr:uid="{FF64E5BB-C646-47BA-8324-78A7AE3C780C}"/>
    <hyperlink ref="V3764" r:id="rId1693" xr:uid="{91C9DA22-D75A-4EA8-AA8B-5204C2841D7D}"/>
    <hyperlink ref="V3765" r:id="rId1694" xr:uid="{F30154FE-C424-43A9-A5D3-C48D91425A18}"/>
    <hyperlink ref="V3768" r:id="rId1695" xr:uid="{81E24EB3-B7EA-4172-B9C9-9758982C09F9}"/>
    <hyperlink ref="V3767" r:id="rId1696" xr:uid="{A62DFCB0-EAF7-43F0-BFC0-D8F06CD31918}"/>
    <hyperlink ref="V3766" r:id="rId1697" xr:uid="{BD57579C-FCB2-4728-8E4D-1DA5C4481D14}"/>
    <hyperlink ref="V3769" r:id="rId1698" xr:uid="{540304FF-2BF0-419E-97ED-F1F6C1B1845C}"/>
    <hyperlink ref="V3773" r:id="rId1699" xr:uid="{A131FAAE-0425-46E4-B132-CCD6E31CFBEC}"/>
    <hyperlink ref="V3774" r:id="rId1700" xr:uid="{C230DC4A-8DF7-4020-A661-D4887E63962C}"/>
    <hyperlink ref="V3770" r:id="rId1701" xr:uid="{0922C91F-68A5-4730-B406-EF8A028F198C}"/>
    <hyperlink ref="V3771" r:id="rId1702" xr:uid="{A54D27AE-50F3-4956-BCAE-0185ADC59DEF}"/>
    <hyperlink ref="V3772" r:id="rId1703" xr:uid="{736FB13C-1589-4A9D-81D0-6DB419FA68D6}"/>
    <hyperlink ref="V3775" r:id="rId1704" xr:uid="{3BEE3EF7-7306-4A7E-8AB6-C390040C0B54}"/>
    <hyperlink ref="V3776" r:id="rId1705" xr:uid="{10A0DCB5-8A81-4F56-995F-8FABAEF730C0}"/>
    <hyperlink ref="V3777" r:id="rId1706" xr:uid="{E4AD0666-031F-4C11-8418-D15D1BA05932}"/>
    <hyperlink ref="V1528" r:id="rId1707" xr:uid="{A7408AAA-11D2-41C7-9455-060762E40AAF}"/>
    <hyperlink ref="V3778" r:id="rId1708" xr:uid="{896DA265-5EC8-4EFF-AA1C-7F6D696CC9DF}"/>
    <hyperlink ref="V3780" r:id="rId1709" xr:uid="{62C63806-6279-4450-8C53-C64530A66182}"/>
    <hyperlink ref="V3781" r:id="rId1710" xr:uid="{9AADBDD4-16A7-4FC3-8C5F-1A20DD8D6D5D}"/>
    <hyperlink ref="V3779" r:id="rId1711" xr:uid="{882EED2B-FB02-4AB8-B69A-7EDB5BC23506}"/>
    <hyperlink ref="V3782" r:id="rId1712" xr:uid="{15B704DC-C2F5-4C33-9587-4D419A98F2DE}"/>
    <hyperlink ref="V3783" r:id="rId1713" xr:uid="{2003B359-1FB3-4BFE-9C93-C2EFF93E87E3}"/>
    <hyperlink ref="V1904" r:id="rId1714" xr:uid="{AF76F574-368F-48AC-A67B-50E5C6C7C057}"/>
    <hyperlink ref="V3801" r:id="rId1715" xr:uid="{BF943157-CEA0-4B8D-9743-F3960D09F87B}"/>
    <hyperlink ref="V3800" r:id="rId1716" xr:uid="{0E662A7B-6247-4841-9F6D-0A8A4133CE36}"/>
    <hyperlink ref="V3798" r:id="rId1717" xr:uid="{EF3E1BAC-867C-47CA-93EA-7B1AFF969A4C}"/>
    <hyperlink ref="V3799" r:id="rId1718" xr:uid="{BCA78F5F-A136-402E-9937-8BD24874CDD8}"/>
    <hyperlink ref="V3792" r:id="rId1719" xr:uid="{7A12FD17-A748-41FA-AC27-2B9B40D83528}"/>
    <hyperlink ref="V3794" r:id="rId1720" xr:uid="{2ADF8764-5833-4B0D-BF08-4703D3A563A8}"/>
    <hyperlink ref="V3795" r:id="rId1721" xr:uid="{3C491984-326C-463E-8ABC-EEEEE84C5F21}"/>
    <hyperlink ref="V3796" r:id="rId1722" xr:uid="{CBA24FCA-8874-46DB-B692-DA07F2C9F483}"/>
    <hyperlink ref="V3797" r:id="rId1723" xr:uid="{A074E56B-50CD-49C0-BD53-2015DC482E43}"/>
    <hyperlink ref="V3790" r:id="rId1724" xr:uid="{DD62A4A2-B93A-4FA5-B240-B2C077914FF9}"/>
    <hyperlink ref="V3789" r:id="rId1725" xr:uid="{CE9FD9E2-F9F1-4F35-A761-B7D9DD6E4DBC}"/>
    <hyperlink ref="V3786" r:id="rId1726" xr:uid="{55A1A5B1-8782-448E-9BE0-C89D24F9F7D9}"/>
    <hyperlink ref="V3787" r:id="rId1727" xr:uid="{27058FDE-1A81-4241-830F-4ECEDDE48E4A}"/>
    <hyperlink ref="V3784" r:id="rId1728" xr:uid="{326B9A37-54D7-4113-9C86-336DDFA7CA33}"/>
    <hyperlink ref="V3785" r:id="rId1729" xr:uid="{A1305216-DB31-4516-AD53-002F86DA4EC5}"/>
    <hyperlink ref="V3788" r:id="rId1730" xr:uid="{14AF3D9F-5FDB-4E33-BC3D-661ED766301F}"/>
    <hyperlink ref="V3793" r:id="rId1731" xr:uid="{5B2ECEF7-0E84-4049-B3E1-E9962E735854}"/>
    <hyperlink ref="V3791" r:id="rId1732" xr:uid="{8085A444-4A6F-4DBE-9717-CD7F3878F5C2}"/>
    <hyperlink ref="V3802" r:id="rId1733" xr:uid="{ED5BC0B8-6A65-42E0-AB28-64C6C65754E3}"/>
    <hyperlink ref="V1001" r:id="rId1734" xr:uid="{5FDB08ED-2140-46B0-8C1E-8518E244E2FA}"/>
    <hyperlink ref="V1351" r:id="rId1735" xr:uid="{2137DE2B-8CE6-4F7C-9A49-A7D7A36D5A6D}"/>
    <hyperlink ref="V3804" r:id="rId1736" xr:uid="{90420738-238D-4D24-A280-DC4265EDA014}"/>
    <hyperlink ref="V3803" r:id="rId1737" xr:uid="{BEDE6CE7-0C41-45BF-B105-2807A5C77141}"/>
    <hyperlink ref="V3805" r:id="rId1738" xr:uid="{A08F7E06-CC31-4798-9199-330F83259DA9}"/>
    <hyperlink ref="V3806" r:id="rId1739" xr:uid="{8789D59F-E5D1-4DBA-B3F4-302747941883}"/>
    <hyperlink ref="V3807" r:id="rId1740" xr:uid="{AAE6038E-757F-4418-B639-A0B649B253A9}"/>
    <hyperlink ref="V3809" r:id="rId1741" xr:uid="{31A61B1C-E6A1-4E27-8303-1F521555CF05}"/>
    <hyperlink ref="V3808" r:id="rId1742" xr:uid="{481CD739-766D-45A6-ADDD-102A4DA436A0}"/>
    <hyperlink ref="V1312" r:id="rId1743" xr:uid="{574C160D-8FD1-4CE3-87DB-B326D0368F5D}"/>
    <hyperlink ref="V3812" r:id="rId1744" xr:uid="{DE165B0F-8199-4C45-8827-0CEA42D0E4B6}"/>
    <hyperlink ref="V3810" r:id="rId1745" xr:uid="{923BB64A-7C99-47C3-8FE9-59D9DF3A73BA}"/>
    <hyperlink ref="V3811" r:id="rId1746" xr:uid="{06CF14ED-D135-4822-8150-5FBA6C08C03F}"/>
    <hyperlink ref="V3815" r:id="rId1747" xr:uid="{BABCDF9F-C0BE-4778-BBD4-13B6709129EC}"/>
    <hyperlink ref="V3813" r:id="rId1748" xr:uid="{C010D64D-F1EC-4070-98FF-1273059C5145}"/>
    <hyperlink ref="V3814" r:id="rId1749" xr:uid="{40AF8201-1BBA-43BB-B402-DD3EE4A22880}"/>
    <hyperlink ref="V3174" r:id="rId1750" xr:uid="{B285C00F-A021-4921-BE09-8B615BA3C2F4}"/>
    <hyperlink ref="V3819" r:id="rId1751" xr:uid="{F93643B1-37EF-4505-823A-6C02DFE84181}"/>
    <hyperlink ref="V3821" r:id="rId1752" xr:uid="{62590503-3A93-41CA-AF99-DE5E618D05DD}"/>
    <hyperlink ref="V3822" r:id="rId1753" xr:uid="{E69FE29F-7E41-4492-8CBC-39A1F465F4B0}"/>
    <hyperlink ref="V3818" r:id="rId1754" xr:uid="{FCF2D001-0DDC-488F-8A40-796790C86686}"/>
    <hyperlink ref="V3820" r:id="rId1755" xr:uid="{63D584F2-1314-48D0-8BBC-E78A95922A09}"/>
    <hyperlink ref="V3824" r:id="rId1756" xr:uid="{470E0529-47C5-40BA-90EF-C7488DDC95B1}"/>
    <hyperlink ref="V3826" r:id="rId1757" xr:uid="{4AF8738D-5E20-422E-A2D7-600BF92AC3C9}"/>
    <hyperlink ref="V3825" r:id="rId1758" xr:uid="{274ADE34-25F3-4229-A6A8-9F17D9A20AE6}"/>
    <hyperlink ref="V3823" r:id="rId1759" xr:uid="{8838F0C3-0A91-4FD9-8540-67ECBD91B45C}"/>
    <hyperlink ref="V3817" r:id="rId1760" xr:uid="{148A2726-AC70-45A4-ABC4-5F9ACD20913D}"/>
    <hyperlink ref="V3827" r:id="rId1761" xr:uid="{0F20968B-94B6-4234-BF60-A3905B691C9F}"/>
    <hyperlink ref="V3828" r:id="rId1762" xr:uid="{6D205C99-226B-44DE-A9D1-7F852D5DA6E8}"/>
    <hyperlink ref="V3829" r:id="rId1763" xr:uid="{ACB0D684-F800-41BA-A74E-48055BBC5B5D}"/>
    <hyperlink ref="V3703" r:id="rId1764" xr:uid="{999DC8FD-91D4-4975-B70A-DB51C112E1FA}"/>
    <hyperlink ref="V3830" r:id="rId1765" xr:uid="{FF47FF43-60AF-4839-871E-63E1AB93A746}"/>
    <hyperlink ref="V3832" r:id="rId1766" xr:uid="{214DBCEE-301D-4C61-A26E-957ECBC500C3}"/>
    <hyperlink ref="V3831" r:id="rId1767" xr:uid="{6973A625-D80E-4977-B798-F1FF21624ED5}"/>
    <hyperlink ref="V3833" r:id="rId1768" xr:uid="{B6BEE315-37BF-4473-870E-F0C08F54D705}"/>
    <hyperlink ref="V3836" r:id="rId1769" xr:uid="{52E25E3B-F4FA-43CD-9E50-497C9D25809F}"/>
    <hyperlink ref="V3838" r:id="rId1770" xr:uid="{B2C77B58-E0E5-462A-AEF5-F016DB900319}"/>
    <hyperlink ref="V3839" r:id="rId1771" xr:uid="{0C1953F0-4962-4701-986E-58DCE13FEFCA}"/>
    <hyperlink ref="V3841" r:id="rId1772" xr:uid="{6C28A6E5-0E27-4505-80F5-B9067C4200D8}"/>
    <hyperlink ref="V3835" r:id="rId1773" xr:uid="{F2BA4260-B051-44F8-92FE-3AAA5B1D69D6}"/>
    <hyperlink ref="V3840" r:id="rId1774" xr:uid="{D0A71E54-CAC1-4FFF-9C9B-D33FCDAEF0A3}"/>
    <hyperlink ref="V3837" r:id="rId1775" xr:uid="{918E3086-0B9E-4227-9E68-F9A9478F1D45}"/>
    <hyperlink ref="V3842" r:id="rId1776" xr:uid="{58A4CB6F-8070-474B-ADD9-5124AB6ECAE2}"/>
    <hyperlink ref="V3843" r:id="rId1777" xr:uid="{CA98A634-6F0B-46DB-9880-A63AED5E6EB6}"/>
    <hyperlink ref="V3844" r:id="rId1778" xr:uid="{47CD264A-3BD0-46B8-8868-0C9DC12EC046}"/>
    <hyperlink ref="V3845" r:id="rId1779" xr:uid="{920F2BC3-2E06-4B01-BFB6-D8A76B7DF39D}"/>
    <hyperlink ref="V3846" r:id="rId1780" xr:uid="{FC8D13F2-6522-4C61-92E1-82FF7EC5B355}"/>
    <hyperlink ref="V3851" r:id="rId1781" xr:uid="{0E3A614C-1BE3-4942-A8FB-5D4E929AFEF0}"/>
    <hyperlink ref="V3850" r:id="rId1782" xr:uid="{1FE1D389-F85A-4F37-A855-8349D85394B6}"/>
    <hyperlink ref="V3853" r:id="rId1783" xr:uid="{7E479FED-3B85-47C2-B357-218F9ADEBD67}"/>
    <hyperlink ref="V3852" r:id="rId1784" xr:uid="{8A50FE58-CC4B-4B53-AF7E-51A772236912}"/>
    <hyperlink ref="V3849" r:id="rId1785" xr:uid="{F5D9A27F-D7B8-44AD-888B-C5CD2B66A2C4}"/>
    <hyperlink ref="V3847" r:id="rId1786" xr:uid="{ABECD7C0-015E-4A43-9134-576D3E43F35A}"/>
    <hyperlink ref="V3848" r:id="rId1787" xr:uid="{414E986D-DA77-4313-9CA5-44061EB50CE2}"/>
    <hyperlink ref="V3854" r:id="rId1788" xr:uid="{0E8606D8-4976-4ECF-91CF-87C9385AD5E6}"/>
    <hyperlink ref="V3855" r:id="rId1789" xr:uid="{83246FF8-2A34-44CA-B5C9-A22F3C2AC69E}"/>
    <hyperlink ref="V3856" r:id="rId1790" xr:uid="{76F84258-7E12-45D3-8AB1-31DC627C909D}"/>
    <hyperlink ref="V3857" r:id="rId1791" xr:uid="{147E09F5-B474-4F13-8F3D-CDDF85E7C9CC}"/>
    <hyperlink ref="V3858" r:id="rId1792" xr:uid="{BFBD4CBD-52F2-43CC-A9DC-C7CEA31A513F}"/>
    <hyperlink ref="V3859" r:id="rId1793" xr:uid="{CE34E775-0D8B-49C4-98D5-56892FA9F940}"/>
    <hyperlink ref="V3860" r:id="rId1794" xr:uid="{2B5D4C52-423F-4BEB-8E57-C207AD9EF9F0}"/>
    <hyperlink ref="V3861" r:id="rId1795" xr:uid="{D029A389-CCAB-4ECA-A881-46EC5256B265}"/>
    <hyperlink ref="V3862" r:id="rId1796" xr:uid="{1E252BC0-20C8-4EB7-BFA3-EE846E41D8A1}"/>
    <hyperlink ref="V3863" r:id="rId1797" xr:uid="{D0F921EC-BC74-47B3-8BD0-3FAF3BA7394D}"/>
    <hyperlink ref="V3864" r:id="rId1798" xr:uid="{C0EB57F1-8F24-4009-8A1C-8F27D78699BC}"/>
    <hyperlink ref="V3865" r:id="rId1799" xr:uid="{ED5C2928-B312-4397-B705-406764730D03}"/>
    <hyperlink ref="V3866" r:id="rId1800" xr:uid="{C6F0B831-3BFC-4234-86F9-A6B81C4E0EA3}"/>
    <hyperlink ref="V3867" r:id="rId1801" xr:uid="{380C99CE-CE47-4CDF-8DDB-95DC0F0C5529}"/>
    <hyperlink ref="V3868" r:id="rId1802" xr:uid="{1CEDAEA9-996B-4469-B105-BC36C50330C9}"/>
    <hyperlink ref="V3874" r:id="rId1803" xr:uid="{6E23DC4E-1A0D-47D4-8803-247A743C7521}"/>
    <hyperlink ref="V3870" r:id="rId1804" xr:uid="{CCE6EF3D-FCEA-4B2A-9B6F-6913F83F2960}"/>
    <hyperlink ref="V3875" r:id="rId1805" xr:uid="{E45497DF-A694-4EB5-991B-FAFE2E7B0FD5}"/>
    <hyperlink ref="V3871" r:id="rId1806" xr:uid="{46E7CF12-C1A4-4CC2-8DA8-88FC6377E05B}"/>
    <hyperlink ref="V3869" r:id="rId1807" xr:uid="{27B79E51-444F-4B9C-BD66-E90236AFD84D}"/>
    <hyperlink ref="V3873" r:id="rId1808" xr:uid="{3CAFADBA-2528-4298-AF04-65604B9B5E73}"/>
    <hyperlink ref="V3872" r:id="rId1809" xr:uid="{1AD97CF2-28E3-4DC2-920E-60CC7A136360}"/>
    <hyperlink ref="V3888" r:id="rId1810" xr:uid="{943F8F4F-1949-4AA1-991D-6AD4332ED3E8}"/>
    <hyperlink ref="V3878" r:id="rId1811" xr:uid="{63CAF8F9-DFA7-4E72-A083-1613FBFA4A4A}"/>
    <hyperlink ref="V3881" r:id="rId1812" xr:uid="{F595C3A4-86B3-4185-B58C-7428754762ED}"/>
    <hyperlink ref="V3882" r:id="rId1813" xr:uid="{6AFE2E08-22F7-4640-B2B4-FD9F46293571}"/>
    <hyperlink ref="V3883" r:id="rId1814" xr:uid="{74DD9A7B-6B6D-4B7C-8506-C647616C0B6E}"/>
    <hyperlink ref="V3879" r:id="rId1815" xr:uid="{56C1A1C7-1378-49AC-AABC-CE2548E51F56}"/>
    <hyperlink ref="V3887" r:id="rId1816" xr:uid="{0EFEB8D7-1A4D-4457-B72F-D3653BD031D8}"/>
    <hyperlink ref="V2001" r:id="rId1817" xr:uid="{F12529E0-9427-4CF0-B8AB-66D16D861813}"/>
    <hyperlink ref="V3880" r:id="rId1818" xr:uid="{DD611165-54B9-406F-AEC4-B5486CBA0165}"/>
    <hyperlink ref="V3877" r:id="rId1819" xr:uid="{DE23E770-B9E7-4116-B35A-53E6CA965D61}"/>
    <hyperlink ref="V3891" r:id="rId1820" xr:uid="{7482782E-61C5-4703-86EC-239E2D9F61C6}"/>
    <hyperlink ref="V3892" r:id="rId1821" xr:uid="{851A420C-1D54-4B90-98EB-1F1D8961F004}"/>
    <hyperlink ref="V3886" r:id="rId1822" xr:uid="{49FAEBAD-2231-4EEB-A6B3-CCA870929D2C}"/>
    <hyperlink ref="V3890" r:id="rId1823" xr:uid="{01A79DEA-E76E-4A3A-BEA1-17EBD104DDB7}"/>
    <hyperlink ref="V3884" r:id="rId1824" xr:uid="{591CD37D-C6E3-41C1-87B5-34DF248B5F93}"/>
    <hyperlink ref="V3876" r:id="rId1825" xr:uid="{89E48E7E-4201-4079-99AF-820678DE89C4}"/>
    <hyperlink ref="V3885" r:id="rId1826" xr:uid="{9C755BDD-81EF-4A67-B465-422F6FB77ED6}"/>
    <hyperlink ref="V3893" r:id="rId1827" xr:uid="{C053D021-1EC0-430A-8412-1974F98AC98F}"/>
    <hyperlink ref="V3898" r:id="rId1828" xr:uid="{7B7A13C2-5454-4AB3-8A7A-D994941491C1}"/>
    <hyperlink ref="V3897" r:id="rId1829" xr:uid="{DA8667C1-3E04-4552-9A17-05A05DDC6ACA}"/>
    <hyperlink ref="V3894" r:id="rId1830" xr:uid="{E59A6DBC-24A0-475A-B26D-8B5CBADBA4DA}"/>
    <hyperlink ref="V3895" r:id="rId1831" xr:uid="{5A1DC957-7C7E-444C-954E-206C54E3587E}"/>
    <hyperlink ref="V3899" r:id="rId1832" xr:uid="{5A7536B1-6BAB-4829-B277-C4812B9794E7}"/>
    <hyperlink ref="V3896" r:id="rId1833" xr:uid="{424E2B74-58A4-464F-BA42-982D0DC97C33}"/>
    <hyperlink ref="V3900" r:id="rId1834" xr:uid="{B352C3D9-A592-47A8-840C-3DDC81F3BBBB}"/>
    <hyperlink ref="V3905" r:id="rId1835" xr:uid="{2011F2A5-E862-4B24-9347-5A25131DA4C5}"/>
    <hyperlink ref="V3902" r:id="rId1836" xr:uid="{3C36B54A-8AD3-4732-A600-5B3B3E74B636}"/>
    <hyperlink ref="V3904" r:id="rId1837" xr:uid="{9BAA30F2-787D-4CF1-900A-B2945F4F94E0}"/>
    <hyperlink ref="V3901" r:id="rId1838" xr:uid="{41A2F5F5-3DD0-4A60-B75A-BF08EC74A710}"/>
    <hyperlink ref="V3903" r:id="rId1839" xr:uid="{21585732-4E65-4117-8A51-98CE580223E3}"/>
    <hyperlink ref="V3917" r:id="rId1840" xr:uid="{125E3A1C-8082-42E4-9E12-2518B1DE7F79}"/>
    <hyperlink ref="V3908" r:id="rId1841" xr:uid="{B10E6F3C-E758-47BC-8683-579A45483418}"/>
    <hyperlink ref="V1474" r:id="rId1842" xr:uid="{B5BCE8AF-724F-4B4F-9832-2F3A9B3999CC}"/>
    <hyperlink ref="V3911" r:id="rId1843" xr:uid="{B8351C3D-116F-421B-A680-0329E162E444}"/>
    <hyperlink ref="V3910" r:id="rId1844" xr:uid="{8300F611-FFE4-4629-8BC6-01B8F9125621}"/>
    <hyperlink ref="V3913" r:id="rId1845" xr:uid="{5ECB3A4D-36A0-43C8-A734-E23F48E30161}"/>
    <hyperlink ref="V3916" r:id="rId1846" xr:uid="{2F41D32B-FAC4-4658-BD99-7EB63A9E1FAF}"/>
    <hyperlink ref="V3915" r:id="rId1847" xr:uid="{ACCB2EE3-EB60-4B31-ABB8-36E852B37F64}"/>
    <hyperlink ref="V3914" r:id="rId1848" xr:uid="{2A408F03-09FB-45DE-94CB-1B200BBB9AAF}"/>
    <hyperlink ref="V3907" r:id="rId1849" xr:uid="{A7375E09-0EEB-44F9-AA5F-A2D5855D8E28}"/>
    <hyperlink ref="V3906" r:id="rId1850" xr:uid="{560AF79A-0A2A-4A18-A0B0-3E2ACF381768}"/>
    <hyperlink ref="V3912" r:id="rId1851" xr:uid="{A550407E-F37F-4B1A-B075-C8BCED4721F3}"/>
    <hyperlink ref="V3909" r:id="rId1852" xr:uid="{05821C95-BACE-4E72-90A1-D8D0F611F641}"/>
    <hyperlink ref="V3918" r:id="rId1853" xr:uid="{548A5A44-D989-4829-9496-B5F859ACC1B4}"/>
    <hyperlink ref="V1900" r:id="rId1854" xr:uid="{354BAA94-140C-4021-A035-48DF67266B08}"/>
    <hyperlink ref="V3921" r:id="rId1855" xr:uid="{73372C09-0A1F-48EF-BF0E-904580FD40B5}"/>
    <hyperlink ref="V3920" r:id="rId1856" xr:uid="{5A893FC1-D0F4-4F04-9110-00D4ED2A6C06}"/>
    <hyperlink ref="V3922" r:id="rId1857" xr:uid="{914B19C2-2373-4411-B5AE-96DD3DF773AE}"/>
    <hyperlink ref="V3919" r:id="rId1858" xr:uid="{46F8814C-034C-47AF-A1D7-2D0DF8ECF6FE}"/>
    <hyperlink ref="V3923" r:id="rId1859" xr:uid="{E1DADFB5-0CA7-4BD8-9E48-F53212BCA18A}"/>
    <hyperlink ref="V3926" r:id="rId1860" xr:uid="{E83ADE62-07F6-470D-AE67-F9246660F9BD}"/>
    <hyperlink ref="V3927" r:id="rId1861" xr:uid="{E52576F1-7C92-43F1-B6AC-1437AFD55E41}"/>
    <hyperlink ref="V3928" r:id="rId1862" xr:uid="{3ADE78EF-CE6A-4666-9DAA-6BB921FF8F65}"/>
    <hyperlink ref="V3929" r:id="rId1863" xr:uid="{12073756-8A1C-4E96-AC43-5170DDBE8328}"/>
    <hyperlink ref="V3931" r:id="rId1864" xr:uid="{21F7A9DA-B027-4754-A023-B43FBDBC7A42}"/>
    <hyperlink ref="V3947" r:id="rId1865" xr:uid="{CC402FA6-0C02-4573-8A80-6BCF351D60D6}"/>
    <hyperlink ref="V3933" r:id="rId1866" xr:uid="{FCF19CCC-5C8C-426C-96C1-C88AED630634}"/>
    <hyperlink ref="V3934" r:id="rId1867" xr:uid="{F82926C8-00D1-4369-87EF-872051B2A9E8}"/>
    <hyperlink ref="V3936" r:id="rId1868" xr:uid="{7D389CB5-C502-4C57-9A1B-3C43607406F0}"/>
    <hyperlink ref="V3943" r:id="rId1869" xr:uid="{2C3A82E2-08F3-4D21-8371-4A6DD96B0F3D}"/>
    <hyperlink ref="V3953" r:id="rId1870" xr:uid="{7BD8499E-5AA3-4C65-A85C-446C668A8564}"/>
    <hyperlink ref="V3951" r:id="rId1871" xr:uid="{5E005F0A-AF9F-4F76-80F1-A2B19F942D12}"/>
    <hyperlink ref="V3944" r:id="rId1872" xr:uid="{F6C73BC2-D201-4177-812F-C48106583BCA}"/>
    <hyperlink ref="V3941" r:id="rId1873" xr:uid="{C7F4E9AE-4BE5-4664-AF52-0CF0008D179C}"/>
    <hyperlink ref="V3940" r:id="rId1874" xr:uid="{F97FF61A-28C5-4A9F-B1C9-F22731A829BF}"/>
    <hyperlink ref="V3935" r:id="rId1875" xr:uid="{92A2A964-C26C-49CF-BE7D-B128C409CF21}"/>
    <hyperlink ref="V1625" r:id="rId1876" xr:uid="{6EF4CB0C-F668-4FE8-9A41-E6DEC1258596}"/>
    <hyperlink ref="V3959" r:id="rId1877" xr:uid="{84A48E6E-1F4F-44D6-90A0-A076E614401A}"/>
    <hyperlink ref="V3955" r:id="rId1878" xr:uid="{8317A318-3694-46A5-A958-B9E61766A070}"/>
    <hyperlink ref="V3957" r:id="rId1879" xr:uid="{4947380C-64A7-4C9F-BA0F-CD6CBDD58A86}"/>
    <hyperlink ref="V3962" r:id="rId1880" xr:uid="{C089365C-3A3F-4293-93BC-E1222809AF5C}"/>
    <hyperlink ref="V3961" r:id="rId1881" xr:uid="{3D03DF48-52F7-4718-BE01-6066A278880C}"/>
    <hyperlink ref="V3945" r:id="rId1882" xr:uid="{7FEF8575-FDCF-4F70-809D-CDB9A0D8B22B}"/>
    <hyperlink ref="V3948" r:id="rId1883" xr:uid="{3B2A5F97-E439-4EC7-8FC4-A6EEC84572F9}"/>
    <hyperlink ref="V3964" r:id="rId1884" xr:uid="{90F596B9-5299-4F46-981C-56BF582C2BC2}"/>
    <hyperlink ref="V3965" r:id="rId1885" xr:uid="{3231E2DF-2D66-4D6E-9932-17DB445B0CEC}"/>
    <hyperlink ref="V3966" r:id="rId1886" xr:uid="{2D0BE5CD-4A6F-47A8-B8BE-901C07F691D0}"/>
    <hyperlink ref="V3967" r:id="rId1887" xr:uid="{708A4121-D555-4B6C-A416-92BD0740171B}"/>
    <hyperlink ref="V3968" r:id="rId1888" xr:uid="{568DE925-CDB7-4915-9208-3CD4139171AD}"/>
    <hyperlink ref="V3969" r:id="rId1889" xr:uid="{B4A75C05-E813-4992-A202-4F919C0194DE}"/>
    <hyperlink ref="V3970" r:id="rId1890" xr:uid="{33A71A08-5404-49CD-B98A-C703F75F4CEA}"/>
    <hyperlink ref="V3971" r:id="rId1891" xr:uid="{713FEC5F-18FE-4688-93AB-79721757421D}"/>
    <hyperlink ref="V479" r:id="rId1892" xr:uid="{62E0A631-AB90-42CB-8A7B-A69CDD7913D5}"/>
    <hyperlink ref="V3973" r:id="rId1893" xr:uid="{C53FAB54-967A-4220-9065-04EB8BBA9ADF}"/>
    <hyperlink ref="V3975" r:id="rId1894" xr:uid="{57E324E3-2840-407F-B0C1-1C36CCBAD732}"/>
    <hyperlink ref="V3974" r:id="rId1895" xr:uid="{E9CA90FF-7A8B-403D-8D55-DF52D5891F67}"/>
    <hyperlink ref="V3978" r:id="rId1896" xr:uid="{7A0F7989-7861-4F8F-8AA8-BCBD2C35C5E4}"/>
    <hyperlink ref="V3938" r:id="rId1897" xr:uid="{FE672F76-CF6A-4131-AACB-5178E2DE6E32}"/>
    <hyperlink ref="V3985" r:id="rId1898" xr:uid="{F433C438-FB08-4D45-984E-5E99B4C0A4AE}"/>
    <hyperlink ref="V3984" r:id="rId1899" xr:uid="{E0CD4F2C-AB5B-43CC-91C3-47551D319560}"/>
    <hyperlink ref="V3983" r:id="rId1900" xr:uid="{2921B53E-8937-4551-96C0-924E5879F2A1}"/>
    <hyperlink ref="V3982" r:id="rId1901" xr:uid="{DEE60898-F493-43FD-B26F-4E941471B00F}"/>
    <hyperlink ref="V3988" r:id="rId1902" xr:uid="{0904BC1F-A7D2-4ED2-AB4D-B73454EA38CA}"/>
    <hyperlink ref="V3989" r:id="rId1903" xr:uid="{D2E12F9F-EC64-42C0-B4DD-B0326221BB64}"/>
    <hyperlink ref="V3990" r:id="rId1904" xr:uid="{8424687F-B25E-403C-9B7D-1129093D7919}"/>
    <hyperlink ref="V3991" r:id="rId1905" xr:uid="{A28B3259-24A2-463B-8E0A-52111518D7F6}"/>
    <hyperlink ref="V3992" r:id="rId1906" xr:uid="{FEE04A54-B3CE-4574-81A9-B25003DB1F3A}"/>
    <hyperlink ref="V3993" r:id="rId1907" xr:uid="{8159FEDD-69C4-49AB-AB40-DCEFC388F0F2}"/>
    <hyperlink ref="V3994" r:id="rId1908" xr:uid="{2A6F8466-E8FF-4DA6-9583-FF747DEEA35C}"/>
    <hyperlink ref="V3995" r:id="rId1909" xr:uid="{06E38098-2EE5-45F2-BA7B-EA840E13AEBA}"/>
    <hyperlink ref="V3996" r:id="rId1910" xr:uid="{17301304-DDE8-4DB8-8368-20B52F144D90}"/>
    <hyperlink ref="V3997" r:id="rId1911" xr:uid="{838E2F88-E1DB-4CA2-8547-899702143EC2}"/>
    <hyperlink ref="V3954" r:id="rId1912" xr:uid="{501EB5F4-2FB0-46EB-A28E-F84025FD3570}"/>
    <hyperlink ref="V3999" r:id="rId1913" xr:uid="{4558B416-1388-4CF7-AECE-1E3A92CE9D3B}"/>
    <hyperlink ref="V4000" r:id="rId1914" xr:uid="{93D361D6-B756-4172-AE92-C2F9A2834895}"/>
    <hyperlink ref="V3998" r:id="rId1915" xr:uid="{9CABFC35-9EFD-4A1F-B03A-6CB80EAF7FFA}"/>
    <hyperlink ref="V4002" r:id="rId1916" xr:uid="{48434770-B8BB-4EAE-890C-0FB811FCD36E}"/>
    <hyperlink ref="V4001" r:id="rId1917" xr:uid="{0794DEBA-CF3F-4C88-B874-01BD77270E80}"/>
    <hyperlink ref="V3981" r:id="rId1918" xr:uid="{191C015E-AF2D-4B13-8088-35637EBA9AA8}"/>
    <hyperlink ref="V3986" r:id="rId1919" xr:uid="{8F8BB1E5-CC82-47DA-AB33-5D5411B64F1C}"/>
    <hyperlink ref="V4006" r:id="rId1920" xr:uid="{14B49A5F-42B2-405D-BC08-097A58D15BBA}"/>
    <hyperlink ref="V4003" r:id="rId1921" xr:uid="{BB128629-A210-46A5-962B-C6368BA662C9}"/>
    <hyperlink ref="V4004" r:id="rId1922" xr:uid="{E9D9ABD2-4BEB-4E31-A540-244AB692257C}"/>
    <hyperlink ref="V4007" r:id="rId1923" xr:uid="{67855599-5D7D-471D-A7C1-F9367D7AF2DF}"/>
    <hyperlink ref="V4008" r:id="rId1924" xr:uid="{23D56215-985B-4068-9847-94F4542C6714}"/>
    <hyperlink ref="V4009" r:id="rId1925" xr:uid="{1802C4A4-26DA-401D-AAAB-AEBB76398815}"/>
    <hyperlink ref="V4011" r:id="rId1926" xr:uid="{7CDEB748-8DEA-4010-BAE2-A9D5E29DFF83}"/>
    <hyperlink ref="V4012" r:id="rId1927" xr:uid="{8D168623-DABE-4D20-A309-8921655D3510}"/>
    <hyperlink ref="V4013" r:id="rId1928" xr:uid="{435DEC61-960B-4EB4-8599-9E71BBFC29CF}"/>
    <hyperlink ref="V4015" r:id="rId1929" xr:uid="{2D54639F-62EC-458C-80C7-846D04CC898C}"/>
    <hyperlink ref="V4014" r:id="rId1930" xr:uid="{DD52CE71-B3AA-40CB-8455-5E7897827F1E}"/>
    <hyperlink ref="V4017" r:id="rId1931" xr:uid="{C93E5C9B-67E7-42EF-8D5C-CB541ED57E30}"/>
    <hyperlink ref="V4016" r:id="rId1932" xr:uid="{E41CC44C-86E2-4B74-962A-B33A5AEA8DCA}"/>
    <hyperlink ref="V4024" r:id="rId1933" xr:uid="{8E33609A-863D-4B75-97BF-AB4CEFFF4F63}"/>
    <hyperlink ref="V4023" r:id="rId1934" xr:uid="{DFE2073D-0FAC-4702-A873-525D11435306}"/>
    <hyperlink ref="V4020" r:id="rId1935" xr:uid="{8BD8FA56-59C4-40AD-BCC4-F0A71A3172FC}"/>
    <hyperlink ref="V4022" r:id="rId1936" xr:uid="{943F5780-68C1-4A5F-B3FC-B437A890BFFD}"/>
    <hyperlink ref="V4018" r:id="rId1937" xr:uid="{5301107C-AC50-4FAC-9023-5251B56CEB2C}"/>
    <hyperlink ref="V4021" r:id="rId1938" xr:uid="{A953A9FF-220C-4349-A82B-F0E380178E4E}"/>
    <hyperlink ref="V4019" r:id="rId1939" xr:uid="{5D840860-29C6-4B22-B7C5-D6EC5158A6D5}"/>
    <hyperlink ref="V3987" r:id="rId1940" xr:uid="{E7553C93-3660-4AC1-AB59-C85951689ACF}"/>
    <hyperlink ref="V4037" r:id="rId1941" xr:uid="{C31E80EC-4854-4D03-8451-63589C434FE4}"/>
    <hyperlink ref="V4040" r:id="rId1942" xr:uid="{0530C64E-C198-45A3-997E-E6F6596B6886}"/>
    <hyperlink ref="V4027" r:id="rId1943" xr:uid="{8EFBFB9F-BB28-4C26-8585-8157CB90FDBD}"/>
    <hyperlink ref="V4036" r:id="rId1944" xr:uid="{2FF4E930-A1F6-4D37-A238-BDC746A8238A}"/>
    <hyperlink ref="V4030" r:id="rId1945" xr:uid="{D3F6501C-E3CB-41DF-9AF9-5A1119495750}"/>
    <hyperlink ref="V4031" r:id="rId1946" xr:uid="{FAF8B8C5-691A-4811-A78C-8FFD4D3AADF8}"/>
    <hyperlink ref="V4028" r:id="rId1947" xr:uid="{6A428CEA-389C-4D0C-B19A-69DACAB0AF13}"/>
    <hyperlink ref="V3963" r:id="rId1948" xr:uid="{75365188-0CDC-4294-9F20-8C96878E376C}"/>
    <hyperlink ref="V3958" r:id="rId1949" xr:uid="{95621411-4C87-4FE6-AFD9-3A220B546F15}"/>
    <hyperlink ref="V4043" r:id="rId1950" xr:uid="{914A1783-FF0C-47A6-9BD9-3F9027AC3530}"/>
    <hyperlink ref="V4045" r:id="rId1951" xr:uid="{26352995-8B43-40C2-9606-2E62290F39B8}"/>
    <hyperlink ref="V4046" r:id="rId1952" xr:uid="{3BC4BA77-E3AF-4AD8-AC85-117D03967128}"/>
    <hyperlink ref="V4044" r:id="rId1953" xr:uid="{C31EEC5B-388C-46C5-8938-AD7963D144C5}"/>
    <hyperlink ref="V4051" r:id="rId1954" xr:uid="{50E0E819-6571-4EDB-B83B-759BD0C5F40A}"/>
    <hyperlink ref="V4047" r:id="rId1955" xr:uid="{D8F31072-2161-4B97-B7DF-73B877B560BB}"/>
    <hyperlink ref="V4025" r:id="rId1956" xr:uid="{4CCD6F00-3081-4201-BADE-F58EA79749AA}"/>
    <hyperlink ref="V4048" r:id="rId1957" xr:uid="{CDD3EF0F-3449-4A7E-98A4-2BB08E3F1378}"/>
    <hyperlink ref="V4059" r:id="rId1958" xr:uid="{B59A4FDE-F08E-49F6-90CE-6E7809061C57}"/>
    <hyperlink ref="V4055" r:id="rId1959" xr:uid="{608AFA62-5316-409F-B5D7-E57DAB31C3F2}"/>
    <hyperlink ref="V4057" r:id="rId1960" xr:uid="{1A3DAD04-DB6E-41F3-9698-383E4D901B58}"/>
    <hyperlink ref="V4056" r:id="rId1961" xr:uid="{4AFB42C6-8492-4565-B172-28B1DFBBB47B}"/>
    <hyperlink ref="V1458" r:id="rId1962" xr:uid="{8D991C37-D922-4F36-9584-E3D4CD1D0463}"/>
    <hyperlink ref="V4060" r:id="rId1963" xr:uid="{32846573-5C84-4C4D-B159-D2E1687F9859}"/>
    <hyperlink ref="V4065" r:id="rId1964" xr:uid="{58DDAA34-4DC8-41A7-9AAA-3996EB828EA1}"/>
    <hyperlink ref="V4063" r:id="rId1965" xr:uid="{2A7FD773-2F75-42BB-9B69-993E1EB9E38D}"/>
    <hyperlink ref="V4064" r:id="rId1966" xr:uid="{1606EDEE-5790-4156-B60B-968C46D12467}"/>
    <hyperlink ref="V4066" r:id="rId1967" xr:uid="{7EDFF161-3BBD-4582-BE6D-C964C63E1BF5}"/>
    <hyperlink ref="V3950" r:id="rId1968" xr:uid="{74BFDC4F-31DF-46CF-8641-CF15367BFC25}"/>
    <hyperlink ref="V4052" r:id="rId1969" xr:uid="{0AE31AB2-CFB5-42F2-B558-0482C0360295}"/>
    <hyperlink ref="V1490" r:id="rId1970" xr:uid="{CBEAE77B-5C8E-41CD-BA5D-74D5C45321DA}"/>
    <hyperlink ref="V4029" r:id="rId1971" xr:uid="{9C3320CE-AF31-4CD4-A891-DDE5E402C43D}"/>
    <hyperlink ref="V3977" r:id="rId1972" xr:uid="{07892FE5-C590-421D-A6E5-073DD59E82F5}"/>
    <hyperlink ref="V3976" r:id="rId1973" xr:uid="{CEEBCB60-C352-4C65-841B-DB0707AAE6E5}"/>
    <hyperlink ref="V4075" r:id="rId1974" xr:uid="{3DF15989-FBD2-43BB-96E8-3D2AE25A910F}"/>
    <hyperlink ref="V4086" r:id="rId1975" xr:uid="{15D4D74E-722C-4354-B956-2AB0BC36343F}"/>
    <hyperlink ref="V4088" r:id="rId1976" xr:uid="{72A8CF0C-0048-4246-8276-6067605C1972}"/>
    <hyperlink ref="V4093" r:id="rId1977" xr:uid="{8401C908-9845-487B-BBEA-91D0990A09F9}"/>
    <hyperlink ref="V4092" r:id="rId1978" xr:uid="{107F3E8A-C224-4347-9CDF-3336C6263090}"/>
    <hyperlink ref="V4091" r:id="rId1979" xr:uid="{A75F4BF1-B77D-41F0-B0AF-5C00A84DE8BD}"/>
    <hyperlink ref="V4070" r:id="rId1980" xr:uid="{6C186A62-5363-4408-861A-27B41ED6E849}"/>
    <hyperlink ref="V4087" r:id="rId1981" xr:uid="{917B23AF-FC44-4748-B825-6EC6C4713B5E}"/>
    <hyperlink ref="V4090" r:id="rId1982" xr:uid="{58E0C6CD-6B4F-434E-BB9C-BDA2F3975A84}"/>
    <hyperlink ref="V4072" r:id="rId1983" xr:uid="{B93E4EB8-C15E-4D6D-9A77-51869A91EE11}"/>
    <hyperlink ref="V4074" r:id="rId1984" xr:uid="{79A908F7-8BF8-4F2D-BF0F-35C55356C661}"/>
    <hyperlink ref="V4076" r:id="rId1985" xr:uid="{320993A7-C6EF-4043-9B8C-DB4C7F0DCCB2}"/>
    <hyperlink ref="V4078" r:id="rId1986" xr:uid="{98A03345-354F-4330-B26B-259FD3F25D0A}"/>
    <hyperlink ref="V4089" r:id="rId1987" xr:uid="{17B20DF1-0001-4571-9EBE-40E0A49DBBFC}"/>
    <hyperlink ref="V4081" r:id="rId1988" xr:uid="{726E4D8B-C5AE-4B09-A6BF-953220F4AF93}"/>
    <hyperlink ref="V4083" r:id="rId1989" xr:uid="{1DF7437F-076D-491C-A182-BB9A3973DBBD}"/>
    <hyperlink ref="V4098" r:id="rId1990" xr:uid="{53C59E12-E2F3-46A6-8FD2-46F00BAAE621}"/>
    <hyperlink ref="V4095" r:id="rId1991" xr:uid="{DF3C2386-D326-48B4-B61E-FE641A1283C4}"/>
    <hyperlink ref="V4096" r:id="rId1992" xr:uid="{86BBAE47-AB8E-4E58-8793-13677A8FAA11}"/>
    <hyperlink ref="V4085" r:id="rId1993" xr:uid="{05058341-6D6A-4E79-9C20-4206F906B0F6}"/>
    <hyperlink ref="V4084" r:id="rId1994" xr:uid="{6D445F5A-441C-49F9-A17B-F0011C25227E}"/>
    <hyperlink ref="V4079" r:id="rId1995" xr:uid="{0E6D08DD-A026-4551-B0CC-E456D854CD4B}"/>
    <hyperlink ref="V4077" r:id="rId1996" xr:uid="{0EF6A022-171F-48F8-904C-79859DEE22B3}"/>
    <hyperlink ref="V4097" r:id="rId1997" xr:uid="{FCCCD238-0A97-4D2A-A6CF-0AEAD206B734}"/>
    <hyperlink ref="V4101" r:id="rId1998" xr:uid="{C39DBC63-682D-43AB-BCD6-472D3A73F024}"/>
    <hyperlink ref="V1465" r:id="rId1999" xr:uid="{72978CA0-C2A8-45A6-A16B-D9F9DDD0A773}"/>
    <hyperlink ref="V4099" r:id="rId2000" xr:uid="{219EC7C4-A2C8-4F50-BD74-70D2DE89B203}"/>
    <hyperlink ref="V4102" r:id="rId2001" xr:uid="{7AE2069F-0351-4CD7-8F5E-5BC60D8A1BF5}"/>
    <hyperlink ref="V4071" r:id="rId2002" xr:uid="{949CBA45-3845-464B-BDA5-CC24C6D71AF5}"/>
    <hyperlink ref="V4114" r:id="rId2003" xr:uid="{CBF70877-E8E0-4E07-A7B7-2C244DABCA2B}"/>
    <hyperlink ref="V4109" r:id="rId2004" xr:uid="{05253066-D166-47F3-8785-8AB7C6F2C785}"/>
    <hyperlink ref="V4112" r:id="rId2005" xr:uid="{D0931E6C-FA9F-45E6-AC55-82159B4E429F}"/>
    <hyperlink ref="V4115" r:id="rId2006" xr:uid="{E2424A1C-2376-4D64-B6AF-6EE76F046B8F}"/>
    <hyperlink ref="V4120" r:id="rId2007" xr:uid="{5262479E-48DE-4636-A2D2-FDD4941DECF6}"/>
    <hyperlink ref="V4118" r:id="rId2008" xr:uid="{2B5BB053-73E0-4501-85C9-8D4F73D4FFF2}"/>
    <hyperlink ref="V4105" r:id="rId2009" xr:uid="{8E8C204C-57DC-4BEF-BDC9-1EDF23784B0A}"/>
    <hyperlink ref="V4005" r:id="rId2010" xr:uid="{E35E2E40-758D-41F0-8C23-65F64D664C63}"/>
    <hyperlink ref="V4121" r:id="rId2011" xr:uid="{DEADA336-FFE3-4FF1-A898-27ADFD210071}"/>
    <hyperlink ref="V4127" r:id="rId2012" xr:uid="{7DC17E33-DCD5-4C24-95D2-FF83E0410590}"/>
    <hyperlink ref="V4128" r:id="rId2013" xr:uid="{6065D702-30FB-4177-A0F3-AC62A13302A9}"/>
    <hyperlink ref="V4124" r:id="rId2014" xr:uid="{DA4658E0-1377-4A5F-B14E-80780375DBB7}"/>
    <hyperlink ref="V4126" r:id="rId2015" xr:uid="{181D60C1-DD52-4708-B0FE-B229EA68311B}"/>
    <hyperlink ref="V4041" r:id="rId2016" xr:uid="{7862D9D9-A044-4E3F-A2C3-CC26E87E7ADA}"/>
    <hyperlink ref="V4129" r:id="rId2017" xr:uid="{41145496-5686-4B77-9026-026AF25CD55E}"/>
    <hyperlink ref="V4131" r:id="rId2018" xr:uid="{6B935936-A9F0-4B85-8C12-3BA25181B3ED}"/>
    <hyperlink ref="V4125" r:id="rId2019" xr:uid="{3DA8E209-89E2-4165-B7F1-BDAF5CFF6EA1}"/>
    <hyperlink ref="V4130" r:id="rId2020" xr:uid="{8C3C249A-DD35-479A-839C-C5E607B3B828}"/>
    <hyperlink ref="V4080" r:id="rId2021" xr:uid="{74346B2D-ED02-442F-9F50-3CF1FCF28A61}"/>
    <hyperlink ref="V4132" r:id="rId2022" xr:uid="{4C786A62-02E4-4502-8F4C-A5669CAA1A89}"/>
    <hyperlink ref="V3207" r:id="rId2023" xr:uid="{A5CB7734-34B1-4E5B-92F7-F9D708A342A8}"/>
    <hyperlink ref="V3834" r:id="rId2024" xr:uid="{11498EBC-7207-4F5E-968D-02502EF64586}"/>
    <hyperlink ref="V4133" r:id="rId2025" xr:uid="{B8B0C82C-E647-48A3-A2D8-4508F8B7B2CD}"/>
    <hyperlink ref="V4061" r:id="rId2026" xr:uid="{5C6B37FC-9376-46EB-87C9-2E1E4C1C2ACF}"/>
    <hyperlink ref="V4032" r:id="rId2027" xr:uid="{9FF83404-98FB-437D-8C0B-FCC7AA3C6D0A}"/>
    <hyperlink ref="V4142" r:id="rId2028" xr:uid="{AE54CA60-0ABF-41D5-9ED9-3E8F0E94FBB9}"/>
    <hyperlink ref="V4139" r:id="rId2029" xr:uid="{BD971C8E-77CE-4F04-96AB-9C6E1538B050}"/>
    <hyperlink ref="V4144" r:id="rId2030" xr:uid="{0800C929-A5D6-48C1-996E-FEB5FC7DD7F9}"/>
    <hyperlink ref="V4145" r:id="rId2031" xr:uid="{6E273B3D-EC92-417F-8A76-F5C603FA4B8A}"/>
    <hyperlink ref="V4149" r:id="rId2032" xr:uid="{38C6D22E-EFAB-484A-8F34-A5C9D7AFB91F}"/>
    <hyperlink ref="V4153" r:id="rId2033" xr:uid="{166E4CFD-9E9B-4EE9-B339-9BB383F100D4}"/>
    <hyperlink ref="V4147" r:id="rId2034" xr:uid="{3D9391B0-E607-4ADE-A46E-9431F9D4CAAF}"/>
    <hyperlink ref="V4152" r:id="rId2035" xr:uid="{AD6E87A6-A30D-43AF-AAB4-50760465D280}"/>
    <hyperlink ref="V4151" r:id="rId2036" xr:uid="{1898C93E-426C-4619-9B10-C494DA35E930}"/>
    <hyperlink ref="V4148" r:id="rId2037" xr:uid="{6831CC3A-BBAC-42A8-BD21-BC2FF39C9C19}"/>
    <hyperlink ref="V4140" r:id="rId2038" xr:uid="{2362525A-641C-4A60-84A8-3BCA1A14F76B}"/>
    <hyperlink ref="V4143" r:id="rId2039" xr:uid="{1DAF8C49-7394-4279-A2BD-3C1463551FC4}"/>
    <hyperlink ref="V4158" r:id="rId2040" xr:uid="{BE84B22E-5C69-4E10-82FD-47C52EB71652}"/>
    <hyperlink ref="V4159" r:id="rId2041" xr:uid="{15546501-AD65-4D62-8F04-5FF76706E3D8}"/>
    <hyperlink ref="V4164" r:id="rId2042" xr:uid="{2B215646-3F3E-4C4C-9434-55FA56AFF744}"/>
    <hyperlink ref="V4160" r:id="rId2043" xr:uid="{BA7A9458-02AB-4FAA-916B-F0A85F6429F9}"/>
    <hyperlink ref="V4171" r:id="rId2044" xr:uid="{A31D12F6-B518-42EB-82B0-5706CDB2F479}"/>
    <hyperlink ref="V4170" r:id="rId2045" xr:uid="{76372FBC-F348-4381-A69E-A2D1BCF23C24}"/>
    <hyperlink ref="V4053" r:id="rId2046" xr:uid="{D280D7DB-E3FF-4398-99D6-5008FBAD5736}"/>
    <hyperlink ref="V4162" r:id="rId2047" xr:uid="{9BAC5064-A40D-47C8-B95F-085C3DA47AA9}"/>
    <hyperlink ref="V4172" r:id="rId2048" xr:uid="{FDD8A315-EC75-4F34-9F1B-828E50BACC44}"/>
    <hyperlink ref="V4150" r:id="rId2049" xr:uid="{4C5BA0D5-BD2B-4BA5-9F1C-024113A91725}"/>
    <hyperlink ref="V4049" r:id="rId2050" xr:uid="{DE98FBFC-6AC9-4309-A9BE-BC4363936956}"/>
    <hyperlink ref="V4177" r:id="rId2051" xr:uid="{7B8A4610-0172-4EE5-851C-6B4647F50B86}"/>
    <hyperlink ref="V4123" r:id="rId2052" xr:uid="{3B9A6296-EA38-4A76-B0F0-342D8F04E325}"/>
    <hyperlink ref="V4181" r:id="rId2053" xr:uid="{34C3EA3B-5CA0-410E-BE75-4B49E328C13E}"/>
    <hyperlink ref="V4182" r:id="rId2054" xr:uid="{9034B360-6BBD-4FD6-8863-1D931B92A8F8}"/>
    <hyperlink ref="V4185" r:id="rId2055" xr:uid="{E3B6D68C-CF74-49CB-970C-54ADAD4E1A79}"/>
    <hyperlink ref="V4186" r:id="rId2056" xr:uid="{AE235912-FA8C-4AC6-9546-6E61AE28A749}"/>
    <hyperlink ref="V4187" r:id="rId2057" xr:uid="{8B19E66C-90FA-4A83-A79D-28BC28F0D2C8}"/>
    <hyperlink ref="V4192" r:id="rId2058" xr:uid="{7B32128E-F58E-4FBA-8485-B0CB4C2B7455}"/>
    <hyperlink ref="V4190" r:id="rId2059" xr:uid="{583C6008-44F9-41DA-9849-606B581434F5}"/>
    <hyperlink ref="V4191" r:id="rId2060" xr:uid="{97779FBB-59F2-40C9-A950-83FB665FC1B2}"/>
    <hyperlink ref="V4194" r:id="rId2061" xr:uid="{DA5CB9B6-CC23-433E-A540-957E360A5212}"/>
    <hyperlink ref="V4198" r:id="rId2062" xr:uid="{F92AF94A-C5FE-4A77-A3CD-68B19C298589}"/>
    <hyperlink ref="V4196" r:id="rId2063" xr:uid="{44168673-FE69-4094-896D-16CB5F8FA9A7}"/>
    <hyperlink ref="V4201" r:id="rId2064" xr:uid="{4D02A657-CE92-4DF1-B203-C353DEB4988E}"/>
    <hyperlink ref="V4202" r:id="rId2065" xr:uid="{46780D26-0C99-41A3-8684-D2067B0C79DD}"/>
    <hyperlink ref="V4203" r:id="rId2066" xr:uid="{6FFD7CE8-9E80-47AD-9E9F-AD31041E8B42}"/>
    <hyperlink ref="V4082" r:id="rId2067" xr:uid="{F0999D1E-E89A-4EDC-9FB5-6FE8A1D1415D}"/>
    <hyperlink ref="V4206" r:id="rId2068" xr:uid="{B9F04F79-5287-46E8-8A81-7FBCF0EE188D}"/>
    <hyperlink ref="V4208" r:id="rId2069" xr:uid="{32EF0354-4408-4FCC-9155-B2E8F9F57B5B}"/>
    <hyperlink ref="V4207" r:id="rId2070" xr:uid="{9FF75787-E6BF-42CD-9B81-6CE7AB624735}"/>
    <hyperlink ref="V4211" r:id="rId2071" xr:uid="{778E1FEC-A2C8-4EE7-8542-A2279560FD55}"/>
    <hyperlink ref="V4219" r:id="rId2072" xr:uid="{7DE26148-17FD-49C0-8FCD-2C3988085D5D}"/>
    <hyperlink ref="V4218" r:id="rId2073" xr:uid="{ACDADF35-5BF7-4292-BF96-EC170EC7E1B3}"/>
    <hyperlink ref="V4205" r:id="rId2074" xr:uid="{74E0B2F0-63F1-4BCB-B5BC-BC14E3C6F9EE}"/>
    <hyperlink ref="V4215" r:id="rId2075" xr:uid="{1CA3EBF2-8897-4B3C-A7FB-BD34ECE8172C}"/>
    <hyperlink ref="V4232" r:id="rId2076" xr:uid="{6BB10172-407A-4113-8E4E-B695AF643AC7}"/>
    <hyperlink ref="V4229" r:id="rId2077" xr:uid="{1827AC20-709E-4634-B20A-37AF7C47F982}"/>
    <hyperlink ref="V4231" r:id="rId2078" xr:uid="{76E2E1F2-B03D-41B8-BD35-4C5DCE08EEC6}"/>
    <hyperlink ref="V4227" r:id="rId2079" xr:uid="{B7A14C3C-3B67-40B9-A6B9-875E291C6F7C}"/>
    <hyperlink ref="V4225" r:id="rId2080" xr:uid="{B33DC799-B7C4-4090-8C8D-FA73CFD5573F}"/>
    <hyperlink ref="V4226" r:id="rId2081" xr:uid="{EB5FD119-D0A6-474F-A751-77D789885910}"/>
    <hyperlink ref="V4224" r:id="rId2082" xr:uid="{55E23A00-2998-4B4D-B78B-9C3F64853A28}"/>
    <hyperlink ref="V4110" r:id="rId2083" xr:uid="{029F0510-B695-4E0F-B2D3-16926CE637B7}"/>
    <hyperlink ref="V4233" r:id="rId2084" xr:uid="{DB75F404-CD4F-49FD-B345-9B094DF02229}"/>
    <hyperlink ref="V4245" r:id="rId2085" xr:uid="{991E1396-FD6B-4B2F-B1A7-5C0654DFEBF6}"/>
    <hyperlink ref="V4248" r:id="rId2086" xr:uid="{57261C9E-BA67-4DC5-A3AF-F2418746B0FF}"/>
    <hyperlink ref="V4241" r:id="rId2087" xr:uid="{91EAC8AE-0C5B-4587-8ED3-227D8287FCE4}"/>
    <hyperlink ref="V4238" r:id="rId2088" xr:uid="{BA8DA822-D960-4CF4-8168-09EE4286BF7F}"/>
    <hyperlink ref="V4236" r:id="rId2089" xr:uid="{474E3AF1-C21D-40C9-9A71-FF4AB740D82C}"/>
    <hyperlink ref="V4242" r:id="rId2090" xr:uid="{870EA4BF-77E2-4D19-9990-68BEE612B7D9}"/>
    <hyperlink ref="V4237" r:id="rId2091" xr:uid="{0725AF21-E38A-444B-9660-38FFC15CD04B}"/>
    <hyperlink ref="V4234" r:id="rId2092" xr:uid="{178E6B31-38A4-4069-B96F-1666E2CDC451}"/>
    <hyperlink ref="V4243" r:id="rId2093" xr:uid="{4E01427E-F605-4BA3-AC48-E21C272FCADE}"/>
    <hyperlink ref="V4246" r:id="rId2094" xr:uid="{CBE3A2B8-754D-4B2E-9CBF-79E69B6782EF}"/>
    <hyperlink ref="V4249" r:id="rId2095" xr:uid="{DC382376-2197-49D8-B9B9-2DF72FF8F8F6}"/>
    <hyperlink ref="V4235" r:id="rId2096" xr:uid="{6C919C7A-9320-4AA5-90AB-2B1DE2D8918E}"/>
    <hyperlink ref="V4239" r:id="rId2097" xr:uid="{D7D9F658-64F0-43F6-8C20-1E14B72E8C36}"/>
    <hyperlink ref="V4212" r:id="rId2098" xr:uid="{6C839BB0-A661-4989-B925-F23501C9DC8F}"/>
    <hyperlink ref="V4214" r:id="rId2099" xr:uid="{C0A2BF8F-FBC7-45FF-A7AC-7876CEF73E0A}"/>
    <hyperlink ref="V4230" r:id="rId2100" xr:uid="{CBE009C6-C069-49BB-A552-E1E40DE5CDA5}"/>
    <hyperlink ref="V4244" r:id="rId2101" xr:uid="{4F8CBE8B-0009-43B1-9ADE-F6703AE45A05}"/>
    <hyperlink ref="V4250" r:id="rId2102" xr:uid="{8EFFEBF5-441C-4431-B609-D870F034A394}"/>
    <hyperlink ref="V4253" r:id="rId2103" xr:uid="{C40239C4-022C-48C6-AC4A-1971B2DE55E1}"/>
    <hyperlink ref="V4252" r:id="rId2104" xr:uid="{35F483FA-D247-49EF-BD89-96AB45688E1E}"/>
    <hyperlink ref="V4255" r:id="rId2105" xr:uid="{7A40EAF6-7313-4C67-922A-D0C6CBF93BC1}"/>
    <hyperlink ref="V4256" r:id="rId2106" xr:uid="{D483B620-AD2F-48CA-BF53-DACAC0DED65F}"/>
  </hyperlinks>
  <pageMargins left="0.7" right="0.7" top="0.75" bottom="0.75" header="0.3" footer="0.3"/>
  <legacyDrawing r:id="rId2107"/>
  <tableParts count="1">
    <tablePart r:id="rId210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Leonardo Castro Rodriguez</dc:creator>
  <cp:lastModifiedBy>Andres Leonardo Castro Rodriguez</cp:lastModifiedBy>
  <dcterms:created xsi:type="dcterms:W3CDTF">2023-07-13T15:53:50Z</dcterms:created>
  <dcterms:modified xsi:type="dcterms:W3CDTF">2023-07-13T15:57:46Z</dcterms:modified>
</cp:coreProperties>
</file>